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filterPrivacy="1" codeName="ThisWorkbook" defaultThemeVersion="124226"/>
  <xr:revisionPtr revIDLastSave="0" documentId="13_ncr:1_{C3B68CAA-4D63-4741-85BE-968441B9CA1E}" xr6:coauthVersionLast="45" xr6:coauthVersionMax="45" xr10:uidLastSave="{00000000-0000-0000-0000-000000000000}"/>
  <bookViews>
    <workbookView xWindow="28680" yWindow="-120" windowWidth="29040" windowHeight="15840" tabRatio="788" activeTab="1" xr2:uid="{00000000-000D-0000-FFFF-FFFF00000000}"/>
  </bookViews>
  <sheets>
    <sheet name="Упутство за попуњавање" sheetId="31" r:id="rId1"/>
    <sheet name="Rashodi- plan-izvršenje" sheetId="2" r:id="rId2"/>
    <sheet name="Prihodi- plan-izvršenje" sheetId="21" r:id="rId3"/>
    <sheet name="Neizmirene obaveze JLS" sheetId="27" r:id="rId4"/>
    <sheet name="JLS- zaduživanje" sheetId="26" r:id="rId5"/>
    <sheet name="prenos-P-R-N" sheetId="15" r:id="rId6"/>
    <sheet name="контроле" sheetId="30" state="hidden" r:id="rId7"/>
    <sheet name="Sheet1" sheetId="3" state="hidden" r:id="rId8"/>
    <sheet name="šifarnik Pg-Pa" sheetId="7" state="hidden" r:id="rId9"/>
    <sheet name="šifarnik K-izvor" sheetId="24" state="hidden" r:id="rId10"/>
    <sheet name="okruzi" sheetId="28" r:id="rId11"/>
    <sheet name="Šifarnik F-ja" sheetId="9" state="hidden" r:id="rId12"/>
    <sheet name="nbs-kurs" sheetId="29" state="hidden" r:id="rId13"/>
  </sheets>
  <definedNames>
    <definedName name="_xlnm._FilterDatabase" localSheetId="3" hidden="1">'Neizmirene obaveze JLS'!$A$9:$Q$183</definedName>
    <definedName name="_xlnm._FilterDatabase" localSheetId="10" hidden="1">okruzi!$D$10:$L$183</definedName>
    <definedName name="_xlnm._FilterDatabase" localSheetId="5" hidden="1">'prenos-P-R-N'!$D$7:$R$1502</definedName>
    <definedName name="_xlnm._FilterDatabase" localSheetId="2" hidden="1">'Prihodi- plan-izvršenje'!$A$7:$H$158</definedName>
    <definedName name="_xlnm._FilterDatabase" localSheetId="1" hidden="1">'Rashodi- plan-izvršenje'!$A$7:$Q$999</definedName>
    <definedName name="_xlnm._FilterDatabase" localSheetId="8" hidden="1">'šifarnik Pg-Pa'!$A$4:$I$87</definedName>
  </definedNames>
  <calcPr calcId="191029" calcMode="autoNoTable"/>
  <pivotCaches>
    <pivotCache cacheId="0" r:id="rId14"/>
    <pivotCache cacheId="1" r:id="rId15"/>
    <pivotCache cacheId="2" r:id="rId16"/>
    <pivotCache cacheId="3" r:id="rId17"/>
  </pivotCaches>
</workbook>
</file>

<file path=xl/calcChain.xml><?xml version="1.0" encoding="utf-8"?>
<calcChain xmlns="http://schemas.openxmlformats.org/spreadsheetml/2006/main">
  <c r="R11" i="27" l="1"/>
  <c r="R12" i="27"/>
  <c r="R13" i="27"/>
  <c r="R14" i="27"/>
  <c r="R15" i="27"/>
  <c r="R16" i="27"/>
  <c r="R17" i="27"/>
  <c r="R18" i="27"/>
  <c r="R19" i="27"/>
  <c r="R20" i="27"/>
  <c r="R21" i="27"/>
  <c r="R22" i="27"/>
  <c r="R23" i="27"/>
  <c r="R24" i="27"/>
  <c r="R25" i="27"/>
  <c r="R26" i="27"/>
  <c r="R27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R98" i="27"/>
  <c r="R99" i="27"/>
  <c r="R100" i="27"/>
  <c r="R101" i="27"/>
  <c r="R102" i="27"/>
  <c r="R103" i="27"/>
  <c r="R104" i="27"/>
  <c r="R105" i="27"/>
  <c r="R106" i="27"/>
  <c r="R107" i="27"/>
  <c r="R108" i="27"/>
  <c r="R109" i="27"/>
  <c r="R110" i="27"/>
  <c r="R111" i="27"/>
  <c r="R112" i="27"/>
  <c r="R113" i="27"/>
  <c r="R114" i="27"/>
  <c r="R115" i="27"/>
  <c r="R116" i="27"/>
  <c r="R117" i="27"/>
  <c r="R118" i="27"/>
  <c r="R119" i="27"/>
  <c r="R120" i="27"/>
  <c r="R121" i="27"/>
  <c r="R122" i="27"/>
  <c r="R123" i="27"/>
  <c r="R124" i="27"/>
  <c r="R125" i="27"/>
  <c r="R126" i="27"/>
  <c r="R127" i="27"/>
  <c r="R128" i="27"/>
  <c r="R129" i="27"/>
  <c r="R130" i="27"/>
  <c r="R131" i="27"/>
  <c r="R132" i="27"/>
  <c r="R133" i="27"/>
  <c r="R134" i="27"/>
  <c r="R135" i="27"/>
  <c r="R136" i="27"/>
  <c r="R137" i="27"/>
  <c r="R138" i="27"/>
  <c r="R139" i="27"/>
  <c r="R140" i="27"/>
  <c r="R141" i="27"/>
  <c r="R142" i="27"/>
  <c r="R143" i="27"/>
  <c r="R144" i="27"/>
  <c r="R145" i="27"/>
  <c r="R146" i="27"/>
  <c r="R147" i="27"/>
  <c r="R148" i="27"/>
  <c r="R149" i="27"/>
  <c r="R150" i="27"/>
  <c r="R151" i="27"/>
  <c r="R152" i="27"/>
  <c r="R153" i="27"/>
  <c r="R154" i="27"/>
  <c r="R155" i="27"/>
  <c r="R156" i="27"/>
  <c r="R157" i="27"/>
  <c r="R158" i="27"/>
  <c r="R159" i="27"/>
  <c r="R160" i="27"/>
  <c r="R161" i="27"/>
  <c r="R162" i="27"/>
  <c r="R163" i="27"/>
  <c r="R164" i="27"/>
  <c r="R165" i="27"/>
  <c r="R166" i="27"/>
  <c r="R167" i="27"/>
  <c r="R168" i="27"/>
  <c r="R169" i="27"/>
  <c r="R170" i="27"/>
  <c r="R171" i="27"/>
  <c r="R172" i="27"/>
  <c r="R173" i="27"/>
  <c r="R174" i="27"/>
  <c r="R175" i="27"/>
  <c r="R176" i="27"/>
  <c r="R177" i="27"/>
  <c r="R178" i="27"/>
  <c r="R179" i="27"/>
  <c r="R180" i="27"/>
  <c r="R181" i="27"/>
  <c r="R182" i="27"/>
  <c r="R183" i="27"/>
  <c r="R184" i="27"/>
  <c r="R185" i="27"/>
  <c r="R186" i="27"/>
  <c r="R187" i="27"/>
  <c r="R188" i="27"/>
  <c r="R189" i="27"/>
  <c r="R190" i="27"/>
  <c r="R191" i="27"/>
  <c r="R192" i="27"/>
  <c r="R193" i="27"/>
  <c r="R194" i="27"/>
  <c r="R195" i="27"/>
  <c r="R196" i="27"/>
  <c r="R197" i="27"/>
  <c r="R198" i="27"/>
  <c r="R199" i="27"/>
  <c r="R200" i="27"/>
  <c r="R201" i="27"/>
  <c r="R202" i="27"/>
  <c r="R203" i="27"/>
  <c r="R204" i="27"/>
  <c r="R205" i="27"/>
  <c r="R206" i="27"/>
  <c r="R207" i="27"/>
  <c r="R208" i="27"/>
  <c r="R209" i="27"/>
  <c r="R210" i="27"/>
  <c r="R211" i="27"/>
  <c r="R212" i="27"/>
  <c r="R213" i="27"/>
  <c r="R214" i="27"/>
  <c r="R215" i="27"/>
  <c r="R216" i="27"/>
  <c r="R217" i="27"/>
  <c r="R218" i="27"/>
  <c r="R219" i="27"/>
  <c r="R220" i="27"/>
  <c r="R221" i="27"/>
  <c r="R222" i="27"/>
  <c r="R223" i="27"/>
  <c r="R224" i="27"/>
  <c r="R225" i="27"/>
  <c r="R226" i="27"/>
  <c r="R227" i="27"/>
  <c r="R228" i="27"/>
  <c r="R229" i="27"/>
  <c r="R15" i="26" l="1"/>
  <c r="L11" i="26"/>
  <c r="R11" i="26" s="1"/>
  <c r="L12" i="26"/>
  <c r="R12" i="26" s="1"/>
  <c r="L13" i="26"/>
  <c r="R13" i="26" s="1"/>
  <c r="L14" i="26"/>
  <c r="R14" i="26" s="1"/>
  <c r="L15" i="26"/>
  <c r="Q1" i="2" l="1"/>
  <c r="P1" i="2"/>
  <c r="K1500" i="2"/>
  <c r="I1500" i="2"/>
  <c r="H1500" i="2"/>
  <c r="A1500" i="2"/>
  <c r="K1499" i="2"/>
  <c r="I1499" i="2"/>
  <c r="H1499" i="2"/>
  <c r="A1499" i="2"/>
  <c r="K1498" i="2"/>
  <c r="I1498" i="2"/>
  <c r="H1498" i="2"/>
  <c r="A1498" i="2"/>
  <c r="K1497" i="2"/>
  <c r="I1497" i="2"/>
  <c r="H1497" i="2"/>
  <c r="A1497" i="2"/>
  <c r="K1496" i="2"/>
  <c r="I1496" i="2"/>
  <c r="H1496" i="2"/>
  <c r="A1496" i="2"/>
  <c r="K1495" i="2"/>
  <c r="I1495" i="2"/>
  <c r="H1495" i="2"/>
  <c r="A1495" i="2"/>
  <c r="K1494" i="2"/>
  <c r="I1494" i="2"/>
  <c r="H1494" i="2"/>
  <c r="A1494" i="2"/>
  <c r="K1493" i="2"/>
  <c r="I1493" i="2"/>
  <c r="H1493" i="2"/>
  <c r="A1493" i="2"/>
  <c r="K1492" i="2"/>
  <c r="I1492" i="2"/>
  <c r="H1492" i="2"/>
  <c r="A1492" i="2"/>
  <c r="K1491" i="2"/>
  <c r="I1491" i="2"/>
  <c r="H1491" i="2"/>
  <c r="A1491" i="2"/>
  <c r="K1490" i="2"/>
  <c r="I1490" i="2"/>
  <c r="H1490" i="2"/>
  <c r="A1490" i="2"/>
  <c r="K1489" i="2"/>
  <c r="I1489" i="2"/>
  <c r="H1489" i="2"/>
  <c r="A1489" i="2"/>
  <c r="K1488" i="2"/>
  <c r="I1488" i="2"/>
  <c r="H1488" i="2"/>
  <c r="A1488" i="2"/>
  <c r="K1487" i="2"/>
  <c r="I1487" i="2"/>
  <c r="H1487" i="2"/>
  <c r="A1487" i="2"/>
  <c r="K1486" i="2"/>
  <c r="I1486" i="2"/>
  <c r="H1486" i="2"/>
  <c r="A1486" i="2"/>
  <c r="K1485" i="2"/>
  <c r="I1485" i="2"/>
  <c r="H1485" i="2"/>
  <c r="A1485" i="2"/>
  <c r="K1484" i="2"/>
  <c r="I1484" i="2"/>
  <c r="H1484" i="2"/>
  <c r="A1484" i="2"/>
  <c r="K1483" i="2"/>
  <c r="I1483" i="2"/>
  <c r="H1483" i="2"/>
  <c r="A1483" i="2"/>
  <c r="K1482" i="2"/>
  <c r="I1482" i="2"/>
  <c r="H1482" i="2"/>
  <c r="A1482" i="2"/>
  <c r="K1481" i="2"/>
  <c r="I1481" i="2"/>
  <c r="H1481" i="2"/>
  <c r="A1481" i="2"/>
  <c r="K1480" i="2"/>
  <c r="I1480" i="2"/>
  <c r="H1480" i="2"/>
  <c r="A1480" i="2"/>
  <c r="K1479" i="2"/>
  <c r="I1479" i="2"/>
  <c r="H1479" i="2"/>
  <c r="A1479" i="2"/>
  <c r="K1478" i="2"/>
  <c r="I1478" i="2"/>
  <c r="H1478" i="2"/>
  <c r="A1478" i="2"/>
  <c r="K1477" i="2"/>
  <c r="I1477" i="2"/>
  <c r="H1477" i="2"/>
  <c r="A1477" i="2"/>
  <c r="K1476" i="2"/>
  <c r="I1476" i="2"/>
  <c r="H1476" i="2"/>
  <c r="A1476" i="2"/>
  <c r="K1475" i="2"/>
  <c r="I1475" i="2"/>
  <c r="H1475" i="2"/>
  <c r="A1475" i="2"/>
  <c r="K1474" i="2"/>
  <c r="I1474" i="2"/>
  <c r="H1474" i="2"/>
  <c r="A1474" i="2"/>
  <c r="K1473" i="2"/>
  <c r="I1473" i="2"/>
  <c r="H1473" i="2"/>
  <c r="A1473" i="2"/>
  <c r="K1472" i="2"/>
  <c r="I1472" i="2"/>
  <c r="H1472" i="2"/>
  <c r="A1472" i="2"/>
  <c r="K1471" i="2"/>
  <c r="I1471" i="2"/>
  <c r="H1471" i="2"/>
  <c r="A1471" i="2"/>
  <c r="K1470" i="2"/>
  <c r="I1470" i="2"/>
  <c r="H1470" i="2"/>
  <c r="A1470" i="2"/>
  <c r="K1469" i="2"/>
  <c r="I1469" i="2"/>
  <c r="H1469" i="2"/>
  <c r="A1469" i="2"/>
  <c r="K1468" i="2"/>
  <c r="I1468" i="2"/>
  <c r="H1468" i="2"/>
  <c r="A1468" i="2"/>
  <c r="K1467" i="2"/>
  <c r="I1467" i="2"/>
  <c r="H1467" i="2"/>
  <c r="A1467" i="2"/>
  <c r="K1466" i="2"/>
  <c r="I1466" i="2"/>
  <c r="H1466" i="2"/>
  <c r="A1466" i="2"/>
  <c r="K1465" i="2"/>
  <c r="I1465" i="2"/>
  <c r="H1465" i="2"/>
  <c r="A1465" i="2"/>
  <c r="K1464" i="2"/>
  <c r="I1464" i="2"/>
  <c r="H1464" i="2"/>
  <c r="A1464" i="2"/>
  <c r="K1463" i="2"/>
  <c r="I1463" i="2"/>
  <c r="H1463" i="2"/>
  <c r="A1463" i="2"/>
  <c r="K1462" i="2"/>
  <c r="I1462" i="2"/>
  <c r="H1462" i="2"/>
  <c r="A1462" i="2"/>
  <c r="K1461" i="2"/>
  <c r="I1461" i="2"/>
  <c r="H1461" i="2"/>
  <c r="A1461" i="2"/>
  <c r="K1460" i="2"/>
  <c r="I1460" i="2"/>
  <c r="H1460" i="2"/>
  <c r="A1460" i="2"/>
  <c r="K1459" i="2"/>
  <c r="I1459" i="2"/>
  <c r="H1459" i="2"/>
  <c r="A1459" i="2"/>
  <c r="K1458" i="2"/>
  <c r="I1458" i="2"/>
  <c r="H1458" i="2"/>
  <c r="A1458" i="2"/>
  <c r="K1457" i="2"/>
  <c r="I1457" i="2"/>
  <c r="H1457" i="2"/>
  <c r="A1457" i="2"/>
  <c r="K1456" i="2"/>
  <c r="I1456" i="2"/>
  <c r="H1456" i="2"/>
  <c r="A1456" i="2"/>
  <c r="K1455" i="2"/>
  <c r="I1455" i="2"/>
  <c r="H1455" i="2"/>
  <c r="A1455" i="2"/>
  <c r="K1454" i="2"/>
  <c r="I1454" i="2"/>
  <c r="H1454" i="2"/>
  <c r="A1454" i="2"/>
  <c r="K1453" i="2"/>
  <c r="I1453" i="2"/>
  <c r="H1453" i="2"/>
  <c r="A1453" i="2"/>
  <c r="K1452" i="2"/>
  <c r="I1452" i="2"/>
  <c r="H1452" i="2"/>
  <c r="A1452" i="2"/>
  <c r="K1451" i="2"/>
  <c r="I1451" i="2"/>
  <c r="H1451" i="2"/>
  <c r="A1451" i="2"/>
  <c r="K1450" i="2"/>
  <c r="I1450" i="2"/>
  <c r="H1450" i="2"/>
  <c r="A1450" i="2"/>
  <c r="K1449" i="2"/>
  <c r="I1449" i="2"/>
  <c r="H1449" i="2"/>
  <c r="A1449" i="2"/>
  <c r="K1448" i="2"/>
  <c r="I1448" i="2"/>
  <c r="H1448" i="2"/>
  <c r="A1448" i="2"/>
  <c r="K1447" i="2"/>
  <c r="I1447" i="2"/>
  <c r="H1447" i="2"/>
  <c r="A1447" i="2"/>
  <c r="K1446" i="2"/>
  <c r="I1446" i="2"/>
  <c r="H1446" i="2"/>
  <c r="A1446" i="2"/>
  <c r="K1445" i="2"/>
  <c r="I1445" i="2"/>
  <c r="H1445" i="2"/>
  <c r="A1445" i="2"/>
  <c r="K1444" i="2"/>
  <c r="I1444" i="2"/>
  <c r="H1444" i="2"/>
  <c r="A1444" i="2"/>
  <c r="K1443" i="2"/>
  <c r="I1443" i="2"/>
  <c r="H1443" i="2"/>
  <c r="A1443" i="2"/>
  <c r="K1442" i="2"/>
  <c r="I1442" i="2"/>
  <c r="H1442" i="2"/>
  <c r="A1442" i="2"/>
  <c r="K1441" i="2"/>
  <c r="I1441" i="2"/>
  <c r="H1441" i="2"/>
  <c r="A1441" i="2"/>
  <c r="K1440" i="2"/>
  <c r="I1440" i="2"/>
  <c r="H1440" i="2"/>
  <c r="A1440" i="2"/>
  <c r="K1439" i="2"/>
  <c r="I1439" i="2"/>
  <c r="H1439" i="2"/>
  <c r="A1439" i="2"/>
  <c r="K1438" i="2"/>
  <c r="I1438" i="2"/>
  <c r="H1438" i="2"/>
  <c r="A1438" i="2"/>
  <c r="K1437" i="2"/>
  <c r="I1437" i="2"/>
  <c r="H1437" i="2"/>
  <c r="A1437" i="2"/>
  <c r="K1436" i="2"/>
  <c r="I1436" i="2"/>
  <c r="H1436" i="2"/>
  <c r="A1436" i="2"/>
  <c r="K1435" i="2"/>
  <c r="I1435" i="2"/>
  <c r="H1435" i="2"/>
  <c r="A1435" i="2"/>
  <c r="K1434" i="2"/>
  <c r="I1434" i="2"/>
  <c r="H1434" i="2"/>
  <c r="A1434" i="2"/>
  <c r="K1433" i="2"/>
  <c r="I1433" i="2"/>
  <c r="H1433" i="2"/>
  <c r="A1433" i="2"/>
  <c r="K1432" i="2"/>
  <c r="I1432" i="2"/>
  <c r="H1432" i="2"/>
  <c r="A1432" i="2"/>
  <c r="K1431" i="2"/>
  <c r="I1431" i="2"/>
  <c r="H1431" i="2"/>
  <c r="A1431" i="2"/>
  <c r="K1430" i="2"/>
  <c r="I1430" i="2"/>
  <c r="H1430" i="2"/>
  <c r="A1430" i="2"/>
  <c r="K1429" i="2"/>
  <c r="I1429" i="2"/>
  <c r="H1429" i="2"/>
  <c r="A1429" i="2"/>
  <c r="K1428" i="2"/>
  <c r="I1428" i="2"/>
  <c r="H1428" i="2"/>
  <c r="A1428" i="2"/>
  <c r="K1427" i="2"/>
  <c r="I1427" i="2"/>
  <c r="H1427" i="2"/>
  <c r="A1427" i="2"/>
  <c r="K1426" i="2"/>
  <c r="I1426" i="2"/>
  <c r="H1426" i="2"/>
  <c r="A1426" i="2"/>
  <c r="K1425" i="2"/>
  <c r="I1425" i="2"/>
  <c r="H1425" i="2"/>
  <c r="A1425" i="2"/>
  <c r="K1424" i="2"/>
  <c r="I1424" i="2"/>
  <c r="H1424" i="2"/>
  <c r="A1424" i="2"/>
  <c r="K1423" i="2"/>
  <c r="I1423" i="2"/>
  <c r="H1423" i="2"/>
  <c r="A1423" i="2"/>
  <c r="K1422" i="2"/>
  <c r="I1422" i="2"/>
  <c r="H1422" i="2"/>
  <c r="A1422" i="2"/>
  <c r="K1421" i="2"/>
  <c r="I1421" i="2"/>
  <c r="H1421" i="2"/>
  <c r="A1421" i="2"/>
  <c r="K1420" i="2"/>
  <c r="I1420" i="2"/>
  <c r="H1420" i="2"/>
  <c r="A1420" i="2"/>
  <c r="K1419" i="2"/>
  <c r="I1419" i="2"/>
  <c r="H1419" i="2"/>
  <c r="A1419" i="2"/>
  <c r="K1418" i="2"/>
  <c r="I1418" i="2"/>
  <c r="H1418" i="2"/>
  <c r="A1418" i="2"/>
  <c r="K1417" i="2"/>
  <c r="I1417" i="2"/>
  <c r="H1417" i="2"/>
  <c r="A1417" i="2"/>
  <c r="K1416" i="2"/>
  <c r="I1416" i="2"/>
  <c r="H1416" i="2"/>
  <c r="A1416" i="2"/>
  <c r="K1415" i="2"/>
  <c r="I1415" i="2"/>
  <c r="H1415" i="2"/>
  <c r="A1415" i="2"/>
  <c r="K1414" i="2"/>
  <c r="I1414" i="2"/>
  <c r="H1414" i="2"/>
  <c r="A1414" i="2"/>
  <c r="K1413" i="2"/>
  <c r="I1413" i="2"/>
  <c r="H1413" i="2"/>
  <c r="A1413" i="2"/>
  <c r="K1412" i="2"/>
  <c r="I1412" i="2"/>
  <c r="H1412" i="2"/>
  <c r="A1412" i="2"/>
  <c r="K1411" i="2"/>
  <c r="I1411" i="2"/>
  <c r="H1411" i="2"/>
  <c r="A1411" i="2"/>
  <c r="K1410" i="2"/>
  <c r="I1410" i="2"/>
  <c r="H1410" i="2"/>
  <c r="A1410" i="2"/>
  <c r="K1409" i="2"/>
  <c r="I1409" i="2"/>
  <c r="H1409" i="2"/>
  <c r="A1409" i="2"/>
  <c r="K1408" i="2"/>
  <c r="I1408" i="2"/>
  <c r="H1408" i="2"/>
  <c r="A1408" i="2"/>
  <c r="K1407" i="2"/>
  <c r="I1407" i="2"/>
  <c r="H1407" i="2"/>
  <c r="A1407" i="2"/>
  <c r="K1406" i="2"/>
  <c r="I1406" i="2"/>
  <c r="H1406" i="2"/>
  <c r="A1406" i="2"/>
  <c r="K1405" i="2"/>
  <c r="I1405" i="2"/>
  <c r="H1405" i="2"/>
  <c r="A1405" i="2"/>
  <c r="K1404" i="2"/>
  <c r="I1404" i="2"/>
  <c r="H1404" i="2"/>
  <c r="A1404" i="2"/>
  <c r="K1403" i="2"/>
  <c r="I1403" i="2"/>
  <c r="H1403" i="2"/>
  <c r="A1403" i="2"/>
  <c r="K1402" i="2"/>
  <c r="I1402" i="2"/>
  <c r="H1402" i="2"/>
  <c r="A1402" i="2"/>
  <c r="K1401" i="2"/>
  <c r="I1401" i="2"/>
  <c r="H1401" i="2"/>
  <c r="A1401" i="2"/>
  <c r="K1400" i="2"/>
  <c r="I1400" i="2"/>
  <c r="H1400" i="2"/>
  <c r="A1400" i="2"/>
  <c r="K1399" i="2"/>
  <c r="I1399" i="2"/>
  <c r="H1399" i="2"/>
  <c r="A1399" i="2"/>
  <c r="K1398" i="2"/>
  <c r="I1398" i="2"/>
  <c r="H1398" i="2"/>
  <c r="A1398" i="2"/>
  <c r="K1397" i="2"/>
  <c r="I1397" i="2"/>
  <c r="H1397" i="2"/>
  <c r="A1397" i="2"/>
  <c r="K1396" i="2"/>
  <c r="I1396" i="2"/>
  <c r="H1396" i="2"/>
  <c r="A1396" i="2"/>
  <c r="K1395" i="2"/>
  <c r="I1395" i="2"/>
  <c r="H1395" i="2"/>
  <c r="A1395" i="2"/>
  <c r="K1394" i="2"/>
  <c r="I1394" i="2"/>
  <c r="H1394" i="2"/>
  <c r="A1394" i="2"/>
  <c r="K1393" i="2"/>
  <c r="I1393" i="2"/>
  <c r="H1393" i="2"/>
  <c r="A1393" i="2"/>
  <c r="K1392" i="2"/>
  <c r="I1392" i="2"/>
  <c r="H1392" i="2"/>
  <c r="A1392" i="2"/>
  <c r="K1391" i="2"/>
  <c r="I1391" i="2"/>
  <c r="H1391" i="2"/>
  <c r="A1391" i="2"/>
  <c r="K1390" i="2"/>
  <c r="I1390" i="2"/>
  <c r="H1390" i="2"/>
  <c r="A1390" i="2"/>
  <c r="K1389" i="2"/>
  <c r="I1389" i="2"/>
  <c r="H1389" i="2"/>
  <c r="A1389" i="2"/>
  <c r="K1388" i="2"/>
  <c r="I1388" i="2"/>
  <c r="H1388" i="2"/>
  <c r="A1388" i="2"/>
  <c r="K1387" i="2"/>
  <c r="I1387" i="2"/>
  <c r="H1387" i="2"/>
  <c r="A1387" i="2"/>
  <c r="K1386" i="2"/>
  <c r="I1386" i="2"/>
  <c r="H1386" i="2"/>
  <c r="A1386" i="2"/>
  <c r="K1385" i="2"/>
  <c r="I1385" i="2"/>
  <c r="H1385" i="2"/>
  <c r="A1385" i="2"/>
  <c r="K1384" i="2"/>
  <c r="I1384" i="2"/>
  <c r="H1384" i="2"/>
  <c r="A1384" i="2"/>
  <c r="K1383" i="2"/>
  <c r="I1383" i="2"/>
  <c r="H1383" i="2"/>
  <c r="A1383" i="2"/>
  <c r="K1382" i="2"/>
  <c r="I1382" i="2"/>
  <c r="H1382" i="2"/>
  <c r="A1382" i="2"/>
  <c r="K1381" i="2"/>
  <c r="I1381" i="2"/>
  <c r="H1381" i="2"/>
  <c r="A1381" i="2"/>
  <c r="K1380" i="2"/>
  <c r="I1380" i="2"/>
  <c r="H1380" i="2"/>
  <c r="A1380" i="2"/>
  <c r="K1379" i="2"/>
  <c r="I1379" i="2"/>
  <c r="H1379" i="2"/>
  <c r="A1379" i="2"/>
  <c r="K1378" i="2"/>
  <c r="I1378" i="2"/>
  <c r="H1378" i="2"/>
  <c r="A1378" i="2"/>
  <c r="K1377" i="2"/>
  <c r="I1377" i="2"/>
  <c r="H1377" i="2"/>
  <c r="A1377" i="2"/>
  <c r="K1376" i="2"/>
  <c r="I1376" i="2"/>
  <c r="H1376" i="2"/>
  <c r="A1376" i="2"/>
  <c r="K1375" i="2"/>
  <c r="I1375" i="2"/>
  <c r="H1375" i="2"/>
  <c r="A1375" i="2"/>
  <c r="K1374" i="2"/>
  <c r="I1374" i="2"/>
  <c r="H1374" i="2"/>
  <c r="A1374" i="2"/>
  <c r="K1373" i="2"/>
  <c r="I1373" i="2"/>
  <c r="H1373" i="2"/>
  <c r="A1373" i="2"/>
  <c r="K1372" i="2"/>
  <c r="I1372" i="2"/>
  <c r="H1372" i="2"/>
  <c r="A1372" i="2"/>
  <c r="K1371" i="2"/>
  <c r="I1371" i="2"/>
  <c r="H1371" i="2"/>
  <c r="A1371" i="2"/>
  <c r="K1370" i="2"/>
  <c r="I1370" i="2"/>
  <c r="H1370" i="2"/>
  <c r="A1370" i="2"/>
  <c r="K1369" i="2"/>
  <c r="I1369" i="2"/>
  <c r="H1369" i="2"/>
  <c r="A1369" i="2"/>
  <c r="K1368" i="2"/>
  <c r="I1368" i="2"/>
  <c r="H1368" i="2"/>
  <c r="A1368" i="2"/>
  <c r="K1367" i="2"/>
  <c r="I1367" i="2"/>
  <c r="H1367" i="2"/>
  <c r="A1367" i="2"/>
  <c r="K1366" i="2"/>
  <c r="I1366" i="2"/>
  <c r="H1366" i="2"/>
  <c r="A1366" i="2"/>
  <c r="K1365" i="2"/>
  <c r="I1365" i="2"/>
  <c r="H1365" i="2"/>
  <c r="A1365" i="2"/>
  <c r="K1364" i="2"/>
  <c r="I1364" i="2"/>
  <c r="H1364" i="2"/>
  <c r="A1364" i="2"/>
  <c r="K1363" i="2"/>
  <c r="I1363" i="2"/>
  <c r="H1363" i="2"/>
  <c r="A1363" i="2"/>
  <c r="K1362" i="2"/>
  <c r="I1362" i="2"/>
  <c r="H1362" i="2"/>
  <c r="A1362" i="2"/>
  <c r="K1361" i="2"/>
  <c r="I1361" i="2"/>
  <c r="H1361" i="2"/>
  <c r="A1361" i="2"/>
  <c r="K1360" i="2"/>
  <c r="I1360" i="2"/>
  <c r="H1360" i="2"/>
  <c r="A1360" i="2"/>
  <c r="K1359" i="2"/>
  <c r="I1359" i="2"/>
  <c r="H1359" i="2"/>
  <c r="A1359" i="2"/>
  <c r="K1358" i="2"/>
  <c r="I1358" i="2"/>
  <c r="H1358" i="2"/>
  <c r="A1358" i="2"/>
  <c r="K1357" i="2"/>
  <c r="I1357" i="2"/>
  <c r="H1357" i="2"/>
  <c r="A1357" i="2"/>
  <c r="K1356" i="2"/>
  <c r="I1356" i="2"/>
  <c r="H1356" i="2"/>
  <c r="A1356" i="2"/>
  <c r="K1355" i="2"/>
  <c r="I1355" i="2"/>
  <c r="H1355" i="2"/>
  <c r="A1355" i="2"/>
  <c r="K1354" i="2"/>
  <c r="I1354" i="2"/>
  <c r="H1354" i="2"/>
  <c r="A1354" i="2"/>
  <c r="K1353" i="2"/>
  <c r="I1353" i="2"/>
  <c r="H1353" i="2"/>
  <c r="A1353" i="2"/>
  <c r="K1352" i="2"/>
  <c r="I1352" i="2"/>
  <c r="H1352" i="2"/>
  <c r="A1352" i="2"/>
  <c r="K1351" i="2"/>
  <c r="I1351" i="2"/>
  <c r="H1351" i="2"/>
  <c r="A1351" i="2"/>
  <c r="K1350" i="2"/>
  <c r="I1350" i="2"/>
  <c r="H1350" i="2"/>
  <c r="A1350" i="2"/>
  <c r="K1349" i="2"/>
  <c r="I1349" i="2"/>
  <c r="H1349" i="2"/>
  <c r="A1349" i="2"/>
  <c r="K1348" i="2"/>
  <c r="I1348" i="2"/>
  <c r="H1348" i="2"/>
  <c r="A1348" i="2"/>
  <c r="K1347" i="2"/>
  <c r="I1347" i="2"/>
  <c r="H1347" i="2"/>
  <c r="A1347" i="2"/>
  <c r="K1346" i="2"/>
  <c r="I1346" i="2"/>
  <c r="H1346" i="2"/>
  <c r="A1346" i="2"/>
  <c r="K1345" i="2"/>
  <c r="I1345" i="2"/>
  <c r="H1345" i="2"/>
  <c r="A1345" i="2"/>
  <c r="K1344" i="2"/>
  <c r="I1344" i="2"/>
  <c r="H1344" i="2"/>
  <c r="A1344" i="2"/>
  <c r="K1343" i="2"/>
  <c r="I1343" i="2"/>
  <c r="H1343" i="2"/>
  <c r="A1343" i="2"/>
  <c r="K1342" i="2"/>
  <c r="I1342" i="2"/>
  <c r="H1342" i="2"/>
  <c r="A1342" i="2"/>
  <c r="K1341" i="2"/>
  <c r="I1341" i="2"/>
  <c r="H1341" i="2"/>
  <c r="A1341" i="2"/>
  <c r="K1340" i="2"/>
  <c r="I1340" i="2"/>
  <c r="H1340" i="2"/>
  <c r="A1340" i="2"/>
  <c r="K1339" i="2"/>
  <c r="I1339" i="2"/>
  <c r="H1339" i="2"/>
  <c r="A1339" i="2"/>
  <c r="K1338" i="2"/>
  <c r="I1338" i="2"/>
  <c r="H1338" i="2"/>
  <c r="A1338" i="2"/>
  <c r="K1337" i="2"/>
  <c r="I1337" i="2"/>
  <c r="H1337" i="2"/>
  <c r="A1337" i="2"/>
  <c r="K1336" i="2"/>
  <c r="I1336" i="2"/>
  <c r="H1336" i="2"/>
  <c r="A1336" i="2"/>
  <c r="K1335" i="2"/>
  <c r="I1335" i="2"/>
  <c r="H1335" i="2"/>
  <c r="A1335" i="2"/>
  <c r="K1334" i="2"/>
  <c r="I1334" i="2"/>
  <c r="H1334" i="2"/>
  <c r="A1334" i="2"/>
  <c r="K1333" i="2"/>
  <c r="I1333" i="2"/>
  <c r="H1333" i="2"/>
  <c r="A1333" i="2"/>
  <c r="K1332" i="2"/>
  <c r="I1332" i="2"/>
  <c r="H1332" i="2"/>
  <c r="A1332" i="2"/>
  <c r="K1331" i="2"/>
  <c r="I1331" i="2"/>
  <c r="H1331" i="2"/>
  <c r="A1331" i="2"/>
  <c r="K1330" i="2"/>
  <c r="I1330" i="2"/>
  <c r="H1330" i="2"/>
  <c r="A1330" i="2"/>
  <c r="K1329" i="2"/>
  <c r="I1329" i="2"/>
  <c r="H1329" i="2"/>
  <c r="A1329" i="2"/>
  <c r="K1328" i="2"/>
  <c r="I1328" i="2"/>
  <c r="H1328" i="2"/>
  <c r="A1328" i="2"/>
  <c r="K1327" i="2"/>
  <c r="I1327" i="2"/>
  <c r="H1327" i="2"/>
  <c r="A1327" i="2"/>
  <c r="K1326" i="2"/>
  <c r="I1326" i="2"/>
  <c r="H1326" i="2"/>
  <c r="A1326" i="2"/>
  <c r="K1325" i="2"/>
  <c r="I1325" i="2"/>
  <c r="H1325" i="2"/>
  <c r="A1325" i="2"/>
  <c r="K1324" i="2"/>
  <c r="I1324" i="2"/>
  <c r="H1324" i="2"/>
  <c r="A1324" i="2"/>
  <c r="K1323" i="2"/>
  <c r="I1323" i="2"/>
  <c r="H1323" i="2"/>
  <c r="A1323" i="2"/>
  <c r="K1322" i="2"/>
  <c r="I1322" i="2"/>
  <c r="H1322" i="2"/>
  <c r="A1322" i="2"/>
  <c r="K1321" i="2"/>
  <c r="I1321" i="2"/>
  <c r="H1321" i="2"/>
  <c r="A1321" i="2"/>
  <c r="K1320" i="2"/>
  <c r="I1320" i="2"/>
  <c r="H1320" i="2"/>
  <c r="A1320" i="2"/>
  <c r="K1319" i="2"/>
  <c r="I1319" i="2"/>
  <c r="H1319" i="2"/>
  <c r="A1319" i="2"/>
  <c r="K1318" i="2"/>
  <c r="I1318" i="2"/>
  <c r="H1318" i="2"/>
  <c r="A1318" i="2"/>
  <c r="K1317" i="2"/>
  <c r="I1317" i="2"/>
  <c r="H1317" i="2"/>
  <c r="A1317" i="2"/>
  <c r="K1316" i="2"/>
  <c r="I1316" i="2"/>
  <c r="H1316" i="2"/>
  <c r="A1316" i="2"/>
  <c r="K1315" i="2"/>
  <c r="I1315" i="2"/>
  <c r="H1315" i="2"/>
  <c r="A1315" i="2"/>
  <c r="K1314" i="2"/>
  <c r="I1314" i="2"/>
  <c r="H1314" i="2"/>
  <c r="A1314" i="2"/>
  <c r="K1313" i="2"/>
  <c r="I1313" i="2"/>
  <c r="H1313" i="2"/>
  <c r="A1313" i="2"/>
  <c r="K1312" i="2"/>
  <c r="I1312" i="2"/>
  <c r="H1312" i="2"/>
  <c r="A1312" i="2"/>
  <c r="K1311" i="2"/>
  <c r="I1311" i="2"/>
  <c r="H1311" i="2"/>
  <c r="A1311" i="2"/>
  <c r="K1310" i="2"/>
  <c r="I1310" i="2"/>
  <c r="H1310" i="2"/>
  <c r="A1310" i="2"/>
  <c r="K1309" i="2"/>
  <c r="I1309" i="2"/>
  <c r="H1309" i="2"/>
  <c r="A1309" i="2"/>
  <c r="K1308" i="2"/>
  <c r="I1308" i="2"/>
  <c r="H1308" i="2"/>
  <c r="A1308" i="2"/>
  <c r="K1307" i="2"/>
  <c r="I1307" i="2"/>
  <c r="H1307" i="2"/>
  <c r="A1307" i="2"/>
  <c r="K1306" i="2"/>
  <c r="I1306" i="2"/>
  <c r="H1306" i="2"/>
  <c r="A1306" i="2"/>
  <c r="K1305" i="2"/>
  <c r="I1305" i="2"/>
  <c r="H1305" i="2"/>
  <c r="A1305" i="2"/>
  <c r="K1304" i="2"/>
  <c r="I1304" i="2"/>
  <c r="H1304" i="2"/>
  <c r="A1304" i="2"/>
  <c r="K1303" i="2"/>
  <c r="I1303" i="2"/>
  <c r="H1303" i="2"/>
  <c r="A1303" i="2"/>
  <c r="K1302" i="2"/>
  <c r="I1302" i="2"/>
  <c r="H1302" i="2"/>
  <c r="A1302" i="2"/>
  <c r="K1301" i="2"/>
  <c r="I1301" i="2"/>
  <c r="H1301" i="2"/>
  <c r="A1301" i="2"/>
  <c r="K1300" i="2"/>
  <c r="I1300" i="2"/>
  <c r="H1300" i="2"/>
  <c r="A1300" i="2"/>
  <c r="K1299" i="2"/>
  <c r="I1299" i="2"/>
  <c r="H1299" i="2"/>
  <c r="A1299" i="2"/>
  <c r="K1298" i="2"/>
  <c r="I1298" i="2"/>
  <c r="H1298" i="2"/>
  <c r="A1298" i="2"/>
  <c r="K1297" i="2"/>
  <c r="I1297" i="2"/>
  <c r="H1297" i="2"/>
  <c r="A1297" i="2"/>
  <c r="K1296" i="2"/>
  <c r="I1296" i="2"/>
  <c r="H1296" i="2"/>
  <c r="A1296" i="2"/>
  <c r="K1295" i="2"/>
  <c r="I1295" i="2"/>
  <c r="H1295" i="2"/>
  <c r="A1295" i="2"/>
  <c r="K1294" i="2"/>
  <c r="I1294" i="2"/>
  <c r="H1294" i="2"/>
  <c r="A1294" i="2"/>
  <c r="K1293" i="2"/>
  <c r="I1293" i="2"/>
  <c r="H1293" i="2"/>
  <c r="A1293" i="2"/>
  <c r="K1292" i="2"/>
  <c r="I1292" i="2"/>
  <c r="H1292" i="2"/>
  <c r="A1292" i="2"/>
  <c r="K1291" i="2"/>
  <c r="I1291" i="2"/>
  <c r="H1291" i="2"/>
  <c r="A1291" i="2"/>
  <c r="K1290" i="2"/>
  <c r="I1290" i="2"/>
  <c r="H1290" i="2"/>
  <c r="A1290" i="2"/>
  <c r="K1289" i="2"/>
  <c r="I1289" i="2"/>
  <c r="H1289" i="2"/>
  <c r="A1289" i="2"/>
  <c r="K1288" i="2"/>
  <c r="I1288" i="2"/>
  <c r="H1288" i="2"/>
  <c r="A1288" i="2"/>
  <c r="K1287" i="2"/>
  <c r="I1287" i="2"/>
  <c r="H1287" i="2"/>
  <c r="A1287" i="2"/>
  <c r="K1286" i="2"/>
  <c r="I1286" i="2"/>
  <c r="H1286" i="2"/>
  <c r="A1286" i="2"/>
  <c r="K1285" i="2"/>
  <c r="I1285" i="2"/>
  <c r="H1285" i="2"/>
  <c r="A1285" i="2"/>
  <c r="K1284" i="2"/>
  <c r="I1284" i="2"/>
  <c r="H1284" i="2"/>
  <c r="A1284" i="2"/>
  <c r="K1283" i="2"/>
  <c r="I1283" i="2"/>
  <c r="H1283" i="2"/>
  <c r="A1283" i="2"/>
  <c r="K1282" i="2"/>
  <c r="I1282" i="2"/>
  <c r="H1282" i="2"/>
  <c r="A1282" i="2"/>
  <c r="K1281" i="2"/>
  <c r="I1281" i="2"/>
  <c r="H1281" i="2"/>
  <c r="A1281" i="2"/>
  <c r="K1280" i="2"/>
  <c r="I1280" i="2"/>
  <c r="H1280" i="2"/>
  <c r="A1280" i="2"/>
  <c r="K1279" i="2"/>
  <c r="I1279" i="2"/>
  <c r="H1279" i="2"/>
  <c r="A1279" i="2"/>
  <c r="K1278" i="2"/>
  <c r="I1278" i="2"/>
  <c r="H1278" i="2"/>
  <c r="A1278" i="2"/>
  <c r="K1277" i="2"/>
  <c r="I1277" i="2"/>
  <c r="H1277" i="2"/>
  <c r="A1277" i="2"/>
  <c r="K1276" i="2"/>
  <c r="I1276" i="2"/>
  <c r="H1276" i="2"/>
  <c r="A1276" i="2"/>
  <c r="K1275" i="2"/>
  <c r="I1275" i="2"/>
  <c r="H1275" i="2"/>
  <c r="A1275" i="2"/>
  <c r="K1274" i="2"/>
  <c r="I1274" i="2"/>
  <c r="H1274" i="2"/>
  <c r="A1274" i="2"/>
  <c r="K1273" i="2"/>
  <c r="I1273" i="2"/>
  <c r="H1273" i="2"/>
  <c r="A1273" i="2"/>
  <c r="K1272" i="2"/>
  <c r="I1272" i="2"/>
  <c r="H1272" i="2"/>
  <c r="A1272" i="2"/>
  <c r="K1271" i="2"/>
  <c r="I1271" i="2"/>
  <c r="H1271" i="2"/>
  <c r="A1271" i="2"/>
  <c r="K1270" i="2"/>
  <c r="I1270" i="2"/>
  <c r="H1270" i="2"/>
  <c r="A1270" i="2"/>
  <c r="K1269" i="2"/>
  <c r="I1269" i="2"/>
  <c r="H1269" i="2"/>
  <c r="A1269" i="2"/>
  <c r="K1268" i="2"/>
  <c r="I1268" i="2"/>
  <c r="H1268" i="2"/>
  <c r="A1268" i="2"/>
  <c r="K1267" i="2"/>
  <c r="I1267" i="2"/>
  <c r="H1267" i="2"/>
  <c r="A1267" i="2"/>
  <c r="K1266" i="2"/>
  <c r="I1266" i="2"/>
  <c r="H1266" i="2"/>
  <c r="A1266" i="2"/>
  <c r="K1265" i="2"/>
  <c r="I1265" i="2"/>
  <c r="H1265" i="2"/>
  <c r="A1265" i="2"/>
  <c r="K1264" i="2"/>
  <c r="I1264" i="2"/>
  <c r="H1264" i="2"/>
  <c r="A1264" i="2"/>
  <c r="K1263" i="2"/>
  <c r="I1263" i="2"/>
  <c r="H1263" i="2"/>
  <c r="A1263" i="2"/>
  <c r="K1262" i="2"/>
  <c r="I1262" i="2"/>
  <c r="H1262" i="2"/>
  <c r="A1262" i="2"/>
  <c r="K1261" i="2"/>
  <c r="I1261" i="2"/>
  <c r="H1261" i="2"/>
  <c r="A1261" i="2"/>
  <c r="K1260" i="2"/>
  <c r="I1260" i="2"/>
  <c r="H1260" i="2"/>
  <c r="A1260" i="2"/>
  <c r="K1259" i="2"/>
  <c r="I1259" i="2"/>
  <c r="H1259" i="2"/>
  <c r="A1259" i="2"/>
  <c r="K1258" i="2"/>
  <c r="I1258" i="2"/>
  <c r="H1258" i="2"/>
  <c r="A1258" i="2"/>
  <c r="K1257" i="2"/>
  <c r="I1257" i="2"/>
  <c r="H1257" i="2"/>
  <c r="A1257" i="2"/>
  <c r="K1256" i="2"/>
  <c r="I1256" i="2"/>
  <c r="H1256" i="2"/>
  <c r="A1256" i="2"/>
  <c r="K1255" i="2"/>
  <c r="I1255" i="2"/>
  <c r="H1255" i="2"/>
  <c r="A1255" i="2"/>
  <c r="K1254" i="2"/>
  <c r="I1254" i="2"/>
  <c r="H1254" i="2"/>
  <c r="A1254" i="2"/>
  <c r="K1253" i="2"/>
  <c r="I1253" i="2"/>
  <c r="H1253" i="2"/>
  <c r="A1253" i="2"/>
  <c r="K1252" i="2"/>
  <c r="I1252" i="2"/>
  <c r="H1252" i="2"/>
  <c r="A1252" i="2"/>
  <c r="K1251" i="2"/>
  <c r="I1251" i="2"/>
  <c r="H1251" i="2"/>
  <c r="A1251" i="2"/>
  <c r="K1250" i="2"/>
  <c r="I1250" i="2"/>
  <c r="H1250" i="2"/>
  <c r="A1250" i="2"/>
  <c r="K1249" i="2"/>
  <c r="I1249" i="2"/>
  <c r="H1249" i="2"/>
  <c r="A1249" i="2"/>
  <c r="K1248" i="2"/>
  <c r="I1248" i="2"/>
  <c r="H1248" i="2"/>
  <c r="A1248" i="2"/>
  <c r="K1247" i="2"/>
  <c r="I1247" i="2"/>
  <c r="H1247" i="2"/>
  <c r="A1247" i="2"/>
  <c r="K1246" i="2"/>
  <c r="I1246" i="2"/>
  <c r="H1246" i="2"/>
  <c r="A1246" i="2"/>
  <c r="K1245" i="2"/>
  <c r="I1245" i="2"/>
  <c r="H1245" i="2"/>
  <c r="A1245" i="2"/>
  <c r="K1244" i="2"/>
  <c r="I1244" i="2"/>
  <c r="H1244" i="2"/>
  <c r="A1244" i="2"/>
  <c r="K1243" i="2"/>
  <c r="I1243" i="2"/>
  <c r="H1243" i="2"/>
  <c r="A1243" i="2"/>
  <c r="K1242" i="2"/>
  <c r="I1242" i="2"/>
  <c r="H1242" i="2"/>
  <c r="A1242" i="2"/>
  <c r="K1241" i="2"/>
  <c r="I1241" i="2"/>
  <c r="H1241" i="2"/>
  <c r="A1241" i="2"/>
  <c r="K1240" i="2"/>
  <c r="I1240" i="2"/>
  <c r="H1240" i="2"/>
  <c r="A1240" i="2"/>
  <c r="K1239" i="2"/>
  <c r="I1239" i="2"/>
  <c r="H1239" i="2"/>
  <c r="A1239" i="2"/>
  <c r="K1238" i="2"/>
  <c r="I1238" i="2"/>
  <c r="H1238" i="2"/>
  <c r="A1238" i="2"/>
  <c r="K1237" i="2"/>
  <c r="I1237" i="2"/>
  <c r="H1237" i="2"/>
  <c r="A1237" i="2"/>
  <c r="K1236" i="2"/>
  <c r="I1236" i="2"/>
  <c r="H1236" i="2"/>
  <c r="A1236" i="2"/>
  <c r="K1235" i="2"/>
  <c r="I1235" i="2"/>
  <c r="H1235" i="2"/>
  <c r="A1235" i="2"/>
  <c r="K1234" i="2"/>
  <c r="I1234" i="2"/>
  <c r="H1234" i="2"/>
  <c r="A1234" i="2"/>
  <c r="K1233" i="2"/>
  <c r="I1233" i="2"/>
  <c r="H1233" i="2"/>
  <c r="A1233" i="2"/>
  <c r="K1232" i="2"/>
  <c r="I1232" i="2"/>
  <c r="H1232" i="2"/>
  <c r="A1232" i="2"/>
  <c r="K1231" i="2"/>
  <c r="I1231" i="2"/>
  <c r="H1231" i="2"/>
  <c r="A1231" i="2"/>
  <c r="K1230" i="2"/>
  <c r="I1230" i="2"/>
  <c r="H1230" i="2"/>
  <c r="A1230" i="2"/>
  <c r="K1229" i="2"/>
  <c r="I1229" i="2"/>
  <c r="H1229" i="2"/>
  <c r="A1229" i="2"/>
  <c r="K1228" i="2"/>
  <c r="I1228" i="2"/>
  <c r="H1228" i="2"/>
  <c r="A1228" i="2"/>
  <c r="K1227" i="2"/>
  <c r="I1227" i="2"/>
  <c r="H1227" i="2"/>
  <c r="A1227" i="2"/>
  <c r="K1226" i="2"/>
  <c r="I1226" i="2"/>
  <c r="H1226" i="2"/>
  <c r="A1226" i="2"/>
  <c r="K1225" i="2"/>
  <c r="I1225" i="2"/>
  <c r="H1225" i="2"/>
  <c r="A1225" i="2"/>
  <c r="K1224" i="2"/>
  <c r="I1224" i="2"/>
  <c r="H1224" i="2"/>
  <c r="A1224" i="2"/>
  <c r="K1223" i="2"/>
  <c r="I1223" i="2"/>
  <c r="H1223" i="2"/>
  <c r="A1223" i="2"/>
  <c r="K1222" i="2"/>
  <c r="I1222" i="2"/>
  <c r="H1222" i="2"/>
  <c r="A1222" i="2"/>
  <c r="K1221" i="2"/>
  <c r="I1221" i="2"/>
  <c r="H1221" i="2"/>
  <c r="A1221" i="2"/>
  <c r="K1220" i="2"/>
  <c r="I1220" i="2"/>
  <c r="H1220" i="2"/>
  <c r="A1220" i="2"/>
  <c r="K1219" i="2"/>
  <c r="I1219" i="2"/>
  <c r="H1219" i="2"/>
  <c r="A1219" i="2"/>
  <c r="K1218" i="2"/>
  <c r="I1218" i="2"/>
  <c r="H1218" i="2"/>
  <c r="A1218" i="2"/>
  <c r="K1217" i="2"/>
  <c r="I1217" i="2"/>
  <c r="H1217" i="2"/>
  <c r="A1217" i="2"/>
  <c r="K1216" i="2"/>
  <c r="I1216" i="2"/>
  <c r="H1216" i="2"/>
  <c r="A1216" i="2"/>
  <c r="K1215" i="2"/>
  <c r="I1215" i="2"/>
  <c r="H1215" i="2"/>
  <c r="A1215" i="2"/>
  <c r="K1214" i="2"/>
  <c r="I1214" i="2"/>
  <c r="H1214" i="2"/>
  <c r="A1214" i="2"/>
  <c r="K1213" i="2"/>
  <c r="I1213" i="2"/>
  <c r="H1213" i="2"/>
  <c r="A1213" i="2"/>
  <c r="K1212" i="2"/>
  <c r="I1212" i="2"/>
  <c r="H1212" i="2"/>
  <c r="A1212" i="2"/>
  <c r="K1211" i="2"/>
  <c r="I1211" i="2"/>
  <c r="H1211" i="2"/>
  <c r="A1211" i="2"/>
  <c r="K1210" i="2"/>
  <c r="I1210" i="2"/>
  <c r="H1210" i="2"/>
  <c r="A1210" i="2"/>
  <c r="K1209" i="2"/>
  <c r="I1209" i="2"/>
  <c r="H1209" i="2"/>
  <c r="A1209" i="2"/>
  <c r="K1208" i="2"/>
  <c r="I1208" i="2"/>
  <c r="H1208" i="2"/>
  <c r="A1208" i="2"/>
  <c r="K1207" i="2"/>
  <c r="I1207" i="2"/>
  <c r="H1207" i="2"/>
  <c r="A1207" i="2"/>
  <c r="K1206" i="2"/>
  <c r="I1206" i="2"/>
  <c r="H1206" i="2"/>
  <c r="A1206" i="2"/>
  <c r="K1205" i="2"/>
  <c r="I1205" i="2"/>
  <c r="H1205" i="2"/>
  <c r="A1205" i="2"/>
  <c r="K1204" i="2"/>
  <c r="I1204" i="2"/>
  <c r="H1204" i="2"/>
  <c r="A1204" i="2"/>
  <c r="K1203" i="2"/>
  <c r="I1203" i="2"/>
  <c r="H1203" i="2"/>
  <c r="A1203" i="2"/>
  <c r="K1202" i="2"/>
  <c r="I1202" i="2"/>
  <c r="H1202" i="2"/>
  <c r="A1202" i="2"/>
  <c r="K1201" i="2"/>
  <c r="I1201" i="2"/>
  <c r="H1201" i="2"/>
  <c r="A1201" i="2"/>
  <c r="K1200" i="2"/>
  <c r="I1200" i="2"/>
  <c r="H1200" i="2"/>
  <c r="A1200" i="2"/>
  <c r="K1199" i="2"/>
  <c r="I1199" i="2"/>
  <c r="H1199" i="2"/>
  <c r="A1199" i="2"/>
  <c r="K1198" i="2"/>
  <c r="I1198" i="2"/>
  <c r="H1198" i="2"/>
  <c r="A1198" i="2"/>
  <c r="K1197" i="2"/>
  <c r="I1197" i="2"/>
  <c r="H1197" i="2"/>
  <c r="A1197" i="2"/>
  <c r="K1196" i="2"/>
  <c r="I1196" i="2"/>
  <c r="H1196" i="2"/>
  <c r="A1196" i="2"/>
  <c r="K1195" i="2"/>
  <c r="I1195" i="2"/>
  <c r="H1195" i="2"/>
  <c r="A1195" i="2"/>
  <c r="K1194" i="2"/>
  <c r="I1194" i="2"/>
  <c r="H1194" i="2"/>
  <c r="A1194" i="2"/>
  <c r="K1193" i="2"/>
  <c r="I1193" i="2"/>
  <c r="H1193" i="2"/>
  <c r="A1193" i="2"/>
  <c r="K1192" i="2"/>
  <c r="I1192" i="2"/>
  <c r="H1192" i="2"/>
  <c r="A1192" i="2"/>
  <c r="K1191" i="2"/>
  <c r="I1191" i="2"/>
  <c r="H1191" i="2"/>
  <c r="A1191" i="2"/>
  <c r="K1190" i="2"/>
  <c r="I1190" i="2"/>
  <c r="H1190" i="2"/>
  <c r="A1190" i="2"/>
  <c r="K1189" i="2"/>
  <c r="I1189" i="2"/>
  <c r="H1189" i="2"/>
  <c r="A1189" i="2"/>
  <c r="K1188" i="2"/>
  <c r="I1188" i="2"/>
  <c r="H1188" i="2"/>
  <c r="A1188" i="2"/>
  <c r="K1187" i="2"/>
  <c r="I1187" i="2"/>
  <c r="H1187" i="2"/>
  <c r="A1187" i="2"/>
  <c r="K1186" i="2"/>
  <c r="I1186" i="2"/>
  <c r="H1186" i="2"/>
  <c r="A1186" i="2"/>
  <c r="K1185" i="2"/>
  <c r="I1185" i="2"/>
  <c r="H1185" i="2"/>
  <c r="A1185" i="2"/>
  <c r="K1184" i="2"/>
  <c r="I1184" i="2"/>
  <c r="H1184" i="2"/>
  <c r="A1184" i="2"/>
  <c r="K1183" i="2"/>
  <c r="I1183" i="2"/>
  <c r="H1183" i="2"/>
  <c r="A1183" i="2"/>
  <c r="K1182" i="2"/>
  <c r="I1182" i="2"/>
  <c r="H1182" i="2"/>
  <c r="A1182" i="2"/>
  <c r="K1181" i="2"/>
  <c r="I1181" i="2"/>
  <c r="H1181" i="2"/>
  <c r="A1181" i="2"/>
  <c r="K1180" i="2"/>
  <c r="I1180" i="2"/>
  <c r="H1180" i="2"/>
  <c r="A1180" i="2"/>
  <c r="K1179" i="2"/>
  <c r="I1179" i="2"/>
  <c r="H1179" i="2"/>
  <c r="A1179" i="2"/>
  <c r="K1178" i="2"/>
  <c r="I1178" i="2"/>
  <c r="H1178" i="2"/>
  <c r="A1178" i="2"/>
  <c r="K1177" i="2"/>
  <c r="I1177" i="2"/>
  <c r="H1177" i="2"/>
  <c r="A1177" i="2"/>
  <c r="K1176" i="2"/>
  <c r="I1176" i="2"/>
  <c r="H1176" i="2"/>
  <c r="A1176" i="2"/>
  <c r="K1175" i="2"/>
  <c r="I1175" i="2"/>
  <c r="H1175" i="2"/>
  <c r="A1175" i="2"/>
  <c r="K1174" i="2"/>
  <c r="I1174" i="2"/>
  <c r="H1174" i="2"/>
  <c r="A1174" i="2"/>
  <c r="K1173" i="2"/>
  <c r="I1173" i="2"/>
  <c r="H1173" i="2"/>
  <c r="A1173" i="2"/>
  <c r="K1172" i="2"/>
  <c r="I1172" i="2"/>
  <c r="H1172" i="2"/>
  <c r="A1172" i="2"/>
  <c r="K1171" i="2"/>
  <c r="I1171" i="2"/>
  <c r="H1171" i="2"/>
  <c r="A1171" i="2"/>
  <c r="K1170" i="2"/>
  <c r="I1170" i="2"/>
  <c r="H1170" i="2"/>
  <c r="A1170" i="2"/>
  <c r="K1169" i="2"/>
  <c r="I1169" i="2"/>
  <c r="H1169" i="2"/>
  <c r="A1169" i="2"/>
  <c r="K1168" i="2"/>
  <c r="I1168" i="2"/>
  <c r="H1168" i="2"/>
  <c r="A1168" i="2"/>
  <c r="K1167" i="2"/>
  <c r="I1167" i="2"/>
  <c r="H1167" i="2"/>
  <c r="A1167" i="2"/>
  <c r="K1166" i="2"/>
  <c r="I1166" i="2"/>
  <c r="H1166" i="2"/>
  <c r="A1166" i="2"/>
  <c r="K1165" i="2"/>
  <c r="I1165" i="2"/>
  <c r="H1165" i="2"/>
  <c r="A1165" i="2"/>
  <c r="K1164" i="2"/>
  <c r="I1164" i="2"/>
  <c r="H1164" i="2"/>
  <c r="A1164" i="2"/>
  <c r="K1163" i="2"/>
  <c r="I1163" i="2"/>
  <c r="H1163" i="2"/>
  <c r="A1163" i="2"/>
  <c r="K1162" i="2"/>
  <c r="I1162" i="2"/>
  <c r="H1162" i="2"/>
  <c r="A1162" i="2"/>
  <c r="K1161" i="2"/>
  <c r="I1161" i="2"/>
  <c r="H1161" i="2"/>
  <c r="A1161" i="2"/>
  <c r="K1160" i="2"/>
  <c r="I1160" i="2"/>
  <c r="H1160" i="2"/>
  <c r="A1160" i="2"/>
  <c r="K1159" i="2"/>
  <c r="I1159" i="2"/>
  <c r="H1159" i="2"/>
  <c r="A1159" i="2"/>
  <c r="K1158" i="2"/>
  <c r="I1158" i="2"/>
  <c r="H1158" i="2"/>
  <c r="A1158" i="2"/>
  <c r="K1157" i="2"/>
  <c r="I1157" i="2"/>
  <c r="H1157" i="2"/>
  <c r="A1157" i="2"/>
  <c r="K1156" i="2"/>
  <c r="I1156" i="2"/>
  <c r="H1156" i="2"/>
  <c r="A1156" i="2"/>
  <c r="K1155" i="2"/>
  <c r="I1155" i="2"/>
  <c r="H1155" i="2"/>
  <c r="A1155" i="2"/>
  <c r="K1154" i="2"/>
  <c r="I1154" i="2"/>
  <c r="H1154" i="2"/>
  <c r="A1154" i="2"/>
  <c r="K1153" i="2"/>
  <c r="I1153" i="2"/>
  <c r="H1153" i="2"/>
  <c r="A1153" i="2"/>
  <c r="K1152" i="2"/>
  <c r="I1152" i="2"/>
  <c r="H1152" i="2"/>
  <c r="A1152" i="2"/>
  <c r="K1151" i="2"/>
  <c r="I1151" i="2"/>
  <c r="H1151" i="2"/>
  <c r="A1151" i="2"/>
  <c r="K1150" i="2"/>
  <c r="I1150" i="2"/>
  <c r="H1150" i="2"/>
  <c r="A1150" i="2"/>
  <c r="K1149" i="2"/>
  <c r="I1149" i="2"/>
  <c r="H1149" i="2"/>
  <c r="A1149" i="2"/>
  <c r="K1148" i="2"/>
  <c r="I1148" i="2"/>
  <c r="H1148" i="2"/>
  <c r="A1148" i="2"/>
  <c r="K1147" i="2"/>
  <c r="I1147" i="2"/>
  <c r="H1147" i="2"/>
  <c r="A1147" i="2"/>
  <c r="K1146" i="2"/>
  <c r="I1146" i="2"/>
  <c r="H1146" i="2"/>
  <c r="A1146" i="2"/>
  <c r="K1145" i="2"/>
  <c r="I1145" i="2"/>
  <c r="H1145" i="2"/>
  <c r="A1145" i="2"/>
  <c r="K1144" i="2"/>
  <c r="I1144" i="2"/>
  <c r="H1144" i="2"/>
  <c r="A1144" i="2"/>
  <c r="K1143" i="2"/>
  <c r="I1143" i="2"/>
  <c r="H1143" i="2"/>
  <c r="A1143" i="2"/>
  <c r="K1142" i="2"/>
  <c r="I1142" i="2"/>
  <c r="H1142" i="2"/>
  <c r="A1142" i="2"/>
  <c r="K1141" i="2"/>
  <c r="I1141" i="2"/>
  <c r="H1141" i="2"/>
  <c r="A1141" i="2"/>
  <c r="K1140" i="2"/>
  <c r="I1140" i="2"/>
  <c r="H1140" i="2"/>
  <c r="A1140" i="2"/>
  <c r="K1139" i="2"/>
  <c r="I1139" i="2"/>
  <c r="H1139" i="2"/>
  <c r="A1139" i="2"/>
  <c r="K1138" i="2"/>
  <c r="I1138" i="2"/>
  <c r="H1138" i="2"/>
  <c r="A1138" i="2"/>
  <c r="K1137" i="2"/>
  <c r="I1137" i="2"/>
  <c r="H1137" i="2"/>
  <c r="A1137" i="2"/>
  <c r="K1136" i="2"/>
  <c r="I1136" i="2"/>
  <c r="H1136" i="2"/>
  <c r="A1136" i="2"/>
  <c r="K1135" i="2"/>
  <c r="I1135" i="2"/>
  <c r="H1135" i="2"/>
  <c r="A1135" i="2"/>
  <c r="K1134" i="2"/>
  <c r="I1134" i="2"/>
  <c r="H1134" i="2"/>
  <c r="A1134" i="2"/>
  <c r="K1133" i="2"/>
  <c r="I1133" i="2"/>
  <c r="H1133" i="2"/>
  <c r="A1133" i="2"/>
  <c r="K1132" i="2"/>
  <c r="I1132" i="2"/>
  <c r="H1132" i="2"/>
  <c r="A1132" i="2"/>
  <c r="K1131" i="2"/>
  <c r="I1131" i="2"/>
  <c r="H1131" i="2"/>
  <c r="A1131" i="2"/>
  <c r="K1130" i="2"/>
  <c r="I1130" i="2"/>
  <c r="H1130" i="2"/>
  <c r="A1130" i="2"/>
  <c r="K1129" i="2"/>
  <c r="I1129" i="2"/>
  <c r="H1129" i="2"/>
  <c r="A1129" i="2"/>
  <c r="K1128" i="2"/>
  <c r="I1128" i="2"/>
  <c r="H1128" i="2"/>
  <c r="A1128" i="2"/>
  <c r="K1127" i="2"/>
  <c r="I1127" i="2"/>
  <c r="H1127" i="2"/>
  <c r="A1127" i="2"/>
  <c r="K1126" i="2"/>
  <c r="I1126" i="2"/>
  <c r="H1126" i="2"/>
  <c r="A1126" i="2"/>
  <c r="K1125" i="2"/>
  <c r="I1125" i="2"/>
  <c r="H1125" i="2"/>
  <c r="A1125" i="2"/>
  <c r="K1124" i="2"/>
  <c r="I1124" i="2"/>
  <c r="H1124" i="2"/>
  <c r="A1124" i="2"/>
  <c r="K1123" i="2"/>
  <c r="I1123" i="2"/>
  <c r="H1123" i="2"/>
  <c r="A1123" i="2"/>
  <c r="K1122" i="2"/>
  <c r="I1122" i="2"/>
  <c r="H1122" i="2"/>
  <c r="A1122" i="2"/>
  <c r="K1121" i="2"/>
  <c r="I1121" i="2"/>
  <c r="H1121" i="2"/>
  <c r="A1121" i="2"/>
  <c r="K1120" i="2"/>
  <c r="I1120" i="2"/>
  <c r="H1120" i="2"/>
  <c r="A1120" i="2"/>
  <c r="K1119" i="2"/>
  <c r="I1119" i="2"/>
  <c r="H1119" i="2"/>
  <c r="A1119" i="2"/>
  <c r="K1118" i="2"/>
  <c r="I1118" i="2"/>
  <c r="H1118" i="2"/>
  <c r="A1118" i="2"/>
  <c r="K1117" i="2"/>
  <c r="I1117" i="2"/>
  <c r="H1117" i="2"/>
  <c r="A1117" i="2"/>
  <c r="K1116" i="2"/>
  <c r="I1116" i="2"/>
  <c r="H1116" i="2"/>
  <c r="A1116" i="2"/>
  <c r="K1115" i="2"/>
  <c r="I1115" i="2"/>
  <c r="H1115" i="2"/>
  <c r="A1115" i="2"/>
  <c r="K1114" i="2"/>
  <c r="I1114" i="2"/>
  <c r="H1114" i="2"/>
  <c r="A1114" i="2"/>
  <c r="K1113" i="2"/>
  <c r="I1113" i="2"/>
  <c r="H1113" i="2"/>
  <c r="A1113" i="2"/>
  <c r="K1112" i="2"/>
  <c r="I1112" i="2"/>
  <c r="H1112" i="2"/>
  <c r="A1112" i="2"/>
  <c r="K1111" i="2"/>
  <c r="I1111" i="2"/>
  <c r="H1111" i="2"/>
  <c r="A1111" i="2"/>
  <c r="K1110" i="2"/>
  <c r="I1110" i="2"/>
  <c r="H1110" i="2"/>
  <c r="A1110" i="2"/>
  <c r="K1109" i="2"/>
  <c r="I1109" i="2"/>
  <c r="H1109" i="2"/>
  <c r="A1109" i="2"/>
  <c r="K1108" i="2"/>
  <c r="I1108" i="2"/>
  <c r="H1108" i="2"/>
  <c r="A1108" i="2"/>
  <c r="K1107" i="2"/>
  <c r="I1107" i="2"/>
  <c r="H1107" i="2"/>
  <c r="A1107" i="2"/>
  <c r="K1106" i="2"/>
  <c r="I1106" i="2"/>
  <c r="H1106" i="2"/>
  <c r="A1106" i="2"/>
  <c r="K1105" i="2"/>
  <c r="I1105" i="2"/>
  <c r="H1105" i="2"/>
  <c r="A1105" i="2"/>
  <c r="K1104" i="2"/>
  <c r="I1104" i="2"/>
  <c r="H1104" i="2"/>
  <c r="A1104" i="2"/>
  <c r="K1103" i="2"/>
  <c r="I1103" i="2"/>
  <c r="H1103" i="2"/>
  <c r="A1103" i="2"/>
  <c r="K1102" i="2"/>
  <c r="I1102" i="2"/>
  <c r="H1102" i="2"/>
  <c r="A1102" i="2"/>
  <c r="K1101" i="2"/>
  <c r="I1101" i="2"/>
  <c r="H1101" i="2"/>
  <c r="A1101" i="2"/>
  <c r="K1100" i="2"/>
  <c r="I1100" i="2"/>
  <c r="H1100" i="2"/>
  <c r="A1100" i="2"/>
  <c r="K1099" i="2"/>
  <c r="I1099" i="2"/>
  <c r="H1099" i="2"/>
  <c r="A1099" i="2"/>
  <c r="K1098" i="2"/>
  <c r="I1098" i="2"/>
  <c r="H1098" i="2"/>
  <c r="A1098" i="2"/>
  <c r="K1097" i="2"/>
  <c r="I1097" i="2"/>
  <c r="H1097" i="2"/>
  <c r="A1097" i="2"/>
  <c r="K1096" i="2"/>
  <c r="I1096" i="2"/>
  <c r="H1096" i="2"/>
  <c r="A1096" i="2"/>
  <c r="K1095" i="2"/>
  <c r="I1095" i="2"/>
  <c r="H1095" i="2"/>
  <c r="A1095" i="2"/>
  <c r="K1094" i="2"/>
  <c r="I1094" i="2"/>
  <c r="H1094" i="2"/>
  <c r="A1094" i="2"/>
  <c r="K1093" i="2"/>
  <c r="I1093" i="2"/>
  <c r="H1093" i="2"/>
  <c r="A1093" i="2"/>
  <c r="K1092" i="2"/>
  <c r="I1092" i="2"/>
  <c r="H1092" i="2"/>
  <c r="A1092" i="2"/>
  <c r="K1091" i="2"/>
  <c r="I1091" i="2"/>
  <c r="H1091" i="2"/>
  <c r="A1091" i="2"/>
  <c r="K1090" i="2"/>
  <c r="I1090" i="2"/>
  <c r="H1090" i="2"/>
  <c r="A1090" i="2"/>
  <c r="K1089" i="2"/>
  <c r="I1089" i="2"/>
  <c r="H1089" i="2"/>
  <c r="A1089" i="2"/>
  <c r="K1088" i="2"/>
  <c r="I1088" i="2"/>
  <c r="H1088" i="2"/>
  <c r="A1088" i="2"/>
  <c r="K1087" i="2"/>
  <c r="I1087" i="2"/>
  <c r="H1087" i="2"/>
  <c r="A1087" i="2"/>
  <c r="K1086" i="2"/>
  <c r="I1086" i="2"/>
  <c r="H1086" i="2"/>
  <c r="A1086" i="2"/>
  <c r="K1085" i="2"/>
  <c r="I1085" i="2"/>
  <c r="H1085" i="2"/>
  <c r="A1085" i="2"/>
  <c r="K1084" i="2"/>
  <c r="I1084" i="2"/>
  <c r="H1084" i="2"/>
  <c r="A1084" i="2"/>
  <c r="K1083" i="2"/>
  <c r="I1083" i="2"/>
  <c r="H1083" i="2"/>
  <c r="A1083" i="2"/>
  <c r="K1082" i="2"/>
  <c r="I1082" i="2"/>
  <c r="H1082" i="2"/>
  <c r="A1082" i="2"/>
  <c r="K1081" i="2"/>
  <c r="I1081" i="2"/>
  <c r="H1081" i="2"/>
  <c r="A1081" i="2"/>
  <c r="K1080" i="2"/>
  <c r="I1080" i="2"/>
  <c r="H1080" i="2"/>
  <c r="A1080" i="2"/>
  <c r="K1079" i="2"/>
  <c r="I1079" i="2"/>
  <c r="H1079" i="2"/>
  <c r="A1079" i="2"/>
  <c r="K1078" i="2"/>
  <c r="I1078" i="2"/>
  <c r="H1078" i="2"/>
  <c r="A1078" i="2"/>
  <c r="K1077" i="2"/>
  <c r="I1077" i="2"/>
  <c r="H1077" i="2"/>
  <c r="A1077" i="2"/>
  <c r="K1076" i="2"/>
  <c r="I1076" i="2"/>
  <c r="H1076" i="2"/>
  <c r="A1076" i="2"/>
  <c r="K1075" i="2"/>
  <c r="I1075" i="2"/>
  <c r="H1075" i="2"/>
  <c r="A1075" i="2"/>
  <c r="K1074" i="2"/>
  <c r="I1074" i="2"/>
  <c r="H1074" i="2"/>
  <c r="A1074" i="2"/>
  <c r="K1073" i="2"/>
  <c r="I1073" i="2"/>
  <c r="H1073" i="2"/>
  <c r="A1073" i="2"/>
  <c r="K1072" i="2"/>
  <c r="I1072" i="2"/>
  <c r="H1072" i="2"/>
  <c r="A1072" i="2"/>
  <c r="K1071" i="2"/>
  <c r="I1071" i="2"/>
  <c r="H1071" i="2"/>
  <c r="A1071" i="2"/>
  <c r="K1070" i="2"/>
  <c r="I1070" i="2"/>
  <c r="H1070" i="2"/>
  <c r="A1070" i="2"/>
  <c r="K1069" i="2"/>
  <c r="I1069" i="2"/>
  <c r="H1069" i="2"/>
  <c r="A1069" i="2"/>
  <c r="K1068" i="2"/>
  <c r="I1068" i="2"/>
  <c r="H1068" i="2"/>
  <c r="A1068" i="2"/>
  <c r="K1067" i="2"/>
  <c r="I1067" i="2"/>
  <c r="H1067" i="2"/>
  <c r="A1067" i="2"/>
  <c r="K1066" i="2"/>
  <c r="I1066" i="2"/>
  <c r="H1066" i="2"/>
  <c r="A1066" i="2"/>
  <c r="K1065" i="2"/>
  <c r="I1065" i="2"/>
  <c r="H1065" i="2"/>
  <c r="A1065" i="2"/>
  <c r="K1064" i="2"/>
  <c r="I1064" i="2"/>
  <c r="H1064" i="2"/>
  <c r="A1064" i="2"/>
  <c r="K1063" i="2"/>
  <c r="I1063" i="2"/>
  <c r="H1063" i="2"/>
  <c r="A1063" i="2"/>
  <c r="K1062" i="2"/>
  <c r="I1062" i="2"/>
  <c r="H1062" i="2"/>
  <c r="A1062" i="2"/>
  <c r="K1061" i="2"/>
  <c r="I1061" i="2"/>
  <c r="H1061" i="2"/>
  <c r="A1061" i="2"/>
  <c r="K1060" i="2"/>
  <c r="I1060" i="2"/>
  <c r="H1060" i="2"/>
  <c r="A1060" i="2"/>
  <c r="K1059" i="2"/>
  <c r="I1059" i="2"/>
  <c r="H1059" i="2"/>
  <c r="A1059" i="2"/>
  <c r="K1058" i="2"/>
  <c r="I1058" i="2"/>
  <c r="H1058" i="2"/>
  <c r="A1058" i="2"/>
  <c r="K1057" i="2"/>
  <c r="I1057" i="2"/>
  <c r="H1057" i="2"/>
  <c r="A1057" i="2"/>
  <c r="K1056" i="2"/>
  <c r="I1056" i="2"/>
  <c r="H1056" i="2"/>
  <c r="A1056" i="2"/>
  <c r="K1055" i="2"/>
  <c r="I1055" i="2"/>
  <c r="H1055" i="2"/>
  <c r="A1055" i="2"/>
  <c r="K1054" i="2"/>
  <c r="I1054" i="2"/>
  <c r="H1054" i="2"/>
  <c r="A1054" i="2"/>
  <c r="K1053" i="2"/>
  <c r="I1053" i="2"/>
  <c r="H1053" i="2"/>
  <c r="A1053" i="2"/>
  <c r="K1052" i="2"/>
  <c r="I1052" i="2"/>
  <c r="H1052" i="2"/>
  <c r="A1052" i="2"/>
  <c r="K1051" i="2"/>
  <c r="I1051" i="2"/>
  <c r="H1051" i="2"/>
  <c r="A1051" i="2"/>
  <c r="K1050" i="2"/>
  <c r="I1050" i="2"/>
  <c r="H1050" i="2"/>
  <c r="A1050" i="2"/>
  <c r="K1049" i="2"/>
  <c r="I1049" i="2"/>
  <c r="H1049" i="2"/>
  <c r="A1049" i="2"/>
  <c r="K1048" i="2"/>
  <c r="I1048" i="2"/>
  <c r="H1048" i="2"/>
  <c r="A1048" i="2"/>
  <c r="K1047" i="2"/>
  <c r="I1047" i="2"/>
  <c r="H1047" i="2"/>
  <c r="A1047" i="2"/>
  <c r="K1046" i="2"/>
  <c r="I1046" i="2"/>
  <c r="H1046" i="2"/>
  <c r="A1046" i="2"/>
  <c r="K1045" i="2"/>
  <c r="I1045" i="2"/>
  <c r="H1045" i="2"/>
  <c r="A1045" i="2"/>
  <c r="K1044" i="2"/>
  <c r="I1044" i="2"/>
  <c r="H1044" i="2"/>
  <c r="A1044" i="2"/>
  <c r="K1043" i="2"/>
  <c r="I1043" i="2"/>
  <c r="H1043" i="2"/>
  <c r="A1043" i="2"/>
  <c r="K1042" i="2"/>
  <c r="I1042" i="2"/>
  <c r="H1042" i="2"/>
  <c r="A1042" i="2"/>
  <c r="K1041" i="2"/>
  <c r="I1041" i="2"/>
  <c r="H1041" i="2"/>
  <c r="A1041" i="2"/>
  <c r="K1040" i="2"/>
  <c r="I1040" i="2"/>
  <c r="H1040" i="2"/>
  <c r="A1040" i="2"/>
  <c r="K1039" i="2"/>
  <c r="I1039" i="2"/>
  <c r="H1039" i="2"/>
  <c r="A1039" i="2"/>
  <c r="K1038" i="2"/>
  <c r="I1038" i="2"/>
  <c r="H1038" i="2"/>
  <c r="A1038" i="2"/>
  <c r="K1037" i="2"/>
  <c r="I1037" i="2"/>
  <c r="H1037" i="2"/>
  <c r="A1037" i="2"/>
  <c r="K1036" i="2"/>
  <c r="I1036" i="2"/>
  <c r="H1036" i="2"/>
  <c r="A1036" i="2"/>
  <c r="K1035" i="2"/>
  <c r="I1035" i="2"/>
  <c r="H1035" i="2"/>
  <c r="A1035" i="2"/>
  <c r="K1034" i="2"/>
  <c r="I1034" i="2"/>
  <c r="H1034" i="2"/>
  <c r="A1034" i="2"/>
  <c r="K1033" i="2"/>
  <c r="I1033" i="2"/>
  <c r="H1033" i="2"/>
  <c r="A1033" i="2"/>
  <c r="K1032" i="2"/>
  <c r="I1032" i="2"/>
  <c r="H1032" i="2"/>
  <c r="A1032" i="2"/>
  <c r="K1031" i="2"/>
  <c r="I1031" i="2"/>
  <c r="H1031" i="2"/>
  <c r="A1031" i="2"/>
  <c r="K1030" i="2"/>
  <c r="I1030" i="2"/>
  <c r="H1030" i="2"/>
  <c r="A1030" i="2"/>
  <c r="K1029" i="2"/>
  <c r="I1029" i="2"/>
  <c r="H1029" i="2"/>
  <c r="A1029" i="2"/>
  <c r="K1028" i="2"/>
  <c r="I1028" i="2"/>
  <c r="H1028" i="2"/>
  <c r="A1028" i="2"/>
  <c r="K1027" i="2"/>
  <c r="I1027" i="2"/>
  <c r="H1027" i="2"/>
  <c r="A1027" i="2"/>
  <c r="K1026" i="2"/>
  <c r="I1026" i="2"/>
  <c r="H1026" i="2"/>
  <c r="A1026" i="2"/>
  <c r="K1025" i="2"/>
  <c r="I1025" i="2"/>
  <c r="H1025" i="2"/>
  <c r="A1025" i="2"/>
  <c r="K1024" i="2"/>
  <c r="I1024" i="2"/>
  <c r="H1024" i="2"/>
  <c r="A1024" i="2"/>
  <c r="K1023" i="2"/>
  <c r="I1023" i="2"/>
  <c r="H1023" i="2"/>
  <c r="A1023" i="2"/>
  <c r="K1022" i="2"/>
  <c r="I1022" i="2"/>
  <c r="H1022" i="2"/>
  <c r="A1022" i="2"/>
  <c r="K1021" i="2"/>
  <c r="I1021" i="2"/>
  <c r="H1021" i="2"/>
  <c r="A1021" i="2"/>
  <c r="K1020" i="2"/>
  <c r="I1020" i="2"/>
  <c r="H1020" i="2"/>
  <c r="A1020" i="2"/>
  <c r="K1019" i="2"/>
  <c r="I1019" i="2"/>
  <c r="H1019" i="2"/>
  <c r="A1019" i="2"/>
  <c r="K1018" i="2"/>
  <c r="I1018" i="2"/>
  <c r="H1018" i="2"/>
  <c r="A1018" i="2"/>
  <c r="K1017" i="2"/>
  <c r="I1017" i="2"/>
  <c r="H1017" i="2"/>
  <c r="A1017" i="2"/>
  <c r="K1016" i="2"/>
  <c r="I1016" i="2"/>
  <c r="H1016" i="2"/>
  <c r="A1016" i="2"/>
  <c r="K1015" i="2"/>
  <c r="I1015" i="2"/>
  <c r="H1015" i="2"/>
  <c r="A1015" i="2"/>
  <c r="K1014" i="2"/>
  <c r="I1014" i="2"/>
  <c r="H1014" i="2"/>
  <c r="A1014" i="2"/>
  <c r="K1013" i="2"/>
  <c r="I1013" i="2"/>
  <c r="H1013" i="2"/>
  <c r="A1013" i="2"/>
  <c r="K1012" i="2"/>
  <c r="I1012" i="2"/>
  <c r="H1012" i="2"/>
  <c r="A1012" i="2"/>
  <c r="K1011" i="2"/>
  <c r="I1011" i="2"/>
  <c r="H1011" i="2"/>
  <c r="A1011" i="2"/>
  <c r="K1010" i="2"/>
  <c r="I1010" i="2"/>
  <c r="H1010" i="2"/>
  <c r="A1010" i="2"/>
  <c r="K1009" i="2"/>
  <c r="I1009" i="2"/>
  <c r="H1009" i="2"/>
  <c r="A1009" i="2"/>
  <c r="K1008" i="2"/>
  <c r="I1008" i="2"/>
  <c r="H1008" i="2"/>
  <c r="A1008" i="2"/>
  <c r="K1007" i="2"/>
  <c r="I1007" i="2"/>
  <c r="H1007" i="2"/>
  <c r="A1007" i="2"/>
  <c r="K1006" i="2"/>
  <c r="I1006" i="2"/>
  <c r="H1006" i="2"/>
  <c r="A1006" i="2"/>
  <c r="K1005" i="2"/>
  <c r="I1005" i="2"/>
  <c r="H1005" i="2"/>
  <c r="A1005" i="2"/>
  <c r="K1004" i="2"/>
  <c r="I1004" i="2"/>
  <c r="H1004" i="2"/>
  <c r="A1004" i="2"/>
  <c r="K1003" i="2"/>
  <c r="I1003" i="2"/>
  <c r="H1003" i="2"/>
  <c r="A1003" i="2"/>
  <c r="K1002" i="2"/>
  <c r="I1002" i="2"/>
  <c r="H1002" i="2"/>
  <c r="A1002" i="2"/>
  <c r="K1001" i="2"/>
  <c r="I1001" i="2"/>
  <c r="H1001" i="2"/>
  <c r="A1001" i="2"/>
  <c r="K1000" i="2"/>
  <c r="I1000" i="2"/>
  <c r="H1000" i="2"/>
  <c r="A1000" i="2"/>
  <c r="R310" i="27" l="1"/>
  <c r="R309" i="27"/>
  <c r="R308" i="27"/>
  <c r="R307" i="27"/>
  <c r="R306" i="27"/>
  <c r="R305" i="27"/>
  <c r="R304" i="27"/>
  <c r="R303" i="27"/>
  <c r="R302" i="27"/>
  <c r="R301" i="27"/>
  <c r="R300" i="27"/>
  <c r="R299" i="27"/>
  <c r="R298" i="27"/>
  <c r="R297" i="27"/>
  <c r="R296" i="27"/>
  <c r="R295" i="27"/>
  <c r="R294" i="27"/>
  <c r="R293" i="27"/>
  <c r="R292" i="27"/>
  <c r="R291" i="27"/>
  <c r="R290" i="27"/>
  <c r="R289" i="27"/>
  <c r="R288" i="27"/>
  <c r="R287" i="27"/>
  <c r="R286" i="27"/>
  <c r="R285" i="27"/>
  <c r="R284" i="27"/>
  <c r="R283" i="27"/>
  <c r="R282" i="27"/>
  <c r="R281" i="27"/>
  <c r="R280" i="27"/>
  <c r="R279" i="27"/>
  <c r="R278" i="27"/>
  <c r="R277" i="27"/>
  <c r="R276" i="27"/>
  <c r="R275" i="27"/>
  <c r="R274" i="27"/>
  <c r="R273" i="27"/>
  <c r="R272" i="27"/>
  <c r="R271" i="27"/>
  <c r="R270" i="27"/>
  <c r="R269" i="27"/>
  <c r="R268" i="27"/>
  <c r="R267" i="27"/>
  <c r="R266" i="27"/>
  <c r="R265" i="27"/>
  <c r="R264" i="27"/>
  <c r="R263" i="27"/>
  <c r="R262" i="27"/>
  <c r="R261" i="27"/>
  <c r="R260" i="27"/>
  <c r="R259" i="27"/>
  <c r="R258" i="27"/>
  <c r="R257" i="27"/>
  <c r="R256" i="27"/>
  <c r="R255" i="27"/>
  <c r="R254" i="27"/>
  <c r="R253" i="27"/>
  <c r="R252" i="27"/>
  <c r="R251" i="27"/>
  <c r="R250" i="27"/>
  <c r="R249" i="27"/>
  <c r="R248" i="27"/>
  <c r="R247" i="27"/>
  <c r="R246" i="27"/>
  <c r="R245" i="27"/>
  <c r="R244" i="27"/>
  <c r="R243" i="27"/>
  <c r="R242" i="27"/>
  <c r="R241" i="27"/>
  <c r="R240" i="27"/>
  <c r="R239" i="27"/>
  <c r="R238" i="27"/>
  <c r="R237" i="27"/>
  <c r="R236" i="27"/>
  <c r="R235" i="27"/>
  <c r="R234" i="27"/>
  <c r="R233" i="27"/>
  <c r="R232" i="27"/>
  <c r="R231" i="27"/>
  <c r="R230" i="27"/>
  <c r="C5" i="21" l="1"/>
  <c r="W1000" i="2" l="1"/>
  <c r="M104" i="28"/>
  <c r="M101" i="28"/>
  <c r="M93" i="28"/>
  <c r="M86" i="28"/>
  <c r="M74" i="28"/>
  <c r="M27" i="28"/>
  <c r="M25" i="28"/>
  <c r="M53" i="28"/>
  <c r="M103" i="28"/>
  <c r="M61" i="28"/>
  <c r="M52" i="28"/>
  <c r="M28" i="28"/>
  <c r="M22" i="28"/>
  <c r="M71" i="28"/>
  <c r="M34" i="28"/>
  <c r="M19" i="28"/>
  <c r="M16" i="28"/>
  <c r="M109" i="28"/>
  <c r="M77" i="28"/>
  <c r="M50" i="28"/>
  <c r="M20" i="28"/>
  <c r="M89" i="28"/>
  <c r="M80" i="28"/>
  <c r="M62" i="28"/>
  <c r="M36" i="28"/>
  <c r="M35" i="28"/>
  <c r="M13" i="28"/>
  <c r="M48" i="28"/>
  <c r="M98" i="28"/>
  <c r="M94" i="28"/>
  <c r="M29" i="28"/>
  <c r="M26" i="28"/>
  <c r="M12" i="28"/>
  <c r="M67" i="28"/>
  <c r="M46" i="28"/>
  <c r="M105" i="28"/>
  <c r="M95" i="28"/>
  <c r="M79" i="28"/>
  <c r="M31" i="28"/>
  <c r="M55" i="28"/>
  <c r="M39" i="28"/>
  <c r="M38" i="28"/>
  <c r="M91" i="28"/>
  <c r="M82" i="28"/>
  <c r="M76" i="28"/>
  <c r="M75" i="28"/>
  <c r="M73" i="28"/>
  <c r="M66" i="28"/>
  <c r="M44" i="28"/>
  <c r="M32" i="28"/>
  <c r="M17" i="28"/>
  <c r="M15" i="28"/>
  <c r="M106" i="28"/>
  <c r="M85" i="28"/>
  <c r="M42" i="28"/>
  <c r="M23" i="28"/>
  <c r="M64" i="28"/>
  <c r="M58" i="28"/>
  <c r="M40" i="28"/>
  <c r="M24" i="28"/>
  <c r="M87" i="28"/>
  <c r="M88" i="28"/>
  <c r="M81" i="28"/>
  <c r="M69" i="28"/>
  <c r="M33" i="28"/>
  <c r="M30" i="28"/>
  <c r="M110" i="28"/>
  <c r="M92" i="28"/>
  <c r="M78" i="28"/>
  <c r="M41" i="28"/>
  <c r="M18" i="28"/>
  <c r="M14" i="28"/>
  <c r="M72" i="28"/>
  <c r="M108" i="28"/>
  <c r="M107" i="28"/>
  <c r="M100" i="28"/>
  <c r="M70" i="28"/>
  <c r="M60" i="28"/>
  <c r="M49" i="28"/>
  <c r="M37" i="28"/>
  <c r="M83" i="28"/>
  <c r="M99" i="28"/>
  <c r="M84" i="28"/>
  <c r="M97" i="28"/>
  <c r="M96" i="28"/>
  <c r="M68" i="28"/>
  <c r="M63" i="28"/>
  <c r="M56" i="28"/>
  <c r="M51" i="28"/>
  <c r="M90" i="28"/>
  <c r="M54" i="28"/>
  <c r="M102" i="28"/>
  <c r="M59" i="28"/>
  <c r="M57" i="28"/>
  <c r="M47" i="28"/>
  <c r="M43" i="28"/>
  <c r="M21" i="28"/>
  <c r="M144" i="28"/>
  <c r="M147" i="28"/>
  <c r="M145" i="28"/>
  <c r="M139" i="28"/>
  <c r="M137" i="28"/>
  <c r="M123" i="28"/>
  <c r="M122" i="28"/>
  <c r="M155" i="28"/>
  <c r="M153" i="28"/>
  <c r="M150" i="28"/>
  <c r="M149" i="28"/>
  <c r="M148" i="28"/>
  <c r="M143" i="28"/>
  <c r="M120" i="28"/>
  <c r="M118" i="28"/>
  <c r="M117" i="28"/>
  <c r="M115" i="28"/>
  <c r="M114" i="28"/>
  <c r="M142" i="28"/>
  <c r="M134" i="28"/>
  <c r="M128" i="28"/>
  <c r="M113" i="28"/>
  <c r="M151" i="28"/>
  <c r="M136" i="28"/>
  <c r="M138" i="28"/>
  <c r="M135" i="28"/>
  <c r="M127" i="28"/>
  <c r="M126" i="28"/>
  <c r="M119" i="28"/>
  <c r="M112" i="28"/>
  <c r="M125" i="28"/>
  <c r="M141" i="28"/>
  <c r="M132" i="28"/>
  <c r="M124" i="28"/>
  <c r="M121" i="28"/>
  <c r="M111" i="28"/>
  <c r="M152" i="28"/>
  <c r="M154" i="28"/>
  <c r="M140" i="28"/>
  <c r="M131" i="28"/>
  <c r="M130" i="28"/>
  <c r="M146" i="28"/>
  <c r="M129" i="28"/>
  <c r="M116" i="28"/>
  <c r="R12" i="28" l="1"/>
  <c r="R157" i="28"/>
  <c r="R153" i="28"/>
  <c r="R149" i="28"/>
  <c r="R145" i="28"/>
  <c r="R140" i="28"/>
  <c r="R136" i="28"/>
  <c r="R128" i="28"/>
  <c r="R124" i="28"/>
  <c r="R120" i="28"/>
  <c r="R116" i="28"/>
  <c r="R112" i="28"/>
  <c r="R108" i="28"/>
  <c r="R104" i="28"/>
  <c r="R100" i="28"/>
  <c r="R96" i="28"/>
  <c r="R92" i="28"/>
  <c r="R88" i="28"/>
  <c r="R84" i="28"/>
  <c r="R80" i="28"/>
  <c r="R76" i="28"/>
  <c r="R72" i="28"/>
  <c r="R68" i="28"/>
  <c r="R64" i="28"/>
  <c r="R60" i="28"/>
  <c r="R56" i="28"/>
  <c r="R52" i="28"/>
  <c r="R48" i="28"/>
  <c r="R44" i="28"/>
  <c r="R40" i="28"/>
  <c r="R36" i="28"/>
  <c r="R32" i="28"/>
  <c r="R28" i="28"/>
  <c r="R24" i="28"/>
  <c r="R20" i="28"/>
  <c r="R16" i="28"/>
  <c r="R156" i="28"/>
  <c r="R135" i="28"/>
  <c r="R127" i="28"/>
  <c r="R123" i="28"/>
  <c r="R111" i="28"/>
  <c r="R99" i="28"/>
  <c r="R91" i="28"/>
  <c r="R79" i="28"/>
  <c r="R67" i="28"/>
  <c r="R55" i="28"/>
  <c r="R43" i="28"/>
  <c r="R35" i="28"/>
  <c r="R152" i="28"/>
  <c r="R119" i="28"/>
  <c r="R103" i="28"/>
  <c r="R87" i="28"/>
  <c r="R75" i="28"/>
  <c r="R59" i="28"/>
  <c r="R47" i="28"/>
  <c r="R31" i="28"/>
  <c r="R148" i="28"/>
  <c r="R144" i="28"/>
  <c r="R139" i="28"/>
  <c r="R115" i="28"/>
  <c r="R107" i="28"/>
  <c r="R95" i="28"/>
  <c r="R83" i="28"/>
  <c r="R71" i="28"/>
  <c r="R63" i="28"/>
  <c r="R51" i="28"/>
  <c r="R39" i="28"/>
  <c r="R27" i="28"/>
  <c r="R11" i="28"/>
  <c r="R132" i="28"/>
  <c r="R155" i="28"/>
  <c r="R15" i="28"/>
  <c r="R19" i="28"/>
  <c r="R13" i="28"/>
  <c r="R17" i="28"/>
  <c r="R21" i="28"/>
  <c r="R25" i="28"/>
  <c r="R29" i="28"/>
  <c r="R33" i="28"/>
  <c r="R37" i="28"/>
  <c r="R41" i="28"/>
  <c r="R45" i="28"/>
  <c r="R49" i="28"/>
  <c r="R53" i="28"/>
  <c r="R57" i="28"/>
  <c r="R61" i="28"/>
  <c r="R65" i="28"/>
  <c r="R69" i="28"/>
  <c r="R73" i="28"/>
  <c r="R77" i="28"/>
  <c r="R81" i="28"/>
  <c r="R85" i="28"/>
  <c r="R89" i="28"/>
  <c r="R93" i="28"/>
  <c r="R97" i="28"/>
  <c r="R101" i="28"/>
  <c r="R105" i="28"/>
  <c r="R109" i="28"/>
  <c r="R113" i="28"/>
  <c r="R117" i="28"/>
  <c r="R121" i="28"/>
  <c r="R125" i="28"/>
  <c r="R129" i="28"/>
  <c r="R133" i="28"/>
  <c r="R137" i="28"/>
  <c r="R141" i="28"/>
  <c r="R146" i="28"/>
  <c r="R150" i="28"/>
  <c r="R154" i="28"/>
  <c r="R158" i="28"/>
  <c r="R14" i="28"/>
  <c r="R18" i="28"/>
  <c r="R22" i="28"/>
  <c r="R26" i="28"/>
  <c r="R30" i="28"/>
  <c r="R34" i="28"/>
  <c r="R38" i="28"/>
  <c r="R42" i="28"/>
  <c r="R46" i="28"/>
  <c r="R50" i="28"/>
  <c r="R54" i="28"/>
  <c r="R58" i="28"/>
  <c r="R62" i="28"/>
  <c r="R143" i="28"/>
  <c r="R70" i="28"/>
  <c r="R74" i="28"/>
  <c r="R78" i="28"/>
  <c r="R82" i="28"/>
  <c r="R86" i="28"/>
  <c r="R90" i="28"/>
  <c r="R94" i="28"/>
  <c r="R98" i="28"/>
  <c r="R102" i="28"/>
  <c r="R106" i="28"/>
  <c r="R110" i="28"/>
  <c r="R114" i="28"/>
  <c r="R118" i="28"/>
  <c r="R122" i="28"/>
  <c r="R126" i="28"/>
  <c r="R134" i="28"/>
  <c r="R138" i="28"/>
  <c r="R142" i="28"/>
  <c r="R147" i="28"/>
  <c r="R151" i="28"/>
  <c r="A19" i="27" l="1"/>
  <c r="V19" i="27"/>
  <c r="A399" i="27"/>
  <c r="A398" i="27"/>
  <c r="A397" i="27"/>
  <c r="A396" i="27"/>
  <c r="A395" i="27"/>
  <c r="A394" i="27"/>
  <c r="A393" i="27"/>
  <c r="A392" i="27"/>
  <c r="A391" i="27"/>
  <c r="A390" i="27"/>
  <c r="A389" i="27"/>
  <c r="A388" i="27"/>
  <c r="A387" i="27"/>
  <c r="A386" i="27"/>
  <c r="A385" i="27"/>
  <c r="A384" i="27"/>
  <c r="A383" i="27"/>
  <c r="A382" i="27"/>
  <c r="A381" i="27"/>
  <c r="A380" i="27"/>
  <c r="A379" i="27"/>
  <c r="A378" i="27"/>
  <c r="A377" i="27"/>
  <c r="A376" i="27"/>
  <c r="A375" i="27"/>
  <c r="A374" i="27"/>
  <c r="A373" i="27"/>
  <c r="A372" i="27"/>
  <c r="A371" i="27"/>
  <c r="A370" i="27"/>
  <c r="A369" i="27"/>
  <c r="A368" i="27"/>
  <c r="A367" i="27"/>
  <c r="A366" i="27"/>
  <c r="A365" i="27"/>
  <c r="A364" i="27"/>
  <c r="A363" i="27"/>
  <c r="A362" i="27"/>
  <c r="A361" i="27"/>
  <c r="A360" i="27"/>
  <c r="A359" i="27"/>
  <c r="A358" i="27"/>
  <c r="A357" i="27"/>
  <c r="A356" i="27"/>
  <c r="A355" i="27"/>
  <c r="A354" i="27"/>
  <c r="A353" i="27"/>
  <c r="A352" i="27"/>
  <c r="A351" i="27"/>
  <c r="A350" i="27"/>
  <c r="A349" i="27"/>
  <c r="A348" i="27"/>
  <c r="A347" i="27"/>
  <c r="A346" i="27"/>
  <c r="A345" i="27"/>
  <c r="A344" i="27"/>
  <c r="A343" i="27"/>
  <c r="A342" i="27"/>
  <c r="A341" i="27"/>
  <c r="A340" i="27"/>
  <c r="A339" i="27"/>
  <c r="A338" i="27"/>
  <c r="A337" i="27"/>
  <c r="A336" i="27"/>
  <c r="A335" i="27"/>
  <c r="A334" i="27"/>
  <c r="A333" i="27"/>
  <c r="A332" i="27"/>
  <c r="A331" i="27"/>
  <c r="A330" i="27"/>
  <c r="A329" i="27"/>
  <c r="A328" i="27"/>
  <c r="A327" i="27"/>
  <c r="A326" i="27"/>
  <c r="A325" i="27"/>
  <c r="A324" i="27"/>
  <c r="A323" i="27"/>
  <c r="A322" i="27"/>
  <c r="A321" i="27"/>
  <c r="A320" i="27"/>
  <c r="A319" i="27"/>
  <c r="A318" i="27"/>
  <c r="A317" i="27"/>
  <c r="A316" i="27"/>
  <c r="A315" i="27"/>
  <c r="A314" i="27"/>
  <c r="A313" i="27"/>
  <c r="A312" i="27"/>
  <c r="A311" i="27"/>
  <c r="K999" i="2"/>
  <c r="I999" i="2"/>
  <c r="H999" i="2"/>
  <c r="K998" i="2"/>
  <c r="I998" i="2"/>
  <c r="H998" i="2"/>
  <c r="K997" i="2"/>
  <c r="I997" i="2"/>
  <c r="H997" i="2"/>
  <c r="K996" i="2"/>
  <c r="I996" i="2"/>
  <c r="H996" i="2"/>
  <c r="K995" i="2"/>
  <c r="I995" i="2"/>
  <c r="H995" i="2"/>
  <c r="K994" i="2"/>
  <c r="I994" i="2"/>
  <c r="H994" i="2"/>
  <c r="K993" i="2"/>
  <c r="I993" i="2"/>
  <c r="H993" i="2"/>
  <c r="K992" i="2"/>
  <c r="I992" i="2"/>
  <c r="H992" i="2"/>
  <c r="K991" i="2"/>
  <c r="I991" i="2"/>
  <c r="H991" i="2"/>
  <c r="K990" i="2"/>
  <c r="I990" i="2"/>
  <c r="H990" i="2"/>
  <c r="K989" i="2"/>
  <c r="I989" i="2"/>
  <c r="H989" i="2"/>
  <c r="K988" i="2"/>
  <c r="I988" i="2"/>
  <c r="H988" i="2"/>
  <c r="K987" i="2"/>
  <c r="I987" i="2"/>
  <c r="H987" i="2"/>
  <c r="K986" i="2"/>
  <c r="I986" i="2"/>
  <c r="H986" i="2"/>
  <c r="K985" i="2"/>
  <c r="I985" i="2"/>
  <c r="H985" i="2"/>
  <c r="K984" i="2"/>
  <c r="I984" i="2"/>
  <c r="H984" i="2"/>
  <c r="K983" i="2"/>
  <c r="I983" i="2"/>
  <c r="H983" i="2"/>
  <c r="K982" i="2"/>
  <c r="I982" i="2"/>
  <c r="H982" i="2"/>
  <c r="K981" i="2"/>
  <c r="I981" i="2"/>
  <c r="H981" i="2"/>
  <c r="K980" i="2"/>
  <c r="I980" i="2"/>
  <c r="H980" i="2"/>
  <c r="K979" i="2"/>
  <c r="I979" i="2"/>
  <c r="H979" i="2"/>
  <c r="K978" i="2"/>
  <c r="I978" i="2"/>
  <c r="H978" i="2"/>
  <c r="K977" i="2"/>
  <c r="I977" i="2"/>
  <c r="H977" i="2"/>
  <c r="K976" i="2"/>
  <c r="I976" i="2"/>
  <c r="H976" i="2"/>
  <c r="K975" i="2"/>
  <c r="I975" i="2"/>
  <c r="H975" i="2"/>
  <c r="K974" i="2"/>
  <c r="I974" i="2"/>
  <c r="H974" i="2"/>
  <c r="K973" i="2"/>
  <c r="I973" i="2"/>
  <c r="H973" i="2"/>
  <c r="K972" i="2"/>
  <c r="I972" i="2"/>
  <c r="H972" i="2"/>
  <c r="K971" i="2"/>
  <c r="I971" i="2"/>
  <c r="H971" i="2"/>
  <c r="K970" i="2"/>
  <c r="I970" i="2"/>
  <c r="H970" i="2"/>
  <c r="K969" i="2"/>
  <c r="I969" i="2"/>
  <c r="H969" i="2"/>
  <c r="K968" i="2"/>
  <c r="I968" i="2"/>
  <c r="H968" i="2"/>
  <c r="K967" i="2"/>
  <c r="I967" i="2"/>
  <c r="H967" i="2"/>
  <c r="K966" i="2"/>
  <c r="I966" i="2"/>
  <c r="H966" i="2"/>
  <c r="K965" i="2"/>
  <c r="I965" i="2"/>
  <c r="H965" i="2"/>
  <c r="K964" i="2"/>
  <c r="I964" i="2"/>
  <c r="H964" i="2"/>
  <c r="K963" i="2"/>
  <c r="I963" i="2"/>
  <c r="H963" i="2"/>
  <c r="K962" i="2"/>
  <c r="I962" i="2"/>
  <c r="H962" i="2"/>
  <c r="K961" i="2"/>
  <c r="I961" i="2"/>
  <c r="H961" i="2"/>
  <c r="K960" i="2"/>
  <c r="I960" i="2"/>
  <c r="H960" i="2"/>
  <c r="K959" i="2"/>
  <c r="I959" i="2"/>
  <c r="H959" i="2"/>
  <c r="K958" i="2"/>
  <c r="I958" i="2"/>
  <c r="H958" i="2"/>
  <c r="K957" i="2"/>
  <c r="I957" i="2"/>
  <c r="H957" i="2"/>
  <c r="K956" i="2"/>
  <c r="I956" i="2"/>
  <c r="H956" i="2"/>
  <c r="K955" i="2"/>
  <c r="I955" i="2"/>
  <c r="H955" i="2"/>
  <c r="K954" i="2"/>
  <c r="I954" i="2"/>
  <c r="H954" i="2"/>
  <c r="K953" i="2"/>
  <c r="I953" i="2"/>
  <c r="H953" i="2"/>
  <c r="K952" i="2"/>
  <c r="I952" i="2"/>
  <c r="H952" i="2"/>
  <c r="K951" i="2"/>
  <c r="I951" i="2"/>
  <c r="H951" i="2"/>
  <c r="K950" i="2"/>
  <c r="I950" i="2"/>
  <c r="H950" i="2"/>
  <c r="K949" i="2"/>
  <c r="I949" i="2"/>
  <c r="H949" i="2"/>
  <c r="K948" i="2"/>
  <c r="I948" i="2"/>
  <c r="H948" i="2"/>
  <c r="K947" i="2"/>
  <c r="I947" i="2"/>
  <c r="H947" i="2"/>
  <c r="K946" i="2"/>
  <c r="I946" i="2"/>
  <c r="H946" i="2"/>
  <c r="K945" i="2"/>
  <c r="I945" i="2"/>
  <c r="H945" i="2"/>
  <c r="K944" i="2"/>
  <c r="I944" i="2"/>
  <c r="H944" i="2"/>
  <c r="K943" i="2"/>
  <c r="I943" i="2"/>
  <c r="H943" i="2"/>
  <c r="K942" i="2"/>
  <c r="I942" i="2"/>
  <c r="H942" i="2"/>
  <c r="K941" i="2"/>
  <c r="I941" i="2"/>
  <c r="H941" i="2"/>
  <c r="K940" i="2"/>
  <c r="I940" i="2"/>
  <c r="H940" i="2"/>
  <c r="K939" i="2"/>
  <c r="I939" i="2"/>
  <c r="H939" i="2"/>
  <c r="K938" i="2"/>
  <c r="I938" i="2"/>
  <c r="H938" i="2"/>
  <c r="K937" i="2"/>
  <c r="I937" i="2"/>
  <c r="H937" i="2"/>
  <c r="K936" i="2"/>
  <c r="I936" i="2"/>
  <c r="H936" i="2"/>
  <c r="K935" i="2"/>
  <c r="I935" i="2"/>
  <c r="H935" i="2"/>
  <c r="K934" i="2"/>
  <c r="I934" i="2"/>
  <c r="H934" i="2"/>
  <c r="K933" i="2"/>
  <c r="I933" i="2"/>
  <c r="H933" i="2"/>
  <c r="K932" i="2"/>
  <c r="I932" i="2"/>
  <c r="H932" i="2"/>
  <c r="K931" i="2"/>
  <c r="I931" i="2"/>
  <c r="H931" i="2"/>
  <c r="K930" i="2"/>
  <c r="I930" i="2"/>
  <c r="H930" i="2"/>
  <c r="K929" i="2"/>
  <c r="I929" i="2"/>
  <c r="H929" i="2"/>
  <c r="K928" i="2"/>
  <c r="I928" i="2"/>
  <c r="H928" i="2"/>
  <c r="K927" i="2"/>
  <c r="I927" i="2"/>
  <c r="H927" i="2"/>
  <c r="K926" i="2"/>
  <c r="I926" i="2"/>
  <c r="H926" i="2"/>
  <c r="K925" i="2"/>
  <c r="I925" i="2"/>
  <c r="H925" i="2"/>
  <c r="K924" i="2"/>
  <c r="I924" i="2"/>
  <c r="H924" i="2"/>
  <c r="K923" i="2"/>
  <c r="I923" i="2"/>
  <c r="H923" i="2"/>
  <c r="K922" i="2"/>
  <c r="I922" i="2"/>
  <c r="H922" i="2"/>
  <c r="K921" i="2"/>
  <c r="I921" i="2"/>
  <c r="H921" i="2"/>
  <c r="K920" i="2"/>
  <c r="I920" i="2"/>
  <c r="H920" i="2"/>
  <c r="K919" i="2"/>
  <c r="I919" i="2"/>
  <c r="H919" i="2"/>
  <c r="K918" i="2"/>
  <c r="I918" i="2"/>
  <c r="H918" i="2"/>
  <c r="K917" i="2"/>
  <c r="I917" i="2"/>
  <c r="H917" i="2"/>
  <c r="K916" i="2"/>
  <c r="I916" i="2"/>
  <c r="H916" i="2"/>
  <c r="K915" i="2"/>
  <c r="I915" i="2"/>
  <c r="H915" i="2"/>
  <c r="K914" i="2"/>
  <c r="I914" i="2"/>
  <c r="H914" i="2"/>
  <c r="K913" i="2"/>
  <c r="I913" i="2"/>
  <c r="H913" i="2"/>
  <c r="K912" i="2"/>
  <c r="I912" i="2"/>
  <c r="H912" i="2"/>
  <c r="K911" i="2"/>
  <c r="I911" i="2"/>
  <c r="H911" i="2"/>
  <c r="K910" i="2"/>
  <c r="I910" i="2"/>
  <c r="H910" i="2"/>
  <c r="K909" i="2"/>
  <c r="I909" i="2"/>
  <c r="H909" i="2"/>
  <c r="K908" i="2"/>
  <c r="I908" i="2"/>
  <c r="H908" i="2"/>
  <c r="K907" i="2"/>
  <c r="I907" i="2"/>
  <c r="H907" i="2"/>
  <c r="K906" i="2"/>
  <c r="I906" i="2"/>
  <c r="H906" i="2"/>
  <c r="K905" i="2"/>
  <c r="I905" i="2"/>
  <c r="H905" i="2"/>
  <c r="K904" i="2"/>
  <c r="I904" i="2"/>
  <c r="H904" i="2"/>
  <c r="K903" i="2"/>
  <c r="I903" i="2"/>
  <c r="H903" i="2"/>
  <c r="K902" i="2"/>
  <c r="I902" i="2"/>
  <c r="H902" i="2"/>
  <c r="K901" i="2"/>
  <c r="I901" i="2"/>
  <c r="H901" i="2"/>
  <c r="K900" i="2"/>
  <c r="I900" i="2"/>
  <c r="H900" i="2"/>
  <c r="K899" i="2"/>
  <c r="I899" i="2"/>
  <c r="H899" i="2"/>
  <c r="K898" i="2"/>
  <c r="I898" i="2"/>
  <c r="H898" i="2"/>
  <c r="K897" i="2"/>
  <c r="I897" i="2"/>
  <c r="H897" i="2"/>
  <c r="K896" i="2"/>
  <c r="I896" i="2"/>
  <c r="H896" i="2"/>
  <c r="K895" i="2"/>
  <c r="I895" i="2"/>
  <c r="H895" i="2"/>
  <c r="K894" i="2"/>
  <c r="I894" i="2"/>
  <c r="H894" i="2"/>
  <c r="K893" i="2"/>
  <c r="I893" i="2"/>
  <c r="H893" i="2"/>
  <c r="K892" i="2"/>
  <c r="I892" i="2"/>
  <c r="H892" i="2"/>
  <c r="K891" i="2"/>
  <c r="I891" i="2"/>
  <c r="H891" i="2"/>
  <c r="K890" i="2"/>
  <c r="I890" i="2"/>
  <c r="H890" i="2"/>
  <c r="K889" i="2"/>
  <c r="I889" i="2"/>
  <c r="H889" i="2"/>
  <c r="K888" i="2"/>
  <c r="I888" i="2"/>
  <c r="H888" i="2"/>
  <c r="K887" i="2"/>
  <c r="I887" i="2"/>
  <c r="H887" i="2"/>
  <c r="K886" i="2"/>
  <c r="I886" i="2"/>
  <c r="H886" i="2"/>
  <c r="K885" i="2"/>
  <c r="I885" i="2"/>
  <c r="H885" i="2"/>
  <c r="K884" i="2"/>
  <c r="I884" i="2"/>
  <c r="H884" i="2"/>
  <c r="K883" i="2"/>
  <c r="I883" i="2"/>
  <c r="H883" i="2"/>
  <c r="K882" i="2"/>
  <c r="I882" i="2"/>
  <c r="H882" i="2"/>
  <c r="K881" i="2"/>
  <c r="I881" i="2"/>
  <c r="H881" i="2"/>
  <c r="K880" i="2"/>
  <c r="I880" i="2"/>
  <c r="H880" i="2"/>
  <c r="K879" i="2"/>
  <c r="I879" i="2"/>
  <c r="H879" i="2"/>
  <c r="K878" i="2"/>
  <c r="I878" i="2"/>
  <c r="H878" i="2"/>
  <c r="K877" i="2"/>
  <c r="I877" i="2"/>
  <c r="H877" i="2"/>
  <c r="K876" i="2"/>
  <c r="I876" i="2"/>
  <c r="H876" i="2"/>
  <c r="K875" i="2"/>
  <c r="I875" i="2"/>
  <c r="H875" i="2"/>
  <c r="K874" i="2"/>
  <c r="I874" i="2"/>
  <c r="H874" i="2"/>
  <c r="K873" i="2"/>
  <c r="I873" i="2"/>
  <c r="H873" i="2"/>
  <c r="K872" i="2"/>
  <c r="I872" i="2"/>
  <c r="H872" i="2"/>
  <c r="K871" i="2"/>
  <c r="I871" i="2"/>
  <c r="H871" i="2"/>
  <c r="K870" i="2"/>
  <c r="I870" i="2"/>
  <c r="H870" i="2"/>
  <c r="K869" i="2"/>
  <c r="I869" i="2"/>
  <c r="H869" i="2"/>
  <c r="K868" i="2"/>
  <c r="I868" i="2"/>
  <c r="H868" i="2"/>
  <c r="K867" i="2"/>
  <c r="I867" i="2"/>
  <c r="H867" i="2"/>
  <c r="K866" i="2"/>
  <c r="I866" i="2"/>
  <c r="H866" i="2"/>
  <c r="K865" i="2"/>
  <c r="I865" i="2"/>
  <c r="H865" i="2"/>
  <c r="K864" i="2"/>
  <c r="I864" i="2"/>
  <c r="H864" i="2"/>
  <c r="K863" i="2"/>
  <c r="I863" i="2"/>
  <c r="H863" i="2"/>
  <c r="K862" i="2"/>
  <c r="I862" i="2"/>
  <c r="H862" i="2"/>
  <c r="K861" i="2"/>
  <c r="I861" i="2"/>
  <c r="H861" i="2"/>
  <c r="K860" i="2"/>
  <c r="I860" i="2"/>
  <c r="H860" i="2"/>
  <c r="K859" i="2"/>
  <c r="I859" i="2"/>
  <c r="H859" i="2"/>
  <c r="K858" i="2"/>
  <c r="I858" i="2"/>
  <c r="H858" i="2"/>
  <c r="K857" i="2"/>
  <c r="I857" i="2"/>
  <c r="H857" i="2"/>
  <c r="K856" i="2"/>
  <c r="I856" i="2"/>
  <c r="H856" i="2"/>
  <c r="K855" i="2"/>
  <c r="I855" i="2"/>
  <c r="H855" i="2"/>
  <c r="K854" i="2"/>
  <c r="I854" i="2"/>
  <c r="H854" i="2"/>
  <c r="K853" i="2"/>
  <c r="I853" i="2"/>
  <c r="H853" i="2"/>
  <c r="K852" i="2"/>
  <c r="I852" i="2"/>
  <c r="H852" i="2"/>
  <c r="K851" i="2"/>
  <c r="I851" i="2"/>
  <c r="H851" i="2"/>
  <c r="K850" i="2"/>
  <c r="I850" i="2"/>
  <c r="H850" i="2"/>
  <c r="K849" i="2"/>
  <c r="I849" i="2"/>
  <c r="H849" i="2"/>
  <c r="K848" i="2"/>
  <c r="I848" i="2"/>
  <c r="H848" i="2"/>
  <c r="K847" i="2"/>
  <c r="I847" i="2"/>
  <c r="H847" i="2"/>
  <c r="K846" i="2"/>
  <c r="I846" i="2"/>
  <c r="H846" i="2"/>
  <c r="K845" i="2"/>
  <c r="I845" i="2"/>
  <c r="H845" i="2"/>
  <c r="K844" i="2"/>
  <c r="I844" i="2"/>
  <c r="H844" i="2"/>
  <c r="K843" i="2"/>
  <c r="I843" i="2"/>
  <c r="H843" i="2"/>
  <c r="K842" i="2"/>
  <c r="I842" i="2"/>
  <c r="H842" i="2"/>
  <c r="K841" i="2"/>
  <c r="I841" i="2"/>
  <c r="H841" i="2"/>
  <c r="K840" i="2"/>
  <c r="I840" i="2"/>
  <c r="H840" i="2"/>
  <c r="K839" i="2"/>
  <c r="I839" i="2"/>
  <c r="H839" i="2"/>
  <c r="K838" i="2"/>
  <c r="I838" i="2"/>
  <c r="H838" i="2"/>
  <c r="K837" i="2"/>
  <c r="I837" i="2"/>
  <c r="H837" i="2"/>
  <c r="K836" i="2"/>
  <c r="I836" i="2"/>
  <c r="H836" i="2"/>
  <c r="K835" i="2"/>
  <c r="I835" i="2"/>
  <c r="H835" i="2"/>
  <c r="K834" i="2"/>
  <c r="I834" i="2"/>
  <c r="H834" i="2"/>
  <c r="K833" i="2"/>
  <c r="I833" i="2"/>
  <c r="H833" i="2"/>
  <c r="K832" i="2"/>
  <c r="I832" i="2"/>
  <c r="H832" i="2"/>
  <c r="K831" i="2"/>
  <c r="I831" i="2"/>
  <c r="H831" i="2"/>
  <c r="K830" i="2"/>
  <c r="I830" i="2"/>
  <c r="H830" i="2"/>
  <c r="K829" i="2"/>
  <c r="I829" i="2"/>
  <c r="H829" i="2"/>
  <c r="K828" i="2"/>
  <c r="I828" i="2"/>
  <c r="H828" i="2"/>
  <c r="K827" i="2"/>
  <c r="I827" i="2"/>
  <c r="H827" i="2"/>
  <c r="K826" i="2"/>
  <c r="I826" i="2"/>
  <c r="H826" i="2"/>
  <c r="K825" i="2"/>
  <c r="I825" i="2"/>
  <c r="H825" i="2"/>
  <c r="K824" i="2"/>
  <c r="I824" i="2"/>
  <c r="H824" i="2"/>
  <c r="K823" i="2"/>
  <c r="I823" i="2"/>
  <c r="H823" i="2"/>
  <c r="K822" i="2"/>
  <c r="I822" i="2"/>
  <c r="H822" i="2"/>
  <c r="K821" i="2"/>
  <c r="I821" i="2"/>
  <c r="H821" i="2"/>
  <c r="K820" i="2"/>
  <c r="I820" i="2"/>
  <c r="H820" i="2"/>
  <c r="K819" i="2"/>
  <c r="I819" i="2"/>
  <c r="H819" i="2"/>
  <c r="K818" i="2"/>
  <c r="I818" i="2"/>
  <c r="H818" i="2"/>
  <c r="K817" i="2"/>
  <c r="I817" i="2"/>
  <c r="H817" i="2"/>
  <c r="K816" i="2"/>
  <c r="I816" i="2"/>
  <c r="H816" i="2"/>
  <c r="K815" i="2"/>
  <c r="I815" i="2"/>
  <c r="H815" i="2"/>
  <c r="K814" i="2"/>
  <c r="I814" i="2"/>
  <c r="H814" i="2"/>
  <c r="K813" i="2"/>
  <c r="I813" i="2"/>
  <c r="H813" i="2"/>
  <c r="K812" i="2"/>
  <c r="I812" i="2"/>
  <c r="H812" i="2"/>
  <c r="K811" i="2"/>
  <c r="I811" i="2"/>
  <c r="H811" i="2"/>
  <c r="K810" i="2"/>
  <c r="I810" i="2"/>
  <c r="H810" i="2"/>
  <c r="K809" i="2"/>
  <c r="I809" i="2"/>
  <c r="H809" i="2"/>
  <c r="K808" i="2"/>
  <c r="I808" i="2"/>
  <c r="H808" i="2"/>
  <c r="K807" i="2"/>
  <c r="I807" i="2"/>
  <c r="H807" i="2"/>
  <c r="K806" i="2"/>
  <c r="I806" i="2"/>
  <c r="H806" i="2"/>
  <c r="K805" i="2"/>
  <c r="I805" i="2"/>
  <c r="H805" i="2"/>
  <c r="K804" i="2"/>
  <c r="I804" i="2"/>
  <c r="H804" i="2"/>
  <c r="K803" i="2"/>
  <c r="I803" i="2"/>
  <c r="H803" i="2"/>
  <c r="K802" i="2"/>
  <c r="I802" i="2"/>
  <c r="H802" i="2"/>
  <c r="K801" i="2"/>
  <c r="I801" i="2"/>
  <c r="H801" i="2"/>
  <c r="K800" i="2"/>
  <c r="I800" i="2"/>
  <c r="H800" i="2"/>
  <c r="K799" i="2"/>
  <c r="I799" i="2"/>
  <c r="H799" i="2"/>
  <c r="K798" i="2"/>
  <c r="I798" i="2"/>
  <c r="H798" i="2"/>
  <c r="K797" i="2"/>
  <c r="I797" i="2"/>
  <c r="H797" i="2"/>
  <c r="K796" i="2"/>
  <c r="I796" i="2"/>
  <c r="H796" i="2"/>
  <c r="K795" i="2"/>
  <c r="I795" i="2"/>
  <c r="H795" i="2"/>
  <c r="K794" i="2"/>
  <c r="I794" i="2"/>
  <c r="H794" i="2"/>
  <c r="K793" i="2"/>
  <c r="I793" i="2"/>
  <c r="H793" i="2"/>
  <c r="K792" i="2"/>
  <c r="I792" i="2"/>
  <c r="H792" i="2"/>
  <c r="K791" i="2"/>
  <c r="I791" i="2"/>
  <c r="H791" i="2"/>
  <c r="K790" i="2"/>
  <c r="I790" i="2"/>
  <c r="H790" i="2"/>
  <c r="K789" i="2"/>
  <c r="I789" i="2"/>
  <c r="H789" i="2"/>
  <c r="K788" i="2"/>
  <c r="I788" i="2"/>
  <c r="H788" i="2"/>
  <c r="K787" i="2"/>
  <c r="I787" i="2"/>
  <c r="H787" i="2"/>
  <c r="K786" i="2"/>
  <c r="I786" i="2"/>
  <c r="H786" i="2"/>
  <c r="K785" i="2"/>
  <c r="I785" i="2"/>
  <c r="H785" i="2"/>
  <c r="K784" i="2"/>
  <c r="I784" i="2"/>
  <c r="H784" i="2"/>
  <c r="K783" i="2"/>
  <c r="I783" i="2"/>
  <c r="H783" i="2"/>
  <c r="K782" i="2"/>
  <c r="I782" i="2"/>
  <c r="H782" i="2"/>
  <c r="K781" i="2"/>
  <c r="I781" i="2"/>
  <c r="H781" i="2"/>
  <c r="K780" i="2"/>
  <c r="I780" i="2"/>
  <c r="H780" i="2"/>
  <c r="K779" i="2"/>
  <c r="I779" i="2"/>
  <c r="H779" i="2"/>
  <c r="K778" i="2"/>
  <c r="I778" i="2"/>
  <c r="H778" i="2"/>
  <c r="K777" i="2"/>
  <c r="I777" i="2"/>
  <c r="H777" i="2"/>
  <c r="K776" i="2"/>
  <c r="I776" i="2"/>
  <c r="H776" i="2"/>
  <c r="K775" i="2"/>
  <c r="I775" i="2"/>
  <c r="H775" i="2"/>
  <c r="K774" i="2"/>
  <c r="I774" i="2"/>
  <c r="H774" i="2"/>
  <c r="K773" i="2"/>
  <c r="I773" i="2"/>
  <c r="H773" i="2"/>
  <c r="K772" i="2"/>
  <c r="I772" i="2"/>
  <c r="H772" i="2"/>
  <c r="K771" i="2"/>
  <c r="I771" i="2"/>
  <c r="H771" i="2"/>
  <c r="K770" i="2"/>
  <c r="I770" i="2"/>
  <c r="H770" i="2"/>
  <c r="K769" i="2"/>
  <c r="I769" i="2"/>
  <c r="H769" i="2"/>
  <c r="K768" i="2"/>
  <c r="I768" i="2"/>
  <c r="H768" i="2"/>
  <c r="K767" i="2"/>
  <c r="I767" i="2"/>
  <c r="H767" i="2"/>
  <c r="K766" i="2"/>
  <c r="I766" i="2"/>
  <c r="H766" i="2"/>
  <c r="K765" i="2"/>
  <c r="I765" i="2"/>
  <c r="H765" i="2"/>
  <c r="K764" i="2"/>
  <c r="I764" i="2"/>
  <c r="H764" i="2"/>
  <c r="K763" i="2"/>
  <c r="I763" i="2"/>
  <c r="H763" i="2"/>
  <c r="K762" i="2"/>
  <c r="I762" i="2"/>
  <c r="H762" i="2"/>
  <c r="K761" i="2"/>
  <c r="I761" i="2"/>
  <c r="H761" i="2"/>
  <c r="K760" i="2"/>
  <c r="I760" i="2"/>
  <c r="H760" i="2"/>
  <c r="K759" i="2"/>
  <c r="I759" i="2"/>
  <c r="H759" i="2"/>
  <c r="K758" i="2"/>
  <c r="I758" i="2"/>
  <c r="H758" i="2"/>
  <c r="K757" i="2"/>
  <c r="I757" i="2"/>
  <c r="H757" i="2"/>
  <c r="K756" i="2"/>
  <c r="I756" i="2"/>
  <c r="H756" i="2"/>
  <c r="K755" i="2"/>
  <c r="I755" i="2"/>
  <c r="H755" i="2"/>
  <c r="K754" i="2"/>
  <c r="I754" i="2"/>
  <c r="H754" i="2"/>
  <c r="K753" i="2"/>
  <c r="I753" i="2"/>
  <c r="H753" i="2"/>
  <c r="K752" i="2"/>
  <c r="I752" i="2"/>
  <c r="H752" i="2"/>
  <c r="K751" i="2"/>
  <c r="I751" i="2"/>
  <c r="H751" i="2"/>
  <c r="K750" i="2"/>
  <c r="I750" i="2"/>
  <c r="H750" i="2"/>
  <c r="K749" i="2"/>
  <c r="I749" i="2"/>
  <c r="H749" i="2"/>
  <c r="K748" i="2"/>
  <c r="I748" i="2"/>
  <c r="H748" i="2"/>
  <c r="K747" i="2"/>
  <c r="I747" i="2"/>
  <c r="H747" i="2"/>
  <c r="K746" i="2"/>
  <c r="I746" i="2"/>
  <c r="H746" i="2"/>
  <c r="K745" i="2"/>
  <c r="I745" i="2"/>
  <c r="H745" i="2"/>
  <c r="K744" i="2"/>
  <c r="I744" i="2"/>
  <c r="H744" i="2"/>
  <c r="K743" i="2"/>
  <c r="I743" i="2"/>
  <c r="H743" i="2"/>
  <c r="K742" i="2"/>
  <c r="I742" i="2"/>
  <c r="H742" i="2"/>
  <c r="K741" i="2"/>
  <c r="I741" i="2"/>
  <c r="H741" i="2"/>
  <c r="K740" i="2"/>
  <c r="I740" i="2"/>
  <c r="H740" i="2"/>
  <c r="K739" i="2"/>
  <c r="I739" i="2"/>
  <c r="H739" i="2"/>
  <c r="K738" i="2"/>
  <c r="I738" i="2"/>
  <c r="H738" i="2"/>
  <c r="K737" i="2"/>
  <c r="I737" i="2"/>
  <c r="H737" i="2"/>
  <c r="K736" i="2"/>
  <c r="I736" i="2"/>
  <c r="H736" i="2"/>
  <c r="K735" i="2"/>
  <c r="I735" i="2"/>
  <c r="H735" i="2"/>
  <c r="K734" i="2"/>
  <c r="I734" i="2"/>
  <c r="H734" i="2"/>
  <c r="K733" i="2"/>
  <c r="I733" i="2"/>
  <c r="H733" i="2"/>
  <c r="K732" i="2"/>
  <c r="I732" i="2"/>
  <c r="H732" i="2"/>
  <c r="K731" i="2"/>
  <c r="I731" i="2"/>
  <c r="H731" i="2"/>
  <c r="K730" i="2"/>
  <c r="I730" i="2"/>
  <c r="H730" i="2"/>
  <c r="K729" i="2"/>
  <c r="I729" i="2"/>
  <c r="H729" i="2"/>
  <c r="K728" i="2"/>
  <c r="I728" i="2"/>
  <c r="H728" i="2"/>
  <c r="K727" i="2"/>
  <c r="I727" i="2"/>
  <c r="H727" i="2"/>
  <c r="K726" i="2"/>
  <c r="I726" i="2"/>
  <c r="H726" i="2"/>
  <c r="K725" i="2"/>
  <c r="I725" i="2"/>
  <c r="H725" i="2"/>
  <c r="K724" i="2"/>
  <c r="I724" i="2"/>
  <c r="H724" i="2"/>
  <c r="K723" i="2"/>
  <c r="I723" i="2"/>
  <c r="H723" i="2"/>
  <c r="K722" i="2"/>
  <c r="I722" i="2"/>
  <c r="H722" i="2"/>
  <c r="K721" i="2"/>
  <c r="I721" i="2"/>
  <c r="H721" i="2"/>
  <c r="K720" i="2"/>
  <c r="I720" i="2"/>
  <c r="H720" i="2"/>
  <c r="K719" i="2"/>
  <c r="I719" i="2"/>
  <c r="H719" i="2"/>
  <c r="K718" i="2"/>
  <c r="I718" i="2"/>
  <c r="H718" i="2"/>
  <c r="K717" i="2"/>
  <c r="I717" i="2"/>
  <c r="H717" i="2"/>
  <c r="K716" i="2"/>
  <c r="I716" i="2"/>
  <c r="H716" i="2"/>
  <c r="K715" i="2"/>
  <c r="I715" i="2"/>
  <c r="H715" i="2"/>
  <c r="K714" i="2"/>
  <c r="I714" i="2"/>
  <c r="H714" i="2"/>
  <c r="K713" i="2"/>
  <c r="I713" i="2"/>
  <c r="H713" i="2"/>
  <c r="K712" i="2"/>
  <c r="I712" i="2"/>
  <c r="H712" i="2"/>
  <c r="K711" i="2"/>
  <c r="I711" i="2"/>
  <c r="H711" i="2"/>
  <c r="K710" i="2"/>
  <c r="I710" i="2"/>
  <c r="H710" i="2"/>
  <c r="K709" i="2"/>
  <c r="I709" i="2"/>
  <c r="H709" i="2"/>
  <c r="K708" i="2"/>
  <c r="I708" i="2"/>
  <c r="H708" i="2"/>
  <c r="K707" i="2"/>
  <c r="I707" i="2"/>
  <c r="H707" i="2"/>
  <c r="K706" i="2"/>
  <c r="I706" i="2"/>
  <c r="H706" i="2"/>
  <c r="K705" i="2"/>
  <c r="I705" i="2"/>
  <c r="H705" i="2"/>
  <c r="K704" i="2"/>
  <c r="I704" i="2"/>
  <c r="H704" i="2"/>
  <c r="K703" i="2"/>
  <c r="I703" i="2"/>
  <c r="H703" i="2"/>
  <c r="K702" i="2"/>
  <c r="I702" i="2"/>
  <c r="H702" i="2"/>
  <c r="K701" i="2"/>
  <c r="I701" i="2"/>
  <c r="H701" i="2"/>
  <c r="K700" i="2"/>
  <c r="I700" i="2"/>
  <c r="H700" i="2"/>
  <c r="K699" i="2"/>
  <c r="I699" i="2"/>
  <c r="H699" i="2"/>
  <c r="K698" i="2"/>
  <c r="I698" i="2"/>
  <c r="H698" i="2"/>
  <c r="K697" i="2"/>
  <c r="I697" i="2"/>
  <c r="H697" i="2"/>
  <c r="K696" i="2"/>
  <c r="I696" i="2"/>
  <c r="H696" i="2"/>
  <c r="K695" i="2"/>
  <c r="I695" i="2"/>
  <c r="H695" i="2"/>
  <c r="K694" i="2"/>
  <c r="I694" i="2"/>
  <c r="H694" i="2"/>
  <c r="K693" i="2"/>
  <c r="I693" i="2"/>
  <c r="H693" i="2"/>
  <c r="K692" i="2"/>
  <c r="I692" i="2"/>
  <c r="H692" i="2"/>
  <c r="K691" i="2"/>
  <c r="I691" i="2"/>
  <c r="H691" i="2"/>
  <c r="K690" i="2"/>
  <c r="I690" i="2"/>
  <c r="H690" i="2"/>
  <c r="K689" i="2"/>
  <c r="I689" i="2"/>
  <c r="H689" i="2"/>
  <c r="K688" i="2"/>
  <c r="I688" i="2"/>
  <c r="H688" i="2"/>
  <c r="K687" i="2"/>
  <c r="I687" i="2"/>
  <c r="H687" i="2"/>
  <c r="K686" i="2"/>
  <c r="I686" i="2"/>
  <c r="H686" i="2"/>
  <c r="K685" i="2"/>
  <c r="I685" i="2"/>
  <c r="H685" i="2"/>
  <c r="K684" i="2"/>
  <c r="I684" i="2"/>
  <c r="H684" i="2"/>
  <c r="K683" i="2"/>
  <c r="I683" i="2"/>
  <c r="H683" i="2"/>
  <c r="K682" i="2"/>
  <c r="I682" i="2"/>
  <c r="H682" i="2"/>
  <c r="K681" i="2"/>
  <c r="I681" i="2"/>
  <c r="H681" i="2"/>
  <c r="K680" i="2"/>
  <c r="I680" i="2"/>
  <c r="H680" i="2"/>
  <c r="K679" i="2"/>
  <c r="I679" i="2"/>
  <c r="H679" i="2"/>
  <c r="K678" i="2"/>
  <c r="I678" i="2"/>
  <c r="H678" i="2"/>
  <c r="K677" i="2"/>
  <c r="I677" i="2"/>
  <c r="H677" i="2"/>
  <c r="K676" i="2"/>
  <c r="I676" i="2"/>
  <c r="H676" i="2"/>
  <c r="K675" i="2"/>
  <c r="I675" i="2"/>
  <c r="H675" i="2"/>
  <c r="K674" i="2"/>
  <c r="I674" i="2"/>
  <c r="H674" i="2"/>
  <c r="K673" i="2"/>
  <c r="I673" i="2"/>
  <c r="H673" i="2"/>
  <c r="K672" i="2"/>
  <c r="I672" i="2"/>
  <c r="H672" i="2"/>
  <c r="K671" i="2"/>
  <c r="I671" i="2"/>
  <c r="H671" i="2"/>
  <c r="K670" i="2"/>
  <c r="I670" i="2"/>
  <c r="H670" i="2"/>
  <c r="K669" i="2"/>
  <c r="I669" i="2"/>
  <c r="H669" i="2"/>
  <c r="K668" i="2"/>
  <c r="I668" i="2"/>
  <c r="H668" i="2"/>
  <c r="K667" i="2"/>
  <c r="I667" i="2"/>
  <c r="H667" i="2"/>
  <c r="K666" i="2"/>
  <c r="I666" i="2"/>
  <c r="H666" i="2"/>
  <c r="K665" i="2"/>
  <c r="I665" i="2"/>
  <c r="H665" i="2"/>
  <c r="K664" i="2"/>
  <c r="I664" i="2"/>
  <c r="H664" i="2"/>
  <c r="K663" i="2"/>
  <c r="I663" i="2"/>
  <c r="H663" i="2"/>
  <c r="K662" i="2"/>
  <c r="I662" i="2"/>
  <c r="H662" i="2"/>
  <c r="K661" i="2"/>
  <c r="I661" i="2"/>
  <c r="H661" i="2"/>
  <c r="K660" i="2"/>
  <c r="I660" i="2"/>
  <c r="H660" i="2"/>
  <c r="K659" i="2"/>
  <c r="I659" i="2"/>
  <c r="H659" i="2"/>
  <c r="K658" i="2"/>
  <c r="I658" i="2"/>
  <c r="H658" i="2"/>
  <c r="K657" i="2"/>
  <c r="I657" i="2"/>
  <c r="H657" i="2"/>
  <c r="K656" i="2"/>
  <c r="I656" i="2"/>
  <c r="H656" i="2"/>
  <c r="K655" i="2"/>
  <c r="I655" i="2"/>
  <c r="H655" i="2"/>
  <c r="K654" i="2"/>
  <c r="I654" i="2"/>
  <c r="H654" i="2"/>
  <c r="K653" i="2"/>
  <c r="I653" i="2"/>
  <c r="H653" i="2"/>
  <c r="K652" i="2"/>
  <c r="I652" i="2"/>
  <c r="H652" i="2"/>
  <c r="K651" i="2"/>
  <c r="I651" i="2"/>
  <c r="H651" i="2"/>
  <c r="K650" i="2"/>
  <c r="I650" i="2"/>
  <c r="H650" i="2"/>
  <c r="K649" i="2"/>
  <c r="I649" i="2"/>
  <c r="H649" i="2"/>
  <c r="K648" i="2"/>
  <c r="I648" i="2"/>
  <c r="H648" i="2"/>
  <c r="K647" i="2"/>
  <c r="I647" i="2"/>
  <c r="H647" i="2"/>
  <c r="K646" i="2"/>
  <c r="I646" i="2"/>
  <c r="H646" i="2"/>
  <c r="K645" i="2"/>
  <c r="I645" i="2"/>
  <c r="H645" i="2"/>
  <c r="K644" i="2"/>
  <c r="I644" i="2"/>
  <c r="H644" i="2"/>
  <c r="K643" i="2"/>
  <c r="I643" i="2"/>
  <c r="H643" i="2"/>
  <c r="K642" i="2"/>
  <c r="I642" i="2"/>
  <c r="H642" i="2"/>
  <c r="K641" i="2"/>
  <c r="I641" i="2"/>
  <c r="H641" i="2"/>
  <c r="K640" i="2"/>
  <c r="I640" i="2"/>
  <c r="H640" i="2"/>
  <c r="K639" i="2"/>
  <c r="I639" i="2"/>
  <c r="H639" i="2"/>
  <c r="K638" i="2"/>
  <c r="I638" i="2"/>
  <c r="H638" i="2"/>
  <c r="K637" i="2"/>
  <c r="I637" i="2"/>
  <c r="H637" i="2"/>
  <c r="K636" i="2"/>
  <c r="I636" i="2"/>
  <c r="H636" i="2"/>
  <c r="K635" i="2"/>
  <c r="I635" i="2"/>
  <c r="H635" i="2"/>
  <c r="K634" i="2"/>
  <c r="I634" i="2"/>
  <c r="H634" i="2"/>
  <c r="K633" i="2"/>
  <c r="I633" i="2"/>
  <c r="H633" i="2"/>
  <c r="K632" i="2"/>
  <c r="I632" i="2"/>
  <c r="H632" i="2"/>
  <c r="K631" i="2"/>
  <c r="I631" i="2"/>
  <c r="H631" i="2"/>
  <c r="K630" i="2"/>
  <c r="I630" i="2"/>
  <c r="H630" i="2"/>
  <c r="K629" i="2"/>
  <c r="I629" i="2"/>
  <c r="H629" i="2"/>
  <c r="K628" i="2"/>
  <c r="I628" i="2"/>
  <c r="H628" i="2"/>
  <c r="K627" i="2"/>
  <c r="I627" i="2"/>
  <c r="H627" i="2"/>
  <c r="K626" i="2"/>
  <c r="I626" i="2"/>
  <c r="H626" i="2"/>
  <c r="K625" i="2"/>
  <c r="I625" i="2"/>
  <c r="H625" i="2"/>
  <c r="K624" i="2"/>
  <c r="I624" i="2"/>
  <c r="H624" i="2"/>
  <c r="K623" i="2"/>
  <c r="I623" i="2"/>
  <c r="H623" i="2"/>
  <c r="K622" i="2"/>
  <c r="I622" i="2"/>
  <c r="H622" i="2"/>
  <c r="K621" i="2"/>
  <c r="I621" i="2"/>
  <c r="H621" i="2"/>
  <c r="K620" i="2"/>
  <c r="I620" i="2"/>
  <c r="H620" i="2"/>
  <c r="K619" i="2"/>
  <c r="I619" i="2"/>
  <c r="H619" i="2"/>
  <c r="K618" i="2"/>
  <c r="I618" i="2"/>
  <c r="H618" i="2"/>
  <c r="K617" i="2"/>
  <c r="I617" i="2"/>
  <c r="H617" i="2"/>
  <c r="K616" i="2"/>
  <c r="I616" i="2"/>
  <c r="H616" i="2"/>
  <c r="K615" i="2"/>
  <c r="I615" i="2"/>
  <c r="H615" i="2"/>
  <c r="K614" i="2"/>
  <c r="I614" i="2"/>
  <c r="H614" i="2"/>
  <c r="K613" i="2"/>
  <c r="I613" i="2"/>
  <c r="H613" i="2"/>
  <c r="K612" i="2"/>
  <c r="I612" i="2"/>
  <c r="H612" i="2"/>
  <c r="K611" i="2"/>
  <c r="I611" i="2"/>
  <c r="H611" i="2"/>
  <c r="K610" i="2"/>
  <c r="I610" i="2"/>
  <c r="H610" i="2"/>
  <c r="K609" i="2"/>
  <c r="I609" i="2"/>
  <c r="H609" i="2"/>
  <c r="K608" i="2"/>
  <c r="I608" i="2"/>
  <c r="H608" i="2"/>
  <c r="K607" i="2"/>
  <c r="I607" i="2"/>
  <c r="H607" i="2"/>
  <c r="K606" i="2"/>
  <c r="I606" i="2"/>
  <c r="H606" i="2"/>
  <c r="K605" i="2"/>
  <c r="I605" i="2"/>
  <c r="H605" i="2"/>
  <c r="K604" i="2"/>
  <c r="I604" i="2"/>
  <c r="H604" i="2"/>
  <c r="K603" i="2"/>
  <c r="I603" i="2"/>
  <c r="H603" i="2"/>
  <c r="K602" i="2"/>
  <c r="I602" i="2"/>
  <c r="H602" i="2"/>
  <c r="K601" i="2"/>
  <c r="I601" i="2"/>
  <c r="H601" i="2"/>
  <c r="K600" i="2"/>
  <c r="I600" i="2"/>
  <c r="H600" i="2"/>
  <c r="K599" i="2"/>
  <c r="I599" i="2"/>
  <c r="H599" i="2"/>
  <c r="K598" i="2"/>
  <c r="I598" i="2"/>
  <c r="H598" i="2"/>
  <c r="K597" i="2"/>
  <c r="I597" i="2"/>
  <c r="H597" i="2"/>
  <c r="K596" i="2"/>
  <c r="I596" i="2"/>
  <c r="H596" i="2"/>
  <c r="K595" i="2"/>
  <c r="I595" i="2"/>
  <c r="H595" i="2"/>
  <c r="K594" i="2"/>
  <c r="I594" i="2"/>
  <c r="H594" i="2"/>
  <c r="K593" i="2"/>
  <c r="I593" i="2"/>
  <c r="H593" i="2"/>
  <c r="K592" i="2"/>
  <c r="I592" i="2"/>
  <c r="H592" i="2"/>
  <c r="K591" i="2"/>
  <c r="I591" i="2"/>
  <c r="H591" i="2"/>
  <c r="K590" i="2"/>
  <c r="I590" i="2"/>
  <c r="H590" i="2"/>
  <c r="K589" i="2"/>
  <c r="I589" i="2"/>
  <c r="H589" i="2"/>
  <c r="K588" i="2"/>
  <c r="I588" i="2"/>
  <c r="H588" i="2"/>
  <c r="K587" i="2"/>
  <c r="I587" i="2"/>
  <c r="H587" i="2"/>
  <c r="K586" i="2"/>
  <c r="I586" i="2"/>
  <c r="H586" i="2"/>
  <c r="K585" i="2"/>
  <c r="I585" i="2"/>
  <c r="H585" i="2"/>
  <c r="K584" i="2"/>
  <c r="I584" i="2"/>
  <c r="H584" i="2"/>
  <c r="K583" i="2"/>
  <c r="I583" i="2"/>
  <c r="H583" i="2"/>
  <c r="K582" i="2"/>
  <c r="I582" i="2"/>
  <c r="H582" i="2"/>
  <c r="K581" i="2"/>
  <c r="I581" i="2"/>
  <c r="H581" i="2"/>
  <c r="K580" i="2"/>
  <c r="I580" i="2"/>
  <c r="H580" i="2"/>
  <c r="K579" i="2"/>
  <c r="I579" i="2"/>
  <c r="H579" i="2"/>
  <c r="K578" i="2"/>
  <c r="I578" i="2"/>
  <c r="H578" i="2"/>
  <c r="K577" i="2"/>
  <c r="I577" i="2"/>
  <c r="H577" i="2"/>
  <c r="K576" i="2"/>
  <c r="I576" i="2"/>
  <c r="H576" i="2"/>
  <c r="K575" i="2"/>
  <c r="I575" i="2"/>
  <c r="H575" i="2"/>
  <c r="K574" i="2"/>
  <c r="I574" i="2"/>
  <c r="H574" i="2"/>
  <c r="K573" i="2"/>
  <c r="I573" i="2"/>
  <c r="H573" i="2"/>
  <c r="K572" i="2"/>
  <c r="I572" i="2"/>
  <c r="H572" i="2"/>
  <c r="K571" i="2"/>
  <c r="I571" i="2"/>
  <c r="H571" i="2"/>
  <c r="K570" i="2"/>
  <c r="I570" i="2"/>
  <c r="H570" i="2"/>
  <c r="K569" i="2"/>
  <c r="I569" i="2"/>
  <c r="H569" i="2"/>
  <c r="K568" i="2"/>
  <c r="I568" i="2"/>
  <c r="H568" i="2"/>
  <c r="K567" i="2"/>
  <c r="I567" i="2"/>
  <c r="H567" i="2"/>
  <c r="K566" i="2"/>
  <c r="I566" i="2"/>
  <c r="H566" i="2"/>
  <c r="K565" i="2"/>
  <c r="I565" i="2"/>
  <c r="H565" i="2"/>
  <c r="K564" i="2"/>
  <c r="I564" i="2"/>
  <c r="H564" i="2"/>
  <c r="K563" i="2"/>
  <c r="I563" i="2"/>
  <c r="H563" i="2"/>
  <c r="K562" i="2"/>
  <c r="I562" i="2"/>
  <c r="H562" i="2"/>
  <c r="K561" i="2"/>
  <c r="I561" i="2"/>
  <c r="H561" i="2"/>
  <c r="K560" i="2"/>
  <c r="I560" i="2"/>
  <c r="H560" i="2"/>
  <c r="K559" i="2"/>
  <c r="I559" i="2"/>
  <c r="H559" i="2"/>
  <c r="K558" i="2"/>
  <c r="I558" i="2"/>
  <c r="H558" i="2"/>
  <c r="K557" i="2"/>
  <c r="I557" i="2"/>
  <c r="H557" i="2"/>
  <c r="K556" i="2"/>
  <c r="I556" i="2"/>
  <c r="H556" i="2"/>
  <c r="K555" i="2"/>
  <c r="I555" i="2"/>
  <c r="H555" i="2"/>
  <c r="K554" i="2"/>
  <c r="I554" i="2"/>
  <c r="H554" i="2"/>
  <c r="K553" i="2"/>
  <c r="I553" i="2"/>
  <c r="H553" i="2"/>
  <c r="K552" i="2"/>
  <c r="I552" i="2"/>
  <c r="H552" i="2"/>
  <c r="K551" i="2"/>
  <c r="I551" i="2"/>
  <c r="H551" i="2"/>
  <c r="K550" i="2"/>
  <c r="I550" i="2"/>
  <c r="H550" i="2"/>
  <c r="K549" i="2"/>
  <c r="I549" i="2"/>
  <c r="H549" i="2"/>
  <c r="K548" i="2"/>
  <c r="I548" i="2"/>
  <c r="H548" i="2"/>
  <c r="K547" i="2"/>
  <c r="I547" i="2"/>
  <c r="H547" i="2"/>
  <c r="K546" i="2"/>
  <c r="I546" i="2"/>
  <c r="H546" i="2"/>
  <c r="K545" i="2"/>
  <c r="I545" i="2"/>
  <c r="H545" i="2"/>
  <c r="K544" i="2"/>
  <c r="I544" i="2"/>
  <c r="H544" i="2"/>
  <c r="K543" i="2"/>
  <c r="I543" i="2"/>
  <c r="H543" i="2"/>
  <c r="K542" i="2"/>
  <c r="I542" i="2"/>
  <c r="H542" i="2"/>
  <c r="K541" i="2"/>
  <c r="I541" i="2"/>
  <c r="H541" i="2"/>
  <c r="K540" i="2"/>
  <c r="I540" i="2"/>
  <c r="H540" i="2"/>
  <c r="K539" i="2"/>
  <c r="I539" i="2"/>
  <c r="H539" i="2"/>
  <c r="K538" i="2"/>
  <c r="I538" i="2"/>
  <c r="H538" i="2"/>
  <c r="K537" i="2"/>
  <c r="I537" i="2"/>
  <c r="H537" i="2"/>
  <c r="K536" i="2"/>
  <c r="I536" i="2"/>
  <c r="H536" i="2"/>
  <c r="K535" i="2"/>
  <c r="I535" i="2"/>
  <c r="H535" i="2"/>
  <c r="K534" i="2"/>
  <c r="I534" i="2"/>
  <c r="H534" i="2"/>
  <c r="K533" i="2"/>
  <c r="I533" i="2"/>
  <c r="H533" i="2"/>
  <c r="K532" i="2"/>
  <c r="I532" i="2"/>
  <c r="H532" i="2"/>
  <c r="K531" i="2"/>
  <c r="I531" i="2"/>
  <c r="H531" i="2"/>
  <c r="K530" i="2"/>
  <c r="I530" i="2"/>
  <c r="H530" i="2"/>
  <c r="K529" i="2"/>
  <c r="I529" i="2"/>
  <c r="H529" i="2"/>
  <c r="K528" i="2"/>
  <c r="I528" i="2"/>
  <c r="H528" i="2"/>
  <c r="K527" i="2"/>
  <c r="I527" i="2"/>
  <c r="H527" i="2"/>
  <c r="K526" i="2"/>
  <c r="I526" i="2"/>
  <c r="H526" i="2"/>
  <c r="K525" i="2"/>
  <c r="I525" i="2"/>
  <c r="H525" i="2"/>
  <c r="K524" i="2"/>
  <c r="I524" i="2"/>
  <c r="H524" i="2"/>
  <c r="K523" i="2"/>
  <c r="I523" i="2"/>
  <c r="H523" i="2"/>
  <c r="K522" i="2"/>
  <c r="I522" i="2"/>
  <c r="H522" i="2"/>
  <c r="K521" i="2"/>
  <c r="I521" i="2"/>
  <c r="H521" i="2"/>
  <c r="K520" i="2"/>
  <c r="I520" i="2"/>
  <c r="H520" i="2"/>
  <c r="K519" i="2"/>
  <c r="I519" i="2"/>
  <c r="H519" i="2"/>
  <c r="K518" i="2"/>
  <c r="I518" i="2"/>
  <c r="H518" i="2"/>
  <c r="K517" i="2"/>
  <c r="I517" i="2"/>
  <c r="H517" i="2"/>
  <c r="K516" i="2"/>
  <c r="I516" i="2"/>
  <c r="H516" i="2"/>
  <c r="K515" i="2"/>
  <c r="I515" i="2"/>
  <c r="H515" i="2"/>
  <c r="K514" i="2"/>
  <c r="I514" i="2"/>
  <c r="H514" i="2"/>
  <c r="K513" i="2"/>
  <c r="I513" i="2"/>
  <c r="H513" i="2"/>
  <c r="K512" i="2"/>
  <c r="I512" i="2"/>
  <c r="H512" i="2"/>
  <c r="K511" i="2"/>
  <c r="I511" i="2"/>
  <c r="H511" i="2"/>
  <c r="K510" i="2"/>
  <c r="I510" i="2"/>
  <c r="H510" i="2"/>
  <c r="K509" i="2"/>
  <c r="I509" i="2"/>
  <c r="H509" i="2"/>
  <c r="K508" i="2"/>
  <c r="I508" i="2"/>
  <c r="H508" i="2"/>
  <c r="K507" i="2"/>
  <c r="I507" i="2"/>
  <c r="H507" i="2"/>
  <c r="K506" i="2"/>
  <c r="I506" i="2"/>
  <c r="H506" i="2"/>
  <c r="K505" i="2"/>
  <c r="I505" i="2"/>
  <c r="H505" i="2"/>
  <c r="K504" i="2"/>
  <c r="I504" i="2"/>
  <c r="H504" i="2"/>
  <c r="K503" i="2"/>
  <c r="I503" i="2"/>
  <c r="H503" i="2"/>
  <c r="K502" i="2"/>
  <c r="I502" i="2"/>
  <c r="H502" i="2"/>
  <c r="K501" i="2"/>
  <c r="I501" i="2"/>
  <c r="H501" i="2"/>
  <c r="K500" i="2"/>
  <c r="I500" i="2"/>
  <c r="H500" i="2"/>
  <c r="K499" i="2"/>
  <c r="I499" i="2"/>
  <c r="H499" i="2"/>
  <c r="K498" i="2"/>
  <c r="I498" i="2"/>
  <c r="H498" i="2"/>
  <c r="K497" i="2"/>
  <c r="I497" i="2"/>
  <c r="H497" i="2"/>
  <c r="K496" i="2"/>
  <c r="I496" i="2"/>
  <c r="H496" i="2"/>
  <c r="K495" i="2"/>
  <c r="I495" i="2"/>
  <c r="H495" i="2"/>
  <c r="K494" i="2"/>
  <c r="I494" i="2"/>
  <c r="H494" i="2"/>
  <c r="K493" i="2"/>
  <c r="I493" i="2"/>
  <c r="H493" i="2"/>
  <c r="K492" i="2"/>
  <c r="I492" i="2"/>
  <c r="H492" i="2"/>
  <c r="K491" i="2"/>
  <c r="I491" i="2"/>
  <c r="H491" i="2"/>
  <c r="K490" i="2"/>
  <c r="I490" i="2"/>
  <c r="H490" i="2"/>
  <c r="K489" i="2"/>
  <c r="I489" i="2"/>
  <c r="H489" i="2"/>
  <c r="K488" i="2"/>
  <c r="I488" i="2"/>
  <c r="H488" i="2"/>
  <c r="K487" i="2"/>
  <c r="I487" i="2"/>
  <c r="H487" i="2"/>
  <c r="K486" i="2"/>
  <c r="I486" i="2"/>
  <c r="H486" i="2"/>
  <c r="K485" i="2"/>
  <c r="I485" i="2"/>
  <c r="H485" i="2"/>
  <c r="K484" i="2"/>
  <c r="I484" i="2"/>
  <c r="H484" i="2"/>
  <c r="K483" i="2"/>
  <c r="I483" i="2"/>
  <c r="H483" i="2"/>
  <c r="K482" i="2"/>
  <c r="I482" i="2"/>
  <c r="H482" i="2"/>
  <c r="K481" i="2"/>
  <c r="I481" i="2"/>
  <c r="H481" i="2"/>
  <c r="K480" i="2"/>
  <c r="I480" i="2"/>
  <c r="H480" i="2"/>
  <c r="K479" i="2"/>
  <c r="I479" i="2"/>
  <c r="H479" i="2"/>
  <c r="K478" i="2"/>
  <c r="I478" i="2"/>
  <c r="H478" i="2"/>
  <c r="K477" i="2"/>
  <c r="I477" i="2"/>
  <c r="H477" i="2"/>
  <c r="K476" i="2"/>
  <c r="I476" i="2"/>
  <c r="H476" i="2"/>
  <c r="K475" i="2"/>
  <c r="I475" i="2"/>
  <c r="H475" i="2"/>
  <c r="K474" i="2"/>
  <c r="I474" i="2"/>
  <c r="H474" i="2"/>
  <c r="K473" i="2"/>
  <c r="I473" i="2"/>
  <c r="H473" i="2"/>
  <c r="K472" i="2"/>
  <c r="I472" i="2"/>
  <c r="H472" i="2"/>
  <c r="K471" i="2"/>
  <c r="I471" i="2"/>
  <c r="H471" i="2"/>
  <c r="K470" i="2"/>
  <c r="I470" i="2"/>
  <c r="H470" i="2"/>
  <c r="K469" i="2"/>
  <c r="I469" i="2"/>
  <c r="H469" i="2"/>
  <c r="K468" i="2"/>
  <c r="I468" i="2"/>
  <c r="H468" i="2"/>
  <c r="K467" i="2"/>
  <c r="I467" i="2"/>
  <c r="H467" i="2"/>
  <c r="K466" i="2"/>
  <c r="I466" i="2"/>
  <c r="H466" i="2"/>
  <c r="K465" i="2"/>
  <c r="I465" i="2"/>
  <c r="H465" i="2"/>
  <c r="K464" i="2"/>
  <c r="I464" i="2"/>
  <c r="H464" i="2"/>
  <c r="K463" i="2"/>
  <c r="I463" i="2"/>
  <c r="H463" i="2"/>
  <c r="K462" i="2"/>
  <c r="I462" i="2"/>
  <c r="H462" i="2"/>
  <c r="K461" i="2"/>
  <c r="I461" i="2"/>
  <c r="H461" i="2"/>
  <c r="K460" i="2"/>
  <c r="I460" i="2"/>
  <c r="H460" i="2"/>
  <c r="K459" i="2"/>
  <c r="I459" i="2"/>
  <c r="H459" i="2"/>
  <c r="K458" i="2"/>
  <c r="I458" i="2"/>
  <c r="H458" i="2"/>
  <c r="K457" i="2"/>
  <c r="I457" i="2"/>
  <c r="H457" i="2"/>
  <c r="K456" i="2"/>
  <c r="I456" i="2"/>
  <c r="H456" i="2"/>
  <c r="K455" i="2"/>
  <c r="I455" i="2"/>
  <c r="H455" i="2"/>
  <c r="K454" i="2"/>
  <c r="I454" i="2"/>
  <c r="H454" i="2"/>
  <c r="K453" i="2"/>
  <c r="I453" i="2"/>
  <c r="H453" i="2"/>
  <c r="K452" i="2"/>
  <c r="I452" i="2"/>
  <c r="H452" i="2"/>
  <c r="K451" i="2"/>
  <c r="I451" i="2"/>
  <c r="H451" i="2"/>
  <c r="K450" i="2"/>
  <c r="I450" i="2"/>
  <c r="H450" i="2"/>
  <c r="K449" i="2"/>
  <c r="I449" i="2"/>
  <c r="H449" i="2"/>
  <c r="K448" i="2"/>
  <c r="I448" i="2"/>
  <c r="H448" i="2"/>
  <c r="K447" i="2"/>
  <c r="I447" i="2"/>
  <c r="H447" i="2"/>
  <c r="K446" i="2"/>
  <c r="I446" i="2"/>
  <c r="H446" i="2"/>
  <c r="K445" i="2"/>
  <c r="I445" i="2"/>
  <c r="H445" i="2"/>
  <c r="K444" i="2"/>
  <c r="I444" i="2"/>
  <c r="H444" i="2"/>
  <c r="K443" i="2"/>
  <c r="I443" i="2"/>
  <c r="H443" i="2"/>
  <c r="K442" i="2"/>
  <c r="I442" i="2"/>
  <c r="H442" i="2"/>
  <c r="K441" i="2"/>
  <c r="I441" i="2"/>
  <c r="H441" i="2"/>
  <c r="K440" i="2"/>
  <c r="I440" i="2"/>
  <c r="H440" i="2"/>
  <c r="K439" i="2"/>
  <c r="I439" i="2"/>
  <c r="H439" i="2"/>
  <c r="K438" i="2"/>
  <c r="I438" i="2"/>
  <c r="H438" i="2"/>
  <c r="K437" i="2"/>
  <c r="I437" i="2"/>
  <c r="H437" i="2"/>
  <c r="K436" i="2"/>
  <c r="I436" i="2"/>
  <c r="H436" i="2"/>
  <c r="K435" i="2"/>
  <c r="I435" i="2"/>
  <c r="H435" i="2"/>
  <c r="K434" i="2"/>
  <c r="I434" i="2"/>
  <c r="H434" i="2"/>
  <c r="K433" i="2"/>
  <c r="I433" i="2"/>
  <c r="H433" i="2"/>
  <c r="K432" i="2"/>
  <c r="I432" i="2"/>
  <c r="H432" i="2"/>
  <c r="K431" i="2"/>
  <c r="I431" i="2"/>
  <c r="H431" i="2"/>
  <c r="K430" i="2"/>
  <c r="I430" i="2"/>
  <c r="H430" i="2"/>
  <c r="K429" i="2"/>
  <c r="I429" i="2"/>
  <c r="H429" i="2"/>
  <c r="K428" i="2"/>
  <c r="I428" i="2"/>
  <c r="H428" i="2"/>
  <c r="K427" i="2"/>
  <c r="I427" i="2"/>
  <c r="H427" i="2"/>
  <c r="K426" i="2"/>
  <c r="I426" i="2"/>
  <c r="H426" i="2"/>
  <c r="K425" i="2"/>
  <c r="I425" i="2"/>
  <c r="H425" i="2"/>
  <c r="K424" i="2"/>
  <c r="I424" i="2"/>
  <c r="H424" i="2"/>
  <c r="K423" i="2"/>
  <c r="I423" i="2"/>
  <c r="H423" i="2"/>
  <c r="K422" i="2"/>
  <c r="I422" i="2"/>
  <c r="H422" i="2"/>
  <c r="K421" i="2"/>
  <c r="I421" i="2"/>
  <c r="H421" i="2"/>
  <c r="K420" i="2"/>
  <c r="I420" i="2"/>
  <c r="H420" i="2"/>
  <c r="K419" i="2"/>
  <c r="I419" i="2"/>
  <c r="H419" i="2"/>
  <c r="K418" i="2"/>
  <c r="I418" i="2"/>
  <c r="H418" i="2"/>
  <c r="K417" i="2"/>
  <c r="I417" i="2"/>
  <c r="H417" i="2"/>
  <c r="K416" i="2"/>
  <c r="I416" i="2"/>
  <c r="H416" i="2"/>
  <c r="K415" i="2"/>
  <c r="I415" i="2"/>
  <c r="H415" i="2"/>
  <c r="K414" i="2"/>
  <c r="I414" i="2"/>
  <c r="H414" i="2"/>
  <c r="K413" i="2"/>
  <c r="I413" i="2"/>
  <c r="H413" i="2"/>
  <c r="K412" i="2"/>
  <c r="I412" i="2"/>
  <c r="H412" i="2"/>
  <c r="K411" i="2"/>
  <c r="I411" i="2"/>
  <c r="H411" i="2"/>
  <c r="K410" i="2"/>
  <c r="I410" i="2"/>
  <c r="H410" i="2"/>
  <c r="K409" i="2"/>
  <c r="I409" i="2"/>
  <c r="H409" i="2"/>
  <c r="K408" i="2"/>
  <c r="I408" i="2"/>
  <c r="H408" i="2"/>
  <c r="K407" i="2"/>
  <c r="I407" i="2"/>
  <c r="H407" i="2"/>
  <c r="K406" i="2"/>
  <c r="I406" i="2"/>
  <c r="H406" i="2"/>
  <c r="K405" i="2"/>
  <c r="I405" i="2"/>
  <c r="H405" i="2"/>
  <c r="K404" i="2"/>
  <c r="I404" i="2"/>
  <c r="H404" i="2"/>
  <c r="K403" i="2"/>
  <c r="I403" i="2"/>
  <c r="H403" i="2"/>
  <c r="K402" i="2"/>
  <c r="I402" i="2"/>
  <c r="H402" i="2"/>
  <c r="K401" i="2"/>
  <c r="I401" i="2"/>
  <c r="H401" i="2"/>
  <c r="K400" i="2"/>
  <c r="I400" i="2"/>
  <c r="H400" i="2"/>
  <c r="K399" i="2"/>
  <c r="I399" i="2"/>
  <c r="H399" i="2"/>
  <c r="K398" i="2"/>
  <c r="I398" i="2"/>
  <c r="H398" i="2"/>
  <c r="K397" i="2"/>
  <c r="I397" i="2"/>
  <c r="H397" i="2"/>
  <c r="K396" i="2"/>
  <c r="I396" i="2"/>
  <c r="H396" i="2"/>
  <c r="K395" i="2"/>
  <c r="I395" i="2"/>
  <c r="H395" i="2"/>
  <c r="K394" i="2"/>
  <c r="I394" i="2"/>
  <c r="H394" i="2"/>
  <c r="K393" i="2"/>
  <c r="I393" i="2"/>
  <c r="H393" i="2"/>
  <c r="K392" i="2"/>
  <c r="I392" i="2"/>
  <c r="H392" i="2"/>
  <c r="K391" i="2"/>
  <c r="I391" i="2"/>
  <c r="H391" i="2"/>
  <c r="K390" i="2"/>
  <c r="I390" i="2"/>
  <c r="H390" i="2"/>
  <c r="K389" i="2"/>
  <c r="I389" i="2"/>
  <c r="H389" i="2"/>
  <c r="K388" i="2"/>
  <c r="I388" i="2"/>
  <c r="H388" i="2"/>
  <c r="K387" i="2"/>
  <c r="I387" i="2"/>
  <c r="H387" i="2"/>
  <c r="K386" i="2"/>
  <c r="I386" i="2"/>
  <c r="H386" i="2"/>
  <c r="K385" i="2"/>
  <c r="I385" i="2"/>
  <c r="H385" i="2"/>
  <c r="K384" i="2"/>
  <c r="I384" i="2"/>
  <c r="H384" i="2"/>
  <c r="K383" i="2"/>
  <c r="I383" i="2"/>
  <c r="H383" i="2"/>
  <c r="K382" i="2"/>
  <c r="I382" i="2"/>
  <c r="H382" i="2"/>
  <c r="K381" i="2"/>
  <c r="I381" i="2"/>
  <c r="H381" i="2"/>
  <c r="K380" i="2"/>
  <c r="I380" i="2"/>
  <c r="H380" i="2"/>
  <c r="K379" i="2"/>
  <c r="I379" i="2"/>
  <c r="H379" i="2"/>
  <c r="K378" i="2"/>
  <c r="I378" i="2"/>
  <c r="H378" i="2"/>
  <c r="K377" i="2"/>
  <c r="I377" i="2"/>
  <c r="H377" i="2"/>
  <c r="K376" i="2"/>
  <c r="I376" i="2"/>
  <c r="H376" i="2"/>
  <c r="K375" i="2"/>
  <c r="I375" i="2"/>
  <c r="H375" i="2"/>
  <c r="K374" i="2"/>
  <c r="I374" i="2"/>
  <c r="H374" i="2"/>
  <c r="K373" i="2"/>
  <c r="I373" i="2"/>
  <c r="H373" i="2"/>
  <c r="K372" i="2"/>
  <c r="I372" i="2"/>
  <c r="H372" i="2"/>
  <c r="K371" i="2"/>
  <c r="I371" i="2"/>
  <c r="H371" i="2"/>
  <c r="K370" i="2"/>
  <c r="I370" i="2"/>
  <c r="H370" i="2"/>
  <c r="K369" i="2"/>
  <c r="I369" i="2"/>
  <c r="H369" i="2"/>
  <c r="K368" i="2"/>
  <c r="I368" i="2"/>
  <c r="H368" i="2"/>
  <c r="K367" i="2"/>
  <c r="I367" i="2"/>
  <c r="H367" i="2"/>
  <c r="K366" i="2"/>
  <c r="I366" i="2"/>
  <c r="H366" i="2"/>
  <c r="K365" i="2"/>
  <c r="I365" i="2"/>
  <c r="H365" i="2"/>
  <c r="K364" i="2"/>
  <c r="I364" i="2"/>
  <c r="H364" i="2"/>
  <c r="K363" i="2"/>
  <c r="I363" i="2"/>
  <c r="H363" i="2"/>
  <c r="K362" i="2"/>
  <c r="I362" i="2"/>
  <c r="H362" i="2"/>
  <c r="K361" i="2"/>
  <c r="I361" i="2"/>
  <c r="H361" i="2"/>
  <c r="K360" i="2"/>
  <c r="I360" i="2"/>
  <c r="H360" i="2"/>
  <c r="K359" i="2"/>
  <c r="I359" i="2"/>
  <c r="H359" i="2"/>
  <c r="K358" i="2"/>
  <c r="I358" i="2"/>
  <c r="H358" i="2"/>
  <c r="K357" i="2"/>
  <c r="I357" i="2"/>
  <c r="H357" i="2"/>
  <c r="K356" i="2"/>
  <c r="I356" i="2"/>
  <c r="H356" i="2"/>
  <c r="K355" i="2"/>
  <c r="I355" i="2"/>
  <c r="H355" i="2"/>
  <c r="K354" i="2"/>
  <c r="I354" i="2"/>
  <c r="H354" i="2"/>
  <c r="K353" i="2"/>
  <c r="I353" i="2"/>
  <c r="H353" i="2"/>
  <c r="K352" i="2"/>
  <c r="I352" i="2"/>
  <c r="H352" i="2"/>
  <c r="K351" i="2"/>
  <c r="I351" i="2"/>
  <c r="H351" i="2"/>
  <c r="K350" i="2"/>
  <c r="I350" i="2"/>
  <c r="H350" i="2"/>
  <c r="K349" i="2"/>
  <c r="I349" i="2"/>
  <c r="H349" i="2"/>
  <c r="K348" i="2"/>
  <c r="I348" i="2"/>
  <c r="H348" i="2"/>
  <c r="K347" i="2"/>
  <c r="I347" i="2"/>
  <c r="H347" i="2"/>
  <c r="K346" i="2"/>
  <c r="I346" i="2"/>
  <c r="H346" i="2"/>
  <c r="K345" i="2"/>
  <c r="I345" i="2"/>
  <c r="H345" i="2"/>
  <c r="K344" i="2"/>
  <c r="I344" i="2"/>
  <c r="H344" i="2"/>
  <c r="K343" i="2"/>
  <c r="I343" i="2"/>
  <c r="H343" i="2"/>
  <c r="K342" i="2"/>
  <c r="I342" i="2"/>
  <c r="H342" i="2"/>
  <c r="K341" i="2"/>
  <c r="I341" i="2"/>
  <c r="H341" i="2"/>
  <c r="K340" i="2"/>
  <c r="I340" i="2"/>
  <c r="H340" i="2"/>
  <c r="K339" i="2"/>
  <c r="I339" i="2"/>
  <c r="H339" i="2"/>
  <c r="K338" i="2"/>
  <c r="I338" i="2"/>
  <c r="H338" i="2"/>
  <c r="K337" i="2"/>
  <c r="I337" i="2"/>
  <c r="H337" i="2"/>
  <c r="K336" i="2"/>
  <c r="I336" i="2"/>
  <c r="H336" i="2"/>
  <c r="K335" i="2"/>
  <c r="I335" i="2"/>
  <c r="H335" i="2"/>
  <c r="K334" i="2"/>
  <c r="I334" i="2"/>
  <c r="H334" i="2"/>
  <c r="K333" i="2"/>
  <c r="I333" i="2"/>
  <c r="H333" i="2"/>
  <c r="K332" i="2"/>
  <c r="I332" i="2"/>
  <c r="H332" i="2"/>
  <c r="K331" i="2"/>
  <c r="I331" i="2"/>
  <c r="H331" i="2"/>
  <c r="K330" i="2"/>
  <c r="I330" i="2"/>
  <c r="H330" i="2"/>
  <c r="K329" i="2"/>
  <c r="I329" i="2"/>
  <c r="H329" i="2"/>
  <c r="K328" i="2"/>
  <c r="I328" i="2"/>
  <c r="H328" i="2"/>
  <c r="K327" i="2"/>
  <c r="I327" i="2"/>
  <c r="H327" i="2"/>
  <c r="K326" i="2"/>
  <c r="I326" i="2"/>
  <c r="H326" i="2"/>
  <c r="K325" i="2"/>
  <c r="I325" i="2"/>
  <c r="H325" i="2"/>
  <c r="K324" i="2"/>
  <c r="I324" i="2"/>
  <c r="H324" i="2"/>
  <c r="K323" i="2"/>
  <c r="I323" i="2"/>
  <c r="H323" i="2"/>
  <c r="K322" i="2"/>
  <c r="I322" i="2"/>
  <c r="H322" i="2"/>
  <c r="K321" i="2"/>
  <c r="I321" i="2"/>
  <c r="H321" i="2"/>
  <c r="K320" i="2"/>
  <c r="I320" i="2"/>
  <c r="H320" i="2"/>
  <c r="K319" i="2"/>
  <c r="I319" i="2"/>
  <c r="H319" i="2"/>
  <c r="K318" i="2"/>
  <c r="I318" i="2"/>
  <c r="H318" i="2"/>
  <c r="K317" i="2"/>
  <c r="I317" i="2"/>
  <c r="H317" i="2"/>
  <c r="K316" i="2"/>
  <c r="I316" i="2"/>
  <c r="H316" i="2"/>
  <c r="K315" i="2"/>
  <c r="I315" i="2"/>
  <c r="H315" i="2"/>
  <c r="K314" i="2"/>
  <c r="I314" i="2"/>
  <c r="H314" i="2"/>
  <c r="K313" i="2"/>
  <c r="I313" i="2"/>
  <c r="H313" i="2"/>
  <c r="K312" i="2"/>
  <c r="I312" i="2"/>
  <c r="H312" i="2"/>
  <c r="K311" i="2"/>
  <c r="I311" i="2"/>
  <c r="H311" i="2"/>
  <c r="K310" i="2"/>
  <c r="I310" i="2"/>
  <c r="H310" i="2"/>
  <c r="K309" i="2"/>
  <c r="I309" i="2"/>
  <c r="H309" i="2"/>
  <c r="K308" i="2"/>
  <c r="I308" i="2"/>
  <c r="H308" i="2"/>
  <c r="K307" i="2"/>
  <c r="I307" i="2"/>
  <c r="H307" i="2"/>
  <c r="K306" i="2"/>
  <c r="I306" i="2"/>
  <c r="H306" i="2"/>
  <c r="K305" i="2"/>
  <c r="I305" i="2"/>
  <c r="H305" i="2"/>
  <c r="K304" i="2"/>
  <c r="I304" i="2"/>
  <c r="H304" i="2"/>
  <c r="K303" i="2"/>
  <c r="I303" i="2"/>
  <c r="H303" i="2"/>
  <c r="K302" i="2"/>
  <c r="I302" i="2"/>
  <c r="H302" i="2"/>
  <c r="K301" i="2"/>
  <c r="I301" i="2"/>
  <c r="H301" i="2"/>
  <c r="K300" i="2"/>
  <c r="I300" i="2"/>
  <c r="H300" i="2"/>
  <c r="K299" i="2"/>
  <c r="I299" i="2"/>
  <c r="H299" i="2"/>
  <c r="K298" i="2"/>
  <c r="I298" i="2"/>
  <c r="H298" i="2"/>
  <c r="K297" i="2"/>
  <c r="I297" i="2"/>
  <c r="H297" i="2"/>
  <c r="K296" i="2"/>
  <c r="I296" i="2"/>
  <c r="H296" i="2"/>
  <c r="K295" i="2"/>
  <c r="I295" i="2"/>
  <c r="H295" i="2"/>
  <c r="K294" i="2"/>
  <c r="I294" i="2"/>
  <c r="H294" i="2"/>
  <c r="K293" i="2"/>
  <c r="I293" i="2"/>
  <c r="H293" i="2"/>
  <c r="K292" i="2"/>
  <c r="I292" i="2"/>
  <c r="H292" i="2"/>
  <c r="K291" i="2"/>
  <c r="I291" i="2"/>
  <c r="H291" i="2"/>
  <c r="K290" i="2"/>
  <c r="I290" i="2"/>
  <c r="H290" i="2"/>
  <c r="K289" i="2"/>
  <c r="I289" i="2"/>
  <c r="H289" i="2"/>
  <c r="K288" i="2"/>
  <c r="I288" i="2"/>
  <c r="H288" i="2"/>
  <c r="K287" i="2"/>
  <c r="I287" i="2"/>
  <c r="H287" i="2"/>
  <c r="K286" i="2"/>
  <c r="I286" i="2"/>
  <c r="H286" i="2"/>
  <c r="K285" i="2"/>
  <c r="I285" i="2"/>
  <c r="H285" i="2"/>
  <c r="K284" i="2"/>
  <c r="I284" i="2"/>
  <c r="H284" i="2"/>
  <c r="K283" i="2"/>
  <c r="I283" i="2"/>
  <c r="H283" i="2"/>
  <c r="K282" i="2"/>
  <c r="I282" i="2"/>
  <c r="H282" i="2"/>
  <c r="K281" i="2"/>
  <c r="I281" i="2"/>
  <c r="H281" i="2"/>
  <c r="K280" i="2"/>
  <c r="I280" i="2"/>
  <c r="H280" i="2"/>
  <c r="K279" i="2"/>
  <c r="I279" i="2"/>
  <c r="H279" i="2"/>
  <c r="K278" i="2"/>
  <c r="I278" i="2"/>
  <c r="H278" i="2"/>
  <c r="K277" i="2"/>
  <c r="I277" i="2"/>
  <c r="H277" i="2"/>
  <c r="K276" i="2"/>
  <c r="I276" i="2"/>
  <c r="H276" i="2"/>
  <c r="K275" i="2"/>
  <c r="I275" i="2"/>
  <c r="H275" i="2"/>
  <c r="K274" i="2"/>
  <c r="I274" i="2"/>
  <c r="H274" i="2"/>
  <c r="K273" i="2"/>
  <c r="I273" i="2"/>
  <c r="H273" i="2"/>
  <c r="K272" i="2"/>
  <c r="I272" i="2"/>
  <c r="H272" i="2"/>
  <c r="K271" i="2"/>
  <c r="I271" i="2"/>
  <c r="H271" i="2"/>
  <c r="K270" i="2"/>
  <c r="I270" i="2"/>
  <c r="H270" i="2"/>
  <c r="K269" i="2"/>
  <c r="I269" i="2"/>
  <c r="H269" i="2"/>
  <c r="K268" i="2"/>
  <c r="I268" i="2"/>
  <c r="H268" i="2"/>
  <c r="K267" i="2"/>
  <c r="I267" i="2"/>
  <c r="H267" i="2"/>
  <c r="K266" i="2"/>
  <c r="I266" i="2"/>
  <c r="H266" i="2"/>
  <c r="K265" i="2"/>
  <c r="I265" i="2"/>
  <c r="H265" i="2"/>
  <c r="K264" i="2"/>
  <c r="I264" i="2"/>
  <c r="H264" i="2"/>
  <c r="K263" i="2"/>
  <c r="I263" i="2"/>
  <c r="H263" i="2"/>
  <c r="K262" i="2"/>
  <c r="I262" i="2"/>
  <c r="H262" i="2"/>
  <c r="K261" i="2"/>
  <c r="I261" i="2"/>
  <c r="H261" i="2"/>
  <c r="K260" i="2"/>
  <c r="I260" i="2"/>
  <c r="H260" i="2"/>
  <c r="K259" i="2"/>
  <c r="I259" i="2"/>
  <c r="H259" i="2"/>
  <c r="K258" i="2"/>
  <c r="I258" i="2"/>
  <c r="H258" i="2"/>
  <c r="K257" i="2"/>
  <c r="I257" i="2"/>
  <c r="H257" i="2"/>
  <c r="K256" i="2"/>
  <c r="I256" i="2"/>
  <c r="H256" i="2"/>
  <c r="K255" i="2"/>
  <c r="I255" i="2"/>
  <c r="H255" i="2"/>
  <c r="K254" i="2"/>
  <c r="I254" i="2"/>
  <c r="H254" i="2"/>
  <c r="K253" i="2"/>
  <c r="I253" i="2"/>
  <c r="H253" i="2"/>
  <c r="K252" i="2"/>
  <c r="I252" i="2"/>
  <c r="H252" i="2"/>
  <c r="K251" i="2"/>
  <c r="I251" i="2"/>
  <c r="H251" i="2"/>
  <c r="K250" i="2"/>
  <c r="I250" i="2"/>
  <c r="H250" i="2"/>
  <c r="K249" i="2"/>
  <c r="I249" i="2"/>
  <c r="H249" i="2"/>
  <c r="K248" i="2"/>
  <c r="I248" i="2"/>
  <c r="H248" i="2"/>
  <c r="K247" i="2"/>
  <c r="I247" i="2"/>
  <c r="H247" i="2"/>
  <c r="K246" i="2"/>
  <c r="I246" i="2"/>
  <c r="H246" i="2"/>
  <c r="K245" i="2"/>
  <c r="I245" i="2"/>
  <c r="H245" i="2"/>
  <c r="K244" i="2"/>
  <c r="I244" i="2"/>
  <c r="H244" i="2"/>
  <c r="K243" i="2"/>
  <c r="I243" i="2"/>
  <c r="H243" i="2"/>
  <c r="K242" i="2"/>
  <c r="I242" i="2"/>
  <c r="H242" i="2"/>
  <c r="K241" i="2"/>
  <c r="I241" i="2"/>
  <c r="H241" i="2"/>
  <c r="K240" i="2"/>
  <c r="I240" i="2"/>
  <c r="H240" i="2"/>
  <c r="K239" i="2"/>
  <c r="I239" i="2"/>
  <c r="H239" i="2"/>
  <c r="K238" i="2"/>
  <c r="I238" i="2"/>
  <c r="H238" i="2"/>
  <c r="K237" i="2"/>
  <c r="I237" i="2"/>
  <c r="H237" i="2"/>
  <c r="K236" i="2"/>
  <c r="I236" i="2"/>
  <c r="H236" i="2"/>
  <c r="K235" i="2"/>
  <c r="I235" i="2"/>
  <c r="H235" i="2"/>
  <c r="K234" i="2"/>
  <c r="I234" i="2"/>
  <c r="H234" i="2"/>
  <c r="K233" i="2"/>
  <c r="I233" i="2"/>
  <c r="H233" i="2"/>
  <c r="K232" i="2"/>
  <c r="I232" i="2"/>
  <c r="H232" i="2"/>
  <c r="K231" i="2"/>
  <c r="I231" i="2"/>
  <c r="H231" i="2"/>
  <c r="K230" i="2"/>
  <c r="I230" i="2"/>
  <c r="H230" i="2"/>
  <c r="K229" i="2"/>
  <c r="I229" i="2"/>
  <c r="H229" i="2"/>
  <c r="K228" i="2"/>
  <c r="I228" i="2"/>
  <c r="H228" i="2"/>
  <c r="K227" i="2"/>
  <c r="I227" i="2"/>
  <c r="H227" i="2"/>
  <c r="K226" i="2"/>
  <c r="I226" i="2"/>
  <c r="H226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Q2" i="27"/>
  <c r="P2" i="27"/>
  <c r="J14" i="21"/>
  <c r="K14" i="21"/>
  <c r="L14" i="21"/>
  <c r="A157" i="21"/>
  <c r="A156" i="21"/>
  <c r="A155" i="21"/>
  <c r="A154" i="21"/>
  <c r="A153" i="21"/>
  <c r="A152" i="21"/>
  <c r="A151" i="21"/>
  <c r="A150" i="21"/>
  <c r="A149" i="21"/>
  <c r="A148" i="21"/>
  <c r="A147" i="21"/>
  <c r="A146" i="21"/>
  <c r="A145" i="21"/>
  <c r="A144" i="21"/>
  <c r="A143" i="21"/>
  <c r="A142" i="21"/>
  <c r="A141" i="21"/>
  <c r="A140" i="21"/>
  <c r="A139" i="21"/>
  <c r="A138" i="21"/>
  <c r="A137" i="21"/>
  <c r="A136" i="21"/>
  <c r="A135" i="21"/>
  <c r="A134" i="21"/>
  <c r="A133" i="21"/>
  <c r="A132" i="21"/>
  <c r="A131" i="2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K310" i="27"/>
  <c r="K309" i="27"/>
  <c r="K308" i="27"/>
  <c r="K307" i="27"/>
  <c r="K306" i="27"/>
  <c r="K305" i="27"/>
  <c r="K304" i="27"/>
  <c r="K303" i="27"/>
  <c r="K302" i="27"/>
  <c r="K301" i="27"/>
  <c r="K300" i="27"/>
  <c r="K299" i="27"/>
  <c r="K298" i="27"/>
  <c r="K297" i="27"/>
  <c r="K296" i="27"/>
  <c r="K295" i="27"/>
  <c r="K294" i="27"/>
  <c r="K293" i="27"/>
  <c r="K292" i="27"/>
  <c r="K291" i="27"/>
  <c r="K290" i="27"/>
  <c r="K289" i="27"/>
  <c r="K288" i="27"/>
  <c r="K287" i="27"/>
  <c r="K286" i="27"/>
  <c r="K285" i="27"/>
  <c r="K284" i="27"/>
  <c r="K283" i="27"/>
  <c r="K282" i="27"/>
  <c r="K281" i="27"/>
  <c r="K280" i="27"/>
  <c r="K279" i="27"/>
  <c r="K278" i="27"/>
  <c r="K277" i="27"/>
  <c r="K276" i="27"/>
  <c r="K275" i="27"/>
  <c r="K274" i="27"/>
  <c r="K273" i="27"/>
  <c r="K272" i="27"/>
  <c r="K271" i="27"/>
  <c r="K270" i="27"/>
  <c r="K269" i="27"/>
  <c r="K268" i="27"/>
  <c r="K267" i="27"/>
  <c r="K266" i="27"/>
  <c r="K265" i="27"/>
  <c r="K264" i="27"/>
  <c r="K263" i="27"/>
  <c r="K262" i="27"/>
  <c r="K261" i="27"/>
  <c r="K260" i="27"/>
  <c r="K259" i="27"/>
  <c r="K258" i="27"/>
  <c r="K257" i="27"/>
  <c r="K256" i="27"/>
  <c r="K255" i="27"/>
  <c r="K254" i="27"/>
  <c r="K253" i="27"/>
  <c r="K252" i="27"/>
  <c r="K251" i="27"/>
  <c r="K250" i="27"/>
  <c r="K249" i="27"/>
  <c r="K248" i="27"/>
  <c r="K247" i="27"/>
  <c r="K246" i="27"/>
  <c r="K245" i="27"/>
  <c r="K244" i="27"/>
  <c r="K243" i="27"/>
  <c r="K242" i="27"/>
  <c r="K241" i="27"/>
  <c r="K240" i="27"/>
  <c r="K239" i="27"/>
  <c r="K238" i="27"/>
  <c r="K237" i="27"/>
  <c r="K236" i="27"/>
  <c r="K235" i="27"/>
  <c r="K234" i="27"/>
  <c r="K233" i="27"/>
  <c r="K232" i="27"/>
  <c r="K231" i="27"/>
  <c r="K230" i="27"/>
  <c r="K229" i="27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3" i="21"/>
  <c r="J12" i="21"/>
  <c r="J11" i="21"/>
  <c r="J10" i="21"/>
  <c r="J9" i="21"/>
  <c r="J8" i="21"/>
  <c r="E158" i="21" l="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V310" i="27"/>
  <c r="A310" i="27"/>
  <c r="I310" i="27"/>
  <c r="H310" i="27"/>
  <c r="V309" i="27"/>
  <c r="A309" i="27"/>
  <c r="I309" i="27"/>
  <c r="H309" i="27"/>
  <c r="V308" i="27"/>
  <c r="A308" i="27"/>
  <c r="I308" i="27"/>
  <c r="H308" i="27"/>
  <c r="V307" i="27"/>
  <c r="A307" i="27"/>
  <c r="I307" i="27"/>
  <c r="H307" i="27"/>
  <c r="V306" i="27"/>
  <c r="A306" i="27"/>
  <c r="I306" i="27"/>
  <c r="H306" i="27"/>
  <c r="V305" i="27"/>
  <c r="A305" i="27"/>
  <c r="I305" i="27"/>
  <c r="H305" i="27"/>
  <c r="V304" i="27"/>
  <c r="A304" i="27"/>
  <c r="I304" i="27"/>
  <c r="H304" i="27"/>
  <c r="V303" i="27"/>
  <c r="A303" i="27"/>
  <c r="I303" i="27"/>
  <c r="H303" i="27"/>
  <c r="V302" i="27"/>
  <c r="A302" i="27"/>
  <c r="I302" i="27"/>
  <c r="H302" i="27"/>
  <c r="V301" i="27"/>
  <c r="A301" i="27"/>
  <c r="I301" i="27"/>
  <c r="H301" i="27"/>
  <c r="V300" i="27"/>
  <c r="A300" i="27"/>
  <c r="I300" i="27"/>
  <c r="H300" i="27"/>
  <c r="V299" i="27"/>
  <c r="A299" i="27"/>
  <c r="I299" i="27"/>
  <c r="H299" i="27"/>
  <c r="V298" i="27"/>
  <c r="A298" i="27"/>
  <c r="I298" i="27"/>
  <c r="H298" i="27"/>
  <c r="V297" i="27"/>
  <c r="A297" i="27"/>
  <c r="I297" i="27"/>
  <c r="H297" i="27"/>
  <c r="V296" i="27"/>
  <c r="A296" i="27"/>
  <c r="I296" i="27"/>
  <c r="H296" i="27"/>
  <c r="V295" i="27"/>
  <c r="A295" i="27"/>
  <c r="I295" i="27"/>
  <c r="H295" i="27"/>
  <c r="V294" i="27"/>
  <c r="A294" i="27"/>
  <c r="I294" i="27"/>
  <c r="H294" i="27"/>
  <c r="V293" i="27"/>
  <c r="A293" i="27"/>
  <c r="I293" i="27"/>
  <c r="H293" i="27"/>
  <c r="V292" i="27"/>
  <c r="A292" i="27"/>
  <c r="I292" i="27"/>
  <c r="H292" i="27"/>
  <c r="V291" i="27"/>
  <c r="A291" i="27"/>
  <c r="I291" i="27"/>
  <c r="H291" i="27"/>
  <c r="V290" i="27"/>
  <c r="A290" i="27"/>
  <c r="I290" i="27"/>
  <c r="H290" i="27"/>
  <c r="V289" i="27"/>
  <c r="A289" i="27"/>
  <c r="I289" i="27"/>
  <c r="H289" i="27"/>
  <c r="V288" i="27"/>
  <c r="A288" i="27"/>
  <c r="I288" i="27"/>
  <c r="H288" i="27"/>
  <c r="V287" i="27"/>
  <c r="A287" i="27"/>
  <c r="I287" i="27"/>
  <c r="H287" i="27"/>
  <c r="V286" i="27"/>
  <c r="A286" i="27"/>
  <c r="I286" i="27"/>
  <c r="H286" i="27"/>
  <c r="V285" i="27"/>
  <c r="A285" i="27"/>
  <c r="I285" i="27"/>
  <c r="H285" i="27"/>
  <c r="V284" i="27"/>
  <c r="A284" i="27"/>
  <c r="I284" i="27"/>
  <c r="H284" i="27"/>
  <c r="V283" i="27"/>
  <c r="A283" i="27"/>
  <c r="I283" i="27"/>
  <c r="H283" i="27"/>
  <c r="V282" i="27"/>
  <c r="A282" i="27"/>
  <c r="I282" i="27"/>
  <c r="H282" i="27"/>
  <c r="V281" i="27"/>
  <c r="A281" i="27"/>
  <c r="I281" i="27"/>
  <c r="H281" i="27"/>
  <c r="V280" i="27"/>
  <c r="A280" i="27"/>
  <c r="I280" i="27"/>
  <c r="H280" i="27"/>
  <c r="V279" i="27"/>
  <c r="A279" i="27"/>
  <c r="I279" i="27"/>
  <c r="H279" i="27"/>
  <c r="V278" i="27"/>
  <c r="A278" i="27"/>
  <c r="I278" i="27"/>
  <c r="H278" i="27"/>
  <c r="V277" i="27"/>
  <c r="A277" i="27"/>
  <c r="I277" i="27"/>
  <c r="H277" i="27"/>
  <c r="V276" i="27"/>
  <c r="A276" i="27"/>
  <c r="I276" i="27"/>
  <c r="H276" i="27"/>
  <c r="V275" i="27"/>
  <c r="A275" i="27"/>
  <c r="I275" i="27"/>
  <c r="H275" i="27"/>
  <c r="V274" i="27"/>
  <c r="A274" i="27"/>
  <c r="I274" i="27"/>
  <c r="H274" i="27"/>
  <c r="V273" i="27"/>
  <c r="A273" i="27"/>
  <c r="I273" i="27"/>
  <c r="H273" i="27"/>
  <c r="V272" i="27"/>
  <c r="A272" i="27"/>
  <c r="I272" i="27"/>
  <c r="H272" i="27"/>
  <c r="V271" i="27"/>
  <c r="A271" i="27"/>
  <c r="I271" i="27"/>
  <c r="H271" i="27"/>
  <c r="V270" i="27"/>
  <c r="A270" i="27"/>
  <c r="I270" i="27"/>
  <c r="H270" i="27"/>
  <c r="V269" i="27"/>
  <c r="A269" i="27"/>
  <c r="I269" i="27"/>
  <c r="H269" i="27"/>
  <c r="V268" i="27"/>
  <c r="A268" i="27"/>
  <c r="I268" i="27"/>
  <c r="H268" i="27"/>
  <c r="V267" i="27"/>
  <c r="A267" i="27"/>
  <c r="I267" i="27"/>
  <c r="H267" i="27"/>
  <c r="V266" i="27"/>
  <c r="A266" i="27"/>
  <c r="I266" i="27"/>
  <c r="H266" i="27"/>
  <c r="V265" i="27"/>
  <c r="A265" i="27"/>
  <c r="I265" i="27"/>
  <c r="H265" i="27"/>
  <c r="V264" i="27"/>
  <c r="A264" i="27"/>
  <c r="I264" i="27"/>
  <c r="H264" i="27"/>
  <c r="V263" i="27"/>
  <c r="A263" i="27"/>
  <c r="I263" i="27"/>
  <c r="H263" i="27"/>
  <c r="V262" i="27"/>
  <c r="A262" i="27"/>
  <c r="I262" i="27"/>
  <c r="H262" i="27"/>
  <c r="V261" i="27"/>
  <c r="A261" i="27"/>
  <c r="I261" i="27"/>
  <c r="H261" i="27"/>
  <c r="V260" i="27"/>
  <c r="A260" i="27"/>
  <c r="I260" i="27"/>
  <c r="H260" i="27"/>
  <c r="V259" i="27"/>
  <c r="A259" i="27"/>
  <c r="I259" i="27"/>
  <c r="H259" i="27"/>
  <c r="V258" i="27"/>
  <c r="A258" i="27"/>
  <c r="I258" i="27"/>
  <c r="H258" i="27"/>
  <c r="V257" i="27"/>
  <c r="A257" i="27"/>
  <c r="I257" i="27"/>
  <c r="H257" i="27"/>
  <c r="V256" i="27"/>
  <c r="A256" i="27"/>
  <c r="I256" i="27"/>
  <c r="H256" i="27"/>
  <c r="V255" i="27"/>
  <c r="A255" i="27"/>
  <c r="I255" i="27"/>
  <c r="H255" i="27"/>
  <c r="V254" i="27"/>
  <c r="A254" i="27"/>
  <c r="I254" i="27"/>
  <c r="H254" i="27"/>
  <c r="V253" i="27"/>
  <c r="A253" i="27"/>
  <c r="I253" i="27"/>
  <c r="H253" i="27"/>
  <c r="V252" i="27"/>
  <c r="A252" i="27"/>
  <c r="I252" i="27"/>
  <c r="H252" i="27"/>
  <c r="V251" i="27"/>
  <c r="A251" i="27"/>
  <c r="I251" i="27"/>
  <c r="H251" i="27"/>
  <c r="V250" i="27"/>
  <c r="A250" i="27"/>
  <c r="I250" i="27"/>
  <c r="H250" i="27"/>
  <c r="V249" i="27"/>
  <c r="A249" i="27"/>
  <c r="I249" i="27"/>
  <c r="H249" i="27"/>
  <c r="V248" i="27"/>
  <c r="A248" i="27"/>
  <c r="I248" i="27"/>
  <c r="H248" i="27"/>
  <c r="V247" i="27"/>
  <c r="A247" i="27"/>
  <c r="I247" i="27"/>
  <c r="H247" i="27"/>
  <c r="V246" i="27"/>
  <c r="A246" i="27"/>
  <c r="I246" i="27"/>
  <c r="H246" i="27"/>
  <c r="V245" i="27"/>
  <c r="A245" i="27"/>
  <c r="I245" i="27"/>
  <c r="H245" i="27"/>
  <c r="V244" i="27"/>
  <c r="A244" i="27"/>
  <c r="I244" i="27"/>
  <c r="H244" i="27"/>
  <c r="V243" i="27"/>
  <c r="A243" i="27"/>
  <c r="I243" i="27"/>
  <c r="H243" i="27"/>
  <c r="V242" i="27"/>
  <c r="I242" i="27"/>
  <c r="H242" i="27"/>
  <c r="V241" i="27"/>
  <c r="A241" i="27"/>
  <c r="I241" i="27"/>
  <c r="H241" i="27"/>
  <c r="V240" i="27"/>
  <c r="A240" i="27"/>
  <c r="I240" i="27"/>
  <c r="H240" i="27"/>
  <c r="V239" i="27"/>
  <c r="A239" i="27"/>
  <c r="I239" i="27"/>
  <c r="H239" i="27"/>
  <c r="V238" i="27"/>
  <c r="A238" i="27"/>
  <c r="I238" i="27"/>
  <c r="H238" i="27"/>
  <c r="V237" i="27"/>
  <c r="A237" i="27"/>
  <c r="I237" i="27"/>
  <c r="H237" i="27"/>
  <c r="V236" i="27"/>
  <c r="A236" i="27"/>
  <c r="I236" i="27"/>
  <c r="H236" i="27"/>
  <c r="V235" i="27"/>
  <c r="A235" i="27"/>
  <c r="I235" i="27"/>
  <c r="H235" i="27"/>
  <c r="V234" i="27"/>
  <c r="A234" i="27"/>
  <c r="I234" i="27"/>
  <c r="H234" i="27"/>
  <c r="V233" i="27"/>
  <c r="A233" i="27"/>
  <c r="I233" i="27"/>
  <c r="H233" i="27"/>
  <c r="V232" i="27"/>
  <c r="A232" i="27"/>
  <c r="I232" i="27"/>
  <c r="H232" i="27"/>
  <c r="V231" i="27"/>
  <c r="A231" i="27"/>
  <c r="I231" i="27"/>
  <c r="H231" i="27"/>
  <c r="V230" i="27"/>
  <c r="A230" i="27"/>
  <c r="I230" i="27"/>
  <c r="H230" i="27"/>
  <c r="V229" i="27"/>
  <c r="A229" i="27"/>
  <c r="I229" i="27"/>
  <c r="H229" i="27"/>
  <c r="V228" i="27"/>
  <c r="V227" i="27"/>
  <c r="A227" i="27"/>
  <c r="V226" i="27"/>
  <c r="A226" i="27"/>
  <c r="V225" i="27"/>
  <c r="A225" i="27"/>
  <c r="V224" i="27"/>
  <c r="V223" i="27"/>
  <c r="A223" i="27"/>
  <c r="V222" i="27"/>
  <c r="V221" i="27"/>
  <c r="V220" i="27"/>
  <c r="A220" i="27"/>
  <c r="V219" i="27"/>
  <c r="A219" i="27"/>
  <c r="V218" i="27"/>
  <c r="V217" i="27"/>
  <c r="V216" i="27"/>
  <c r="A216" i="27"/>
  <c r="V215" i="27"/>
  <c r="V214" i="27"/>
  <c r="V213" i="27"/>
  <c r="V212" i="27"/>
  <c r="A212" i="27"/>
  <c r="V211" i="27"/>
  <c r="V210" i="27"/>
  <c r="A210" i="27"/>
  <c r="V209" i="27"/>
  <c r="V208" i="27"/>
  <c r="V207" i="27"/>
  <c r="A207" i="27"/>
  <c r="V206" i="27"/>
  <c r="V205" i="27"/>
  <c r="A205" i="27"/>
  <c r="V204" i="27"/>
  <c r="A204" i="27"/>
  <c r="V203" i="27"/>
  <c r="A203" i="27"/>
  <c r="V202" i="27"/>
  <c r="A202" i="27"/>
  <c r="V201" i="27"/>
  <c r="A201" i="27"/>
  <c r="V200" i="27"/>
  <c r="A200" i="27"/>
  <c r="V199" i="27"/>
  <c r="A199" i="27"/>
  <c r="V198" i="27"/>
  <c r="A198" i="27"/>
  <c r="V197" i="27"/>
  <c r="A197" i="27"/>
  <c r="V196" i="27"/>
  <c r="A196" i="27"/>
  <c r="V195" i="27"/>
  <c r="A195" i="27"/>
  <c r="V194" i="27"/>
  <c r="A194" i="27"/>
  <c r="V193" i="27"/>
  <c r="A193" i="27"/>
  <c r="V192" i="27"/>
  <c r="A192" i="27"/>
  <c r="V191" i="27"/>
  <c r="A191" i="27"/>
  <c r="V190" i="27"/>
  <c r="A190" i="27"/>
  <c r="V189" i="27"/>
  <c r="A189" i="27"/>
  <c r="V188" i="27"/>
  <c r="A188" i="27"/>
  <c r="V187" i="27"/>
  <c r="A187" i="27"/>
  <c r="V186" i="27"/>
  <c r="A186" i="27"/>
  <c r="V185" i="27"/>
  <c r="A185" i="27"/>
  <c r="V184" i="27"/>
  <c r="A184" i="27"/>
  <c r="V183" i="27"/>
  <c r="A183" i="27"/>
  <c r="V182" i="27"/>
  <c r="V181" i="27"/>
  <c r="V180" i="27"/>
  <c r="V179" i="27"/>
  <c r="A179" i="27"/>
  <c r="V178" i="27"/>
  <c r="V177" i="27"/>
  <c r="V176" i="27"/>
  <c r="V175" i="27"/>
  <c r="V174" i="27"/>
  <c r="A174" i="27"/>
  <c r="V173" i="27"/>
  <c r="V172" i="27"/>
  <c r="V171" i="27"/>
  <c r="V170" i="27"/>
  <c r="V169" i="27"/>
  <c r="V168" i="27"/>
  <c r="V167" i="27"/>
  <c r="A167" i="27"/>
  <c r="V166" i="27"/>
  <c r="A166" i="27"/>
  <c r="V165" i="27"/>
  <c r="V164" i="27"/>
  <c r="V163" i="27"/>
  <c r="V162" i="27"/>
  <c r="V161" i="27"/>
  <c r="V160" i="27"/>
  <c r="A160" i="27"/>
  <c r="N129" i="7" l="1"/>
  <c r="N128" i="7"/>
  <c r="N126" i="7" l="1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B110" i="7"/>
  <c r="B111" i="7"/>
  <c r="B112" i="7"/>
  <c r="B113" i="7"/>
  <c r="B114" i="7"/>
  <c r="B115" i="7"/>
  <c r="B116" i="7"/>
  <c r="B117" i="7"/>
  <c r="B118" i="7"/>
  <c r="B119" i="7"/>
  <c r="B109" i="7"/>
  <c r="N162" i="7"/>
  <c r="N163" i="7"/>
  <c r="N164" i="7"/>
  <c r="N165" i="7"/>
  <c r="N166" i="7"/>
  <c r="N167" i="7"/>
  <c r="N168" i="7"/>
  <c r="N169" i="7"/>
  <c r="N170" i="7"/>
  <c r="N171" i="7"/>
  <c r="N172" i="7"/>
  <c r="N176" i="7" l="1"/>
  <c r="N175" i="7"/>
  <c r="N174" i="7"/>
  <c r="V159" i="27" l="1"/>
  <c r="V158" i="27"/>
  <c r="V157" i="27"/>
  <c r="V156" i="27"/>
  <c r="V155" i="27"/>
  <c r="V154" i="27"/>
  <c r="V153" i="27"/>
  <c r="V152" i="27"/>
  <c r="V151" i="27"/>
  <c r="V150" i="27"/>
  <c r="V149" i="27"/>
  <c r="V148" i="27"/>
  <c r="V147" i="27"/>
  <c r="V146" i="27"/>
  <c r="V145" i="27"/>
  <c r="V144" i="27"/>
  <c r="V143" i="27"/>
  <c r="V142" i="27"/>
  <c r="V141" i="27"/>
  <c r="V140" i="27"/>
  <c r="V139" i="27"/>
  <c r="V138" i="27"/>
  <c r="V137" i="27"/>
  <c r="V136" i="27"/>
  <c r="V135" i="27"/>
  <c r="V134" i="27"/>
  <c r="V133" i="27"/>
  <c r="V132" i="27"/>
  <c r="V131" i="27"/>
  <c r="V130" i="27"/>
  <c r="V129" i="27"/>
  <c r="V128" i="27"/>
  <c r="V127" i="27"/>
  <c r="V126" i="27"/>
  <c r="V125" i="27"/>
  <c r="V124" i="27"/>
  <c r="V123" i="27"/>
  <c r="V122" i="27"/>
  <c r="V121" i="27"/>
  <c r="V120" i="27"/>
  <c r="V119" i="27"/>
  <c r="V118" i="27"/>
  <c r="V117" i="27"/>
  <c r="V116" i="27"/>
  <c r="V115" i="27"/>
  <c r="V114" i="27"/>
  <c r="V113" i="27"/>
  <c r="V112" i="27"/>
  <c r="V111" i="27"/>
  <c r="V110" i="27"/>
  <c r="V109" i="27"/>
  <c r="V108" i="27"/>
  <c r="V107" i="27"/>
  <c r="V106" i="27"/>
  <c r="V105" i="27"/>
  <c r="V104" i="27"/>
  <c r="V103" i="27"/>
  <c r="V102" i="27"/>
  <c r="V101" i="27"/>
  <c r="V100" i="27"/>
  <c r="V99" i="27"/>
  <c r="V98" i="27"/>
  <c r="V97" i="27"/>
  <c r="V96" i="27"/>
  <c r="V95" i="27"/>
  <c r="V94" i="27"/>
  <c r="V93" i="27"/>
  <c r="V92" i="27"/>
  <c r="V91" i="27"/>
  <c r="V90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70" i="27"/>
  <c r="V69" i="27"/>
  <c r="V68" i="27"/>
  <c r="V67" i="27"/>
  <c r="V66" i="27"/>
  <c r="V65" i="27"/>
  <c r="V64" i="27"/>
  <c r="V63" i="27"/>
  <c r="V62" i="27"/>
  <c r="V61" i="27"/>
  <c r="V60" i="27"/>
  <c r="V59" i="27"/>
  <c r="V58" i="27"/>
  <c r="V57" i="27"/>
  <c r="V56" i="27"/>
  <c r="V55" i="27"/>
  <c r="V54" i="27"/>
  <c r="V53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25" i="27"/>
  <c r="V24" i="27"/>
  <c r="V23" i="27"/>
  <c r="V22" i="27"/>
  <c r="V21" i="27"/>
  <c r="V20" i="27"/>
  <c r="V18" i="27"/>
  <c r="V17" i="27"/>
  <c r="V16" i="27"/>
  <c r="V15" i="27"/>
  <c r="V14" i="27"/>
  <c r="V13" i="27"/>
  <c r="V12" i="27"/>
  <c r="V11" i="27"/>
  <c r="P1" i="31" l="1"/>
  <c r="O1" i="31"/>
  <c r="I24" i="31"/>
  <c r="H24" i="31"/>
  <c r="P7" i="31"/>
  <c r="O7" i="31"/>
  <c r="F3" i="31"/>
  <c r="A118" i="27" l="1"/>
  <c r="K19" i="21" l="1"/>
  <c r="K18" i="21"/>
  <c r="K17" i="21"/>
  <c r="K16" i="21"/>
  <c r="K15" i="21"/>
  <c r="K13" i="21"/>
  <c r="K12" i="21"/>
  <c r="K11" i="21"/>
  <c r="K10" i="21"/>
  <c r="K9" i="21"/>
  <c r="K8" i="21"/>
  <c r="W999" i="2"/>
  <c r="W998" i="2"/>
  <c r="W997" i="2"/>
  <c r="W996" i="2"/>
  <c r="W995" i="2"/>
  <c r="W994" i="2"/>
  <c r="W993" i="2"/>
  <c r="W992" i="2"/>
  <c r="W991" i="2"/>
  <c r="W990" i="2"/>
  <c r="W989" i="2"/>
  <c r="W988" i="2"/>
  <c r="W987" i="2"/>
  <c r="W986" i="2"/>
  <c r="W985" i="2"/>
  <c r="W984" i="2"/>
  <c r="W983" i="2"/>
  <c r="W982" i="2"/>
  <c r="W981" i="2"/>
  <c r="W980" i="2"/>
  <c r="W979" i="2"/>
  <c r="W978" i="2"/>
  <c r="W977" i="2"/>
  <c r="W976" i="2"/>
  <c r="W975" i="2"/>
  <c r="W974" i="2"/>
  <c r="W973" i="2"/>
  <c r="W972" i="2"/>
  <c r="W971" i="2"/>
  <c r="W970" i="2"/>
  <c r="W969" i="2"/>
  <c r="W968" i="2"/>
  <c r="W967" i="2"/>
  <c r="W966" i="2"/>
  <c r="W965" i="2"/>
  <c r="W964" i="2"/>
  <c r="W963" i="2"/>
  <c r="W962" i="2"/>
  <c r="W961" i="2"/>
  <c r="W960" i="2"/>
  <c r="W959" i="2"/>
  <c r="W958" i="2"/>
  <c r="W957" i="2"/>
  <c r="W956" i="2"/>
  <c r="W955" i="2"/>
  <c r="W954" i="2"/>
  <c r="W953" i="2"/>
  <c r="W952" i="2"/>
  <c r="W951" i="2"/>
  <c r="W950" i="2"/>
  <c r="W949" i="2"/>
  <c r="W948" i="2"/>
  <c r="W947" i="2"/>
  <c r="W946" i="2"/>
  <c r="W945" i="2"/>
  <c r="W944" i="2"/>
  <c r="W943" i="2"/>
  <c r="W942" i="2"/>
  <c r="W941" i="2"/>
  <c r="W940" i="2"/>
  <c r="W939" i="2"/>
  <c r="W938" i="2"/>
  <c r="W937" i="2"/>
  <c r="W936" i="2"/>
  <c r="W935" i="2"/>
  <c r="W934" i="2"/>
  <c r="W933" i="2"/>
  <c r="W932" i="2"/>
  <c r="W931" i="2"/>
  <c r="W930" i="2"/>
  <c r="W929" i="2"/>
  <c r="W928" i="2"/>
  <c r="W927" i="2"/>
  <c r="W926" i="2"/>
  <c r="W925" i="2"/>
  <c r="W924" i="2"/>
  <c r="W923" i="2"/>
  <c r="W922" i="2"/>
  <c r="W921" i="2"/>
  <c r="W920" i="2"/>
  <c r="W919" i="2"/>
  <c r="W918" i="2"/>
  <c r="W917" i="2"/>
  <c r="W916" i="2"/>
  <c r="W915" i="2"/>
  <c r="W914" i="2"/>
  <c r="W913" i="2"/>
  <c r="W912" i="2"/>
  <c r="W911" i="2"/>
  <c r="W910" i="2"/>
  <c r="W909" i="2"/>
  <c r="W908" i="2"/>
  <c r="W907" i="2"/>
  <c r="W906" i="2"/>
  <c r="W905" i="2"/>
  <c r="W904" i="2"/>
  <c r="W903" i="2"/>
  <c r="W902" i="2"/>
  <c r="W901" i="2"/>
  <c r="W900" i="2"/>
  <c r="W899" i="2"/>
  <c r="W898" i="2"/>
  <c r="W897" i="2"/>
  <c r="W896" i="2"/>
  <c r="W895" i="2"/>
  <c r="W894" i="2"/>
  <c r="W893" i="2"/>
  <c r="W892" i="2"/>
  <c r="W891" i="2"/>
  <c r="W890" i="2"/>
  <c r="W889" i="2"/>
  <c r="W888" i="2"/>
  <c r="W887" i="2"/>
  <c r="W886" i="2"/>
  <c r="W885" i="2"/>
  <c r="W884" i="2"/>
  <c r="W883" i="2"/>
  <c r="W882" i="2"/>
  <c r="W881" i="2"/>
  <c r="W880" i="2"/>
  <c r="W879" i="2"/>
  <c r="W878" i="2"/>
  <c r="W877" i="2"/>
  <c r="W876" i="2"/>
  <c r="W875" i="2"/>
  <c r="W874" i="2"/>
  <c r="W873" i="2"/>
  <c r="W872" i="2"/>
  <c r="W871" i="2"/>
  <c r="W870" i="2"/>
  <c r="W869" i="2"/>
  <c r="W868" i="2"/>
  <c r="W867" i="2"/>
  <c r="W866" i="2"/>
  <c r="W865" i="2"/>
  <c r="W864" i="2"/>
  <c r="W863" i="2"/>
  <c r="W862" i="2"/>
  <c r="W861" i="2"/>
  <c r="W860" i="2"/>
  <c r="W859" i="2"/>
  <c r="W858" i="2"/>
  <c r="W857" i="2"/>
  <c r="W856" i="2"/>
  <c r="W855" i="2"/>
  <c r="W854" i="2"/>
  <c r="W853" i="2"/>
  <c r="W852" i="2"/>
  <c r="W851" i="2"/>
  <c r="W850" i="2"/>
  <c r="W849" i="2"/>
  <c r="W848" i="2"/>
  <c r="W847" i="2"/>
  <c r="W846" i="2"/>
  <c r="W845" i="2"/>
  <c r="W844" i="2"/>
  <c r="W843" i="2"/>
  <c r="W842" i="2"/>
  <c r="W841" i="2"/>
  <c r="W840" i="2"/>
  <c r="W839" i="2"/>
  <c r="W838" i="2"/>
  <c r="W837" i="2"/>
  <c r="W836" i="2"/>
  <c r="W835" i="2"/>
  <c r="W834" i="2"/>
  <c r="W833" i="2"/>
  <c r="W832" i="2"/>
  <c r="W831" i="2"/>
  <c r="W830" i="2"/>
  <c r="W829" i="2"/>
  <c r="W828" i="2"/>
  <c r="W827" i="2"/>
  <c r="W826" i="2"/>
  <c r="W825" i="2"/>
  <c r="W824" i="2"/>
  <c r="W823" i="2"/>
  <c r="W822" i="2"/>
  <c r="W821" i="2"/>
  <c r="W820" i="2"/>
  <c r="W819" i="2"/>
  <c r="W818" i="2"/>
  <c r="W817" i="2"/>
  <c r="W816" i="2"/>
  <c r="W815" i="2"/>
  <c r="W814" i="2"/>
  <c r="W813" i="2"/>
  <c r="W812" i="2"/>
  <c r="W811" i="2"/>
  <c r="W810" i="2"/>
  <c r="W809" i="2"/>
  <c r="W808" i="2"/>
  <c r="W807" i="2"/>
  <c r="W806" i="2"/>
  <c r="W805" i="2"/>
  <c r="W804" i="2"/>
  <c r="W803" i="2"/>
  <c r="W802" i="2"/>
  <c r="W801" i="2"/>
  <c r="W800" i="2"/>
  <c r="W799" i="2"/>
  <c r="W798" i="2"/>
  <c r="W797" i="2"/>
  <c r="W796" i="2"/>
  <c r="W795" i="2"/>
  <c r="W794" i="2"/>
  <c r="W793" i="2"/>
  <c r="W792" i="2"/>
  <c r="W791" i="2"/>
  <c r="W790" i="2"/>
  <c r="W789" i="2"/>
  <c r="W788" i="2"/>
  <c r="W787" i="2"/>
  <c r="W786" i="2"/>
  <c r="W785" i="2"/>
  <c r="W784" i="2"/>
  <c r="W783" i="2"/>
  <c r="W782" i="2"/>
  <c r="W781" i="2"/>
  <c r="W780" i="2"/>
  <c r="W779" i="2"/>
  <c r="W778" i="2"/>
  <c r="W777" i="2"/>
  <c r="W776" i="2"/>
  <c r="W775" i="2"/>
  <c r="W774" i="2"/>
  <c r="W773" i="2"/>
  <c r="W772" i="2"/>
  <c r="W771" i="2"/>
  <c r="W770" i="2"/>
  <c r="W769" i="2"/>
  <c r="W768" i="2"/>
  <c r="W767" i="2"/>
  <c r="W766" i="2"/>
  <c r="W765" i="2"/>
  <c r="W764" i="2"/>
  <c r="W763" i="2"/>
  <c r="W762" i="2"/>
  <c r="W761" i="2"/>
  <c r="W760" i="2"/>
  <c r="W759" i="2"/>
  <c r="W758" i="2"/>
  <c r="W757" i="2"/>
  <c r="W756" i="2"/>
  <c r="W755" i="2"/>
  <c r="W754" i="2"/>
  <c r="W753" i="2"/>
  <c r="W752" i="2"/>
  <c r="W751" i="2"/>
  <c r="W750" i="2"/>
  <c r="W749" i="2"/>
  <c r="W748" i="2"/>
  <c r="W747" i="2"/>
  <c r="W746" i="2"/>
  <c r="W745" i="2"/>
  <c r="W744" i="2"/>
  <c r="W743" i="2"/>
  <c r="W742" i="2"/>
  <c r="W741" i="2"/>
  <c r="W740" i="2"/>
  <c r="W739" i="2"/>
  <c r="W738" i="2"/>
  <c r="W737" i="2"/>
  <c r="W736" i="2"/>
  <c r="W735" i="2"/>
  <c r="W734" i="2"/>
  <c r="W733" i="2"/>
  <c r="W732" i="2"/>
  <c r="W731" i="2"/>
  <c r="W730" i="2"/>
  <c r="W729" i="2"/>
  <c r="W728" i="2"/>
  <c r="W727" i="2"/>
  <c r="W726" i="2"/>
  <c r="W725" i="2"/>
  <c r="W724" i="2"/>
  <c r="W723" i="2"/>
  <c r="W722" i="2"/>
  <c r="W721" i="2"/>
  <c r="W720" i="2"/>
  <c r="W719" i="2"/>
  <c r="W718" i="2"/>
  <c r="W717" i="2"/>
  <c r="W716" i="2"/>
  <c r="W715" i="2"/>
  <c r="W714" i="2"/>
  <c r="W713" i="2"/>
  <c r="W712" i="2"/>
  <c r="W711" i="2"/>
  <c r="W710" i="2"/>
  <c r="W709" i="2"/>
  <c r="W708" i="2"/>
  <c r="W707" i="2"/>
  <c r="W706" i="2"/>
  <c r="W705" i="2"/>
  <c r="W704" i="2"/>
  <c r="W703" i="2"/>
  <c r="W702" i="2"/>
  <c r="W701" i="2"/>
  <c r="W700" i="2"/>
  <c r="W699" i="2"/>
  <c r="W698" i="2"/>
  <c r="W697" i="2"/>
  <c r="W696" i="2"/>
  <c r="W695" i="2"/>
  <c r="W694" i="2"/>
  <c r="W693" i="2"/>
  <c r="W692" i="2"/>
  <c r="W691" i="2"/>
  <c r="W690" i="2"/>
  <c r="W689" i="2"/>
  <c r="W688" i="2"/>
  <c r="W687" i="2"/>
  <c r="W686" i="2"/>
  <c r="W685" i="2"/>
  <c r="W684" i="2"/>
  <c r="W683" i="2"/>
  <c r="W682" i="2"/>
  <c r="W681" i="2"/>
  <c r="W680" i="2"/>
  <c r="W679" i="2"/>
  <c r="W678" i="2"/>
  <c r="W677" i="2"/>
  <c r="W676" i="2"/>
  <c r="W675" i="2"/>
  <c r="W674" i="2"/>
  <c r="W673" i="2"/>
  <c r="W672" i="2"/>
  <c r="W671" i="2"/>
  <c r="W670" i="2"/>
  <c r="W669" i="2"/>
  <c r="W668" i="2"/>
  <c r="W667" i="2"/>
  <c r="W666" i="2"/>
  <c r="W665" i="2"/>
  <c r="W664" i="2"/>
  <c r="W663" i="2"/>
  <c r="W662" i="2"/>
  <c r="W661" i="2"/>
  <c r="W660" i="2"/>
  <c r="W659" i="2"/>
  <c r="W658" i="2"/>
  <c r="W657" i="2"/>
  <c r="W656" i="2"/>
  <c r="W655" i="2"/>
  <c r="W654" i="2"/>
  <c r="W653" i="2"/>
  <c r="W652" i="2"/>
  <c r="W651" i="2"/>
  <c r="W650" i="2"/>
  <c r="W649" i="2"/>
  <c r="W648" i="2"/>
  <c r="W647" i="2"/>
  <c r="W646" i="2"/>
  <c r="W645" i="2"/>
  <c r="W644" i="2"/>
  <c r="W643" i="2"/>
  <c r="W642" i="2"/>
  <c r="W641" i="2"/>
  <c r="W640" i="2"/>
  <c r="W639" i="2"/>
  <c r="W638" i="2"/>
  <c r="W637" i="2"/>
  <c r="W636" i="2"/>
  <c r="W635" i="2"/>
  <c r="W634" i="2"/>
  <c r="W633" i="2"/>
  <c r="W632" i="2"/>
  <c r="W631" i="2"/>
  <c r="W630" i="2"/>
  <c r="W629" i="2"/>
  <c r="W628" i="2"/>
  <c r="W627" i="2"/>
  <c r="W626" i="2"/>
  <c r="W625" i="2"/>
  <c r="W624" i="2"/>
  <c r="W623" i="2"/>
  <c r="W622" i="2"/>
  <c r="W621" i="2"/>
  <c r="W620" i="2"/>
  <c r="W619" i="2"/>
  <c r="W618" i="2"/>
  <c r="W617" i="2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T107" i="30"/>
  <c r="T106" i="30"/>
  <c r="T105" i="30"/>
  <c r="T104" i="30"/>
  <c r="T103" i="30"/>
  <c r="T102" i="30"/>
  <c r="T101" i="30"/>
  <c r="T100" i="30"/>
  <c r="T99" i="30"/>
  <c r="T98" i="30"/>
  <c r="T97" i="30"/>
  <c r="T96" i="30"/>
  <c r="T95" i="30"/>
  <c r="T94" i="30"/>
  <c r="T93" i="30"/>
  <c r="T92" i="30"/>
  <c r="T91" i="30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T66" i="30"/>
  <c r="T65" i="30"/>
  <c r="T64" i="30"/>
  <c r="T63" i="30"/>
  <c r="T62" i="30"/>
  <c r="T61" i="30"/>
  <c r="T60" i="30"/>
  <c r="T59" i="30"/>
  <c r="T58" i="30"/>
  <c r="T57" i="30"/>
  <c r="T56" i="30"/>
  <c r="T55" i="30"/>
  <c r="T54" i="30"/>
  <c r="T53" i="30"/>
  <c r="T52" i="30"/>
  <c r="T50" i="30"/>
  <c r="T49" i="30"/>
  <c r="T48" i="30"/>
  <c r="T47" i="30"/>
  <c r="T46" i="30"/>
  <c r="T45" i="30"/>
  <c r="T44" i="30"/>
  <c r="T43" i="30"/>
  <c r="T42" i="30"/>
  <c r="T41" i="30"/>
  <c r="T40" i="30"/>
  <c r="T39" i="30"/>
  <c r="T38" i="30"/>
  <c r="T37" i="30"/>
  <c r="T36" i="30"/>
  <c r="T35" i="30"/>
  <c r="T34" i="30"/>
  <c r="T33" i="30"/>
  <c r="T32" i="30"/>
  <c r="T31" i="30"/>
  <c r="T30" i="30"/>
  <c r="T29" i="30"/>
  <c r="T28" i="30"/>
  <c r="T27" i="30"/>
  <c r="T26" i="30"/>
  <c r="T25" i="30"/>
  <c r="T24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9" i="30"/>
  <c r="T8" i="30"/>
  <c r="T7" i="30"/>
  <c r="T6" i="30"/>
  <c r="T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S65" i="30"/>
  <c r="S66" i="30"/>
  <c r="S67" i="30"/>
  <c r="S68" i="30"/>
  <c r="S69" i="30"/>
  <c r="S70" i="30"/>
  <c r="S71" i="30"/>
  <c r="S72" i="30"/>
  <c r="S73" i="30"/>
  <c r="S74" i="30"/>
  <c r="S75" i="30"/>
  <c r="S76" i="30"/>
  <c r="S77" i="30"/>
  <c r="S78" i="30"/>
  <c r="S79" i="30"/>
  <c r="S80" i="30"/>
  <c r="S81" i="30"/>
  <c r="S82" i="30"/>
  <c r="S83" i="30"/>
  <c r="S84" i="30"/>
  <c r="S85" i="30"/>
  <c r="S86" i="30"/>
  <c r="S87" i="30"/>
  <c r="S88" i="30"/>
  <c r="S89" i="30"/>
  <c r="S90" i="30"/>
  <c r="S91" i="30"/>
  <c r="S92" i="30"/>
  <c r="S93" i="30"/>
  <c r="S94" i="30"/>
  <c r="S95" i="30"/>
  <c r="S96" i="30"/>
  <c r="S97" i="30"/>
  <c r="S98" i="30"/>
  <c r="S99" i="30"/>
  <c r="S100" i="30"/>
  <c r="S101" i="30"/>
  <c r="S102" i="30"/>
  <c r="S103" i="30"/>
  <c r="S104" i="30"/>
  <c r="S105" i="30"/>
  <c r="S106" i="30"/>
  <c r="S107" i="30"/>
  <c r="S51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S33" i="30"/>
  <c r="S32" i="30"/>
  <c r="S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S11" i="30"/>
  <c r="S10" i="30"/>
  <c r="S9" i="30"/>
  <c r="S8" i="30"/>
  <c r="S7" i="30"/>
  <c r="S6" i="30"/>
  <c r="S50" i="30"/>
  <c r="R107" i="30"/>
  <c r="R106" i="30"/>
  <c r="R105" i="30"/>
  <c r="R104" i="30"/>
  <c r="R103" i="30"/>
  <c r="R102" i="30"/>
  <c r="R101" i="30"/>
  <c r="R100" i="30"/>
  <c r="R99" i="30"/>
  <c r="R98" i="30"/>
  <c r="R97" i="30"/>
  <c r="R96" i="30"/>
  <c r="R95" i="30"/>
  <c r="R94" i="30"/>
  <c r="R93" i="30"/>
  <c r="R92" i="30"/>
  <c r="R91" i="30"/>
  <c r="R90" i="30"/>
  <c r="R89" i="30"/>
  <c r="R88" i="30"/>
  <c r="R87" i="30"/>
  <c r="R86" i="30"/>
  <c r="R85" i="30"/>
  <c r="R84" i="30"/>
  <c r="R83" i="30"/>
  <c r="R82" i="30"/>
  <c r="R81" i="30"/>
  <c r="R80" i="30"/>
  <c r="R79" i="30"/>
  <c r="R78" i="30"/>
  <c r="R77" i="30"/>
  <c r="R76" i="30"/>
  <c r="R75" i="30"/>
  <c r="R74" i="30"/>
  <c r="R73" i="30"/>
  <c r="R72" i="30"/>
  <c r="R71" i="30"/>
  <c r="R70" i="30"/>
  <c r="R69" i="30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3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39" i="30"/>
  <c r="R38" i="30"/>
  <c r="R37" i="30"/>
  <c r="R36" i="30"/>
  <c r="R35" i="30"/>
  <c r="R34" i="30"/>
  <c r="R33" i="30"/>
  <c r="R32" i="30"/>
  <c r="R31" i="30"/>
  <c r="R30" i="30"/>
  <c r="R29" i="30"/>
  <c r="R28" i="30"/>
  <c r="R27" i="30"/>
  <c r="R26" i="30"/>
  <c r="R25" i="30"/>
  <c r="R24" i="30"/>
  <c r="R23" i="30"/>
  <c r="R22" i="30"/>
  <c r="R21" i="30"/>
  <c r="R20" i="30"/>
  <c r="R19" i="30"/>
  <c r="R18" i="30"/>
  <c r="R17" i="30"/>
  <c r="R16" i="30"/>
  <c r="R15" i="30"/>
  <c r="R14" i="30"/>
  <c r="R13" i="30"/>
  <c r="R12" i="30"/>
  <c r="R11" i="30"/>
  <c r="R10" i="30"/>
  <c r="R9" i="30"/>
  <c r="R8" i="30"/>
  <c r="R7" i="30"/>
  <c r="R6" i="30"/>
  <c r="Q107" i="30"/>
  <c r="Q106" i="30"/>
  <c r="Q105" i="30"/>
  <c r="Q104" i="30"/>
  <c r="Q103" i="30"/>
  <c r="Q102" i="30"/>
  <c r="Q101" i="30"/>
  <c r="Q100" i="30"/>
  <c r="Q99" i="30"/>
  <c r="Q98" i="30"/>
  <c r="Q97" i="30"/>
  <c r="Q96" i="30"/>
  <c r="Q95" i="30"/>
  <c r="Q94" i="30"/>
  <c r="Q93" i="30"/>
  <c r="Q92" i="30"/>
  <c r="Q91" i="30"/>
  <c r="Q90" i="30"/>
  <c r="Q89" i="30"/>
  <c r="Q88" i="30"/>
  <c r="Q87" i="30"/>
  <c r="Q86" i="30"/>
  <c r="Q85" i="30"/>
  <c r="Q84" i="30"/>
  <c r="Q83" i="30"/>
  <c r="Q82" i="30"/>
  <c r="Q81" i="30"/>
  <c r="Q80" i="30"/>
  <c r="Q79" i="30"/>
  <c r="Q78" i="30"/>
  <c r="Q77" i="30"/>
  <c r="Q76" i="30"/>
  <c r="Q75" i="30"/>
  <c r="Q74" i="30"/>
  <c r="Q73" i="30"/>
  <c r="Q72" i="30"/>
  <c r="Q71" i="30"/>
  <c r="Q70" i="30"/>
  <c r="Q69" i="30"/>
  <c r="Q68" i="30"/>
  <c r="Q67" i="30"/>
  <c r="Q66" i="30"/>
  <c r="Q65" i="30"/>
  <c r="Q64" i="30"/>
  <c r="Q63" i="30"/>
  <c r="Q62" i="30"/>
  <c r="Q61" i="30"/>
  <c r="Q60" i="30"/>
  <c r="Q59" i="30"/>
  <c r="Q58" i="30"/>
  <c r="Q57" i="30"/>
  <c r="Q56" i="30"/>
  <c r="Q55" i="30"/>
  <c r="Q54" i="30"/>
  <c r="Q53" i="30"/>
  <c r="Q52" i="30"/>
  <c r="Q51" i="30"/>
  <c r="Q50" i="30"/>
  <c r="Q49" i="30"/>
  <c r="Q48" i="30"/>
  <c r="Q47" i="30"/>
  <c r="Q46" i="30"/>
  <c r="Q45" i="30"/>
  <c r="Q44" i="30"/>
  <c r="Q43" i="30"/>
  <c r="Q42" i="30"/>
  <c r="Q41" i="30"/>
  <c r="Q40" i="30"/>
  <c r="Q39" i="30"/>
  <c r="Q38" i="30"/>
  <c r="Q37" i="30"/>
  <c r="Q36" i="30"/>
  <c r="Q35" i="30"/>
  <c r="Q34" i="30"/>
  <c r="Q33" i="30"/>
  <c r="Q32" i="30"/>
  <c r="Q31" i="30"/>
  <c r="Q30" i="30"/>
  <c r="Q29" i="30"/>
  <c r="Q28" i="30"/>
  <c r="Q27" i="30"/>
  <c r="Q26" i="30"/>
  <c r="Q25" i="30"/>
  <c r="Q24" i="30"/>
  <c r="Q23" i="30"/>
  <c r="Q22" i="30"/>
  <c r="Q21" i="30"/>
  <c r="Q20" i="30"/>
  <c r="Q19" i="30"/>
  <c r="Q18" i="30"/>
  <c r="Q17" i="30"/>
  <c r="Q16" i="30"/>
  <c r="Q15" i="30"/>
  <c r="Q14" i="30"/>
  <c r="Q13" i="30"/>
  <c r="Q12" i="30"/>
  <c r="Q11" i="30"/>
  <c r="Q10" i="30"/>
  <c r="Q9" i="30"/>
  <c r="Q8" i="30"/>
  <c r="Q7" i="30"/>
  <c r="Q6" i="30"/>
  <c r="P6" i="30"/>
  <c r="P107" i="30"/>
  <c r="P106" i="30"/>
  <c r="P105" i="30"/>
  <c r="P104" i="30"/>
  <c r="P103" i="30"/>
  <c r="P102" i="30"/>
  <c r="P101" i="30"/>
  <c r="P100" i="30"/>
  <c r="P99" i="30"/>
  <c r="P98" i="30"/>
  <c r="P97" i="30"/>
  <c r="P96" i="30"/>
  <c r="P95" i="30"/>
  <c r="P94" i="30"/>
  <c r="P93" i="30"/>
  <c r="P92" i="30"/>
  <c r="P91" i="30"/>
  <c r="P90" i="30"/>
  <c r="P89" i="30"/>
  <c r="P88" i="30"/>
  <c r="P87" i="30"/>
  <c r="P86" i="30"/>
  <c r="P85" i="30"/>
  <c r="P84" i="30"/>
  <c r="P83" i="30"/>
  <c r="P82" i="30"/>
  <c r="P81" i="30"/>
  <c r="P80" i="30"/>
  <c r="P79" i="30"/>
  <c r="P78" i="30"/>
  <c r="P77" i="30"/>
  <c r="P76" i="30"/>
  <c r="P75" i="30"/>
  <c r="P74" i="30"/>
  <c r="P73" i="30"/>
  <c r="P72" i="30"/>
  <c r="P71" i="30"/>
  <c r="P70" i="30"/>
  <c r="P69" i="30"/>
  <c r="P68" i="30"/>
  <c r="P67" i="30"/>
  <c r="P66" i="30"/>
  <c r="P65" i="30"/>
  <c r="P64" i="30"/>
  <c r="P63" i="30"/>
  <c r="P62" i="30"/>
  <c r="P61" i="30"/>
  <c r="P60" i="30"/>
  <c r="P59" i="30"/>
  <c r="P58" i="30"/>
  <c r="P57" i="30"/>
  <c r="P56" i="30"/>
  <c r="P54" i="30"/>
  <c r="P53" i="30"/>
  <c r="P52" i="30"/>
  <c r="P51" i="30"/>
  <c r="P50" i="30"/>
  <c r="P49" i="30"/>
  <c r="P48" i="30"/>
  <c r="P47" i="30"/>
  <c r="P46" i="30"/>
  <c r="P45" i="30"/>
  <c r="P44" i="30"/>
  <c r="P43" i="30"/>
  <c r="P42" i="30"/>
  <c r="P41" i="30"/>
  <c r="P40" i="30"/>
  <c r="P39" i="30"/>
  <c r="P38" i="30"/>
  <c r="P37" i="30"/>
  <c r="P36" i="30"/>
  <c r="P35" i="30"/>
  <c r="P34" i="30"/>
  <c r="P33" i="30"/>
  <c r="P32" i="30"/>
  <c r="P31" i="30"/>
  <c r="P30" i="30"/>
  <c r="P29" i="30"/>
  <c r="P28" i="30"/>
  <c r="P27" i="30"/>
  <c r="P26" i="30"/>
  <c r="P25" i="30"/>
  <c r="P24" i="30"/>
  <c r="P23" i="30"/>
  <c r="P22" i="30"/>
  <c r="P21" i="30"/>
  <c r="P20" i="30"/>
  <c r="P19" i="30"/>
  <c r="P18" i="30"/>
  <c r="P17" i="30"/>
  <c r="P16" i="30"/>
  <c r="P15" i="30"/>
  <c r="P14" i="30"/>
  <c r="P13" i="30"/>
  <c r="P12" i="30"/>
  <c r="P11" i="30"/>
  <c r="P10" i="30"/>
  <c r="P9" i="30"/>
  <c r="P8" i="30"/>
  <c r="P7" i="30"/>
  <c r="P55" i="30"/>
  <c r="A14" i="27"/>
  <c r="T2" i="30" l="1"/>
  <c r="R2" i="30"/>
  <c r="Q2" i="30"/>
  <c r="P2" i="30"/>
  <c r="S2" i="30"/>
  <c r="L158" i="21" l="1"/>
  <c r="L157" i="21"/>
  <c r="L156" i="21"/>
  <c r="L155" i="21"/>
  <c r="L154" i="21"/>
  <c r="L153" i="21"/>
  <c r="L152" i="21"/>
  <c r="L151" i="21"/>
  <c r="L150" i="21"/>
  <c r="L149" i="21"/>
  <c r="L148" i="21"/>
  <c r="L147" i="21"/>
  <c r="L146" i="21"/>
  <c r="L145" i="21"/>
  <c r="L144" i="21"/>
  <c r="L143" i="21"/>
  <c r="L142" i="21"/>
  <c r="L141" i="21"/>
  <c r="L140" i="21"/>
  <c r="L139" i="21"/>
  <c r="L138" i="21"/>
  <c r="L137" i="21"/>
  <c r="L136" i="21"/>
  <c r="L135" i="21"/>
  <c r="L134" i="21"/>
  <c r="L133" i="21"/>
  <c r="L132" i="21"/>
  <c r="L131" i="21"/>
  <c r="L130" i="21"/>
  <c r="L129" i="21"/>
  <c r="L128" i="21"/>
  <c r="L127" i="21"/>
  <c r="L126" i="21"/>
  <c r="L125" i="21"/>
  <c r="L124" i="21"/>
  <c r="L123" i="21"/>
  <c r="L122" i="21"/>
  <c r="L121" i="21"/>
  <c r="L120" i="21"/>
  <c r="L119" i="21"/>
  <c r="L118" i="21"/>
  <c r="L117" i="21"/>
  <c r="L116" i="21"/>
  <c r="L115" i="21"/>
  <c r="L114" i="21"/>
  <c r="L113" i="21"/>
  <c r="L112" i="21"/>
  <c r="L111" i="21"/>
  <c r="L110" i="21"/>
  <c r="L109" i="21"/>
  <c r="L108" i="21"/>
  <c r="L107" i="21"/>
  <c r="L106" i="21"/>
  <c r="L105" i="21"/>
  <c r="L104" i="21"/>
  <c r="L103" i="21"/>
  <c r="L102" i="21"/>
  <c r="L101" i="21"/>
  <c r="L100" i="21"/>
  <c r="L99" i="21"/>
  <c r="L98" i="21"/>
  <c r="L97" i="21"/>
  <c r="L96" i="21"/>
  <c r="L95" i="21"/>
  <c r="L94" i="21"/>
  <c r="L93" i="21"/>
  <c r="L92" i="21"/>
  <c r="L91" i="21"/>
  <c r="L90" i="21"/>
  <c r="L89" i="21"/>
  <c r="L88" i="21"/>
  <c r="L87" i="21"/>
  <c r="L86" i="21"/>
  <c r="L85" i="21"/>
  <c r="L84" i="21"/>
  <c r="L83" i="21"/>
  <c r="L82" i="21"/>
  <c r="L81" i="21"/>
  <c r="L80" i="21"/>
  <c r="L79" i="21"/>
  <c r="L78" i="21"/>
  <c r="L77" i="21"/>
  <c r="L76" i="21"/>
  <c r="L75" i="21"/>
  <c r="L74" i="21"/>
  <c r="L73" i="21"/>
  <c r="L72" i="21"/>
  <c r="L71" i="21"/>
  <c r="L70" i="21"/>
  <c r="L69" i="21"/>
  <c r="L68" i="21"/>
  <c r="L67" i="21"/>
  <c r="L66" i="21"/>
  <c r="L65" i="21"/>
  <c r="L64" i="21"/>
  <c r="L63" i="21"/>
  <c r="L62" i="21"/>
  <c r="L61" i="21"/>
  <c r="L60" i="21"/>
  <c r="L59" i="21"/>
  <c r="L58" i="21"/>
  <c r="L57" i="21"/>
  <c r="L56" i="21"/>
  <c r="L55" i="21"/>
  <c r="L54" i="21"/>
  <c r="L53" i="21"/>
  <c r="L52" i="21"/>
  <c r="L51" i="21"/>
  <c r="L50" i="21"/>
  <c r="L49" i="21"/>
  <c r="L48" i="21"/>
  <c r="L47" i="21"/>
  <c r="L46" i="21"/>
  <c r="L45" i="21"/>
  <c r="L44" i="21"/>
  <c r="L43" i="21"/>
  <c r="L42" i="21"/>
  <c r="L41" i="21"/>
  <c r="L40" i="21"/>
  <c r="L39" i="21"/>
  <c r="L38" i="21"/>
  <c r="L37" i="21"/>
  <c r="L36" i="21"/>
  <c r="L35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3" i="21"/>
  <c r="L12" i="21"/>
  <c r="L11" i="21"/>
  <c r="L10" i="21"/>
  <c r="L9" i="21"/>
  <c r="L8" i="21"/>
  <c r="K158" i="21"/>
  <c r="K157" i="21"/>
  <c r="K156" i="21"/>
  <c r="K155" i="21"/>
  <c r="K154" i="21"/>
  <c r="K153" i="21"/>
  <c r="K152" i="21"/>
  <c r="K151" i="21"/>
  <c r="K150" i="21"/>
  <c r="K149" i="21"/>
  <c r="K148" i="21"/>
  <c r="K147" i="21"/>
  <c r="K146" i="21"/>
  <c r="K145" i="21"/>
  <c r="K144" i="21"/>
  <c r="K143" i="21"/>
  <c r="K142" i="21"/>
  <c r="K141" i="21"/>
  <c r="K140" i="21"/>
  <c r="K139" i="21"/>
  <c r="K138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1" i="21"/>
  <c r="K120" i="21"/>
  <c r="K119" i="21"/>
  <c r="K118" i="21"/>
  <c r="K117" i="21"/>
  <c r="K116" i="21"/>
  <c r="K115" i="21"/>
  <c r="K114" i="21"/>
  <c r="K113" i="21"/>
  <c r="K112" i="21"/>
  <c r="K111" i="21"/>
  <c r="K110" i="21"/>
  <c r="K109" i="21"/>
  <c r="K108" i="21"/>
  <c r="K107" i="21"/>
  <c r="K106" i="21"/>
  <c r="K105" i="21"/>
  <c r="K104" i="21"/>
  <c r="K103" i="21"/>
  <c r="K102" i="21"/>
  <c r="K101" i="21"/>
  <c r="K100" i="21"/>
  <c r="K99" i="21"/>
  <c r="K98" i="21"/>
  <c r="K97" i="21"/>
  <c r="K96" i="21"/>
  <c r="K95" i="21"/>
  <c r="K94" i="21"/>
  <c r="K93" i="21"/>
  <c r="K92" i="21"/>
  <c r="K91" i="21"/>
  <c r="K90" i="21"/>
  <c r="K89" i="21"/>
  <c r="K88" i="21"/>
  <c r="K87" i="21"/>
  <c r="K86" i="21"/>
  <c r="K85" i="21"/>
  <c r="K84" i="21"/>
  <c r="K83" i="21"/>
  <c r="K82" i="21"/>
  <c r="K81" i="21"/>
  <c r="K80" i="21"/>
  <c r="K79" i="21"/>
  <c r="K78" i="21"/>
  <c r="K77" i="21"/>
  <c r="K76" i="21"/>
  <c r="K75" i="21"/>
  <c r="K74" i="21"/>
  <c r="K73" i="21"/>
  <c r="K72" i="21"/>
  <c r="K71" i="21"/>
  <c r="K70" i="21"/>
  <c r="K69" i="21"/>
  <c r="K68" i="21"/>
  <c r="K67" i="21"/>
  <c r="K66" i="21"/>
  <c r="K65" i="21"/>
  <c r="K64" i="21"/>
  <c r="K63" i="21"/>
  <c r="K62" i="21"/>
  <c r="K61" i="21"/>
  <c r="K60" i="21"/>
  <c r="K59" i="21"/>
  <c r="K58" i="21"/>
  <c r="K57" i="21"/>
  <c r="K56" i="21"/>
  <c r="K55" i="21"/>
  <c r="K54" i="21"/>
  <c r="K53" i="21"/>
  <c r="K51" i="21"/>
  <c r="K50" i="21"/>
  <c r="K49" i="21"/>
  <c r="K48" i="21"/>
  <c r="K47" i="21"/>
  <c r="K46" i="21"/>
  <c r="K45" i="21"/>
  <c r="K44" i="21"/>
  <c r="K43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20" i="21"/>
  <c r="K52" i="21"/>
  <c r="W286" i="2" l="1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A27" i="27"/>
  <c r="A18" i="27"/>
  <c r="A17" i="27"/>
  <c r="A16" i="27"/>
  <c r="O170" i="28" l="1"/>
  <c r="O166" i="28"/>
  <c r="O162" i="28"/>
  <c r="O158" i="28"/>
  <c r="O86" i="28"/>
  <c r="O53" i="28"/>
  <c r="O28" i="28"/>
  <c r="O19" i="28"/>
  <c r="O50" i="28"/>
  <c r="O80" i="28"/>
  <c r="O13" i="28"/>
  <c r="O29" i="28"/>
  <c r="O46" i="28"/>
  <c r="O31" i="28"/>
  <c r="O91" i="28"/>
  <c r="O73" i="28"/>
  <c r="O17" i="28"/>
  <c r="O42" i="28"/>
  <c r="O40" i="28"/>
  <c r="O81" i="28"/>
  <c r="O45" i="28"/>
  <c r="O41" i="28"/>
  <c r="O108" i="28"/>
  <c r="O60" i="28"/>
  <c r="O99" i="28"/>
  <c r="O68" i="28"/>
  <c r="O90" i="28"/>
  <c r="O57" i="28"/>
  <c r="O144" i="28"/>
  <c r="O137" i="28"/>
  <c r="O155" i="28"/>
  <c r="O148" i="28"/>
  <c r="O117" i="28"/>
  <c r="O134" i="28"/>
  <c r="O136" i="28"/>
  <c r="O126" i="28"/>
  <c r="O141" i="28"/>
  <c r="O111" i="28"/>
  <c r="O131" i="28"/>
  <c r="O116" i="28"/>
  <c r="O173" i="28"/>
  <c r="O169" i="28"/>
  <c r="O165" i="28"/>
  <c r="O161" i="28"/>
  <c r="O104" i="28"/>
  <c r="O74" i="28"/>
  <c r="O103" i="28"/>
  <c r="O22" i="28"/>
  <c r="O16" i="28"/>
  <c r="O20" i="28"/>
  <c r="O62" i="28"/>
  <c r="O48" i="28"/>
  <c r="O26" i="28"/>
  <c r="O105" i="28"/>
  <c r="O55" i="28"/>
  <c r="O82" i="28"/>
  <c r="O66" i="28"/>
  <c r="O15" i="28"/>
  <c r="O23" i="28"/>
  <c r="O24" i="28"/>
  <c r="O69" i="28"/>
  <c r="O110" i="28"/>
  <c r="O18" i="28"/>
  <c r="O107" i="28"/>
  <c r="O49" i="28"/>
  <c r="O84" i="28"/>
  <c r="O63" i="28"/>
  <c r="O54" i="28"/>
  <c r="O47" i="28"/>
  <c r="O147" i="28"/>
  <c r="O123" i="28"/>
  <c r="O153" i="28"/>
  <c r="O143" i="28"/>
  <c r="O115" i="28"/>
  <c r="O128" i="28"/>
  <c r="O138" i="28"/>
  <c r="O119" i="28"/>
  <c r="O132" i="28"/>
  <c r="O152" i="28"/>
  <c r="O130" i="28"/>
  <c r="O156" i="28"/>
  <c r="O172" i="28"/>
  <c r="O168" i="28"/>
  <c r="O164" i="28"/>
  <c r="O160" i="28"/>
  <c r="O101" i="28"/>
  <c r="O27" i="28"/>
  <c r="O61" i="28"/>
  <c r="O71" i="28"/>
  <c r="O109" i="28"/>
  <c r="O65" i="28"/>
  <c r="O36" i="28"/>
  <c r="O98" i="28"/>
  <c r="O95" i="28"/>
  <c r="O39" i="28"/>
  <c r="O76" i="28"/>
  <c r="O44" i="28"/>
  <c r="O106" i="28"/>
  <c r="O64" i="28"/>
  <c r="O87" i="28"/>
  <c r="O33" i="28"/>
  <c r="O92" i="28"/>
  <c r="O14" i="28"/>
  <c r="O100" i="28"/>
  <c r="O37" i="28"/>
  <c r="O97" i="28"/>
  <c r="O56" i="28"/>
  <c r="O102" i="28"/>
  <c r="O43" i="28"/>
  <c r="O145" i="28"/>
  <c r="O122" i="28"/>
  <c r="O150" i="28"/>
  <c r="O120" i="28"/>
  <c r="O114" i="28"/>
  <c r="O113" i="28"/>
  <c r="O135" i="28"/>
  <c r="O112" i="28"/>
  <c r="O124" i="28"/>
  <c r="O154" i="28"/>
  <c r="O146" i="28"/>
  <c r="O159" i="28"/>
  <c r="O34" i="28"/>
  <c r="O94" i="28"/>
  <c r="O75" i="28"/>
  <c r="O88" i="28"/>
  <c r="O70" i="28"/>
  <c r="O59" i="28"/>
  <c r="O149" i="28"/>
  <c r="O127" i="28"/>
  <c r="O129" i="28"/>
  <c r="O171" i="28"/>
  <c r="O93" i="28"/>
  <c r="O77" i="28"/>
  <c r="O67" i="28"/>
  <c r="O32" i="28"/>
  <c r="O30" i="28"/>
  <c r="O83" i="28"/>
  <c r="O21" i="28"/>
  <c r="O118" i="28"/>
  <c r="O125" i="28"/>
  <c r="O167" i="28"/>
  <c r="O25" i="28"/>
  <c r="O89" i="28"/>
  <c r="O79" i="28"/>
  <c r="O85" i="28"/>
  <c r="O78" i="28"/>
  <c r="O96" i="28"/>
  <c r="O139" i="28"/>
  <c r="O142" i="28"/>
  <c r="O121" i="28"/>
  <c r="O163" i="28"/>
  <c r="O52" i="28"/>
  <c r="O35" i="28"/>
  <c r="O38" i="28"/>
  <c r="O58" i="28"/>
  <c r="O72" i="28"/>
  <c r="O51" i="28"/>
  <c r="O133" i="28"/>
  <c r="O151" i="28"/>
  <c r="O140" i="28"/>
  <c r="L16" i="26"/>
  <c r="R16" i="26" s="1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Q1" i="27"/>
  <c r="R1" i="27"/>
  <c r="P1" i="27"/>
  <c r="U3" i="15"/>
  <c r="T3" i="15"/>
  <c r="O12" i="28" l="1"/>
  <c r="G3" i="2"/>
  <c r="R17" i="26"/>
  <c r="R18" i="26"/>
  <c r="R19" i="26"/>
  <c r="R20" i="26"/>
  <c r="R21" i="26"/>
  <c r="R22" i="26"/>
  <c r="R23" i="26"/>
  <c r="R24" i="26"/>
  <c r="R25" i="26"/>
  <c r="R26" i="26"/>
  <c r="R27" i="26"/>
  <c r="R28" i="26"/>
  <c r="R29" i="26"/>
  <c r="R30" i="26"/>
  <c r="H1" i="21"/>
  <c r="G1" i="21"/>
  <c r="R3" i="15" l="1"/>
  <c r="S3" i="15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E5" i="29"/>
  <c r="E4" i="29"/>
  <c r="E3" i="29"/>
  <c r="D3" i="21" l="1"/>
  <c r="E5" i="15"/>
  <c r="G3" i="27"/>
  <c r="AA13" i="27" s="1"/>
  <c r="Q7" i="2"/>
  <c r="I4" i="26" l="1"/>
  <c r="X3" i="26" s="1"/>
  <c r="C3" i="27"/>
  <c r="AA15" i="27" s="1"/>
  <c r="E5" i="27"/>
  <c r="D5" i="27"/>
  <c r="E5" i="26"/>
  <c r="D5" i="21"/>
  <c r="G7" i="21" s="1"/>
  <c r="H7" i="21"/>
  <c r="E542" i="24" l="1"/>
  <c r="D542" i="24"/>
  <c r="E541" i="24"/>
  <c r="D541" i="24"/>
  <c r="E540" i="24"/>
  <c r="D540" i="24"/>
  <c r="E539" i="24"/>
  <c r="D539" i="24"/>
  <c r="E538" i="24"/>
  <c r="D538" i="24"/>
  <c r="E537" i="24"/>
  <c r="D537" i="24"/>
  <c r="E536" i="24"/>
  <c r="D536" i="24"/>
  <c r="E535" i="24"/>
  <c r="D535" i="24"/>
  <c r="E534" i="24"/>
  <c r="D534" i="24"/>
  <c r="E533" i="24"/>
  <c r="D533" i="24"/>
  <c r="E532" i="24"/>
  <c r="D532" i="24"/>
  <c r="E531" i="24"/>
  <c r="D531" i="24"/>
  <c r="E530" i="24"/>
  <c r="D530" i="24"/>
  <c r="E529" i="24"/>
  <c r="D529" i="24"/>
  <c r="E528" i="24"/>
  <c r="D528" i="24"/>
  <c r="E527" i="24"/>
  <c r="D527" i="24"/>
  <c r="E526" i="24"/>
  <c r="D526" i="24"/>
  <c r="E525" i="24"/>
  <c r="D525" i="24"/>
  <c r="E524" i="24"/>
  <c r="D524" i="24"/>
  <c r="E523" i="24"/>
  <c r="D523" i="24"/>
  <c r="E522" i="24"/>
  <c r="D522" i="24"/>
  <c r="E521" i="24"/>
  <c r="D521" i="24"/>
  <c r="E520" i="24"/>
  <c r="D520" i="24"/>
  <c r="E519" i="24"/>
  <c r="D519" i="24"/>
  <c r="E518" i="24"/>
  <c r="D518" i="24"/>
  <c r="E517" i="24"/>
  <c r="D517" i="24"/>
  <c r="E516" i="24"/>
  <c r="D516" i="24"/>
  <c r="E515" i="24"/>
  <c r="D515" i="24"/>
  <c r="E514" i="24"/>
  <c r="D514" i="24"/>
  <c r="E513" i="24"/>
  <c r="D513" i="24"/>
  <c r="E512" i="24"/>
  <c r="D512" i="24"/>
  <c r="E511" i="24"/>
  <c r="D511" i="24"/>
  <c r="E510" i="24"/>
  <c r="D510" i="24"/>
  <c r="E509" i="24"/>
  <c r="D509" i="24"/>
  <c r="E508" i="24"/>
  <c r="D508" i="24"/>
  <c r="E507" i="24"/>
  <c r="D507" i="24"/>
  <c r="E506" i="24"/>
  <c r="D506" i="24"/>
  <c r="E505" i="24"/>
  <c r="D505" i="24"/>
  <c r="E504" i="24"/>
  <c r="D504" i="24"/>
  <c r="E503" i="24"/>
  <c r="D503" i="24"/>
  <c r="E502" i="24"/>
  <c r="D502" i="24"/>
  <c r="E501" i="24"/>
  <c r="D501" i="24"/>
  <c r="E500" i="24"/>
  <c r="D500" i="24"/>
  <c r="E499" i="24"/>
  <c r="D499" i="24"/>
  <c r="E498" i="24"/>
  <c r="D498" i="24"/>
  <c r="E497" i="24"/>
  <c r="D497" i="24"/>
  <c r="E496" i="24"/>
  <c r="D496" i="24"/>
  <c r="E495" i="24"/>
  <c r="D495" i="24"/>
  <c r="E494" i="24"/>
  <c r="D494" i="24"/>
  <c r="E493" i="24"/>
  <c r="D493" i="24"/>
  <c r="E492" i="24"/>
  <c r="D492" i="24"/>
  <c r="E491" i="24"/>
  <c r="D491" i="24"/>
  <c r="E490" i="24"/>
  <c r="D490" i="24"/>
  <c r="E489" i="24"/>
  <c r="D489" i="24"/>
  <c r="E488" i="24"/>
  <c r="D488" i="24"/>
  <c r="E487" i="24"/>
  <c r="D487" i="24"/>
  <c r="E486" i="24"/>
  <c r="D486" i="24"/>
  <c r="E485" i="24"/>
  <c r="D485" i="24"/>
  <c r="E484" i="24"/>
  <c r="D484" i="24"/>
  <c r="E483" i="24"/>
  <c r="D483" i="24"/>
  <c r="E482" i="24"/>
  <c r="D482" i="24"/>
  <c r="E481" i="24"/>
  <c r="D481" i="24"/>
  <c r="E480" i="24"/>
  <c r="D480" i="24"/>
  <c r="E479" i="24"/>
  <c r="D479" i="24"/>
  <c r="E478" i="24"/>
  <c r="D478" i="24"/>
  <c r="E477" i="24"/>
  <c r="D477" i="24"/>
  <c r="E476" i="24"/>
  <c r="D476" i="24"/>
  <c r="E475" i="24"/>
  <c r="D475" i="24"/>
  <c r="E474" i="24"/>
  <c r="D474" i="24"/>
  <c r="E473" i="24"/>
  <c r="D473" i="24"/>
  <c r="E472" i="24"/>
  <c r="D472" i="24"/>
  <c r="E471" i="24"/>
  <c r="D471" i="24"/>
  <c r="E470" i="24"/>
  <c r="D470" i="24"/>
  <c r="E469" i="24"/>
  <c r="D469" i="24"/>
  <c r="E468" i="24"/>
  <c r="D468" i="24"/>
  <c r="E467" i="24"/>
  <c r="D467" i="24"/>
  <c r="E466" i="24"/>
  <c r="D466" i="24"/>
  <c r="E465" i="24"/>
  <c r="D465" i="24"/>
  <c r="E464" i="24"/>
  <c r="D464" i="24"/>
  <c r="E463" i="24"/>
  <c r="D463" i="24"/>
  <c r="E462" i="24"/>
  <c r="D462" i="24"/>
  <c r="E461" i="24"/>
  <c r="D461" i="24"/>
  <c r="E460" i="24"/>
  <c r="D460" i="24"/>
  <c r="E459" i="24"/>
  <c r="D459" i="24"/>
  <c r="E458" i="24"/>
  <c r="D458" i="24"/>
  <c r="E457" i="24"/>
  <c r="D457" i="24"/>
  <c r="E456" i="24"/>
  <c r="D456" i="24"/>
  <c r="E455" i="24"/>
  <c r="D455" i="24"/>
  <c r="E454" i="24"/>
  <c r="D454" i="24"/>
  <c r="E453" i="24"/>
  <c r="D453" i="24"/>
  <c r="E452" i="24"/>
  <c r="D452" i="24"/>
  <c r="E451" i="24"/>
  <c r="D451" i="24"/>
  <c r="E450" i="24"/>
  <c r="D450" i="24"/>
  <c r="E449" i="24"/>
  <c r="D449" i="24"/>
  <c r="E448" i="24"/>
  <c r="D448" i="24"/>
  <c r="E447" i="24"/>
  <c r="D447" i="24"/>
  <c r="E446" i="24"/>
  <c r="D446" i="24"/>
  <c r="E445" i="24"/>
  <c r="D445" i="24"/>
  <c r="E444" i="24"/>
  <c r="D444" i="24"/>
  <c r="E443" i="24"/>
  <c r="D443" i="24"/>
  <c r="E442" i="24"/>
  <c r="D442" i="24"/>
  <c r="E441" i="24"/>
  <c r="D441" i="24"/>
  <c r="E440" i="24"/>
  <c r="D440" i="24"/>
  <c r="E439" i="24"/>
  <c r="D439" i="24"/>
  <c r="E438" i="24"/>
  <c r="D438" i="24"/>
  <c r="E437" i="24"/>
  <c r="D437" i="24"/>
  <c r="E436" i="24"/>
  <c r="D436" i="24"/>
  <c r="E435" i="24"/>
  <c r="D435" i="24"/>
  <c r="E434" i="24"/>
  <c r="D434" i="24"/>
  <c r="E433" i="24"/>
  <c r="D433" i="24"/>
  <c r="E432" i="24"/>
  <c r="D432" i="24"/>
  <c r="E431" i="24"/>
  <c r="D431" i="24"/>
  <c r="E430" i="24"/>
  <c r="D430" i="24"/>
  <c r="E429" i="24"/>
  <c r="D429" i="24"/>
  <c r="E428" i="24"/>
  <c r="D428" i="24"/>
  <c r="E427" i="24"/>
  <c r="D427" i="24"/>
  <c r="E426" i="24"/>
  <c r="D426" i="24"/>
  <c r="E425" i="24"/>
  <c r="D425" i="24"/>
  <c r="E424" i="24"/>
  <c r="D424" i="24"/>
  <c r="E423" i="24"/>
  <c r="D423" i="24"/>
  <c r="E422" i="24"/>
  <c r="D422" i="24"/>
  <c r="E421" i="24"/>
  <c r="D421" i="24"/>
  <c r="E420" i="24"/>
  <c r="D420" i="24"/>
  <c r="E419" i="24"/>
  <c r="D419" i="24"/>
  <c r="E418" i="24"/>
  <c r="D418" i="24"/>
  <c r="E417" i="24"/>
  <c r="D417" i="24"/>
  <c r="E416" i="24"/>
  <c r="D416" i="24"/>
  <c r="E415" i="24"/>
  <c r="D415" i="24"/>
  <c r="E414" i="24"/>
  <c r="D414" i="24"/>
  <c r="E413" i="24"/>
  <c r="D413" i="24"/>
  <c r="E412" i="24"/>
  <c r="D412" i="24"/>
  <c r="E411" i="24"/>
  <c r="D411" i="24"/>
  <c r="E410" i="24"/>
  <c r="D410" i="24"/>
  <c r="E409" i="24"/>
  <c r="D409" i="24"/>
  <c r="E408" i="24"/>
  <c r="D408" i="24"/>
  <c r="E407" i="24"/>
  <c r="D407" i="24"/>
  <c r="E406" i="24"/>
  <c r="D406" i="24"/>
  <c r="E405" i="24"/>
  <c r="D405" i="24"/>
  <c r="E404" i="24"/>
  <c r="D404" i="24"/>
  <c r="E403" i="24"/>
  <c r="D403" i="24"/>
  <c r="E402" i="24"/>
  <c r="D402" i="24"/>
  <c r="E401" i="24"/>
  <c r="D401" i="24"/>
  <c r="E400" i="24"/>
  <c r="D400" i="24"/>
  <c r="E399" i="24"/>
  <c r="D399" i="24"/>
  <c r="E398" i="24"/>
  <c r="D398" i="24"/>
  <c r="E397" i="24"/>
  <c r="D397" i="24"/>
  <c r="E396" i="24"/>
  <c r="D396" i="24"/>
  <c r="E395" i="24"/>
  <c r="D395" i="24"/>
  <c r="E394" i="24"/>
  <c r="D394" i="24"/>
  <c r="E393" i="24"/>
  <c r="D393" i="24"/>
  <c r="E392" i="24"/>
  <c r="D392" i="24"/>
  <c r="E391" i="24"/>
  <c r="D391" i="24"/>
  <c r="E390" i="24"/>
  <c r="D390" i="24"/>
  <c r="E389" i="24"/>
  <c r="D389" i="24"/>
  <c r="E388" i="24"/>
  <c r="D388" i="24"/>
  <c r="E387" i="24"/>
  <c r="D387" i="24"/>
  <c r="E386" i="24"/>
  <c r="D386" i="24"/>
  <c r="E385" i="24"/>
  <c r="D385" i="24"/>
  <c r="E384" i="24"/>
  <c r="D384" i="24"/>
  <c r="E383" i="24"/>
  <c r="D383" i="24"/>
  <c r="E382" i="24"/>
  <c r="D382" i="24"/>
  <c r="E381" i="24"/>
  <c r="D381" i="24"/>
  <c r="E380" i="24"/>
  <c r="D380" i="24"/>
  <c r="E379" i="24"/>
  <c r="D379" i="24"/>
  <c r="E378" i="24"/>
  <c r="D378" i="24"/>
  <c r="E377" i="24"/>
  <c r="D377" i="24"/>
  <c r="E376" i="24"/>
  <c r="D376" i="24"/>
  <c r="E375" i="24"/>
  <c r="D375" i="24"/>
  <c r="E374" i="24"/>
  <c r="D374" i="24"/>
  <c r="E373" i="24"/>
  <c r="D373" i="24"/>
  <c r="E372" i="24"/>
  <c r="D372" i="24"/>
  <c r="E371" i="24"/>
  <c r="D371" i="24"/>
  <c r="E370" i="24"/>
  <c r="D370" i="24"/>
  <c r="E369" i="24"/>
  <c r="D369" i="24"/>
  <c r="E368" i="24"/>
  <c r="D368" i="24"/>
  <c r="E367" i="24"/>
  <c r="D367" i="24"/>
  <c r="E366" i="24"/>
  <c r="D366" i="24"/>
  <c r="E365" i="24"/>
  <c r="D365" i="24"/>
  <c r="E364" i="24"/>
  <c r="D364" i="24"/>
  <c r="E363" i="24"/>
  <c r="D363" i="24"/>
  <c r="E362" i="24"/>
  <c r="D362" i="24"/>
  <c r="E361" i="24"/>
  <c r="D361" i="24"/>
  <c r="E360" i="24"/>
  <c r="D360" i="24"/>
  <c r="E359" i="24"/>
  <c r="D359" i="24"/>
  <c r="E358" i="24"/>
  <c r="D358" i="24"/>
  <c r="E357" i="24"/>
  <c r="D357" i="24"/>
  <c r="E356" i="24"/>
  <c r="D356" i="24"/>
  <c r="E355" i="24"/>
  <c r="D355" i="24"/>
  <c r="E354" i="24"/>
  <c r="D354" i="24"/>
  <c r="E353" i="24"/>
  <c r="D353" i="24"/>
  <c r="E352" i="24"/>
  <c r="D352" i="24"/>
  <c r="E351" i="24"/>
  <c r="D351" i="24"/>
  <c r="E350" i="24"/>
  <c r="D350" i="24"/>
  <c r="E349" i="24"/>
  <c r="D349" i="24"/>
  <c r="E348" i="24"/>
  <c r="D348" i="24"/>
  <c r="E347" i="24"/>
  <c r="D347" i="24"/>
  <c r="E346" i="24"/>
  <c r="D346" i="24"/>
  <c r="E345" i="24"/>
  <c r="D345" i="24"/>
  <c r="E344" i="24"/>
  <c r="D344" i="24"/>
  <c r="E343" i="24"/>
  <c r="D343" i="24"/>
  <c r="E342" i="24"/>
  <c r="D342" i="24"/>
  <c r="E341" i="24"/>
  <c r="D341" i="24"/>
  <c r="E340" i="24"/>
  <c r="D340" i="24"/>
  <c r="E339" i="24"/>
  <c r="D339" i="24"/>
  <c r="E338" i="24"/>
  <c r="D338" i="24"/>
  <c r="E337" i="24"/>
  <c r="D337" i="24"/>
  <c r="E336" i="24"/>
  <c r="D336" i="24"/>
  <c r="E335" i="24"/>
  <c r="D335" i="24"/>
  <c r="E334" i="24"/>
  <c r="D334" i="24"/>
  <c r="E333" i="24"/>
  <c r="D333" i="24"/>
  <c r="E332" i="24"/>
  <c r="D332" i="24"/>
  <c r="E331" i="24"/>
  <c r="D331" i="24"/>
  <c r="E330" i="24"/>
  <c r="D330" i="24"/>
  <c r="E329" i="24"/>
  <c r="D329" i="24"/>
  <c r="E328" i="24"/>
  <c r="D328" i="24"/>
  <c r="E327" i="24"/>
  <c r="D327" i="24"/>
  <c r="E326" i="24"/>
  <c r="D326" i="24"/>
  <c r="E325" i="24"/>
  <c r="D325" i="24"/>
  <c r="E324" i="24"/>
  <c r="D324" i="24"/>
  <c r="E323" i="24"/>
  <c r="D323" i="24"/>
  <c r="E322" i="24"/>
  <c r="D322" i="24"/>
  <c r="E321" i="24"/>
  <c r="D321" i="24"/>
  <c r="E320" i="24"/>
  <c r="D320" i="24"/>
  <c r="E319" i="24"/>
  <c r="D319" i="24"/>
  <c r="E318" i="24"/>
  <c r="D318" i="24"/>
  <c r="E317" i="24"/>
  <c r="D317" i="24"/>
  <c r="E316" i="24"/>
  <c r="D316" i="24"/>
  <c r="E315" i="24"/>
  <c r="D315" i="24"/>
  <c r="E314" i="24"/>
  <c r="D314" i="24"/>
  <c r="E313" i="24"/>
  <c r="D313" i="24"/>
  <c r="E312" i="24"/>
  <c r="D312" i="24"/>
  <c r="E311" i="24"/>
  <c r="D311" i="24"/>
  <c r="E310" i="24"/>
  <c r="D310" i="24"/>
  <c r="E309" i="24"/>
  <c r="D309" i="24"/>
  <c r="E308" i="24"/>
  <c r="D308" i="24"/>
  <c r="E307" i="24"/>
  <c r="D307" i="24"/>
  <c r="E306" i="24"/>
  <c r="D306" i="24"/>
  <c r="E305" i="24"/>
  <c r="D305" i="24"/>
  <c r="E304" i="24"/>
  <c r="D304" i="24"/>
  <c r="E303" i="24"/>
  <c r="D303" i="24"/>
  <c r="E302" i="24"/>
  <c r="D302" i="24"/>
  <c r="E301" i="24"/>
  <c r="D301" i="24"/>
  <c r="E300" i="24"/>
  <c r="D300" i="24"/>
  <c r="E299" i="24"/>
  <c r="D299" i="24"/>
  <c r="E298" i="24"/>
  <c r="D298" i="24"/>
  <c r="E297" i="24"/>
  <c r="D297" i="24"/>
  <c r="E296" i="24"/>
  <c r="D296" i="24"/>
  <c r="E295" i="24"/>
  <c r="D295" i="24"/>
  <c r="E294" i="24"/>
  <c r="D294" i="24"/>
  <c r="E293" i="24"/>
  <c r="D293" i="24"/>
  <c r="E292" i="24"/>
  <c r="D292" i="24"/>
  <c r="E291" i="24"/>
  <c r="D291" i="24"/>
  <c r="E290" i="24"/>
  <c r="D290" i="24"/>
  <c r="E289" i="24"/>
  <c r="D289" i="24"/>
  <c r="E288" i="24"/>
  <c r="D288" i="24"/>
  <c r="E287" i="24"/>
  <c r="D287" i="24"/>
  <c r="E286" i="24"/>
  <c r="D286" i="24"/>
  <c r="E285" i="24"/>
  <c r="D285" i="24"/>
  <c r="E284" i="24"/>
  <c r="D284" i="24"/>
  <c r="E283" i="24"/>
  <c r="D283" i="24"/>
  <c r="E282" i="24"/>
  <c r="D282" i="24"/>
  <c r="E281" i="24"/>
  <c r="D281" i="24"/>
  <c r="E280" i="24"/>
  <c r="D280" i="24"/>
  <c r="E279" i="24"/>
  <c r="D279" i="24"/>
  <c r="E278" i="24"/>
  <c r="D278" i="24"/>
  <c r="E277" i="24"/>
  <c r="D277" i="24"/>
  <c r="E276" i="24"/>
  <c r="D276" i="24"/>
  <c r="E275" i="24"/>
  <c r="D275" i="24"/>
  <c r="E274" i="24"/>
  <c r="D274" i="24"/>
  <c r="E273" i="24"/>
  <c r="D273" i="24"/>
  <c r="E272" i="24"/>
  <c r="D272" i="24"/>
  <c r="E271" i="24"/>
  <c r="D271" i="24"/>
  <c r="E270" i="24"/>
  <c r="D270" i="24"/>
  <c r="E269" i="24"/>
  <c r="D269" i="24"/>
  <c r="E268" i="24"/>
  <c r="D268" i="24"/>
  <c r="E267" i="24"/>
  <c r="D267" i="24"/>
  <c r="E266" i="24"/>
  <c r="D266" i="24"/>
  <c r="E265" i="24"/>
  <c r="D265" i="24"/>
  <c r="E264" i="24"/>
  <c r="D264" i="24"/>
  <c r="E263" i="24"/>
  <c r="D263" i="24"/>
  <c r="E262" i="24"/>
  <c r="D262" i="24"/>
  <c r="E261" i="24"/>
  <c r="D261" i="24"/>
  <c r="E260" i="24"/>
  <c r="D260" i="24"/>
  <c r="E259" i="24"/>
  <c r="D259" i="24"/>
  <c r="E258" i="24"/>
  <c r="D258" i="24"/>
  <c r="E257" i="24"/>
  <c r="D257" i="24"/>
  <c r="E256" i="24"/>
  <c r="D256" i="24"/>
  <c r="E255" i="24"/>
  <c r="D255" i="24"/>
  <c r="E254" i="24"/>
  <c r="D254" i="24"/>
  <c r="E253" i="24"/>
  <c r="D253" i="24"/>
  <c r="E252" i="24"/>
  <c r="D252" i="24"/>
  <c r="E251" i="24"/>
  <c r="D251" i="24"/>
  <c r="E250" i="24"/>
  <c r="D250" i="24"/>
  <c r="E249" i="24"/>
  <c r="D249" i="24"/>
  <c r="E248" i="24"/>
  <c r="D248" i="24"/>
  <c r="E247" i="24"/>
  <c r="D247" i="24"/>
  <c r="E246" i="24"/>
  <c r="D246" i="24"/>
  <c r="E245" i="24"/>
  <c r="D245" i="24"/>
  <c r="E244" i="24"/>
  <c r="D244" i="24"/>
  <c r="E243" i="24"/>
  <c r="D243" i="24"/>
  <c r="E242" i="24"/>
  <c r="D242" i="24"/>
  <c r="E241" i="24"/>
  <c r="D241" i="24"/>
  <c r="E240" i="24"/>
  <c r="D240" i="24"/>
  <c r="E239" i="24"/>
  <c r="D239" i="24"/>
  <c r="E238" i="24"/>
  <c r="D238" i="24"/>
  <c r="E237" i="24"/>
  <c r="D237" i="24"/>
  <c r="E236" i="24"/>
  <c r="D236" i="24"/>
  <c r="E235" i="24"/>
  <c r="D235" i="24"/>
  <c r="E234" i="24"/>
  <c r="D234" i="24"/>
  <c r="E233" i="24"/>
  <c r="D233" i="24"/>
  <c r="E232" i="24"/>
  <c r="D232" i="24"/>
  <c r="E231" i="24"/>
  <c r="D231" i="24"/>
  <c r="E230" i="24"/>
  <c r="D230" i="24"/>
  <c r="E229" i="24"/>
  <c r="D229" i="24"/>
  <c r="E228" i="24"/>
  <c r="D228" i="24"/>
  <c r="E227" i="24"/>
  <c r="D227" i="24"/>
  <c r="E226" i="24"/>
  <c r="D226" i="24"/>
  <c r="E225" i="24"/>
  <c r="D225" i="24"/>
  <c r="E224" i="24"/>
  <c r="D224" i="24"/>
  <c r="E223" i="24"/>
  <c r="D223" i="24"/>
  <c r="E222" i="24"/>
  <c r="D222" i="24"/>
  <c r="E221" i="24"/>
  <c r="D221" i="24"/>
  <c r="E220" i="24"/>
  <c r="D220" i="24"/>
  <c r="E219" i="24"/>
  <c r="D219" i="24"/>
  <c r="E218" i="24"/>
  <c r="D218" i="24"/>
  <c r="E217" i="24"/>
  <c r="D217" i="24"/>
  <c r="E216" i="24"/>
  <c r="D216" i="24"/>
  <c r="E215" i="24"/>
  <c r="D215" i="24"/>
  <c r="E214" i="24"/>
  <c r="D214" i="24"/>
  <c r="E213" i="24"/>
  <c r="D213" i="24"/>
  <c r="E212" i="24"/>
  <c r="D212" i="24"/>
  <c r="E211" i="24"/>
  <c r="D211" i="24"/>
  <c r="E210" i="24"/>
  <c r="D210" i="24"/>
  <c r="E209" i="24"/>
  <c r="D209" i="24"/>
  <c r="E208" i="24"/>
  <c r="D208" i="24"/>
  <c r="E207" i="24"/>
  <c r="D207" i="24"/>
  <c r="E206" i="24"/>
  <c r="D206" i="24"/>
  <c r="E205" i="24"/>
  <c r="D205" i="24"/>
  <c r="E204" i="24"/>
  <c r="D204" i="24"/>
  <c r="E203" i="24"/>
  <c r="D203" i="24"/>
  <c r="E202" i="24"/>
  <c r="D202" i="24"/>
  <c r="E201" i="24"/>
  <c r="D201" i="24"/>
  <c r="E200" i="24"/>
  <c r="D200" i="24"/>
  <c r="E199" i="24"/>
  <c r="D199" i="24"/>
  <c r="E198" i="24"/>
  <c r="D198" i="24"/>
  <c r="E197" i="24"/>
  <c r="D197" i="24"/>
  <c r="E196" i="24"/>
  <c r="D196" i="24"/>
  <c r="E195" i="24"/>
  <c r="D195" i="24"/>
  <c r="E194" i="24"/>
  <c r="D194" i="24"/>
  <c r="E193" i="24"/>
  <c r="D193" i="24"/>
  <c r="E192" i="24"/>
  <c r="D192" i="24"/>
  <c r="E191" i="24"/>
  <c r="D191" i="24"/>
  <c r="E190" i="24"/>
  <c r="D190" i="24"/>
  <c r="E189" i="24"/>
  <c r="D189" i="24"/>
  <c r="E188" i="24"/>
  <c r="D188" i="24"/>
  <c r="E187" i="24"/>
  <c r="D187" i="24"/>
  <c r="E186" i="24"/>
  <c r="D186" i="24"/>
  <c r="E185" i="24"/>
  <c r="D185" i="24"/>
  <c r="E184" i="24"/>
  <c r="D184" i="24"/>
  <c r="E183" i="24"/>
  <c r="D183" i="24"/>
  <c r="E182" i="24"/>
  <c r="D182" i="24"/>
  <c r="E181" i="24"/>
  <c r="D181" i="24"/>
  <c r="E180" i="24"/>
  <c r="D180" i="24"/>
  <c r="E179" i="24"/>
  <c r="D179" i="24"/>
  <c r="E178" i="24"/>
  <c r="D178" i="24"/>
  <c r="E177" i="24"/>
  <c r="D177" i="24"/>
  <c r="E176" i="24"/>
  <c r="D176" i="24"/>
  <c r="E175" i="24"/>
  <c r="D175" i="24"/>
  <c r="E174" i="24"/>
  <c r="D174" i="24"/>
  <c r="E173" i="24"/>
  <c r="D173" i="24"/>
  <c r="E172" i="24"/>
  <c r="D172" i="24"/>
  <c r="E171" i="24"/>
  <c r="D171" i="24"/>
  <c r="E170" i="24"/>
  <c r="D170" i="24"/>
  <c r="E169" i="24"/>
  <c r="D169" i="24"/>
  <c r="E168" i="24"/>
  <c r="D168" i="24"/>
  <c r="E167" i="24"/>
  <c r="D167" i="24"/>
  <c r="E166" i="24"/>
  <c r="D166" i="24"/>
  <c r="E165" i="24"/>
  <c r="D165" i="24"/>
  <c r="E164" i="24"/>
  <c r="D164" i="24"/>
  <c r="E163" i="24"/>
  <c r="D163" i="24"/>
  <c r="E162" i="24"/>
  <c r="D162" i="24"/>
  <c r="E161" i="24"/>
  <c r="D161" i="24"/>
  <c r="E160" i="24"/>
  <c r="D160" i="24"/>
  <c r="E159" i="24"/>
  <c r="D159" i="24"/>
  <c r="E158" i="24"/>
  <c r="D158" i="24"/>
  <c r="E157" i="24"/>
  <c r="D157" i="24"/>
  <c r="E156" i="24"/>
  <c r="D156" i="24"/>
  <c r="E155" i="24"/>
  <c r="D155" i="24"/>
  <c r="E154" i="24"/>
  <c r="D154" i="24"/>
  <c r="E153" i="24"/>
  <c r="D153" i="24"/>
  <c r="E152" i="24"/>
  <c r="D152" i="24"/>
  <c r="E151" i="24"/>
  <c r="D151" i="24"/>
  <c r="E150" i="24"/>
  <c r="D150" i="24"/>
  <c r="E149" i="24"/>
  <c r="D149" i="24"/>
  <c r="E148" i="24"/>
  <c r="D148" i="24"/>
  <c r="E147" i="24"/>
  <c r="D147" i="24"/>
  <c r="E146" i="24"/>
  <c r="D146" i="24"/>
  <c r="E145" i="24"/>
  <c r="D145" i="24"/>
  <c r="E144" i="24"/>
  <c r="D144" i="24"/>
  <c r="E143" i="24"/>
  <c r="D143" i="24"/>
  <c r="E142" i="24"/>
  <c r="D142" i="24"/>
  <c r="E141" i="24"/>
  <c r="D141" i="24"/>
  <c r="E140" i="24"/>
  <c r="D140" i="24"/>
  <c r="E139" i="24"/>
  <c r="D139" i="24"/>
  <c r="E138" i="24"/>
  <c r="D138" i="24"/>
  <c r="E137" i="24"/>
  <c r="D137" i="24"/>
  <c r="E136" i="24"/>
  <c r="D136" i="24"/>
  <c r="E135" i="24"/>
  <c r="D135" i="24"/>
  <c r="E134" i="24"/>
  <c r="D134" i="24"/>
  <c r="E133" i="24"/>
  <c r="D133" i="24"/>
  <c r="E132" i="24"/>
  <c r="D132" i="24"/>
  <c r="E131" i="24"/>
  <c r="D131" i="24"/>
  <c r="E130" i="24"/>
  <c r="D130" i="24"/>
  <c r="E129" i="24"/>
  <c r="D129" i="24"/>
  <c r="E128" i="24"/>
  <c r="D128" i="24"/>
  <c r="E127" i="24"/>
  <c r="D127" i="24"/>
  <c r="E126" i="24"/>
  <c r="D126" i="24"/>
  <c r="E125" i="24"/>
  <c r="D125" i="24"/>
  <c r="E124" i="24"/>
  <c r="D124" i="24"/>
  <c r="E123" i="24"/>
  <c r="D123" i="24"/>
  <c r="E122" i="24"/>
  <c r="D122" i="24"/>
  <c r="E121" i="24"/>
  <c r="D121" i="24"/>
  <c r="E120" i="24"/>
  <c r="D120" i="24"/>
  <c r="E119" i="24"/>
  <c r="D119" i="24"/>
  <c r="E118" i="24"/>
  <c r="D118" i="24"/>
  <c r="E117" i="24"/>
  <c r="D117" i="24"/>
  <c r="E116" i="24"/>
  <c r="D116" i="24"/>
  <c r="E115" i="24"/>
  <c r="D115" i="24"/>
  <c r="E114" i="24"/>
  <c r="D114" i="24"/>
  <c r="E113" i="24"/>
  <c r="D113" i="24"/>
  <c r="E112" i="24"/>
  <c r="D112" i="24"/>
  <c r="E111" i="24"/>
  <c r="D111" i="24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C542" i="24"/>
  <c r="C541" i="24"/>
  <c r="C540" i="24"/>
  <c r="C539" i="24"/>
  <c r="C538" i="24"/>
  <c r="C537" i="24"/>
  <c r="C536" i="24"/>
  <c r="C535" i="24"/>
  <c r="C534" i="24"/>
  <c r="C533" i="24"/>
  <c r="C532" i="24"/>
  <c r="C531" i="24"/>
  <c r="C530" i="24"/>
  <c r="C529" i="24"/>
  <c r="C528" i="24"/>
  <c r="C527" i="24"/>
  <c r="C526" i="24"/>
  <c r="C525" i="24"/>
  <c r="C524" i="24"/>
  <c r="C523" i="24"/>
  <c r="C522" i="24"/>
  <c r="C521" i="24"/>
  <c r="C520" i="24"/>
  <c r="C519" i="24"/>
  <c r="C518" i="24"/>
  <c r="C517" i="24"/>
  <c r="C516" i="24"/>
  <c r="C515" i="24"/>
  <c r="C514" i="24"/>
  <c r="C513" i="24"/>
  <c r="C512" i="24"/>
  <c r="C511" i="24"/>
  <c r="C510" i="24"/>
  <c r="C509" i="24"/>
  <c r="C508" i="24"/>
  <c r="C507" i="24"/>
  <c r="C506" i="24"/>
  <c r="C505" i="24"/>
  <c r="C504" i="24"/>
  <c r="C503" i="24"/>
  <c r="C502" i="24"/>
  <c r="C501" i="24"/>
  <c r="C500" i="24"/>
  <c r="C499" i="24"/>
  <c r="C498" i="24"/>
  <c r="C497" i="24"/>
  <c r="C496" i="24"/>
  <c r="C495" i="24"/>
  <c r="C494" i="24"/>
  <c r="C493" i="24"/>
  <c r="C492" i="24"/>
  <c r="C491" i="24"/>
  <c r="C490" i="24"/>
  <c r="C489" i="24"/>
  <c r="C488" i="24"/>
  <c r="C487" i="24"/>
  <c r="C486" i="24"/>
  <c r="C485" i="24"/>
  <c r="C484" i="24"/>
  <c r="C483" i="24"/>
  <c r="C482" i="24"/>
  <c r="C481" i="24"/>
  <c r="C480" i="24"/>
  <c r="C479" i="24"/>
  <c r="C478" i="24"/>
  <c r="C477" i="24"/>
  <c r="C476" i="24"/>
  <c r="C475" i="24"/>
  <c r="C474" i="24"/>
  <c r="C473" i="24"/>
  <c r="C472" i="24"/>
  <c r="C471" i="24"/>
  <c r="C470" i="24"/>
  <c r="C469" i="24"/>
  <c r="C468" i="24"/>
  <c r="C467" i="24"/>
  <c r="C466" i="24"/>
  <c r="C465" i="24"/>
  <c r="C464" i="24"/>
  <c r="C463" i="24"/>
  <c r="C462" i="24"/>
  <c r="C461" i="24"/>
  <c r="C460" i="24"/>
  <c r="C459" i="24"/>
  <c r="C458" i="24"/>
  <c r="C457" i="24"/>
  <c r="C456" i="24"/>
  <c r="C455" i="24"/>
  <c r="C454" i="24"/>
  <c r="C453" i="24"/>
  <c r="C452" i="24"/>
  <c r="C451" i="24"/>
  <c r="C450" i="24"/>
  <c r="C449" i="24"/>
  <c r="C448" i="24"/>
  <c r="C447" i="24"/>
  <c r="C446" i="24"/>
  <c r="C445" i="24"/>
  <c r="C444" i="24"/>
  <c r="C443" i="24"/>
  <c r="C442" i="24"/>
  <c r="C441" i="24"/>
  <c r="C440" i="24"/>
  <c r="C439" i="24"/>
  <c r="C438" i="24"/>
  <c r="C437" i="24"/>
  <c r="C436" i="24"/>
  <c r="C435" i="24"/>
  <c r="C434" i="24"/>
  <c r="C433" i="24"/>
  <c r="C432" i="24"/>
  <c r="C431" i="24"/>
  <c r="C430" i="24"/>
  <c r="C429" i="24"/>
  <c r="C428" i="24"/>
  <c r="C427" i="24"/>
  <c r="C426" i="24"/>
  <c r="C425" i="24"/>
  <c r="C424" i="24"/>
  <c r="C423" i="24"/>
  <c r="C422" i="24"/>
  <c r="C421" i="24"/>
  <c r="C420" i="24"/>
  <c r="C419" i="24"/>
  <c r="C418" i="24"/>
  <c r="C417" i="24"/>
  <c r="C416" i="24"/>
  <c r="C415" i="24"/>
  <c r="C414" i="24"/>
  <c r="C413" i="24"/>
  <c r="C412" i="24"/>
  <c r="C411" i="24"/>
  <c r="C410" i="24"/>
  <c r="C409" i="24"/>
  <c r="C408" i="24"/>
  <c r="C407" i="24"/>
  <c r="C406" i="24"/>
  <c r="C405" i="24"/>
  <c r="C404" i="24"/>
  <c r="C403" i="24"/>
  <c r="C402" i="24"/>
  <c r="C401" i="24"/>
  <c r="C400" i="24"/>
  <c r="C399" i="24"/>
  <c r="C398" i="24"/>
  <c r="C397" i="24"/>
  <c r="C396" i="24"/>
  <c r="C395" i="24"/>
  <c r="C394" i="24"/>
  <c r="C393" i="24"/>
  <c r="C392" i="24"/>
  <c r="C391" i="24"/>
  <c r="C390" i="24"/>
  <c r="C389" i="24"/>
  <c r="C388" i="24"/>
  <c r="C387" i="24"/>
  <c r="C386" i="24"/>
  <c r="C385" i="24"/>
  <c r="C384" i="24"/>
  <c r="C383" i="24"/>
  <c r="C382" i="24"/>
  <c r="C381" i="24"/>
  <c r="C380" i="24"/>
  <c r="C379" i="24"/>
  <c r="C378" i="24"/>
  <c r="C377" i="24"/>
  <c r="C376" i="24"/>
  <c r="C375" i="24"/>
  <c r="C374" i="24"/>
  <c r="C373" i="24"/>
  <c r="C372" i="24"/>
  <c r="C371" i="24"/>
  <c r="C370" i="24"/>
  <c r="C369" i="24"/>
  <c r="C368" i="24"/>
  <c r="C367" i="24"/>
  <c r="C366" i="24"/>
  <c r="C365" i="24"/>
  <c r="C364" i="24"/>
  <c r="C363" i="24"/>
  <c r="C362" i="24"/>
  <c r="C361" i="24"/>
  <c r="C360" i="24"/>
  <c r="C359" i="24"/>
  <c r="C358" i="24"/>
  <c r="C357" i="24"/>
  <c r="C356" i="24"/>
  <c r="C355" i="24"/>
  <c r="C354" i="24"/>
  <c r="C353" i="24"/>
  <c r="C352" i="24"/>
  <c r="C351" i="24"/>
  <c r="C350" i="24"/>
  <c r="C349" i="24"/>
  <c r="C348" i="24"/>
  <c r="C347" i="24"/>
  <c r="C346" i="24"/>
  <c r="C345" i="24"/>
  <c r="C344" i="24"/>
  <c r="C343" i="24"/>
  <c r="C342" i="24"/>
  <c r="C341" i="24"/>
  <c r="C340" i="24"/>
  <c r="C339" i="24"/>
  <c r="C338" i="24"/>
  <c r="C337" i="24"/>
  <c r="C336" i="24"/>
  <c r="C335" i="24"/>
  <c r="C334" i="24"/>
  <c r="C333" i="24"/>
  <c r="C332" i="24"/>
  <c r="C331" i="24"/>
  <c r="C330" i="24"/>
  <c r="C329" i="24"/>
  <c r="C328" i="24"/>
  <c r="C327" i="24"/>
  <c r="C326" i="24"/>
  <c r="C325" i="24"/>
  <c r="C324" i="24"/>
  <c r="C323" i="24"/>
  <c r="C322" i="24"/>
  <c r="C321" i="24"/>
  <c r="C320" i="24"/>
  <c r="C319" i="24"/>
  <c r="C318" i="24"/>
  <c r="C317" i="24"/>
  <c r="C316" i="24"/>
  <c r="C315" i="24"/>
  <c r="C314" i="24"/>
  <c r="C313" i="24"/>
  <c r="C312" i="24"/>
  <c r="C311" i="24"/>
  <c r="C310" i="24"/>
  <c r="C309" i="24"/>
  <c r="C308" i="24"/>
  <c r="C307" i="24"/>
  <c r="C306" i="24"/>
  <c r="C305" i="24"/>
  <c r="C304" i="24"/>
  <c r="C303" i="24"/>
  <c r="C302" i="24"/>
  <c r="C301" i="24"/>
  <c r="C300" i="24"/>
  <c r="C299" i="24"/>
  <c r="C298" i="24"/>
  <c r="C297" i="24"/>
  <c r="C296" i="24"/>
  <c r="C295" i="24"/>
  <c r="C294" i="24"/>
  <c r="C293" i="24"/>
  <c r="C292" i="24"/>
  <c r="C291" i="24"/>
  <c r="C290" i="24"/>
  <c r="C289" i="24"/>
  <c r="C288" i="24"/>
  <c r="C287" i="24"/>
  <c r="C286" i="24"/>
  <c r="C285" i="24"/>
  <c r="C284" i="24"/>
  <c r="C283" i="24"/>
  <c r="C282" i="24"/>
  <c r="C281" i="24"/>
  <c r="C280" i="24"/>
  <c r="C279" i="24"/>
  <c r="C278" i="24"/>
  <c r="C277" i="24"/>
  <c r="C276" i="24"/>
  <c r="C275" i="24"/>
  <c r="C274" i="24"/>
  <c r="C273" i="24"/>
  <c r="C272" i="24"/>
  <c r="C271" i="24"/>
  <c r="C270" i="24"/>
  <c r="C269" i="24"/>
  <c r="C268" i="24"/>
  <c r="C267" i="24"/>
  <c r="C266" i="24"/>
  <c r="C265" i="24"/>
  <c r="C264" i="24"/>
  <c r="C263" i="24"/>
  <c r="C262" i="24"/>
  <c r="C261" i="24"/>
  <c r="C260" i="24"/>
  <c r="C259" i="24"/>
  <c r="C258" i="24"/>
  <c r="C257" i="24"/>
  <c r="C256" i="24"/>
  <c r="C255" i="24"/>
  <c r="C254" i="24"/>
  <c r="C253" i="24"/>
  <c r="C252" i="24"/>
  <c r="C251" i="24"/>
  <c r="C250" i="24"/>
  <c r="C249" i="24"/>
  <c r="C248" i="24"/>
  <c r="C247" i="24"/>
  <c r="C246" i="24"/>
  <c r="C245" i="24"/>
  <c r="C244" i="24"/>
  <c r="C243" i="24"/>
  <c r="C242" i="24"/>
  <c r="C241" i="24"/>
  <c r="C240" i="24"/>
  <c r="C239" i="24"/>
  <c r="C238" i="24"/>
  <c r="C237" i="24"/>
  <c r="C236" i="24"/>
  <c r="C235" i="24"/>
  <c r="C234" i="24"/>
  <c r="C233" i="24"/>
  <c r="C232" i="24"/>
  <c r="C231" i="24"/>
  <c r="C230" i="24"/>
  <c r="C229" i="24"/>
  <c r="C228" i="24"/>
  <c r="C227" i="24"/>
  <c r="C226" i="24"/>
  <c r="C225" i="24"/>
  <c r="C224" i="24"/>
  <c r="C223" i="24"/>
  <c r="C222" i="24"/>
  <c r="C221" i="24"/>
  <c r="C220" i="24"/>
  <c r="C219" i="24"/>
  <c r="C218" i="24"/>
  <c r="C217" i="24"/>
  <c r="C216" i="24"/>
  <c r="C215" i="24"/>
  <c r="C214" i="24"/>
  <c r="C213" i="24"/>
  <c r="C212" i="24"/>
  <c r="C211" i="24"/>
  <c r="C210" i="24"/>
  <c r="C209" i="24"/>
  <c r="C208" i="24"/>
  <c r="C207" i="24"/>
  <c r="C206" i="24"/>
  <c r="C205" i="24"/>
  <c r="C204" i="24"/>
  <c r="C203" i="24"/>
  <c r="C202" i="24"/>
  <c r="C201" i="24"/>
  <c r="C200" i="24"/>
  <c r="C199" i="24"/>
  <c r="C198" i="24"/>
  <c r="C197" i="24"/>
  <c r="C196" i="24"/>
  <c r="C195" i="24"/>
  <c r="C194" i="24"/>
  <c r="C193" i="24"/>
  <c r="C192" i="24"/>
  <c r="C191" i="24"/>
  <c r="C190" i="24"/>
  <c r="C189" i="24"/>
  <c r="C188" i="24"/>
  <c r="C187" i="24"/>
  <c r="C186" i="24"/>
  <c r="C185" i="24"/>
  <c r="C184" i="24"/>
  <c r="C183" i="24"/>
  <c r="C182" i="24"/>
  <c r="C181" i="24"/>
  <c r="C180" i="24"/>
  <c r="C179" i="24"/>
  <c r="C178" i="24"/>
  <c r="C177" i="24"/>
  <c r="C176" i="24"/>
  <c r="C175" i="24"/>
  <c r="C174" i="24"/>
  <c r="C173" i="24"/>
  <c r="C172" i="24"/>
  <c r="C171" i="24"/>
  <c r="C170" i="24"/>
  <c r="C169" i="24"/>
  <c r="C168" i="24"/>
  <c r="C167" i="24"/>
  <c r="C166" i="24"/>
  <c r="C165" i="24"/>
  <c r="C164" i="24"/>
  <c r="C163" i="24"/>
  <c r="C162" i="24"/>
  <c r="C161" i="24"/>
  <c r="C160" i="24"/>
  <c r="C159" i="24"/>
  <c r="C158" i="24"/>
  <c r="C157" i="24"/>
  <c r="C156" i="24"/>
  <c r="C155" i="24"/>
  <c r="C154" i="24"/>
  <c r="C153" i="24"/>
  <c r="C152" i="24"/>
  <c r="C151" i="24"/>
  <c r="C150" i="24"/>
  <c r="C149" i="24"/>
  <c r="C148" i="24"/>
  <c r="C147" i="24"/>
  <c r="C146" i="24"/>
  <c r="C145" i="24"/>
  <c r="C144" i="24"/>
  <c r="C143" i="24"/>
  <c r="C142" i="24"/>
  <c r="C141" i="24"/>
  <c r="C140" i="24"/>
  <c r="C139" i="24"/>
  <c r="C138" i="24"/>
  <c r="C137" i="24"/>
  <c r="C136" i="24"/>
  <c r="C135" i="24"/>
  <c r="C134" i="24"/>
  <c r="C133" i="24"/>
  <c r="C132" i="24"/>
  <c r="C131" i="24"/>
  <c r="C130" i="24"/>
  <c r="C129" i="24"/>
  <c r="C128" i="24"/>
  <c r="C127" i="24"/>
  <c r="C126" i="24"/>
  <c r="C125" i="24"/>
  <c r="C124" i="24"/>
  <c r="C123" i="24"/>
  <c r="C122" i="24"/>
  <c r="C121" i="24"/>
  <c r="C120" i="24"/>
  <c r="C119" i="24"/>
  <c r="C118" i="24"/>
  <c r="C117" i="24"/>
  <c r="C116" i="24"/>
  <c r="C115" i="24"/>
  <c r="C114" i="24"/>
  <c r="C113" i="24"/>
  <c r="C112" i="24"/>
  <c r="C111" i="24"/>
  <c r="C110" i="24"/>
  <c r="C109" i="24"/>
  <c r="C108" i="24"/>
  <c r="C107" i="24"/>
  <c r="C106" i="24"/>
  <c r="C105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C92" i="24"/>
  <c r="C91" i="24"/>
  <c r="C90" i="24"/>
  <c r="C89" i="24"/>
  <c r="C88" i="24"/>
  <c r="C87" i="24"/>
  <c r="C86" i="24"/>
  <c r="C85" i="24"/>
  <c r="C84" i="24"/>
  <c r="C83" i="24"/>
  <c r="C82" i="24"/>
  <c r="C81" i="24"/>
  <c r="C80" i="24"/>
  <c r="C79" i="24"/>
  <c r="C78" i="24"/>
  <c r="C77" i="24"/>
  <c r="C76" i="24"/>
  <c r="C75" i="24"/>
  <c r="C74" i="24"/>
  <c r="C73" i="24"/>
  <c r="C72" i="24"/>
  <c r="C71" i="24"/>
  <c r="C70" i="24"/>
  <c r="C69" i="24"/>
  <c r="C68" i="24"/>
  <c r="C67" i="24"/>
  <c r="C66" i="24"/>
  <c r="C65" i="24"/>
  <c r="C64" i="24"/>
  <c r="C63" i="24"/>
  <c r="C62" i="24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A159" i="27"/>
  <c r="A149" i="27"/>
  <c r="A144" i="27"/>
  <c r="A143" i="27"/>
  <c r="A141" i="27"/>
  <c r="A139" i="27"/>
  <c r="A138" i="27"/>
  <c r="A137" i="27"/>
  <c r="A136" i="27"/>
  <c r="A135" i="27"/>
  <c r="A134" i="27"/>
  <c r="A131" i="27"/>
  <c r="A126" i="27"/>
  <c r="A125" i="27"/>
  <c r="A123" i="27"/>
  <c r="A122" i="27"/>
  <c r="A119" i="27"/>
  <c r="A114" i="27"/>
  <c r="A109" i="27"/>
  <c r="A106" i="27"/>
  <c r="A104" i="27"/>
  <c r="A101" i="27"/>
  <c r="A100" i="27"/>
  <c r="A89" i="27"/>
  <c r="A87" i="27"/>
  <c r="A86" i="27"/>
  <c r="A85" i="27"/>
  <c r="A84" i="27"/>
  <c r="A82" i="27"/>
  <c r="A81" i="27"/>
  <c r="A80" i="27"/>
  <c r="A79" i="27"/>
  <c r="A78" i="27"/>
  <c r="A77" i="27"/>
  <c r="A76" i="27"/>
  <c r="A75" i="27"/>
  <c r="A74" i="27"/>
  <c r="A73" i="27"/>
  <c r="A71" i="27"/>
  <c r="A70" i="27"/>
  <c r="A67" i="27"/>
  <c r="A66" i="27"/>
  <c r="A64" i="27"/>
  <c r="A63" i="27"/>
  <c r="A62" i="27"/>
  <c r="A61" i="27"/>
  <c r="A60" i="27"/>
  <c r="A58" i="27"/>
  <c r="A57" i="27"/>
  <c r="A56" i="27"/>
  <c r="A55" i="27"/>
  <c r="A54" i="27"/>
  <c r="A52" i="27"/>
  <c r="A51" i="27"/>
  <c r="A50" i="27"/>
  <c r="A47" i="27"/>
  <c r="A46" i="27"/>
  <c r="A45" i="27"/>
  <c r="A44" i="27"/>
  <c r="A41" i="27"/>
  <c r="A32" i="27"/>
  <c r="A29" i="27" l="1"/>
  <c r="R2" i="27"/>
  <c r="V3" i="15" s="1"/>
  <c r="E4" i="26"/>
  <c r="C3" i="21"/>
  <c r="F5" i="26"/>
  <c r="P7" i="2"/>
  <c r="X5" i="26" l="1"/>
  <c r="C16" i="26" l="1"/>
  <c r="B16" i="26"/>
  <c r="Q16" i="26" s="1"/>
  <c r="C20" i="26"/>
  <c r="B20" i="26"/>
  <c r="Q20" i="26" s="1"/>
  <c r="C24" i="26"/>
  <c r="B24" i="26"/>
  <c r="Q24" i="26" s="1"/>
  <c r="C28" i="26"/>
  <c r="B28" i="26"/>
  <c r="Q28" i="26" s="1"/>
  <c r="B13" i="26"/>
  <c r="Q13" i="26" s="1"/>
  <c r="C13" i="26"/>
  <c r="B17" i="26"/>
  <c r="Q17" i="26" s="1"/>
  <c r="C17" i="26"/>
  <c r="B21" i="26"/>
  <c r="Q21" i="26" s="1"/>
  <c r="C21" i="26"/>
  <c r="B25" i="26"/>
  <c r="Q25" i="26" s="1"/>
  <c r="C25" i="26"/>
  <c r="B29" i="26"/>
  <c r="Q29" i="26" s="1"/>
  <c r="C29" i="26"/>
  <c r="C14" i="26"/>
  <c r="B14" i="26"/>
  <c r="Q14" i="26" s="1"/>
  <c r="C18" i="26"/>
  <c r="B18" i="26"/>
  <c r="Q18" i="26" s="1"/>
  <c r="C22" i="26"/>
  <c r="B22" i="26"/>
  <c r="Q22" i="26" s="1"/>
  <c r="C26" i="26"/>
  <c r="B26" i="26"/>
  <c r="Q26" i="26" s="1"/>
  <c r="C30" i="26"/>
  <c r="B30" i="26"/>
  <c r="Q30" i="26" s="1"/>
  <c r="B15" i="26"/>
  <c r="Q15" i="26" s="1"/>
  <c r="C15" i="26"/>
  <c r="B19" i="26"/>
  <c r="Q19" i="26" s="1"/>
  <c r="C19" i="26"/>
  <c r="B23" i="26"/>
  <c r="Q23" i="26" s="1"/>
  <c r="C23" i="26"/>
  <c r="B27" i="26"/>
  <c r="Q27" i="26" s="1"/>
  <c r="C27" i="26"/>
  <c r="E1" i="15" l="1"/>
  <c r="F1" i="15" s="1"/>
  <c r="G1" i="15" s="1"/>
  <c r="H1" i="15" s="1"/>
  <c r="I1" i="15" s="1"/>
  <c r="J1" i="15" s="1"/>
  <c r="K1" i="15" s="1"/>
  <c r="M1" i="15" s="1"/>
  <c r="N1" i="15" s="1"/>
  <c r="E4" i="15"/>
  <c r="C8" i="15" s="1"/>
  <c r="O1" i="15" l="1"/>
  <c r="Q1" i="15" s="1"/>
  <c r="R1" i="15" s="1"/>
  <c r="S1" i="15" s="1"/>
  <c r="M2" i="15"/>
  <c r="N2" i="15" s="1"/>
  <c r="B8" i="15" l="1"/>
  <c r="E87" i="7"/>
  <c r="E85" i="7"/>
  <c r="E84" i="7"/>
  <c r="E83" i="7"/>
  <c r="E81" i="7"/>
  <c r="E80" i="7"/>
  <c r="E79" i="7"/>
  <c r="E78" i="7"/>
  <c r="E77" i="7"/>
  <c r="E76" i="7"/>
  <c r="E75" i="7"/>
  <c r="E74" i="7"/>
  <c r="E73" i="7"/>
  <c r="E72" i="7"/>
  <c r="E71" i="7"/>
  <c r="E69" i="7"/>
  <c r="E68" i="7"/>
  <c r="E67" i="7"/>
  <c r="E66" i="7"/>
  <c r="E64" i="7"/>
  <c r="E63" i="7"/>
  <c r="E62" i="7"/>
  <c r="E61" i="7"/>
  <c r="E60" i="7"/>
  <c r="E59" i="7"/>
  <c r="E57" i="7"/>
  <c r="E56" i="7"/>
  <c r="E55" i="7"/>
  <c r="E53" i="7"/>
  <c r="E52" i="7"/>
  <c r="E51" i="7"/>
  <c r="E50" i="7"/>
  <c r="E49" i="7"/>
  <c r="E48" i="7"/>
  <c r="E47" i="7"/>
  <c r="E46" i="7"/>
  <c r="E44" i="7"/>
  <c r="E42" i="7"/>
  <c r="E40" i="7"/>
  <c r="E38" i="7"/>
  <c r="E37" i="7"/>
  <c r="E35" i="7"/>
  <c r="E34" i="7"/>
  <c r="E33" i="7"/>
  <c r="E32" i="7"/>
  <c r="E31" i="7"/>
  <c r="E30" i="7"/>
  <c r="E28" i="7"/>
  <c r="E27" i="7"/>
  <c r="E25" i="7"/>
  <c r="E24" i="7"/>
  <c r="E22" i="7"/>
  <c r="E21" i="7"/>
  <c r="E20" i="7"/>
  <c r="E18" i="7"/>
  <c r="E17" i="7"/>
  <c r="E16" i="7"/>
  <c r="E15" i="7"/>
  <c r="E14" i="7"/>
  <c r="E13" i="7"/>
  <c r="E12" i="7"/>
  <c r="E11" i="7"/>
  <c r="E9" i="7"/>
  <c r="E8" i="7"/>
  <c r="E7" i="7"/>
  <c r="E6" i="7"/>
  <c r="E5" i="7"/>
  <c r="A8" i="15" l="1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A1" i="2" l="1"/>
  <c r="A1" i="15" l="1"/>
  <c r="A6" i="21"/>
  <c r="A8" i="21" l="1"/>
  <c r="A9" i="21" s="1"/>
  <c r="A10" i="21" s="1"/>
  <c r="A11" i="21" l="1"/>
  <c r="A12" i="21" l="1"/>
  <c r="A13" i="21" l="1"/>
  <c r="A14" i="21" l="1"/>
  <c r="A15" i="21" s="1"/>
  <c r="A16" i="21" l="1"/>
  <c r="A17" i="21"/>
  <c r="A18" i="21" s="1"/>
  <c r="A19" i="21" s="1"/>
  <c r="A20" i="21" s="1"/>
  <c r="A21" i="21" s="1"/>
  <c r="A22" i="21" s="1"/>
  <c r="A23" i="21" s="1"/>
  <c r="A24" i="21" l="1"/>
  <c r="A158" i="21" s="1"/>
  <c r="A25" i="21" l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C67" i="21" l="1"/>
  <c r="B67" i="21"/>
  <c r="A68" i="21"/>
  <c r="B68" i="21" l="1"/>
  <c r="C68" i="21"/>
  <c r="A69" i="21"/>
  <c r="B69" i="21" l="1"/>
  <c r="C69" i="21"/>
  <c r="A70" i="21"/>
  <c r="B70" i="21" l="1"/>
  <c r="C70" i="21"/>
  <c r="A71" i="21"/>
  <c r="C71" i="21" l="1"/>
  <c r="B71" i="21"/>
  <c r="A72" i="21"/>
  <c r="B79" i="21"/>
  <c r="C79" i="21"/>
  <c r="B72" i="21" l="1"/>
  <c r="A73" i="21"/>
  <c r="C72" i="21"/>
  <c r="B80" i="21"/>
  <c r="C80" i="21"/>
  <c r="A74" i="21" l="1"/>
  <c r="A75" i="21" s="1"/>
  <c r="B73" i="21"/>
  <c r="C73" i="21"/>
  <c r="C81" i="21"/>
  <c r="B81" i="21"/>
  <c r="A76" i="21" l="1"/>
  <c r="C75" i="21"/>
  <c r="B75" i="21"/>
  <c r="C74" i="21"/>
  <c r="B74" i="21"/>
  <c r="B82" i="21"/>
  <c r="C82" i="21"/>
  <c r="A77" i="21" l="1"/>
  <c r="A78" i="21" s="1"/>
  <c r="B76" i="21"/>
  <c r="C76" i="21"/>
  <c r="C83" i="21"/>
  <c r="B83" i="21"/>
  <c r="C78" i="21" l="1"/>
  <c r="B78" i="21"/>
  <c r="C77" i="21"/>
  <c r="B77" i="21"/>
  <c r="B84" i="21"/>
  <c r="C84" i="21"/>
  <c r="B85" i="21" l="1"/>
  <c r="C85" i="21"/>
  <c r="C86" i="21" l="1"/>
  <c r="B86" i="21"/>
  <c r="B87" i="21" l="1"/>
  <c r="C87" i="21"/>
  <c r="B88" i="21" l="1"/>
  <c r="C88" i="21"/>
  <c r="C89" i="21" l="1"/>
  <c r="B89" i="21"/>
  <c r="B90" i="21" l="1"/>
  <c r="C90" i="21"/>
  <c r="C91" i="21" l="1"/>
  <c r="B91" i="21"/>
  <c r="B92" i="21" l="1"/>
  <c r="C92" i="21"/>
  <c r="B93" i="21" l="1"/>
  <c r="C93" i="21"/>
  <c r="C94" i="21" l="1"/>
  <c r="B94" i="21"/>
  <c r="B95" i="21" l="1"/>
  <c r="C95" i="21"/>
  <c r="B96" i="21" l="1"/>
  <c r="C96" i="21"/>
  <c r="C97" i="21" l="1"/>
  <c r="B97" i="21"/>
  <c r="C98" i="21" l="1"/>
  <c r="B98" i="21"/>
  <c r="C99" i="21" l="1"/>
  <c r="B99" i="21"/>
  <c r="C100" i="21" l="1"/>
  <c r="B100" i="21"/>
  <c r="B101" i="21" l="1"/>
  <c r="C101" i="21"/>
  <c r="B102" i="21" l="1"/>
  <c r="C102" i="21"/>
  <c r="B103" i="21" l="1"/>
  <c r="C103" i="21"/>
  <c r="B104" i="21" l="1"/>
  <c r="C104" i="21"/>
  <c r="C105" i="21" l="1"/>
  <c r="B105" i="21"/>
  <c r="C106" i="21" l="1"/>
  <c r="B106" i="21"/>
  <c r="C107" i="21" l="1"/>
  <c r="B107" i="21"/>
  <c r="B108" i="21" l="1"/>
  <c r="C108" i="21"/>
  <c r="B109" i="21" l="1"/>
  <c r="C109" i="21"/>
  <c r="C110" i="21" l="1"/>
  <c r="B110" i="21"/>
  <c r="C111" i="21" l="1"/>
  <c r="B111" i="21"/>
  <c r="B112" i="21" l="1"/>
  <c r="C112" i="21"/>
  <c r="C113" i="21" l="1"/>
  <c r="B113" i="21"/>
  <c r="C114" i="21" l="1"/>
  <c r="B114" i="21"/>
  <c r="C115" i="21" l="1"/>
  <c r="B115" i="21"/>
  <c r="B116" i="21" l="1"/>
  <c r="C116" i="21"/>
  <c r="B117" i="21" l="1"/>
  <c r="C117" i="21"/>
  <c r="C118" i="21" l="1"/>
  <c r="B118" i="21"/>
  <c r="B119" i="21" l="1"/>
  <c r="C119" i="21"/>
  <c r="C120" i="21" l="1"/>
  <c r="B120" i="21"/>
  <c r="C121" i="21" l="1"/>
  <c r="B121" i="21"/>
  <c r="B122" i="21" l="1"/>
  <c r="C122" i="21"/>
  <c r="C123" i="21" l="1"/>
  <c r="B123" i="21"/>
  <c r="B124" i="21" l="1"/>
  <c r="C124" i="21"/>
  <c r="B125" i="21" l="1"/>
  <c r="C125" i="21"/>
  <c r="C126" i="21" l="1"/>
  <c r="B126" i="21"/>
  <c r="B127" i="21" l="1"/>
  <c r="C127" i="21"/>
  <c r="C128" i="21" l="1"/>
  <c r="B128" i="21"/>
  <c r="C129" i="21" l="1"/>
  <c r="B129" i="21"/>
  <c r="B130" i="21" l="1"/>
  <c r="C130" i="21"/>
  <c r="C131" i="21" l="1"/>
  <c r="B131" i="21"/>
  <c r="B132" i="21" l="1"/>
  <c r="C132" i="21"/>
  <c r="B133" i="21" l="1"/>
  <c r="C133" i="21"/>
  <c r="C134" i="21" l="1"/>
  <c r="B134" i="21"/>
  <c r="B135" i="21" l="1"/>
  <c r="C135" i="21"/>
  <c r="C136" i="21" l="1"/>
  <c r="B136" i="21"/>
  <c r="C137" i="21" l="1"/>
  <c r="B137" i="21"/>
  <c r="B138" i="21" l="1"/>
  <c r="C138" i="21"/>
  <c r="C139" i="21" l="1"/>
  <c r="B139" i="21"/>
  <c r="B140" i="21" l="1"/>
  <c r="C140" i="21"/>
  <c r="B141" i="21" l="1"/>
  <c r="C141" i="21"/>
  <c r="C142" i="21" l="1"/>
  <c r="B142" i="21"/>
  <c r="B143" i="21" l="1"/>
  <c r="C143" i="21"/>
  <c r="C144" i="21" l="1"/>
  <c r="B144" i="21"/>
  <c r="C145" i="21" l="1"/>
  <c r="B145" i="21"/>
  <c r="B146" i="21" l="1"/>
  <c r="C146" i="21"/>
  <c r="C147" i="21" l="1"/>
  <c r="B147" i="21"/>
  <c r="B148" i="21" l="1"/>
  <c r="C148" i="21"/>
  <c r="B149" i="21" l="1"/>
  <c r="C149" i="21"/>
  <c r="C150" i="21" l="1"/>
  <c r="B150" i="21"/>
  <c r="B151" i="21" l="1"/>
  <c r="C151" i="21"/>
  <c r="C152" i="21" l="1"/>
  <c r="B152" i="21"/>
  <c r="C153" i="21" l="1"/>
  <c r="B153" i="21"/>
  <c r="C154" i="21" l="1"/>
  <c r="B154" i="21"/>
  <c r="C155" i="21" l="1"/>
  <c r="B155" i="21"/>
  <c r="B156" i="21" l="1"/>
  <c r="C156" i="21"/>
  <c r="B157" i="21" l="1"/>
  <c r="C157" i="21"/>
  <c r="B158" i="21" l="1"/>
  <c r="C158" i="21"/>
  <c r="A1" i="21"/>
  <c r="A8" i="27" s="1"/>
  <c r="A11" i="27" l="1"/>
  <c r="A12" i="27" s="1"/>
  <c r="A2" i="15"/>
  <c r="S8" i="15" l="1"/>
  <c r="R8" i="15"/>
  <c r="A13" i="27"/>
  <c r="A242" i="27" l="1"/>
  <c r="T8" i="15" s="1"/>
  <c r="A15" i="27"/>
  <c r="F8" i="15"/>
  <c r="G8" i="15"/>
  <c r="H8" i="15"/>
  <c r="O8" i="15"/>
  <c r="M8" i="15"/>
  <c r="I8" i="15"/>
  <c r="E8" i="15"/>
  <c r="L8" i="15"/>
  <c r="J8" i="15"/>
  <c r="D8" i="15"/>
  <c r="N8" i="15"/>
  <c r="K8" i="15"/>
  <c r="U8" i="15"/>
  <c r="V8" i="15" l="1"/>
  <c r="A20" i="27"/>
  <c r="AB8" i="15"/>
  <c r="A21" i="27" l="1"/>
  <c r="A22" i="27" l="1"/>
  <c r="A23" i="27"/>
  <c r="A24" i="27" l="1"/>
  <c r="A25" i="27" l="1"/>
  <c r="A26" i="27" s="1"/>
  <c r="A28" i="27" l="1"/>
  <c r="A30" i="27" s="1"/>
  <c r="A31" i="27" l="1"/>
  <c r="A33" i="27" s="1"/>
  <c r="A34" i="27" s="1"/>
  <c r="A35" i="27" s="1"/>
  <c r="A36" i="27" s="1"/>
  <c r="A37" i="27" l="1"/>
  <c r="A38" i="27" s="1"/>
  <c r="A39" i="27" s="1"/>
  <c r="A40" i="27"/>
  <c r="Q8" i="15"/>
  <c r="A42" i="27" l="1"/>
  <c r="A43" i="27" s="1"/>
  <c r="A48" i="27" s="1"/>
  <c r="A49" i="27" s="1"/>
  <c r="A53" i="27" s="1"/>
  <c r="P8" i="15"/>
  <c r="AA8" i="15"/>
  <c r="A59" i="27" l="1"/>
  <c r="A65" i="27" s="1"/>
  <c r="A68" i="27" l="1"/>
  <c r="A69" i="27" s="1"/>
  <c r="A72" i="27" l="1"/>
  <c r="A83" i="27" l="1"/>
  <c r="A88" i="27" l="1"/>
  <c r="A90" i="27"/>
  <c r="A91" i="27" s="1"/>
  <c r="A92" i="27" l="1"/>
  <c r="A93" i="27" s="1"/>
  <c r="A94" i="27" l="1"/>
  <c r="A95" i="27" s="1"/>
  <c r="A96" i="27" s="1"/>
  <c r="A97" i="27" s="1"/>
  <c r="A98" i="27" l="1"/>
  <c r="A99" i="27" s="1"/>
  <c r="A102" i="27" s="1"/>
  <c r="A103" i="27" s="1"/>
  <c r="A105" i="27" s="1"/>
  <c r="A115" i="27"/>
  <c r="A107" i="27" l="1"/>
  <c r="A108" i="27" s="1"/>
  <c r="A110" i="27" l="1"/>
  <c r="A111" i="27" l="1"/>
  <c r="A128" i="27"/>
  <c r="A112" i="27" l="1"/>
  <c r="A170" i="27"/>
  <c r="A171" i="27" s="1"/>
  <c r="A172" i="27" s="1"/>
  <c r="A173" i="27" s="1"/>
  <c r="A113" i="27" l="1"/>
  <c r="A116" i="27" l="1"/>
  <c r="A117" i="27" l="1"/>
  <c r="A120" i="27"/>
  <c r="A121" i="27" s="1"/>
  <c r="A124" i="27" s="1"/>
  <c r="A127" i="27" s="1"/>
  <c r="A129" i="27" l="1"/>
  <c r="A130" i="27"/>
  <c r="A132" i="27" s="1"/>
  <c r="A133" i="27" l="1"/>
  <c r="A140" i="27" s="1"/>
  <c r="A142" i="27" s="1"/>
  <c r="A145" i="27" s="1"/>
  <c r="A146" i="27" l="1"/>
  <c r="A147" i="27" s="1"/>
  <c r="A148" i="27" l="1"/>
  <c r="A150" i="27" s="1"/>
  <c r="A151" i="27" l="1"/>
  <c r="A152" i="27" l="1"/>
  <c r="A153" i="27" l="1"/>
  <c r="A154" i="27" s="1"/>
  <c r="A155" i="27" l="1"/>
  <c r="A156" i="27" s="1"/>
  <c r="A157" i="27" s="1"/>
  <c r="A158" i="27" s="1"/>
  <c r="A161" i="27" s="1"/>
  <c r="A162" i="27" s="1"/>
  <c r="A163" i="27" s="1"/>
  <c r="A164" i="27" s="1"/>
  <c r="A165" i="27" s="1"/>
  <c r="A168" i="27" s="1"/>
  <c r="A169" i="27" s="1"/>
  <c r="A175" i="27" s="1"/>
  <c r="A176" i="27" s="1"/>
  <c r="A177" i="27" s="1"/>
  <c r="A178" i="27" s="1"/>
  <c r="A180" i="27" s="1"/>
  <c r="A181" i="27" s="1"/>
  <c r="A182" i="27" s="1"/>
  <c r="A206" i="27" l="1"/>
  <c r="A211" i="27" s="1"/>
  <c r="A208" i="27"/>
  <c r="A209" i="27" s="1"/>
  <c r="A213" i="27" s="1"/>
  <c r="A214" i="27" s="1"/>
  <c r="A215" i="27" s="1"/>
  <c r="A217" i="27" s="1"/>
  <c r="A218" i="27" s="1"/>
  <c r="A221" i="27" s="1"/>
  <c r="A222" i="27" s="1"/>
  <c r="A224" i="27" s="1"/>
  <c r="A228" i="27" s="1"/>
  <c r="A1" i="27" s="1"/>
  <c r="A3" i="15" s="1"/>
  <c r="A9" i="15" l="1"/>
  <c r="A10" i="15" l="1"/>
  <c r="H9" i="15"/>
  <c r="E9" i="15"/>
  <c r="U9" i="15"/>
  <c r="O9" i="15"/>
  <c r="N9" i="15"/>
  <c r="Q9" i="15"/>
  <c r="AA9" i="15" s="1"/>
  <c r="C9" i="15"/>
  <c r="C10" i="15" s="1"/>
  <c r="B9" i="15"/>
  <c r="B10" i="15" s="1"/>
  <c r="K9" i="15"/>
  <c r="L9" i="15"/>
  <c r="G9" i="15"/>
  <c r="AB9" i="15"/>
  <c r="M9" i="15"/>
  <c r="F9" i="15"/>
  <c r="T9" i="15"/>
  <c r="J9" i="15"/>
  <c r="R9" i="15"/>
  <c r="I9" i="15"/>
  <c r="S9" i="15"/>
  <c r="D9" i="15"/>
  <c r="P9" i="15" l="1"/>
  <c r="V9" i="15"/>
  <c r="U10" i="15"/>
  <c r="M10" i="15"/>
  <c r="J10" i="15"/>
  <c r="H10" i="15"/>
  <c r="S10" i="15"/>
  <c r="K10" i="15"/>
  <c r="N10" i="15"/>
  <c r="E10" i="15"/>
  <c r="I10" i="15"/>
  <c r="T10" i="15"/>
  <c r="O10" i="15"/>
  <c r="L10" i="15"/>
  <c r="G10" i="15"/>
  <c r="F10" i="15"/>
  <c r="D10" i="15"/>
  <c r="R10" i="15"/>
  <c r="Q10" i="15"/>
  <c r="AA10" i="15" s="1"/>
  <c r="AB10" i="15"/>
  <c r="A11" i="15"/>
  <c r="A12" i="15" l="1"/>
  <c r="G11" i="15"/>
  <c r="M11" i="15"/>
  <c r="O11" i="15"/>
  <c r="U11" i="15"/>
  <c r="S11" i="15"/>
  <c r="H11" i="15"/>
  <c r="AB11" i="15"/>
  <c r="T11" i="15"/>
  <c r="B11" i="15"/>
  <c r="E11" i="15"/>
  <c r="K11" i="15"/>
  <c r="F11" i="15"/>
  <c r="L11" i="15"/>
  <c r="J11" i="15"/>
  <c r="N11" i="15"/>
  <c r="C11" i="15"/>
  <c r="C12" i="15" s="1"/>
  <c r="R11" i="15"/>
  <c r="I11" i="15"/>
  <c r="Q11" i="15"/>
  <c r="AA11" i="15" s="1"/>
  <c r="D11" i="15"/>
  <c r="P10" i="15"/>
  <c r="V10" i="15"/>
  <c r="A13" i="15"/>
  <c r="V11" i="15" l="1"/>
  <c r="B12" i="15"/>
  <c r="P11" i="15"/>
  <c r="A14" i="15"/>
  <c r="N13" i="15"/>
  <c r="Q13" i="15"/>
  <c r="AA13" i="15" s="1"/>
  <c r="H13" i="15"/>
  <c r="L13" i="15"/>
  <c r="C13" i="15"/>
  <c r="K13" i="15"/>
  <c r="E13" i="15"/>
  <c r="M13" i="15"/>
  <c r="I13" i="15"/>
  <c r="R13" i="15"/>
  <c r="AB13" i="15"/>
  <c r="U13" i="15"/>
  <c r="J13" i="15"/>
  <c r="F13" i="15"/>
  <c r="O13" i="15"/>
  <c r="D13" i="15"/>
  <c r="B13" i="15"/>
  <c r="S13" i="15"/>
  <c r="T13" i="15"/>
  <c r="G13" i="15"/>
  <c r="K12" i="15"/>
  <c r="O12" i="15"/>
  <c r="S12" i="15"/>
  <c r="R12" i="15"/>
  <c r="Q12" i="15"/>
  <c r="AA12" i="15" s="1"/>
  <c r="U12" i="15"/>
  <c r="J12" i="15"/>
  <c r="L12" i="15"/>
  <c r="H12" i="15"/>
  <c r="G12" i="15"/>
  <c r="F12" i="15"/>
  <c r="I12" i="15"/>
  <c r="T12" i="15"/>
  <c r="N12" i="15"/>
  <c r="D12" i="15"/>
  <c r="AB12" i="15"/>
  <c r="M12" i="15"/>
  <c r="E12" i="15"/>
  <c r="P13" i="15" l="1"/>
  <c r="P12" i="15"/>
  <c r="V13" i="15"/>
  <c r="K14" i="15"/>
  <c r="U14" i="15"/>
  <c r="G14" i="15"/>
  <c r="N14" i="15"/>
  <c r="AB14" i="15"/>
  <c r="E14" i="15"/>
  <c r="Q14" i="15"/>
  <c r="AA14" i="15" s="1"/>
  <c r="F14" i="15"/>
  <c r="O14" i="15"/>
  <c r="M14" i="15"/>
  <c r="S14" i="15"/>
  <c r="T14" i="15"/>
  <c r="D14" i="15"/>
  <c r="H14" i="15"/>
  <c r="I14" i="15"/>
  <c r="L14" i="15"/>
  <c r="R14" i="15"/>
  <c r="J14" i="15"/>
  <c r="V12" i="15"/>
  <c r="B14" i="15"/>
  <c r="C14" i="15"/>
  <c r="A15" i="15"/>
  <c r="P14" i="15" l="1"/>
  <c r="A16" i="15"/>
  <c r="V14" i="15"/>
  <c r="S15" i="15"/>
  <c r="Q15" i="15"/>
  <c r="AA15" i="15" s="1"/>
  <c r="T15" i="15"/>
  <c r="D15" i="15"/>
  <c r="E15" i="15"/>
  <c r="I15" i="15"/>
  <c r="G15" i="15"/>
  <c r="J15" i="15"/>
  <c r="H15" i="15"/>
  <c r="R15" i="15"/>
  <c r="AB15" i="15"/>
  <c r="U15" i="15"/>
  <c r="M15" i="15"/>
  <c r="N15" i="15"/>
  <c r="K15" i="15"/>
  <c r="B15" i="15"/>
  <c r="O15" i="15"/>
  <c r="L15" i="15"/>
  <c r="F15" i="15"/>
  <c r="C15" i="15"/>
  <c r="V15" i="15" l="1"/>
  <c r="P15" i="15"/>
  <c r="D16" i="15"/>
  <c r="N16" i="15"/>
  <c r="G16" i="15"/>
  <c r="I16" i="15"/>
  <c r="C16" i="15"/>
  <c r="J16" i="15"/>
  <c r="F16" i="15"/>
  <c r="K16" i="15"/>
  <c r="T16" i="15"/>
  <c r="V16" i="15" s="1"/>
  <c r="H16" i="15"/>
  <c r="Q16" i="15"/>
  <c r="AA16" i="15" s="1"/>
  <c r="M16" i="15"/>
  <c r="E16" i="15"/>
  <c r="O16" i="15"/>
  <c r="L16" i="15"/>
  <c r="B16" i="15"/>
  <c r="AB16" i="15"/>
  <c r="S16" i="15"/>
  <c r="U16" i="15"/>
  <c r="R16" i="15"/>
  <c r="A17" i="15"/>
  <c r="J17" i="15" l="1"/>
  <c r="R17" i="15"/>
  <c r="N17" i="15"/>
  <c r="U17" i="15"/>
  <c r="C17" i="15"/>
  <c r="D17" i="15"/>
  <c r="B17" i="15"/>
  <c r="I17" i="15"/>
  <c r="Q17" i="15"/>
  <c r="AA17" i="15" s="1"/>
  <c r="K17" i="15"/>
  <c r="S17" i="15"/>
  <c r="AB17" i="15"/>
  <c r="O17" i="15"/>
  <c r="G17" i="15"/>
  <c r="E17" i="15"/>
  <c r="H17" i="15"/>
  <c r="L17" i="15"/>
  <c r="M17" i="15"/>
  <c r="T17" i="15"/>
  <c r="F17" i="15"/>
  <c r="A18" i="15"/>
  <c r="P16" i="15"/>
  <c r="V17" i="15" l="1"/>
  <c r="P17" i="15"/>
  <c r="R18" i="15"/>
  <c r="S18" i="15"/>
  <c r="U18" i="15"/>
  <c r="H18" i="15"/>
  <c r="I18" i="15"/>
  <c r="B18" i="15"/>
  <c r="J18" i="15"/>
  <c r="F18" i="15"/>
  <c r="E18" i="15"/>
  <c r="M18" i="15"/>
  <c r="Q18" i="15"/>
  <c r="AA18" i="15" s="1"/>
  <c r="C18" i="15"/>
  <c r="T18" i="15"/>
  <c r="K18" i="15"/>
  <c r="N18" i="15"/>
  <c r="O18" i="15"/>
  <c r="L18" i="15"/>
  <c r="D18" i="15"/>
  <c r="G18" i="15"/>
  <c r="AB18" i="15"/>
  <c r="A19" i="15"/>
  <c r="P18" i="15" l="1"/>
  <c r="V18" i="15"/>
  <c r="S19" i="15"/>
  <c r="H19" i="15"/>
  <c r="AB19" i="15"/>
  <c r="C19" i="15"/>
  <c r="O19" i="15"/>
  <c r="B19" i="15"/>
  <c r="K19" i="15"/>
  <c r="G19" i="15"/>
  <c r="U19" i="15"/>
  <c r="N19" i="15"/>
  <c r="J19" i="15"/>
  <c r="M19" i="15"/>
  <c r="R19" i="15"/>
  <c r="L19" i="15"/>
  <c r="T19" i="15"/>
  <c r="E19" i="15"/>
  <c r="I19" i="15"/>
  <c r="D19" i="15"/>
  <c r="Q19" i="15"/>
  <c r="AA19" i="15" s="1"/>
  <c r="F19" i="15"/>
  <c r="A20" i="15"/>
  <c r="P19" i="15" l="1"/>
  <c r="V19" i="15"/>
  <c r="I20" i="15"/>
  <c r="B20" i="15"/>
  <c r="L20" i="15"/>
  <c r="O20" i="15"/>
  <c r="H20" i="15"/>
  <c r="F20" i="15"/>
  <c r="G20" i="15"/>
  <c r="E20" i="15"/>
  <c r="D20" i="15"/>
  <c r="AB20" i="15"/>
  <c r="S20" i="15"/>
  <c r="Q20" i="15"/>
  <c r="AA20" i="15" s="1"/>
  <c r="C20" i="15"/>
  <c r="T20" i="15"/>
  <c r="K20" i="15"/>
  <c r="N20" i="15"/>
  <c r="U20" i="15"/>
  <c r="M20" i="15"/>
  <c r="R20" i="15"/>
  <c r="J20" i="15"/>
  <c r="A21" i="15"/>
  <c r="V20" i="15" l="1"/>
  <c r="O21" i="15"/>
  <c r="T21" i="15"/>
  <c r="U21" i="15"/>
  <c r="K21" i="15"/>
  <c r="E21" i="15"/>
  <c r="Q21" i="15"/>
  <c r="AA21" i="15" s="1"/>
  <c r="S21" i="15"/>
  <c r="M21" i="15"/>
  <c r="N21" i="15"/>
  <c r="B21" i="15"/>
  <c r="R21" i="15"/>
  <c r="D21" i="15"/>
  <c r="AB21" i="15"/>
  <c r="F21" i="15"/>
  <c r="J21" i="15"/>
  <c r="C21" i="15"/>
  <c r="I21" i="15"/>
  <c r="H21" i="15"/>
  <c r="G21" i="15"/>
  <c r="L21" i="15"/>
  <c r="P20" i="15"/>
  <c r="A22" i="15"/>
  <c r="A23" i="15" s="1"/>
  <c r="O23" i="15" l="1"/>
  <c r="Q23" i="15"/>
  <c r="AA23" i="15" s="1"/>
  <c r="D23" i="15"/>
  <c r="F23" i="15"/>
  <c r="H23" i="15"/>
  <c r="L23" i="15"/>
  <c r="I23" i="15"/>
  <c r="M23" i="15"/>
  <c r="E23" i="15"/>
  <c r="G23" i="15"/>
  <c r="R23" i="15"/>
  <c r="N23" i="15"/>
  <c r="AB23" i="15"/>
  <c r="J23" i="15"/>
  <c r="K23" i="15"/>
  <c r="U23" i="15"/>
  <c r="T23" i="15"/>
  <c r="S23" i="15"/>
  <c r="A24" i="15"/>
  <c r="E22" i="15"/>
  <c r="C22" i="15"/>
  <c r="C23" i="15" s="1"/>
  <c r="D22" i="15"/>
  <c r="F22" i="15"/>
  <c r="U22" i="15"/>
  <c r="H22" i="15"/>
  <c r="S22" i="15"/>
  <c r="T22" i="15"/>
  <c r="O22" i="15"/>
  <c r="Q22" i="15"/>
  <c r="AA22" i="15" s="1"/>
  <c r="N22" i="15"/>
  <c r="I22" i="15"/>
  <c r="G22" i="15"/>
  <c r="AB22" i="15"/>
  <c r="K22" i="15"/>
  <c r="L22" i="15"/>
  <c r="B22" i="15"/>
  <c r="B23" i="15" s="1"/>
  <c r="R22" i="15"/>
  <c r="J22" i="15"/>
  <c r="M22" i="15"/>
  <c r="P21" i="15"/>
  <c r="V21" i="15"/>
  <c r="P23" i="15" l="1"/>
  <c r="P22" i="15"/>
  <c r="S24" i="15"/>
  <c r="T24" i="15"/>
  <c r="N24" i="15"/>
  <c r="J24" i="15"/>
  <c r="M24" i="15"/>
  <c r="C24" i="15"/>
  <c r="B24" i="15"/>
  <c r="AB24" i="15"/>
  <c r="U24" i="15"/>
  <c r="V24" i="15" s="1"/>
  <c r="L24" i="15"/>
  <c r="D24" i="15"/>
  <c r="F24" i="15"/>
  <c r="G24" i="15"/>
  <c r="R24" i="15"/>
  <c r="K24" i="15"/>
  <c r="O24" i="15"/>
  <c r="Q24" i="15"/>
  <c r="AA24" i="15" s="1"/>
  <c r="E24" i="15"/>
  <c r="I24" i="15"/>
  <c r="H24" i="15"/>
  <c r="A25" i="15"/>
  <c r="V22" i="15"/>
  <c r="V23" i="15"/>
  <c r="I25" i="15" l="1"/>
  <c r="N25" i="15"/>
  <c r="R25" i="15"/>
  <c r="G25" i="15"/>
  <c r="O25" i="15"/>
  <c r="C25" i="15"/>
  <c r="K25" i="15"/>
  <c r="D25" i="15"/>
  <c r="AB25" i="15"/>
  <c r="M25" i="15"/>
  <c r="F25" i="15"/>
  <c r="H25" i="15"/>
  <c r="B25" i="15"/>
  <c r="Q25" i="15"/>
  <c r="AA25" i="15" s="1"/>
  <c r="U25" i="15"/>
  <c r="J25" i="15"/>
  <c r="S25" i="15"/>
  <c r="T25" i="15"/>
  <c r="L25" i="15"/>
  <c r="E25" i="15"/>
  <c r="A26" i="15"/>
  <c r="P24" i="15"/>
  <c r="T26" i="15" l="1"/>
  <c r="I26" i="15"/>
  <c r="F26" i="15"/>
  <c r="AB26" i="15"/>
  <c r="U26" i="15"/>
  <c r="V26" i="15" s="1"/>
  <c r="R26" i="15"/>
  <c r="N26" i="15"/>
  <c r="D26" i="15"/>
  <c r="M26" i="15"/>
  <c r="Q26" i="15"/>
  <c r="AA26" i="15" s="1"/>
  <c r="J26" i="15"/>
  <c r="L26" i="15"/>
  <c r="C26" i="15"/>
  <c r="O26" i="15"/>
  <c r="G26" i="15"/>
  <c r="K26" i="15"/>
  <c r="B26" i="15"/>
  <c r="S26" i="15"/>
  <c r="H26" i="15"/>
  <c r="E26" i="15"/>
  <c r="A27" i="15"/>
  <c r="P25" i="15"/>
  <c r="V25" i="15"/>
  <c r="T27" i="15" l="1"/>
  <c r="K27" i="15"/>
  <c r="H27" i="15"/>
  <c r="C27" i="15"/>
  <c r="AB27" i="15"/>
  <c r="M27" i="15"/>
  <c r="I27" i="15"/>
  <c r="Q27" i="15"/>
  <c r="AA27" i="15" s="1"/>
  <c r="E27" i="15"/>
  <c r="R27" i="15"/>
  <c r="O27" i="15"/>
  <c r="N27" i="15"/>
  <c r="S27" i="15"/>
  <c r="B27" i="15"/>
  <c r="L27" i="15"/>
  <c r="D27" i="15"/>
  <c r="U27" i="15"/>
  <c r="V27" i="15" s="1"/>
  <c r="J27" i="15"/>
  <c r="G27" i="15"/>
  <c r="F27" i="15"/>
  <c r="A28" i="15"/>
  <c r="P26" i="15"/>
  <c r="P27" i="15" l="1"/>
  <c r="C28" i="15"/>
  <c r="I28" i="15"/>
  <c r="N28" i="15"/>
  <c r="R28" i="15"/>
  <c r="F28" i="15"/>
  <c r="K28" i="15"/>
  <c r="M28" i="15"/>
  <c r="D28" i="15"/>
  <c r="U28" i="15"/>
  <c r="T28" i="15"/>
  <c r="AB28" i="15"/>
  <c r="Q28" i="15"/>
  <c r="AA28" i="15" s="1"/>
  <c r="E28" i="15"/>
  <c r="B28" i="15"/>
  <c r="G28" i="15"/>
  <c r="L28" i="15"/>
  <c r="J28" i="15"/>
  <c r="H28" i="15"/>
  <c r="O28" i="15"/>
  <c r="S28" i="15"/>
  <c r="A29" i="15"/>
  <c r="V28" i="15" l="1"/>
  <c r="Q29" i="15"/>
  <c r="AA29" i="15" s="1"/>
  <c r="G29" i="15"/>
  <c r="T29" i="15"/>
  <c r="B29" i="15"/>
  <c r="H29" i="15"/>
  <c r="K29" i="15"/>
  <c r="D29" i="15"/>
  <c r="AB29" i="15"/>
  <c r="F29" i="15"/>
  <c r="N29" i="15"/>
  <c r="E29" i="15"/>
  <c r="M29" i="15"/>
  <c r="R29" i="15"/>
  <c r="U29" i="15"/>
  <c r="L29" i="15"/>
  <c r="C29" i="15"/>
  <c r="S29" i="15"/>
  <c r="I29" i="15"/>
  <c r="J29" i="15"/>
  <c r="O29" i="15"/>
  <c r="A30" i="15"/>
  <c r="A31" i="15" s="1"/>
  <c r="P28" i="15"/>
  <c r="V29" i="15" l="1"/>
  <c r="P29" i="15"/>
  <c r="Q31" i="15"/>
  <c r="AA31" i="15" s="1"/>
  <c r="F31" i="15"/>
  <c r="T31" i="15"/>
  <c r="U31" i="15"/>
  <c r="E31" i="15"/>
  <c r="H31" i="15"/>
  <c r="AB31" i="15"/>
  <c r="D31" i="15"/>
  <c r="S31" i="15"/>
  <c r="O31" i="15"/>
  <c r="K31" i="15"/>
  <c r="J31" i="15"/>
  <c r="R31" i="15"/>
  <c r="M31" i="15"/>
  <c r="G31" i="15"/>
  <c r="I31" i="15"/>
  <c r="N31" i="15"/>
  <c r="L31" i="15"/>
  <c r="I30" i="15"/>
  <c r="O30" i="15"/>
  <c r="H30" i="15"/>
  <c r="L30" i="15"/>
  <c r="M30" i="15"/>
  <c r="C30" i="15"/>
  <c r="C31" i="15" s="1"/>
  <c r="G30" i="15"/>
  <c r="AB30" i="15"/>
  <c r="R30" i="15"/>
  <c r="E30" i="15"/>
  <c r="S30" i="15"/>
  <c r="B30" i="15"/>
  <c r="B31" i="15" s="1"/>
  <c r="K30" i="15"/>
  <c r="D30" i="15"/>
  <c r="J30" i="15"/>
  <c r="N30" i="15"/>
  <c r="T30" i="15"/>
  <c r="F30" i="15"/>
  <c r="Q30" i="15"/>
  <c r="AA30" i="15" s="1"/>
  <c r="U30" i="15"/>
  <c r="A32" i="15"/>
  <c r="V31" i="15" l="1"/>
  <c r="P31" i="15"/>
  <c r="P30" i="15"/>
  <c r="I32" i="15"/>
  <c r="AB32" i="15"/>
  <c r="M32" i="15"/>
  <c r="C32" i="15"/>
  <c r="L32" i="15"/>
  <c r="F32" i="15"/>
  <c r="B32" i="15"/>
  <c r="E32" i="15"/>
  <c r="D32" i="15"/>
  <c r="H32" i="15"/>
  <c r="S32" i="15"/>
  <c r="N32" i="15"/>
  <c r="U32" i="15"/>
  <c r="G32" i="15"/>
  <c r="Q32" i="15"/>
  <c r="AA32" i="15" s="1"/>
  <c r="R32" i="15"/>
  <c r="O32" i="15"/>
  <c r="K32" i="15"/>
  <c r="J32" i="15"/>
  <c r="T32" i="15"/>
  <c r="A33" i="15"/>
  <c r="V30" i="15"/>
  <c r="P32" i="15" l="1"/>
  <c r="J33" i="15"/>
  <c r="S33" i="15"/>
  <c r="H33" i="15"/>
  <c r="Q33" i="15"/>
  <c r="AA33" i="15" s="1"/>
  <c r="I33" i="15"/>
  <c r="M33" i="15"/>
  <c r="B33" i="15"/>
  <c r="D33" i="15"/>
  <c r="C33" i="15"/>
  <c r="O33" i="15"/>
  <c r="AB33" i="15"/>
  <c r="T33" i="15"/>
  <c r="E33" i="15"/>
  <c r="F33" i="15"/>
  <c r="U33" i="15"/>
  <c r="N33" i="15"/>
  <c r="G33" i="15"/>
  <c r="K33" i="15"/>
  <c r="R33" i="15"/>
  <c r="L33" i="15"/>
  <c r="A34" i="15"/>
  <c r="A35" i="15" s="1"/>
  <c r="V32" i="15"/>
  <c r="P33" i="15" l="1"/>
  <c r="O35" i="15"/>
  <c r="J35" i="15"/>
  <c r="U35" i="15"/>
  <c r="E35" i="15"/>
  <c r="N35" i="15"/>
  <c r="Q35" i="15"/>
  <c r="AA35" i="15" s="1"/>
  <c r="H35" i="15"/>
  <c r="D35" i="15"/>
  <c r="K35" i="15"/>
  <c r="M35" i="15"/>
  <c r="S35" i="15"/>
  <c r="T35" i="15"/>
  <c r="AB35" i="15"/>
  <c r="L35" i="15"/>
  <c r="F35" i="15"/>
  <c r="G35" i="15"/>
  <c r="I35" i="15"/>
  <c r="R35" i="15"/>
  <c r="U34" i="15"/>
  <c r="K34" i="15"/>
  <c r="J34" i="15"/>
  <c r="O34" i="15"/>
  <c r="I34" i="15"/>
  <c r="B34" i="15"/>
  <c r="B35" i="15" s="1"/>
  <c r="Q34" i="15"/>
  <c r="AA34" i="15" s="1"/>
  <c r="C34" i="15"/>
  <c r="C35" i="15" s="1"/>
  <c r="T34" i="15"/>
  <c r="M34" i="15"/>
  <c r="E34" i="15"/>
  <c r="S34" i="15"/>
  <c r="L34" i="15"/>
  <c r="N34" i="15"/>
  <c r="D34" i="15"/>
  <c r="AB34" i="15"/>
  <c r="R34" i="15"/>
  <c r="F34" i="15"/>
  <c r="G34" i="15"/>
  <c r="H34" i="15"/>
  <c r="A36" i="15"/>
  <c r="V33" i="15"/>
  <c r="P34" i="15" l="1"/>
  <c r="V34" i="15"/>
  <c r="A37" i="15"/>
  <c r="V35" i="15"/>
  <c r="P35" i="15"/>
  <c r="Q36" i="15"/>
  <c r="AA36" i="15" s="1"/>
  <c r="E36" i="15"/>
  <c r="U36" i="15"/>
  <c r="N36" i="15"/>
  <c r="J36" i="15"/>
  <c r="T36" i="15"/>
  <c r="H36" i="15"/>
  <c r="G36" i="15"/>
  <c r="C36" i="15"/>
  <c r="B36" i="15"/>
  <c r="AB36" i="15"/>
  <c r="F36" i="15"/>
  <c r="R36" i="15"/>
  <c r="M36" i="15"/>
  <c r="K36" i="15"/>
  <c r="I36" i="15"/>
  <c r="L36" i="15"/>
  <c r="S36" i="15"/>
  <c r="D36" i="15"/>
  <c r="O36" i="15"/>
  <c r="V36" i="15" l="1"/>
  <c r="P36" i="15"/>
  <c r="R37" i="15"/>
  <c r="G37" i="15"/>
  <c r="F37" i="15"/>
  <c r="B37" i="15"/>
  <c r="I37" i="15"/>
  <c r="J37" i="15"/>
  <c r="C37" i="15"/>
  <c r="E37" i="15"/>
  <c r="T37" i="15"/>
  <c r="K37" i="15"/>
  <c r="AB37" i="15"/>
  <c r="H37" i="15"/>
  <c r="Q37" i="15"/>
  <c r="AA37" i="15" s="1"/>
  <c r="O37" i="15"/>
  <c r="U37" i="15"/>
  <c r="D37" i="15"/>
  <c r="N37" i="15"/>
  <c r="L37" i="15"/>
  <c r="M37" i="15"/>
  <c r="S37" i="15"/>
  <c r="A38" i="15"/>
  <c r="V37" i="15" l="1"/>
  <c r="P37" i="15"/>
  <c r="S38" i="15"/>
  <c r="N38" i="15"/>
  <c r="T38" i="15"/>
  <c r="R38" i="15"/>
  <c r="J38" i="15"/>
  <c r="K38" i="15"/>
  <c r="L38" i="15"/>
  <c r="C38" i="15"/>
  <c r="G38" i="15"/>
  <c r="E38" i="15"/>
  <c r="U38" i="15"/>
  <c r="AB38" i="15"/>
  <c r="H38" i="15"/>
  <c r="O38" i="15"/>
  <c r="I38" i="15"/>
  <c r="M38" i="15"/>
  <c r="F38" i="15"/>
  <c r="Q38" i="15"/>
  <c r="AA38" i="15" s="1"/>
  <c r="D38" i="15"/>
  <c r="B38" i="15"/>
  <c r="A39" i="15"/>
  <c r="V38" i="15" l="1"/>
  <c r="J39" i="15"/>
  <c r="Q39" i="15"/>
  <c r="AA39" i="15" s="1"/>
  <c r="M39" i="15"/>
  <c r="U39" i="15"/>
  <c r="O39" i="15"/>
  <c r="F39" i="15"/>
  <c r="K39" i="15"/>
  <c r="E39" i="15"/>
  <c r="D39" i="15"/>
  <c r="C39" i="15"/>
  <c r="R39" i="15"/>
  <c r="T39" i="15"/>
  <c r="S39" i="15"/>
  <c r="B39" i="15"/>
  <c r="I39" i="15"/>
  <c r="L39" i="15"/>
  <c r="G39" i="15"/>
  <c r="N39" i="15"/>
  <c r="AB39" i="15"/>
  <c r="H39" i="15"/>
  <c r="A40" i="15"/>
  <c r="A41" i="15" s="1"/>
  <c r="P38" i="15"/>
  <c r="I41" i="15" l="1"/>
  <c r="N41" i="15"/>
  <c r="E41" i="15"/>
  <c r="T41" i="15"/>
  <c r="O41" i="15"/>
  <c r="L41" i="15"/>
  <c r="J41" i="15"/>
  <c r="M41" i="15"/>
  <c r="AB41" i="15"/>
  <c r="S41" i="15"/>
  <c r="G41" i="15"/>
  <c r="F41" i="15"/>
  <c r="D41" i="15"/>
  <c r="H41" i="15"/>
  <c r="R41" i="15"/>
  <c r="K41" i="15"/>
  <c r="Q41" i="15"/>
  <c r="AA41" i="15" s="1"/>
  <c r="U41" i="15"/>
  <c r="V41" i="15" s="1"/>
  <c r="A42" i="15"/>
  <c r="J40" i="15"/>
  <c r="M40" i="15"/>
  <c r="AB40" i="15"/>
  <c r="O40" i="15"/>
  <c r="I40" i="15"/>
  <c r="S40" i="15"/>
  <c r="G40" i="15"/>
  <c r="R40" i="15"/>
  <c r="B40" i="15"/>
  <c r="B41" i="15" s="1"/>
  <c r="N40" i="15"/>
  <c r="U40" i="15"/>
  <c r="E40" i="15"/>
  <c r="L40" i="15"/>
  <c r="T40" i="15"/>
  <c r="K40" i="15"/>
  <c r="F40" i="15"/>
  <c r="D40" i="15"/>
  <c r="H40" i="15"/>
  <c r="Q40" i="15"/>
  <c r="AA40" i="15" s="1"/>
  <c r="C40" i="15"/>
  <c r="C41" i="15" s="1"/>
  <c r="V39" i="15"/>
  <c r="P39" i="15"/>
  <c r="V40" i="15" l="1"/>
  <c r="P41" i="15"/>
  <c r="L42" i="15"/>
  <c r="N42" i="15"/>
  <c r="U42" i="15"/>
  <c r="M42" i="15"/>
  <c r="G42" i="15"/>
  <c r="B42" i="15"/>
  <c r="S42" i="15"/>
  <c r="Q42" i="15"/>
  <c r="AA42" i="15" s="1"/>
  <c r="C42" i="15"/>
  <c r="D42" i="15"/>
  <c r="K42" i="15"/>
  <c r="O42" i="15"/>
  <c r="T42" i="15"/>
  <c r="R42" i="15"/>
  <c r="E42" i="15"/>
  <c r="I42" i="15"/>
  <c r="J42" i="15"/>
  <c r="H42" i="15"/>
  <c r="AB42" i="15"/>
  <c r="F42" i="15"/>
  <c r="P40" i="15"/>
  <c r="A43" i="15"/>
  <c r="AB43" i="15" l="1"/>
  <c r="J43" i="15"/>
  <c r="O43" i="15"/>
  <c r="Q43" i="15"/>
  <c r="AA43" i="15" s="1"/>
  <c r="N43" i="15"/>
  <c r="S43" i="15"/>
  <c r="K43" i="15"/>
  <c r="D43" i="15"/>
  <c r="H43" i="15"/>
  <c r="R43" i="15"/>
  <c r="C43" i="15"/>
  <c r="B43" i="15"/>
  <c r="F43" i="15"/>
  <c r="I43" i="15"/>
  <c r="T43" i="15"/>
  <c r="M43" i="15"/>
  <c r="L43" i="15"/>
  <c r="U43" i="15"/>
  <c r="V43" i="15" s="1"/>
  <c r="E43" i="15"/>
  <c r="G43" i="15"/>
  <c r="A44" i="15"/>
  <c r="P42" i="15"/>
  <c r="V42" i="15"/>
  <c r="P43" i="15" l="1"/>
  <c r="U44" i="15"/>
  <c r="G44" i="15"/>
  <c r="S44" i="15"/>
  <c r="N44" i="15"/>
  <c r="D44" i="15"/>
  <c r="M44" i="15"/>
  <c r="H44" i="15"/>
  <c r="C44" i="15"/>
  <c r="I44" i="15"/>
  <c r="Q44" i="15"/>
  <c r="AA44" i="15" s="1"/>
  <c r="J44" i="15"/>
  <c r="E44" i="15"/>
  <c r="O44" i="15"/>
  <c r="T44" i="15"/>
  <c r="K44" i="15"/>
  <c r="AB44" i="15"/>
  <c r="F44" i="15"/>
  <c r="L44" i="15"/>
  <c r="R44" i="15"/>
  <c r="B44" i="15"/>
  <c r="A45" i="15"/>
  <c r="U45" i="15" l="1"/>
  <c r="D45" i="15"/>
  <c r="C45" i="15"/>
  <c r="L45" i="15"/>
  <c r="N45" i="15"/>
  <c r="R45" i="15"/>
  <c r="F45" i="15"/>
  <c r="H45" i="15"/>
  <c r="AB45" i="15"/>
  <c r="J45" i="15"/>
  <c r="K45" i="15"/>
  <c r="E45" i="15"/>
  <c r="O45" i="15"/>
  <c r="T45" i="15"/>
  <c r="M45" i="15"/>
  <c r="G45" i="15"/>
  <c r="I45" i="15"/>
  <c r="Q45" i="15"/>
  <c r="AA45" i="15" s="1"/>
  <c r="B45" i="15"/>
  <c r="S45" i="15"/>
  <c r="P44" i="15"/>
  <c r="A46" i="15"/>
  <c r="V44" i="15"/>
  <c r="A47" i="15" l="1"/>
  <c r="P45" i="15"/>
  <c r="C46" i="15"/>
  <c r="H46" i="15"/>
  <c r="M46" i="15"/>
  <c r="F46" i="15"/>
  <c r="D46" i="15"/>
  <c r="L46" i="15"/>
  <c r="G46" i="15"/>
  <c r="R46" i="15"/>
  <c r="U46" i="15"/>
  <c r="V46" i="15" s="1"/>
  <c r="J46" i="15"/>
  <c r="N46" i="15"/>
  <c r="AB46" i="15"/>
  <c r="I46" i="15"/>
  <c r="K46" i="15"/>
  <c r="B46" i="15"/>
  <c r="O46" i="15"/>
  <c r="Q46" i="15"/>
  <c r="AA46" i="15" s="1"/>
  <c r="T46" i="15"/>
  <c r="S46" i="15"/>
  <c r="E46" i="15"/>
  <c r="V45" i="15"/>
  <c r="I47" i="15" l="1"/>
  <c r="AB47" i="15"/>
  <c r="K47" i="15"/>
  <c r="G47" i="15"/>
  <c r="N47" i="15"/>
  <c r="J47" i="15"/>
  <c r="S47" i="15"/>
  <c r="O47" i="15"/>
  <c r="D47" i="15"/>
  <c r="U47" i="15"/>
  <c r="V47" i="15" s="1"/>
  <c r="H47" i="15"/>
  <c r="Q47" i="15"/>
  <c r="AA47" i="15" s="1"/>
  <c r="E47" i="15"/>
  <c r="T47" i="15"/>
  <c r="C47" i="15"/>
  <c r="M47" i="15"/>
  <c r="R47" i="15"/>
  <c r="B47" i="15"/>
  <c r="F47" i="15"/>
  <c r="L47" i="15"/>
  <c r="P46" i="15"/>
  <c r="A48" i="15"/>
  <c r="A49" i="15" s="1"/>
  <c r="H49" i="15" l="1"/>
  <c r="Q49" i="15"/>
  <c r="AA49" i="15" s="1"/>
  <c r="R49" i="15"/>
  <c r="D49" i="15"/>
  <c r="L49" i="15"/>
  <c r="O49" i="15"/>
  <c r="U49" i="15"/>
  <c r="N49" i="15"/>
  <c r="I49" i="15"/>
  <c r="E49" i="15"/>
  <c r="F49" i="15"/>
  <c r="G49" i="15"/>
  <c r="AB49" i="15"/>
  <c r="T49" i="15"/>
  <c r="S49" i="15"/>
  <c r="J49" i="15"/>
  <c r="K49" i="15"/>
  <c r="M49" i="15"/>
  <c r="A50" i="15"/>
  <c r="P47" i="15"/>
  <c r="N48" i="15"/>
  <c r="R48" i="15"/>
  <c r="O48" i="15"/>
  <c r="K48" i="15"/>
  <c r="U48" i="15"/>
  <c r="S48" i="15"/>
  <c r="D48" i="15"/>
  <c r="B48" i="15"/>
  <c r="B49" i="15" s="1"/>
  <c r="I48" i="15"/>
  <c r="F48" i="15"/>
  <c r="E48" i="15"/>
  <c r="H48" i="15"/>
  <c r="C48" i="15"/>
  <c r="C49" i="15" s="1"/>
  <c r="J48" i="15"/>
  <c r="M48" i="15"/>
  <c r="T48" i="15"/>
  <c r="AB48" i="15"/>
  <c r="G48" i="15"/>
  <c r="Q48" i="15"/>
  <c r="AA48" i="15" s="1"/>
  <c r="L48" i="15"/>
  <c r="P48" i="15" l="1"/>
  <c r="P49" i="15"/>
  <c r="B50" i="15"/>
  <c r="J50" i="15"/>
  <c r="N50" i="15"/>
  <c r="G50" i="15"/>
  <c r="T50" i="15"/>
  <c r="E50" i="15"/>
  <c r="O50" i="15"/>
  <c r="F50" i="15"/>
  <c r="D50" i="15"/>
  <c r="AB50" i="15"/>
  <c r="M50" i="15"/>
  <c r="U50" i="15"/>
  <c r="V50" i="15" s="1"/>
  <c r="K50" i="15"/>
  <c r="I50" i="15"/>
  <c r="R50" i="15"/>
  <c r="S50" i="15"/>
  <c r="L50" i="15"/>
  <c r="Q50" i="15"/>
  <c r="AA50" i="15" s="1"/>
  <c r="C50" i="15"/>
  <c r="H50" i="15"/>
  <c r="V48" i="15"/>
  <c r="A51" i="15"/>
  <c r="A52" i="15" s="1"/>
  <c r="V49" i="15"/>
  <c r="H52" i="15" l="1"/>
  <c r="I52" i="15"/>
  <c r="M52" i="15"/>
  <c r="D52" i="15"/>
  <c r="U52" i="15"/>
  <c r="V52" i="15" s="1"/>
  <c r="J52" i="15"/>
  <c r="T52" i="15"/>
  <c r="O52" i="15"/>
  <c r="K52" i="15"/>
  <c r="G52" i="15"/>
  <c r="Q52" i="15"/>
  <c r="AA52" i="15" s="1"/>
  <c r="L52" i="15"/>
  <c r="R52" i="15"/>
  <c r="S52" i="15"/>
  <c r="E52" i="15"/>
  <c r="F52" i="15"/>
  <c r="N52" i="15"/>
  <c r="AB52" i="15"/>
  <c r="P50" i="15"/>
  <c r="E51" i="15"/>
  <c r="M51" i="15"/>
  <c r="G51" i="15"/>
  <c r="B51" i="15"/>
  <c r="B52" i="15" s="1"/>
  <c r="C51" i="15"/>
  <c r="C52" i="15" s="1"/>
  <c r="H51" i="15"/>
  <c r="Q51" i="15"/>
  <c r="AA51" i="15" s="1"/>
  <c r="D51" i="15"/>
  <c r="S51" i="15"/>
  <c r="K51" i="15"/>
  <c r="J51" i="15"/>
  <c r="N51" i="15"/>
  <c r="O51" i="15"/>
  <c r="R51" i="15"/>
  <c r="U51" i="15"/>
  <c r="T51" i="15"/>
  <c r="F51" i="15"/>
  <c r="I51" i="15"/>
  <c r="L51" i="15"/>
  <c r="AB51" i="15"/>
  <c r="A53" i="15"/>
  <c r="A54" i="15" l="1"/>
  <c r="A55" i="15" s="1"/>
  <c r="P52" i="15"/>
  <c r="P51" i="15"/>
  <c r="V51" i="15"/>
  <c r="F53" i="15"/>
  <c r="D53" i="15"/>
  <c r="C53" i="15"/>
  <c r="M53" i="15"/>
  <c r="Q53" i="15"/>
  <c r="AA53" i="15" s="1"/>
  <c r="J53" i="15"/>
  <c r="S53" i="15"/>
  <c r="H53" i="15"/>
  <c r="K53" i="15"/>
  <c r="E53" i="15"/>
  <c r="T53" i="15"/>
  <c r="N53" i="15"/>
  <c r="B53" i="15"/>
  <c r="AB53" i="15"/>
  <c r="G53" i="15"/>
  <c r="O53" i="15"/>
  <c r="L53" i="15"/>
  <c r="U53" i="15"/>
  <c r="V53" i="15" s="1"/>
  <c r="I53" i="15"/>
  <c r="R53" i="15"/>
  <c r="P53" i="15" l="1"/>
  <c r="I55" i="15"/>
  <c r="F55" i="15"/>
  <c r="L55" i="15"/>
  <c r="R55" i="15"/>
  <c r="S55" i="15"/>
  <c r="Q55" i="15"/>
  <c r="AA55" i="15" s="1"/>
  <c r="K55" i="15"/>
  <c r="T55" i="15"/>
  <c r="H55" i="15"/>
  <c r="J55" i="15"/>
  <c r="U55" i="15"/>
  <c r="V55" i="15" s="1"/>
  <c r="D55" i="15"/>
  <c r="E55" i="15"/>
  <c r="G55" i="15"/>
  <c r="AB55" i="15"/>
  <c r="N55" i="15"/>
  <c r="M55" i="15"/>
  <c r="O55" i="15"/>
  <c r="A56" i="15"/>
  <c r="U54" i="15"/>
  <c r="I54" i="15"/>
  <c r="M54" i="15"/>
  <c r="D54" i="15"/>
  <c r="B54" i="15"/>
  <c r="B55" i="15" s="1"/>
  <c r="J54" i="15"/>
  <c r="K54" i="15"/>
  <c r="O54" i="15"/>
  <c r="R54" i="15"/>
  <c r="E54" i="15"/>
  <c r="H54" i="15"/>
  <c r="T54" i="15"/>
  <c r="G54" i="15"/>
  <c r="F54" i="15"/>
  <c r="Q54" i="15"/>
  <c r="AA54" i="15" s="1"/>
  <c r="C54" i="15"/>
  <c r="C55" i="15" s="1"/>
  <c r="N54" i="15"/>
  <c r="S54" i="15"/>
  <c r="L54" i="15"/>
  <c r="AB54" i="15"/>
  <c r="P55" i="15" l="1"/>
  <c r="P54" i="15"/>
  <c r="V54" i="15"/>
  <c r="C56" i="15"/>
  <c r="N56" i="15"/>
  <c r="B56" i="15"/>
  <c r="I56" i="15"/>
  <c r="AB56" i="15"/>
  <c r="F56" i="15"/>
  <c r="L56" i="15"/>
  <c r="E56" i="15"/>
  <c r="D56" i="15"/>
  <c r="M56" i="15"/>
  <c r="O56" i="15"/>
  <c r="J56" i="15"/>
  <c r="K56" i="15"/>
  <c r="G56" i="15"/>
  <c r="Q56" i="15"/>
  <c r="AA56" i="15" s="1"/>
  <c r="T56" i="15"/>
  <c r="U56" i="15"/>
  <c r="S56" i="15"/>
  <c r="H56" i="15"/>
  <c r="R56" i="15"/>
  <c r="A57" i="15"/>
  <c r="P56" i="15" l="1"/>
  <c r="M57" i="15"/>
  <c r="G57" i="15"/>
  <c r="O57" i="15"/>
  <c r="R57" i="15"/>
  <c r="K57" i="15"/>
  <c r="T57" i="15"/>
  <c r="D57" i="15"/>
  <c r="F57" i="15"/>
  <c r="U57" i="15"/>
  <c r="H57" i="15"/>
  <c r="N57" i="15"/>
  <c r="C57" i="15"/>
  <c r="B57" i="15"/>
  <c r="AB57" i="15"/>
  <c r="I57" i="15"/>
  <c r="L57" i="15"/>
  <c r="J57" i="15"/>
  <c r="E57" i="15"/>
  <c r="S57" i="15"/>
  <c r="Q57" i="15"/>
  <c r="AA57" i="15" s="1"/>
  <c r="V56" i="15"/>
  <c r="A58" i="15"/>
  <c r="A59" i="15" s="1"/>
  <c r="R59" i="15" l="1"/>
  <c r="O59" i="15"/>
  <c r="H59" i="15"/>
  <c r="E59" i="15"/>
  <c r="U59" i="15"/>
  <c r="N59" i="15"/>
  <c r="I59" i="15"/>
  <c r="T59" i="15"/>
  <c r="Q59" i="15"/>
  <c r="AA59" i="15" s="1"/>
  <c r="S59" i="15"/>
  <c r="F59" i="15"/>
  <c r="D59" i="15"/>
  <c r="J59" i="15"/>
  <c r="M59" i="15"/>
  <c r="L59" i="15"/>
  <c r="G59" i="15"/>
  <c r="K59" i="15"/>
  <c r="AB59" i="15"/>
  <c r="A60" i="15"/>
  <c r="P57" i="15"/>
  <c r="V57" i="15"/>
  <c r="G58" i="15"/>
  <c r="AB58" i="15"/>
  <c r="K58" i="15"/>
  <c r="M58" i="15"/>
  <c r="F58" i="15"/>
  <c r="C58" i="15"/>
  <c r="C59" i="15" s="1"/>
  <c r="E58" i="15"/>
  <c r="L58" i="15"/>
  <c r="Q58" i="15"/>
  <c r="AA58" i="15" s="1"/>
  <c r="J58" i="15"/>
  <c r="T58" i="15"/>
  <c r="I58" i="15"/>
  <c r="B58" i="15"/>
  <c r="B59" i="15" s="1"/>
  <c r="D58" i="15"/>
  <c r="N58" i="15"/>
  <c r="S58" i="15"/>
  <c r="R58" i="15"/>
  <c r="H58" i="15"/>
  <c r="O58" i="15"/>
  <c r="U58" i="15"/>
  <c r="P59" i="15" l="1"/>
  <c r="V59" i="15"/>
  <c r="B60" i="15"/>
  <c r="D60" i="15"/>
  <c r="R60" i="15"/>
  <c r="U60" i="15"/>
  <c r="O60" i="15"/>
  <c r="M60" i="15"/>
  <c r="K60" i="15"/>
  <c r="E60" i="15"/>
  <c r="Q60" i="15"/>
  <c r="T60" i="15"/>
  <c r="N60" i="15"/>
  <c r="H60" i="15"/>
  <c r="AB60" i="15"/>
  <c r="G60" i="15"/>
  <c r="S60" i="15"/>
  <c r="I60" i="15"/>
  <c r="F60" i="15"/>
  <c r="J60" i="15"/>
  <c r="L60" i="15"/>
  <c r="C60" i="15"/>
  <c r="A61" i="15"/>
  <c r="P58" i="15"/>
  <c r="V58" i="15"/>
  <c r="V60" i="15" l="1"/>
  <c r="AA60" i="15"/>
  <c r="P60" i="15"/>
  <c r="J61" i="15"/>
  <c r="D61" i="15"/>
  <c r="H61" i="15"/>
  <c r="C61" i="15"/>
  <c r="E61" i="15"/>
  <c r="L61" i="15"/>
  <c r="O61" i="15"/>
  <c r="Q61" i="15"/>
  <c r="AA61" i="15" s="1"/>
  <c r="N61" i="15"/>
  <c r="F61" i="15"/>
  <c r="AB61" i="15"/>
  <c r="K61" i="15"/>
  <c r="B61" i="15"/>
  <c r="A62" i="15"/>
  <c r="G61" i="15"/>
  <c r="T61" i="15"/>
  <c r="S61" i="15"/>
  <c r="R61" i="15"/>
  <c r="I61" i="15"/>
  <c r="U61" i="15"/>
  <c r="V61" i="15" s="1"/>
  <c r="M61" i="15"/>
  <c r="N62" i="15" l="1"/>
  <c r="O62" i="15"/>
  <c r="J62" i="15"/>
  <c r="S62" i="15"/>
  <c r="AB62" i="15"/>
  <c r="U62" i="15"/>
  <c r="E62" i="15"/>
  <c r="R62" i="15"/>
  <c r="H62" i="15"/>
  <c r="D62" i="15"/>
  <c r="C62" i="15"/>
  <c r="G62" i="15"/>
  <c r="T62" i="15"/>
  <c r="Q62" i="15"/>
  <c r="AA62" i="15" s="1"/>
  <c r="F62" i="15"/>
  <c r="L62" i="15"/>
  <c r="B62" i="15"/>
  <c r="K62" i="15"/>
  <c r="M62" i="15"/>
  <c r="I62" i="15"/>
  <c r="P61" i="15"/>
  <c r="A63" i="15"/>
  <c r="P62" i="15" l="1"/>
  <c r="F63" i="15"/>
  <c r="I63" i="15"/>
  <c r="U63" i="15"/>
  <c r="M63" i="15"/>
  <c r="Q63" i="15"/>
  <c r="AA63" i="15" s="1"/>
  <c r="N63" i="15"/>
  <c r="H63" i="15"/>
  <c r="D63" i="15"/>
  <c r="R63" i="15"/>
  <c r="E63" i="15"/>
  <c r="O63" i="15"/>
  <c r="J63" i="15"/>
  <c r="L63" i="15"/>
  <c r="T63" i="15"/>
  <c r="C63" i="15"/>
  <c r="AB63" i="15"/>
  <c r="K63" i="15"/>
  <c r="B63" i="15"/>
  <c r="G63" i="15"/>
  <c r="S63" i="15"/>
  <c r="V62" i="15"/>
  <c r="A64" i="15"/>
  <c r="P63" i="15" l="1"/>
  <c r="F64" i="15"/>
  <c r="C64" i="15"/>
  <c r="AB64" i="15"/>
  <c r="G64" i="15"/>
  <c r="L64" i="15"/>
  <c r="N64" i="15"/>
  <c r="H64" i="15"/>
  <c r="U64" i="15"/>
  <c r="B64" i="15"/>
  <c r="K64" i="15"/>
  <c r="J64" i="15"/>
  <c r="R64" i="15"/>
  <c r="O64" i="15"/>
  <c r="S64" i="15"/>
  <c r="I64" i="15"/>
  <c r="T64" i="15"/>
  <c r="M64" i="15"/>
  <c r="E64" i="15"/>
  <c r="D64" i="15"/>
  <c r="Q64" i="15"/>
  <c r="AA64" i="15" s="1"/>
  <c r="V63" i="15"/>
  <c r="A65" i="15"/>
  <c r="P64" i="15" l="1"/>
  <c r="A66" i="15"/>
  <c r="V64" i="15"/>
  <c r="O65" i="15"/>
  <c r="D65" i="15"/>
  <c r="I65" i="15"/>
  <c r="L65" i="15"/>
  <c r="S65" i="15"/>
  <c r="R65" i="15"/>
  <c r="AB65" i="15"/>
  <c r="C65" i="15"/>
  <c r="T65" i="15"/>
  <c r="Q65" i="15"/>
  <c r="AA65" i="15" s="1"/>
  <c r="M65" i="15"/>
  <c r="G65" i="15"/>
  <c r="B65" i="15"/>
  <c r="K65" i="15"/>
  <c r="U65" i="15"/>
  <c r="V65" i="15" s="1"/>
  <c r="N65" i="15"/>
  <c r="J65" i="15"/>
  <c r="H65" i="15"/>
  <c r="F65" i="15"/>
  <c r="E65" i="15"/>
  <c r="P65" i="15" l="1"/>
  <c r="I66" i="15"/>
  <c r="Q66" i="15"/>
  <c r="R66" i="15"/>
  <c r="M66" i="15"/>
  <c r="C66" i="15"/>
  <c r="O66" i="15"/>
  <c r="N66" i="15"/>
  <c r="F66" i="15"/>
  <c r="B66" i="15"/>
  <c r="J66" i="15"/>
  <c r="E66" i="15"/>
  <c r="K66" i="15"/>
  <c r="U66" i="15"/>
  <c r="H66" i="15"/>
  <c r="AB66" i="15"/>
  <c r="S66" i="15"/>
  <c r="G66" i="15"/>
  <c r="L66" i="15"/>
  <c r="D66" i="15"/>
  <c r="T66" i="15"/>
  <c r="A67" i="15"/>
  <c r="Q67" i="15" l="1"/>
  <c r="AA67" i="15" s="1"/>
  <c r="M67" i="15"/>
  <c r="H67" i="15"/>
  <c r="S67" i="15"/>
  <c r="A68" i="15"/>
  <c r="U67" i="15"/>
  <c r="N67" i="15"/>
  <c r="T67" i="15"/>
  <c r="O67" i="15"/>
  <c r="F67" i="15"/>
  <c r="R67" i="15"/>
  <c r="C67" i="15"/>
  <c r="J67" i="15"/>
  <c r="B67" i="15"/>
  <c r="D67" i="15"/>
  <c r="L67" i="15"/>
  <c r="K67" i="15"/>
  <c r="E67" i="15"/>
  <c r="AB67" i="15"/>
  <c r="G67" i="15"/>
  <c r="I67" i="15"/>
  <c r="AA66" i="15"/>
  <c r="P66" i="15"/>
  <c r="V66" i="15"/>
  <c r="A69" i="15" l="1"/>
  <c r="M69" i="15" s="1"/>
  <c r="P67" i="15"/>
  <c r="V67" i="15"/>
  <c r="I68" i="15"/>
  <c r="N68" i="15"/>
  <c r="G68" i="15"/>
  <c r="T68" i="15"/>
  <c r="J68" i="15"/>
  <c r="M68" i="15"/>
  <c r="L68" i="15"/>
  <c r="E68" i="15"/>
  <c r="K68" i="15"/>
  <c r="B68" i="15"/>
  <c r="D68" i="15"/>
  <c r="U68" i="15"/>
  <c r="R68" i="15"/>
  <c r="H68" i="15"/>
  <c r="F68" i="15"/>
  <c r="AB68" i="15"/>
  <c r="C68" i="15"/>
  <c r="O68" i="15"/>
  <c r="Q68" i="15"/>
  <c r="AA68" i="15" s="1"/>
  <c r="S68" i="15"/>
  <c r="G69" i="15"/>
  <c r="U69" i="15"/>
  <c r="R69" i="15"/>
  <c r="D69" i="15"/>
  <c r="T69" i="15"/>
  <c r="C69" i="15"/>
  <c r="H69" i="15"/>
  <c r="AB69" i="15"/>
  <c r="O69" i="15"/>
  <c r="V69" i="15" l="1"/>
  <c r="V68" i="15"/>
  <c r="J69" i="15"/>
  <c r="N69" i="15"/>
  <c r="F69" i="15"/>
  <c r="I69" i="15"/>
  <c r="L69" i="15"/>
  <c r="K69" i="15"/>
  <c r="S69" i="15"/>
  <c r="Q69" i="15"/>
  <c r="AA69" i="15" s="1"/>
  <c r="B69" i="15"/>
  <c r="E69" i="15"/>
  <c r="A70" i="15"/>
  <c r="P68" i="15"/>
  <c r="P69" i="15" l="1"/>
  <c r="J70" i="15"/>
  <c r="S70" i="15"/>
  <c r="E70" i="15"/>
  <c r="Q70" i="15"/>
  <c r="AA70" i="15" s="1"/>
  <c r="C70" i="15"/>
  <c r="M70" i="15"/>
  <c r="G70" i="15"/>
  <c r="U70" i="15"/>
  <c r="R70" i="15"/>
  <c r="K70" i="15"/>
  <c r="F70" i="15"/>
  <c r="A71" i="15"/>
  <c r="I70" i="15"/>
  <c r="L70" i="15"/>
  <c r="H70" i="15"/>
  <c r="B70" i="15"/>
  <c r="D70" i="15"/>
  <c r="AB70" i="15"/>
  <c r="T70" i="15"/>
  <c r="N70" i="15"/>
  <c r="O70" i="15"/>
  <c r="A72" i="15"/>
  <c r="H72" i="15" s="1"/>
  <c r="A73" i="15" l="1"/>
  <c r="M73" i="15" s="1"/>
  <c r="T72" i="15"/>
  <c r="V70" i="15"/>
  <c r="R72" i="15"/>
  <c r="J72" i="15"/>
  <c r="AB72" i="15"/>
  <c r="O72" i="15"/>
  <c r="F72" i="15"/>
  <c r="S72" i="15"/>
  <c r="K72" i="15"/>
  <c r="R71" i="15"/>
  <c r="L71" i="15"/>
  <c r="O71" i="15"/>
  <c r="E71" i="15"/>
  <c r="F71" i="15"/>
  <c r="S71" i="15"/>
  <c r="I71" i="15"/>
  <c r="N71" i="15"/>
  <c r="G71" i="15"/>
  <c r="Q71" i="15"/>
  <c r="AA71" i="15" s="1"/>
  <c r="M71" i="15"/>
  <c r="K71" i="15"/>
  <c r="B71" i="15"/>
  <c r="B72" i="15" s="1"/>
  <c r="H71" i="15"/>
  <c r="AB71" i="15"/>
  <c r="D71" i="15"/>
  <c r="C71" i="15"/>
  <c r="C72" i="15" s="1"/>
  <c r="J71" i="15"/>
  <c r="T71" i="15"/>
  <c r="U71" i="15"/>
  <c r="E72" i="15"/>
  <c r="Q72" i="15"/>
  <c r="AA72" i="15" s="1"/>
  <c r="N72" i="15"/>
  <c r="I72" i="15"/>
  <c r="D72" i="15"/>
  <c r="L72" i="15"/>
  <c r="M72" i="15"/>
  <c r="G72" i="15"/>
  <c r="U72" i="15"/>
  <c r="V72" i="15" s="1"/>
  <c r="P70" i="15"/>
  <c r="V71" i="15" l="1"/>
  <c r="AB73" i="15"/>
  <c r="U73" i="15"/>
  <c r="R73" i="15"/>
  <c r="T73" i="15"/>
  <c r="A74" i="15"/>
  <c r="E74" i="15" s="1"/>
  <c r="Q73" i="15"/>
  <c r="AA73" i="15" s="1"/>
  <c r="J73" i="15"/>
  <c r="O73" i="15"/>
  <c r="B73" i="15"/>
  <c r="N73" i="15"/>
  <c r="S73" i="15"/>
  <c r="F73" i="15"/>
  <c r="E73" i="15"/>
  <c r="G73" i="15"/>
  <c r="L73" i="15"/>
  <c r="C73" i="15"/>
  <c r="K73" i="15"/>
  <c r="D73" i="15"/>
  <c r="I73" i="15"/>
  <c r="H73" i="15"/>
  <c r="P71" i="15"/>
  <c r="P72" i="15"/>
  <c r="V73" i="15"/>
  <c r="Q74" i="15" l="1"/>
  <c r="AA74" i="15" s="1"/>
  <c r="L74" i="15"/>
  <c r="F74" i="15"/>
  <c r="P73" i="15"/>
  <c r="A75" i="15"/>
  <c r="K75" i="15" s="1"/>
  <c r="H74" i="15"/>
  <c r="S74" i="15"/>
  <c r="T74" i="15"/>
  <c r="G74" i="15"/>
  <c r="D74" i="15"/>
  <c r="K74" i="15"/>
  <c r="C74" i="15"/>
  <c r="I74" i="15"/>
  <c r="O74" i="15"/>
  <c r="R74" i="15"/>
  <c r="B74" i="15"/>
  <c r="M74" i="15"/>
  <c r="J74" i="15"/>
  <c r="N74" i="15"/>
  <c r="U74" i="15"/>
  <c r="AB74" i="15"/>
  <c r="V74" i="15"/>
  <c r="P74" i="15" l="1"/>
  <c r="A76" i="15"/>
  <c r="I76" i="15" s="1"/>
  <c r="H75" i="15"/>
  <c r="T75" i="15"/>
  <c r="R75" i="15"/>
  <c r="D75" i="15"/>
  <c r="G75" i="15"/>
  <c r="B75" i="15"/>
  <c r="O75" i="15"/>
  <c r="L75" i="15"/>
  <c r="C75" i="15"/>
  <c r="C76" i="15" s="1"/>
  <c r="I75" i="15"/>
  <c r="AB75" i="15"/>
  <c r="U75" i="15"/>
  <c r="E75" i="15"/>
  <c r="J75" i="15"/>
  <c r="F75" i="15"/>
  <c r="N75" i="15"/>
  <c r="S75" i="15"/>
  <c r="Q75" i="15"/>
  <c r="AA75" i="15" s="1"/>
  <c r="M75" i="15"/>
  <c r="H76" i="15"/>
  <c r="Q76" i="15"/>
  <c r="AA76" i="15" s="1"/>
  <c r="N76" i="15"/>
  <c r="B76" i="15"/>
  <c r="J76" i="15"/>
  <c r="K76" i="15"/>
  <c r="D76" i="15"/>
  <c r="T76" i="15"/>
  <c r="S76" i="15"/>
  <c r="AB76" i="15"/>
  <c r="U76" i="15"/>
  <c r="M76" i="15"/>
  <c r="G76" i="15"/>
  <c r="F76" i="15"/>
  <c r="O76" i="15"/>
  <c r="R76" i="15"/>
  <c r="L76" i="15"/>
  <c r="A77" i="15"/>
  <c r="V75" i="15"/>
  <c r="E76" i="15" l="1"/>
  <c r="P75" i="15"/>
  <c r="P76" i="15"/>
  <c r="V76" i="15"/>
  <c r="K77" i="15"/>
  <c r="E77" i="15"/>
  <c r="O77" i="15"/>
  <c r="AB77" i="15"/>
  <c r="G77" i="15"/>
  <c r="R77" i="15"/>
  <c r="H77" i="15"/>
  <c r="U77" i="15"/>
  <c r="Q77" i="15"/>
  <c r="AA77" i="15" s="1"/>
  <c r="D77" i="15"/>
  <c r="T77" i="15"/>
  <c r="C77" i="15"/>
  <c r="B77" i="15"/>
  <c r="J77" i="15"/>
  <c r="F77" i="15"/>
  <c r="N77" i="15"/>
  <c r="L77" i="15"/>
  <c r="S77" i="15"/>
  <c r="I77" i="15"/>
  <c r="M77" i="15"/>
  <c r="A78" i="15"/>
  <c r="P77" i="15" l="1"/>
  <c r="V77" i="15"/>
  <c r="N78" i="15"/>
  <c r="I78" i="15"/>
  <c r="O78" i="15"/>
  <c r="U78" i="15"/>
  <c r="R78" i="15"/>
  <c r="AB78" i="15"/>
  <c r="H78" i="15"/>
  <c r="Q78" i="15"/>
  <c r="AA78" i="15" s="1"/>
  <c r="M78" i="15"/>
  <c r="L78" i="15"/>
  <c r="J78" i="15"/>
  <c r="C78" i="15"/>
  <c r="G78" i="15"/>
  <c r="B78" i="15"/>
  <c r="T78" i="15"/>
  <c r="E78" i="15"/>
  <c r="K78" i="15"/>
  <c r="D78" i="15"/>
  <c r="F78" i="15"/>
  <c r="S78" i="15"/>
  <c r="A79" i="15"/>
  <c r="V78" i="15" l="1"/>
  <c r="P78" i="15"/>
  <c r="K79" i="15"/>
  <c r="B79" i="15"/>
  <c r="R79" i="15"/>
  <c r="E79" i="15"/>
  <c r="T79" i="15"/>
  <c r="U79" i="15"/>
  <c r="M79" i="15"/>
  <c r="J79" i="15"/>
  <c r="S79" i="15"/>
  <c r="O79" i="15"/>
  <c r="D79" i="15"/>
  <c r="F79" i="15"/>
  <c r="G79" i="15"/>
  <c r="Q79" i="15"/>
  <c r="AA79" i="15" s="1"/>
  <c r="I79" i="15"/>
  <c r="L79" i="15"/>
  <c r="C79" i="15"/>
  <c r="AB79" i="15"/>
  <c r="H79" i="15"/>
  <c r="N79" i="15"/>
  <c r="A80" i="15"/>
  <c r="V79" i="15" l="1"/>
  <c r="P79" i="15"/>
  <c r="K80" i="15"/>
  <c r="G80" i="15"/>
  <c r="J80" i="15"/>
  <c r="U80" i="15"/>
  <c r="D80" i="15"/>
  <c r="S80" i="15"/>
  <c r="O80" i="15"/>
  <c r="C80" i="15"/>
  <c r="M80" i="15"/>
  <c r="H80" i="15"/>
  <c r="T80" i="15"/>
  <c r="I80" i="15"/>
  <c r="Q80" i="15"/>
  <c r="AA80" i="15" s="1"/>
  <c r="AB80" i="15"/>
  <c r="F80" i="15"/>
  <c r="R80" i="15"/>
  <c r="E80" i="15"/>
  <c r="N80" i="15"/>
  <c r="B80" i="15"/>
  <c r="L80" i="15"/>
  <c r="A81" i="15"/>
  <c r="P80" i="15" l="1"/>
  <c r="K81" i="15"/>
  <c r="C81" i="15"/>
  <c r="E81" i="15"/>
  <c r="F81" i="15"/>
  <c r="N81" i="15"/>
  <c r="H81" i="15"/>
  <c r="S81" i="15"/>
  <c r="I81" i="15"/>
  <c r="T81" i="15"/>
  <c r="J81" i="15"/>
  <c r="U81" i="15"/>
  <c r="D81" i="15"/>
  <c r="R81" i="15"/>
  <c r="G81" i="15"/>
  <c r="O81" i="15"/>
  <c r="AB81" i="15"/>
  <c r="B81" i="15"/>
  <c r="Q81" i="15"/>
  <c r="AA81" i="15" s="1"/>
  <c r="L81" i="15"/>
  <c r="M81" i="15"/>
  <c r="A82" i="15"/>
  <c r="V80" i="15"/>
  <c r="V81" i="15" l="1"/>
  <c r="F82" i="15"/>
  <c r="C82" i="15"/>
  <c r="Q82" i="15"/>
  <c r="AA82" i="15" s="1"/>
  <c r="B82" i="15"/>
  <c r="O82" i="15"/>
  <c r="S82" i="15"/>
  <c r="T82" i="15"/>
  <c r="M82" i="15"/>
  <c r="G82" i="15"/>
  <c r="N82" i="15"/>
  <c r="AB82" i="15"/>
  <c r="H82" i="15"/>
  <c r="L82" i="15"/>
  <c r="U82" i="15"/>
  <c r="D82" i="15"/>
  <c r="I82" i="15"/>
  <c r="K82" i="15"/>
  <c r="E82" i="15"/>
  <c r="J82" i="15"/>
  <c r="R82" i="15"/>
  <c r="A83" i="15"/>
  <c r="P81" i="15"/>
  <c r="V82" i="15" l="1"/>
  <c r="P82" i="15"/>
  <c r="S83" i="15"/>
  <c r="R83" i="15"/>
  <c r="AB83" i="15"/>
  <c r="T83" i="15"/>
  <c r="G83" i="15"/>
  <c r="H83" i="15"/>
  <c r="K83" i="15"/>
  <c r="C83" i="15"/>
  <c r="U83" i="15"/>
  <c r="D83" i="15"/>
  <c r="N83" i="15"/>
  <c r="B83" i="15"/>
  <c r="L83" i="15"/>
  <c r="M83" i="15"/>
  <c r="I83" i="15"/>
  <c r="E83" i="15"/>
  <c r="J83" i="15"/>
  <c r="Q83" i="15"/>
  <c r="AA83" i="15" s="1"/>
  <c r="O83" i="15"/>
  <c r="F83" i="15"/>
  <c r="A84" i="15"/>
  <c r="V83" i="15" l="1"/>
  <c r="AB84" i="15"/>
  <c r="K84" i="15"/>
  <c r="G84" i="15"/>
  <c r="J84" i="15"/>
  <c r="T84" i="15"/>
  <c r="O84" i="15"/>
  <c r="U84" i="15"/>
  <c r="N84" i="15"/>
  <c r="C84" i="15"/>
  <c r="H84" i="15"/>
  <c r="F84" i="15"/>
  <c r="R84" i="15"/>
  <c r="L84" i="15"/>
  <c r="I84" i="15"/>
  <c r="Q84" i="15"/>
  <c r="AA84" i="15" s="1"/>
  <c r="M84" i="15"/>
  <c r="D84" i="15"/>
  <c r="S84" i="15"/>
  <c r="E84" i="15"/>
  <c r="B84" i="15"/>
  <c r="A85" i="15"/>
  <c r="P83" i="15"/>
  <c r="D85" i="15" l="1"/>
  <c r="U85" i="15"/>
  <c r="M85" i="15"/>
  <c r="AB85" i="15"/>
  <c r="I85" i="15"/>
  <c r="L85" i="15"/>
  <c r="H85" i="15"/>
  <c r="B85" i="15"/>
  <c r="N85" i="15"/>
  <c r="Q85" i="15"/>
  <c r="AA85" i="15" s="1"/>
  <c r="S85" i="15"/>
  <c r="O85" i="15"/>
  <c r="E85" i="15"/>
  <c r="K85" i="15"/>
  <c r="R85" i="15"/>
  <c r="F85" i="15"/>
  <c r="T85" i="15"/>
  <c r="C85" i="15"/>
  <c r="J85" i="15"/>
  <c r="G85" i="15"/>
  <c r="A86" i="15"/>
  <c r="P84" i="15"/>
  <c r="V84" i="15"/>
  <c r="P85" i="15" l="1"/>
  <c r="H86" i="15"/>
  <c r="AB86" i="15"/>
  <c r="G86" i="15"/>
  <c r="U86" i="15"/>
  <c r="R86" i="15"/>
  <c r="L86" i="15"/>
  <c r="M86" i="15"/>
  <c r="B86" i="15"/>
  <c r="O86" i="15"/>
  <c r="K86" i="15"/>
  <c r="N86" i="15"/>
  <c r="S86" i="15"/>
  <c r="T86" i="15"/>
  <c r="F86" i="15"/>
  <c r="I86" i="15"/>
  <c r="D86" i="15"/>
  <c r="C86" i="15"/>
  <c r="Q86" i="15"/>
  <c r="AA86" i="15" s="1"/>
  <c r="J86" i="15"/>
  <c r="E86" i="15"/>
  <c r="A87" i="15"/>
  <c r="V85" i="15"/>
  <c r="M87" i="15" l="1"/>
  <c r="AB87" i="15"/>
  <c r="U87" i="15"/>
  <c r="B87" i="15"/>
  <c r="K87" i="15"/>
  <c r="D87" i="15"/>
  <c r="L87" i="15"/>
  <c r="F87" i="15"/>
  <c r="E87" i="15"/>
  <c r="C87" i="15"/>
  <c r="I87" i="15"/>
  <c r="T87" i="15"/>
  <c r="S87" i="15"/>
  <c r="G87" i="15"/>
  <c r="Q87" i="15"/>
  <c r="AA87" i="15" s="1"/>
  <c r="J87" i="15"/>
  <c r="N87" i="15"/>
  <c r="H87" i="15"/>
  <c r="R87" i="15"/>
  <c r="O87" i="15"/>
  <c r="A88" i="15"/>
  <c r="V86" i="15"/>
  <c r="P86" i="15"/>
  <c r="P87" i="15" l="1"/>
  <c r="J88" i="15"/>
  <c r="N88" i="15"/>
  <c r="G88" i="15"/>
  <c r="D88" i="15"/>
  <c r="F88" i="15"/>
  <c r="B88" i="15"/>
  <c r="E88" i="15"/>
  <c r="C88" i="15"/>
  <c r="S88" i="15"/>
  <c r="Q88" i="15"/>
  <c r="AA88" i="15" s="1"/>
  <c r="L88" i="15"/>
  <c r="AB88" i="15"/>
  <c r="I88" i="15"/>
  <c r="T88" i="15"/>
  <c r="R88" i="15"/>
  <c r="O88" i="15"/>
  <c r="M88" i="15"/>
  <c r="H88" i="15"/>
  <c r="K88" i="15"/>
  <c r="U88" i="15"/>
  <c r="A89" i="15"/>
  <c r="V87" i="15"/>
  <c r="V88" i="15" l="1"/>
  <c r="P88" i="15"/>
  <c r="E89" i="15"/>
  <c r="AB89" i="15"/>
  <c r="O89" i="15"/>
  <c r="T89" i="15"/>
  <c r="G89" i="15"/>
  <c r="Q89" i="15"/>
  <c r="AA89" i="15" s="1"/>
  <c r="I89" i="15"/>
  <c r="M89" i="15"/>
  <c r="L89" i="15"/>
  <c r="F89" i="15"/>
  <c r="S89" i="15"/>
  <c r="J89" i="15"/>
  <c r="D89" i="15"/>
  <c r="B89" i="15"/>
  <c r="C89" i="15"/>
  <c r="U89" i="15"/>
  <c r="N89" i="15"/>
  <c r="R89" i="15"/>
  <c r="H89" i="15"/>
  <c r="K89" i="15"/>
  <c r="A90" i="15"/>
  <c r="V89" i="15" l="1"/>
  <c r="P89" i="15"/>
  <c r="N90" i="15"/>
  <c r="F90" i="15"/>
  <c r="I90" i="15"/>
  <c r="S90" i="15"/>
  <c r="H90" i="15"/>
  <c r="E90" i="15"/>
  <c r="J90" i="15"/>
  <c r="G90" i="15"/>
  <c r="Q90" i="15"/>
  <c r="AA90" i="15" s="1"/>
  <c r="R90" i="15"/>
  <c r="M90" i="15"/>
  <c r="AB90" i="15"/>
  <c r="L90" i="15"/>
  <c r="T90" i="15"/>
  <c r="U90" i="15"/>
  <c r="O90" i="15"/>
  <c r="B90" i="15"/>
  <c r="K90" i="15"/>
  <c r="D90" i="15"/>
  <c r="C90" i="15"/>
  <c r="A91" i="15"/>
  <c r="V90" i="15" l="1"/>
  <c r="P90" i="15"/>
  <c r="U91" i="15"/>
  <c r="H91" i="15"/>
  <c r="M91" i="15"/>
  <c r="AB91" i="15"/>
  <c r="R91" i="15"/>
  <c r="J91" i="15"/>
  <c r="T91" i="15"/>
  <c r="S91" i="15"/>
  <c r="K91" i="15"/>
  <c r="E91" i="15"/>
  <c r="I91" i="15"/>
  <c r="G91" i="15"/>
  <c r="C91" i="15"/>
  <c r="B91" i="15"/>
  <c r="N91" i="15"/>
  <c r="Q91" i="15"/>
  <c r="AA91" i="15" s="1"/>
  <c r="L91" i="15"/>
  <c r="F91" i="15"/>
  <c r="D91" i="15"/>
  <c r="O91" i="15"/>
  <c r="A92" i="15"/>
  <c r="P91" i="15" l="1"/>
  <c r="S92" i="15"/>
  <c r="I92" i="15"/>
  <c r="U92" i="15"/>
  <c r="C92" i="15"/>
  <c r="M92" i="15"/>
  <c r="K92" i="15"/>
  <c r="L92" i="15"/>
  <c r="D92" i="15"/>
  <c r="G92" i="15"/>
  <c r="J92" i="15"/>
  <c r="T92" i="15"/>
  <c r="O92" i="15"/>
  <c r="AB92" i="15"/>
  <c r="B92" i="15"/>
  <c r="F92" i="15"/>
  <c r="Q92" i="15"/>
  <c r="AA92" i="15" s="1"/>
  <c r="R92" i="15"/>
  <c r="H92" i="15"/>
  <c r="E92" i="15"/>
  <c r="N92" i="15"/>
  <c r="A93" i="15"/>
  <c r="V91" i="15"/>
  <c r="H93" i="15" l="1"/>
  <c r="M93" i="15"/>
  <c r="B93" i="15"/>
  <c r="N93" i="15"/>
  <c r="I93" i="15"/>
  <c r="E93" i="15"/>
  <c r="AB93" i="15"/>
  <c r="S93" i="15"/>
  <c r="Q93" i="15"/>
  <c r="AA93" i="15" s="1"/>
  <c r="U93" i="15"/>
  <c r="G93" i="15"/>
  <c r="R93" i="15"/>
  <c r="K93" i="15"/>
  <c r="J93" i="15"/>
  <c r="F93" i="15"/>
  <c r="C93" i="15"/>
  <c r="L93" i="15"/>
  <c r="D93" i="15"/>
  <c r="T93" i="15"/>
  <c r="O93" i="15"/>
  <c r="A94" i="15"/>
  <c r="P92" i="15"/>
  <c r="V92" i="15"/>
  <c r="V93" i="15" l="1"/>
  <c r="P93" i="15"/>
  <c r="B94" i="15"/>
  <c r="F94" i="15"/>
  <c r="L94" i="15"/>
  <c r="G94" i="15"/>
  <c r="E94" i="15"/>
  <c r="O94" i="15"/>
  <c r="T94" i="15"/>
  <c r="K94" i="15"/>
  <c r="R94" i="15"/>
  <c r="U94" i="15"/>
  <c r="J94" i="15"/>
  <c r="I94" i="15"/>
  <c r="C94" i="15"/>
  <c r="M94" i="15"/>
  <c r="D94" i="15"/>
  <c r="H94" i="15"/>
  <c r="Q94" i="15"/>
  <c r="AA94" i="15" s="1"/>
  <c r="N94" i="15"/>
  <c r="S94" i="15"/>
  <c r="AB94" i="15"/>
  <c r="A95" i="15"/>
  <c r="V94" i="15" l="1"/>
  <c r="P94" i="15"/>
  <c r="K95" i="15"/>
  <c r="B95" i="15"/>
  <c r="L95" i="15"/>
  <c r="AB95" i="15"/>
  <c r="H95" i="15"/>
  <c r="E95" i="15"/>
  <c r="I95" i="15"/>
  <c r="N95" i="15"/>
  <c r="M95" i="15"/>
  <c r="O95" i="15"/>
  <c r="T95" i="15"/>
  <c r="Q95" i="15"/>
  <c r="AA95" i="15" s="1"/>
  <c r="R95" i="15"/>
  <c r="S95" i="15"/>
  <c r="C95" i="15"/>
  <c r="U95" i="15"/>
  <c r="G95" i="15"/>
  <c r="D95" i="15"/>
  <c r="J95" i="15"/>
  <c r="F95" i="15"/>
  <c r="A96" i="15"/>
  <c r="P95" i="15" l="1"/>
  <c r="V95" i="15"/>
  <c r="AB96" i="15"/>
  <c r="C96" i="15"/>
  <c r="L96" i="15"/>
  <c r="G96" i="15"/>
  <c r="M96" i="15"/>
  <c r="O96" i="15"/>
  <c r="B96" i="15"/>
  <c r="E96" i="15"/>
  <c r="I96" i="15"/>
  <c r="J96" i="15"/>
  <c r="N96" i="15"/>
  <c r="U96" i="15"/>
  <c r="S96" i="15"/>
  <c r="F96" i="15"/>
  <c r="K96" i="15"/>
  <c r="T96" i="15"/>
  <c r="H96" i="15"/>
  <c r="R96" i="15"/>
  <c r="Q96" i="15"/>
  <c r="AA96" i="15" s="1"/>
  <c r="D96" i="15"/>
  <c r="A97" i="15"/>
  <c r="V96" i="15" l="1"/>
  <c r="T97" i="15"/>
  <c r="B97" i="15"/>
  <c r="O97" i="15"/>
  <c r="R97" i="15"/>
  <c r="S97" i="15"/>
  <c r="D97" i="15"/>
  <c r="K97" i="15"/>
  <c r="G97" i="15"/>
  <c r="J97" i="15"/>
  <c r="U97" i="15"/>
  <c r="N97" i="15"/>
  <c r="M97" i="15"/>
  <c r="AB97" i="15"/>
  <c r="Q97" i="15"/>
  <c r="AA97" i="15" s="1"/>
  <c r="F97" i="15"/>
  <c r="L97" i="15"/>
  <c r="I97" i="15"/>
  <c r="E97" i="15"/>
  <c r="C97" i="15"/>
  <c r="H97" i="15"/>
  <c r="A98" i="15"/>
  <c r="P96" i="15"/>
  <c r="V97" i="15" l="1"/>
  <c r="G98" i="15"/>
  <c r="H98" i="15"/>
  <c r="AB98" i="15"/>
  <c r="T98" i="15"/>
  <c r="Q98" i="15"/>
  <c r="AA98" i="15" s="1"/>
  <c r="E98" i="15"/>
  <c r="L98" i="15"/>
  <c r="N98" i="15"/>
  <c r="F98" i="15"/>
  <c r="J98" i="15"/>
  <c r="U98" i="15"/>
  <c r="I98" i="15"/>
  <c r="O98" i="15"/>
  <c r="M98" i="15"/>
  <c r="D98" i="15"/>
  <c r="C98" i="15"/>
  <c r="B98" i="15"/>
  <c r="K98" i="15"/>
  <c r="S98" i="15"/>
  <c r="R98" i="15"/>
  <c r="A99" i="15"/>
  <c r="P97" i="15"/>
  <c r="P98" i="15" l="1"/>
  <c r="R99" i="15"/>
  <c r="H99" i="15"/>
  <c r="M99" i="15"/>
  <c r="AB99" i="15"/>
  <c r="E99" i="15"/>
  <c r="K99" i="15"/>
  <c r="U99" i="15"/>
  <c r="C99" i="15"/>
  <c r="I99" i="15"/>
  <c r="Q99" i="15"/>
  <c r="AA99" i="15" s="1"/>
  <c r="O99" i="15"/>
  <c r="J99" i="15"/>
  <c r="B99" i="15"/>
  <c r="D99" i="15"/>
  <c r="G99" i="15"/>
  <c r="S99" i="15"/>
  <c r="F99" i="15"/>
  <c r="L99" i="15"/>
  <c r="T99" i="15"/>
  <c r="N99" i="15"/>
  <c r="A100" i="15"/>
  <c r="V98" i="15"/>
  <c r="P99" i="15" l="1"/>
  <c r="N100" i="15"/>
  <c r="D100" i="15"/>
  <c r="Q100" i="15"/>
  <c r="AA100" i="15" s="1"/>
  <c r="M100" i="15"/>
  <c r="J100" i="15"/>
  <c r="F100" i="15"/>
  <c r="G100" i="15"/>
  <c r="U100" i="15"/>
  <c r="I100" i="15"/>
  <c r="C100" i="15"/>
  <c r="L100" i="15"/>
  <c r="O100" i="15"/>
  <c r="K100" i="15"/>
  <c r="R100" i="15"/>
  <c r="AB100" i="15"/>
  <c r="T100" i="15"/>
  <c r="E100" i="15"/>
  <c r="H100" i="15"/>
  <c r="B100" i="15"/>
  <c r="S100" i="15"/>
  <c r="A101" i="15"/>
  <c r="V99" i="15"/>
  <c r="P100" i="15" l="1"/>
  <c r="Q101" i="15"/>
  <c r="AA101" i="15" s="1"/>
  <c r="F101" i="15"/>
  <c r="B101" i="15"/>
  <c r="M101" i="15"/>
  <c r="O101" i="15"/>
  <c r="E101" i="15"/>
  <c r="L101" i="15"/>
  <c r="C101" i="15"/>
  <c r="T101" i="15"/>
  <c r="G101" i="15"/>
  <c r="J101" i="15"/>
  <c r="N101" i="15"/>
  <c r="H101" i="15"/>
  <c r="AB101" i="15"/>
  <c r="U101" i="15"/>
  <c r="I101" i="15"/>
  <c r="D101" i="15"/>
  <c r="R101" i="15"/>
  <c r="K101" i="15"/>
  <c r="S101" i="15"/>
  <c r="A102" i="15"/>
  <c r="V100" i="15"/>
  <c r="V101" i="15" l="1"/>
  <c r="P101" i="15"/>
  <c r="F102" i="15"/>
  <c r="S102" i="15"/>
  <c r="K102" i="15"/>
  <c r="O102" i="15"/>
  <c r="U102" i="15"/>
  <c r="G102" i="15"/>
  <c r="C102" i="15"/>
  <c r="D102" i="15"/>
  <c r="AB102" i="15"/>
  <c r="T102" i="15"/>
  <c r="E102" i="15"/>
  <c r="R102" i="15"/>
  <c r="L102" i="15"/>
  <c r="I102" i="15"/>
  <c r="J102" i="15"/>
  <c r="Q102" i="15"/>
  <c r="AA102" i="15" s="1"/>
  <c r="H102" i="15"/>
  <c r="B102" i="15"/>
  <c r="N102" i="15"/>
  <c r="M102" i="15"/>
  <c r="A103" i="15"/>
  <c r="V102" i="15" l="1"/>
  <c r="M103" i="15"/>
  <c r="R103" i="15"/>
  <c r="T103" i="15"/>
  <c r="O103" i="15"/>
  <c r="U103" i="15"/>
  <c r="K103" i="15"/>
  <c r="S103" i="15"/>
  <c r="H103" i="15"/>
  <c r="C103" i="15"/>
  <c r="AB103" i="15"/>
  <c r="J103" i="15"/>
  <c r="D103" i="15"/>
  <c r="Q103" i="15"/>
  <c r="AA103" i="15" s="1"/>
  <c r="L103" i="15"/>
  <c r="E103" i="15"/>
  <c r="G103" i="15"/>
  <c r="B103" i="15"/>
  <c r="F103" i="15"/>
  <c r="I103" i="15"/>
  <c r="N103" i="15"/>
  <c r="A104" i="15"/>
  <c r="P102" i="15"/>
  <c r="V103" i="15" l="1"/>
  <c r="E104" i="15"/>
  <c r="S104" i="15"/>
  <c r="L104" i="15"/>
  <c r="T104" i="15"/>
  <c r="C104" i="15"/>
  <c r="H104" i="15"/>
  <c r="D104" i="15"/>
  <c r="K104" i="15"/>
  <c r="AB104" i="15"/>
  <c r="I104" i="15"/>
  <c r="G104" i="15"/>
  <c r="Q104" i="15"/>
  <c r="AA104" i="15" s="1"/>
  <c r="M104" i="15"/>
  <c r="N104" i="15"/>
  <c r="U104" i="15"/>
  <c r="O104" i="15"/>
  <c r="J104" i="15"/>
  <c r="F104" i="15"/>
  <c r="R104" i="15"/>
  <c r="B104" i="15"/>
  <c r="A105" i="15"/>
  <c r="P103" i="15"/>
  <c r="V104" i="15" l="1"/>
  <c r="P104" i="15"/>
  <c r="T105" i="15"/>
  <c r="S105" i="15"/>
  <c r="H105" i="15"/>
  <c r="F105" i="15"/>
  <c r="O105" i="15"/>
  <c r="U105" i="15"/>
  <c r="G105" i="15"/>
  <c r="L105" i="15"/>
  <c r="M105" i="15"/>
  <c r="C105" i="15"/>
  <c r="AB105" i="15"/>
  <c r="R105" i="15"/>
  <c r="B105" i="15"/>
  <c r="D105" i="15"/>
  <c r="E105" i="15"/>
  <c r="J105" i="15"/>
  <c r="Q105" i="15"/>
  <c r="AA105" i="15" s="1"/>
  <c r="N105" i="15"/>
  <c r="K105" i="15"/>
  <c r="I105" i="15"/>
  <c r="A106" i="15"/>
  <c r="V105" i="15" l="1"/>
  <c r="L106" i="15"/>
  <c r="Q106" i="15"/>
  <c r="AA106" i="15" s="1"/>
  <c r="S106" i="15"/>
  <c r="B106" i="15"/>
  <c r="U106" i="15"/>
  <c r="G106" i="15"/>
  <c r="R106" i="15"/>
  <c r="J106" i="15"/>
  <c r="T106" i="15"/>
  <c r="O106" i="15"/>
  <c r="C106" i="15"/>
  <c r="D106" i="15"/>
  <c r="I106" i="15"/>
  <c r="N106" i="15"/>
  <c r="F106" i="15"/>
  <c r="E106" i="15"/>
  <c r="M106" i="15"/>
  <c r="H106" i="15"/>
  <c r="AB106" i="15"/>
  <c r="K106" i="15"/>
  <c r="A107" i="15"/>
  <c r="P105" i="15"/>
  <c r="P106" i="15" l="1"/>
  <c r="V106" i="15"/>
  <c r="U107" i="15"/>
  <c r="R107" i="15"/>
  <c r="I107" i="15"/>
  <c r="J107" i="15"/>
  <c r="L107" i="15"/>
  <c r="AB107" i="15"/>
  <c r="F107" i="15"/>
  <c r="N107" i="15"/>
  <c r="T107" i="15"/>
  <c r="S107" i="15"/>
  <c r="D107" i="15"/>
  <c r="E107" i="15"/>
  <c r="C107" i="15"/>
  <c r="K107" i="15"/>
  <c r="Q107" i="15"/>
  <c r="AA107" i="15" s="1"/>
  <c r="B107" i="15"/>
  <c r="O107" i="15"/>
  <c r="G107" i="15"/>
  <c r="H107" i="15"/>
  <c r="M107" i="15"/>
  <c r="A108" i="15"/>
  <c r="P107" i="15" l="1"/>
  <c r="M108" i="15"/>
  <c r="D108" i="15"/>
  <c r="H108" i="15"/>
  <c r="K108" i="15"/>
  <c r="L108" i="15"/>
  <c r="R108" i="15"/>
  <c r="T108" i="15"/>
  <c r="J108" i="15"/>
  <c r="C108" i="15"/>
  <c r="G108" i="15"/>
  <c r="O108" i="15"/>
  <c r="E108" i="15"/>
  <c r="U108" i="15"/>
  <c r="S108" i="15"/>
  <c r="Q108" i="15"/>
  <c r="AA108" i="15" s="1"/>
  <c r="N108" i="15"/>
  <c r="I108" i="15"/>
  <c r="B108" i="15"/>
  <c r="F108" i="15"/>
  <c r="AB108" i="15"/>
  <c r="A109" i="15"/>
  <c r="V107" i="15"/>
  <c r="V108" i="15" l="1"/>
  <c r="P108" i="15"/>
  <c r="E109" i="15"/>
  <c r="J109" i="15"/>
  <c r="T109" i="15"/>
  <c r="D109" i="15"/>
  <c r="R109" i="15"/>
  <c r="F109" i="15"/>
  <c r="K109" i="15"/>
  <c r="U109" i="15"/>
  <c r="C109" i="15"/>
  <c r="S109" i="15"/>
  <c r="L109" i="15"/>
  <c r="Q109" i="15"/>
  <c r="AA109" i="15" s="1"/>
  <c r="B109" i="15"/>
  <c r="N109" i="15"/>
  <c r="G109" i="15"/>
  <c r="O109" i="15"/>
  <c r="I109" i="15"/>
  <c r="M109" i="15"/>
  <c r="AB109" i="15"/>
  <c r="H109" i="15"/>
  <c r="A110" i="15"/>
  <c r="V109" i="15" l="1"/>
  <c r="E110" i="15"/>
  <c r="Q110" i="15"/>
  <c r="AA110" i="15" s="1"/>
  <c r="U110" i="15"/>
  <c r="O110" i="15"/>
  <c r="F110" i="15"/>
  <c r="D110" i="15"/>
  <c r="C110" i="15"/>
  <c r="G110" i="15"/>
  <c r="B110" i="15"/>
  <c r="I110" i="15"/>
  <c r="N110" i="15"/>
  <c r="AB110" i="15"/>
  <c r="T110" i="15"/>
  <c r="S110" i="15"/>
  <c r="M110" i="15"/>
  <c r="H110" i="15"/>
  <c r="K110" i="15"/>
  <c r="L110" i="15"/>
  <c r="J110" i="15"/>
  <c r="R110" i="15"/>
  <c r="A111" i="15"/>
  <c r="P109" i="15"/>
  <c r="P110" i="15" l="1"/>
  <c r="L111" i="15"/>
  <c r="G111" i="15"/>
  <c r="F111" i="15"/>
  <c r="O111" i="15"/>
  <c r="I111" i="15"/>
  <c r="B111" i="15"/>
  <c r="U111" i="15"/>
  <c r="E111" i="15"/>
  <c r="H111" i="15"/>
  <c r="D111" i="15"/>
  <c r="M111" i="15"/>
  <c r="J111" i="15"/>
  <c r="Q111" i="15"/>
  <c r="AA111" i="15" s="1"/>
  <c r="K111" i="15"/>
  <c r="S111" i="15"/>
  <c r="N111" i="15"/>
  <c r="R111" i="15"/>
  <c r="AB111" i="15"/>
  <c r="C111" i="15"/>
  <c r="T111" i="15"/>
  <c r="A112" i="15"/>
  <c r="V110" i="15"/>
  <c r="P111" i="15" l="1"/>
  <c r="F112" i="15"/>
  <c r="C112" i="15"/>
  <c r="J112" i="15"/>
  <c r="O112" i="15"/>
  <c r="T112" i="15"/>
  <c r="D112" i="15"/>
  <c r="AB112" i="15"/>
  <c r="B112" i="15"/>
  <c r="H112" i="15"/>
  <c r="K112" i="15"/>
  <c r="S112" i="15"/>
  <c r="R112" i="15"/>
  <c r="U112" i="15"/>
  <c r="N112" i="15"/>
  <c r="M112" i="15"/>
  <c r="G112" i="15"/>
  <c r="E112" i="15"/>
  <c r="L112" i="15"/>
  <c r="I112" i="15"/>
  <c r="Q112" i="15"/>
  <c r="AA112" i="15" s="1"/>
  <c r="A113" i="15"/>
  <c r="V111" i="15"/>
  <c r="V112" i="15" l="1"/>
  <c r="AB113" i="15"/>
  <c r="I113" i="15"/>
  <c r="C113" i="15"/>
  <c r="G113" i="15"/>
  <c r="D113" i="15"/>
  <c r="Q113" i="15"/>
  <c r="AA113" i="15" s="1"/>
  <c r="T113" i="15"/>
  <c r="E113" i="15"/>
  <c r="O113" i="15"/>
  <c r="U113" i="15"/>
  <c r="R113" i="15"/>
  <c r="L113" i="15"/>
  <c r="M113" i="15"/>
  <c r="B113" i="15"/>
  <c r="H113" i="15"/>
  <c r="N113" i="15"/>
  <c r="K113" i="15"/>
  <c r="J113" i="15"/>
  <c r="F113" i="15"/>
  <c r="S113" i="15"/>
  <c r="A114" i="15"/>
  <c r="P112" i="15"/>
  <c r="V113" i="15" l="1"/>
  <c r="P113" i="15"/>
  <c r="F114" i="15"/>
  <c r="K114" i="15"/>
  <c r="G114" i="15"/>
  <c r="T114" i="15"/>
  <c r="L114" i="15"/>
  <c r="B114" i="15"/>
  <c r="C114" i="15"/>
  <c r="AB114" i="15"/>
  <c r="D114" i="15"/>
  <c r="S114" i="15"/>
  <c r="I114" i="15"/>
  <c r="E114" i="15"/>
  <c r="N114" i="15"/>
  <c r="J114" i="15"/>
  <c r="R114" i="15"/>
  <c r="H114" i="15"/>
  <c r="O114" i="15"/>
  <c r="U114" i="15"/>
  <c r="M114" i="15"/>
  <c r="Q114" i="15"/>
  <c r="AA114" i="15" s="1"/>
  <c r="A115" i="15"/>
  <c r="V114" i="15" l="1"/>
  <c r="I115" i="15"/>
  <c r="B115" i="15"/>
  <c r="C115" i="15"/>
  <c r="U115" i="15"/>
  <c r="D115" i="15"/>
  <c r="L115" i="15"/>
  <c r="H115" i="15"/>
  <c r="G115" i="15"/>
  <c r="E115" i="15"/>
  <c r="T115" i="15"/>
  <c r="F115" i="15"/>
  <c r="O115" i="15"/>
  <c r="J115" i="15"/>
  <c r="S115" i="15"/>
  <c r="AB115" i="15"/>
  <c r="M115" i="15"/>
  <c r="N115" i="15"/>
  <c r="K115" i="15"/>
  <c r="Q115" i="15"/>
  <c r="AA115" i="15" s="1"/>
  <c r="R115" i="15"/>
  <c r="A116" i="15"/>
  <c r="P114" i="15"/>
  <c r="V115" i="15" l="1"/>
  <c r="L116" i="15"/>
  <c r="S116" i="15"/>
  <c r="K116" i="15"/>
  <c r="T116" i="15"/>
  <c r="D116" i="15"/>
  <c r="H116" i="15"/>
  <c r="F116" i="15"/>
  <c r="M116" i="15"/>
  <c r="B116" i="15"/>
  <c r="J116" i="15"/>
  <c r="U116" i="15"/>
  <c r="I116" i="15"/>
  <c r="G116" i="15"/>
  <c r="Q116" i="15"/>
  <c r="AA116" i="15" s="1"/>
  <c r="N116" i="15"/>
  <c r="AB116" i="15"/>
  <c r="O116" i="15"/>
  <c r="E116" i="15"/>
  <c r="R116" i="15"/>
  <c r="C116" i="15"/>
  <c r="A117" i="15"/>
  <c r="P115" i="15"/>
  <c r="P116" i="15" l="1"/>
  <c r="F117" i="15"/>
  <c r="N117" i="15"/>
  <c r="G117" i="15"/>
  <c r="D117" i="15"/>
  <c r="S117" i="15"/>
  <c r="I117" i="15"/>
  <c r="C117" i="15"/>
  <c r="J117" i="15"/>
  <c r="T117" i="15"/>
  <c r="R117" i="15"/>
  <c r="Q117" i="15"/>
  <c r="AA117" i="15" s="1"/>
  <c r="H117" i="15"/>
  <c r="B117" i="15"/>
  <c r="K117" i="15"/>
  <c r="AB117" i="15"/>
  <c r="E117" i="15"/>
  <c r="U117" i="15"/>
  <c r="O117" i="15"/>
  <c r="M117" i="15"/>
  <c r="L117" i="15"/>
  <c r="A118" i="15"/>
  <c r="V116" i="15"/>
  <c r="V117" i="15" l="1"/>
  <c r="P117" i="15"/>
  <c r="G118" i="15"/>
  <c r="Q118" i="15"/>
  <c r="AA118" i="15" s="1"/>
  <c r="L118" i="15"/>
  <c r="N118" i="15"/>
  <c r="O118" i="15"/>
  <c r="E118" i="15"/>
  <c r="K118" i="15"/>
  <c r="U118" i="15"/>
  <c r="H118" i="15"/>
  <c r="D118" i="15"/>
  <c r="C118" i="15"/>
  <c r="AB118" i="15"/>
  <c r="R118" i="15"/>
  <c r="J118" i="15"/>
  <c r="S118" i="15"/>
  <c r="T118" i="15"/>
  <c r="B118" i="15"/>
  <c r="F118" i="15"/>
  <c r="I118" i="15"/>
  <c r="M118" i="15"/>
  <c r="A119" i="15"/>
  <c r="P118" i="15" l="1"/>
  <c r="U119" i="15"/>
  <c r="T119" i="15"/>
  <c r="M119" i="15"/>
  <c r="F119" i="15"/>
  <c r="G119" i="15"/>
  <c r="H119" i="15"/>
  <c r="J119" i="15"/>
  <c r="K119" i="15"/>
  <c r="Q119" i="15"/>
  <c r="AA119" i="15" s="1"/>
  <c r="N119" i="15"/>
  <c r="E119" i="15"/>
  <c r="AB119" i="15"/>
  <c r="R119" i="15"/>
  <c r="B119" i="15"/>
  <c r="L119" i="15"/>
  <c r="D119" i="15"/>
  <c r="O119" i="15"/>
  <c r="S119" i="15"/>
  <c r="I119" i="15"/>
  <c r="C119" i="15"/>
  <c r="A120" i="15"/>
  <c r="V118" i="15"/>
  <c r="P119" i="15" l="1"/>
  <c r="I120" i="15"/>
  <c r="J120" i="15"/>
  <c r="N120" i="15"/>
  <c r="H120" i="15"/>
  <c r="U120" i="15"/>
  <c r="C120" i="15"/>
  <c r="F120" i="15"/>
  <c r="T120" i="15"/>
  <c r="L120" i="15"/>
  <c r="Q120" i="15"/>
  <c r="AA120" i="15" s="1"/>
  <c r="AB120" i="15"/>
  <c r="M120" i="15"/>
  <c r="D120" i="15"/>
  <c r="S120" i="15"/>
  <c r="O120" i="15"/>
  <c r="G120" i="15"/>
  <c r="B120" i="15"/>
  <c r="K120" i="15"/>
  <c r="E120" i="15"/>
  <c r="R120" i="15"/>
  <c r="A121" i="15"/>
  <c r="V119" i="15"/>
  <c r="V120" i="15" l="1"/>
  <c r="U121" i="15"/>
  <c r="J121" i="15"/>
  <c r="I121" i="15"/>
  <c r="L121" i="15"/>
  <c r="D121" i="15"/>
  <c r="E121" i="15"/>
  <c r="S121" i="15"/>
  <c r="H121" i="15"/>
  <c r="AB121" i="15"/>
  <c r="M121" i="15"/>
  <c r="G121" i="15"/>
  <c r="Q121" i="15"/>
  <c r="AA121" i="15" s="1"/>
  <c r="T121" i="15"/>
  <c r="C121" i="15"/>
  <c r="F121" i="15"/>
  <c r="B121" i="15"/>
  <c r="N121" i="15"/>
  <c r="K121" i="15"/>
  <c r="R121" i="15"/>
  <c r="O121" i="15"/>
  <c r="A122" i="15"/>
  <c r="P120" i="15"/>
  <c r="P121" i="15" l="1"/>
  <c r="V121" i="15"/>
  <c r="E122" i="15"/>
  <c r="D122" i="15"/>
  <c r="K122" i="15"/>
  <c r="T122" i="15"/>
  <c r="N122" i="15"/>
  <c r="R122" i="15"/>
  <c r="F122" i="15"/>
  <c r="U122" i="15"/>
  <c r="G122" i="15"/>
  <c r="B122" i="15"/>
  <c r="C122" i="15"/>
  <c r="H122" i="15"/>
  <c r="AB122" i="15"/>
  <c r="L122" i="15"/>
  <c r="Q122" i="15"/>
  <c r="AA122" i="15" s="1"/>
  <c r="S122" i="15"/>
  <c r="I122" i="15"/>
  <c r="J122" i="15"/>
  <c r="O122" i="15"/>
  <c r="M122" i="15"/>
  <c r="A123" i="15"/>
  <c r="V122" i="15" l="1"/>
  <c r="P122" i="15"/>
  <c r="N123" i="15"/>
  <c r="I123" i="15"/>
  <c r="L123" i="15"/>
  <c r="E123" i="15"/>
  <c r="R123" i="15"/>
  <c r="U123" i="15"/>
  <c r="O123" i="15"/>
  <c r="T123" i="15"/>
  <c r="S123" i="15"/>
  <c r="J123" i="15"/>
  <c r="D123" i="15"/>
  <c r="K123" i="15"/>
  <c r="AB123" i="15"/>
  <c r="H123" i="15"/>
  <c r="B123" i="15"/>
  <c r="G123" i="15"/>
  <c r="Q123" i="15"/>
  <c r="AA123" i="15" s="1"/>
  <c r="M123" i="15"/>
  <c r="F123" i="15"/>
  <c r="C123" i="15"/>
  <c r="A124" i="15"/>
  <c r="P123" i="15" l="1"/>
  <c r="U124" i="15"/>
  <c r="R124" i="15"/>
  <c r="G124" i="15"/>
  <c r="N124" i="15"/>
  <c r="S124" i="15"/>
  <c r="O124" i="15"/>
  <c r="D124" i="15"/>
  <c r="L124" i="15"/>
  <c r="K124" i="15"/>
  <c r="AB124" i="15"/>
  <c r="E124" i="15"/>
  <c r="B124" i="15"/>
  <c r="F124" i="15"/>
  <c r="C124" i="15"/>
  <c r="M124" i="15"/>
  <c r="T124" i="15"/>
  <c r="J124" i="15"/>
  <c r="H124" i="15"/>
  <c r="I124" i="15"/>
  <c r="Q124" i="15"/>
  <c r="AA124" i="15" s="1"/>
  <c r="A125" i="15"/>
  <c r="V123" i="15"/>
  <c r="F125" i="15" l="1"/>
  <c r="H125" i="15"/>
  <c r="M125" i="15"/>
  <c r="S125" i="15"/>
  <c r="R125" i="15"/>
  <c r="I125" i="15"/>
  <c r="J125" i="15"/>
  <c r="L125" i="15"/>
  <c r="AB125" i="15"/>
  <c r="B125" i="15"/>
  <c r="E125" i="15"/>
  <c r="N125" i="15"/>
  <c r="K125" i="15"/>
  <c r="U125" i="15"/>
  <c r="T125" i="15"/>
  <c r="Q125" i="15"/>
  <c r="AA125" i="15" s="1"/>
  <c r="D125" i="15"/>
  <c r="O125" i="15"/>
  <c r="G125" i="15"/>
  <c r="C125" i="15"/>
  <c r="A126" i="15"/>
  <c r="P124" i="15"/>
  <c r="V124" i="15"/>
  <c r="P125" i="15" l="1"/>
  <c r="V125" i="15"/>
  <c r="M126" i="15"/>
  <c r="G126" i="15"/>
  <c r="R126" i="15"/>
  <c r="L126" i="15"/>
  <c r="B126" i="15"/>
  <c r="O126" i="15"/>
  <c r="T126" i="15"/>
  <c r="E126" i="15"/>
  <c r="J126" i="15"/>
  <c r="C126" i="15"/>
  <c r="K126" i="15"/>
  <c r="Q126" i="15"/>
  <c r="AA126" i="15" s="1"/>
  <c r="D126" i="15"/>
  <c r="H126" i="15"/>
  <c r="I126" i="15"/>
  <c r="S126" i="15"/>
  <c r="N126" i="15"/>
  <c r="F126" i="15"/>
  <c r="AB126" i="15"/>
  <c r="U126" i="15"/>
  <c r="A127" i="15"/>
  <c r="V126" i="15" l="1"/>
  <c r="O127" i="15"/>
  <c r="K127" i="15"/>
  <c r="F127" i="15"/>
  <c r="T127" i="15"/>
  <c r="E127" i="15"/>
  <c r="H127" i="15"/>
  <c r="B127" i="15"/>
  <c r="L127" i="15"/>
  <c r="AB127" i="15"/>
  <c r="Q127" i="15"/>
  <c r="AA127" i="15" s="1"/>
  <c r="N127" i="15"/>
  <c r="U127" i="15"/>
  <c r="G127" i="15"/>
  <c r="D127" i="15"/>
  <c r="R127" i="15"/>
  <c r="M127" i="15"/>
  <c r="J127" i="15"/>
  <c r="I127" i="15"/>
  <c r="S127" i="15"/>
  <c r="C127" i="15"/>
  <c r="A128" i="15"/>
  <c r="P126" i="15"/>
  <c r="V127" i="15" l="1"/>
  <c r="P127" i="15"/>
  <c r="AB128" i="15"/>
  <c r="U128" i="15"/>
  <c r="H128" i="15"/>
  <c r="L128" i="15"/>
  <c r="G128" i="15"/>
  <c r="B128" i="15"/>
  <c r="E128" i="15"/>
  <c r="O128" i="15"/>
  <c r="K128" i="15"/>
  <c r="M128" i="15"/>
  <c r="C128" i="15"/>
  <c r="D128" i="15"/>
  <c r="Q128" i="15"/>
  <c r="AA128" i="15" s="1"/>
  <c r="J128" i="15"/>
  <c r="N128" i="15"/>
  <c r="T128" i="15"/>
  <c r="F128" i="15"/>
  <c r="S128" i="15"/>
  <c r="I128" i="15"/>
  <c r="R128" i="15"/>
  <c r="A129" i="15"/>
  <c r="C129" i="15" l="1"/>
  <c r="D129" i="15"/>
  <c r="R129" i="15"/>
  <c r="O129" i="15"/>
  <c r="I129" i="15"/>
  <c r="J129" i="15"/>
  <c r="AB129" i="15"/>
  <c r="B129" i="15"/>
  <c r="F129" i="15"/>
  <c r="G129" i="15"/>
  <c r="E129" i="15"/>
  <c r="M129" i="15"/>
  <c r="U129" i="15"/>
  <c r="N129" i="15"/>
  <c r="T129" i="15"/>
  <c r="H129" i="15"/>
  <c r="L129" i="15"/>
  <c r="K129" i="15"/>
  <c r="S129" i="15"/>
  <c r="Q129" i="15"/>
  <c r="AA129" i="15" s="1"/>
  <c r="A130" i="15"/>
  <c r="P128" i="15"/>
  <c r="V128" i="15"/>
  <c r="J130" i="15" l="1"/>
  <c r="C130" i="15"/>
  <c r="L130" i="15"/>
  <c r="D130" i="15"/>
  <c r="B130" i="15"/>
  <c r="Q130" i="15"/>
  <c r="AA130" i="15" s="1"/>
  <c r="T130" i="15"/>
  <c r="F130" i="15"/>
  <c r="K130" i="15"/>
  <c r="E130" i="15"/>
  <c r="U130" i="15"/>
  <c r="I130" i="15"/>
  <c r="G130" i="15"/>
  <c r="M130" i="15"/>
  <c r="H130" i="15"/>
  <c r="R130" i="15"/>
  <c r="O130" i="15"/>
  <c r="N130" i="15"/>
  <c r="AB130" i="15"/>
  <c r="S130" i="15"/>
  <c r="A131" i="15"/>
  <c r="P129" i="15"/>
  <c r="V129" i="15"/>
  <c r="V130" i="15" l="1"/>
  <c r="P130" i="15"/>
  <c r="N131" i="15"/>
  <c r="M131" i="15"/>
  <c r="C131" i="15"/>
  <c r="E131" i="15"/>
  <c r="Q131" i="15"/>
  <c r="AA131" i="15" s="1"/>
  <c r="AB131" i="15"/>
  <c r="R131" i="15"/>
  <c r="K131" i="15"/>
  <c r="L131" i="15"/>
  <c r="T131" i="15"/>
  <c r="J131" i="15"/>
  <c r="I131" i="15"/>
  <c r="O131" i="15"/>
  <c r="S131" i="15"/>
  <c r="D131" i="15"/>
  <c r="G131" i="15"/>
  <c r="F131" i="15"/>
  <c r="B131" i="15"/>
  <c r="U131" i="15"/>
  <c r="H131" i="15"/>
  <c r="A132" i="15"/>
  <c r="V131" i="15" l="1"/>
  <c r="S132" i="15"/>
  <c r="O132" i="15"/>
  <c r="C132" i="15"/>
  <c r="L132" i="15"/>
  <c r="R132" i="15"/>
  <c r="Q132" i="15"/>
  <c r="AA132" i="15" s="1"/>
  <c r="AB132" i="15"/>
  <c r="N132" i="15"/>
  <c r="D132" i="15"/>
  <c r="T132" i="15"/>
  <c r="K132" i="15"/>
  <c r="F132" i="15"/>
  <c r="G132" i="15"/>
  <c r="M132" i="15"/>
  <c r="U132" i="15"/>
  <c r="I132" i="15"/>
  <c r="B132" i="15"/>
  <c r="J132" i="15"/>
  <c r="H132" i="15"/>
  <c r="E132" i="15"/>
  <c r="A133" i="15"/>
  <c r="P131" i="15"/>
  <c r="E133" i="15" l="1"/>
  <c r="K133" i="15"/>
  <c r="D133" i="15"/>
  <c r="B133" i="15"/>
  <c r="AB133" i="15"/>
  <c r="J133" i="15"/>
  <c r="N133" i="15"/>
  <c r="I133" i="15"/>
  <c r="F133" i="15"/>
  <c r="H133" i="15"/>
  <c r="R133" i="15"/>
  <c r="G133" i="15"/>
  <c r="L133" i="15"/>
  <c r="T133" i="15"/>
  <c r="S133" i="15"/>
  <c r="U133" i="15"/>
  <c r="M133" i="15"/>
  <c r="Q133" i="15"/>
  <c r="AA133" i="15" s="1"/>
  <c r="O133" i="15"/>
  <c r="C133" i="15"/>
  <c r="A134" i="15"/>
  <c r="P132" i="15"/>
  <c r="V132" i="15"/>
  <c r="T134" i="15" l="1"/>
  <c r="C134" i="15"/>
  <c r="D134" i="15"/>
  <c r="M134" i="15"/>
  <c r="N134" i="15"/>
  <c r="AB134" i="15"/>
  <c r="L134" i="15"/>
  <c r="E134" i="15"/>
  <c r="K134" i="15"/>
  <c r="R134" i="15"/>
  <c r="I134" i="15"/>
  <c r="H134" i="15"/>
  <c r="S134" i="15"/>
  <c r="U134" i="15"/>
  <c r="B134" i="15"/>
  <c r="Q134" i="15"/>
  <c r="AA134" i="15" s="1"/>
  <c r="G134" i="15"/>
  <c r="J134" i="15"/>
  <c r="O134" i="15"/>
  <c r="F134" i="15"/>
  <c r="A135" i="15"/>
  <c r="V133" i="15"/>
  <c r="P133" i="15"/>
  <c r="V134" i="15" l="1"/>
  <c r="S135" i="15"/>
  <c r="G135" i="15"/>
  <c r="H135" i="15"/>
  <c r="J135" i="15"/>
  <c r="R135" i="15"/>
  <c r="U135" i="15"/>
  <c r="Q135" i="15"/>
  <c r="AA135" i="15" s="1"/>
  <c r="L135" i="15"/>
  <c r="O135" i="15"/>
  <c r="I135" i="15"/>
  <c r="B135" i="15"/>
  <c r="D135" i="15"/>
  <c r="C135" i="15"/>
  <c r="K135" i="15"/>
  <c r="F135" i="15"/>
  <c r="M135" i="15"/>
  <c r="E135" i="15"/>
  <c r="AB135" i="15"/>
  <c r="T135" i="15"/>
  <c r="N135" i="15"/>
  <c r="A136" i="15"/>
  <c r="P134" i="15"/>
  <c r="P135" i="15" l="1"/>
  <c r="V135" i="15"/>
  <c r="J136" i="15"/>
  <c r="T136" i="15"/>
  <c r="H136" i="15"/>
  <c r="C136" i="15"/>
  <c r="E136" i="15"/>
  <c r="G136" i="15"/>
  <c r="B136" i="15"/>
  <c r="F136" i="15"/>
  <c r="R136" i="15"/>
  <c r="Q136" i="15"/>
  <c r="AA136" i="15" s="1"/>
  <c r="AB136" i="15"/>
  <c r="O136" i="15"/>
  <c r="K136" i="15"/>
  <c r="M136" i="15"/>
  <c r="S136" i="15"/>
  <c r="L136" i="15"/>
  <c r="I136" i="15"/>
  <c r="N136" i="15"/>
  <c r="U136" i="15"/>
  <c r="D136" i="15"/>
  <c r="A137" i="15"/>
  <c r="V136" i="15" l="1"/>
  <c r="P136" i="15"/>
  <c r="S137" i="15"/>
  <c r="C137" i="15"/>
  <c r="G137" i="15"/>
  <c r="T137" i="15"/>
  <c r="B137" i="15"/>
  <c r="M137" i="15"/>
  <c r="N137" i="15"/>
  <c r="K137" i="15"/>
  <c r="U137" i="15"/>
  <c r="Q137" i="15"/>
  <c r="AA137" i="15" s="1"/>
  <c r="I137" i="15"/>
  <c r="AB137" i="15"/>
  <c r="O137" i="15"/>
  <c r="R137" i="15"/>
  <c r="H137" i="15"/>
  <c r="J137" i="15"/>
  <c r="D137" i="15"/>
  <c r="L137" i="15"/>
  <c r="E137" i="15"/>
  <c r="F137" i="15"/>
  <c r="A138" i="15"/>
  <c r="R138" i="15" l="1"/>
  <c r="N138" i="15"/>
  <c r="O138" i="15"/>
  <c r="AB138" i="15"/>
  <c r="T138" i="15"/>
  <c r="H138" i="15"/>
  <c r="U138" i="15"/>
  <c r="L138" i="15"/>
  <c r="B138" i="15"/>
  <c r="I138" i="15"/>
  <c r="M138" i="15"/>
  <c r="Q138" i="15"/>
  <c r="AA138" i="15" s="1"/>
  <c r="K138" i="15"/>
  <c r="G138" i="15"/>
  <c r="D138" i="15"/>
  <c r="J138" i="15"/>
  <c r="S138" i="15"/>
  <c r="C138" i="15"/>
  <c r="F138" i="15"/>
  <c r="E138" i="15"/>
  <c r="A139" i="15"/>
  <c r="V137" i="15"/>
  <c r="P137" i="15"/>
  <c r="V138" i="15" l="1"/>
  <c r="S139" i="15"/>
  <c r="K139" i="15"/>
  <c r="D139" i="15"/>
  <c r="N139" i="15"/>
  <c r="G139" i="15"/>
  <c r="T139" i="15"/>
  <c r="J139" i="15"/>
  <c r="I139" i="15"/>
  <c r="L139" i="15"/>
  <c r="Q139" i="15"/>
  <c r="AA139" i="15" s="1"/>
  <c r="C139" i="15"/>
  <c r="O139" i="15"/>
  <c r="H139" i="15"/>
  <c r="U139" i="15"/>
  <c r="V139" i="15" s="1"/>
  <c r="R139" i="15"/>
  <c r="F139" i="15"/>
  <c r="M139" i="15"/>
  <c r="B139" i="15"/>
  <c r="AB139" i="15"/>
  <c r="E139" i="15"/>
  <c r="A140" i="15"/>
  <c r="P138" i="15"/>
  <c r="P139" i="15" l="1"/>
  <c r="M140" i="15"/>
  <c r="D140" i="15"/>
  <c r="C140" i="15"/>
  <c r="E140" i="15"/>
  <c r="F140" i="15"/>
  <c r="K140" i="15"/>
  <c r="Q140" i="15"/>
  <c r="AA140" i="15" s="1"/>
  <c r="AB140" i="15"/>
  <c r="L140" i="15"/>
  <c r="T140" i="15"/>
  <c r="O140" i="15"/>
  <c r="I140" i="15"/>
  <c r="J140" i="15"/>
  <c r="B140" i="15"/>
  <c r="H140" i="15"/>
  <c r="U140" i="15"/>
  <c r="R140" i="15"/>
  <c r="G140" i="15"/>
  <c r="N140" i="15"/>
  <c r="S140" i="15"/>
  <c r="A141" i="15"/>
  <c r="V140" i="15" l="1"/>
  <c r="P140" i="15"/>
  <c r="E141" i="15"/>
  <c r="K141" i="15"/>
  <c r="S141" i="15"/>
  <c r="B141" i="15"/>
  <c r="U141" i="15"/>
  <c r="AB141" i="15"/>
  <c r="I141" i="15"/>
  <c r="F141" i="15"/>
  <c r="C141" i="15"/>
  <c r="D141" i="15"/>
  <c r="H141" i="15"/>
  <c r="N141" i="15"/>
  <c r="T141" i="15"/>
  <c r="R141" i="15"/>
  <c r="O141" i="15"/>
  <c r="M141" i="15"/>
  <c r="Q141" i="15"/>
  <c r="AA141" i="15" s="1"/>
  <c r="J141" i="15"/>
  <c r="L141" i="15"/>
  <c r="G141" i="15"/>
  <c r="A142" i="15"/>
  <c r="P141" i="15" l="1"/>
  <c r="V141" i="15"/>
  <c r="M142" i="15"/>
  <c r="C142" i="15"/>
  <c r="R142" i="15"/>
  <c r="H142" i="15"/>
  <c r="S142" i="15"/>
  <c r="AB142" i="15"/>
  <c r="N142" i="15"/>
  <c r="J142" i="15"/>
  <c r="G142" i="15"/>
  <c r="I142" i="15"/>
  <c r="L142" i="15"/>
  <c r="B142" i="15"/>
  <c r="U142" i="15"/>
  <c r="Q142" i="15"/>
  <c r="AA142" i="15" s="1"/>
  <c r="K142" i="15"/>
  <c r="E142" i="15"/>
  <c r="O142" i="15"/>
  <c r="T142" i="15"/>
  <c r="F142" i="15"/>
  <c r="D142" i="15"/>
  <c r="A143" i="15"/>
  <c r="V142" i="15" l="1"/>
  <c r="P142" i="15"/>
  <c r="I143" i="15"/>
  <c r="D143" i="15"/>
  <c r="R143" i="15"/>
  <c r="K143" i="15"/>
  <c r="G143" i="15"/>
  <c r="L143" i="15"/>
  <c r="J143" i="15"/>
  <c r="S143" i="15"/>
  <c r="C143" i="15"/>
  <c r="O143" i="15"/>
  <c r="B143" i="15"/>
  <c r="Q143" i="15"/>
  <c r="AA143" i="15" s="1"/>
  <c r="T143" i="15"/>
  <c r="H143" i="15"/>
  <c r="F143" i="15"/>
  <c r="E143" i="15"/>
  <c r="AB143" i="15"/>
  <c r="N143" i="15"/>
  <c r="M143" i="15"/>
  <c r="U143" i="15"/>
  <c r="A144" i="15"/>
  <c r="V143" i="15" l="1"/>
  <c r="C144" i="15"/>
  <c r="S144" i="15"/>
  <c r="U144" i="15"/>
  <c r="T144" i="15"/>
  <c r="D144" i="15"/>
  <c r="M144" i="15"/>
  <c r="R144" i="15"/>
  <c r="G144" i="15"/>
  <c r="F144" i="15"/>
  <c r="L144" i="15"/>
  <c r="Q144" i="15"/>
  <c r="AA144" i="15" s="1"/>
  <c r="H144" i="15"/>
  <c r="E144" i="15"/>
  <c r="N144" i="15"/>
  <c r="AB144" i="15"/>
  <c r="K144" i="15"/>
  <c r="I144" i="15"/>
  <c r="J144" i="15"/>
  <c r="B144" i="15"/>
  <c r="O144" i="15"/>
  <c r="A145" i="15"/>
  <c r="P143" i="15"/>
  <c r="AB145" i="15" l="1"/>
  <c r="O145" i="15"/>
  <c r="I145" i="15"/>
  <c r="B145" i="15"/>
  <c r="G145" i="15"/>
  <c r="N145" i="15"/>
  <c r="E145" i="15"/>
  <c r="C145" i="15"/>
  <c r="J145" i="15"/>
  <c r="Q145" i="15"/>
  <c r="AA145" i="15" s="1"/>
  <c r="F145" i="15"/>
  <c r="S145" i="15"/>
  <c r="K145" i="15"/>
  <c r="R145" i="15"/>
  <c r="L145" i="15"/>
  <c r="M145" i="15"/>
  <c r="U145" i="15"/>
  <c r="H145" i="15"/>
  <c r="D145" i="15"/>
  <c r="T145" i="15"/>
  <c r="A146" i="15"/>
  <c r="P144" i="15"/>
  <c r="V144" i="15"/>
  <c r="P145" i="15" l="1"/>
  <c r="V145" i="15"/>
  <c r="O146" i="15"/>
  <c r="M146" i="15"/>
  <c r="S146" i="15"/>
  <c r="T146" i="15"/>
  <c r="K146" i="15"/>
  <c r="B146" i="15"/>
  <c r="C146" i="15"/>
  <c r="U146" i="15"/>
  <c r="E146" i="15"/>
  <c r="N146" i="15"/>
  <c r="I146" i="15"/>
  <c r="R146" i="15"/>
  <c r="L146" i="15"/>
  <c r="J146" i="15"/>
  <c r="Q146" i="15"/>
  <c r="AA146" i="15" s="1"/>
  <c r="D146" i="15"/>
  <c r="H146" i="15"/>
  <c r="G146" i="15"/>
  <c r="F146" i="15"/>
  <c r="AB146" i="15"/>
  <c r="A147" i="15"/>
  <c r="V146" i="15" l="1"/>
  <c r="P146" i="15"/>
  <c r="N147" i="15"/>
  <c r="Q147" i="15"/>
  <c r="AA147" i="15" s="1"/>
  <c r="B147" i="15"/>
  <c r="H147" i="15"/>
  <c r="T147" i="15"/>
  <c r="O147" i="15"/>
  <c r="E147" i="15"/>
  <c r="S147" i="15"/>
  <c r="M147" i="15"/>
  <c r="D147" i="15"/>
  <c r="G147" i="15"/>
  <c r="K147" i="15"/>
  <c r="F147" i="15"/>
  <c r="I147" i="15"/>
  <c r="R147" i="15"/>
  <c r="AB147" i="15"/>
  <c r="C147" i="15"/>
  <c r="U147" i="15"/>
  <c r="J147" i="15"/>
  <c r="L147" i="15"/>
  <c r="A148" i="15"/>
  <c r="P147" i="15" l="1"/>
  <c r="V147" i="15"/>
  <c r="U148" i="15"/>
  <c r="Q148" i="15"/>
  <c r="AA148" i="15" s="1"/>
  <c r="T148" i="15"/>
  <c r="S148" i="15"/>
  <c r="F148" i="15"/>
  <c r="O148" i="15"/>
  <c r="E148" i="15"/>
  <c r="R148" i="15"/>
  <c r="AB148" i="15"/>
  <c r="C148" i="15"/>
  <c r="M148" i="15"/>
  <c r="N148" i="15"/>
  <c r="G148" i="15"/>
  <c r="J148" i="15"/>
  <c r="D148" i="15"/>
  <c r="K148" i="15"/>
  <c r="H148" i="15"/>
  <c r="I148" i="15"/>
  <c r="L148" i="15"/>
  <c r="B148" i="15"/>
  <c r="A149" i="15"/>
  <c r="O149" i="15" l="1"/>
  <c r="U149" i="15"/>
  <c r="B149" i="15"/>
  <c r="R149" i="15"/>
  <c r="N149" i="15"/>
  <c r="M149" i="15"/>
  <c r="I149" i="15"/>
  <c r="T149" i="15"/>
  <c r="K149" i="15"/>
  <c r="J149" i="15"/>
  <c r="AB149" i="15"/>
  <c r="E149" i="15"/>
  <c r="C149" i="15"/>
  <c r="G149" i="15"/>
  <c r="D149" i="15"/>
  <c r="S149" i="15"/>
  <c r="H149" i="15"/>
  <c r="L149" i="15"/>
  <c r="F149" i="15"/>
  <c r="Q149" i="15"/>
  <c r="AA149" i="15" s="1"/>
  <c r="A150" i="15"/>
  <c r="P148" i="15"/>
  <c r="V148" i="15"/>
  <c r="B150" i="15" l="1"/>
  <c r="U150" i="15"/>
  <c r="L150" i="15"/>
  <c r="M150" i="15"/>
  <c r="O150" i="15"/>
  <c r="S150" i="15"/>
  <c r="K150" i="15"/>
  <c r="H150" i="15"/>
  <c r="R150" i="15"/>
  <c r="T150" i="15"/>
  <c r="G150" i="15"/>
  <c r="AB150" i="15"/>
  <c r="C150" i="15"/>
  <c r="E150" i="15"/>
  <c r="Q150" i="15"/>
  <c r="AA150" i="15" s="1"/>
  <c r="D150" i="15"/>
  <c r="J150" i="15"/>
  <c r="I150" i="15"/>
  <c r="F150" i="15"/>
  <c r="N150" i="15"/>
  <c r="A151" i="15"/>
  <c r="P149" i="15"/>
  <c r="V149" i="15"/>
  <c r="P150" i="15" l="1"/>
  <c r="O151" i="15"/>
  <c r="AB151" i="15"/>
  <c r="S151" i="15"/>
  <c r="M151" i="15"/>
  <c r="K151" i="15"/>
  <c r="G151" i="15"/>
  <c r="E151" i="15"/>
  <c r="F151" i="15"/>
  <c r="N151" i="15"/>
  <c r="J151" i="15"/>
  <c r="T151" i="15"/>
  <c r="U151" i="15"/>
  <c r="R151" i="15"/>
  <c r="C151" i="15"/>
  <c r="H151" i="15"/>
  <c r="I151" i="15"/>
  <c r="L151" i="15"/>
  <c r="Q151" i="15"/>
  <c r="AA151" i="15" s="1"/>
  <c r="B151" i="15"/>
  <c r="D151" i="15"/>
  <c r="A152" i="15"/>
  <c r="V150" i="15"/>
  <c r="P151" i="15" l="1"/>
  <c r="B152" i="15"/>
  <c r="J152" i="15"/>
  <c r="D152" i="15"/>
  <c r="E152" i="15"/>
  <c r="O152" i="15"/>
  <c r="K152" i="15"/>
  <c r="C152" i="15"/>
  <c r="Q152" i="15"/>
  <c r="AA152" i="15" s="1"/>
  <c r="M152" i="15"/>
  <c r="R152" i="15"/>
  <c r="I152" i="15"/>
  <c r="U152" i="15"/>
  <c r="F152" i="15"/>
  <c r="H152" i="15"/>
  <c r="T152" i="15"/>
  <c r="N152" i="15"/>
  <c r="S152" i="15"/>
  <c r="G152" i="15"/>
  <c r="L152" i="15"/>
  <c r="AB152" i="15"/>
  <c r="A153" i="15"/>
  <c r="V151" i="15"/>
  <c r="S153" i="15" l="1"/>
  <c r="D153" i="15"/>
  <c r="C153" i="15"/>
  <c r="K153" i="15"/>
  <c r="T153" i="15"/>
  <c r="AB153" i="15"/>
  <c r="J153" i="15"/>
  <c r="M153" i="15"/>
  <c r="U153" i="15"/>
  <c r="B153" i="15"/>
  <c r="E153" i="15"/>
  <c r="Q153" i="15"/>
  <c r="AA153" i="15" s="1"/>
  <c r="F153" i="15"/>
  <c r="N153" i="15"/>
  <c r="H153" i="15"/>
  <c r="R153" i="15"/>
  <c r="O153" i="15"/>
  <c r="I153" i="15"/>
  <c r="G153" i="15"/>
  <c r="L153" i="15"/>
  <c r="A154" i="15"/>
  <c r="P152" i="15"/>
  <c r="V152" i="15"/>
  <c r="C154" i="15" l="1"/>
  <c r="N154" i="15"/>
  <c r="J154" i="15"/>
  <c r="K154" i="15"/>
  <c r="L154" i="15"/>
  <c r="AB154" i="15"/>
  <c r="I154" i="15"/>
  <c r="U154" i="15"/>
  <c r="M154" i="15"/>
  <c r="E154" i="15"/>
  <c r="R154" i="15"/>
  <c r="H154" i="15"/>
  <c r="B154" i="15"/>
  <c r="S154" i="15"/>
  <c r="Q154" i="15"/>
  <c r="AA154" i="15" s="1"/>
  <c r="D154" i="15"/>
  <c r="G154" i="15"/>
  <c r="O154" i="15"/>
  <c r="F154" i="15"/>
  <c r="T154" i="15"/>
  <c r="A155" i="15"/>
  <c r="P153" i="15"/>
  <c r="V153" i="15"/>
  <c r="P154" i="15" l="1"/>
  <c r="F155" i="15"/>
  <c r="E155" i="15"/>
  <c r="Q155" i="15"/>
  <c r="AA155" i="15" s="1"/>
  <c r="S155" i="15"/>
  <c r="L155" i="15"/>
  <c r="D155" i="15"/>
  <c r="AB155" i="15"/>
  <c r="G155" i="15"/>
  <c r="U155" i="15"/>
  <c r="J155" i="15"/>
  <c r="M155" i="15"/>
  <c r="H155" i="15"/>
  <c r="B155" i="15"/>
  <c r="K155" i="15"/>
  <c r="T155" i="15"/>
  <c r="N155" i="15"/>
  <c r="I155" i="15"/>
  <c r="O155" i="15"/>
  <c r="R155" i="15"/>
  <c r="C155" i="15"/>
  <c r="A156" i="15"/>
  <c r="V154" i="15"/>
  <c r="P155" i="15" l="1"/>
  <c r="E156" i="15"/>
  <c r="C156" i="15"/>
  <c r="F156" i="15"/>
  <c r="AB156" i="15"/>
  <c r="O156" i="15"/>
  <c r="T156" i="15"/>
  <c r="N156" i="15"/>
  <c r="H156" i="15"/>
  <c r="R156" i="15"/>
  <c r="B156" i="15"/>
  <c r="S156" i="15"/>
  <c r="D156" i="15"/>
  <c r="J156" i="15"/>
  <c r="Q156" i="15"/>
  <c r="AA156" i="15" s="1"/>
  <c r="U156" i="15"/>
  <c r="K156" i="15"/>
  <c r="G156" i="15"/>
  <c r="L156" i="15"/>
  <c r="M156" i="15"/>
  <c r="I156" i="15"/>
  <c r="A157" i="15"/>
  <c r="V155" i="15"/>
  <c r="P156" i="15" l="1"/>
  <c r="V156" i="15"/>
  <c r="D157" i="15"/>
  <c r="M157" i="15"/>
  <c r="G157" i="15"/>
  <c r="AB157" i="15"/>
  <c r="N157" i="15"/>
  <c r="K157" i="15"/>
  <c r="J157" i="15"/>
  <c r="R157" i="15"/>
  <c r="F157" i="15"/>
  <c r="H157" i="15"/>
  <c r="S157" i="15"/>
  <c r="O157" i="15"/>
  <c r="E157" i="15"/>
  <c r="C157" i="15"/>
  <c r="I157" i="15"/>
  <c r="U157" i="15"/>
  <c r="L157" i="15"/>
  <c r="Q157" i="15"/>
  <c r="AA157" i="15" s="1"/>
  <c r="T157" i="15"/>
  <c r="B157" i="15"/>
  <c r="A158" i="15"/>
  <c r="E158" i="15" l="1"/>
  <c r="F158" i="15"/>
  <c r="R158" i="15"/>
  <c r="K158" i="15"/>
  <c r="L158" i="15"/>
  <c r="AB158" i="15"/>
  <c r="C158" i="15"/>
  <c r="Q158" i="15"/>
  <c r="AA158" i="15" s="1"/>
  <c r="O158" i="15"/>
  <c r="S158" i="15"/>
  <c r="T158" i="15"/>
  <c r="D158" i="15"/>
  <c r="N158" i="15"/>
  <c r="G158" i="15"/>
  <c r="M158" i="15"/>
  <c r="U158" i="15"/>
  <c r="J158" i="15"/>
  <c r="B158" i="15"/>
  <c r="H158" i="15"/>
  <c r="I158" i="15"/>
  <c r="A159" i="15"/>
  <c r="V157" i="15"/>
  <c r="P157" i="15"/>
  <c r="P158" i="15" l="1"/>
  <c r="V158" i="15"/>
  <c r="L159" i="15"/>
  <c r="K159" i="15"/>
  <c r="Q159" i="15"/>
  <c r="P159" i="15" s="1"/>
  <c r="F159" i="15"/>
  <c r="O159" i="15"/>
  <c r="U159" i="15"/>
  <c r="H159" i="15"/>
  <c r="R159" i="15"/>
  <c r="J159" i="15"/>
  <c r="N159" i="15"/>
  <c r="I159" i="15"/>
  <c r="T159" i="15"/>
  <c r="C159" i="15"/>
  <c r="S159" i="15"/>
  <c r="G159" i="15"/>
  <c r="AB159" i="15"/>
  <c r="E159" i="15"/>
  <c r="M159" i="15"/>
  <c r="D159" i="15"/>
  <c r="B159" i="15"/>
  <c r="A160" i="15"/>
  <c r="U160" i="15" l="1"/>
  <c r="O160" i="15"/>
  <c r="I160" i="15"/>
  <c r="M160" i="15"/>
  <c r="S160" i="15"/>
  <c r="T160" i="15"/>
  <c r="F160" i="15"/>
  <c r="Q160" i="15"/>
  <c r="AA160" i="15" s="1"/>
  <c r="G160" i="15"/>
  <c r="J160" i="15"/>
  <c r="B160" i="15"/>
  <c r="L160" i="15"/>
  <c r="K160" i="15"/>
  <c r="N160" i="15"/>
  <c r="D160" i="15"/>
  <c r="H160" i="15"/>
  <c r="E160" i="15"/>
  <c r="C160" i="15"/>
  <c r="AB160" i="15"/>
  <c r="R160" i="15"/>
  <c r="A161" i="15"/>
  <c r="P160" i="15" l="1"/>
  <c r="N161" i="15"/>
  <c r="I161" i="15"/>
  <c r="Q161" i="15"/>
  <c r="AA161" i="15" s="1"/>
  <c r="U161" i="15"/>
  <c r="J161" i="15"/>
  <c r="S161" i="15"/>
  <c r="T161" i="15"/>
  <c r="B161" i="15"/>
  <c r="L161" i="15"/>
  <c r="R161" i="15"/>
  <c r="O161" i="15"/>
  <c r="M161" i="15"/>
  <c r="AB161" i="15"/>
  <c r="D161" i="15"/>
  <c r="E161" i="15"/>
  <c r="F161" i="15"/>
  <c r="G161" i="15"/>
  <c r="H161" i="15"/>
  <c r="C161" i="15"/>
  <c r="K161" i="15"/>
  <c r="A162" i="15"/>
  <c r="V160" i="15"/>
  <c r="P161" i="15" l="1"/>
  <c r="U162" i="15"/>
  <c r="T162" i="15"/>
  <c r="Q162" i="15"/>
  <c r="AA162" i="15" s="1"/>
  <c r="D162" i="15"/>
  <c r="M162" i="15"/>
  <c r="F162" i="15"/>
  <c r="AB162" i="15"/>
  <c r="K162" i="15"/>
  <c r="S162" i="15"/>
  <c r="B162" i="15"/>
  <c r="G162" i="15"/>
  <c r="E162" i="15"/>
  <c r="H162" i="15"/>
  <c r="I162" i="15"/>
  <c r="N162" i="15"/>
  <c r="C162" i="15"/>
  <c r="J162" i="15"/>
  <c r="R162" i="15"/>
  <c r="L162" i="15"/>
  <c r="O162" i="15"/>
  <c r="A163" i="15"/>
  <c r="V161" i="15"/>
  <c r="P162" i="15" l="1"/>
  <c r="V162" i="15"/>
  <c r="K163" i="15"/>
  <c r="U163" i="15"/>
  <c r="L163" i="15"/>
  <c r="AB163" i="15"/>
  <c r="E163" i="15"/>
  <c r="H163" i="15"/>
  <c r="Q163" i="15"/>
  <c r="AA163" i="15" s="1"/>
  <c r="T163" i="15"/>
  <c r="J163" i="15"/>
  <c r="D163" i="15"/>
  <c r="S163" i="15"/>
  <c r="B163" i="15"/>
  <c r="F163" i="15"/>
  <c r="G163" i="15"/>
  <c r="N163" i="15"/>
  <c r="C163" i="15"/>
  <c r="M163" i="15"/>
  <c r="I163" i="15"/>
  <c r="O163" i="15"/>
  <c r="R163" i="15"/>
  <c r="A164" i="15"/>
  <c r="P163" i="15" l="1"/>
  <c r="J164" i="15"/>
  <c r="I164" i="15"/>
  <c r="L164" i="15"/>
  <c r="C164" i="15"/>
  <c r="T164" i="15"/>
  <c r="K164" i="15"/>
  <c r="AB164" i="15"/>
  <c r="M164" i="15"/>
  <c r="U164" i="15"/>
  <c r="H164" i="15"/>
  <c r="R164" i="15"/>
  <c r="G164" i="15"/>
  <c r="S164" i="15"/>
  <c r="F164" i="15"/>
  <c r="E164" i="15"/>
  <c r="D164" i="15"/>
  <c r="O164" i="15"/>
  <c r="Q164" i="15"/>
  <c r="AA164" i="15" s="1"/>
  <c r="N164" i="15"/>
  <c r="B164" i="15"/>
  <c r="A165" i="15"/>
  <c r="V163" i="15"/>
  <c r="V164" i="15" l="1"/>
  <c r="N165" i="15"/>
  <c r="M165" i="15"/>
  <c r="L165" i="15"/>
  <c r="D165" i="15"/>
  <c r="I165" i="15"/>
  <c r="E165" i="15"/>
  <c r="T165" i="15"/>
  <c r="F165" i="15"/>
  <c r="S165" i="15"/>
  <c r="AB165" i="15"/>
  <c r="G165" i="15"/>
  <c r="K165" i="15"/>
  <c r="J165" i="15"/>
  <c r="C165" i="15"/>
  <c r="B165" i="15"/>
  <c r="H165" i="15"/>
  <c r="Q165" i="15"/>
  <c r="AA165" i="15" s="1"/>
  <c r="U165" i="15"/>
  <c r="R165" i="15"/>
  <c r="O165" i="15"/>
  <c r="A166" i="15"/>
  <c r="P164" i="15"/>
  <c r="V165" i="15" l="1"/>
  <c r="F166" i="15"/>
  <c r="D166" i="15"/>
  <c r="N166" i="15"/>
  <c r="G166" i="15"/>
  <c r="I166" i="15"/>
  <c r="J166" i="15"/>
  <c r="T166" i="15"/>
  <c r="L166" i="15"/>
  <c r="AB166" i="15"/>
  <c r="M166" i="15"/>
  <c r="O166" i="15"/>
  <c r="S166" i="15"/>
  <c r="Q166" i="15"/>
  <c r="AA166" i="15" s="1"/>
  <c r="B166" i="15"/>
  <c r="H166" i="15"/>
  <c r="E166" i="15"/>
  <c r="U166" i="15"/>
  <c r="K166" i="15"/>
  <c r="R166" i="15"/>
  <c r="C166" i="15"/>
  <c r="A167" i="15"/>
  <c r="P165" i="15"/>
  <c r="V166" i="15" l="1"/>
  <c r="P166" i="15"/>
  <c r="U167" i="15"/>
  <c r="E167" i="15"/>
  <c r="O167" i="15"/>
  <c r="AB167" i="15"/>
  <c r="D167" i="15"/>
  <c r="T167" i="15"/>
  <c r="L167" i="15"/>
  <c r="F167" i="15"/>
  <c r="M167" i="15"/>
  <c r="K167" i="15"/>
  <c r="H167" i="15"/>
  <c r="I167" i="15"/>
  <c r="G167" i="15"/>
  <c r="R167" i="15"/>
  <c r="Q167" i="15"/>
  <c r="AA167" i="15" s="1"/>
  <c r="B167" i="15"/>
  <c r="S167" i="15"/>
  <c r="N167" i="15"/>
  <c r="J167" i="15"/>
  <c r="C167" i="15"/>
  <c r="A168" i="15"/>
  <c r="E168" i="15" l="1"/>
  <c r="C168" i="15"/>
  <c r="F168" i="15"/>
  <c r="U168" i="15"/>
  <c r="B168" i="15"/>
  <c r="N168" i="15"/>
  <c r="R168" i="15"/>
  <c r="H168" i="15"/>
  <c r="J168" i="15"/>
  <c r="AB168" i="15"/>
  <c r="O168" i="15"/>
  <c r="D168" i="15"/>
  <c r="I168" i="15"/>
  <c r="Q168" i="15"/>
  <c r="AA168" i="15" s="1"/>
  <c r="T168" i="15"/>
  <c r="L168" i="15"/>
  <c r="G168" i="15"/>
  <c r="S168" i="15"/>
  <c r="M168" i="15"/>
  <c r="K168" i="15"/>
  <c r="A169" i="15"/>
  <c r="P167" i="15"/>
  <c r="V167" i="15"/>
  <c r="F169" i="15" l="1"/>
  <c r="N169" i="15"/>
  <c r="G169" i="15"/>
  <c r="K169" i="15"/>
  <c r="U169" i="15"/>
  <c r="H169" i="15"/>
  <c r="I169" i="15"/>
  <c r="T169" i="15"/>
  <c r="R169" i="15"/>
  <c r="L169" i="15"/>
  <c r="M169" i="15"/>
  <c r="E169" i="15"/>
  <c r="B169" i="15"/>
  <c r="Q169" i="15"/>
  <c r="AA169" i="15" s="1"/>
  <c r="D169" i="15"/>
  <c r="C169" i="15"/>
  <c r="J169" i="15"/>
  <c r="O169" i="15"/>
  <c r="AB169" i="15"/>
  <c r="S169" i="15"/>
  <c r="A170" i="15"/>
  <c r="V168" i="15"/>
  <c r="P168" i="15"/>
  <c r="P169" i="15" l="1"/>
  <c r="V169" i="15"/>
  <c r="I170" i="15"/>
  <c r="S170" i="15"/>
  <c r="U170" i="15"/>
  <c r="R170" i="15"/>
  <c r="G170" i="15"/>
  <c r="M170" i="15"/>
  <c r="T170" i="15"/>
  <c r="C170" i="15"/>
  <c r="O170" i="15"/>
  <c r="E170" i="15"/>
  <c r="N170" i="15"/>
  <c r="J170" i="15"/>
  <c r="D170" i="15"/>
  <c r="K170" i="15"/>
  <c r="L170" i="15"/>
  <c r="B170" i="15"/>
  <c r="Q170" i="15"/>
  <c r="AA170" i="15" s="1"/>
  <c r="F170" i="15"/>
  <c r="H170" i="15"/>
  <c r="AB170" i="15"/>
  <c r="A171" i="15"/>
  <c r="U171" i="15" l="1"/>
  <c r="O171" i="15"/>
  <c r="T171" i="15"/>
  <c r="L171" i="15"/>
  <c r="B171" i="15"/>
  <c r="S171" i="15"/>
  <c r="J171" i="15"/>
  <c r="H171" i="15"/>
  <c r="N171" i="15"/>
  <c r="R171" i="15"/>
  <c r="C171" i="15"/>
  <c r="I171" i="15"/>
  <c r="Q171" i="15"/>
  <c r="AA171" i="15" s="1"/>
  <c r="M171" i="15"/>
  <c r="D171" i="15"/>
  <c r="AB171" i="15"/>
  <c r="K171" i="15"/>
  <c r="F171" i="15"/>
  <c r="G171" i="15"/>
  <c r="E171" i="15"/>
  <c r="A172" i="15"/>
  <c r="V170" i="15"/>
  <c r="P170" i="15"/>
  <c r="P171" i="15" l="1"/>
  <c r="L172" i="15"/>
  <c r="C172" i="15"/>
  <c r="R172" i="15"/>
  <c r="U172" i="15"/>
  <c r="O172" i="15"/>
  <c r="D172" i="15"/>
  <c r="G172" i="15"/>
  <c r="N172" i="15"/>
  <c r="T172" i="15"/>
  <c r="K172" i="15"/>
  <c r="E172" i="15"/>
  <c r="J172" i="15"/>
  <c r="M172" i="15"/>
  <c r="I172" i="15"/>
  <c r="AB172" i="15"/>
  <c r="S172" i="15"/>
  <c r="F172" i="15"/>
  <c r="Q172" i="15"/>
  <c r="AA172" i="15" s="1"/>
  <c r="B172" i="15"/>
  <c r="H172" i="15"/>
  <c r="A173" i="15"/>
  <c r="V171" i="15"/>
  <c r="P172" i="15" l="1"/>
  <c r="R173" i="15"/>
  <c r="B173" i="15"/>
  <c r="F173" i="15"/>
  <c r="M173" i="15"/>
  <c r="Q173" i="15"/>
  <c r="AA173" i="15" s="1"/>
  <c r="AB173" i="15"/>
  <c r="G173" i="15"/>
  <c r="L173" i="15"/>
  <c r="E173" i="15"/>
  <c r="S173" i="15"/>
  <c r="O173" i="15"/>
  <c r="I173" i="15"/>
  <c r="T173" i="15"/>
  <c r="J173" i="15"/>
  <c r="U173" i="15"/>
  <c r="N173" i="15"/>
  <c r="K173" i="15"/>
  <c r="C173" i="15"/>
  <c r="D173" i="15"/>
  <c r="H173" i="15"/>
  <c r="A174" i="15"/>
  <c r="V172" i="15"/>
  <c r="V173" i="15" l="1"/>
  <c r="P173" i="15"/>
  <c r="J174" i="15"/>
  <c r="C174" i="15"/>
  <c r="H174" i="15"/>
  <c r="N174" i="15"/>
  <c r="B174" i="15"/>
  <c r="I174" i="15"/>
  <c r="L174" i="15"/>
  <c r="T174" i="15"/>
  <c r="K174" i="15"/>
  <c r="R174" i="15"/>
  <c r="Q174" i="15"/>
  <c r="AA174" i="15" s="1"/>
  <c r="E174" i="15"/>
  <c r="S174" i="15"/>
  <c r="AB174" i="15"/>
  <c r="F174" i="15"/>
  <c r="O174" i="15"/>
  <c r="U174" i="15"/>
  <c r="D174" i="15"/>
  <c r="G174" i="15"/>
  <c r="M174" i="15"/>
  <c r="A175" i="15"/>
  <c r="V174" i="15" l="1"/>
  <c r="P174" i="15"/>
  <c r="E175" i="15"/>
  <c r="J175" i="15"/>
  <c r="K175" i="15"/>
  <c r="T175" i="15"/>
  <c r="B175" i="15"/>
  <c r="O175" i="15"/>
  <c r="U175" i="15"/>
  <c r="D175" i="15"/>
  <c r="H175" i="15"/>
  <c r="C175" i="15"/>
  <c r="M175" i="15"/>
  <c r="F175" i="15"/>
  <c r="N175" i="15"/>
  <c r="G175" i="15"/>
  <c r="I175" i="15"/>
  <c r="L175" i="15"/>
  <c r="R175" i="15"/>
  <c r="AB175" i="15"/>
  <c r="S175" i="15"/>
  <c r="Q175" i="15"/>
  <c r="AA175" i="15" s="1"/>
  <c r="A176" i="15"/>
  <c r="V175" i="15" l="1"/>
  <c r="U176" i="15"/>
  <c r="N176" i="15"/>
  <c r="D176" i="15"/>
  <c r="G176" i="15"/>
  <c r="J176" i="15"/>
  <c r="AB176" i="15"/>
  <c r="E176" i="15"/>
  <c r="L176" i="15"/>
  <c r="R176" i="15"/>
  <c r="K176" i="15"/>
  <c r="Q176" i="15"/>
  <c r="AA176" i="15" s="1"/>
  <c r="C176" i="15"/>
  <c r="O176" i="15"/>
  <c r="I176" i="15"/>
  <c r="H176" i="15"/>
  <c r="M176" i="15"/>
  <c r="S176" i="15"/>
  <c r="B176" i="15"/>
  <c r="T176" i="15"/>
  <c r="F176" i="15"/>
  <c r="A177" i="15"/>
  <c r="P175" i="15"/>
  <c r="D177" i="15" l="1"/>
  <c r="I177" i="15"/>
  <c r="C177" i="15"/>
  <c r="U177" i="15"/>
  <c r="Q177" i="15"/>
  <c r="AA177" i="15" s="1"/>
  <c r="K177" i="15"/>
  <c r="O177" i="15"/>
  <c r="N177" i="15"/>
  <c r="F177" i="15"/>
  <c r="J177" i="15"/>
  <c r="B177" i="15"/>
  <c r="S177" i="15"/>
  <c r="H177" i="15"/>
  <c r="L177" i="15"/>
  <c r="M177" i="15"/>
  <c r="R177" i="15"/>
  <c r="AB177" i="15"/>
  <c r="T177" i="15"/>
  <c r="E177" i="15"/>
  <c r="G177" i="15"/>
  <c r="A178" i="15"/>
  <c r="P176" i="15"/>
  <c r="V176" i="15"/>
  <c r="P177" i="15" l="1"/>
  <c r="O178" i="15"/>
  <c r="B178" i="15"/>
  <c r="Q178" i="15"/>
  <c r="AA178" i="15" s="1"/>
  <c r="D178" i="15"/>
  <c r="AB178" i="15"/>
  <c r="H178" i="15"/>
  <c r="K178" i="15"/>
  <c r="F178" i="15"/>
  <c r="S178" i="15"/>
  <c r="U178" i="15"/>
  <c r="C178" i="15"/>
  <c r="I178" i="15"/>
  <c r="G178" i="15"/>
  <c r="M178" i="15"/>
  <c r="R178" i="15"/>
  <c r="E178" i="15"/>
  <c r="N178" i="15"/>
  <c r="J178" i="15"/>
  <c r="L178" i="15"/>
  <c r="T178" i="15"/>
  <c r="A179" i="15"/>
  <c r="V177" i="15"/>
  <c r="P178" i="15" l="1"/>
  <c r="H179" i="15"/>
  <c r="N179" i="15"/>
  <c r="M179" i="15"/>
  <c r="J179" i="15"/>
  <c r="R179" i="15"/>
  <c r="K179" i="15"/>
  <c r="C179" i="15"/>
  <c r="E179" i="15"/>
  <c r="O179" i="15"/>
  <c r="AB179" i="15"/>
  <c r="G179" i="15"/>
  <c r="L179" i="15"/>
  <c r="D179" i="15"/>
  <c r="U179" i="15"/>
  <c r="B179" i="15"/>
  <c r="Q179" i="15"/>
  <c r="AA179" i="15" s="1"/>
  <c r="F179" i="15"/>
  <c r="S179" i="15"/>
  <c r="I179" i="15"/>
  <c r="T179" i="15"/>
  <c r="A180" i="15"/>
  <c r="V178" i="15"/>
  <c r="P179" i="15" l="1"/>
  <c r="J180" i="15"/>
  <c r="R180" i="15"/>
  <c r="G180" i="15"/>
  <c r="AB180" i="15"/>
  <c r="O180" i="15"/>
  <c r="E180" i="15"/>
  <c r="L180" i="15"/>
  <c r="M180" i="15"/>
  <c r="C180" i="15"/>
  <c r="F180" i="15"/>
  <c r="K180" i="15"/>
  <c r="U180" i="15"/>
  <c r="Q180" i="15"/>
  <c r="AA180" i="15" s="1"/>
  <c r="H180" i="15"/>
  <c r="I180" i="15"/>
  <c r="D180" i="15"/>
  <c r="T180" i="15"/>
  <c r="B180" i="15"/>
  <c r="N180" i="15"/>
  <c r="S180" i="15"/>
  <c r="A181" i="15"/>
  <c r="V179" i="15"/>
  <c r="L181" i="15" l="1"/>
  <c r="Q181" i="15"/>
  <c r="AA181" i="15" s="1"/>
  <c r="O181" i="15"/>
  <c r="R181" i="15"/>
  <c r="S181" i="15"/>
  <c r="D181" i="15"/>
  <c r="F181" i="15"/>
  <c r="M181" i="15"/>
  <c r="AB181" i="15"/>
  <c r="C181" i="15"/>
  <c r="B181" i="15"/>
  <c r="E181" i="15"/>
  <c r="U181" i="15"/>
  <c r="N181" i="15"/>
  <c r="H181" i="15"/>
  <c r="K181" i="15"/>
  <c r="J181" i="15"/>
  <c r="I181" i="15"/>
  <c r="T181" i="15"/>
  <c r="G181" i="15"/>
  <c r="A182" i="15"/>
  <c r="P180" i="15"/>
  <c r="V180" i="15"/>
  <c r="P181" i="15" l="1"/>
  <c r="O182" i="15"/>
  <c r="E182" i="15"/>
  <c r="N182" i="15"/>
  <c r="D182" i="15"/>
  <c r="K182" i="15"/>
  <c r="L182" i="15"/>
  <c r="M182" i="15"/>
  <c r="Q182" i="15"/>
  <c r="AA182" i="15" s="1"/>
  <c r="T182" i="15"/>
  <c r="J182" i="15"/>
  <c r="I182" i="15"/>
  <c r="B182" i="15"/>
  <c r="AB182" i="15"/>
  <c r="H182" i="15"/>
  <c r="S182" i="15"/>
  <c r="U182" i="15"/>
  <c r="C182" i="15"/>
  <c r="F182" i="15"/>
  <c r="R182" i="15"/>
  <c r="G182" i="15"/>
  <c r="A183" i="15"/>
  <c r="V181" i="15"/>
  <c r="P182" i="15" l="1"/>
  <c r="V182" i="15"/>
  <c r="H183" i="15"/>
  <c r="AB183" i="15"/>
  <c r="K183" i="15"/>
  <c r="T183" i="15"/>
  <c r="L183" i="15"/>
  <c r="B183" i="15"/>
  <c r="S183" i="15"/>
  <c r="C183" i="15"/>
  <c r="E183" i="15"/>
  <c r="J183" i="15"/>
  <c r="F183" i="15"/>
  <c r="I183" i="15"/>
  <c r="N183" i="15"/>
  <c r="U183" i="15"/>
  <c r="O183" i="15"/>
  <c r="R183" i="15"/>
  <c r="G183" i="15"/>
  <c r="M183" i="15"/>
  <c r="D183" i="15"/>
  <c r="Q183" i="15"/>
  <c r="AA183" i="15" s="1"/>
  <c r="A184" i="15"/>
  <c r="P183" i="15" l="1"/>
  <c r="V183" i="15"/>
  <c r="M184" i="15"/>
  <c r="H184" i="15"/>
  <c r="T184" i="15"/>
  <c r="J184" i="15"/>
  <c r="F184" i="15"/>
  <c r="U184" i="15"/>
  <c r="Q184" i="15"/>
  <c r="AA184" i="15" s="1"/>
  <c r="B184" i="15"/>
  <c r="D184" i="15"/>
  <c r="K184" i="15"/>
  <c r="S184" i="15"/>
  <c r="AB184" i="15"/>
  <c r="C184" i="15"/>
  <c r="I184" i="15"/>
  <c r="G184" i="15"/>
  <c r="N184" i="15"/>
  <c r="E184" i="15"/>
  <c r="L184" i="15"/>
  <c r="R184" i="15"/>
  <c r="O184" i="15"/>
  <c r="A185" i="15"/>
  <c r="V184" i="15" l="1"/>
  <c r="N185" i="15"/>
  <c r="R185" i="15"/>
  <c r="J185" i="15"/>
  <c r="T185" i="15"/>
  <c r="F185" i="15"/>
  <c r="C185" i="15"/>
  <c r="S185" i="15"/>
  <c r="U185" i="15"/>
  <c r="M185" i="15"/>
  <c r="K185" i="15"/>
  <c r="O185" i="15"/>
  <c r="E185" i="15"/>
  <c r="B185" i="15"/>
  <c r="D185" i="15"/>
  <c r="I185" i="15"/>
  <c r="AB185" i="15"/>
  <c r="L185" i="15"/>
  <c r="G185" i="15"/>
  <c r="Q185" i="15"/>
  <c r="AA185" i="15" s="1"/>
  <c r="H185" i="15"/>
  <c r="A186" i="15"/>
  <c r="P184" i="15"/>
  <c r="V185" i="15" l="1"/>
  <c r="P185" i="15"/>
  <c r="L186" i="15"/>
  <c r="T186" i="15"/>
  <c r="B186" i="15"/>
  <c r="F186" i="15"/>
  <c r="E186" i="15"/>
  <c r="I186" i="15"/>
  <c r="C186" i="15"/>
  <c r="D186" i="15"/>
  <c r="O186" i="15"/>
  <c r="S186" i="15"/>
  <c r="K186" i="15"/>
  <c r="M186" i="15"/>
  <c r="Q186" i="15"/>
  <c r="AA186" i="15" s="1"/>
  <c r="G186" i="15"/>
  <c r="N186" i="15"/>
  <c r="H186" i="15"/>
  <c r="R186" i="15"/>
  <c r="U186" i="15"/>
  <c r="AB186" i="15"/>
  <c r="J186" i="15"/>
  <c r="A187" i="15"/>
  <c r="V186" i="15" l="1"/>
  <c r="P186" i="15"/>
  <c r="K187" i="15"/>
  <c r="AB187" i="15"/>
  <c r="L187" i="15"/>
  <c r="B187" i="15"/>
  <c r="S187" i="15"/>
  <c r="N187" i="15"/>
  <c r="D187" i="15"/>
  <c r="G187" i="15"/>
  <c r="R187" i="15"/>
  <c r="H187" i="15"/>
  <c r="U187" i="15"/>
  <c r="M187" i="15"/>
  <c r="O187" i="15"/>
  <c r="C187" i="15"/>
  <c r="J187" i="15"/>
  <c r="E187" i="15"/>
  <c r="F187" i="15"/>
  <c r="Q187" i="15"/>
  <c r="AA187" i="15" s="1"/>
  <c r="I187" i="15"/>
  <c r="T187" i="15"/>
  <c r="A188" i="15"/>
  <c r="E188" i="15" l="1"/>
  <c r="N188" i="15"/>
  <c r="H188" i="15"/>
  <c r="U188" i="15"/>
  <c r="J188" i="15"/>
  <c r="C188" i="15"/>
  <c r="O188" i="15"/>
  <c r="S188" i="15"/>
  <c r="R188" i="15"/>
  <c r="K188" i="15"/>
  <c r="Q188" i="15"/>
  <c r="AA188" i="15" s="1"/>
  <c r="B188" i="15"/>
  <c r="D188" i="15"/>
  <c r="L188" i="15"/>
  <c r="M188" i="15"/>
  <c r="AB188" i="15"/>
  <c r="I188" i="15"/>
  <c r="G188" i="15"/>
  <c r="T188" i="15"/>
  <c r="F188" i="15"/>
  <c r="A189" i="15"/>
  <c r="P187" i="15"/>
  <c r="V187" i="15"/>
  <c r="P188" i="15" l="1"/>
  <c r="S189" i="15"/>
  <c r="D189" i="15"/>
  <c r="G189" i="15"/>
  <c r="AB189" i="15"/>
  <c r="J189" i="15"/>
  <c r="N189" i="15"/>
  <c r="L189" i="15"/>
  <c r="M189" i="15"/>
  <c r="I189" i="15"/>
  <c r="U189" i="15"/>
  <c r="B189" i="15"/>
  <c r="R189" i="15"/>
  <c r="Q189" i="15"/>
  <c r="AA189" i="15" s="1"/>
  <c r="E189" i="15"/>
  <c r="O189" i="15"/>
  <c r="C189" i="15"/>
  <c r="F189" i="15"/>
  <c r="K189" i="15"/>
  <c r="H189" i="15"/>
  <c r="T189" i="15"/>
  <c r="A190" i="15"/>
  <c r="V188" i="15"/>
  <c r="P189" i="15" l="1"/>
  <c r="T190" i="15"/>
  <c r="S190" i="15"/>
  <c r="Q190" i="15"/>
  <c r="AA190" i="15" s="1"/>
  <c r="F190" i="15"/>
  <c r="M190" i="15"/>
  <c r="D190" i="15"/>
  <c r="N190" i="15"/>
  <c r="B190" i="15"/>
  <c r="C190" i="15"/>
  <c r="AB190" i="15"/>
  <c r="I190" i="15"/>
  <c r="U190" i="15"/>
  <c r="G190" i="15"/>
  <c r="R190" i="15"/>
  <c r="E190" i="15"/>
  <c r="O190" i="15"/>
  <c r="K190" i="15"/>
  <c r="H190" i="15"/>
  <c r="J190" i="15"/>
  <c r="L190" i="15"/>
  <c r="A191" i="15"/>
  <c r="V189" i="15"/>
  <c r="P190" i="15" l="1"/>
  <c r="V190" i="15"/>
  <c r="N191" i="15"/>
  <c r="I191" i="15"/>
  <c r="G191" i="15"/>
  <c r="F191" i="15"/>
  <c r="R191" i="15"/>
  <c r="T191" i="15"/>
  <c r="O191" i="15"/>
  <c r="AB191" i="15"/>
  <c r="E191" i="15"/>
  <c r="C191" i="15"/>
  <c r="H191" i="15"/>
  <c r="L191" i="15"/>
  <c r="M191" i="15"/>
  <c r="U191" i="15"/>
  <c r="Q191" i="15"/>
  <c r="AA191" i="15" s="1"/>
  <c r="K191" i="15"/>
  <c r="S191" i="15"/>
  <c r="J191" i="15"/>
  <c r="D191" i="15"/>
  <c r="B191" i="15"/>
  <c r="A192" i="15"/>
  <c r="V191" i="15" l="1"/>
  <c r="P191" i="15"/>
  <c r="E192" i="15"/>
  <c r="R192" i="15"/>
  <c r="Q192" i="15"/>
  <c r="AA192" i="15" s="1"/>
  <c r="U192" i="15"/>
  <c r="H192" i="15"/>
  <c r="M192" i="15"/>
  <c r="K192" i="15"/>
  <c r="AB192" i="15"/>
  <c r="F192" i="15"/>
  <c r="I192" i="15"/>
  <c r="G192" i="15"/>
  <c r="N192" i="15"/>
  <c r="L192" i="15"/>
  <c r="B192" i="15"/>
  <c r="J192" i="15"/>
  <c r="C192" i="15"/>
  <c r="T192" i="15"/>
  <c r="O192" i="15"/>
  <c r="D192" i="15"/>
  <c r="S192" i="15"/>
  <c r="A193" i="15"/>
  <c r="P192" i="15" l="1"/>
  <c r="M193" i="15"/>
  <c r="G193" i="15"/>
  <c r="AB193" i="15"/>
  <c r="I193" i="15"/>
  <c r="E193" i="15"/>
  <c r="J193" i="15"/>
  <c r="T193" i="15"/>
  <c r="B193" i="15"/>
  <c r="R193" i="15"/>
  <c r="L193" i="15"/>
  <c r="N193" i="15"/>
  <c r="O193" i="15"/>
  <c r="S193" i="15"/>
  <c r="U193" i="15"/>
  <c r="C193" i="15"/>
  <c r="K193" i="15"/>
  <c r="Q193" i="15"/>
  <c r="AA193" i="15" s="1"/>
  <c r="D193" i="15"/>
  <c r="F193" i="15"/>
  <c r="H193" i="15"/>
  <c r="A194" i="15"/>
  <c r="V192" i="15"/>
  <c r="G194" i="15" l="1"/>
  <c r="M194" i="15"/>
  <c r="F194" i="15"/>
  <c r="U194" i="15"/>
  <c r="C194" i="15"/>
  <c r="H194" i="15"/>
  <c r="I194" i="15"/>
  <c r="L194" i="15"/>
  <c r="T194" i="15"/>
  <c r="B194" i="15"/>
  <c r="Q194" i="15"/>
  <c r="AA194" i="15" s="1"/>
  <c r="O194" i="15"/>
  <c r="E194" i="15"/>
  <c r="AB194" i="15"/>
  <c r="K194" i="15"/>
  <c r="N194" i="15"/>
  <c r="R194" i="15"/>
  <c r="S194" i="15"/>
  <c r="D194" i="15"/>
  <c r="J194" i="15"/>
  <c r="A195" i="15"/>
  <c r="P193" i="15"/>
  <c r="V193" i="15"/>
  <c r="P194" i="15" l="1"/>
  <c r="F195" i="15"/>
  <c r="M195" i="15"/>
  <c r="I195" i="15"/>
  <c r="B195" i="15"/>
  <c r="K195" i="15"/>
  <c r="C195" i="15"/>
  <c r="N195" i="15"/>
  <c r="O195" i="15"/>
  <c r="H195" i="15"/>
  <c r="E195" i="15"/>
  <c r="L195" i="15"/>
  <c r="AB195" i="15"/>
  <c r="S195" i="15"/>
  <c r="D195" i="15"/>
  <c r="U195" i="15"/>
  <c r="G195" i="15"/>
  <c r="J195" i="15"/>
  <c r="R195" i="15"/>
  <c r="T195" i="15"/>
  <c r="Q195" i="15"/>
  <c r="AA195" i="15" s="1"/>
  <c r="A196" i="15"/>
  <c r="V194" i="15"/>
  <c r="K196" i="15" l="1"/>
  <c r="N196" i="15"/>
  <c r="S196" i="15"/>
  <c r="AB196" i="15"/>
  <c r="B196" i="15"/>
  <c r="R196" i="15"/>
  <c r="Q196" i="15"/>
  <c r="AA196" i="15" s="1"/>
  <c r="O196" i="15"/>
  <c r="I196" i="15"/>
  <c r="J196" i="15"/>
  <c r="H196" i="15"/>
  <c r="U196" i="15"/>
  <c r="G196" i="15"/>
  <c r="E196" i="15"/>
  <c r="D196" i="15"/>
  <c r="M196" i="15"/>
  <c r="L196" i="15"/>
  <c r="T196" i="15"/>
  <c r="C196" i="15"/>
  <c r="F196" i="15"/>
  <c r="A197" i="15"/>
  <c r="P195" i="15"/>
  <c r="V195" i="15"/>
  <c r="P196" i="15" l="1"/>
  <c r="V196" i="15"/>
  <c r="K197" i="15"/>
  <c r="B197" i="15"/>
  <c r="G197" i="15"/>
  <c r="T197" i="15"/>
  <c r="O197" i="15"/>
  <c r="C197" i="15"/>
  <c r="Q197" i="15"/>
  <c r="AA197" i="15" s="1"/>
  <c r="J197" i="15"/>
  <c r="F197" i="15"/>
  <c r="AB197" i="15"/>
  <c r="R197" i="15"/>
  <c r="N197" i="15"/>
  <c r="E197" i="15"/>
  <c r="D197" i="15"/>
  <c r="S197" i="15"/>
  <c r="L197" i="15"/>
  <c r="M197" i="15"/>
  <c r="U197" i="15"/>
  <c r="H197" i="15"/>
  <c r="I197" i="15"/>
  <c r="A198" i="15"/>
  <c r="V197" i="15" l="1"/>
  <c r="P197" i="15"/>
  <c r="G198" i="15"/>
  <c r="B198" i="15"/>
  <c r="R198" i="15"/>
  <c r="L198" i="15"/>
  <c r="O198" i="15"/>
  <c r="S198" i="15"/>
  <c r="I198" i="15"/>
  <c r="T198" i="15"/>
  <c r="F198" i="15"/>
  <c r="E198" i="15"/>
  <c r="AB198" i="15"/>
  <c r="D198" i="15"/>
  <c r="U198" i="15"/>
  <c r="C198" i="15"/>
  <c r="H198" i="15"/>
  <c r="J198" i="15"/>
  <c r="K198" i="15"/>
  <c r="M198" i="15"/>
  <c r="Q198" i="15"/>
  <c r="AA198" i="15" s="1"/>
  <c r="N198" i="15"/>
  <c r="A199" i="15"/>
  <c r="V198" i="15" l="1"/>
  <c r="O199" i="15"/>
  <c r="E199" i="15"/>
  <c r="C199" i="15"/>
  <c r="M199" i="15"/>
  <c r="K199" i="15"/>
  <c r="I199" i="15"/>
  <c r="U199" i="15"/>
  <c r="T199" i="15"/>
  <c r="J199" i="15"/>
  <c r="L199" i="15"/>
  <c r="N199" i="15"/>
  <c r="S199" i="15"/>
  <c r="AB199" i="15"/>
  <c r="Q199" i="15"/>
  <c r="AA199" i="15" s="1"/>
  <c r="R199" i="15"/>
  <c r="G199" i="15"/>
  <c r="D199" i="15"/>
  <c r="F199" i="15"/>
  <c r="B199" i="15"/>
  <c r="H199" i="15"/>
  <c r="A200" i="15"/>
  <c r="P198" i="15"/>
  <c r="P199" i="15" l="1"/>
  <c r="S200" i="15"/>
  <c r="H200" i="15"/>
  <c r="L200" i="15"/>
  <c r="U200" i="15"/>
  <c r="T200" i="15"/>
  <c r="J200" i="15"/>
  <c r="C200" i="15"/>
  <c r="AB200" i="15"/>
  <c r="N200" i="15"/>
  <c r="O200" i="15"/>
  <c r="D200" i="15"/>
  <c r="E200" i="15"/>
  <c r="K200" i="15"/>
  <c r="B200" i="15"/>
  <c r="M200" i="15"/>
  <c r="I200" i="15"/>
  <c r="R200" i="15"/>
  <c r="F200" i="15"/>
  <c r="G200" i="15"/>
  <c r="Q200" i="15"/>
  <c r="AA200" i="15" s="1"/>
  <c r="A201" i="15"/>
  <c r="V199" i="15"/>
  <c r="P200" i="15" l="1"/>
  <c r="R201" i="15"/>
  <c r="L201" i="15"/>
  <c r="N201" i="15"/>
  <c r="C201" i="15"/>
  <c r="G201" i="15"/>
  <c r="U201" i="15"/>
  <c r="Q201" i="15"/>
  <c r="AA201" i="15" s="1"/>
  <c r="F201" i="15"/>
  <c r="O201" i="15"/>
  <c r="S201" i="15"/>
  <c r="H201" i="15"/>
  <c r="T201" i="15"/>
  <c r="M201" i="15"/>
  <c r="K201" i="15"/>
  <c r="B201" i="15"/>
  <c r="I201" i="15"/>
  <c r="J201" i="15"/>
  <c r="AB201" i="15"/>
  <c r="E201" i="15"/>
  <c r="D201" i="15"/>
  <c r="A202" i="15"/>
  <c r="V200" i="15"/>
  <c r="P201" i="15" l="1"/>
  <c r="V201" i="15"/>
  <c r="O202" i="15"/>
  <c r="K202" i="15"/>
  <c r="N202" i="15"/>
  <c r="M202" i="15"/>
  <c r="I202" i="15"/>
  <c r="S202" i="15"/>
  <c r="U202" i="15"/>
  <c r="R202" i="15"/>
  <c r="G202" i="15"/>
  <c r="T202" i="15"/>
  <c r="AB202" i="15"/>
  <c r="H202" i="15"/>
  <c r="J202" i="15"/>
  <c r="D202" i="15"/>
  <c r="B202" i="15"/>
  <c r="L202" i="15"/>
  <c r="C202" i="15"/>
  <c r="Q202" i="15"/>
  <c r="AA202" i="15" s="1"/>
  <c r="E202" i="15"/>
  <c r="F202" i="15"/>
  <c r="A203" i="15"/>
  <c r="P202" i="15" l="1"/>
  <c r="K203" i="15"/>
  <c r="U203" i="15"/>
  <c r="D203" i="15"/>
  <c r="O203" i="15"/>
  <c r="Q203" i="15"/>
  <c r="AA203" i="15" s="1"/>
  <c r="C203" i="15"/>
  <c r="F203" i="15"/>
  <c r="AB203" i="15"/>
  <c r="L203" i="15"/>
  <c r="N203" i="15"/>
  <c r="R203" i="15"/>
  <c r="S203" i="15"/>
  <c r="H203" i="15"/>
  <c r="I203" i="15"/>
  <c r="M203" i="15"/>
  <c r="E203" i="15"/>
  <c r="T203" i="15"/>
  <c r="B203" i="15"/>
  <c r="G203" i="15"/>
  <c r="J203" i="15"/>
  <c r="A204" i="15"/>
  <c r="V202" i="15"/>
  <c r="P203" i="15" l="1"/>
  <c r="R204" i="15"/>
  <c r="G204" i="15"/>
  <c r="N204" i="15"/>
  <c r="F204" i="15"/>
  <c r="Q204" i="15"/>
  <c r="AA204" i="15" s="1"/>
  <c r="U204" i="15"/>
  <c r="S204" i="15"/>
  <c r="I204" i="15"/>
  <c r="L204" i="15"/>
  <c r="T204" i="15"/>
  <c r="AB204" i="15"/>
  <c r="B204" i="15"/>
  <c r="O204" i="15"/>
  <c r="E204" i="15"/>
  <c r="J204" i="15"/>
  <c r="M204" i="15"/>
  <c r="D204" i="15"/>
  <c r="C204" i="15"/>
  <c r="H204" i="15"/>
  <c r="K204" i="15"/>
  <c r="A205" i="15"/>
  <c r="V203" i="15"/>
  <c r="P204" i="15" l="1"/>
  <c r="V204" i="15"/>
  <c r="K205" i="15"/>
  <c r="D205" i="15"/>
  <c r="J205" i="15"/>
  <c r="N205" i="15"/>
  <c r="T205" i="15"/>
  <c r="M205" i="15"/>
  <c r="F205" i="15"/>
  <c r="E205" i="15"/>
  <c r="H205" i="15"/>
  <c r="G205" i="15"/>
  <c r="I205" i="15"/>
  <c r="L205" i="15"/>
  <c r="Q205" i="15"/>
  <c r="AA205" i="15" s="1"/>
  <c r="R205" i="15"/>
  <c r="S205" i="15"/>
  <c r="C205" i="15"/>
  <c r="U205" i="15"/>
  <c r="V205" i="15" s="1"/>
  <c r="AB205" i="15"/>
  <c r="B205" i="15"/>
  <c r="O205" i="15"/>
  <c r="A206" i="15"/>
  <c r="P205" i="15" l="1"/>
  <c r="L206" i="15"/>
  <c r="E206" i="15"/>
  <c r="O206" i="15"/>
  <c r="F206" i="15"/>
  <c r="AB206" i="15"/>
  <c r="D206" i="15"/>
  <c r="J206" i="15"/>
  <c r="M206" i="15"/>
  <c r="I206" i="15"/>
  <c r="S206" i="15"/>
  <c r="K206" i="15"/>
  <c r="H206" i="15"/>
  <c r="R206" i="15"/>
  <c r="G206" i="15"/>
  <c r="N206" i="15"/>
  <c r="Q206" i="15"/>
  <c r="AA206" i="15" s="1"/>
  <c r="B206" i="15"/>
  <c r="U206" i="15"/>
  <c r="T206" i="15"/>
  <c r="C206" i="15"/>
  <c r="A207" i="15"/>
  <c r="V206" i="15" l="1"/>
  <c r="P206" i="15"/>
  <c r="I207" i="15"/>
  <c r="F207" i="15"/>
  <c r="R207" i="15"/>
  <c r="O207" i="15"/>
  <c r="J207" i="15"/>
  <c r="Q207" i="15"/>
  <c r="AA207" i="15" s="1"/>
  <c r="M207" i="15"/>
  <c r="AB207" i="15"/>
  <c r="G207" i="15"/>
  <c r="E207" i="15"/>
  <c r="K207" i="15"/>
  <c r="H207" i="15"/>
  <c r="L207" i="15"/>
  <c r="B207" i="15"/>
  <c r="N207" i="15"/>
  <c r="T207" i="15"/>
  <c r="U207" i="15"/>
  <c r="C207" i="15"/>
  <c r="S207" i="15"/>
  <c r="D207" i="15"/>
  <c r="A208" i="15"/>
  <c r="P207" i="15" l="1"/>
  <c r="V207" i="15"/>
  <c r="J208" i="15"/>
  <c r="B208" i="15"/>
  <c r="S208" i="15"/>
  <c r="L208" i="15"/>
  <c r="G208" i="15"/>
  <c r="K208" i="15"/>
  <c r="H208" i="15"/>
  <c r="M208" i="15"/>
  <c r="AB208" i="15"/>
  <c r="U208" i="15"/>
  <c r="N208" i="15"/>
  <c r="O208" i="15"/>
  <c r="Q208" i="15"/>
  <c r="AA208" i="15" s="1"/>
  <c r="C208" i="15"/>
  <c r="E208" i="15"/>
  <c r="I208" i="15"/>
  <c r="T208" i="15"/>
  <c r="F208" i="15"/>
  <c r="R208" i="15"/>
  <c r="D208" i="15"/>
  <c r="A209" i="15"/>
  <c r="V208" i="15" l="1"/>
  <c r="C209" i="15"/>
  <c r="S209" i="15"/>
  <c r="H209" i="15"/>
  <c r="M209" i="15"/>
  <c r="T209" i="15"/>
  <c r="U209" i="15"/>
  <c r="E209" i="15"/>
  <c r="J209" i="15"/>
  <c r="O209" i="15"/>
  <c r="N209" i="15"/>
  <c r="G209" i="15"/>
  <c r="R209" i="15"/>
  <c r="D209" i="15"/>
  <c r="I209" i="15"/>
  <c r="B209" i="15"/>
  <c r="L209" i="15"/>
  <c r="AB209" i="15"/>
  <c r="K209" i="15"/>
  <c r="Q209" i="15"/>
  <c r="AA209" i="15" s="1"/>
  <c r="F209" i="15"/>
  <c r="A210" i="15"/>
  <c r="P208" i="15"/>
  <c r="J210" i="15" l="1"/>
  <c r="C210" i="15"/>
  <c r="O210" i="15"/>
  <c r="E210" i="15"/>
  <c r="U210" i="15"/>
  <c r="H210" i="15"/>
  <c r="D210" i="15"/>
  <c r="S210" i="15"/>
  <c r="R210" i="15"/>
  <c r="I210" i="15"/>
  <c r="F210" i="15"/>
  <c r="N210" i="15"/>
  <c r="B210" i="15"/>
  <c r="L210" i="15"/>
  <c r="K210" i="15"/>
  <c r="M210" i="15"/>
  <c r="Q210" i="15"/>
  <c r="AA210" i="15" s="1"/>
  <c r="AB210" i="15"/>
  <c r="G210" i="15"/>
  <c r="T210" i="15"/>
  <c r="A211" i="15"/>
  <c r="P209" i="15"/>
  <c r="V209" i="15"/>
  <c r="V210" i="15" l="1"/>
  <c r="P210" i="15"/>
  <c r="N211" i="15"/>
  <c r="I211" i="15"/>
  <c r="G211" i="15"/>
  <c r="J211" i="15"/>
  <c r="U211" i="15"/>
  <c r="F211" i="15"/>
  <c r="L211" i="15"/>
  <c r="M211" i="15"/>
  <c r="B211" i="15"/>
  <c r="Q211" i="15"/>
  <c r="AA211" i="15" s="1"/>
  <c r="K211" i="15"/>
  <c r="S211" i="15"/>
  <c r="H211" i="15"/>
  <c r="R211" i="15"/>
  <c r="AB211" i="15"/>
  <c r="E211" i="15"/>
  <c r="C211" i="15"/>
  <c r="O211" i="15"/>
  <c r="D211" i="15"/>
  <c r="T211" i="15"/>
  <c r="A212" i="15"/>
  <c r="V211" i="15" l="1"/>
  <c r="D212" i="15"/>
  <c r="E212" i="15"/>
  <c r="C212" i="15"/>
  <c r="F212" i="15"/>
  <c r="G212" i="15"/>
  <c r="B212" i="15"/>
  <c r="M212" i="15"/>
  <c r="R212" i="15"/>
  <c r="N212" i="15"/>
  <c r="S212" i="15"/>
  <c r="U212" i="15"/>
  <c r="O212" i="15"/>
  <c r="J212" i="15"/>
  <c r="AB212" i="15"/>
  <c r="L212" i="15"/>
  <c r="H212" i="15"/>
  <c r="K212" i="15"/>
  <c r="Q212" i="15"/>
  <c r="AA212" i="15" s="1"/>
  <c r="T212" i="15"/>
  <c r="I212" i="15"/>
  <c r="A213" i="15"/>
  <c r="P211" i="15"/>
  <c r="P212" i="15" l="1"/>
  <c r="V212" i="15"/>
  <c r="F213" i="15"/>
  <c r="D213" i="15"/>
  <c r="M213" i="15"/>
  <c r="K213" i="15"/>
  <c r="U213" i="15"/>
  <c r="E213" i="15"/>
  <c r="C213" i="15"/>
  <c r="B213" i="15"/>
  <c r="N213" i="15"/>
  <c r="I213" i="15"/>
  <c r="AB213" i="15"/>
  <c r="H213" i="15"/>
  <c r="R213" i="15"/>
  <c r="J213" i="15"/>
  <c r="L213" i="15"/>
  <c r="G213" i="15"/>
  <c r="Q213" i="15"/>
  <c r="AA213" i="15" s="1"/>
  <c r="O213" i="15"/>
  <c r="T213" i="15"/>
  <c r="S213" i="15"/>
  <c r="A214" i="15"/>
  <c r="P213" i="15" l="1"/>
  <c r="V213" i="15"/>
  <c r="AB214" i="15"/>
  <c r="F214" i="15"/>
  <c r="S214" i="15"/>
  <c r="C214" i="15"/>
  <c r="B214" i="15"/>
  <c r="G214" i="15"/>
  <c r="I214" i="15"/>
  <c r="M214" i="15"/>
  <c r="T214" i="15"/>
  <c r="R214" i="15"/>
  <c r="H214" i="15"/>
  <c r="E214" i="15"/>
  <c r="O214" i="15"/>
  <c r="N214" i="15"/>
  <c r="Q214" i="15"/>
  <c r="AA214" i="15" s="1"/>
  <c r="K214" i="15"/>
  <c r="D214" i="15"/>
  <c r="L214" i="15"/>
  <c r="U214" i="15"/>
  <c r="J214" i="15"/>
  <c r="A215" i="15"/>
  <c r="V214" i="15" l="1"/>
  <c r="P214" i="15"/>
  <c r="O215" i="15"/>
  <c r="G215" i="15"/>
  <c r="T215" i="15"/>
  <c r="D215" i="15"/>
  <c r="AB215" i="15"/>
  <c r="H215" i="15"/>
  <c r="K215" i="15"/>
  <c r="C215" i="15"/>
  <c r="B215" i="15"/>
  <c r="I215" i="15"/>
  <c r="N215" i="15"/>
  <c r="R215" i="15"/>
  <c r="M215" i="15"/>
  <c r="F215" i="15"/>
  <c r="S215" i="15"/>
  <c r="J215" i="15"/>
  <c r="E215" i="15"/>
  <c r="L215" i="15"/>
  <c r="U215" i="15"/>
  <c r="Q215" i="15"/>
  <c r="AA215" i="15" s="1"/>
  <c r="A216" i="15"/>
  <c r="V215" i="15" l="1"/>
  <c r="T216" i="15"/>
  <c r="B216" i="15"/>
  <c r="G216" i="15"/>
  <c r="N216" i="15"/>
  <c r="E216" i="15"/>
  <c r="C216" i="15"/>
  <c r="AB216" i="15"/>
  <c r="H216" i="15"/>
  <c r="J216" i="15"/>
  <c r="D216" i="15"/>
  <c r="U216" i="15"/>
  <c r="V216" i="15" s="1"/>
  <c r="Q216" i="15"/>
  <c r="AA216" i="15" s="1"/>
  <c r="L216" i="15"/>
  <c r="R216" i="15"/>
  <c r="K216" i="15"/>
  <c r="S216" i="15"/>
  <c r="M216" i="15"/>
  <c r="O216" i="15"/>
  <c r="I216" i="15"/>
  <c r="F216" i="15"/>
  <c r="A217" i="15"/>
  <c r="P215" i="15"/>
  <c r="P216" i="15" l="1"/>
  <c r="E217" i="15"/>
  <c r="C217" i="15"/>
  <c r="B217" i="15"/>
  <c r="F217" i="15"/>
  <c r="L217" i="15"/>
  <c r="O217" i="15"/>
  <c r="AB217" i="15"/>
  <c r="K217" i="15"/>
  <c r="U217" i="15"/>
  <c r="D217" i="15"/>
  <c r="R217" i="15"/>
  <c r="N217" i="15"/>
  <c r="H217" i="15"/>
  <c r="I217" i="15"/>
  <c r="S217" i="15"/>
  <c r="J217" i="15"/>
  <c r="T217" i="15"/>
  <c r="G217" i="15"/>
  <c r="M217" i="15"/>
  <c r="Q217" i="15"/>
  <c r="AA217" i="15" s="1"/>
  <c r="A218" i="15"/>
  <c r="G218" i="15" l="1"/>
  <c r="I218" i="15"/>
  <c r="C218" i="15"/>
  <c r="AB218" i="15"/>
  <c r="R218" i="15"/>
  <c r="O218" i="15"/>
  <c r="N218" i="15"/>
  <c r="U218" i="15"/>
  <c r="D218" i="15"/>
  <c r="B218" i="15"/>
  <c r="L218" i="15"/>
  <c r="J218" i="15"/>
  <c r="M218" i="15"/>
  <c r="F218" i="15"/>
  <c r="H218" i="15"/>
  <c r="E218" i="15"/>
  <c r="S218" i="15"/>
  <c r="T218" i="15"/>
  <c r="Q218" i="15"/>
  <c r="AA218" i="15" s="1"/>
  <c r="K218" i="15"/>
  <c r="A219" i="15"/>
  <c r="P217" i="15"/>
  <c r="V217" i="15"/>
  <c r="E219" i="15" l="1"/>
  <c r="O219" i="15"/>
  <c r="L219" i="15"/>
  <c r="I219" i="15"/>
  <c r="C219" i="15"/>
  <c r="N219" i="15"/>
  <c r="Q219" i="15"/>
  <c r="AA219" i="15" s="1"/>
  <c r="H219" i="15"/>
  <c r="R219" i="15"/>
  <c r="M219" i="15"/>
  <c r="U219" i="15"/>
  <c r="J219" i="15"/>
  <c r="AB219" i="15"/>
  <c r="K219" i="15"/>
  <c r="S219" i="15"/>
  <c r="T219" i="15"/>
  <c r="G219" i="15"/>
  <c r="D219" i="15"/>
  <c r="B219" i="15"/>
  <c r="F219" i="15"/>
  <c r="A220" i="15"/>
  <c r="V218" i="15"/>
  <c r="P218" i="15"/>
  <c r="P219" i="15" l="1"/>
  <c r="V219" i="15"/>
  <c r="M220" i="15"/>
  <c r="B220" i="15"/>
  <c r="R220" i="15"/>
  <c r="I220" i="15"/>
  <c r="F220" i="15"/>
  <c r="G220" i="15"/>
  <c r="O220" i="15"/>
  <c r="N220" i="15"/>
  <c r="H220" i="15"/>
  <c r="E220" i="15"/>
  <c r="D220" i="15"/>
  <c r="J220" i="15"/>
  <c r="C220" i="15"/>
  <c r="U220" i="15"/>
  <c r="T220" i="15"/>
  <c r="S220" i="15"/>
  <c r="K220" i="15"/>
  <c r="Q220" i="15"/>
  <c r="AA220" i="15" s="1"/>
  <c r="AB220" i="15"/>
  <c r="L220" i="15"/>
  <c r="A221" i="15"/>
  <c r="AB221" i="15" l="1"/>
  <c r="J221" i="15"/>
  <c r="R221" i="15"/>
  <c r="H221" i="15"/>
  <c r="L221" i="15"/>
  <c r="O221" i="15"/>
  <c r="M221" i="15"/>
  <c r="Q221" i="15"/>
  <c r="AA221" i="15" s="1"/>
  <c r="C221" i="15"/>
  <c r="N221" i="15"/>
  <c r="U221" i="15"/>
  <c r="I221" i="15"/>
  <c r="F221" i="15"/>
  <c r="D221" i="15"/>
  <c r="E221" i="15"/>
  <c r="S221" i="15"/>
  <c r="T221" i="15"/>
  <c r="B221" i="15"/>
  <c r="K221" i="15"/>
  <c r="G221" i="15"/>
  <c r="A222" i="15"/>
  <c r="P220" i="15"/>
  <c r="V220" i="15"/>
  <c r="P221" i="15" l="1"/>
  <c r="V221" i="15"/>
  <c r="T222" i="15"/>
  <c r="R222" i="15"/>
  <c r="C222" i="15"/>
  <c r="O222" i="15"/>
  <c r="D222" i="15"/>
  <c r="S222" i="15"/>
  <c r="L222" i="15"/>
  <c r="G222" i="15"/>
  <c r="N222" i="15"/>
  <c r="M222" i="15"/>
  <c r="J222" i="15"/>
  <c r="B222" i="15"/>
  <c r="F222" i="15"/>
  <c r="K222" i="15"/>
  <c r="H222" i="15"/>
  <c r="AB222" i="15"/>
  <c r="E222" i="15"/>
  <c r="U222" i="15"/>
  <c r="Q222" i="15"/>
  <c r="AA222" i="15" s="1"/>
  <c r="I222" i="15"/>
  <c r="A223" i="15"/>
  <c r="V222" i="15" l="1"/>
  <c r="P222" i="15"/>
  <c r="S223" i="15"/>
  <c r="Q223" i="15"/>
  <c r="AA223" i="15" s="1"/>
  <c r="B223" i="15"/>
  <c r="I223" i="15"/>
  <c r="L223" i="15"/>
  <c r="H223" i="15"/>
  <c r="N223" i="15"/>
  <c r="AB223" i="15"/>
  <c r="M223" i="15"/>
  <c r="J223" i="15"/>
  <c r="R223" i="15"/>
  <c r="G223" i="15"/>
  <c r="C223" i="15"/>
  <c r="E223" i="15"/>
  <c r="T223" i="15"/>
  <c r="F223" i="15"/>
  <c r="K223" i="15"/>
  <c r="O223" i="15"/>
  <c r="D223" i="15"/>
  <c r="U223" i="15"/>
  <c r="A224" i="15"/>
  <c r="P223" i="15" l="1"/>
  <c r="V223" i="15"/>
  <c r="B224" i="15"/>
  <c r="I224" i="15"/>
  <c r="D224" i="15"/>
  <c r="H224" i="15"/>
  <c r="C224" i="15"/>
  <c r="U224" i="15"/>
  <c r="AB224" i="15"/>
  <c r="Q224" i="15"/>
  <c r="AA224" i="15" s="1"/>
  <c r="M224" i="15"/>
  <c r="G224" i="15"/>
  <c r="L224" i="15"/>
  <c r="N224" i="15"/>
  <c r="S224" i="15"/>
  <c r="E224" i="15"/>
  <c r="K224" i="15"/>
  <c r="J224" i="15"/>
  <c r="T224" i="15"/>
  <c r="R224" i="15"/>
  <c r="O224" i="15"/>
  <c r="F224" i="15"/>
  <c r="A225" i="15"/>
  <c r="P224" i="15" l="1"/>
  <c r="U225" i="15"/>
  <c r="R225" i="15"/>
  <c r="D225" i="15"/>
  <c r="F225" i="15"/>
  <c r="B225" i="15"/>
  <c r="C225" i="15"/>
  <c r="N225" i="15"/>
  <c r="AB225" i="15"/>
  <c r="I225" i="15"/>
  <c r="H225" i="15"/>
  <c r="Q225" i="15"/>
  <c r="AA225" i="15" s="1"/>
  <c r="S225" i="15"/>
  <c r="L225" i="15"/>
  <c r="M225" i="15"/>
  <c r="K225" i="15"/>
  <c r="E225" i="15"/>
  <c r="T225" i="15"/>
  <c r="G225" i="15"/>
  <c r="J225" i="15"/>
  <c r="O225" i="15"/>
  <c r="A226" i="15"/>
  <c r="V224" i="15"/>
  <c r="P225" i="15" l="1"/>
  <c r="C226" i="15"/>
  <c r="O226" i="15"/>
  <c r="S226" i="15"/>
  <c r="J226" i="15"/>
  <c r="D226" i="15"/>
  <c r="G226" i="15"/>
  <c r="F226" i="15"/>
  <c r="U226" i="15"/>
  <c r="AB226" i="15"/>
  <c r="T226" i="15"/>
  <c r="N226" i="15"/>
  <c r="M226" i="15"/>
  <c r="E226" i="15"/>
  <c r="I226" i="15"/>
  <c r="H226" i="15"/>
  <c r="K226" i="15"/>
  <c r="Q226" i="15"/>
  <c r="AA226" i="15" s="1"/>
  <c r="B226" i="15"/>
  <c r="L226" i="15"/>
  <c r="R226" i="15"/>
  <c r="A227" i="15"/>
  <c r="V225" i="15"/>
  <c r="J227" i="15" l="1"/>
  <c r="S227" i="15"/>
  <c r="L227" i="15"/>
  <c r="U227" i="15"/>
  <c r="G227" i="15"/>
  <c r="Q227" i="15"/>
  <c r="AA227" i="15" s="1"/>
  <c r="C227" i="15"/>
  <c r="E227" i="15"/>
  <c r="AB227" i="15"/>
  <c r="T227" i="15"/>
  <c r="O227" i="15"/>
  <c r="D227" i="15"/>
  <c r="M227" i="15"/>
  <c r="I227" i="15"/>
  <c r="F227" i="15"/>
  <c r="N227" i="15"/>
  <c r="K227" i="15"/>
  <c r="B227" i="15"/>
  <c r="H227" i="15"/>
  <c r="R227" i="15"/>
  <c r="A228" i="15"/>
  <c r="P226" i="15"/>
  <c r="V226" i="15"/>
  <c r="G228" i="15" l="1"/>
  <c r="S228" i="15"/>
  <c r="R228" i="15"/>
  <c r="D228" i="15"/>
  <c r="AB228" i="15"/>
  <c r="C228" i="15"/>
  <c r="O228" i="15"/>
  <c r="Q228" i="15"/>
  <c r="AA228" i="15" s="1"/>
  <c r="M228" i="15"/>
  <c r="H228" i="15"/>
  <c r="U228" i="15"/>
  <c r="F228" i="15"/>
  <c r="B228" i="15"/>
  <c r="T228" i="15"/>
  <c r="N228" i="15"/>
  <c r="L228" i="15"/>
  <c r="I228" i="15"/>
  <c r="K228" i="15"/>
  <c r="J228" i="15"/>
  <c r="E228" i="15"/>
  <c r="A229" i="15"/>
  <c r="V227" i="15"/>
  <c r="P227" i="15"/>
  <c r="P228" i="15" l="1"/>
  <c r="V228" i="15"/>
  <c r="N229" i="15"/>
  <c r="K229" i="15"/>
  <c r="L229" i="15"/>
  <c r="T229" i="15"/>
  <c r="S229" i="15"/>
  <c r="O229" i="15"/>
  <c r="M229" i="15"/>
  <c r="R229" i="15"/>
  <c r="U229" i="15"/>
  <c r="E229" i="15"/>
  <c r="J229" i="15"/>
  <c r="F229" i="15"/>
  <c r="I229" i="15"/>
  <c r="C229" i="15"/>
  <c r="B229" i="15"/>
  <c r="H229" i="15"/>
  <c r="G229" i="15"/>
  <c r="Q229" i="15"/>
  <c r="AA229" i="15" s="1"/>
  <c r="D229" i="15"/>
  <c r="AB229" i="15"/>
  <c r="A230" i="15"/>
  <c r="J230" i="15" l="1"/>
  <c r="S230" i="15"/>
  <c r="U230" i="15"/>
  <c r="C230" i="15"/>
  <c r="G230" i="15"/>
  <c r="K230" i="15"/>
  <c r="O230" i="15"/>
  <c r="D230" i="15"/>
  <c r="B230" i="15"/>
  <c r="F230" i="15"/>
  <c r="E230" i="15"/>
  <c r="Q230" i="15"/>
  <c r="AA230" i="15" s="1"/>
  <c r="T230" i="15"/>
  <c r="N230" i="15"/>
  <c r="M230" i="15"/>
  <c r="I230" i="15"/>
  <c r="AB230" i="15"/>
  <c r="R230" i="15"/>
  <c r="L230" i="15"/>
  <c r="H230" i="15"/>
  <c r="A231" i="15"/>
  <c r="P229" i="15"/>
  <c r="V229" i="15"/>
  <c r="J231" i="15" l="1"/>
  <c r="D231" i="15"/>
  <c r="M231" i="15"/>
  <c r="E231" i="15"/>
  <c r="T231" i="15"/>
  <c r="R231" i="15"/>
  <c r="AB231" i="15"/>
  <c r="Q231" i="15"/>
  <c r="AA231" i="15" s="1"/>
  <c r="S231" i="15"/>
  <c r="B231" i="15"/>
  <c r="K231" i="15"/>
  <c r="U231" i="15"/>
  <c r="F231" i="15"/>
  <c r="N231" i="15"/>
  <c r="I231" i="15"/>
  <c r="L231" i="15"/>
  <c r="O231" i="15"/>
  <c r="H231" i="15"/>
  <c r="G231" i="15"/>
  <c r="C231" i="15"/>
  <c r="A232" i="15"/>
  <c r="P230" i="15"/>
  <c r="V230" i="15"/>
  <c r="V231" i="15" l="1"/>
  <c r="P231" i="15"/>
  <c r="N232" i="15"/>
  <c r="D232" i="15"/>
  <c r="K232" i="15"/>
  <c r="E232" i="15"/>
  <c r="M232" i="15"/>
  <c r="B232" i="15"/>
  <c r="J232" i="15"/>
  <c r="C232" i="15"/>
  <c r="I232" i="15"/>
  <c r="T232" i="15"/>
  <c r="L232" i="15"/>
  <c r="R232" i="15"/>
  <c r="Q232" i="15"/>
  <c r="AA232" i="15" s="1"/>
  <c r="U232" i="15"/>
  <c r="O232" i="15"/>
  <c r="S232" i="15"/>
  <c r="F232" i="15"/>
  <c r="AB232" i="15"/>
  <c r="G232" i="15"/>
  <c r="H232" i="15"/>
  <c r="A233" i="15"/>
  <c r="P232" i="15" l="1"/>
  <c r="B233" i="15"/>
  <c r="L233" i="15"/>
  <c r="D233" i="15"/>
  <c r="Q233" i="15"/>
  <c r="AA233" i="15" s="1"/>
  <c r="F233" i="15"/>
  <c r="T233" i="15"/>
  <c r="S233" i="15"/>
  <c r="N233" i="15"/>
  <c r="G233" i="15"/>
  <c r="I233" i="15"/>
  <c r="R233" i="15"/>
  <c r="J233" i="15"/>
  <c r="U233" i="15"/>
  <c r="H233" i="15"/>
  <c r="M233" i="15"/>
  <c r="C233" i="15"/>
  <c r="E233" i="15"/>
  <c r="AB233" i="15"/>
  <c r="K233" i="15"/>
  <c r="O233" i="15"/>
  <c r="A234" i="15"/>
  <c r="V232" i="15"/>
  <c r="P233" i="15" l="1"/>
  <c r="V233" i="15"/>
  <c r="B234" i="15"/>
  <c r="C234" i="15"/>
  <c r="F234" i="15"/>
  <c r="S234" i="15"/>
  <c r="T234" i="15"/>
  <c r="I234" i="15"/>
  <c r="AB234" i="15"/>
  <c r="R234" i="15"/>
  <c r="E234" i="15"/>
  <c r="M234" i="15"/>
  <c r="O234" i="15"/>
  <c r="G234" i="15"/>
  <c r="K234" i="15"/>
  <c r="H234" i="15"/>
  <c r="D234" i="15"/>
  <c r="N234" i="15"/>
  <c r="U234" i="15"/>
  <c r="V234" i="15" s="1"/>
  <c r="J234" i="15"/>
  <c r="Q234" i="15"/>
  <c r="AA234" i="15" s="1"/>
  <c r="L234" i="15"/>
  <c r="A235" i="15"/>
  <c r="G235" i="15" l="1"/>
  <c r="J235" i="15"/>
  <c r="R235" i="15"/>
  <c r="B235" i="15"/>
  <c r="C235" i="15"/>
  <c r="O235" i="15"/>
  <c r="T235" i="15"/>
  <c r="L235" i="15"/>
  <c r="D235" i="15"/>
  <c r="I235" i="15"/>
  <c r="Q235" i="15"/>
  <c r="AA235" i="15" s="1"/>
  <c r="F235" i="15"/>
  <c r="M235" i="15"/>
  <c r="AB235" i="15"/>
  <c r="U235" i="15"/>
  <c r="V235" i="15" s="1"/>
  <c r="K235" i="15"/>
  <c r="S235" i="15"/>
  <c r="H235" i="15"/>
  <c r="N235" i="15"/>
  <c r="E235" i="15"/>
  <c r="A236" i="15"/>
  <c r="P234" i="15"/>
  <c r="E236" i="15" l="1"/>
  <c r="L236" i="15"/>
  <c r="M236" i="15"/>
  <c r="K236" i="15"/>
  <c r="U236" i="15"/>
  <c r="J236" i="15"/>
  <c r="H236" i="15"/>
  <c r="C236" i="15"/>
  <c r="N236" i="15"/>
  <c r="F236" i="15"/>
  <c r="I236" i="15"/>
  <c r="S236" i="15"/>
  <c r="T236" i="15"/>
  <c r="AB236" i="15"/>
  <c r="B236" i="15"/>
  <c r="R236" i="15"/>
  <c r="G236" i="15"/>
  <c r="Q236" i="15"/>
  <c r="AA236" i="15" s="1"/>
  <c r="O236" i="15"/>
  <c r="D236" i="15"/>
  <c r="A237" i="15"/>
  <c r="P235" i="15"/>
  <c r="V236" i="15" l="1"/>
  <c r="H237" i="15"/>
  <c r="E237" i="15"/>
  <c r="G237" i="15"/>
  <c r="C237" i="15"/>
  <c r="T237" i="15"/>
  <c r="S237" i="15"/>
  <c r="N237" i="15"/>
  <c r="K237" i="15"/>
  <c r="AB237" i="15"/>
  <c r="U237" i="15"/>
  <c r="I237" i="15"/>
  <c r="B237" i="15"/>
  <c r="J237" i="15"/>
  <c r="O237" i="15"/>
  <c r="R237" i="15"/>
  <c r="F237" i="15"/>
  <c r="L237" i="15"/>
  <c r="D237" i="15"/>
  <c r="Q237" i="15"/>
  <c r="AA237" i="15" s="1"/>
  <c r="M237" i="15"/>
  <c r="A238" i="15"/>
  <c r="P236" i="15"/>
  <c r="P237" i="15" l="1"/>
  <c r="V237" i="15"/>
  <c r="T238" i="15"/>
  <c r="U238" i="15"/>
  <c r="Q238" i="15"/>
  <c r="AA238" i="15" s="1"/>
  <c r="O238" i="15"/>
  <c r="S238" i="15"/>
  <c r="B238" i="15"/>
  <c r="F238" i="15"/>
  <c r="R238" i="15"/>
  <c r="C238" i="15"/>
  <c r="L238" i="15"/>
  <c r="M238" i="15"/>
  <c r="D238" i="15"/>
  <c r="G238" i="15"/>
  <c r="I238" i="15"/>
  <c r="H238" i="15"/>
  <c r="AB238" i="15"/>
  <c r="K238" i="15"/>
  <c r="J238" i="15"/>
  <c r="E238" i="15"/>
  <c r="N238" i="15"/>
  <c r="A239" i="15"/>
  <c r="V238" i="15" l="1"/>
  <c r="P238" i="15"/>
  <c r="M239" i="15"/>
  <c r="F239" i="15"/>
  <c r="Q239" i="15"/>
  <c r="AA239" i="15" s="1"/>
  <c r="K239" i="15"/>
  <c r="G239" i="15"/>
  <c r="B239" i="15"/>
  <c r="N239" i="15"/>
  <c r="I239" i="15"/>
  <c r="H239" i="15"/>
  <c r="S239" i="15"/>
  <c r="R239" i="15"/>
  <c r="U239" i="15"/>
  <c r="J239" i="15"/>
  <c r="O239" i="15"/>
  <c r="E239" i="15"/>
  <c r="T239" i="15"/>
  <c r="AB239" i="15"/>
  <c r="C239" i="15"/>
  <c r="D239" i="15"/>
  <c r="L239" i="15"/>
  <c r="A240" i="15"/>
  <c r="P239" i="15" l="1"/>
  <c r="O240" i="15"/>
  <c r="E240" i="15"/>
  <c r="J240" i="15"/>
  <c r="AB240" i="15"/>
  <c r="H240" i="15"/>
  <c r="C240" i="15"/>
  <c r="F240" i="15"/>
  <c r="R240" i="15"/>
  <c r="D240" i="15"/>
  <c r="S240" i="15"/>
  <c r="U240" i="15"/>
  <c r="L240" i="15"/>
  <c r="B240" i="15"/>
  <c r="Q240" i="15"/>
  <c r="AA240" i="15" s="1"/>
  <c r="K240" i="15"/>
  <c r="M240" i="15"/>
  <c r="I240" i="15"/>
  <c r="N240" i="15"/>
  <c r="T240" i="15"/>
  <c r="G240" i="15"/>
  <c r="A241" i="15"/>
  <c r="V239" i="15"/>
  <c r="V240" i="15" l="1"/>
  <c r="H241" i="15"/>
  <c r="I241" i="15"/>
  <c r="T241" i="15"/>
  <c r="B241" i="15"/>
  <c r="G241" i="15"/>
  <c r="C241" i="15"/>
  <c r="K241" i="15"/>
  <c r="S241" i="15"/>
  <c r="O241" i="15"/>
  <c r="AB241" i="15"/>
  <c r="R241" i="15"/>
  <c r="D241" i="15"/>
  <c r="M241" i="15"/>
  <c r="Q241" i="15"/>
  <c r="AA241" i="15" s="1"/>
  <c r="U241" i="15"/>
  <c r="V241" i="15" s="1"/>
  <c r="E241" i="15"/>
  <c r="J241" i="15"/>
  <c r="F241" i="15"/>
  <c r="N241" i="15"/>
  <c r="L241" i="15"/>
  <c r="A242" i="15"/>
  <c r="P240" i="15"/>
  <c r="P241" i="15" l="1"/>
  <c r="Q242" i="15"/>
  <c r="AA242" i="15" s="1"/>
  <c r="J242" i="15"/>
  <c r="U242" i="15"/>
  <c r="O242" i="15"/>
  <c r="D242" i="15"/>
  <c r="N242" i="15"/>
  <c r="M242" i="15"/>
  <c r="F242" i="15"/>
  <c r="E242" i="15"/>
  <c r="L242" i="15"/>
  <c r="H242" i="15"/>
  <c r="B242" i="15"/>
  <c r="K242" i="15"/>
  <c r="T242" i="15"/>
  <c r="C242" i="15"/>
  <c r="S242" i="15"/>
  <c r="I242" i="15"/>
  <c r="G242" i="15"/>
  <c r="R242" i="15"/>
  <c r="AB242" i="15"/>
  <c r="A243" i="15"/>
  <c r="P242" i="15" l="1"/>
  <c r="J243" i="15"/>
  <c r="S243" i="15"/>
  <c r="K243" i="15"/>
  <c r="C243" i="15"/>
  <c r="N243" i="15"/>
  <c r="B243" i="15"/>
  <c r="D243" i="15"/>
  <c r="R243" i="15"/>
  <c r="E243" i="15"/>
  <c r="G243" i="15"/>
  <c r="F243" i="15"/>
  <c r="O243" i="15"/>
  <c r="L243" i="15"/>
  <c r="Q243" i="15"/>
  <c r="AA243" i="15" s="1"/>
  <c r="T243" i="15"/>
  <c r="AB243" i="15"/>
  <c r="U243" i="15"/>
  <c r="H243" i="15"/>
  <c r="I243" i="15"/>
  <c r="M243" i="15"/>
  <c r="A244" i="15"/>
  <c r="V242" i="15"/>
  <c r="P243" i="15" l="1"/>
  <c r="V243" i="15"/>
  <c r="F244" i="15"/>
  <c r="K244" i="15"/>
  <c r="O244" i="15"/>
  <c r="Q244" i="15"/>
  <c r="AA244" i="15" s="1"/>
  <c r="AB244" i="15"/>
  <c r="I244" i="15"/>
  <c r="S244" i="15"/>
  <c r="U244" i="15"/>
  <c r="C244" i="15"/>
  <c r="T244" i="15"/>
  <c r="G244" i="15"/>
  <c r="N244" i="15"/>
  <c r="R244" i="15"/>
  <c r="M244" i="15"/>
  <c r="E244" i="15"/>
  <c r="J244" i="15"/>
  <c r="L244" i="15"/>
  <c r="B244" i="15"/>
  <c r="H244" i="15"/>
  <c r="D244" i="15"/>
  <c r="A245" i="15"/>
  <c r="P244" i="15" l="1"/>
  <c r="J245" i="15"/>
  <c r="O245" i="15"/>
  <c r="C245" i="15"/>
  <c r="R245" i="15"/>
  <c r="L245" i="15"/>
  <c r="D245" i="15"/>
  <c r="M245" i="15"/>
  <c r="B245" i="15"/>
  <c r="U245" i="15"/>
  <c r="AB245" i="15"/>
  <c r="E245" i="15"/>
  <c r="F245" i="15"/>
  <c r="K245" i="15"/>
  <c r="H245" i="15"/>
  <c r="Q245" i="15"/>
  <c r="AA245" i="15" s="1"/>
  <c r="S245" i="15"/>
  <c r="I245" i="15"/>
  <c r="T245" i="15"/>
  <c r="N245" i="15"/>
  <c r="G245" i="15"/>
  <c r="A246" i="15"/>
  <c r="V244" i="15"/>
  <c r="V245" i="15" l="1"/>
  <c r="P245" i="15"/>
  <c r="R246" i="15"/>
  <c r="G246" i="15"/>
  <c r="M246" i="15"/>
  <c r="U246" i="15"/>
  <c r="V246" i="15" s="1"/>
  <c r="F246" i="15"/>
  <c r="T246" i="15"/>
  <c r="O246" i="15"/>
  <c r="E246" i="15"/>
  <c r="N246" i="15"/>
  <c r="C246" i="15"/>
  <c r="K246" i="15"/>
  <c r="H246" i="15"/>
  <c r="D246" i="15"/>
  <c r="L246" i="15"/>
  <c r="Q246" i="15"/>
  <c r="AA246" i="15" s="1"/>
  <c r="J246" i="15"/>
  <c r="AB246" i="15"/>
  <c r="I246" i="15"/>
  <c r="S246" i="15"/>
  <c r="B246" i="15"/>
  <c r="A247" i="15"/>
  <c r="P246" i="15" l="1"/>
  <c r="T247" i="15"/>
  <c r="I247" i="15"/>
  <c r="U247" i="15"/>
  <c r="K247" i="15"/>
  <c r="L247" i="15"/>
  <c r="AB247" i="15"/>
  <c r="G247" i="15"/>
  <c r="C247" i="15"/>
  <c r="M247" i="15"/>
  <c r="D247" i="15"/>
  <c r="B247" i="15"/>
  <c r="R247" i="15"/>
  <c r="J247" i="15"/>
  <c r="S247" i="15"/>
  <c r="Q247" i="15"/>
  <c r="AA247" i="15" s="1"/>
  <c r="F247" i="15"/>
  <c r="N247" i="15"/>
  <c r="E247" i="15"/>
  <c r="H247" i="15"/>
  <c r="O247" i="15"/>
  <c r="A248" i="15"/>
  <c r="V247" i="15" l="1"/>
  <c r="P247" i="15"/>
  <c r="S248" i="15"/>
  <c r="U248" i="15"/>
  <c r="F248" i="15"/>
  <c r="J248" i="15"/>
  <c r="C248" i="15"/>
  <c r="N248" i="15"/>
  <c r="L248" i="15"/>
  <c r="R248" i="15"/>
  <c r="G248" i="15"/>
  <c r="AB248" i="15"/>
  <c r="O248" i="15"/>
  <c r="D248" i="15"/>
  <c r="Q248" i="15"/>
  <c r="AA248" i="15" s="1"/>
  <c r="E248" i="15"/>
  <c r="M248" i="15"/>
  <c r="H248" i="15"/>
  <c r="T248" i="15"/>
  <c r="K248" i="15"/>
  <c r="B248" i="15"/>
  <c r="I248" i="15"/>
  <c r="A249" i="15"/>
  <c r="P248" i="15" l="1"/>
  <c r="V248" i="15"/>
  <c r="L249" i="15"/>
  <c r="D249" i="15"/>
  <c r="R249" i="15"/>
  <c r="K249" i="15"/>
  <c r="U249" i="15"/>
  <c r="N249" i="15"/>
  <c r="J249" i="15"/>
  <c r="O249" i="15"/>
  <c r="I249" i="15"/>
  <c r="AB249" i="15"/>
  <c r="C249" i="15"/>
  <c r="T249" i="15"/>
  <c r="Q249" i="15"/>
  <c r="AA249" i="15" s="1"/>
  <c r="F249" i="15"/>
  <c r="M249" i="15"/>
  <c r="E249" i="15"/>
  <c r="S249" i="15"/>
  <c r="H249" i="15"/>
  <c r="B249" i="15"/>
  <c r="G249" i="15"/>
  <c r="A250" i="15"/>
  <c r="P249" i="15" l="1"/>
  <c r="V249" i="15"/>
  <c r="I250" i="15"/>
  <c r="S250" i="15"/>
  <c r="B250" i="15"/>
  <c r="R250" i="15"/>
  <c r="G250" i="15"/>
  <c r="M250" i="15"/>
  <c r="T250" i="15"/>
  <c r="U250" i="15"/>
  <c r="V250" i="15" s="1"/>
  <c r="H250" i="15"/>
  <c r="O250" i="15"/>
  <c r="E250" i="15"/>
  <c r="N250" i="15"/>
  <c r="Q250" i="15"/>
  <c r="AA250" i="15" s="1"/>
  <c r="D250" i="15"/>
  <c r="K250" i="15"/>
  <c r="L250" i="15"/>
  <c r="AB250" i="15"/>
  <c r="J250" i="15"/>
  <c r="C250" i="15"/>
  <c r="F250" i="15"/>
  <c r="A251" i="15"/>
  <c r="P250" i="15" l="1"/>
  <c r="D251" i="15"/>
  <c r="AB251" i="15"/>
  <c r="G251" i="15"/>
  <c r="F251" i="15"/>
  <c r="M251" i="15"/>
  <c r="O251" i="15"/>
  <c r="T251" i="15"/>
  <c r="J251" i="15"/>
  <c r="H251" i="15"/>
  <c r="R251" i="15"/>
  <c r="B251" i="15"/>
  <c r="U251" i="15"/>
  <c r="V251" i="15" s="1"/>
  <c r="Q251" i="15"/>
  <c r="AA251" i="15" s="1"/>
  <c r="S251" i="15"/>
  <c r="C251" i="15"/>
  <c r="K251" i="15"/>
  <c r="N251" i="15"/>
  <c r="E251" i="15"/>
  <c r="L251" i="15"/>
  <c r="I251" i="15"/>
  <c r="A252" i="15"/>
  <c r="P251" i="15" l="1"/>
  <c r="I252" i="15"/>
  <c r="S252" i="15"/>
  <c r="K252" i="15"/>
  <c r="E252" i="15"/>
  <c r="T252" i="15"/>
  <c r="B252" i="15"/>
  <c r="C252" i="15"/>
  <c r="U252" i="15"/>
  <c r="O252" i="15"/>
  <c r="H252" i="15"/>
  <c r="L252" i="15"/>
  <c r="D252" i="15"/>
  <c r="AB252" i="15"/>
  <c r="Q252" i="15"/>
  <c r="AA252" i="15" s="1"/>
  <c r="M252" i="15"/>
  <c r="G252" i="15"/>
  <c r="R252" i="15"/>
  <c r="F252" i="15"/>
  <c r="N252" i="15"/>
  <c r="J252" i="15"/>
  <c r="A253" i="15"/>
  <c r="P252" i="15" l="1"/>
  <c r="V252" i="15"/>
  <c r="B253" i="15"/>
  <c r="F253" i="15"/>
  <c r="U253" i="15"/>
  <c r="J253" i="15"/>
  <c r="L253" i="15"/>
  <c r="H253" i="15"/>
  <c r="N253" i="15"/>
  <c r="M253" i="15"/>
  <c r="Q253" i="15"/>
  <c r="AA253" i="15" s="1"/>
  <c r="AB253" i="15"/>
  <c r="I253" i="15"/>
  <c r="E253" i="15"/>
  <c r="S253" i="15"/>
  <c r="R253" i="15"/>
  <c r="T253" i="15"/>
  <c r="K253" i="15"/>
  <c r="O253" i="15"/>
  <c r="C253" i="15"/>
  <c r="D253" i="15"/>
  <c r="G253" i="15"/>
  <c r="A254" i="15"/>
  <c r="H254" i="15" l="1"/>
  <c r="J254" i="15"/>
  <c r="C254" i="15"/>
  <c r="B254" i="15"/>
  <c r="Q254" i="15"/>
  <c r="AA254" i="15" s="1"/>
  <c r="AB254" i="15"/>
  <c r="E254" i="15"/>
  <c r="T254" i="15"/>
  <c r="I254" i="15"/>
  <c r="K254" i="15"/>
  <c r="R254" i="15"/>
  <c r="N254" i="15"/>
  <c r="U254" i="15"/>
  <c r="L254" i="15"/>
  <c r="O254" i="15"/>
  <c r="S254" i="15"/>
  <c r="M254" i="15"/>
  <c r="D254" i="15"/>
  <c r="F254" i="15"/>
  <c r="G254" i="15"/>
  <c r="A255" i="15"/>
  <c r="P253" i="15"/>
  <c r="V253" i="15"/>
  <c r="L255" i="15" l="1"/>
  <c r="D255" i="15"/>
  <c r="U255" i="15"/>
  <c r="B255" i="15"/>
  <c r="C255" i="15"/>
  <c r="Q255" i="15"/>
  <c r="AA255" i="15" s="1"/>
  <c r="F255" i="15"/>
  <c r="M255" i="15"/>
  <c r="J255" i="15"/>
  <c r="R255" i="15"/>
  <c r="I255" i="15"/>
  <c r="H255" i="15"/>
  <c r="T255" i="15"/>
  <c r="K255" i="15"/>
  <c r="S255" i="15"/>
  <c r="N255" i="15"/>
  <c r="G255" i="15"/>
  <c r="AB255" i="15"/>
  <c r="E255" i="15"/>
  <c r="O255" i="15"/>
  <c r="A256" i="15"/>
  <c r="P254" i="15"/>
  <c r="V254" i="15"/>
  <c r="V255" i="15" l="1"/>
  <c r="P255" i="15"/>
  <c r="U256" i="15"/>
  <c r="T256" i="15"/>
  <c r="F256" i="15"/>
  <c r="G256" i="15"/>
  <c r="D256" i="15"/>
  <c r="M256" i="15"/>
  <c r="Q256" i="15"/>
  <c r="AA256" i="15" s="1"/>
  <c r="B256" i="15"/>
  <c r="L256" i="15"/>
  <c r="E256" i="15"/>
  <c r="H256" i="15"/>
  <c r="O256" i="15"/>
  <c r="R256" i="15"/>
  <c r="C256" i="15"/>
  <c r="AB256" i="15"/>
  <c r="S256" i="15"/>
  <c r="K256" i="15"/>
  <c r="N256" i="15"/>
  <c r="J256" i="15"/>
  <c r="I256" i="15"/>
  <c r="A257" i="15"/>
  <c r="P256" i="15" l="1"/>
  <c r="T257" i="15"/>
  <c r="Q257" i="15"/>
  <c r="AA257" i="15" s="1"/>
  <c r="H257" i="15"/>
  <c r="G257" i="15"/>
  <c r="S257" i="15"/>
  <c r="U257" i="15"/>
  <c r="M257" i="15"/>
  <c r="J257" i="15"/>
  <c r="O257" i="15"/>
  <c r="E257" i="15"/>
  <c r="D257" i="15"/>
  <c r="N257" i="15"/>
  <c r="L257" i="15"/>
  <c r="I257" i="15"/>
  <c r="R257" i="15"/>
  <c r="AB257" i="15"/>
  <c r="C257" i="15"/>
  <c r="K257" i="15"/>
  <c r="B257" i="15"/>
  <c r="F257" i="15"/>
  <c r="A258" i="15"/>
  <c r="V256" i="15"/>
  <c r="V257" i="15" l="1"/>
  <c r="P257" i="15"/>
  <c r="F258" i="15"/>
  <c r="AB258" i="15"/>
  <c r="Q258" i="15"/>
  <c r="AA258" i="15" s="1"/>
  <c r="B258" i="15"/>
  <c r="S258" i="15"/>
  <c r="T258" i="15"/>
  <c r="I258" i="15"/>
  <c r="G258" i="15"/>
  <c r="M258" i="15"/>
  <c r="R258" i="15"/>
  <c r="U258" i="15"/>
  <c r="H258" i="15"/>
  <c r="D258" i="15"/>
  <c r="K258" i="15"/>
  <c r="C258" i="15"/>
  <c r="O258" i="15"/>
  <c r="E258" i="15"/>
  <c r="N258" i="15"/>
  <c r="J258" i="15"/>
  <c r="L258" i="15"/>
  <c r="A259" i="15"/>
  <c r="V258" i="15" l="1"/>
  <c r="P258" i="15"/>
  <c r="T259" i="15"/>
  <c r="I259" i="15"/>
  <c r="C259" i="15"/>
  <c r="M259" i="15"/>
  <c r="L259" i="15"/>
  <c r="D259" i="15"/>
  <c r="K259" i="15"/>
  <c r="Q259" i="15"/>
  <c r="AA259" i="15" s="1"/>
  <c r="F259" i="15"/>
  <c r="O259" i="15"/>
  <c r="U259" i="15"/>
  <c r="B259" i="15"/>
  <c r="N259" i="15"/>
  <c r="R259" i="15"/>
  <c r="AB259" i="15"/>
  <c r="H259" i="15"/>
  <c r="S259" i="15"/>
  <c r="E259" i="15"/>
  <c r="G259" i="15"/>
  <c r="J259" i="15"/>
  <c r="A260" i="15"/>
  <c r="V259" i="15" l="1"/>
  <c r="P259" i="15"/>
  <c r="G260" i="15"/>
  <c r="N260" i="15"/>
  <c r="H260" i="15"/>
  <c r="Q260" i="15"/>
  <c r="AA260" i="15" s="1"/>
  <c r="O260" i="15"/>
  <c r="I260" i="15"/>
  <c r="L260" i="15"/>
  <c r="B260" i="15"/>
  <c r="F260" i="15"/>
  <c r="E260" i="15"/>
  <c r="J260" i="15"/>
  <c r="T260" i="15"/>
  <c r="AB260" i="15"/>
  <c r="S260" i="15"/>
  <c r="R260" i="15"/>
  <c r="K260" i="15"/>
  <c r="U260" i="15"/>
  <c r="D260" i="15"/>
  <c r="M260" i="15"/>
  <c r="C260" i="15"/>
  <c r="A261" i="15"/>
  <c r="V260" i="15" l="1"/>
  <c r="P260" i="15"/>
  <c r="N261" i="15"/>
  <c r="C261" i="15"/>
  <c r="R261" i="15"/>
  <c r="AB261" i="15"/>
  <c r="G261" i="15"/>
  <c r="H261" i="15"/>
  <c r="Q261" i="15"/>
  <c r="AA261" i="15" s="1"/>
  <c r="O261" i="15"/>
  <c r="T261" i="15"/>
  <c r="B261" i="15"/>
  <c r="S261" i="15"/>
  <c r="U261" i="15"/>
  <c r="L261" i="15"/>
  <c r="E261" i="15"/>
  <c r="I261" i="15"/>
  <c r="D261" i="15"/>
  <c r="J261" i="15"/>
  <c r="M261" i="15"/>
  <c r="K261" i="15"/>
  <c r="F261" i="15"/>
  <c r="A262" i="15"/>
  <c r="P261" i="15" l="1"/>
  <c r="V261" i="15"/>
  <c r="D262" i="15"/>
  <c r="I262" i="15"/>
  <c r="G262" i="15"/>
  <c r="M262" i="15"/>
  <c r="Q262" i="15"/>
  <c r="AA262" i="15" s="1"/>
  <c r="U262" i="15"/>
  <c r="H262" i="15"/>
  <c r="K262" i="15"/>
  <c r="T262" i="15"/>
  <c r="R262" i="15"/>
  <c r="AB262" i="15"/>
  <c r="L262" i="15"/>
  <c r="B262" i="15"/>
  <c r="J262" i="15"/>
  <c r="O262" i="15"/>
  <c r="S262" i="15"/>
  <c r="C262" i="15"/>
  <c r="E262" i="15"/>
  <c r="N262" i="15"/>
  <c r="F262" i="15"/>
  <c r="A263" i="15"/>
  <c r="V262" i="15" l="1"/>
  <c r="D263" i="15"/>
  <c r="K263" i="15"/>
  <c r="T263" i="15"/>
  <c r="N263" i="15"/>
  <c r="I263" i="15"/>
  <c r="S263" i="15"/>
  <c r="O263" i="15"/>
  <c r="L263" i="15"/>
  <c r="F263" i="15"/>
  <c r="AB263" i="15"/>
  <c r="G263" i="15"/>
  <c r="B263" i="15"/>
  <c r="Q263" i="15"/>
  <c r="AA263" i="15" s="1"/>
  <c r="C263" i="15"/>
  <c r="H263" i="15"/>
  <c r="J263" i="15"/>
  <c r="R263" i="15"/>
  <c r="E263" i="15"/>
  <c r="M263" i="15"/>
  <c r="U263" i="15"/>
  <c r="A264" i="15"/>
  <c r="P262" i="15"/>
  <c r="V263" i="15" l="1"/>
  <c r="H264" i="15"/>
  <c r="S264" i="15"/>
  <c r="F264" i="15"/>
  <c r="E264" i="15"/>
  <c r="K264" i="15"/>
  <c r="N264" i="15"/>
  <c r="C264" i="15"/>
  <c r="U264" i="15"/>
  <c r="J264" i="15"/>
  <c r="T264" i="15"/>
  <c r="D264" i="15"/>
  <c r="R264" i="15"/>
  <c r="G264" i="15"/>
  <c r="AB264" i="15"/>
  <c r="I264" i="15"/>
  <c r="M264" i="15"/>
  <c r="O264" i="15"/>
  <c r="Q264" i="15"/>
  <c r="AA264" i="15" s="1"/>
  <c r="L264" i="15"/>
  <c r="B264" i="15"/>
  <c r="A265" i="15"/>
  <c r="P263" i="15"/>
  <c r="S265" i="15" l="1"/>
  <c r="H265" i="15"/>
  <c r="M265" i="15"/>
  <c r="R265" i="15"/>
  <c r="E265" i="15"/>
  <c r="L265" i="15"/>
  <c r="B265" i="15"/>
  <c r="I265" i="15"/>
  <c r="Q265" i="15"/>
  <c r="AA265" i="15" s="1"/>
  <c r="F265" i="15"/>
  <c r="D265" i="15"/>
  <c r="G265" i="15"/>
  <c r="AB265" i="15"/>
  <c r="C265" i="15"/>
  <c r="T265" i="15"/>
  <c r="U265" i="15"/>
  <c r="N265" i="15"/>
  <c r="J265" i="15"/>
  <c r="O265" i="15"/>
  <c r="K265" i="15"/>
  <c r="A266" i="15"/>
  <c r="V264" i="15"/>
  <c r="P264" i="15"/>
  <c r="V265" i="15" l="1"/>
  <c r="O266" i="15"/>
  <c r="E266" i="15"/>
  <c r="S266" i="15"/>
  <c r="M266" i="15"/>
  <c r="D266" i="15"/>
  <c r="K266" i="15"/>
  <c r="G266" i="15"/>
  <c r="H266" i="15"/>
  <c r="J266" i="15"/>
  <c r="C266" i="15"/>
  <c r="AB266" i="15"/>
  <c r="Q266" i="15"/>
  <c r="AA266" i="15" s="1"/>
  <c r="I266" i="15"/>
  <c r="N266" i="15"/>
  <c r="L266" i="15"/>
  <c r="R266" i="15"/>
  <c r="F266" i="15"/>
  <c r="B266" i="15"/>
  <c r="U266" i="15"/>
  <c r="T266" i="15"/>
  <c r="A267" i="15"/>
  <c r="P265" i="15"/>
  <c r="V266" i="15" l="1"/>
  <c r="C267" i="15"/>
  <c r="F267" i="15"/>
  <c r="E267" i="15"/>
  <c r="B267" i="15"/>
  <c r="AB267" i="15"/>
  <c r="N267" i="15"/>
  <c r="L267" i="15"/>
  <c r="D267" i="15"/>
  <c r="G267" i="15"/>
  <c r="M267" i="15"/>
  <c r="K267" i="15"/>
  <c r="H267" i="15"/>
  <c r="O267" i="15"/>
  <c r="J267" i="15"/>
  <c r="R267" i="15"/>
  <c r="U267" i="15"/>
  <c r="Q267" i="15"/>
  <c r="AA267" i="15" s="1"/>
  <c r="T267" i="15"/>
  <c r="I267" i="15"/>
  <c r="S267" i="15"/>
  <c r="A268" i="15"/>
  <c r="P266" i="15"/>
  <c r="C268" i="15" l="1"/>
  <c r="T268" i="15"/>
  <c r="L268" i="15"/>
  <c r="K268" i="15"/>
  <c r="AB268" i="15"/>
  <c r="I268" i="15"/>
  <c r="F268" i="15"/>
  <c r="R268" i="15"/>
  <c r="G268" i="15"/>
  <c r="M268" i="15"/>
  <c r="N268" i="15"/>
  <c r="S268" i="15"/>
  <c r="O268" i="15"/>
  <c r="E268" i="15"/>
  <c r="J268" i="15"/>
  <c r="B268" i="15"/>
  <c r="D268" i="15"/>
  <c r="U268" i="15"/>
  <c r="V268" i="15" s="1"/>
  <c r="H268" i="15"/>
  <c r="Q268" i="15"/>
  <c r="AA268" i="15" s="1"/>
  <c r="A269" i="15"/>
  <c r="V267" i="15"/>
  <c r="P267" i="15"/>
  <c r="F269" i="15" l="1"/>
  <c r="Q269" i="15"/>
  <c r="AA269" i="15" s="1"/>
  <c r="N269" i="15"/>
  <c r="K269" i="15"/>
  <c r="T269" i="15"/>
  <c r="D269" i="15"/>
  <c r="H269" i="15"/>
  <c r="S269" i="15"/>
  <c r="I269" i="15"/>
  <c r="C269" i="15"/>
  <c r="O269" i="15"/>
  <c r="B269" i="15"/>
  <c r="M269" i="15"/>
  <c r="U269" i="15"/>
  <c r="G269" i="15"/>
  <c r="R269" i="15"/>
  <c r="J269" i="15"/>
  <c r="AB269" i="15"/>
  <c r="L269" i="15"/>
  <c r="E269" i="15"/>
  <c r="A270" i="15"/>
  <c r="P268" i="15"/>
  <c r="P269" i="15" l="1"/>
  <c r="V269" i="15"/>
  <c r="O270" i="15"/>
  <c r="I270" i="15"/>
  <c r="L270" i="15"/>
  <c r="AB270" i="15"/>
  <c r="B270" i="15"/>
  <c r="F270" i="15"/>
  <c r="N270" i="15"/>
  <c r="D270" i="15"/>
  <c r="U270" i="15"/>
  <c r="Q270" i="15"/>
  <c r="AA270" i="15" s="1"/>
  <c r="M270" i="15"/>
  <c r="C270" i="15"/>
  <c r="S270" i="15"/>
  <c r="E270" i="15"/>
  <c r="H270" i="15"/>
  <c r="R270" i="15"/>
  <c r="G270" i="15"/>
  <c r="T270" i="15"/>
  <c r="J270" i="15"/>
  <c r="K270" i="15"/>
  <c r="A271" i="15"/>
  <c r="G271" i="15" l="1"/>
  <c r="J271" i="15"/>
  <c r="I271" i="15"/>
  <c r="E271" i="15"/>
  <c r="M271" i="15"/>
  <c r="T271" i="15"/>
  <c r="U271" i="15"/>
  <c r="C271" i="15"/>
  <c r="D271" i="15"/>
  <c r="L271" i="15"/>
  <c r="B271" i="15"/>
  <c r="O271" i="15"/>
  <c r="Q271" i="15"/>
  <c r="AA271" i="15" s="1"/>
  <c r="K271" i="15"/>
  <c r="F271" i="15"/>
  <c r="AB271" i="15"/>
  <c r="S271" i="15"/>
  <c r="N271" i="15"/>
  <c r="H271" i="15"/>
  <c r="R271" i="15"/>
  <c r="A272" i="15"/>
  <c r="V270" i="15"/>
  <c r="P270" i="15"/>
  <c r="T272" i="15" l="1"/>
  <c r="D272" i="15"/>
  <c r="N272" i="15"/>
  <c r="K272" i="15"/>
  <c r="F272" i="15"/>
  <c r="J272" i="15"/>
  <c r="I272" i="15"/>
  <c r="L272" i="15"/>
  <c r="B272" i="15"/>
  <c r="R272" i="15"/>
  <c r="G272" i="15"/>
  <c r="Q272" i="15"/>
  <c r="AA272" i="15" s="1"/>
  <c r="M272" i="15"/>
  <c r="O272" i="15"/>
  <c r="E272" i="15"/>
  <c r="H272" i="15"/>
  <c r="C272" i="15"/>
  <c r="S272" i="15"/>
  <c r="U272" i="15"/>
  <c r="V272" i="15" s="1"/>
  <c r="AB272" i="15"/>
  <c r="A273" i="15"/>
  <c r="P271" i="15"/>
  <c r="V271" i="15"/>
  <c r="L273" i="15" l="1"/>
  <c r="T273" i="15"/>
  <c r="M273" i="15"/>
  <c r="O273" i="15"/>
  <c r="Q273" i="15"/>
  <c r="AA273" i="15" s="1"/>
  <c r="F273" i="15"/>
  <c r="N273" i="15"/>
  <c r="E273" i="15"/>
  <c r="AB273" i="15"/>
  <c r="C273" i="15"/>
  <c r="J273" i="15"/>
  <c r="D273" i="15"/>
  <c r="R273" i="15"/>
  <c r="S273" i="15"/>
  <c r="H273" i="15"/>
  <c r="I273" i="15"/>
  <c r="B273" i="15"/>
  <c r="G273" i="15"/>
  <c r="U273" i="15"/>
  <c r="K273" i="15"/>
  <c r="A274" i="15"/>
  <c r="P272" i="15"/>
  <c r="V273" i="15" l="1"/>
  <c r="K274" i="15"/>
  <c r="T274" i="15"/>
  <c r="G274" i="15"/>
  <c r="S274" i="15"/>
  <c r="O274" i="15"/>
  <c r="I274" i="15"/>
  <c r="B274" i="15"/>
  <c r="J274" i="15"/>
  <c r="AB274" i="15"/>
  <c r="N274" i="15"/>
  <c r="U274" i="15"/>
  <c r="D274" i="15"/>
  <c r="R274" i="15"/>
  <c r="L274" i="15"/>
  <c r="M274" i="15"/>
  <c r="F274" i="15"/>
  <c r="C274" i="15"/>
  <c r="Q274" i="15"/>
  <c r="AA274" i="15" s="1"/>
  <c r="H274" i="15"/>
  <c r="E274" i="15"/>
  <c r="A275" i="15"/>
  <c r="P273" i="15"/>
  <c r="V274" i="15" l="1"/>
  <c r="I275" i="15"/>
  <c r="J275" i="15"/>
  <c r="O275" i="15"/>
  <c r="U275" i="15"/>
  <c r="T275" i="15"/>
  <c r="D275" i="15"/>
  <c r="L275" i="15"/>
  <c r="C275" i="15"/>
  <c r="H275" i="15"/>
  <c r="S275" i="15"/>
  <c r="R275" i="15"/>
  <c r="F275" i="15"/>
  <c r="G275" i="15"/>
  <c r="B275" i="15"/>
  <c r="K275" i="15"/>
  <c r="AB275" i="15"/>
  <c r="M275" i="15"/>
  <c r="E275" i="15"/>
  <c r="Q275" i="15"/>
  <c r="AA275" i="15" s="1"/>
  <c r="N275" i="15"/>
  <c r="A276" i="15"/>
  <c r="P274" i="15"/>
  <c r="P275" i="15" l="1"/>
  <c r="T276" i="15"/>
  <c r="K276" i="15"/>
  <c r="B276" i="15"/>
  <c r="E276" i="15"/>
  <c r="I276" i="15"/>
  <c r="N276" i="15"/>
  <c r="F276" i="15"/>
  <c r="L276" i="15"/>
  <c r="H276" i="15"/>
  <c r="AB276" i="15"/>
  <c r="C276" i="15"/>
  <c r="R276" i="15"/>
  <c r="G276" i="15"/>
  <c r="J276" i="15"/>
  <c r="M276" i="15"/>
  <c r="O276" i="15"/>
  <c r="U276" i="15"/>
  <c r="V276" i="15" s="1"/>
  <c r="S276" i="15"/>
  <c r="Q276" i="15"/>
  <c r="AA276" i="15" s="1"/>
  <c r="D276" i="15"/>
  <c r="A277" i="15"/>
  <c r="V275" i="15"/>
  <c r="R277" i="15" l="1"/>
  <c r="K277" i="15"/>
  <c r="B277" i="15"/>
  <c r="L277" i="15"/>
  <c r="H277" i="15"/>
  <c r="M277" i="15"/>
  <c r="U277" i="15"/>
  <c r="T277" i="15"/>
  <c r="E277" i="15"/>
  <c r="O277" i="15"/>
  <c r="Q277" i="15"/>
  <c r="AA277" i="15" s="1"/>
  <c r="N277" i="15"/>
  <c r="D277" i="15"/>
  <c r="S277" i="15"/>
  <c r="I277" i="15"/>
  <c r="C277" i="15"/>
  <c r="AB277" i="15"/>
  <c r="G277" i="15"/>
  <c r="J277" i="15"/>
  <c r="F277" i="15"/>
  <c r="A278" i="15"/>
  <c r="P276" i="15"/>
  <c r="V277" i="15" l="1"/>
  <c r="D278" i="15"/>
  <c r="E278" i="15"/>
  <c r="L278" i="15"/>
  <c r="AB278" i="15"/>
  <c r="Q278" i="15"/>
  <c r="AA278" i="15" s="1"/>
  <c r="U278" i="15"/>
  <c r="J278" i="15"/>
  <c r="R278" i="15"/>
  <c r="G278" i="15"/>
  <c r="M278" i="15"/>
  <c r="B278" i="15"/>
  <c r="H278" i="15"/>
  <c r="O278" i="15"/>
  <c r="K278" i="15"/>
  <c r="N278" i="15"/>
  <c r="F278" i="15"/>
  <c r="I278" i="15"/>
  <c r="S278" i="15"/>
  <c r="T278" i="15"/>
  <c r="C278" i="15"/>
  <c r="A279" i="15"/>
  <c r="P277" i="15"/>
  <c r="V278" i="15" l="1"/>
  <c r="K279" i="15"/>
  <c r="S279" i="15"/>
  <c r="D279" i="15"/>
  <c r="B279" i="15"/>
  <c r="AB279" i="15"/>
  <c r="E279" i="15"/>
  <c r="C279" i="15"/>
  <c r="I279" i="15"/>
  <c r="G279" i="15"/>
  <c r="F279" i="15"/>
  <c r="M279" i="15"/>
  <c r="T279" i="15"/>
  <c r="Q279" i="15"/>
  <c r="AA279" i="15" s="1"/>
  <c r="O279" i="15"/>
  <c r="H279" i="15"/>
  <c r="U279" i="15"/>
  <c r="N279" i="15"/>
  <c r="J279" i="15"/>
  <c r="L279" i="15"/>
  <c r="R279" i="15"/>
  <c r="A280" i="15"/>
  <c r="P278" i="15"/>
  <c r="AB280" i="15" l="1"/>
  <c r="G280" i="15"/>
  <c r="N280" i="15"/>
  <c r="D280" i="15"/>
  <c r="E280" i="15"/>
  <c r="J280" i="15"/>
  <c r="C280" i="15"/>
  <c r="Q280" i="15"/>
  <c r="AA280" i="15" s="1"/>
  <c r="T280" i="15"/>
  <c r="M280" i="15"/>
  <c r="K280" i="15"/>
  <c r="S280" i="15"/>
  <c r="H280" i="15"/>
  <c r="F280" i="15"/>
  <c r="B280" i="15"/>
  <c r="O280" i="15"/>
  <c r="R280" i="15"/>
  <c r="U280" i="15"/>
  <c r="L280" i="15"/>
  <c r="I280" i="15"/>
  <c r="A281" i="15"/>
  <c r="V279" i="15"/>
  <c r="P279" i="15"/>
  <c r="V280" i="15" l="1"/>
  <c r="L281" i="15"/>
  <c r="F281" i="15"/>
  <c r="M281" i="15"/>
  <c r="K281" i="15"/>
  <c r="C281" i="15"/>
  <c r="H281" i="15"/>
  <c r="E281" i="15"/>
  <c r="J281" i="15"/>
  <c r="G281" i="15"/>
  <c r="B281" i="15"/>
  <c r="S281" i="15"/>
  <c r="O281" i="15"/>
  <c r="U281" i="15"/>
  <c r="R281" i="15"/>
  <c r="AB281" i="15"/>
  <c r="D281" i="15"/>
  <c r="T281" i="15"/>
  <c r="N281" i="15"/>
  <c r="I281" i="15"/>
  <c r="Q281" i="15"/>
  <c r="AA281" i="15" s="1"/>
  <c r="A282" i="15"/>
  <c r="P280" i="15"/>
  <c r="R282" i="15" l="1"/>
  <c r="E282" i="15"/>
  <c r="AB282" i="15"/>
  <c r="I282" i="15"/>
  <c r="S282" i="15"/>
  <c r="K282" i="15"/>
  <c r="M282" i="15"/>
  <c r="G282" i="15"/>
  <c r="U282" i="15"/>
  <c r="H282" i="15"/>
  <c r="O282" i="15"/>
  <c r="T282" i="15"/>
  <c r="N282" i="15"/>
  <c r="Q282" i="15"/>
  <c r="AA282" i="15" s="1"/>
  <c r="D282" i="15"/>
  <c r="C282" i="15"/>
  <c r="L282" i="15"/>
  <c r="B282" i="15"/>
  <c r="J282" i="15"/>
  <c r="F282" i="15"/>
  <c r="A283" i="15"/>
  <c r="P281" i="15"/>
  <c r="V281" i="15"/>
  <c r="C283" i="15" l="1"/>
  <c r="J283" i="15"/>
  <c r="Q283" i="15"/>
  <c r="AA283" i="15" s="1"/>
  <c r="M283" i="15"/>
  <c r="U283" i="15"/>
  <c r="S283" i="15"/>
  <c r="K283" i="15"/>
  <c r="D283" i="15"/>
  <c r="G283" i="15"/>
  <c r="N283" i="15"/>
  <c r="E283" i="15"/>
  <c r="F283" i="15"/>
  <c r="O283" i="15"/>
  <c r="R283" i="15"/>
  <c r="AB283" i="15"/>
  <c r="T283" i="15"/>
  <c r="B283" i="15"/>
  <c r="I283" i="15"/>
  <c r="H283" i="15"/>
  <c r="L283" i="15"/>
  <c r="A284" i="15"/>
  <c r="P282" i="15"/>
  <c r="V282" i="15"/>
  <c r="P283" i="15" l="1"/>
  <c r="V283" i="15"/>
  <c r="Q284" i="15"/>
  <c r="AA284" i="15" s="1"/>
  <c r="G284" i="15"/>
  <c r="C284" i="15"/>
  <c r="D284" i="15"/>
  <c r="O284" i="15"/>
  <c r="F284" i="15"/>
  <c r="U284" i="15"/>
  <c r="AB284" i="15"/>
  <c r="S284" i="15"/>
  <c r="K284" i="15"/>
  <c r="N284" i="15"/>
  <c r="L284" i="15"/>
  <c r="B284" i="15"/>
  <c r="J284" i="15"/>
  <c r="R284" i="15"/>
  <c r="H284" i="15"/>
  <c r="M284" i="15"/>
  <c r="E284" i="15"/>
  <c r="T284" i="15"/>
  <c r="I284" i="15"/>
  <c r="A285" i="15"/>
  <c r="P284" i="15" l="1"/>
  <c r="V284" i="15"/>
  <c r="I285" i="15"/>
  <c r="H285" i="15"/>
  <c r="K285" i="15"/>
  <c r="F285" i="15"/>
  <c r="Q285" i="15"/>
  <c r="AA285" i="15" s="1"/>
  <c r="C285" i="15"/>
  <c r="O285" i="15"/>
  <c r="S285" i="15"/>
  <c r="D285" i="15"/>
  <c r="N285" i="15"/>
  <c r="T285" i="15"/>
  <c r="L285" i="15"/>
  <c r="B285" i="15"/>
  <c r="M285" i="15"/>
  <c r="J285" i="15"/>
  <c r="R285" i="15"/>
  <c r="E285" i="15"/>
  <c r="U285" i="15"/>
  <c r="AB285" i="15"/>
  <c r="G285" i="15"/>
  <c r="A286" i="15"/>
  <c r="P285" i="15" l="1"/>
  <c r="V285" i="15"/>
  <c r="D286" i="15"/>
  <c r="S286" i="15"/>
  <c r="AB286" i="15"/>
  <c r="J286" i="15"/>
  <c r="F286" i="15"/>
  <c r="T286" i="15"/>
  <c r="E286" i="15"/>
  <c r="U286" i="15"/>
  <c r="I286" i="15"/>
  <c r="Q286" i="15"/>
  <c r="AA286" i="15" s="1"/>
  <c r="B286" i="15"/>
  <c r="R286" i="15"/>
  <c r="O286" i="15"/>
  <c r="C286" i="15"/>
  <c r="N286" i="15"/>
  <c r="K286" i="15"/>
  <c r="M286" i="15"/>
  <c r="L286" i="15"/>
  <c r="G286" i="15"/>
  <c r="H286" i="15"/>
  <c r="A287" i="15"/>
  <c r="P286" i="15" l="1"/>
  <c r="H287" i="15"/>
  <c r="I287" i="15"/>
  <c r="E287" i="15"/>
  <c r="J287" i="15"/>
  <c r="S287" i="15"/>
  <c r="C287" i="15"/>
  <c r="L287" i="15"/>
  <c r="T287" i="15"/>
  <c r="O287" i="15"/>
  <c r="M287" i="15"/>
  <c r="B287" i="15"/>
  <c r="D287" i="15"/>
  <c r="Q287" i="15"/>
  <c r="AA287" i="15" s="1"/>
  <c r="K287" i="15"/>
  <c r="F287" i="15"/>
  <c r="N287" i="15"/>
  <c r="U287" i="15"/>
  <c r="AB287" i="15"/>
  <c r="R287" i="15"/>
  <c r="G287" i="15"/>
  <c r="A288" i="15"/>
  <c r="V286" i="15"/>
  <c r="P287" i="15" l="1"/>
  <c r="V287" i="15"/>
  <c r="J288" i="15"/>
  <c r="R288" i="15"/>
  <c r="K288" i="15"/>
  <c r="T288" i="15"/>
  <c r="U288" i="15"/>
  <c r="I288" i="15"/>
  <c r="N288" i="15"/>
  <c r="D288" i="15"/>
  <c r="O288" i="15"/>
  <c r="G288" i="15"/>
  <c r="AB288" i="15"/>
  <c r="M288" i="15"/>
  <c r="S288" i="15"/>
  <c r="E288" i="15"/>
  <c r="F288" i="15"/>
  <c r="C288" i="15"/>
  <c r="B288" i="15"/>
  <c r="Q288" i="15"/>
  <c r="AA288" i="15" s="1"/>
  <c r="H288" i="15"/>
  <c r="L288" i="15"/>
  <c r="A289" i="15"/>
  <c r="P288" i="15" l="1"/>
  <c r="V288" i="15"/>
  <c r="O289" i="15"/>
  <c r="U289" i="15"/>
  <c r="R289" i="15"/>
  <c r="B289" i="15"/>
  <c r="F289" i="15"/>
  <c r="Q289" i="15"/>
  <c r="AA289" i="15" s="1"/>
  <c r="D289" i="15"/>
  <c r="C289" i="15"/>
  <c r="J289" i="15"/>
  <c r="N289" i="15"/>
  <c r="AB289" i="15"/>
  <c r="S289" i="15"/>
  <c r="I289" i="15"/>
  <c r="M289" i="15"/>
  <c r="G289" i="15"/>
  <c r="H289" i="15"/>
  <c r="K289" i="15"/>
  <c r="E289" i="15"/>
  <c r="T289" i="15"/>
  <c r="L289" i="15"/>
  <c r="A290" i="15"/>
  <c r="P289" i="15" l="1"/>
  <c r="B290" i="15"/>
  <c r="Q290" i="15"/>
  <c r="AA290" i="15" s="1"/>
  <c r="AB290" i="15"/>
  <c r="T290" i="15"/>
  <c r="K290" i="15"/>
  <c r="M290" i="15"/>
  <c r="F290" i="15"/>
  <c r="N290" i="15"/>
  <c r="I290" i="15"/>
  <c r="E290" i="15"/>
  <c r="U290" i="15"/>
  <c r="H290" i="15"/>
  <c r="S290" i="15"/>
  <c r="J290" i="15"/>
  <c r="O290" i="15"/>
  <c r="D290" i="15"/>
  <c r="G290" i="15"/>
  <c r="L290" i="15"/>
  <c r="C290" i="15"/>
  <c r="R290" i="15"/>
  <c r="A291" i="15"/>
  <c r="V289" i="15"/>
  <c r="V290" i="15" l="1"/>
  <c r="P290" i="15"/>
  <c r="T291" i="15"/>
  <c r="O291" i="15"/>
  <c r="S291" i="15"/>
  <c r="U291" i="15"/>
  <c r="J291" i="15"/>
  <c r="R291" i="15"/>
  <c r="C291" i="15"/>
  <c r="Q291" i="15"/>
  <c r="AA291" i="15" s="1"/>
  <c r="D291" i="15"/>
  <c r="AB291" i="15"/>
  <c r="G291" i="15"/>
  <c r="F291" i="15"/>
  <c r="M291" i="15"/>
  <c r="I291" i="15"/>
  <c r="B291" i="15"/>
  <c r="K291" i="15"/>
  <c r="H291" i="15"/>
  <c r="N291" i="15"/>
  <c r="E291" i="15"/>
  <c r="L291" i="15"/>
  <c r="A292" i="15"/>
  <c r="V291" i="15" l="1"/>
  <c r="P291" i="15"/>
  <c r="Q292" i="15"/>
  <c r="AA292" i="15" s="1"/>
  <c r="U292" i="15"/>
  <c r="H292" i="15"/>
  <c r="D292" i="15"/>
  <c r="M292" i="15"/>
  <c r="B292" i="15"/>
  <c r="F292" i="15"/>
  <c r="G292" i="15"/>
  <c r="K292" i="15"/>
  <c r="N292" i="15"/>
  <c r="L292" i="15"/>
  <c r="E292" i="15"/>
  <c r="I292" i="15"/>
  <c r="J292" i="15"/>
  <c r="R292" i="15"/>
  <c r="T292" i="15"/>
  <c r="AB292" i="15"/>
  <c r="S292" i="15"/>
  <c r="O292" i="15"/>
  <c r="C292" i="15"/>
  <c r="A293" i="15"/>
  <c r="P292" i="15" l="1"/>
  <c r="AB293" i="15"/>
  <c r="E293" i="15"/>
  <c r="B293" i="15"/>
  <c r="F293" i="15"/>
  <c r="N293" i="15"/>
  <c r="K293" i="15"/>
  <c r="H293" i="15"/>
  <c r="I293" i="15"/>
  <c r="C293" i="15"/>
  <c r="U293" i="15"/>
  <c r="G293" i="15"/>
  <c r="Q293" i="15"/>
  <c r="AA293" i="15" s="1"/>
  <c r="J293" i="15"/>
  <c r="O293" i="15"/>
  <c r="T293" i="15"/>
  <c r="S293" i="15"/>
  <c r="L293" i="15"/>
  <c r="D293" i="15"/>
  <c r="M293" i="15"/>
  <c r="R293" i="15"/>
  <c r="A294" i="15"/>
  <c r="V292" i="15"/>
  <c r="P293" i="15" l="1"/>
  <c r="V293" i="15"/>
  <c r="D294" i="15"/>
  <c r="N294" i="15"/>
  <c r="F294" i="15"/>
  <c r="G294" i="15"/>
  <c r="I294" i="15"/>
  <c r="T294" i="15"/>
  <c r="K294" i="15"/>
  <c r="Q294" i="15"/>
  <c r="AA294" i="15" s="1"/>
  <c r="L294" i="15"/>
  <c r="C294" i="15"/>
  <c r="B294" i="15"/>
  <c r="J294" i="15"/>
  <c r="E294" i="15"/>
  <c r="R294" i="15"/>
  <c r="M294" i="15"/>
  <c r="U294" i="15"/>
  <c r="O294" i="15"/>
  <c r="AB294" i="15"/>
  <c r="H294" i="15"/>
  <c r="S294" i="15"/>
  <c r="A295" i="15"/>
  <c r="P294" i="15" l="1"/>
  <c r="V294" i="15"/>
  <c r="E295" i="15"/>
  <c r="J295" i="15"/>
  <c r="I295" i="15"/>
  <c r="AB295" i="15"/>
  <c r="N295" i="15"/>
  <c r="T295" i="15"/>
  <c r="O295" i="15"/>
  <c r="C295" i="15"/>
  <c r="U295" i="15"/>
  <c r="D295" i="15"/>
  <c r="L295" i="15"/>
  <c r="B295" i="15"/>
  <c r="F295" i="15"/>
  <c r="Q295" i="15"/>
  <c r="AA295" i="15" s="1"/>
  <c r="R295" i="15"/>
  <c r="S295" i="15"/>
  <c r="G295" i="15"/>
  <c r="H295" i="15"/>
  <c r="K295" i="15"/>
  <c r="M295" i="15"/>
  <c r="A296" i="15"/>
  <c r="P295" i="15" l="1"/>
  <c r="V295" i="15"/>
  <c r="O296" i="15"/>
  <c r="S296" i="15"/>
  <c r="L296" i="15"/>
  <c r="I296" i="15"/>
  <c r="D296" i="15"/>
  <c r="C296" i="15"/>
  <c r="T296" i="15"/>
  <c r="E296" i="15"/>
  <c r="B296" i="15"/>
  <c r="M296" i="15"/>
  <c r="F296" i="15"/>
  <c r="U296" i="15"/>
  <c r="N296" i="15"/>
  <c r="H296" i="15"/>
  <c r="Q296" i="15"/>
  <c r="AA296" i="15" s="1"/>
  <c r="AB296" i="15"/>
  <c r="J296" i="15"/>
  <c r="K296" i="15"/>
  <c r="G296" i="15"/>
  <c r="R296" i="15"/>
  <c r="A297" i="15"/>
  <c r="V296" i="15" l="1"/>
  <c r="P296" i="15"/>
  <c r="D297" i="15"/>
  <c r="C297" i="15"/>
  <c r="S297" i="15"/>
  <c r="F297" i="15"/>
  <c r="AB297" i="15"/>
  <c r="M297" i="15"/>
  <c r="K297" i="15"/>
  <c r="H297" i="15"/>
  <c r="G297" i="15"/>
  <c r="E297" i="15"/>
  <c r="B297" i="15"/>
  <c r="T297" i="15"/>
  <c r="J297" i="15"/>
  <c r="N297" i="15"/>
  <c r="U297" i="15"/>
  <c r="L297" i="15"/>
  <c r="R297" i="15"/>
  <c r="O297" i="15"/>
  <c r="I297" i="15"/>
  <c r="Q297" i="15"/>
  <c r="AA297" i="15" s="1"/>
  <c r="A298" i="15"/>
  <c r="P297" i="15" l="1"/>
  <c r="AB298" i="15"/>
  <c r="Q298" i="15"/>
  <c r="AA298" i="15" s="1"/>
  <c r="M298" i="15"/>
  <c r="N298" i="15"/>
  <c r="B298" i="15"/>
  <c r="O298" i="15"/>
  <c r="L298" i="15"/>
  <c r="D298" i="15"/>
  <c r="I298" i="15"/>
  <c r="G298" i="15"/>
  <c r="H298" i="15"/>
  <c r="R298" i="15"/>
  <c r="T298" i="15"/>
  <c r="K298" i="15"/>
  <c r="F298" i="15"/>
  <c r="J298" i="15"/>
  <c r="S298" i="15"/>
  <c r="C298" i="15"/>
  <c r="U298" i="15"/>
  <c r="E298" i="15"/>
  <c r="A299" i="15"/>
  <c r="V297" i="15"/>
  <c r="P298" i="15" l="1"/>
  <c r="V298" i="15"/>
  <c r="I299" i="15"/>
  <c r="S299" i="15"/>
  <c r="M299" i="15"/>
  <c r="H299" i="15"/>
  <c r="AB299" i="15"/>
  <c r="G299" i="15"/>
  <c r="D299" i="15"/>
  <c r="J299" i="15"/>
  <c r="O299" i="15"/>
  <c r="T299" i="15"/>
  <c r="K299" i="15"/>
  <c r="C299" i="15"/>
  <c r="U299" i="15"/>
  <c r="E299" i="15"/>
  <c r="L299" i="15"/>
  <c r="N299" i="15"/>
  <c r="R299" i="15"/>
  <c r="B299" i="15"/>
  <c r="Q299" i="15"/>
  <c r="AA299" i="15" s="1"/>
  <c r="F299" i="15"/>
  <c r="A300" i="15"/>
  <c r="P299" i="15" l="1"/>
  <c r="L300" i="15"/>
  <c r="O300" i="15"/>
  <c r="T300" i="15"/>
  <c r="S300" i="15"/>
  <c r="E300" i="15"/>
  <c r="I300" i="15"/>
  <c r="M300" i="15"/>
  <c r="J300" i="15"/>
  <c r="K300" i="15"/>
  <c r="G300" i="15"/>
  <c r="N300" i="15"/>
  <c r="F300" i="15"/>
  <c r="D300" i="15"/>
  <c r="U300" i="15"/>
  <c r="H300" i="15"/>
  <c r="C300" i="15"/>
  <c r="AB300" i="15"/>
  <c r="Q300" i="15"/>
  <c r="AA300" i="15" s="1"/>
  <c r="B300" i="15"/>
  <c r="R300" i="15"/>
  <c r="A301" i="15"/>
  <c r="V299" i="15"/>
  <c r="V300" i="15" l="1"/>
  <c r="P300" i="15"/>
  <c r="K301" i="15"/>
  <c r="L301" i="15"/>
  <c r="Q301" i="15"/>
  <c r="AA301" i="15" s="1"/>
  <c r="C301" i="15"/>
  <c r="J301" i="15"/>
  <c r="U301" i="15"/>
  <c r="H301" i="15"/>
  <c r="N301" i="15"/>
  <c r="P301" i="15"/>
  <c r="S301" i="15"/>
  <c r="O301" i="15"/>
  <c r="I301" i="15"/>
  <c r="M301" i="15"/>
  <c r="D301" i="15"/>
  <c r="R301" i="15"/>
  <c r="E301" i="15"/>
  <c r="B301" i="15"/>
  <c r="G301" i="15"/>
  <c r="AB301" i="15"/>
  <c r="T301" i="15"/>
  <c r="F301" i="15"/>
  <c r="A302" i="15"/>
  <c r="M302" i="15" l="1"/>
  <c r="S302" i="15"/>
  <c r="H302" i="15"/>
  <c r="U302" i="15"/>
  <c r="N302" i="15"/>
  <c r="F302" i="15"/>
  <c r="I302" i="15"/>
  <c r="P302" i="15"/>
  <c r="L302" i="15"/>
  <c r="AB302" i="15"/>
  <c r="R302" i="15"/>
  <c r="K302" i="15"/>
  <c r="Q302" i="15"/>
  <c r="AA302" i="15" s="1"/>
  <c r="O302" i="15"/>
  <c r="E302" i="15"/>
  <c r="G302" i="15"/>
  <c r="B302" i="15"/>
  <c r="D302" i="15"/>
  <c r="C302" i="15"/>
  <c r="J302" i="15"/>
  <c r="T302" i="15"/>
  <c r="A303" i="15"/>
  <c r="V301" i="15"/>
  <c r="N303" i="15" l="1"/>
  <c r="O303" i="15"/>
  <c r="F303" i="15"/>
  <c r="R303" i="15"/>
  <c r="T303" i="15"/>
  <c r="C303" i="15"/>
  <c r="G303" i="15"/>
  <c r="E303" i="15"/>
  <c r="L303" i="15"/>
  <c r="M303" i="15"/>
  <c r="H303" i="15"/>
  <c r="AB303" i="15"/>
  <c r="Q303" i="15"/>
  <c r="AA303" i="15" s="1"/>
  <c r="K303" i="15"/>
  <c r="J303" i="15"/>
  <c r="S303" i="15"/>
  <c r="P303" i="15"/>
  <c r="I303" i="15"/>
  <c r="B303" i="15"/>
  <c r="D303" i="15"/>
  <c r="U303" i="15"/>
  <c r="A304" i="15"/>
  <c r="V302" i="15"/>
  <c r="V303" i="15" l="1"/>
  <c r="T304" i="15"/>
  <c r="R304" i="15"/>
  <c r="Q304" i="15"/>
  <c r="AA304" i="15" s="1"/>
  <c r="O304" i="15"/>
  <c r="H304" i="15"/>
  <c r="C304" i="15"/>
  <c r="L304" i="15"/>
  <c r="P304" i="15"/>
  <c r="M304" i="15"/>
  <c r="F304" i="15"/>
  <c r="AB304" i="15"/>
  <c r="U304" i="15"/>
  <c r="G304" i="15"/>
  <c r="N304" i="15"/>
  <c r="E304" i="15"/>
  <c r="J304" i="15"/>
  <c r="S304" i="15"/>
  <c r="K304" i="15"/>
  <c r="D304" i="15"/>
  <c r="I304" i="15"/>
  <c r="B304" i="15"/>
  <c r="A305" i="15"/>
  <c r="V304" i="15" l="1"/>
  <c r="H305" i="15"/>
  <c r="K305" i="15"/>
  <c r="C305" i="15"/>
  <c r="P305" i="15"/>
  <c r="O305" i="15"/>
  <c r="T305" i="15"/>
  <c r="B305" i="15"/>
  <c r="G305" i="15"/>
  <c r="R305" i="15"/>
  <c r="L305" i="15"/>
  <c r="F305" i="15"/>
  <c r="N305" i="15"/>
  <c r="AB305" i="15"/>
  <c r="J305" i="15"/>
  <c r="U305" i="15"/>
  <c r="I305" i="15"/>
  <c r="S305" i="15"/>
  <c r="E305" i="15"/>
  <c r="D305" i="15"/>
  <c r="M305" i="15"/>
  <c r="Q305" i="15"/>
  <c r="AA305" i="15" s="1"/>
  <c r="A306" i="15"/>
  <c r="L306" i="15" l="1"/>
  <c r="D306" i="15"/>
  <c r="M306" i="15"/>
  <c r="Q306" i="15"/>
  <c r="AA306" i="15" s="1"/>
  <c r="F306" i="15"/>
  <c r="C306" i="15"/>
  <c r="S306" i="15"/>
  <c r="T306" i="15"/>
  <c r="I306" i="15"/>
  <c r="O306" i="15"/>
  <c r="G306" i="15"/>
  <c r="H306" i="15"/>
  <c r="P306" i="15"/>
  <c r="R306" i="15"/>
  <c r="B306" i="15"/>
  <c r="J306" i="15"/>
  <c r="K306" i="15"/>
  <c r="E306" i="15"/>
  <c r="N306" i="15"/>
  <c r="AB306" i="15"/>
  <c r="U306" i="15"/>
  <c r="V306" i="15" s="1"/>
  <c r="A307" i="15"/>
  <c r="V305" i="15"/>
  <c r="H307" i="15" l="1"/>
  <c r="N307" i="15"/>
  <c r="B307" i="15"/>
  <c r="J307" i="15"/>
  <c r="R307" i="15"/>
  <c r="S307" i="15"/>
  <c r="C307" i="15"/>
  <c r="O307" i="15"/>
  <c r="G307" i="15"/>
  <c r="E307" i="15"/>
  <c r="T307" i="15"/>
  <c r="I307" i="15"/>
  <c r="L307" i="15"/>
  <c r="D307" i="15"/>
  <c r="AB307" i="15"/>
  <c r="P307" i="15"/>
  <c r="Q307" i="15"/>
  <c r="AA307" i="15" s="1"/>
  <c r="F307" i="15"/>
  <c r="M307" i="15"/>
  <c r="U307" i="15"/>
  <c r="K307" i="15"/>
  <c r="A308" i="15"/>
  <c r="V307" i="15" l="1"/>
  <c r="S308" i="15"/>
  <c r="I308" i="15"/>
  <c r="R308" i="15"/>
  <c r="M308" i="15"/>
  <c r="G308" i="15"/>
  <c r="H308" i="15"/>
  <c r="U308" i="15"/>
  <c r="L308" i="15"/>
  <c r="B308" i="15"/>
  <c r="K308" i="15"/>
  <c r="D308" i="15"/>
  <c r="C308" i="15"/>
  <c r="N308" i="15"/>
  <c r="T308" i="15"/>
  <c r="Q308" i="15"/>
  <c r="AA308" i="15" s="1"/>
  <c r="P308" i="15"/>
  <c r="J308" i="15"/>
  <c r="AB308" i="15"/>
  <c r="E308" i="15"/>
  <c r="O308" i="15"/>
  <c r="F308" i="15"/>
  <c r="A309" i="15"/>
  <c r="T309" i="15" l="1"/>
  <c r="H309" i="15"/>
  <c r="Q309" i="15"/>
  <c r="AA309" i="15" s="1"/>
  <c r="D309" i="15"/>
  <c r="F309" i="15"/>
  <c r="B309" i="15"/>
  <c r="J309" i="15"/>
  <c r="N309" i="15"/>
  <c r="U309" i="15"/>
  <c r="V309" i="15" s="1"/>
  <c r="S309" i="15"/>
  <c r="L309" i="15"/>
  <c r="I309" i="15"/>
  <c r="M309" i="15"/>
  <c r="R309" i="15"/>
  <c r="P309" i="15"/>
  <c r="G309" i="15"/>
  <c r="E309" i="15"/>
  <c r="AB309" i="15"/>
  <c r="O309" i="15"/>
  <c r="C309" i="15"/>
  <c r="K309" i="15"/>
  <c r="A310" i="15"/>
  <c r="V308" i="15"/>
  <c r="S310" i="15" l="1"/>
  <c r="M310" i="15"/>
  <c r="D310" i="15"/>
  <c r="N310" i="15"/>
  <c r="Q310" i="15"/>
  <c r="AA310" i="15" s="1"/>
  <c r="T310" i="15"/>
  <c r="E310" i="15"/>
  <c r="L310" i="15"/>
  <c r="U310" i="15"/>
  <c r="I310" i="15"/>
  <c r="K310" i="15"/>
  <c r="J310" i="15"/>
  <c r="G310" i="15"/>
  <c r="R310" i="15"/>
  <c r="B310" i="15"/>
  <c r="C310" i="15"/>
  <c r="O310" i="15"/>
  <c r="P310" i="15"/>
  <c r="AB310" i="15"/>
  <c r="H310" i="15"/>
  <c r="F310" i="15"/>
  <c r="A311" i="15"/>
  <c r="O311" i="15" l="1"/>
  <c r="L311" i="15"/>
  <c r="T311" i="15"/>
  <c r="J311" i="15"/>
  <c r="G311" i="15"/>
  <c r="R311" i="15"/>
  <c r="B311" i="15"/>
  <c r="AB311" i="15"/>
  <c r="H311" i="15"/>
  <c r="S311" i="15"/>
  <c r="Q311" i="15"/>
  <c r="AA311" i="15" s="1"/>
  <c r="M311" i="15"/>
  <c r="U311" i="15"/>
  <c r="E311" i="15"/>
  <c r="C311" i="15"/>
  <c r="K311" i="15"/>
  <c r="D311" i="15"/>
  <c r="P311" i="15"/>
  <c r="N311" i="15"/>
  <c r="I311" i="15"/>
  <c r="F311" i="15"/>
  <c r="A312" i="15"/>
  <c r="V310" i="15"/>
  <c r="V311" i="15" l="1"/>
  <c r="C312" i="15"/>
  <c r="F312" i="15"/>
  <c r="AB312" i="15"/>
  <c r="B312" i="15"/>
  <c r="N312" i="15"/>
  <c r="D312" i="15"/>
  <c r="K312" i="15"/>
  <c r="R312" i="15"/>
  <c r="Q312" i="15"/>
  <c r="AA312" i="15" s="1"/>
  <c r="O312" i="15"/>
  <c r="J312" i="15"/>
  <c r="T312" i="15"/>
  <c r="I312" i="15"/>
  <c r="L312" i="15"/>
  <c r="P312" i="15"/>
  <c r="U312" i="15"/>
  <c r="G312" i="15"/>
  <c r="S312" i="15"/>
  <c r="M312" i="15"/>
  <c r="H312" i="15"/>
  <c r="E312" i="15"/>
  <c r="A313" i="15"/>
  <c r="O313" i="15" l="1"/>
  <c r="AB313" i="15"/>
  <c r="S313" i="15"/>
  <c r="F313" i="15"/>
  <c r="M313" i="15"/>
  <c r="E313" i="15"/>
  <c r="U313" i="15"/>
  <c r="N313" i="15"/>
  <c r="J313" i="15"/>
  <c r="I313" i="15"/>
  <c r="T313" i="15"/>
  <c r="L313" i="15"/>
  <c r="G313" i="15"/>
  <c r="Q313" i="15"/>
  <c r="AA313" i="15" s="1"/>
  <c r="P313" i="15"/>
  <c r="D313" i="15"/>
  <c r="K313" i="15"/>
  <c r="H313" i="15"/>
  <c r="B313" i="15"/>
  <c r="C313" i="15"/>
  <c r="R313" i="15"/>
  <c r="A314" i="15"/>
  <c r="V312" i="15"/>
  <c r="S314" i="15" l="1"/>
  <c r="B314" i="15"/>
  <c r="D314" i="15"/>
  <c r="G314" i="15"/>
  <c r="M314" i="15"/>
  <c r="Q314" i="15"/>
  <c r="AA314" i="15" s="1"/>
  <c r="P314" i="15"/>
  <c r="N314" i="15"/>
  <c r="I314" i="15"/>
  <c r="L314" i="15"/>
  <c r="R314" i="15"/>
  <c r="AB314" i="15"/>
  <c r="O314" i="15"/>
  <c r="T314" i="15"/>
  <c r="H314" i="15"/>
  <c r="E314" i="15"/>
  <c r="J314" i="15"/>
  <c r="K314" i="15"/>
  <c r="C314" i="15"/>
  <c r="F314" i="15"/>
  <c r="U314" i="15"/>
  <c r="A315" i="15"/>
  <c r="V313" i="15"/>
  <c r="V314" i="15" l="1"/>
  <c r="T315" i="15"/>
  <c r="M315" i="15"/>
  <c r="P315" i="15"/>
  <c r="AB315" i="15"/>
  <c r="N315" i="15"/>
  <c r="K315" i="15"/>
  <c r="H315" i="15"/>
  <c r="R315" i="15"/>
  <c r="O315" i="15"/>
  <c r="B315" i="15"/>
  <c r="I315" i="15"/>
  <c r="U315" i="15"/>
  <c r="G315" i="15"/>
  <c r="D315" i="15"/>
  <c r="C315" i="15"/>
  <c r="S315" i="15"/>
  <c r="L315" i="15"/>
  <c r="F315" i="15"/>
  <c r="J315" i="15"/>
  <c r="E315" i="15"/>
  <c r="Q315" i="15"/>
  <c r="AA315" i="15" s="1"/>
  <c r="A316" i="15"/>
  <c r="V315" i="15" l="1"/>
  <c r="K316" i="15"/>
  <c r="N316" i="15"/>
  <c r="T316" i="15"/>
  <c r="I316" i="15"/>
  <c r="H316" i="15"/>
  <c r="Q316" i="15"/>
  <c r="AA316" i="15" s="1"/>
  <c r="R316" i="15"/>
  <c r="P316" i="15"/>
  <c r="M316" i="15"/>
  <c r="L316" i="15"/>
  <c r="O316" i="15"/>
  <c r="G316" i="15"/>
  <c r="F316" i="15"/>
  <c r="C316" i="15"/>
  <c r="S316" i="15"/>
  <c r="E316" i="15"/>
  <c r="D316" i="15"/>
  <c r="B316" i="15"/>
  <c r="U316" i="15"/>
  <c r="J316" i="15"/>
  <c r="AB316" i="15"/>
  <c r="A317" i="15"/>
  <c r="V316" i="15" l="1"/>
  <c r="I317" i="15"/>
  <c r="F317" i="15"/>
  <c r="B317" i="15"/>
  <c r="D317" i="15"/>
  <c r="R317" i="15"/>
  <c r="H317" i="15"/>
  <c r="Q317" i="15"/>
  <c r="AA317" i="15" s="1"/>
  <c r="T317" i="15"/>
  <c r="C317" i="15"/>
  <c r="S317" i="15"/>
  <c r="L317" i="15"/>
  <c r="E317" i="15"/>
  <c r="AB317" i="15"/>
  <c r="N317" i="15"/>
  <c r="P317" i="15"/>
  <c r="K317" i="15"/>
  <c r="O317" i="15"/>
  <c r="U317" i="15"/>
  <c r="J317" i="15"/>
  <c r="M317" i="15"/>
  <c r="G317" i="15"/>
  <c r="A318" i="15"/>
  <c r="V317" i="15" l="1"/>
  <c r="C318" i="15"/>
  <c r="M318" i="15"/>
  <c r="R318" i="15"/>
  <c r="AB318" i="15"/>
  <c r="H318" i="15"/>
  <c r="P318" i="15"/>
  <c r="E318" i="15"/>
  <c r="N318" i="15"/>
  <c r="J318" i="15"/>
  <c r="I318" i="15"/>
  <c r="K318" i="15"/>
  <c r="L318" i="15"/>
  <c r="T318" i="15"/>
  <c r="B318" i="15"/>
  <c r="U318" i="15"/>
  <c r="Q318" i="15"/>
  <c r="AA318" i="15" s="1"/>
  <c r="O318" i="15"/>
  <c r="G318" i="15"/>
  <c r="D318" i="15"/>
  <c r="S318" i="15"/>
  <c r="F318" i="15"/>
  <c r="A319" i="15"/>
  <c r="V318" i="15" l="1"/>
  <c r="J319" i="15"/>
  <c r="G319" i="15"/>
  <c r="U319" i="15"/>
  <c r="N319" i="15"/>
  <c r="M319" i="15"/>
  <c r="O319" i="15"/>
  <c r="D319" i="15"/>
  <c r="R319" i="15"/>
  <c r="K319" i="15"/>
  <c r="AB319" i="15"/>
  <c r="F319" i="15"/>
  <c r="T319" i="15"/>
  <c r="C319" i="15"/>
  <c r="Q319" i="15"/>
  <c r="AA319" i="15" s="1"/>
  <c r="E319" i="15"/>
  <c r="I319" i="15"/>
  <c r="L319" i="15"/>
  <c r="H319" i="15"/>
  <c r="B319" i="15"/>
  <c r="S319" i="15"/>
  <c r="P319" i="15"/>
  <c r="A320" i="15"/>
  <c r="V319" i="15" l="1"/>
  <c r="H320" i="15"/>
  <c r="M320" i="15"/>
  <c r="S320" i="15"/>
  <c r="T320" i="15"/>
  <c r="F320" i="15"/>
  <c r="P320" i="15"/>
  <c r="G320" i="15"/>
  <c r="N320" i="15"/>
  <c r="D320" i="15"/>
  <c r="K320" i="15"/>
  <c r="E320" i="15"/>
  <c r="J320" i="15"/>
  <c r="B320" i="15"/>
  <c r="I320" i="15"/>
  <c r="C320" i="15"/>
  <c r="L320" i="15"/>
  <c r="R320" i="15"/>
  <c r="U320" i="15"/>
  <c r="Q320" i="15"/>
  <c r="AA320" i="15" s="1"/>
  <c r="AB320" i="15"/>
  <c r="O320" i="15"/>
  <c r="A321" i="15"/>
  <c r="V320" i="15" l="1"/>
  <c r="D321" i="15"/>
  <c r="T321" i="15"/>
  <c r="S321" i="15"/>
  <c r="L321" i="15"/>
  <c r="N321" i="15"/>
  <c r="G321" i="15"/>
  <c r="P321" i="15"/>
  <c r="C321" i="15"/>
  <c r="M321" i="15"/>
  <c r="AB321" i="15"/>
  <c r="R321" i="15"/>
  <c r="E321" i="15"/>
  <c r="J321" i="15"/>
  <c r="H321" i="15"/>
  <c r="I321" i="15"/>
  <c r="B321" i="15"/>
  <c r="F321" i="15"/>
  <c r="O321" i="15"/>
  <c r="K321" i="15"/>
  <c r="Q321" i="15"/>
  <c r="AA321" i="15" s="1"/>
  <c r="U321" i="15"/>
  <c r="V321" i="15" s="1"/>
  <c r="A322" i="15"/>
  <c r="E322" i="15" l="1"/>
  <c r="U322" i="15"/>
  <c r="O322" i="15"/>
  <c r="S322" i="15"/>
  <c r="C322" i="15"/>
  <c r="D322" i="15"/>
  <c r="G322" i="15"/>
  <c r="M322" i="15"/>
  <c r="F322" i="15"/>
  <c r="I322" i="15"/>
  <c r="B322" i="15"/>
  <c r="H322" i="15"/>
  <c r="AB322" i="15"/>
  <c r="P322" i="15"/>
  <c r="N322" i="15"/>
  <c r="J322" i="15"/>
  <c r="R322" i="15"/>
  <c r="L322" i="15"/>
  <c r="T322" i="15"/>
  <c r="K322" i="15"/>
  <c r="Q322" i="15"/>
  <c r="AA322" i="15" s="1"/>
  <c r="A323" i="15"/>
  <c r="N323" i="15" l="1"/>
  <c r="O323" i="15"/>
  <c r="L323" i="15"/>
  <c r="R323" i="15"/>
  <c r="B323" i="15"/>
  <c r="Q323" i="15"/>
  <c r="AA323" i="15" s="1"/>
  <c r="D323" i="15"/>
  <c r="E323" i="15"/>
  <c r="S323" i="15"/>
  <c r="P323" i="15"/>
  <c r="F323" i="15"/>
  <c r="AB323" i="15"/>
  <c r="G323" i="15"/>
  <c r="H323" i="15"/>
  <c r="U323" i="15"/>
  <c r="M323" i="15"/>
  <c r="I323" i="15"/>
  <c r="T323" i="15"/>
  <c r="J323" i="15"/>
  <c r="K323" i="15"/>
  <c r="C323" i="15"/>
  <c r="A324" i="15"/>
  <c r="V322" i="15"/>
  <c r="G324" i="15" l="1"/>
  <c r="N324" i="15"/>
  <c r="L324" i="15"/>
  <c r="E324" i="15"/>
  <c r="J324" i="15"/>
  <c r="B324" i="15"/>
  <c r="T324" i="15"/>
  <c r="S324" i="15"/>
  <c r="R324" i="15"/>
  <c r="K324" i="15"/>
  <c r="Q324" i="15"/>
  <c r="AA324" i="15" s="1"/>
  <c r="AB324" i="15"/>
  <c r="O324" i="15"/>
  <c r="I324" i="15"/>
  <c r="D324" i="15"/>
  <c r="M324" i="15"/>
  <c r="H324" i="15"/>
  <c r="U324" i="15"/>
  <c r="V324" i="15" s="1"/>
  <c r="C324" i="15"/>
  <c r="F324" i="15"/>
  <c r="P324" i="15"/>
  <c r="A325" i="15"/>
  <c r="V323" i="15"/>
  <c r="AB325" i="15" l="1"/>
  <c r="D325" i="15"/>
  <c r="S325" i="15"/>
  <c r="M325" i="15"/>
  <c r="T325" i="15"/>
  <c r="R325" i="15"/>
  <c r="P325" i="15"/>
  <c r="F325" i="15"/>
  <c r="E325" i="15"/>
  <c r="N325" i="15"/>
  <c r="J325" i="15"/>
  <c r="H325" i="15"/>
  <c r="K325" i="15"/>
  <c r="I325" i="15"/>
  <c r="L325" i="15"/>
  <c r="B325" i="15"/>
  <c r="G325" i="15"/>
  <c r="U325" i="15"/>
  <c r="C325" i="15"/>
  <c r="O325" i="15"/>
  <c r="Q325" i="15"/>
  <c r="AA325" i="15" s="1"/>
  <c r="A326" i="15"/>
  <c r="V325" i="15" l="1"/>
  <c r="Q326" i="15"/>
  <c r="AA326" i="15" s="1"/>
  <c r="M326" i="15"/>
  <c r="K326" i="15"/>
  <c r="H326" i="15"/>
  <c r="B326" i="15"/>
  <c r="C326" i="15"/>
  <c r="N326" i="15"/>
  <c r="F326" i="15"/>
  <c r="I326" i="15"/>
  <c r="S326" i="15"/>
  <c r="L326" i="15"/>
  <c r="T326" i="15"/>
  <c r="R326" i="15"/>
  <c r="G326" i="15"/>
  <c r="J326" i="15"/>
  <c r="O326" i="15"/>
  <c r="P326" i="15"/>
  <c r="U326" i="15"/>
  <c r="V326" i="15" s="1"/>
  <c r="AB326" i="15"/>
  <c r="D326" i="15"/>
  <c r="E326" i="15"/>
  <c r="A327" i="15"/>
  <c r="L327" i="15" l="1"/>
  <c r="AB327" i="15"/>
  <c r="G327" i="15"/>
  <c r="N327" i="15"/>
  <c r="Q327" i="15"/>
  <c r="AA327" i="15" s="1"/>
  <c r="M327" i="15"/>
  <c r="E327" i="15"/>
  <c r="R327" i="15"/>
  <c r="H327" i="15"/>
  <c r="D327" i="15"/>
  <c r="P327" i="15"/>
  <c r="K327" i="15"/>
  <c r="U327" i="15"/>
  <c r="O327" i="15"/>
  <c r="I327" i="15"/>
  <c r="J327" i="15"/>
  <c r="B327" i="15"/>
  <c r="F327" i="15"/>
  <c r="T327" i="15"/>
  <c r="S327" i="15"/>
  <c r="C327" i="15"/>
  <c r="A328" i="15"/>
  <c r="N328" i="15" l="1"/>
  <c r="G328" i="15"/>
  <c r="B328" i="15"/>
  <c r="D328" i="15"/>
  <c r="U328" i="15"/>
  <c r="AB328" i="15"/>
  <c r="Q328" i="15"/>
  <c r="AA328" i="15" s="1"/>
  <c r="C328" i="15"/>
  <c r="M328" i="15"/>
  <c r="K328" i="15"/>
  <c r="S328" i="15"/>
  <c r="O328" i="15"/>
  <c r="F328" i="15"/>
  <c r="I328" i="15"/>
  <c r="T328" i="15"/>
  <c r="H328" i="15"/>
  <c r="L328" i="15"/>
  <c r="P328" i="15"/>
  <c r="J328" i="15"/>
  <c r="E328" i="15"/>
  <c r="R328" i="15"/>
  <c r="A329" i="15"/>
  <c r="V327" i="15"/>
  <c r="F329" i="15" l="1"/>
  <c r="E329" i="15"/>
  <c r="J329" i="15"/>
  <c r="N329" i="15"/>
  <c r="G329" i="15"/>
  <c r="L329" i="15"/>
  <c r="I329" i="15"/>
  <c r="Q329" i="15"/>
  <c r="AA329" i="15" s="1"/>
  <c r="P329" i="15"/>
  <c r="U329" i="15"/>
  <c r="R329" i="15"/>
  <c r="S329" i="15"/>
  <c r="H329" i="15"/>
  <c r="D329" i="15"/>
  <c r="B329" i="15"/>
  <c r="K329" i="15"/>
  <c r="O329" i="15"/>
  <c r="AB329" i="15"/>
  <c r="M329" i="15"/>
  <c r="T329" i="15"/>
  <c r="C329" i="15"/>
  <c r="A330" i="15"/>
  <c r="V328" i="15"/>
  <c r="V329" i="15" l="1"/>
  <c r="U330" i="15"/>
  <c r="G330" i="15"/>
  <c r="O330" i="15"/>
  <c r="P330" i="15"/>
  <c r="S330" i="15"/>
  <c r="D330" i="15"/>
  <c r="E330" i="15"/>
  <c r="F330" i="15"/>
  <c r="M330" i="15"/>
  <c r="J330" i="15"/>
  <c r="K330" i="15"/>
  <c r="L330" i="15"/>
  <c r="H330" i="15"/>
  <c r="C330" i="15"/>
  <c r="T330" i="15"/>
  <c r="N330" i="15"/>
  <c r="Q330" i="15"/>
  <c r="AA330" i="15" s="1"/>
  <c r="I330" i="15"/>
  <c r="B330" i="15"/>
  <c r="AB330" i="15"/>
  <c r="R330" i="15"/>
  <c r="A331" i="15"/>
  <c r="V330" i="15" l="1"/>
  <c r="I331" i="15"/>
  <c r="Q331" i="15"/>
  <c r="AA331" i="15" s="1"/>
  <c r="U331" i="15"/>
  <c r="AB331" i="15"/>
  <c r="S331" i="15"/>
  <c r="H331" i="15"/>
  <c r="M331" i="15"/>
  <c r="G331" i="15"/>
  <c r="J331" i="15"/>
  <c r="D331" i="15"/>
  <c r="K331" i="15"/>
  <c r="O331" i="15"/>
  <c r="C331" i="15"/>
  <c r="N331" i="15"/>
  <c r="E331" i="15"/>
  <c r="P331" i="15"/>
  <c r="F331" i="15"/>
  <c r="R331" i="15"/>
  <c r="T331" i="15"/>
  <c r="L331" i="15"/>
  <c r="B331" i="15"/>
  <c r="A332" i="15"/>
  <c r="Q332" i="15" l="1"/>
  <c r="AA332" i="15" s="1"/>
  <c r="C332" i="15"/>
  <c r="S332" i="15"/>
  <c r="L332" i="15"/>
  <c r="D332" i="15"/>
  <c r="T332" i="15"/>
  <c r="M332" i="15"/>
  <c r="I332" i="15"/>
  <c r="G332" i="15"/>
  <c r="N332" i="15"/>
  <c r="F332" i="15"/>
  <c r="AB332" i="15"/>
  <c r="U332" i="15"/>
  <c r="H332" i="15"/>
  <c r="K332" i="15"/>
  <c r="P332" i="15"/>
  <c r="E332" i="15"/>
  <c r="J332" i="15"/>
  <c r="B332" i="15"/>
  <c r="R332" i="15"/>
  <c r="O332" i="15"/>
  <c r="A333" i="15"/>
  <c r="V331" i="15"/>
  <c r="V332" i="15" l="1"/>
  <c r="T333" i="15"/>
  <c r="H333" i="15"/>
  <c r="E333" i="15"/>
  <c r="AB333" i="15"/>
  <c r="U333" i="15"/>
  <c r="V333" i="15" s="1"/>
  <c r="K333" i="15"/>
  <c r="J333" i="15"/>
  <c r="M333" i="15"/>
  <c r="G333" i="15"/>
  <c r="N333" i="15"/>
  <c r="O333" i="15"/>
  <c r="C333" i="15"/>
  <c r="L333" i="15"/>
  <c r="I333" i="15"/>
  <c r="D333" i="15"/>
  <c r="Q333" i="15"/>
  <c r="AA333" i="15" s="1"/>
  <c r="P333" i="15"/>
  <c r="R333" i="15"/>
  <c r="B333" i="15"/>
  <c r="S333" i="15"/>
  <c r="F333" i="15"/>
  <c r="A334" i="15"/>
  <c r="C334" i="15" l="1"/>
  <c r="O334" i="15"/>
  <c r="U334" i="15"/>
  <c r="AB334" i="15"/>
  <c r="M334" i="15"/>
  <c r="J334" i="15"/>
  <c r="K334" i="15"/>
  <c r="F334" i="15"/>
  <c r="D334" i="15"/>
  <c r="E334" i="15"/>
  <c r="P334" i="15"/>
  <c r="H334" i="15"/>
  <c r="B334" i="15"/>
  <c r="N334" i="15"/>
  <c r="Q334" i="15"/>
  <c r="AA334" i="15" s="1"/>
  <c r="I334" i="15"/>
  <c r="S334" i="15"/>
  <c r="L334" i="15"/>
  <c r="T334" i="15"/>
  <c r="R334" i="15"/>
  <c r="G334" i="15"/>
  <c r="A335" i="15"/>
  <c r="F335" i="15" l="1"/>
  <c r="E335" i="15"/>
  <c r="K335" i="15"/>
  <c r="T335" i="15"/>
  <c r="B335" i="15"/>
  <c r="I335" i="15"/>
  <c r="H335" i="15"/>
  <c r="G335" i="15"/>
  <c r="O335" i="15"/>
  <c r="C335" i="15"/>
  <c r="J335" i="15"/>
  <c r="Q335" i="15"/>
  <c r="AA335" i="15" s="1"/>
  <c r="L335" i="15"/>
  <c r="S335" i="15"/>
  <c r="U335" i="15"/>
  <c r="N335" i="15"/>
  <c r="P335" i="15"/>
  <c r="AB335" i="15"/>
  <c r="R335" i="15"/>
  <c r="D335" i="15"/>
  <c r="M335" i="15"/>
  <c r="A336" i="15"/>
  <c r="V334" i="15"/>
  <c r="V335" i="15" l="1"/>
  <c r="U336" i="15"/>
  <c r="N336" i="15"/>
  <c r="R336" i="15"/>
  <c r="AB336" i="15"/>
  <c r="Q336" i="15"/>
  <c r="AA336" i="15" s="1"/>
  <c r="B336" i="15"/>
  <c r="O336" i="15"/>
  <c r="H336" i="15"/>
  <c r="M336" i="15"/>
  <c r="L336" i="15"/>
  <c r="T336" i="15"/>
  <c r="F336" i="15"/>
  <c r="P336" i="15"/>
  <c r="E336" i="15"/>
  <c r="J336" i="15"/>
  <c r="S336" i="15"/>
  <c r="K336" i="15"/>
  <c r="G336" i="15"/>
  <c r="D336" i="15"/>
  <c r="C336" i="15"/>
  <c r="I336" i="15"/>
  <c r="A337" i="15"/>
  <c r="V336" i="15" l="1"/>
  <c r="K337" i="15"/>
  <c r="Q337" i="15"/>
  <c r="AA337" i="15" s="1"/>
  <c r="U337" i="15"/>
  <c r="H337" i="15"/>
  <c r="C337" i="15"/>
  <c r="S337" i="15"/>
  <c r="O337" i="15"/>
  <c r="M337" i="15"/>
  <c r="D337" i="15"/>
  <c r="E337" i="15"/>
  <c r="J337" i="15"/>
  <c r="AB337" i="15"/>
  <c r="N337" i="15"/>
  <c r="G337" i="15"/>
  <c r="L337" i="15"/>
  <c r="R337" i="15"/>
  <c r="I337" i="15"/>
  <c r="T337" i="15"/>
  <c r="P337" i="15"/>
  <c r="B337" i="15"/>
  <c r="F337" i="15"/>
  <c r="A338" i="15"/>
  <c r="M338" i="15" l="1"/>
  <c r="F338" i="15"/>
  <c r="K338" i="15"/>
  <c r="H338" i="15"/>
  <c r="B338" i="15"/>
  <c r="U338" i="15"/>
  <c r="N338" i="15"/>
  <c r="J338" i="15"/>
  <c r="I338" i="15"/>
  <c r="S338" i="15"/>
  <c r="AB338" i="15"/>
  <c r="D338" i="15"/>
  <c r="E338" i="15"/>
  <c r="L338" i="15"/>
  <c r="C338" i="15"/>
  <c r="R338" i="15"/>
  <c r="G338" i="15"/>
  <c r="Q338" i="15"/>
  <c r="AA338" i="15" s="1"/>
  <c r="O338" i="15"/>
  <c r="P338" i="15"/>
  <c r="T338" i="15"/>
  <c r="A339" i="15"/>
  <c r="V337" i="15"/>
  <c r="T339" i="15" l="1"/>
  <c r="K339" i="15"/>
  <c r="P339" i="15"/>
  <c r="H339" i="15"/>
  <c r="I339" i="15"/>
  <c r="L339" i="15"/>
  <c r="R339" i="15"/>
  <c r="Q339" i="15"/>
  <c r="AA339" i="15" s="1"/>
  <c r="N339" i="15"/>
  <c r="J339" i="15"/>
  <c r="B339" i="15"/>
  <c r="U339" i="15"/>
  <c r="O339" i="15"/>
  <c r="S339" i="15"/>
  <c r="C339" i="15"/>
  <c r="D339" i="15"/>
  <c r="AB339" i="15"/>
  <c r="G339" i="15"/>
  <c r="F339" i="15"/>
  <c r="M339" i="15"/>
  <c r="E339" i="15"/>
  <c r="A340" i="15"/>
  <c r="V338" i="15"/>
  <c r="V339" i="15" l="1"/>
  <c r="K340" i="15"/>
  <c r="H340" i="15"/>
  <c r="N340" i="15"/>
  <c r="R340" i="15"/>
  <c r="I340" i="15"/>
  <c r="U340" i="15"/>
  <c r="J340" i="15"/>
  <c r="G340" i="15"/>
  <c r="T340" i="15"/>
  <c r="P340" i="15"/>
  <c r="D340" i="15"/>
  <c r="F340" i="15"/>
  <c r="M340" i="15"/>
  <c r="AB340" i="15"/>
  <c r="O340" i="15"/>
  <c r="C340" i="15"/>
  <c r="B340" i="15"/>
  <c r="S340" i="15"/>
  <c r="L340" i="15"/>
  <c r="Q340" i="15"/>
  <c r="AA340" i="15" s="1"/>
  <c r="E340" i="15"/>
  <c r="A341" i="15"/>
  <c r="O341" i="15" l="1"/>
  <c r="P341" i="15"/>
  <c r="G341" i="15"/>
  <c r="D341" i="15"/>
  <c r="L341" i="15"/>
  <c r="F341" i="15"/>
  <c r="Q341" i="15"/>
  <c r="AA341" i="15" s="1"/>
  <c r="T341" i="15"/>
  <c r="E341" i="15"/>
  <c r="H341" i="15"/>
  <c r="S341" i="15"/>
  <c r="N341" i="15"/>
  <c r="K341" i="15"/>
  <c r="C341" i="15"/>
  <c r="R341" i="15"/>
  <c r="I341" i="15"/>
  <c r="AB341" i="15"/>
  <c r="J341" i="15"/>
  <c r="U341" i="15"/>
  <c r="V341" i="15" s="1"/>
  <c r="B341" i="15"/>
  <c r="M341" i="15"/>
  <c r="A342" i="15"/>
  <c r="V340" i="15"/>
  <c r="P342" i="15" l="1"/>
  <c r="T342" i="15"/>
  <c r="M342" i="15"/>
  <c r="F342" i="15"/>
  <c r="G342" i="15"/>
  <c r="H342" i="15"/>
  <c r="B342" i="15"/>
  <c r="C342" i="15"/>
  <c r="O342" i="15"/>
  <c r="E342" i="15"/>
  <c r="D342" i="15"/>
  <c r="R342" i="15"/>
  <c r="L342" i="15"/>
  <c r="I342" i="15"/>
  <c r="N342" i="15"/>
  <c r="K342" i="15"/>
  <c r="Q342" i="15"/>
  <c r="AA342" i="15" s="1"/>
  <c r="U342" i="15"/>
  <c r="V342" i="15" s="1"/>
  <c r="J342" i="15"/>
  <c r="S342" i="15"/>
  <c r="AB342" i="15"/>
  <c r="A343" i="15"/>
  <c r="L343" i="15" l="1"/>
  <c r="D343" i="15"/>
  <c r="O343" i="15"/>
  <c r="Q343" i="15"/>
  <c r="AA343" i="15" s="1"/>
  <c r="F343" i="15"/>
  <c r="M343" i="15"/>
  <c r="P343" i="15"/>
  <c r="K343" i="15"/>
  <c r="G343" i="15"/>
  <c r="C343" i="15"/>
  <c r="E343" i="15"/>
  <c r="N343" i="15"/>
  <c r="S343" i="15"/>
  <c r="B343" i="15"/>
  <c r="H343" i="15"/>
  <c r="I343" i="15"/>
  <c r="J343" i="15"/>
  <c r="T343" i="15"/>
  <c r="AB343" i="15"/>
  <c r="U343" i="15"/>
  <c r="R343" i="15"/>
  <c r="A344" i="15"/>
  <c r="T344" i="15" l="1"/>
  <c r="AB344" i="15"/>
  <c r="F344" i="15"/>
  <c r="P344" i="15"/>
  <c r="C344" i="15"/>
  <c r="N344" i="15"/>
  <c r="B344" i="15"/>
  <c r="L344" i="15"/>
  <c r="R344" i="15"/>
  <c r="K344" i="15"/>
  <c r="Q344" i="15"/>
  <c r="AA344" i="15" s="1"/>
  <c r="U344" i="15"/>
  <c r="O344" i="15"/>
  <c r="E344" i="15"/>
  <c r="J344" i="15"/>
  <c r="I344" i="15"/>
  <c r="S344" i="15"/>
  <c r="M344" i="15"/>
  <c r="H344" i="15"/>
  <c r="G344" i="15"/>
  <c r="D344" i="15"/>
  <c r="A345" i="15"/>
  <c r="V343" i="15"/>
  <c r="V344" i="15" l="1"/>
  <c r="G345" i="15"/>
  <c r="AB345" i="15"/>
  <c r="B345" i="15"/>
  <c r="M345" i="15"/>
  <c r="K345" i="15"/>
  <c r="F345" i="15"/>
  <c r="P345" i="15"/>
  <c r="E345" i="15"/>
  <c r="C345" i="15"/>
  <c r="L345" i="15"/>
  <c r="Q345" i="15"/>
  <c r="AA345" i="15" s="1"/>
  <c r="D345" i="15"/>
  <c r="S345" i="15"/>
  <c r="H345" i="15"/>
  <c r="N345" i="15"/>
  <c r="R345" i="15"/>
  <c r="J345" i="15"/>
  <c r="T345" i="15"/>
  <c r="I345" i="15"/>
  <c r="U345" i="15"/>
  <c r="O345" i="15"/>
  <c r="A346" i="15"/>
  <c r="I346" i="15" l="1"/>
  <c r="N346" i="15"/>
  <c r="Q346" i="15"/>
  <c r="AA346" i="15" s="1"/>
  <c r="R346" i="15"/>
  <c r="L346" i="15"/>
  <c r="AB346" i="15"/>
  <c r="P346" i="15"/>
  <c r="F346" i="15"/>
  <c r="O346" i="15"/>
  <c r="S346" i="15"/>
  <c r="E346" i="15"/>
  <c r="T346" i="15"/>
  <c r="D346" i="15"/>
  <c r="G346" i="15"/>
  <c r="K346" i="15"/>
  <c r="M346" i="15"/>
  <c r="J346" i="15"/>
  <c r="B346" i="15"/>
  <c r="U346" i="15"/>
  <c r="H346" i="15"/>
  <c r="C346" i="15"/>
  <c r="A347" i="15"/>
  <c r="V345" i="15"/>
  <c r="D347" i="15" l="1"/>
  <c r="C347" i="15"/>
  <c r="F347" i="15"/>
  <c r="M347" i="15"/>
  <c r="H347" i="15"/>
  <c r="B347" i="15"/>
  <c r="Q347" i="15"/>
  <c r="AA347" i="15" s="1"/>
  <c r="K347" i="15"/>
  <c r="J347" i="15"/>
  <c r="S347" i="15"/>
  <c r="N347" i="15"/>
  <c r="E347" i="15"/>
  <c r="U347" i="15"/>
  <c r="G347" i="15"/>
  <c r="R347" i="15"/>
  <c r="T347" i="15"/>
  <c r="AB347" i="15"/>
  <c r="O347" i="15"/>
  <c r="I347" i="15"/>
  <c r="P347" i="15"/>
  <c r="L347" i="15"/>
  <c r="A348" i="15"/>
  <c r="V346" i="15"/>
  <c r="K348" i="15" l="1"/>
  <c r="N348" i="15"/>
  <c r="R348" i="15"/>
  <c r="G348" i="15"/>
  <c r="B348" i="15"/>
  <c r="M348" i="15"/>
  <c r="O348" i="15"/>
  <c r="E348" i="15"/>
  <c r="F348" i="15"/>
  <c r="S348" i="15"/>
  <c r="C348" i="15"/>
  <c r="L348" i="15"/>
  <c r="U348" i="15"/>
  <c r="AB348" i="15"/>
  <c r="I348" i="15"/>
  <c r="J348" i="15"/>
  <c r="H348" i="15"/>
  <c r="D348" i="15"/>
  <c r="Q348" i="15"/>
  <c r="AA348" i="15" s="1"/>
  <c r="T348" i="15"/>
  <c r="P348" i="15"/>
  <c r="A349" i="15"/>
  <c r="V347" i="15"/>
  <c r="G349" i="15" l="1"/>
  <c r="U349" i="15"/>
  <c r="H349" i="15"/>
  <c r="M349" i="15"/>
  <c r="E349" i="15"/>
  <c r="P349" i="15"/>
  <c r="O349" i="15"/>
  <c r="N349" i="15"/>
  <c r="K349" i="15"/>
  <c r="J349" i="15"/>
  <c r="D349" i="15"/>
  <c r="I349" i="15"/>
  <c r="B349" i="15"/>
  <c r="L349" i="15"/>
  <c r="C349" i="15"/>
  <c r="R349" i="15"/>
  <c r="Q349" i="15"/>
  <c r="AA349" i="15" s="1"/>
  <c r="AB349" i="15"/>
  <c r="F349" i="15"/>
  <c r="T349" i="15"/>
  <c r="S349" i="15"/>
  <c r="A350" i="15"/>
  <c r="V348" i="15"/>
  <c r="S350" i="15" l="1"/>
  <c r="U350" i="15"/>
  <c r="H350" i="15"/>
  <c r="P350" i="15"/>
  <c r="G350" i="15"/>
  <c r="N350" i="15"/>
  <c r="Q350" i="15"/>
  <c r="AA350" i="15" s="1"/>
  <c r="I350" i="15"/>
  <c r="C350" i="15"/>
  <c r="L350" i="15"/>
  <c r="T350" i="15"/>
  <c r="R350" i="15"/>
  <c r="AB350" i="15"/>
  <c r="O350" i="15"/>
  <c r="F350" i="15"/>
  <c r="E350" i="15"/>
  <c r="B350" i="15"/>
  <c r="D350" i="15"/>
  <c r="M350" i="15"/>
  <c r="J350" i="15"/>
  <c r="K350" i="15"/>
  <c r="A351" i="15"/>
  <c r="V349" i="15"/>
  <c r="R351" i="15" l="1"/>
  <c r="AB351" i="15"/>
  <c r="L351" i="15"/>
  <c r="E351" i="15"/>
  <c r="S351" i="15"/>
  <c r="Q351" i="15"/>
  <c r="AA351" i="15" s="1"/>
  <c r="D351" i="15"/>
  <c r="T351" i="15"/>
  <c r="G351" i="15"/>
  <c r="U351" i="15"/>
  <c r="V351" i="15" s="1"/>
  <c r="J351" i="15"/>
  <c r="N351" i="15"/>
  <c r="B351" i="15"/>
  <c r="P351" i="15"/>
  <c r="F351" i="15"/>
  <c r="O351" i="15"/>
  <c r="I351" i="15"/>
  <c r="H351" i="15"/>
  <c r="M351" i="15"/>
  <c r="C351" i="15"/>
  <c r="K351" i="15"/>
  <c r="A352" i="15"/>
  <c r="V350" i="15"/>
  <c r="N352" i="15" l="1"/>
  <c r="J352" i="15"/>
  <c r="T352" i="15"/>
  <c r="C352" i="15"/>
  <c r="D352" i="15"/>
  <c r="M352" i="15"/>
  <c r="R352" i="15"/>
  <c r="I352" i="15"/>
  <c r="U352" i="15"/>
  <c r="V352" i="15" s="1"/>
  <c r="F352" i="15"/>
  <c r="O352" i="15"/>
  <c r="K352" i="15"/>
  <c r="G352" i="15"/>
  <c r="E352" i="15"/>
  <c r="L352" i="15"/>
  <c r="S352" i="15"/>
  <c r="B352" i="15"/>
  <c r="Q352" i="15"/>
  <c r="AA352" i="15" s="1"/>
  <c r="AB352" i="15"/>
  <c r="P352" i="15"/>
  <c r="H352" i="15"/>
  <c r="A353" i="15"/>
  <c r="I353" i="15" l="1"/>
  <c r="AB353" i="15"/>
  <c r="R353" i="15"/>
  <c r="K353" i="15"/>
  <c r="O353" i="15"/>
  <c r="B353" i="15"/>
  <c r="T353" i="15"/>
  <c r="D353" i="15"/>
  <c r="Q353" i="15"/>
  <c r="AA353" i="15" s="1"/>
  <c r="J353" i="15"/>
  <c r="L353" i="15"/>
  <c r="U353" i="15"/>
  <c r="S353" i="15"/>
  <c r="G353" i="15"/>
  <c r="N353" i="15"/>
  <c r="E353" i="15"/>
  <c r="H353" i="15"/>
  <c r="P353" i="15"/>
  <c r="M353" i="15"/>
  <c r="F353" i="15"/>
  <c r="C353" i="15"/>
  <c r="A354" i="15"/>
  <c r="V353" i="15" l="1"/>
  <c r="H354" i="15"/>
  <c r="S354" i="15"/>
  <c r="U354" i="15"/>
  <c r="D354" i="15"/>
  <c r="C354" i="15"/>
  <c r="F354" i="15"/>
  <c r="N354" i="15"/>
  <c r="J354" i="15"/>
  <c r="G354" i="15"/>
  <c r="I354" i="15"/>
  <c r="M354" i="15"/>
  <c r="L354" i="15"/>
  <c r="AB354" i="15"/>
  <c r="B354" i="15"/>
  <c r="P354" i="15"/>
  <c r="Q354" i="15"/>
  <c r="AA354" i="15" s="1"/>
  <c r="R354" i="15"/>
  <c r="O354" i="15"/>
  <c r="K354" i="15"/>
  <c r="T354" i="15"/>
  <c r="E354" i="15"/>
  <c r="A355" i="15"/>
  <c r="D355" i="15" l="1"/>
  <c r="N355" i="15"/>
  <c r="E355" i="15"/>
  <c r="F355" i="15"/>
  <c r="R355" i="15"/>
  <c r="U355" i="15"/>
  <c r="T355" i="15"/>
  <c r="H355" i="15"/>
  <c r="L355" i="15"/>
  <c r="AB355" i="15"/>
  <c r="G355" i="15"/>
  <c r="Q355" i="15"/>
  <c r="AA355" i="15" s="1"/>
  <c r="M355" i="15"/>
  <c r="I355" i="15"/>
  <c r="C355" i="15"/>
  <c r="K355" i="15"/>
  <c r="S355" i="15"/>
  <c r="J355" i="15"/>
  <c r="P355" i="15"/>
  <c r="B355" i="15"/>
  <c r="O355" i="15"/>
  <c r="A356" i="15"/>
  <c r="V354" i="15"/>
  <c r="V355" i="15" l="1"/>
  <c r="H356" i="15"/>
  <c r="R356" i="15"/>
  <c r="P356" i="15"/>
  <c r="O356" i="15"/>
  <c r="G356" i="15"/>
  <c r="J356" i="15"/>
  <c r="T356" i="15"/>
  <c r="U356" i="15"/>
  <c r="Q356" i="15"/>
  <c r="AA356" i="15" s="1"/>
  <c r="L356" i="15"/>
  <c r="E356" i="15"/>
  <c r="D356" i="15"/>
  <c r="F356" i="15"/>
  <c r="B356" i="15"/>
  <c r="C356" i="15"/>
  <c r="K356" i="15"/>
  <c r="N356" i="15"/>
  <c r="I356" i="15"/>
  <c r="M356" i="15"/>
  <c r="AB356" i="15"/>
  <c r="S356" i="15"/>
  <c r="A357" i="15"/>
  <c r="J357" i="15" l="1"/>
  <c r="M357" i="15"/>
  <c r="K357" i="15"/>
  <c r="D357" i="15"/>
  <c r="L357" i="15"/>
  <c r="E357" i="15"/>
  <c r="P357" i="15"/>
  <c r="B357" i="15"/>
  <c r="R357" i="15"/>
  <c r="I357" i="15"/>
  <c r="T357" i="15"/>
  <c r="N357" i="15"/>
  <c r="O357" i="15"/>
  <c r="F357" i="15"/>
  <c r="AB357" i="15"/>
  <c r="G357" i="15"/>
  <c r="Q357" i="15"/>
  <c r="AA357" i="15" s="1"/>
  <c r="H357" i="15"/>
  <c r="C357" i="15"/>
  <c r="U357" i="15"/>
  <c r="S357" i="15"/>
  <c r="A358" i="15"/>
  <c r="V356" i="15"/>
  <c r="V357" i="15" l="1"/>
  <c r="S358" i="15"/>
  <c r="B358" i="15"/>
  <c r="D358" i="15"/>
  <c r="G358" i="15"/>
  <c r="M358" i="15"/>
  <c r="F358" i="15"/>
  <c r="T358" i="15"/>
  <c r="H358" i="15"/>
  <c r="C358" i="15"/>
  <c r="E358" i="15"/>
  <c r="J358" i="15"/>
  <c r="Q358" i="15"/>
  <c r="AA358" i="15" s="1"/>
  <c r="I358" i="15"/>
  <c r="U358" i="15"/>
  <c r="V358" i="15" s="1"/>
  <c r="L358" i="15"/>
  <c r="O358" i="15"/>
  <c r="P358" i="15"/>
  <c r="K358" i="15"/>
  <c r="N358" i="15"/>
  <c r="AB358" i="15"/>
  <c r="R358" i="15"/>
  <c r="A359" i="15"/>
  <c r="R359" i="15" l="1"/>
  <c r="S359" i="15"/>
  <c r="T359" i="15"/>
  <c r="F359" i="15"/>
  <c r="AB359" i="15"/>
  <c r="J359" i="15"/>
  <c r="L359" i="15"/>
  <c r="C359" i="15"/>
  <c r="G359" i="15"/>
  <c r="B359" i="15"/>
  <c r="M359" i="15"/>
  <c r="E359" i="15"/>
  <c r="N359" i="15"/>
  <c r="K359" i="15"/>
  <c r="P359" i="15"/>
  <c r="O359" i="15"/>
  <c r="Q359" i="15"/>
  <c r="AA359" i="15" s="1"/>
  <c r="U359" i="15"/>
  <c r="V359" i="15" s="1"/>
  <c r="D359" i="15"/>
  <c r="I359" i="15"/>
  <c r="H359" i="15"/>
  <c r="A360" i="15"/>
  <c r="L360" i="15" l="1"/>
  <c r="J360" i="15"/>
  <c r="D360" i="15"/>
  <c r="F360" i="15"/>
  <c r="P360" i="15"/>
  <c r="G360" i="15"/>
  <c r="M360" i="15"/>
  <c r="AB360" i="15"/>
  <c r="U360" i="15"/>
  <c r="K360" i="15"/>
  <c r="C360" i="15"/>
  <c r="E360" i="15"/>
  <c r="H360" i="15"/>
  <c r="I360" i="15"/>
  <c r="Q360" i="15"/>
  <c r="AA360" i="15" s="1"/>
  <c r="S360" i="15"/>
  <c r="R360" i="15"/>
  <c r="T360" i="15"/>
  <c r="N360" i="15"/>
  <c r="B360" i="15"/>
  <c r="O360" i="15"/>
  <c r="A361" i="15"/>
  <c r="D361" i="15" l="1"/>
  <c r="J361" i="15"/>
  <c r="AB361" i="15"/>
  <c r="T361" i="15"/>
  <c r="L361" i="15"/>
  <c r="Q361" i="15"/>
  <c r="AA361" i="15" s="1"/>
  <c r="N361" i="15"/>
  <c r="P361" i="15"/>
  <c r="S361" i="15"/>
  <c r="F361" i="15"/>
  <c r="I361" i="15"/>
  <c r="M361" i="15"/>
  <c r="K361" i="15"/>
  <c r="H361" i="15"/>
  <c r="R361" i="15"/>
  <c r="E361" i="15"/>
  <c r="U361" i="15"/>
  <c r="V361" i="15" s="1"/>
  <c r="O361" i="15"/>
  <c r="C361" i="15"/>
  <c r="G361" i="15"/>
  <c r="B361" i="15"/>
  <c r="A362" i="15"/>
  <c r="V360" i="15"/>
  <c r="E362" i="15" l="1"/>
  <c r="N362" i="15"/>
  <c r="J362" i="15"/>
  <c r="K362" i="15"/>
  <c r="L362" i="15"/>
  <c r="O362" i="15"/>
  <c r="T362" i="15"/>
  <c r="F362" i="15"/>
  <c r="D362" i="15"/>
  <c r="G362" i="15"/>
  <c r="M362" i="15"/>
  <c r="AB362" i="15"/>
  <c r="P362" i="15"/>
  <c r="B362" i="15"/>
  <c r="H362" i="15"/>
  <c r="I362" i="15"/>
  <c r="S362" i="15"/>
  <c r="C362" i="15"/>
  <c r="Q362" i="15"/>
  <c r="AA362" i="15" s="1"/>
  <c r="R362" i="15"/>
  <c r="U362" i="15"/>
  <c r="A363" i="15"/>
  <c r="V362" i="15" l="1"/>
  <c r="J363" i="15"/>
  <c r="I363" i="15"/>
  <c r="N363" i="15"/>
  <c r="L363" i="15"/>
  <c r="B363" i="15"/>
  <c r="M363" i="15"/>
  <c r="AB363" i="15"/>
  <c r="D363" i="15"/>
  <c r="E363" i="15"/>
  <c r="K363" i="15"/>
  <c r="F363" i="15"/>
  <c r="S363" i="15"/>
  <c r="U363" i="15"/>
  <c r="T363" i="15"/>
  <c r="C363" i="15"/>
  <c r="P363" i="15"/>
  <c r="G363" i="15"/>
  <c r="H363" i="15"/>
  <c r="R363" i="15"/>
  <c r="Q363" i="15"/>
  <c r="AA363" i="15" s="1"/>
  <c r="O363" i="15"/>
  <c r="A364" i="15"/>
  <c r="B364" i="15" l="1"/>
  <c r="L364" i="15"/>
  <c r="O364" i="15"/>
  <c r="U364" i="15"/>
  <c r="H364" i="15"/>
  <c r="S364" i="15"/>
  <c r="K364" i="15"/>
  <c r="G364" i="15"/>
  <c r="AB364" i="15"/>
  <c r="T364" i="15"/>
  <c r="I364" i="15"/>
  <c r="E364" i="15"/>
  <c r="Q364" i="15"/>
  <c r="AA364" i="15" s="1"/>
  <c r="R364" i="15"/>
  <c r="P364" i="15"/>
  <c r="N364" i="15"/>
  <c r="M364" i="15"/>
  <c r="D364" i="15"/>
  <c r="J364" i="15"/>
  <c r="F364" i="15"/>
  <c r="C364" i="15"/>
  <c r="A365" i="15"/>
  <c r="V363" i="15"/>
  <c r="T365" i="15" l="1"/>
  <c r="C365" i="15"/>
  <c r="D365" i="15"/>
  <c r="L365" i="15"/>
  <c r="M365" i="15"/>
  <c r="O365" i="15"/>
  <c r="J365" i="15"/>
  <c r="K365" i="15"/>
  <c r="U365" i="15"/>
  <c r="S365" i="15"/>
  <c r="H365" i="15"/>
  <c r="P365" i="15"/>
  <c r="G365" i="15"/>
  <c r="I365" i="15"/>
  <c r="B365" i="15"/>
  <c r="E365" i="15"/>
  <c r="R365" i="15"/>
  <c r="Q365" i="15"/>
  <c r="AA365" i="15" s="1"/>
  <c r="AB365" i="15"/>
  <c r="F365" i="15"/>
  <c r="N365" i="15"/>
  <c r="A366" i="15"/>
  <c r="V364" i="15"/>
  <c r="V365" i="15" l="1"/>
  <c r="P366" i="15"/>
  <c r="G366" i="15"/>
  <c r="AB366" i="15"/>
  <c r="I366" i="15"/>
  <c r="E366" i="15"/>
  <c r="R366" i="15"/>
  <c r="Q366" i="15"/>
  <c r="AA366" i="15" s="1"/>
  <c r="H366" i="15"/>
  <c r="M366" i="15"/>
  <c r="L366" i="15"/>
  <c r="O366" i="15"/>
  <c r="T366" i="15"/>
  <c r="F366" i="15"/>
  <c r="C366" i="15"/>
  <c r="N366" i="15"/>
  <c r="K366" i="15"/>
  <c r="B366" i="15"/>
  <c r="D366" i="15"/>
  <c r="S366" i="15"/>
  <c r="J366" i="15"/>
  <c r="U366" i="15"/>
  <c r="A367" i="15"/>
  <c r="N367" i="15" l="1"/>
  <c r="Q367" i="15"/>
  <c r="AA367" i="15" s="1"/>
  <c r="P367" i="15"/>
  <c r="S367" i="15"/>
  <c r="B367" i="15"/>
  <c r="L367" i="15"/>
  <c r="F367" i="15"/>
  <c r="I367" i="15"/>
  <c r="D367" i="15"/>
  <c r="H367" i="15"/>
  <c r="M367" i="15"/>
  <c r="G367" i="15"/>
  <c r="K367" i="15"/>
  <c r="O367" i="15"/>
  <c r="E367" i="15"/>
  <c r="T367" i="15"/>
  <c r="AB367" i="15"/>
  <c r="R367" i="15"/>
  <c r="J367" i="15"/>
  <c r="C367" i="15"/>
  <c r="U367" i="15"/>
  <c r="A368" i="15"/>
  <c r="V366" i="15"/>
  <c r="L368" i="15" l="1"/>
  <c r="B368" i="15"/>
  <c r="G368" i="15"/>
  <c r="F368" i="15"/>
  <c r="D368" i="15"/>
  <c r="C368" i="15"/>
  <c r="S368" i="15"/>
  <c r="T368" i="15"/>
  <c r="AB368" i="15"/>
  <c r="O368" i="15"/>
  <c r="Q368" i="15"/>
  <c r="AA368" i="15" s="1"/>
  <c r="M368" i="15"/>
  <c r="R368" i="15"/>
  <c r="J368" i="15"/>
  <c r="U368" i="15"/>
  <c r="H368" i="15"/>
  <c r="P368" i="15"/>
  <c r="I368" i="15"/>
  <c r="N368" i="15"/>
  <c r="K368" i="15"/>
  <c r="E368" i="15"/>
  <c r="A369" i="15"/>
  <c r="V367" i="15"/>
  <c r="V368" i="15" l="1"/>
  <c r="I369" i="15"/>
  <c r="F369" i="15"/>
  <c r="O369" i="15"/>
  <c r="P369" i="15"/>
  <c r="D369" i="15"/>
  <c r="C369" i="15"/>
  <c r="S369" i="15"/>
  <c r="Q369" i="15"/>
  <c r="AA369" i="15" s="1"/>
  <c r="E369" i="15"/>
  <c r="G369" i="15"/>
  <c r="AB369" i="15"/>
  <c r="N369" i="15"/>
  <c r="M369" i="15"/>
  <c r="U369" i="15"/>
  <c r="H369" i="15"/>
  <c r="R369" i="15"/>
  <c r="K369" i="15"/>
  <c r="J369" i="15"/>
  <c r="T369" i="15"/>
  <c r="B369" i="15"/>
  <c r="L369" i="15"/>
  <c r="A370" i="15"/>
  <c r="V369" i="15" l="1"/>
  <c r="J370" i="15"/>
  <c r="G370" i="15"/>
  <c r="N370" i="15"/>
  <c r="L370" i="15"/>
  <c r="I370" i="15"/>
  <c r="R370" i="15"/>
  <c r="U370" i="15"/>
  <c r="AB370" i="15"/>
  <c r="M370" i="15"/>
  <c r="T370" i="15"/>
  <c r="O370" i="15"/>
  <c r="K370" i="15"/>
  <c r="Q370" i="15"/>
  <c r="AA370" i="15" s="1"/>
  <c r="F370" i="15"/>
  <c r="H370" i="15"/>
  <c r="E370" i="15"/>
  <c r="D370" i="15"/>
  <c r="S370" i="15"/>
  <c r="C370" i="15"/>
  <c r="P370" i="15"/>
  <c r="B370" i="15"/>
  <c r="A371" i="15"/>
  <c r="N371" i="15" l="1"/>
  <c r="D371" i="15"/>
  <c r="J371" i="15"/>
  <c r="G371" i="15"/>
  <c r="I371" i="15"/>
  <c r="B371" i="15"/>
  <c r="H371" i="15"/>
  <c r="L371" i="15"/>
  <c r="Q371" i="15"/>
  <c r="AA371" i="15" s="1"/>
  <c r="P371" i="15"/>
  <c r="T371" i="15"/>
  <c r="S371" i="15"/>
  <c r="F371" i="15"/>
  <c r="O371" i="15"/>
  <c r="M371" i="15"/>
  <c r="K371" i="15"/>
  <c r="R371" i="15"/>
  <c r="AB371" i="15"/>
  <c r="C371" i="15"/>
  <c r="U371" i="15"/>
  <c r="E371" i="15"/>
  <c r="A372" i="15"/>
  <c r="V370" i="15"/>
  <c r="H372" i="15" l="1"/>
  <c r="B372" i="15"/>
  <c r="G372" i="15"/>
  <c r="U372" i="15"/>
  <c r="L372" i="15"/>
  <c r="Q372" i="15"/>
  <c r="AA372" i="15" s="1"/>
  <c r="E372" i="15"/>
  <c r="D372" i="15"/>
  <c r="M372" i="15"/>
  <c r="O372" i="15"/>
  <c r="K372" i="15"/>
  <c r="F372" i="15"/>
  <c r="J372" i="15"/>
  <c r="P372" i="15"/>
  <c r="AB372" i="15"/>
  <c r="S372" i="15"/>
  <c r="I372" i="15"/>
  <c r="T372" i="15"/>
  <c r="R372" i="15"/>
  <c r="N372" i="15"/>
  <c r="C372" i="15"/>
  <c r="A373" i="15"/>
  <c r="V371" i="15"/>
  <c r="P373" i="15" l="1"/>
  <c r="K373" i="15"/>
  <c r="F373" i="15"/>
  <c r="R373" i="15"/>
  <c r="C373" i="15"/>
  <c r="B373" i="15"/>
  <c r="E373" i="15"/>
  <c r="S373" i="15"/>
  <c r="L373" i="15"/>
  <c r="D373" i="15"/>
  <c r="T373" i="15"/>
  <c r="G373" i="15"/>
  <c r="Q373" i="15"/>
  <c r="AA373" i="15" s="1"/>
  <c r="O373" i="15"/>
  <c r="M373" i="15"/>
  <c r="I373" i="15"/>
  <c r="AB373" i="15"/>
  <c r="U373" i="15"/>
  <c r="H373" i="15"/>
  <c r="N373" i="15"/>
  <c r="J373" i="15"/>
  <c r="A374" i="15"/>
  <c r="V372" i="15"/>
  <c r="V373" i="15" l="1"/>
  <c r="E374" i="15"/>
  <c r="O374" i="15"/>
  <c r="R374" i="15"/>
  <c r="M374" i="15"/>
  <c r="N374" i="15"/>
  <c r="D374" i="15"/>
  <c r="K374" i="15"/>
  <c r="B374" i="15"/>
  <c r="AB374" i="15"/>
  <c r="I374" i="15"/>
  <c r="S374" i="15"/>
  <c r="G374" i="15"/>
  <c r="L374" i="15"/>
  <c r="C374" i="15"/>
  <c r="J374" i="15"/>
  <c r="Q374" i="15"/>
  <c r="AA374" i="15" s="1"/>
  <c r="U374" i="15"/>
  <c r="T374" i="15"/>
  <c r="H374" i="15"/>
  <c r="F374" i="15"/>
  <c r="P374" i="15"/>
  <c r="A375" i="15"/>
  <c r="J375" i="15" l="1"/>
  <c r="N375" i="15"/>
  <c r="R375" i="15"/>
  <c r="F375" i="15"/>
  <c r="AB375" i="15"/>
  <c r="I375" i="15"/>
  <c r="Q375" i="15"/>
  <c r="AA375" i="15" s="1"/>
  <c r="C375" i="15"/>
  <c r="H375" i="15"/>
  <c r="D375" i="15"/>
  <c r="L375" i="15"/>
  <c r="O375" i="15"/>
  <c r="B375" i="15"/>
  <c r="P375" i="15"/>
  <c r="G375" i="15"/>
  <c r="S375" i="15"/>
  <c r="M375" i="15"/>
  <c r="K375" i="15"/>
  <c r="U375" i="15"/>
  <c r="T375" i="15"/>
  <c r="E375" i="15"/>
  <c r="A376" i="15"/>
  <c r="V374" i="15"/>
  <c r="V375" i="15" l="1"/>
  <c r="U376" i="15"/>
  <c r="G376" i="15"/>
  <c r="L376" i="15"/>
  <c r="D376" i="15"/>
  <c r="F376" i="15"/>
  <c r="B376" i="15"/>
  <c r="O376" i="15"/>
  <c r="S376" i="15"/>
  <c r="AB376" i="15"/>
  <c r="R376" i="15"/>
  <c r="J376" i="15"/>
  <c r="Q376" i="15"/>
  <c r="AA376" i="15" s="1"/>
  <c r="M376" i="15"/>
  <c r="K376" i="15"/>
  <c r="P376" i="15"/>
  <c r="T376" i="15"/>
  <c r="H376" i="15"/>
  <c r="I376" i="15"/>
  <c r="E376" i="15"/>
  <c r="N376" i="15"/>
  <c r="C376" i="15"/>
  <c r="A377" i="15"/>
  <c r="AB377" i="15" l="1"/>
  <c r="O377" i="15"/>
  <c r="I377" i="15"/>
  <c r="L377" i="15"/>
  <c r="N377" i="15"/>
  <c r="C377" i="15"/>
  <c r="T377" i="15"/>
  <c r="J377" i="15"/>
  <c r="R377" i="15"/>
  <c r="S377" i="15"/>
  <c r="M377" i="15"/>
  <c r="P377" i="15"/>
  <c r="E377" i="15"/>
  <c r="D377" i="15"/>
  <c r="U377" i="15"/>
  <c r="Q377" i="15"/>
  <c r="AA377" i="15" s="1"/>
  <c r="K377" i="15"/>
  <c r="H377" i="15"/>
  <c r="F377" i="15"/>
  <c r="G377" i="15"/>
  <c r="B377" i="15"/>
  <c r="A378" i="15"/>
  <c r="V376" i="15"/>
  <c r="V377" i="15" l="1"/>
  <c r="G378" i="15"/>
  <c r="B378" i="15"/>
  <c r="O378" i="15"/>
  <c r="H378" i="15"/>
  <c r="K378" i="15"/>
  <c r="N378" i="15"/>
  <c r="C378" i="15"/>
  <c r="Q378" i="15"/>
  <c r="AA378" i="15" s="1"/>
  <c r="L378" i="15"/>
  <c r="F378" i="15"/>
  <c r="S378" i="15"/>
  <c r="T378" i="15"/>
  <c r="U378" i="15"/>
  <c r="E378" i="15"/>
  <c r="J378" i="15"/>
  <c r="M378" i="15"/>
  <c r="D378" i="15"/>
  <c r="P378" i="15"/>
  <c r="I378" i="15"/>
  <c r="R378" i="15"/>
  <c r="AB378" i="15"/>
  <c r="A379" i="15"/>
  <c r="O379" i="15" l="1"/>
  <c r="L379" i="15"/>
  <c r="Q379" i="15"/>
  <c r="AA379" i="15" s="1"/>
  <c r="G379" i="15"/>
  <c r="C379" i="15"/>
  <c r="S379" i="15"/>
  <c r="U379" i="15"/>
  <c r="M379" i="15"/>
  <c r="K379" i="15"/>
  <c r="F379" i="15"/>
  <c r="B379" i="15"/>
  <c r="E379" i="15"/>
  <c r="J379" i="15"/>
  <c r="R379" i="15"/>
  <c r="N379" i="15"/>
  <c r="D379" i="15"/>
  <c r="H379" i="15"/>
  <c r="AB379" i="15"/>
  <c r="I379" i="15"/>
  <c r="T379" i="15"/>
  <c r="P379" i="15"/>
  <c r="A380" i="15"/>
  <c r="V378" i="15"/>
  <c r="AB380" i="15" l="1"/>
  <c r="M380" i="15"/>
  <c r="F380" i="15"/>
  <c r="C380" i="15"/>
  <c r="L380" i="15"/>
  <c r="O380" i="15"/>
  <c r="B380" i="15"/>
  <c r="N380" i="15"/>
  <c r="H380" i="15"/>
  <c r="P380" i="15"/>
  <c r="E380" i="15"/>
  <c r="G380" i="15"/>
  <c r="Q380" i="15"/>
  <c r="AA380" i="15" s="1"/>
  <c r="I380" i="15"/>
  <c r="J380" i="15"/>
  <c r="R380" i="15"/>
  <c r="T380" i="15"/>
  <c r="K380" i="15"/>
  <c r="S380" i="15"/>
  <c r="U380" i="15"/>
  <c r="D380" i="15"/>
  <c r="A381" i="15"/>
  <c r="V379" i="15"/>
  <c r="H381" i="15" l="1"/>
  <c r="U381" i="15"/>
  <c r="G381" i="15"/>
  <c r="B381" i="15"/>
  <c r="K381" i="15"/>
  <c r="P381" i="15"/>
  <c r="D381" i="15"/>
  <c r="N381" i="15"/>
  <c r="J381" i="15"/>
  <c r="L381" i="15"/>
  <c r="O381" i="15"/>
  <c r="R381" i="15"/>
  <c r="C381" i="15"/>
  <c r="Q381" i="15"/>
  <c r="AA381" i="15" s="1"/>
  <c r="AB381" i="15"/>
  <c r="E381" i="15"/>
  <c r="S381" i="15"/>
  <c r="T381" i="15"/>
  <c r="F381" i="15"/>
  <c r="M381" i="15"/>
  <c r="I381" i="15"/>
  <c r="A382" i="15"/>
  <c r="V380" i="15"/>
  <c r="H382" i="15" l="1"/>
  <c r="J382" i="15"/>
  <c r="T382" i="15"/>
  <c r="P382" i="15"/>
  <c r="U382" i="15"/>
  <c r="V382" i="15" s="1"/>
  <c r="E382" i="15"/>
  <c r="R382" i="15"/>
  <c r="S382" i="15"/>
  <c r="O382" i="15"/>
  <c r="M382" i="15"/>
  <c r="D382" i="15"/>
  <c r="B382" i="15"/>
  <c r="F382" i="15"/>
  <c r="AB382" i="15"/>
  <c r="G382" i="15"/>
  <c r="N382" i="15"/>
  <c r="L382" i="15"/>
  <c r="K382" i="15"/>
  <c r="Q382" i="15"/>
  <c r="AA382" i="15" s="1"/>
  <c r="C382" i="15"/>
  <c r="I382" i="15"/>
  <c r="A383" i="15"/>
  <c r="V381" i="15"/>
  <c r="E383" i="15" l="1"/>
  <c r="O383" i="15"/>
  <c r="T383" i="15"/>
  <c r="R383" i="15"/>
  <c r="C383" i="15"/>
  <c r="G383" i="15"/>
  <c r="J383" i="15"/>
  <c r="F383" i="15"/>
  <c r="N383" i="15"/>
  <c r="AB383" i="15"/>
  <c r="D383" i="15"/>
  <c r="K383" i="15"/>
  <c r="I383" i="15"/>
  <c r="L383" i="15"/>
  <c r="U383" i="15"/>
  <c r="B383" i="15"/>
  <c r="H383" i="15"/>
  <c r="P383" i="15"/>
  <c r="Q383" i="15"/>
  <c r="AA383" i="15" s="1"/>
  <c r="S383" i="15"/>
  <c r="M383" i="15"/>
  <c r="A384" i="15"/>
  <c r="V383" i="15" l="1"/>
  <c r="AB384" i="15"/>
  <c r="L384" i="15"/>
  <c r="O384" i="15"/>
  <c r="E384" i="15"/>
  <c r="U384" i="15"/>
  <c r="K384" i="15"/>
  <c r="I384" i="15"/>
  <c r="T384" i="15"/>
  <c r="F384" i="15"/>
  <c r="D384" i="15"/>
  <c r="R384" i="15"/>
  <c r="S384" i="15"/>
  <c r="C384" i="15"/>
  <c r="J384" i="15"/>
  <c r="P384" i="15"/>
  <c r="Q384" i="15"/>
  <c r="AA384" i="15" s="1"/>
  <c r="M384" i="15"/>
  <c r="H384" i="15"/>
  <c r="G384" i="15"/>
  <c r="N384" i="15"/>
  <c r="B384" i="15"/>
  <c r="A385" i="15"/>
  <c r="V384" i="15" l="1"/>
  <c r="N385" i="15"/>
  <c r="O385" i="15"/>
  <c r="L385" i="15"/>
  <c r="P385" i="15"/>
  <c r="H385" i="15"/>
  <c r="G385" i="15"/>
  <c r="I385" i="15"/>
  <c r="E385" i="15"/>
  <c r="T385" i="15"/>
  <c r="C385" i="15"/>
  <c r="R385" i="15"/>
  <c r="U385" i="15"/>
  <c r="J385" i="15"/>
  <c r="F385" i="15"/>
  <c r="S385" i="15"/>
  <c r="AB385" i="15"/>
  <c r="D385" i="15"/>
  <c r="M385" i="15"/>
  <c r="Q385" i="15"/>
  <c r="AA385" i="15" s="1"/>
  <c r="K385" i="15"/>
  <c r="B385" i="15"/>
  <c r="A386" i="15"/>
  <c r="V385" i="15" l="1"/>
  <c r="U386" i="15"/>
  <c r="E386" i="15"/>
  <c r="I386" i="15"/>
  <c r="S386" i="15"/>
  <c r="T386" i="15"/>
  <c r="Q386" i="15"/>
  <c r="AA386" i="15" s="1"/>
  <c r="M386" i="15"/>
  <c r="R386" i="15"/>
  <c r="O386" i="15"/>
  <c r="F386" i="15"/>
  <c r="D386" i="15"/>
  <c r="B386" i="15"/>
  <c r="C386" i="15"/>
  <c r="G386" i="15"/>
  <c r="P386" i="15"/>
  <c r="N386" i="15"/>
  <c r="H386" i="15"/>
  <c r="L386" i="15"/>
  <c r="K386" i="15"/>
  <c r="J386" i="15"/>
  <c r="AB386" i="15"/>
  <c r="A387" i="15"/>
  <c r="V386" i="15" l="1"/>
  <c r="N387" i="15"/>
  <c r="J387" i="15"/>
  <c r="M387" i="15"/>
  <c r="T387" i="15"/>
  <c r="C387" i="15"/>
  <c r="F387" i="15"/>
  <c r="O387" i="15"/>
  <c r="B387" i="15"/>
  <c r="E387" i="15"/>
  <c r="Q387" i="15"/>
  <c r="AA387" i="15" s="1"/>
  <c r="R387" i="15"/>
  <c r="D387" i="15"/>
  <c r="U387" i="15"/>
  <c r="K387" i="15"/>
  <c r="AB387" i="15"/>
  <c r="S387" i="15"/>
  <c r="I387" i="15"/>
  <c r="H387" i="15"/>
  <c r="G387" i="15"/>
  <c r="P387" i="15"/>
  <c r="L387" i="15"/>
  <c r="A388" i="15"/>
  <c r="V387" i="15" l="1"/>
  <c r="I388" i="15"/>
  <c r="R388" i="15"/>
  <c r="U388" i="15"/>
  <c r="S388" i="15"/>
  <c r="K388" i="15"/>
  <c r="AB388" i="15"/>
  <c r="M388" i="15"/>
  <c r="O388" i="15"/>
  <c r="E388" i="15"/>
  <c r="P388" i="15"/>
  <c r="H388" i="15"/>
  <c r="D388" i="15"/>
  <c r="J388" i="15"/>
  <c r="N388" i="15"/>
  <c r="F388" i="15"/>
  <c r="Q388" i="15"/>
  <c r="AA388" i="15" s="1"/>
  <c r="T388" i="15"/>
  <c r="L388" i="15"/>
  <c r="B388" i="15"/>
  <c r="C388" i="15"/>
  <c r="G388" i="15"/>
  <c r="A389" i="15"/>
  <c r="V388" i="15" l="1"/>
  <c r="F389" i="15"/>
  <c r="R389" i="15"/>
  <c r="AB389" i="15"/>
  <c r="U389" i="15"/>
  <c r="E389" i="15"/>
  <c r="S389" i="15"/>
  <c r="L389" i="15"/>
  <c r="D389" i="15"/>
  <c r="T389" i="15"/>
  <c r="G389" i="15"/>
  <c r="Q389" i="15"/>
  <c r="AA389" i="15" s="1"/>
  <c r="O389" i="15"/>
  <c r="M389" i="15"/>
  <c r="C389" i="15"/>
  <c r="P389" i="15"/>
  <c r="B389" i="15"/>
  <c r="K389" i="15"/>
  <c r="I389" i="15"/>
  <c r="H389" i="15"/>
  <c r="N389" i="15"/>
  <c r="J389" i="15"/>
  <c r="A390" i="15"/>
  <c r="V389" i="15" l="1"/>
  <c r="G390" i="15"/>
  <c r="N390" i="15"/>
  <c r="L390" i="15"/>
  <c r="B390" i="15"/>
  <c r="E390" i="15"/>
  <c r="R390" i="15"/>
  <c r="H390" i="15"/>
  <c r="J390" i="15"/>
  <c r="U390" i="15"/>
  <c r="K390" i="15"/>
  <c r="Q390" i="15"/>
  <c r="AA390" i="15" s="1"/>
  <c r="AB390" i="15"/>
  <c r="I390" i="15"/>
  <c r="S390" i="15"/>
  <c r="M390" i="15"/>
  <c r="D390" i="15"/>
  <c r="T390" i="15"/>
  <c r="C390" i="15"/>
  <c r="F390" i="15"/>
  <c r="P390" i="15"/>
  <c r="O390" i="15"/>
  <c r="A391" i="15"/>
  <c r="P391" i="15" l="1"/>
  <c r="C391" i="15"/>
  <c r="E391" i="15"/>
  <c r="R391" i="15"/>
  <c r="J391" i="15"/>
  <c r="U391" i="15"/>
  <c r="L391" i="15"/>
  <c r="S391" i="15"/>
  <c r="AB391" i="15"/>
  <c r="F391" i="15"/>
  <c r="N391" i="15"/>
  <c r="G391" i="15"/>
  <c r="K391" i="15"/>
  <c r="I391" i="15"/>
  <c r="B391" i="15"/>
  <c r="T391" i="15"/>
  <c r="H391" i="15"/>
  <c r="Q391" i="15"/>
  <c r="AA391" i="15" s="1"/>
  <c r="O391" i="15"/>
  <c r="D391" i="15"/>
  <c r="M391" i="15"/>
  <c r="A392" i="15"/>
  <c r="V390" i="15"/>
  <c r="V391" i="15" l="1"/>
  <c r="N392" i="15"/>
  <c r="B392" i="15"/>
  <c r="J392" i="15"/>
  <c r="S392" i="15"/>
  <c r="L392" i="15"/>
  <c r="G392" i="15"/>
  <c r="I392" i="15"/>
  <c r="E392" i="15"/>
  <c r="O392" i="15"/>
  <c r="D392" i="15"/>
  <c r="Q392" i="15"/>
  <c r="AA392" i="15" s="1"/>
  <c r="F392" i="15"/>
  <c r="M392" i="15"/>
  <c r="P392" i="15"/>
  <c r="C392" i="15"/>
  <c r="AB392" i="15"/>
  <c r="H392" i="15"/>
  <c r="T392" i="15"/>
  <c r="R392" i="15"/>
  <c r="K392" i="15"/>
  <c r="U392" i="15"/>
  <c r="V392" i="15" s="1"/>
  <c r="A393" i="15"/>
  <c r="C393" i="15" l="1"/>
  <c r="U393" i="15"/>
  <c r="F393" i="15"/>
  <c r="L393" i="15"/>
  <c r="D393" i="15"/>
  <c r="T393" i="15"/>
  <c r="J393" i="15"/>
  <c r="Q393" i="15"/>
  <c r="AA393" i="15" s="1"/>
  <c r="M393" i="15"/>
  <c r="S393" i="15"/>
  <c r="P393" i="15"/>
  <c r="AB393" i="15"/>
  <c r="E393" i="15"/>
  <c r="G393" i="15"/>
  <c r="H393" i="15"/>
  <c r="N393" i="15"/>
  <c r="B393" i="15"/>
  <c r="O393" i="15"/>
  <c r="I393" i="15"/>
  <c r="K393" i="15"/>
  <c r="R393" i="15"/>
  <c r="A394" i="15"/>
  <c r="C394" i="15" l="1"/>
  <c r="K394" i="15"/>
  <c r="G394" i="15"/>
  <c r="S394" i="15"/>
  <c r="AB394" i="15"/>
  <c r="Q394" i="15"/>
  <c r="AA394" i="15" s="1"/>
  <c r="L394" i="15"/>
  <c r="N394" i="15"/>
  <c r="B394" i="15"/>
  <c r="F394" i="15"/>
  <c r="D394" i="15"/>
  <c r="O394" i="15"/>
  <c r="T394" i="15"/>
  <c r="I394" i="15"/>
  <c r="P394" i="15"/>
  <c r="H394" i="15"/>
  <c r="U394" i="15"/>
  <c r="V394" i="15" s="1"/>
  <c r="J394" i="15"/>
  <c r="R394" i="15"/>
  <c r="M394" i="15"/>
  <c r="E394" i="15"/>
  <c r="A395" i="15"/>
  <c r="V393" i="15"/>
  <c r="P395" i="15" l="1"/>
  <c r="C395" i="15"/>
  <c r="E395" i="15"/>
  <c r="K395" i="15"/>
  <c r="R395" i="15"/>
  <c r="N395" i="15"/>
  <c r="AB395" i="15"/>
  <c r="T395" i="15"/>
  <c r="I395" i="15"/>
  <c r="S395" i="15"/>
  <c r="J395" i="15"/>
  <c r="O395" i="15"/>
  <c r="B395" i="15"/>
  <c r="D395" i="15"/>
  <c r="Q395" i="15"/>
  <c r="AA395" i="15" s="1"/>
  <c r="L395" i="15"/>
  <c r="H395" i="15"/>
  <c r="G395" i="15"/>
  <c r="M395" i="15"/>
  <c r="F395" i="15"/>
  <c r="U395" i="15"/>
  <c r="V395" i="15" s="1"/>
  <c r="A396" i="15"/>
  <c r="C396" i="15" l="1"/>
  <c r="G396" i="15"/>
  <c r="I396" i="15"/>
  <c r="R396" i="15"/>
  <c r="M396" i="15"/>
  <c r="P396" i="15"/>
  <c r="O396" i="15"/>
  <c r="U396" i="15"/>
  <c r="H396" i="15"/>
  <c r="E396" i="15"/>
  <c r="D396" i="15"/>
  <c r="Q396" i="15"/>
  <c r="AA396" i="15" s="1"/>
  <c r="J396" i="15"/>
  <c r="F396" i="15"/>
  <c r="L396" i="15"/>
  <c r="AB396" i="15"/>
  <c r="S396" i="15"/>
  <c r="B396" i="15"/>
  <c r="K396" i="15"/>
  <c r="N396" i="15"/>
  <c r="T396" i="15"/>
  <c r="A397" i="15"/>
  <c r="H397" i="15" l="1"/>
  <c r="Q397" i="15"/>
  <c r="AA397" i="15" s="1"/>
  <c r="K397" i="15"/>
  <c r="P397" i="15"/>
  <c r="F397" i="15"/>
  <c r="N397" i="15"/>
  <c r="J397" i="15"/>
  <c r="L397" i="15"/>
  <c r="C397" i="15"/>
  <c r="R397" i="15"/>
  <c r="T397" i="15"/>
  <c r="U397" i="15"/>
  <c r="D397" i="15"/>
  <c r="E397" i="15"/>
  <c r="S397" i="15"/>
  <c r="O397" i="15"/>
  <c r="AB397" i="15"/>
  <c r="G397" i="15"/>
  <c r="B397" i="15"/>
  <c r="M397" i="15"/>
  <c r="I397" i="15"/>
  <c r="A398" i="15"/>
  <c r="V396" i="15"/>
  <c r="V397" i="15" l="1"/>
  <c r="O398" i="15"/>
  <c r="S398" i="15"/>
  <c r="M398" i="15"/>
  <c r="C398" i="15"/>
  <c r="B398" i="15"/>
  <c r="F398" i="15"/>
  <c r="E398" i="15"/>
  <c r="T398" i="15"/>
  <c r="L398" i="15"/>
  <c r="Q398" i="15"/>
  <c r="AA398" i="15" s="1"/>
  <c r="G398" i="15"/>
  <c r="R398" i="15"/>
  <c r="N398" i="15"/>
  <c r="D398" i="15"/>
  <c r="H398" i="15"/>
  <c r="I398" i="15"/>
  <c r="J398" i="15"/>
  <c r="AB398" i="15"/>
  <c r="U398" i="15"/>
  <c r="P398" i="15"/>
  <c r="K398" i="15"/>
  <c r="A399" i="15"/>
  <c r="I399" i="15" l="1"/>
  <c r="AB399" i="15"/>
  <c r="D399" i="15"/>
  <c r="H399" i="15"/>
  <c r="Q399" i="15"/>
  <c r="AA399" i="15" s="1"/>
  <c r="P399" i="15"/>
  <c r="O399" i="15"/>
  <c r="U399" i="15"/>
  <c r="L399" i="15"/>
  <c r="F399" i="15"/>
  <c r="M399" i="15"/>
  <c r="G399" i="15"/>
  <c r="K399" i="15"/>
  <c r="S399" i="15"/>
  <c r="E399" i="15"/>
  <c r="T399" i="15"/>
  <c r="C399" i="15"/>
  <c r="N399" i="15"/>
  <c r="R399" i="15"/>
  <c r="J399" i="15"/>
  <c r="B399" i="15"/>
  <c r="A400" i="15"/>
  <c r="V398" i="15"/>
  <c r="T400" i="15" l="1"/>
  <c r="L400" i="15"/>
  <c r="I400" i="15"/>
  <c r="Q400" i="15"/>
  <c r="AA400" i="15" s="1"/>
  <c r="B400" i="15"/>
  <c r="D400" i="15"/>
  <c r="R400" i="15"/>
  <c r="AB400" i="15"/>
  <c r="M400" i="15"/>
  <c r="J400" i="15"/>
  <c r="N400" i="15"/>
  <c r="U400" i="15"/>
  <c r="V400" i="15" s="1"/>
  <c r="S400" i="15"/>
  <c r="F400" i="15"/>
  <c r="O400" i="15"/>
  <c r="P400" i="15"/>
  <c r="G400" i="15"/>
  <c r="H400" i="15"/>
  <c r="C400" i="15"/>
  <c r="E400" i="15"/>
  <c r="K400" i="15"/>
  <c r="A401" i="15"/>
  <c r="V399" i="15"/>
  <c r="N401" i="15" l="1"/>
  <c r="L401" i="15"/>
  <c r="R401" i="15"/>
  <c r="AB401" i="15"/>
  <c r="J401" i="15"/>
  <c r="S401" i="15"/>
  <c r="F401" i="15"/>
  <c r="P401" i="15"/>
  <c r="H401" i="15"/>
  <c r="C401" i="15"/>
  <c r="G401" i="15"/>
  <c r="D401" i="15"/>
  <c r="I401" i="15"/>
  <c r="M401" i="15"/>
  <c r="O401" i="15"/>
  <c r="Q401" i="15"/>
  <c r="AA401" i="15" s="1"/>
  <c r="B401" i="15"/>
  <c r="K401" i="15"/>
  <c r="T401" i="15"/>
  <c r="U401" i="15"/>
  <c r="E401" i="15"/>
  <c r="A402" i="15"/>
  <c r="V401" i="15" l="1"/>
  <c r="P402" i="15"/>
  <c r="U402" i="15"/>
  <c r="L402" i="15"/>
  <c r="E402" i="15"/>
  <c r="M402" i="15"/>
  <c r="C402" i="15"/>
  <c r="B402" i="15"/>
  <c r="F402" i="15"/>
  <c r="R402" i="15"/>
  <c r="Q402" i="15"/>
  <c r="AA402" i="15" s="1"/>
  <c r="N402" i="15"/>
  <c r="S402" i="15"/>
  <c r="O402" i="15"/>
  <c r="D402" i="15"/>
  <c r="J402" i="15"/>
  <c r="T402" i="15"/>
  <c r="H402" i="15"/>
  <c r="AB402" i="15"/>
  <c r="G402" i="15"/>
  <c r="I402" i="15"/>
  <c r="K402" i="15"/>
  <c r="A403" i="15"/>
  <c r="G403" i="15" l="1"/>
  <c r="M403" i="15"/>
  <c r="K403" i="15"/>
  <c r="O403" i="15"/>
  <c r="T403" i="15"/>
  <c r="S403" i="15"/>
  <c r="J403" i="15"/>
  <c r="AB403" i="15"/>
  <c r="E403" i="15"/>
  <c r="U403" i="15"/>
  <c r="B403" i="15"/>
  <c r="L403" i="15"/>
  <c r="Q403" i="15"/>
  <c r="AA403" i="15" s="1"/>
  <c r="H403" i="15"/>
  <c r="N403" i="15"/>
  <c r="D403" i="15"/>
  <c r="F403" i="15"/>
  <c r="P403" i="15"/>
  <c r="I403" i="15"/>
  <c r="C403" i="15"/>
  <c r="R403" i="15"/>
  <c r="A404" i="15"/>
  <c r="V402" i="15"/>
  <c r="R404" i="15" l="1"/>
  <c r="M404" i="15"/>
  <c r="F404" i="15"/>
  <c r="T404" i="15"/>
  <c r="P404" i="15"/>
  <c r="G404" i="15"/>
  <c r="C404" i="15"/>
  <c r="S404" i="15"/>
  <c r="H404" i="15"/>
  <c r="O404" i="15"/>
  <c r="AB404" i="15"/>
  <c r="I404" i="15"/>
  <c r="N404" i="15"/>
  <c r="Q404" i="15"/>
  <c r="AA404" i="15" s="1"/>
  <c r="E404" i="15"/>
  <c r="K404" i="15"/>
  <c r="L404" i="15"/>
  <c r="B404" i="15"/>
  <c r="J404" i="15"/>
  <c r="U404" i="15"/>
  <c r="D404" i="15"/>
  <c r="A405" i="15"/>
  <c r="V403" i="15"/>
  <c r="V404" i="15" l="1"/>
  <c r="U405" i="15"/>
  <c r="I405" i="15"/>
  <c r="M405" i="15"/>
  <c r="B405" i="15"/>
  <c r="D405" i="15"/>
  <c r="J405" i="15"/>
  <c r="G405" i="15"/>
  <c r="O405" i="15"/>
  <c r="N405" i="15"/>
  <c r="S405" i="15"/>
  <c r="C405" i="15"/>
  <c r="R405" i="15"/>
  <c r="P405" i="15"/>
  <c r="K405" i="15"/>
  <c r="E405" i="15"/>
  <c r="F405" i="15"/>
  <c r="AB405" i="15"/>
  <c r="H405" i="15"/>
  <c r="L405" i="15"/>
  <c r="T405" i="15"/>
  <c r="Q405" i="15"/>
  <c r="AA405" i="15" s="1"/>
  <c r="A406" i="15"/>
  <c r="G406" i="15" l="1"/>
  <c r="N406" i="15"/>
  <c r="L406" i="15"/>
  <c r="AB406" i="15"/>
  <c r="E406" i="15"/>
  <c r="M406" i="15"/>
  <c r="P406" i="15"/>
  <c r="U406" i="15"/>
  <c r="I406" i="15"/>
  <c r="T406" i="15"/>
  <c r="H406" i="15"/>
  <c r="J406" i="15"/>
  <c r="B406" i="15"/>
  <c r="K406" i="15"/>
  <c r="Q406" i="15"/>
  <c r="AA406" i="15" s="1"/>
  <c r="C406" i="15"/>
  <c r="F406" i="15"/>
  <c r="S406" i="15"/>
  <c r="O406" i="15"/>
  <c r="R406" i="15"/>
  <c r="D406" i="15"/>
  <c r="A407" i="15"/>
  <c r="V405" i="15"/>
  <c r="N407" i="15" l="1"/>
  <c r="U407" i="15"/>
  <c r="J407" i="15"/>
  <c r="I407" i="15"/>
  <c r="R407" i="15"/>
  <c r="D407" i="15"/>
  <c r="F407" i="15"/>
  <c r="G407" i="15"/>
  <c r="C407" i="15"/>
  <c r="B407" i="15"/>
  <c r="T407" i="15"/>
  <c r="H407" i="15"/>
  <c r="Q407" i="15"/>
  <c r="AA407" i="15" s="1"/>
  <c r="P407" i="15"/>
  <c r="O407" i="15"/>
  <c r="AB407" i="15"/>
  <c r="L407" i="15"/>
  <c r="S407" i="15"/>
  <c r="M407" i="15"/>
  <c r="K407" i="15"/>
  <c r="E407" i="15"/>
  <c r="A408" i="15"/>
  <c r="V406" i="15"/>
  <c r="S408" i="15" l="1"/>
  <c r="F408" i="15"/>
  <c r="K408" i="15"/>
  <c r="I408" i="15"/>
  <c r="G408" i="15"/>
  <c r="U408" i="15"/>
  <c r="D408" i="15"/>
  <c r="N408" i="15"/>
  <c r="M408" i="15"/>
  <c r="J408" i="15"/>
  <c r="P408" i="15"/>
  <c r="H408" i="15"/>
  <c r="R408" i="15"/>
  <c r="L408" i="15"/>
  <c r="T408" i="15"/>
  <c r="Q408" i="15"/>
  <c r="AA408" i="15" s="1"/>
  <c r="C408" i="15"/>
  <c r="B408" i="15"/>
  <c r="AB408" i="15"/>
  <c r="E408" i="15"/>
  <c r="O408" i="15"/>
  <c r="A409" i="15"/>
  <c r="V407" i="15"/>
  <c r="V408" i="15" l="1"/>
  <c r="H409" i="15"/>
  <c r="N409" i="15"/>
  <c r="O409" i="15"/>
  <c r="I409" i="15"/>
  <c r="R409" i="15"/>
  <c r="B409" i="15"/>
  <c r="C409" i="15"/>
  <c r="F409" i="15"/>
  <c r="S409" i="15"/>
  <c r="L409" i="15"/>
  <c r="D409" i="15"/>
  <c r="U409" i="15"/>
  <c r="G409" i="15"/>
  <c r="J409" i="15"/>
  <c r="Q409" i="15"/>
  <c r="AA409" i="15" s="1"/>
  <c r="M409" i="15"/>
  <c r="E409" i="15"/>
  <c r="T409" i="15"/>
  <c r="AB409" i="15"/>
  <c r="K409" i="15"/>
  <c r="P409" i="15"/>
  <c r="A410" i="15"/>
  <c r="V409" i="15" l="1"/>
  <c r="U410" i="15"/>
  <c r="H410" i="15"/>
  <c r="C410" i="15"/>
  <c r="L410" i="15"/>
  <c r="F410" i="15"/>
  <c r="M410" i="15"/>
  <c r="K410" i="15"/>
  <c r="N410" i="15"/>
  <c r="R410" i="15"/>
  <c r="Q410" i="15"/>
  <c r="AA410" i="15" s="1"/>
  <c r="J410" i="15"/>
  <c r="P410" i="15"/>
  <c r="I410" i="15"/>
  <c r="S410" i="15"/>
  <c r="T410" i="15"/>
  <c r="G410" i="15"/>
  <c r="B410" i="15"/>
  <c r="AB410" i="15"/>
  <c r="E410" i="15"/>
  <c r="O410" i="15"/>
  <c r="D410" i="15"/>
  <c r="A411" i="15"/>
  <c r="V410" i="15" l="1"/>
  <c r="J411" i="15"/>
  <c r="H411" i="15"/>
  <c r="O411" i="15"/>
  <c r="U411" i="15"/>
  <c r="T411" i="15"/>
  <c r="G411" i="15"/>
  <c r="M411" i="15"/>
  <c r="Q411" i="15"/>
  <c r="AA411" i="15" s="1"/>
  <c r="F411" i="15"/>
  <c r="AB411" i="15"/>
  <c r="E411" i="15"/>
  <c r="S411" i="15"/>
  <c r="R411" i="15"/>
  <c r="N411" i="15"/>
  <c r="D411" i="15"/>
  <c r="K411" i="15"/>
  <c r="C411" i="15"/>
  <c r="I411" i="15"/>
  <c r="B411" i="15"/>
  <c r="P411" i="15"/>
  <c r="L411" i="15"/>
  <c r="A412" i="15"/>
  <c r="L412" i="15" l="1"/>
  <c r="AB412" i="15"/>
  <c r="K412" i="15"/>
  <c r="N412" i="15"/>
  <c r="I412" i="15"/>
  <c r="G412" i="15"/>
  <c r="O412" i="15"/>
  <c r="P412" i="15"/>
  <c r="T412" i="15"/>
  <c r="E412" i="15"/>
  <c r="R412" i="15"/>
  <c r="M412" i="15"/>
  <c r="F412" i="15"/>
  <c r="J412" i="15"/>
  <c r="C412" i="15"/>
  <c r="H412" i="15"/>
  <c r="B412" i="15"/>
  <c r="U412" i="15"/>
  <c r="S412" i="15"/>
  <c r="D412" i="15"/>
  <c r="Q412" i="15"/>
  <c r="AA412" i="15" s="1"/>
  <c r="A413" i="15"/>
  <c r="V411" i="15"/>
  <c r="V412" i="15" l="1"/>
  <c r="N413" i="15"/>
  <c r="J413" i="15"/>
  <c r="H413" i="15"/>
  <c r="R413" i="15"/>
  <c r="AB413" i="15"/>
  <c r="F413" i="15"/>
  <c r="E413" i="15"/>
  <c r="S413" i="15"/>
  <c r="T413" i="15"/>
  <c r="D413" i="15"/>
  <c r="C413" i="15"/>
  <c r="L413" i="15"/>
  <c r="O413" i="15"/>
  <c r="I413" i="15"/>
  <c r="B413" i="15"/>
  <c r="P413" i="15"/>
  <c r="G413" i="15"/>
  <c r="M413" i="15"/>
  <c r="Q413" i="15"/>
  <c r="AA413" i="15" s="1"/>
  <c r="K413" i="15"/>
  <c r="U413" i="15"/>
  <c r="A414" i="15"/>
  <c r="V413" i="15" l="1"/>
  <c r="E414" i="15"/>
  <c r="D414" i="15"/>
  <c r="M414" i="15"/>
  <c r="C414" i="15"/>
  <c r="P414" i="15"/>
  <c r="B414" i="15"/>
  <c r="U414" i="15"/>
  <c r="T414" i="15"/>
  <c r="J414" i="15"/>
  <c r="G414" i="15"/>
  <c r="F414" i="15"/>
  <c r="H414" i="15"/>
  <c r="K414" i="15"/>
  <c r="O414" i="15"/>
  <c r="L414" i="15"/>
  <c r="AB414" i="15"/>
  <c r="S414" i="15"/>
  <c r="N414" i="15"/>
  <c r="R414" i="15"/>
  <c r="Q414" i="15"/>
  <c r="AA414" i="15" s="1"/>
  <c r="I414" i="15"/>
  <c r="A415" i="15"/>
  <c r="K415" i="15" l="1"/>
  <c r="M415" i="15"/>
  <c r="R415" i="15"/>
  <c r="U415" i="15"/>
  <c r="E415" i="15"/>
  <c r="P415" i="15"/>
  <c r="O415" i="15"/>
  <c r="N415" i="15"/>
  <c r="G415" i="15"/>
  <c r="J415" i="15"/>
  <c r="S415" i="15"/>
  <c r="I415" i="15"/>
  <c r="T415" i="15"/>
  <c r="D415" i="15"/>
  <c r="AB415" i="15"/>
  <c r="H415" i="15"/>
  <c r="Q415" i="15"/>
  <c r="AA415" i="15" s="1"/>
  <c r="C415" i="15"/>
  <c r="F415" i="15"/>
  <c r="B415" i="15"/>
  <c r="L415" i="15"/>
  <c r="A416" i="15"/>
  <c r="V414" i="15"/>
  <c r="V415" i="15" l="1"/>
  <c r="I416" i="15"/>
  <c r="S416" i="15"/>
  <c r="C416" i="15"/>
  <c r="B416" i="15"/>
  <c r="R416" i="15"/>
  <c r="U416" i="15"/>
  <c r="Q416" i="15"/>
  <c r="AA416" i="15" s="1"/>
  <c r="O416" i="15"/>
  <c r="AB416" i="15"/>
  <c r="N416" i="15"/>
  <c r="L416" i="15"/>
  <c r="D416" i="15"/>
  <c r="E416" i="15"/>
  <c r="F416" i="15"/>
  <c r="M416" i="15"/>
  <c r="J416" i="15"/>
  <c r="G416" i="15"/>
  <c r="T416" i="15"/>
  <c r="K416" i="15"/>
  <c r="H416" i="15"/>
  <c r="P416" i="15"/>
  <c r="A417" i="15"/>
  <c r="Q417" i="15" l="1"/>
  <c r="AA417" i="15" s="1"/>
  <c r="R417" i="15"/>
  <c r="U417" i="15"/>
  <c r="AB417" i="15"/>
  <c r="F417" i="15"/>
  <c r="S417" i="15"/>
  <c r="L417" i="15"/>
  <c r="H417" i="15"/>
  <c r="C417" i="15"/>
  <c r="G417" i="15"/>
  <c r="J417" i="15"/>
  <c r="I417" i="15"/>
  <c r="M417" i="15"/>
  <c r="E417" i="15"/>
  <c r="P417" i="15"/>
  <c r="B417" i="15"/>
  <c r="K417" i="15"/>
  <c r="T417" i="15"/>
  <c r="D417" i="15"/>
  <c r="N417" i="15"/>
  <c r="O417" i="15"/>
  <c r="A418" i="15"/>
  <c r="V416" i="15"/>
  <c r="L418" i="15" l="1"/>
  <c r="J418" i="15"/>
  <c r="C418" i="15"/>
  <c r="I418" i="15"/>
  <c r="Q418" i="15"/>
  <c r="AA418" i="15" s="1"/>
  <c r="T418" i="15"/>
  <c r="O418" i="15"/>
  <c r="D418" i="15"/>
  <c r="M418" i="15"/>
  <c r="S418" i="15"/>
  <c r="E418" i="15"/>
  <c r="U418" i="15"/>
  <c r="F418" i="15"/>
  <c r="P418" i="15"/>
  <c r="G418" i="15"/>
  <c r="N418" i="15"/>
  <c r="H418" i="15"/>
  <c r="K418" i="15"/>
  <c r="AB418" i="15"/>
  <c r="B418" i="15"/>
  <c r="R418" i="15"/>
  <c r="A419" i="15"/>
  <c r="V417" i="15"/>
  <c r="V418" i="15" l="1"/>
  <c r="O419" i="15"/>
  <c r="I419" i="15"/>
  <c r="T419" i="15"/>
  <c r="Q419" i="15"/>
  <c r="AA419" i="15" s="1"/>
  <c r="E419" i="15"/>
  <c r="R419" i="15"/>
  <c r="G419" i="15"/>
  <c r="L419" i="15"/>
  <c r="C419" i="15"/>
  <c r="N419" i="15"/>
  <c r="J419" i="15"/>
  <c r="AB419" i="15"/>
  <c r="U419" i="15"/>
  <c r="S419" i="15"/>
  <c r="H419" i="15"/>
  <c r="F419" i="15"/>
  <c r="M419" i="15"/>
  <c r="K419" i="15"/>
  <c r="P419" i="15"/>
  <c r="B419" i="15"/>
  <c r="D419" i="15"/>
  <c r="A420" i="15"/>
  <c r="S420" i="15" l="1"/>
  <c r="N420" i="15"/>
  <c r="F420" i="15"/>
  <c r="U420" i="15"/>
  <c r="G420" i="15"/>
  <c r="O420" i="15"/>
  <c r="E420" i="15"/>
  <c r="Q420" i="15"/>
  <c r="AA420" i="15" s="1"/>
  <c r="C420" i="15"/>
  <c r="D420" i="15"/>
  <c r="J420" i="15"/>
  <c r="I420" i="15"/>
  <c r="M420" i="15"/>
  <c r="P420" i="15"/>
  <c r="B420" i="15"/>
  <c r="AB420" i="15"/>
  <c r="H420" i="15"/>
  <c r="K420" i="15"/>
  <c r="R420" i="15"/>
  <c r="L420" i="15"/>
  <c r="T420" i="15"/>
  <c r="A421" i="15"/>
  <c r="V419" i="15"/>
  <c r="AB421" i="15" l="1"/>
  <c r="E421" i="15"/>
  <c r="S421" i="15"/>
  <c r="U421" i="15"/>
  <c r="D421" i="15"/>
  <c r="T421" i="15"/>
  <c r="G421" i="15"/>
  <c r="C421" i="15"/>
  <c r="K421" i="15"/>
  <c r="P421" i="15"/>
  <c r="L421" i="15"/>
  <c r="N421" i="15"/>
  <c r="J421" i="15"/>
  <c r="H421" i="15"/>
  <c r="Q421" i="15"/>
  <c r="AA421" i="15" s="1"/>
  <c r="R421" i="15"/>
  <c r="B421" i="15"/>
  <c r="F421" i="15"/>
  <c r="O421" i="15"/>
  <c r="M421" i="15"/>
  <c r="I421" i="15"/>
  <c r="A422" i="15"/>
  <c r="V420" i="15"/>
  <c r="V421" i="15" l="1"/>
  <c r="H422" i="15"/>
  <c r="M422" i="15"/>
  <c r="E422" i="15"/>
  <c r="U422" i="15"/>
  <c r="L422" i="15"/>
  <c r="F422" i="15"/>
  <c r="P422" i="15"/>
  <c r="C422" i="15"/>
  <c r="T422" i="15"/>
  <c r="K422" i="15"/>
  <c r="Q422" i="15"/>
  <c r="AA422" i="15" s="1"/>
  <c r="R422" i="15"/>
  <c r="AB422" i="15"/>
  <c r="S422" i="15"/>
  <c r="O422" i="15"/>
  <c r="D422" i="15"/>
  <c r="I422" i="15"/>
  <c r="B422" i="15"/>
  <c r="N422" i="15"/>
  <c r="G422" i="15"/>
  <c r="J422" i="15"/>
  <c r="A423" i="15"/>
  <c r="F423" i="15" l="1"/>
  <c r="M423" i="15"/>
  <c r="R423" i="15"/>
  <c r="K423" i="15"/>
  <c r="E423" i="15"/>
  <c r="P423" i="15"/>
  <c r="N423" i="15"/>
  <c r="C423" i="15"/>
  <c r="G423" i="15"/>
  <c r="J423" i="15"/>
  <c r="D423" i="15"/>
  <c r="I423" i="15"/>
  <c r="O423" i="15"/>
  <c r="U423" i="15"/>
  <c r="H423" i="15"/>
  <c r="S423" i="15"/>
  <c r="Q423" i="15"/>
  <c r="AA423" i="15" s="1"/>
  <c r="T423" i="15"/>
  <c r="AB423" i="15"/>
  <c r="L423" i="15"/>
  <c r="B423" i="15"/>
  <c r="A424" i="15"/>
  <c r="V422" i="15"/>
  <c r="T424" i="15" l="1"/>
  <c r="D424" i="15"/>
  <c r="H424" i="15"/>
  <c r="E424" i="15"/>
  <c r="N424" i="15"/>
  <c r="J424" i="15"/>
  <c r="K424" i="15"/>
  <c r="Q424" i="15"/>
  <c r="AA424" i="15" s="1"/>
  <c r="M424" i="15"/>
  <c r="G424" i="15"/>
  <c r="L424" i="15"/>
  <c r="I424" i="15"/>
  <c r="B424" i="15"/>
  <c r="F424" i="15"/>
  <c r="R424" i="15"/>
  <c r="P424" i="15"/>
  <c r="S424" i="15"/>
  <c r="AB424" i="15"/>
  <c r="U424" i="15"/>
  <c r="C424" i="15"/>
  <c r="O424" i="15"/>
  <c r="A425" i="15"/>
  <c r="V423" i="15"/>
  <c r="V424" i="15" l="1"/>
  <c r="H425" i="15"/>
  <c r="N425" i="15"/>
  <c r="E425" i="15"/>
  <c r="L425" i="15"/>
  <c r="D425" i="15"/>
  <c r="T425" i="15"/>
  <c r="G425" i="15"/>
  <c r="J425" i="15"/>
  <c r="Q425" i="15"/>
  <c r="AA425" i="15" s="1"/>
  <c r="M425" i="15"/>
  <c r="O425" i="15"/>
  <c r="P425" i="15"/>
  <c r="AB425" i="15"/>
  <c r="K425" i="15"/>
  <c r="B425" i="15"/>
  <c r="I425" i="15"/>
  <c r="R425" i="15"/>
  <c r="C425" i="15"/>
  <c r="U425" i="15"/>
  <c r="F425" i="15"/>
  <c r="S425" i="15"/>
  <c r="A426" i="15"/>
  <c r="K426" i="15" l="1"/>
  <c r="J426" i="15"/>
  <c r="AB426" i="15"/>
  <c r="E426" i="15"/>
  <c r="Q426" i="15"/>
  <c r="AA426" i="15" s="1"/>
  <c r="M426" i="15"/>
  <c r="O426" i="15"/>
  <c r="G426" i="15"/>
  <c r="H426" i="15"/>
  <c r="T426" i="15"/>
  <c r="U426" i="15"/>
  <c r="S426" i="15"/>
  <c r="N426" i="15"/>
  <c r="R426" i="15"/>
  <c r="P426" i="15"/>
  <c r="D426" i="15"/>
  <c r="F426" i="15"/>
  <c r="B426" i="15"/>
  <c r="L426" i="15"/>
  <c r="C426" i="15"/>
  <c r="I426" i="15"/>
  <c r="A427" i="15"/>
  <c r="V425" i="15"/>
  <c r="V426" i="15" l="1"/>
  <c r="G427" i="15"/>
  <c r="I427" i="15"/>
  <c r="C427" i="15"/>
  <c r="AB427" i="15"/>
  <c r="L427" i="15"/>
  <c r="Q427" i="15"/>
  <c r="AA427" i="15" s="1"/>
  <c r="F427" i="15"/>
  <c r="K427" i="15"/>
  <c r="B427" i="15"/>
  <c r="S427" i="15"/>
  <c r="R427" i="15"/>
  <c r="H427" i="15"/>
  <c r="M427" i="15"/>
  <c r="U427" i="15"/>
  <c r="T427" i="15"/>
  <c r="P427" i="15"/>
  <c r="E427" i="15"/>
  <c r="J427" i="15"/>
  <c r="O427" i="15"/>
  <c r="N427" i="15"/>
  <c r="D427" i="15"/>
  <c r="A428" i="15"/>
  <c r="G428" i="15" l="1"/>
  <c r="D428" i="15"/>
  <c r="C428" i="15"/>
  <c r="S428" i="15"/>
  <c r="B428" i="15"/>
  <c r="Q428" i="15"/>
  <c r="AA428" i="15" s="1"/>
  <c r="O428" i="15"/>
  <c r="L428" i="15"/>
  <c r="H428" i="15"/>
  <c r="J428" i="15"/>
  <c r="R428" i="15"/>
  <c r="M428" i="15"/>
  <c r="I428" i="15"/>
  <c r="P428" i="15"/>
  <c r="T428" i="15"/>
  <c r="F428" i="15"/>
  <c r="U428" i="15"/>
  <c r="K428" i="15"/>
  <c r="N428" i="15"/>
  <c r="AB428" i="15"/>
  <c r="E428" i="15"/>
  <c r="A429" i="15"/>
  <c r="V427" i="15"/>
  <c r="V428" i="15" l="1"/>
  <c r="R429" i="15"/>
  <c r="AB429" i="15"/>
  <c r="E429" i="15"/>
  <c r="P429" i="15"/>
  <c r="L429" i="15"/>
  <c r="D429" i="15"/>
  <c r="B429" i="15"/>
  <c r="C429" i="15"/>
  <c r="Q429" i="15"/>
  <c r="AA429" i="15" s="1"/>
  <c r="I429" i="15"/>
  <c r="O429" i="15"/>
  <c r="K429" i="15"/>
  <c r="M429" i="15"/>
  <c r="H429" i="15"/>
  <c r="T429" i="15"/>
  <c r="U429" i="15"/>
  <c r="J429" i="15"/>
  <c r="F429" i="15"/>
  <c r="N429" i="15"/>
  <c r="S429" i="15"/>
  <c r="G429" i="15"/>
  <c r="A430" i="15"/>
  <c r="U430" i="15" l="1"/>
  <c r="F430" i="15"/>
  <c r="L430" i="15"/>
  <c r="G430" i="15"/>
  <c r="C430" i="15"/>
  <c r="D430" i="15"/>
  <c r="AB430" i="15"/>
  <c r="J430" i="15"/>
  <c r="T430" i="15"/>
  <c r="P430" i="15"/>
  <c r="Q430" i="15"/>
  <c r="AA430" i="15" s="1"/>
  <c r="E430" i="15"/>
  <c r="R430" i="15"/>
  <c r="H430" i="15"/>
  <c r="B430" i="15"/>
  <c r="K430" i="15"/>
  <c r="N430" i="15"/>
  <c r="M430" i="15"/>
  <c r="S430" i="15"/>
  <c r="O430" i="15"/>
  <c r="I430" i="15"/>
  <c r="A431" i="15"/>
  <c r="V429" i="15"/>
  <c r="T431" i="15" l="1"/>
  <c r="N431" i="15"/>
  <c r="R431" i="15"/>
  <c r="P431" i="15"/>
  <c r="O431" i="15"/>
  <c r="I431" i="15"/>
  <c r="C431" i="15"/>
  <c r="S431" i="15"/>
  <c r="H431" i="15"/>
  <c r="Q431" i="15"/>
  <c r="AA431" i="15" s="1"/>
  <c r="F431" i="15"/>
  <c r="J431" i="15"/>
  <c r="M431" i="15"/>
  <c r="G431" i="15"/>
  <c r="K431" i="15"/>
  <c r="D431" i="15"/>
  <c r="E431" i="15"/>
  <c r="B431" i="15"/>
  <c r="AB431" i="15"/>
  <c r="U431" i="15"/>
  <c r="L431" i="15"/>
  <c r="A432" i="15"/>
  <c r="V430" i="15"/>
  <c r="AA159" i="15"/>
  <c r="V431" i="15" l="1"/>
  <c r="G432" i="15"/>
  <c r="N432" i="15"/>
  <c r="K432" i="15"/>
  <c r="T432" i="15"/>
  <c r="U432" i="15"/>
  <c r="J432" i="15"/>
  <c r="E432" i="15"/>
  <c r="L432" i="15"/>
  <c r="C432" i="15"/>
  <c r="AB432" i="15"/>
  <c r="F432" i="15"/>
  <c r="O432" i="15"/>
  <c r="I432" i="15"/>
  <c r="S432" i="15"/>
  <c r="B432" i="15"/>
  <c r="D432" i="15"/>
  <c r="R432" i="15"/>
  <c r="Q432" i="15"/>
  <c r="AA432" i="15" s="1"/>
  <c r="M432" i="15"/>
  <c r="P432" i="15"/>
  <c r="H432" i="15"/>
  <c r="A433" i="15"/>
  <c r="V432" i="15" l="1"/>
  <c r="B433" i="15"/>
  <c r="E433" i="15"/>
  <c r="G433" i="15"/>
  <c r="L433" i="15"/>
  <c r="K433" i="15"/>
  <c r="T433" i="15"/>
  <c r="O433" i="15"/>
  <c r="H433" i="15"/>
  <c r="I433" i="15"/>
  <c r="AB433" i="15"/>
  <c r="N433" i="15"/>
  <c r="U433" i="15"/>
  <c r="D433" i="15"/>
  <c r="P433" i="15"/>
  <c r="R433" i="15"/>
  <c r="Q433" i="15"/>
  <c r="AA433" i="15" s="1"/>
  <c r="C433" i="15"/>
  <c r="J433" i="15"/>
  <c r="F433" i="15"/>
  <c r="M433" i="15"/>
  <c r="S433" i="15"/>
  <c r="A434" i="15"/>
  <c r="V433" i="15" l="1"/>
  <c r="L434" i="15"/>
  <c r="U434" i="15"/>
  <c r="B434" i="15"/>
  <c r="T434" i="15"/>
  <c r="Q434" i="15"/>
  <c r="AA434" i="15" s="1"/>
  <c r="R434" i="15"/>
  <c r="K434" i="15"/>
  <c r="D434" i="15"/>
  <c r="I434" i="15"/>
  <c r="E434" i="15"/>
  <c r="H434" i="15"/>
  <c r="N434" i="15"/>
  <c r="P434" i="15"/>
  <c r="J434" i="15"/>
  <c r="O434" i="15"/>
  <c r="C434" i="15"/>
  <c r="AB434" i="15"/>
  <c r="F434" i="15"/>
  <c r="S434" i="15"/>
  <c r="M434" i="15"/>
  <c r="G434" i="15"/>
  <c r="A435" i="15"/>
  <c r="R435" i="15" l="1"/>
  <c r="E435" i="15"/>
  <c r="C435" i="15"/>
  <c r="I435" i="15"/>
  <c r="U435" i="15"/>
  <c r="V435" i="15" s="1"/>
  <c r="H435" i="15"/>
  <c r="J435" i="15"/>
  <c r="O435" i="15"/>
  <c r="L435" i="15"/>
  <c r="Q435" i="15"/>
  <c r="AA435" i="15" s="1"/>
  <c r="P435" i="15"/>
  <c r="G435" i="15"/>
  <c r="AB435" i="15"/>
  <c r="S435" i="15"/>
  <c r="F435" i="15"/>
  <c r="M435" i="15"/>
  <c r="D435" i="15"/>
  <c r="B435" i="15"/>
  <c r="K435" i="15"/>
  <c r="T435" i="15"/>
  <c r="N435" i="15"/>
  <c r="A436" i="15"/>
  <c r="V434" i="15"/>
  <c r="I436" i="15" l="1"/>
  <c r="N436" i="15"/>
  <c r="Q436" i="15"/>
  <c r="AA436" i="15" s="1"/>
  <c r="K436" i="15"/>
  <c r="L436" i="15"/>
  <c r="B436" i="15"/>
  <c r="J436" i="15"/>
  <c r="M436" i="15"/>
  <c r="T436" i="15"/>
  <c r="AB436" i="15"/>
  <c r="P436" i="15"/>
  <c r="O436" i="15"/>
  <c r="U436" i="15"/>
  <c r="G436" i="15"/>
  <c r="S436" i="15"/>
  <c r="D436" i="15"/>
  <c r="E436" i="15"/>
  <c r="C436" i="15"/>
  <c r="R436" i="15"/>
  <c r="F436" i="15"/>
  <c r="H436" i="15"/>
  <c r="A437" i="15"/>
  <c r="U437" i="15" l="1"/>
  <c r="N437" i="15"/>
  <c r="J437" i="15"/>
  <c r="O437" i="15"/>
  <c r="H437" i="15"/>
  <c r="R437" i="15"/>
  <c r="B437" i="15"/>
  <c r="F437" i="15"/>
  <c r="E437" i="15"/>
  <c r="S437" i="15"/>
  <c r="L437" i="15"/>
  <c r="D437" i="15"/>
  <c r="M437" i="15"/>
  <c r="I437" i="15"/>
  <c r="Q437" i="15"/>
  <c r="AA437" i="15" s="1"/>
  <c r="AB437" i="15"/>
  <c r="K437" i="15"/>
  <c r="P437" i="15"/>
  <c r="C437" i="15"/>
  <c r="T437" i="15"/>
  <c r="G437" i="15"/>
  <c r="A438" i="15"/>
  <c r="V436" i="15"/>
  <c r="Q438" i="15" l="1"/>
  <c r="AA438" i="15" s="1"/>
  <c r="B438" i="15"/>
  <c r="I438" i="15"/>
  <c r="O438" i="15"/>
  <c r="M438" i="15"/>
  <c r="D438" i="15"/>
  <c r="AB438" i="15"/>
  <c r="F438" i="15"/>
  <c r="U438" i="15"/>
  <c r="G438" i="15"/>
  <c r="N438" i="15"/>
  <c r="L438" i="15"/>
  <c r="K438" i="15"/>
  <c r="S438" i="15"/>
  <c r="H438" i="15"/>
  <c r="J438" i="15"/>
  <c r="C438" i="15"/>
  <c r="P438" i="15"/>
  <c r="T438" i="15"/>
  <c r="E438" i="15"/>
  <c r="R438" i="15"/>
  <c r="A439" i="15"/>
  <c r="V437" i="15"/>
  <c r="I439" i="15" l="1"/>
  <c r="C439" i="15"/>
  <c r="D439" i="15"/>
  <c r="N439" i="15"/>
  <c r="R439" i="15"/>
  <c r="J439" i="15"/>
  <c r="S439" i="15"/>
  <c r="H439" i="15"/>
  <c r="Q439" i="15"/>
  <c r="AA439" i="15" s="1"/>
  <c r="P439" i="15"/>
  <c r="F439" i="15"/>
  <c r="T439" i="15"/>
  <c r="L439" i="15"/>
  <c r="O439" i="15"/>
  <c r="K439" i="15"/>
  <c r="M439" i="15"/>
  <c r="G439" i="15"/>
  <c r="B439" i="15"/>
  <c r="U439" i="15"/>
  <c r="E439" i="15"/>
  <c r="AB439" i="15"/>
  <c r="A440" i="15"/>
  <c r="V438" i="15"/>
  <c r="T440" i="15" l="1"/>
  <c r="D440" i="15"/>
  <c r="E440" i="15"/>
  <c r="M440" i="15"/>
  <c r="J440" i="15"/>
  <c r="G440" i="15"/>
  <c r="H440" i="15"/>
  <c r="AB440" i="15"/>
  <c r="U440" i="15"/>
  <c r="V440" i="15" s="1"/>
  <c r="N440" i="15"/>
  <c r="I440" i="15"/>
  <c r="S440" i="15"/>
  <c r="K440" i="15"/>
  <c r="L440" i="15"/>
  <c r="B440" i="15"/>
  <c r="R440" i="15"/>
  <c r="Q440" i="15"/>
  <c r="AA440" i="15" s="1"/>
  <c r="O440" i="15"/>
  <c r="P440" i="15"/>
  <c r="F440" i="15"/>
  <c r="C440" i="15"/>
  <c r="A441" i="15"/>
  <c r="V439" i="15"/>
  <c r="R441" i="15" l="1"/>
  <c r="B441" i="15"/>
  <c r="AB441" i="15"/>
  <c r="F441" i="15"/>
  <c r="D441" i="15"/>
  <c r="N441" i="15"/>
  <c r="I441" i="15"/>
  <c r="S441" i="15"/>
  <c r="L441" i="15"/>
  <c r="U441" i="15"/>
  <c r="G441" i="15"/>
  <c r="Q441" i="15"/>
  <c r="AA441" i="15" s="1"/>
  <c r="J441" i="15"/>
  <c r="M441" i="15"/>
  <c r="E441" i="15"/>
  <c r="C441" i="15"/>
  <c r="T441" i="15"/>
  <c r="K441" i="15"/>
  <c r="H441" i="15"/>
  <c r="P441" i="15"/>
  <c r="O441" i="15"/>
  <c r="A442" i="15"/>
  <c r="V441" i="15" l="1"/>
  <c r="U442" i="15"/>
  <c r="I442" i="15"/>
  <c r="O442" i="15"/>
  <c r="P442" i="15"/>
  <c r="D442" i="15"/>
  <c r="M442" i="15"/>
  <c r="E442" i="15"/>
  <c r="Q442" i="15"/>
  <c r="AA442" i="15" s="1"/>
  <c r="B442" i="15"/>
  <c r="C442" i="15"/>
  <c r="G442" i="15"/>
  <c r="L442" i="15"/>
  <c r="J442" i="15"/>
  <c r="K442" i="15"/>
  <c r="T442" i="15"/>
  <c r="H442" i="15"/>
  <c r="F442" i="15"/>
  <c r="N442" i="15"/>
  <c r="AB442" i="15"/>
  <c r="S442" i="15"/>
  <c r="R442" i="15"/>
  <c r="A443" i="15"/>
  <c r="V442" i="15" l="1"/>
  <c r="AB443" i="15"/>
  <c r="F443" i="15"/>
  <c r="N443" i="15"/>
  <c r="O443" i="15"/>
  <c r="H443" i="15"/>
  <c r="Q443" i="15"/>
  <c r="AA443" i="15" s="1"/>
  <c r="M443" i="15"/>
  <c r="R443" i="15"/>
  <c r="L443" i="15"/>
  <c r="S443" i="15"/>
  <c r="U443" i="15"/>
  <c r="T443" i="15"/>
  <c r="E443" i="15"/>
  <c r="K443" i="15"/>
  <c r="J443" i="15"/>
  <c r="D443" i="15"/>
  <c r="P443" i="15"/>
  <c r="G443" i="15"/>
  <c r="I443" i="15"/>
  <c r="C443" i="15"/>
  <c r="B443" i="15"/>
  <c r="A444" i="15"/>
  <c r="U444" i="15" l="1"/>
  <c r="G444" i="15"/>
  <c r="O444" i="15"/>
  <c r="I444" i="15"/>
  <c r="S444" i="15"/>
  <c r="AB444" i="15"/>
  <c r="D444" i="15"/>
  <c r="K444" i="15"/>
  <c r="R444" i="15"/>
  <c r="M444" i="15"/>
  <c r="F444" i="15"/>
  <c r="P444" i="15"/>
  <c r="T444" i="15"/>
  <c r="H444" i="15"/>
  <c r="C444" i="15"/>
  <c r="E444" i="15"/>
  <c r="N444" i="15"/>
  <c r="Q444" i="15"/>
  <c r="AA444" i="15" s="1"/>
  <c r="J444" i="15"/>
  <c r="L444" i="15"/>
  <c r="B444" i="15"/>
  <c r="A445" i="15"/>
  <c r="V443" i="15"/>
  <c r="D445" i="15" l="1"/>
  <c r="M445" i="15"/>
  <c r="S445" i="15"/>
  <c r="U445" i="15"/>
  <c r="N445" i="15"/>
  <c r="AB445" i="15"/>
  <c r="I445" i="15"/>
  <c r="T445" i="15"/>
  <c r="K445" i="15"/>
  <c r="G445" i="15"/>
  <c r="R445" i="15"/>
  <c r="B445" i="15"/>
  <c r="P445" i="15"/>
  <c r="F445" i="15"/>
  <c r="J445" i="15"/>
  <c r="H445" i="15"/>
  <c r="E445" i="15"/>
  <c r="O445" i="15"/>
  <c r="L445" i="15"/>
  <c r="Q445" i="15"/>
  <c r="AA445" i="15" s="1"/>
  <c r="C445" i="15"/>
  <c r="A446" i="15"/>
  <c r="V444" i="15"/>
  <c r="V445" i="15" l="1"/>
  <c r="O446" i="15"/>
  <c r="F446" i="15"/>
  <c r="H446" i="15"/>
  <c r="R446" i="15"/>
  <c r="L446" i="15"/>
  <c r="B446" i="15"/>
  <c r="N446" i="15"/>
  <c r="AB446" i="15"/>
  <c r="P446" i="15"/>
  <c r="C446" i="15"/>
  <c r="T446" i="15"/>
  <c r="J446" i="15"/>
  <c r="M446" i="15"/>
  <c r="E446" i="15"/>
  <c r="S446" i="15"/>
  <c r="D446" i="15"/>
  <c r="Q446" i="15"/>
  <c r="AA446" i="15" s="1"/>
  <c r="I446" i="15"/>
  <c r="U446" i="15"/>
  <c r="G446" i="15"/>
  <c r="K446" i="15"/>
  <c r="A447" i="15"/>
  <c r="S447" i="15" l="1"/>
  <c r="M447" i="15"/>
  <c r="R447" i="15"/>
  <c r="C447" i="15"/>
  <c r="P447" i="15"/>
  <c r="U447" i="15"/>
  <c r="L447" i="15"/>
  <c r="E447" i="15"/>
  <c r="Q447" i="15"/>
  <c r="AA447" i="15" s="1"/>
  <c r="H447" i="15"/>
  <c r="F447" i="15"/>
  <c r="I447" i="15"/>
  <c r="G447" i="15"/>
  <c r="J447" i="15"/>
  <c r="K447" i="15"/>
  <c r="T447" i="15"/>
  <c r="AB447" i="15"/>
  <c r="D447" i="15"/>
  <c r="B447" i="15"/>
  <c r="N447" i="15"/>
  <c r="O447" i="15"/>
  <c r="A448" i="15"/>
  <c r="V446" i="15"/>
  <c r="M448" i="15" l="1"/>
  <c r="AB448" i="15"/>
  <c r="T448" i="15"/>
  <c r="H448" i="15"/>
  <c r="O448" i="15"/>
  <c r="E448" i="15"/>
  <c r="N448" i="15"/>
  <c r="K448" i="15"/>
  <c r="G448" i="15"/>
  <c r="D448" i="15"/>
  <c r="L448" i="15"/>
  <c r="B448" i="15"/>
  <c r="C448" i="15"/>
  <c r="P448" i="15"/>
  <c r="F448" i="15"/>
  <c r="J448" i="15"/>
  <c r="S448" i="15"/>
  <c r="I448" i="15"/>
  <c r="U448" i="15"/>
  <c r="R448" i="15"/>
  <c r="Q448" i="15"/>
  <c r="AA448" i="15" s="1"/>
  <c r="A449" i="15"/>
  <c r="V447" i="15"/>
  <c r="T449" i="15" l="1"/>
  <c r="N449" i="15"/>
  <c r="O449" i="15"/>
  <c r="L449" i="15"/>
  <c r="P449" i="15"/>
  <c r="D449" i="15"/>
  <c r="B449" i="15"/>
  <c r="G449" i="15"/>
  <c r="H449" i="15"/>
  <c r="Q449" i="15"/>
  <c r="AA449" i="15" s="1"/>
  <c r="E449" i="15"/>
  <c r="AB449" i="15"/>
  <c r="R449" i="15"/>
  <c r="C449" i="15"/>
  <c r="J449" i="15"/>
  <c r="F449" i="15"/>
  <c r="S449" i="15"/>
  <c r="M449" i="15"/>
  <c r="I449" i="15"/>
  <c r="K449" i="15"/>
  <c r="U449" i="15"/>
  <c r="A450" i="15"/>
  <c r="V448" i="15"/>
  <c r="V449" i="15" l="1"/>
  <c r="L450" i="15"/>
  <c r="U450" i="15"/>
  <c r="H450" i="15"/>
  <c r="K450" i="15"/>
  <c r="Q450" i="15"/>
  <c r="AA450" i="15" s="1"/>
  <c r="C450" i="15"/>
  <c r="J450" i="15"/>
  <c r="E450" i="15"/>
  <c r="D450" i="15"/>
  <c r="R450" i="15"/>
  <c r="I450" i="15"/>
  <c r="P450" i="15"/>
  <c r="B450" i="15"/>
  <c r="O450" i="15"/>
  <c r="AB450" i="15"/>
  <c r="G450" i="15"/>
  <c r="M450" i="15"/>
  <c r="S450" i="15"/>
  <c r="F450" i="15"/>
  <c r="T450" i="15"/>
  <c r="N450" i="15"/>
  <c r="A451" i="15"/>
  <c r="C451" i="15" l="1"/>
  <c r="AB451" i="15"/>
  <c r="E451" i="15"/>
  <c r="P451" i="15"/>
  <c r="F451" i="15"/>
  <c r="N451" i="15"/>
  <c r="D451" i="15"/>
  <c r="G451" i="15"/>
  <c r="R451" i="15"/>
  <c r="I451" i="15"/>
  <c r="B451" i="15"/>
  <c r="T451" i="15"/>
  <c r="L451" i="15"/>
  <c r="Q451" i="15"/>
  <c r="AA451" i="15" s="1"/>
  <c r="J451" i="15"/>
  <c r="O451" i="15"/>
  <c r="U451" i="15"/>
  <c r="S451" i="15"/>
  <c r="H451" i="15"/>
  <c r="M451" i="15"/>
  <c r="K451" i="15"/>
  <c r="A452" i="15"/>
  <c r="V450" i="15"/>
  <c r="V451" i="15" l="1"/>
  <c r="N452" i="15"/>
  <c r="F452" i="15"/>
  <c r="I452" i="15"/>
  <c r="G452" i="15"/>
  <c r="O452" i="15"/>
  <c r="P452" i="15"/>
  <c r="E452" i="15"/>
  <c r="T452" i="15"/>
  <c r="D452" i="15"/>
  <c r="S452" i="15"/>
  <c r="J452" i="15"/>
  <c r="M452" i="15"/>
  <c r="Q452" i="15"/>
  <c r="AA452" i="15" s="1"/>
  <c r="R452" i="15"/>
  <c r="U452" i="15"/>
  <c r="H452" i="15"/>
  <c r="AB452" i="15"/>
  <c r="C452" i="15"/>
  <c r="L452" i="15"/>
  <c r="B452" i="15"/>
  <c r="K452" i="15"/>
  <c r="A453" i="15"/>
  <c r="V452" i="15" l="1"/>
  <c r="E453" i="15"/>
  <c r="G453" i="15"/>
  <c r="I453" i="15"/>
  <c r="T453" i="15"/>
  <c r="C453" i="15"/>
  <c r="AB453" i="15"/>
  <c r="L453" i="15"/>
  <c r="K453" i="15"/>
  <c r="D453" i="15"/>
  <c r="Q453" i="15"/>
  <c r="AA453" i="15" s="1"/>
  <c r="N453" i="15"/>
  <c r="U453" i="15"/>
  <c r="B453" i="15"/>
  <c r="H453" i="15"/>
  <c r="R453" i="15"/>
  <c r="M453" i="15"/>
  <c r="S453" i="15"/>
  <c r="F453" i="15"/>
  <c r="J453" i="15"/>
  <c r="O453" i="15"/>
  <c r="P453" i="15"/>
  <c r="A454" i="15"/>
  <c r="V453" i="15" l="1"/>
  <c r="P454" i="15"/>
  <c r="L454" i="15"/>
  <c r="G454" i="15"/>
  <c r="T454" i="15"/>
  <c r="Q454" i="15"/>
  <c r="AA454" i="15" s="1"/>
  <c r="H454" i="15"/>
  <c r="O454" i="15"/>
  <c r="R454" i="15"/>
  <c r="U454" i="15"/>
  <c r="J454" i="15"/>
  <c r="B454" i="15"/>
  <c r="C454" i="15"/>
  <c r="AB454" i="15"/>
  <c r="I454" i="15"/>
  <c r="N454" i="15"/>
  <c r="K454" i="15"/>
  <c r="M454" i="15"/>
  <c r="D454" i="15"/>
  <c r="E454" i="15"/>
  <c r="S454" i="15"/>
  <c r="F454" i="15"/>
  <c r="A455" i="15"/>
  <c r="S455" i="15" l="1"/>
  <c r="Q455" i="15"/>
  <c r="AA455" i="15" s="1"/>
  <c r="N455" i="15"/>
  <c r="C455" i="15"/>
  <c r="L455" i="15"/>
  <c r="I455" i="15"/>
  <c r="J455" i="15"/>
  <c r="M455" i="15"/>
  <c r="G455" i="15"/>
  <c r="H455" i="15"/>
  <c r="D455" i="15"/>
  <c r="E455" i="15"/>
  <c r="F455" i="15"/>
  <c r="U455" i="15"/>
  <c r="R455" i="15"/>
  <c r="K455" i="15"/>
  <c r="T455" i="15"/>
  <c r="P455" i="15"/>
  <c r="O455" i="15"/>
  <c r="B455" i="15"/>
  <c r="AB455" i="15"/>
  <c r="A456" i="15"/>
  <c r="V454" i="15"/>
  <c r="V455" i="15" l="1"/>
  <c r="G456" i="15"/>
  <c r="C456" i="15"/>
  <c r="H456" i="15"/>
  <c r="I456" i="15"/>
  <c r="N456" i="15"/>
  <c r="K456" i="15"/>
  <c r="B456" i="15"/>
  <c r="P456" i="15"/>
  <c r="T456" i="15"/>
  <c r="S456" i="15"/>
  <c r="E456" i="15"/>
  <c r="Q456" i="15"/>
  <c r="AA456" i="15" s="1"/>
  <c r="M456" i="15"/>
  <c r="AB456" i="15"/>
  <c r="R456" i="15"/>
  <c r="L456" i="15"/>
  <c r="D456" i="15"/>
  <c r="O456" i="15"/>
  <c r="F456" i="15"/>
  <c r="J456" i="15"/>
  <c r="U456" i="15"/>
  <c r="A457" i="15"/>
  <c r="V456" i="15" l="1"/>
  <c r="D457" i="15"/>
  <c r="G457" i="15"/>
  <c r="AB457" i="15"/>
  <c r="Q457" i="15"/>
  <c r="AA457" i="15" s="1"/>
  <c r="M457" i="15"/>
  <c r="O457" i="15"/>
  <c r="K457" i="15"/>
  <c r="B457" i="15"/>
  <c r="H457" i="15"/>
  <c r="N457" i="15"/>
  <c r="E457" i="15"/>
  <c r="L457" i="15"/>
  <c r="I457" i="15"/>
  <c r="R457" i="15"/>
  <c r="T457" i="15"/>
  <c r="J457" i="15"/>
  <c r="U457" i="15"/>
  <c r="F457" i="15"/>
  <c r="S457" i="15"/>
  <c r="P457" i="15"/>
  <c r="C457" i="15"/>
  <c r="A458" i="15"/>
  <c r="V457" i="15" l="1"/>
  <c r="AB458" i="15"/>
  <c r="F458" i="15"/>
  <c r="B458" i="15"/>
  <c r="T458" i="15"/>
  <c r="N458" i="15"/>
  <c r="S458" i="15"/>
  <c r="K458" i="15"/>
  <c r="I458" i="15"/>
  <c r="R458" i="15"/>
  <c r="P458" i="15"/>
  <c r="Q458" i="15"/>
  <c r="AA458" i="15" s="1"/>
  <c r="C458" i="15"/>
  <c r="G458" i="15"/>
  <c r="D458" i="15"/>
  <c r="M458" i="15"/>
  <c r="H458" i="15"/>
  <c r="J458" i="15"/>
  <c r="U458" i="15"/>
  <c r="E458" i="15"/>
  <c r="O458" i="15"/>
  <c r="L458" i="15"/>
  <c r="A459" i="15"/>
  <c r="V458" i="15" l="1"/>
  <c r="C459" i="15"/>
  <c r="M459" i="15"/>
  <c r="G459" i="15"/>
  <c r="J459" i="15"/>
  <c r="E459" i="15"/>
  <c r="U459" i="15"/>
  <c r="H459" i="15"/>
  <c r="D459" i="15"/>
  <c r="N459" i="15"/>
  <c r="Q459" i="15"/>
  <c r="AA459" i="15" s="1"/>
  <c r="P459" i="15"/>
  <c r="T459" i="15"/>
  <c r="I459" i="15"/>
  <c r="S459" i="15"/>
  <c r="F459" i="15"/>
  <c r="R459" i="15"/>
  <c r="L459" i="15"/>
  <c r="K459" i="15"/>
  <c r="B459" i="15"/>
  <c r="O459" i="15"/>
  <c r="AB459" i="15"/>
  <c r="A460" i="15"/>
  <c r="V459" i="15" l="1"/>
  <c r="K460" i="15"/>
  <c r="G460" i="15"/>
  <c r="F460" i="15"/>
  <c r="P460" i="15"/>
  <c r="O460" i="15"/>
  <c r="N460" i="15"/>
  <c r="J460" i="15"/>
  <c r="L460" i="15"/>
  <c r="Q460" i="15"/>
  <c r="AA460" i="15" s="1"/>
  <c r="AB460" i="15"/>
  <c r="U460" i="15"/>
  <c r="I460" i="15"/>
  <c r="S460" i="15"/>
  <c r="E460" i="15"/>
  <c r="M460" i="15"/>
  <c r="D460" i="15"/>
  <c r="R460" i="15"/>
  <c r="C460" i="15"/>
  <c r="H460" i="15"/>
  <c r="T460" i="15"/>
  <c r="B460" i="15"/>
  <c r="A461" i="15"/>
  <c r="V460" i="15" l="1"/>
  <c r="J461" i="15"/>
  <c r="C461" i="15"/>
  <c r="O461" i="15"/>
  <c r="S461" i="15"/>
  <c r="B461" i="15"/>
  <c r="U461" i="15"/>
  <c r="G461" i="15"/>
  <c r="N461" i="15"/>
  <c r="Q461" i="15"/>
  <c r="AA461" i="15" s="1"/>
  <c r="K461" i="15"/>
  <c r="AB461" i="15"/>
  <c r="E461" i="15"/>
  <c r="L461" i="15"/>
  <c r="M461" i="15"/>
  <c r="I461" i="15"/>
  <c r="R461" i="15"/>
  <c r="P461" i="15"/>
  <c r="H461" i="15"/>
  <c r="T461" i="15"/>
  <c r="D461" i="15"/>
  <c r="F461" i="15"/>
  <c r="A462" i="15"/>
  <c r="V461" i="15" l="1"/>
  <c r="L462" i="15"/>
  <c r="O462" i="15"/>
  <c r="K462" i="15"/>
  <c r="F462" i="15"/>
  <c r="C462" i="15"/>
  <c r="U462" i="15"/>
  <c r="AB462" i="15"/>
  <c r="S462" i="15"/>
  <c r="D462" i="15"/>
  <c r="N462" i="15"/>
  <c r="R462" i="15"/>
  <c r="P462" i="15"/>
  <c r="T462" i="15"/>
  <c r="J462" i="15"/>
  <c r="I462" i="15"/>
  <c r="Q462" i="15"/>
  <c r="AA462" i="15" s="1"/>
  <c r="G462" i="15"/>
  <c r="E462" i="15"/>
  <c r="H462" i="15"/>
  <c r="B462" i="15"/>
  <c r="M462" i="15"/>
  <c r="A463" i="15"/>
  <c r="V462" i="15" l="1"/>
  <c r="O463" i="15"/>
  <c r="T463" i="15"/>
  <c r="L463" i="15"/>
  <c r="M463" i="15"/>
  <c r="E463" i="15"/>
  <c r="D463" i="15"/>
  <c r="Q463" i="15"/>
  <c r="AA463" i="15" s="1"/>
  <c r="S463" i="15"/>
  <c r="G463" i="15"/>
  <c r="U463" i="15"/>
  <c r="V463" i="15" s="1"/>
  <c r="C463" i="15"/>
  <c r="B463" i="15"/>
  <c r="P463" i="15"/>
  <c r="F463" i="15"/>
  <c r="N463" i="15"/>
  <c r="R463" i="15"/>
  <c r="J463" i="15"/>
  <c r="K463" i="15"/>
  <c r="I463" i="15"/>
  <c r="AB463" i="15"/>
  <c r="H463" i="15"/>
  <c r="A464" i="15"/>
  <c r="B464" i="15" l="1"/>
  <c r="T464" i="15"/>
  <c r="F464" i="15"/>
  <c r="I464" i="15"/>
  <c r="S464" i="15"/>
  <c r="R464" i="15"/>
  <c r="Q464" i="15"/>
  <c r="AA464" i="15" s="1"/>
  <c r="M464" i="15"/>
  <c r="O464" i="15"/>
  <c r="P464" i="15"/>
  <c r="C464" i="15"/>
  <c r="H464" i="15"/>
  <c r="D464" i="15"/>
  <c r="E464" i="15"/>
  <c r="N464" i="15"/>
  <c r="K464" i="15"/>
  <c r="J464" i="15"/>
  <c r="G464" i="15"/>
  <c r="L464" i="15"/>
  <c r="U464" i="15"/>
  <c r="AB464" i="15"/>
  <c r="A465" i="15"/>
  <c r="V464" i="15" l="1"/>
  <c r="Q465" i="15"/>
  <c r="AA465" i="15" s="1"/>
  <c r="F465" i="15"/>
  <c r="S465" i="15"/>
  <c r="P465" i="15"/>
  <c r="B465" i="15"/>
  <c r="K465" i="15"/>
  <c r="AB465" i="15"/>
  <c r="N465" i="15"/>
  <c r="O465" i="15"/>
  <c r="L465" i="15"/>
  <c r="J465" i="15"/>
  <c r="C465" i="15"/>
  <c r="T465" i="15"/>
  <c r="G465" i="15"/>
  <c r="I465" i="15"/>
  <c r="H465" i="15"/>
  <c r="M465" i="15"/>
  <c r="E465" i="15"/>
  <c r="D465" i="15"/>
  <c r="R465" i="15"/>
  <c r="U465" i="15"/>
  <c r="A466" i="15"/>
  <c r="P466" i="15" l="1"/>
  <c r="D466" i="15"/>
  <c r="S466" i="15"/>
  <c r="O466" i="15"/>
  <c r="C466" i="15"/>
  <c r="L466" i="15"/>
  <c r="N466" i="15"/>
  <c r="B466" i="15"/>
  <c r="T466" i="15"/>
  <c r="J466" i="15"/>
  <c r="M466" i="15"/>
  <c r="G466" i="15"/>
  <c r="R466" i="15"/>
  <c r="K466" i="15"/>
  <c r="H466" i="15"/>
  <c r="I466" i="15"/>
  <c r="F466" i="15"/>
  <c r="E466" i="15"/>
  <c r="Q466" i="15"/>
  <c r="AA466" i="15" s="1"/>
  <c r="U466" i="15"/>
  <c r="AB466" i="15"/>
  <c r="A467" i="15"/>
  <c r="V465" i="15"/>
  <c r="V466" i="15" l="1"/>
  <c r="B467" i="15"/>
  <c r="J467" i="15"/>
  <c r="E467" i="15"/>
  <c r="S467" i="15"/>
  <c r="D467" i="15"/>
  <c r="C467" i="15"/>
  <c r="T467" i="15"/>
  <c r="O467" i="15"/>
  <c r="N467" i="15"/>
  <c r="U467" i="15"/>
  <c r="M467" i="15"/>
  <c r="F467" i="15"/>
  <c r="P467" i="15"/>
  <c r="I467" i="15"/>
  <c r="AB467" i="15"/>
  <c r="R467" i="15"/>
  <c r="H467" i="15"/>
  <c r="L467" i="15"/>
  <c r="Q467" i="15"/>
  <c r="AA467" i="15" s="1"/>
  <c r="G467" i="15"/>
  <c r="K467" i="15"/>
  <c r="A468" i="15"/>
  <c r="V467" i="15" l="1"/>
  <c r="M468" i="15"/>
  <c r="P468" i="15"/>
  <c r="L468" i="15"/>
  <c r="H468" i="15"/>
  <c r="T468" i="15"/>
  <c r="G468" i="15"/>
  <c r="O468" i="15"/>
  <c r="Q468" i="15"/>
  <c r="AA468" i="15" s="1"/>
  <c r="S468" i="15"/>
  <c r="C468" i="15"/>
  <c r="D468" i="15"/>
  <c r="B468" i="15"/>
  <c r="R468" i="15"/>
  <c r="E468" i="15"/>
  <c r="I468" i="15"/>
  <c r="U468" i="15"/>
  <c r="AB468" i="15"/>
  <c r="K468" i="15"/>
  <c r="N468" i="15"/>
  <c r="F468" i="15"/>
  <c r="J468" i="15"/>
  <c r="A469" i="15"/>
  <c r="V468" i="15" l="1"/>
  <c r="H469" i="15"/>
  <c r="N469" i="15"/>
  <c r="J469" i="15"/>
  <c r="F469" i="15"/>
  <c r="R469" i="15"/>
  <c r="U469" i="15"/>
  <c r="L469" i="15"/>
  <c r="D469" i="15"/>
  <c r="T469" i="15"/>
  <c r="G469" i="15"/>
  <c r="Q469" i="15"/>
  <c r="AA469" i="15" s="1"/>
  <c r="O469" i="15"/>
  <c r="M469" i="15"/>
  <c r="I469" i="15"/>
  <c r="P469" i="15"/>
  <c r="C469" i="15"/>
  <c r="K469" i="15"/>
  <c r="B469" i="15"/>
  <c r="AB469" i="15"/>
  <c r="E469" i="15"/>
  <c r="S469" i="15"/>
  <c r="A470" i="15"/>
  <c r="Q470" i="15" l="1"/>
  <c r="AA470" i="15" s="1"/>
  <c r="D470" i="15"/>
  <c r="B470" i="15"/>
  <c r="E470" i="15"/>
  <c r="R470" i="15"/>
  <c r="O470" i="15"/>
  <c r="J470" i="15"/>
  <c r="C470" i="15"/>
  <c r="K470" i="15"/>
  <c r="G470" i="15"/>
  <c r="AB470" i="15"/>
  <c r="I470" i="15"/>
  <c r="S470" i="15"/>
  <c r="H470" i="15"/>
  <c r="M470" i="15"/>
  <c r="L470" i="15"/>
  <c r="U470" i="15"/>
  <c r="T470" i="15"/>
  <c r="F470" i="15"/>
  <c r="P470" i="15"/>
  <c r="N470" i="15"/>
  <c r="A471" i="15"/>
  <c r="V469" i="15"/>
  <c r="V470" i="15" l="1"/>
  <c r="C471" i="15"/>
  <c r="L471" i="15"/>
  <c r="K471" i="15"/>
  <c r="M471" i="15"/>
  <c r="G471" i="15"/>
  <c r="AB471" i="15"/>
  <c r="P471" i="15"/>
  <c r="E471" i="15"/>
  <c r="U471" i="15"/>
  <c r="O471" i="15"/>
  <c r="N471" i="15"/>
  <c r="R471" i="15"/>
  <c r="J471" i="15"/>
  <c r="S471" i="15"/>
  <c r="I471" i="15"/>
  <c r="T471" i="15"/>
  <c r="D471" i="15"/>
  <c r="B471" i="15"/>
  <c r="H471" i="15"/>
  <c r="Q471" i="15"/>
  <c r="AA471" i="15" s="1"/>
  <c r="F471" i="15"/>
  <c r="A472" i="15"/>
  <c r="F472" i="15" l="1"/>
  <c r="O472" i="15"/>
  <c r="P472" i="15"/>
  <c r="S472" i="15"/>
  <c r="U472" i="15"/>
  <c r="D472" i="15"/>
  <c r="E472" i="15"/>
  <c r="M472" i="15"/>
  <c r="J472" i="15"/>
  <c r="G472" i="15"/>
  <c r="H472" i="15"/>
  <c r="I472" i="15"/>
  <c r="Q472" i="15"/>
  <c r="AA472" i="15" s="1"/>
  <c r="AB472" i="15"/>
  <c r="T472" i="15"/>
  <c r="B472" i="15"/>
  <c r="N472" i="15"/>
  <c r="K472" i="15"/>
  <c r="L472" i="15"/>
  <c r="C472" i="15"/>
  <c r="R472" i="15"/>
  <c r="A473" i="15"/>
  <c r="V471" i="15"/>
  <c r="V472" i="15" l="1"/>
  <c r="H473" i="15"/>
  <c r="N473" i="15"/>
  <c r="O473" i="15"/>
  <c r="I473" i="15"/>
  <c r="R473" i="15"/>
  <c r="AB473" i="15"/>
  <c r="L473" i="15"/>
  <c r="D473" i="15"/>
  <c r="G473" i="15"/>
  <c r="J473" i="15"/>
  <c r="M473" i="15"/>
  <c r="E473" i="15"/>
  <c r="U473" i="15"/>
  <c r="B473" i="15"/>
  <c r="C473" i="15"/>
  <c r="F473" i="15"/>
  <c r="S473" i="15"/>
  <c r="T473" i="15"/>
  <c r="K473" i="15"/>
  <c r="Q473" i="15"/>
  <c r="AA473" i="15" s="1"/>
  <c r="P473" i="15"/>
  <c r="A474" i="15"/>
  <c r="L474" i="15" l="1"/>
  <c r="M474" i="15"/>
  <c r="S474" i="15"/>
  <c r="D474" i="15"/>
  <c r="C474" i="15"/>
  <c r="F474" i="15"/>
  <c r="AB474" i="15"/>
  <c r="T474" i="15"/>
  <c r="N474" i="15"/>
  <c r="K474" i="15"/>
  <c r="J474" i="15"/>
  <c r="B474" i="15"/>
  <c r="E474" i="15"/>
  <c r="H474" i="15"/>
  <c r="I474" i="15"/>
  <c r="R474" i="15"/>
  <c r="P474" i="15"/>
  <c r="G474" i="15"/>
  <c r="U474" i="15"/>
  <c r="O474" i="15"/>
  <c r="Q474" i="15"/>
  <c r="AA474" i="15" s="1"/>
  <c r="A475" i="15"/>
  <c r="V473" i="15"/>
  <c r="J475" i="15" l="1"/>
  <c r="L475" i="15"/>
  <c r="U475" i="15"/>
  <c r="H475" i="15"/>
  <c r="M475" i="15"/>
  <c r="K475" i="15"/>
  <c r="G475" i="15"/>
  <c r="T475" i="15"/>
  <c r="D475" i="15"/>
  <c r="O475" i="15"/>
  <c r="AB475" i="15"/>
  <c r="Q475" i="15"/>
  <c r="AA475" i="15" s="1"/>
  <c r="P475" i="15"/>
  <c r="F475" i="15"/>
  <c r="E475" i="15"/>
  <c r="S475" i="15"/>
  <c r="R475" i="15"/>
  <c r="B475" i="15"/>
  <c r="N475" i="15"/>
  <c r="C475" i="15"/>
  <c r="I475" i="15"/>
  <c r="A476" i="15"/>
  <c r="V474" i="15"/>
  <c r="U476" i="15" l="1"/>
  <c r="G476" i="15"/>
  <c r="O476" i="15"/>
  <c r="I476" i="15"/>
  <c r="R476" i="15"/>
  <c r="C476" i="15"/>
  <c r="D476" i="15"/>
  <c r="K476" i="15"/>
  <c r="M476" i="15"/>
  <c r="S476" i="15"/>
  <c r="F476" i="15"/>
  <c r="P476" i="15"/>
  <c r="T476" i="15"/>
  <c r="H476" i="15"/>
  <c r="AB476" i="15"/>
  <c r="J476" i="15"/>
  <c r="B476" i="15"/>
  <c r="E476" i="15"/>
  <c r="N476" i="15"/>
  <c r="Q476" i="15"/>
  <c r="AA476" i="15" s="1"/>
  <c r="L476" i="15"/>
  <c r="A477" i="15"/>
  <c r="V475" i="15"/>
  <c r="M477" i="15" l="1"/>
  <c r="C477" i="15"/>
  <c r="P477" i="15"/>
  <c r="O477" i="15"/>
  <c r="I477" i="15"/>
  <c r="K477" i="15"/>
  <c r="H477" i="15"/>
  <c r="N477" i="15"/>
  <c r="J477" i="15"/>
  <c r="L477" i="15"/>
  <c r="F477" i="15"/>
  <c r="R477" i="15"/>
  <c r="Q477" i="15"/>
  <c r="AA477" i="15" s="1"/>
  <c r="B477" i="15"/>
  <c r="E477" i="15"/>
  <c r="S477" i="15"/>
  <c r="T477" i="15"/>
  <c r="D477" i="15"/>
  <c r="AB477" i="15"/>
  <c r="G477" i="15"/>
  <c r="U477" i="15"/>
  <c r="A478" i="15"/>
  <c r="V476" i="15"/>
  <c r="AB478" i="15" l="1"/>
  <c r="D478" i="15"/>
  <c r="M478" i="15"/>
  <c r="H478" i="15"/>
  <c r="O478" i="15"/>
  <c r="I478" i="15"/>
  <c r="T478" i="15"/>
  <c r="P478" i="15"/>
  <c r="N478" i="15"/>
  <c r="U478" i="15"/>
  <c r="V478" i="15" s="1"/>
  <c r="F478" i="15"/>
  <c r="J478" i="15"/>
  <c r="K478" i="15"/>
  <c r="L478" i="15"/>
  <c r="E478" i="15"/>
  <c r="S478" i="15"/>
  <c r="C478" i="15"/>
  <c r="Q478" i="15"/>
  <c r="AA478" i="15" s="1"/>
  <c r="B478" i="15"/>
  <c r="G478" i="15"/>
  <c r="R478" i="15"/>
  <c r="A479" i="15"/>
  <c r="V477" i="15"/>
  <c r="P479" i="15" l="1"/>
  <c r="B479" i="15"/>
  <c r="E479" i="15"/>
  <c r="C479" i="15"/>
  <c r="F479" i="15"/>
  <c r="N479" i="15"/>
  <c r="G479" i="15"/>
  <c r="K479" i="15"/>
  <c r="T479" i="15"/>
  <c r="M479" i="15"/>
  <c r="I479" i="15"/>
  <c r="S479" i="15"/>
  <c r="U479" i="15"/>
  <c r="H479" i="15"/>
  <c r="Q479" i="15"/>
  <c r="AA479" i="15" s="1"/>
  <c r="D479" i="15"/>
  <c r="R479" i="15"/>
  <c r="J479" i="15"/>
  <c r="O479" i="15"/>
  <c r="AB479" i="15"/>
  <c r="L479" i="15"/>
  <c r="A480" i="15"/>
  <c r="L480" i="15" l="1"/>
  <c r="T480" i="15"/>
  <c r="G480" i="15"/>
  <c r="F480" i="15"/>
  <c r="O480" i="15"/>
  <c r="B480" i="15"/>
  <c r="D480" i="15"/>
  <c r="S480" i="15"/>
  <c r="R480" i="15"/>
  <c r="M480" i="15"/>
  <c r="J480" i="15"/>
  <c r="Q480" i="15"/>
  <c r="AA480" i="15" s="1"/>
  <c r="AB480" i="15"/>
  <c r="H480" i="15"/>
  <c r="P480" i="15"/>
  <c r="U480" i="15"/>
  <c r="V480" i="15" s="1"/>
  <c r="N480" i="15"/>
  <c r="K480" i="15"/>
  <c r="E480" i="15"/>
  <c r="I480" i="15"/>
  <c r="C480" i="15"/>
  <c r="A481" i="15"/>
  <c r="V479" i="15"/>
  <c r="AB481" i="15" l="1"/>
  <c r="H481" i="15"/>
  <c r="S481" i="15"/>
  <c r="F481" i="15"/>
  <c r="I481" i="15"/>
  <c r="T481" i="15"/>
  <c r="L481" i="15"/>
  <c r="N481" i="15"/>
  <c r="U481" i="15"/>
  <c r="G481" i="15"/>
  <c r="J481" i="15"/>
  <c r="R481" i="15"/>
  <c r="M481" i="15"/>
  <c r="E481" i="15"/>
  <c r="B481" i="15"/>
  <c r="K481" i="15"/>
  <c r="D481" i="15"/>
  <c r="O481" i="15"/>
  <c r="Q481" i="15"/>
  <c r="AA481" i="15" s="1"/>
  <c r="P481" i="15"/>
  <c r="C481" i="15"/>
  <c r="A482" i="15"/>
  <c r="D482" i="15" l="1"/>
  <c r="I482" i="15"/>
  <c r="R482" i="15"/>
  <c r="AB482" i="15"/>
  <c r="U482" i="15"/>
  <c r="O482" i="15"/>
  <c r="G482" i="15"/>
  <c r="E482" i="15"/>
  <c r="M482" i="15"/>
  <c r="S482" i="15"/>
  <c r="L482" i="15"/>
  <c r="P482" i="15"/>
  <c r="F482" i="15"/>
  <c r="T482" i="15"/>
  <c r="B482" i="15"/>
  <c r="N482" i="15"/>
  <c r="H482" i="15"/>
  <c r="K482" i="15"/>
  <c r="Q482" i="15"/>
  <c r="AA482" i="15" s="1"/>
  <c r="J482" i="15"/>
  <c r="C482" i="15"/>
  <c r="A483" i="15"/>
  <c r="V481" i="15"/>
  <c r="V482" i="15" l="1"/>
  <c r="U483" i="15"/>
  <c r="L483" i="15"/>
  <c r="G483" i="15"/>
  <c r="R483" i="15"/>
  <c r="C483" i="15"/>
  <c r="Q483" i="15"/>
  <c r="AA483" i="15" s="1"/>
  <c r="I483" i="15"/>
  <c r="B483" i="15"/>
  <c r="J483" i="15"/>
  <c r="O483" i="15"/>
  <c r="M483" i="15"/>
  <c r="S483" i="15"/>
  <c r="K483" i="15"/>
  <c r="H483" i="15"/>
  <c r="T483" i="15"/>
  <c r="E483" i="15"/>
  <c r="P483" i="15"/>
  <c r="N483" i="15"/>
  <c r="D483" i="15"/>
  <c r="AB483" i="15"/>
  <c r="F483" i="15"/>
  <c r="A484" i="15"/>
  <c r="E484" i="15" l="1"/>
  <c r="L484" i="15"/>
  <c r="P484" i="15"/>
  <c r="U484" i="15"/>
  <c r="M484" i="15"/>
  <c r="G484" i="15"/>
  <c r="I484" i="15"/>
  <c r="S484" i="15"/>
  <c r="F484" i="15"/>
  <c r="H484" i="15"/>
  <c r="K484" i="15"/>
  <c r="R484" i="15"/>
  <c r="AB484" i="15"/>
  <c r="O484" i="15"/>
  <c r="B484" i="15"/>
  <c r="N484" i="15"/>
  <c r="D484" i="15"/>
  <c r="Q484" i="15"/>
  <c r="AA484" i="15" s="1"/>
  <c r="J484" i="15"/>
  <c r="C484" i="15"/>
  <c r="T484" i="15"/>
  <c r="A485" i="15"/>
  <c r="V483" i="15"/>
  <c r="O485" i="15" l="1"/>
  <c r="L485" i="15"/>
  <c r="T485" i="15"/>
  <c r="U485" i="15"/>
  <c r="Q485" i="15"/>
  <c r="AA485" i="15" s="1"/>
  <c r="M485" i="15"/>
  <c r="D485" i="15"/>
  <c r="P485" i="15"/>
  <c r="E485" i="15"/>
  <c r="H485" i="15"/>
  <c r="S485" i="15"/>
  <c r="AB485" i="15"/>
  <c r="K485" i="15"/>
  <c r="F485" i="15"/>
  <c r="G485" i="15"/>
  <c r="N485" i="15"/>
  <c r="J485" i="15"/>
  <c r="B485" i="15"/>
  <c r="I485" i="15"/>
  <c r="R485" i="15"/>
  <c r="C485" i="15"/>
  <c r="A486" i="15"/>
  <c r="V484" i="15"/>
  <c r="V485" i="15" l="1"/>
  <c r="U486" i="15"/>
  <c r="F486" i="15"/>
  <c r="D486" i="15"/>
  <c r="H486" i="15"/>
  <c r="N486" i="15"/>
  <c r="L486" i="15"/>
  <c r="B486" i="15"/>
  <c r="J486" i="15"/>
  <c r="T486" i="15"/>
  <c r="K486" i="15"/>
  <c r="E486" i="15"/>
  <c r="AB486" i="15"/>
  <c r="S486" i="15"/>
  <c r="Q486" i="15"/>
  <c r="AA486" i="15" s="1"/>
  <c r="C486" i="15"/>
  <c r="R486" i="15"/>
  <c r="P486" i="15"/>
  <c r="O486" i="15"/>
  <c r="M486" i="15"/>
  <c r="I486" i="15"/>
  <c r="G486" i="15"/>
  <c r="A487" i="15"/>
  <c r="E487" i="15" l="1"/>
  <c r="P487" i="15"/>
  <c r="N487" i="15"/>
  <c r="G487" i="15"/>
  <c r="U487" i="15"/>
  <c r="S487" i="15"/>
  <c r="M487" i="15"/>
  <c r="R487" i="15"/>
  <c r="AB487" i="15"/>
  <c r="D487" i="15"/>
  <c r="T487" i="15"/>
  <c r="I487" i="15"/>
  <c r="C487" i="15"/>
  <c r="F487" i="15"/>
  <c r="J487" i="15"/>
  <c r="H487" i="15"/>
  <c r="Q487" i="15"/>
  <c r="AA487" i="15" s="1"/>
  <c r="K487" i="15"/>
  <c r="O487" i="15"/>
  <c r="B487" i="15"/>
  <c r="L487" i="15"/>
  <c r="A488" i="15"/>
  <c r="V486" i="15"/>
  <c r="V487" i="15" l="1"/>
  <c r="N488" i="15"/>
  <c r="I488" i="15"/>
  <c r="L488" i="15"/>
  <c r="T488" i="15"/>
  <c r="R488" i="15"/>
  <c r="O488" i="15"/>
  <c r="F488" i="15"/>
  <c r="P488" i="15"/>
  <c r="S488" i="15"/>
  <c r="B488" i="15"/>
  <c r="D488" i="15"/>
  <c r="E488" i="15"/>
  <c r="Q488" i="15"/>
  <c r="AA488" i="15" s="1"/>
  <c r="M488" i="15"/>
  <c r="J488" i="15"/>
  <c r="G488" i="15"/>
  <c r="AB488" i="15"/>
  <c r="H488" i="15"/>
  <c r="C488" i="15"/>
  <c r="U488" i="15"/>
  <c r="K488" i="15"/>
  <c r="A489" i="15"/>
  <c r="H489" i="15" l="1"/>
  <c r="N489" i="15"/>
  <c r="E489" i="15"/>
  <c r="I489" i="15"/>
  <c r="R489" i="15"/>
  <c r="AB489" i="15"/>
  <c r="C489" i="15"/>
  <c r="F489" i="15"/>
  <c r="S489" i="15"/>
  <c r="L489" i="15"/>
  <c r="D489" i="15"/>
  <c r="U489" i="15"/>
  <c r="G489" i="15"/>
  <c r="T489" i="15"/>
  <c r="B489" i="15"/>
  <c r="K489" i="15"/>
  <c r="P489" i="15"/>
  <c r="J489" i="15"/>
  <c r="Q489" i="15"/>
  <c r="AA489" i="15" s="1"/>
  <c r="M489" i="15"/>
  <c r="O489" i="15"/>
  <c r="A490" i="15"/>
  <c r="V488" i="15"/>
  <c r="V489" i="15" l="1"/>
  <c r="L490" i="15"/>
  <c r="J490" i="15"/>
  <c r="AB490" i="15"/>
  <c r="U490" i="15"/>
  <c r="I490" i="15"/>
  <c r="R490" i="15"/>
  <c r="K490" i="15"/>
  <c r="Q490" i="15"/>
  <c r="AA490" i="15" s="1"/>
  <c r="B490" i="15"/>
  <c r="O490" i="15"/>
  <c r="E490" i="15"/>
  <c r="D490" i="15"/>
  <c r="M490" i="15"/>
  <c r="H490" i="15"/>
  <c r="P490" i="15"/>
  <c r="C490" i="15"/>
  <c r="F490" i="15"/>
  <c r="T490" i="15"/>
  <c r="G490" i="15"/>
  <c r="N490" i="15"/>
  <c r="S490" i="15"/>
  <c r="A491" i="15"/>
  <c r="V490" i="15" l="1"/>
  <c r="F491" i="15"/>
  <c r="C491" i="15"/>
  <c r="S491" i="15"/>
  <c r="R491" i="15"/>
  <c r="M491" i="15"/>
  <c r="K491" i="15"/>
  <c r="AB491" i="15"/>
  <c r="E491" i="15"/>
  <c r="P491" i="15"/>
  <c r="O491" i="15"/>
  <c r="D491" i="15"/>
  <c r="J491" i="15"/>
  <c r="G491" i="15"/>
  <c r="I491" i="15"/>
  <c r="H491" i="15"/>
  <c r="N491" i="15"/>
  <c r="U491" i="15"/>
  <c r="B491" i="15"/>
  <c r="L491" i="15"/>
  <c r="Q491" i="15"/>
  <c r="AA491" i="15" s="1"/>
  <c r="T491" i="15"/>
  <c r="A492" i="15"/>
  <c r="V491" i="15" l="1"/>
  <c r="S492" i="15"/>
  <c r="AB492" i="15"/>
  <c r="D492" i="15"/>
  <c r="R492" i="15"/>
  <c r="M492" i="15"/>
  <c r="F492" i="15"/>
  <c r="B492" i="15"/>
  <c r="H492" i="15"/>
  <c r="C492" i="15"/>
  <c r="N492" i="15"/>
  <c r="I492" i="15"/>
  <c r="J492" i="15"/>
  <c r="L492" i="15"/>
  <c r="U492" i="15"/>
  <c r="K492" i="15"/>
  <c r="T492" i="15"/>
  <c r="G492" i="15"/>
  <c r="O492" i="15"/>
  <c r="P492" i="15"/>
  <c r="E492" i="15"/>
  <c r="Q492" i="15"/>
  <c r="AA492" i="15" s="1"/>
  <c r="A493" i="15"/>
  <c r="R493" i="15" l="1"/>
  <c r="B493" i="15"/>
  <c r="Q493" i="15"/>
  <c r="AA493" i="15" s="1"/>
  <c r="E493" i="15"/>
  <c r="S493" i="15"/>
  <c r="I493" i="15"/>
  <c r="K493" i="15"/>
  <c r="N493" i="15"/>
  <c r="P493" i="15"/>
  <c r="AB493" i="15"/>
  <c r="J493" i="15"/>
  <c r="H493" i="15"/>
  <c r="T493" i="15"/>
  <c r="G493" i="15"/>
  <c r="D493" i="15"/>
  <c r="F493" i="15"/>
  <c r="M493" i="15"/>
  <c r="O493" i="15"/>
  <c r="U493" i="15"/>
  <c r="C493" i="15"/>
  <c r="L493" i="15"/>
  <c r="A494" i="15"/>
  <c r="V492" i="15"/>
  <c r="V493" i="15" l="1"/>
  <c r="P494" i="15"/>
  <c r="C494" i="15"/>
  <c r="F494" i="15"/>
  <c r="K494" i="15"/>
  <c r="N494" i="15"/>
  <c r="D494" i="15"/>
  <c r="S494" i="15"/>
  <c r="J494" i="15"/>
  <c r="AB494" i="15"/>
  <c r="R494" i="15"/>
  <c r="U494" i="15"/>
  <c r="E494" i="15"/>
  <c r="G494" i="15"/>
  <c r="I494" i="15"/>
  <c r="Q494" i="15"/>
  <c r="AA494" i="15" s="1"/>
  <c r="B494" i="15"/>
  <c r="H494" i="15"/>
  <c r="L494" i="15"/>
  <c r="O494" i="15"/>
  <c r="M494" i="15"/>
  <c r="T494" i="15"/>
  <c r="A495" i="15"/>
  <c r="V494" i="15" l="1"/>
  <c r="B495" i="15"/>
  <c r="E495" i="15"/>
  <c r="AB495" i="15"/>
  <c r="O495" i="15"/>
  <c r="C495" i="15"/>
  <c r="F495" i="15"/>
  <c r="N495" i="15"/>
  <c r="R495" i="15"/>
  <c r="J495" i="15"/>
  <c r="K495" i="15"/>
  <c r="I495" i="15"/>
  <c r="Q495" i="15"/>
  <c r="AA495" i="15" s="1"/>
  <c r="D495" i="15"/>
  <c r="T495" i="15"/>
  <c r="H495" i="15"/>
  <c r="L495" i="15"/>
  <c r="U495" i="15"/>
  <c r="G495" i="15"/>
  <c r="S495" i="15"/>
  <c r="M495" i="15"/>
  <c r="P495" i="15"/>
  <c r="A496" i="15"/>
  <c r="V495" i="15" l="1"/>
  <c r="C496" i="15"/>
  <c r="H496" i="15"/>
  <c r="B496" i="15"/>
  <c r="T496" i="15"/>
  <c r="N496" i="15"/>
  <c r="K496" i="15"/>
  <c r="I496" i="15"/>
  <c r="L496" i="15"/>
  <c r="U496" i="15"/>
  <c r="R496" i="15"/>
  <c r="F496" i="15"/>
  <c r="O496" i="15"/>
  <c r="P496" i="15"/>
  <c r="E496" i="15"/>
  <c r="AB496" i="15"/>
  <c r="D496" i="15"/>
  <c r="S496" i="15"/>
  <c r="G496" i="15"/>
  <c r="M496" i="15"/>
  <c r="J496" i="15"/>
  <c r="Q496" i="15"/>
  <c r="AA496" i="15" s="1"/>
  <c r="A497" i="15"/>
  <c r="L497" i="15" l="1"/>
  <c r="F497" i="15"/>
  <c r="P497" i="15"/>
  <c r="T497" i="15"/>
  <c r="AB497" i="15"/>
  <c r="J497" i="15"/>
  <c r="B497" i="15"/>
  <c r="C497" i="15"/>
  <c r="R497" i="15"/>
  <c r="S497" i="15"/>
  <c r="H497" i="15"/>
  <c r="M497" i="15"/>
  <c r="D497" i="15"/>
  <c r="G497" i="15"/>
  <c r="I497" i="15"/>
  <c r="K497" i="15"/>
  <c r="Q497" i="15"/>
  <c r="AA497" i="15" s="1"/>
  <c r="O497" i="15"/>
  <c r="N497" i="15"/>
  <c r="E497" i="15"/>
  <c r="U497" i="15"/>
  <c r="A498" i="15"/>
  <c r="V496" i="15"/>
  <c r="V497" i="15" l="1"/>
  <c r="Q498" i="15"/>
  <c r="AA498" i="15" s="1"/>
  <c r="C498" i="15"/>
  <c r="P498" i="15"/>
  <c r="D498" i="15"/>
  <c r="M498" i="15"/>
  <c r="G498" i="15"/>
  <c r="J498" i="15"/>
  <c r="S498" i="15"/>
  <c r="E498" i="15"/>
  <c r="R498" i="15"/>
  <c r="T498" i="15"/>
  <c r="F498" i="15"/>
  <c r="U498" i="15"/>
  <c r="O498" i="15"/>
  <c r="N498" i="15"/>
  <c r="B498" i="15"/>
  <c r="L498" i="15"/>
  <c r="H498" i="15"/>
  <c r="K498" i="15"/>
  <c r="AB498" i="15"/>
  <c r="I498" i="15"/>
  <c r="A499" i="15"/>
  <c r="V498" i="15" l="1"/>
  <c r="P499" i="15"/>
  <c r="O499" i="15"/>
  <c r="C499" i="15"/>
  <c r="F499" i="15"/>
  <c r="M499" i="15"/>
  <c r="R499" i="15"/>
  <c r="U499" i="15"/>
  <c r="E499" i="15"/>
  <c r="AB499" i="15"/>
  <c r="N499" i="15"/>
  <c r="T499" i="15"/>
  <c r="J499" i="15"/>
  <c r="D499" i="15"/>
  <c r="I499" i="15"/>
  <c r="Q499" i="15"/>
  <c r="AA499" i="15" s="1"/>
  <c r="H499" i="15"/>
  <c r="K499" i="15"/>
  <c r="L499" i="15"/>
  <c r="S499" i="15"/>
  <c r="B499" i="15"/>
  <c r="G499" i="15"/>
  <c r="A500" i="15"/>
  <c r="R500" i="15" l="1"/>
  <c r="M500" i="15"/>
  <c r="F500" i="15"/>
  <c r="T500" i="15"/>
  <c r="H500" i="15"/>
  <c r="C500" i="15"/>
  <c r="K500" i="15"/>
  <c r="B500" i="15"/>
  <c r="J500" i="15"/>
  <c r="P500" i="15"/>
  <c r="G500" i="15"/>
  <c r="AB500" i="15"/>
  <c r="U500" i="15"/>
  <c r="I500" i="15"/>
  <c r="N500" i="15"/>
  <c r="Q500" i="15"/>
  <c r="AA500" i="15" s="1"/>
  <c r="E500" i="15"/>
  <c r="L500" i="15"/>
  <c r="O500" i="15"/>
  <c r="S500" i="15"/>
  <c r="D500" i="15"/>
  <c r="A501" i="15"/>
  <c r="V499" i="15"/>
  <c r="E501" i="15" l="1"/>
  <c r="F501" i="15"/>
  <c r="J501" i="15"/>
  <c r="AB501" i="15"/>
  <c r="P501" i="15"/>
  <c r="B501" i="15"/>
  <c r="Q501" i="15"/>
  <c r="AA501" i="15" s="1"/>
  <c r="G501" i="15"/>
  <c r="C501" i="15"/>
  <c r="I501" i="15"/>
  <c r="H501" i="15"/>
  <c r="T501" i="15"/>
  <c r="L501" i="15"/>
  <c r="D501" i="15"/>
  <c r="S501" i="15"/>
  <c r="O501" i="15"/>
  <c r="U501" i="15"/>
  <c r="N501" i="15"/>
  <c r="M501" i="15"/>
  <c r="R501" i="15"/>
  <c r="K501" i="15"/>
  <c r="A502" i="15"/>
  <c r="V500" i="15"/>
  <c r="V159" i="15"/>
  <c r="G502" i="15" l="1"/>
  <c r="N502" i="15"/>
  <c r="I502" i="15"/>
  <c r="C502" i="15"/>
  <c r="M502" i="15"/>
  <c r="K502" i="15"/>
  <c r="Q502" i="15"/>
  <c r="AA502" i="15" s="1"/>
  <c r="AB502" i="15"/>
  <c r="D502" i="15"/>
  <c r="O502" i="15"/>
  <c r="F502" i="15"/>
  <c r="P502" i="15"/>
  <c r="T502" i="15"/>
  <c r="H502" i="15"/>
  <c r="J502" i="15"/>
  <c r="U502" i="15"/>
  <c r="E502" i="15"/>
  <c r="S502" i="15"/>
  <c r="R502" i="15"/>
  <c r="B502" i="15"/>
  <c r="L502" i="15"/>
  <c r="A503" i="15"/>
  <c r="V501" i="15"/>
  <c r="S503" i="15" l="1"/>
  <c r="M503" i="15"/>
  <c r="G503" i="15"/>
  <c r="E503" i="15"/>
  <c r="F503" i="15"/>
  <c r="R503" i="15"/>
  <c r="I503" i="15"/>
  <c r="D503" i="15"/>
  <c r="C503" i="15"/>
  <c r="P503" i="15"/>
  <c r="N503" i="15"/>
  <c r="J503" i="15"/>
  <c r="K503" i="15"/>
  <c r="U503" i="15"/>
  <c r="AB503" i="15"/>
  <c r="H503" i="15"/>
  <c r="Q503" i="15"/>
  <c r="AA503" i="15" s="1"/>
  <c r="T503" i="15"/>
  <c r="O503" i="15"/>
  <c r="B503" i="15"/>
  <c r="L503" i="15"/>
  <c r="A504" i="15"/>
  <c r="V502" i="15"/>
  <c r="AB504" i="15" l="1"/>
  <c r="M504" i="15"/>
  <c r="J504" i="15"/>
  <c r="Q504" i="15"/>
  <c r="AA504" i="15" s="1"/>
  <c r="P504" i="15"/>
  <c r="D504" i="15"/>
  <c r="E504" i="15"/>
  <c r="N504" i="15"/>
  <c r="H504" i="15"/>
  <c r="B504" i="15"/>
  <c r="G504" i="15"/>
  <c r="L504" i="15"/>
  <c r="K504" i="15"/>
  <c r="I504" i="15"/>
  <c r="U504" i="15"/>
  <c r="F504" i="15"/>
  <c r="C504" i="15"/>
  <c r="R504" i="15"/>
  <c r="S504" i="15"/>
  <c r="T504" i="15"/>
  <c r="O504" i="15"/>
  <c r="A505" i="15"/>
  <c r="V503" i="15"/>
  <c r="V504" i="15" l="1"/>
  <c r="N505" i="15"/>
  <c r="L505" i="15"/>
  <c r="AB505" i="15"/>
  <c r="J505" i="15"/>
  <c r="R505" i="15"/>
  <c r="H505" i="15"/>
  <c r="S505" i="15"/>
  <c r="P505" i="15"/>
  <c r="F505" i="15"/>
  <c r="I505" i="15"/>
  <c r="B505" i="15"/>
  <c r="C505" i="15"/>
  <c r="O505" i="15"/>
  <c r="G505" i="15"/>
  <c r="D505" i="15"/>
  <c r="U505" i="15"/>
  <c r="T505" i="15"/>
  <c r="E505" i="15"/>
  <c r="Q505" i="15"/>
  <c r="AA505" i="15" s="1"/>
  <c r="M505" i="15"/>
  <c r="K505" i="15"/>
  <c r="A506" i="15"/>
  <c r="J506" i="15" l="1"/>
  <c r="M506" i="15"/>
  <c r="S506" i="15"/>
  <c r="F506" i="15"/>
  <c r="B506" i="15"/>
  <c r="I506" i="15"/>
  <c r="G506" i="15"/>
  <c r="T506" i="15"/>
  <c r="H506" i="15"/>
  <c r="K506" i="15"/>
  <c r="L506" i="15"/>
  <c r="Q506" i="15"/>
  <c r="AA506" i="15" s="1"/>
  <c r="AB506" i="15"/>
  <c r="E506" i="15"/>
  <c r="U506" i="15"/>
  <c r="V506" i="15" s="1"/>
  <c r="D506" i="15"/>
  <c r="R506" i="15"/>
  <c r="P506" i="15"/>
  <c r="N506" i="15"/>
  <c r="C506" i="15"/>
  <c r="O506" i="15"/>
  <c r="A507" i="15"/>
  <c r="V505" i="15"/>
  <c r="F507" i="15" l="1"/>
  <c r="B507" i="15"/>
  <c r="S507" i="15"/>
  <c r="K507" i="15"/>
  <c r="T507" i="15"/>
  <c r="E507" i="15"/>
  <c r="AB507" i="15"/>
  <c r="J507" i="15"/>
  <c r="N507" i="15"/>
  <c r="D507" i="15"/>
  <c r="O507" i="15"/>
  <c r="H507" i="15"/>
  <c r="I507" i="15"/>
  <c r="U507" i="15"/>
  <c r="G507" i="15"/>
  <c r="P507" i="15"/>
  <c r="L507" i="15"/>
  <c r="Q507" i="15"/>
  <c r="AA507" i="15" s="1"/>
  <c r="C507" i="15"/>
  <c r="R507" i="15"/>
  <c r="M507" i="15"/>
  <c r="A508" i="15"/>
  <c r="G508" i="15" l="1"/>
  <c r="O508" i="15"/>
  <c r="E508" i="15"/>
  <c r="T508" i="15"/>
  <c r="D508" i="15"/>
  <c r="S508" i="15"/>
  <c r="J508" i="15"/>
  <c r="M508" i="15"/>
  <c r="F508" i="15"/>
  <c r="R508" i="15"/>
  <c r="AB508" i="15"/>
  <c r="C508" i="15"/>
  <c r="U508" i="15"/>
  <c r="Q508" i="15"/>
  <c r="AA508" i="15" s="1"/>
  <c r="I508" i="15"/>
  <c r="L508" i="15"/>
  <c r="B508" i="15"/>
  <c r="K508" i="15"/>
  <c r="P508" i="15"/>
  <c r="H508" i="15"/>
  <c r="N508" i="15"/>
  <c r="A509" i="15"/>
  <c r="V507" i="15"/>
  <c r="D509" i="15" l="1"/>
  <c r="C509" i="15"/>
  <c r="P509" i="15"/>
  <c r="U509" i="15"/>
  <c r="O509" i="15"/>
  <c r="S509" i="15"/>
  <c r="H509" i="15"/>
  <c r="AB509" i="15"/>
  <c r="G509" i="15"/>
  <c r="N509" i="15"/>
  <c r="R509" i="15"/>
  <c r="L509" i="15"/>
  <c r="K509" i="15"/>
  <c r="B509" i="15"/>
  <c r="T509" i="15"/>
  <c r="F509" i="15"/>
  <c r="I509" i="15"/>
  <c r="M509" i="15"/>
  <c r="E509" i="15"/>
  <c r="Q509" i="15"/>
  <c r="AA509" i="15" s="1"/>
  <c r="J509" i="15"/>
  <c r="A510" i="15"/>
  <c r="V508" i="15"/>
  <c r="H510" i="15" l="1"/>
  <c r="J510" i="15"/>
  <c r="C510" i="15"/>
  <c r="B510" i="15"/>
  <c r="R510" i="15"/>
  <c r="F510" i="15"/>
  <c r="N510" i="15"/>
  <c r="E510" i="15"/>
  <c r="G510" i="15"/>
  <c r="K510" i="15"/>
  <c r="Q510" i="15"/>
  <c r="AA510" i="15" s="1"/>
  <c r="T510" i="15"/>
  <c r="I510" i="15"/>
  <c r="S510" i="15"/>
  <c r="O510" i="15"/>
  <c r="M510" i="15"/>
  <c r="D510" i="15"/>
  <c r="U510" i="15"/>
  <c r="AB510" i="15"/>
  <c r="P510" i="15"/>
  <c r="L510" i="15"/>
  <c r="A511" i="15"/>
  <c r="V509" i="15"/>
  <c r="V510" i="15" l="1"/>
  <c r="M511" i="15"/>
  <c r="P511" i="15"/>
  <c r="K511" i="15"/>
  <c r="G511" i="15"/>
  <c r="L511" i="15"/>
  <c r="I511" i="15"/>
  <c r="D511" i="15"/>
  <c r="Q511" i="15"/>
  <c r="AA511" i="15" s="1"/>
  <c r="F511" i="15"/>
  <c r="C511" i="15"/>
  <c r="S511" i="15"/>
  <c r="B511" i="15"/>
  <c r="R511" i="15"/>
  <c r="N511" i="15"/>
  <c r="AB511" i="15"/>
  <c r="J511" i="15"/>
  <c r="O511" i="15"/>
  <c r="E511" i="15"/>
  <c r="H511" i="15"/>
  <c r="T511" i="15"/>
  <c r="U511" i="15"/>
  <c r="A512" i="15"/>
  <c r="E512" i="15" l="1"/>
  <c r="B512" i="15"/>
  <c r="D512" i="15"/>
  <c r="G512" i="15"/>
  <c r="M512" i="15"/>
  <c r="J512" i="15"/>
  <c r="T512" i="15"/>
  <c r="H512" i="15"/>
  <c r="U512" i="15"/>
  <c r="V512" i="15" s="1"/>
  <c r="N512" i="15"/>
  <c r="K512" i="15"/>
  <c r="R512" i="15"/>
  <c r="L512" i="15"/>
  <c r="Q512" i="15"/>
  <c r="AA512" i="15" s="1"/>
  <c r="F512" i="15"/>
  <c r="AB512" i="15"/>
  <c r="I512" i="15"/>
  <c r="S512" i="15"/>
  <c r="C512" i="15"/>
  <c r="P512" i="15"/>
  <c r="O512" i="15"/>
  <c r="A513" i="15"/>
  <c r="V511" i="15"/>
  <c r="U513" i="15" l="1"/>
  <c r="K513" i="15"/>
  <c r="AB513" i="15"/>
  <c r="Q513" i="15"/>
  <c r="AA513" i="15" s="1"/>
  <c r="M513" i="15"/>
  <c r="E513" i="15"/>
  <c r="H513" i="15"/>
  <c r="N513" i="15"/>
  <c r="O513" i="15"/>
  <c r="L513" i="15"/>
  <c r="I513" i="15"/>
  <c r="R513" i="15"/>
  <c r="T513" i="15"/>
  <c r="J513" i="15"/>
  <c r="C513" i="15"/>
  <c r="F513" i="15"/>
  <c r="S513" i="15"/>
  <c r="P513" i="15"/>
  <c r="D513" i="15"/>
  <c r="B513" i="15"/>
  <c r="G513" i="15"/>
  <c r="A514" i="15"/>
  <c r="L514" i="15" l="1"/>
  <c r="N514" i="15"/>
  <c r="H514" i="15"/>
  <c r="K514" i="15"/>
  <c r="M514" i="15"/>
  <c r="C514" i="15"/>
  <c r="B514" i="15"/>
  <c r="G514" i="15"/>
  <c r="J514" i="15"/>
  <c r="AB514" i="15"/>
  <c r="U514" i="15"/>
  <c r="I514" i="15"/>
  <c r="R514" i="15"/>
  <c r="Q514" i="15"/>
  <c r="AA514" i="15" s="1"/>
  <c r="T514" i="15"/>
  <c r="O514" i="15"/>
  <c r="E514" i="15"/>
  <c r="D514" i="15"/>
  <c r="S514" i="15"/>
  <c r="F514" i="15"/>
  <c r="P514" i="15"/>
  <c r="A515" i="15"/>
  <c r="V513" i="15"/>
  <c r="V514" i="15" l="1"/>
  <c r="G515" i="15"/>
  <c r="I515" i="15"/>
  <c r="C515" i="15"/>
  <c r="H515" i="15"/>
  <c r="AB515" i="15"/>
  <c r="L515" i="15"/>
  <c r="Q515" i="15"/>
  <c r="AA515" i="15" s="1"/>
  <c r="U515" i="15"/>
  <c r="R515" i="15"/>
  <c r="M515" i="15"/>
  <c r="K515" i="15"/>
  <c r="B515" i="15"/>
  <c r="F515" i="15"/>
  <c r="S515" i="15"/>
  <c r="T515" i="15"/>
  <c r="E515" i="15"/>
  <c r="P515" i="15"/>
  <c r="O515" i="15"/>
  <c r="N515" i="15"/>
  <c r="D515" i="15"/>
  <c r="J515" i="15"/>
  <c r="A516" i="15"/>
  <c r="S516" i="15" l="1"/>
  <c r="C516" i="15"/>
  <c r="G516" i="15"/>
  <c r="R516" i="15"/>
  <c r="I516" i="15"/>
  <c r="T516" i="15"/>
  <c r="U516" i="15"/>
  <c r="K516" i="15"/>
  <c r="M516" i="15"/>
  <c r="E516" i="15"/>
  <c r="O516" i="15"/>
  <c r="P516" i="15"/>
  <c r="H516" i="15"/>
  <c r="J516" i="15"/>
  <c r="D516" i="15"/>
  <c r="N516" i="15"/>
  <c r="F516" i="15"/>
  <c r="AB516" i="15"/>
  <c r="Q516" i="15"/>
  <c r="AA516" i="15" s="1"/>
  <c r="L516" i="15"/>
  <c r="B516" i="15"/>
  <c r="A517" i="15"/>
  <c r="V515" i="15"/>
  <c r="H517" i="15" l="1"/>
  <c r="B517" i="15"/>
  <c r="U517" i="15"/>
  <c r="E517" i="15"/>
  <c r="G517" i="15"/>
  <c r="F517" i="15"/>
  <c r="R517" i="15"/>
  <c r="S517" i="15"/>
  <c r="L517" i="15"/>
  <c r="D517" i="15"/>
  <c r="C517" i="15"/>
  <c r="I517" i="15"/>
  <c r="O517" i="15"/>
  <c r="M517" i="15"/>
  <c r="P517" i="15"/>
  <c r="AB517" i="15"/>
  <c r="K517" i="15"/>
  <c r="N517" i="15"/>
  <c r="Q517" i="15"/>
  <c r="AA517" i="15" s="1"/>
  <c r="T517" i="15"/>
  <c r="J517" i="15"/>
  <c r="A518" i="15"/>
  <c r="V516" i="15"/>
  <c r="T518" i="15" l="1"/>
  <c r="U518" i="15"/>
  <c r="E518" i="15"/>
  <c r="D518" i="15"/>
  <c r="G518" i="15"/>
  <c r="B518" i="15"/>
  <c r="AB518" i="15"/>
  <c r="H518" i="15"/>
  <c r="I518" i="15"/>
  <c r="M518" i="15"/>
  <c r="K518" i="15"/>
  <c r="Q518" i="15"/>
  <c r="AA518" i="15" s="1"/>
  <c r="L518" i="15"/>
  <c r="S518" i="15"/>
  <c r="O518" i="15"/>
  <c r="J518" i="15"/>
  <c r="R518" i="15"/>
  <c r="C518" i="15"/>
  <c r="P518" i="15"/>
  <c r="F518" i="15"/>
  <c r="N518" i="15"/>
  <c r="A519" i="15"/>
  <c r="V517" i="15"/>
  <c r="V518" i="15" l="1"/>
  <c r="N519" i="15"/>
  <c r="G519" i="15"/>
  <c r="J519" i="15"/>
  <c r="H519" i="15"/>
  <c r="Q519" i="15"/>
  <c r="AA519" i="15" s="1"/>
  <c r="P519" i="15"/>
  <c r="I519" i="15"/>
  <c r="AB519" i="15"/>
  <c r="D519" i="15"/>
  <c r="F519" i="15"/>
  <c r="C519" i="15"/>
  <c r="L519" i="15"/>
  <c r="O519" i="15"/>
  <c r="K519" i="15"/>
  <c r="M519" i="15"/>
  <c r="R519" i="15"/>
  <c r="S519" i="15"/>
  <c r="U519" i="15"/>
  <c r="E519" i="15"/>
  <c r="B519" i="15"/>
  <c r="T519" i="15"/>
  <c r="A520" i="15"/>
  <c r="V519" i="15" l="1"/>
  <c r="S520" i="15"/>
  <c r="B520" i="15"/>
  <c r="D520" i="15"/>
  <c r="Q520" i="15"/>
  <c r="AA520" i="15" s="1"/>
  <c r="M520" i="15"/>
  <c r="J520" i="15"/>
  <c r="U520" i="15"/>
  <c r="H520" i="15"/>
  <c r="P520" i="15"/>
  <c r="E520" i="15"/>
  <c r="N520" i="15"/>
  <c r="K520" i="15"/>
  <c r="I520" i="15"/>
  <c r="G520" i="15"/>
  <c r="L520" i="15"/>
  <c r="T520" i="15"/>
  <c r="R520" i="15"/>
  <c r="AB520" i="15"/>
  <c r="F520" i="15"/>
  <c r="O520" i="15"/>
  <c r="C520" i="15"/>
  <c r="A521" i="15"/>
  <c r="Q521" i="15" l="1"/>
  <c r="AA521" i="15" s="1"/>
  <c r="M521" i="15"/>
  <c r="P521" i="15"/>
  <c r="C521" i="15"/>
  <c r="E521" i="15"/>
  <c r="K521" i="15"/>
  <c r="D521" i="15"/>
  <c r="T521" i="15"/>
  <c r="L521" i="15"/>
  <c r="H521" i="15"/>
  <c r="N521" i="15"/>
  <c r="B521" i="15"/>
  <c r="AB521" i="15"/>
  <c r="I521" i="15"/>
  <c r="R521" i="15"/>
  <c r="S521" i="15"/>
  <c r="G521" i="15"/>
  <c r="U521" i="15"/>
  <c r="V521" i="15" s="1"/>
  <c r="F521" i="15"/>
  <c r="O521" i="15"/>
  <c r="J521" i="15"/>
  <c r="A522" i="15"/>
  <c r="V520" i="15"/>
  <c r="K522" i="15" l="1"/>
  <c r="Q522" i="15"/>
  <c r="AA522" i="15" s="1"/>
  <c r="M522" i="15"/>
  <c r="E522" i="15"/>
  <c r="D522" i="15"/>
  <c r="F522" i="15"/>
  <c r="R522" i="15"/>
  <c r="T522" i="15"/>
  <c r="B522" i="15"/>
  <c r="S522" i="15"/>
  <c r="G522" i="15"/>
  <c r="N522" i="15"/>
  <c r="O522" i="15"/>
  <c r="C522" i="15"/>
  <c r="H522" i="15"/>
  <c r="L522" i="15"/>
  <c r="I522" i="15"/>
  <c r="J522" i="15"/>
  <c r="P522" i="15"/>
  <c r="AB522" i="15"/>
  <c r="U522" i="15"/>
  <c r="A523" i="15"/>
  <c r="U523" i="15" l="1"/>
  <c r="L523" i="15"/>
  <c r="F523" i="15"/>
  <c r="R523" i="15"/>
  <c r="O523" i="15"/>
  <c r="AB523" i="15"/>
  <c r="Q523" i="15"/>
  <c r="AA523" i="15" s="1"/>
  <c r="D523" i="15"/>
  <c r="I523" i="15"/>
  <c r="J523" i="15"/>
  <c r="G523" i="15"/>
  <c r="M523" i="15"/>
  <c r="S523" i="15"/>
  <c r="H523" i="15"/>
  <c r="T523" i="15"/>
  <c r="E523" i="15"/>
  <c r="K523" i="15"/>
  <c r="P523" i="15"/>
  <c r="N523" i="15"/>
  <c r="B523" i="15"/>
  <c r="C523" i="15"/>
  <c r="A524" i="15"/>
  <c r="V522" i="15"/>
  <c r="B524" i="15" l="1"/>
  <c r="AB524" i="15"/>
  <c r="D524" i="15"/>
  <c r="R524" i="15"/>
  <c r="S524" i="15"/>
  <c r="Q524" i="15"/>
  <c r="AA524" i="15" s="1"/>
  <c r="M524" i="15"/>
  <c r="U524" i="15"/>
  <c r="H524" i="15"/>
  <c r="T524" i="15"/>
  <c r="N524" i="15"/>
  <c r="F524" i="15"/>
  <c r="I524" i="15"/>
  <c r="E524" i="15"/>
  <c r="L524" i="15"/>
  <c r="C524" i="15"/>
  <c r="K524" i="15"/>
  <c r="J524" i="15"/>
  <c r="G524" i="15"/>
  <c r="O524" i="15"/>
  <c r="P524" i="15"/>
  <c r="A525" i="15"/>
  <c r="V523" i="15"/>
  <c r="O525" i="15" l="1"/>
  <c r="M525" i="15"/>
  <c r="I525" i="15"/>
  <c r="U525" i="15"/>
  <c r="T525" i="15"/>
  <c r="K525" i="15"/>
  <c r="B525" i="15"/>
  <c r="R525" i="15"/>
  <c r="AB525" i="15"/>
  <c r="Q525" i="15"/>
  <c r="AA525" i="15" s="1"/>
  <c r="F525" i="15"/>
  <c r="E525" i="15"/>
  <c r="S525" i="15"/>
  <c r="P525" i="15"/>
  <c r="D525" i="15"/>
  <c r="C525" i="15"/>
  <c r="G525" i="15"/>
  <c r="H525" i="15"/>
  <c r="N525" i="15"/>
  <c r="J525" i="15"/>
  <c r="L525" i="15"/>
  <c r="A526" i="15"/>
  <c r="V524" i="15"/>
  <c r="S526" i="15" l="1"/>
  <c r="T526" i="15"/>
  <c r="D526" i="15"/>
  <c r="U526" i="15"/>
  <c r="O526" i="15"/>
  <c r="R526" i="15"/>
  <c r="P526" i="15"/>
  <c r="C526" i="15"/>
  <c r="H526" i="15"/>
  <c r="J526" i="15"/>
  <c r="M526" i="15"/>
  <c r="L526" i="15"/>
  <c r="K526" i="15"/>
  <c r="E526" i="15"/>
  <c r="F526" i="15"/>
  <c r="AB526" i="15"/>
  <c r="G526" i="15"/>
  <c r="Q526" i="15"/>
  <c r="AA526" i="15" s="1"/>
  <c r="B526" i="15"/>
  <c r="N526" i="15"/>
  <c r="I526" i="15"/>
  <c r="A527" i="15"/>
  <c r="V525" i="15"/>
  <c r="V526" i="15" l="1"/>
  <c r="F527" i="15"/>
  <c r="O527" i="15"/>
  <c r="C527" i="15"/>
  <c r="K527" i="15"/>
  <c r="S527" i="15"/>
  <c r="M527" i="15"/>
  <c r="Q527" i="15"/>
  <c r="AA527" i="15" s="1"/>
  <c r="AB527" i="15"/>
  <c r="T527" i="15"/>
  <c r="E527" i="15"/>
  <c r="L527" i="15"/>
  <c r="J527" i="15"/>
  <c r="N527" i="15"/>
  <c r="R527" i="15"/>
  <c r="G527" i="15"/>
  <c r="D527" i="15"/>
  <c r="I527" i="15"/>
  <c r="B527" i="15"/>
  <c r="P527" i="15"/>
  <c r="U527" i="15"/>
  <c r="H527" i="15"/>
  <c r="A528" i="15"/>
  <c r="V527" i="15" l="1"/>
  <c r="E528" i="15"/>
  <c r="N528" i="15"/>
  <c r="T528" i="15"/>
  <c r="C528" i="15"/>
  <c r="AB528" i="15"/>
  <c r="D528" i="15"/>
  <c r="M528" i="15"/>
  <c r="G528" i="15"/>
  <c r="O528" i="15"/>
  <c r="I528" i="15"/>
  <c r="S528" i="15"/>
  <c r="J528" i="15"/>
  <c r="L528" i="15"/>
  <c r="R528" i="15"/>
  <c r="Q528" i="15"/>
  <c r="AA528" i="15" s="1"/>
  <c r="H528" i="15"/>
  <c r="P528" i="15"/>
  <c r="U528" i="15"/>
  <c r="B528" i="15"/>
  <c r="K528" i="15"/>
  <c r="F528" i="15"/>
  <c r="A529" i="15"/>
  <c r="V528" i="15" l="1"/>
  <c r="L529" i="15"/>
  <c r="D529" i="15"/>
  <c r="T529" i="15"/>
  <c r="J529" i="15"/>
  <c r="Q529" i="15"/>
  <c r="AA529" i="15" s="1"/>
  <c r="O529" i="15"/>
  <c r="S529" i="15"/>
  <c r="U529" i="15"/>
  <c r="B529" i="15"/>
  <c r="AB529" i="15"/>
  <c r="G529" i="15"/>
  <c r="H529" i="15"/>
  <c r="N529" i="15"/>
  <c r="M529" i="15"/>
  <c r="E529" i="15"/>
  <c r="I529" i="15"/>
  <c r="R529" i="15"/>
  <c r="K529" i="15"/>
  <c r="P529" i="15"/>
  <c r="C529" i="15"/>
  <c r="F529" i="15"/>
  <c r="A530" i="15"/>
  <c r="Q530" i="15" l="1"/>
  <c r="AA530" i="15" s="1"/>
  <c r="D530" i="15"/>
  <c r="E530" i="15"/>
  <c r="T530" i="15"/>
  <c r="R530" i="15"/>
  <c r="P530" i="15"/>
  <c r="U530" i="15"/>
  <c r="V530" i="15" s="1"/>
  <c r="N530" i="15"/>
  <c r="M530" i="15"/>
  <c r="O530" i="15"/>
  <c r="G530" i="15"/>
  <c r="J530" i="15"/>
  <c r="F530" i="15"/>
  <c r="H530" i="15"/>
  <c r="L530" i="15"/>
  <c r="I530" i="15"/>
  <c r="S530" i="15"/>
  <c r="AB530" i="15"/>
  <c r="C530" i="15"/>
  <c r="B530" i="15"/>
  <c r="K530" i="15"/>
  <c r="A531" i="15"/>
  <c r="V529" i="15"/>
  <c r="T531" i="15" l="1"/>
  <c r="E531" i="15"/>
  <c r="AB531" i="15"/>
  <c r="B531" i="15"/>
  <c r="N531" i="15"/>
  <c r="D531" i="15"/>
  <c r="J531" i="15"/>
  <c r="I531" i="15"/>
  <c r="U531" i="15"/>
  <c r="V531" i="15" s="1"/>
  <c r="H531" i="15"/>
  <c r="L531" i="15"/>
  <c r="Q531" i="15"/>
  <c r="AA531" i="15" s="1"/>
  <c r="P531" i="15"/>
  <c r="S531" i="15"/>
  <c r="F531" i="15"/>
  <c r="C531" i="15"/>
  <c r="O531" i="15"/>
  <c r="R531" i="15"/>
  <c r="M531" i="15"/>
  <c r="K531" i="15"/>
  <c r="G531" i="15"/>
  <c r="A532" i="15"/>
  <c r="J532" i="15" l="1"/>
  <c r="K532" i="15"/>
  <c r="L532" i="15"/>
  <c r="E532" i="15"/>
  <c r="I532" i="15"/>
  <c r="O532" i="15"/>
  <c r="B532" i="15"/>
  <c r="U532" i="15"/>
  <c r="G532" i="15"/>
  <c r="P532" i="15"/>
  <c r="Q532" i="15"/>
  <c r="AA532" i="15" s="1"/>
  <c r="T532" i="15"/>
  <c r="D532" i="15"/>
  <c r="AB532" i="15"/>
  <c r="S532" i="15"/>
  <c r="H532" i="15"/>
  <c r="F532" i="15"/>
  <c r="M532" i="15"/>
  <c r="R532" i="15"/>
  <c r="C532" i="15"/>
  <c r="N532" i="15"/>
  <c r="A533" i="15"/>
  <c r="D533" i="15" l="1"/>
  <c r="C533" i="15"/>
  <c r="G533" i="15"/>
  <c r="O533" i="15"/>
  <c r="M533" i="15"/>
  <c r="I533" i="15"/>
  <c r="N533" i="15"/>
  <c r="H533" i="15"/>
  <c r="R533" i="15"/>
  <c r="F533" i="15"/>
  <c r="E533" i="15"/>
  <c r="U533" i="15"/>
  <c r="B533" i="15"/>
  <c r="K533" i="15"/>
  <c r="P533" i="15"/>
  <c r="L533" i="15"/>
  <c r="J533" i="15"/>
  <c r="Q533" i="15"/>
  <c r="AA533" i="15" s="1"/>
  <c r="AB533" i="15"/>
  <c r="T533" i="15"/>
  <c r="S533" i="15"/>
  <c r="A534" i="15"/>
  <c r="V532" i="15"/>
  <c r="V533" i="15" l="1"/>
  <c r="R534" i="15"/>
  <c r="T534" i="15"/>
  <c r="C534" i="15"/>
  <c r="E534" i="15"/>
  <c r="I534" i="15"/>
  <c r="G534" i="15"/>
  <c r="M534" i="15"/>
  <c r="B534" i="15"/>
  <c r="AB534" i="15"/>
  <c r="F534" i="15"/>
  <c r="L534" i="15"/>
  <c r="D534" i="15"/>
  <c r="P534" i="15"/>
  <c r="Q534" i="15"/>
  <c r="AA534" i="15" s="1"/>
  <c r="H534" i="15"/>
  <c r="K534" i="15"/>
  <c r="O534" i="15"/>
  <c r="U534" i="15"/>
  <c r="S534" i="15"/>
  <c r="N534" i="15"/>
  <c r="J534" i="15"/>
  <c r="A535" i="15"/>
  <c r="V534" i="15" l="1"/>
  <c r="K535" i="15"/>
  <c r="I535" i="15"/>
  <c r="T535" i="15"/>
  <c r="B535" i="15"/>
  <c r="H535" i="15"/>
  <c r="Q535" i="15"/>
  <c r="AA535" i="15" s="1"/>
  <c r="J535" i="15"/>
  <c r="O535" i="15"/>
  <c r="C535" i="15"/>
  <c r="L535" i="15"/>
  <c r="D535" i="15"/>
  <c r="S535" i="15"/>
  <c r="M535" i="15"/>
  <c r="G535" i="15"/>
  <c r="P535" i="15"/>
  <c r="U535" i="15"/>
  <c r="E535" i="15"/>
  <c r="AB535" i="15"/>
  <c r="F535" i="15"/>
  <c r="N535" i="15"/>
  <c r="R535" i="15"/>
  <c r="A536" i="15"/>
  <c r="V535" i="15" l="1"/>
  <c r="AB536" i="15"/>
  <c r="H536" i="15"/>
  <c r="U536" i="15"/>
  <c r="N536" i="15"/>
  <c r="K536" i="15"/>
  <c r="I536" i="15"/>
  <c r="L536" i="15"/>
  <c r="B536" i="15"/>
  <c r="R536" i="15"/>
  <c r="G536" i="15"/>
  <c r="F536" i="15"/>
  <c r="O536" i="15"/>
  <c r="P536" i="15"/>
  <c r="S536" i="15"/>
  <c r="C536" i="15"/>
  <c r="D536" i="15"/>
  <c r="E536" i="15"/>
  <c r="Q536" i="15"/>
  <c r="AA536" i="15" s="1"/>
  <c r="M536" i="15"/>
  <c r="J536" i="15"/>
  <c r="T536" i="15"/>
  <c r="A537" i="15"/>
  <c r="N537" i="15" l="1"/>
  <c r="M537" i="15"/>
  <c r="P537" i="15"/>
  <c r="R537" i="15"/>
  <c r="K537" i="15"/>
  <c r="H537" i="15"/>
  <c r="F537" i="15"/>
  <c r="S537" i="15"/>
  <c r="U537" i="15"/>
  <c r="O537" i="15"/>
  <c r="AB537" i="15"/>
  <c r="C537" i="15"/>
  <c r="B537" i="15"/>
  <c r="L537" i="15"/>
  <c r="D537" i="15"/>
  <c r="I537" i="15"/>
  <c r="G537" i="15"/>
  <c r="J537" i="15"/>
  <c r="Q537" i="15"/>
  <c r="AA537" i="15" s="1"/>
  <c r="T537" i="15"/>
  <c r="E537" i="15"/>
  <c r="A538" i="15"/>
  <c r="V536" i="15"/>
  <c r="V537" i="15" l="1"/>
  <c r="E538" i="15"/>
  <c r="D538" i="15"/>
  <c r="F538" i="15"/>
  <c r="U538" i="15"/>
  <c r="P538" i="15"/>
  <c r="T538" i="15"/>
  <c r="H538" i="15"/>
  <c r="J538" i="15"/>
  <c r="L538" i="15"/>
  <c r="N538" i="15"/>
  <c r="AB538" i="15"/>
  <c r="G538" i="15"/>
  <c r="I538" i="15"/>
  <c r="R538" i="15"/>
  <c r="K538" i="15"/>
  <c r="Q538" i="15"/>
  <c r="AA538" i="15" s="1"/>
  <c r="M538" i="15"/>
  <c r="S538" i="15"/>
  <c r="B538" i="15"/>
  <c r="C538" i="15"/>
  <c r="O538" i="15"/>
  <c r="A539" i="15"/>
  <c r="N539" i="15" l="1"/>
  <c r="D539" i="15"/>
  <c r="J539" i="15"/>
  <c r="I539" i="15"/>
  <c r="T539" i="15"/>
  <c r="H539" i="15"/>
  <c r="R539" i="15"/>
  <c r="L539" i="15"/>
  <c r="Q539" i="15"/>
  <c r="AA539" i="15" s="1"/>
  <c r="P539" i="15"/>
  <c r="O539" i="15"/>
  <c r="C539" i="15"/>
  <c r="S539" i="15"/>
  <c r="F539" i="15"/>
  <c r="G539" i="15"/>
  <c r="M539" i="15"/>
  <c r="K539" i="15"/>
  <c r="U539" i="15"/>
  <c r="AB539" i="15"/>
  <c r="E539" i="15"/>
  <c r="B539" i="15"/>
  <c r="A540" i="15"/>
  <c r="V538" i="15"/>
  <c r="V539" i="15" l="1"/>
  <c r="F540" i="15"/>
  <c r="H540" i="15"/>
  <c r="T540" i="15"/>
  <c r="I540" i="15"/>
  <c r="B540" i="15"/>
  <c r="C540" i="15"/>
  <c r="K540" i="15"/>
  <c r="E540" i="15"/>
  <c r="N540" i="15"/>
  <c r="P540" i="15"/>
  <c r="Q540" i="15"/>
  <c r="AA540" i="15" s="1"/>
  <c r="R540" i="15"/>
  <c r="O540" i="15"/>
  <c r="AB540" i="15"/>
  <c r="J540" i="15"/>
  <c r="L540" i="15"/>
  <c r="D540" i="15"/>
  <c r="M540" i="15"/>
  <c r="U540" i="15"/>
  <c r="G540" i="15"/>
  <c r="S540" i="15"/>
  <c r="A541" i="15"/>
  <c r="F541" i="15" l="1"/>
  <c r="D541" i="15"/>
  <c r="T541" i="15"/>
  <c r="L541" i="15"/>
  <c r="B541" i="15"/>
  <c r="O541" i="15"/>
  <c r="S541" i="15"/>
  <c r="Q541" i="15"/>
  <c r="AA541" i="15" s="1"/>
  <c r="AB541" i="15"/>
  <c r="G541" i="15"/>
  <c r="P541" i="15"/>
  <c r="M541" i="15"/>
  <c r="C541" i="15"/>
  <c r="E541" i="15"/>
  <c r="N541" i="15"/>
  <c r="R541" i="15"/>
  <c r="I541" i="15"/>
  <c r="K541" i="15"/>
  <c r="U541" i="15"/>
  <c r="J541" i="15"/>
  <c r="H541" i="15"/>
  <c r="A542" i="15"/>
  <c r="V540" i="15"/>
  <c r="AB542" i="15" l="1"/>
  <c r="S542" i="15"/>
  <c r="Q542" i="15"/>
  <c r="AA542" i="15" s="1"/>
  <c r="J542" i="15"/>
  <c r="B542" i="15"/>
  <c r="P542" i="15"/>
  <c r="O542" i="15"/>
  <c r="E542" i="15"/>
  <c r="R542" i="15"/>
  <c r="G542" i="15"/>
  <c r="C542" i="15"/>
  <c r="T542" i="15"/>
  <c r="I542" i="15"/>
  <c r="H542" i="15"/>
  <c r="K542" i="15"/>
  <c r="M542" i="15"/>
  <c r="D542" i="15"/>
  <c r="F542" i="15"/>
  <c r="U542" i="15"/>
  <c r="N542" i="15"/>
  <c r="L542" i="15"/>
  <c r="A543" i="15"/>
  <c r="V541" i="15"/>
  <c r="U543" i="15" l="1"/>
  <c r="E543" i="15"/>
  <c r="AB543" i="15"/>
  <c r="C543" i="15"/>
  <c r="G543" i="15"/>
  <c r="N543" i="15"/>
  <c r="J543" i="15"/>
  <c r="D543" i="15"/>
  <c r="Q543" i="15"/>
  <c r="AA543" i="15" s="1"/>
  <c r="F543" i="15"/>
  <c r="L543" i="15"/>
  <c r="K543" i="15"/>
  <c r="R543" i="15"/>
  <c r="I543" i="15"/>
  <c r="B543" i="15"/>
  <c r="H543" i="15"/>
  <c r="P543" i="15"/>
  <c r="T543" i="15"/>
  <c r="O543" i="15"/>
  <c r="M543" i="15"/>
  <c r="S543" i="15"/>
  <c r="A544" i="15"/>
  <c r="V542" i="15"/>
  <c r="R544" i="15" l="1"/>
  <c r="L544" i="15"/>
  <c r="T544" i="15"/>
  <c r="S544" i="15"/>
  <c r="F544" i="15"/>
  <c r="O544" i="15"/>
  <c r="I544" i="15"/>
  <c r="K544" i="15"/>
  <c r="E544" i="15"/>
  <c r="Q544" i="15"/>
  <c r="AA544" i="15" s="1"/>
  <c r="C544" i="15"/>
  <c r="D544" i="15"/>
  <c r="G544" i="15"/>
  <c r="AB544" i="15"/>
  <c r="M544" i="15"/>
  <c r="J544" i="15"/>
  <c r="B544" i="15"/>
  <c r="U544" i="15"/>
  <c r="V544" i="15" s="1"/>
  <c r="H544" i="15"/>
  <c r="P544" i="15"/>
  <c r="N544" i="15"/>
  <c r="A545" i="15"/>
  <c r="V543" i="15"/>
  <c r="Q545" i="15" l="1"/>
  <c r="AA545" i="15" s="1"/>
  <c r="M545" i="15"/>
  <c r="E545" i="15"/>
  <c r="B545" i="15"/>
  <c r="K545" i="15"/>
  <c r="P545" i="15"/>
  <c r="D545" i="15"/>
  <c r="U545" i="15"/>
  <c r="G545" i="15"/>
  <c r="L545" i="15"/>
  <c r="N545" i="15"/>
  <c r="O545" i="15"/>
  <c r="H545" i="15"/>
  <c r="J545" i="15"/>
  <c r="R545" i="15"/>
  <c r="AB545" i="15"/>
  <c r="I545" i="15"/>
  <c r="T545" i="15"/>
  <c r="F545" i="15"/>
  <c r="S545" i="15"/>
  <c r="C545" i="15"/>
  <c r="A546" i="15"/>
  <c r="J546" i="15" l="1"/>
  <c r="C546" i="15"/>
  <c r="E546" i="15"/>
  <c r="I546" i="15"/>
  <c r="R546" i="15"/>
  <c r="P546" i="15"/>
  <c r="Q546" i="15"/>
  <c r="AA546" i="15" s="1"/>
  <c r="U546" i="15"/>
  <c r="O546" i="15"/>
  <c r="G546" i="15"/>
  <c r="D546" i="15"/>
  <c r="M546" i="15"/>
  <c r="S546" i="15"/>
  <c r="L546" i="15"/>
  <c r="F546" i="15"/>
  <c r="B546" i="15"/>
  <c r="N546" i="15"/>
  <c r="K546" i="15"/>
  <c r="AB546" i="15"/>
  <c r="T546" i="15"/>
  <c r="H546" i="15"/>
  <c r="A547" i="15"/>
  <c r="V545" i="15"/>
  <c r="G547" i="15" l="1"/>
  <c r="E547" i="15"/>
  <c r="C547" i="15"/>
  <c r="U547" i="15"/>
  <c r="N547" i="15"/>
  <c r="D547" i="15"/>
  <c r="J547" i="15"/>
  <c r="I547" i="15"/>
  <c r="AB547" i="15"/>
  <c r="H547" i="15"/>
  <c r="O547" i="15"/>
  <c r="T547" i="15"/>
  <c r="S547" i="15"/>
  <c r="F547" i="15"/>
  <c r="P547" i="15"/>
  <c r="B547" i="15"/>
  <c r="M547" i="15"/>
  <c r="K547" i="15"/>
  <c r="R547" i="15"/>
  <c r="L547" i="15"/>
  <c r="Q547" i="15"/>
  <c r="AA547" i="15" s="1"/>
  <c r="A548" i="15"/>
  <c r="V546" i="15"/>
  <c r="T548" i="15" l="1"/>
  <c r="M548" i="15"/>
  <c r="U548" i="15"/>
  <c r="R548" i="15"/>
  <c r="H548" i="15"/>
  <c r="O548" i="15"/>
  <c r="E548" i="15"/>
  <c r="N548" i="15"/>
  <c r="F548" i="15"/>
  <c r="D548" i="15"/>
  <c r="J548" i="15"/>
  <c r="L548" i="15"/>
  <c r="C548" i="15"/>
  <c r="Q548" i="15"/>
  <c r="AA548" i="15" s="1"/>
  <c r="AB548" i="15"/>
  <c r="G548" i="15"/>
  <c r="I548" i="15"/>
  <c r="P548" i="15"/>
  <c r="S548" i="15"/>
  <c r="B548" i="15"/>
  <c r="K548" i="15"/>
  <c r="A549" i="15"/>
  <c r="V547" i="15"/>
  <c r="V548" i="15" l="1"/>
  <c r="F549" i="15"/>
  <c r="R549" i="15"/>
  <c r="AB549" i="15"/>
  <c r="T549" i="15"/>
  <c r="E549" i="15"/>
  <c r="S549" i="15"/>
  <c r="H549" i="15"/>
  <c r="N549" i="15"/>
  <c r="J549" i="15"/>
  <c r="Q549" i="15"/>
  <c r="AA549" i="15" s="1"/>
  <c r="O549" i="15"/>
  <c r="C549" i="15"/>
  <c r="I549" i="15"/>
  <c r="G549" i="15"/>
  <c r="D549" i="15"/>
  <c r="M549" i="15"/>
  <c r="P549" i="15"/>
  <c r="U549" i="15"/>
  <c r="B549" i="15"/>
  <c r="K549" i="15"/>
  <c r="L549" i="15"/>
  <c r="A550" i="15"/>
  <c r="V549" i="15" l="1"/>
  <c r="J550" i="15"/>
  <c r="B550" i="15"/>
  <c r="H550" i="15"/>
  <c r="C550" i="15"/>
  <c r="N550" i="15"/>
  <c r="G550" i="15"/>
  <c r="E550" i="15"/>
  <c r="R550" i="15"/>
  <c r="L550" i="15"/>
  <c r="K550" i="15"/>
  <c r="U550" i="15"/>
  <c r="D550" i="15"/>
  <c r="Q550" i="15"/>
  <c r="AA550" i="15" s="1"/>
  <c r="S550" i="15"/>
  <c r="M550" i="15"/>
  <c r="P550" i="15"/>
  <c r="O550" i="15"/>
  <c r="T550" i="15"/>
  <c r="F550" i="15"/>
  <c r="I550" i="15"/>
  <c r="AB550" i="15"/>
  <c r="A551" i="15"/>
  <c r="V550" i="15" l="1"/>
  <c r="S551" i="15"/>
  <c r="E551" i="15"/>
  <c r="G551" i="15"/>
  <c r="C551" i="15"/>
  <c r="U551" i="15"/>
  <c r="T551" i="15"/>
  <c r="F551" i="15"/>
  <c r="N551" i="15"/>
  <c r="M551" i="15"/>
  <c r="J551" i="15"/>
  <c r="K551" i="15"/>
  <c r="I551" i="15"/>
  <c r="R551" i="15"/>
  <c r="D551" i="15"/>
  <c r="AB551" i="15"/>
  <c r="H551" i="15"/>
  <c r="Q551" i="15"/>
  <c r="AA551" i="15" s="1"/>
  <c r="P551" i="15"/>
  <c r="O551" i="15"/>
  <c r="B551" i="15"/>
  <c r="L551" i="15"/>
  <c r="A552" i="15"/>
  <c r="V551" i="15" l="1"/>
  <c r="N552" i="15"/>
  <c r="I552" i="15"/>
  <c r="L552" i="15"/>
  <c r="U552" i="15"/>
  <c r="R552" i="15"/>
  <c r="F552" i="15"/>
  <c r="O552" i="15"/>
  <c r="P552" i="15"/>
  <c r="G552" i="15"/>
  <c r="C552" i="15"/>
  <c r="D552" i="15"/>
  <c r="E552" i="15"/>
  <c r="S552" i="15"/>
  <c r="J552" i="15"/>
  <c r="T552" i="15"/>
  <c r="K552" i="15"/>
  <c r="M552" i="15"/>
  <c r="B552" i="15"/>
  <c r="H552" i="15"/>
  <c r="AB552" i="15"/>
  <c r="Q552" i="15"/>
  <c r="AA552" i="15" s="1"/>
  <c r="A553" i="15"/>
  <c r="R553" i="15" l="1"/>
  <c r="C553" i="15"/>
  <c r="J553" i="15"/>
  <c r="F553" i="15"/>
  <c r="S553" i="15"/>
  <c r="P553" i="15"/>
  <c r="D553" i="15"/>
  <c r="U553" i="15"/>
  <c r="G553" i="15"/>
  <c r="H553" i="15"/>
  <c r="Q553" i="15"/>
  <c r="AA553" i="15" s="1"/>
  <c r="M553" i="15"/>
  <c r="O553" i="15"/>
  <c r="I553" i="15"/>
  <c r="AB553" i="15"/>
  <c r="K553" i="15"/>
  <c r="B553" i="15"/>
  <c r="T553" i="15"/>
  <c r="N553" i="15"/>
  <c r="E553" i="15"/>
  <c r="L553" i="15"/>
  <c r="A554" i="15"/>
  <c r="V552" i="15"/>
  <c r="N554" i="15" l="1"/>
  <c r="O554" i="15"/>
  <c r="L554" i="15"/>
  <c r="P554" i="15"/>
  <c r="I554" i="15"/>
  <c r="U554" i="15"/>
  <c r="M554" i="15"/>
  <c r="F554" i="15"/>
  <c r="B554" i="15"/>
  <c r="C554" i="15"/>
  <c r="G554" i="15"/>
  <c r="Q554" i="15"/>
  <c r="AA554" i="15" s="1"/>
  <c r="T554" i="15"/>
  <c r="K554" i="15"/>
  <c r="D554" i="15"/>
  <c r="S554" i="15"/>
  <c r="R554" i="15"/>
  <c r="J554" i="15"/>
  <c r="H554" i="15"/>
  <c r="AB554" i="15"/>
  <c r="E554" i="15"/>
  <c r="A555" i="15"/>
  <c r="V553" i="15"/>
  <c r="V554" i="15" l="1"/>
  <c r="AB555" i="15"/>
  <c r="E555" i="15"/>
  <c r="B555" i="15"/>
  <c r="U555" i="15"/>
  <c r="N555" i="15"/>
  <c r="D555" i="15"/>
  <c r="J555" i="15"/>
  <c r="I555" i="15"/>
  <c r="C555" i="15"/>
  <c r="H555" i="15"/>
  <c r="L555" i="15"/>
  <c r="Q555" i="15"/>
  <c r="AA555" i="15" s="1"/>
  <c r="P555" i="15"/>
  <c r="G555" i="15"/>
  <c r="F555" i="15"/>
  <c r="T555" i="15"/>
  <c r="S555" i="15"/>
  <c r="O555" i="15"/>
  <c r="M555" i="15"/>
  <c r="K555" i="15"/>
  <c r="R555" i="15"/>
  <c r="A556" i="15"/>
  <c r="J556" i="15" l="1"/>
  <c r="M556" i="15"/>
  <c r="Q556" i="15"/>
  <c r="AA556" i="15" s="1"/>
  <c r="K556" i="15"/>
  <c r="G556" i="15"/>
  <c r="AB556" i="15"/>
  <c r="E556" i="15"/>
  <c r="D556" i="15"/>
  <c r="U556" i="15"/>
  <c r="H556" i="15"/>
  <c r="P556" i="15"/>
  <c r="I556" i="15"/>
  <c r="R556" i="15"/>
  <c r="L556" i="15"/>
  <c r="B556" i="15"/>
  <c r="T556" i="15"/>
  <c r="O556" i="15"/>
  <c r="C556" i="15"/>
  <c r="S556" i="15"/>
  <c r="N556" i="15"/>
  <c r="F556" i="15"/>
  <c r="A557" i="15"/>
  <c r="V555" i="15"/>
  <c r="V556" i="15" l="1"/>
  <c r="I557" i="15"/>
  <c r="J557" i="15"/>
  <c r="U557" i="15"/>
  <c r="T557" i="15"/>
  <c r="O557" i="15"/>
  <c r="Q557" i="15"/>
  <c r="AA557" i="15" s="1"/>
  <c r="AB557" i="15"/>
  <c r="C557" i="15"/>
  <c r="L557" i="15"/>
  <c r="D557" i="15"/>
  <c r="N557" i="15"/>
  <c r="P557" i="15"/>
  <c r="R557" i="15"/>
  <c r="K557" i="15"/>
  <c r="S557" i="15"/>
  <c r="E557" i="15"/>
  <c r="H557" i="15"/>
  <c r="B557" i="15"/>
  <c r="G557" i="15"/>
  <c r="M557" i="15"/>
  <c r="F557" i="15"/>
  <c r="A558" i="15"/>
  <c r="O558" i="15" l="1"/>
  <c r="M558" i="15"/>
  <c r="L558" i="15"/>
  <c r="C558" i="15"/>
  <c r="E558" i="15"/>
  <c r="R558" i="15"/>
  <c r="P558" i="15"/>
  <c r="Q558" i="15"/>
  <c r="AA558" i="15" s="1"/>
  <c r="B558" i="15"/>
  <c r="I558" i="15"/>
  <c r="U558" i="15"/>
  <c r="F558" i="15"/>
  <c r="AB558" i="15"/>
  <c r="K558" i="15"/>
  <c r="H558" i="15"/>
  <c r="J558" i="15"/>
  <c r="T558" i="15"/>
  <c r="S558" i="15"/>
  <c r="G558" i="15"/>
  <c r="N558" i="15"/>
  <c r="D558" i="15"/>
  <c r="A559" i="15"/>
  <c r="V557" i="15"/>
  <c r="V558" i="15" l="1"/>
  <c r="H559" i="15"/>
  <c r="Q559" i="15"/>
  <c r="AA559" i="15" s="1"/>
  <c r="P559" i="15"/>
  <c r="I559" i="15"/>
  <c r="U559" i="15"/>
  <c r="D559" i="15"/>
  <c r="F559" i="15"/>
  <c r="B559" i="15"/>
  <c r="L559" i="15"/>
  <c r="O559" i="15"/>
  <c r="K559" i="15"/>
  <c r="M559" i="15"/>
  <c r="G559" i="15"/>
  <c r="S559" i="15"/>
  <c r="T559" i="15"/>
  <c r="E559" i="15"/>
  <c r="AB559" i="15"/>
  <c r="C559" i="15"/>
  <c r="N559" i="15"/>
  <c r="R559" i="15"/>
  <c r="J559" i="15"/>
  <c r="A560" i="15"/>
  <c r="V559" i="15" l="1"/>
  <c r="L560" i="15"/>
  <c r="U560" i="15"/>
  <c r="R560" i="15"/>
  <c r="F560" i="15"/>
  <c r="O560" i="15"/>
  <c r="P560" i="15"/>
  <c r="AB560" i="15"/>
  <c r="H560" i="15"/>
  <c r="T560" i="15"/>
  <c r="B560" i="15"/>
  <c r="N560" i="15"/>
  <c r="K560" i="15"/>
  <c r="E560" i="15"/>
  <c r="C560" i="15"/>
  <c r="D560" i="15"/>
  <c r="S560" i="15"/>
  <c r="G560" i="15"/>
  <c r="M560" i="15"/>
  <c r="J560" i="15"/>
  <c r="Q560" i="15"/>
  <c r="AA560" i="15" s="1"/>
  <c r="I560" i="15"/>
  <c r="A561" i="15"/>
  <c r="B561" i="15" l="1"/>
  <c r="K561" i="15"/>
  <c r="C561" i="15"/>
  <c r="N561" i="15"/>
  <c r="E561" i="15"/>
  <c r="L561" i="15"/>
  <c r="H561" i="15"/>
  <c r="R561" i="15"/>
  <c r="T561" i="15"/>
  <c r="J561" i="15"/>
  <c r="I561" i="15"/>
  <c r="F561" i="15"/>
  <c r="S561" i="15"/>
  <c r="P561" i="15"/>
  <c r="AB561" i="15"/>
  <c r="U561" i="15"/>
  <c r="V561" i="15" s="1"/>
  <c r="G561" i="15"/>
  <c r="Q561" i="15"/>
  <c r="AA561" i="15" s="1"/>
  <c r="D561" i="15"/>
  <c r="M561" i="15"/>
  <c r="O561" i="15"/>
  <c r="A562" i="15"/>
  <c r="V560" i="15"/>
  <c r="E562" i="15" l="1"/>
  <c r="M562" i="15"/>
  <c r="K562" i="15"/>
  <c r="D562" i="15"/>
  <c r="T562" i="15"/>
  <c r="B562" i="15"/>
  <c r="R562" i="15"/>
  <c r="P562" i="15"/>
  <c r="L562" i="15"/>
  <c r="F562" i="15"/>
  <c r="O562" i="15"/>
  <c r="G562" i="15"/>
  <c r="N562" i="15"/>
  <c r="S562" i="15"/>
  <c r="H562" i="15"/>
  <c r="U562" i="15"/>
  <c r="J562" i="15"/>
  <c r="C562" i="15"/>
  <c r="AB562" i="15"/>
  <c r="Q562" i="15"/>
  <c r="AA562" i="15" s="1"/>
  <c r="I562" i="15"/>
  <c r="A563" i="15"/>
  <c r="V562" i="15" l="1"/>
  <c r="O563" i="15"/>
  <c r="G563" i="15"/>
  <c r="AB563" i="15"/>
  <c r="M563" i="15"/>
  <c r="T563" i="15"/>
  <c r="S563" i="15"/>
  <c r="E563" i="15"/>
  <c r="B563" i="15"/>
  <c r="U563" i="15"/>
  <c r="J563" i="15"/>
  <c r="N563" i="15"/>
  <c r="C563" i="15"/>
  <c r="D563" i="15"/>
  <c r="H563" i="15"/>
  <c r="I563" i="15"/>
  <c r="F563" i="15"/>
  <c r="Q563" i="15"/>
  <c r="AA563" i="15" s="1"/>
  <c r="P563" i="15"/>
  <c r="L563" i="15"/>
  <c r="R563" i="15"/>
  <c r="K563" i="15"/>
  <c r="A564" i="15"/>
  <c r="P564" i="15" l="1"/>
  <c r="S564" i="15"/>
  <c r="G564" i="15"/>
  <c r="O564" i="15"/>
  <c r="U564" i="15"/>
  <c r="B564" i="15"/>
  <c r="H564" i="15"/>
  <c r="D564" i="15"/>
  <c r="E564" i="15"/>
  <c r="N564" i="15"/>
  <c r="Q564" i="15"/>
  <c r="AA564" i="15" s="1"/>
  <c r="I564" i="15"/>
  <c r="R564" i="15"/>
  <c r="T564" i="15"/>
  <c r="K564" i="15"/>
  <c r="AB564" i="15"/>
  <c r="M564" i="15"/>
  <c r="F564" i="15"/>
  <c r="J564" i="15"/>
  <c r="L564" i="15"/>
  <c r="C564" i="15"/>
  <c r="A565" i="15"/>
  <c r="V563" i="15"/>
  <c r="V564" i="15" l="1"/>
  <c r="N565" i="15"/>
  <c r="J565" i="15"/>
  <c r="L565" i="15"/>
  <c r="R565" i="15"/>
  <c r="B565" i="15"/>
  <c r="S565" i="15"/>
  <c r="H565" i="15"/>
  <c r="AB565" i="15"/>
  <c r="G565" i="15"/>
  <c r="D565" i="15"/>
  <c r="M565" i="15"/>
  <c r="I565" i="15"/>
  <c r="O565" i="15"/>
  <c r="U565" i="15"/>
  <c r="K565" i="15"/>
  <c r="T565" i="15"/>
  <c r="C565" i="15"/>
  <c r="Q565" i="15"/>
  <c r="AA565" i="15" s="1"/>
  <c r="E565" i="15"/>
  <c r="P565" i="15"/>
  <c r="F565" i="15"/>
  <c r="A566" i="15"/>
  <c r="P566" i="15" l="1"/>
  <c r="AB566" i="15"/>
  <c r="Q566" i="15"/>
  <c r="AA566" i="15" s="1"/>
  <c r="K566" i="15"/>
  <c r="N566" i="15"/>
  <c r="B566" i="15"/>
  <c r="S566" i="15"/>
  <c r="J566" i="15"/>
  <c r="M566" i="15"/>
  <c r="R566" i="15"/>
  <c r="T566" i="15"/>
  <c r="E566" i="15"/>
  <c r="F566" i="15"/>
  <c r="I566" i="15"/>
  <c r="G566" i="15"/>
  <c r="C566" i="15"/>
  <c r="U566" i="15"/>
  <c r="L566" i="15"/>
  <c r="H566" i="15"/>
  <c r="D566" i="15"/>
  <c r="O566" i="15"/>
  <c r="A567" i="15"/>
  <c r="V565" i="15"/>
  <c r="V566" i="15" l="1"/>
  <c r="O567" i="15"/>
  <c r="U567" i="15"/>
  <c r="S567" i="15"/>
  <c r="L567" i="15"/>
  <c r="Q567" i="15"/>
  <c r="AA567" i="15" s="1"/>
  <c r="T567" i="15"/>
  <c r="AB567" i="15"/>
  <c r="C567" i="15"/>
  <c r="G567" i="15"/>
  <c r="N567" i="15"/>
  <c r="M567" i="15"/>
  <c r="J567" i="15"/>
  <c r="F567" i="15"/>
  <c r="I567" i="15"/>
  <c r="E567" i="15"/>
  <c r="D567" i="15"/>
  <c r="K567" i="15"/>
  <c r="H567" i="15"/>
  <c r="R567" i="15"/>
  <c r="P567" i="15"/>
  <c r="B567" i="15"/>
  <c r="A568" i="15"/>
  <c r="Q568" i="15" l="1"/>
  <c r="AA568" i="15" s="1"/>
  <c r="M568" i="15"/>
  <c r="J568" i="15"/>
  <c r="T568" i="15"/>
  <c r="H568" i="15"/>
  <c r="P568" i="15"/>
  <c r="S568" i="15"/>
  <c r="C568" i="15"/>
  <c r="D568" i="15"/>
  <c r="E568" i="15"/>
  <c r="N568" i="15"/>
  <c r="K568" i="15"/>
  <c r="I568" i="15"/>
  <c r="G568" i="15"/>
  <c r="L568" i="15"/>
  <c r="AB568" i="15"/>
  <c r="R568" i="15"/>
  <c r="B568" i="15"/>
  <c r="F568" i="15"/>
  <c r="O568" i="15"/>
  <c r="U568" i="15"/>
  <c r="A569" i="15"/>
  <c r="V567" i="15"/>
  <c r="V568" i="15" l="1"/>
  <c r="Q569" i="15"/>
  <c r="AA569" i="15" s="1"/>
  <c r="R569" i="15"/>
  <c r="S569" i="15"/>
  <c r="AB569" i="15"/>
  <c r="E569" i="15"/>
  <c r="B569" i="15"/>
  <c r="F569" i="15"/>
  <c r="L569" i="15"/>
  <c r="H569" i="15"/>
  <c r="U569" i="15"/>
  <c r="P569" i="15"/>
  <c r="J569" i="15"/>
  <c r="I569" i="15"/>
  <c r="M569" i="15"/>
  <c r="K569" i="15"/>
  <c r="T569" i="15"/>
  <c r="C569" i="15"/>
  <c r="O569" i="15"/>
  <c r="G569" i="15"/>
  <c r="D569" i="15"/>
  <c r="N569" i="15"/>
  <c r="A570" i="15"/>
  <c r="T570" i="15" l="1"/>
  <c r="C570" i="15"/>
  <c r="H570" i="15"/>
  <c r="I570" i="15"/>
  <c r="R570" i="15"/>
  <c r="P570" i="15"/>
  <c r="J570" i="15"/>
  <c r="E570" i="15"/>
  <c r="Q570" i="15"/>
  <c r="AA570" i="15" s="1"/>
  <c r="AB570" i="15"/>
  <c r="O570" i="15"/>
  <c r="G570" i="15"/>
  <c r="D570" i="15"/>
  <c r="M570" i="15"/>
  <c r="S570" i="15"/>
  <c r="L570" i="15"/>
  <c r="F570" i="15"/>
  <c r="U570" i="15"/>
  <c r="V570" i="15" s="1"/>
  <c r="N570" i="15"/>
  <c r="K570" i="15"/>
  <c r="B570" i="15"/>
  <c r="A571" i="15"/>
  <c r="V569" i="15"/>
  <c r="G571" i="15" l="1"/>
  <c r="I571" i="15"/>
  <c r="D571" i="15"/>
  <c r="C571" i="15"/>
  <c r="L571" i="15"/>
  <c r="Q571" i="15"/>
  <c r="AA571" i="15" s="1"/>
  <c r="J571" i="15"/>
  <c r="F571" i="15"/>
  <c r="B571" i="15"/>
  <c r="S571" i="15"/>
  <c r="H571" i="15"/>
  <c r="R571" i="15"/>
  <c r="E571" i="15"/>
  <c r="K571" i="15"/>
  <c r="U571" i="15"/>
  <c r="T571" i="15"/>
  <c r="AB571" i="15"/>
  <c r="P571" i="15"/>
  <c r="O571" i="15"/>
  <c r="N571" i="15"/>
  <c r="M571" i="15"/>
  <c r="A572" i="15"/>
  <c r="R572" i="15" l="1"/>
  <c r="M572" i="15"/>
  <c r="F572" i="15"/>
  <c r="AB572" i="15"/>
  <c r="H572" i="15"/>
  <c r="P572" i="15"/>
  <c r="E572" i="15"/>
  <c r="N572" i="15"/>
  <c r="Q572" i="15"/>
  <c r="AA572" i="15" s="1"/>
  <c r="I572" i="15"/>
  <c r="J572" i="15"/>
  <c r="L572" i="15"/>
  <c r="C572" i="15"/>
  <c r="K572" i="15"/>
  <c r="T572" i="15"/>
  <c r="G572" i="15"/>
  <c r="O572" i="15"/>
  <c r="B572" i="15"/>
  <c r="S572" i="15"/>
  <c r="U572" i="15"/>
  <c r="D572" i="15"/>
  <c r="A573" i="15"/>
  <c r="V571" i="15"/>
  <c r="C573" i="15" l="1"/>
  <c r="E573" i="15"/>
  <c r="S573" i="15"/>
  <c r="U573" i="15"/>
  <c r="H573" i="15"/>
  <c r="AB573" i="15"/>
  <c r="G573" i="15"/>
  <c r="F573" i="15"/>
  <c r="M573" i="15"/>
  <c r="I573" i="15"/>
  <c r="T573" i="15"/>
  <c r="K573" i="15"/>
  <c r="P573" i="15"/>
  <c r="D573" i="15"/>
  <c r="N573" i="15"/>
  <c r="J573" i="15"/>
  <c r="L573" i="15"/>
  <c r="O573" i="15"/>
  <c r="R573" i="15"/>
  <c r="B573" i="15"/>
  <c r="Q573" i="15"/>
  <c r="AA573" i="15" s="1"/>
  <c r="A574" i="15"/>
  <c r="V572" i="15"/>
  <c r="G574" i="15" l="1"/>
  <c r="N574" i="15"/>
  <c r="R574" i="15"/>
  <c r="S574" i="15"/>
  <c r="O574" i="15"/>
  <c r="F574" i="15"/>
  <c r="M574" i="15"/>
  <c r="J574" i="15"/>
  <c r="E574" i="15"/>
  <c r="Q574" i="15"/>
  <c r="AA574" i="15" s="1"/>
  <c r="C574" i="15"/>
  <c r="P574" i="15"/>
  <c r="B574" i="15"/>
  <c r="U574" i="15"/>
  <c r="L574" i="15"/>
  <c r="T574" i="15"/>
  <c r="H574" i="15"/>
  <c r="I574" i="15"/>
  <c r="AB574" i="15"/>
  <c r="D574" i="15"/>
  <c r="K574" i="15"/>
  <c r="A575" i="15"/>
  <c r="V573" i="15"/>
  <c r="AB575" i="15" l="1"/>
  <c r="L575" i="15"/>
  <c r="F575" i="15"/>
  <c r="M575" i="15"/>
  <c r="R575" i="15"/>
  <c r="K575" i="15"/>
  <c r="D575" i="15"/>
  <c r="Q575" i="15"/>
  <c r="AA575" i="15" s="1"/>
  <c r="P575" i="15"/>
  <c r="E575" i="15"/>
  <c r="C575" i="15"/>
  <c r="U575" i="15"/>
  <c r="V575" i="15" s="1"/>
  <c r="N575" i="15"/>
  <c r="G575" i="15"/>
  <c r="J575" i="15"/>
  <c r="O575" i="15"/>
  <c r="S575" i="15"/>
  <c r="I575" i="15"/>
  <c r="T575" i="15"/>
  <c r="H575" i="15"/>
  <c r="B575" i="15"/>
  <c r="A576" i="15"/>
  <c r="V574" i="15"/>
  <c r="O576" i="15" l="1"/>
  <c r="S576" i="15"/>
  <c r="F576" i="15"/>
  <c r="D576" i="15"/>
  <c r="P576" i="15"/>
  <c r="N576" i="15"/>
  <c r="K576" i="15"/>
  <c r="G576" i="15"/>
  <c r="L576" i="15"/>
  <c r="AB576" i="15"/>
  <c r="J576" i="15"/>
  <c r="T576" i="15"/>
  <c r="B576" i="15"/>
  <c r="I576" i="15"/>
  <c r="C576" i="15"/>
  <c r="U576" i="15"/>
  <c r="M576" i="15"/>
  <c r="E576" i="15"/>
  <c r="R576" i="15"/>
  <c r="Q576" i="15"/>
  <c r="AA576" i="15" s="1"/>
  <c r="H576" i="15"/>
  <c r="A577" i="15"/>
  <c r="AB577" i="15" l="1"/>
  <c r="O577" i="15"/>
  <c r="P577" i="15"/>
  <c r="Q577" i="15"/>
  <c r="AA577" i="15" s="1"/>
  <c r="E577" i="15"/>
  <c r="H577" i="15"/>
  <c r="N577" i="15"/>
  <c r="T577" i="15"/>
  <c r="L577" i="15"/>
  <c r="D577" i="15"/>
  <c r="F577" i="15"/>
  <c r="G577" i="15"/>
  <c r="I577" i="15"/>
  <c r="R577" i="15"/>
  <c r="K577" i="15"/>
  <c r="J577" i="15"/>
  <c r="C577" i="15"/>
  <c r="B577" i="15"/>
  <c r="S577" i="15"/>
  <c r="U577" i="15"/>
  <c r="V577" i="15" s="1"/>
  <c r="M577" i="15"/>
  <c r="A578" i="15"/>
  <c r="V576" i="15"/>
  <c r="K578" i="15" l="1"/>
  <c r="Q578" i="15"/>
  <c r="AA578" i="15" s="1"/>
  <c r="M578" i="15"/>
  <c r="D578" i="15"/>
  <c r="R578" i="15"/>
  <c r="J578" i="15"/>
  <c r="T578" i="15"/>
  <c r="U578" i="15"/>
  <c r="E578" i="15"/>
  <c r="H578" i="15"/>
  <c r="B578" i="15"/>
  <c r="AB578" i="15"/>
  <c r="I578" i="15"/>
  <c r="P578" i="15"/>
  <c r="C578" i="15"/>
  <c r="O578" i="15"/>
  <c r="G578" i="15"/>
  <c r="N578" i="15"/>
  <c r="F578" i="15"/>
  <c r="S578" i="15"/>
  <c r="L578" i="15"/>
  <c r="A579" i="15"/>
  <c r="V578" i="15" l="1"/>
  <c r="G579" i="15"/>
  <c r="B579" i="15"/>
  <c r="F579" i="15"/>
  <c r="AB579" i="15"/>
  <c r="E579" i="15"/>
  <c r="R579" i="15"/>
  <c r="N579" i="15"/>
  <c r="D579" i="15"/>
  <c r="U579" i="15"/>
  <c r="I579" i="15"/>
  <c r="C579" i="15"/>
  <c r="K579" i="15"/>
  <c r="L579" i="15"/>
  <c r="Q579" i="15"/>
  <c r="AA579" i="15" s="1"/>
  <c r="J579" i="15"/>
  <c r="H579" i="15"/>
  <c r="O579" i="15"/>
  <c r="T579" i="15"/>
  <c r="S579" i="15"/>
  <c r="P579" i="15"/>
  <c r="M579" i="15"/>
  <c r="A580" i="15"/>
  <c r="K580" i="15" l="1"/>
  <c r="G580" i="15"/>
  <c r="O580" i="15"/>
  <c r="C580" i="15"/>
  <c r="U580" i="15"/>
  <c r="B580" i="15"/>
  <c r="L580" i="15"/>
  <c r="S580" i="15"/>
  <c r="M580" i="15"/>
  <c r="D580" i="15"/>
  <c r="Q580" i="15"/>
  <c r="AA580" i="15" s="1"/>
  <c r="R580" i="15"/>
  <c r="H580" i="15"/>
  <c r="P580" i="15"/>
  <c r="T580" i="15"/>
  <c r="F580" i="15"/>
  <c r="E580" i="15"/>
  <c r="I580" i="15"/>
  <c r="N580" i="15"/>
  <c r="AB580" i="15"/>
  <c r="J580" i="15"/>
  <c r="A581" i="15"/>
  <c r="V579" i="15"/>
  <c r="V580" i="15" l="1"/>
  <c r="S581" i="15"/>
  <c r="Q581" i="15"/>
  <c r="AA581" i="15" s="1"/>
  <c r="O581" i="15"/>
  <c r="C581" i="15"/>
  <c r="T581" i="15"/>
  <c r="N581" i="15"/>
  <c r="R581" i="15"/>
  <c r="G581" i="15"/>
  <c r="I581" i="15"/>
  <c r="E581" i="15"/>
  <c r="M581" i="15"/>
  <c r="H581" i="15"/>
  <c r="P581" i="15"/>
  <c r="F581" i="15"/>
  <c r="AB581" i="15"/>
  <c r="J581" i="15"/>
  <c r="U581" i="15"/>
  <c r="K581" i="15"/>
  <c r="L581" i="15"/>
  <c r="D581" i="15"/>
  <c r="B581" i="15"/>
  <c r="A582" i="15"/>
  <c r="V581" i="15" l="1"/>
  <c r="Q582" i="15"/>
  <c r="AA582" i="15" s="1"/>
  <c r="AB582" i="15"/>
  <c r="I582" i="15"/>
  <c r="H582" i="15"/>
  <c r="O582" i="15"/>
  <c r="M582" i="15"/>
  <c r="D582" i="15"/>
  <c r="N582" i="15"/>
  <c r="L582" i="15"/>
  <c r="K582" i="15"/>
  <c r="C582" i="15"/>
  <c r="B582" i="15"/>
  <c r="G582" i="15"/>
  <c r="J582" i="15"/>
  <c r="U582" i="15"/>
  <c r="S582" i="15"/>
  <c r="T582" i="15"/>
  <c r="E582" i="15"/>
  <c r="R582" i="15"/>
  <c r="P582" i="15"/>
  <c r="F582" i="15"/>
  <c r="A583" i="15"/>
  <c r="J583" i="15" l="1"/>
  <c r="O583" i="15"/>
  <c r="T583" i="15"/>
  <c r="L583" i="15"/>
  <c r="D583" i="15"/>
  <c r="S583" i="15"/>
  <c r="M583" i="15"/>
  <c r="G583" i="15"/>
  <c r="P583" i="15"/>
  <c r="C583" i="15"/>
  <c r="E583" i="15"/>
  <c r="AB583" i="15"/>
  <c r="F583" i="15"/>
  <c r="N583" i="15"/>
  <c r="R583" i="15"/>
  <c r="B583" i="15"/>
  <c r="U583" i="15"/>
  <c r="V583" i="15" s="1"/>
  <c r="K583" i="15"/>
  <c r="Q583" i="15"/>
  <c r="AA583" i="15" s="1"/>
  <c r="I583" i="15"/>
  <c r="H583" i="15"/>
  <c r="A584" i="15"/>
  <c r="V582" i="15"/>
  <c r="N584" i="15" l="1"/>
  <c r="M584" i="15"/>
  <c r="J584" i="15"/>
  <c r="L584" i="15"/>
  <c r="H584" i="15"/>
  <c r="P584" i="15"/>
  <c r="C584" i="15"/>
  <c r="G584" i="15"/>
  <c r="F584" i="15"/>
  <c r="K584" i="15"/>
  <c r="I584" i="15"/>
  <c r="S584" i="15"/>
  <c r="B584" i="15"/>
  <c r="AB584" i="15"/>
  <c r="R584" i="15"/>
  <c r="Q584" i="15"/>
  <c r="AA584" i="15" s="1"/>
  <c r="E584" i="15"/>
  <c r="O584" i="15"/>
  <c r="U584" i="15"/>
  <c r="T584" i="15"/>
  <c r="D584" i="15"/>
  <c r="A585" i="15"/>
  <c r="D585" i="15" l="1"/>
  <c r="F585" i="15"/>
  <c r="E585" i="15"/>
  <c r="T585" i="15"/>
  <c r="AB585" i="15"/>
  <c r="H585" i="15"/>
  <c r="S585" i="15"/>
  <c r="L585" i="15"/>
  <c r="I585" i="15"/>
  <c r="U585" i="15"/>
  <c r="G585" i="15"/>
  <c r="J585" i="15"/>
  <c r="N585" i="15"/>
  <c r="M585" i="15"/>
  <c r="O585" i="15"/>
  <c r="B585" i="15"/>
  <c r="R585" i="15"/>
  <c r="K585" i="15"/>
  <c r="P585" i="15"/>
  <c r="Q585" i="15"/>
  <c r="AA585" i="15" s="1"/>
  <c r="C585" i="15"/>
  <c r="A586" i="15"/>
  <c r="V584" i="15"/>
  <c r="V585" i="15" l="1"/>
  <c r="D586" i="15"/>
  <c r="M586" i="15"/>
  <c r="H586" i="15"/>
  <c r="T586" i="15"/>
  <c r="F586" i="15"/>
  <c r="P586" i="15"/>
  <c r="G586" i="15"/>
  <c r="N586" i="15"/>
  <c r="S586" i="15"/>
  <c r="K586" i="15"/>
  <c r="L586" i="15"/>
  <c r="J586" i="15"/>
  <c r="AB586" i="15"/>
  <c r="E586" i="15"/>
  <c r="U586" i="15"/>
  <c r="I586" i="15"/>
  <c r="R586" i="15"/>
  <c r="B586" i="15"/>
  <c r="Q586" i="15"/>
  <c r="AA586" i="15" s="1"/>
  <c r="C586" i="15"/>
  <c r="O586" i="15"/>
  <c r="A587" i="15"/>
  <c r="H587" i="15" l="1"/>
  <c r="B587" i="15"/>
  <c r="N587" i="15"/>
  <c r="D587" i="15"/>
  <c r="P587" i="15"/>
  <c r="O587" i="15"/>
  <c r="I587" i="15"/>
  <c r="AB587" i="15"/>
  <c r="Q587" i="15"/>
  <c r="AA587" i="15" s="1"/>
  <c r="G587" i="15"/>
  <c r="L587" i="15"/>
  <c r="F587" i="15"/>
  <c r="S587" i="15"/>
  <c r="M587" i="15"/>
  <c r="R587" i="15"/>
  <c r="T587" i="15"/>
  <c r="E587" i="15"/>
  <c r="K587" i="15"/>
  <c r="U587" i="15"/>
  <c r="J587" i="15"/>
  <c r="C587" i="15"/>
  <c r="A588" i="15"/>
  <c r="V586" i="15"/>
  <c r="R588" i="15" l="1"/>
  <c r="O588" i="15"/>
  <c r="N588" i="15"/>
  <c r="C588" i="15"/>
  <c r="Q588" i="15"/>
  <c r="AA588" i="15" s="1"/>
  <c r="L588" i="15"/>
  <c r="E588" i="15"/>
  <c r="M588" i="15"/>
  <c r="K588" i="15"/>
  <c r="G588" i="15"/>
  <c r="J588" i="15"/>
  <c r="H588" i="15"/>
  <c r="D588" i="15"/>
  <c r="AB588" i="15"/>
  <c r="U588" i="15"/>
  <c r="F588" i="15"/>
  <c r="P588" i="15"/>
  <c r="I588" i="15"/>
  <c r="S588" i="15"/>
  <c r="B588" i="15"/>
  <c r="T588" i="15"/>
  <c r="A589" i="15"/>
  <c r="V587" i="15"/>
  <c r="K589" i="15" l="1"/>
  <c r="P589" i="15"/>
  <c r="C589" i="15"/>
  <c r="AB589" i="15"/>
  <c r="N589" i="15"/>
  <c r="F589" i="15"/>
  <c r="T589" i="15"/>
  <c r="H589" i="15"/>
  <c r="J589" i="15"/>
  <c r="R589" i="15"/>
  <c r="U589" i="15"/>
  <c r="E589" i="15"/>
  <c r="S589" i="15"/>
  <c r="L589" i="15"/>
  <c r="D589" i="15"/>
  <c r="B589" i="15"/>
  <c r="G589" i="15"/>
  <c r="Q589" i="15"/>
  <c r="AA589" i="15" s="1"/>
  <c r="O589" i="15"/>
  <c r="M589" i="15"/>
  <c r="I589" i="15"/>
  <c r="A590" i="15"/>
  <c r="V588" i="15"/>
  <c r="V589" i="15" l="1"/>
  <c r="G590" i="15"/>
  <c r="D590" i="15"/>
  <c r="U590" i="15"/>
  <c r="P590" i="15"/>
  <c r="H590" i="15"/>
  <c r="R590" i="15"/>
  <c r="J590" i="15"/>
  <c r="S590" i="15"/>
  <c r="B590" i="15"/>
  <c r="L590" i="15"/>
  <c r="AB590" i="15"/>
  <c r="T590" i="15"/>
  <c r="E590" i="15"/>
  <c r="Q590" i="15"/>
  <c r="AA590" i="15" s="1"/>
  <c r="C590" i="15"/>
  <c r="M590" i="15"/>
  <c r="O590" i="15"/>
  <c r="I590" i="15"/>
  <c r="N590" i="15"/>
  <c r="K590" i="15"/>
  <c r="F590" i="15"/>
  <c r="A591" i="15"/>
  <c r="T591" i="15" l="1"/>
  <c r="H591" i="15"/>
  <c r="Q591" i="15"/>
  <c r="AA591" i="15" s="1"/>
  <c r="J591" i="15"/>
  <c r="O591" i="15"/>
  <c r="U591" i="15"/>
  <c r="L591" i="15"/>
  <c r="F591" i="15"/>
  <c r="N591" i="15"/>
  <c r="R591" i="15"/>
  <c r="K591" i="15"/>
  <c r="I591" i="15"/>
  <c r="C591" i="15"/>
  <c r="D591" i="15"/>
  <c r="S591" i="15"/>
  <c r="M591" i="15"/>
  <c r="G591" i="15"/>
  <c r="P591" i="15"/>
  <c r="AB591" i="15"/>
  <c r="E591" i="15"/>
  <c r="B591" i="15"/>
  <c r="A592" i="15"/>
  <c r="V590" i="15"/>
  <c r="V591" i="15" l="1"/>
  <c r="L592" i="15"/>
  <c r="C592" i="15"/>
  <c r="R592" i="15"/>
  <c r="F592" i="15"/>
  <c r="O592" i="15"/>
  <c r="P592" i="15"/>
  <c r="E592" i="15"/>
  <c r="B592" i="15"/>
  <c r="D592" i="15"/>
  <c r="S592" i="15"/>
  <c r="G592" i="15"/>
  <c r="M592" i="15"/>
  <c r="J592" i="15"/>
  <c r="Q592" i="15"/>
  <c r="AA592" i="15" s="1"/>
  <c r="T592" i="15"/>
  <c r="H592" i="15"/>
  <c r="U592" i="15"/>
  <c r="AB592" i="15"/>
  <c r="N592" i="15"/>
  <c r="K592" i="15"/>
  <c r="I592" i="15"/>
  <c r="A593" i="15"/>
  <c r="V592" i="15" l="1"/>
  <c r="N593" i="15"/>
  <c r="O593" i="15"/>
  <c r="L593" i="15"/>
  <c r="F593" i="15"/>
  <c r="S593" i="15"/>
  <c r="P593" i="15"/>
  <c r="D593" i="15"/>
  <c r="AB593" i="15"/>
  <c r="G593" i="15"/>
  <c r="H593" i="15"/>
  <c r="Q593" i="15"/>
  <c r="AA593" i="15" s="1"/>
  <c r="M593" i="15"/>
  <c r="E593" i="15"/>
  <c r="I593" i="15"/>
  <c r="C593" i="15"/>
  <c r="K593" i="15"/>
  <c r="B593" i="15"/>
  <c r="U593" i="15"/>
  <c r="R593" i="15"/>
  <c r="T593" i="15"/>
  <c r="J593" i="15"/>
  <c r="A594" i="15"/>
  <c r="B594" i="15" l="1"/>
  <c r="I594" i="15"/>
  <c r="H594" i="15"/>
  <c r="E594" i="15"/>
  <c r="U594" i="15"/>
  <c r="Q594" i="15"/>
  <c r="AA594" i="15" s="1"/>
  <c r="M594" i="15"/>
  <c r="K594" i="15"/>
  <c r="AB594" i="15"/>
  <c r="P594" i="15"/>
  <c r="D594" i="15"/>
  <c r="S594" i="15"/>
  <c r="T594" i="15"/>
  <c r="G594" i="15"/>
  <c r="N594" i="15"/>
  <c r="C594" i="15"/>
  <c r="F594" i="15"/>
  <c r="L594" i="15"/>
  <c r="J594" i="15"/>
  <c r="R594" i="15"/>
  <c r="O594" i="15"/>
  <c r="A595" i="15"/>
  <c r="V593" i="15"/>
  <c r="V594" i="15" l="1"/>
  <c r="O595" i="15"/>
  <c r="N595" i="15"/>
  <c r="D595" i="15"/>
  <c r="F595" i="15"/>
  <c r="J595" i="15"/>
  <c r="T595" i="15"/>
  <c r="S595" i="15"/>
  <c r="R595" i="15"/>
  <c r="H595" i="15"/>
  <c r="M595" i="15"/>
  <c r="K595" i="15"/>
  <c r="G595" i="15"/>
  <c r="I595" i="15"/>
  <c r="AB595" i="15"/>
  <c r="U595" i="15"/>
  <c r="L595" i="15"/>
  <c r="Q595" i="15"/>
  <c r="AA595" i="15" s="1"/>
  <c r="B595" i="15"/>
  <c r="P595" i="15"/>
  <c r="E595" i="15"/>
  <c r="C595" i="15"/>
  <c r="A596" i="15"/>
  <c r="S596" i="15" l="1"/>
  <c r="E596" i="15"/>
  <c r="O596" i="15"/>
  <c r="AB596" i="15"/>
  <c r="K596" i="15"/>
  <c r="T596" i="15"/>
  <c r="I596" i="15"/>
  <c r="N596" i="15"/>
  <c r="J596" i="15"/>
  <c r="D596" i="15"/>
  <c r="P596" i="15"/>
  <c r="L596" i="15"/>
  <c r="M596" i="15"/>
  <c r="F596" i="15"/>
  <c r="B596" i="15"/>
  <c r="G596" i="15"/>
  <c r="H596" i="15"/>
  <c r="C596" i="15"/>
  <c r="R596" i="15"/>
  <c r="U596" i="15"/>
  <c r="Q596" i="15"/>
  <c r="AA596" i="15" s="1"/>
  <c r="A597" i="15"/>
  <c r="V595" i="15"/>
  <c r="O597" i="15" l="1"/>
  <c r="M597" i="15"/>
  <c r="U597" i="15"/>
  <c r="N597" i="15"/>
  <c r="J597" i="15"/>
  <c r="L597" i="15"/>
  <c r="C597" i="15"/>
  <c r="K597" i="15"/>
  <c r="AB597" i="15"/>
  <c r="R597" i="15"/>
  <c r="T597" i="15"/>
  <c r="Q597" i="15"/>
  <c r="AA597" i="15" s="1"/>
  <c r="H597" i="15"/>
  <c r="E597" i="15"/>
  <c r="S597" i="15"/>
  <c r="P597" i="15"/>
  <c r="D597" i="15"/>
  <c r="B597" i="15"/>
  <c r="G597" i="15"/>
  <c r="F597" i="15"/>
  <c r="I597" i="15"/>
  <c r="A598" i="15"/>
  <c r="V596" i="15"/>
  <c r="G598" i="15" l="1"/>
  <c r="J598" i="15"/>
  <c r="L598" i="15"/>
  <c r="H598" i="15"/>
  <c r="E598" i="15"/>
  <c r="S598" i="15"/>
  <c r="Q598" i="15"/>
  <c r="AA598" i="15" s="1"/>
  <c r="T598" i="15"/>
  <c r="M598" i="15"/>
  <c r="K598" i="15"/>
  <c r="O598" i="15"/>
  <c r="F598" i="15"/>
  <c r="D598" i="15"/>
  <c r="N598" i="15"/>
  <c r="B598" i="15"/>
  <c r="AB598" i="15"/>
  <c r="C598" i="15"/>
  <c r="I598" i="15"/>
  <c r="U598" i="15"/>
  <c r="V598" i="15" s="1"/>
  <c r="P598" i="15"/>
  <c r="R598" i="15"/>
  <c r="A599" i="15"/>
  <c r="V597" i="15"/>
  <c r="O599" i="15" l="1"/>
  <c r="N599" i="15"/>
  <c r="R599" i="15"/>
  <c r="S599" i="15"/>
  <c r="I599" i="15"/>
  <c r="AB599" i="15"/>
  <c r="D599" i="15"/>
  <c r="K599" i="15"/>
  <c r="M599" i="15"/>
  <c r="G599" i="15"/>
  <c r="P599" i="15"/>
  <c r="U599" i="15"/>
  <c r="E599" i="15"/>
  <c r="T599" i="15"/>
  <c r="C599" i="15"/>
  <c r="H599" i="15"/>
  <c r="Q599" i="15"/>
  <c r="AA599" i="15" s="1"/>
  <c r="J599" i="15"/>
  <c r="F599" i="15"/>
  <c r="B599" i="15"/>
  <c r="L599" i="15"/>
  <c r="A600" i="15"/>
  <c r="V599" i="15" l="1"/>
  <c r="Q600" i="15"/>
  <c r="AA600" i="15" s="1"/>
  <c r="H600" i="15"/>
  <c r="P600" i="15"/>
  <c r="C600" i="15"/>
  <c r="K600" i="15"/>
  <c r="R600" i="15"/>
  <c r="E600" i="15"/>
  <c r="N600" i="15"/>
  <c r="O600" i="15"/>
  <c r="J600" i="15"/>
  <c r="G600" i="15"/>
  <c r="M600" i="15"/>
  <c r="I600" i="15"/>
  <c r="AB600" i="15"/>
  <c r="B600" i="15"/>
  <c r="S600" i="15"/>
  <c r="D600" i="15"/>
  <c r="L600" i="15"/>
  <c r="F600" i="15"/>
  <c r="U600" i="15"/>
  <c r="T600" i="15"/>
  <c r="A601" i="15"/>
  <c r="D601" i="15" l="1"/>
  <c r="AB601" i="15"/>
  <c r="K601" i="15"/>
  <c r="C601" i="15"/>
  <c r="H601" i="15"/>
  <c r="N601" i="15"/>
  <c r="O601" i="15"/>
  <c r="S601" i="15"/>
  <c r="I601" i="15"/>
  <c r="R601" i="15"/>
  <c r="G601" i="15"/>
  <c r="U601" i="15"/>
  <c r="F601" i="15"/>
  <c r="E601" i="15"/>
  <c r="B601" i="15"/>
  <c r="L601" i="15"/>
  <c r="Q601" i="15"/>
  <c r="AA601" i="15" s="1"/>
  <c r="M601" i="15"/>
  <c r="J601" i="15"/>
  <c r="T601" i="15"/>
  <c r="P601" i="15"/>
  <c r="A602" i="15"/>
  <c r="V600" i="15"/>
  <c r="V601" i="15" l="1"/>
  <c r="U602" i="15"/>
  <c r="Q602" i="15"/>
  <c r="AA602" i="15" s="1"/>
  <c r="AB602" i="15"/>
  <c r="D602" i="15"/>
  <c r="K602" i="15"/>
  <c r="M602" i="15"/>
  <c r="R602" i="15"/>
  <c r="B602" i="15"/>
  <c r="E602" i="15"/>
  <c r="F602" i="15"/>
  <c r="O602" i="15"/>
  <c r="N602" i="15"/>
  <c r="P602" i="15"/>
  <c r="H602" i="15"/>
  <c r="S602" i="15"/>
  <c r="J602" i="15"/>
  <c r="G602" i="15"/>
  <c r="T602" i="15"/>
  <c r="C602" i="15"/>
  <c r="I602" i="15"/>
  <c r="L602" i="15"/>
  <c r="A603" i="15"/>
  <c r="G603" i="15" l="1"/>
  <c r="C603" i="15"/>
  <c r="S603" i="15"/>
  <c r="B603" i="15"/>
  <c r="E603" i="15"/>
  <c r="K603" i="15"/>
  <c r="O603" i="15"/>
  <c r="F603" i="15"/>
  <c r="P603" i="15"/>
  <c r="AB603" i="15"/>
  <c r="J603" i="15"/>
  <c r="R603" i="15"/>
  <c r="N603" i="15"/>
  <c r="M603" i="15"/>
  <c r="H603" i="15"/>
  <c r="T603" i="15"/>
  <c r="I603" i="15"/>
  <c r="D603" i="15"/>
  <c r="U603" i="15"/>
  <c r="L603" i="15"/>
  <c r="Q603" i="15"/>
  <c r="AA603" i="15" s="1"/>
  <c r="A604" i="15"/>
  <c r="V602" i="15"/>
  <c r="E604" i="15" l="1"/>
  <c r="N604" i="15"/>
  <c r="Q604" i="15"/>
  <c r="AA604" i="15" s="1"/>
  <c r="J604" i="15"/>
  <c r="U604" i="15"/>
  <c r="C604" i="15"/>
  <c r="G604" i="15"/>
  <c r="O604" i="15"/>
  <c r="I604" i="15"/>
  <c r="S604" i="15"/>
  <c r="AB604" i="15"/>
  <c r="D604" i="15"/>
  <c r="K604" i="15"/>
  <c r="R604" i="15"/>
  <c r="M604" i="15"/>
  <c r="F604" i="15"/>
  <c r="T604" i="15"/>
  <c r="B604" i="15"/>
  <c r="H604" i="15"/>
  <c r="P604" i="15"/>
  <c r="L604" i="15"/>
  <c r="A605" i="15"/>
  <c r="V603" i="15"/>
  <c r="V604" i="15" l="1"/>
  <c r="U605" i="15"/>
  <c r="K605" i="15"/>
  <c r="C605" i="15"/>
  <c r="AB605" i="15"/>
  <c r="N605" i="15"/>
  <c r="J605" i="15"/>
  <c r="L605" i="15"/>
  <c r="T605" i="15"/>
  <c r="E605" i="15"/>
  <c r="P605" i="15"/>
  <c r="G605" i="15"/>
  <c r="R605" i="15"/>
  <c r="Q605" i="15"/>
  <c r="AA605" i="15" s="1"/>
  <c r="S605" i="15"/>
  <c r="D605" i="15"/>
  <c r="B605" i="15"/>
  <c r="H605" i="15"/>
  <c r="O605" i="15"/>
  <c r="M605" i="15"/>
  <c r="I605" i="15"/>
  <c r="F605" i="15"/>
  <c r="A606" i="15"/>
  <c r="H606" i="15" l="1"/>
  <c r="B606" i="15"/>
  <c r="R606" i="15"/>
  <c r="T606" i="15"/>
  <c r="Q606" i="15"/>
  <c r="AA606" i="15" s="1"/>
  <c r="I606" i="15"/>
  <c r="K606" i="15"/>
  <c r="O606" i="15"/>
  <c r="M606" i="15"/>
  <c r="D606" i="15"/>
  <c r="J606" i="15"/>
  <c r="C606" i="15"/>
  <c r="E606" i="15"/>
  <c r="S606" i="15"/>
  <c r="N606" i="15"/>
  <c r="F606" i="15"/>
  <c r="U606" i="15"/>
  <c r="P606" i="15"/>
  <c r="L606" i="15"/>
  <c r="G606" i="15"/>
  <c r="AB606" i="15"/>
  <c r="A607" i="15"/>
  <c r="V605" i="15"/>
  <c r="V606" i="15" l="1"/>
  <c r="AB607" i="15"/>
  <c r="K607" i="15"/>
  <c r="E607" i="15"/>
  <c r="T607" i="15"/>
  <c r="Q607" i="15"/>
  <c r="AA607" i="15" s="1"/>
  <c r="P607" i="15"/>
  <c r="H607" i="15"/>
  <c r="O607" i="15"/>
  <c r="L607" i="15"/>
  <c r="C607" i="15"/>
  <c r="S607" i="15"/>
  <c r="M607" i="15"/>
  <c r="U607" i="15"/>
  <c r="R607" i="15"/>
  <c r="F607" i="15"/>
  <c r="B607" i="15"/>
  <c r="J607" i="15"/>
  <c r="N607" i="15"/>
  <c r="G607" i="15"/>
  <c r="D607" i="15"/>
  <c r="I607" i="15"/>
  <c r="A608" i="15"/>
  <c r="B608" i="15" l="1"/>
  <c r="U608" i="15"/>
  <c r="D608" i="15"/>
  <c r="S608" i="15"/>
  <c r="H608" i="15"/>
  <c r="J608" i="15"/>
  <c r="Q608" i="15"/>
  <c r="AA608" i="15" s="1"/>
  <c r="AB608" i="15"/>
  <c r="P608" i="15"/>
  <c r="E608" i="15"/>
  <c r="N608" i="15"/>
  <c r="M608" i="15"/>
  <c r="I608" i="15"/>
  <c r="G608" i="15"/>
  <c r="L608" i="15"/>
  <c r="K608" i="15"/>
  <c r="R608" i="15"/>
  <c r="C608" i="15"/>
  <c r="F608" i="15"/>
  <c r="O608" i="15"/>
  <c r="T608" i="15"/>
  <c r="A609" i="15"/>
  <c r="V607" i="15"/>
  <c r="T609" i="15" l="1"/>
  <c r="Q609" i="15"/>
  <c r="AA609" i="15" s="1"/>
  <c r="G609" i="15"/>
  <c r="L609" i="15"/>
  <c r="M609" i="15"/>
  <c r="E609" i="15"/>
  <c r="K609" i="15"/>
  <c r="U609" i="15"/>
  <c r="N609" i="15"/>
  <c r="P609" i="15"/>
  <c r="O609" i="15"/>
  <c r="J609" i="15"/>
  <c r="R609" i="15"/>
  <c r="I609" i="15"/>
  <c r="C609" i="15"/>
  <c r="H609" i="15"/>
  <c r="F609" i="15"/>
  <c r="D609" i="15"/>
  <c r="S609" i="15"/>
  <c r="B609" i="15"/>
  <c r="AB609" i="15"/>
  <c r="A610" i="15"/>
  <c r="V608" i="15"/>
  <c r="V609" i="15" l="1"/>
  <c r="S610" i="15"/>
  <c r="AB610" i="15"/>
  <c r="F610" i="15"/>
  <c r="P610" i="15"/>
  <c r="G610" i="15"/>
  <c r="N610" i="15"/>
  <c r="H610" i="15"/>
  <c r="K610" i="15"/>
  <c r="L610" i="15"/>
  <c r="J610" i="15"/>
  <c r="B610" i="15"/>
  <c r="E610" i="15"/>
  <c r="C610" i="15"/>
  <c r="I610" i="15"/>
  <c r="R610" i="15"/>
  <c r="T610" i="15"/>
  <c r="D610" i="15"/>
  <c r="U610" i="15"/>
  <c r="O610" i="15"/>
  <c r="Q610" i="15"/>
  <c r="AA610" i="15" s="1"/>
  <c r="M610" i="15"/>
  <c r="A611" i="15"/>
  <c r="V610" i="15" l="1"/>
  <c r="N611" i="15"/>
  <c r="M611" i="15"/>
  <c r="U611" i="15"/>
  <c r="L611" i="15"/>
  <c r="AB611" i="15"/>
  <c r="H611" i="15"/>
  <c r="D611" i="15"/>
  <c r="Q611" i="15"/>
  <c r="AA611" i="15" s="1"/>
  <c r="P611" i="15"/>
  <c r="C611" i="15"/>
  <c r="B611" i="15"/>
  <c r="K611" i="15"/>
  <c r="R611" i="15"/>
  <c r="O611" i="15"/>
  <c r="G611" i="15"/>
  <c r="S611" i="15"/>
  <c r="F611" i="15"/>
  <c r="T611" i="15"/>
  <c r="I611" i="15"/>
  <c r="E611" i="15"/>
  <c r="J611" i="15"/>
  <c r="A612" i="15"/>
  <c r="R612" i="15" l="1"/>
  <c r="M612" i="15"/>
  <c r="Q612" i="15"/>
  <c r="AA612" i="15" s="1"/>
  <c r="B612" i="15"/>
  <c r="H612" i="15"/>
  <c r="C612" i="15"/>
  <c r="I612" i="15"/>
  <c r="N612" i="15"/>
  <c r="F612" i="15"/>
  <c r="E612" i="15"/>
  <c r="K612" i="15"/>
  <c r="L612" i="15"/>
  <c r="T612" i="15"/>
  <c r="J612" i="15"/>
  <c r="P612" i="15"/>
  <c r="G612" i="15"/>
  <c r="O612" i="15"/>
  <c r="U612" i="15"/>
  <c r="S612" i="15"/>
  <c r="AB612" i="15"/>
  <c r="D612" i="15"/>
  <c r="A613" i="15"/>
  <c r="V611" i="15"/>
  <c r="V612" i="15" l="1"/>
  <c r="B613" i="15"/>
  <c r="E613" i="15"/>
  <c r="S613" i="15"/>
  <c r="T613" i="15"/>
  <c r="D613" i="15"/>
  <c r="C613" i="15"/>
  <c r="G613" i="15"/>
  <c r="O613" i="15"/>
  <c r="M613" i="15"/>
  <c r="I613" i="15"/>
  <c r="AB613" i="15"/>
  <c r="K613" i="15"/>
  <c r="P613" i="15"/>
  <c r="H613" i="15"/>
  <c r="N613" i="15"/>
  <c r="J613" i="15"/>
  <c r="L613" i="15"/>
  <c r="F613" i="15"/>
  <c r="R613" i="15"/>
  <c r="U613" i="15"/>
  <c r="Q613" i="15"/>
  <c r="AA613" i="15" s="1"/>
  <c r="A614" i="15"/>
  <c r="T614" i="15" l="1"/>
  <c r="H614" i="15"/>
  <c r="E614" i="15"/>
  <c r="G614" i="15"/>
  <c r="Q614" i="15"/>
  <c r="AA614" i="15" s="1"/>
  <c r="C614" i="15"/>
  <c r="AB614" i="15"/>
  <c r="O614" i="15"/>
  <c r="M614" i="15"/>
  <c r="R614" i="15"/>
  <c r="K614" i="15"/>
  <c r="U614" i="15"/>
  <c r="F614" i="15"/>
  <c r="S614" i="15"/>
  <c r="N614" i="15"/>
  <c r="P614" i="15"/>
  <c r="B614" i="15"/>
  <c r="I614" i="15"/>
  <c r="L614" i="15"/>
  <c r="D614" i="15"/>
  <c r="J614" i="15"/>
  <c r="A615" i="15"/>
  <c r="V613" i="15"/>
  <c r="V614" i="15" l="1"/>
  <c r="F615" i="15"/>
  <c r="N615" i="15"/>
  <c r="E615" i="15"/>
  <c r="K615" i="15"/>
  <c r="I615" i="15"/>
  <c r="G615" i="15"/>
  <c r="B615" i="15"/>
  <c r="C615" i="15"/>
  <c r="U615" i="15"/>
  <c r="H615" i="15"/>
  <c r="T615" i="15"/>
  <c r="J615" i="15"/>
  <c r="O615" i="15"/>
  <c r="AB615" i="15"/>
  <c r="Q615" i="15"/>
  <c r="AA615" i="15" s="1"/>
  <c r="D615" i="15"/>
  <c r="S615" i="15"/>
  <c r="R615" i="15"/>
  <c r="L615" i="15"/>
  <c r="P615" i="15"/>
  <c r="M615" i="15"/>
  <c r="A616" i="15"/>
  <c r="V615" i="15" l="1"/>
  <c r="Q616" i="15"/>
  <c r="AA616" i="15" s="1"/>
  <c r="M616" i="15"/>
  <c r="J616" i="15"/>
  <c r="C616" i="15"/>
  <c r="H616" i="15"/>
  <c r="P616" i="15"/>
  <c r="S616" i="15"/>
  <c r="AB616" i="15"/>
  <c r="D616" i="15"/>
  <c r="E616" i="15"/>
  <c r="N616" i="15"/>
  <c r="K616" i="15"/>
  <c r="I616" i="15"/>
  <c r="G616" i="15"/>
  <c r="L616" i="15"/>
  <c r="T616" i="15"/>
  <c r="R616" i="15"/>
  <c r="B616" i="15"/>
  <c r="F616" i="15"/>
  <c r="O616" i="15"/>
  <c r="U616" i="15"/>
  <c r="A617" i="15"/>
  <c r="F617" i="15" l="1"/>
  <c r="AB617" i="15"/>
  <c r="L617" i="15"/>
  <c r="C617" i="15"/>
  <c r="K617" i="15"/>
  <c r="J617" i="15"/>
  <c r="D617" i="15"/>
  <c r="M617" i="15"/>
  <c r="T617" i="15"/>
  <c r="P617" i="15"/>
  <c r="Q617" i="15"/>
  <c r="AA617" i="15" s="1"/>
  <c r="E617" i="15"/>
  <c r="S617" i="15"/>
  <c r="H617" i="15"/>
  <c r="N617" i="15"/>
  <c r="B617" i="15"/>
  <c r="G617" i="15"/>
  <c r="I617" i="15"/>
  <c r="R617" i="15"/>
  <c r="U617" i="15"/>
  <c r="O617" i="15"/>
  <c r="A618" i="15"/>
  <c r="V616" i="15"/>
  <c r="L618" i="15" l="1"/>
  <c r="F618" i="15"/>
  <c r="O618" i="15"/>
  <c r="U618" i="15"/>
  <c r="Q618" i="15"/>
  <c r="AA618" i="15" s="1"/>
  <c r="H618" i="15"/>
  <c r="K618" i="15"/>
  <c r="AB618" i="15"/>
  <c r="P618" i="15"/>
  <c r="E618" i="15"/>
  <c r="N618" i="15"/>
  <c r="J618" i="15"/>
  <c r="T618" i="15"/>
  <c r="S618" i="15"/>
  <c r="B618" i="15"/>
  <c r="D618" i="15"/>
  <c r="M618" i="15"/>
  <c r="I618" i="15"/>
  <c r="C618" i="15"/>
  <c r="G618" i="15"/>
  <c r="R618" i="15"/>
  <c r="A619" i="15"/>
  <c r="V617" i="15"/>
  <c r="V618" i="15" l="1"/>
  <c r="AB619" i="15"/>
  <c r="E619" i="15"/>
  <c r="B619" i="15"/>
  <c r="U619" i="15"/>
  <c r="N619" i="15"/>
  <c r="D619" i="15"/>
  <c r="J619" i="15"/>
  <c r="L619" i="15"/>
  <c r="Q619" i="15"/>
  <c r="AA619" i="15" s="1"/>
  <c r="P619" i="15"/>
  <c r="I619" i="15"/>
  <c r="T619" i="15"/>
  <c r="H619" i="15"/>
  <c r="F619" i="15"/>
  <c r="C619" i="15"/>
  <c r="S619" i="15"/>
  <c r="O619" i="15"/>
  <c r="R619" i="15"/>
  <c r="M619" i="15"/>
  <c r="K619" i="15"/>
  <c r="G619" i="15"/>
  <c r="A620" i="15"/>
  <c r="J620" i="15" l="1"/>
  <c r="L620" i="15"/>
  <c r="T620" i="15"/>
  <c r="M620" i="15"/>
  <c r="I620" i="15"/>
  <c r="F620" i="15"/>
  <c r="R620" i="15"/>
  <c r="D620" i="15"/>
  <c r="Q620" i="15"/>
  <c r="AA620" i="15" s="1"/>
  <c r="G620" i="15"/>
  <c r="S620" i="15"/>
  <c r="B620" i="15"/>
  <c r="K620" i="15"/>
  <c r="H620" i="15"/>
  <c r="P620" i="15"/>
  <c r="AB620" i="15"/>
  <c r="U620" i="15"/>
  <c r="V620" i="15" s="1"/>
  <c r="C620" i="15"/>
  <c r="E620" i="15"/>
  <c r="N620" i="15"/>
  <c r="O620" i="15"/>
  <c r="A621" i="15"/>
  <c r="V619" i="15"/>
  <c r="N621" i="15" l="1"/>
  <c r="I621" i="15"/>
  <c r="K621" i="15"/>
  <c r="H621" i="15"/>
  <c r="AB621" i="15"/>
  <c r="Q621" i="15"/>
  <c r="AA621" i="15" s="1"/>
  <c r="F621" i="15"/>
  <c r="U621" i="15"/>
  <c r="S621" i="15"/>
  <c r="P621" i="15"/>
  <c r="D621" i="15"/>
  <c r="O621" i="15"/>
  <c r="G621" i="15"/>
  <c r="M621" i="15"/>
  <c r="C621" i="15"/>
  <c r="R621" i="15"/>
  <c r="T621" i="15"/>
  <c r="J621" i="15"/>
  <c r="E621" i="15"/>
  <c r="L621" i="15"/>
  <c r="B621" i="15"/>
  <c r="A622" i="15"/>
  <c r="O622" i="15" l="1"/>
  <c r="M622" i="15"/>
  <c r="L622" i="15"/>
  <c r="T622" i="15"/>
  <c r="F622" i="15"/>
  <c r="P622" i="15"/>
  <c r="G622" i="15"/>
  <c r="N622" i="15"/>
  <c r="D622" i="15"/>
  <c r="K622" i="15"/>
  <c r="H622" i="15"/>
  <c r="J622" i="15"/>
  <c r="AB622" i="15"/>
  <c r="S622" i="15"/>
  <c r="U622" i="15"/>
  <c r="E622" i="15"/>
  <c r="R622" i="15"/>
  <c r="C622" i="15"/>
  <c r="Q622" i="15"/>
  <c r="AA622" i="15" s="1"/>
  <c r="B622" i="15"/>
  <c r="I622" i="15"/>
  <c r="A623" i="15"/>
  <c r="V621" i="15"/>
  <c r="I623" i="15" l="1"/>
  <c r="U623" i="15"/>
  <c r="L623" i="15"/>
  <c r="F623" i="15"/>
  <c r="T623" i="15"/>
  <c r="R623" i="15"/>
  <c r="J623" i="15"/>
  <c r="H623" i="15"/>
  <c r="M623" i="15"/>
  <c r="G623" i="15"/>
  <c r="C623" i="15"/>
  <c r="E623" i="15"/>
  <c r="B623" i="15"/>
  <c r="K623" i="15"/>
  <c r="O623" i="15"/>
  <c r="AB623" i="15"/>
  <c r="D623" i="15"/>
  <c r="N623" i="15"/>
  <c r="S623" i="15"/>
  <c r="Q623" i="15"/>
  <c r="AA623" i="15" s="1"/>
  <c r="P623" i="15"/>
  <c r="A624" i="15"/>
  <c r="V622" i="15"/>
  <c r="T624" i="15" l="1"/>
  <c r="AB624" i="15"/>
  <c r="C624" i="15"/>
  <c r="D624" i="15"/>
  <c r="E624" i="15"/>
  <c r="B624" i="15"/>
  <c r="M624" i="15"/>
  <c r="J624" i="15"/>
  <c r="G624" i="15"/>
  <c r="H624" i="15"/>
  <c r="K624" i="15"/>
  <c r="I624" i="15"/>
  <c r="S624" i="15"/>
  <c r="N624" i="15"/>
  <c r="R624" i="15"/>
  <c r="Q624" i="15"/>
  <c r="AA624" i="15" s="1"/>
  <c r="L624" i="15"/>
  <c r="O624" i="15"/>
  <c r="U624" i="15"/>
  <c r="V624" i="15" s="1"/>
  <c r="F624" i="15"/>
  <c r="P624" i="15"/>
  <c r="A625" i="15"/>
  <c r="V623" i="15"/>
  <c r="H625" i="15" l="1"/>
  <c r="N625" i="15"/>
  <c r="O625" i="15"/>
  <c r="L625" i="15"/>
  <c r="Q625" i="15"/>
  <c r="AA625" i="15" s="1"/>
  <c r="M625" i="15"/>
  <c r="E625" i="15"/>
  <c r="B625" i="15"/>
  <c r="K625" i="15"/>
  <c r="U625" i="15"/>
  <c r="I625" i="15"/>
  <c r="R625" i="15"/>
  <c r="AB625" i="15"/>
  <c r="J625" i="15"/>
  <c r="T625" i="15"/>
  <c r="F625" i="15"/>
  <c r="S625" i="15"/>
  <c r="P625" i="15"/>
  <c r="D625" i="15"/>
  <c r="C625" i="15"/>
  <c r="G625" i="15"/>
  <c r="A626" i="15"/>
  <c r="V625" i="15" l="1"/>
  <c r="I626" i="15"/>
  <c r="P626" i="15"/>
  <c r="G626" i="15"/>
  <c r="C626" i="15"/>
  <c r="S626" i="15"/>
  <c r="Q626" i="15"/>
  <c r="AA626" i="15" s="1"/>
  <c r="L626" i="15"/>
  <c r="M626" i="15"/>
  <c r="R626" i="15"/>
  <c r="D626" i="15"/>
  <c r="T626" i="15"/>
  <c r="F626" i="15"/>
  <c r="H626" i="15"/>
  <c r="AB626" i="15"/>
  <c r="N626" i="15"/>
  <c r="B626" i="15"/>
  <c r="K626" i="15"/>
  <c r="J626" i="15"/>
  <c r="O626" i="15"/>
  <c r="E626" i="15"/>
  <c r="U626" i="15"/>
  <c r="A627" i="15"/>
  <c r="V626" i="15" l="1"/>
  <c r="L627" i="15"/>
  <c r="E627" i="15"/>
  <c r="U627" i="15"/>
  <c r="I627" i="15"/>
  <c r="M627" i="15"/>
  <c r="O627" i="15"/>
  <c r="B627" i="15"/>
  <c r="D627" i="15"/>
  <c r="J627" i="15"/>
  <c r="G627" i="15"/>
  <c r="F627" i="15"/>
  <c r="C627" i="15"/>
  <c r="H627" i="15"/>
  <c r="AB627" i="15"/>
  <c r="R627" i="15"/>
  <c r="Q627" i="15"/>
  <c r="AA627" i="15" s="1"/>
  <c r="P627" i="15"/>
  <c r="N627" i="15"/>
  <c r="T627" i="15"/>
  <c r="S627" i="15"/>
  <c r="K627" i="15"/>
  <c r="A628" i="15"/>
  <c r="V627" i="15" l="1"/>
  <c r="S628" i="15"/>
  <c r="G628" i="15"/>
  <c r="O628" i="15"/>
  <c r="P628" i="15"/>
  <c r="R628" i="15"/>
  <c r="T628" i="15"/>
  <c r="AB628" i="15"/>
  <c r="M628" i="15"/>
  <c r="F628" i="15"/>
  <c r="J628" i="15"/>
  <c r="H628" i="15"/>
  <c r="B628" i="15"/>
  <c r="E628" i="15"/>
  <c r="N628" i="15"/>
  <c r="Q628" i="15"/>
  <c r="AA628" i="15" s="1"/>
  <c r="I628" i="15"/>
  <c r="U628" i="15"/>
  <c r="L628" i="15"/>
  <c r="C628" i="15"/>
  <c r="K628" i="15"/>
  <c r="D628" i="15"/>
  <c r="A629" i="15"/>
  <c r="O629" i="15" l="1"/>
  <c r="K629" i="15"/>
  <c r="J629" i="15"/>
  <c r="I629" i="15"/>
  <c r="H629" i="15"/>
  <c r="C629" i="15"/>
  <c r="D629" i="15"/>
  <c r="M629" i="15"/>
  <c r="T629" i="15"/>
  <c r="B629" i="15"/>
  <c r="G629" i="15"/>
  <c r="F629" i="15"/>
  <c r="R629" i="15"/>
  <c r="E629" i="15"/>
  <c r="L629" i="15"/>
  <c r="N629" i="15"/>
  <c r="S629" i="15"/>
  <c r="Q629" i="15"/>
  <c r="AA629" i="15" s="1"/>
  <c r="P629" i="15"/>
  <c r="U629" i="15"/>
  <c r="AB629" i="15"/>
  <c r="A630" i="15"/>
  <c r="V628" i="15"/>
  <c r="T630" i="15" l="1"/>
  <c r="D630" i="15"/>
  <c r="L630" i="15"/>
  <c r="M630" i="15"/>
  <c r="G630" i="15"/>
  <c r="N630" i="15"/>
  <c r="AB630" i="15"/>
  <c r="K630" i="15"/>
  <c r="H630" i="15"/>
  <c r="J630" i="15"/>
  <c r="I630" i="15"/>
  <c r="S630" i="15"/>
  <c r="C630" i="15"/>
  <c r="E630" i="15"/>
  <c r="P630" i="15"/>
  <c r="U630" i="15"/>
  <c r="Q630" i="15"/>
  <c r="AA630" i="15" s="1"/>
  <c r="B630" i="15"/>
  <c r="F630" i="15"/>
  <c r="O630" i="15"/>
  <c r="R630" i="15"/>
  <c r="A631" i="15"/>
  <c r="V629" i="15"/>
  <c r="V630" i="15" l="1"/>
  <c r="H631" i="15"/>
  <c r="P631" i="15"/>
  <c r="Q631" i="15"/>
  <c r="AA631" i="15" s="1"/>
  <c r="F631" i="15"/>
  <c r="U631" i="15"/>
  <c r="L631" i="15"/>
  <c r="O631" i="15"/>
  <c r="I631" i="15"/>
  <c r="T631" i="15"/>
  <c r="D631" i="15"/>
  <c r="K631" i="15"/>
  <c r="M631" i="15"/>
  <c r="G631" i="15"/>
  <c r="S631" i="15"/>
  <c r="C631" i="15"/>
  <c r="AB631" i="15"/>
  <c r="B631" i="15"/>
  <c r="N631" i="15"/>
  <c r="R631" i="15"/>
  <c r="J631" i="15"/>
  <c r="E631" i="15"/>
  <c r="A632" i="15"/>
  <c r="V631" i="15" l="1"/>
  <c r="L632" i="15"/>
  <c r="U632" i="15"/>
  <c r="R632" i="15"/>
  <c r="F632" i="15"/>
  <c r="O632" i="15"/>
  <c r="P632" i="15"/>
  <c r="S632" i="15"/>
  <c r="C632" i="15"/>
  <c r="E632" i="15"/>
  <c r="Q632" i="15"/>
  <c r="AA632" i="15" s="1"/>
  <c r="M632" i="15"/>
  <c r="G632" i="15"/>
  <c r="D632" i="15"/>
  <c r="J632" i="15"/>
  <c r="AB632" i="15"/>
  <c r="H632" i="15"/>
  <c r="B632" i="15"/>
  <c r="T632" i="15"/>
  <c r="N632" i="15"/>
  <c r="K632" i="15"/>
  <c r="I632" i="15"/>
  <c r="A633" i="15"/>
  <c r="R633" i="15" l="1"/>
  <c r="T633" i="15"/>
  <c r="J633" i="15"/>
  <c r="F633" i="15"/>
  <c r="S633" i="15"/>
  <c r="P633" i="15"/>
  <c r="U633" i="15"/>
  <c r="AB633" i="15"/>
  <c r="G633" i="15"/>
  <c r="H633" i="15"/>
  <c r="D633" i="15"/>
  <c r="M633" i="15"/>
  <c r="E633" i="15"/>
  <c r="I633" i="15"/>
  <c r="Q633" i="15"/>
  <c r="AA633" i="15" s="1"/>
  <c r="K633" i="15"/>
  <c r="C633" i="15"/>
  <c r="B633" i="15"/>
  <c r="N633" i="15"/>
  <c r="O633" i="15"/>
  <c r="L633" i="15"/>
  <c r="A634" i="15"/>
  <c r="V632" i="15"/>
  <c r="V633" i="15" l="1"/>
  <c r="U634" i="15"/>
  <c r="J634" i="15"/>
  <c r="T634" i="15"/>
  <c r="L634" i="15"/>
  <c r="N634" i="15"/>
  <c r="H634" i="15"/>
  <c r="K634" i="15"/>
  <c r="O634" i="15"/>
  <c r="I634" i="15"/>
  <c r="R634" i="15"/>
  <c r="E634" i="15"/>
  <c r="Q634" i="15"/>
  <c r="AA634" i="15" s="1"/>
  <c r="AB634" i="15"/>
  <c r="S634" i="15"/>
  <c r="P634" i="15"/>
  <c r="D634" i="15"/>
  <c r="M634" i="15"/>
  <c r="C634" i="15"/>
  <c r="G634" i="15"/>
  <c r="B634" i="15"/>
  <c r="F634" i="15"/>
  <c r="A635" i="15"/>
  <c r="O635" i="15" l="1"/>
  <c r="L635" i="15"/>
  <c r="Q635" i="15"/>
  <c r="AA635" i="15" s="1"/>
  <c r="T635" i="15"/>
  <c r="G635" i="15"/>
  <c r="B635" i="15"/>
  <c r="S635" i="15"/>
  <c r="M635" i="15"/>
  <c r="AB635" i="15"/>
  <c r="P635" i="15"/>
  <c r="N635" i="15"/>
  <c r="U635" i="15"/>
  <c r="V635" i="15" s="1"/>
  <c r="K635" i="15"/>
  <c r="E635" i="15"/>
  <c r="F635" i="15"/>
  <c r="D635" i="15"/>
  <c r="J635" i="15"/>
  <c r="R635" i="15"/>
  <c r="I635" i="15"/>
  <c r="C635" i="15"/>
  <c r="H635" i="15"/>
  <c r="A636" i="15"/>
  <c r="V634" i="15"/>
  <c r="P636" i="15" l="1"/>
  <c r="G636" i="15"/>
  <c r="M636" i="15"/>
  <c r="J636" i="15"/>
  <c r="Q636" i="15"/>
  <c r="AA636" i="15" s="1"/>
  <c r="B636" i="15"/>
  <c r="K636" i="15"/>
  <c r="N636" i="15"/>
  <c r="S636" i="15"/>
  <c r="O636" i="15"/>
  <c r="C636" i="15"/>
  <c r="AB636" i="15"/>
  <c r="E636" i="15"/>
  <c r="L636" i="15"/>
  <c r="T636" i="15"/>
  <c r="D636" i="15"/>
  <c r="H636" i="15"/>
  <c r="I636" i="15"/>
  <c r="R636" i="15"/>
  <c r="F636" i="15"/>
  <c r="U636" i="15"/>
  <c r="A637" i="15"/>
  <c r="V636" i="15" l="1"/>
  <c r="D637" i="15"/>
  <c r="AB637" i="15"/>
  <c r="K637" i="15"/>
  <c r="B637" i="15"/>
  <c r="R637" i="15"/>
  <c r="T637" i="15"/>
  <c r="S637" i="15"/>
  <c r="L637" i="15"/>
  <c r="F637" i="15"/>
  <c r="G637" i="15"/>
  <c r="C637" i="15"/>
  <c r="Q637" i="15"/>
  <c r="AA637" i="15" s="1"/>
  <c r="U637" i="15"/>
  <c r="I637" i="15"/>
  <c r="M637" i="15"/>
  <c r="P637" i="15"/>
  <c r="O637" i="15"/>
  <c r="N637" i="15"/>
  <c r="J637" i="15"/>
  <c r="H637" i="15"/>
  <c r="E637" i="15"/>
  <c r="A638" i="15"/>
  <c r="T638" i="15" l="1"/>
  <c r="I638" i="15"/>
  <c r="K638" i="15"/>
  <c r="AB638" i="15"/>
  <c r="R638" i="15"/>
  <c r="U638" i="15"/>
  <c r="M638" i="15"/>
  <c r="D638" i="15"/>
  <c r="S638" i="15"/>
  <c r="F638" i="15"/>
  <c r="B638" i="15"/>
  <c r="P638" i="15"/>
  <c r="N638" i="15"/>
  <c r="L638" i="15"/>
  <c r="Q638" i="15"/>
  <c r="AA638" i="15" s="1"/>
  <c r="G638" i="15"/>
  <c r="J638" i="15"/>
  <c r="O638" i="15"/>
  <c r="H638" i="15"/>
  <c r="E638" i="15"/>
  <c r="C638" i="15"/>
  <c r="A639" i="15"/>
  <c r="V637" i="15"/>
  <c r="V638" i="15" l="1"/>
  <c r="B639" i="15"/>
  <c r="G639" i="15"/>
  <c r="C639" i="15"/>
  <c r="N639" i="15"/>
  <c r="K639" i="15"/>
  <c r="Q639" i="15"/>
  <c r="AA639" i="15" s="1"/>
  <c r="I639" i="15"/>
  <c r="O639" i="15"/>
  <c r="L639" i="15"/>
  <c r="J639" i="15"/>
  <c r="S639" i="15"/>
  <c r="R639" i="15"/>
  <c r="D639" i="15"/>
  <c r="AB639" i="15"/>
  <c r="T639" i="15"/>
  <c r="P639" i="15"/>
  <c r="H639" i="15"/>
  <c r="F639" i="15"/>
  <c r="E639" i="15"/>
  <c r="M639" i="15"/>
  <c r="U639" i="15"/>
  <c r="A640" i="15"/>
  <c r="V639" i="15" l="1"/>
  <c r="G640" i="15"/>
  <c r="M640" i="15"/>
  <c r="J640" i="15"/>
  <c r="B640" i="15"/>
  <c r="H640" i="15"/>
  <c r="P640" i="15"/>
  <c r="E640" i="15"/>
  <c r="U640" i="15"/>
  <c r="D640" i="15"/>
  <c r="S640" i="15"/>
  <c r="N640" i="15"/>
  <c r="K640" i="15"/>
  <c r="I640" i="15"/>
  <c r="Q640" i="15"/>
  <c r="AA640" i="15" s="1"/>
  <c r="L640" i="15"/>
  <c r="C640" i="15"/>
  <c r="R640" i="15"/>
  <c r="AB640" i="15"/>
  <c r="F640" i="15"/>
  <c r="O640" i="15"/>
  <c r="T640" i="15"/>
  <c r="A641" i="15"/>
  <c r="I641" i="15" l="1"/>
  <c r="F641" i="15"/>
  <c r="B641" i="15"/>
  <c r="Q641" i="15"/>
  <c r="AA641" i="15" s="1"/>
  <c r="T641" i="15"/>
  <c r="U641" i="15"/>
  <c r="AB641" i="15"/>
  <c r="D641" i="15"/>
  <c r="K641" i="15"/>
  <c r="S641" i="15"/>
  <c r="L641" i="15"/>
  <c r="C641" i="15"/>
  <c r="O641" i="15"/>
  <c r="G641" i="15"/>
  <c r="J641" i="15"/>
  <c r="N641" i="15"/>
  <c r="H641" i="15"/>
  <c r="E641" i="15"/>
  <c r="P641" i="15"/>
  <c r="R641" i="15"/>
  <c r="M641" i="15"/>
  <c r="A642" i="15"/>
  <c r="V640" i="15"/>
  <c r="V641" i="15" l="1"/>
  <c r="D642" i="15"/>
  <c r="E642" i="15"/>
  <c r="J642" i="15"/>
  <c r="T642" i="15"/>
  <c r="R642" i="15"/>
  <c r="I642" i="15"/>
  <c r="B642" i="15"/>
  <c r="L642" i="15"/>
  <c r="Q642" i="15"/>
  <c r="AA642" i="15" s="1"/>
  <c r="S642" i="15"/>
  <c r="M642" i="15"/>
  <c r="U642" i="15"/>
  <c r="O642" i="15"/>
  <c r="AB642" i="15"/>
  <c r="G642" i="15"/>
  <c r="C642" i="15"/>
  <c r="N642" i="15"/>
  <c r="P642" i="15"/>
  <c r="F642" i="15"/>
  <c r="K642" i="15"/>
  <c r="H642" i="15"/>
  <c r="A643" i="15"/>
  <c r="V642" i="15" l="1"/>
  <c r="R643" i="15"/>
  <c r="I643" i="15"/>
  <c r="D643" i="15"/>
  <c r="U643" i="15"/>
  <c r="J643" i="15"/>
  <c r="O643" i="15"/>
  <c r="S643" i="15"/>
  <c r="AB643" i="15"/>
  <c r="B643" i="15"/>
  <c r="Q643" i="15"/>
  <c r="AA643" i="15" s="1"/>
  <c r="E643" i="15"/>
  <c r="K643" i="15"/>
  <c r="H643" i="15"/>
  <c r="G643" i="15"/>
  <c r="T643" i="15"/>
  <c r="C643" i="15"/>
  <c r="L643" i="15"/>
  <c r="P643" i="15"/>
  <c r="F643" i="15"/>
  <c r="N643" i="15"/>
  <c r="M643" i="15"/>
  <c r="A644" i="15"/>
  <c r="J644" i="15" l="1"/>
  <c r="L644" i="15"/>
  <c r="B644" i="15"/>
  <c r="U644" i="15"/>
  <c r="G644" i="15"/>
  <c r="O644" i="15"/>
  <c r="I644" i="15"/>
  <c r="S644" i="15"/>
  <c r="C644" i="15"/>
  <c r="D644" i="15"/>
  <c r="P644" i="15"/>
  <c r="AB644" i="15"/>
  <c r="H644" i="15"/>
  <c r="T644" i="15"/>
  <c r="E644" i="15"/>
  <c r="N644" i="15"/>
  <c r="F644" i="15"/>
  <c r="K644" i="15"/>
  <c r="R644" i="15"/>
  <c r="M644" i="15"/>
  <c r="Q644" i="15"/>
  <c r="AA644" i="15" s="1"/>
  <c r="A645" i="15"/>
  <c r="V643" i="15"/>
  <c r="V644" i="15" l="1"/>
  <c r="T645" i="15"/>
  <c r="G645" i="15"/>
  <c r="H645" i="15"/>
  <c r="K645" i="15"/>
  <c r="P645" i="15"/>
  <c r="U645" i="15"/>
  <c r="M645" i="15"/>
  <c r="I645" i="15"/>
  <c r="F645" i="15"/>
  <c r="N645" i="15"/>
  <c r="J645" i="15"/>
  <c r="L645" i="15"/>
  <c r="D645" i="15"/>
  <c r="R645" i="15"/>
  <c r="B645" i="15"/>
  <c r="AB645" i="15"/>
  <c r="O645" i="15"/>
  <c r="E645" i="15"/>
  <c r="S645" i="15"/>
  <c r="Q645" i="15"/>
  <c r="AA645" i="15" s="1"/>
  <c r="C645" i="15"/>
  <c r="A646" i="15"/>
  <c r="V645" i="15" l="1"/>
  <c r="P646" i="15"/>
  <c r="O646" i="15"/>
  <c r="M646" i="15"/>
  <c r="D646" i="15"/>
  <c r="T646" i="15"/>
  <c r="F646" i="15"/>
  <c r="G646" i="15"/>
  <c r="N646" i="15"/>
  <c r="L646" i="15"/>
  <c r="K646" i="15"/>
  <c r="H646" i="15"/>
  <c r="J646" i="15"/>
  <c r="B646" i="15"/>
  <c r="S646" i="15"/>
  <c r="C646" i="15"/>
  <c r="E646" i="15"/>
  <c r="R646" i="15"/>
  <c r="U646" i="15"/>
  <c r="Q646" i="15"/>
  <c r="AA646" i="15" s="1"/>
  <c r="AB646" i="15"/>
  <c r="I646" i="15"/>
  <c r="A647" i="15"/>
  <c r="V646" i="15" l="1"/>
  <c r="C647" i="15"/>
  <c r="G647" i="15"/>
  <c r="F647" i="15"/>
  <c r="E647" i="15"/>
  <c r="L647" i="15"/>
  <c r="K647" i="15"/>
  <c r="T647" i="15"/>
  <c r="AB647" i="15"/>
  <c r="R647" i="15"/>
  <c r="B647" i="15"/>
  <c r="N647" i="15"/>
  <c r="Q647" i="15"/>
  <c r="AA647" i="15" s="1"/>
  <c r="J647" i="15"/>
  <c r="O647" i="15"/>
  <c r="I647" i="15"/>
  <c r="P647" i="15"/>
  <c r="D647" i="15"/>
  <c r="S647" i="15"/>
  <c r="H647" i="15"/>
  <c r="M647" i="15"/>
  <c r="U647" i="15"/>
  <c r="V647" i="15" s="1"/>
  <c r="A648" i="15"/>
  <c r="S648" i="15" l="1"/>
  <c r="F648" i="15"/>
  <c r="D648" i="15"/>
  <c r="Q648" i="15"/>
  <c r="AA648" i="15" s="1"/>
  <c r="M648" i="15"/>
  <c r="J648" i="15"/>
  <c r="P648" i="15"/>
  <c r="G648" i="15"/>
  <c r="K648" i="15"/>
  <c r="I648" i="15"/>
  <c r="L648" i="15"/>
  <c r="R648" i="15"/>
  <c r="T648" i="15"/>
  <c r="U648" i="15"/>
  <c r="AB648" i="15"/>
  <c r="H648" i="15"/>
  <c r="N648" i="15"/>
  <c r="E648" i="15"/>
  <c r="B648" i="15"/>
  <c r="C648" i="15"/>
  <c r="O648" i="15"/>
  <c r="A649" i="15"/>
  <c r="V648" i="15" l="1"/>
  <c r="Q649" i="15"/>
  <c r="AA649" i="15" s="1"/>
  <c r="M649" i="15"/>
  <c r="O649" i="15"/>
  <c r="B649" i="15"/>
  <c r="K649" i="15"/>
  <c r="P649" i="15"/>
  <c r="J649" i="15"/>
  <c r="C649" i="15"/>
  <c r="I649" i="15"/>
  <c r="F649" i="15"/>
  <c r="S649" i="15"/>
  <c r="D649" i="15"/>
  <c r="T649" i="15"/>
  <c r="G649" i="15"/>
  <c r="L649" i="15"/>
  <c r="N649" i="15"/>
  <c r="E649" i="15"/>
  <c r="H649" i="15"/>
  <c r="R649" i="15"/>
  <c r="AB649" i="15"/>
  <c r="U649" i="15"/>
  <c r="A650" i="15"/>
  <c r="V649" i="15" l="1"/>
  <c r="J650" i="15"/>
  <c r="AB650" i="15"/>
  <c r="E650" i="15"/>
  <c r="I650" i="15"/>
  <c r="R650" i="15"/>
  <c r="P650" i="15"/>
  <c r="Q650" i="15"/>
  <c r="AA650" i="15" s="1"/>
  <c r="B650" i="15"/>
  <c r="O650" i="15"/>
  <c r="G650" i="15"/>
  <c r="D650" i="15"/>
  <c r="H650" i="15"/>
  <c r="L650" i="15"/>
  <c r="C650" i="15"/>
  <c r="U650" i="15"/>
  <c r="N650" i="15"/>
  <c r="K650" i="15"/>
  <c r="M650" i="15"/>
  <c r="F650" i="15"/>
  <c r="T650" i="15"/>
  <c r="S650" i="15"/>
  <c r="A651" i="15"/>
  <c r="V650" i="15" l="1"/>
  <c r="R651" i="15"/>
  <c r="I651" i="15"/>
  <c r="T651" i="15"/>
  <c r="U651" i="15"/>
  <c r="L651" i="15"/>
  <c r="Q651" i="15"/>
  <c r="AA651" i="15" s="1"/>
  <c r="AB651" i="15"/>
  <c r="S651" i="15"/>
  <c r="H651" i="15"/>
  <c r="M651" i="15"/>
  <c r="P651" i="15"/>
  <c r="C651" i="15"/>
  <c r="E651" i="15"/>
  <c r="B651" i="15"/>
  <c r="J651" i="15"/>
  <c r="O651" i="15"/>
  <c r="G651" i="15"/>
  <c r="K651" i="15"/>
  <c r="F651" i="15"/>
  <c r="N651" i="15"/>
  <c r="D651" i="15"/>
  <c r="A652" i="15"/>
  <c r="V651" i="15" l="1"/>
  <c r="N652" i="15"/>
  <c r="F652" i="15"/>
  <c r="I652" i="15"/>
  <c r="L652" i="15"/>
  <c r="T652" i="15"/>
  <c r="K652" i="15"/>
  <c r="G652" i="15"/>
  <c r="O652" i="15"/>
  <c r="P652" i="15"/>
  <c r="S652" i="15"/>
  <c r="C652" i="15"/>
  <c r="D652" i="15"/>
  <c r="E652" i="15"/>
  <c r="R652" i="15"/>
  <c r="M652" i="15"/>
  <c r="Q652" i="15"/>
  <c r="AA652" i="15" s="1"/>
  <c r="J652" i="15"/>
  <c r="AB652" i="15"/>
  <c r="B652" i="15"/>
  <c r="H652" i="15"/>
  <c r="U652" i="15"/>
  <c r="A653" i="15"/>
  <c r="E653" i="15" l="1"/>
  <c r="L653" i="15"/>
  <c r="M653" i="15"/>
  <c r="K653" i="15"/>
  <c r="I653" i="15"/>
  <c r="T653" i="15"/>
  <c r="U653" i="15"/>
  <c r="R653" i="15"/>
  <c r="O653" i="15"/>
  <c r="F653" i="15"/>
  <c r="J653" i="15"/>
  <c r="H653" i="15"/>
  <c r="G653" i="15"/>
  <c r="C653" i="15"/>
  <c r="AB653" i="15"/>
  <c r="B653" i="15"/>
  <c r="P653" i="15"/>
  <c r="N653" i="15"/>
  <c r="S653" i="15"/>
  <c r="D653" i="15"/>
  <c r="Q653" i="15"/>
  <c r="AA653" i="15" s="1"/>
  <c r="A654" i="15"/>
  <c r="V652" i="15"/>
  <c r="E654" i="15" l="1"/>
  <c r="T654" i="15"/>
  <c r="Q654" i="15"/>
  <c r="AA654" i="15" s="1"/>
  <c r="B654" i="15"/>
  <c r="I654" i="15"/>
  <c r="G654" i="15"/>
  <c r="N654" i="15"/>
  <c r="D654" i="15"/>
  <c r="K654" i="15"/>
  <c r="O654" i="15"/>
  <c r="M654" i="15"/>
  <c r="L654" i="15"/>
  <c r="C654" i="15"/>
  <c r="U654" i="15"/>
  <c r="F654" i="15"/>
  <c r="P654" i="15"/>
  <c r="H654" i="15"/>
  <c r="J654" i="15"/>
  <c r="AB654" i="15"/>
  <c r="S654" i="15"/>
  <c r="R654" i="15"/>
  <c r="A655" i="15"/>
  <c r="V653" i="15"/>
  <c r="V654" i="15" l="1"/>
  <c r="J655" i="15"/>
  <c r="O655" i="15"/>
  <c r="H655" i="15"/>
  <c r="D655" i="15"/>
  <c r="S655" i="15"/>
  <c r="B655" i="15"/>
  <c r="P655" i="15"/>
  <c r="U655" i="15"/>
  <c r="Q655" i="15"/>
  <c r="AA655" i="15" s="1"/>
  <c r="M655" i="15"/>
  <c r="L655" i="15"/>
  <c r="F655" i="15"/>
  <c r="R655" i="15"/>
  <c r="E655" i="15"/>
  <c r="G655" i="15"/>
  <c r="K655" i="15"/>
  <c r="N655" i="15"/>
  <c r="T655" i="15"/>
  <c r="C655" i="15"/>
  <c r="AB655" i="15"/>
  <c r="I655" i="15"/>
  <c r="A656" i="15"/>
  <c r="Q656" i="15" l="1"/>
  <c r="AA656" i="15" s="1"/>
  <c r="E656" i="15"/>
  <c r="AB656" i="15"/>
  <c r="H656" i="15"/>
  <c r="C656" i="15"/>
  <c r="I656" i="15"/>
  <c r="N656" i="15"/>
  <c r="U656" i="15"/>
  <c r="K656" i="15"/>
  <c r="O656" i="15"/>
  <c r="P656" i="15"/>
  <c r="F656" i="15"/>
  <c r="G656" i="15"/>
  <c r="B656" i="15"/>
  <c r="J656" i="15"/>
  <c r="M656" i="15"/>
  <c r="R656" i="15"/>
  <c r="L656" i="15"/>
  <c r="T656" i="15"/>
  <c r="D656" i="15"/>
  <c r="S656" i="15"/>
  <c r="A657" i="15"/>
  <c r="V655" i="15"/>
  <c r="Q657" i="15" l="1"/>
  <c r="AA657" i="15" s="1"/>
  <c r="K657" i="15"/>
  <c r="P657" i="15"/>
  <c r="B657" i="15"/>
  <c r="E657" i="15"/>
  <c r="M657" i="15"/>
  <c r="H657" i="15"/>
  <c r="N657" i="15"/>
  <c r="C657" i="15"/>
  <c r="G657" i="15"/>
  <c r="I657" i="15"/>
  <c r="R657" i="15"/>
  <c r="U657" i="15"/>
  <c r="T657" i="15"/>
  <c r="O657" i="15"/>
  <c r="AB657" i="15"/>
  <c r="S657" i="15"/>
  <c r="F657" i="15"/>
  <c r="J657" i="15"/>
  <c r="D657" i="15"/>
  <c r="L657" i="15"/>
  <c r="A658" i="15"/>
  <c r="V656" i="15"/>
  <c r="V657" i="15" l="1"/>
  <c r="N658" i="15"/>
  <c r="S658" i="15"/>
  <c r="K658" i="15"/>
  <c r="J658" i="15"/>
  <c r="C658" i="15"/>
  <c r="E658" i="15"/>
  <c r="G658" i="15"/>
  <c r="I658" i="15"/>
  <c r="R658" i="15"/>
  <c r="P658" i="15"/>
  <c r="Q658" i="15"/>
  <c r="AA658" i="15" s="1"/>
  <c r="AB658" i="15"/>
  <c r="O658" i="15"/>
  <c r="L658" i="15"/>
  <c r="D658" i="15"/>
  <c r="M658" i="15"/>
  <c r="H658" i="15"/>
  <c r="B658" i="15"/>
  <c r="U658" i="15"/>
  <c r="F658" i="15"/>
  <c r="T658" i="15"/>
  <c r="A659" i="15"/>
  <c r="N659" i="15" l="1"/>
  <c r="D659" i="15"/>
  <c r="J659" i="15"/>
  <c r="I659" i="15"/>
  <c r="AB659" i="15"/>
  <c r="H659" i="15"/>
  <c r="P659" i="15"/>
  <c r="L659" i="15"/>
  <c r="Q659" i="15"/>
  <c r="AA659" i="15" s="1"/>
  <c r="F659" i="15"/>
  <c r="O659" i="15"/>
  <c r="B659" i="15"/>
  <c r="S659" i="15"/>
  <c r="R659" i="15"/>
  <c r="G659" i="15"/>
  <c r="M659" i="15"/>
  <c r="K659" i="15"/>
  <c r="T659" i="15"/>
  <c r="U659" i="15"/>
  <c r="E659" i="15"/>
  <c r="C659" i="15"/>
  <c r="A660" i="15"/>
  <c r="V658" i="15"/>
  <c r="E660" i="15" l="1"/>
  <c r="N660" i="15"/>
  <c r="Q660" i="15"/>
  <c r="AA660" i="15" s="1"/>
  <c r="I660" i="15"/>
  <c r="S660" i="15"/>
  <c r="U660" i="15"/>
  <c r="D660" i="15"/>
  <c r="K660" i="15"/>
  <c r="M660" i="15"/>
  <c r="F660" i="15"/>
  <c r="P660" i="15"/>
  <c r="C660" i="15"/>
  <c r="T660" i="15"/>
  <c r="R660" i="15"/>
  <c r="H660" i="15"/>
  <c r="J660" i="15"/>
  <c r="L660" i="15"/>
  <c r="AB660" i="15"/>
  <c r="B660" i="15"/>
  <c r="G660" i="15"/>
  <c r="O660" i="15"/>
  <c r="A661" i="15"/>
  <c r="V659" i="15"/>
  <c r="V660" i="15" l="1"/>
  <c r="D661" i="15"/>
  <c r="B661" i="15"/>
  <c r="G661" i="15"/>
  <c r="O661" i="15"/>
  <c r="M661" i="15"/>
  <c r="I661" i="15"/>
  <c r="AB661" i="15"/>
  <c r="K661" i="15"/>
  <c r="P661" i="15"/>
  <c r="H661" i="15"/>
  <c r="N661" i="15"/>
  <c r="J661" i="15"/>
  <c r="L661" i="15"/>
  <c r="F661" i="15"/>
  <c r="R661" i="15"/>
  <c r="C661" i="15"/>
  <c r="T661" i="15"/>
  <c r="E661" i="15"/>
  <c r="S661" i="15"/>
  <c r="U661" i="15"/>
  <c r="Q661" i="15"/>
  <c r="AA661" i="15" s="1"/>
  <c r="A662" i="15"/>
  <c r="B662" i="15" l="1"/>
  <c r="M662" i="15"/>
  <c r="P662" i="15"/>
  <c r="O662" i="15"/>
  <c r="D662" i="15"/>
  <c r="L662" i="15"/>
  <c r="G662" i="15"/>
  <c r="N662" i="15"/>
  <c r="F662" i="15"/>
  <c r="K662" i="15"/>
  <c r="U662" i="15"/>
  <c r="E662" i="15"/>
  <c r="R662" i="15"/>
  <c r="C662" i="15"/>
  <c r="H662" i="15"/>
  <c r="J662" i="15"/>
  <c r="AB662" i="15"/>
  <c r="S662" i="15"/>
  <c r="Q662" i="15"/>
  <c r="AA662" i="15" s="1"/>
  <c r="T662" i="15"/>
  <c r="I662" i="15"/>
  <c r="A663" i="15"/>
  <c r="V661" i="15"/>
  <c r="V662" i="15" l="1"/>
  <c r="K663" i="15"/>
  <c r="I663" i="15"/>
  <c r="G663" i="15"/>
  <c r="B663" i="15"/>
  <c r="H663" i="15"/>
  <c r="M663" i="15"/>
  <c r="J663" i="15"/>
  <c r="O663" i="15"/>
  <c r="C663" i="15"/>
  <c r="T663" i="15"/>
  <c r="S663" i="15"/>
  <c r="E663" i="15"/>
  <c r="L663" i="15"/>
  <c r="P663" i="15"/>
  <c r="R663" i="15"/>
  <c r="F663" i="15"/>
  <c r="N663" i="15"/>
  <c r="Q663" i="15"/>
  <c r="AA663" i="15" s="1"/>
  <c r="D663" i="15"/>
  <c r="U663" i="15"/>
  <c r="AB663" i="15"/>
  <c r="A664" i="15"/>
  <c r="V663" i="15" l="1"/>
  <c r="G664" i="15"/>
  <c r="L664" i="15"/>
  <c r="U664" i="15"/>
  <c r="T664" i="15"/>
  <c r="F664" i="15"/>
  <c r="O664" i="15"/>
  <c r="I664" i="15"/>
  <c r="S664" i="15"/>
  <c r="B664" i="15"/>
  <c r="D664" i="15"/>
  <c r="R664" i="15"/>
  <c r="Q664" i="15"/>
  <c r="AA664" i="15" s="1"/>
  <c r="M664" i="15"/>
  <c r="J664" i="15"/>
  <c r="P664" i="15"/>
  <c r="C664" i="15"/>
  <c r="H664" i="15"/>
  <c r="AB664" i="15"/>
  <c r="E664" i="15"/>
  <c r="N664" i="15"/>
  <c r="K664" i="15"/>
  <c r="A665" i="15"/>
  <c r="V664" i="15" l="1"/>
  <c r="I665" i="15"/>
  <c r="N665" i="15"/>
  <c r="O665" i="15"/>
  <c r="T665" i="15"/>
  <c r="R665" i="15"/>
  <c r="B665" i="15"/>
  <c r="D665" i="15"/>
  <c r="F665" i="15"/>
  <c r="S665" i="15"/>
  <c r="L665" i="15"/>
  <c r="Q665" i="15"/>
  <c r="AA665" i="15" s="1"/>
  <c r="U665" i="15"/>
  <c r="G665" i="15"/>
  <c r="P665" i="15"/>
  <c r="C665" i="15"/>
  <c r="E665" i="15"/>
  <c r="H665" i="15"/>
  <c r="J665" i="15"/>
  <c r="AB665" i="15"/>
  <c r="M665" i="15"/>
  <c r="K665" i="15"/>
  <c r="A666" i="15"/>
  <c r="L666" i="15" l="1"/>
  <c r="J666" i="15"/>
  <c r="AB666" i="15"/>
  <c r="T666" i="15"/>
  <c r="I666" i="15"/>
  <c r="R666" i="15"/>
  <c r="K666" i="15"/>
  <c r="Q666" i="15"/>
  <c r="AA666" i="15" s="1"/>
  <c r="C666" i="15"/>
  <c r="O666" i="15"/>
  <c r="E666" i="15"/>
  <c r="D666" i="15"/>
  <c r="M666" i="15"/>
  <c r="S666" i="15"/>
  <c r="P666" i="15"/>
  <c r="B666" i="15"/>
  <c r="F666" i="15"/>
  <c r="U666" i="15"/>
  <c r="V666" i="15" s="1"/>
  <c r="G666" i="15"/>
  <c r="N666" i="15"/>
  <c r="H666" i="15"/>
  <c r="A667" i="15"/>
  <c r="V665" i="15"/>
  <c r="G667" i="15" l="1"/>
  <c r="M667" i="15"/>
  <c r="K667" i="15"/>
  <c r="E667" i="15"/>
  <c r="T667" i="15"/>
  <c r="B667" i="15"/>
  <c r="P667" i="15"/>
  <c r="N667" i="15"/>
  <c r="D667" i="15"/>
  <c r="J667" i="15"/>
  <c r="I667" i="15"/>
  <c r="C667" i="15"/>
  <c r="H667" i="15"/>
  <c r="Q667" i="15"/>
  <c r="AA667" i="15" s="1"/>
  <c r="O667" i="15"/>
  <c r="S667" i="15"/>
  <c r="F667" i="15"/>
  <c r="AB667" i="15"/>
  <c r="L667" i="15"/>
  <c r="R667" i="15"/>
  <c r="U667" i="15"/>
  <c r="A668" i="15"/>
  <c r="N668" i="15" l="1"/>
  <c r="Q668" i="15"/>
  <c r="AA668" i="15" s="1"/>
  <c r="I668" i="15"/>
  <c r="L668" i="15"/>
  <c r="U668" i="15"/>
  <c r="K668" i="15"/>
  <c r="G668" i="15"/>
  <c r="O668" i="15"/>
  <c r="P668" i="15"/>
  <c r="S668" i="15"/>
  <c r="B668" i="15"/>
  <c r="D668" i="15"/>
  <c r="E668" i="15"/>
  <c r="R668" i="15"/>
  <c r="M668" i="15"/>
  <c r="F668" i="15"/>
  <c r="J668" i="15"/>
  <c r="C668" i="15"/>
  <c r="H668" i="15"/>
  <c r="AB668" i="15"/>
  <c r="T668" i="15"/>
  <c r="A669" i="15"/>
  <c r="V667" i="15"/>
  <c r="V668" i="15" l="1"/>
  <c r="Q669" i="15"/>
  <c r="AA669" i="15" s="1"/>
  <c r="C669" i="15"/>
  <c r="K669" i="15"/>
  <c r="S669" i="15"/>
  <c r="P669" i="15"/>
  <c r="N669" i="15"/>
  <c r="J669" i="15"/>
  <c r="L669" i="15"/>
  <c r="O669" i="15"/>
  <c r="M669" i="15"/>
  <c r="G669" i="15"/>
  <c r="H669" i="15"/>
  <c r="R669" i="15"/>
  <c r="U669" i="15"/>
  <c r="I669" i="15"/>
  <c r="F669" i="15"/>
  <c r="E669" i="15"/>
  <c r="AB669" i="15"/>
  <c r="T669" i="15"/>
  <c r="D669" i="15"/>
  <c r="B669" i="15"/>
  <c r="A670" i="15"/>
  <c r="U670" i="15" l="1"/>
  <c r="T670" i="15"/>
  <c r="S670" i="15"/>
  <c r="B670" i="15"/>
  <c r="Q670" i="15"/>
  <c r="AA670" i="15" s="1"/>
  <c r="M670" i="15"/>
  <c r="AB670" i="15"/>
  <c r="O670" i="15"/>
  <c r="R670" i="15"/>
  <c r="N670" i="15"/>
  <c r="I670" i="15"/>
  <c r="G670" i="15"/>
  <c r="C670" i="15"/>
  <c r="H670" i="15"/>
  <c r="P670" i="15"/>
  <c r="F670" i="15"/>
  <c r="L670" i="15"/>
  <c r="J670" i="15"/>
  <c r="D670" i="15"/>
  <c r="E670" i="15"/>
  <c r="K670" i="15"/>
  <c r="A671" i="15"/>
  <c r="V669" i="15"/>
  <c r="F671" i="15" l="1"/>
  <c r="O671" i="15"/>
  <c r="B671" i="15"/>
  <c r="T671" i="15"/>
  <c r="U671" i="15"/>
  <c r="E671" i="15"/>
  <c r="J671" i="15"/>
  <c r="G671" i="15"/>
  <c r="N671" i="15"/>
  <c r="C671" i="15"/>
  <c r="D671" i="15"/>
  <c r="Q671" i="15"/>
  <c r="AA671" i="15" s="1"/>
  <c r="I671" i="15"/>
  <c r="L671" i="15"/>
  <c r="P671" i="15"/>
  <c r="R671" i="15"/>
  <c r="H671" i="15"/>
  <c r="AB671" i="15"/>
  <c r="K671" i="15"/>
  <c r="S671" i="15"/>
  <c r="M671" i="15"/>
  <c r="A672" i="15"/>
  <c r="V670" i="15"/>
  <c r="V671" i="15" l="1"/>
  <c r="AB672" i="15"/>
  <c r="U672" i="15"/>
  <c r="K672" i="15"/>
  <c r="I672" i="15"/>
  <c r="S672" i="15"/>
  <c r="C672" i="15"/>
  <c r="R672" i="15"/>
  <c r="N672" i="15"/>
  <c r="Q672" i="15"/>
  <c r="AA672" i="15" s="1"/>
  <c r="O672" i="15"/>
  <c r="P672" i="15"/>
  <c r="T672" i="15"/>
  <c r="L672" i="15"/>
  <c r="D672" i="15"/>
  <c r="E672" i="15"/>
  <c r="M672" i="15"/>
  <c r="F672" i="15"/>
  <c r="J672" i="15"/>
  <c r="G672" i="15"/>
  <c r="H672" i="15"/>
  <c r="B672" i="15"/>
  <c r="A673" i="15"/>
  <c r="T673" i="15" l="1"/>
  <c r="P673" i="15"/>
  <c r="R673" i="15"/>
  <c r="C673" i="15"/>
  <c r="D673" i="15"/>
  <c r="F673" i="15"/>
  <c r="L673" i="15"/>
  <c r="Q673" i="15"/>
  <c r="AA673" i="15" s="1"/>
  <c r="J673" i="15"/>
  <c r="AB673" i="15"/>
  <c r="B673" i="15"/>
  <c r="U673" i="15"/>
  <c r="V673" i="15" s="1"/>
  <c r="M673" i="15"/>
  <c r="H673" i="15"/>
  <c r="S673" i="15"/>
  <c r="E673" i="15"/>
  <c r="K673" i="15"/>
  <c r="I673" i="15"/>
  <c r="G673" i="15"/>
  <c r="N673" i="15"/>
  <c r="O673" i="15"/>
  <c r="A674" i="15"/>
  <c r="V672" i="15"/>
  <c r="Q674" i="15" l="1"/>
  <c r="AA674" i="15" s="1"/>
  <c r="C674" i="15"/>
  <c r="S674" i="15"/>
  <c r="D674" i="15"/>
  <c r="M674" i="15"/>
  <c r="P674" i="15"/>
  <c r="B674" i="15"/>
  <c r="F674" i="15"/>
  <c r="K674" i="15"/>
  <c r="G674" i="15"/>
  <c r="N674" i="15"/>
  <c r="H674" i="15"/>
  <c r="U674" i="15"/>
  <c r="L674" i="15"/>
  <c r="J674" i="15"/>
  <c r="AB674" i="15"/>
  <c r="R674" i="15"/>
  <c r="T674" i="15"/>
  <c r="I674" i="15"/>
  <c r="O674" i="15"/>
  <c r="E674" i="15"/>
  <c r="A675" i="15"/>
  <c r="V674" i="15" l="1"/>
  <c r="I675" i="15"/>
  <c r="M675" i="15"/>
  <c r="K675" i="15"/>
  <c r="L675" i="15"/>
  <c r="AB675" i="15"/>
  <c r="E675" i="15"/>
  <c r="F675" i="15"/>
  <c r="B675" i="15"/>
  <c r="D675" i="15"/>
  <c r="J675" i="15"/>
  <c r="U675" i="15"/>
  <c r="O675" i="15"/>
  <c r="C675" i="15"/>
  <c r="H675" i="15"/>
  <c r="R675" i="15"/>
  <c r="G675" i="15"/>
  <c r="Q675" i="15"/>
  <c r="AA675" i="15" s="1"/>
  <c r="P675" i="15"/>
  <c r="N675" i="15"/>
  <c r="T675" i="15"/>
  <c r="S675" i="15"/>
  <c r="A676" i="15"/>
  <c r="V675" i="15" l="1"/>
  <c r="S676" i="15"/>
  <c r="C676" i="15"/>
  <c r="D676" i="15"/>
  <c r="R676" i="15"/>
  <c r="M676" i="15"/>
  <c r="Q676" i="15"/>
  <c r="AA676" i="15" s="1"/>
  <c r="B676" i="15"/>
  <c r="H676" i="15"/>
  <c r="P676" i="15"/>
  <c r="I676" i="15"/>
  <c r="N676" i="15"/>
  <c r="F676" i="15"/>
  <c r="E676" i="15"/>
  <c r="K676" i="15"/>
  <c r="L676" i="15"/>
  <c r="U676" i="15"/>
  <c r="J676" i="15"/>
  <c r="G676" i="15"/>
  <c r="O676" i="15"/>
  <c r="T676" i="15"/>
  <c r="AB676" i="15"/>
  <c r="A677" i="15"/>
  <c r="V676" i="15" l="1"/>
  <c r="J677" i="15"/>
  <c r="N677" i="15"/>
  <c r="M677" i="15"/>
  <c r="Q677" i="15"/>
  <c r="AA677" i="15" s="1"/>
  <c r="H677" i="15"/>
  <c r="R677" i="15"/>
  <c r="T677" i="15"/>
  <c r="P677" i="15"/>
  <c r="B677" i="15"/>
  <c r="E677" i="15"/>
  <c r="S677" i="15"/>
  <c r="G677" i="15"/>
  <c r="AB677" i="15"/>
  <c r="I677" i="15"/>
  <c r="D677" i="15"/>
  <c r="F677" i="15"/>
  <c r="O677" i="15"/>
  <c r="C677" i="15"/>
  <c r="U677" i="15"/>
  <c r="V677" i="15" s="1"/>
  <c r="L677" i="15"/>
  <c r="K677" i="15"/>
  <c r="A678" i="15"/>
  <c r="U678" i="15" l="1"/>
  <c r="B678" i="15"/>
  <c r="M678" i="15"/>
  <c r="P678" i="15"/>
  <c r="O678" i="15"/>
  <c r="I678" i="15"/>
  <c r="H678" i="15"/>
  <c r="F678" i="15"/>
  <c r="K678" i="15"/>
  <c r="N678" i="15"/>
  <c r="L678" i="15"/>
  <c r="J678" i="15"/>
  <c r="T678" i="15"/>
  <c r="G678" i="15"/>
  <c r="S678" i="15"/>
  <c r="C678" i="15"/>
  <c r="AB678" i="15"/>
  <c r="Q678" i="15"/>
  <c r="AA678" i="15" s="1"/>
  <c r="E678" i="15"/>
  <c r="R678" i="15"/>
  <c r="D678" i="15"/>
  <c r="A679" i="15"/>
  <c r="B679" i="15" l="1"/>
  <c r="E679" i="15"/>
  <c r="T679" i="15"/>
  <c r="C679" i="15"/>
  <c r="O679" i="15"/>
  <c r="F679" i="15"/>
  <c r="M679" i="15"/>
  <c r="N679" i="15"/>
  <c r="R679" i="15"/>
  <c r="J679" i="15"/>
  <c r="I679" i="15"/>
  <c r="AB679" i="15"/>
  <c r="D679" i="15"/>
  <c r="H679" i="15"/>
  <c r="P679" i="15"/>
  <c r="U679" i="15"/>
  <c r="L679" i="15"/>
  <c r="S679" i="15"/>
  <c r="K679" i="15"/>
  <c r="Q679" i="15"/>
  <c r="AA679" i="15" s="1"/>
  <c r="G679" i="15"/>
  <c r="A680" i="15"/>
  <c r="V678" i="15"/>
  <c r="V679" i="15" l="1"/>
  <c r="I680" i="15"/>
  <c r="L680" i="15"/>
  <c r="U680" i="15"/>
  <c r="G680" i="15"/>
  <c r="F680" i="15"/>
  <c r="J680" i="15"/>
  <c r="S680" i="15"/>
  <c r="B680" i="15"/>
  <c r="AB680" i="15"/>
  <c r="O680" i="15"/>
  <c r="D680" i="15"/>
  <c r="E680" i="15"/>
  <c r="M680" i="15"/>
  <c r="T680" i="15"/>
  <c r="P680" i="15"/>
  <c r="Q680" i="15"/>
  <c r="AA680" i="15" s="1"/>
  <c r="H680" i="15"/>
  <c r="C680" i="15"/>
  <c r="R680" i="15"/>
  <c r="N680" i="15"/>
  <c r="K680" i="15"/>
  <c r="A681" i="15"/>
  <c r="N681" i="15" l="1"/>
  <c r="H681" i="15"/>
  <c r="K681" i="15"/>
  <c r="L681" i="15"/>
  <c r="P681" i="15"/>
  <c r="S681" i="15"/>
  <c r="AB681" i="15"/>
  <c r="Q681" i="15"/>
  <c r="AA681" i="15" s="1"/>
  <c r="G681" i="15"/>
  <c r="J681" i="15"/>
  <c r="C681" i="15"/>
  <c r="I681" i="15"/>
  <c r="R681" i="15"/>
  <c r="O681" i="15"/>
  <c r="M681" i="15"/>
  <c r="F681" i="15"/>
  <c r="D681" i="15"/>
  <c r="T681" i="15"/>
  <c r="E681" i="15"/>
  <c r="B681" i="15"/>
  <c r="U681" i="15"/>
  <c r="A682" i="15"/>
  <c r="V680" i="15"/>
  <c r="I682" i="15" l="1"/>
  <c r="E682" i="15"/>
  <c r="G682" i="15"/>
  <c r="K682" i="15"/>
  <c r="Q682" i="15"/>
  <c r="AA682" i="15" s="1"/>
  <c r="C682" i="15"/>
  <c r="J682" i="15"/>
  <c r="U682" i="15"/>
  <c r="H682" i="15"/>
  <c r="N682" i="15"/>
  <c r="M682" i="15"/>
  <c r="F682" i="15"/>
  <c r="O682" i="15"/>
  <c r="R682" i="15"/>
  <c r="S682" i="15"/>
  <c r="D682" i="15"/>
  <c r="L682" i="15"/>
  <c r="T682" i="15"/>
  <c r="AB682" i="15"/>
  <c r="P682" i="15"/>
  <c r="B682" i="15"/>
  <c r="A683" i="15"/>
  <c r="V681" i="15"/>
  <c r="L683" i="15" l="1"/>
  <c r="T683" i="15"/>
  <c r="K683" i="15"/>
  <c r="Q683" i="15"/>
  <c r="AA683" i="15" s="1"/>
  <c r="O683" i="15"/>
  <c r="P683" i="15"/>
  <c r="S683" i="15"/>
  <c r="U683" i="15"/>
  <c r="D683" i="15"/>
  <c r="E683" i="15"/>
  <c r="M683" i="15"/>
  <c r="J683" i="15"/>
  <c r="H683" i="15"/>
  <c r="B683" i="15"/>
  <c r="N683" i="15"/>
  <c r="G683" i="15"/>
  <c r="I683" i="15"/>
  <c r="R683" i="15"/>
  <c r="F683" i="15"/>
  <c r="AB683" i="15"/>
  <c r="C683" i="15"/>
  <c r="A684" i="15"/>
  <c r="V682" i="15"/>
  <c r="V683" i="15" l="1"/>
  <c r="D684" i="15"/>
  <c r="B684" i="15"/>
  <c r="I684" i="15"/>
  <c r="F684" i="15"/>
  <c r="O684" i="15"/>
  <c r="K684" i="15"/>
  <c r="T684" i="15"/>
  <c r="N684" i="15"/>
  <c r="U684" i="15"/>
  <c r="Q684" i="15"/>
  <c r="AA684" i="15" s="1"/>
  <c r="H684" i="15"/>
  <c r="R684" i="15"/>
  <c r="S684" i="15"/>
  <c r="P684" i="15"/>
  <c r="E684" i="15"/>
  <c r="G684" i="15"/>
  <c r="C684" i="15"/>
  <c r="J684" i="15"/>
  <c r="L684" i="15"/>
  <c r="AB684" i="15"/>
  <c r="M684" i="15"/>
  <c r="A685" i="15"/>
  <c r="V684" i="15" l="1"/>
  <c r="S685" i="15"/>
  <c r="J685" i="15"/>
  <c r="F685" i="15"/>
  <c r="U685" i="15"/>
  <c r="D685" i="15"/>
  <c r="R685" i="15"/>
  <c r="K685" i="15"/>
  <c r="T685" i="15"/>
  <c r="I685" i="15"/>
  <c r="B685" i="15"/>
  <c r="H685" i="15"/>
  <c r="O685" i="15"/>
  <c r="P685" i="15"/>
  <c r="E685" i="15"/>
  <c r="G685" i="15"/>
  <c r="M685" i="15"/>
  <c r="L685" i="15"/>
  <c r="Q685" i="15"/>
  <c r="AA685" i="15" s="1"/>
  <c r="N685" i="15"/>
  <c r="C685" i="15"/>
  <c r="AB685" i="15"/>
  <c r="A686" i="15"/>
  <c r="V685" i="15" l="1"/>
  <c r="K686" i="15"/>
  <c r="I686" i="15"/>
  <c r="C686" i="15"/>
  <c r="B686" i="15"/>
  <c r="G686" i="15"/>
  <c r="Q686" i="15"/>
  <c r="AA686" i="15" s="1"/>
  <c r="J686" i="15"/>
  <c r="O686" i="15"/>
  <c r="T686" i="15"/>
  <c r="L686" i="15"/>
  <c r="D686" i="15"/>
  <c r="H686" i="15"/>
  <c r="M686" i="15"/>
  <c r="R686" i="15"/>
  <c r="P686" i="15"/>
  <c r="U686" i="15"/>
  <c r="V686" i="15" s="1"/>
  <c r="E686" i="15"/>
  <c r="AB686" i="15"/>
  <c r="F686" i="15"/>
  <c r="N686" i="15"/>
  <c r="S686" i="15"/>
  <c r="A687" i="15"/>
  <c r="E687" i="15" l="1"/>
  <c r="J687" i="15"/>
  <c r="H687" i="15"/>
  <c r="G687" i="15"/>
  <c r="N687" i="15"/>
  <c r="K687" i="15"/>
  <c r="T687" i="15"/>
  <c r="L687" i="15"/>
  <c r="U687" i="15"/>
  <c r="V687" i="15" s="1"/>
  <c r="S687" i="15"/>
  <c r="F687" i="15"/>
  <c r="R687" i="15"/>
  <c r="D687" i="15"/>
  <c r="P687" i="15"/>
  <c r="AB687" i="15"/>
  <c r="M687" i="15"/>
  <c r="C687" i="15"/>
  <c r="I687" i="15"/>
  <c r="O687" i="15"/>
  <c r="Q687" i="15"/>
  <c r="AA687" i="15" s="1"/>
  <c r="B687" i="15"/>
  <c r="A688" i="15"/>
  <c r="N688" i="15" l="1"/>
  <c r="K688" i="15"/>
  <c r="L688" i="15"/>
  <c r="R688" i="15"/>
  <c r="C688" i="15"/>
  <c r="J688" i="15"/>
  <c r="O688" i="15"/>
  <c r="S688" i="15"/>
  <c r="P688" i="15"/>
  <c r="D688" i="15"/>
  <c r="AB688" i="15"/>
  <c r="G688" i="15"/>
  <c r="H688" i="15"/>
  <c r="Q688" i="15"/>
  <c r="AA688" i="15" s="1"/>
  <c r="M688" i="15"/>
  <c r="E688" i="15"/>
  <c r="T688" i="15"/>
  <c r="F688" i="15"/>
  <c r="B688" i="15"/>
  <c r="I688" i="15"/>
  <c r="U688" i="15"/>
  <c r="A689" i="15"/>
  <c r="U689" i="15" l="1"/>
  <c r="S689" i="15"/>
  <c r="G689" i="15"/>
  <c r="P689" i="15"/>
  <c r="Q689" i="15"/>
  <c r="AA689" i="15" s="1"/>
  <c r="AB689" i="15"/>
  <c r="L689" i="15"/>
  <c r="D689" i="15"/>
  <c r="C689" i="15"/>
  <c r="T689" i="15"/>
  <c r="F689" i="15"/>
  <c r="R689" i="15"/>
  <c r="K689" i="15"/>
  <c r="N689" i="15"/>
  <c r="I689" i="15"/>
  <c r="O689" i="15"/>
  <c r="E689" i="15"/>
  <c r="J689" i="15"/>
  <c r="B689" i="15"/>
  <c r="H689" i="15"/>
  <c r="M689" i="15"/>
  <c r="A690" i="15"/>
  <c r="V688" i="15"/>
  <c r="G690" i="15" l="1"/>
  <c r="E690" i="15"/>
  <c r="H690" i="15"/>
  <c r="R690" i="15"/>
  <c r="U690" i="15"/>
  <c r="B690" i="15"/>
  <c r="Q690" i="15"/>
  <c r="AA690" i="15" s="1"/>
  <c r="S690" i="15"/>
  <c r="M690" i="15"/>
  <c r="K690" i="15"/>
  <c r="AB690" i="15"/>
  <c r="C690" i="15"/>
  <c r="T690" i="15"/>
  <c r="J690" i="15"/>
  <c r="N690" i="15"/>
  <c r="I690" i="15"/>
  <c r="L690" i="15"/>
  <c r="D690" i="15"/>
  <c r="O690" i="15"/>
  <c r="F690" i="15"/>
  <c r="P690" i="15"/>
  <c r="A691" i="15"/>
  <c r="V689" i="15"/>
  <c r="V690" i="15" l="1"/>
  <c r="G691" i="15"/>
  <c r="H691" i="15"/>
  <c r="P691" i="15"/>
  <c r="E691" i="15"/>
  <c r="N691" i="15"/>
  <c r="R691" i="15"/>
  <c r="I691" i="15"/>
  <c r="S691" i="15"/>
  <c r="T691" i="15"/>
  <c r="J691" i="15"/>
  <c r="L691" i="15"/>
  <c r="B691" i="15"/>
  <c r="K691" i="15"/>
  <c r="U691" i="15"/>
  <c r="O691" i="15"/>
  <c r="D691" i="15"/>
  <c r="F691" i="15"/>
  <c r="AB691" i="15"/>
  <c r="C691" i="15"/>
  <c r="M691" i="15"/>
  <c r="Q691" i="15"/>
  <c r="AA691" i="15" s="1"/>
  <c r="A692" i="15"/>
  <c r="M692" i="15" l="1"/>
  <c r="C692" i="15"/>
  <c r="T692" i="15"/>
  <c r="J692" i="15"/>
  <c r="F692" i="15"/>
  <c r="N692" i="15"/>
  <c r="Q692" i="15"/>
  <c r="AA692" i="15" s="1"/>
  <c r="S692" i="15"/>
  <c r="D692" i="15"/>
  <c r="R692" i="15"/>
  <c r="G692" i="15"/>
  <c r="I692" i="15"/>
  <c r="O692" i="15"/>
  <c r="E692" i="15"/>
  <c r="H692" i="15"/>
  <c r="P692" i="15"/>
  <c r="U692" i="15"/>
  <c r="V692" i="15" s="1"/>
  <c r="AB692" i="15"/>
  <c r="B692" i="15"/>
  <c r="L692" i="15"/>
  <c r="K692" i="15"/>
  <c r="A693" i="15"/>
  <c r="V691" i="15"/>
  <c r="L693" i="15" l="1"/>
  <c r="U693" i="15"/>
  <c r="F693" i="15"/>
  <c r="P693" i="15"/>
  <c r="AB693" i="15"/>
  <c r="R693" i="15"/>
  <c r="B693" i="15"/>
  <c r="G693" i="15"/>
  <c r="T693" i="15"/>
  <c r="I693" i="15"/>
  <c r="H693" i="15"/>
  <c r="M693" i="15"/>
  <c r="D693" i="15"/>
  <c r="Q693" i="15"/>
  <c r="AA693" i="15" s="1"/>
  <c r="N693" i="15"/>
  <c r="E693" i="15"/>
  <c r="K693" i="15"/>
  <c r="O693" i="15"/>
  <c r="J693" i="15"/>
  <c r="C693" i="15"/>
  <c r="S693" i="15"/>
  <c r="A694" i="15"/>
  <c r="I694" i="15" l="1"/>
  <c r="T694" i="15"/>
  <c r="D694" i="15"/>
  <c r="R694" i="15"/>
  <c r="Q694" i="15"/>
  <c r="AA694" i="15" s="1"/>
  <c r="P694" i="15"/>
  <c r="O694" i="15"/>
  <c r="B694" i="15"/>
  <c r="F694" i="15"/>
  <c r="S694" i="15"/>
  <c r="G694" i="15"/>
  <c r="U694" i="15"/>
  <c r="V694" i="15" s="1"/>
  <c r="C694" i="15"/>
  <c r="AB694" i="15"/>
  <c r="H694" i="15"/>
  <c r="L694" i="15"/>
  <c r="M694" i="15"/>
  <c r="K694" i="15"/>
  <c r="E694" i="15"/>
  <c r="N694" i="15"/>
  <c r="J694" i="15"/>
  <c r="A695" i="15"/>
  <c r="V693" i="15"/>
  <c r="J695" i="15" l="1"/>
  <c r="B695" i="15"/>
  <c r="L695" i="15"/>
  <c r="AB695" i="15"/>
  <c r="I695" i="15"/>
  <c r="S695" i="15"/>
  <c r="F695" i="15"/>
  <c r="U695" i="15"/>
  <c r="C695" i="15"/>
  <c r="M695" i="15"/>
  <c r="O695" i="15"/>
  <c r="E695" i="15"/>
  <c r="P695" i="15"/>
  <c r="H695" i="15"/>
  <c r="D695" i="15"/>
  <c r="G695" i="15"/>
  <c r="N695" i="15"/>
  <c r="K695" i="15"/>
  <c r="R695" i="15"/>
  <c r="T695" i="15"/>
  <c r="Q695" i="15"/>
  <c r="AA695" i="15" s="1"/>
  <c r="A696" i="15"/>
  <c r="L696" i="15" l="1"/>
  <c r="D696" i="15"/>
  <c r="AB696" i="15"/>
  <c r="J696" i="15"/>
  <c r="F696" i="15"/>
  <c r="M696" i="15"/>
  <c r="S696" i="15"/>
  <c r="B696" i="15"/>
  <c r="C696" i="15"/>
  <c r="K696" i="15"/>
  <c r="G696" i="15"/>
  <c r="H696" i="15"/>
  <c r="N696" i="15"/>
  <c r="Q696" i="15"/>
  <c r="AA696" i="15" s="1"/>
  <c r="O696" i="15"/>
  <c r="I696" i="15"/>
  <c r="R696" i="15"/>
  <c r="U696" i="15"/>
  <c r="P696" i="15"/>
  <c r="T696" i="15"/>
  <c r="E696" i="15"/>
  <c r="A697" i="15"/>
  <c r="V695" i="15"/>
  <c r="V696" i="15" l="1"/>
  <c r="D697" i="15"/>
  <c r="M697" i="15"/>
  <c r="S697" i="15"/>
  <c r="L697" i="15"/>
  <c r="N697" i="15"/>
  <c r="H697" i="15"/>
  <c r="K697" i="15"/>
  <c r="J697" i="15"/>
  <c r="C697" i="15"/>
  <c r="E697" i="15"/>
  <c r="B697" i="15"/>
  <c r="F697" i="15"/>
  <c r="AB697" i="15"/>
  <c r="T697" i="15"/>
  <c r="I697" i="15"/>
  <c r="R697" i="15"/>
  <c r="P697" i="15"/>
  <c r="Q697" i="15"/>
  <c r="AA697" i="15" s="1"/>
  <c r="U697" i="15"/>
  <c r="O697" i="15"/>
  <c r="G697" i="15"/>
  <c r="A698" i="15"/>
  <c r="AB698" i="15" l="1"/>
  <c r="E698" i="15"/>
  <c r="T698" i="15"/>
  <c r="N698" i="15"/>
  <c r="K698" i="15"/>
  <c r="F698" i="15"/>
  <c r="O698" i="15"/>
  <c r="M698" i="15"/>
  <c r="D698" i="15"/>
  <c r="U698" i="15"/>
  <c r="I698" i="15"/>
  <c r="C698" i="15"/>
  <c r="J698" i="15"/>
  <c r="G698" i="15"/>
  <c r="L698" i="15"/>
  <c r="Q698" i="15"/>
  <c r="AA698" i="15" s="1"/>
  <c r="H698" i="15"/>
  <c r="R698" i="15"/>
  <c r="B698" i="15"/>
  <c r="S698" i="15"/>
  <c r="P698" i="15"/>
  <c r="A699" i="15"/>
  <c r="V697" i="15"/>
  <c r="V698" i="15" l="1"/>
  <c r="J699" i="15"/>
  <c r="L699" i="15"/>
  <c r="C699" i="15"/>
  <c r="AB699" i="15"/>
  <c r="Q699" i="15"/>
  <c r="AA699" i="15" s="1"/>
  <c r="O699" i="15"/>
  <c r="E699" i="15"/>
  <c r="N699" i="15"/>
  <c r="G699" i="15"/>
  <c r="I699" i="15"/>
  <c r="S699" i="15"/>
  <c r="T699" i="15"/>
  <c r="D699" i="15"/>
  <c r="K699" i="15"/>
  <c r="R699" i="15"/>
  <c r="M699" i="15"/>
  <c r="F699" i="15"/>
  <c r="U699" i="15"/>
  <c r="B699" i="15"/>
  <c r="H699" i="15"/>
  <c r="P699" i="15"/>
  <c r="A700" i="15"/>
  <c r="V699" i="15" l="1"/>
  <c r="N700" i="15"/>
  <c r="J700" i="15"/>
  <c r="L700" i="15"/>
  <c r="R700" i="15"/>
  <c r="C700" i="15"/>
  <c r="Q700" i="15"/>
  <c r="AA700" i="15" s="1"/>
  <c r="E700" i="15"/>
  <c r="S700" i="15"/>
  <c r="P700" i="15"/>
  <c r="D700" i="15"/>
  <c r="T700" i="15"/>
  <c r="G700" i="15"/>
  <c r="H700" i="15"/>
  <c r="O700" i="15"/>
  <c r="M700" i="15"/>
  <c r="I700" i="15"/>
  <c r="F700" i="15"/>
  <c r="B700" i="15"/>
  <c r="K700" i="15"/>
  <c r="AB700" i="15"/>
  <c r="U700" i="15"/>
  <c r="A701" i="15"/>
  <c r="B701" i="15" l="1"/>
  <c r="F701" i="15"/>
  <c r="AB701" i="15"/>
  <c r="L701" i="15"/>
  <c r="G701" i="15"/>
  <c r="N701" i="15"/>
  <c r="C701" i="15"/>
  <c r="K701" i="15"/>
  <c r="E701" i="15"/>
  <c r="M701" i="15"/>
  <c r="H701" i="15"/>
  <c r="J701" i="15"/>
  <c r="O701" i="15"/>
  <c r="S701" i="15"/>
  <c r="T701" i="15"/>
  <c r="D701" i="15"/>
  <c r="R701" i="15"/>
  <c r="P701" i="15"/>
  <c r="Q701" i="15"/>
  <c r="AA701" i="15" s="1"/>
  <c r="U701" i="15"/>
  <c r="I701" i="15"/>
  <c r="A702" i="15"/>
  <c r="V700" i="15"/>
  <c r="G702" i="15" l="1"/>
  <c r="Q702" i="15"/>
  <c r="AA702" i="15" s="1"/>
  <c r="H702" i="15"/>
  <c r="U702" i="15"/>
  <c r="R702" i="15"/>
  <c r="L702" i="15"/>
  <c r="O702" i="15"/>
  <c r="M702" i="15"/>
  <c r="T702" i="15"/>
  <c r="D702" i="15"/>
  <c r="B702" i="15"/>
  <c r="E702" i="15"/>
  <c r="J702" i="15"/>
  <c r="P702" i="15"/>
  <c r="N702" i="15"/>
  <c r="S702" i="15"/>
  <c r="F702" i="15"/>
  <c r="K702" i="15"/>
  <c r="I702" i="15"/>
  <c r="C702" i="15"/>
  <c r="AB702" i="15"/>
  <c r="A703" i="15"/>
  <c r="V701" i="15"/>
  <c r="V702" i="15" l="1"/>
  <c r="M703" i="15"/>
  <c r="B703" i="15"/>
  <c r="T703" i="15"/>
  <c r="R703" i="15"/>
  <c r="H703" i="15"/>
  <c r="O703" i="15"/>
  <c r="P703" i="15"/>
  <c r="S703" i="15"/>
  <c r="D703" i="15"/>
  <c r="E703" i="15"/>
  <c r="Q703" i="15"/>
  <c r="AA703" i="15" s="1"/>
  <c r="N703" i="15"/>
  <c r="J703" i="15"/>
  <c r="G703" i="15"/>
  <c r="C703" i="15"/>
  <c r="F703" i="15"/>
  <c r="AB703" i="15"/>
  <c r="U703" i="15"/>
  <c r="K703" i="15"/>
  <c r="L703" i="15"/>
  <c r="I703" i="15"/>
  <c r="A704" i="15"/>
  <c r="V703" i="15" l="1"/>
  <c r="D704" i="15"/>
  <c r="C704" i="15"/>
  <c r="P704" i="15"/>
  <c r="Q704" i="15"/>
  <c r="AA704" i="15" s="1"/>
  <c r="M704" i="15"/>
  <c r="B704" i="15"/>
  <c r="U704" i="15"/>
  <c r="K704" i="15"/>
  <c r="H704" i="15"/>
  <c r="N704" i="15"/>
  <c r="L704" i="15"/>
  <c r="S704" i="15"/>
  <c r="AB704" i="15"/>
  <c r="G704" i="15"/>
  <c r="T704" i="15"/>
  <c r="E704" i="15"/>
  <c r="F704" i="15"/>
  <c r="I704" i="15"/>
  <c r="R704" i="15"/>
  <c r="J704" i="15"/>
  <c r="O704" i="15"/>
  <c r="A705" i="15"/>
  <c r="B705" i="15" l="1"/>
  <c r="F705" i="15"/>
  <c r="C705" i="15"/>
  <c r="T705" i="15"/>
  <c r="I705" i="15"/>
  <c r="K705" i="15"/>
  <c r="J705" i="15"/>
  <c r="AB705" i="15"/>
  <c r="E705" i="15"/>
  <c r="S705" i="15"/>
  <c r="R705" i="15"/>
  <c r="P705" i="15"/>
  <c r="N705" i="15"/>
  <c r="Q705" i="15"/>
  <c r="AA705" i="15" s="1"/>
  <c r="U705" i="15"/>
  <c r="O705" i="15"/>
  <c r="G705" i="15"/>
  <c r="D705" i="15"/>
  <c r="M705" i="15"/>
  <c r="H705" i="15"/>
  <c r="L705" i="15"/>
  <c r="A706" i="15"/>
  <c r="V704" i="15"/>
  <c r="V705" i="15" l="1"/>
  <c r="C706" i="15"/>
  <c r="L706" i="15"/>
  <c r="P706" i="15"/>
  <c r="K706" i="15"/>
  <c r="N706" i="15"/>
  <c r="Q706" i="15"/>
  <c r="AA706" i="15" s="1"/>
  <c r="F706" i="15"/>
  <c r="I706" i="15"/>
  <c r="S706" i="15"/>
  <c r="R706" i="15"/>
  <c r="D706" i="15"/>
  <c r="U706" i="15"/>
  <c r="V706" i="15" s="1"/>
  <c r="T706" i="15"/>
  <c r="O706" i="15"/>
  <c r="B706" i="15"/>
  <c r="J706" i="15"/>
  <c r="M706" i="15"/>
  <c r="G706" i="15"/>
  <c r="E706" i="15"/>
  <c r="H706" i="15"/>
  <c r="AB706" i="15"/>
  <c r="A707" i="15"/>
  <c r="F707" i="15" l="1"/>
  <c r="R707" i="15"/>
  <c r="I707" i="15"/>
  <c r="B707" i="15"/>
  <c r="O707" i="15"/>
  <c r="P707" i="15"/>
  <c r="S707" i="15"/>
  <c r="L707" i="15"/>
  <c r="D707" i="15"/>
  <c r="E707" i="15"/>
  <c r="G707" i="15"/>
  <c r="M707" i="15"/>
  <c r="Q707" i="15"/>
  <c r="AA707" i="15" s="1"/>
  <c r="J707" i="15"/>
  <c r="N707" i="15"/>
  <c r="H707" i="15"/>
  <c r="U707" i="15"/>
  <c r="T707" i="15"/>
  <c r="AB707" i="15"/>
  <c r="C707" i="15"/>
  <c r="K707" i="15"/>
  <c r="A708" i="15"/>
  <c r="E708" i="15" l="1"/>
  <c r="S708" i="15"/>
  <c r="H708" i="15"/>
  <c r="U708" i="15"/>
  <c r="T708" i="15"/>
  <c r="Q708" i="15"/>
  <c r="AA708" i="15" s="1"/>
  <c r="I708" i="15"/>
  <c r="D708" i="15"/>
  <c r="G708" i="15"/>
  <c r="M708" i="15"/>
  <c r="F708" i="15"/>
  <c r="K708" i="15"/>
  <c r="C708" i="15"/>
  <c r="O708" i="15"/>
  <c r="N708" i="15"/>
  <c r="J708" i="15"/>
  <c r="L708" i="15"/>
  <c r="B708" i="15"/>
  <c r="R708" i="15"/>
  <c r="AB708" i="15"/>
  <c r="P708" i="15"/>
  <c r="A709" i="15"/>
  <c r="V707" i="15"/>
  <c r="R709" i="15" l="1"/>
  <c r="Q709" i="15"/>
  <c r="AA709" i="15" s="1"/>
  <c r="B709" i="15"/>
  <c r="I709" i="15"/>
  <c r="G709" i="15"/>
  <c r="O709" i="15"/>
  <c r="M709" i="15"/>
  <c r="D709" i="15"/>
  <c r="H709" i="15"/>
  <c r="AB709" i="15"/>
  <c r="F709" i="15"/>
  <c r="U709" i="15"/>
  <c r="T709" i="15"/>
  <c r="N709" i="15"/>
  <c r="E709" i="15"/>
  <c r="K709" i="15"/>
  <c r="J709" i="15"/>
  <c r="C709" i="15"/>
  <c r="S709" i="15"/>
  <c r="L709" i="15"/>
  <c r="P709" i="15"/>
  <c r="A710" i="15"/>
  <c r="V708" i="15"/>
  <c r="V709" i="15" l="1"/>
  <c r="N710" i="15"/>
  <c r="J710" i="15"/>
  <c r="E710" i="15"/>
  <c r="I710" i="15"/>
  <c r="D710" i="15"/>
  <c r="H710" i="15"/>
  <c r="AB710" i="15"/>
  <c r="R710" i="15"/>
  <c r="P710" i="15"/>
  <c r="T710" i="15"/>
  <c r="B710" i="15"/>
  <c r="F710" i="15"/>
  <c r="Q710" i="15"/>
  <c r="AA710" i="15" s="1"/>
  <c r="O710" i="15"/>
  <c r="S710" i="15"/>
  <c r="L710" i="15"/>
  <c r="K710" i="15"/>
  <c r="G710" i="15"/>
  <c r="U710" i="15"/>
  <c r="C710" i="15"/>
  <c r="M710" i="15"/>
  <c r="A711" i="15"/>
  <c r="V710" i="15" l="1"/>
  <c r="P711" i="15"/>
  <c r="E711" i="15"/>
  <c r="C711" i="15"/>
  <c r="J711" i="15"/>
  <c r="N711" i="15"/>
  <c r="AB711" i="15"/>
  <c r="M711" i="15"/>
  <c r="F711" i="15"/>
  <c r="S711" i="15"/>
  <c r="H711" i="15"/>
  <c r="Q711" i="15"/>
  <c r="AA711" i="15" s="1"/>
  <c r="G711" i="15"/>
  <c r="D711" i="15"/>
  <c r="I711" i="15"/>
  <c r="O711" i="15"/>
  <c r="B711" i="15"/>
  <c r="K711" i="15"/>
  <c r="L711" i="15"/>
  <c r="R711" i="15"/>
  <c r="T711" i="15"/>
  <c r="U711" i="15"/>
  <c r="A712" i="15"/>
  <c r="V711" i="15" l="1"/>
  <c r="T712" i="15"/>
  <c r="Q712" i="15"/>
  <c r="AA712" i="15" s="1"/>
  <c r="U712" i="15"/>
  <c r="C712" i="15"/>
  <c r="N712" i="15"/>
  <c r="B712" i="15"/>
  <c r="L712" i="15"/>
  <c r="R712" i="15"/>
  <c r="G712" i="15"/>
  <c r="J712" i="15"/>
  <c r="K712" i="15"/>
  <c r="I712" i="15"/>
  <c r="M712" i="15"/>
  <c r="S712" i="15"/>
  <c r="F712" i="15"/>
  <c r="P712" i="15"/>
  <c r="E712" i="15"/>
  <c r="O712" i="15"/>
  <c r="H712" i="15"/>
  <c r="AB712" i="15"/>
  <c r="D712" i="15"/>
  <c r="A713" i="15"/>
  <c r="V712" i="15" l="1"/>
  <c r="D713" i="15"/>
  <c r="M713" i="15"/>
  <c r="O713" i="15"/>
  <c r="U713" i="15"/>
  <c r="AB713" i="15"/>
  <c r="N713" i="15"/>
  <c r="H713" i="15"/>
  <c r="K713" i="15"/>
  <c r="J713" i="15"/>
  <c r="C713" i="15"/>
  <c r="P713" i="15"/>
  <c r="E713" i="15"/>
  <c r="I713" i="15"/>
  <c r="S713" i="15"/>
  <c r="G713" i="15"/>
  <c r="Q713" i="15"/>
  <c r="AA713" i="15" s="1"/>
  <c r="B713" i="15"/>
  <c r="R713" i="15"/>
  <c r="L713" i="15"/>
  <c r="T713" i="15"/>
  <c r="F713" i="15"/>
  <c r="A714" i="15"/>
  <c r="V713" i="15" l="1"/>
  <c r="L714" i="15"/>
  <c r="H714" i="15"/>
  <c r="J714" i="15"/>
  <c r="B714" i="15"/>
  <c r="Q714" i="15"/>
  <c r="AA714" i="15" s="1"/>
  <c r="O714" i="15"/>
  <c r="T714" i="15"/>
  <c r="P714" i="15"/>
  <c r="F714" i="15"/>
  <c r="E714" i="15"/>
  <c r="G714" i="15"/>
  <c r="M714" i="15"/>
  <c r="R714" i="15"/>
  <c r="C714" i="15"/>
  <c r="K714" i="15"/>
  <c r="S714" i="15"/>
  <c r="U714" i="15"/>
  <c r="V714" i="15" s="1"/>
  <c r="N714" i="15"/>
  <c r="AB714" i="15"/>
  <c r="D714" i="15"/>
  <c r="I714" i="15"/>
  <c r="A715" i="15"/>
  <c r="H715" i="15" l="1"/>
  <c r="N715" i="15"/>
  <c r="I715" i="15"/>
  <c r="E715" i="15"/>
  <c r="L715" i="15"/>
  <c r="T715" i="15"/>
  <c r="B715" i="15"/>
  <c r="Q715" i="15"/>
  <c r="AA715" i="15" s="1"/>
  <c r="R715" i="15"/>
  <c r="AB715" i="15"/>
  <c r="D715" i="15"/>
  <c r="K715" i="15"/>
  <c r="C715" i="15"/>
  <c r="P715" i="15"/>
  <c r="G715" i="15"/>
  <c r="J715" i="15"/>
  <c r="O715" i="15"/>
  <c r="U715" i="15"/>
  <c r="S715" i="15"/>
  <c r="M715" i="15"/>
  <c r="F715" i="15"/>
  <c r="A716" i="15"/>
  <c r="V715" i="15" l="1"/>
  <c r="AB716" i="15"/>
  <c r="J716" i="15"/>
  <c r="R716" i="15"/>
  <c r="Q716" i="15"/>
  <c r="AA716" i="15" s="1"/>
  <c r="E716" i="15"/>
  <c r="P716" i="15"/>
  <c r="C716" i="15"/>
  <c r="S716" i="15"/>
  <c r="D716" i="15"/>
  <c r="T716" i="15"/>
  <c r="G716" i="15"/>
  <c r="H716" i="15"/>
  <c r="O716" i="15"/>
  <c r="M716" i="15"/>
  <c r="I716" i="15"/>
  <c r="F716" i="15"/>
  <c r="K716" i="15"/>
  <c r="B716" i="15"/>
  <c r="U716" i="15"/>
  <c r="N716" i="15"/>
  <c r="L716" i="15"/>
  <c r="A717" i="15"/>
  <c r="J717" i="15" l="1"/>
  <c r="L717" i="15"/>
  <c r="D717" i="15"/>
  <c r="M717" i="15"/>
  <c r="K717" i="15"/>
  <c r="U717" i="15"/>
  <c r="T717" i="15"/>
  <c r="B717" i="15"/>
  <c r="F717" i="15"/>
  <c r="G717" i="15"/>
  <c r="C717" i="15"/>
  <c r="O717" i="15"/>
  <c r="R717" i="15"/>
  <c r="H717" i="15"/>
  <c r="Q717" i="15"/>
  <c r="AA717" i="15" s="1"/>
  <c r="AB717" i="15"/>
  <c r="P717" i="15"/>
  <c r="N717" i="15"/>
  <c r="E717" i="15"/>
  <c r="I717" i="15"/>
  <c r="S717" i="15"/>
  <c r="A718" i="15"/>
  <c r="V716" i="15"/>
  <c r="V717" i="15" l="1"/>
  <c r="K718" i="15"/>
  <c r="R718" i="15"/>
  <c r="AB718" i="15"/>
  <c r="C718" i="15"/>
  <c r="O718" i="15"/>
  <c r="E718" i="15"/>
  <c r="J718" i="15"/>
  <c r="G718" i="15"/>
  <c r="H718" i="15"/>
  <c r="T718" i="15"/>
  <c r="D718" i="15"/>
  <c r="M718" i="15"/>
  <c r="U718" i="15"/>
  <c r="L718" i="15"/>
  <c r="B718" i="15"/>
  <c r="S718" i="15"/>
  <c r="N718" i="15"/>
  <c r="P718" i="15"/>
  <c r="F718" i="15"/>
  <c r="Q718" i="15"/>
  <c r="AA718" i="15" s="1"/>
  <c r="I718" i="15"/>
  <c r="A719" i="15"/>
  <c r="N719" i="15" l="1"/>
  <c r="K719" i="15"/>
  <c r="E719" i="15"/>
  <c r="AB719" i="15"/>
  <c r="C719" i="15"/>
  <c r="O719" i="15"/>
  <c r="B719" i="15"/>
  <c r="P719" i="15"/>
  <c r="S719" i="15"/>
  <c r="J719" i="15"/>
  <c r="M719" i="15"/>
  <c r="I719" i="15"/>
  <c r="Q719" i="15"/>
  <c r="AA719" i="15" s="1"/>
  <c r="R719" i="15"/>
  <c r="H719" i="15"/>
  <c r="U719" i="15"/>
  <c r="T719" i="15"/>
  <c r="L719" i="15"/>
  <c r="G719" i="15"/>
  <c r="F719" i="15"/>
  <c r="D719" i="15"/>
  <c r="A720" i="15"/>
  <c r="V718" i="15"/>
  <c r="D720" i="15" l="1"/>
  <c r="M720" i="15"/>
  <c r="E720" i="15"/>
  <c r="P720" i="15"/>
  <c r="Q720" i="15"/>
  <c r="AA720" i="15" s="1"/>
  <c r="K720" i="15"/>
  <c r="H720" i="15"/>
  <c r="N720" i="15"/>
  <c r="F720" i="15"/>
  <c r="L720" i="15"/>
  <c r="I720" i="15"/>
  <c r="R720" i="15"/>
  <c r="T720" i="15"/>
  <c r="J720" i="15"/>
  <c r="U720" i="15"/>
  <c r="O720" i="15"/>
  <c r="S720" i="15"/>
  <c r="AB720" i="15"/>
  <c r="C720" i="15"/>
  <c r="B720" i="15"/>
  <c r="G720" i="15"/>
  <c r="A721" i="15"/>
  <c r="V719" i="15"/>
  <c r="V720" i="15" l="1"/>
  <c r="T721" i="15"/>
  <c r="U721" i="15"/>
  <c r="N721" i="15"/>
  <c r="R721" i="15"/>
  <c r="K721" i="15"/>
  <c r="Q721" i="15"/>
  <c r="AA721" i="15" s="1"/>
  <c r="J721" i="15"/>
  <c r="O721" i="15"/>
  <c r="H721" i="15"/>
  <c r="E721" i="15"/>
  <c r="D721" i="15"/>
  <c r="S721" i="15"/>
  <c r="L721" i="15"/>
  <c r="I721" i="15"/>
  <c r="P721" i="15"/>
  <c r="C721" i="15"/>
  <c r="B721" i="15"/>
  <c r="AB721" i="15"/>
  <c r="G721" i="15"/>
  <c r="F721" i="15"/>
  <c r="M721" i="15"/>
  <c r="A722" i="15"/>
  <c r="V721" i="15" l="1"/>
  <c r="U722" i="15"/>
  <c r="R722" i="15"/>
  <c r="Q722" i="15"/>
  <c r="AA722" i="15" s="1"/>
  <c r="B722" i="15"/>
  <c r="N722" i="15"/>
  <c r="AB722" i="15"/>
  <c r="S722" i="15"/>
  <c r="I722" i="15"/>
  <c r="M722" i="15"/>
  <c r="K722" i="15"/>
  <c r="D722" i="15"/>
  <c r="E722" i="15"/>
  <c r="P722" i="15"/>
  <c r="O722" i="15"/>
  <c r="T722" i="15"/>
  <c r="L722" i="15"/>
  <c r="J722" i="15"/>
  <c r="G722" i="15"/>
  <c r="F722" i="15"/>
  <c r="C722" i="15"/>
  <c r="H722" i="15"/>
  <c r="A723" i="15"/>
  <c r="I723" i="15" l="1"/>
  <c r="S723" i="15"/>
  <c r="U723" i="15"/>
  <c r="H723" i="15"/>
  <c r="O723" i="15"/>
  <c r="J723" i="15"/>
  <c r="N723" i="15"/>
  <c r="R723" i="15"/>
  <c r="M723" i="15"/>
  <c r="AB723" i="15"/>
  <c r="D723" i="15"/>
  <c r="G723" i="15"/>
  <c r="L723" i="15"/>
  <c r="C723" i="15"/>
  <c r="Q723" i="15"/>
  <c r="AA723" i="15" s="1"/>
  <c r="E723" i="15"/>
  <c r="F723" i="15"/>
  <c r="K723" i="15"/>
  <c r="P723" i="15"/>
  <c r="B723" i="15"/>
  <c r="T723" i="15"/>
  <c r="A724" i="15"/>
  <c r="V722" i="15"/>
  <c r="D724" i="15" l="1"/>
  <c r="M724" i="15"/>
  <c r="I724" i="15"/>
  <c r="O724" i="15"/>
  <c r="K724" i="15"/>
  <c r="P724" i="15"/>
  <c r="H724" i="15"/>
  <c r="N724" i="15"/>
  <c r="J724" i="15"/>
  <c r="L724" i="15"/>
  <c r="F724" i="15"/>
  <c r="R724" i="15"/>
  <c r="AB724" i="15"/>
  <c r="Q724" i="15"/>
  <c r="AA724" i="15" s="1"/>
  <c r="E724" i="15"/>
  <c r="S724" i="15"/>
  <c r="C724" i="15"/>
  <c r="B724" i="15"/>
  <c r="T724" i="15"/>
  <c r="G724" i="15"/>
  <c r="U724" i="15"/>
  <c r="V724" i="15" s="1"/>
  <c r="A725" i="15"/>
  <c r="V723" i="15"/>
  <c r="AB725" i="15" l="1"/>
  <c r="F725" i="15"/>
  <c r="C725" i="15"/>
  <c r="T725" i="15"/>
  <c r="N725" i="15"/>
  <c r="K725" i="15"/>
  <c r="J725" i="15"/>
  <c r="B725" i="15"/>
  <c r="S725" i="15"/>
  <c r="L725" i="15"/>
  <c r="R725" i="15"/>
  <c r="P725" i="15"/>
  <c r="Q725" i="15"/>
  <c r="AA725" i="15" s="1"/>
  <c r="U725" i="15"/>
  <c r="I725" i="15"/>
  <c r="G725" i="15"/>
  <c r="O725" i="15"/>
  <c r="M725" i="15"/>
  <c r="D725" i="15"/>
  <c r="H725" i="15"/>
  <c r="E725" i="15"/>
  <c r="A726" i="15"/>
  <c r="T726" i="15" l="1"/>
  <c r="E726" i="15"/>
  <c r="AB726" i="15"/>
  <c r="N726" i="15"/>
  <c r="H726" i="15"/>
  <c r="J726" i="15"/>
  <c r="P726" i="15"/>
  <c r="I726" i="15"/>
  <c r="U726" i="15"/>
  <c r="D726" i="15"/>
  <c r="C726" i="15"/>
  <c r="R726" i="15"/>
  <c r="Q726" i="15"/>
  <c r="AA726" i="15" s="1"/>
  <c r="O726" i="15"/>
  <c r="F726" i="15"/>
  <c r="B726" i="15"/>
  <c r="L726" i="15"/>
  <c r="S726" i="15"/>
  <c r="K726" i="15"/>
  <c r="M726" i="15"/>
  <c r="G726" i="15"/>
  <c r="A727" i="15"/>
  <c r="V725" i="15"/>
  <c r="V726" i="15" l="1"/>
  <c r="N727" i="15"/>
  <c r="I727" i="15"/>
  <c r="F727" i="15"/>
  <c r="O727" i="15"/>
  <c r="P727" i="15"/>
  <c r="L727" i="15"/>
  <c r="U727" i="15"/>
  <c r="R727" i="15"/>
  <c r="S727" i="15"/>
  <c r="T727" i="15"/>
  <c r="D727" i="15"/>
  <c r="E727" i="15"/>
  <c r="J727" i="15"/>
  <c r="AB727" i="15"/>
  <c r="H727" i="15"/>
  <c r="C727" i="15"/>
  <c r="B727" i="15"/>
  <c r="Q727" i="15"/>
  <c r="AA727" i="15" s="1"/>
  <c r="M727" i="15"/>
  <c r="G727" i="15"/>
  <c r="K727" i="15"/>
  <c r="A728" i="15"/>
  <c r="F728" i="15" l="1"/>
  <c r="M728" i="15"/>
  <c r="O728" i="15"/>
  <c r="K728" i="15"/>
  <c r="B728" i="15"/>
  <c r="AB728" i="15"/>
  <c r="H728" i="15"/>
  <c r="N728" i="15"/>
  <c r="Q728" i="15"/>
  <c r="AA728" i="15" s="1"/>
  <c r="L728" i="15"/>
  <c r="I728" i="15"/>
  <c r="R728" i="15"/>
  <c r="T728" i="15"/>
  <c r="J728" i="15"/>
  <c r="U728" i="15"/>
  <c r="E728" i="15"/>
  <c r="S728" i="15"/>
  <c r="P728" i="15"/>
  <c r="D728" i="15"/>
  <c r="C728" i="15"/>
  <c r="G728" i="15"/>
  <c r="A729" i="15"/>
  <c r="V727" i="15"/>
  <c r="V728" i="15" l="1"/>
  <c r="I729" i="15"/>
  <c r="R729" i="15"/>
  <c r="AB729" i="15"/>
  <c r="K729" i="15"/>
  <c r="U729" i="15"/>
  <c r="O729" i="15"/>
  <c r="Q729" i="15"/>
  <c r="AA729" i="15" s="1"/>
  <c r="S729" i="15"/>
  <c r="D729" i="15"/>
  <c r="C729" i="15"/>
  <c r="P729" i="15"/>
  <c r="B729" i="15"/>
  <c r="N729" i="15"/>
  <c r="E729" i="15"/>
  <c r="M729" i="15"/>
  <c r="F729" i="15"/>
  <c r="H729" i="15"/>
  <c r="G729" i="15"/>
  <c r="J729" i="15"/>
  <c r="T729" i="15"/>
  <c r="L729" i="15"/>
  <c r="A730" i="15"/>
  <c r="V729" i="15" l="1"/>
  <c r="O730" i="15"/>
  <c r="M730" i="15"/>
  <c r="J730" i="15"/>
  <c r="C730" i="15"/>
  <c r="E730" i="15"/>
  <c r="P730" i="15"/>
  <c r="K730" i="15"/>
  <c r="Q730" i="15"/>
  <c r="AA730" i="15" s="1"/>
  <c r="N730" i="15"/>
  <c r="F730" i="15"/>
  <c r="I730" i="15"/>
  <c r="T730" i="15"/>
  <c r="S730" i="15"/>
  <c r="U730" i="15"/>
  <c r="L730" i="15"/>
  <c r="D730" i="15"/>
  <c r="B730" i="15"/>
  <c r="G730" i="15"/>
  <c r="AB730" i="15"/>
  <c r="H730" i="15"/>
  <c r="R730" i="15"/>
  <c r="A731" i="15"/>
  <c r="V730" i="15" l="1"/>
  <c r="AB731" i="15"/>
  <c r="H731" i="15"/>
  <c r="M731" i="15"/>
  <c r="S731" i="15"/>
  <c r="B731" i="15"/>
  <c r="G731" i="15"/>
  <c r="L731" i="15"/>
  <c r="T731" i="15"/>
  <c r="Q731" i="15"/>
  <c r="AA731" i="15" s="1"/>
  <c r="K731" i="15"/>
  <c r="R731" i="15"/>
  <c r="U731" i="15"/>
  <c r="C731" i="15"/>
  <c r="E731" i="15"/>
  <c r="N731" i="15"/>
  <c r="O731" i="15"/>
  <c r="D731" i="15"/>
  <c r="J731" i="15"/>
  <c r="F731" i="15"/>
  <c r="P731" i="15"/>
  <c r="I731" i="15"/>
  <c r="A732" i="15"/>
  <c r="V731" i="15" l="1"/>
  <c r="H732" i="15"/>
  <c r="N732" i="15"/>
  <c r="J732" i="15"/>
  <c r="F732" i="15"/>
  <c r="R732" i="15"/>
  <c r="S732" i="15"/>
  <c r="C732" i="15"/>
  <c r="E732" i="15"/>
  <c r="G732" i="15"/>
  <c r="L732" i="15"/>
  <c r="D732" i="15"/>
  <c r="T732" i="15"/>
  <c r="I732" i="15"/>
  <c r="Q732" i="15"/>
  <c r="AA732" i="15" s="1"/>
  <c r="O732" i="15"/>
  <c r="M732" i="15"/>
  <c r="U732" i="15"/>
  <c r="P732" i="15"/>
  <c r="AB732" i="15"/>
  <c r="K732" i="15"/>
  <c r="B732" i="15"/>
  <c r="A733" i="15"/>
  <c r="N733" i="15" l="1"/>
  <c r="O733" i="15"/>
  <c r="G733" i="15"/>
  <c r="J733" i="15"/>
  <c r="C733" i="15"/>
  <c r="H733" i="15"/>
  <c r="K733" i="15"/>
  <c r="D733" i="15"/>
  <c r="R733" i="15"/>
  <c r="AB733" i="15"/>
  <c r="S733" i="15"/>
  <c r="B733" i="15"/>
  <c r="I733" i="15"/>
  <c r="Q733" i="15"/>
  <c r="AA733" i="15" s="1"/>
  <c r="U733" i="15"/>
  <c r="M733" i="15"/>
  <c r="L733" i="15"/>
  <c r="T733" i="15"/>
  <c r="E733" i="15"/>
  <c r="F733" i="15"/>
  <c r="P733" i="15"/>
  <c r="A734" i="15"/>
  <c r="V732" i="15"/>
  <c r="V733" i="15" l="1"/>
  <c r="O734" i="15"/>
  <c r="AB734" i="15"/>
  <c r="L734" i="15"/>
  <c r="H734" i="15"/>
  <c r="M734" i="15"/>
  <c r="P734" i="15"/>
  <c r="E734" i="15"/>
  <c r="C734" i="15"/>
  <c r="J734" i="15"/>
  <c r="F734" i="15"/>
  <c r="N734" i="15"/>
  <c r="S734" i="15"/>
  <c r="U734" i="15"/>
  <c r="K734" i="15"/>
  <c r="I734" i="15"/>
  <c r="T734" i="15"/>
  <c r="R734" i="15"/>
  <c r="B734" i="15"/>
  <c r="G734" i="15"/>
  <c r="Q734" i="15"/>
  <c r="AA734" i="15" s="1"/>
  <c r="D734" i="15"/>
  <c r="A735" i="15"/>
  <c r="U735" i="15" l="1"/>
  <c r="H735" i="15"/>
  <c r="P735" i="15"/>
  <c r="E735" i="15"/>
  <c r="N735" i="15"/>
  <c r="K735" i="15"/>
  <c r="I735" i="15"/>
  <c r="AB735" i="15"/>
  <c r="F735" i="15"/>
  <c r="O735" i="15"/>
  <c r="B735" i="15"/>
  <c r="S735" i="15"/>
  <c r="C735" i="15"/>
  <c r="D735" i="15"/>
  <c r="G735" i="15"/>
  <c r="L735" i="15"/>
  <c r="T735" i="15"/>
  <c r="R735" i="15"/>
  <c r="Q735" i="15"/>
  <c r="AA735" i="15" s="1"/>
  <c r="M735" i="15"/>
  <c r="J735" i="15"/>
  <c r="A736" i="15"/>
  <c r="V734" i="15"/>
  <c r="D736" i="15" l="1"/>
  <c r="AB736" i="15"/>
  <c r="G736" i="15"/>
  <c r="Q736" i="15"/>
  <c r="AA736" i="15" s="1"/>
  <c r="M736" i="15"/>
  <c r="E736" i="15"/>
  <c r="B736" i="15"/>
  <c r="K736" i="15"/>
  <c r="P736" i="15"/>
  <c r="H736" i="15"/>
  <c r="N736" i="15"/>
  <c r="F736" i="15"/>
  <c r="L736" i="15"/>
  <c r="I736" i="15"/>
  <c r="R736" i="15"/>
  <c r="C736" i="15"/>
  <c r="J736" i="15"/>
  <c r="U736" i="15"/>
  <c r="O736" i="15"/>
  <c r="S736" i="15"/>
  <c r="T736" i="15"/>
  <c r="A737" i="15"/>
  <c r="V735" i="15"/>
  <c r="V736" i="15" l="1"/>
  <c r="N737" i="15"/>
  <c r="J737" i="15"/>
  <c r="B737" i="15"/>
  <c r="P737" i="15"/>
  <c r="S737" i="15"/>
  <c r="R737" i="15"/>
  <c r="G737" i="15"/>
  <c r="Q737" i="15"/>
  <c r="AA737" i="15" s="1"/>
  <c r="T737" i="15"/>
  <c r="O737" i="15"/>
  <c r="L737" i="15"/>
  <c r="D737" i="15"/>
  <c r="M737" i="15"/>
  <c r="H737" i="15"/>
  <c r="AB737" i="15"/>
  <c r="C737" i="15"/>
  <c r="I737" i="15"/>
  <c r="E737" i="15"/>
  <c r="U737" i="15"/>
  <c r="F737" i="15"/>
  <c r="K737" i="15"/>
  <c r="A738" i="15"/>
  <c r="N738" i="15" l="1"/>
  <c r="AB738" i="15"/>
  <c r="L738" i="15"/>
  <c r="C738" i="15"/>
  <c r="D738" i="15"/>
  <c r="G738" i="15"/>
  <c r="Q738" i="15"/>
  <c r="AA738" i="15" s="1"/>
  <c r="J738" i="15"/>
  <c r="U738" i="15"/>
  <c r="B738" i="15"/>
  <c r="S738" i="15"/>
  <c r="T738" i="15"/>
  <c r="E738" i="15"/>
  <c r="P738" i="15"/>
  <c r="O738" i="15"/>
  <c r="H738" i="15"/>
  <c r="F738" i="15"/>
  <c r="M738" i="15"/>
  <c r="K738" i="15"/>
  <c r="R738" i="15"/>
  <c r="I738" i="15"/>
  <c r="A739" i="15"/>
  <c r="V737" i="15"/>
  <c r="F739" i="15" l="1"/>
  <c r="O739" i="15"/>
  <c r="P739" i="15"/>
  <c r="L739" i="15"/>
  <c r="C739" i="15"/>
  <c r="K739" i="15"/>
  <c r="S739" i="15"/>
  <c r="AB739" i="15"/>
  <c r="D739" i="15"/>
  <c r="E739" i="15"/>
  <c r="G739" i="15"/>
  <c r="M739" i="15"/>
  <c r="Q739" i="15"/>
  <c r="AA739" i="15" s="1"/>
  <c r="J739" i="15"/>
  <c r="T739" i="15"/>
  <c r="H739" i="15"/>
  <c r="B739" i="15"/>
  <c r="U739" i="15"/>
  <c r="N739" i="15"/>
  <c r="R739" i="15"/>
  <c r="I739" i="15"/>
  <c r="A740" i="15"/>
  <c r="V738" i="15"/>
  <c r="V739" i="15" l="1"/>
  <c r="O740" i="15"/>
  <c r="L740" i="15"/>
  <c r="D740" i="15"/>
  <c r="C740" i="15"/>
  <c r="J740" i="15"/>
  <c r="B740" i="15"/>
  <c r="Q740" i="15"/>
  <c r="AA740" i="15" s="1"/>
  <c r="S740" i="15"/>
  <c r="H740" i="15"/>
  <c r="N740" i="15"/>
  <c r="G740" i="15"/>
  <c r="F740" i="15"/>
  <c r="R740" i="15"/>
  <c r="M740" i="15"/>
  <c r="AB740" i="15"/>
  <c r="E740" i="15"/>
  <c r="K740" i="15"/>
  <c r="P740" i="15"/>
  <c r="U740" i="15"/>
  <c r="T740" i="15"/>
  <c r="I740" i="15"/>
  <c r="A741" i="15"/>
  <c r="V740" i="15" l="1"/>
  <c r="D741" i="15"/>
  <c r="H741" i="15"/>
  <c r="J741" i="15"/>
  <c r="K741" i="15"/>
  <c r="Q741" i="15"/>
  <c r="AA741" i="15" s="1"/>
  <c r="T741" i="15"/>
  <c r="M741" i="15"/>
  <c r="S741" i="15"/>
  <c r="O741" i="15"/>
  <c r="F741" i="15"/>
  <c r="R741" i="15"/>
  <c r="P741" i="15"/>
  <c r="AB741" i="15"/>
  <c r="I741" i="15"/>
  <c r="G741" i="15"/>
  <c r="N741" i="15"/>
  <c r="U741" i="15"/>
  <c r="E741" i="15"/>
  <c r="C741" i="15"/>
  <c r="B741" i="15"/>
  <c r="L741" i="15"/>
  <c r="A742" i="15"/>
  <c r="V741" i="15" l="1"/>
  <c r="K742" i="15"/>
  <c r="I742" i="15"/>
  <c r="AB742" i="15"/>
  <c r="D742" i="15"/>
  <c r="C742" i="15"/>
  <c r="R742" i="15"/>
  <c r="Q742" i="15"/>
  <c r="AA742" i="15" s="1"/>
  <c r="F742" i="15"/>
  <c r="N742" i="15"/>
  <c r="H742" i="15"/>
  <c r="J742" i="15"/>
  <c r="O742" i="15"/>
  <c r="T742" i="15"/>
  <c r="L742" i="15"/>
  <c r="S742" i="15"/>
  <c r="M742" i="15"/>
  <c r="G742" i="15"/>
  <c r="U742" i="15"/>
  <c r="B742" i="15"/>
  <c r="E742" i="15"/>
  <c r="P742" i="15"/>
  <c r="A743" i="15"/>
  <c r="U743" i="15" l="1"/>
  <c r="F743" i="15"/>
  <c r="C743" i="15"/>
  <c r="S743" i="15"/>
  <c r="B743" i="15"/>
  <c r="M743" i="15"/>
  <c r="G743" i="15"/>
  <c r="L743" i="15"/>
  <c r="R743" i="15"/>
  <c r="D743" i="15"/>
  <c r="Q743" i="15"/>
  <c r="AA743" i="15" s="1"/>
  <c r="O743" i="15"/>
  <c r="H743" i="15"/>
  <c r="I743" i="15"/>
  <c r="AB743" i="15"/>
  <c r="J743" i="15"/>
  <c r="K743" i="15"/>
  <c r="E743" i="15"/>
  <c r="N743" i="15"/>
  <c r="P743" i="15"/>
  <c r="T743" i="15"/>
  <c r="A744" i="15"/>
  <c r="V742" i="15"/>
  <c r="F744" i="15" l="1"/>
  <c r="M744" i="15"/>
  <c r="O744" i="15"/>
  <c r="B744" i="15"/>
  <c r="K744" i="15"/>
  <c r="P744" i="15"/>
  <c r="C744" i="15"/>
  <c r="E744" i="15"/>
  <c r="S744" i="15"/>
  <c r="T744" i="15"/>
  <c r="D744" i="15"/>
  <c r="U744" i="15"/>
  <c r="G744" i="15"/>
  <c r="H744" i="15"/>
  <c r="N744" i="15"/>
  <c r="Q744" i="15"/>
  <c r="AA744" i="15" s="1"/>
  <c r="L744" i="15"/>
  <c r="I744" i="15"/>
  <c r="R744" i="15"/>
  <c r="AB744" i="15"/>
  <c r="J744" i="15"/>
  <c r="A745" i="15"/>
  <c r="V743" i="15"/>
  <c r="V744" i="15" l="1"/>
  <c r="L745" i="15"/>
  <c r="M745" i="15"/>
  <c r="S745" i="15"/>
  <c r="AB745" i="15"/>
  <c r="F745" i="15"/>
  <c r="B745" i="15"/>
  <c r="K745" i="15"/>
  <c r="N745" i="15"/>
  <c r="H745" i="15"/>
  <c r="Q745" i="15"/>
  <c r="AA745" i="15" s="1"/>
  <c r="E745" i="15"/>
  <c r="J745" i="15"/>
  <c r="C745" i="15"/>
  <c r="D745" i="15"/>
  <c r="P745" i="15"/>
  <c r="I745" i="15"/>
  <c r="R745" i="15"/>
  <c r="U745" i="15"/>
  <c r="G745" i="15"/>
  <c r="T745" i="15"/>
  <c r="O745" i="15"/>
  <c r="A746" i="15"/>
  <c r="V745" i="15" l="1"/>
  <c r="I746" i="15"/>
  <c r="L746" i="15"/>
  <c r="O746" i="15"/>
  <c r="U746" i="15"/>
  <c r="H746" i="15"/>
  <c r="G746" i="15"/>
  <c r="M746" i="15"/>
  <c r="P746" i="15"/>
  <c r="Q746" i="15"/>
  <c r="AA746" i="15" s="1"/>
  <c r="C746" i="15"/>
  <c r="E746" i="15"/>
  <c r="F746" i="15"/>
  <c r="S746" i="15"/>
  <c r="N746" i="15"/>
  <c r="K746" i="15"/>
  <c r="R746" i="15"/>
  <c r="D746" i="15"/>
  <c r="AB746" i="15"/>
  <c r="T746" i="15"/>
  <c r="B746" i="15"/>
  <c r="J746" i="15"/>
  <c r="A747" i="15"/>
  <c r="V746" i="15" l="1"/>
  <c r="P747" i="15"/>
  <c r="Q747" i="15"/>
  <c r="AA747" i="15" s="1"/>
  <c r="O747" i="15"/>
  <c r="T747" i="15"/>
  <c r="R747" i="15"/>
  <c r="M747" i="15"/>
  <c r="F747" i="15"/>
  <c r="AB747" i="15"/>
  <c r="H747" i="15"/>
  <c r="U747" i="15"/>
  <c r="L747" i="15"/>
  <c r="S747" i="15"/>
  <c r="C747" i="15"/>
  <c r="D747" i="15"/>
  <c r="I747" i="15"/>
  <c r="N747" i="15"/>
  <c r="G747" i="15"/>
  <c r="E747" i="15"/>
  <c r="K747" i="15"/>
  <c r="J747" i="15"/>
  <c r="B747" i="15"/>
  <c r="A748" i="15"/>
  <c r="V747" i="15" l="1"/>
  <c r="E748" i="15"/>
  <c r="S748" i="15"/>
  <c r="H748" i="15"/>
  <c r="B748" i="15"/>
  <c r="U748" i="15"/>
  <c r="K748" i="15"/>
  <c r="C748" i="15"/>
  <c r="Q748" i="15"/>
  <c r="AA748" i="15" s="1"/>
  <c r="N748" i="15"/>
  <c r="J748" i="15"/>
  <c r="L748" i="15"/>
  <c r="D748" i="15"/>
  <c r="R748" i="15"/>
  <c r="AB748" i="15"/>
  <c r="P748" i="15"/>
  <c r="O748" i="15"/>
  <c r="G748" i="15"/>
  <c r="F748" i="15"/>
  <c r="M748" i="15"/>
  <c r="I748" i="15"/>
  <c r="T748" i="15"/>
  <c r="A749" i="15"/>
  <c r="V748" i="15" l="1"/>
  <c r="J749" i="15"/>
  <c r="S749" i="15"/>
  <c r="B749" i="15"/>
  <c r="D749" i="15"/>
  <c r="R749" i="15"/>
  <c r="P749" i="15"/>
  <c r="Q749" i="15"/>
  <c r="AA749" i="15" s="1"/>
  <c r="AB749" i="15"/>
  <c r="I749" i="15"/>
  <c r="G749" i="15"/>
  <c r="E749" i="15"/>
  <c r="M749" i="15"/>
  <c r="L749" i="15"/>
  <c r="H749" i="15"/>
  <c r="C749" i="15"/>
  <c r="F749" i="15"/>
  <c r="U749" i="15"/>
  <c r="T749" i="15"/>
  <c r="N749" i="15"/>
  <c r="O749" i="15"/>
  <c r="K749" i="15"/>
  <c r="A750" i="15"/>
  <c r="V749" i="15" l="1"/>
  <c r="R750" i="15"/>
  <c r="I750" i="15"/>
  <c r="C750" i="15"/>
  <c r="B750" i="15"/>
  <c r="G750" i="15"/>
  <c r="F750" i="15"/>
  <c r="J750" i="15"/>
  <c r="AB750" i="15"/>
  <c r="H750" i="15"/>
  <c r="T750" i="15"/>
  <c r="K750" i="15"/>
  <c r="D750" i="15"/>
  <c r="M750" i="15"/>
  <c r="Q750" i="15"/>
  <c r="AA750" i="15" s="1"/>
  <c r="U750" i="15"/>
  <c r="P750" i="15"/>
  <c r="E750" i="15"/>
  <c r="L750" i="15"/>
  <c r="O750" i="15"/>
  <c r="N750" i="15"/>
  <c r="S750" i="15"/>
  <c r="A751" i="15"/>
  <c r="E751" i="15" l="1"/>
  <c r="S751" i="15"/>
  <c r="B751" i="15"/>
  <c r="G751" i="15"/>
  <c r="Q751" i="15"/>
  <c r="AA751" i="15" s="1"/>
  <c r="H751" i="15"/>
  <c r="O751" i="15"/>
  <c r="AB751" i="15"/>
  <c r="C751" i="15"/>
  <c r="U751" i="15"/>
  <c r="D751" i="15"/>
  <c r="I751" i="15"/>
  <c r="N751" i="15"/>
  <c r="M751" i="15"/>
  <c r="J751" i="15"/>
  <c r="R751" i="15"/>
  <c r="L751" i="15"/>
  <c r="K751" i="15"/>
  <c r="P751" i="15"/>
  <c r="T751" i="15"/>
  <c r="F751" i="15"/>
  <c r="A752" i="15"/>
  <c r="V750" i="15"/>
  <c r="V751" i="15" l="1"/>
  <c r="N752" i="15"/>
  <c r="P752" i="15"/>
  <c r="C752" i="15"/>
  <c r="R752" i="15"/>
  <c r="Q752" i="15"/>
  <c r="AA752" i="15" s="1"/>
  <c r="S752" i="15"/>
  <c r="D752" i="15"/>
  <c r="J752" i="15"/>
  <c r="F752" i="15"/>
  <c r="H752" i="15"/>
  <c r="O752" i="15"/>
  <c r="B752" i="15"/>
  <c r="G752" i="15"/>
  <c r="I752" i="15"/>
  <c r="T752" i="15"/>
  <c r="M752" i="15"/>
  <c r="E752" i="15"/>
  <c r="U752" i="15"/>
  <c r="L752" i="15"/>
  <c r="K752" i="15"/>
  <c r="AB752" i="15"/>
  <c r="A753" i="15"/>
  <c r="V752" i="15" l="1"/>
  <c r="D753" i="15"/>
  <c r="M753" i="15"/>
  <c r="H753" i="15"/>
  <c r="B753" i="15"/>
  <c r="F753" i="15"/>
  <c r="P753" i="15"/>
  <c r="G753" i="15"/>
  <c r="N753" i="15"/>
  <c r="I753" i="15"/>
  <c r="K753" i="15"/>
  <c r="L753" i="15"/>
  <c r="J753" i="15"/>
  <c r="AB753" i="15"/>
  <c r="E753" i="15"/>
  <c r="C753" i="15"/>
  <c r="S753" i="15"/>
  <c r="R753" i="15"/>
  <c r="U753" i="15"/>
  <c r="Q753" i="15"/>
  <c r="AA753" i="15" s="1"/>
  <c r="T753" i="15"/>
  <c r="O753" i="15"/>
  <c r="A754" i="15"/>
  <c r="V753" i="15" l="1"/>
  <c r="L754" i="15"/>
  <c r="S754" i="15"/>
  <c r="R754" i="15"/>
  <c r="C754" i="15"/>
  <c r="K754" i="15"/>
  <c r="U754" i="15"/>
  <c r="N754" i="15"/>
  <c r="H754" i="15"/>
  <c r="P754" i="15"/>
  <c r="O754" i="15"/>
  <c r="M754" i="15"/>
  <c r="G754" i="15"/>
  <c r="D754" i="15"/>
  <c r="T754" i="15"/>
  <c r="AB754" i="15"/>
  <c r="I754" i="15"/>
  <c r="J754" i="15"/>
  <c r="E754" i="15"/>
  <c r="Q754" i="15"/>
  <c r="AA754" i="15" s="1"/>
  <c r="B754" i="15"/>
  <c r="F754" i="15"/>
  <c r="A755" i="15"/>
  <c r="V754" i="15" l="1"/>
  <c r="G755" i="15"/>
  <c r="Q755" i="15"/>
  <c r="AA755" i="15" s="1"/>
  <c r="C755" i="15"/>
  <c r="AB755" i="15"/>
  <c r="D755" i="15"/>
  <c r="K755" i="15"/>
  <c r="L755" i="15"/>
  <c r="B755" i="15"/>
  <c r="F755" i="15"/>
  <c r="I755" i="15"/>
  <c r="R755" i="15"/>
  <c r="M755" i="15"/>
  <c r="J755" i="15"/>
  <c r="H755" i="15"/>
  <c r="P755" i="15"/>
  <c r="E755" i="15"/>
  <c r="N755" i="15"/>
  <c r="O755" i="15"/>
  <c r="T755" i="15"/>
  <c r="S755" i="15"/>
  <c r="U755" i="15"/>
  <c r="A756" i="15"/>
  <c r="V755" i="15" l="1"/>
  <c r="E756" i="15"/>
  <c r="U756" i="15"/>
  <c r="S756" i="15"/>
  <c r="R756" i="15"/>
  <c r="F756" i="15"/>
  <c r="P756" i="15"/>
  <c r="D756" i="15"/>
  <c r="B756" i="15"/>
  <c r="M756" i="15"/>
  <c r="G756" i="15"/>
  <c r="O756" i="15"/>
  <c r="AB756" i="15"/>
  <c r="K756" i="15"/>
  <c r="I756" i="15"/>
  <c r="T756" i="15"/>
  <c r="Q756" i="15"/>
  <c r="AA756" i="15" s="1"/>
  <c r="J756" i="15"/>
  <c r="C756" i="15"/>
  <c r="N756" i="15"/>
  <c r="H756" i="15"/>
  <c r="L756" i="15"/>
  <c r="A757" i="15"/>
  <c r="C757" i="15" l="1"/>
  <c r="L757" i="15"/>
  <c r="P757" i="15"/>
  <c r="U757" i="15"/>
  <c r="N757" i="15"/>
  <c r="J757" i="15"/>
  <c r="K757" i="15"/>
  <c r="Q757" i="15"/>
  <c r="AA757" i="15" s="1"/>
  <c r="T757" i="15"/>
  <c r="S757" i="15"/>
  <c r="O757" i="15"/>
  <c r="M757" i="15"/>
  <c r="E757" i="15"/>
  <c r="AB757" i="15"/>
  <c r="F757" i="15"/>
  <c r="I757" i="15"/>
  <c r="G757" i="15"/>
  <c r="B757" i="15"/>
  <c r="D757" i="15"/>
  <c r="H757" i="15"/>
  <c r="R757" i="15"/>
  <c r="A758" i="15"/>
  <c r="V756" i="15"/>
  <c r="U758" i="15" l="1"/>
  <c r="T758" i="15"/>
  <c r="L758" i="15"/>
  <c r="I758" i="15"/>
  <c r="G758" i="15"/>
  <c r="K758" i="15"/>
  <c r="O758" i="15"/>
  <c r="R758" i="15"/>
  <c r="B758" i="15"/>
  <c r="J758" i="15"/>
  <c r="S758" i="15"/>
  <c r="M758" i="15"/>
  <c r="F758" i="15"/>
  <c r="D758" i="15"/>
  <c r="C758" i="15"/>
  <c r="E758" i="15"/>
  <c r="AB758" i="15"/>
  <c r="P758" i="15"/>
  <c r="N758" i="15"/>
  <c r="H758" i="15"/>
  <c r="Q758" i="15"/>
  <c r="AA758" i="15" s="1"/>
  <c r="A759" i="15"/>
  <c r="V757" i="15"/>
  <c r="L759" i="15" l="1"/>
  <c r="U759" i="15"/>
  <c r="R759" i="15"/>
  <c r="F759" i="15"/>
  <c r="O759" i="15"/>
  <c r="P759" i="15"/>
  <c r="S759" i="15"/>
  <c r="D759" i="15"/>
  <c r="Q759" i="15"/>
  <c r="AA759" i="15" s="1"/>
  <c r="G759" i="15"/>
  <c r="T759" i="15"/>
  <c r="E759" i="15"/>
  <c r="M759" i="15"/>
  <c r="AB759" i="15"/>
  <c r="C759" i="15"/>
  <c r="J759" i="15"/>
  <c r="H759" i="15"/>
  <c r="B759" i="15"/>
  <c r="N759" i="15"/>
  <c r="K759" i="15"/>
  <c r="I759" i="15"/>
  <c r="A760" i="15"/>
  <c r="V758" i="15"/>
  <c r="R760" i="15" l="1"/>
  <c r="H760" i="15"/>
  <c r="AB760" i="15"/>
  <c r="I760" i="15"/>
  <c r="B760" i="15"/>
  <c r="G760" i="15"/>
  <c r="T760" i="15"/>
  <c r="F760" i="15"/>
  <c r="L760" i="15"/>
  <c r="M760" i="15"/>
  <c r="O760" i="15"/>
  <c r="C760" i="15"/>
  <c r="J760" i="15"/>
  <c r="U760" i="15"/>
  <c r="N760" i="15"/>
  <c r="Q760" i="15"/>
  <c r="AA760" i="15" s="1"/>
  <c r="E760" i="15"/>
  <c r="S760" i="15"/>
  <c r="D760" i="15"/>
  <c r="K760" i="15"/>
  <c r="P760" i="15"/>
  <c r="A761" i="15"/>
  <c r="V759" i="15"/>
  <c r="D761" i="15" l="1"/>
  <c r="M761" i="15"/>
  <c r="S761" i="15"/>
  <c r="B761" i="15"/>
  <c r="F761" i="15"/>
  <c r="P761" i="15"/>
  <c r="G761" i="15"/>
  <c r="N761" i="15"/>
  <c r="H761" i="15"/>
  <c r="K761" i="15"/>
  <c r="L761" i="15"/>
  <c r="J761" i="15"/>
  <c r="C761" i="15"/>
  <c r="E761" i="15"/>
  <c r="AB761" i="15"/>
  <c r="I761" i="15"/>
  <c r="R761" i="15"/>
  <c r="U761" i="15"/>
  <c r="V761" i="15" s="1"/>
  <c r="Q761" i="15"/>
  <c r="AA761" i="15" s="1"/>
  <c r="T761" i="15"/>
  <c r="O761" i="15"/>
  <c r="A762" i="15"/>
  <c r="V760" i="15"/>
  <c r="H762" i="15" l="1"/>
  <c r="Q762" i="15"/>
  <c r="AA762" i="15" s="1"/>
  <c r="U762" i="15"/>
  <c r="R762" i="15"/>
  <c r="E762" i="15"/>
  <c r="F762" i="15"/>
  <c r="N762" i="15"/>
  <c r="O762" i="15"/>
  <c r="S762" i="15"/>
  <c r="K762" i="15"/>
  <c r="P762" i="15"/>
  <c r="L762" i="15"/>
  <c r="J762" i="15"/>
  <c r="G762" i="15"/>
  <c r="AB762" i="15"/>
  <c r="B762" i="15"/>
  <c r="M762" i="15"/>
  <c r="D762" i="15"/>
  <c r="T762" i="15"/>
  <c r="I762" i="15"/>
  <c r="C762" i="15"/>
  <c r="A763" i="15"/>
  <c r="V762" i="15" l="1"/>
  <c r="R763" i="15"/>
  <c r="T763" i="15"/>
  <c r="G763" i="15"/>
  <c r="N763" i="15"/>
  <c r="S763" i="15"/>
  <c r="I763" i="15"/>
  <c r="Q763" i="15"/>
  <c r="AA763" i="15" s="1"/>
  <c r="D763" i="15"/>
  <c r="M763" i="15"/>
  <c r="F763" i="15"/>
  <c r="C763" i="15"/>
  <c r="P763" i="15"/>
  <c r="E763" i="15"/>
  <c r="H763" i="15"/>
  <c r="O763" i="15"/>
  <c r="AB763" i="15"/>
  <c r="K763" i="15"/>
  <c r="L763" i="15"/>
  <c r="U763" i="15"/>
  <c r="V763" i="15" s="1"/>
  <c r="B763" i="15"/>
  <c r="J763" i="15"/>
  <c r="A764" i="15"/>
  <c r="O764" i="15" l="1"/>
  <c r="E764" i="15"/>
  <c r="G764" i="15"/>
  <c r="U764" i="15"/>
  <c r="B764" i="15"/>
  <c r="L764" i="15"/>
  <c r="H764" i="15"/>
  <c r="P764" i="15"/>
  <c r="M764" i="15"/>
  <c r="T764" i="15"/>
  <c r="D764" i="15"/>
  <c r="R764" i="15"/>
  <c r="S764" i="15"/>
  <c r="F764" i="15"/>
  <c r="Q764" i="15"/>
  <c r="AA764" i="15" s="1"/>
  <c r="K764" i="15"/>
  <c r="C764" i="15"/>
  <c r="AB764" i="15"/>
  <c r="N764" i="15"/>
  <c r="J764" i="15"/>
  <c r="I764" i="15"/>
  <c r="A765" i="15"/>
  <c r="J765" i="15" l="1"/>
  <c r="C765" i="15"/>
  <c r="S765" i="15"/>
  <c r="D765" i="15"/>
  <c r="R765" i="15"/>
  <c r="P765" i="15"/>
  <c r="Q765" i="15"/>
  <c r="AA765" i="15" s="1"/>
  <c r="T765" i="15"/>
  <c r="I765" i="15"/>
  <c r="E765" i="15"/>
  <c r="L765" i="15"/>
  <c r="G765" i="15"/>
  <c r="M765" i="15"/>
  <c r="H765" i="15"/>
  <c r="U765" i="15"/>
  <c r="F765" i="15"/>
  <c r="B765" i="15"/>
  <c r="AB765" i="15"/>
  <c r="N765" i="15"/>
  <c r="O765" i="15"/>
  <c r="K765" i="15"/>
  <c r="A766" i="15"/>
  <c r="V764" i="15"/>
  <c r="V765" i="15" l="1"/>
  <c r="F766" i="15"/>
  <c r="I766" i="15"/>
  <c r="B766" i="15"/>
  <c r="T766" i="15"/>
  <c r="U766" i="15"/>
  <c r="L766" i="15"/>
  <c r="J766" i="15"/>
  <c r="O766" i="15"/>
  <c r="M766" i="15"/>
  <c r="R766" i="15"/>
  <c r="D766" i="15"/>
  <c r="H766" i="15"/>
  <c r="AB766" i="15"/>
  <c r="E766" i="15"/>
  <c r="P766" i="15"/>
  <c r="N766" i="15"/>
  <c r="S766" i="15"/>
  <c r="C766" i="15"/>
  <c r="K766" i="15"/>
  <c r="G766" i="15"/>
  <c r="Q766" i="15"/>
  <c r="AA766" i="15" s="1"/>
  <c r="A767" i="15"/>
  <c r="V766" i="15" l="1"/>
  <c r="L767" i="15"/>
  <c r="U767" i="15"/>
  <c r="R767" i="15"/>
  <c r="F767" i="15"/>
  <c r="O767" i="15"/>
  <c r="P767" i="15"/>
  <c r="S767" i="15"/>
  <c r="B767" i="15"/>
  <c r="D767" i="15"/>
  <c r="E767" i="15"/>
  <c r="Q767" i="15"/>
  <c r="AA767" i="15" s="1"/>
  <c r="M767" i="15"/>
  <c r="J767" i="15"/>
  <c r="G767" i="15"/>
  <c r="AB767" i="15"/>
  <c r="H767" i="15"/>
  <c r="C767" i="15"/>
  <c r="T767" i="15"/>
  <c r="N767" i="15"/>
  <c r="K767" i="15"/>
  <c r="I767" i="15"/>
  <c r="A768" i="15"/>
  <c r="N768" i="15" l="1"/>
  <c r="R768" i="15"/>
  <c r="S768" i="15"/>
  <c r="G768" i="15"/>
  <c r="I768" i="15"/>
  <c r="O768" i="15"/>
  <c r="C768" i="15"/>
  <c r="E768" i="15"/>
  <c r="F768" i="15"/>
  <c r="T768" i="15"/>
  <c r="D768" i="15"/>
  <c r="AB768" i="15"/>
  <c r="L768" i="15"/>
  <c r="H768" i="15"/>
  <c r="Q768" i="15"/>
  <c r="AA768" i="15" s="1"/>
  <c r="M768" i="15"/>
  <c r="J768" i="15"/>
  <c r="U768" i="15"/>
  <c r="V768" i="15" s="1"/>
  <c r="B768" i="15"/>
  <c r="K768" i="15"/>
  <c r="P768" i="15"/>
  <c r="A769" i="15"/>
  <c r="V767" i="15"/>
  <c r="U769" i="15" l="1"/>
  <c r="T769" i="15"/>
  <c r="F769" i="15"/>
  <c r="P769" i="15"/>
  <c r="G769" i="15"/>
  <c r="N769" i="15"/>
  <c r="I769" i="15"/>
  <c r="L769" i="15"/>
  <c r="J769" i="15"/>
  <c r="C769" i="15"/>
  <c r="AB769" i="15"/>
  <c r="S769" i="15"/>
  <c r="R769" i="15"/>
  <c r="K769" i="15"/>
  <c r="Q769" i="15"/>
  <c r="AA769" i="15" s="1"/>
  <c r="B769" i="15"/>
  <c r="O769" i="15"/>
  <c r="E769" i="15"/>
  <c r="D769" i="15"/>
  <c r="M769" i="15"/>
  <c r="H769" i="15"/>
  <c r="A770" i="15"/>
  <c r="P770" i="15" l="1"/>
  <c r="D770" i="15"/>
  <c r="T770" i="15"/>
  <c r="J770" i="15"/>
  <c r="U770" i="15"/>
  <c r="V770" i="15" s="1"/>
  <c r="F770" i="15"/>
  <c r="H770" i="15"/>
  <c r="M770" i="15"/>
  <c r="R770" i="15"/>
  <c r="Q770" i="15"/>
  <c r="AA770" i="15" s="1"/>
  <c r="O770" i="15"/>
  <c r="E770" i="15"/>
  <c r="B770" i="15"/>
  <c r="S770" i="15"/>
  <c r="N770" i="15"/>
  <c r="L770" i="15"/>
  <c r="G770" i="15"/>
  <c r="K770" i="15"/>
  <c r="I770" i="15"/>
  <c r="AB770" i="15"/>
  <c r="C770" i="15"/>
  <c r="A771" i="15"/>
  <c r="V769" i="15"/>
  <c r="U771" i="15" l="1"/>
  <c r="H771" i="15"/>
  <c r="AB771" i="15"/>
  <c r="B771" i="15"/>
  <c r="L771" i="15"/>
  <c r="T771" i="15"/>
  <c r="K771" i="15"/>
  <c r="F771" i="15"/>
  <c r="O771" i="15"/>
  <c r="P771" i="15"/>
  <c r="S771" i="15"/>
  <c r="C771" i="15"/>
  <c r="D771" i="15"/>
  <c r="E771" i="15"/>
  <c r="N771" i="15"/>
  <c r="R771" i="15"/>
  <c r="I771" i="15"/>
  <c r="G771" i="15"/>
  <c r="M771" i="15"/>
  <c r="Q771" i="15"/>
  <c r="AA771" i="15" s="1"/>
  <c r="J771" i="15"/>
  <c r="A772" i="15"/>
  <c r="O772" i="15" l="1"/>
  <c r="M772" i="15"/>
  <c r="I772" i="15"/>
  <c r="C772" i="15"/>
  <c r="K772" i="15"/>
  <c r="P772" i="15"/>
  <c r="H772" i="15"/>
  <c r="N772" i="15"/>
  <c r="J772" i="15"/>
  <c r="L772" i="15"/>
  <c r="F772" i="15"/>
  <c r="R772" i="15"/>
  <c r="U772" i="15"/>
  <c r="Q772" i="15"/>
  <c r="AA772" i="15" s="1"/>
  <c r="T772" i="15"/>
  <c r="E772" i="15"/>
  <c r="S772" i="15"/>
  <c r="AB772" i="15"/>
  <c r="D772" i="15"/>
  <c r="B772" i="15"/>
  <c r="G772" i="15"/>
  <c r="A773" i="15"/>
  <c r="V771" i="15"/>
  <c r="O773" i="15" l="1"/>
  <c r="F773" i="15"/>
  <c r="C773" i="15"/>
  <c r="T773" i="15"/>
  <c r="K773" i="15"/>
  <c r="L773" i="15"/>
  <c r="AB773" i="15"/>
  <c r="S773" i="15"/>
  <c r="U773" i="15"/>
  <c r="E773" i="15"/>
  <c r="B773" i="15"/>
  <c r="I773" i="15"/>
  <c r="P773" i="15"/>
  <c r="Q773" i="15"/>
  <c r="AA773" i="15" s="1"/>
  <c r="N773" i="15"/>
  <c r="D773" i="15"/>
  <c r="G773" i="15"/>
  <c r="J773" i="15"/>
  <c r="M773" i="15"/>
  <c r="R773" i="15"/>
  <c r="H773" i="15"/>
  <c r="A774" i="15"/>
  <c r="V772" i="15"/>
  <c r="P774" i="15" l="1"/>
  <c r="S774" i="15"/>
  <c r="M774" i="15"/>
  <c r="J774" i="15"/>
  <c r="B774" i="15"/>
  <c r="E774" i="15"/>
  <c r="F774" i="15"/>
  <c r="H774" i="15"/>
  <c r="Q774" i="15"/>
  <c r="AA774" i="15" s="1"/>
  <c r="K774" i="15"/>
  <c r="I774" i="15"/>
  <c r="U774" i="15"/>
  <c r="AB774" i="15"/>
  <c r="D774" i="15"/>
  <c r="O774" i="15"/>
  <c r="N774" i="15"/>
  <c r="L774" i="15"/>
  <c r="R774" i="15"/>
  <c r="G774" i="15"/>
  <c r="T774" i="15"/>
  <c r="C774" i="15"/>
  <c r="A775" i="15"/>
  <c r="V773" i="15"/>
  <c r="V774" i="15" l="1"/>
  <c r="S775" i="15"/>
  <c r="U775" i="15"/>
  <c r="D775" i="15"/>
  <c r="Q775" i="15"/>
  <c r="AA775" i="15" s="1"/>
  <c r="M775" i="15"/>
  <c r="J775" i="15"/>
  <c r="T775" i="15"/>
  <c r="H775" i="15"/>
  <c r="C775" i="15"/>
  <c r="E775" i="15"/>
  <c r="N775" i="15"/>
  <c r="K775" i="15"/>
  <c r="I775" i="15"/>
  <c r="L775" i="15"/>
  <c r="R775" i="15"/>
  <c r="P775" i="15"/>
  <c r="G775" i="15"/>
  <c r="AB775" i="15"/>
  <c r="B775" i="15"/>
  <c r="F775" i="15"/>
  <c r="O775" i="15"/>
  <c r="A776" i="15"/>
  <c r="V775" i="15" l="1"/>
  <c r="D776" i="15"/>
  <c r="M776" i="15"/>
  <c r="O776" i="15"/>
  <c r="AB776" i="15"/>
  <c r="K776" i="15"/>
  <c r="C776" i="15"/>
  <c r="E776" i="15"/>
  <c r="P776" i="15"/>
  <c r="F776" i="15"/>
  <c r="N776" i="15"/>
  <c r="Q776" i="15"/>
  <c r="AA776" i="15" s="1"/>
  <c r="L776" i="15"/>
  <c r="H776" i="15"/>
  <c r="R776" i="15"/>
  <c r="T776" i="15"/>
  <c r="J776" i="15"/>
  <c r="I776" i="15"/>
  <c r="S776" i="15"/>
  <c r="B776" i="15"/>
  <c r="U776" i="15"/>
  <c r="G776" i="15"/>
  <c r="A777" i="15"/>
  <c r="J777" i="15" l="1"/>
  <c r="C777" i="15"/>
  <c r="E777" i="15"/>
  <c r="I777" i="15"/>
  <c r="P777" i="15"/>
  <c r="Q777" i="15"/>
  <c r="AA777" i="15" s="1"/>
  <c r="B777" i="15"/>
  <c r="S777" i="15"/>
  <c r="G777" i="15"/>
  <c r="O777" i="15"/>
  <c r="D777" i="15"/>
  <c r="M777" i="15"/>
  <c r="K777" i="15"/>
  <c r="L777" i="15"/>
  <c r="F777" i="15"/>
  <c r="U777" i="15"/>
  <c r="N777" i="15"/>
  <c r="AB777" i="15"/>
  <c r="T777" i="15"/>
  <c r="R777" i="15"/>
  <c r="H777" i="15"/>
  <c r="A778" i="15"/>
  <c r="V776" i="15"/>
  <c r="V777" i="15" l="1"/>
  <c r="G778" i="15"/>
  <c r="O778" i="15"/>
  <c r="S778" i="15"/>
  <c r="U778" i="15"/>
  <c r="I778" i="15"/>
  <c r="D778" i="15"/>
  <c r="N778" i="15"/>
  <c r="AB778" i="15"/>
  <c r="P778" i="15"/>
  <c r="F778" i="15"/>
  <c r="L778" i="15"/>
  <c r="E778" i="15"/>
  <c r="J778" i="15"/>
  <c r="R778" i="15"/>
  <c r="M778" i="15"/>
  <c r="T778" i="15"/>
  <c r="B778" i="15"/>
  <c r="K778" i="15"/>
  <c r="Q778" i="15"/>
  <c r="AA778" i="15" s="1"/>
  <c r="C778" i="15"/>
  <c r="H778" i="15"/>
  <c r="A779" i="15"/>
  <c r="K779" i="15" l="1"/>
  <c r="L779" i="15"/>
  <c r="R779" i="15"/>
  <c r="C779" i="15"/>
  <c r="AB779" i="15"/>
  <c r="T779" i="15"/>
  <c r="H779" i="15"/>
  <c r="U779" i="15"/>
  <c r="I779" i="15"/>
  <c r="N779" i="15"/>
  <c r="G779" i="15"/>
  <c r="S779" i="15"/>
  <c r="B779" i="15"/>
  <c r="P779" i="15"/>
  <c r="Q779" i="15"/>
  <c r="AA779" i="15" s="1"/>
  <c r="O779" i="15"/>
  <c r="E779" i="15"/>
  <c r="D779" i="15"/>
  <c r="J779" i="15"/>
  <c r="M779" i="15"/>
  <c r="F779" i="15"/>
  <c r="A780" i="15"/>
  <c r="V778" i="15"/>
  <c r="F780" i="15" l="1"/>
  <c r="N780" i="15"/>
  <c r="J780" i="15"/>
  <c r="H780" i="15"/>
  <c r="R780" i="15"/>
  <c r="B780" i="15"/>
  <c r="U780" i="15"/>
  <c r="E780" i="15"/>
  <c r="S780" i="15"/>
  <c r="L780" i="15"/>
  <c r="D780" i="15"/>
  <c r="AB780" i="15"/>
  <c r="G780" i="15"/>
  <c r="Q780" i="15"/>
  <c r="AA780" i="15" s="1"/>
  <c r="O780" i="15"/>
  <c r="M780" i="15"/>
  <c r="I780" i="15"/>
  <c r="P780" i="15"/>
  <c r="T780" i="15"/>
  <c r="K780" i="15"/>
  <c r="C780" i="15"/>
  <c r="A781" i="15"/>
  <c r="V779" i="15"/>
  <c r="H781" i="15" l="1"/>
  <c r="M781" i="15"/>
  <c r="L781" i="15"/>
  <c r="F781" i="15"/>
  <c r="G781" i="15"/>
  <c r="AB781" i="15"/>
  <c r="T781" i="15"/>
  <c r="P781" i="15"/>
  <c r="I781" i="15"/>
  <c r="Q781" i="15"/>
  <c r="AA781" i="15" s="1"/>
  <c r="N781" i="15"/>
  <c r="O781" i="15"/>
  <c r="K781" i="15"/>
  <c r="E781" i="15"/>
  <c r="J781" i="15"/>
  <c r="B781" i="15"/>
  <c r="S781" i="15"/>
  <c r="C781" i="15"/>
  <c r="D781" i="15"/>
  <c r="R781" i="15"/>
  <c r="U781" i="15"/>
  <c r="A782" i="15"/>
  <c r="V780" i="15"/>
  <c r="V781" i="15" l="1"/>
  <c r="B782" i="15"/>
  <c r="E782" i="15"/>
  <c r="P782" i="15"/>
  <c r="N782" i="15"/>
  <c r="S782" i="15"/>
  <c r="D782" i="15"/>
  <c r="I782" i="15"/>
  <c r="C782" i="15"/>
  <c r="F782" i="15"/>
  <c r="O782" i="15"/>
  <c r="M782" i="15"/>
  <c r="R782" i="15"/>
  <c r="H782" i="15"/>
  <c r="J782" i="15"/>
  <c r="G782" i="15"/>
  <c r="Q782" i="15"/>
  <c r="AA782" i="15" s="1"/>
  <c r="K782" i="15"/>
  <c r="U782" i="15"/>
  <c r="AB782" i="15"/>
  <c r="L782" i="15"/>
  <c r="T782" i="15"/>
  <c r="A783" i="15"/>
  <c r="V782" i="15" l="1"/>
  <c r="C783" i="15"/>
  <c r="H783" i="15"/>
  <c r="E783" i="15"/>
  <c r="S783" i="15"/>
  <c r="U783" i="15"/>
  <c r="D783" i="15"/>
  <c r="I783" i="15"/>
  <c r="N783" i="15"/>
  <c r="K783" i="15"/>
  <c r="AB783" i="15"/>
  <c r="R783" i="15"/>
  <c r="L783" i="15"/>
  <c r="B783" i="15"/>
  <c r="J783" i="15"/>
  <c r="T783" i="15"/>
  <c r="F783" i="15"/>
  <c r="O783" i="15"/>
  <c r="G783" i="15"/>
  <c r="Q783" i="15"/>
  <c r="AA783" i="15" s="1"/>
  <c r="P783" i="15"/>
  <c r="M783" i="15"/>
  <c r="A784" i="15"/>
  <c r="V783" i="15" l="1"/>
  <c r="E784" i="15"/>
  <c r="D784" i="15"/>
  <c r="R784" i="15"/>
  <c r="B784" i="15"/>
  <c r="AB784" i="15"/>
  <c r="Q784" i="15"/>
  <c r="AA784" i="15" s="1"/>
  <c r="O784" i="15"/>
  <c r="S784" i="15"/>
  <c r="P784" i="15"/>
  <c r="U784" i="15"/>
  <c r="K784" i="15"/>
  <c r="G784" i="15"/>
  <c r="I784" i="15"/>
  <c r="N784" i="15"/>
  <c r="F784" i="15"/>
  <c r="L784" i="15"/>
  <c r="C784" i="15"/>
  <c r="T784" i="15"/>
  <c r="J784" i="15"/>
  <c r="H784" i="15"/>
  <c r="M784" i="15"/>
  <c r="A785" i="15"/>
  <c r="J785" i="15" l="1"/>
  <c r="AB785" i="15"/>
  <c r="R785" i="15"/>
  <c r="S785" i="15"/>
  <c r="P785" i="15"/>
  <c r="O785" i="15"/>
  <c r="N785" i="15"/>
  <c r="I785" i="15"/>
  <c r="G785" i="15"/>
  <c r="Q785" i="15"/>
  <c r="AA785" i="15" s="1"/>
  <c r="C785" i="15"/>
  <c r="U785" i="15"/>
  <c r="K785" i="15"/>
  <c r="D785" i="15"/>
  <c r="M785" i="15"/>
  <c r="H785" i="15"/>
  <c r="L785" i="15"/>
  <c r="T785" i="15"/>
  <c r="F785" i="15"/>
  <c r="E785" i="15"/>
  <c r="B785" i="15"/>
  <c r="A786" i="15"/>
  <c r="V784" i="15"/>
  <c r="P786" i="15" l="1"/>
  <c r="B786" i="15"/>
  <c r="F786" i="15"/>
  <c r="D786" i="15"/>
  <c r="Q786" i="15"/>
  <c r="AA786" i="15" s="1"/>
  <c r="R786" i="15"/>
  <c r="U786" i="15"/>
  <c r="S786" i="15"/>
  <c r="T786" i="15"/>
  <c r="M786" i="15"/>
  <c r="K786" i="15"/>
  <c r="N786" i="15"/>
  <c r="O786" i="15"/>
  <c r="J786" i="15"/>
  <c r="G786" i="15"/>
  <c r="E786" i="15"/>
  <c r="C786" i="15"/>
  <c r="H786" i="15"/>
  <c r="L786" i="15"/>
  <c r="I786" i="15"/>
  <c r="AB786" i="15"/>
  <c r="A787" i="15"/>
  <c r="V785" i="15"/>
  <c r="J787" i="15" l="1"/>
  <c r="D787" i="15"/>
  <c r="N787" i="15"/>
  <c r="R787" i="15"/>
  <c r="U787" i="15"/>
  <c r="Q787" i="15"/>
  <c r="AA787" i="15" s="1"/>
  <c r="L787" i="15"/>
  <c r="B787" i="15"/>
  <c r="S787" i="15"/>
  <c r="C787" i="15"/>
  <c r="F787" i="15"/>
  <c r="AB787" i="15"/>
  <c r="K787" i="15"/>
  <c r="M787" i="15"/>
  <c r="E787" i="15"/>
  <c r="O787" i="15"/>
  <c r="H787" i="15"/>
  <c r="G787" i="15"/>
  <c r="I787" i="15"/>
  <c r="T787" i="15"/>
  <c r="P787" i="15"/>
  <c r="A788" i="15"/>
  <c r="V786" i="15"/>
  <c r="V787" i="15" l="1"/>
  <c r="H788" i="15"/>
  <c r="N788" i="15"/>
  <c r="I788" i="15"/>
  <c r="J788" i="15"/>
  <c r="U788" i="15"/>
  <c r="AB788" i="15"/>
  <c r="G788" i="15"/>
  <c r="B788" i="15"/>
  <c r="F788" i="15"/>
  <c r="R788" i="15"/>
  <c r="P788" i="15"/>
  <c r="T788" i="15"/>
  <c r="E788" i="15"/>
  <c r="M788" i="15"/>
  <c r="L788" i="15"/>
  <c r="D788" i="15"/>
  <c r="C788" i="15"/>
  <c r="K788" i="15"/>
  <c r="Q788" i="15"/>
  <c r="AA788" i="15" s="1"/>
  <c r="O788" i="15"/>
  <c r="S788" i="15"/>
  <c r="A789" i="15"/>
  <c r="V788" i="15" l="1"/>
  <c r="O789" i="15"/>
  <c r="R789" i="15"/>
  <c r="T789" i="15"/>
  <c r="AB789" i="15"/>
  <c r="I789" i="15"/>
  <c r="M789" i="15"/>
  <c r="G789" i="15"/>
  <c r="N789" i="15"/>
  <c r="D789" i="15"/>
  <c r="F789" i="15"/>
  <c r="H789" i="15"/>
  <c r="J789" i="15"/>
  <c r="P789" i="15"/>
  <c r="E789" i="15"/>
  <c r="C789" i="15"/>
  <c r="L789" i="15"/>
  <c r="K789" i="15"/>
  <c r="B789" i="15"/>
  <c r="Q789" i="15"/>
  <c r="AA789" i="15" s="1"/>
  <c r="U789" i="15"/>
  <c r="S789" i="15"/>
  <c r="A790" i="15"/>
  <c r="V789" i="15" l="1"/>
  <c r="N790" i="15"/>
  <c r="H790" i="15"/>
  <c r="J790" i="15"/>
  <c r="I790" i="15"/>
  <c r="C790" i="15"/>
  <c r="D790" i="15"/>
  <c r="O790" i="15"/>
  <c r="R790" i="15"/>
  <c r="Q790" i="15"/>
  <c r="AA790" i="15" s="1"/>
  <c r="P790" i="15"/>
  <c r="S790" i="15"/>
  <c r="T790" i="15"/>
  <c r="L790" i="15"/>
  <c r="F790" i="15"/>
  <c r="M790" i="15"/>
  <c r="G790" i="15"/>
  <c r="U790" i="15"/>
  <c r="K790" i="15"/>
  <c r="E790" i="15"/>
  <c r="B790" i="15"/>
  <c r="AB790" i="15"/>
  <c r="A791" i="15"/>
  <c r="V790" i="15" l="1"/>
  <c r="P791" i="15"/>
  <c r="M791" i="15"/>
  <c r="E791" i="15"/>
  <c r="H791" i="15"/>
  <c r="U791" i="15"/>
  <c r="AB791" i="15"/>
  <c r="I791" i="15"/>
  <c r="B791" i="15"/>
  <c r="N791" i="15"/>
  <c r="S791" i="15"/>
  <c r="R791" i="15"/>
  <c r="O791" i="15"/>
  <c r="F791" i="15"/>
  <c r="Q791" i="15"/>
  <c r="AA791" i="15" s="1"/>
  <c r="J791" i="15"/>
  <c r="T791" i="15"/>
  <c r="L791" i="15"/>
  <c r="K791" i="15"/>
  <c r="C791" i="15"/>
  <c r="G791" i="15"/>
  <c r="D791" i="15"/>
  <c r="A792" i="15"/>
  <c r="V791" i="15" l="1"/>
  <c r="N792" i="15"/>
  <c r="F792" i="15"/>
  <c r="T792" i="15"/>
  <c r="E792" i="15"/>
  <c r="B792" i="15"/>
  <c r="M792" i="15"/>
  <c r="I792" i="15"/>
  <c r="L792" i="15"/>
  <c r="K792" i="15"/>
  <c r="J792" i="15"/>
  <c r="H792" i="15"/>
  <c r="D792" i="15"/>
  <c r="O792" i="15"/>
  <c r="Q792" i="15"/>
  <c r="AA792" i="15" s="1"/>
  <c r="U792" i="15"/>
  <c r="S792" i="15"/>
  <c r="G792" i="15"/>
  <c r="AB792" i="15"/>
  <c r="R792" i="15"/>
  <c r="P792" i="15"/>
  <c r="C792" i="15"/>
  <c r="A793" i="15"/>
  <c r="V792" i="15" l="1"/>
  <c r="L793" i="15"/>
  <c r="M793" i="15"/>
  <c r="G793" i="15"/>
  <c r="N793" i="15"/>
  <c r="U793" i="15"/>
  <c r="D793" i="15"/>
  <c r="R793" i="15"/>
  <c r="H793" i="15"/>
  <c r="B793" i="15"/>
  <c r="S793" i="15"/>
  <c r="T793" i="15"/>
  <c r="I793" i="15"/>
  <c r="J793" i="15"/>
  <c r="K793" i="15"/>
  <c r="F793" i="15"/>
  <c r="C793" i="15"/>
  <c r="O793" i="15"/>
  <c r="AB793" i="15"/>
  <c r="E793" i="15"/>
  <c r="Q793" i="15"/>
  <c r="AA793" i="15" s="1"/>
  <c r="P793" i="15"/>
  <c r="A794" i="15"/>
  <c r="V793" i="15" l="1"/>
  <c r="P794" i="15"/>
  <c r="C794" i="15"/>
  <c r="D794" i="15"/>
  <c r="O794" i="15"/>
  <c r="T794" i="15"/>
  <c r="B794" i="15"/>
  <c r="G794" i="15"/>
  <c r="S794" i="15"/>
  <c r="E794" i="15"/>
  <c r="N794" i="15"/>
  <c r="L794" i="15"/>
  <c r="J794" i="15"/>
  <c r="Q794" i="15"/>
  <c r="AA794" i="15" s="1"/>
  <c r="K794" i="15"/>
  <c r="AB794" i="15"/>
  <c r="I794" i="15"/>
  <c r="R794" i="15"/>
  <c r="U794" i="15"/>
  <c r="H794" i="15"/>
  <c r="F794" i="15"/>
  <c r="M794" i="15"/>
  <c r="A795" i="15"/>
  <c r="N795" i="15" l="1"/>
  <c r="R795" i="15"/>
  <c r="L795" i="15"/>
  <c r="Q795" i="15"/>
  <c r="AA795" i="15" s="1"/>
  <c r="C795" i="15"/>
  <c r="K795" i="15"/>
  <c r="E795" i="15"/>
  <c r="S795" i="15"/>
  <c r="P795" i="15"/>
  <c r="D795" i="15"/>
  <c r="T795" i="15"/>
  <c r="H795" i="15"/>
  <c r="J795" i="15"/>
  <c r="F795" i="15"/>
  <c r="G795" i="15"/>
  <c r="M795" i="15"/>
  <c r="O795" i="15"/>
  <c r="I795" i="15"/>
  <c r="B795" i="15"/>
  <c r="AB795" i="15"/>
  <c r="U795" i="15"/>
  <c r="A796" i="15"/>
  <c r="V794" i="15"/>
  <c r="T796" i="15" l="1"/>
  <c r="E796" i="15"/>
  <c r="K796" i="15"/>
  <c r="G796" i="15"/>
  <c r="N796" i="15"/>
  <c r="H796" i="15"/>
  <c r="F796" i="15"/>
  <c r="I796" i="15"/>
  <c r="U796" i="15"/>
  <c r="V796" i="15" s="1"/>
  <c r="O796" i="15"/>
  <c r="L796" i="15"/>
  <c r="B796" i="15"/>
  <c r="AB796" i="15"/>
  <c r="R796" i="15"/>
  <c r="P796" i="15"/>
  <c r="J796" i="15"/>
  <c r="C796" i="15"/>
  <c r="Q796" i="15"/>
  <c r="AA796" i="15" s="1"/>
  <c r="D796" i="15"/>
  <c r="M796" i="15"/>
  <c r="S796" i="15"/>
  <c r="A797" i="15"/>
  <c r="V795" i="15"/>
  <c r="B797" i="15" l="1"/>
  <c r="O797" i="15"/>
  <c r="D797" i="15"/>
  <c r="S797" i="15"/>
  <c r="AB797" i="15"/>
  <c r="Q797" i="15"/>
  <c r="AA797" i="15" s="1"/>
  <c r="J797" i="15"/>
  <c r="G797" i="15"/>
  <c r="M797" i="15"/>
  <c r="E797" i="15"/>
  <c r="U797" i="15"/>
  <c r="P797" i="15"/>
  <c r="N797" i="15"/>
  <c r="T797" i="15"/>
  <c r="R797" i="15"/>
  <c r="L797" i="15"/>
  <c r="C797" i="15"/>
  <c r="I797" i="15"/>
  <c r="H797" i="15"/>
  <c r="F797" i="15"/>
  <c r="K797" i="15"/>
  <c r="A798" i="15"/>
  <c r="V797" i="15" l="1"/>
  <c r="S798" i="15"/>
  <c r="K798" i="15"/>
  <c r="T798" i="15"/>
  <c r="U798" i="15"/>
  <c r="O798" i="15"/>
  <c r="Q798" i="15"/>
  <c r="AA798" i="15" s="1"/>
  <c r="I798" i="15"/>
  <c r="E798" i="15"/>
  <c r="AB798" i="15"/>
  <c r="L798" i="15"/>
  <c r="D798" i="15"/>
  <c r="J798" i="15"/>
  <c r="M798" i="15"/>
  <c r="F798" i="15"/>
  <c r="P798" i="15"/>
  <c r="C798" i="15"/>
  <c r="G798" i="15"/>
  <c r="B798" i="15"/>
  <c r="R798" i="15"/>
  <c r="N798" i="15"/>
  <c r="H798" i="15"/>
  <c r="A799" i="15"/>
  <c r="R799" i="15" l="1"/>
  <c r="U799" i="15"/>
  <c r="J799" i="15"/>
  <c r="K799" i="15"/>
  <c r="N799" i="15"/>
  <c r="G799" i="15"/>
  <c r="Q799" i="15"/>
  <c r="AA799" i="15" s="1"/>
  <c r="S799" i="15"/>
  <c r="AB799" i="15"/>
  <c r="E799" i="15"/>
  <c r="F799" i="15"/>
  <c r="L799" i="15"/>
  <c r="D799" i="15"/>
  <c r="B799" i="15"/>
  <c r="I799" i="15"/>
  <c r="T799" i="15"/>
  <c r="O799" i="15"/>
  <c r="M799" i="15"/>
  <c r="P799" i="15"/>
  <c r="H799" i="15"/>
  <c r="C799" i="15"/>
  <c r="A800" i="15"/>
  <c r="V798" i="15"/>
  <c r="Q800" i="15" l="1"/>
  <c r="AA800" i="15" s="1"/>
  <c r="K800" i="15"/>
  <c r="F800" i="15"/>
  <c r="B800" i="15"/>
  <c r="S800" i="15"/>
  <c r="C800" i="15"/>
  <c r="R800" i="15"/>
  <c r="G800" i="15"/>
  <c r="N800" i="15"/>
  <c r="P800" i="15"/>
  <c r="J800" i="15"/>
  <c r="H800" i="15"/>
  <c r="I800" i="15"/>
  <c r="M800" i="15"/>
  <c r="L800" i="15"/>
  <c r="T800" i="15"/>
  <c r="D800" i="15"/>
  <c r="E800" i="15"/>
  <c r="U800" i="15"/>
  <c r="V800" i="15" s="1"/>
  <c r="O800" i="15"/>
  <c r="AB800" i="15"/>
  <c r="A801" i="15"/>
  <c r="V799" i="15"/>
  <c r="N801" i="15" l="1"/>
  <c r="H801" i="15"/>
  <c r="J801" i="15"/>
  <c r="L801" i="15"/>
  <c r="AB801" i="15"/>
  <c r="O801" i="15"/>
  <c r="C801" i="15"/>
  <c r="Q801" i="15"/>
  <c r="AA801" i="15" s="1"/>
  <c r="P801" i="15"/>
  <c r="S801" i="15"/>
  <c r="M801" i="15"/>
  <c r="D801" i="15"/>
  <c r="F801" i="15"/>
  <c r="K801" i="15"/>
  <c r="G801" i="15"/>
  <c r="R801" i="15"/>
  <c r="E801" i="15"/>
  <c r="U801" i="15"/>
  <c r="I801" i="15"/>
  <c r="T801" i="15"/>
  <c r="B801" i="15"/>
  <c r="A802" i="15"/>
  <c r="V801" i="15" l="1"/>
  <c r="E802" i="15"/>
  <c r="K802" i="15"/>
  <c r="T802" i="15"/>
  <c r="O802" i="15"/>
  <c r="H802" i="15"/>
  <c r="U802" i="15"/>
  <c r="P802" i="15"/>
  <c r="M802" i="15"/>
  <c r="Q802" i="15"/>
  <c r="AA802" i="15" s="1"/>
  <c r="G802" i="15"/>
  <c r="I802" i="15"/>
  <c r="J802" i="15"/>
  <c r="B802" i="15"/>
  <c r="L802" i="15"/>
  <c r="R802" i="15"/>
  <c r="S802" i="15"/>
  <c r="F802" i="15"/>
  <c r="D802" i="15"/>
  <c r="C802" i="15"/>
  <c r="AB802" i="15"/>
  <c r="N802" i="15"/>
  <c r="A803" i="15"/>
  <c r="P803" i="15" l="1"/>
  <c r="C803" i="15"/>
  <c r="J803" i="15"/>
  <c r="AB803" i="15"/>
  <c r="I803" i="15"/>
  <c r="Q803" i="15"/>
  <c r="AA803" i="15" s="1"/>
  <c r="S803" i="15"/>
  <c r="T803" i="15"/>
  <c r="O803" i="15"/>
  <c r="F803" i="15"/>
  <c r="L803" i="15"/>
  <c r="D803" i="15"/>
  <c r="B803" i="15"/>
  <c r="E803" i="15"/>
  <c r="H803" i="15"/>
  <c r="N803" i="15"/>
  <c r="G803" i="15"/>
  <c r="K803" i="15"/>
  <c r="R803" i="15"/>
  <c r="M803" i="15"/>
  <c r="U803" i="15"/>
  <c r="A804" i="15"/>
  <c r="V802" i="15"/>
  <c r="V803" i="15" l="1"/>
  <c r="I804" i="15"/>
  <c r="C804" i="15"/>
  <c r="F804" i="15"/>
  <c r="S804" i="15"/>
  <c r="R804" i="15"/>
  <c r="P804" i="15"/>
  <c r="O804" i="15"/>
  <c r="T804" i="15"/>
  <c r="Q804" i="15"/>
  <c r="AA804" i="15" s="1"/>
  <c r="G804" i="15"/>
  <c r="D804" i="15"/>
  <c r="M804" i="15"/>
  <c r="H804" i="15"/>
  <c r="L804" i="15"/>
  <c r="AB804" i="15"/>
  <c r="E804" i="15"/>
  <c r="B804" i="15"/>
  <c r="U804" i="15"/>
  <c r="N804" i="15"/>
  <c r="J804" i="15"/>
  <c r="K804" i="15"/>
  <c r="A805" i="15"/>
  <c r="V804" i="15" l="1"/>
  <c r="AB805" i="15"/>
  <c r="M805" i="15"/>
  <c r="K805" i="15"/>
  <c r="S805" i="15"/>
  <c r="H805" i="15"/>
  <c r="P805" i="15"/>
  <c r="F805" i="15"/>
  <c r="N805" i="15"/>
  <c r="O805" i="15"/>
  <c r="J805" i="15"/>
  <c r="R805" i="15"/>
  <c r="L805" i="15"/>
  <c r="C805" i="15"/>
  <c r="I805" i="15"/>
  <c r="E805" i="15"/>
  <c r="U805" i="15"/>
  <c r="T805" i="15"/>
  <c r="Q805" i="15"/>
  <c r="AA805" i="15" s="1"/>
  <c r="G805" i="15"/>
  <c r="B805" i="15"/>
  <c r="D805" i="15"/>
  <c r="A806" i="15"/>
  <c r="N806" i="15" l="1"/>
  <c r="C806" i="15"/>
  <c r="I806" i="15"/>
  <c r="K806" i="15"/>
  <c r="O806" i="15"/>
  <c r="D806" i="15"/>
  <c r="AB806" i="15"/>
  <c r="F806" i="15"/>
  <c r="Q806" i="15"/>
  <c r="AA806" i="15" s="1"/>
  <c r="T806" i="15"/>
  <c r="H806" i="15"/>
  <c r="S806" i="15"/>
  <c r="P806" i="15"/>
  <c r="R806" i="15"/>
  <c r="B806" i="15"/>
  <c r="M806" i="15"/>
  <c r="E806" i="15"/>
  <c r="U806" i="15"/>
  <c r="V806" i="15" s="1"/>
  <c r="G806" i="15"/>
  <c r="L806" i="15"/>
  <c r="J806" i="15"/>
  <c r="A807" i="15"/>
  <c r="V805" i="15"/>
  <c r="Q807" i="15" l="1"/>
  <c r="AA807" i="15" s="1"/>
  <c r="T807" i="15"/>
  <c r="L807" i="15"/>
  <c r="U807" i="15"/>
  <c r="E807" i="15"/>
  <c r="S807" i="15"/>
  <c r="P807" i="15"/>
  <c r="D807" i="15"/>
  <c r="C807" i="15"/>
  <c r="F807" i="15"/>
  <c r="H807" i="15"/>
  <c r="O807" i="15"/>
  <c r="M807" i="15"/>
  <c r="I807" i="15"/>
  <c r="AB807" i="15"/>
  <c r="J807" i="15"/>
  <c r="B807" i="15"/>
  <c r="N807" i="15"/>
  <c r="K807" i="15"/>
  <c r="R807" i="15"/>
  <c r="G807" i="15"/>
  <c r="A808" i="15"/>
  <c r="V807" i="15" l="1"/>
  <c r="N808" i="15"/>
  <c r="M808" i="15"/>
  <c r="D808" i="15"/>
  <c r="AB808" i="15"/>
  <c r="E808" i="15"/>
  <c r="P808" i="15"/>
  <c r="G808" i="15"/>
  <c r="O808" i="15"/>
  <c r="F808" i="15"/>
  <c r="U808" i="15"/>
  <c r="H808" i="15"/>
  <c r="Q808" i="15"/>
  <c r="AA808" i="15" s="1"/>
  <c r="B808" i="15"/>
  <c r="K808" i="15"/>
  <c r="L808" i="15"/>
  <c r="S808" i="15"/>
  <c r="C808" i="15"/>
  <c r="R808" i="15"/>
  <c r="T808" i="15"/>
  <c r="I808" i="15"/>
  <c r="J808" i="15"/>
  <c r="A809" i="15"/>
  <c r="V808" i="15" l="1"/>
  <c r="AB809" i="15"/>
  <c r="R809" i="15"/>
  <c r="G809" i="15"/>
  <c r="Q809" i="15"/>
  <c r="AA809" i="15" s="1"/>
  <c r="S809" i="15"/>
  <c r="I809" i="15"/>
  <c r="F809" i="15"/>
  <c r="P809" i="15"/>
  <c r="K809" i="15"/>
  <c r="B809" i="15"/>
  <c r="E809" i="15"/>
  <c r="O809" i="15"/>
  <c r="N809" i="15"/>
  <c r="D809" i="15"/>
  <c r="C809" i="15"/>
  <c r="L809" i="15"/>
  <c r="M809" i="15"/>
  <c r="J809" i="15"/>
  <c r="U809" i="15"/>
  <c r="H809" i="15"/>
  <c r="T809" i="15"/>
  <c r="A810" i="15"/>
  <c r="AB810" i="15" l="1"/>
  <c r="J810" i="15"/>
  <c r="K810" i="15"/>
  <c r="B810" i="15"/>
  <c r="R810" i="15"/>
  <c r="D810" i="15"/>
  <c r="E810" i="15"/>
  <c r="O810" i="15"/>
  <c r="P810" i="15"/>
  <c r="G810" i="15"/>
  <c r="Q810" i="15"/>
  <c r="AA810" i="15" s="1"/>
  <c r="S810" i="15"/>
  <c r="N810" i="15"/>
  <c r="L810" i="15"/>
  <c r="T810" i="15"/>
  <c r="F810" i="15"/>
  <c r="I810" i="15"/>
  <c r="U810" i="15"/>
  <c r="V810" i="15" s="1"/>
  <c r="C810" i="15"/>
  <c r="H810" i="15"/>
  <c r="M810" i="15"/>
  <c r="A811" i="15"/>
  <c r="V809" i="15"/>
  <c r="I811" i="15" l="1"/>
  <c r="M811" i="15"/>
  <c r="O811" i="15"/>
  <c r="U811" i="15"/>
  <c r="J811" i="15"/>
  <c r="P811" i="15"/>
  <c r="D811" i="15"/>
  <c r="N811" i="15"/>
  <c r="R811" i="15"/>
  <c r="L811" i="15"/>
  <c r="G811" i="15"/>
  <c r="Q811" i="15"/>
  <c r="AA811" i="15" s="1"/>
  <c r="AB811" i="15"/>
  <c r="K811" i="15"/>
  <c r="T811" i="15"/>
  <c r="E811" i="15"/>
  <c r="S811" i="15"/>
  <c r="B811" i="15"/>
  <c r="H811" i="15"/>
  <c r="C811" i="15"/>
  <c r="F811" i="15"/>
  <c r="A812" i="15"/>
  <c r="I812" i="15" l="1"/>
  <c r="J812" i="15"/>
  <c r="G812" i="15"/>
  <c r="K812" i="15"/>
  <c r="U812" i="15"/>
  <c r="Q812" i="15"/>
  <c r="AA812" i="15" s="1"/>
  <c r="F812" i="15"/>
  <c r="M812" i="15"/>
  <c r="T812" i="15"/>
  <c r="E812" i="15"/>
  <c r="D812" i="15"/>
  <c r="C812" i="15"/>
  <c r="AB812" i="15"/>
  <c r="R812" i="15"/>
  <c r="L812" i="15"/>
  <c r="S812" i="15"/>
  <c r="P812" i="15"/>
  <c r="B812" i="15"/>
  <c r="O812" i="15"/>
  <c r="N812" i="15"/>
  <c r="H812" i="15"/>
  <c r="A813" i="15"/>
  <c r="V811" i="15"/>
  <c r="V812" i="15" l="1"/>
  <c r="N813" i="15"/>
  <c r="K813" i="15"/>
  <c r="B813" i="15"/>
  <c r="L813" i="15"/>
  <c r="AB813" i="15"/>
  <c r="I813" i="15"/>
  <c r="O813" i="15"/>
  <c r="D813" i="15"/>
  <c r="P813" i="15"/>
  <c r="S813" i="15"/>
  <c r="U813" i="15"/>
  <c r="E813" i="15"/>
  <c r="F813" i="15"/>
  <c r="G813" i="15"/>
  <c r="M813" i="15"/>
  <c r="J813" i="15"/>
  <c r="R813" i="15"/>
  <c r="C813" i="15"/>
  <c r="H813" i="15"/>
  <c r="Q813" i="15"/>
  <c r="AA813" i="15" s="1"/>
  <c r="T813" i="15"/>
  <c r="A814" i="15"/>
  <c r="V813" i="15" l="1"/>
  <c r="Q814" i="15"/>
  <c r="AA814" i="15" s="1"/>
  <c r="G814" i="15"/>
  <c r="B814" i="15"/>
  <c r="U814" i="15"/>
  <c r="T814" i="15"/>
  <c r="R814" i="15"/>
  <c r="AB814" i="15"/>
  <c r="D814" i="15"/>
  <c r="S814" i="15"/>
  <c r="O814" i="15"/>
  <c r="P814" i="15"/>
  <c r="H814" i="15"/>
  <c r="I814" i="15"/>
  <c r="N814" i="15"/>
  <c r="C814" i="15"/>
  <c r="L814" i="15"/>
  <c r="E814" i="15"/>
  <c r="K814" i="15"/>
  <c r="M814" i="15"/>
  <c r="F814" i="15"/>
  <c r="J814" i="15"/>
  <c r="A815" i="15"/>
  <c r="V814" i="15" l="1"/>
  <c r="T815" i="15"/>
  <c r="C815" i="15"/>
  <c r="J815" i="15"/>
  <c r="P815" i="15"/>
  <c r="H815" i="15"/>
  <c r="N815" i="15"/>
  <c r="K815" i="15"/>
  <c r="G815" i="15"/>
  <c r="Q815" i="15"/>
  <c r="AA815" i="15" s="1"/>
  <c r="B815" i="15"/>
  <c r="AB815" i="15"/>
  <c r="E815" i="15"/>
  <c r="S815" i="15"/>
  <c r="D815" i="15"/>
  <c r="F815" i="15"/>
  <c r="R815" i="15"/>
  <c r="O815" i="15"/>
  <c r="M815" i="15"/>
  <c r="L815" i="15"/>
  <c r="U815" i="15"/>
  <c r="V815" i="15" s="1"/>
  <c r="I815" i="15"/>
  <c r="A816" i="15"/>
  <c r="N816" i="15" l="1"/>
  <c r="H816" i="15"/>
  <c r="I816" i="15"/>
  <c r="AB816" i="15"/>
  <c r="U816" i="15"/>
  <c r="D816" i="15"/>
  <c r="R816" i="15"/>
  <c r="K816" i="15"/>
  <c r="O816" i="15"/>
  <c r="T816" i="15"/>
  <c r="J816" i="15"/>
  <c r="S816" i="15"/>
  <c r="M816" i="15"/>
  <c r="L816" i="15"/>
  <c r="B816" i="15"/>
  <c r="C816" i="15"/>
  <c r="G816" i="15"/>
  <c r="Q816" i="15"/>
  <c r="AA816" i="15" s="1"/>
  <c r="F816" i="15"/>
  <c r="P816" i="15"/>
  <c r="E816" i="15"/>
  <c r="A817" i="15"/>
  <c r="V816" i="15" l="1"/>
  <c r="S817" i="15"/>
  <c r="T817" i="15"/>
  <c r="D817" i="15"/>
  <c r="C817" i="15"/>
  <c r="M817" i="15"/>
  <c r="R817" i="15"/>
  <c r="H817" i="15"/>
  <c r="F817" i="15"/>
  <c r="N817" i="15"/>
  <c r="G817" i="15"/>
  <c r="J817" i="15"/>
  <c r="E817" i="15"/>
  <c r="L817" i="15"/>
  <c r="B817" i="15"/>
  <c r="O817" i="15"/>
  <c r="AB817" i="15"/>
  <c r="I817" i="15"/>
  <c r="Q817" i="15"/>
  <c r="AA817" i="15" s="1"/>
  <c r="U817" i="15"/>
  <c r="K817" i="15"/>
  <c r="P817" i="15"/>
  <c r="A818" i="15"/>
  <c r="M818" i="15" l="1"/>
  <c r="B818" i="15"/>
  <c r="H818" i="15"/>
  <c r="G818" i="15"/>
  <c r="O818" i="15"/>
  <c r="P818" i="15"/>
  <c r="J818" i="15"/>
  <c r="E818" i="15"/>
  <c r="K818" i="15"/>
  <c r="AB818" i="15"/>
  <c r="Q818" i="15"/>
  <c r="AA818" i="15" s="1"/>
  <c r="C818" i="15"/>
  <c r="N818" i="15"/>
  <c r="S818" i="15"/>
  <c r="D818" i="15"/>
  <c r="L818" i="15"/>
  <c r="R818" i="15"/>
  <c r="T818" i="15"/>
  <c r="U818" i="15"/>
  <c r="F818" i="15"/>
  <c r="I818" i="15"/>
  <c r="A819" i="15"/>
  <c r="V817" i="15"/>
  <c r="R819" i="15" l="1"/>
  <c r="J819" i="15"/>
  <c r="AB819" i="15"/>
  <c r="N819" i="15"/>
  <c r="G819" i="15"/>
  <c r="L819" i="15"/>
  <c r="H819" i="15"/>
  <c r="Q819" i="15"/>
  <c r="AA819" i="15" s="1"/>
  <c r="U819" i="15"/>
  <c r="K819" i="15"/>
  <c r="C819" i="15"/>
  <c r="O819" i="15"/>
  <c r="S819" i="15"/>
  <c r="P819" i="15"/>
  <c r="D819" i="15"/>
  <c r="B819" i="15"/>
  <c r="F819" i="15"/>
  <c r="I819" i="15"/>
  <c r="T819" i="15"/>
  <c r="M819" i="15"/>
  <c r="E819" i="15"/>
  <c r="A820" i="15"/>
  <c r="V818" i="15"/>
  <c r="C820" i="15" l="1"/>
  <c r="E820" i="15"/>
  <c r="U820" i="15"/>
  <c r="T820" i="15"/>
  <c r="I820" i="15"/>
  <c r="F820" i="15"/>
  <c r="S820" i="15"/>
  <c r="P820" i="15"/>
  <c r="AB820" i="15"/>
  <c r="R820" i="15"/>
  <c r="O820" i="15"/>
  <c r="B820" i="15"/>
  <c r="Q820" i="15"/>
  <c r="AA820" i="15" s="1"/>
  <c r="G820" i="15"/>
  <c r="D820" i="15"/>
  <c r="M820" i="15"/>
  <c r="H820" i="15"/>
  <c r="L820" i="15"/>
  <c r="N820" i="15"/>
  <c r="J820" i="15"/>
  <c r="K820" i="15"/>
  <c r="A821" i="15"/>
  <c r="V819" i="15"/>
  <c r="M821" i="15" l="1"/>
  <c r="E821" i="15"/>
  <c r="I821" i="15"/>
  <c r="J821" i="15"/>
  <c r="H821" i="15"/>
  <c r="AB821" i="15"/>
  <c r="P821" i="15"/>
  <c r="C821" i="15"/>
  <c r="T821" i="15"/>
  <c r="N821" i="15"/>
  <c r="R821" i="15"/>
  <c r="O821" i="15"/>
  <c r="Q821" i="15"/>
  <c r="AA821" i="15" s="1"/>
  <c r="F821" i="15"/>
  <c r="S821" i="15"/>
  <c r="D821" i="15"/>
  <c r="G821" i="15"/>
  <c r="K821" i="15"/>
  <c r="B821" i="15"/>
  <c r="U821" i="15"/>
  <c r="L821" i="15"/>
  <c r="A822" i="15"/>
  <c r="V820" i="15"/>
  <c r="K822" i="15" l="1"/>
  <c r="P822" i="15"/>
  <c r="N822" i="15"/>
  <c r="AB822" i="15"/>
  <c r="D822" i="15"/>
  <c r="H822" i="15"/>
  <c r="O822" i="15"/>
  <c r="C822" i="15"/>
  <c r="E822" i="15"/>
  <c r="F822" i="15"/>
  <c r="M822" i="15"/>
  <c r="J822" i="15"/>
  <c r="Q822" i="15"/>
  <c r="AA822" i="15" s="1"/>
  <c r="S822" i="15"/>
  <c r="T822" i="15"/>
  <c r="U822" i="15"/>
  <c r="B822" i="15"/>
  <c r="I822" i="15"/>
  <c r="R822" i="15"/>
  <c r="L822" i="15"/>
  <c r="G822" i="15"/>
  <c r="A823" i="15"/>
  <c r="V821" i="15"/>
  <c r="V822" i="15" l="1"/>
  <c r="H823" i="15"/>
  <c r="F823" i="15"/>
  <c r="B823" i="15"/>
  <c r="G823" i="15"/>
  <c r="M823" i="15"/>
  <c r="I823" i="15"/>
  <c r="U823" i="15"/>
  <c r="J823" i="15"/>
  <c r="C823" i="15"/>
  <c r="Q823" i="15"/>
  <c r="AA823" i="15" s="1"/>
  <c r="R823" i="15"/>
  <c r="D823" i="15"/>
  <c r="N823" i="15"/>
  <c r="K823" i="15"/>
  <c r="L823" i="15"/>
  <c r="O823" i="15"/>
  <c r="T823" i="15"/>
  <c r="AB823" i="15"/>
  <c r="E823" i="15"/>
  <c r="S823" i="15"/>
  <c r="P823" i="15"/>
  <c r="A824" i="15"/>
  <c r="B824" i="15" l="1"/>
  <c r="L824" i="15"/>
  <c r="R824" i="15"/>
  <c r="T824" i="15"/>
  <c r="O824" i="15"/>
  <c r="U824" i="15"/>
  <c r="J824" i="15"/>
  <c r="K824" i="15"/>
  <c r="I824" i="15"/>
  <c r="S824" i="15"/>
  <c r="Q824" i="15"/>
  <c r="AA824" i="15" s="1"/>
  <c r="M824" i="15"/>
  <c r="D824" i="15"/>
  <c r="C824" i="15"/>
  <c r="E824" i="15"/>
  <c r="G824" i="15"/>
  <c r="N824" i="15"/>
  <c r="P824" i="15"/>
  <c r="F824" i="15"/>
  <c r="H824" i="15"/>
  <c r="AB824" i="15"/>
  <c r="A825" i="15"/>
  <c r="V823" i="15"/>
  <c r="V824" i="15" l="1"/>
  <c r="K825" i="15"/>
  <c r="G825" i="15"/>
  <c r="L825" i="15"/>
  <c r="B825" i="15"/>
  <c r="R825" i="15"/>
  <c r="AB825" i="15"/>
  <c r="J825" i="15"/>
  <c r="H825" i="15"/>
  <c r="O825" i="15"/>
  <c r="C825" i="15"/>
  <c r="P825" i="15"/>
  <c r="I825" i="15"/>
  <c r="F825" i="15"/>
  <c r="M825" i="15"/>
  <c r="U825" i="15"/>
  <c r="Q825" i="15"/>
  <c r="AA825" i="15" s="1"/>
  <c r="E825" i="15"/>
  <c r="T825" i="15"/>
  <c r="S825" i="15"/>
  <c r="D825" i="15"/>
  <c r="N825" i="15"/>
  <c r="A826" i="15"/>
  <c r="P826" i="15" l="1"/>
  <c r="C826" i="15"/>
  <c r="L826" i="15"/>
  <c r="S826" i="15"/>
  <c r="R826" i="15"/>
  <c r="B826" i="15"/>
  <c r="M826" i="15"/>
  <c r="J826" i="15"/>
  <c r="F826" i="15"/>
  <c r="G826" i="15"/>
  <c r="T826" i="15"/>
  <c r="I826" i="15"/>
  <c r="N826" i="15"/>
  <c r="E826" i="15"/>
  <c r="H826" i="15"/>
  <c r="K826" i="15"/>
  <c r="Q826" i="15"/>
  <c r="AA826" i="15" s="1"/>
  <c r="O826" i="15"/>
  <c r="AB826" i="15"/>
  <c r="D826" i="15"/>
  <c r="U826" i="15"/>
  <c r="A827" i="15"/>
  <c r="V825" i="15"/>
  <c r="Q827" i="15" l="1"/>
  <c r="AA827" i="15" s="1"/>
  <c r="AB827" i="15"/>
  <c r="C827" i="15"/>
  <c r="E827" i="15"/>
  <c r="B827" i="15"/>
  <c r="S827" i="15"/>
  <c r="G827" i="15"/>
  <c r="U827" i="15"/>
  <c r="K827" i="15"/>
  <c r="F827" i="15"/>
  <c r="D827" i="15"/>
  <c r="M827" i="15"/>
  <c r="P827" i="15"/>
  <c r="O827" i="15"/>
  <c r="T827" i="15"/>
  <c r="J827" i="15"/>
  <c r="H827" i="15"/>
  <c r="L827" i="15"/>
  <c r="N827" i="15"/>
  <c r="R827" i="15"/>
  <c r="I827" i="15"/>
  <c r="A828" i="15"/>
  <c r="V826" i="15"/>
  <c r="L828" i="15" l="1"/>
  <c r="E828" i="15"/>
  <c r="M828" i="15"/>
  <c r="R828" i="15"/>
  <c r="B828" i="15"/>
  <c r="O828" i="15"/>
  <c r="H828" i="15"/>
  <c r="G828" i="15"/>
  <c r="C828" i="15"/>
  <c r="J828" i="15"/>
  <c r="Q828" i="15"/>
  <c r="AA828" i="15" s="1"/>
  <c r="K828" i="15"/>
  <c r="D828" i="15"/>
  <c r="I828" i="15"/>
  <c r="F828" i="15"/>
  <c r="U828" i="15"/>
  <c r="V828" i="15" s="1"/>
  <c r="S828" i="15"/>
  <c r="AB828" i="15"/>
  <c r="P828" i="15"/>
  <c r="N828" i="15"/>
  <c r="T828" i="15"/>
  <c r="A829" i="15"/>
  <c r="V827" i="15"/>
  <c r="D829" i="15" l="1"/>
  <c r="E829" i="15"/>
  <c r="S829" i="15"/>
  <c r="T829" i="15"/>
  <c r="G829" i="15"/>
  <c r="M829" i="15"/>
  <c r="J829" i="15"/>
  <c r="C829" i="15"/>
  <c r="H829" i="15"/>
  <c r="AB829" i="15"/>
  <c r="I829" i="15"/>
  <c r="N829" i="15"/>
  <c r="K829" i="15"/>
  <c r="F829" i="15"/>
  <c r="P829" i="15"/>
  <c r="L829" i="15"/>
  <c r="B829" i="15"/>
  <c r="U829" i="15"/>
  <c r="V829" i="15" s="1"/>
  <c r="R829" i="15"/>
  <c r="O829" i="15"/>
  <c r="Q829" i="15"/>
  <c r="AA829" i="15" s="1"/>
  <c r="A830" i="15"/>
  <c r="P830" i="15" l="1"/>
  <c r="E830" i="15"/>
  <c r="N830" i="15"/>
  <c r="H830" i="15"/>
  <c r="I830" i="15"/>
  <c r="J830" i="15"/>
  <c r="B830" i="15"/>
  <c r="D830" i="15"/>
  <c r="T830" i="15"/>
  <c r="Q830" i="15"/>
  <c r="AA830" i="15" s="1"/>
  <c r="O830" i="15"/>
  <c r="R830" i="15"/>
  <c r="C830" i="15"/>
  <c r="L830" i="15"/>
  <c r="K830" i="15"/>
  <c r="U830" i="15"/>
  <c r="V830" i="15" s="1"/>
  <c r="S830" i="15"/>
  <c r="M830" i="15"/>
  <c r="F830" i="15"/>
  <c r="AB830" i="15"/>
  <c r="G830" i="15"/>
  <c r="A831" i="15"/>
  <c r="E831" i="15" l="1"/>
  <c r="F831" i="15"/>
  <c r="D831" i="15"/>
  <c r="T831" i="15"/>
  <c r="B831" i="15"/>
  <c r="I831" i="15"/>
  <c r="O831" i="15"/>
  <c r="M831" i="15"/>
  <c r="P831" i="15"/>
  <c r="C831" i="15"/>
  <c r="H831" i="15"/>
  <c r="S831" i="15"/>
  <c r="U831" i="15"/>
  <c r="L831" i="15"/>
  <c r="J831" i="15"/>
  <c r="R831" i="15"/>
  <c r="K831" i="15"/>
  <c r="N831" i="15"/>
  <c r="G831" i="15"/>
  <c r="Q831" i="15"/>
  <c r="AA831" i="15" s="1"/>
  <c r="AB831" i="15"/>
  <c r="A832" i="15"/>
  <c r="P832" i="15" l="1"/>
  <c r="C832" i="15"/>
  <c r="E832" i="15"/>
  <c r="U832" i="15"/>
  <c r="N832" i="15"/>
  <c r="G832" i="15"/>
  <c r="Q832" i="15"/>
  <c r="AA832" i="15" s="1"/>
  <c r="H832" i="15"/>
  <c r="I832" i="15"/>
  <c r="AB832" i="15"/>
  <c r="T832" i="15"/>
  <c r="D832" i="15"/>
  <c r="R832" i="15"/>
  <c r="K832" i="15"/>
  <c r="O832" i="15"/>
  <c r="B832" i="15"/>
  <c r="J832" i="15"/>
  <c r="S832" i="15"/>
  <c r="F832" i="15"/>
  <c r="M832" i="15"/>
  <c r="L832" i="15"/>
  <c r="A833" i="15"/>
  <c r="V831" i="15"/>
  <c r="V832" i="15" l="1"/>
  <c r="B833" i="15"/>
  <c r="H833" i="15"/>
  <c r="Q833" i="15"/>
  <c r="AA833" i="15" s="1"/>
  <c r="P833" i="15"/>
  <c r="N833" i="15"/>
  <c r="U833" i="15"/>
  <c r="D833" i="15"/>
  <c r="L833" i="15"/>
  <c r="F833" i="15"/>
  <c r="R833" i="15"/>
  <c r="I833" i="15"/>
  <c r="E833" i="15"/>
  <c r="AB833" i="15"/>
  <c r="C833" i="15"/>
  <c r="T833" i="15"/>
  <c r="K833" i="15"/>
  <c r="M833" i="15"/>
  <c r="O833" i="15"/>
  <c r="S833" i="15"/>
  <c r="J833" i="15"/>
  <c r="G833" i="15"/>
  <c r="A834" i="15"/>
  <c r="C834" i="15" l="1"/>
  <c r="L834" i="15"/>
  <c r="O834" i="15"/>
  <c r="U834" i="15"/>
  <c r="R834" i="15"/>
  <c r="B834" i="15"/>
  <c r="S834" i="15"/>
  <c r="F834" i="15"/>
  <c r="M834" i="15"/>
  <c r="D834" i="15"/>
  <c r="G834" i="15"/>
  <c r="T834" i="15"/>
  <c r="P834" i="15"/>
  <c r="E834" i="15"/>
  <c r="N834" i="15"/>
  <c r="J834" i="15"/>
  <c r="I834" i="15"/>
  <c r="Q834" i="15"/>
  <c r="AA834" i="15" s="1"/>
  <c r="K834" i="15"/>
  <c r="AB834" i="15"/>
  <c r="H834" i="15"/>
  <c r="A835" i="15"/>
  <c r="V833" i="15"/>
  <c r="V834" i="15" l="1"/>
  <c r="T835" i="15"/>
  <c r="Q835" i="15"/>
  <c r="AA835" i="15" s="1"/>
  <c r="B835" i="15"/>
  <c r="O835" i="15"/>
  <c r="S835" i="15"/>
  <c r="L835" i="15"/>
  <c r="F835" i="15"/>
  <c r="D835" i="15"/>
  <c r="R835" i="15"/>
  <c r="U835" i="15"/>
  <c r="V835" i="15" s="1"/>
  <c r="K835" i="15"/>
  <c r="C835" i="15"/>
  <c r="M835" i="15"/>
  <c r="E835" i="15"/>
  <c r="AB835" i="15"/>
  <c r="I835" i="15"/>
  <c r="J835" i="15"/>
  <c r="P835" i="15"/>
  <c r="H835" i="15"/>
  <c r="N835" i="15"/>
  <c r="G835" i="15"/>
  <c r="A836" i="15"/>
  <c r="D836" i="15" l="1"/>
  <c r="E836" i="15"/>
  <c r="U836" i="15"/>
  <c r="C836" i="15"/>
  <c r="K836" i="15"/>
  <c r="I836" i="15"/>
  <c r="T836" i="15"/>
  <c r="F836" i="15"/>
  <c r="S836" i="15"/>
  <c r="R836" i="15"/>
  <c r="P836" i="15"/>
  <c r="N836" i="15"/>
  <c r="J836" i="15"/>
  <c r="O836" i="15"/>
  <c r="B836" i="15"/>
  <c r="Q836" i="15"/>
  <c r="AA836" i="15" s="1"/>
  <c r="G836" i="15"/>
  <c r="AB836" i="15"/>
  <c r="M836" i="15"/>
  <c r="H836" i="15"/>
  <c r="L836" i="15"/>
  <c r="A837" i="15"/>
  <c r="V836" i="15" l="1"/>
  <c r="T837" i="15"/>
  <c r="G837" i="15"/>
  <c r="E837" i="15"/>
  <c r="J837" i="15"/>
  <c r="F837" i="15"/>
  <c r="AB837" i="15"/>
  <c r="I837" i="15"/>
  <c r="R837" i="15"/>
  <c r="M837" i="15"/>
  <c r="Q837" i="15"/>
  <c r="AA837" i="15" s="1"/>
  <c r="P837" i="15"/>
  <c r="C837" i="15"/>
  <c r="H837" i="15"/>
  <c r="D837" i="15"/>
  <c r="N837" i="15"/>
  <c r="O837" i="15"/>
  <c r="K837" i="15"/>
  <c r="L837" i="15"/>
  <c r="U837" i="15"/>
  <c r="S837" i="15"/>
  <c r="B837" i="15"/>
  <c r="A838" i="15"/>
  <c r="V837" i="15" l="1"/>
  <c r="H838" i="15"/>
  <c r="M838" i="15"/>
  <c r="P838" i="15"/>
  <c r="T838" i="15"/>
  <c r="S838" i="15"/>
  <c r="D838" i="15"/>
  <c r="C838" i="15"/>
  <c r="G838" i="15"/>
  <c r="I838" i="15"/>
  <c r="N838" i="15"/>
  <c r="K838" i="15"/>
  <c r="B838" i="15"/>
  <c r="U838" i="15"/>
  <c r="Q838" i="15"/>
  <c r="AA838" i="15" s="1"/>
  <c r="AB838" i="15"/>
  <c r="O838" i="15"/>
  <c r="E838" i="15"/>
  <c r="R838" i="15"/>
  <c r="F838" i="15"/>
  <c r="L838" i="15"/>
  <c r="J838" i="15"/>
  <c r="A839" i="15"/>
  <c r="O839" i="15" l="1"/>
  <c r="S839" i="15"/>
  <c r="H839" i="15"/>
  <c r="B839" i="15"/>
  <c r="I839" i="15"/>
  <c r="U839" i="15"/>
  <c r="M839" i="15"/>
  <c r="C839" i="15"/>
  <c r="N839" i="15"/>
  <c r="F839" i="15"/>
  <c r="J839" i="15"/>
  <c r="L839" i="15"/>
  <c r="Q839" i="15"/>
  <c r="AA839" i="15" s="1"/>
  <c r="G839" i="15"/>
  <c r="K839" i="15"/>
  <c r="R839" i="15"/>
  <c r="E839" i="15"/>
  <c r="D839" i="15"/>
  <c r="T839" i="15"/>
  <c r="P839" i="15"/>
  <c r="AB839" i="15"/>
  <c r="A840" i="15"/>
  <c r="V838" i="15"/>
  <c r="V839" i="15" l="1"/>
  <c r="Q840" i="15"/>
  <c r="AA840" i="15" s="1"/>
  <c r="D840" i="15"/>
  <c r="T840" i="15"/>
  <c r="E840" i="15"/>
  <c r="M840" i="15"/>
  <c r="P840" i="15"/>
  <c r="G840" i="15"/>
  <c r="N840" i="15"/>
  <c r="F840" i="15"/>
  <c r="K840" i="15"/>
  <c r="H840" i="15"/>
  <c r="I840" i="15"/>
  <c r="C840" i="15"/>
  <c r="S840" i="15"/>
  <c r="AB840" i="15"/>
  <c r="L840" i="15"/>
  <c r="R840" i="15"/>
  <c r="U840" i="15"/>
  <c r="O840" i="15"/>
  <c r="B840" i="15"/>
  <c r="J840" i="15"/>
  <c r="A841" i="15"/>
  <c r="V840" i="15" l="1"/>
  <c r="E841" i="15"/>
  <c r="L841" i="15"/>
  <c r="T841" i="15"/>
  <c r="S841" i="15"/>
  <c r="R841" i="15"/>
  <c r="Q841" i="15"/>
  <c r="AA841" i="15" s="1"/>
  <c r="J841" i="15"/>
  <c r="K841" i="15"/>
  <c r="AB841" i="15"/>
  <c r="D841" i="15"/>
  <c r="O841" i="15"/>
  <c r="U841" i="15"/>
  <c r="V841" i="15" s="1"/>
  <c r="M841" i="15"/>
  <c r="G841" i="15"/>
  <c r="P841" i="15"/>
  <c r="C841" i="15"/>
  <c r="H841" i="15"/>
  <c r="B841" i="15"/>
  <c r="F841" i="15"/>
  <c r="N841" i="15"/>
  <c r="I841" i="15"/>
  <c r="A842" i="15"/>
  <c r="C842" i="15" l="1"/>
  <c r="B842" i="15"/>
  <c r="S842" i="15"/>
  <c r="P842" i="15"/>
  <c r="L842" i="15"/>
  <c r="F842" i="15"/>
  <c r="H842" i="15"/>
  <c r="O842" i="15"/>
  <c r="R842" i="15"/>
  <c r="M842" i="15"/>
  <c r="J842" i="15"/>
  <c r="Q842" i="15"/>
  <c r="AA842" i="15" s="1"/>
  <c r="K842" i="15"/>
  <c r="E842" i="15"/>
  <c r="T842" i="15"/>
  <c r="U842" i="15"/>
  <c r="G842" i="15"/>
  <c r="N842" i="15"/>
  <c r="I842" i="15"/>
  <c r="AB842" i="15"/>
  <c r="D842" i="15"/>
  <c r="A843" i="15"/>
  <c r="V842" i="15" l="1"/>
  <c r="G843" i="15"/>
  <c r="M843" i="15"/>
  <c r="O843" i="15"/>
  <c r="B843" i="15"/>
  <c r="J843" i="15"/>
  <c r="P843" i="15"/>
  <c r="H843" i="15"/>
  <c r="N843" i="15"/>
  <c r="R843" i="15"/>
  <c r="L843" i="15"/>
  <c r="I843" i="15"/>
  <c r="Q843" i="15"/>
  <c r="AA843" i="15" s="1"/>
  <c r="C843" i="15"/>
  <c r="K843" i="15"/>
  <c r="AB843" i="15"/>
  <c r="E843" i="15"/>
  <c r="S843" i="15"/>
  <c r="U843" i="15"/>
  <c r="D843" i="15"/>
  <c r="T843" i="15"/>
  <c r="F843" i="15"/>
  <c r="A844" i="15"/>
  <c r="V843" i="15" l="1"/>
  <c r="B844" i="15"/>
  <c r="M844" i="15"/>
  <c r="K844" i="15"/>
  <c r="O844" i="15"/>
  <c r="P844" i="15"/>
  <c r="E844" i="15"/>
  <c r="D844" i="15"/>
  <c r="N844" i="15"/>
  <c r="T844" i="15"/>
  <c r="C844" i="15"/>
  <c r="I844" i="15"/>
  <c r="AB844" i="15"/>
  <c r="G844" i="15"/>
  <c r="R844" i="15"/>
  <c r="J844" i="15"/>
  <c r="F844" i="15"/>
  <c r="H844" i="15"/>
  <c r="L844" i="15"/>
  <c r="Q844" i="15"/>
  <c r="AA844" i="15" s="1"/>
  <c r="U844" i="15"/>
  <c r="S844" i="15"/>
  <c r="A845" i="15"/>
  <c r="V844" i="15" l="1"/>
  <c r="R845" i="15"/>
  <c r="H845" i="15"/>
  <c r="D845" i="15"/>
  <c r="U845" i="15"/>
  <c r="K845" i="15"/>
  <c r="B845" i="15"/>
  <c r="S845" i="15"/>
  <c r="N845" i="15"/>
  <c r="T845" i="15"/>
  <c r="J845" i="15"/>
  <c r="F845" i="15"/>
  <c r="Q845" i="15"/>
  <c r="AA845" i="15" s="1"/>
  <c r="G845" i="15"/>
  <c r="L845" i="15"/>
  <c r="E845" i="15"/>
  <c r="I845" i="15"/>
  <c r="AB845" i="15"/>
  <c r="O845" i="15"/>
  <c r="M845" i="15"/>
  <c r="P845" i="15"/>
  <c r="C845" i="15"/>
  <c r="A846" i="15"/>
  <c r="V845" i="15" l="1"/>
  <c r="S846" i="15"/>
  <c r="M846" i="15"/>
  <c r="F846" i="15"/>
  <c r="T846" i="15"/>
  <c r="G846" i="15"/>
  <c r="P846" i="15"/>
  <c r="E846" i="15"/>
  <c r="N846" i="15"/>
  <c r="H846" i="15"/>
  <c r="I846" i="15"/>
  <c r="K846" i="15"/>
  <c r="D846" i="15"/>
  <c r="J846" i="15"/>
  <c r="AB846" i="15"/>
  <c r="B846" i="15"/>
  <c r="O846" i="15"/>
  <c r="R846" i="15"/>
  <c r="C846" i="15"/>
  <c r="L846" i="15"/>
  <c r="Q846" i="15"/>
  <c r="AA846" i="15" s="1"/>
  <c r="U846" i="15"/>
  <c r="A847" i="15"/>
  <c r="O847" i="15" l="1"/>
  <c r="M847" i="15"/>
  <c r="I847" i="15"/>
  <c r="U847" i="15"/>
  <c r="J847" i="15"/>
  <c r="P847" i="15"/>
  <c r="H847" i="15"/>
  <c r="N847" i="15"/>
  <c r="K847" i="15"/>
  <c r="L847" i="15"/>
  <c r="Q847" i="15"/>
  <c r="AA847" i="15" s="1"/>
  <c r="C847" i="15"/>
  <c r="S847" i="15"/>
  <c r="G847" i="15"/>
  <c r="B847" i="15"/>
  <c r="R847" i="15"/>
  <c r="E847" i="15"/>
  <c r="T847" i="15"/>
  <c r="D847" i="15"/>
  <c r="AB847" i="15"/>
  <c r="F847" i="15"/>
  <c r="A848" i="15"/>
  <c r="V846" i="15"/>
  <c r="G848" i="15" l="1"/>
  <c r="N848" i="15"/>
  <c r="Q848" i="15"/>
  <c r="AA848" i="15" s="1"/>
  <c r="H848" i="15"/>
  <c r="I848" i="15"/>
  <c r="C848" i="15"/>
  <c r="B848" i="15"/>
  <c r="D848" i="15"/>
  <c r="R848" i="15"/>
  <c r="O848" i="15"/>
  <c r="T848" i="15"/>
  <c r="J848" i="15"/>
  <c r="K848" i="15"/>
  <c r="S848" i="15"/>
  <c r="M848" i="15"/>
  <c r="P848" i="15"/>
  <c r="U848" i="15"/>
  <c r="E848" i="15"/>
  <c r="AB848" i="15"/>
  <c r="F848" i="15"/>
  <c r="L848" i="15"/>
  <c r="A849" i="15"/>
  <c r="V847" i="15"/>
  <c r="V848" i="15" l="1"/>
  <c r="K849" i="15"/>
  <c r="M849" i="15"/>
  <c r="R849" i="15"/>
  <c r="C849" i="15"/>
  <c r="H849" i="15"/>
  <c r="P849" i="15"/>
  <c r="F849" i="15"/>
  <c r="N849" i="15"/>
  <c r="G849" i="15"/>
  <c r="J849" i="15"/>
  <c r="T849" i="15"/>
  <c r="S849" i="15"/>
  <c r="U849" i="15"/>
  <c r="D849" i="15"/>
  <c r="E849" i="15"/>
  <c r="L849" i="15"/>
  <c r="B849" i="15"/>
  <c r="O849" i="15"/>
  <c r="AB849" i="15"/>
  <c r="I849" i="15"/>
  <c r="Q849" i="15"/>
  <c r="AA849" i="15" s="1"/>
  <c r="A850" i="15"/>
  <c r="H850" i="15" l="1"/>
  <c r="N850" i="15"/>
  <c r="P850" i="15"/>
  <c r="T850" i="15"/>
  <c r="K850" i="15"/>
  <c r="E850" i="15"/>
  <c r="O850" i="15"/>
  <c r="AB850" i="15"/>
  <c r="L850" i="15"/>
  <c r="Q850" i="15"/>
  <c r="AA850" i="15" s="1"/>
  <c r="S850" i="15"/>
  <c r="R850" i="15"/>
  <c r="U850" i="15"/>
  <c r="M850" i="15"/>
  <c r="D850" i="15"/>
  <c r="F850" i="15"/>
  <c r="I850" i="15"/>
  <c r="G850" i="15"/>
  <c r="C850" i="15"/>
  <c r="B850" i="15"/>
  <c r="J850" i="15"/>
  <c r="A851" i="15"/>
  <c r="V849" i="15"/>
  <c r="M851" i="15" l="1"/>
  <c r="S851" i="15"/>
  <c r="P851" i="15"/>
  <c r="J851" i="15"/>
  <c r="F851" i="15"/>
  <c r="H851" i="15"/>
  <c r="Q851" i="15"/>
  <c r="AA851" i="15" s="1"/>
  <c r="T851" i="15"/>
  <c r="B851" i="15"/>
  <c r="U851" i="15"/>
  <c r="V851" i="15" s="1"/>
  <c r="O851" i="15"/>
  <c r="D851" i="15"/>
  <c r="L851" i="15"/>
  <c r="R851" i="15"/>
  <c r="C851" i="15"/>
  <c r="AB851" i="15"/>
  <c r="K851" i="15"/>
  <c r="N851" i="15"/>
  <c r="G851" i="15"/>
  <c r="E851" i="15"/>
  <c r="I851" i="15"/>
  <c r="A852" i="15"/>
  <c r="V850" i="15"/>
  <c r="S852" i="15" l="1"/>
  <c r="R852" i="15"/>
  <c r="G852" i="15"/>
  <c r="I852" i="15"/>
  <c r="M852" i="15"/>
  <c r="T852" i="15"/>
  <c r="AB852" i="15"/>
  <c r="B852" i="15"/>
  <c r="Q852" i="15"/>
  <c r="AA852" i="15" s="1"/>
  <c r="L852" i="15"/>
  <c r="N852" i="15"/>
  <c r="U852" i="15"/>
  <c r="F852" i="15"/>
  <c r="O852" i="15"/>
  <c r="E852" i="15"/>
  <c r="H852" i="15"/>
  <c r="C852" i="15"/>
  <c r="D852" i="15"/>
  <c r="J852" i="15"/>
  <c r="P852" i="15"/>
  <c r="K852" i="15"/>
  <c r="A853" i="15"/>
  <c r="V852" i="15" l="1"/>
  <c r="C853" i="15"/>
  <c r="N853" i="15"/>
  <c r="D853" i="15"/>
  <c r="P853" i="15"/>
  <c r="F853" i="15"/>
  <c r="G853" i="15"/>
  <c r="J853" i="15"/>
  <c r="L853" i="15"/>
  <c r="K853" i="15"/>
  <c r="I853" i="15"/>
  <c r="E853" i="15"/>
  <c r="B853" i="15"/>
  <c r="T853" i="15"/>
  <c r="S853" i="15"/>
  <c r="O853" i="15"/>
  <c r="AB853" i="15"/>
  <c r="R853" i="15"/>
  <c r="M853" i="15"/>
  <c r="H853" i="15"/>
  <c r="Q853" i="15"/>
  <c r="AA853" i="15" s="1"/>
  <c r="U853" i="15"/>
  <c r="A854" i="15"/>
  <c r="V853" i="15" l="1"/>
  <c r="F854" i="15"/>
  <c r="U854" i="15"/>
  <c r="D854" i="15"/>
  <c r="B854" i="15"/>
  <c r="O854" i="15"/>
  <c r="P854" i="15"/>
  <c r="R854" i="15"/>
  <c r="K854" i="15"/>
  <c r="L854" i="15"/>
  <c r="E854" i="15"/>
  <c r="H854" i="15"/>
  <c r="M854" i="15"/>
  <c r="Q854" i="15"/>
  <c r="AA854" i="15" s="1"/>
  <c r="J854" i="15"/>
  <c r="T854" i="15"/>
  <c r="AB854" i="15"/>
  <c r="G854" i="15"/>
  <c r="C854" i="15"/>
  <c r="N854" i="15"/>
  <c r="S854" i="15"/>
  <c r="I854" i="15"/>
  <c r="A855" i="15"/>
  <c r="O855" i="15" l="1"/>
  <c r="L855" i="15"/>
  <c r="B855" i="15"/>
  <c r="C855" i="15"/>
  <c r="R855" i="15"/>
  <c r="S855" i="15"/>
  <c r="H855" i="15"/>
  <c r="N855" i="15"/>
  <c r="P855" i="15"/>
  <c r="F855" i="15"/>
  <c r="G855" i="15"/>
  <c r="Q855" i="15"/>
  <c r="AA855" i="15" s="1"/>
  <c r="M855" i="15"/>
  <c r="I855" i="15"/>
  <c r="U855" i="15"/>
  <c r="E855" i="15"/>
  <c r="J855" i="15"/>
  <c r="AB855" i="15"/>
  <c r="D855" i="15"/>
  <c r="T855" i="15"/>
  <c r="K855" i="15"/>
  <c r="A856" i="15"/>
  <c r="V854" i="15"/>
  <c r="V855" i="15" l="1"/>
  <c r="Q856" i="15"/>
  <c r="AA856" i="15" s="1"/>
  <c r="I856" i="15"/>
  <c r="D856" i="15"/>
  <c r="U856" i="15"/>
  <c r="P856" i="15"/>
  <c r="N856" i="15"/>
  <c r="G856" i="15"/>
  <c r="L856" i="15"/>
  <c r="F856" i="15"/>
  <c r="K856" i="15"/>
  <c r="H856" i="15"/>
  <c r="M856" i="15"/>
  <c r="E856" i="15"/>
  <c r="S856" i="15"/>
  <c r="B856" i="15"/>
  <c r="C856" i="15"/>
  <c r="R856" i="15"/>
  <c r="T856" i="15"/>
  <c r="O856" i="15"/>
  <c r="AB856" i="15"/>
  <c r="J856" i="15"/>
  <c r="A857" i="15"/>
  <c r="V856" i="15" l="1"/>
  <c r="K857" i="15"/>
  <c r="M857" i="15"/>
  <c r="G857" i="15"/>
  <c r="B857" i="15"/>
  <c r="H857" i="15"/>
  <c r="AB857" i="15"/>
  <c r="F857" i="15"/>
  <c r="N857" i="15"/>
  <c r="I857" i="15"/>
  <c r="T857" i="15"/>
  <c r="U857" i="15"/>
  <c r="R857" i="15"/>
  <c r="Q857" i="15"/>
  <c r="AA857" i="15" s="1"/>
  <c r="P857" i="15"/>
  <c r="J857" i="15"/>
  <c r="E857" i="15"/>
  <c r="L857" i="15"/>
  <c r="O857" i="15"/>
  <c r="S857" i="15"/>
  <c r="C857" i="15"/>
  <c r="D857" i="15"/>
  <c r="A858" i="15"/>
  <c r="V857" i="15" l="1"/>
  <c r="T858" i="15"/>
  <c r="D858" i="15"/>
  <c r="O858" i="15"/>
  <c r="P858" i="15"/>
  <c r="R858" i="15"/>
  <c r="AB858" i="15"/>
  <c r="S858" i="15"/>
  <c r="C858" i="15"/>
  <c r="G858" i="15"/>
  <c r="B858" i="15"/>
  <c r="E858" i="15"/>
  <c r="N858" i="15"/>
  <c r="L858" i="15"/>
  <c r="I858" i="15"/>
  <c r="Q858" i="15"/>
  <c r="AA858" i="15" s="1"/>
  <c r="K858" i="15"/>
  <c r="U858" i="15"/>
  <c r="V858" i="15" s="1"/>
  <c r="H858" i="15"/>
  <c r="F858" i="15"/>
  <c r="M858" i="15"/>
  <c r="J858" i="15"/>
  <c r="A859" i="15"/>
  <c r="Q859" i="15" l="1"/>
  <c r="AA859" i="15" s="1"/>
  <c r="C859" i="15"/>
  <c r="K859" i="15"/>
  <c r="E859" i="15"/>
  <c r="S859" i="15"/>
  <c r="P859" i="15"/>
  <c r="D859" i="15"/>
  <c r="U859" i="15"/>
  <c r="F859" i="15"/>
  <c r="H859" i="15"/>
  <c r="G859" i="15"/>
  <c r="M859" i="15"/>
  <c r="O859" i="15"/>
  <c r="I859" i="15"/>
  <c r="B859" i="15"/>
  <c r="J859" i="15"/>
  <c r="AB859" i="15"/>
  <c r="T859" i="15"/>
  <c r="N859" i="15"/>
  <c r="R859" i="15"/>
  <c r="L859" i="15"/>
  <c r="A860" i="15"/>
  <c r="J860" i="15" l="1"/>
  <c r="R860" i="15"/>
  <c r="P860" i="15"/>
  <c r="AB860" i="15"/>
  <c r="Q860" i="15"/>
  <c r="AA860" i="15" s="1"/>
  <c r="L860" i="15"/>
  <c r="G860" i="15"/>
  <c r="M860" i="15"/>
  <c r="S860" i="15"/>
  <c r="O860" i="15"/>
  <c r="T860" i="15"/>
  <c r="E860" i="15"/>
  <c r="U860" i="15"/>
  <c r="D860" i="15"/>
  <c r="H860" i="15"/>
  <c r="C860" i="15"/>
  <c r="I860" i="15"/>
  <c r="B860" i="15"/>
  <c r="F860" i="15"/>
  <c r="N860" i="15"/>
  <c r="K860" i="15"/>
  <c r="A861" i="15"/>
  <c r="V859" i="15"/>
  <c r="AB861" i="15" l="1"/>
  <c r="T861" i="15"/>
  <c r="J861" i="15"/>
  <c r="H861" i="15"/>
  <c r="M861" i="15"/>
  <c r="I861" i="15"/>
  <c r="G861" i="15"/>
  <c r="Q861" i="15"/>
  <c r="AA861" i="15" s="1"/>
  <c r="P861" i="15"/>
  <c r="K861" i="15"/>
  <c r="N861" i="15"/>
  <c r="C861" i="15"/>
  <c r="E861" i="15"/>
  <c r="S861" i="15"/>
  <c r="L861" i="15"/>
  <c r="F861" i="15"/>
  <c r="B861" i="15"/>
  <c r="U861" i="15"/>
  <c r="V861" i="15" s="1"/>
  <c r="O861" i="15"/>
  <c r="R861" i="15"/>
  <c r="D861" i="15"/>
  <c r="A862" i="15"/>
  <c r="V860" i="15"/>
  <c r="AB862" i="15" l="1"/>
  <c r="U862" i="15"/>
  <c r="Q862" i="15"/>
  <c r="AA862" i="15" s="1"/>
  <c r="I862" i="15"/>
  <c r="C862" i="15"/>
  <c r="S862" i="15"/>
  <c r="O862" i="15"/>
  <c r="P862" i="15"/>
  <c r="T862" i="15"/>
  <c r="G862" i="15"/>
  <c r="L862" i="15"/>
  <c r="N862" i="15"/>
  <c r="F862" i="15"/>
  <c r="K862" i="15"/>
  <c r="B862" i="15"/>
  <c r="E862" i="15"/>
  <c r="H862" i="15"/>
  <c r="J862" i="15"/>
  <c r="R862" i="15"/>
  <c r="D862" i="15"/>
  <c r="M862" i="15"/>
  <c r="A863" i="15"/>
  <c r="N863" i="15" l="1"/>
  <c r="K863" i="15"/>
  <c r="L863" i="15"/>
  <c r="Q863" i="15"/>
  <c r="AA863" i="15" s="1"/>
  <c r="T863" i="15"/>
  <c r="R863" i="15"/>
  <c r="E863" i="15"/>
  <c r="S863" i="15"/>
  <c r="P863" i="15"/>
  <c r="D863" i="15"/>
  <c r="C863" i="15"/>
  <c r="F863" i="15"/>
  <c r="H863" i="15"/>
  <c r="O863" i="15"/>
  <c r="M863" i="15"/>
  <c r="I863" i="15"/>
  <c r="B863" i="15"/>
  <c r="J863" i="15"/>
  <c r="AB863" i="15"/>
  <c r="U863" i="15"/>
  <c r="G863" i="15"/>
  <c r="A864" i="15"/>
  <c r="V862" i="15"/>
  <c r="B864" i="15" l="1"/>
  <c r="D864" i="15"/>
  <c r="U864" i="15"/>
  <c r="M864" i="15"/>
  <c r="AB864" i="15"/>
  <c r="F864" i="15"/>
  <c r="E864" i="15"/>
  <c r="C864" i="15"/>
  <c r="T864" i="15"/>
  <c r="Q864" i="15"/>
  <c r="AA864" i="15" s="1"/>
  <c r="R864" i="15"/>
  <c r="G864" i="15"/>
  <c r="N864" i="15"/>
  <c r="J864" i="15"/>
  <c r="L864" i="15"/>
  <c r="H864" i="15"/>
  <c r="I864" i="15"/>
  <c r="P864" i="15"/>
  <c r="K864" i="15"/>
  <c r="S864" i="15"/>
  <c r="O864" i="15"/>
  <c r="A865" i="15"/>
  <c r="V863" i="15"/>
  <c r="K865" i="15" l="1"/>
  <c r="M865" i="15"/>
  <c r="R865" i="15"/>
  <c r="B865" i="15"/>
  <c r="H865" i="15"/>
  <c r="P865" i="15"/>
  <c r="S865" i="15"/>
  <c r="U865" i="15"/>
  <c r="D865" i="15"/>
  <c r="F865" i="15"/>
  <c r="N865" i="15"/>
  <c r="G865" i="15"/>
  <c r="J865" i="15"/>
  <c r="E865" i="15"/>
  <c r="L865" i="15"/>
  <c r="C865" i="15"/>
  <c r="O865" i="15"/>
  <c r="T865" i="15"/>
  <c r="I865" i="15"/>
  <c r="Q865" i="15"/>
  <c r="AA865" i="15" s="1"/>
  <c r="AB865" i="15"/>
  <c r="A866" i="15"/>
  <c r="V864" i="15"/>
  <c r="K866" i="15" l="1"/>
  <c r="E866" i="15"/>
  <c r="N866" i="15"/>
  <c r="J866" i="15"/>
  <c r="Q866" i="15"/>
  <c r="AA866" i="15" s="1"/>
  <c r="U866" i="15"/>
  <c r="C866" i="15"/>
  <c r="L866" i="15"/>
  <c r="O866" i="15"/>
  <c r="I866" i="15"/>
  <c r="AB866" i="15"/>
  <c r="S866" i="15"/>
  <c r="H866" i="15"/>
  <c r="F866" i="15"/>
  <c r="D866" i="15"/>
  <c r="P866" i="15"/>
  <c r="B866" i="15"/>
  <c r="G866" i="15"/>
  <c r="T866" i="15"/>
  <c r="R866" i="15"/>
  <c r="M866" i="15"/>
  <c r="A867" i="15"/>
  <c r="V865" i="15"/>
  <c r="V866" i="15" l="1"/>
  <c r="N867" i="15"/>
  <c r="P867" i="15"/>
  <c r="G867" i="15"/>
  <c r="O867" i="15"/>
  <c r="R867" i="15"/>
  <c r="S867" i="15"/>
  <c r="H867" i="15"/>
  <c r="C867" i="15"/>
  <c r="AB867" i="15"/>
  <c r="F867" i="15"/>
  <c r="I867" i="15"/>
  <c r="M867" i="15"/>
  <c r="U867" i="15"/>
  <c r="K867" i="15"/>
  <c r="J867" i="15"/>
  <c r="B867" i="15"/>
  <c r="Q867" i="15"/>
  <c r="AA867" i="15" s="1"/>
  <c r="D867" i="15"/>
  <c r="T867" i="15"/>
  <c r="L867" i="15"/>
  <c r="E867" i="15"/>
  <c r="A868" i="15"/>
  <c r="AB868" i="15" l="1"/>
  <c r="M868" i="15"/>
  <c r="H868" i="15"/>
  <c r="N868" i="15"/>
  <c r="E868" i="15"/>
  <c r="P868" i="15"/>
  <c r="G868" i="15"/>
  <c r="S868" i="15"/>
  <c r="J868" i="15"/>
  <c r="K868" i="15"/>
  <c r="U868" i="15"/>
  <c r="B868" i="15"/>
  <c r="C868" i="15"/>
  <c r="R868" i="15"/>
  <c r="O868" i="15"/>
  <c r="Q868" i="15"/>
  <c r="AA868" i="15" s="1"/>
  <c r="L868" i="15"/>
  <c r="F868" i="15"/>
  <c r="D868" i="15"/>
  <c r="T868" i="15"/>
  <c r="I868" i="15"/>
  <c r="A869" i="15"/>
  <c r="V867" i="15"/>
  <c r="V868" i="15" l="1"/>
  <c r="F869" i="15"/>
  <c r="R869" i="15"/>
  <c r="H869" i="15"/>
  <c r="B869" i="15"/>
  <c r="N869" i="15"/>
  <c r="O869" i="15"/>
  <c r="S869" i="15"/>
  <c r="L869" i="15"/>
  <c r="T869" i="15"/>
  <c r="Q869" i="15"/>
  <c r="AA869" i="15" s="1"/>
  <c r="E869" i="15"/>
  <c r="D869" i="15"/>
  <c r="I869" i="15"/>
  <c r="C869" i="15"/>
  <c r="U869" i="15"/>
  <c r="G869" i="15"/>
  <c r="K869" i="15"/>
  <c r="P869" i="15"/>
  <c r="J869" i="15"/>
  <c r="M869" i="15"/>
  <c r="AB869" i="15"/>
  <c r="A870" i="15"/>
  <c r="V869" i="15" l="1"/>
  <c r="H870" i="15"/>
  <c r="M870" i="15"/>
  <c r="Q870" i="15"/>
  <c r="AA870" i="15" s="1"/>
  <c r="B870" i="15"/>
  <c r="G870" i="15"/>
  <c r="P870" i="15"/>
  <c r="R870" i="15"/>
  <c r="N870" i="15"/>
  <c r="S870" i="15"/>
  <c r="I870" i="15"/>
  <c r="K870" i="15"/>
  <c r="AB870" i="15"/>
  <c r="D870" i="15"/>
  <c r="F870" i="15"/>
  <c r="O870" i="15"/>
  <c r="E870" i="15"/>
  <c r="J870" i="15"/>
  <c r="T870" i="15"/>
  <c r="C870" i="15"/>
  <c r="U870" i="15"/>
  <c r="L870" i="15"/>
  <c r="A871" i="15"/>
  <c r="H871" i="15" l="1"/>
  <c r="U871" i="15"/>
  <c r="I871" i="15"/>
  <c r="G871" i="15"/>
  <c r="M871" i="15"/>
  <c r="T871" i="15"/>
  <c r="AB871" i="15"/>
  <c r="E871" i="15"/>
  <c r="F871" i="15"/>
  <c r="R871" i="15"/>
  <c r="C871" i="15"/>
  <c r="J871" i="15"/>
  <c r="L871" i="15"/>
  <c r="D871" i="15"/>
  <c r="N871" i="15"/>
  <c r="B871" i="15"/>
  <c r="P871" i="15"/>
  <c r="O871" i="15"/>
  <c r="Q871" i="15"/>
  <c r="AA871" i="15" s="1"/>
  <c r="S871" i="15"/>
  <c r="K871" i="15"/>
  <c r="A872" i="15"/>
  <c r="V870" i="15"/>
  <c r="H872" i="15" l="1"/>
  <c r="O872" i="15"/>
  <c r="AB872" i="15"/>
  <c r="U872" i="15"/>
  <c r="Q872" i="15"/>
  <c r="AA872" i="15" s="1"/>
  <c r="M872" i="15"/>
  <c r="K872" i="15"/>
  <c r="R872" i="15"/>
  <c r="T872" i="15"/>
  <c r="E872" i="15"/>
  <c r="S872" i="15"/>
  <c r="J872" i="15"/>
  <c r="N872" i="15"/>
  <c r="F872" i="15"/>
  <c r="D872" i="15"/>
  <c r="C872" i="15"/>
  <c r="I872" i="15"/>
  <c r="B872" i="15"/>
  <c r="G872" i="15"/>
  <c r="P872" i="15"/>
  <c r="L872" i="15"/>
  <c r="A873" i="15"/>
  <c r="V871" i="15"/>
  <c r="K873" i="15" l="1"/>
  <c r="M873" i="15"/>
  <c r="P873" i="15"/>
  <c r="B873" i="15"/>
  <c r="I873" i="15"/>
  <c r="J873" i="15"/>
  <c r="F873" i="15"/>
  <c r="N873" i="15"/>
  <c r="AB873" i="15"/>
  <c r="O873" i="15"/>
  <c r="E873" i="15"/>
  <c r="L873" i="15"/>
  <c r="Q873" i="15"/>
  <c r="AA873" i="15" s="1"/>
  <c r="U873" i="15"/>
  <c r="T873" i="15"/>
  <c r="R873" i="15"/>
  <c r="D873" i="15"/>
  <c r="H873" i="15"/>
  <c r="S873" i="15"/>
  <c r="C873" i="15"/>
  <c r="G873" i="15"/>
  <c r="A874" i="15"/>
  <c r="V872" i="15"/>
  <c r="C874" i="15" l="1"/>
  <c r="T874" i="15"/>
  <c r="R874" i="15"/>
  <c r="P874" i="15"/>
  <c r="E874" i="15"/>
  <c r="G874" i="15"/>
  <c r="F874" i="15"/>
  <c r="U874" i="15"/>
  <c r="L874" i="15"/>
  <c r="M874" i="15"/>
  <c r="N874" i="15"/>
  <c r="B874" i="15"/>
  <c r="O874" i="15"/>
  <c r="I874" i="15"/>
  <c r="K874" i="15"/>
  <c r="Q874" i="15"/>
  <c r="AA874" i="15" s="1"/>
  <c r="S874" i="15"/>
  <c r="H874" i="15"/>
  <c r="D874" i="15"/>
  <c r="AB874" i="15"/>
  <c r="J874" i="15"/>
  <c r="A875" i="15"/>
  <c r="V873" i="15"/>
  <c r="V874" i="15" l="1"/>
  <c r="C875" i="15"/>
  <c r="R875" i="15"/>
  <c r="F875" i="15"/>
  <c r="U875" i="15"/>
  <c r="Q875" i="15"/>
  <c r="AA875" i="15" s="1"/>
  <c r="J875" i="15"/>
  <c r="K875" i="15"/>
  <c r="N875" i="15"/>
  <c r="AB875" i="15"/>
  <c r="L875" i="15"/>
  <c r="E875" i="15"/>
  <c r="S875" i="15"/>
  <c r="P875" i="15"/>
  <c r="D875" i="15"/>
  <c r="T875" i="15"/>
  <c r="O875" i="15"/>
  <c r="H875" i="15"/>
  <c r="G875" i="15"/>
  <c r="M875" i="15"/>
  <c r="B875" i="15"/>
  <c r="I875" i="15"/>
  <c r="A876" i="15"/>
  <c r="AB876" i="15" l="1"/>
  <c r="U876" i="15"/>
  <c r="M876" i="15"/>
  <c r="C876" i="15"/>
  <c r="T876" i="15"/>
  <c r="R876" i="15"/>
  <c r="D876" i="15"/>
  <c r="H876" i="15"/>
  <c r="E876" i="15"/>
  <c r="L876" i="15"/>
  <c r="N876" i="15"/>
  <c r="K876" i="15"/>
  <c r="Q876" i="15"/>
  <c r="AA876" i="15" s="1"/>
  <c r="O876" i="15"/>
  <c r="I876" i="15"/>
  <c r="F876" i="15"/>
  <c r="S876" i="15"/>
  <c r="G876" i="15"/>
  <c r="J876" i="15"/>
  <c r="P876" i="15"/>
  <c r="B876" i="15"/>
  <c r="A877" i="15"/>
  <c r="V875" i="15"/>
  <c r="S877" i="15" l="1"/>
  <c r="AB877" i="15"/>
  <c r="D877" i="15"/>
  <c r="M877" i="15"/>
  <c r="G877" i="15"/>
  <c r="H877" i="15"/>
  <c r="P877" i="15"/>
  <c r="F877" i="15"/>
  <c r="N877" i="15"/>
  <c r="K877" i="15"/>
  <c r="J877" i="15"/>
  <c r="R877" i="15"/>
  <c r="L877" i="15"/>
  <c r="B877" i="15"/>
  <c r="I877" i="15"/>
  <c r="C877" i="15"/>
  <c r="O877" i="15"/>
  <c r="Q877" i="15"/>
  <c r="AA877" i="15" s="1"/>
  <c r="U877" i="15"/>
  <c r="T877" i="15"/>
  <c r="E877" i="15"/>
  <c r="A878" i="15"/>
  <c r="V876" i="15"/>
  <c r="S878" i="15" l="1"/>
  <c r="G878" i="15"/>
  <c r="O878" i="15"/>
  <c r="C878" i="15"/>
  <c r="B878" i="15"/>
  <c r="F878" i="15"/>
  <c r="E878" i="15"/>
  <c r="L878" i="15"/>
  <c r="I878" i="15"/>
  <c r="J878" i="15"/>
  <c r="P878" i="15"/>
  <c r="N878" i="15"/>
  <c r="K878" i="15"/>
  <c r="D878" i="15"/>
  <c r="AB878" i="15"/>
  <c r="Q878" i="15"/>
  <c r="AA878" i="15" s="1"/>
  <c r="M878" i="15"/>
  <c r="T878" i="15"/>
  <c r="R878" i="15"/>
  <c r="U878" i="15"/>
  <c r="H878" i="15"/>
  <c r="A879" i="15"/>
  <c r="V877" i="15"/>
  <c r="AB879" i="15" l="1"/>
  <c r="I879" i="15"/>
  <c r="C879" i="15"/>
  <c r="J879" i="15"/>
  <c r="B879" i="15"/>
  <c r="T879" i="15"/>
  <c r="U879" i="15"/>
  <c r="O879" i="15"/>
  <c r="F879" i="15"/>
  <c r="H879" i="15"/>
  <c r="M879" i="15"/>
  <c r="G879" i="15"/>
  <c r="N879" i="15"/>
  <c r="K879" i="15"/>
  <c r="L879" i="15"/>
  <c r="D879" i="15"/>
  <c r="Q879" i="15"/>
  <c r="AA879" i="15" s="1"/>
  <c r="R879" i="15"/>
  <c r="E879" i="15"/>
  <c r="S879" i="15"/>
  <c r="P879" i="15"/>
  <c r="A880" i="15"/>
  <c r="V878" i="15"/>
  <c r="AB880" i="15" l="1"/>
  <c r="Q880" i="15"/>
  <c r="AA880" i="15" s="1"/>
  <c r="S880" i="15"/>
  <c r="E880" i="15"/>
  <c r="R880" i="15"/>
  <c r="P880" i="15"/>
  <c r="O880" i="15"/>
  <c r="T880" i="15"/>
  <c r="J880" i="15"/>
  <c r="G880" i="15"/>
  <c r="F880" i="15"/>
  <c r="N880" i="15"/>
  <c r="L880" i="15"/>
  <c r="H880" i="15"/>
  <c r="C880" i="15"/>
  <c r="D880" i="15"/>
  <c r="B880" i="15"/>
  <c r="U880" i="15"/>
  <c r="I880" i="15"/>
  <c r="M880" i="15"/>
  <c r="K880" i="15"/>
  <c r="A881" i="15"/>
  <c r="V879" i="15"/>
  <c r="V880" i="15" l="1"/>
  <c r="E881" i="15"/>
  <c r="N881" i="15"/>
  <c r="C881" i="15"/>
  <c r="J881" i="15"/>
  <c r="L881" i="15"/>
  <c r="O881" i="15"/>
  <c r="D881" i="15"/>
  <c r="F881" i="15"/>
  <c r="Q881" i="15"/>
  <c r="AA881" i="15" s="1"/>
  <c r="I881" i="15"/>
  <c r="T881" i="15"/>
  <c r="S881" i="15"/>
  <c r="AB881" i="15"/>
  <c r="R881" i="15"/>
  <c r="U881" i="15"/>
  <c r="K881" i="15"/>
  <c r="H881" i="15"/>
  <c r="P881" i="15"/>
  <c r="B881" i="15"/>
  <c r="G881" i="15"/>
  <c r="M881" i="15"/>
  <c r="A882" i="15"/>
  <c r="F882" i="15" l="1"/>
  <c r="D882" i="15"/>
  <c r="Q882" i="15"/>
  <c r="AA882" i="15" s="1"/>
  <c r="T882" i="15"/>
  <c r="C882" i="15"/>
  <c r="I882" i="15"/>
  <c r="L882" i="15"/>
  <c r="R882" i="15"/>
  <c r="H882" i="15"/>
  <c r="M882" i="15"/>
  <c r="K882" i="15"/>
  <c r="O882" i="15"/>
  <c r="P882" i="15"/>
  <c r="B882" i="15"/>
  <c r="U882" i="15"/>
  <c r="S882" i="15"/>
  <c r="E882" i="15"/>
  <c r="G882" i="15"/>
  <c r="AB882" i="15"/>
  <c r="J882" i="15"/>
  <c r="N882" i="15"/>
  <c r="A883" i="15"/>
  <c r="V881" i="15"/>
  <c r="V882" i="15" l="1"/>
  <c r="N883" i="15"/>
  <c r="G883" i="15"/>
  <c r="L883" i="15"/>
  <c r="Q883" i="15"/>
  <c r="AA883" i="15" s="1"/>
  <c r="U883" i="15"/>
  <c r="K883" i="15"/>
  <c r="O883" i="15"/>
  <c r="S883" i="15"/>
  <c r="P883" i="15"/>
  <c r="D883" i="15"/>
  <c r="AB883" i="15"/>
  <c r="F883" i="15"/>
  <c r="H883" i="15"/>
  <c r="R883" i="15"/>
  <c r="M883" i="15"/>
  <c r="E883" i="15"/>
  <c r="I883" i="15"/>
  <c r="B883" i="15"/>
  <c r="J883" i="15"/>
  <c r="C883" i="15"/>
  <c r="T883" i="15"/>
  <c r="A884" i="15"/>
  <c r="V883" i="15" l="1"/>
  <c r="D884" i="15"/>
  <c r="I884" i="15"/>
  <c r="H884" i="15"/>
  <c r="B884" i="15"/>
  <c r="S884" i="15"/>
  <c r="C884" i="15"/>
  <c r="F884" i="15"/>
  <c r="K884" i="15"/>
  <c r="AB884" i="15"/>
  <c r="M884" i="15"/>
  <c r="G884" i="15"/>
  <c r="P884" i="15"/>
  <c r="J884" i="15"/>
  <c r="E884" i="15"/>
  <c r="T884" i="15"/>
  <c r="L884" i="15"/>
  <c r="R884" i="15"/>
  <c r="U884" i="15"/>
  <c r="O884" i="15"/>
  <c r="N884" i="15"/>
  <c r="Q884" i="15"/>
  <c r="AA884" i="15" s="1"/>
  <c r="A885" i="15"/>
  <c r="K885" i="15" l="1"/>
  <c r="R885" i="15"/>
  <c r="M885" i="15"/>
  <c r="AB885" i="15"/>
  <c r="J885" i="15"/>
  <c r="N885" i="15"/>
  <c r="O885" i="15"/>
  <c r="C885" i="15"/>
  <c r="T885" i="15"/>
  <c r="H885" i="15"/>
  <c r="I885" i="15"/>
  <c r="L885" i="15"/>
  <c r="U885" i="15"/>
  <c r="Q885" i="15"/>
  <c r="AA885" i="15" s="1"/>
  <c r="P885" i="15"/>
  <c r="E885" i="15"/>
  <c r="S885" i="15"/>
  <c r="D885" i="15"/>
  <c r="F885" i="15"/>
  <c r="B885" i="15"/>
  <c r="G885" i="15"/>
  <c r="A886" i="15"/>
  <c r="V884" i="15"/>
  <c r="G886" i="15" l="1"/>
  <c r="K886" i="15"/>
  <c r="T886" i="15"/>
  <c r="Q886" i="15"/>
  <c r="AA886" i="15" s="1"/>
  <c r="N886" i="15"/>
  <c r="S886" i="15"/>
  <c r="L886" i="15"/>
  <c r="F886" i="15"/>
  <c r="E886" i="15"/>
  <c r="C886" i="15"/>
  <c r="R886" i="15"/>
  <c r="B886" i="15"/>
  <c r="J886" i="15"/>
  <c r="I886" i="15"/>
  <c r="H886" i="15"/>
  <c r="M886" i="15"/>
  <c r="U886" i="15"/>
  <c r="V886" i="15" s="1"/>
  <c r="D886" i="15"/>
  <c r="AB886" i="15"/>
  <c r="O886" i="15"/>
  <c r="P886" i="15"/>
  <c r="A887" i="15"/>
  <c r="V885" i="15"/>
  <c r="Q887" i="15" l="1"/>
  <c r="AA887" i="15" s="1"/>
  <c r="S887" i="15"/>
  <c r="P887" i="15"/>
  <c r="F887" i="15"/>
  <c r="D887" i="15"/>
  <c r="AB887" i="15"/>
  <c r="H887" i="15"/>
  <c r="E887" i="15"/>
  <c r="J887" i="15"/>
  <c r="I887" i="15"/>
  <c r="O887" i="15"/>
  <c r="M887" i="15"/>
  <c r="C887" i="15"/>
  <c r="G887" i="15"/>
  <c r="B887" i="15"/>
  <c r="K887" i="15"/>
  <c r="L887" i="15"/>
  <c r="T887" i="15"/>
  <c r="N887" i="15"/>
  <c r="U887" i="15"/>
  <c r="R887" i="15"/>
  <c r="A888" i="15"/>
  <c r="Q888" i="15" l="1"/>
  <c r="AA888" i="15" s="1"/>
  <c r="M888" i="15"/>
  <c r="D888" i="15"/>
  <c r="H888" i="15"/>
  <c r="AB888" i="15"/>
  <c r="E888" i="15"/>
  <c r="C888" i="15"/>
  <c r="T888" i="15"/>
  <c r="I888" i="15"/>
  <c r="U888" i="15"/>
  <c r="V888" i="15" s="1"/>
  <c r="S888" i="15"/>
  <c r="N888" i="15"/>
  <c r="F888" i="15"/>
  <c r="K888" i="15"/>
  <c r="L888" i="15"/>
  <c r="R888" i="15"/>
  <c r="P888" i="15"/>
  <c r="O888" i="15"/>
  <c r="B888" i="15"/>
  <c r="J888" i="15"/>
  <c r="G888" i="15"/>
  <c r="A889" i="15"/>
  <c r="V887" i="15"/>
  <c r="B889" i="15" l="1"/>
  <c r="L889" i="15"/>
  <c r="T889" i="15"/>
  <c r="K889" i="15"/>
  <c r="R889" i="15"/>
  <c r="Q889" i="15"/>
  <c r="AA889" i="15" s="1"/>
  <c r="J889" i="15"/>
  <c r="AB889" i="15"/>
  <c r="U889" i="15"/>
  <c r="D889" i="15"/>
  <c r="E889" i="15"/>
  <c r="F889" i="15"/>
  <c r="M889" i="15"/>
  <c r="G889" i="15"/>
  <c r="O889" i="15"/>
  <c r="S889" i="15"/>
  <c r="H889" i="15"/>
  <c r="C889" i="15"/>
  <c r="P889" i="15"/>
  <c r="N889" i="15"/>
  <c r="I889" i="15"/>
  <c r="A890" i="15"/>
  <c r="V889" i="15" l="1"/>
  <c r="N890" i="15"/>
  <c r="L890" i="15"/>
  <c r="I890" i="15"/>
  <c r="R890" i="15"/>
  <c r="U890" i="15"/>
  <c r="S890" i="15"/>
  <c r="E890" i="15"/>
  <c r="F890" i="15"/>
  <c r="M890" i="15"/>
  <c r="J890" i="15"/>
  <c r="Q890" i="15"/>
  <c r="AA890" i="15" s="1"/>
  <c r="C890" i="15"/>
  <c r="G890" i="15"/>
  <c r="AB890" i="15"/>
  <c r="T890" i="15"/>
  <c r="K890" i="15"/>
  <c r="B890" i="15"/>
  <c r="H890" i="15"/>
  <c r="D890" i="15"/>
  <c r="O890" i="15"/>
  <c r="P890" i="15"/>
  <c r="A891" i="15"/>
  <c r="V890" i="15" l="1"/>
  <c r="Q891" i="15"/>
  <c r="AA891" i="15" s="1"/>
  <c r="T891" i="15"/>
  <c r="C891" i="15"/>
  <c r="E891" i="15"/>
  <c r="H891" i="15"/>
  <c r="S891" i="15"/>
  <c r="L891" i="15"/>
  <c r="B891" i="15"/>
  <c r="I891" i="15"/>
  <c r="F891" i="15"/>
  <c r="K891" i="15"/>
  <c r="M891" i="15"/>
  <c r="AB891" i="15"/>
  <c r="O891" i="15"/>
  <c r="U891" i="15"/>
  <c r="J891" i="15"/>
  <c r="D891" i="15"/>
  <c r="P891" i="15"/>
  <c r="N891" i="15"/>
  <c r="R891" i="15"/>
  <c r="G891" i="15"/>
  <c r="A892" i="15"/>
  <c r="V891" i="15" l="1"/>
  <c r="M892" i="15"/>
  <c r="S892" i="15"/>
  <c r="L892" i="15"/>
  <c r="E892" i="15"/>
  <c r="P892" i="15"/>
  <c r="AB892" i="15"/>
  <c r="I892" i="15"/>
  <c r="C892" i="15"/>
  <c r="F892" i="15"/>
  <c r="D892" i="15"/>
  <c r="J892" i="15"/>
  <c r="R892" i="15"/>
  <c r="U892" i="15"/>
  <c r="B892" i="15"/>
  <c r="N892" i="15"/>
  <c r="H892" i="15"/>
  <c r="K892" i="15"/>
  <c r="O892" i="15"/>
  <c r="T892" i="15"/>
  <c r="Q892" i="15"/>
  <c r="AA892" i="15" s="1"/>
  <c r="G892" i="15"/>
  <c r="A893" i="15"/>
  <c r="S893" i="15" l="1"/>
  <c r="T893" i="15"/>
  <c r="D893" i="15"/>
  <c r="G893" i="15"/>
  <c r="E893" i="15"/>
  <c r="M893" i="15"/>
  <c r="AB893" i="15"/>
  <c r="H893" i="15"/>
  <c r="C893" i="15"/>
  <c r="F893" i="15"/>
  <c r="N893" i="15"/>
  <c r="K893" i="15"/>
  <c r="J893" i="15"/>
  <c r="R893" i="15"/>
  <c r="L893" i="15"/>
  <c r="B893" i="15"/>
  <c r="I893" i="15"/>
  <c r="U893" i="15"/>
  <c r="V893" i="15" s="1"/>
  <c r="O893" i="15"/>
  <c r="Q893" i="15"/>
  <c r="AA893" i="15" s="1"/>
  <c r="P893" i="15"/>
  <c r="A894" i="15"/>
  <c r="V892" i="15"/>
  <c r="N894" i="15" l="1"/>
  <c r="H894" i="15"/>
  <c r="I894" i="15"/>
  <c r="K894" i="15"/>
  <c r="T894" i="15"/>
  <c r="D894" i="15"/>
  <c r="S894" i="15"/>
  <c r="F894" i="15"/>
  <c r="J894" i="15"/>
  <c r="G894" i="15"/>
  <c r="C894" i="15"/>
  <c r="B894" i="15"/>
  <c r="Q894" i="15"/>
  <c r="AA894" i="15" s="1"/>
  <c r="O894" i="15"/>
  <c r="P894" i="15"/>
  <c r="R894" i="15"/>
  <c r="AB894" i="15"/>
  <c r="L894" i="15"/>
  <c r="E894" i="15"/>
  <c r="M894" i="15"/>
  <c r="U894" i="15"/>
  <c r="A895" i="15"/>
  <c r="E895" i="15" l="1"/>
  <c r="F895" i="15"/>
  <c r="O895" i="15"/>
  <c r="M895" i="15"/>
  <c r="C895" i="15"/>
  <c r="T895" i="15"/>
  <c r="J895" i="15"/>
  <c r="K895" i="15"/>
  <c r="D895" i="15"/>
  <c r="B895" i="15"/>
  <c r="L895" i="15"/>
  <c r="H895" i="15"/>
  <c r="N895" i="15"/>
  <c r="AB895" i="15"/>
  <c r="G895" i="15"/>
  <c r="Q895" i="15"/>
  <c r="AA895" i="15" s="1"/>
  <c r="P895" i="15"/>
  <c r="U895" i="15"/>
  <c r="I895" i="15"/>
  <c r="R895" i="15"/>
  <c r="S895" i="15"/>
  <c r="A896" i="15"/>
  <c r="V894" i="15"/>
  <c r="V895" i="15" l="1"/>
  <c r="I896" i="15"/>
  <c r="G896" i="15"/>
  <c r="L896" i="15"/>
  <c r="D896" i="15"/>
  <c r="H896" i="15"/>
  <c r="U896" i="15"/>
  <c r="F896" i="15"/>
  <c r="C896" i="15"/>
  <c r="T896" i="15"/>
  <c r="K896" i="15"/>
  <c r="O896" i="15"/>
  <c r="M896" i="15"/>
  <c r="AB896" i="15"/>
  <c r="S896" i="15"/>
  <c r="B896" i="15"/>
  <c r="E896" i="15"/>
  <c r="R896" i="15"/>
  <c r="P896" i="15"/>
  <c r="N896" i="15"/>
  <c r="Q896" i="15"/>
  <c r="AA896" i="15" s="1"/>
  <c r="J896" i="15"/>
  <c r="A897" i="15"/>
  <c r="V896" i="15" l="1"/>
  <c r="L897" i="15"/>
  <c r="C897" i="15"/>
  <c r="O897" i="15"/>
  <c r="I897" i="15"/>
  <c r="Q897" i="15"/>
  <c r="AA897" i="15" s="1"/>
  <c r="P897" i="15"/>
  <c r="S897" i="15"/>
  <c r="U897" i="15"/>
  <c r="D897" i="15"/>
  <c r="F897" i="15"/>
  <c r="H897" i="15"/>
  <c r="T897" i="15"/>
  <c r="N897" i="15"/>
  <c r="J897" i="15"/>
  <c r="K897" i="15"/>
  <c r="M897" i="15"/>
  <c r="R897" i="15"/>
  <c r="E897" i="15"/>
  <c r="AB897" i="15"/>
  <c r="B897" i="15"/>
  <c r="G897" i="15"/>
  <c r="A898" i="15"/>
  <c r="F898" i="15" l="1"/>
  <c r="M898" i="15"/>
  <c r="D898" i="15"/>
  <c r="AB898" i="15"/>
  <c r="G898" i="15"/>
  <c r="I898" i="15"/>
  <c r="E898" i="15"/>
  <c r="N898" i="15"/>
  <c r="J898" i="15"/>
  <c r="H898" i="15"/>
  <c r="Q898" i="15"/>
  <c r="AA898" i="15" s="1"/>
  <c r="K898" i="15"/>
  <c r="C898" i="15"/>
  <c r="P898" i="15"/>
  <c r="T898" i="15"/>
  <c r="L898" i="15"/>
  <c r="O898" i="15"/>
  <c r="U898" i="15"/>
  <c r="R898" i="15"/>
  <c r="B898" i="15"/>
  <c r="S898" i="15"/>
  <c r="A899" i="15"/>
  <c r="V897" i="15"/>
  <c r="V898" i="15" l="1"/>
  <c r="R899" i="15"/>
  <c r="O899" i="15"/>
  <c r="H899" i="15"/>
  <c r="K899" i="15"/>
  <c r="B899" i="15"/>
  <c r="C899" i="15"/>
  <c r="I899" i="15"/>
  <c r="P899" i="15"/>
  <c r="F899" i="15"/>
  <c r="J899" i="15"/>
  <c r="AB899" i="15"/>
  <c r="U899" i="15"/>
  <c r="T899" i="15"/>
  <c r="M899" i="15"/>
  <c r="N899" i="15"/>
  <c r="S899" i="15"/>
  <c r="G899" i="15"/>
  <c r="Q899" i="15"/>
  <c r="AA899" i="15" s="1"/>
  <c r="E899" i="15"/>
  <c r="D899" i="15"/>
  <c r="L899" i="15"/>
  <c r="A900" i="15"/>
  <c r="V899" i="15" l="1"/>
  <c r="AB900" i="15"/>
  <c r="F900" i="15"/>
  <c r="C900" i="15"/>
  <c r="N900" i="15"/>
  <c r="P900" i="15"/>
  <c r="J900" i="15"/>
  <c r="E900" i="15"/>
  <c r="I900" i="15"/>
  <c r="G900" i="15"/>
  <c r="U900" i="15"/>
  <c r="S900" i="15"/>
  <c r="L900" i="15"/>
  <c r="R900" i="15"/>
  <c r="O900" i="15"/>
  <c r="B900" i="15"/>
  <c r="T900" i="15"/>
  <c r="Q900" i="15"/>
  <c r="AA900" i="15" s="1"/>
  <c r="D900" i="15"/>
  <c r="K900" i="15"/>
  <c r="M900" i="15"/>
  <c r="H900" i="15"/>
  <c r="A901" i="15"/>
  <c r="R901" i="15" l="1"/>
  <c r="C901" i="15"/>
  <c r="O901" i="15"/>
  <c r="J901" i="15"/>
  <c r="U901" i="15"/>
  <c r="S901" i="15"/>
  <c r="D901" i="15"/>
  <c r="I901" i="15"/>
  <c r="N901" i="15"/>
  <c r="G901" i="15"/>
  <c r="K901" i="15"/>
  <c r="P901" i="15"/>
  <c r="AB901" i="15"/>
  <c r="L901" i="15"/>
  <c r="T901" i="15"/>
  <c r="F901" i="15"/>
  <c r="H901" i="15"/>
  <c r="E901" i="15"/>
  <c r="B901" i="15"/>
  <c r="Q901" i="15"/>
  <c r="AA901" i="15" s="1"/>
  <c r="M901" i="15"/>
  <c r="A902" i="15"/>
  <c r="V900" i="15"/>
  <c r="V901" i="15" l="1"/>
  <c r="E902" i="15"/>
  <c r="C902" i="15"/>
  <c r="S902" i="15"/>
  <c r="J902" i="15"/>
  <c r="I902" i="15"/>
  <c r="T902" i="15"/>
  <c r="U902" i="15"/>
  <c r="D902" i="15"/>
  <c r="R902" i="15"/>
  <c r="N902" i="15"/>
  <c r="P902" i="15"/>
  <c r="H902" i="15"/>
  <c r="M902" i="15"/>
  <c r="F902" i="15"/>
  <c r="B902" i="15"/>
  <c r="O902" i="15"/>
  <c r="L902" i="15"/>
  <c r="K902" i="15"/>
  <c r="Q902" i="15"/>
  <c r="AA902" i="15" s="1"/>
  <c r="AB902" i="15"/>
  <c r="G902" i="15"/>
  <c r="A903" i="15"/>
  <c r="B903" i="15" l="1"/>
  <c r="E903" i="15"/>
  <c r="S903" i="15"/>
  <c r="U903" i="15"/>
  <c r="D903" i="15"/>
  <c r="C903" i="15"/>
  <c r="F903" i="15"/>
  <c r="O903" i="15"/>
  <c r="M903" i="15"/>
  <c r="I903" i="15"/>
  <c r="T903" i="15"/>
  <c r="J903" i="15"/>
  <c r="P903" i="15"/>
  <c r="H903" i="15"/>
  <c r="N903" i="15"/>
  <c r="K903" i="15"/>
  <c r="L903" i="15"/>
  <c r="G903" i="15"/>
  <c r="Q903" i="15"/>
  <c r="AA903" i="15" s="1"/>
  <c r="AB903" i="15"/>
  <c r="R903" i="15"/>
  <c r="A904" i="15"/>
  <c r="V902" i="15"/>
  <c r="AB904" i="15" l="1"/>
  <c r="B904" i="15"/>
  <c r="P904" i="15"/>
  <c r="O904" i="15"/>
  <c r="E904" i="15"/>
  <c r="M904" i="15"/>
  <c r="J904" i="15"/>
  <c r="N904" i="15"/>
  <c r="K904" i="15"/>
  <c r="Q904" i="15"/>
  <c r="AA904" i="15" s="1"/>
  <c r="R904" i="15"/>
  <c r="L904" i="15"/>
  <c r="T904" i="15"/>
  <c r="C904" i="15"/>
  <c r="F904" i="15"/>
  <c r="H904" i="15"/>
  <c r="U904" i="15"/>
  <c r="V904" i="15" s="1"/>
  <c r="I904" i="15"/>
  <c r="S904" i="15"/>
  <c r="G904" i="15"/>
  <c r="D904" i="15"/>
  <c r="A905" i="15"/>
  <c r="V903" i="15"/>
  <c r="S905" i="15" l="1"/>
  <c r="AB905" i="15"/>
  <c r="O905" i="15"/>
  <c r="K905" i="15"/>
  <c r="P905" i="15"/>
  <c r="L905" i="15"/>
  <c r="T905" i="15"/>
  <c r="R905" i="15"/>
  <c r="M905" i="15"/>
  <c r="J905" i="15"/>
  <c r="Q905" i="15"/>
  <c r="AA905" i="15" s="1"/>
  <c r="C905" i="15"/>
  <c r="H905" i="15"/>
  <c r="F905" i="15"/>
  <c r="D905" i="15"/>
  <c r="N905" i="15"/>
  <c r="I905" i="15"/>
  <c r="E905" i="15"/>
  <c r="G905" i="15"/>
  <c r="U905" i="15"/>
  <c r="V905" i="15" s="1"/>
  <c r="B905" i="15"/>
  <c r="A906" i="15"/>
  <c r="N906" i="15" l="1"/>
  <c r="L906" i="15"/>
  <c r="I906" i="15"/>
  <c r="K906" i="15"/>
  <c r="T906" i="15"/>
  <c r="H906" i="15"/>
  <c r="C906" i="15"/>
  <c r="G906" i="15"/>
  <c r="B906" i="15"/>
  <c r="AB906" i="15"/>
  <c r="D906" i="15"/>
  <c r="O906" i="15"/>
  <c r="P906" i="15"/>
  <c r="R906" i="15"/>
  <c r="U906" i="15"/>
  <c r="S906" i="15"/>
  <c r="E906" i="15"/>
  <c r="F906" i="15"/>
  <c r="M906" i="15"/>
  <c r="J906" i="15"/>
  <c r="Q906" i="15"/>
  <c r="AA906" i="15" s="1"/>
  <c r="A907" i="15"/>
  <c r="P907" i="15" l="1"/>
  <c r="I907" i="15"/>
  <c r="E907" i="15"/>
  <c r="K907" i="15"/>
  <c r="G907" i="15"/>
  <c r="M907" i="15"/>
  <c r="S907" i="15"/>
  <c r="U907" i="15"/>
  <c r="C907" i="15"/>
  <c r="J907" i="15"/>
  <c r="F907" i="15"/>
  <c r="D907" i="15"/>
  <c r="N907" i="15"/>
  <c r="R907" i="15"/>
  <c r="O907" i="15"/>
  <c r="H907" i="15"/>
  <c r="Q907" i="15"/>
  <c r="AA907" i="15" s="1"/>
  <c r="B907" i="15"/>
  <c r="L907" i="15"/>
  <c r="T907" i="15"/>
  <c r="AB907" i="15"/>
  <c r="A908" i="15"/>
  <c r="V906" i="15"/>
  <c r="D908" i="15" l="1"/>
  <c r="M908" i="15"/>
  <c r="S908" i="15"/>
  <c r="C908" i="15"/>
  <c r="E908" i="15"/>
  <c r="P908" i="15"/>
  <c r="G908" i="15"/>
  <c r="H908" i="15"/>
  <c r="K908" i="15"/>
  <c r="I908" i="15"/>
  <c r="F908" i="15"/>
  <c r="N908" i="15"/>
  <c r="L908" i="15"/>
  <c r="AB908" i="15"/>
  <c r="J908" i="15"/>
  <c r="T908" i="15"/>
  <c r="O908" i="15"/>
  <c r="B908" i="15"/>
  <c r="R908" i="15"/>
  <c r="U908" i="15"/>
  <c r="Q908" i="15"/>
  <c r="AA908" i="15" s="1"/>
  <c r="A909" i="15"/>
  <c r="V907" i="15"/>
  <c r="B909" i="15" l="1"/>
  <c r="H909" i="15"/>
  <c r="U909" i="15"/>
  <c r="T909" i="15"/>
  <c r="C909" i="15"/>
  <c r="N909" i="15"/>
  <c r="K909" i="15"/>
  <c r="J909" i="15"/>
  <c r="G909" i="15"/>
  <c r="M909" i="15"/>
  <c r="R909" i="15"/>
  <c r="L909" i="15"/>
  <c r="I909" i="15"/>
  <c r="O909" i="15"/>
  <c r="Q909" i="15"/>
  <c r="AA909" i="15" s="1"/>
  <c r="P909" i="15"/>
  <c r="S909" i="15"/>
  <c r="D909" i="15"/>
  <c r="F909" i="15"/>
  <c r="E909" i="15"/>
  <c r="AB909" i="15"/>
  <c r="A910" i="15"/>
  <c r="V908" i="15"/>
  <c r="U910" i="15" l="1"/>
  <c r="G910" i="15"/>
  <c r="C910" i="15"/>
  <c r="S910" i="15"/>
  <c r="M910" i="15"/>
  <c r="F910" i="15"/>
  <c r="I910" i="15"/>
  <c r="N910" i="15"/>
  <c r="H910" i="15"/>
  <c r="E910" i="15"/>
  <c r="D910" i="15"/>
  <c r="K910" i="15"/>
  <c r="B910" i="15"/>
  <c r="J910" i="15"/>
  <c r="P910" i="15"/>
  <c r="Q910" i="15"/>
  <c r="AA910" i="15" s="1"/>
  <c r="O910" i="15"/>
  <c r="AB910" i="15"/>
  <c r="R910" i="15"/>
  <c r="T910" i="15"/>
  <c r="L910" i="15"/>
  <c r="A911" i="15"/>
  <c r="V909" i="15"/>
  <c r="D911" i="15" l="1"/>
  <c r="B911" i="15"/>
  <c r="F911" i="15"/>
  <c r="O911" i="15"/>
  <c r="M911" i="15"/>
  <c r="I911" i="15"/>
  <c r="H911" i="15"/>
  <c r="K911" i="15"/>
  <c r="G911" i="15"/>
  <c r="T911" i="15"/>
  <c r="AB911" i="15"/>
  <c r="E911" i="15"/>
  <c r="S911" i="15"/>
  <c r="U911" i="15"/>
  <c r="C911" i="15"/>
  <c r="J911" i="15"/>
  <c r="P911" i="15"/>
  <c r="N911" i="15"/>
  <c r="L911" i="15"/>
  <c r="Q911" i="15"/>
  <c r="AA911" i="15" s="1"/>
  <c r="R911" i="15"/>
  <c r="A912" i="15"/>
  <c r="V910" i="15"/>
  <c r="P912" i="15" l="1"/>
  <c r="T912" i="15"/>
  <c r="D912" i="15"/>
  <c r="K912" i="15"/>
  <c r="G912" i="15"/>
  <c r="AB912" i="15"/>
  <c r="S912" i="15"/>
  <c r="H912" i="15"/>
  <c r="M912" i="15"/>
  <c r="R912" i="15"/>
  <c r="U912" i="15"/>
  <c r="C912" i="15"/>
  <c r="E912" i="15"/>
  <c r="J912" i="15"/>
  <c r="O912" i="15"/>
  <c r="N912" i="15"/>
  <c r="Q912" i="15"/>
  <c r="AA912" i="15" s="1"/>
  <c r="L912" i="15"/>
  <c r="F912" i="15"/>
  <c r="I912" i="15"/>
  <c r="B912" i="15"/>
  <c r="A913" i="15"/>
  <c r="V911" i="15"/>
  <c r="V912" i="15" l="1"/>
  <c r="S913" i="15"/>
  <c r="B913" i="15"/>
  <c r="D913" i="15"/>
  <c r="K913" i="15"/>
  <c r="M913" i="15"/>
  <c r="R913" i="15"/>
  <c r="E913" i="15"/>
  <c r="L913" i="15"/>
  <c r="C913" i="15"/>
  <c r="O913" i="15"/>
  <c r="T913" i="15"/>
  <c r="H913" i="15"/>
  <c r="P913" i="15"/>
  <c r="F913" i="15"/>
  <c r="N913" i="15"/>
  <c r="G913" i="15"/>
  <c r="J913" i="15"/>
  <c r="AB913" i="15"/>
  <c r="I913" i="15"/>
  <c r="U913" i="15"/>
  <c r="Q913" i="15"/>
  <c r="AA913" i="15" s="1"/>
  <c r="A914" i="15"/>
  <c r="V913" i="15" l="1"/>
  <c r="B914" i="15"/>
  <c r="N914" i="15"/>
  <c r="G914" i="15"/>
  <c r="P914" i="15"/>
  <c r="R914" i="15"/>
  <c r="K914" i="15"/>
  <c r="J914" i="15"/>
  <c r="E914" i="15"/>
  <c r="T914" i="15"/>
  <c r="M914" i="15"/>
  <c r="D914" i="15"/>
  <c r="F914" i="15"/>
  <c r="L914" i="15"/>
  <c r="AB914" i="15"/>
  <c r="C914" i="15"/>
  <c r="U914" i="15"/>
  <c r="O914" i="15"/>
  <c r="Q914" i="15"/>
  <c r="AA914" i="15" s="1"/>
  <c r="I914" i="15"/>
  <c r="H914" i="15"/>
  <c r="S914" i="15"/>
  <c r="A915" i="15"/>
  <c r="V914" i="15" l="1"/>
  <c r="I915" i="15"/>
  <c r="Q915" i="15"/>
  <c r="AA915" i="15" s="1"/>
  <c r="U915" i="15"/>
  <c r="T915" i="15"/>
  <c r="O915" i="15"/>
  <c r="S915" i="15"/>
  <c r="K915" i="15"/>
  <c r="R915" i="15"/>
  <c r="M915" i="15"/>
  <c r="E915" i="15"/>
  <c r="P915" i="15"/>
  <c r="AB915" i="15"/>
  <c r="J915" i="15"/>
  <c r="C915" i="15"/>
  <c r="H915" i="15"/>
  <c r="N915" i="15"/>
  <c r="G915" i="15"/>
  <c r="L915" i="15"/>
  <c r="D915" i="15"/>
  <c r="B915" i="15"/>
  <c r="F915" i="15"/>
  <c r="A916" i="15"/>
  <c r="N916" i="15" l="1"/>
  <c r="J916" i="15"/>
  <c r="K916" i="15"/>
  <c r="S916" i="15"/>
  <c r="R916" i="15"/>
  <c r="P916" i="15"/>
  <c r="I916" i="15"/>
  <c r="U916" i="15"/>
  <c r="F916" i="15"/>
  <c r="O916" i="15"/>
  <c r="AB916" i="15"/>
  <c r="Q916" i="15"/>
  <c r="AA916" i="15" s="1"/>
  <c r="G916" i="15"/>
  <c r="D916" i="15"/>
  <c r="M916" i="15"/>
  <c r="H916" i="15"/>
  <c r="L916" i="15"/>
  <c r="B916" i="15"/>
  <c r="E916" i="15"/>
  <c r="C916" i="15"/>
  <c r="T916" i="15"/>
  <c r="A917" i="15"/>
  <c r="V915" i="15"/>
  <c r="K917" i="15" l="1"/>
  <c r="L917" i="15"/>
  <c r="Q917" i="15"/>
  <c r="AA917" i="15" s="1"/>
  <c r="J917" i="15"/>
  <c r="E917" i="15"/>
  <c r="D917" i="15"/>
  <c r="P917" i="15"/>
  <c r="H917" i="15"/>
  <c r="N917" i="15"/>
  <c r="B917" i="15"/>
  <c r="F917" i="15"/>
  <c r="S917" i="15"/>
  <c r="T917" i="15"/>
  <c r="AB917" i="15"/>
  <c r="R917" i="15"/>
  <c r="G917" i="15"/>
  <c r="M917" i="15"/>
  <c r="I917" i="15"/>
  <c r="U917" i="15"/>
  <c r="V917" i="15" s="1"/>
  <c r="C917" i="15"/>
  <c r="O917" i="15"/>
  <c r="A918" i="15"/>
  <c r="V916" i="15"/>
  <c r="C918" i="15" l="1"/>
  <c r="G918" i="15"/>
  <c r="B918" i="15"/>
  <c r="U918" i="15"/>
  <c r="K918" i="15"/>
  <c r="AB918" i="15"/>
  <c r="D918" i="15"/>
  <c r="F918" i="15"/>
  <c r="O918" i="15"/>
  <c r="P918" i="15"/>
  <c r="T918" i="15"/>
  <c r="L918" i="15"/>
  <c r="N918" i="15"/>
  <c r="S918" i="15"/>
  <c r="I918" i="15"/>
  <c r="R918" i="15"/>
  <c r="E918" i="15"/>
  <c r="H918" i="15"/>
  <c r="M918" i="15"/>
  <c r="Q918" i="15"/>
  <c r="AA918" i="15" s="1"/>
  <c r="J918" i="15"/>
  <c r="A919" i="15"/>
  <c r="V918" i="15" l="1"/>
  <c r="Q919" i="15"/>
  <c r="AA919" i="15" s="1"/>
  <c r="S919" i="15"/>
  <c r="G919" i="15"/>
  <c r="E919" i="15"/>
  <c r="I919" i="15"/>
  <c r="U919" i="15"/>
  <c r="D919" i="15"/>
  <c r="B919" i="15"/>
  <c r="AB919" i="15"/>
  <c r="M919" i="15"/>
  <c r="O919" i="15"/>
  <c r="J919" i="15"/>
  <c r="R919" i="15"/>
  <c r="F919" i="15"/>
  <c r="C919" i="15"/>
  <c r="K919" i="15"/>
  <c r="P919" i="15"/>
  <c r="L919" i="15"/>
  <c r="N919" i="15"/>
  <c r="T919" i="15"/>
  <c r="H919" i="15"/>
  <c r="A920" i="15"/>
  <c r="E920" i="15" l="1"/>
  <c r="T920" i="15"/>
  <c r="AB920" i="15"/>
  <c r="K920" i="15"/>
  <c r="N920" i="15"/>
  <c r="F920" i="15"/>
  <c r="G920" i="15"/>
  <c r="S920" i="15"/>
  <c r="I920" i="15"/>
  <c r="B920" i="15"/>
  <c r="H920" i="15"/>
  <c r="Q920" i="15"/>
  <c r="AA920" i="15" s="1"/>
  <c r="M920" i="15"/>
  <c r="D920" i="15"/>
  <c r="P920" i="15"/>
  <c r="L920" i="15"/>
  <c r="R920" i="15"/>
  <c r="U920" i="15"/>
  <c r="V920" i="15" s="1"/>
  <c r="O920" i="15"/>
  <c r="C920" i="15"/>
  <c r="J920" i="15"/>
  <c r="A921" i="15"/>
  <c r="V919" i="15"/>
  <c r="K921" i="15" l="1"/>
  <c r="M921" i="15"/>
  <c r="G921" i="15"/>
  <c r="U921" i="15"/>
  <c r="H921" i="15"/>
  <c r="P921" i="15"/>
  <c r="F921" i="15"/>
  <c r="N921" i="15"/>
  <c r="I921" i="15"/>
  <c r="J921" i="15"/>
  <c r="E921" i="15"/>
  <c r="L921" i="15"/>
  <c r="C921" i="15"/>
  <c r="O921" i="15"/>
  <c r="AB921" i="15"/>
  <c r="R921" i="15"/>
  <c r="Q921" i="15"/>
  <c r="AA921" i="15" s="1"/>
  <c r="T921" i="15"/>
  <c r="S921" i="15"/>
  <c r="B921" i="15"/>
  <c r="D921" i="15"/>
  <c r="A922" i="15"/>
  <c r="V921" i="15" l="1"/>
  <c r="S922" i="15"/>
  <c r="E922" i="15"/>
  <c r="N922" i="15"/>
  <c r="L922" i="15"/>
  <c r="J922" i="15"/>
  <c r="Q922" i="15"/>
  <c r="AA922" i="15" s="1"/>
  <c r="K922" i="15"/>
  <c r="U922" i="15"/>
  <c r="I922" i="15"/>
  <c r="R922" i="15"/>
  <c r="B922" i="15"/>
  <c r="C922" i="15"/>
  <c r="T922" i="15"/>
  <c r="D922" i="15"/>
  <c r="H922" i="15"/>
  <c r="F922" i="15"/>
  <c r="M922" i="15"/>
  <c r="O922" i="15"/>
  <c r="P922" i="15"/>
  <c r="AB922" i="15"/>
  <c r="G922" i="15"/>
  <c r="A923" i="15"/>
  <c r="V922" i="15" l="1"/>
  <c r="Q923" i="15"/>
  <c r="AA923" i="15" s="1"/>
  <c r="U923" i="15"/>
  <c r="K923" i="15"/>
  <c r="E923" i="15"/>
  <c r="S923" i="15"/>
  <c r="P923" i="15"/>
  <c r="D923" i="15"/>
  <c r="C923" i="15"/>
  <c r="F923" i="15"/>
  <c r="H923" i="15"/>
  <c r="G923" i="15"/>
  <c r="M923" i="15"/>
  <c r="O923" i="15"/>
  <c r="I923" i="15"/>
  <c r="B923" i="15"/>
  <c r="J923" i="15"/>
  <c r="AB923" i="15"/>
  <c r="T923" i="15"/>
  <c r="N923" i="15"/>
  <c r="R923" i="15"/>
  <c r="L923" i="15"/>
  <c r="A924" i="15"/>
  <c r="AB924" i="15" l="1"/>
  <c r="P924" i="15"/>
  <c r="J924" i="15"/>
  <c r="R924" i="15"/>
  <c r="T924" i="15"/>
  <c r="U924" i="15"/>
  <c r="E924" i="15"/>
  <c r="Q924" i="15"/>
  <c r="AA924" i="15" s="1"/>
  <c r="K924" i="15"/>
  <c r="N924" i="15"/>
  <c r="H924" i="15"/>
  <c r="S924" i="15"/>
  <c r="F924" i="15"/>
  <c r="I924" i="15"/>
  <c r="C924" i="15"/>
  <c r="O924" i="15"/>
  <c r="G924" i="15"/>
  <c r="B924" i="15"/>
  <c r="D924" i="15"/>
  <c r="L924" i="15"/>
  <c r="M924" i="15"/>
  <c r="A925" i="15"/>
  <c r="V923" i="15"/>
  <c r="V924" i="15" l="1"/>
  <c r="T925" i="15"/>
  <c r="U925" i="15"/>
  <c r="P925" i="15"/>
  <c r="N925" i="15"/>
  <c r="B925" i="15"/>
  <c r="O925" i="15"/>
  <c r="Q925" i="15"/>
  <c r="AA925" i="15" s="1"/>
  <c r="J925" i="15"/>
  <c r="S925" i="15"/>
  <c r="AB925" i="15"/>
  <c r="D925" i="15"/>
  <c r="I925" i="15"/>
  <c r="G925" i="15"/>
  <c r="M925" i="15"/>
  <c r="E925" i="15"/>
  <c r="H925" i="15"/>
  <c r="F925" i="15"/>
  <c r="K925" i="15"/>
  <c r="R925" i="15"/>
  <c r="L925" i="15"/>
  <c r="C925" i="15"/>
  <c r="A926" i="15"/>
  <c r="V925" i="15" l="1"/>
  <c r="N926" i="15"/>
  <c r="T926" i="15"/>
  <c r="I926" i="15"/>
  <c r="K926" i="15"/>
  <c r="M926" i="15"/>
  <c r="D926" i="15"/>
  <c r="J926" i="15"/>
  <c r="Q926" i="15"/>
  <c r="AA926" i="15" s="1"/>
  <c r="O926" i="15"/>
  <c r="P926" i="15"/>
  <c r="R926" i="15"/>
  <c r="B926" i="15"/>
  <c r="L926" i="15"/>
  <c r="E926" i="15"/>
  <c r="S926" i="15"/>
  <c r="G926" i="15"/>
  <c r="F926" i="15"/>
  <c r="U926" i="15"/>
  <c r="AB926" i="15"/>
  <c r="H926" i="15"/>
  <c r="C926" i="15"/>
  <c r="A927" i="15"/>
  <c r="V926" i="15" l="1"/>
  <c r="T927" i="15"/>
  <c r="J927" i="15"/>
  <c r="P927" i="15"/>
  <c r="H927" i="15"/>
  <c r="N927" i="15"/>
  <c r="K927" i="15"/>
  <c r="L927" i="15"/>
  <c r="G927" i="15"/>
  <c r="B927" i="15"/>
  <c r="R927" i="15"/>
  <c r="AB927" i="15"/>
  <c r="E927" i="15"/>
  <c r="U927" i="15"/>
  <c r="V927" i="15" s="1"/>
  <c r="Q927" i="15"/>
  <c r="AA927" i="15" s="1"/>
  <c r="O927" i="15"/>
  <c r="M927" i="15"/>
  <c r="I927" i="15"/>
  <c r="S927" i="15"/>
  <c r="C927" i="15"/>
  <c r="D927" i="15"/>
  <c r="F927" i="15"/>
  <c r="A928" i="15"/>
  <c r="B928" i="15" l="1"/>
  <c r="D928" i="15"/>
  <c r="K928" i="15"/>
  <c r="O928" i="15"/>
  <c r="T928" i="15"/>
  <c r="J928" i="15"/>
  <c r="H928" i="15"/>
  <c r="I928" i="15"/>
  <c r="C928" i="15"/>
  <c r="R928" i="15"/>
  <c r="S928" i="15"/>
  <c r="F928" i="15"/>
  <c r="M928" i="15"/>
  <c r="L928" i="15"/>
  <c r="U928" i="15"/>
  <c r="AB928" i="15"/>
  <c r="N928" i="15"/>
  <c r="P928" i="15"/>
  <c r="E928" i="15"/>
  <c r="G928" i="15"/>
  <c r="Q928" i="15"/>
  <c r="AA928" i="15" s="1"/>
  <c r="A929" i="15"/>
  <c r="L929" i="15" l="1"/>
  <c r="T929" i="15"/>
  <c r="F929" i="15"/>
  <c r="I929" i="15"/>
  <c r="Q929" i="15"/>
  <c r="AA929" i="15" s="1"/>
  <c r="E929" i="15"/>
  <c r="S929" i="15"/>
  <c r="U929" i="15"/>
  <c r="D929" i="15"/>
  <c r="B929" i="15"/>
  <c r="C929" i="15"/>
  <c r="M929" i="15"/>
  <c r="AB929" i="15"/>
  <c r="R929" i="15"/>
  <c r="K929" i="15"/>
  <c r="H929" i="15"/>
  <c r="J929" i="15"/>
  <c r="P929" i="15"/>
  <c r="N929" i="15"/>
  <c r="G929" i="15"/>
  <c r="O929" i="15"/>
  <c r="A930" i="15"/>
  <c r="V928" i="15"/>
  <c r="V929" i="15" l="1"/>
  <c r="B930" i="15"/>
  <c r="J930" i="15"/>
  <c r="G930" i="15"/>
  <c r="Q930" i="15"/>
  <c r="AA930" i="15" s="1"/>
  <c r="N930" i="15"/>
  <c r="U930" i="15"/>
  <c r="D930" i="15"/>
  <c r="K930" i="15"/>
  <c r="O930" i="15"/>
  <c r="H930" i="15"/>
  <c r="L930" i="15"/>
  <c r="S930" i="15"/>
  <c r="E930" i="15"/>
  <c r="R930" i="15"/>
  <c r="C930" i="15"/>
  <c r="I930" i="15"/>
  <c r="AB930" i="15"/>
  <c r="F930" i="15"/>
  <c r="M930" i="15"/>
  <c r="T930" i="15"/>
  <c r="P930" i="15"/>
  <c r="A931" i="15"/>
  <c r="V930" i="15" l="1"/>
  <c r="E931" i="15"/>
  <c r="R931" i="15"/>
  <c r="Q931" i="15"/>
  <c r="AA931" i="15" s="1"/>
  <c r="C931" i="15"/>
  <c r="T931" i="15"/>
  <c r="AB931" i="15"/>
  <c r="O931" i="15"/>
  <c r="K931" i="15"/>
  <c r="I931" i="15"/>
  <c r="M931" i="15"/>
  <c r="P931" i="15"/>
  <c r="U931" i="15"/>
  <c r="J931" i="15"/>
  <c r="D931" i="15"/>
  <c r="G931" i="15"/>
  <c r="L931" i="15"/>
  <c r="H931" i="15"/>
  <c r="B931" i="15"/>
  <c r="S931" i="15"/>
  <c r="N931" i="15"/>
  <c r="F931" i="15"/>
  <c r="A932" i="15"/>
  <c r="V931" i="15" l="1"/>
  <c r="AB932" i="15"/>
  <c r="M932" i="15"/>
  <c r="H932" i="15"/>
  <c r="D932" i="15"/>
  <c r="E932" i="15"/>
  <c r="P932" i="15"/>
  <c r="G932" i="15"/>
  <c r="N932" i="15"/>
  <c r="J932" i="15"/>
  <c r="K932" i="15"/>
  <c r="B932" i="15"/>
  <c r="S932" i="15"/>
  <c r="T932" i="15"/>
  <c r="O932" i="15"/>
  <c r="C932" i="15"/>
  <c r="Q932" i="15"/>
  <c r="AA932" i="15" s="1"/>
  <c r="L932" i="15"/>
  <c r="I932" i="15"/>
  <c r="U932" i="15"/>
  <c r="F932" i="15"/>
  <c r="R932" i="15"/>
  <c r="A933" i="15"/>
  <c r="V932" i="15" l="1"/>
  <c r="L933" i="15"/>
  <c r="H933" i="15"/>
  <c r="I933" i="15"/>
  <c r="E933" i="15"/>
  <c r="P933" i="15"/>
  <c r="O933" i="15"/>
  <c r="S933" i="15"/>
  <c r="U933" i="15"/>
  <c r="T933" i="15"/>
  <c r="F933" i="15"/>
  <c r="G933" i="15"/>
  <c r="D933" i="15"/>
  <c r="Q933" i="15"/>
  <c r="AA933" i="15" s="1"/>
  <c r="R933" i="15"/>
  <c r="B933" i="15"/>
  <c r="AB933" i="15"/>
  <c r="K933" i="15"/>
  <c r="C933" i="15"/>
  <c r="N933" i="15"/>
  <c r="M933" i="15"/>
  <c r="J933" i="15"/>
  <c r="A934" i="15"/>
  <c r="S934" i="15" l="1"/>
  <c r="J934" i="15"/>
  <c r="K934" i="15"/>
  <c r="AB934" i="15"/>
  <c r="T934" i="15"/>
  <c r="F934" i="15"/>
  <c r="O934" i="15"/>
  <c r="P934" i="15"/>
  <c r="B934" i="15"/>
  <c r="G934" i="15"/>
  <c r="U934" i="15"/>
  <c r="I934" i="15"/>
  <c r="R934" i="15"/>
  <c r="C934" i="15"/>
  <c r="L934" i="15"/>
  <c r="D934" i="15"/>
  <c r="H934" i="15"/>
  <c r="M934" i="15"/>
  <c r="Q934" i="15"/>
  <c r="AA934" i="15" s="1"/>
  <c r="E934" i="15"/>
  <c r="N934" i="15"/>
  <c r="A935" i="15"/>
  <c r="V933" i="15"/>
  <c r="V934" i="15" l="1"/>
  <c r="N935" i="15"/>
  <c r="M935" i="15"/>
  <c r="P935" i="15"/>
  <c r="Q935" i="15"/>
  <c r="AA935" i="15" s="1"/>
  <c r="K935" i="15"/>
  <c r="F935" i="15"/>
  <c r="E935" i="15"/>
  <c r="S935" i="15"/>
  <c r="L935" i="15"/>
  <c r="D935" i="15"/>
  <c r="T935" i="15"/>
  <c r="I935" i="15"/>
  <c r="H935" i="15"/>
  <c r="U935" i="15"/>
  <c r="J935" i="15"/>
  <c r="AB935" i="15"/>
  <c r="G935" i="15"/>
  <c r="O935" i="15"/>
  <c r="B935" i="15"/>
  <c r="R935" i="15"/>
  <c r="C935" i="15"/>
  <c r="A936" i="15"/>
  <c r="H936" i="15" l="1"/>
  <c r="L936" i="15"/>
  <c r="T936" i="15"/>
  <c r="P936" i="15"/>
  <c r="O936" i="15"/>
  <c r="AB936" i="15"/>
  <c r="K936" i="15"/>
  <c r="Q936" i="15"/>
  <c r="AA936" i="15" s="1"/>
  <c r="S936" i="15"/>
  <c r="U936" i="15"/>
  <c r="B936" i="15"/>
  <c r="M936" i="15"/>
  <c r="R936" i="15"/>
  <c r="G936" i="15"/>
  <c r="N936" i="15"/>
  <c r="E936" i="15"/>
  <c r="J936" i="15"/>
  <c r="C936" i="15"/>
  <c r="I936" i="15"/>
  <c r="F936" i="15"/>
  <c r="D936" i="15"/>
  <c r="A937" i="15"/>
  <c r="V935" i="15"/>
  <c r="V936" i="15" l="1"/>
  <c r="J937" i="15"/>
  <c r="S937" i="15"/>
  <c r="T937" i="15"/>
  <c r="H937" i="15"/>
  <c r="O937" i="15"/>
  <c r="K937" i="15"/>
  <c r="M937" i="15"/>
  <c r="Q937" i="15"/>
  <c r="AA937" i="15" s="1"/>
  <c r="E937" i="15"/>
  <c r="L937" i="15"/>
  <c r="D937" i="15"/>
  <c r="C937" i="15"/>
  <c r="R937" i="15"/>
  <c r="P937" i="15"/>
  <c r="B937" i="15"/>
  <c r="AB937" i="15"/>
  <c r="I937" i="15"/>
  <c r="G937" i="15"/>
  <c r="F937" i="15"/>
  <c r="N937" i="15"/>
  <c r="U937" i="15"/>
  <c r="A938" i="15"/>
  <c r="V937" i="15" l="1"/>
  <c r="K938" i="15"/>
  <c r="M938" i="15"/>
  <c r="J938" i="15"/>
  <c r="G938" i="15"/>
  <c r="D938" i="15"/>
  <c r="C938" i="15"/>
  <c r="R938" i="15"/>
  <c r="T938" i="15"/>
  <c r="L938" i="15"/>
  <c r="I938" i="15"/>
  <c r="F938" i="15"/>
  <c r="E938" i="15"/>
  <c r="AB938" i="15"/>
  <c r="H938" i="15"/>
  <c r="B938" i="15"/>
  <c r="Q938" i="15"/>
  <c r="AA938" i="15" s="1"/>
  <c r="O938" i="15"/>
  <c r="P938" i="15"/>
  <c r="N938" i="15"/>
  <c r="U938" i="15"/>
  <c r="S938" i="15"/>
  <c r="A939" i="15"/>
  <c r="V938" i="15" l="1"/>
  <c r="G939" i="15"/>
  <c r="J939" i="15"/>
  <c r="O939" i="15"/>
  <c r="C939" i="15"/>
  <c r="R939" i="15"/>
  <c r="T939" i="15"/>
  <c r="H939" i="15"/>
  <c r="N939" i="15"/>
  <c r="M939" i="15"/>
  <c r="L939" i="15"/>
  <c r="B939" i="15"/>
  <c r="I939" i="15"/>
  <c r="Q939" i="15"/>
  <c r="AA939" i="15" s="1"/>
  <c r="U939" i="15"/>
  <c r="K939" i="15"/>
  <c r="AB939" i="15"/>
  <c r="E939" i="15"/>
  <c r="S939" i="15"/>
  <c r="P939" i="15"/>
  <c r="D939" i="15"/>
  <c r="F939" i="15"/>
  <c r="A940" i="15"/>
  <c r="B940" i="15" l="1"/>
  <c r="P940" i="15"/>
  <c r="J940" i="15"/>
  <c r="F940" i="15"/>
  <c r="D940" i="15"/>
  <c r="M940" i="15"/>
  <c r="R940" i="15"/>
  <c r="AB940" i="15"/>
  <c r="U940" i="15"/>
  <c r="E940" i="15"/>
  <c r="Q940" i="15"/>
  <c r="AA940" i="15" s="1"/>
  <c r="G940" i="15"/>
  <c r="N940" i="15"/>
  <c r="H940" i="15"/>
  <c r="S940" i="15"/>
  <c r="L940" i="15"/>
  <c r="I940" i="15"/>
  <c r="T940" i="15"/>
  <c r="K940" i="15"/>
  <c r="O940" i="15"/>
  <c r="C940" i="15"/>
  <c r="A941" i="15"/>
  <c r="V939" i="15"/>
  <c r="U941" i="15" l="1"/>
  <c r="E941" i="15"/>
  <c r="L941" i="15"/>
  <c r="B941" i="15"/>
  <c r="S941" i="15"/>
  <c r="P941" i="15"/>
  <c r="O941" i="15"/>
  <c r="G941" i="15"/>
  <c r="J941" i="15"/>
  <c r="AB941" i="15"/>
  <c r="C941" i="15"/>
  <c r="I941" i="15"/>
  <c r="M941" i="15"/>
  <c r="T941" i="15"/>
  <c r="R941" i="15"/>
  <c r="N941" i="15"/>
  <c r="F941" i="15"/>
  <c r="Q941" i="15"/>
  <c r="AA941" i="15" s="1"/>
  <c r="H941" i="15"/>
  <c r="D941" i="15"/>
  <c r="K941" i="15"/>
  <c r="A942" i="15"/>
  <c r="V940" i="15"/>
  <c r="U942" i="15" l="1"/>
  <c r="Q942" i="15"/>
  <c r="AA942" i="15" s="1"/>
  <c r="O942" i="15"/>
  <c r="I942" i="15"/>
  <c r="R942" i="15"/>
  <c r="C942" i="15"/>
  <c r="L942" i="15"/>
  <c r="D942" i="15"/>
  <c r="M942" i="15"/>
  <c r="F942" i="15"/>
  <c r="G942" i="15"/>
  <c r="S942" i="15"/>
  <c r="P942" i="15"/>
  <c r="T942" i="15"/>
  <c r="AB942" i="15"/>
  <c r="E942" i="15"/>
  <c r="N942" i="15"/>
  <c r="H942" i="15"/>
  <c r="J942" i="15"/>
  <c r="K942" i="15"/>
  <c r="B942" i="15"/>
  <c r="A943" i="15"/>
  <c r="V941" i="15"/>
  <c r="T943" i="15" l="1"/>
  <c r="AB943" i="15"/>
  <c r="O943" i="15"/>
  <c r="U943" i="15"/>
  <c r="M943" i="15"/>
  <c r="F943" i="15"/>
  <c r="H943" i="15"/>
  <c r="S943" i="15"/>
  <c r="R943" i="15"/>
  <c r="J943" i="15"/>
  <c r="G943" i="15"/>
  <c r="I943" i="15"/>
  <c r="N943" i="15"/>
  <c r="K943" i="15"/>
  <c r="D943" i="15"/>
  <c r="L943" i="15"/>
  <c r="E943" i="15"/>
  <c r="B943" i="15"/>
  <c r="P943" i="15"/>
  <c r="Q943" i="15"/>
  <c r="AA943" i="15" s="1"/>
  <c r="C943" i="15"/>
  <c r="A944" i="15"/>
  <c r="V942" i="15"/>
  <c r="V943" i="15" l="1"/>
  <c r="K944" i="15"/>
  <c r="N944" i="15"/>
  <c r="Q944" i="15"/>
  <c r="AA944" i="15" s="1"/>
  <c r="S944" i="15"/>
  <c r="I944" i="15"/>
  <c r="U944" i="15"/>
  <c r="R944" i="15"/>
  <c r="P944" i="15"/>
  <c r="D944" i="15"/>
  <c r="G944" i="15"/>
  <c r="J944" i="15"/>
  <c r="O944" i="15"/>
  <c r="AB944" i="15"/>
  <c r="H944" i="15"/>
  <c r="L944" i="15"/>
  <c r="F944" i="15"/>
  <c r="M944" i="15"/>
  <c r="T944" i="15"/>
  <c r="B944" i="15"/>
  <c r="C944" i="15"/>
  <c r="E944" i="15"/>
  <c r="A945" i="15"/>
  <c r="G945" i="15" l="1"/>
  <c r="T945" i="15"/>
  <c r="C945" i="15"/>
  <c r="K945" i="15"/>
  <c r="Q945" i="15"/>
  <c r="AA945" i="15" s="1"/>
  <c r="U945" i="15"/>
  <c r="AB945" i="15"/>
  <c r="D945" i="15"/>
  <c r="N945" i="15"/>
  <c r="J945" i="15"/>
  <c r="M945" i="15"/>
  <c r="R945" i="15"/>
  <c r="L945" i="15"/>
  <c r="P945" i="15"/>
  <c r="F945" i="15"/>
  <c r="S945" i="15"/>
  <c r="E945" i="15"/>
  <c r="O945" i="15"/>
  <c r="H945" i="15"/>
  <c r="B945" i="15"/>
  <c r="I945" i="15"/>
  <c r="A946" i="15"/>
  <c r="V944" i="15"/>
  <c r="V945" i="15" l="1"/>
  <c r="P946" i="15"/>
  <c r="J946" i="15"/>
  <c r="Q946" i="15"/>
  <c r="AA946" i="15" s="1"/>
  <c r="R946" i="15"/>
  <c r="U946" i="15"/>
  <c r="AB946" i="15"/>
  <c r="F946" i="15"/>
  <c r="I946" i="15"/>
  <c r="N946" i="15"/>
  <c r="O946" i="15"/>
  <c r="C946" i="15"/>
  <c r="H946" i="15"/>
  <c r="K946" i="15"/>
  <c r="S946" i="15"/>
  <c r="M946" i="15"/>
  <c r="T946" i="15"/>
  <c r="L946" i="15"/>
  <c r="D946" i="15"/>
  <c r="G946" i="15"/>
  <c r="E946" i="15"/>
  <c r="B946" i="15"/>
  <c r="A947" i="15"/>
  <c r="V946" i="15" l="1"/>
  <c r="I947" i="15"/>
  <c r="Q947" i="15"/>
  <c r="AA947" i="15" s="1"/>
  <c r="AB947" i="15"/>
  <c r="U947" i="15"/>
  <c r="O947" i="15"/>
  <c r="S947" i="15"/>
  <c r="L947" i="15"/>
  <c r="D947" i="15"/>
  <c r="T947" i="15"/>
  <c r="F947" i="15"/>
  <c r="K947" i="15"/>
  <c r="R947" i="15"/>
  <c r="M947" i="15"/>
  <c r="E947" i="15"/>
  <c r="P947" i="15"/>
  <c r="C947" i="15"/>
  <c r="J947" i="15"/>
  <c r="B947" i="15"/>
  <c r="H947" i="15"/>
  <c r="N947" i="15"/>
  <c r="G947" i="15"/>
  <c r="A948" i="15"/>
  <c r="V947" i="15" l="1"/>
  <c r="L948" i="15"/>
  <c r="O948" i="15"/>
  <c r="T948" i="15"/>
  <c r="C948" i="15"/>
  <c r="D948" i="15"/>
  <c r="R948" i="15"/>
  <c r="G948" i="15"/>
  <c r="J948" i="15"/>
  <c r="M948" i="15"/>
  <c r="K948" i="15"/>
  <c r="I948" i="15"/>
  <c r="AB948" i="15"/>
  <c r="Q948" i="15"/>
  <c r="AA948" i="15" s="1"/>
  <c r="F948" i="15"/>
  <c r="U948" i="15"/>
  <c r="N948" i="15"/>
  <c r="H948" i="15"/>
  <c r="B948" i="15"/>
  <c r="E948" i="15"/>
  <c r="S948" i="15"/>
  <c r="P948" i="15"/>
  <c r="A949" i="15"/>
  <c r="V948" i="15" l="1"/>
  <c r="N949" i="15"/>
  <c r="O949" i="15"/>
  <c r="J949" i="15"/>
  <c r="L949" i="15"/>
  <c r="C949" i="15"/>
  <c r="I949" i="15"/>
  <c r="R949" i="15"/>
  <c r="E949" i="15"/>
  <c r="Q949" i="15"/>
  <c r="AA949" i="15" s="1"/>
  <c r="P949" i="15"/>
  <c r="G949" i="15"/>
  <c r="K949" i="15"/>
  <c r="B949" i="15"/>
  <c r="T949" i="15"/>
  <c r="H949" i="15"/>
  <c r="S949" i="15"/>
  <c r="AB949" i="15"/>
  <c r="D949" i="15"/>
  <c r="F949" i="15"/>
  <c r="M949" i="15"/>
  <c r="U949" i="15"/>
  <c r="V949" i="15" s="1"/>
  <c r="A950" i="15"/>
  <c r="D950" i="15" l="1"/>
  <c r="S950" i="15"/>
  <c r="K950" i="15"/>
  <c r="AB950" i="15"/>
  <c r="F950" i="15"/>
  <c r="O950" i="15"/>
  <c r="P950" i="15"/>
  <c r="T950" i="15"/>
  <c r="G950" i="15"/>
  <c r="C950" i="15"/>
  <c r="U950" i="15"/>
  <c r="N950" i="15"/>
  <c r="I950" i="15"/>
  <c r="R950" i="15"/>
  <c r="B950" i="15"/>
  <c r="L950" i="15"/>
  <c r="E950" i="15"/>
  <c r="H950" i="15"/>
  <c r="M950" i="15"/>
  <c r="Q950" i="15"/>
  <c r="AA950" i="15" s="1"/>
  <c r="J950" i="15"/>
  <c r="A951" i="15"/>
  <c r="V950" i="15" l="1"/>
  <c r="O951" i="15"/>
  <c r="M951" i="15"/>
  <c r="I951" i="15"/>
  <c r="C951" i="15"/>
  <c r="J951" i="15"/>
  <c r="P951" i="15"/>
  <c r="H951" i="15"/>
  <c r="N951" i="15"/>
  <c r="K951" i="15"/>
  <c r="L951" i="15"/>
  <c r="G951" i="15"/>
  <c r="Q951" i="15"/>
  <c r="AA951" i="15" s="1"/>
  <c r="AB951" i="15"/>
  <c r="R951" i="15"/>
  <c r="T951" i="15"/>
  <c r="E951" i="15"/>
  <c r="S951" i="15"/>
  <c r="U951" i="15"/>
  <c r="V951" i="15" s="1"/>
  <c r="D951" i="15"/>
  <c r="B951" i="15"/>
  <c r="F951" i="15"/>
  <c r="A952" i="15"/>
  <c r="N952" i="15" l="1"/>
  <c r="F952" i="15"/>
  <c r="Q952" i="15"/>
  <c r="AA952" i="15" s="1"/>
  <c r="L952" i="15"/>
  <c r="G952" i="15"/>
  <c r="R952" i="15"/>
  <c r="I952" i="15"/>
  <c r="B952" i="15"/>
  <c r="K952" i="15"/>
  <c r="C952" i="15"/>
  <c r="H952" i="15"/>
  <c r="J952" i="15"/>
  <c r="S952" i="15"/>
  <c r="M952" i="15"/>
  <c r="AB952" i="15"/>
  <c r="D952" i="15"/>
  <c r="T952" i="15"/>
  <c r="E952" i="15"/>
  <c r="O952" i="15"/>
  <c r="P952" i="15"/>
  <c r="U952" i="15"/>
  <c r="A953" i="15"/>
  <c r="V952" i="15" l="1"/>
  <c r="O953" i="15"/>
  <c r="M953" i="15"/>
  <c r="I953" i="15"/>
  <c r="Q953" i="15"/>
  <c r="AA953" i="15" s="1"/>
  <c r="G953" i="15"/>
  <c r="B953" i="15"/>
  <c r="D953" i="15"/>
  <c r="U953" i="15"/>
  <c r="K953" i="15"/>
  <c r="L953" i="15"/>
  <c r="H953" i="15"/>
  <c r="AB953" i="15"/>
  <c r="J953" i="15"/>
  <c r="C953" i="15"/>
  <c r="E953" i="15"/>
  <c r="P953" i="15"/>
  <c r="N953" i="15"/>
  <c r="T953" i="15"/>
  <c r="R953" i="15"/>
  <c r="F953" i="15"/>
  <c r="S953" i="15"/>
  <c r="A954" i="15"/>
  <c r="M954" i="15" l="1"/>
  <c r="F954" i="15"/>
  <c r="Q954" i="15"/>
  <c r="AA954" i="15" s="1"/>
  <c r="C954" i="15"/>
  <c r="B954" i="15"/>
  <c r="N954" i="15"/>
  <c r="K954" i="15"/>
  <c r="J954" i="15"/>
  <c r="T954" i="15"/>
  <c r="H954" i="15"/>
  <c r="D954" i="15"/>
  <c r="E954" i="15"/>
  <c r="I954" i="15"/>
  <c r="S954" i="15"/>
  <c r="L954" i="15"/>
  <c r="R954" i="15"/>
  <c r="P954" i="15"/>
  <c r="U954" i="15"/>
  <c r="AB954" i="15"/>
  <c r="O954" i="15"/>
  <c r="G954" i="15"/>
  <c r="A955" i="15"/>
  <c r="V953" i="15"/>
  <c r="V954" i="15" l="1"/>
  <c r="L955" i="15"/>
  <c r="M955" i="15"/>
  <c r="Q955" i="15"/>
  <c r="AA955" i="15" s="1"/>
  <c r="K955" i="15"/>
  <c r="U955" i="15"/>
  <c r="S955" i="15"/>
  <c r="O955" i="15"/>
  <c r="N955" i="15"/>
  <c r="G955" i="15"/>
  <c r="D955" i="15"/>
  <c r="I955" i="15"/>
  <c r="H955" i="15"/>
  <c r="T955" i="15"/>
  <c r="AB955" i="15"/>
  <c r="B955" i="15"/>
  <c r="R955" i="15"/>
  <c r="J955" i="15"/>
  <c r="P955" i="15"/>
  <c r="F955" i="15"/>
  <c r="C955" i="15"/>
  <c r="E955" i="15"/>
  <c r="A956" i="15"/>
  <c r="V955" i="15" l="1"/>
  <c r="D956" i="15"/>
  <c r="J956" i="15"/>
  <c r="R956" i="15"/>
  <c r="G956" i="15"/>
  <c r="I956" i="15"/>
  <c r="S956" i="15"/>
  <c r="O956" i="15"/>
  <c r="C956" i="15"/>
  <c r="U956" i="15"/>
  <c r="B956" i="15"/>
  <c r="H956" i="15"/>
  <c r="AB956" i="15"/>
  <c r="Q956" i="15"/>
  <c r="AA956" i="15" s="1"/>
  <c r="N956" i="15"/>
  <c r="P956" i="15"/>
  <c r="M956" i="15"/>
  <c r="L956" i="15"/>
  <c r="K956" i="15"/>
  <c r="E956" i="15"/>
  <c r="F956" i="15"/>
  <c r="T956" i="15"/>
  <c r="A957" i="15"/>
  <c r="AB957" i="15" l="1"/>
  <c r="E957" i="15"/>
  <c r="K957" i="15"/>
  <c r="P957" i="15"/>
  <c r="D957" i="15"/>
  <c r="B957" i="15"/>
  <c r="J957" i="15"/>
  <c r="R957" i="15"/>
  <c r="I957" i="15"/>
  <c r="L957" i="15"/>
  <c r="C957" i="15"/>
  <c r="O957" i="15"/>
  <c r="F957" i="15"/>
  <c r="H957" i="15"/>
  <c r="N957" i="15"/>
  <c r="M957" i="15"/>
  <c r="U957" i="15"/>
  <c r="G957" i="15"/>
  <c r="Q957" i="15"/>
  <c r="AA957" i="15" s="1"/>
  <c r="T957" i="15"/>
  <c r="S957" i="15"/>
  <c r="A958" i="15"/>
  <c r="V956" i="15"/>
  <c r="V957" i="15" l="1"/>
  <c r="F958" i="15"/>
  <c r="R958" i="15"/>
  <c r="H958" i="15"/>
  <c r="O958" i="15"/>
  <c r="P958" i="15"/>
  <c r="I958" i="15"/>
  <c r="L958" i="15"/>
  <c r="U958" i="15"/>
  <c r="K958" i="15"/>
  <c r="G958" i="15"/>
  <c r="E958" i="15"/>
  <c r="Q958" i="15"/>
  <c r="AA958" i="15" s="1"/>
  <c r="D958" i="15"/>
  <c r="S958" i="15"/>
  <c r="AB958" i="15"/>
  <c r="J958" i="15"/>
  <c r="T958" i="15"/>
  <c r="B958" i="15"/>
  <c r="N958" i="15"/>
  <c r="C958" i="15"/>
  <c r="M958" i="15"/>
  <c r="A959" i="15"/>
  <c r="V958" i="15" l="1"/>
  <c r="O959" i="15"/>
  <c r="I959" i="15"/>
  <c r="C959" i="15"/>
  <c r="U959" i="15"/>
  <c r="H959" i="15"/>
  <c r="Q959" i="15"/>
  <c r="AA959" i="15" s="1"/>
  <c r="J959" i="15"/>
  <c r="R959" i="15"/>
  <c r="T959" i="15"/>
  <c r="L959" i="15"/>
  <c r="G959" i="15"/>
  <c r="K959" i="15"/>
  <c r="M959" i="15"/>
  <c r="S959" i="15"/>
  <c r="P959" i="15"/>
  <c r="AB959" i="15"/>
  <c r="D959" i="15"/>
  <c r="B959" i="15"/>
  <c r="F959" i="15"/>
  <c r="N959" i="15"/>
  <c r="E959" i="15"/>
  <c r="A960" i="15"/>
  <c r="M960" i="15" l="1"/>
  <c r="D960" i="15"/>
  <c r="H960" i="15"/>
  <c r="R960" i="15"/>
  <c r="T960" i="15"/>
  <c r="AB960" i="15"/>
  <c r="N960" i="15"/>
  <c r="C960" i="15"/>
  <c r="E960" i="15"/>
  <c r="Q960" i="15"/>
  <c r="AA960" i="15" s="1"/>
  <c r="J960" i="15"/>
  <c r="K960" i="15"/>
  <c r="S960" i="15"/>
  <c r="B960" i="15"/>
  <c r="F960" i="15"/>
  <c r="G960" i="15"/>
  <c r="O960" i="15"/>
  <c r="P960" i="15"/>
  <c r="U960" i="15"/>
  <c r="I960" i="15"/>
  <c r="L960" i="15"/>
  <c r="A961" i="15"/>
  <c r="V959" i="15"/>
  <c r="J961" i="15" l="1"/>
  <c r="S961" i="15"/>
  <c r="R961" i="15"/>
  <c r="O961" i="15"/>
  <c r="F961" i="15"/>
  <c r="P961" i="15"/>
  <c r="D961" i="15"/>
  <c r="T961" i="15"/>
  <c r="E961" i="15"/>
  <c r="H961" i="15"/>
  <c r="I961" i="15"/>
  <c r="M961" i="15"/>
  <c r="K961" i="15"/>
  <c r="G961" i="15"/>
  <c r="AB961" i="15"/>
  <c r="Q961" i="15"/>
  <c r="AA961" i="15" s="1"/>
  <c r="C961" i="15"/>
  <c r="U961" i="15"/>
  <c r="V961" i="15" s="1"/>
  <c r="N961" i="15"/>
  <c r="B961" i="15"/>
  <c r="L961" i="15"/>
  <c r="A962" i="15"/>
  <c r="V960" i="15"/>
  <c r="H962" i="15" l="1"/>
  <c r="M962" i="15"/>
  <c r="I962" i="15"/>
  <c r="D962" i="15"/>
  <c r="G962" i="15"/>
  <c r="P962" i="15"/>
  <c r="Q962" i="15"/>
  <c r="AA962" i="15" s="1"/>
  <c r="B962" i="15"/>
  <c r="F962" i="15"/>
  <c r="K962" i="15"/>
  <c r="O962" i="15"/>
  <c r="T962" i="15"/>
  <c r="E962" i="15"/>
  <c r="AB962" i="15"/>
  <c r="L962" i="15"/>
  <c r="U962" i="15"/>
  <c r="C962" i="15"/>
  <c r="N962" i="15"/>
  <c r="S962" i="15"/>
  <c r="R962" i="15"/>
  <c r="J962" i="15"/>
  <c r="A963" i="15"/>
  <c r="Q963" i="15" l="1"/>
  <c r="AA963" i="15" s="1"/>
  <c r="L963" i="15"/>
  <c r="P963" i="15"/>
  <c r="S963" i="15"/>
  <c r="B963" i="15"/>
  <c r="O963" i="15"/>
  <c r="F963" i="15"/>
  <c r="D963" i="15"/>
  <c r="M963" i="15"/>
  <c r="G963" i="15"/>
  <c r="R963" i="15"/>
  <c r="C963" i="15"/>
  <c r="E963" i="15"/>
  <c r="U963" i="15"/>
  <c r="T963" i="15"/>
  <c r="N963" i="15"/>
  <c r="I963" i="15"/>
  <c r="J963" i="15"/>
  <c r="K963" i="15"/>
  <c r="AB963" i="15"/>
  <c r="H963" i="15"/>
  <c r="A964" i="15"/>
  <c r="V962" i="15"/>
  <c r="H964" i="15" l="1"/>
  <c r="S964" i="15"/>
  <c r="F964" i="15"/>
  <c r="G964" i="15"/>
  <c r="O964" i="15"/>
  <c r="P964" i="15"/>
  <c r="E964" i="15"/>
  <c r="AB964" i="15"/>
  <c r="K964" i="15"/>
  <c r="Q964" i="15"/>
  <c r="AA964" i="15" s="1"/>
  <c r="L964" i="15"/>
  <c r="M964" i="15"/>
  <c r="R964" i="15"/>
  <c r="J964" i="15"/>
  <c r="U964" i="15"/>
  <c r="D964" i="15"/>
  <c r="T964" i="15"/>
  <c r="B964" i="15"/>
  <c r="N964" i="15"/>
  <c r="C964" i="15"/>
  <c r="I964" i="15"/>
  <c r="A965" i="15"/>
  <c r="V963" i="15"/>
  <c r="B965" i="15" l="1"/>
  <c r="O965" i="15"/>
  <c r="P965" i="15"/>
  <c r="G965" i="15"/>
  <c r="M965" i="15"/>
  <c r="E965" i="15"/>
  <c r="H965" i="15"/>
  <c r="N965" i="15"/>
  <c r="AB965" i="15"/>
  <c r="L965" i="15"/>
  <c r="D965" i="15"/>
  <c r="T965" i="15"/>
  <c r="Q965" i="15"/>
  <c r="AA965" i="15" s="1"/>
  <c r="J965" i="15"/>
  <c r="K965" i="15"/>
  <c r="F965" i="15"/>
  <c r="I965" i="15"/>
  <c r="U965" i="15"/>
  <c r="R965" i="15"/>
  <c r="S965" i="15"/>
  <c r="C965" i="15"/>
  <c r="A966" i="15"/>
  <c r="V964" i="15"/>
  <c r="V965" i="15" l="1"/>
  <c r="F966" i="15"/>
  <c r="Q966" i="15"/>
  <c r="AA966" i="15" s="1"/>
  <c r="C966" i="15"/>
  <c r="K966" i="15"/>
  <c r="S966" i="15"/>
  <c r="M966" i="15"/>
  <c r="R966" i="15"/>
  <c r="T966" i="15"/>
  <c r="U966" i="15"/>
  <c r="D966" i="15"/>
  <c r="L966" i="15"/>
  <c r="G966" i="15"/>
  <c r="N966" i="15"/>
  <c r="O966" i="15"/>
  <c r="J966" i="15"/>
  <c r="H966" i="15"/>
  <c r="I966" i="15"/>
  <c r="AB966" i="15"/>
  <c r="P966" i="15"/>
  <c r="B966" i="15"/>
  <c r="E966" i="15"/>
  <c r="A967" i="15"/>
  <c r="G967" i="15" l="1"/>
  <c r="B967" i="15"/>
  <c r="D967" i="15"/>
  <c r="N967" i="15"/>
  <c r="K967" i="15"/>
  <c r="J967" i="15"/>
  <c r="O967" i="15"/>
  <c r="Q967" i="15"/>
  <c r="AA967" i="15" s="1"/>
  <c r="P967" i="15"/>
  <c r="T967" i="15"/>
  <c r="I967" i="15"/>
  <c r="E967" i="15"/>
  <c r="M967" i="15"/>
  <c r="H967" i="15"/>
  <c r="S967" i="15"/>
  <c r="L967" i="15"/>
  <c r="F967" i="15"/>
  <c r="C967" i="15"/>
  <c r="R967" i="15"/>
  <c r="AB967" i="15"/>
  <c r="U967" i="15"/>
  <c r="A968" i="15"/>
  <c r="V966" i="15"/>
  <c r="E968" i="15" l="1"/>
  <c r="N968" i="15"/>
  <c r="H968" i="15"/>
  <c r="I968" i="15"/>
  <c r="Q968" i="15"/>
  <c r="AA968" i="15" s="1"/>
  <c r="J968" i="15"/>
  <c r="B968" i="15"/>
  <c r="G968" i="15"/>
  <c r="C968" i="15"/>
  <c r="S968" i="15"/>
  <c r="O968" i="15"/>
  <c r="U968" i="15"/>
  <c r="R968" i="15"/>
  <c r="AB968" i="15"/>
  <c r="L968" i="15"/>
  <c r="K968" i="15"/>
  <c r="M968" i="15"/>
  <c r="F968" i="15"/>
  <c r="T968" i="15"/>
  <c r="D968" i="15"/>
  <c r="P968" i="15"/>
  <c r="A969" i="15"/>
  <c r="V967" i="15"/>
  <c r="V968" i="15" l="1"/>
  <c r="D969" i="15"/>
  <c r="M969" i="15"/>
  <c r="Q969" i="15"/>
  <c r="AA969" i="15" s="1"/>
  <c r="C969" i="15"/>
  <c r="G969" i="15"/>
  <c r="P969" i="15"/>
  <c r="H969" i="15"/>
  <c r="N969" i="15"/>
  <c r="F969" i="15"/>
  <c r="L969" i="15"/>
  <c r="B969" i="15"/>
  <c r="O969" i="15"/>
  <c r="U969" i="15"/>
  <c r="J969" i="15"/>
  <c r="K969" i="15"/>
  <c r="I969" i="15"/>
  <c r="S969" i="15"/>
  <c r="T969" i="15"/>
  <c r="E969" i="15"/>
  <c r="AB969" i="15"/>
  <c r="R969" i="15"/>
  <c r="A970" i="15"/>
  <c r="J970" i="15" l="1"/>
  <c r="L970" i="15"/>
  <c r="K970" i="15"/>
  <c r="AB970" i="15"/>
  <c r="H970" i="15"/>
  <c r="Q970" i="15"/>
  <c r="AA970" i="15" s="1"/>
  <c r="F970" i="15"/>
  <c r="T970" i="15"/>
  <c r="R970" i="15"/>
  <c r="G970" i="15"/>
  <c r="S970" i="15"/>
  <c r="P970" i="15"/>
  <c r="O970" i="15"/>
  <c r="I970" i="15"/>
  <c r="C970" i="15"/>
  <c r="M970" i="15"/>
  <c r="D970" i="15"/>
  <c r="U970" i="15"/>
  <c r="V970" i="15" s="1"/>
  <c r="N970" i="15"/>
  <c r="E970" i="15"/>
  <c r="B970" i="15"/>
  <c r="A971" i="15"/>
  <c r="V969" i="15"/>
  <c r="R971" i="15" l="1"/>
  <c r="M971" i="15"/>
  <c r="I971" i="15"/>
  <c r="U971" i="15"/>
  <c r="S971" i="15"/>
  <c r="P971" i="15"/>
  <c r="F971" i="15"/>
  <c r="N971" i="15"/>
  <c r="L971" i="15"/>
  <c r="J971" i="15"/>
  <c r="G971" i="15"/>
  <c r="H971" i="15"/>
  <c r="T971" i="15"/>
  <c r="E971" i="15"/>
  <c r="O971" i="15"/>
  <c r="B971" i="15"/>
  <c r="K971" i="15"/>
  <c r="AB971" i="15"/>
  <c r="D971" i="15"/>
  <c r="Q971" i="15"/>
  <c r="AA971" i="15" s="1"/>
  <c r="C971" i="15"/>
  <c r="A972" i="15"/>
  <c r="D972" i="15" l="1"/>
  <c r="R972" i="15"/>
  <c r="Q972" i="15"/>
  <c r="AA972" i="15" s="1"/>
  <c r="P972" i="15"/>
  <c r="N972" i="15"/>
  <c r="T972" i="15"/>
  <c r="G972" i="15"/>
  <c r="K972" i="15"/>
  <c r="M972" i="15"/>
  <c r="O972" i="15"/>
  <c r="L972" i="15"/>
  <c r="F972" i="15"/>
  <c r="C972" i="15"/>
  <c r="S972" i="15"/>
  <c r="AB972" i="15"/>
  <c r="J972" i="15"/>
  <c r="I972" i="15"/>
  <c r="B972" i="15"/>
  <c r="E972" i="15"/>
  <c r="U972" i="15"/>
  <c r="H972" i="15"/>
  <c r="A973" i="15"/>
  <c r="V971" i="15"/>
  <c r="L973" i="15" l="1"/>
  <c r="D973" i="15"/>
  <c r="C973" i="15"/>
  <c r="F973" i="15"/>
  <c r="B973" i="15"/>
  <c r="M973" i="15"/>
  <c r="S973" i="15"/>
  <c r="P973" i="15"/>
  <c r="N973" i="15"/>
  <c r="I973" i="15"/>
  <c r="K973" i="15"/>
  <c r="H973" i="15"/>
  <c r="R973" i="15"/>
  <c r="G973" i="15"/>
  <c r="E973" i="15"/>
  <c r="O973" i="15"/>
  <c r="J973" i="15"/>
  <c r="U973" i="15"/>
  <c r="V973" i="15" s="1"/>
  <c r="AB973" i="15"/>
  <c r="T973" i="15"/>
  <c r="Q973" i="15"/>
  <c r="AA973" i="15" s="1"/>
  <c r="A974" i="15"/>
  <c r="V972" i="15"/>
  <c r="L974" i="15" l="1"/>
  <c r="C974" i="15"/>
  <c r="I974" i="15"/>
  <c r="G974" i="15"/>
  <c r="M974" i="15"/>
  <c r="J974" i="15"/>
  <c r="N974" i="15"/>
  <c r="S974" i="15"/>
  <c r="K974" i="15"/>
  <c r="H974" i="15"/>
  <c r="O974" i="15"/>
  <c r="U974" i="15"/>
  <c r="Q974" i="15"/>
  <c r="AA974" i="15" s="1"/>
  <c r="AB974" i="15"/>
  <c r="T974" i="15"/>
  <c r="F974" i="15"/>
  <c r="B974" i="15"/>
  <c r="D974" i="15"/>
  <c r="E974" i="15"/>
  <c r="R974" i="15"/>
  <c r="P974" i="15"/>
  <c r="A975" i="15"/>
  <c r="V974" i="15" l="1"/>
  <c r="N975" i="15"/>
  <c r="O975" i="15"/>
  <c r="J975" i="15"/>
  <c r="H975" i="15"/>
  <c r="T975" i="15"/>
  <c r="I975" i="15"/>
  <c r="AB975" i="15"/>
  <c r="G975" i="15"/>
  <c r="E975" i="15"/>
  <c r="Q975" i="15"/>
  <c r="AA975" i="15" s="1"/>
  <c r="P975" i="15"/>
  <c r="R975" i="15"/>
  <c r="B975" i="15"/>
  <c r="L975" i="15"/>
  <c r="F975" i="15"/>
  <c r="S975" i="15"/>
  <c r="M975" i="15"/>
  <c r="K975" i="15"/>
  <c r="U975" i="15"/>
  <c r="D975" i="15"/>
  <c r="C975" i="15"/>
  <c r="A976" i="15"/>
  <c r="F976" i="15" l="1"/>
  <c r="D976" i="15"/>
  <c r="M976" i="15"/>
  <c r="O976" i="15"/>
  <c r="P976" i="15"/>
  <c r="U976" i="15"/>
  <c r="R976" i="15"/>
  <c r="E976" i="15"/>
  <c r="N976" i="15"/>
  <c r="I976" i="15"/>
  <c r="L976" i="15"/>
  <c r="B976" i="15"/>
  <c r="J976" i="15"/>
  <c r="K976" i="15"/>
  <c r="H976" i="15"/>
  <c r="S976" i="15"/>
  <c r="G976" i="15"/>
  <c r="T976" i="15"/>
  <c r="C976" i="15"/>
  <c r="AB976" i="15"/>
  <c r="Q976" i="15"/>
  <c r="AA976" i="15" s="1"/>
  <c r="A977" i="15"/>
  <c r="V975" i="15"/>
  <c r="C977" i="15" l="1"/>
  <c r="I977" i="15"/>
  <c r="O977" i="15"/>
  <c r="J977" i="15"/>
  <c r="S977" i="15"/>
  <c r="P977" i="15"/>
  <c r="D977" i="15"/>
  <c r="AB977" i="15"/>
  <c r="E977" i="15"/>
  <c r="H977" i="15"/>
  <c r="Q977" i="15"/>
  <c r="AA977" i="15" s="1"/>
  <c r="T977" i="15"/>
  <c r="F977" i="15"/>
  <c r="G977" i="15"/>
  <c r="N977" i="15"/>
  <c r="R977" i="15"/>
  <c r="B977" i="15"/>
  <c r="U977" i="15"/>
  <c r="K977" i="15"/>
  <c r="M977" i="15"/>
  <c r="L977" i="15"/>
  <c r="A978" i="15"/>
  <c r="V976" i="15"/>
  <c r="V977" i="15" l="1"/>
  <c r="U978" i="15"/>
  <c r="B978" i="15"/>
  <c r="Q978" i="15"/>
  <c r="AA978" i="15" s="1"/>
  <c r="K978" i="15"/>
  <c r="O978" i="15"/>
  <c r="C978" i="15"/>
  <c r="E978" i="15"/>
  <c r="I978" i="15"/>
  <c r="M978" i="15"/>
  <c r="R978" i="15"/>
  <c r="P978" i="15"/>
  <c r="AB978" i="15"/>
  <c r="S978" i="15"/>
  <c r="J978" i="15"/>
  <c r="G978" i="15"/>
  <c r="N978" i="15"/>
  <c r="F978" i="15"/>
  <c r="D978" i="15"/>
  <c r="L978" i="15"/>
  <c r="H978" i="15"/>
  <c r="T978" i="15"/>
  <c r="A979" i="15"/>
  <c r="G979" i="15" l="1"/>
  <c r="M979" i="15"/>
  <c r="L979" i="15"/>
  <c r="S979" i="15"/>
  <c r="T979" i="15"/>
  <c r="O979" i="15"/>
  <c r="B979" i="15"/>
  <c r="E979" i="15"/>
  <c r="P979" i="15"/>
  <c r="F979" i="15"/>
  <c r="N979" i="15"/>
  <c r="R979" i="15"/>
  <c r="J979" i="15"/>
  <c r="I979" i="15"/>
  <c r="K979" i="15"/>
  <c r="C979" i="15"/>
  <c r="H979" i="15"/>
  <c r="AB979" i="15"/>
  <c r="D979" i="15"/>
  <c r="Q979" i="15"/>
  <c r="AA979" i="15" s="1"/>
  <c r="U979" i="15"/>
  <c r="A980" i="15"/>
  <c r="V978" i="15"/>
  <c r="C980" i="15" l="1"/>
  <c r="I980" i="15"/>
  <c r="B980" i="15"/>
  <c r="Q980" i="15"/>
  <c r="AA980" i="15" s="1"/>
  <c r="F980" i="15"/>
  <c r="O980" i="15"/>
  <c r="E980" i="15"/>
  <c r="N980" i="15"/>
  <c r="AB980" i="15"/>
  <c r="K980" i="15"/>
  <c r="G980" i="15"/>
  <c r="H980" i="15"/>
  <c r="M980" i="15"/>
  <c r="J980" i="15"/>
  <c r="U980" i="15"/>
  <c r="D980" i="15"/>
  <c r="S980" i="15"/>
  <c r="P980" i="15"/>
  <c r="R980" i="15"/>
  <c r="T980" i="15"/>
  <c r="L980" i="15"/>
  <c r="A981" i="15"/>
  <c r="V979" i="15"/>
  <c r="V980" i="15" l="1"/>
  <c r="K981" i="15"/>
  <c r="U981" i="15"/>
  <c r="T981" i="15"/>
  <c r="O981" i="15"/>
  <c r="L981" i="15"/>
  <c r="S981" i="15"/>
  <c r="D981" i="15"/>
  <c r="B981" i="15"/>
  <c r="I981" i="15"/>
  <c r="Q981" i="15"/>
  <c r="AA981" i="15" s="1"/>
  <c r="E981" i="15"/>
  <c r="M981" i="15"/>
  <c r="P981" i="15"/>
  <c r="G981" i="15"/>
  <c r="AB981" i="15"/>
  <c r="F981" i="15"/>
  <c r="H981" i="15"/>
  <c r="C981" i="15"/>
  <c r="N981" i="15"/>
  <c r="J981" i="15"/>
  <c r="R981" i="15"/>
  <c r="A982" i="15"/>
  <c r="C982" i="15" l="1"/>
  <c r="K982" i="15"/>
  <c r="U982" i="15"/>
  <c r="L982" i="15"/>
  <c r="G982" i="15"/>
  <c r="M982" i="15"/>
  <c r="R982" i="15"/>
  <c r="P982" i="15"/>
  <c r="D982" i="15"/>
  <c r="O982" i="15"/>
  <c r="F982" i="15"/>
  <c r="N982" i="15"/>
  <c r="T982" i="15"/>
  <c r="S982" i="15"/>
  <c r="J982" i="15"/>
  <c r="AB982" i="15"/>
  <c r="H982" i="15"/>
  <c r="E982" i="15"/>
  <c r="Q982" i="15"/>
  <c r="AA982" i="15" s="1"/>
  <c r="I982" i="15"/>
  <c r="B982" i="15"/>
  <c r="A983" i="15"/>
  <c r="V981" i="15"/>
  <c r="F983" i="15" l="1"/>
  <c r="G983" i="15"/>
  <c r="B983" i="15"/>
  <c r="Q983" i="15"/>
  <c r="AA983" i="15" s="1"/>
  <c r="C983" i="15"/>
  <c r="D983" i="15"/>
  <c r="J983" i="15"/>
  <c r="L983" i="15"/>
  <c r="U983" i="15"/>
  <c r="K983" i="15"/>
  <c r="E983" i="15"/>
  <c r="I983" i="15"/>
  <c r="M983" i="15"/>
  <c r="H983" i="15"/>
  <c r="P983" i="15"/>
  <c r="AB983" i="15"/>
  <c r="S983" i="15"/>
  <c r="T983" i="15"/>
  <c r="R983" i="15"/>
  <c r="N983" i="15"/>
  <c r="O983" i="15"/>
  <c r="A984" i="15"/>
  <c r="V982" i="15"/>
  <c r="N984" i="15" l="1"/>
  <c r="F984" i="15"/>
  <c r="I984" i="15"/>
  <c r="K984" i="15"/>
  <c r="O984" i="15"/>
  <c r="P984" i="15"/>
  <c r="R984" i="15"/>
  <c r="B984" i="15"/>
  <c r="Q984" i="15"/>
  <c r="AA984" i="15" s="1"/>
  <c r="E984" i="15"/>
  <c r="G984" i="15"/>
  <c r="M984" i="15"/>
  <c r="S984" i="15"/>
  <c r="L984" i="15"/>
  <c r="AB984" i="15"/>
  <c r="D984" i="15"/>
  <c r="U984" i="15"/>
  <c r="T984" i="15"/>
  <c r="J984" i="15"/>
  <c r="C984" i="15"/>
  <c r="H984" i="15"/>
  <c r="A985" i="15"/>
  <c r="V983" i="15"/>
  <c r="V984" i="15" l="1"/>
  <c r="F985" i="15"/>
  <c r="R985" i="15"/>
  <c r="M985" i="15"/>
  <c r="S985" i="15"/>
  <c r="P985" i="15"/>
  <c r="AB985" i="15"/>
  <c r="G985" i="15"/>
  <c r="Q985" i="15"/>
  <c r="AA985" i="15" s="1"/>
  <c r="J985" i="15"/>
  <c r="U985" i="15"/>
  <c r="T985" i="15"/>
  <c r="E985" i="15"/>
  <c r="L985" i="15"/>
  <c r="B985" i="15"/>
  <c r="K985" i="15"/>
  <c r="D985" i="15"/>
  <c r="N985" i="15"/>
  <c r="I985" i="15"/>
  <c r="O985" i="15"/>
  <c r="C985" i="15"/>
  <c r="H985" i="15"/>
  <c r="A986" i="15"/>
  <c r="T986" i="15" l="1"/>
  <c r="R986" i="15"/>
  <c r="J986" i="15"/>
  <c r="I986" i="15"/>
  <c r="H986" i="15"/>
  <c r="P986" i="15"/>
  <c r="S986" i="15"/>
  <c r="U986" i="15"/>
  <c r="Q986" i="15"/>
  <c r="AA986" i="15" s="1"/>
  <c r="G986" i="15"/>
  <c r="M986" i="15"/>
  <c r="L986" i="15"/>
  <c r="D986" i="15"/>
  <c r="B986" i="15"/>
  <c r="AB986" i="15"/>
  <c r="N986" i="15"/>
  <c r="F986" i="15"/>
  <c r="K986" i="15"/>
  <c r="O986" i="15"/>
  <c r="E986" i="15"/>
  <c r="C986" i="15"/>
  <c r="A987" i="15"/>
  <c r="V985" i="15"/>
  <c r="V986" i="15" l="1"/>
  <c r="K987" i="15"/>
  <c r="H987" i="15"/>
  <c r="B987" i="15"/>
  <c r="P987" i="15"/>
  <c r="T987" i="15"/>
  <c r="R987" i="15"/>
  <c r="Q987" i="15"/>
  <c r="AA987" i="15" s="1"/>
  <c r="O987" i="15"/>
  <c r="C987" i="15"/>
  <c r="D987" i="15"/>
  <c r="G987" i="15"/>
  <c r="AB987" i="15"/>
  <c r="L987" i="15"/>
  <c r="J987" i="15"/>
  <c r="F987" i="15"/>
  <c r="N987" i="15"/>
  <c r="I987" i="15"/>
  <c r="S987" i="15"/>
  <c r="E987" i="15"/>
  <c r="M987" i="15"/>
  <c r="U987" i="15"/>
  <c r="A988" i="15"/>
  <c r="I988" i="15" l="1"/>
  <c r="E988" i="15"/>
  <c r="N988" i="15"/>
  <c r="J988" i="15"/>
  <c r="D988" i="15"/>
  <c r="K988" i="15"/>
  <c r="O988" i="15"/>
  <c r="P988" i="15"/>
  <c r="U988" i="15"/>
  <c r="AB988" i="15"/>
  <c r="R988" i="15"/>
  <c r="H988" i="15"/>
  <c r="S988" i="15"/>
  <c r="F988" i="15"/>
  <c r="G988" i="15"/>
  <c r="M988" i="15"/>
  <c r="Q988" i="15"/>
  <c r="AA988" i="15" s="1"/>
  <c r="T988" i="15"/>
  <c r="B988" i="15"/>
  <c r="L988" i="15"/>
  <c r="C988" i="15"/>
  <c r="A989" i="15"/>
  <c r="V987" i="15"/>
  <c r="D989" i="15" l="1"/>
  <c r="T989" i="15"/>
  <c r="O989" i="15"/>
  <c r="F989" i="15"/>
  <c r="M989" i="15"/>
  <c r="R989" i="15"/>
  <c r="I989" i="15"/>
  <c r="P989" i="15"/>
  <c r="U989" i="15"/>
  <c r="H989" i="15"/>
  <c r="N989" i="15"/>
  <c r="E989" i="15"/>
  <c r="L989" i="15"/>
  <c r="K989" i="15"/>
  <c r="Q989" i="15"/>
  <c r="AA989" i="15" s="1"/>
  <c r="AB989" i="15"/>
  <c r="G989" i="15"/>
  <c r="B989" i="15"/>
  <c r="J989" i="15"/>
  <c r="S989" i="15"/>
  <c r="C989" i="15"/>
  <c r="A990" i="15"/>
  <c r="V988" i="15"/>
  <c r="V989" i="15" l="1"/>
  <c r="B990" i="15"/>
  <c r="D990" i="15"/>
  <c r="R990" i="15"/>
  <c r="T990" i="15"/>
  <c r="I990" i="15"/>
  <c r="M990" i="15"/>
  <c r="H990" i="15"/>
  <c r="L990" i="15"/>
  <c r="C990" i="15"/>
  <c r="J990" i="15"/>
  <c r="AB990" i="15"/>
  <c r="O990" i="15"/>
  <c r="P990" i="15"/>
  <c r="G990" i="15"/>
  <c r="N990" i="15"/>
  <c r="U990" i="15"/>
  <c r="K990" i="15"/>
  <c r="Q990" i="15"/>
  <c r="AA990" i="15" s="1"/>
  <c r="F990" i="15"/>
  <c r="S990" i="15"/>
  <c r="E990" i="15"/>
  <c r="A991" i="15"/>
  <c r="V990" i="15" l="1"/>
  <c r="I991" i="15"/>
  <c r="M991" i="15"/>
  <c r="K991" i="15"/>
  <c r="E991" i="15"/>
  <c r="D991" i="15"/>
  <c r="T991" i="15"/>
  <c r="C991" i="15"/>
  <c r="S991" i="15"/>
  <c r="F991" i="15"/>
  <c r="G991" i="15"/>
  <c r="J991" i="15"/>
  <c r="L991" i="15"/>
  <c r="R991" i="15"/>
  <c r="B991" i="15"/>
  <c r="AB991" i="15"/>
  <c r="H991" i="15"/>
  <c r="Q991" i="15"/>
  <c r="AA991" i="15" s="1"/>
  <c r="U991" i="15"/>
  <c r="V991" i="15" s="1"/>
  <c r="N991" i="15"/>
  <c r="P991" i="15"/>
  <c r="O991" i="15"/>
  <c r="A992" i="15"/>
  <c r="I992" i="15" l="1"/>
  <c r="L992" i="15"/>
  <c r="U992" i="15"/>
  <c r="F992" i="15"/>
  <c r="M992" i="15"/>
  <c r="J992" i="15"/>
  <c r="O992" i="15"/>
  <c r="T992" i="15"/>
  <c r="N992" i="15"/>
  <c r="S992" i="15"/>
  <c r="K992" i="15"/>
  <c r="E992" i="15"/>
  <c r="D992" i="15"/>
  <c r="Q992" i="15"/>
  <c r="AA992" i="15" s="1"/>
  <c r="H992" i="15"/>
  <c r="B992" i="15"/>
  <c r="AB992" i="15"/>
  <c r="P992" i="15"/>
  <c r="C992" i="15"/>
  <c r="G992" i="15"/>
  <c r="R992" i="15"/>
  <c r="A993" i="15"/>
  <c r="V992" i="15" l="1"/>
  <c r="D993" i="15"/>
  <c r="C993" i="15"/>
  <c r="AB993" i="15"/>
  <c r="O993" i="15"/>
  <c r="L993" i="15"/>
  <c r="N993" i="15"/>
  <c r="S993" i="15"/>
  <c r="B993" i="15"/>
  <c r="Q993" i="15"/>
  <c r="AA993" i="15" s="1"/>
  <c r="R993" i="15"/>
  <c r="E993" i="15"/>
  <c r="M993" i="15"/>
  <c r="P993" i="15"/>
  <c r="G993" i="15"/>
  <c r="F993" i="15"/>
  <c r="J993" i="15"/>
  <c r="H993" i="15"/>
  <c r="U993" i="15"/>
  <c r="T993" i="15"/>
  <c r="K993" i="15"/>
  <c r="I993" i="15"/>
  <c r="A994" i="15"/>
  <c r="V993" i="15" l="1"/>
  <c r="S994" i="15"/>
  <c r="F994" i="15"/>
  <c r="M994" i="15"/>
  <c r="I994" i="15"/>
  <c r="P994" i="15"/>
  <c r="Q994" i="15"/>
  <c r="AA994" i="15" s="1"/>
  <c r="L994" i="15"/>
  <c r="U994" i="15"/>
  <c r="B994" i="15"/>
  <c r="E994" i="15"/>
  <c r="G994" i="15"/>
  <c r="T994" i="15"/>
  <c r="D994" i="15"/>
  <c r="J994" i="15"/>
  <c r="O994" i="15"/>
  <c r="AB994" i="15"/>
  <c r="K994" i="15"/>
  <c r="R994" i="15"/>
  <c r="C994" i="15"/>
  <c r="H994" i="15"/>
  <c r="N994" i="15"/>
  <c r="A995" i="15"/>
  <c r="Q995" i="15" l="1"/>
  <c r="AA995" i="15" s="1"/>
  <c r="H995" i="15"/>
  <c r="F995" i="15"/>
  <c r="D995" i="15"/>
  <c r="M995" i="15"/>
  <c r="T995" i="15"/>
  <c r="C995" i="15"/>
  <c r="U995" i="15"/>
  <c r="K995" i="15"/>
  <c r="L995" i="15"/>
  <c r="R995" i="15"/>
  <c r="E995" i="15"/>
  <c r="O995" i="15"/>
  <c r="I995" i="15"/>
  <c r="B995" i="15"/>
  <c r="AB995" i="15"/>
  <c r="S995" i="15"/>
  <c r="P995" i="15"/>
  <c r="N995" i="15"/>
  <c r="J995" i="15"/>
  <c r="G995" i="15"/>
  <c r="A996" i="15"/>
  <c r="V994" i="15"/>
  <c r="T996" i="15" l="1"/>
  <c r="B996" i="15"/>
  <c r="E996" i="15"/>
  <c r="P996" i="15"/>
  <c r="G996" i="15"/>
  <c r="N996" i="15"/>
  <c r="H996" i="15"/>
  <c r="L996" i="15"/>
  <c r="I996" i="15"/>
  <c r="AB996" i="15"/>
  <c r="C996" i="15"/>
  <c r="J996" i="15"/>
  <c r="R996" i="15"/>
  <c r="K996" i="15"/>
  <c r="O996" i="15"/>
  <c r="U996" i="15"/>
  <c r="F996" i="15"/>
  <c r="D996" i="15"/>
  <c r="S996" i="15"/>
  <c r="Q996" i="15"/>
  <c r="AA996" i="15" s="1"/>
  <c r="M996" i="15"/>
  <c r="A997" i="15"/>
  <c r="V995" i="15"/>
  <c r="V996" i="15" l="1"/>
  <c r="O997" i="15"/>
  <c r="J997" i="15"/>
  <c r="F997" i="15"/>
  <c r="U997" i="15"/>
  <c r="I997" i="15"/>
  <c r="R997" i="15"/>
  <c r="M997" i="15"/>
  <c r="Q997" i="15"/>
  <c r="AA997" i="15" s="1"/>
  <c r="P997" i="15"/>
  <c r="T997" i="15"/>
  <c r="H997" i="15"/>
  <c r="D997" i="15"/>
  <c r="S997" i="15"/>
  <c r="N997" i="15"/>
  <c r="E997" i="15"/>
  <c r="K997" i="15"/>
  <c r="G997" i="15"/>
  <c r="L997" i="15"/>
  <c r="B997" i="15"/>
  <c r="C997" i="15"/>
  <c r="AB997" i="15"/>
  <c r="A998" i="15"/>
  <c r="AB998" i="15" l="1"/>
  <c r="S998" i="15"/>
  <c r="F998" i="15"/>
  <c r="N998" i="15"/>
  <c r="H998" i="15"/>
  <c r="P998" i="15"/>
  <c r="E998" i="15"/>
  <c r="K998" i="15"/>
  <c r="M998" i="15"/>
  <c r="I998" i="15"/>
  <c r="T998" i="15"/>
  <c r="G998" i="15"/>
  <c r="O998" i="15"/>
  <c r="B998" i="15"/>
  <c r="R998" i="15"/>
  <c r="Q998" i="15"/>
  <c r="AA998" i="15" s="1"/>
  <c r="L998" i="15"/>
  <c r="J998" i="15"/>
  <c r="U998" i="15"/>
  <c r="C998" i="15"/>
  <c r="D998" i="15"/>
  <c r="A999" i="15"/>
  <c r="V997" i="15"/>
  <c r="O999" i="15" l="1"/>
  <c r="S999" i="15"/>
  <c r="G999" i="15"/>
  <c r="C999" i="15"/>
  <c r="F999" i="15"/>
  <c r="M999" i="15"/>
  <c r="L999" i="15"/>
  <c r="N999" i="15"/>
  <c r="I999" i="15"/>
  <c r="J999" i="15"/>
  <c r="D999" i="15"/>
  <c r="AB999" i="15"/>
  <c r="P999" i="15"/>
  <c r="H999" i="15"/>
  <c r="Q999" i="15"/>
  <c r="AA999" i="15" s="1"/>
  <c r="B999" i="15"/>
  <c r="K999" i="15"/>
  <c r="T999" i="15"/>
  <c r="E999" i="15"/>
  <c r="R999" i="15"/>
  <c r="U999" i="15"/>
  <c r="A1000" i="15"/>
  <c r="V998" i="15"/>
  <c r="O1000" i="15" l="1"/>
  <c r="C1000" i="15"/>
  <c r="T1000" i="15"/>
  <c r="Q1000" i="15"/>
  <c r="E1000" i="15"/>
  <c r="K1000" i="15"/>
  <c r="G1000" i="15"/>
  <c r="N1000" i="15"/>
  <c r="B1000" i="15"/>
  <c r="D1000" i="15"/>
  <c r="H1000" i="15"/>
  <c r="I1000" i="15"/>
  <c r="R1000" i="15"/>
  <c r="S1000" i="15"/>
  <c r="P1000" i="15"/>
  <c r="F1000" i="15"/>
  <c r="J1000" i="15"/>
  <c r="U1000" i="15"/>
  <c r="V1000" i="15" s="1"/>
  <c r="L1000" i="15"/>
  <c r="M1000" i="15"/>
  <c r="A1001" i="15"/>
  <c r="V999" i="15"/>
  <c r="E1001" i="15" l="1"/>
  <c r="J1001" i="15"/>
  <c r="M1001" i="15"/>
  <c r="D1001" i="15"/>
  <c r="B1001" i="15"/>
  <c r="L1001" i="15"/>
  <c r="C1001" i="15"/>
  <c r="O1001" i="15"/>
  <c r="P1001" i="15"/>
  <c r="Q1001" i="15"/>
  <c r="F1001" i="15"/>
  <c r="N1001" i="15"/>
  <c r="I1001" i="15"/>
  <c r="R1001" i="15"/>
  <c r="S1001" i="15"/>
  <c r="G1001" i="15"/>
  <c r="K1001" i="15"/>
  <c r="H1001" i="15"/>
  <c r="T1001" i="15"/>
  <c r="U1001" i="15"/>
  <c r="A1002" i="15"/>
  <c r="V1001" i="15" l="1"/>
  <c r="S1002" i="15"/>
  <c r="N1002" i="15"/>
  <c r="J1002" i="15"/>
  <c r="G1002" i="15"/>
  <c r="L1002" i="15"/>
  <c r="U1002" i="15"/>
  <c r="Q1002" i="15"/>
  <c r="I1002" i="15"/>
  <c r="D1002" i="15"/>
  <c r="R1002" i="15"/>
  <c r="C1002" i="15"/>
  <c r="O1002" i="15"/>
  <c r="E1002" i="15"/>
  <c r="T1002" i="15"/>
  <c r="K1002" i="15"/>
  <c r="F1002" i="15"/>
  <c r="M1002" i="15"/>
  <c r="P1002" i="15"/>
  <c r="B1002" i="15"/>
  <c r="H1002" i="15"/>
  <c r="A1003" i="15"/>
  <c r="V1002" i="15" l="1"/>
  <c r="I1003" i="15"/>
  <c r="P1003" i="15"/>
  <c r="E1003" i="15"/>
  <c r="L1003" i="15"/>
  <c r="F1003" i="15"/>
  <c r="M1003" i="15"/>
  <c r="B1003" i="15"/>
  <c r="D1003" i="15"/>
  <c r="T1003" i="15"/>
  <c r="Q1003" i="15"/>
  <c r="U1003" i="15"/>
  <c r="K1003" i="15"/>
  <c r="S1003" i="15"/>
  <c r="H1003" i="15"/>
  <c r="N1003" i="15"/>
  <c r="O1003" i="15"/>
  <c r="G1003" i="15"/>
  <c r="J1003" i="15"/>
  <c r="R1003" i="15"/>
  <c r="C1003" i="15"/>
  <c r="A1004" i="15"/>
  <c r="V1003" i="15" l="1"/>
  <c r="G1004" i="15"/>
  <c r="J1004" i="15"/>
  <c r="O1004" i="15"/>
  <c r="N1004" i="15"/>
  <c r="F1004" i="15"/>
  <c r="Q1004" i="15"/>
  <c r="R1004" i="15"/>
  <c r="H1004" i="15"/>
  <c r="L1004" i="15"/>
  <c r="U1004" i="15"/>
  <c r="V1004" i="15" s="1"/>
  <c r="E1004" i="15"/>
  <c r="D1004" i="15"/>
  <c r="C1004" i="15"/>
  <c r="B1004" i="15"/>
  <c r="K1004" i="15"/>
  <c r="M1004" i="15"/>
  <c r="I1004" i="15"/>
  <c r="S1004" i="15"/>
  <c r="P1004" i="15"/>
  <c r="T1004" i="15"/>
  <c r="A1005" i="15"/>
  <c r="P1005" i="15" l="1"/>
  <c r="E1005" i="15"/>
  <c r="T1005" i="15"/>
  <c r="O1005" i="15"/>
  <c r="B1005" i="15"/>
  <c r="S1005" i="15"/>
  <c r="D1005" i="15"/>
  <c r="M1005" i="15"/>
  <c r="R1005" i="15"/>
  <c r="F1005" i="15"/>
  <c r="N1005" i="15"/>
  <c r="G1005" i="15"/>
  <c r="J1005" i="15"/>
  <c r="H1005" i="15"/>
  <c r="I1005" i="15"/>
  <c r="C1005" i="15"/>
  <c r="L1005" i="15"/>
  <c r="U1005" i="15"/>
  <c r="V1005" i="15" s="1"/>
  <c r="K1005" i="15"/>
  <c r="Q1005" i="15"/>
  <c r="A1006" i="15"/>
  <c r="M1006" i="15" l="1"/>
  <c r="G1006" i="15"/>
  <c r="F1006" i="15"/>
  <c r="P1006" i="15"/>
  <c r="H1006" i="15"/>
  <c r="I1006" i="15"/>
  <c r="E1006" i="15"/>
  <c r="N1006" i="15"/>
  <c r="J1006" i="15"/>
  <c r="R1006" i="15"/>
  <c r="K1006" i="15"/>
  <c r="L1006" i="15"/>
  <c r="C1006" i="15"/>
  <c r="T1006" i="15"/>
  <c r="B1006" i="15"/>
  <c r="Q1006" i="15"/>
  <c r="O1006" i="15"/>
  <c r="S1006" i="15"/>
  <c r="U1006" i="15"/>
  <c r="D1006" i="15"/>
  <c r="A1007" i="15"/>
  <c r="U1007" i="15" l="1"/>
  <c r="S1007" i="15"/>
  <c r="B1007" i="15"/>
  <c r="D1007" i="15"/>
  <c r="O1007" i="15"/>
  <c r="R1007" i="15"/>
  <c r="F1007" i="15"/>
  <c r="P1007" i="15"/>
  <c r="E1007" i="15"/>
  <c r="C1007" i="15"/>
  <c r="M1007" i="15"/>
  <c r="T1007" i="15"/>
  <c r="H1007" i="15"/>
  <c r="G1007" i="15"/>
  <c r="K1007" i="15"/>
  <c r="L1007" i="15"/>
  <c r="J1007" i="15"/>
  <c r="N1007" i="15"/>
  <c r="I1007" i="15"/>
  <c r="Q1007" i="15"/>
  <c r="A1008" i="15"/>
  <c r="V1006" i="15"/>
  <c r="C1008" i="15" l="1"/>
  <c r="L1008" i="15"/>
  <c r="O1008" i="15"/>
  <c r="N1008" i="15"/>
  <c r="T1008" i="15"/>
  <c r="Q1008" i="15"/>
  <c r="I1008" i="15"/>
  <c r="M1008" i="15"/>
  <c r="K1008" i="15"/>
  <c r="R1008" i="15"/>
  <c r="F1008" i="15"/>
  <c r="B1008" i="15"/>
  <c r="U1008" i="15"/>
  <c r="E1008" i="15"/>
  <c r="D1008" i="15"/>
  <c r="J1008" i="15"/>
  <c r="G1008" i="15"/>
  <c r="P1008" i="15"/>
  <c r="S1008" i="15"/>
  <c r="H1008" i="15"/>
  <c r="A1009" i="15"/>
  <c r="V1007" i="15"/>
  <c r="L1009" i="15" l="1"/>
  <c r="P1009" i="15"/>
  <c r="E1009" i="15"/>
  <c r="J1009" i="15"/>
  <c r="M1009" i="15"/>
  <c r="R1009" i="15"/>
  <c r="B1009" i="15"/>
  <c r="S1009" i="15"/>
  <c r="Q1009" i="15"/>
  <c r="I1009" i="15"/>
  <c r="N1009" i="15"/>
  <c r="T1009" i="15"/>
  <c r="K1009" i="15"/>
  <c r="F1009" i="15"/>
  <c r="G1009" i="15"/>
  <c r="O1009" i="15"/>
  <c r="C1009" i="15"/>
  <c r="U1009" i="15"/>
  <c r="H1009" i="15"/>
  <c r="D1009" i="15"/>
  <c r="A1010" i="15"/>
  <c r="V1008" i="15"/>
  <c r="V1009" i="15" l="1"/>
  <c r="U1010" i="15"/>
  <c r="B1010" i="15"/>
  <c r="K1010" i="15"/>
  <c r="H1010" i="15"/>
  <c r="N1010" i="15"/>
  <c r="P1010" i="15"/>
  <c r="I1010" i="15"/>
  <c r="R1010" i="15"/>
  <c r="J1010" i="15"/>
  <c r="T1010" i="15"/>
  <c r="G1010" i="15"/>
  <c r="S1010" i="15"/>
  <c r="Q1010" i="15"/>
  <c r="O1010" i="15"/>
  <c r="M1010" i="15"/>
  <c r="F1010" i="15"/>
  <c r="L1010" i="15"/>
  <c r="D1010" i="15"/>
  <c r="C1010" i="15"/>
  <c r="E1010" i="15"/>
  <c r="A1011" i="15"/>
  <c r="K1011" i="15" l="1"/>
  <c r="O1011" i="15"/>
  <c r="P1011" i="15"/>
  <c r="S1011" i="15"/>
  <c r="E1011" i="15"/>
  <c r="M1011" i="15"/>
  <c r="U1011" i="15"/>
  <c r="C1011" i="15"/>
  <c r="L1011" i="15"/>
  <c r="R1011" i="15"/>
  <c r="G1011" i="15"/>
  <c r="N1011" i="15"/>
  <c r="D1011" i="15"/>
  <c r="F1011" i="15"/>
  <c r="J1011" i="15"/>
  <c r="T1011" i="15"/>
  <c r="Q1011" i="15"/>
  <c r="I1011" i="15"/>
  <c r="H1011" i="15"/>
  <c r="B1011" i="15"/>
  <c r="A1012" i="15"/>
  <c r="V1010" i="15"/>
  <c r="C1012" i="15" l="1"/>
  <c r="H1012" i="15"/>
  <c r="Q1012" i="15"/>
  <c r="F1012" i="15"/>
  <c r="T1012" i="15"/>
  <c r="R1012" i="15"/>
  <c r="M1012" i="15"/>
  <c r="U1012" i="15"/>
  <c r="E1012" i="15"/>
  <c r="S1012" i="15"/>
  <c r="L1012" i="15"/>
  <c r="J1012" i="15"/>
  <c r="D1012" i="15"/>
  <c r="G1012" i="15"/>
  <c r="P1012" i="15"/>
  <c r="N1012" i="15"/>
  <c r="O1012" i="15"/>
  <c r="K1012" i="15"/>
  <c r="B1012" i="15"/>
  <c r="I1012" i="15"/>
  <c r="A1013" i="15"/>
  <c r="V1011" i="15"/>
  <c r="O1013" i="15" l="1"/>
  <c r="R1013" i="15"/>
  <c r="S1013" i="15"/>
  <c r="H1013" i="15"/>
  <c r="B1013" i="15"/>
  <c r="T1013" i="15"/>
  <c r="D1013" i="15"/>
  <c r="E1013" i="15"/>
  <c r="M1013" i="15"/>
  <c r="U1013" i="15"/>
  <c r="G1013" i="15"/>
  <c r="F1013" i="15"/>
  <c r="J1013" i="15"/>
  <c r="C1013" i="15"/>
  <c r="L1013" i="15"/>
  <c r="Q1013" i="15"/>
  <c r="K1013" i="15"/>
  <c r="I1013" i="15"/>
  <c r="P1013" i="15"/>
  <c r="N1013" i="15"/>
  <c r="A1014" i="15"/>
  <c r="V1012" i="15"/>
  <c r="V1013" i="15" l="1"/>
  <c r="U1014" i="15"/>
  <c r="I1014" i="15"/>
  <c r="S1014" i="15"/>
  <c r="Q1014" i="15"/>
  <c r="M1014" i="15"/>
  <c r="G1014" i="15"/>
  <c r="T1014" i="15"/>
  <c r="F1014" i="15"/>
  <c r="B1014" i="15"/>
  <c r="H1014" i="15"/>
  <c r="N1014" i="15"/>
  <c r="O1014" i="15"/>
  <c r="L1014" i="15"/>
  <c r="K1014" i="15"/>
  <c r="P1014" i="15"/>
  <c r="D1014" i="15"/>
  <c r="R1014" i="15"/>
  <c r="E1014" i="15"/>
  <c r="J1014" i="15"/>
  <c r="C1014" i="15"/>
  <c r="A1015" i="15"/>
  <c r="M1015" i="15" l="1"/>
  <c r="E1015" i="15"/>
  <c r="T1015" i="15"/>
  <c r="D1015" i="15"/>
  <c r="K1015" i="15"/>
  <c r="Q1015" i="15"/>
  <c r="N1015" i="15"/>
  <c r="J1015" i="15"/>
  <c r="H1015" i="15"/>
  <c r="F1015" i="15"/>
  <c r="I1015" i="15"/>
  <c r="C1015" i="15"/>
  <c r="U1015" i="15"/>
  <c r="P1015" i="15"/>
  <c r="S1015" i="15"/>
  <c r="R1015" i="15"/>
  <c r="G1015" i="15"/>
  <c r="B1015" i="15"/>
  <c r="O1015" i="15"/>
  <c r="L1015" i="15"/>
  <c r="A1016" i="15"/>
  <c r="V1014" i="15"/>
  <c r="P1016" i="15" l="1"/>
  <c r="E1016" i="15"/>
  <c r="Q1016" i="15"/>
  <c r="F1016" i="15"/>
  <c r="N1016" i="15"/>
  <c r="T1016" i="15"/>
  <c r="K1016" i="15"/>
  <c r="R1016" i="15"/>
  <c r="G1016" i="15"/>
  <c r="M1016" i="15"/>
  <c r="O1016" i="15"/>
  <c r="B1016" i="15"/>
  <c r="D1016" i="15"/>
  <c r="S1016" i="15"/>
  <c r="L1016" i="15"/>
  <c r="U1016" i="15"/>
  <c r="H1016" i="15"/>
  <c r="I1016" i="15"/>
  <c r="J1016" i="15"/>
  <c r="C1016" i="15"/>
  <c r="A1017" i="15"/>
  <c r="V1015" i="15"/>
  <c r="V1016" i="15" l="1"/>
  <c r="C1017" i="15"/>
  <c r="D1017" i="15"/>
  <c r="Q1017" i="15"/>
  <c r="E1017" i="15"/>
  <c r="N1017" i="15"/>
  <c r="K1017" i="15"/>
  <c r="F1017" i="15"/>
  <c r="L1017" i="15"/>
  <c r="J1017" i="15"/>
  <c r="P1017" i="15"/>
  <c r="B1017" i="15"/>
  <c r="R1017" i="15"/>
  <c r="T1017" i="15"/>
  <c r="H1017" i="15"/>
  <c r="U1017" i="15"/>
  <c r="V1017" i="15" s="1"/>
  <c r="S1017" i="15"/>
  <c r="I1017" i="15"/>
  <c r="G1017" i="15"/>
  <c r="M1017" i="15"/>
  <c r="O1017" i="15"/>
  <c r="A1018" i="15"/>
  <c r="D1018" i="15" l="1"/>
  <c r="E1018" i="15"/>
  <c r="K1018" i="15"/>
  <c r="L1018" i="15"/>
  <c r="N1018" i="15"/>
  <c r="Q1018" i="15"/>
  <c r="H1018" i="15"/>
  <c r="J1018" i="15"/>
  <c r="M1018" i="15"/>
  <c r="I1018" i="15"/>
  <c r="F1018" i="15"/>
  <c r="P1018" i="15"/>
  <c r="G1018" i="15"/>
  <c r="B1018" i="15"/>
  <c r="O1018" i="15"/>
  <c r="C1018" i="15"/>
  <c r="R1018" i="15"/>
  <c r="U1018" i="15"/>
  <c r="S1018" i="15"/>
  <c r="T1018" i="15"/>
  <c r="A1019" i="15"/>
  <c r="V1018" i="15" l="1"/>
  <c r="J1019" i="15"/>
  <c r="C1019" i="15"/>
  <c r="B1019" i="15"/>
  <c r="H1019" i="15"/>
  <c r="K1019" i="15"/>
  <c r="G1019" i="15"/>
  <c r="S1019" i="15"/>
  <c r="T1019" i="15"/>
  <c r="I1019" i="15"/>
  <c r="D1019" i="15"/>
  <c r="O1019" i="15"/>
  <c r="M1019" i="15"/>
  <c r="R1019" i="15"/>
  <c r="P1019" i="15"/>
  <c r="E1019" i="15"/>
  <c r="N1019" i="15"/>
  <c r="L1019" i="15"/>
  <c r="F1019" i="15"/>
  <c r="U1019" i="15"/>
  <c r="Q1019" i="15"/>
  <c r="A1020" i="15"/>
  <c r="V1019" i="15" l="1"/>
  <c r="P1020" i="15"/>
  <c r="J1020" i="15"/>
  <c r="F1020" i="15"/>
  <c r="K1020" i="15"/>
  <c r="E1020" i="15"/>
  <c r="H1020" i="15"/>
  <c r="S1020" i="15"/>
  <c r="R1020" i="15"/>
  <c r="M1020" i="15"/>
  <c r="C1020" i="15"/>
  <c r="T1020" i="15"/>
  <c r="Q1020" i="15"/>
  <c r="B1020" i="15"/>
  <c r="I1020" i="15"/>
  <c r="G1020" i="15"/>
  <c r="N1020" i="15"/>
  <c r="U1020" i="15"/>
  <c r="D1020" i="15"/>
  <c r="O1020" i="15"/>
  <c r="L1020" i="15"/>
  <c r="A1021" i="15"/>
  <c r="V1020" i="15" l="1"/>
  <c r="F1021" i="15"/>
  <c r="S1021" i="15"/>
  <c r="N1021" i="15"/>
  <c r="G1021" i="15"/>
  <c r="Q1021" i="15"/>
  <c r="K1021" i="15"/>
  <c r="B1021" i="15"/>
  <c r="U1021" i="15"/>
  <c r="H1021" i="15"/>
  <c r="O1021" i="15"/>
  <c r="I1021" i="15"/>
  <c r="E1021" i="15"/>
  <c r="C1021" i="15"/>
  <c r="L1021" i="15"/>
  <c r="J1021" i="15"/>
  <c r="D1021" i="15"/>
  <c r="R1021" i="15"/>
  <c r="T1021" i="15"/>
  <c r="M1021" i="15"/>
  <c r="P1021" i="15"/>
  <c r="A1022" i="15"/>
  <c r="F1022" i="15" l="1"/>
  <c r="M1022" i="15"/>
  <c r="E1022" i="15"/>
  <c r="U1022" i="15"/>
  <c r="I1022" i="15"/>
  <c r="C1022" i="15"/>
  <c r="H1022" i="15"/>
  <c r="N1022" i="15"/>
  <c r="J1022" i="15"/>
  <c r="L1022" i="15"/>
  <c r="K1022" i="15"/>
  <c r="Q1022" i="15"/>
  <c r="T1022" i="15"/>
  <c r="G1022" i="15"/>
  <c r="P1022" i="15"/>
  <c r="R1022" i="15"/>
  <c r="S1022" i="15"/>
  <c r="D1022" i="15"/>
  <c r="B1022" i="15"/>
  <c r="O1022" i="15"/>
  <c r="A1023" i="15"/>
  <c r="V1021" i="15"/>
  <c r="V1022" i="15" l="1"/>
  <c r="L1023" i="15"/>
  <c r="C1023" i="15"/>
  <c r="J1023" i="15"/>
  <c r="I1023" i="15"/>
  <c r="M1023" i="15"/>
  <c r="H1023" i="15"/>
  <c r="P1023" i="15"/>
  <c r="S1023" i="15"/>
  <c r="T1023" i="15"/>
  <c r="G1023" i="15"/>
  <c r="N1023" i="15"/>
  <c r="O1023" i="15"/>
  <c r="K1023" i="15"/>
  <c r="Q1023" i="15"/>
  <c r="F1023" i="15"/>
  <c r="B1023" i="15"/>
  <c r="E1023" i="15"/>
  <c r="U1023" i="15"/>
  <c r="D1023" i="15"/>
  <c r="R1023" i="15"/>
  <c r="A1024" i="15"/>
  <c r="V1023" i="15" l="1"/>
  <c r="O1024" i="15"/>
  <c r="L1024" i="15"/>
  <c r="I1024" i="15"/>
  <c r="P1024" i="15"/>
  <c r="K1024" i="15"/>
  <c r="S1024" i="15"/>
  <c r="U1024" i="15"/>
  <c r="C1024" i="15"/>
  <c r="R1024" i="15"/>
  <c r="M1024" i="15"/>
  <c r="H1024" i="15"/>
  <c r="E1024" i="15"/>
  <c r="T1024" i="15"/>
  <c r="J1024" i="15"/>
  <c r="B1024" i="15"/>
  <c r="Q1024" i="15"/>
  <c r="F1024" i="15"/>
  <c r="N1024" i="15"/>
  <c r="D1024" i="15"/>
  <c r="G1024" i="15"/>
  <c r="A1025" i="15"/>
  <c r="U1025" i="15" l="1"/>
  <c r="R1025" i="15"/>
  <c r="K1025" i="15"/>
  <c r="M1025" i="15"/>
  <c r="T1025" i="15"/>
  <c r="H1025" i="15"/>
  <c r="S1025" i="15"/>
  <c r="L1025" i="15"/>
  <c r="B1025" i="15"/>
  <c r="N1025" i="15"/>
  <c r="Q1025" i="15"/>
  <c r="J1025" i="15"/>
  <c r="I1025" i="15"/>
  <c r="G1025" i="15"/>
  <c r="C1025" i="15"/>
  <c r="P1025" i="15"/>
  <c r="F1025" i="15"/>
  <c r="D1025" i="15"/>
  <c r="E1025" i="15"/>
  <c r="O1025" i="15"/>
  <c r="A1026" i="15"/>
  <c r="V1024" i="15"/>
  <c r="C1026" i="15" l="1"/>
  <c r="J1026" i="15"/>
  <c r="B1026" i="15"/>
  <c r="R1026" i="15"/>
  <c r="P1026" i="15"/>
  <c r="Q1026" i="15"/>
  <c r="N1026" i="15"/>
  <c r="F1026" i="15"/>
  <c r="L1026" i="15"/>
  <c r="G1026" i="15"/>
  <c r="S1026" i="15"/>
  <c r="H1026" i="15"/>
  <c r="D1026" i="15"/>
  <c r="T1026" i="15"/>
  <c r="E1026" i="15"/>
  <c r="O1026" i="15"/>
  <c r="M1026" i="15"/>
  <c r="K1026" i="15"/>
  <c r="U1026" i="15"/>
  <c r="I1026" i="15"/>
  <c r="A1027" i="15"/>
  <c r="V1025" i="15"/>
  <c r="J1027" i="15" l="1"/>
  <c r="H1027" i="15"/>
  <c r="C1027" i="15"/>
  <c r="U1027" i="15"/>
  <c r="Q1027" i="15"/>
  <c r="R1027" i="15"/>
  <c r="K1027" i="15"/>
  <c r="O1027" i="15"/>
  <c r="T1027" i="15"/>
  <c r="F1027" i="15"/>
  <c r="S1027" i="15"/>
  <c r="E1027" i="15"/>
  <c r="M1027" i="15"/>
  <c r="D1027" i="15"/>
  <c r="P1027" i="15"/>
  <c r="B1027" i="15"/>
  <c r="L1027" i="15"/>
  <c r="G1027" i="15"/>
  <c r="N1027" i="15"/>
  <c r="I1027" i="15"/>
  <c r="A1028" i="15"/>
  <c r="V1026" i="15"/>
  <c r="V1027" i="15" l="1"/>
  <c r="S1028" i="15"/>
  <c r="T1028" i="15"/>
  <c r="R1028" i="15"/>
  <c r="O1028" i="15"/>
  <c r="G1028" i="15"/>
  <c r="M1028" i="15"/>
  <c r="B1028" i="15"/>
  <c r="E1028" i="15"/>
  <c r="J1028" i="15"/>
  <c r="D1028" i="15"/>
  <c r="N1028" i="15"/>
  <c r="L1028" i="15"/>
  <c r="I1028" i="15"/>
  <c r="F1028" i="15"/>
  <c r="C1028" i="15"/>
  <c r="P1028" i="15"/>
  <c r="U1028" i="15"/>
  <c r="V1028" i="15" s="1"/>
  <c r="H1028" i="15"/>
  <c r="Q1028" i="15"/>
  <c r="K1028" i="15"/>
  <c r="A1029" i="15"/>
  <c r="K1029" i="15" l="1"/>
  <c r="I1029" i="15"/>
  <c r="R1029" i="15"/>
  <c r="B1029" i="15"/>
  <c r="Q1029" i="15"/>
  <c r="D1029" i="15"/>
  <c r="F1029" i="15"/>
  <c r="U1029" i="15"/>
  <c r="S1029" i="15"/>
  <c r="E1029" i="15"/>
  <c r="T1029" i="15"/>
  <c r="L1029" i="15"/>
  <c r="O1029" i="15"/>
  <c r="N1029" i="15"/>
  <c r="H1029" i="15"/>
  <c r="P1029" i="15"/>
  <c r="J1029" i="15"/>
  <c r="M1029" i="15"/>
  <c r="C1029" i="15"/>
  <c r="G1029" i="15"/>
  <c r="A1030" i="15"/>
  <c r="O1030" i="15" l="1"/>
  <c r="J1030" i="15"/>
  <c r="T1030" i="15"/>
  <c r="P1030" i="15"/>
  <c r="H1030" i="15"/>
  <c r="K1030" i="15"/>
  <c r="S1030" i="15"/>
  <c r="E1030" i="15"/>
  <c r="I1030" i="15"/>
  <c r="N1030" i="15"/>
  <c r="R1030" i="15"/>
  <c r="U1030" i="15"/>
  <c r="C1030" i="15"/>
  <c r="F1030" i="15"/>
  <c r="M1030" i="15"/>
  <c r="B1030" i="15"/>
  <c r="D1030" i="15"/>
  <c r="L1030" i="15"/>
  <c r="G1030" i="15"/>
  <c r="Q1030" i="15"/>
  <c r="A1031" i="15"/>
  <c r="V1029" i="15"/>
  <c r="V1030" i="15" l="1"/>
  <c r="L1031" i="15"/>
  <c r="I1031" i="15"/>
  <c r="T1031" i="15"/>
  <c r="B1031" i="15"/>
  <c r="E1031" i="15"/>
  <c r="R1031" i="15"/>
  <c r="Q1031" i="15"/>
  <c r="U1031" i="15"/>
  <c r="O1031" i="15"/>
  <c r="K1031" i="15"/>
  <c r="F1031" i="15"/>
  <c r="M1031" i="15"/>
  <c r="J1031" i="15"/>
  <c r="H1031" i="15"/>
  <c r="P1031" i="15"/>
  <c r="D1031" i="15"/>
  <c r="C1031" i="15"/>
  <c r="G1031" i="15"/>
  <c r="N1031" i="15"/>
  <c r="S1031" i="15"/>
  <c r="A1032" i="15"/>
  <c r="P1032" i="15" l="1"/>
  <c r="D1032" i="15"/>
  <c r="Q1032" i="15"/>
  <c r="J1032" i="15"/>
  <c r="N1032" i="15"/>
  <c r="O1032" i="15"/>
  <c r="E1032" i="15"/>
  <c r="G1032" i="15"/>
  <c r="C1032" i="15"/>
  <c r="L1032" i="15"/>
  <c r="F1032" i="15"/>
  <c r="T1032" i="15"/>
  <c r="K1032" i="15"/>
  <c r="I1032" i="15"/>
  <c r="R1032" i="15"/>
  <c r="M1032" i="15"/>
  <c r="H1032" i="15"/>
  <c r="U1032" i="15"/>
  <c r="B1032" i="15"/>
  <c r="S1032" i="15"/>
  <c r="A1033" i="15"/>
  <c r="V1031" i="15"/>
  <c r="V1032" i="15" l="1"/>
  <c r="Q1033" i="15"/>
  <c r="M1033" i="15"/>
  <c r="F1033" i="15"/>
  <c r="B1033" i="15"/>
  <c r="K1033" i="15"/>
  <c r="I1033" i="15"/>
  <c r="L1033" i="15"/>
  <c r="E1033" i="15"/>
  <c r="N1033" i="15"/>
  <c r="S1033" i="15"/>
  <c r="H1033" i="15"/>
  <c r="J1033" i="15"/>
  <c r="C1033" i="15"/>
  <c r="P1033" i="15"/>
  <c r="R1033" i="15"/>
  <c r="T1033" i="15"/>
  <c r="D1033" i="15"/>
  <c r="U1033" i="15"/>
  <c r="G1033" i="15"/>
  <c r="O1033" i="15"/>
  <c r="A1034" i="15"/>
  <c r="V1033" i="15" l="1"/>
  <c r="D1034" i="15"/>
  <c r="T1034" i="15"/>
  <c r="F1034" i="15"/>
  <c r="R1034" i="15"/>
  <c r="M1034" i="15"/>
  <c r="L1034" i="15"/>
  <c r="U1034" i="15"/>
  <c r="Q1034" i="15"/>
  <c r="E1034" i="15"/>
  <c r="H1034" i="15"/>
  <c r="N1034" i="15"/>
  <c r="B1034" i="15"/>
  <c r="J1034" i="15"/>
  <c r="O1034" i="15"/>
  <c r="S1034" i="15"/>
  <c r="G1034" i="15"/>
  <c r="P1034" i="15"/>
  <c r="K1034" i="15"/>
  <c r="C1034" i="15"/>
  <c r="I1034" i="15"/>
  <c r="A1035" i="15"/>
  <c r="J1035" i="15" l="1"/>
  <c r="Q1035" i="15"/>
  <c r="F1035" i="15"/>
  <c r="S1035" i="15"/>
  <c r="P1035" i="15"/>
  <c r="O1035" i="15"/>
  <c r="L1035" i="15"/>
  <c r="D1035" i="15"/>
  <c r="M1035" i="15"/>
  <c r="H1035" i="15"/>
  <c r="U1035" i="15"/>
  <c r="E1035" i="15"/>
  <c r="I1035" i="15"/>
  <c r="R1035" i="15"/>
  <c r="G1035" i="15"/>
  <c r="C1035" i="15"/>
  <c r="T1035" i="15"/>
  <c r="N1035" i="15"/>
  <c r="B1035" i="15"/>
  <c r="K1035" i="15"/>
  <c r="A1036" i="15"/>
  <c r="V1034" i="15"/>
  <c r="V1035" i="15" l="1"/>
  <c r="K1036" i="15"/>
  <c r="L1036" i="15"/>
  <c r="G1036" i="15"/>
  <c r="C1036" i="15"/>
  <c r="M1036" i="15"/>
  <c r="F1036" i="15"/>
  <c r="N1036" i="15"/>
  <c r="B1036" i="15"/>
  <c r="O1036" i="15"/>
  <c r="T1036" i="15"/>
  <c r="I1036" i="15"/>
  <c r="R1036" i="15"/>
  <c r="Q1036" i="15"/>
  <c r="E1036" i="15"/>
  <c r="H1036" i="15"/>
  <c r="S1036" i="15"/>
  <c r="J1036" i="15"/>
  <c r="U1036" i="15"/>
  <c r="D1036" i="15"/>
  <c r="P1036" i="15"/>
  <c r="A1037" i="15"/>
  <c r="V1036" i="15" l="1"/>
  <c r="K1037" i="15"/>
  <c r="U1037" i="15"/>
  <c r="T1037" i="15"/>
  <c r="L1037" i="15"/>
  <c r="O1037" i="15"/>
  <c r="E1037" i="15"/>
  <c r="S1037" i="15"/>
  <c r="C1037" i="15"/>
  <c r="R1037" i="15"/>
  <c r="Q1037" i="15"/>
  <c r="G1037" i="15"/>
  <c r="M1037" i="15"/>
  <c r="J1037" i="15"/>
  <c r="P1037" i="15"/>
  <c r="N1037" i="15"/>
  <c r="D1037" i="15"/>
  <c r="H1037" i="15"/>
  <c r="B1037" i="15"/>
  <c r="F1037" i="15"/>
  <c r="I1037" i="15"/>
  <c r="A1038" i="15"/>
  <c r="D1038" i="15" l="1"/>
  <c r="B1038" i="15"/>
  <c r="J1038" i="15"/>
  <c r="T1038" i="15"/>
  <c r="F1038" i="15"/>
  <c r="S1038" i="15"/>
  <c r="O1038" i="15"/>
  <c r="M1038" i="15"/>
  <c r="E1038" i="15"/>
  <c r="R1038" i="15"/>
  <c r="C1038" i="15"/>
  <c r="I1038" i="15"/>
  <c r="L1038" i="15"/>
  <c r="H1038" i="15"/>
  <c r="N1038" i="15"/>
  <c r="K1038" i="15"/>
  <c r="U1038" i="15"/>
  <c r="V1038" i="15" s="1"/>
  <c r="G1038" i="15"/>
  <c r="Q1038" i="15"/>
  <c r="P1038" i="15"/>
  <c r="A1039" i="15"/>
  <c r="V1037" i="15"/>
  <c r="K1039" i="15" l="1"/>
  <c r="C1039" i="15"/>
  <c r="D1039" i="15"/>
  <c r="S1039" i="15"/>
  <c r="M1039" i="15"/>
  <c r="O1039" i="15"/>
  <c r="L1039" i="15"/>
  <c r="N1039" i="15"/>
  <c r="E1039" i="15"/>
  <c r="I1039" i="15"/>
  <c r="B1039" i="15"/>
  <c r="J1039" i="15"/>
  <c r="G1039" i="15"/>
  <c r="Q1039" i="15"/>
  <c r="F1039" i="15"/>
  <c r="T1039" i="15"/>
  <c r="P1039" i="15"/>
  <c r="U1039" i="15"/>
  <c r="H1039" i="15"/>
  <c r="R1039" i="15"/>
  <c r="A1040" i="15"/>
  <c r="V1039" i="15" l="1"/>
  <c r="I1040" i="15"/>
  <c r="O1040" i="15"/>
  <c r="J1040" i="15"/>
  <c r="B1040" i="15"/>
  <c r="E1040" i="15"/>
  <c r="N1040" i="15"/>
  <c r="Q1040" i="15"/>
  <c r="F1040" i="15"/>
  <c r="R1040" i="15"/>
  <c r="H1040" i="15"/>
  <c r="L1040" i="15"/>
  <c r="K1040" i="15"/>
  <c r="P1040" i="15"/>
  <c r="S1040" i="15"/>
  <c r="M1040" i="15"/>
  <c r="G1040" i="15"/>
  <c r="U1040" i="15"/>
  <c r="T1040" i="15"/>
  <c r="D1040" i="15"/>
  <c r="C1040" i="15"/>
  <c r="A1041" i="15"/>
  <c r="G1041" i="15" l="1"/>
  <c r="E1041" i="15"/>
  <c r="C1041" i="15"/>
  <c r="J1041" i="15"/>
  <c r="D1041" i="15"/>
  <c r="O1041" i="15"/>
  <c r="B1041" i="15"/>
  <c r="P1041" i="15"/>
  <c r="F1041" i="15"/>
  <c r="S1041" i="15"/>
  <c r="I1041" i="15"/>
  <c r="M1041" i="15"/>
  <c r="R1041" i="15"/>
  <c r="U1041" i="15"/>
  <c r="K1041" i="15"/>
  <c r="L1041" i="15"/>
  <c r="Q1041" i="15"/>
  <c r="N1041" i="15"/>
  <c r="T1041" i="15"/>
  <c r="H1041" i="15"/>
  <c r="A1042" i="15"/>
  <c r="V1040" i="15"/>
  <c r="F1042" i="15" l="1"/>
  <c r="B1042" i="15"/>
  <c r="H1042" i="15"/>
  <c r="O1042" i="15"/>
  <c r="U1042" i="15"/>
  <c r="S1042" i="15"/>
  <c r="G1042" i="15"/>
  <c r="D1042" i="15"/>
  <c r="Q1042" i="15"/>
  <c r="E1042" i="15"/>
  <c r="P1042" i="15"/>
  <c r="C1042" i="15"/>
  <c r="M1042" i="15"/>
  <c r="I1042" i="15"/>
  <c r="N1042" i="15"/>
  <c r="J1042" i="15"/>
  <c r="T1042" i="15"/>
  <c r="R1042" i="15"/>
  <c r="K1042" i="15"/>
  <c r="L1042" i="15"/>
  <c r="A1043" i="15"/>
  <c r="V1041" i="15"/>
  <c r="V1042" i="15" l="1"/>
  <c r="H1043" i="15"/>
  <c r="R1043" i="15"/>
  <c r="I1043" i="15"/>
  <c r="E1043" i="15"/>
  <c r="D1043" i="15"/>
  <c r="O1043" i="15"/>
  <c r="G1043" i="15"/>
  <c r="C1043" i="15"/>
  <c r="K1043" i="15"/>
  <c r="L1043" i="15"/>
  <c r="F1043" i="15"/>
  <c r="Q1043" i="15"/>
  <c r="M1043" i="15"/>
  <c r="T1043" i="15"/>
  <c r="B1043" i="15"/>
  <c r="S1043" i="15"/>
  <c r="U1043" i="15"/>
  <c r="N1043" i="15"/>
  <c r="P1043" i="15"/>
  <c r="J1043" i="15"/>
  <c r="A1044" i="15"/>
  <c r="V1043" i="15" l="1"/>
  <c r="K1044" i="15"/>
  <c r="U1044" i="15"/>
  <c r="C1044" i="15"/>
  <c r="G1044" i="15"/>
  <c r="J1044" i="15"/>
  <c r="Q1044" i="15"/>
  <c r="S1044" i="15"/>
  <c r="P1044" i="15"/>
  <c r="R1044" i="15"/>
  <c r="I1044" i="15"/>
  <c r="N1044" i="15"/>
  <c r="L1044" i="15"/>
  <c r="H1044" i="15"/>
  <c r="O1044" i="15"/>
  <c r="M1044" i="15"/>
  <c r="T1044" i="15"/>
  <c r="D1044" i="15"/>
  <c r="B1044" i="15"/>
  <c r="E1044" i="15"/>
  <c r="F1044" i="15"/>
  <c r="A1045" i="15"/>
  <c r="H1045" i="15" l="1"/>
  <c r="L1045" i="15"/>
  <c r="N1045" i="15"/>
  <c r="G1045" i="15"/>
  <c r="E1045" i="15"/>
  <c r="M1045" i="15"/>
  <c r="Q1045" i="15"/>
  <c r="P1045" i="15"/>
  <c r="D1045" i="15"/>
  <c r="J1045" i="15"/>
  <c r="R1045" i="15"/>
  <c r="I1045" i="15"/>
  <c r="F1045" i="15"/>
  <c r="B1045" i="15"/>
  <c r="O1045" i="15"/>
  <c r="C1045" i="15"/>
  <c r="S1045" i="15"/>
  <c r="T1045" i="15"/>
  <c r="K1045" i="15"/>
  <c r="U1045" i="15"/>
  <c r="A1046" i="15"/>
  <c r="V1044" i="15"/>
  <c r="B1046" i="15" l="1"/>
  <c r="Q1046" i="15"/>
  <c r="H1046" i="15"/>
  <c r="N1046" i="15"/>
  <c r="C1046" i="15"/>
  <c r="J1046" i="15"/>
  <c r="K1046" i="15"/>
  <c r="S1046" i="15"/>
  <c r="D1046" i="15"/>
  <c r="L1046" i="15"/>
  <c r="I1046" i="15"/>
  <c r="G1046" i="15"/>
  <c r="R1046" i="15"/>
  <c r="E1046" i="15"/>
  <c r="T1046" i="15"/>
  <c r="F1046" i="15"/>
  <c r="U1046" i="15"/>
  <c r="P1046" i="15"/>
  <c r="M1046" i="15"/>
  <c r="O1046" i="15"/>
  <c r="A1047" i="15"/>
  <c r="V1045" i="15"/>
  <c r="V1046" i="15" l="1"/>
  <c r="C1047" i="15"/>
  <c r="D1047" i="15"/>
  <c r="R1047" i="15"/>
  <c r="G1047" i="15"/>
  <c r="N1047" i="15"/>
  <c r="S1047" i="15"/>
  <c r="O1047" i="15"/>
  <c r="L1047" i="15"/>
  <c r="I1047" i="15"/>
  <c r="P1047" i="15"/>
  <c r="H1047" i="15"/>
  <c r="T1047" i="15"/>
  <c r="J1047" i="15"/>
  <c r="K1047" i="15"/>
  <c r="Q1047" i="15"/>
  <c r="U1047" i="15"/>
  <c r="F1047" i="15"/>
  <c r="E1047" i="15"/>
  <c r="M1047" i="15"/>
  <c r="B1047" i="15"/>
  <c r="A1048" i="15"/>
  <c r="V1047" i="15" l="1"/>
  <c r="K1048" i="15"/>
  <c r="M1048" i="15"/>
  <c r="I1048" i="15"/>
  <c r="T1048" i="15"/>
  <c r="R1048" i="15"/>
  <c r="C1048" i="15"/>
  <c r="F1048" i="15"/>
  <c r="N1048" i="15"/>
  <c r="S1048" i="15"/>
  <c r="J1048" i="15"/>
  <c r="E1048" i="15"/>
  <c r="G1048" i="15"/>
  <c r="U1048" i="15"/>
  <c r="O1048" i="15"/>
  <c r="B1048" i="15"/>
  <c r="D1048" i="15"/>
  <c r="Q1048" i="15"/>
  <c r="L1048" i="15"/>
  <c r="P1048" i="15"/>
  <c r="H1048" i="15"/>
  <c r="A1049" i="15"/>
  <c r="N1049" i="15" l="1"/>
  <c r="T1049" i="15"/>
  <c r="S1049" i="15"/>
  <c r="Q1049" i="15"/>
  <c r="J1049" i="15"/>
  <c r="M1049" i="15"/>
  <c r="K1049" i="15"/>
  <c r="L1049" i="15"/>
  <c r="D1049" i="15"/>
  <c r="C1049" i="15"/>
  <c r="R1049" i="15"/>
  <c r="B1049" i="15"/>
  <c r="F1049" i="15"/>
  <c r="I1049" i="15"/>
  <c r="G1049" i="15"/>
  <c r="E1049" i="15"/>
  <c r="P1049" i="15"/>
  <c r="H1049" i="15"/>
  <c r="U1049" i="15"/>
  <c r="O1049" i="15"/>
  <c r="A1050" i="15"/>
  <c r="V1048" i="15"/>
  <c r="N1050" i="15" l="1"/>
  <c r="E1050" i="15"/>
  <c r="K1050" i="15"/>
  <c r="O1050" i="15"/>
  <c r="U1050" i="15"/>
  <c r="P1050" i="15"/>
  <c r="F1050" i="15"/>
  <c r="L1050" i="15"/>
  <c r="H1050" i="15"/>
  <c r="Q1050" i="15"/>
  <c r="T1050" i="15"/>
  <c r="R1050" i="15"/>
  <c r="I1050" i="15"/>
  <c r="D1050" i="15"/>
  <c r="M1050" i="15"/>
  <c r="S1050" i="15"/>
  <c r="B1050" i="15"/>
  <c r="C1050" i="15"/>
  <c r="G1050" i="15"/>
  <c r="J1050" i="15"/>
  <c r="A1051" i="15"/>
  <c r="V1049" i="15"/>
  <c r="T1051" i="15" l="1"/>
  <c r="E1051" i="15"/>
  <c r="C1051" i="15"/>
  <c r="G1051" i="15"/>
  <c r="N1051" i="15"/>
  <c r="O1051" i="15"/>
  <c r="K1051" i="15"/>
  <c r="I1051" i="15"/>
  <c r="J1051" i="15"/>
  <c r="D1051" i="15"/>
  <c r="U1051" i="15"/>
  <c r="H1051" i="15"/>
  <c r="R1051" i="15"/>
  <c r="B1051" i="15"/>
  <c r="S1051" i="15"/>
  <c r="P1051" i="15"/>
  <c r="L1051" i="15"/>
  <c r="Q1051" i="15"/>
  <c r="M1051" i="15"/>
  <c r="F1051" i="15"/>
  <c r="A1052" i="15"/>
  <c r="V1050" i="15"/>
  <c r="V1051" i="15" l="1"/>
  <c r="N1052" i="15"/>
  <c r="E1052" i="15"/>
  <c r="I1052" i="15"/>
  <c r="S1052" i="15"/>
  <c r="U1052" i="15"/>
  <c r="G1052" i="15"/>
  <c r="K1052" i="15"/>
  <c r="T1052" i="15"/>
  <c r="H1052" i="15"/>
  <c r="M1052" i="15"/>
  <c r="R1052" i="15"/>
  <c r="L1052" i="15"/>
  <c r="J1052" i="15"/>
  <c r="O1052" i="15"/>
  <c r="F1052" i="15"/>
  <c r="B1052" i="15"/>
  <c r="C1052" i="15"/>
  <c r="P1052" i="15"/>
  <c r="D1052" i="15"/>
  <c r="Q1052" i="15"/>
  <c r="A1053" i="15"/>
  <c r="V1052" i="15" l="1"/>
  <c r="D1053" i="15"/>
  <c r="M1053" i="15"/>
  <c r="O1053" i="15"/>
  <c r="S1053" i="15"/>
  <c r="C1053" i="15"/>
  <c r="G1053" i="15"/>
  <c r="P1053" i="15"/>
  <c r="F1053" i="15"/>
  <c r="Q1053" i="15"/>
  <c r="E1053" i="15"/>
  <c r="N1053" i="15"/>
  <c r="R1053" i="15"/>
  <c r="H1053" i="15"/>
  <c r="L1053" i="15"/>
  <c r="K1053" i="15"/>
  <c r="U1053" i="15"/>
  <c r="B1053" i="15"/>
  <c r="T1053" i="15"/>
  <c r="J1053" i="15"/>
  <c r="I1053" i="15"/>
  <c r="A1054" i="15"/>
  <c r="V1053" i="15" l="1"/>
  <c r="F1054" i="15"/>
  <c r="M1054" i="15"/>
  <c r="J1054" i="15"/>
  <c r="U1054" i="15"/>
  <c r="I1054" i="15"/>
  <c r="B1054" i="15"/>
  <c r="H1054" i="15"/>
  <c r="N1054" i="15"/>
  <c r="L1054" i="15"/>
  <c r="E1054" i="15"/>
  <c r="O1054" i="15"/>
  <c r="Q1054" i="15"/>
  <c r="C1054" i="15"/>
  <c r="G1054" i="15"/>
  <c r="T1054" i="15"/>
  <c r="K1054" i="15"/>
  <c r="S1054" i="15"/>
  <c r="D1054" i="15"/>
  <c r="P1054" i="15"/>
  <c r="R1054" i="15"/>
  <c r="A1055" i="15"/>
  <c r="V1054" i="15" l="1"/>
  <c r="B1055" i="15"/>
  <c r="E1055" i="15"/>
  <c r="R1055" i="15"/>
  <c r="L1055" i="15"/>
  <c r="T1055" i="15"/>
  <c r="I1055" i="15"/>
  <c r="K1055" i="15"/>
  <c r="O1055" i="15"/>
  <c r="M1055" i="15"/>
  <c r="D1055" i="15"/>
  <c r="Q1055" i="15"/>
  <c r="P1055" i="15"/>
  <c r="S1055" i="15"/>
  <c r="C1055" i="15"/>
  <c r="G1055" i="15"/>
  <c r="N1055" i="15"/>
  <c r="J1055" i="15"/>
  <c r="H1055" i="15"/>
  <c r="U1055" i="15"/>
  <c r="F1055" i="15"/>
  <c r="A1056" i="15"/>
  <c r="V1055" i="15" l="1"/>
  <c r="R1056" i="15"/>
  <c r="C1056" i="15"/>
  <c r="O1056" i="15"/>
  <c r="K1056" i="15"/>
  <c r="M1056" i="15"/>
  <c r="E1056" i="15"/>
  <c r="B1056" i="15"/>
  <c r="D1056" i="15"/>
  <c r="P1056" i="15"/>
  <c r="F1056" i="15"/>
  <c r="N1056" i="15"/>
  <c r="S1056" i="15"/>
  <c r="H1056" i="15"/>
  <c r="L1056" i="15"/>
  <c r="I1056" i="15"/>
  <c r="U1056" i="15"/>
  <c r="V1056" i="15" s="1"/>
  <c r="J1056" i="15"/>
  <c r="T1056" i="15"/>
  <c r="G1056" i="15"/>
  <c r="Q1056" i="15"/>
  <c r="A1057" i="15"/>
  <c r="D1057" i="15" l="1"/>
  <c r="K1057" i="15"/>
  <c r="L1057" i="15"/>
  <c r="N1057" i="15"/>
  <c r="B1057" i="15"/>
  <c r="U1057" i="15"/>
  <c r="H1057" i="15"/>
  <c r="G1057" i="15"/>
  <c r="O1057" i="15"/>
  <c r="F1057" i="15"/>
  <c r="T1057" i="15"/>
  <c r="R1057" i="15"/>
  <c r="Q1057" i="15"/>
  <c r="E1057" i="15"/>
  <c r="P1057" i="15"/>
  <c r="I1057" i="15"/>
  <c r="J1057" i="15"/>
  <c r="S1057" i="15"/>
  <c r="M1057" i="15"/>
  <c r="C1057" i="15"/>
  <c r="A1058" i="15"/>
  <c r="V1057" i="15" l="1"/>
  <c r="I1058" i="15"/>
  <c r="J1058" i="15"/>
  <c r="P1058" i="15"/>
  <c r="N1058" i="15"/>
  <c r="O1058" i="15"/>
  <c r="D1058" i="15"/>
  <c r="R1058" i="15"/>
  <c r="Q1058" i="15"/>
  <c r="T1058" i="15"/>
  <c r="E1058" i="15"/>
  <c r="H1058" i="15"/>
  <c r="M1058" i="15"/>
  <c r="K1058" i="15"/>
  <c r="L1058" i="15"/>
  <c r="C1058" i="15"/>
  <c r="G1058" i="15"/>
  <c r="F1058" i="15"/>
  <c r="S1058" i="15"/>
  <c r="B1058" i="15"/>
  <c r="U1058" i="15"/>
  <c r="A1059" i="15"/>
  <c r="V1058" i="15" l="1"/>
  <c r="P1059" i="15"/>
  <c r="E1059" i="15"/>
  <c r="H1059" i="15"/>
  <c r="F1059" i="15"/>
  <c r="D1059" i="15"/>
  <c r="I1059" i="15"/>
  <c r="O1059" i="15"/>
  <c r="C1059" i="15"/>
  <c r="M1059" i="15"/>
  <c r="B1059" i="15"/>
  <c r="Q1059" i="15"/>
  <c r="R1059" i="15"/>
  <c r="L1059" i="15"/>
  <c r="S1059" i="15"/>
  <c r="U1059" i="15"/>
  <c r="K1059" i="15"/>
  <c r="T1059" i="15"/>
  <c r="J1059" i="15"/>
  <c r="G1059" i="15"/>
  <c r="N1059" i="15"/>
  <c r="A1060" i="15"/>
  <c r="V1059" i="15" l="1"/>
  <c r="F1060" i="15"/>
  <c r="L1060" i="15"/>
  <c r="Q1060" i="15"/>
  <c r="S1060" i="15"/>
  <c r="P1060" i="15"/>
  <c r="R1060" i="15"/>
  <c r="D1060" i="15"/>
  <c r="M1060" i="15"/>
  <c r="T1060" i="15"/>
  <c r="C1060" i="15"/>
  <c r="O1060" i="15"/>
  <c r="G1060" i="15"/>
  <c r="E1060" i="15"/>
  <c r="B1060" i="15"/>
  <c r="K1060" i="15"/>
  <c r="U1060" i="15"/>
  <c r="V1060" i="15" s="1"/>
  <c r="I1060" i="15"/>
  <c r="N1060" i="15"/>
  <c r="H1060" i="15"/>
  <c r="J1060" i="15"/>
  <c r="A1061" i="15"/>
  <c r="F1061" i="15" l="1"/>
  <c r="L1061" i="15"/>
  <c r="C1061" i="15"/>
  <c r="O1061" i="15"/>
  <c r="B1061" i="15"/>
  <c r="M1061" i="15"/>
  <c r="H1061" i="15"/>
  <c r="I1061" i="15"/>
  <c r="J1061" i="15"/>
  <c r="S1061" i="15"/>
  <c r="U1061" i="15"/>
  <c r="R1061" i="15"/>
  <c r="N1061" i="15"/>
  <c r="Q1061" i="15"/>
  <c r="G1061" i="15"/>
  <c r="T1061" i="15"/>
  <c r="K1061" i="15"/>
  <c r="P1061" i="15"/>
  <c r="D1061" i="15"/>
  <c r="E1061" i="15"/>
  <c r="A1062" i="15"/>
  <c r="V1061" i="15" l="1"/>
  <c r="L1062" i="15"/>
  <c r="D1062" i="15"/>
  <c r="P1062" i="15"/>
  <c r="J1062" i="15"/>
  <c r="I1062" i="15"/>
  <c r="S1062" i="15"/>
  <c r="N1062" i="15"/>
  <c r="U1062" i="15"/>
  <c r="C1062" i="15"/>
  <c r="R1062" i="15"/>
  <c r="H1062" i="15"/>
  <c r="O1062" i="15"/>
  <c r="E1062" i="15"/>
  <c r="K1062" i="15"/>
  <c r="M1062" i="15"/>
  <c r="G1062" i="15"/>
  <c r="F1062" i="15"/>
  <c r="T1062" i="15"/>
  <c r="B1062" i="15"/>
  <c r="Q1062" i="15"/>
  <c r="A1063" i="15"/>
  <c r="F1063" i="15" l="1"/>
  <c r="M1063" i="15"/>
  <c r="J1063" i="15"/>
  <c r="T1063" i="15"/>
  <c r="D1063" i="15"/>
  <c r="C1063" i="15"/>
  <c r="Q1063" i="15"/>
  <c r="N1063" i="15"/>
  <c r="L1063" i="15"/>
  <c r="K1063" i="15"/>
  <c r="S1063" i="15"/>
  <c r="I1063" i="15"/>
  <c r="U1063" i="15"/>
  <c r="H1063" i="15"/>
  <c r="P1063" i="15"/>
  <c r="E1063" i="15"/>
  <c r="R1063" i="15"/>
  <c r="G1063" i="15"/>
  <c r="B1063" i="15"/>
  <c r="O1063" i="15"/>
  <c r="A1064" i="15"/>
  <c r="V1062" i="15"/>
  <c r="P1064" i="15" l="1"/>
  <c r="S1064" i="15"/>
  <c r="Q1064" i="15"/>
  <c r="L1064" i="15"/>
  <c r="O1064" i="15"/>
  <c r="E1064" i="15"/>
  <c r="F1064" i="15"/>
  <c r="G1064" i="15"/>
  <c r="I1064" i="15"/>
  <c r="K1064" i="15"/>
  <c r="B1064" i="15"/>
  <c r="U1064" i="15"/>
  <c r="C1064" i="15"/>
  <c r="H1064" i="15"/>
  <c r="D1064" i="15"/>
  <c r="M1064" i="15"/>
  <c r="T1064" i="15"/>
  <c r="R1064" i="15"/>
  <c r="N1064" i="15"/>
  <c r="J1064" i="15"/>
  <c r="A1065" i="15"/>
  <c r="V1063" i="15"/>
  <c r="V1064" i="15" l="1"/>
  <c r="R1065" i="15"/>
  <c r="N1065" i="15"/>
  <c r="M1065" i="15"/>
  <c r="F1065" i="15"/>
  <c r="K1065" i="15"/>
  <c r="J1065" i="15"/>
  <c r="D1065" i="15"/>
  <c r="B1065" i="15"/>
  <c r="T1065" i="15"/>
  <c r="G1065" i="15"/>
  <c r="S1065" i="15"/>
  <c r="L1065" i="15"/>
  <c r="I1065" i="15"/>
  <c r="O1065" i="15"/>
  <c r="P1065" i="15"/>
  <c r="H1065" i="15"/>
  <c r="Q1065" i="15"/>
  <c r="E1065" i="15"/>
  <c r="C1065" i="15"/>
  <c r="U1065" i="15"/>
  <c r="A1066" i="15"/>
  <c r="G1066" i="15" l="1"/>
  <c r="Q1066" i="15"/>
  <c r="D1066" i="15"/>
  <c r="N1066" i="15"/>
  <c r="E1066" i="15"/>
  <c r="C1066" i="15"/>
  <c r="I1066" i="15"/>
  <c r="O1066" i="15"/>
  <c r="U1066" i="15"/>
  <c r="L1066" i="15"/>
  <c r="T1066" i="15"/>
  <c r="B1066" i="15"/>
  <c r="S1066" i="15"/>
  <c r="J1066" i="15"/>
  <c r="R1066" i="15"/>
  <c r="F1066" i="15"/>
  <c r="H1066" i="15"/>
  <c r="M1066" i="15"/>
  <c r="K1066" i="15"/>
  <c r="P1066" i="15"/>
  <c r="A1067" i="15"/>
  <c r="V1065" i="15"/>
  <c r="F1067" i="15" l="1"/>
  <c r="G1067" i="15"/>
  <c r="R1067" i="15"/>
  <c r="T1067" i="15"/>
  <c r="Q1067" i="15"/>
  <c r="D1067" i="15"/>
  <c r="L1067" i="15"/>
  <c r="B1067" i="15"/>
  <c r="M1067" i="15"/>
  <c r="E1067" i="15"/>
  <c r="U1067" i="15"/>
  <c r="V1067" i="15" s="1"/>
  <c r="S1067" i="15"/>
  <c r="N1067" i="15"/>
  <c r="O1067" i="15"/>
  <c r="K1067" i="15"/>
  <c r="H1067" i="15"/>
  <c r="J1067" i="15"/>
  <c r="P1067" i="15"/>
  <c r="I1067" i="15"/>
  <c r="C1067" i="15"/>
  <c r="A1068" i="15"/>
  <c r="V1066" i="15"/>
  <c r="B1068" i="15" l="1"/>
  <c r="Q1068" i="15"/>
  <c r="J1068" i="15"/>
  <c r="O1068" i="15"/>
  <c r="P1068" i="15"/>
  <c r="L1068" i="15"/>
  <c r="R1068" i="15"/>
  <c r="K1068" i="15"/>
  <c r="U1068" i="15"/>
  <c r="F1068" i="15"/>
  <c r="N1068" i="15"/>
  <c r="G1068" i="15"/>
  <c r="S1068" i="15"/>
  <c r="E1068" i="15"/>
  <c r="H1068" i="15"/>
  <c r="I1068" i="15"/>
  <c r="T1068" i="15"/>
  <c r="C1068" i="15"/>
  <c r="D1068" i="15"/>
  <c r="M1068" i="15"/>
  <c r="A1069" i="15"/>
  <c r="F1069" i="15" l="1"/>
  <c r="T1069" i="15"/>
  <c r="C1069" i="15"/>
  <c r="E1069" i="15"/>
  <c r="N1069" i="15"/>
  <c r="H1069" i="15"/>
  <c r="I1069" i="15"/>
  <c r="D1069" i="15"/>
  <c r="K1069" i="15"/>
  <c r="U1069" i="15"/>
  <c r="J1069" i="15"/>
  <c r="L1069" i="15"/>
  <c r="B1069" i="15"/>
  <c r="O1069" i="15"/>
  <c r="S1069" i="15"/>
  <c r="P1069" i="15"/>
  <c r="R1069" i="15"/>
  <c r="Q1069" i="15"/>
  <c r="M1069" i="15"/>
  <c r="G1069" i="15"/>
  <c r="A1070" i="15"/>
  <c r="V1068" i="15"/>
  <c r="V1069" i="15" l="1"/>
  <c r="M1070" i="15"/>
  <c r="R1070" i="15"/>
  <c r="C1070" i="15"/>
  <c r="Q1070" i="15"/>
  <c r="E1070" i="15"/>
  <c r="I1070" i="15"/>
  <c r="F1070" i="15"/>
  <c r="P1070" i="15"/>
  <c r="J1070" i="15"/>
  <c r="L1070" i="15"/>
  <c r="D1070" i="15"/>
  <c r="H1070" i="15"/>
  <c r="U1070" i="15"/>
  <c r="G1070" i="15"/>
  <c r="B1070" i="15"/>
  <c r="K1070" i="15"/>
  <c r="S1070" i="15"/>
  <c r="N1070" i="15"/>
  <c r="T1070" i="15"/>
  <c r="O1070" i="15"/>
  <c r="A1071" i="15"/>
  <c r="L1071" i="15" l="1"/>
  <c r="U1071" i="15"/>
  <c r="C1071" i="15"/>
  <c r="J1071" i="15"/>
  <c r="I1071" i="15"/>
  <c r="K1071" i="15"/>
  <c r="M1071" i="15"/>
  <c r="O1071" i="15"/>
  <c r="N1071" i="15"/>
  <c r="T1071" i="15"/>
  <c r="H1071" i="15"/>
  <c r="F1071" i="15"/>
  <c r="G1071" i="15"/>
  <c r="B1071" i="15"/>
  <c r="D1071" i="15"/>
  <c r="R1071" i="15"/>
  <c r="P1071" i="15"/>
  <c r="E1071" i="15"/>
  <c r="S1071" i="15"/>
  <c r="Q1071" i="15"/>
  <c r="A1072" i="15"/>
  <c r="V1070" i="15"/>
  <c r="R1072" i="15" l="1"/>
  <c r="U1072" i="15"/>
  <c r="O1072" i="15"/>
  <c r="G1072" i="15"/>
  <c r="M1072" i="15"/>
  <c r="E1072" i="15"/>
  <c r="B1072" i="15"/>
  <c r="D1072" i="15"/>
  <c r="J1072" i="15"/>
  <c r="N1072" i="15"/>
  <c r="H1072" i="15"/>
  <c r="F1072" i="15"/>
  <c r="K1072" i="15"/>
  <c r="L1072" i="15"/>
  <c r="I1072" i="15"/>
  <c r="C1072" i="15"/>
  <c r="T1072" i="15"/>
  <c r="S1072" i="15"/>
  <c r="P1072" i="15"/>
  <c r="Q1072" i="15"/>
  <c r="A1073" i="15"/>
  <c r="V1071" i="15"/>
  <c r="N1073" i="15" l="1"/>
  <c r="K1073" i="15"/>
  <c r="O1073" i="15"/>
  <c r="L1073" i="15"/>
  <c r="D1073" i="15"/>
  <c r="C1073" i="15"/>
  <c r="H1073" i="15"/>
  <c r="J1073" i="15"/>
  <c r="M1073" i="15"/>
  <c r="I1073" i="15"/>
  <c r="F1073" i="15"/>
  <c r="B1073" i="15"/>
  <c r="S1073" i="15"/>
  <c r="E1073" i="15"/>
  <c r="G1073" i="15"/>
  <c r="R1073" i="15"/>
  <c r="P1073" i="15"/>
  <c r="Q1073" i="15"/>
  <c r="U1073" i="15"/>
  <c r="T1073" i="15"/>
  <c r="A1074" i="15"/>
  <c r="V1072" i="15"/>
  <c r="O1074" i="15" l="1"/>
  <c r="M1074" i="15"/>
  <c r="F1074" i="15"/>
  <c r="C1074" i="15"/>
  <c r="J1074" i="15"/>
  <c r="U1074" i="15"/>
  <c r="H1074" i="15"/>
  <c r="N1074" i="15"/>
  <c r="K1074" i="15"/>
  <c r="L1074" i="15"/>
  <c r="R1074" i="15"/>
  <c r="B1074" i="15"/>
  <c r="Q1074" i="15"/>
  <c r="T1074" i="15"/>
  <c r="G1074" i="15"/>
  <c r="S1074" i="15"/>
  <c r="I1074" i="15"/>
  <c r="D1074" i="15"/>
  <c r="P1074" i="15"/>
  <c r="E1074" i="15"/>
  <c r="A1075" i="15"/>
  <c r="V1073" i="15"/>
  <c r="V1074" i="15" l="1"/>
  <c r="E1075" i="15"/>
  <c r="M1075" i="15"/>
  <c r="D1075" i="15"/>
  <c r="G1075" i="15"/>
  <c r="N1075" i="15"/>
  <c r="I1075" i="15"/>
  <c r="K1075" i="15"/>
  <c r="J1075" i="15"/>
  <c r="H1075" i="15"/>
  <c r="C1075" i="15"/>
  <c r="S1075" i="15"/>
  <c r="T1075" i="15"/>
  <c r="Q1075" i="15"/>
  <c r="R1075" i="15"/>
  <c r="P1075" i="15"/>
  <c r="L1075" i="15"/>
  <c r="B1075" i="15"/>
  <c r="O1075" i="15"/>
  <c r="U1075" i="15"/>
  <c r="F1075" i="15"/>
  <c r="A1076" i="15"/>
  <c r="B1076" i="15" l="1"/>
  <c r="E1076" i="15"/>
  <c r="J1076" i="15"/>
  <c r="F1076" i="15"/>
  <c r="N1076" i="15"/>
  <c r="G1076" i="15"/>
  <c r="I1076" i="15"/>
  <c r="D1076" i="15"/>
  <c r="K1076" i="15"/>
  <c r="P1076" i="15"/>
  <c r="R1076" i="15"/>
  <c r="T1076" i="15"/>
  <c r="H1076" i="15"/>
  <c r="Q1076" i="15"/>
  <c r="S1076" i="15"/>
  <c r="U1076" i="15"/>
  <c r="L1076" i="15"/>
  <c r="O1076" i="15"/>
  <c r="M1076" i="15"/>
  <c r="C1076" i="15"/>
  <c r="A1077" i="15"/>
  <c r="V1075" i="15"/>
  <c r="V1076" i="15" l="1"/>
  <c r="L1077" i="15"/>
  <c r="I1077" i="15"/>
  <c r="D1077" i="15"/>
  <c r="H1077" i="15"/>
  <c r="U1077" i="15"/>
  <c r="J1077" i="15"/>
  <c r="N1077" i="15"/>
  <c r="O1077" i="15"/>
  <c r="T1077" i="15"/>
  <c r="S1077" i="15"/>
  <c r="M1077" i="15"/>
  <c r="G1077" i="15"/>
  <c r="B1077" i="15"/>
  <c r="R1077" i="15"/>
  <c r="Q1077" i="15"/>
  <c r="C1077" i="15"/>
  <c r="K1077" i="15"/>
  <c r="P1077" i="15"/>
  <c r="F1077" i="15"/>
  <c r="E1077" i="15"/>
  <c r="A1078" i="15"/>
  <c r="V1077" i="15" l="1"/>
  <c r="Q1078" i="15"/>
  <c r="M1078" i="15"/>
  <c r="G1078" i="15"/>
  <c r="L1078" i="15"/>
  <c r="N1078" i="15"/>
  <c r="J1078" i="15"/>
  <c r="K1078" i="15"/>
  <c r="U1078" i="15"/>
  <c r="T1078" i="15"/>
  <c r="B1078" i="15"/>
  <c r="F1078" i="15"/>
  <c r="H1078" i="15"/>
  <c r="O1078" i="15"/>
  <c r="E1078" i="15"/>
  <c r="P1078" i="15"/>
  <c r="D1078" i="15"/>
  <c r="R1078" i="15"/>
  <c r="C1078" i="15"/>
  <c r="I1078" i="15"/>
  <c r="S1078" i="15"/>
  <c r="A1079" i="15"/>
  <c r="B1079" i="15" l="1"/>
  <c r="D1079" i="15"/>
  <c r="U1079" i="15"/>
  <c r="E1079" i="15"/>
  <c r="K1079" i="15"/>
  <c r="G1079" i="15"/>
  <c r="N1079" i="15"/>
  <c r="L1079" i="15"/>
  <c r="I1079" i="15"/>
  <c r="C1079" i="15"/>
  <c r="H1079" i="15"/>
  <c r="Q1079" i="15"/>
  <c r="P1079" i="15"/>
  <c r="O1079" i="15"/>
  <c r="F1079" i="15"/>
  <c r="M1079" i="15"/>
  <c r="S1079" i="15"/>
  <c r="T1079" i="15"/>
  <c r="J1079" i="15"/>
  <c r="R1079" i="15"/>
  <c r="A1080" i="15"/>
  <c r="V1078" i="15"/>
  <c r="G1080" i="15" l="1"/>
  <c r="K1080" i="15"/>
  <c r="P1080" i="15"/>
  <c r="D1080" i="15"/>
  <c r="H1080" i="15"/>
  <c r="F1080" i="15"/>
  <c r="L1080" i="15"/>
  <c r="T1080" i="15"/>
  <c r="M1080" i="15"/>
  <c r="R1080" i="15"/>
  <c r="I1080" i="15"/>
  <c r="S1080" i="15"/>
  <c r="O1080" i="15"/>
  <c r="B1080" i="15"/>
  <c r="N1080" i="15"/>
  <c r="Q1080" i="15"/>
  <c r="E1080" i="15"/>
  <c r="U1080" i="15"/>
  <c r="V1080" i="15" s="1"/>
  <c r="C1080" i="15"/>
  <c r="J1080" i="15"/>
  <c r="A1081" i="15"/>
  <c r="V1079" i="15"/>
  <c r="S1081" i="15" l="1"/>
  <c r="E1081" i="15"/>
  <c r="N1081" i="15"/>
  <c r="U1081" i="15"/>
  <c r="C1081" i="15"/>
  <c r="J1081" i="15"/>
  <c r="T1081" i="15"/>
  <c r="F1081" i="15"/>
  <c r="K1081" i="15"/>
  <c r="L1081" i="15"/>
  <c r="O1081" i="15"/>
  <c r="H1081" i="15"/>
  <c r="R1081" i="15"/>
  <c r="B1081" i="15"/>
  <c r="I1081" i="15"/>
  <c r="G1081" i="15"/>
  <c r="M1081" i="15"/>
  <c r="D1081" i="15"/>
  <c r="P1081" i="15"/>
  <c r="Q1081" i="15"/>
  <c r="A1082" i="15"/>
  <c r="V1081" i="15" l="1"/>
  <c r="T1082" i="15"/>
  <c r="O1082" i="15"/>
  <c r="B1082" i="15"/>
  <c r="H1082" i="15"/>
  <c r="C1082" i="15"/>
  <c r="E1082" i="15"/>
  <c r="S1082" i="15"/>
  <c r="R1082" i="15"/>
  <c r="D1082" i="15"/>
  <c r="P1082" i="15"/>
  <c r="K1082" i="15"/>
  <c r="J1082" i="15"/>
  <c r="M1082" i="15"/>
  <c r="I1082" i="15"/>
  <c r="U1082" i="15"/>
  <c r="G1082" i="15"/>
  <c r="F1082" i="15"/>
  <c r="N1082" i="15"/>
  <c r="Q1082" i="15"/>
  <c r="L1082" i="15"/>
  <c r="A1083" i="15"/>
  <c r="V1082" i="15" l="1"/>
  <c r="O1083" i="15"/>
  <c r="J1083" i="15"/>
  <c r="H1083" i="15"/>
  <c r="R1083" i="15"/>
  <c r="N1083" i="15"/>
  <c r="B1083" i="15"/>
  <c r="G1083" i="15"/>
  <c r="U1083" i="15"/>
  <c r="E1083" i="15"/>
  <c r="Q1083" i="15"/>
  <c r="D1083" i="15"/>
  <c r="P1083" i="15"/>
  <c r="F1083" i="15"/>
  <c r="C1083" i="15"/>
  <c r="L1083" i="15"/>
  <c r="K1083" i="15"/>
  <c r="T1083" i="15"/>
  <c r="S1083" i="15"/>
  <c r="I1083" i="15"/>
  <c r="M1083" i="15"/>
  <c r="A1084" i="15"/>
  <c r="I1084" i="15" l="1"/>
  <c r="Q1084" i="15"/>
  <c r="F1084" i="15"/>
  <c r="N1084" i="15"/>
  <c r="D1084" i="15"/>
  <c r="J1084" i="15"/>
  <c r="H1084" i="15"/>
  <c r="C1084" i="15"/>
  <c r="S1084" i="15"/>
  <c r="E1084" i="15"/>
  <c r="U1084" i="15"/>
  <c r="G1084" i="15"/>
  <c r="K1084" i="15"/>
  <c r="O1084" i="15"/>
  <c r="M1084" i="15"/>
  <c r="R1084" i="15"/>
  <c r="T1084" i="15"/>
  <c r="P1084" i="15"/>
  <c r="L1084" i="15"/>
  <c r="B1084" i="15"/>
  <c r="A1085" i="15"/>
  <c r="V1083" i="15"/>
  <c r="V1084" i="15" l="1"/>
  <c r="S1085" i="15"/>
  <c r="B1085" i="15"/>
  <c r="R1085" i="15"/>
  <c r="Q1085" i="15"/>
  <c r="M1085" i="15"/>
  <c r="G1085" i="15"/>
  <c r="U1085" i="15"/>
  <c r="F1085" i="15"/>
  <c r="I1085" i="15"/>
  <c r="E1085" i="15"/>
  <c r="N1085" i="15"/>
  <c r="L1085" i="15"/>
  <c r="J1085" i="15"/>
  <c r="D1085" i="15"/>
  <c r="K1085" i="15"/>
  <c r="T1085" i="15"/>
  <c r="P1085" i="15"/>
  <c r="C1085" i="15"/>
  <c r="H1085" i="15"/>
  <c r="O1085" i="15"/>
  <c r="A1086" i="15"/>
  <c r="K1086" i="15" l="1"/>
  <c r="Q1086" i="15"/>
  <c r="I1086" i="15"/>
  <c r="T1086" i="15"/>
  <c r="D1086" i="15"/>
  <c r="P1086" i="15"/>
  <c r="S1086" i="15"/>
  <c r="F1086" i="15"/>
  <c r="U1086" i="15"/>
  <c r="J1086" i="15"/>
  <c r="B1086" i="15"/>
  <c r="O1086" i="15"/>
  <c r="L1086" i="15"/>
  <c r="N1086" i="15"/>
  <c r="M1086" i="15"/>
  <c r="C1086" i="15"/>
  <c r="E1086" i="15"/>
  <c r="R1086" i="15"/>
  <c r="H1086" i="15"/>
  <c r="G1086" i="15"/>
  <c r="A1087" i="15"/>
  <c r="V1085" i="15"/>
  <c r="N1087" i="15" l="1"/>
  <c r="B1087" i="15"/>
  <c r="Q1087" i="15"/>
  <c r="F1087" i="15"/>
  <c r="H1087" i="15"/>
  <c r="U1087" i="15"/>
  <c r="D1087" i="15"/>
  <c r="K1087" i="15"/>
  <c r="M1087" i="15"/>
  <c r="L1087" i="15"/>
  <c r="P1087" i="15"/>
  <c r="R1087" i="15"/>
  <c r="I1087" i="15"/>
  <c r="S1087" i="15"/>
  <c r="T1087" i="15"/>
  <c r="J1087" i="15"/>
  <c r="C1087" i="15"/>
  <c r="O1087" i="15"/>
  <c r="G1087" i="15"/>
  <c r="E1087" i="15"/>
  <c r="A1088" i="15"/>
  <c r="V1086" i="15"/>
  <c r="V1087" i="15" l="1"/>
  <c r="D1088" i="15"/>
  <c r="G1088" i="15"/>
  <c r="M1088" i="15"/>
  <c r="E1088" i="15"/>
  <c r="F1088" i="15"/>
  <c r="S1088" i="15"/>
  <c r="K1088" i="15"/>
  <c r="J1088" i="15"/>
  <c r="L1088" i="15"/>
  <c r="N1088" i="15"/>
  <c r="B1088" i="15"/>
  <c r="H1088" i="15"/>
  <c r="R1088" i="15"/>
  <c r="P1088" i="15"/>
  <c r="O1088" i="15"/>
  <c r="C1088" i="15"/>
  <c r="U1088" i="15"/>
  <c r="T1088" i="15"/>
  <c r="I1088" i="15"/>
  <c r="Q1088" i="15"/>
  <c r="A1089" i="15"/>
  <c r="D1089" i="15" l="1"/>
  <c r="K1089" i="15"/>
  <c r="O1089" i="15"/>
  <c r="L1089" i="15"/>
  <c r="P1089" i="15"/>
  <c r="C1089" i="15"/>
  <c r="Q1089" i="15"/>
  <c r="J1089" i="15"/>
  <c r="M1089" i="15"/>
  <c r="I1089" i="15"/>
  <c r="F1089" i="15"/>
  <c r="S1089" i="15"/>
  <c r="E1089" i="15"/>
  <c r="U1089" i="15"/>
  <c r="N1089" i="15"/>
  <c r="H1089" i="15"/>
  <c r="R1089" i="15"/>
  <c r="G1089" i="15"/>
  <c r="B1089" i="15"/>
  <c r="T1089" i="15"/>
  <c r="A1090" i="15"/>
  <c r="V1088" i="15"/>
  <c r="L1090" i="15" l="1"/>
  <c r="N1090" i="15"/>
  <c r="K1090" i="15"/>
  <c r="Q1090" i="15"/>
  <c r="R1090" i="15"/>
  <c r="C1090" i="15"/>
  <c r="T1090" i="15"/>
  <c r="G1090" i="15"/>
  <c r="S1090" i="15"/>
  <c r="D1090" i="15"/>
  <c r="H1090" i="15"/>
  <c r="P1090" i="15"/>
  <c r="E1090" i="15"/>
  <c r="O1090" i="15"/>
  <c r="I1090" i="15"/>
  <c r="M1090" i="15"/>
  <c r="F1090" i="15"/>
  <c r="U1090" i="15"/>
  <c r="V1090" i="15" s="1"/>
  <c r="B1090" i="15"/>
  <c r="J1090" i="15"/>
  <c r="A1091" i="15"/>
  <c r="V1089" i="15"/>
  <c r="H1091" i="15" l="1"/>
  <c r="K1091" i="15"/>
  <c r="N1091" i="15"/>
  <c r="T1091" i="15"/>
  <c r="P1091" i="15"/>
  <c r="Q1091" i="15"/>
  <c r="D1091" i="15"/>
  <c r="S1091" i="15"/>
  <c r="R1091" i="15"/>
  <c r="O1091" i="15"/>
  <c r="C1091" i="15"/>
  <c r="U1091" i="15"/>
  <c r="V1091" i="15" s="1"/>
  <c r="F1091" i="15"/>
  <c r="E1091" i="15"/>
  <c r="M1091" i="15"/>
  <c r="G1091" i="15"/>
  <c r="I1091" i="15"/>
  <c r="B1091" i="15"/>
  <c r="L1091" i="15"/>
  <c r="J1091" i="15"/>
  <c r="A1092" i="15"/>
  <c r="K1092" i="15" l="1"/>
  <c r="F1092" i="15"/>
  <c r="C1092" i="15"/>
  <c r="S1092" i="15"/>
  <c r="B1092" i="15"/>
  <c r="D1092" i="15"/>
  <c r="J1092" i="15"/>
  <c r="H1092" i="15"/>
  <c r="L1092" i="15"/>
  <c r="R1092" i="15"/>
  <c r="O1092" i="15"/>
  <c r="M1092" i="15"/>
  <c r="U1092" i="15"/>
  <c r="I1092" i="15"/>
  <c r="T1092" i="15"/>
  <c r="E1092" i="15"/>
  <c r="Q1092" i="15"/>
  <c r="N1092" i="15"/>
  <c r="P1092" i="15"/>
  <c r="G1092" i="15"/>
  <c r="A1093" i="15"/>
  <c r="S1093" i="15" l="1"/>
  <c r="I1093" i="15"/>
  <c r="T1093" i="15"/>
  <c r="N1093" i="15"/>
  <c r="B1093" i="15"/>
  <c r="K1093" i="15"/>
  <c r="U1093" i="15"/>
  <c r="L1093" i="15"/>
  <c r="E1093" i="15"/>
  <c r="Q1093" i="15"/>
  <c r="O1093" i="15"/>
  <c r="J1093" i="15"/>
  <c r="G1093" i="15"/>
  <c r="F1093" i="15"/>
  <c r="H1093" i="15"/>
  <c r="C1093" i="15"/>
  <c r="D1093" i="15"/>
  <c r="P1093" i="15"/>
  <c r="R1093" i="15"/>
  <c r="M1093" i="15"/>
  <c r="A1094" i="15"/>
  <c r="V1092" i="15"/>
  <c r="U1094" i="15" l="1"/>
  <c r="I1094" i="15"/>
  <c r="S1094" i="15"/>
  <c r="D1094" i="15"/>
  <c r="T1094" i="15"/>
  <c r="R1094" i="15"/>
  <c r="O1094" i="15"/>
  <c r="F1094" i="15"/>
  <c r="B1094" i="15"/>
  <c r="Q1094" i="15"/>
  <c r="M1094" i="15"/>
  <c r="P1094" i="15"/>
  <c r="H1094" i="15"/>
  <c r="N1094" i="15"/>
  <c r="G1094" i="15"/>
  <c r="L1094" i="15"/>
  <c r="E1094" i="15"/>
  <c r="K1094" i="15"/>
  <c r="C1094" i="15"/>
  <c r="J1094" i="15"/>
  <c r="A1095" i="15"/>
  <c r="V1093" i="15"/>
  <c r="N1095" i="15" l="1"/>
  <c r="J1095" i="15"/>
  <c r="K1095" i="15"/>
  <c r="I1095" i="15"/>
  <c r="P1095" i="15"/>
  <c r="H1095" i="15"/>
  <c r="S1095" i="15"/>
  <c r="R1095" i="15"/>
  <c r="Q1095" i="15"/>
  <c r="U1095" i="15"/>
  <c r="O1095" i="15"/>
  <c r="C1095" i="15"/>
  <c r="L1095" i="15"/>
  <c r="E1095" i="15"/>
  <c r="F1095" i="15"/>
  <c r="D1095" i="15"/>
  <c r="G1095" i="15"/>
  <c r="M1095" i="15"/>
  <c r="T1095" i="15"/>
  <c r="B1095" i="15"/>
  <c r="A1096" i="15"/>
  <c r="V1094" i="15"/>
  <c r="V1095" i="15" l="1"/>
  <c r="F1096" i="15"/>
  <c r="N1096" i="15"/>
  <c r="S1096" i="15"/>
  <c r="J1096" i="15"/>
  <c r="E1096" i="15"/>
  <c r="H1096" i="15"/>
  <c r="P1096" i="15"/>
  <c r="L1096" i="15"/>
  <c r="T1096" i="15"/>
  <c r="D1096" i="15"/>
  <c r="Q1096" i="15"/>
  <c r="O1096" i="15"/>
  <c r="G1096" i="15"/>
  <c r="M1096" i="15"/>
  <c r="R1096" i="15"/>
  <c r="B1096" i="15"/>
  <c r="K1096" i="15"/>
  <c r="I1096" i="15"/>
  <c r="C1096" i="15"/>
  <c r="U1096" i="15"/>
  <c r="A1097" i="15"/>
  <c r="L1097" i="15" l="1"/>
  <c r="O1097" i="15"/>
  <c r="S1097" i="15"/>
  <c r="E1097" i="15"/>
  <c r="U1097" i="15"/>
  <c r="R1097" i="15"/>
  <c r="G1097" i="15"/>
  <c r="Q1097" i="15"/>
  <c r="F1097" i="15"/>
  <c r="J1097" i="15"/>
  <c r="P1097" i="15"/>
  <c r="T1097" i="15"/>
  <c r="D1097" i="15"/>
  <c r="I1097" i="15"/>
  <c r="N1097" i="15"/>
  <c r="M1097" i="15"/>
  <c r="H1097" i="15"/>
  <c r="K1097" i="15"/>
  <c r="B1097" i="15"/>
  <c r="C1097" i="15"/>
  <c r="A1098" i="15"/>
  <c r="V1096" i="15"/>
  <c r="V1097" i="15" l="1"/>
  <c r="H1098" i="15"/>
  <c r="C1098" i="15"/>
  <c r="J1098" i="15"/>
  <c r="G1098" i="15"/>
  <c r="M1098" i="15"/>
  <c r="K1098" i="15"/>
  <c r="P1098" i="15"/>
  <c r="I1098" i="15"/>
  <c r="B1098" i="15"/>
  <c r="D1098" i="15"/>
  <c r="N1098" i="15"/>
  <c r="E1098" i="15"/>
  <c r="L1098" i="15"/>
  <c r="O1098" i="15"/>
  <c r="Q1098" i="15"/>
  <c r="T1098" i="15"/>
  <c r="R1098" i="15"/>
  <c r="U1098" i="15"/>
  <c r="F1098" i="15"/>
  <c r="S1098" i="15"/>
  <c r="A1099" i="15"/>
  <c r="Q1099" i="15" l="1"/>
  <c r="M1099" i="15"/>
  <c r="T1099" i="15"/>
  <c r="P1099" i="15"/>
  <c r="J1099" i="15"/>
  <c r="R1099" i="15"/>
  <c r="G1099" i="15"/>
  <c r="N1099" i="15"/>
  <c r="O1099" i="15"/>
  <c r="D1099" i="15"/>
  <c r="F1099" i="15"/>
  <c r="B1099" i="15"/>
  <c r="U1099" i="15"/>
  <c r="V1099" i="15" s="1"/>
  <c r="H1099" i="15"/>
  <c r="K1099" i="15"/>
  <c r="I1099" i="15"/>
  <c r="E1099" i="15"/>
  <c r="L1099" i="15"/>
  <c r="C1099" i="15"/>
  <c r="S1099" i="15"/>
  <c r="A1100" i="15"/>
  <c r="V1098" i="15"/>
  <c r="I1100" i="15" l="1"/>
  <c r="B1100" i="15"/>
  <c r="P1100" i="15"/>
  <c r="N1100" i="15"/>
  <c r="G1100" i="15"/>
  <c r="K1100" i="15"/>
  <c r="H1100" i="15"/>
  <c r="Q1100" i="15"/>
  <c r="O1100" i="15"/>
  <c r="R1100" i="15"/>
  <c r="U1100" i="15"/>
  <c r="L1100" i="15"/>
  <c r="J1100" i="15"/>
  <c r="S1100" i="15"/>
  <c r="M1100" i="15"/>
  <c r="C1100" i="15"/>
  <c r="E1100" i="15"/>
  <c r="T1100" i="15"/>
  <c r="D1100" i="15"/>
  <c r="F1100" i="15"/>
  <c r="A1101" i="15"/>
  <c r="M1101" i="15" l="1"/>
  <c r="P1101" i="15"/>
  <c r="H1101" i="15"/>
  <c r="Q1101" i="15"/>
  <c r="L1101" i="15"/>
  <c r="N1101" i="15"/>
  <c r="R1101" i="15"/>
  <c r="S1101" i="15"/>
  <c r="I1101" i="15"/>
  <c r="C1101" i="15"/>
  <c r="B1101" i="15"/>
  <c r="D1101" i="15"/>
  <c r="F1101" i="15"/>
  <c r="G1101" i="15"/>
  <c r="T1101" i="15"/>
  <c r="U1101" i="15"/>
  <c r="K1101" i="15"/>
  <c r="J1101" i="15"/>
  <c r="E1101" i="15"/>
  <c r="O1101" i="15"/>
  <c r="A1102" i="15"/>
  <c r="V1100" i="15"/>
  <c r="V1101" i="15" l="1"/>
  <c r="F1102" i="15"/>
  <c r="S1102" i="15"/>
  <c r="H1102" i="15"/>
  <c r="O1102" i="15"/>
  <c r="P1102" i="15"/>
  <c r="E1102" i="15"/>
  <c r="G1102" i="15"/>
  <c r="D1102" i="15"/>
  <c r="M1102" i="15"/>
  <c r="I1102" i="15"/>
  <c r="U1102" i="15"/>
  <c r="J1102" i="15"/>
  <c r="B1102" i="15"/>
  <c r="C1102" i="15"/>
  <c r="N1102" i="15"/>
  <c r="K1102" i="15"/>
  <c r="L1102" i="15"/>
  <c r="R1102" i="15"/>
  <c r="T1102" i="15"/>
  <c r="Q1102" i="15"/>
  <c r="A1103" i="15"/>
  <c r="V1102" i="15" l="1"/>
  <c r="H1103" i="15"/>
  <c r="Q1103" i="15"/>
  <c r="K1103" i="15"/>
  <c r="E1103" i="15"/>
  <c r="M1103" i="15"/>
  <c r="G1103" i="15"/>
  <c r="O1103" i="15"/>
  <c r="P1103" i="15"/>
  <c r="S1103" i="15"/>
  <c r="F1103" i="15"/>
  <c r="N1103" i="15"/>
  <c r="B1103" i="15"/>
  <c r="I1103" i="15"/>
  <c r="L1103" i="15"/>
  <c r="R1103" i="15"/>
  <c r="J1103" i="15"/>
  <c r="C1103" i="15"/>
  <c r="T1103" i="15"/>
  <c r="D1103" i="15"/>
  <c r="U1103" i="15"/>
  <c r="A1104" i="15"/>
  <c r="T1104" i="15" l="1"/>
  <c r="I1104" i="15"/>
  <c r="P1104" i="15"/>
  <c r="E1104" i="15"/>
  <c r="B1104" i="15"/>
  <c r="N1104" i="15"/>
  <c r="L1104" i="15"/>
  <c r="J1104" i="15"/>
  <c r="H1104" i="15"/>
  <c r="C1104" i="15"/>
  <c r="U1104" i="15"/>
  <c r="G1104" i="15"/>
  <c r="Q1104" i="15"/>
  <c r="F1104" i="15"/>
  <c r="K1104" i="15"/>
  <c r="R1104" i="15"/>
  <c r="S1104" i="15"/>
  <c r="O1104" i="15"/>
  <c r="M1104" i="15"/>
  <c r="D1104" i="15"/>
  <c r="A1105" i="15"/>
  <c r="V1103" i="15"/>
  <c r="V1104" i="15" l="1"/>
  <c r="H1105" i="15"/>
  <c r="B1105" i="15"/>
  <c r="M1105" i="15"/>
  <c r="G1105" i="15"/>
  <c r="K1105" i="15"/>
  <c r="Q1105" i="15"/>
  <c r="P1105" i="15"/>
  <c r="S1105" i="15"/>
  <c r="R1105" i="15"/>
  <c r="O1105" i="15"/>
  <c r="E1105" i="15"/>
  <c r="C1105" i="15"/>
  <c r="J1105" i="15"/>
  <c r="N1105" i="15"/>
  <c r="F1105" i="15"/>
  <c r="T1105" i="15"/>
  <c r="I1105" i="15"/>
  <c r="L1105" i="15"/>
  <c r="U1105" i="15"/>
  <c r="D1105" i="15"/>
  <c r="A1106" i="15"/>
  <c r="K1106" i="15" l="1"/>
  <c r="M1106" i="15"/>
  <c r="T1106" i="15"/>
  <c r="I1106" i="15"/>
  <c r="F1106" i="15"/>
  <c r="O1106" i="15"/>
  <c r="E1106" i="15"/>
  <c r="D1106" i="15"/>
  <c r="L1106" i="15"/>
  <c r="U1106" i="15"/>
  <c r="V1106" i="15" s="1"/>
  <c r="R1106" i="15"/>
  <c r="S1106" i="15"/>
  <c r="H1106" i="15"/>
  <c r="P1106" i="15"/>
  <c r="Q1106" i="15"/>
  <c r="J1106" i="15"/>
  <c r="B1106" i="15"/>
  <c r="N1106" i="15"/>
  <c r="C1106" i="15"/>
  <c r="G1106" i="15"/>
  <c r="A1107" i="15"/>
  <c r="V1105" i="15"/>
  <c r="U1107" i="15" l="1"/>
  <c r="L1107" i="15"/>
  <c r="O1107" i="15"/>
  <c r="N1107" i="15"/>
  <c r="C1107" i="15"/>
  <c r="H1107" i="15"/>
  <c r="I1107" i="15"/>
  <c r="M1107" i="15"/>
  <c r="R1107" i="15"/>
  <c r="J1107" i="15"/>
  <c r="D1107" i="15"/>
  <c r="K1107" i="15"/>
  <c r="Q1107" i="15"/>
  <c r="P1107" i="15"/>
  <c r="S1107" i="15"/>
  <c r="F1107" i="15"/>
  <c r="E1107" i="15"/>
  <c r="G1107" i="15"/>
  <c r="B1107" i="15"/>
  <c r="T1107" i="15"/>
  <c r="A1108" i="15"/>
  <c r="K1108" i="15" l="1"/>
  <c r="S1108" i="15"/>
  <c r="Q1108" i="15"/>
  <c r="C1108" i="15"/>
  <c r="U1108" i="15"/>
  <c r="H1108" i="15"/>
  <c r="I1108" i="15"/>
  <c r="F1108" i="15"/>
  <c r="N1108" i="15"/>
  <c r="B1108" i="15"/>
  <c r="J1108" i="15"/>
  <c r="L1108" i="15"/>
  <c r="M1108" i="15"/>
  <c r="E1108" i="15"/>
  <c r="D1108" i="15"/>
  <c r="G1108" i="15"/>
  <c r="O1108" i="15"/>
  <c r="P1108" i="15"/>
  <c r="T1108" i="15"/>
  <c r="R1108" i="15"/>
  <c r="A1109" i="15"/>
  <c r="V1107" i="15"/>
  <c r="V1108" i="15" l="1"/>
  <c r="O1109" i="15"/>
  <c r="F1109" i="15"/>
  <c r="Q1109" i="15"/>
  <c r="N1109" i="15"/>
  <c r="T1109" i="15"/>
  <c r="B1109" i="15"/>
  <c r="L1109" i="15"/>
  <c r="H1109" i="15"/>
  <c r="J1109" i="15"/>
  <c r="D1109" i="15"/>
  <c r="P1109" i="15"/>
  <c r="K1109" i="15"/>
  <c r="G1109" i="15"/>
  <c r="M1109" i="15"/>
  <c r="I1109" i="15"/>
  <c r="E1109" i="15"/>
  <c r="C1109" i="15"/>
  <c r="U1109" i="15"/>
  <c r="S1109" i="15"/>
  <c r="R1109" i="15"/>
  <c r="A1110" i="15"/>
  <c r="V1109" i="15" l="1"/>
  <c r="D1110" i="15"/>
  <c r="P1110" i="15"/>
  <c r="J1110" i="15"/>
  <c r="Q1110" i="15"/>
  <c r="M1110" i="15"/>
  <c r="E1110" i="15"/>
  <c r="U1110" i="15"/>
  <c r="G1110" i="15"/>
  <c r="T1110" i="15"/>
  <c r="H1110" i="15"/>
  <c r="N1110" i="15"/>
  <c r="L1110" i="15"/>
  <c r="I1110" i="15"/>
  <c r="O1110" i="15"/>
  <c r="B1110" i="15"/>
  <c r="R1110" i="15"/>
  <c r="C1110" i="15"/>
  <c r="F1110" i="15"/>
  <c r="S1110" i="15"/>
  <c r="K1110" i="15"/>
  <c r="A1111" i="15"/>
  <c r="J1111" i="15" l="1"/>
  <c r="R1111" i="15"/>
  <c r="K1111" i="15"/>
  <c r="H1111" i="15"/>
  <c r="O1111" i="15"/>
  <c r="G1111" i="15"/>
  <c r="S1111" i="15"/>
  <c r="U1111" i="15"/>
  <c r="B1111" i="15"/>
  <c r="I1111" i="15"/>
  <c r="T1111" i="15"/>
  <c r="M1111" i="15"/>
  <c r="E1111" i="15"/>
  <c r="C1111" i="15"/>
  <c r="N1111" i="15"/>
  <c r="P1111" i="15"/>
  <c r="D1111" i="15"/>
  <c r="Q1111" i="15"/>
  <c r="F1111" i="15"/>
  <c r="L1111" i="15"/>
  <c r="A1112" i="15"/>
  <c r="V1110" i="15"/>
  <c r="V1111" i="15" l="1"/>
  <c r="R1112" i="15"/>
  <c r="T1112" i="15"/>
  <c r="L1112" i="15"/>
  <c r="U1112" i="15"/>
  <c r="H1112" i="15"/>
  <c r="C1112" i="15"/>
  <c r="D1112" i="15"/>
  <c r="M1112" i="15"/>
  <c r="G1112" i="15"/>
  <c r="F1112" i="15"/>
  <c r="N1112" i="15"/>
  <c r="S1112" i="15"/>
  <c r="J1112" i="15"/>
  <c r="K1112" i="15"/>
  <c r="O1112" i="15"/>
  <c r="P1112" i="15"/>
  <c r="E1112" i="15"/>
  <c r="B1112" i="15"/>
  <c r="I1112" i="15"/>
  <c r="Q1112" i="15"/>
  <c r="A1113" i="15"/>
  <c r="V1112" i="15" l="1"/>
  <c r="H1113" i="15"/>
  <c r="F1113" i="15"/>
  <c r="O1113" i="15"/>
  <c r="N1113" i="15"/>
  <c r="T1113" i="15"/>
  <c r="K1113" i="15"/>
  <c r="G1113" i="15"/>
  <c r="M1113" i="15"/>
  <c r="Q1113" i="15"/>
  <c r="E1113" i="15"/>
  <c r="R1113" i="15"/>
  <c r="S1113" i="15"/>
  <c r="L1113" i="15"/>
  <c r="J1113" i="15"/>
  <c r="P1113" i="15"/>
  <c r="D1113" i="15"/>
  <c r="U1113" i="15"/>
  <c r="C1113" i="15"/>
  <c r="I1113" i="15"/>
  <c r="B1113" i="15"/>
  <c r="A1114" i="15"/>
  <c r="V1113" i="15" l="1"/>
  <c r="F1114" i="15"/>
  <c r="E1114" i="15"/>
  <c r="C1114" i="15"/>
  <c r="S1114" i="15"/>
  <c r="D1114" i="15"/>
  <c r="B1114" i="15"/>
  <c r="K1114" i="15"/>
  <c r="G1114" i="15"/>
  <c r="M1114" i="15"/>
  <c r="P1114" i="15"/>
  <c r="L1114" i="15"/>
  <c r="T1114" i="15"/>
  <c r="J1114" i="15"/>
  <c r="Q1114" i="15"/>
  <c r="N1114" i="15"/>
  <c r="U1114" i="15"/>
  <c r="H1114" i="15"/>
  <c r="R1114" i="15"/>
  <c r="O1114" i="15"/>
  <c r="I1114" i="15"/>
  <c r="A1115" i="15"/>
  <c r="V1114" i="15" l="1"/>
  <c r="J1115" i="15"/>
  <c r="R1115" i="15"/>
  <c r="T1115" i="15"/>
  <c r="Q1115" i="15"/>
  <c r="C1115" i="15"/>
  <c r="F1115" i="15"/>
  <c r="K1115" i="15"/>
  <c r="O1115" i="15"/>
  <c r="N1115" i="15"/>
  <c r="I1115" i="15"/>
  <c r="S1115" i="15"/>
  <c r="M1115" i="15"/>
  <c r="D1115" i="15"/>
  <c r="G1115" i="15"/>
  <c r="L1115" i="15"/>
  <c r="P1115" i="15"/>
  <c r="E1115" i="15"/>
  <c r="B1115" i="15"/>
  <c r="H1115" i="15"/>
  <c r="U1115" i="15"/>
  <c r="A1116" i="15"/>
  <c r="V1115" i="15" l="1"/>
  <c r="R1116" i="15"/>
  <c r="S1116" i="15"/>
  <c r="T1116" i="15"/>
  <c r="M1116" i="15"/>
  <c r="G1116" i="15"/>
  <c r="O1116" i="15"/>
  <c r="J1116" i="15"/>
  <c r="E1116" i="15"/>
  <c r="P1116" i="15"/>
  <c r="B1116" i="15"/>
  <c r="I1116" i="15"/>
  <c r="H1116" i="15"/>
  <c r="F1116" i="15"/>
  <c r="N1116" i="15"/>
  <c r="C1116" i="15"/>
  <c r="D1116" i="15"/>
  <c r="K1116" i="15"/>
  <c r="Q1116" i="15"/>
  <c r="U1116" i="15"/>
  <c r="V1116" i="15" s="1"/>
  <c r="L1116" i="15"/>
  <c r="A1117" i="15"/>
  <c r="H1117" i="15" l="1"/>
  <c r="U1117" i="15"/>
  <c r="T1117" i="15"/>
  <c r="F1117" i="15"/>
  <c r="O1117" i="15"/>
  <c r="I1117" i="15"/>
  <c r="Q1117" i="15"/>
  <c r="B1117" i="15"/>
  <c r="G1117" i="15"/>
  <c r="K1117" i="15"/>
  <c r="S1117" i="15"/>
  <c r="M1117" i="15"/>
  <c r="R1117" i="15"/>
  <c r="P1117" i="15"/>
  <c r="C1117" i="15"/>
  <c r="L1117" i="15"/>
  <c r="E1117" i="15"/>
  <c r="N1117" i="15"/>
  <c r="D1117" i="15"/>
  <c r="J1117" i="15"/>
  <c r="A1118" i="15"/>
  <c r="K1118" i="15" l="1"/>
  <c r="H1118" i="15"/>
  <c r="T1118" i="15"/>
  <c r="G1118" i="15"/>
  <c r="E1118" i="15"/>
  <c r="S1118" i="15"/>
  <c r="D1118" i="15"/>
  <c r="B1118" i="15"/>
  <c r="C1118" i="15"/>
  <c r="I1118" i="15"/>
  <c r="R1118" i="15"/>
  <c r="M1118" i="15"/>
  <c r="J1118" i="15"/>
  <c r="U1118" i="15"/>
  <c r="P1118" i="15"/>
  <c r="O1118" i="15"/>
  <c r="F1118" i="15"/>
  <c r="N1118" i="15"/>
  <c r="L1118" i="15"/>
  <c r="Q1118" i="15"/>
  <c r="A1119" i="15"/>
  <c r="V1117" i="15"/>
  <c r="S1119" i="15" l="1"/>
  <c r="M1119" i="15"/>
  <c r="C1119" i="15"/>
  <c r="T1119" i="15"/>
  <c r="D1119" i="15"/>
  <c r="R1119" i="15"/>
  <c r="N1119" i="15"/>
  <c r="O1119" i="15"/>
  <c r="B1119" i="15"/>
  <c r="I1119" i="15"/>
  <c r="P1119" i="15"/>
  <c r="J1119" i="15"/>
  <c r="F1119" i="15"/>
  <c r="K1119" i="15"/>
  <c r="Q1119" i="15"/>
  <c r="U1119" i="15"/>
  <c r="H1119" i="15"/>
  <c r="G1119" i="15"/>
  <c r="L1119" i="15"/>
  <c r="E1119" i="15"/>
  <c r="A1120" i="15"/>
  <c r="V1118" i="15"/>
  <c r="V1119" i="15" l="1"/>
  <c r="N1120" i="15"/>
  <c r="C1120" i="15"/>
  <c r="K1120" i="15"/>
  <c r="G1120" i="15"/>
  <c r="J1120" i="15"/>
  <c r="H1120" i="15"/>
  <c r="L1120" i="15"/>
  <c r="T1120" i="15"/>
  <c r="P1120" i="15"/>
  <c r="R1120" i="15"/>
  <c r="D1120" i="15"/>
  <c r="S1120" i="15"/>
  <c r="M1120" i="15"/>
  <c r="B1120" i="15"/>
  <c r="U1120" i="15"/>
  <c r="I1120" i="15"/>
  <c r="Q1120" i="15"/>
  <c r="O1120" i="15"/>
  <c r="E1120" i="15"/>
  <c r="F1120" i="15"/>
  <c r="A1121" i="15"/>
  <c r="V1120" i="15" l="1"/>
  <c r="M1121" i="15"/>
  <c r="D1121" i="15"/>
  <c r="I1121" i="15"/>
  <c r="S1121" i="15"/>
  <c r="O1121" i="15"/>
  <c r="E1121" i="15"/>
  <c r="R1121" i="15"/>
  <c r="U1121" i="15"/>
  <c r="Q1121" i="15"/>
  <c r="L1121" i="15"/>
  <c r="P1121" i="15"/>
  <c r="J1121" i="15"/>
  <c r="K1121" i="15"/>
  <c r="N1121" i="15"/>
  <c r="F1121" i="15"/>
  <c r="T1121" i="15"/>
  <c r="C1121" i="15"/>
  <c r="G1121" i="15"/>
  <c r="B1121" i="15"/>
  <c r="H1121" i="15"/>
  <c r="A1122" i="15"/>
  <c r="J1122" i="15" l="1"/>
  <c r="L1122" i="15"/>
  <c r="S1122" i="15"/>
  <c r="C1122" i="15"/>
  <c r="F1122" i="15"/>
  <c r="K1122" i="15"/>
  <c r="D1122" i="15"/>
  <c r="N1122" i="15"/>
  <c r="M1122" i="15"/>
  <c r="Q1122" i="15"/>
  <c r="I1122" i="15"/>
  <c r="O1122" i="15"/>
  <c r="G1122" i="15"/>
  <c r="U1122" i="15"/>
  <c r="P1122" i="15"/>
  <c r="R1122" i="15"/>
  <c r="E1122" i="15"/>
  <c r="H1122" i="15"/>
  <c r="T1122" i="15"/>
  <c r="B1122" i="15"/>
  <c r="A1123" i="15"/>
  <c r="V1121" i="15"/>
  <c r="V1122" i="15" l="1"/>
  <c r="U1123" i="15"/>
  <c r="B1123" i="15"/>
  <c r="C1123" i="15"/>
  <c r="G1123" i="15"/>
  <c r="M1123" i="15"/>
  <c r="J1123" i="15"/>
  <c r="K1123" i="15"/>
  <c r="D1123" i="15"/>
  <c r="Q1123" i="15"/>
  <c r="E1123" i="15"/>
  <c r="I1123" i="15"/>
  <c r="P1123" i="15"/>
  <c r="T1123" i="15"/>
  <c r="O1123" i="15"/>
  <c r="N1123" i="15"/>
  <c r="S1123" i="15"/>
  <c r="R1123" i="15"/>
  <c r="F1123" i="15"/>
  <c r="H1123" i="15"/>
  <c r="L1123" i="15"/>
  <c r="A1124" i="15"/>
  <c r="C1124" i="15" l="1"/>
  <c r="L1124" i="15"/>
  <c r="Q1124" i="15"/>
  <c r="O1124" i="15"/>
  <c r="T1124" i="15"/>
  <c r="I1124" i="15"/>
  <c r="R1124" i="15"/>
  <c r="M1124" i="15"/>
  <c r="B1124" i="15"/>
  <c r="F1124" i="15"/>
  <c r="N1124" i="15"/>
  <c r="K1124" i="15"/>
  <c r="J1124" i="15"/>
  <c r="E1124" i="15"/>
  <c r="H1124" i="15"/>
  <c r="P1124" i="15"/>
  <c r="S1124" i="15"/>
  <c r="U1124" i="15"/>
  <c r="D1124" i="15"/>
  <c r="G1124" i="15"/>
  <c r="A1125" i="15"/>
  <c r="V1123" i="15"/>
  <c r="V1124" i="15" l="1"/>
  <c r="L1125" i="15"/>
  <c r="S1125" i="15"/>
  <c r="P1125" i="15"/>
  <c r="O1125" i="15"/>
  <c r="H1125" i="15"/>
  <c r="R1125" i="15"/>
  <c r="U1125" i="15"/>
  <c r="G1125" i="15"/>
  <c r="K1125" i="15"/>
  <c r="B1125" i="15"/>
  <c r="D1125" i="15"/>
  <c r="N1125" i="15"/>
  <c r="Q1125" i="15"/>
  <c r="I1125" i="15"/>
  <c r="T1125" i="15"/>
  <c r="J1125" i="15"/>
  <c r="C1125" i="15"/>
  <c r="M1125" i="15"/>
  <c r="E1125" i="15"/>
  <c r="F1125" i="15"/>
  <c r="A1126" i="15"/>
  <c r="C1126" i="15" l="1"/>
  <c r="I1126" i="15"/>
  <c r="L1126" i="15"/>
  <c r="H1126" i="15"/>
  <c r="N1126" i="15"/>
  <c r="R1126" i="15"/>
  <c r="G1126" i="15"/>
  <c r="K1126" i="15"/>
  <c r="Q1126" i="15"/>
  <c r="B1126" i="15"/>
  <c r="T1126" i="15"/>
  <c r="U1126" i="15"/>
  <c r="F1126" i="15"/>
  <c r="S1126" i="15"/>
  <c r="D1126" i="15"/>
  <c r="P1126" i="15"/>
  <c r="O1126" i="15"/>
  <c r="J1126" i="15"/>
  <c r="M1126" i="15"/>
  <c r="E1126" i="15"/>
  <c r="A1127" i="15"/>
  <c r="V1125" i="15"/>
  <c r="V1126" i="15" l="1"/>
  <c r="Q1127" i="15"/>
  <c r="K1127" i="15"/>
  <c r="R1127" i="15"/>
  <c r="L1127" i="15"/>
  <c r="C1127" i="15"/>
  <c r="E1127" i="15"/>
  <c r="J1127" i="15"/>
  <c r="M1127" i="15"/>
  <c r="T1127" i="15"/>
  <c r="O1127" i="15"/>
  <c r="U1127" i="15"/>
  <c r="S1127" i="15"/>
  <c r="G1127" i="15"/>
  <c r="H1127" i="15"/>
  <c r="N1127" i="15"/>
  <c r="D1127" i="15"/>
  <c r="I1127" i="15"/>
  <c r="F1127" i="15"/>
  <c r="B1127" i="15"/>
  <c r="P1127" i="15"/>
  <c r="A1128" i="15"/>
  <c r="V1127" i="15" l="1"/>
  <c r="U1128" i="15"/>
  <c r="D1128" i="15"/>
  <c r="J1128" i="15"/>
  <c r="F1128" i="15"/>
  <c r="N1128" i="15"/>
  <c r="L1128" i="15"/>
  <c r="H1128" i="15"/>
  <c r="G1128" i="15"/>
  <c r="I1128" i="15"/>
  <c r="P1128" i="15"/>
  <c r="B1128" i="15"/>
  <c r="C1128" i="15"/>
  <c r="E1128" i="15"/>
  <c r="Q1128" i="15"/>
  <c r="R1128" i="15"/>
  <c r="T1128" i="15"/>
  <c r="O1128" i="15"/>
  <c r="S1128" i="15"/>
  <c r="M1128" i="15"/>
  <c r="K1128" i="15"/>
  <c r="A1129" i="15"/>
  <c r="G1129" i="15" l="1"/>
  <c r="P1129" i="15"/>
  <c r="B1129" i="15"/>
  <c r="Q1129" i="15"/>
  <c r="O1129" i="15"/>
  <c r="E1129" i="15"/>
  <c r="D1129" i="15"/>
  <c r="T1129" i="15"/>
  <c r="K1129" i="15"/>
  <c r="R1129" i="15"/>
  <c r="L1129" i="15"/>
  <c r="M1129" i="15"/>
  <c r="H1129" i="15"/>
  <c r="U1129" i="15"/>
  <c r="C1129" i="15"/>
  <c r="S1129" i="15"/>
  <c r="I1129" i="15"/>
  <c r="N1129" i="15"/>
  <c r="J1129" i="15"/>
  <c r="F1129" i="15"/>
  <c r="A1130" i="15"/>
  <c r="V1128" i="15"/>
  <c r="V1129" i="15" l="1"/>
  <c r="G1130" i="15"/>
  <c r="R1130" i="15"/>
  <c r="P1130" i="15"/>
  <c r="H1130" i="15"/>
  <c r="B1130" i="15"/>
  <c r="K1130" i="15"/>
  <c r="L1130" i="15"/>
  <c r="M1130" i="15"/>
  <c r="C1130" i="15"/>
  <c r="E1130" i="15"/>
  <c r="J1130" i="15"/>
  <c r="N1130" i="15"/>
  <c r="F1130" i="15"/>
  <c r="I1130" i="15"/>
  <c r="D1130" i="15"/>
  <c r="T1130" i="15"/>
  <c r="Q1130" i="15"/>
  <c r="U1130" i="15"/>
  <c r="O1130" i="15"/>
  <c r="S1130" i="15"/>
  <c r="A1131" i="15"/>
  <c r="V1130" i="15" l="1"/>
  <c r="S1131" i="15"/>
  <c r="L1131" i="15"/>
  <c r="R1131" i="15"/>
  <c r="B1131" i="15"/>
  <c r="Q1131" i="15"/>
  <c r="K1131" i="15"/>
  <c r="G1131" i="15"/>
  <c r="N1131" i="15"/>
  <c r="C1131" i="15"/>
  <c r="J1131" i="15"/>
  <c r="O1131" i="15"/>
  <c r="U1131" i="15"/>
  <c r="D1131" i="15"/>
  <c r="I1131" i="15"/>
  <c r="H1131" i="15"/>
  <c r="M1131" i="15"/>
  <c r="T1131" i="15"/>
  <c r="P1131" i="15"/>
  <c r="E1131" i="15"/>
  <c r="F1131" i="15"/>
  <c r="A1132" i="15"/>
  <c r="V1131" i="15" l="1"/>
  <c r="N1132" i="15"/>
  <c r="O1132" i="15"/>
  <c r="F1132" i="15"/>
  <c r="K1132" i="15"/>
  <c r="C1132" i="15"/>
  <c r="D1132" i="15"/>
  <c r="G1132" i="15"/>
  <c r="Q1132" i="15"/>
  <c r="T1132" i="15"/>
  <c r="H1132" i="15"/>
  <c r="U1132" i="15"/>
  <c r="R1132" i="15"/>
  <c r="J1132" i="15"/>
  <c r="B1132" i="15"/>
  <c r="M1132" i="15"/>
  <c r="L1132" i="15"/>
  <c r="I1132" i="15"/>
  <c r="S1132" i="15"/>
  <c r="E1132" i="15"/>
  <c r="P1132" i="15"/>
  <c r="A1133" i="15"/>
  <c r="V1132" i="15" l="1"/>
  <c r="H1133" i="15"/>
  <c r="E1133" i="15"/>
  <c r="P1133" i="15"/>
  <c r="Q1133" i="15"/>
  <c r="D1133" i="15"/>
  <c r="F1133" i="15"/>
  <c r="I1133" i="15"/>
  <c r="R1133" i="15"/>
  <c r="U1133" i="15"/>
  <c r="S1133" i="15"/>
  <c r="M1133" i="15"/>
  <c r="B1133" i="15"/>
  <c r="L1133" i="15"/>
  <c r="O1133" i="15"/>
  <c r="N1133" i="15"/>
  <c r="T1133" i="15"/>
  <c r="J1133" i="15"/>
  <c r="C1133" i="15"/>
  <c r="K1133" i="15"/>
  <c r="G1133" i="15"/>
  <c r="A1134" i="15"/>
  <c r="E1134" i="15" l="1"/>
  <c r="K1134" i="15"/>
  <c r="L1134" i="15"/>
  <c r="B1134" i="15"/>
  <c r="T1134" i="15"/>
  <c r="O1134" i="15"/>
  <c r="J1134" i="15"/>
  <c r="D1134" i="15"/>
  <c r="C1134" i="15"/>
  <c r="M1134" i="15"/>
  <c r="Q1134" i="15"/>
  <c r="S1134" i="15"/>
  <c r="F1134" i="15"/>
  <c r="U1134" i="15"/>
  <c r="R1134" i="15"/>
  <c r="I1134" i="15"/>
  <c r="H1134" i="15"/>
  <c r="N1134" i="15"/>
  <c r="G1134" i="15"/>
  <c r="P1134" i="15"/>
  <c r="A1135" i="15"/>
  <c r="V1133" i="15"/>
  <c r="Q1135" i="15" l="1"/>
  <c r="B1135" i="15"/>
  <c r="O1135" i="15"/>
  <c r="L1135" i="15"/>
  <c r="U1135" i="15"/>
  <c r="C1135" i="15"/>
  <c r="J1135" i="15"/>
  <c r="M1135" i="15"/>
  <c r="E1135" i="15"/>
  <c r="T1135" i="15"/>
  <c r="D1135" i="15"/>
  <c r="N1135" i="15"/>
  <c r="S1135" i="15"/>
  <c r="K1135" i="15"/>
  <c r="I1135" i="15"/>
  <c r="P1135" i="15"/>
  <c r="H1135" i="15"/>
  <c r="F1135" i="15"/>
  <c r="R1135" i="15"/>
  <c r="G1135" i="15"/>
  <c r="A1136" i="15"/>
  <c r="V1134" i="15"/>
  <c r="V1135" i="15" l="1"/>
  <c r="G1136" i="15"/>
  <c r="K1136" i="15"/>
  <c r="E1136" i="15"/>
  <c r="R1136" i="15"/>
  <c r="U1136" i="15"/>
  <c r="F1136" i="15"/>
  <c r="L1136" i="15"/>
  <c r="C1136" i="15"/>
  <c r="S1136" i="15"/>
  <c r="I1136" i="15"/>
  <c r="H1136" i="15"/>
  <c r="M1136" i="15"/>
  <c r="Q1136" i="15"/>
  <c r="T1136" i="15"/>
  <c r="D1136" i="15"/>
  <c r="O1136" i="15"/>
  <c r="N1136" i="15"/>
  <c r="P1136" i="15"/>
  <c r="J1136" i="15"/>
  <c r="B1136" i="15"/>
  <c r="A1137" i="15"/>
  <c r="V1136" i="15" l="1"/>
  <c r="D1137" i="15"/>
  <c r="P1137" i="15"/>
  <c r="R1137" i="15"/>
  <c r="I1137" i="15"/>
  <c r="S1137" i="15"/>
  <c r="N1137" i="15"/>
  <c r="L1137" i="15"/>
  <c r="J1137" i="15"/>
  <c r="B1137" i="15"/>
  <c r="H1137" i="15"/>
  <c r="T1137" i="15"/>
  <c r="F1137" i="15"/>
  <c r="E1137" i="15"/>
  <c r="O1137" i="15"/>
  <c r="C1137" i="15"/>
  <c r="Q1137" i="15"/>
  <c r="G1137" i="15"/>
  <c r="M1137" i="15"/>
  <c r="K1137" i="15"/>
  <c r="U1137" i="15"/>
  <c r="A1138" i="15"/>
  <c r="V1137" i="15" l="1"/>
  <c r="O1138" i="15"/>
  <c r="S1138" i="15"/>
  <c r="M1138" i="15"/>
  <c r="Q1138" i="15"/>
  <c r="I1138" i="15"/>
  <c r="K1138" i="15"/>
  <c r="D1138" i="15"/>
  <c r="U1138" i="15"/>
  <c r="L1138" i="15"/>
  <c r="P1138" i="15"/>
  <c r="E1138" i="15"/>
  <c r="G1138" i="15"/>
  <c r="H1138" i="15"/>
  <c r="F1138" i="15"/>
  <c r="C1138" i="15"/>
  <c r="J1138" i="15"/>
  <c r="R1138" i="15"/>
  <c r="N1138" i="15"/>
  <c r="B1138" i="15"/>
  <c r="T1138" i="15"/>
  <c r="A1139" i="15"/>
  <c r="P1139" i="15" l="1"/>
  <c r="E1139" i="15"/>
  <c r="U1139" i="15"/>
  <c r="H1139" i="15"/>
  <c r="K1139" i="15"/>
  <c r="B1139" i="15"/>
  <c r="G1139" i="15"/>
  <c r="N1139" i="15"/>
  <c r="D1139" i="15"/>
  <c r="J1139" i="15"/>
  <c r="I1139" i="15"/>
  <c r="C1139" i="15"/>
  <c r="L1139" i="15"/>
  <c r="R1139" i="15"/>
  <c r="S1139" i="15"/>
  <c r="T1139" i="15"/>
  <c r="Q1139" i="15"/>
  <c r="O1139" i="15"/>
  <c r="M1139" i="15"/>
  <c r="F1139" i="15"/>
  <c r="A1140" i="15"/>
  <c r="V1138" i="15"/>
  <c r="O1140" i="15" l="1"/>
  <c r="T1140" i="15"/>
  <c r="G1140" i="15"/>
  <c r="S1140" i="15"/>
  <c r="M1140" i="15"/>
  <c r="R1140" i="15"/>
  <c r="C1140" i="15"/>
  <c r="L1140" i="15"/>
  <c r="P1140" i="15"/>
  <c r="F1140" i="15"/>
  <c r="N1140" i="15"/>
  <c r="D1140" i="15"/>
  <c r="J1140" i="15"/>
  <c r="I1140" i="15"/>
  <c r="H1140" i="15"/>
  <c r="B1140" i="15"/>
  <c r="K1140" i="15"/>
  <c r="U1140" i="15"/>
  <c r="E1140" i="15"/>
  <c r="Q1140" i="15"/>
  <c r="A1141" i="15"/>
  <c r="V1139" i="15"/>
  <c r="V1140" i="15" l="1"/>
  <c r="R1141" i="15"/>
  <c r="P1141" i="15"/>
  <c r="L1141" i="15"/>
  <c r="G1141" i="15"/>
  <c r="K1141" i="15"/>
  <c r="B1141" i="15"/>
  <c r="F1141" i="15"/>
  <c r="T1141" i="15"/>
  <c r="H1141" i="15"/>
  <c r="S1141" i="15"/>
  <c r="E1141" i="15"/>
  <c r="O1141" i="15"/>
  <c r="Q1141" i="15"/>
  <c r="D1141" i="15"/>
  <c r="M1141" i="15"/>
  <c r="I1141" i="15"/>
  <c r="U1141" i="15"/>
  <c r="N1141" i="15"/>
  <c r="C1141" i="15"/>
  <c r="J1141" i="15"/>
  <c r="A1142" i="15"/>
  <c r="V1141" i="15" l="1"/>
  <c r="H1142" i="15"/>
  <c r="L1142" i="15"/>
  <c r="M1142" i="15"/>
  <c r="J1142" i="15"/>
  <c r="F1142" i="15"/>
  <c r="G1142" i="15"/>
  <c r="I1142" i="15"/>
  <c r="C1142" i="15"/>
  <c r="T1142" i="15"/>
  <c r="N1142" i="15"/>
  <c r="K1142" i="15"/>
  <c r="D1142" i="15"/>
  <c r="Q1142" i="15"/>
  <c r="P1142" i="15"/>
  <c r="R1142" i="15"/>
  <c r="E1142" i="15"/>
  <c r="S1142" i="15"/>
  <c r="B1142" i="15"/>
  <c r="U1142" i="15"/>
  <c r="O1142" i="15"/>
  <c r="A1143" i="15"/>
  <c r="Q1143" i="15" l="1"/>
  <c r="S1143" i="15"/>
  <c r="S5" i="15" s="1"/>
  <c r="C1143" i="15"/>
  <c r="T1143" i="15"/>
  <c r="B1143" i="15"/>
  <c r="J1143" i="15"/>
  <c r="G1143" i="15"/>
  <c r="M1143" i="15"/>
  <c r="H1143" i="15"/>
  <c r="P1143" i="15"/>
  <c r="N1143" i="15"/>
  <c r="I1143" i="15"/>
  <c r="K1143" i="15"/>
  <c r="L1143" i="15"/>
  <c r="F1143" i="15"/>
  <c r="U1143" i="15"/>
  <c r="V1143" i="15" s="1"/>
  <c r="E1143" i="15"/>
  <c r="D1143" i="15"/>
  <c r="O1143" i="15"/>
  <c r="R1143" i="15"/>
  <c r="R5" i="15" s="1"/>
  <c r="A1144" i="15"/>
  <c r="V1142" i="15"/>
  <c r="O1144" i="15" l="1"/>
  <c r="C1144" i="15"/>
  <c r="S1144" i="15"/>
  <c r="S4" i="15" s="1"/>
  <c r="S2" i="15" s="1"/>
  <c r="N1144" i="15"/>
  <c r="D1144" i="15"/>
  <c r="F1144" i="15"/>
  <c r="P1144" i="15"/>
  <c r="G1144" i="15"/>
  <c r="M1144" i="15"/>
  <c r="T1144" i="15"/>
  <c r="T4" i="15" s="1"/>
  <c r="T2" i="15" s="1"/>
  <c r="I1144" i="15"/>
  <c r="H1144" i="15"/>
  <c r="L1144" i="15"/>
  <c r="B1144" i="15"/>
  <c r="K1144" i="15"/>
  <c r="E1144" i="15"/>
  <c r="U1144" i="15"/>
  <c r="Q1144" i="15"/>
  <c r="R1144" i="15"/>
  <c r="R4" i="15" s="1"/>
  <c r="R2" i="15" s="1"/>
  <c r="J1144" i="15"/>
  <c r="A1145" i="15"/>
  <c r="O1145" i="15" l="1"/>
  <c r="H1145" i="15"/>
  <c r="J1145" i="15"/>
  <c r="N1145" i="15"/>
  <c r="F1145" i="15"/>
  <c r="P1145" i="15"/>
  <c r="K1145" i="15"/>
  <c r="T1145" i="15"/>
  <c r="S1145" i="15"/>
  <c r="U1145" i="15"/>
  <c r="V1145" i="15" s="1"/>
  <c r="C1145" i="15"/>
  <c r="L1145" i="15"/>
  <c r="R1145" i="15"/>
  <c r="E1145" i="15"/>
  <c r="D1145" i="15"/>
  <c r="M1145" i="15"/>
  <c r="B1145" i="15"/>
  <c r="I1145" i="15"/>
  <c r="G1145" i="15"/>
  <c r="Q1145" i="15"/>
  <c r="A1146" i="15"/>
  <c r="V1144" i="15"/>
  <c r="V4" i="15" s="1"/>
  <c r="V2" i="15" s="1"/>
  <c r="U4" i="15"/>
  <c r="U2" i="15" s="1"/>
  <c r="S1146" i="15" l="1"/>
  <c r="G1146" i="15"/>
  <c r="L1146" i="15"/>
  <c r="O1146" i="15"/>
  <c r="N1146" i="15"/>
  <c r="B1146" i="15"/>
  <c r="J1146" i="15"/>
  <c r="U1146" i="15"/>
  <c r="D1146" i="15"/>
  <c r="I1146" i="15"/>
  <c r="Q1146" i="15"/>
  <c r="P1146" i="15"/>
  <c r="C1146" i="15"/>
  <c r="K1146" i="15"/>
  <c r="R1146" i="15"/>
  <c r="M1146" i="15"/>
  <c r="F1146" i="15"/>
  <c r="T1146" i="15"/>
  <c r="H1146" i="15"/>
  <c r="E1146" i="15"/>
  <c r="A1147" i="15"/>
  <c r="N1147" i="15" l="1"/>
  <c r="Q1147" i="15"/>
  <c r="U1147" i="15"/>
  <c r="H1147" i="15"/>
  <c r="M1147" i="15"/>
  <c r="P1147" i="15"/>
  <c r="K1147" i="15"/>
  <c r="O1147" i="15"/>
  <c r="B1147" i="15"/>
  <c r="E1147" i="15"/>
  <c r="I1147" i="15"/>
  <c r="J1147" i="15"/>
  <c r="T1147" i="15"/>
  <c r="D1147" i="15"/>
  <c r="S1147" i="15"/>
  <c r="L1147" i="15"/>
  <c r="G1147" i="15"/>
  <c r="F1147" i="15"/>
  <c r="R1147" i="15"/>
  <c r="C1147" i="15"/>
  <c r="A1148" i="15"/>
  <c r="V1146" i="15"/>
  <c r="V1147" i="15" l="1"/>
  <c r="F1148" i="15"/>
  <c r="J1148" i="15"/>
  <c r="E1148" i="15"/>
  <c r="I1148" i="15"/>
  <c r="T1148" i="15"/>
  <c r="U1148" i="15"/>
  <c r="G1148" i="15"/>
  <c r="K1148" i="15"/>
  <c r="P1148" i="15"/>
  <c r="N1148" i="15"/>
  <c r="C1148" i="15"/>
  <c r="S1148" i="15"/>
  <c r="L1148" i="15"/>
  <c r="B1148" i="15"/>
  <c r="M1148" i="15"/>
  <c r="R1148" i="15"/>
  <c r="O1148" i="15"/>
  <c r="H1148" i="15"/>
  <c r="Q1148" i="15"/>
  <c r="D1148" i="15"/>
  <c r="A1149" i="15"/>
  <c r="V1148" i="15" l="1"/>
  <c r="L1149" i="15"/>
  <c r="T1149" i="15"/>
  <c r="K1149" i="15"/>
  <c r="M1149" i="15"/>
  <c r="P1149" i="15"/>
  <c r="F1149" i="15"/>
  <c r="I1149" i="15"/>
  <c r="C1149" i="15"/>
  <c r="H1149" i="15"/>
  <c r="N1149" i="15"/>
  <c r="B1149" i="15"/>
  <c r="S1149" i="15"/>
  <c r="D1149" i="15"/>
  <c r="J1149" i="15"/>
  <c r="O1149" i="15"/>
  <c r="G1149" i="15"/>
  <c r="U1149" i="15"/>
  <c r="V1149" i="15" s="1"/>
  <c r="E1149" i="15"/>
  <c r="R1149" i="15"/>
  <c r="Q1149" i="15"/>
  <c r="A1150" i="15"/>
  <c r="L1150" i="15" l="1"/>
  <c r="R1150" i="15"/>
  <c r="B1150" i="15"/>
  <c r="E1150" i="15"/>
  <c r="U1150" i="15"/>
  <c r="T1150" i="15"/>
  <c r="S1150" i="15"/>
  <c r="I1150" i="15"/>
  <c r="M1150" i="15"/>
  <c r="G1150" i="15"/>
  <c r="H1150" i="15"/>
  <c r="F1150" i="15"/>
  <c r="P1150" i="15"/>
  <c r="D1150" i="15"/>
  <c r="N1150" i="15"/>
  <c r="J1150" i="15"/>
  <c r="O1150" i="15"/>
  <c r="Q1150" i="15"/>
  <c r="C1150" i="15"/>
  <c r="K1150" i="15"/>
  <c r="A1151" i="15"/>
  <c r="Q1151" i="15" l="1"/>
  <c r="H1151" i="15"/>
  <c r="G1151" i="15"/>
  <c r="P1151" i="15"/>
  <c r="B1151" i="15"/>
  <c r="L1151" i="15"/>
  <c r="J1151" i="15"/>
  <c r="E1151" i="15"/>
  <c r="M1151" i="15"/>
  <c r="F1151" i="15"/>
  <c r="T1151" i="15"/>
  <c r="O1151" i="15"/>
  <c r="K1151" i="15"/>
  <c r="I1151" i="15"/>
  <c r="D1151" i="15"/>
  <c r="U1151" i="15"/>
  <c r="S1151" i="15"/>
  <c r="R1151" i="15"/>
  <c r="C1151" i="15"/>
  <c r="N1151" i="15"/>
  <c r="A1152" i="15"/>
  <c r="V1150" i="15"/>
  <c r="V1151" i="15" l="1"/>
  <c r="O1152" i="15"/>
  <c r="S1152" i="15"/>
  <c r="T1152" i="15"/>
  <c r="D1152" i="15"/>
  <c r="N1152" i="15"/>
  <c r="E1152" i="15"/>
  <c r="L1152" i="15"/>
  <c r="U1152" i="15"/>
  <c r="G1152" i="15"/>
  <c r="B1152" i="15"/>
  <c r="Q1152" i="15"/>
  <c r="C1152" i="15"/>
  <c r="I1152" i="15"/>
  <c r="K1152" i="15"/>
  <c r="P1152" i="15"/>
  <c r="M1152" i="15"/>
  <c r="J1152" i="15"/>
  <c r="H1152" i="15"/>
  <c r="F1152" i="15"/>
  <c r="R1152" i="15"/>
  <c r="A1153" i="15"/>
  <c r="T1153" i="15" l="1"/>
  <c r="N1153" i="15"/>
  <c r="E1153" i="15"/>
  <c r="U1153" i="15"/>
  <c r="O1153" i="15"/>
  <c r="I1153" i="15"/>
  <c r="L1153" i="15"/>
  <c r="F1153" i="15"/>
  <c r="R1153" i="15"/>
  <c r="K1153" i="15"/>
  <c r="D1153" i="15"/>
  <c r="S1153" i="15"/>
  <c r="P1153" i="15"/>
  <c r="G1153" i="15"/>
  <c r="C1153" i="15"/>
  <c r="M1153" i="15"/>
  <c r="Q1153" i="15"/>
  <c r="H1153" i="15"/>
  <c r="B1153" i="15"/>
  <c r="J1153" i="15"/>
  <c r="A1154" i="15"/>
  <c r="V1152" i="15"/>
  <c r="V1153" i="15" l="1"/>
  <c r="B1154" i="15"/>
  <c r="Q1154" i="15"/>
  <c r="N1154" i="15"/>
  <c r="S1154" i="15"/>
  <c r="L1154" i="15"/>
  <c r="U1154" i="15"/>
  <c r="D1154" i="15"/>
  <c r="E1154" i="15"/>
  <c r="J1154" i="15"/>
  <c r="C1154" i="15"/>
  <c r="O1154" i="15"/>
  <c r="I1154" i="15"/>
  <c r="T1154" i="15"/>
  <c r="R1154" i="15"/>
  <c r="H1154" i="15"/>
  <c r="M1154" i="15"/>
  <c r="P1154" i="15"/>
  <c r="K1154" i="15"/>
  <c r="F1154" i="15"/>
  <c r="G1154" i="15"/>
  <c r="A1155" i="15"/>
  <c r="V1154" i="15" l="1"/>
  <c r="N1155" i="15"/>
  <c r="O1155" i="15"/>
  <c r="E1155" i="15"/>
  <c r="H1155" i="15"/>
  <c r="K1155" i="15"/>
  <c r="T1155" i="15"/>
  <c r="G1155" i="15"/>
  <c r="J1155" i="15"/>
  <c r="U1155" i="15"/>
  <c r="C1155" i="15"/>
  <c r="I1155" i="15"/>
  <c r="F1155" i="15"/>
  <c r="P1155" i="15"/>
  <c r="B1155" i="15"/>
  <c r="M1155" i="15"/>
  <c r="S1155" i="15"/>
  <c r="R1155" i="15"/>
  <c r="D1155" i="15"/>
  <c r="L1155" i="15"/>
  <c r="Q1155" i="15"/>
  <c r="A1156" i="15"/>
  <c r="E1156" i="15" l="1"/>
  <c r="C1156" i="15"/>
  <c r="K1156" i="15"/>
  <c r="R1156" i="15"/>
  <c r="T1156" i="15"/>
  <c r="B1156" i="15"/>
  <c r="P1156" i="15"/>
  <c r="Q1156" i="15"/>
  <c r="S1156" i="15"/>
  <c r="M1156" i="15"/>
  <c r="F1156" i="15"/>
  <c r="I1156" i="15"/>
  <c r="L1156" i="15"/>
  <c r="G1156" i="15"/>
  <c r="J1156" i="15"/>
  <c r="N1156" i="15"/>
  <c r="H1156" i="15"/>
  <c r="D1156" i="15"/>
  <c r="U1156" i="15"/>
  <c r="O1156" i="15"/>
  <c r="A1157" i="15"/>
  <c r="V1155" i="15"/>
  <c r="J1157" i="15" l="1"/>
  <c r="O1157" i="15"/>
  <c r="I1157" i="15"/>
  <c r="H1157" i="15"/>
  <c r="P1157" i="15"/>
  <c r="R1157" i="15"/>
  <c r="T1157" i="15"/>
  <c r="D1157" i="15"/>
  <c r="S1157" i="15"/>
  <c r="G1157" i="15"/>
  <c r="F1157" i="15"/>
  <c r="E1157" i="15"/>
  <c r="L1157" i="15"/>
  <c r="M1157" i="15"/>
  <c r="Q1157" i="15"/>
  <c r="B1157" i="15"/>
  <c r="U1157" i="15"/>
  <c r="V1157" i="15" s="1"/>
  <c r="K1157" i="15"/>
  <c r="N1157" i="15"/>
  <c r="C1157" i="15"/>
  <c r="A1158" i="15"/>
  <c r="V1156" i="15"/>
  <c r="D1158" i="15" l="1"/>
  <c r="E1158" i="15"/>
  <c r="H1158" i="15"/>
  <c r="P1158" i="15"/>
  <c r="R1158" i="15"/>
  <c r="S1158" i="15"/>
  <c r="M1158" i="15"/>
  <c r="L1158" i="15"/>
  <c r="J1158" i="15"/>
  <c r="K1158" i="15"/>
  <c r="U1158" i="15"/>
  <c r="T1158" i="15"/>
  <c r="G1158" i="15"/>
  <c r="I1158" i="15"/>
  <c r="B1158" i="15"/>
  <c r="N1158" i="15"/>
  <c r="F1158" i="15"/>
  <c r="O1158" i="15"/>
  <c r="Q1158" i="15"/>
  <c r="C1158" i="15"/>
  <c r="A1159" i="15"/>
  <c r="Q1159" i="15" l="1"/>
  <c r="N1159" i="15"/>
  <c r="O1159" i="15"/>
  <c r="F1159" i="15"/>
  <c r="C1159" i="15"/>
  <c r="K1159" i="15"/>
  <c r="T1159" i="15"/>
  <c r="H1159" i="15"/>
  <c r="J1159" i="15"/>
  <c r="P1159" i="15"/>
  <c r="U1159" i="15"/>
  <c r="G1159" i="15"/>
  <c r="I1159" i="15"/>
  <c r="E1159" i="15"/>
  <c r="B1159" i="15"/>
  <c r="M1159" i="15"/>
  <c r="S1159" i="15"/>
  <c r="D1159" i="15"/>
  <c r="R1159" i="15"/>
  <c r="L1159" i="15"/>
  <c r="A1160" i="15"/>
  <c r="V1158" i="15"/>
  <c r="U1160" i="15" l="1"/>
  <c r="T1160" i="15"/>
  <c r="S1160" i="15"/>
  <c r="G1160" i="15"/>
  <c r="R1160" i="15"/>
  <c r="B1160" i="15"/>
  <c r="Q1160" i="15"/>
  <c r="J1160" i="15"/>
  <c r="L1160" i="15"/>
  <c r="F1160" i="15"/>
  <c r="O1160" i="15"/>
  <c r="C1160" i="15"/>
  <c r="M1160" i="15"/>
  <c r="I1160" i="15"/>
  <c r="E1160" i="15"/>
  <c r="P1160" i="15"/>
  <c r="D1160" i="15"/>
  <c r="N1160" i="15"/>
  <c r="K1160" i="15"/>
  <c r="H1160" i="15"/>
  <c r="A1161" i="15"/>
  <c r="V1159" i="15"/>
  <c r="K1161" i="15" l="1"/>
  <c r="D1161" i="15"/>
  <c r="S1161" i="15"/>
  <c r="E1161" i="15"/>
  <c r="C1161" i="15"/>
  <c r="U1161" i="15"/>
  <c r="M1161" i="15"/>
  <c r="J1161" i="15"/>
  <c r="H1161" i="15"/>
  <c r="B1161" i="15"/>
  <c r="L1161" i="15"/>
  <c r="T1161" i="15"/>
  <c r="N1161" i="15"/>
  <c r="F1161" i="15"/>
  <c r="P1161" i="15"/>
  <c r="O1161" i="15"/>
  <c r="I1161" i="15"/>
  <c r="Q1161" i="15"/>
  <c r="R1161" i="15"/>
  <c r="G1161" i="15"/>
  <c r="A1162" i="15"/>
  <c r="V1160" i="15"/>
  <c r="V1161" i="15" l="1"/>
  <c r="S1162" i="15"/>
  <c r="U1162" i="15"/>
  <c r="T1162" i="15"/>
  <c r="E1162" i="15"/>
  <c r="G1162" i="15"/>
  <c r="M1162" i="15"/>
  <c r="D1162" i="15"/>
  <c r="L1162" i="15"/>
  <c r="J1162" i="15"/>
  <c r="F1162" i="15"/>
  <c r="P1162" i="15"/>
  <c r="R1162" i="15"/>
  <c r="I1162" i="15"/>
  <c r="O1162" i="15"/>
  <c r="B1162" i="15"/>
  <c r="N1162" i="15"/>
  <c r="C1162" i="15"/>
  <c r="H1162" i="15"/>
  <c r="Q1162" i="15"/>
  <c r="K1162" i="15"/>
  <c r="A1163" i="15"/>
  <c r="O1163" i="15" l="1"/>
  <c r="L1163" i="15"/>
  <c r="T1163" i="15"/>
  <c r="D1163" i="15"/>
  <c r="N1163" i="15"/>
  <c r="S1163" i="15"/>
  <c r="Q1163" i="15"/>
  <c r="U1163" i="15"/>
  <c r="K1163" i="15"/>
  <c r="R1163" i="15"/>
  <c r="E1163" i="15"/>
  <c r="B1163" i="15"/>
  <c r="F1163" i="15"/>
  <c r="P1163" i="15"/>
  <c r="G1163" i="15"/>
  <c r="H1163" i="15"/>
  <c r="I1163" i="15"/>
  <c r="C1163" i="15"/>
  <c r="M1163" i="15"/>
  <c r="J1163" i="15"/>
  <c r="A1164" i="15"/>
  <c r="V1162" i="15"/>
  <c r="I1164" i="15" l="1"/>
  <c r="U1164" i="15"/>
  <c r="C1164" i="15"/>
  <c r="G1164" i="15"/>
  <c r="L1164" i="15"/>
  <c r="T1164" i="15"/>
  <c r="D1164" i="15"/>
  <c r="Q1164" i="15"/>
  <c r="F1164" i="15"/>
  <c r="R1164" i="15"/>
  <c r="S1164" i="15"/>
  <c r="E1164" i="15"/>
  <c r="M1164" i="15"/>
  <c r="K1164" i="15"/>
  <c r="H1164" i="15"/>
  <c r="O1164" i="15"/>
  <c r="P1164" i="15"/>
  <c r="B1164" i="15"/>
  <c r="N1164" i="15"/>
  <c r="J1164" i="15"/>
  <c r="A1165" i="15"/>
  <c r="V1163" i="15"/>
  <c r="L1165" i="15" l="1"/>
  <c r="G1165" i="15"/>
  <c r="R1165" i="15"/>
  <c r="D1165" i="15"/>
  <c r="N1165" i="15"/>
  <c r="I1165" i="15"/>
  <c r="U1165" i="15"/>
  <c r="E1165" i="15"/>
  <c r="O1165" i="15"/>
  <c r="M1165" i="15"/>
  <c r="H1165" i="15"/>
  <c r="K1165" i="15"/>
  <c r="Q1165" i="15"/>
  <c r="B1165" i="15"/>
  <c r="J1165" i="15"/>
  <c r="T1165" i="15"/>
  <c r="S1165" i="15"/>
  <c r="F1165" i="15"/>
  <c r="C1165" i="15"/>
  <c r="P1165" i="15"/>
  <c r="A1166" i="15"/>
  <c r="V1164" i="15"/>
  <c r="O1166" i="15" l="1"/>
  <c r="Q1166" i="15"/>
  <c r="S1166" i="15"/>
  <c r="H1166" i="15"/>
  <c r="J1166" i="15"/>
  <c r="T1166" i="15"/>
  <c r="B1166" i="15"/>
  <c r="E1166" i="15"/>
  <c r="C1166" i="15"/>
  <c r="R1166" i="15"/>
  <c r="D1166" i="15"/>
  <c r="N1166" i="15"/>
  <c r="G1166" i="15"/>
  <c r="I1166" i="15"/>
  <c r="L1166" i="15"/>
  <c r="M1166" i="15"/>
  <c r="K1166" i="15"/>
  <c r="F1166" i="15"/>
  <c r="U1166" i="15"/>
  <c r="P1166" i="15"/>
  <c r="A1167" i="15"/>
  <c r="V1165" i="15"/>
  <c r="U1167" i="15" l="1"/>
  <c r="M1167" i="15"/>
  <c r="J1167" i="15"/>
  <c r="E1167" i="15"/>
  <c r="H1167" i="15"/>
  <c r="T1167" i="15"/>
  <c r="D1167" i="15"/>
  <c r="N1167" i="15"/>
  <c r="O1167" i="15"/>
  <c r="P1167" i="15"/>
  <c r="Q1167" i="15"/>
  <c r="S1167" i="15"/>
  <c r="L1167" i="15"/>
  <c r="I1167" i="15"/>
  <c r="C1167" i="15"/>
  <c r="R1167" i="15"/>
  <c r="K1167" i="15"/>
  <c r="G1167" i="15"/>
  <c r="B1167" i="15"/>
  <c r="F1167" i="15"/>
  <c r="A1168" i="15"/>
  <c r="V1166" i="15"/>
  <c r="E1168" i="15" l="1"/>
  <c r="U1168" i="15"/>
  <c r="G1168" i="15"/>
  <c r="B1168" i="15"/>
  <c r="N1168" i="15"/>
  <c r="O1168" i="15"/>
  <c r="H1168" i="15"/>
  <c r="J1168" i="15"/>
  <c r="P1168" i="15"/>
  <c r="D1168" i="15"/>
  <c r="Q1168" i="15"/>
  <c r="C1168" i="15"/>
  <c r="T1168" i="15"/>
  <c r="K1168" i="15"/>
  <c r="L1168" i="15"/>
  <c r="M1168" i="15"/>
  <c r="S1168" i="15"/>
  <c r="I1168" i="15"/>
  <c r="F1168" i="15"/>
  <c r="R1168" i="15"/>
  <c r="A1169" i="15"/>
  <c r="V1167" i="15"/>
  <c r="C1169" i="15" l="1"/>
  <c r="O1169" i="15"/>
  <c r="I1169" i="15"/>
  <c r="T1169" i="15"/>
  <c r="K1169" i="15"/>
  <c r="S1169" i="15"/>
  <c r="P1169" i="15"/>
  <c r="B1169" i="15"/>
  <c r="F1169" i="15"/>
  <c r="R1169" i="15"/>
  <c r="Q1169" i="15"/>
  <c r="G1169" i="15"/>
  <c r="M1169" i="15"/>
  <c r="E1169" i="15"/>
  <c r="U1169" i="15"/>
  <c r="H1169" i="15"/>
  <c r="J1169" i="15"/>
  <c r="D1169" i="15"/>
  <c r="N1169" i="15"/>
  <c r="L1169" i="15"/>
  <c r="A1170" i="15"/>
  <c r="V1168" i="15"/>
  <c r="I1170" i="15" l="1"/>
  <c r="M1170" i="15"/>
  <c r="G1170" i="15"/>
  <c r="U1170" i="15"/>
  <c r="P1170" i="15"/>
  <c r="D1170" i="15"/>
  <c r="B1170" i="15"/>
  <c r="N1170" i="15"/>
  <c r="J1170" i="15"/>
  <c r="O1170" i="15"/>
  <c r="E1170" i="15"/>
  <c r="H1170" i="15"/>
  <c r="R1170" i="15"/>
  <c r="S1170" i="15"/>
  <c r="Q1170" i="15"/>
  <c r="C1170" i="15"/>
  <c r="K1170" i="15"/>
  <c r="F1170" i="15"/>
  <c r="L1170" i="15"/>
  <c r="T1170" i="15"/>
  <c r="A1171" i="15"/>
  <c r="V1169" i="15"/>
  <c r="V1170" i="15" l="1"/>
  <c r="Q1171" i="15"/>
  <c r="F1171" i="15"/>
  <c r="M1171" i="15"/>
  <c r="I1171" i="15"/>
  <c r="B1171" i="15"/>
  <c r="O1171" i="15"/>
  <c r="J1171" i="15"/>
  <c r="R1171" i="15"/>
  <c r="D1171" i="15"/>
  <c r="N1171" i="15"/>
  <c r="P1171" i="15"/>
  <c r="U1171" i="15"/>
  <c r="K1171" i="15"/>
  <c r="C1171" i="15"/>
  <c r="H1171" i="15"/>
  <c r="L1171" i="15"/>
  <c r="E1171" i="15"/>
  <c r="T1171" i="15"/>
  <c r="G1171" i="15"/>
  <c r="S1171" i="15"/>
  <c r="A1172" i="15"/>
  <c r="C1172" i="15" l="1"/>
  <c r="Q1172" i="15"/>
  <c r="B1172" i="15"/>
  <c r="S1172" i="15"/>
  <c r="L1172" i="15"/>
  <c r="J1172" i="15"/>
  <c r="O1172" i="15"/>
  <c r="N1172" i="15"/>
  <c r="G1172" i="15"/>
  <c r="D1172" i="15"/>
  <c r="I1172" i="15"/>
  <c r="K1172" i="15"/>
  <c r="R1172" i="15"/>
  <c r="F1172" i="15"/>
  <c r="M1172" i="15"/>
  <c r="T1172" i="15"/>
  <c r="H1172" i="15"/>
  <c r="U1172" i="15"/>
  <c r="E1172" i="15"/>
  <c r="P1172" i="15"/>
  <c r="A1173" i="15"/>
  <c r="V1171" i="15"/>
  <c r="V1172" i="15" l="1"/>
  <c r="F1173" i="15"/>
  <c r="E1173" i="15"/>
  <c r="J1173" i="15"/>
  <c r="D1173" i="15"/>
  <c r="N1173" i="15"/>
  <c r="S1173" i="15"/>
  <c r="C1173" i="15"/>
  <c r="B1173" i="15"/>
  <c r="H1173" i="15"/>
  <c r="L1173" i="15"/>
  <c r="Q1173" i="15"/>
  <c r="P1173" i="15"/>
  <c r="T1173" i="15"/>
  <c r="K1173" i="15"/>
  <c r="M1173" i="15"/>
  <c r="I1173" i="15"/>
  <c r="U1173" i="15"/>
  <c r="G1173" i="15"/>
  <c r="O1173" i="15"/>
  <c r="R1173" i="15"/>
  <c r="A1174" i="15"/>
  <c r="V1173" i="15" l="1"/>
  <c r="U1174" i="15"/>
  <c r="J1174" i="15"/>
  <c r="H1174" i="15"/>
  <c r="R1174" i="15"/>
  <c r="Q1174" i="15"/>
  <c r="K1174" i="15"/>
  <c r="L1174" i="15"/>
  <c r="S1174" i="15"/>
  <c r="T1174" i="15"/>
  <c r="D1174" i="15"/>
  <c r="E1174" i="15"/>
  <c r="G1174" i="15"/>
  <c r="C1174" i="15"/>
  <c r="B1174" i="15"/>
  <c r="N1174" i="15"/>
  <c r="I1174" i="15"/>
  <c r="P1174" i="15"/>
  <c r="O1174" i="15"/>
  <c r="M1174" i="15"/>
  <c r="F1174" i="15"/>
  <c r="A1175" i="15"/>
  <c r="L1175" i="15" l="1"/>
  <c r="M1175" i="15"/>
  <c r="H1175" i="15"/>
  <c r="P1175" i="15"/>
  <c r="J1175" i="15"/>
  <c r="T1175" i="15"/>
  <c r="F1175" i="15"/>
  <c r="N1175" i="15"/>
  <c r="B1175" i="15"/>
  <c r="U1175" i="15"/>
  <c r="D1175" i="15"/>
  <c r="K1175" i="15"/>
  <c r="I1175" i="15"/>
  <c r="O1175" i="15"/>
  <c r="S1175" i="15"/>
  <c r="E1175" i="15"/>
  <c r="R1175" i="15"/>
  <c r="G1175" i="15"/>
  <c r="C1175" i="15"/>
  <c r="Q1175" i="15"/>
  <c r="A1176" i="15"/>
  <c r="V1174" i="15"/>
  <c r="H1176" i="15" l="1"/>
  <c r="P1176" i="15"/>
  <c r="F1176" i="15"/>
  <c r="D1176" i="15"/>
  <c r="T1176" i="15"/>
  <c r="N1176" i="15"/>
  <c r="J1176" i="15"/>
  <c r="I1176" i="15"/>
  <c r="E1176" i="15"/>
  <c r="M1176" i="15"/>
  <c r="S1176" i="15"/>
  <c r="R1176" i="15"/>
  <c r="U1176" i="15"/>
  <c r="G1176" i="15"/>
  <c r="B1176" i="15"/>
  <c r="Q1176" i="15"/>
  <c r="C1176" i="15"/>
  <c r="O1176" i="15"/>
  <c r="K1176" i="15"/>
  <c r="L1176" i="15"/>
  <c r="A1177" i="15"/>
  <c r="V1175" i="15"/>
  <c r="K1177" i="15" l="1"/>
  <c r="I1177" i="15"/>
  <c r="E1177" i="15"/>
  <c r="D1177" i="15"/>
  <c r="G1177" i="15"/>
  <c r="T1177" i="15"/>
  <c r="F1177" i="15"/>
  <c r="C1177" i="15"/>
  <c r="S1177" i="15"/>
  <c r="U1177" i="15"/>
  <c r="Q1177" i="15"/>
  <c r="R1177" i="15"/>
  <c r="O1177" i="15"/>
  <c r="M1177" i="15"/>
  <c r="P1177" i="15"/>
  <c r="L1177" i="15"/>
  <c r="J1177" i="15"/>
  <c r="H1177" i="15"/>
  <c r="N1177" i="15"/>
  <c r="B1177" i="15"/>
  <c r="A1178" i="15"/>
  <c r="V1176" i="15"/>
  <c r="B1178" i="15" l="1"/>
  <c r="T1178" i="15"/>
  <c r="H1178" i="15"/>
  <c r="R1178" i="15"/>
  <c r="C1178" i="15"/>
  <c r="M1178" i="15"/>
  <c r="L1178" i="15"/>
  <c r="J1178" i="15"/>
  <c r="F1178" i="15"/>
  <c r="D1178" i="15"/>
  <c r="E1178" i="15"/>
  <c r="N1178" i="15"/>
  <c r="I1178" i="15"/>
  <c r="P1178" i="15"/>
  <c r="O1178" i="15"/>
  <c r="Q1178" i="15"/>
  <c r="U1178" i="15"/>
  <c r="G1178" i="15"/>
  <c r="K1178" i="15"/>
  <c r="S1178" i="15"/>
  <c r="A1179" i="15"/>
  <c r="V1177" i="15"/>
  <c r="V1178" i="15" l="1"/>
  <c r="J1179" i="15"/>
  <c r="K1179" i="15"/>
  <c r="O1179" i="15"/>
  <c r="T1179" i="15"/>
  <c r="G1179" i="15"/>
  <c r="E1179" i="15"/>
  <c r="H1179" i="15"/>
  <c r="N1179" i="15"/>
  <c r="U1179" i="15"/>
  <c r="L1179" i="15"/>
  <c r="R1179" i="15"/>
  <c r="S1179" i="15"/>
  <c r="P1179" i="15"/>
  <c r="M1179" i="15"/>
  <c r="C1179" i="15"/>
  <c r="F1179" i="15"/>
  <c r="I1179" i="15"/>
  <c r="B1179" i="15"/>
  <c r="D1179" i="15"/>
  <c r="Q1179" i="15"/>
  <c r="A1180" i="15"/>
  <c r="M1180" i="15" l="1"/>
  <c r="O1180" i="15"/>
  <c r="H1180" i="15"/>
  <c r="S1180" i="15"/>
  <c r="T1180" i="15"/>
  <c r="Q1180" i="15"/>
  <c r="N1180" i="15"/>
  <c r="I1180" i="15"/>
  <c r="E1180" i="15"/>
  <c r="P1180" i="15"/>
  <c r="U1180" i="15"/>
  <c r="G1180" i="15"/>
  <c r="J1180" i="15"/>
  <c r="F1180" i="15"/>
  <c r="R1180" i="15"/>
  <c r="D1180" i="15"/>
  <c r="B1180" i="15"/>
  <c r="C1180" i="15"/>
  <c r="L1180" i="15"/>
  <c r="K1180" i="15"/>
  <c r="A1181" i="15"/>
  <c r="V1179" i="15"/>
  <c r="V1180" i="15" l="1"/>
  <c r="Q1181" i="15"/>
  <c r="M1181" i="15"/>
  <c r="S1181" i="15"/>
  <c r="P1181" i="15"/>
  <c r="D1181" i="15"/>
  <c r="F1181" i="15"/>
  <c r="T1181" i="15"/>
  <c r="N1181" i="15"/>
  <c r="H1181" i="15"/>
  <c r="G1181" i="15"/>
  <c r="C1181" i="15"/>
  <c r="O1181" i="15"/>
  <c r="E1181" i="15"/>
  <c r="J1181" i="15"/>
  <c r="I1181" i="15"/>
  <c r="B1181" i="15"/>
  <c r="R1181" i="15"/>
  <c r="K1181" i="15"/>
  <c r="L1181" i="15"/>
  <c r="U1181" i="15"/>
  <c r="A1182" i="15"/>
  <c r="I1182" i="15" l="1"/>
  <c r="M1182" i="15"/>
  <c r="G1182" i="15"/>
  <c r="F1182" i="15"/>
  <c r="P1182" i="15"/>
  <c r="D1182" i="15"/>
  <c r="B1182" i="15"/>
  <c r="Q1182" i="15"/>
  <c r="J1182" i="15"/>
  <c r="O1182" i="15"/>
  <c r="S1182" i="15"/>
  <c r="U1182" i="15"/>
  <c r="C1182" i="15"/>
  <c r="K1182" i="15"/>
  <c r="H1182" i="15"/>
  <c r="N1182" i="15"/>
  <c r="T1182" i="15"/>
  <c r="E1182" i="15"/>
  <c r="L1182" i="15"/>
  <c r="R1182" i="15"/>
  <c r="A1183" i="15"/>
  <c r="V1181" i="15"/>
  <c r="H1183" i="15" l="1"/>
  <c r="M1183" i="15"/>
  <c r="J1183" i="15"/>
  <c r="F1183" i="15"/>
  <c r="T1183" i="15"/>
  <c r="D1183" i="15"/>
  <c r="S1183" i="15"/>
  <c r="E1183" i="15"/>
  <c r="K1183" i="15"/>
  <c r="P1183" i="15"/>
  <c r="C1183" i="15"/>
  <c r="U1183" i="15"/>
  <c r="N1183" i="15"/>
  <c r="B1183" i="15"/>
  <c r="L1183" i="15"/>
  <c r="G1183" i="15"/>
  <c r="I1183" i="15"/>
  <c r="Q1183" i="15"/>
  <c r="O1183" i="15"/>
  <c r="R1183" i="15"/>
  <c r="A1184" i="15"/>
  <c r="V1182" i="15"/>
  <c r="V1183" i="15" l="1"/>
  <c r="F1184" i="15"/>
  <c r="J1184" i="15"/>
  <c r="B1184" i="15"/>
  <c r="U1184" i="15"/>
  <c r="G1184" i="15"/>
  <c r="I1184" i="15"/>
  <c r="L1184" i="15"/>
  <c r="T1184" i="15"/>
  <c r="H1184" i="15"/>
  <c r="D1184" i="15"/>
  <c r="N1184" i="15"/>
  <c r="R1184" i="15"/>
  <c r="M1184" i="15"/>
  <c r="Q1184" i="15"/>
  <c r="C1184" i="15"/>
  <c r="K1184" i="15"/>
  <c r="S1184" i="15"/>
  <c r="E1184" i="15"/>
  <c r="P1184" i="15"/>
  <c r="O1184" i="15"/>
  <c r="A1185" i="15"/>
  <c r="V1184" i="15" l="1"/>
  <c r="L1185" i="15"/>
  <c r="K1185" i="15"/>
  <c r="B1185" i="15"/>
  <c r="O1185" i="15"/>
  <c r="G1185" i="15"/>
  <c r="D1185" i="15"/>
  <c r="S1185" i="15"/>
  <c r="N1185" i="15"/>
  <c r="R1185" i="15"/>
  <c r="C1185" i="15"/>
  <c r="M1185" i="15"/>
  <c r="F1185" i="15"/>
  <c r="P1185" i="15"/>
  <c r="T1185" i="15"/>
  <c r="I1185" i="15"/>
  <c r="E1185" i="15"/>
  <c r="U1185" i="15"/>
  <c r="V1185" i="15" s="1"/>
  <c r="J1185" i="15"/>
  <c r="H1185" i="15"/>
  <c r="Q1185" i="15"/>
  <c r="A1186" i="15"/>
  <c r="B1186" i="15" l="1"/>
  <c r="F1186" i="15"/>
  <c r="M1186" i="15"/>
  <c r="P1186" i="15"/>
  <c r="H1186" i="15"/>
  <c r="S1186" i="15"/>
  <c r="E1186" i="15"/>
  <c r="J1186" i="15"/>
  <c r="T1186" i="15"/>
  <c r="D1186" i="15"/>
  <c r="R1186" i="15"/>
  <c r="G1186" i="15"/>
  <c r="U1186" i="15"/>
  <c r="C1186" i="15"/>
  <c r="Q1186" i="15"/>
  <c r="N1186" i="15"/>
  <c r="I1186" i="15"/>
  <c r="L1186" i="15"/>
  <c r="K1186" i="15"/>
  <c r="O1186" i="15"/>
  <c r="A1187" i="15"/>
  <c r="B1187" i="15" l="1"/>
  <c r="F1187" i="15"/>
  <c r="R1187" i="15"/>
  <c r="Q1187" i="15"/>
  <c r="C1187" i="15"/>
  <c r="M1187" i="15"/>
  <c r="I1187" i="15"/>
  <c r="T1187" i="15"/>
  <c r="G1187" i="15"/>
  <c r="S1187" i="15"/>
  <c r="P1187" i="15"/>
  <c r="E1187" i="15"/>
  <c r="H1187" i="15"/>
  <c r="J1187" i="15"/>
  <c r="D1187" i="15"/>
  <c r="N1187" i="15"/>
  <c r="L1187" i="15"/>
  <c r="U1187" i="15"/>
  <c r="K1187" i="15"/>
  <c r="O1187" i="15"/>
  <c r="A1188" i="15"/>
  <c r="V1186" i="15"/>
  <c r="V1187" i="15" l="1"/>
  <c r="O1188" i="15"/>
  <c r="I1188" i="15"/>
  <c r="T1188" i="15"/>
  <c r="B1188" i="15"/>
  <c r="N1188" i="15"/>
  <c r="E1188" i="15"/>
  <c r="R1188" i="15"/>
  <c r="U1188" i="15"/>
  <c r="G1188" i="15"/>
  <c r="D1188" i="15"/>
  <c r="Q1188" i="15"/>
  <c r="H1188" i="15"/>
  <c r="C1188" i="15"/>
  <c r="P1188" i="15"/>
  <c r="S1188" i="15"/>
  <c r="M1188" i="15"/>
  <c r="L1188" i="15"/>
  <c r="J1188" i="15"/>
  <c r="K1188" i="15"/>
  <c r="F1188" i="15"/>
  <c r="A1189" i="15"/>
  <c r="T1189" i="15" l="1"/>
  <c r="N1189" i="15"/>
  <c r="E1189" i="15"/>
  <c r="Q1189" i="15"/>
  <c r="L1189" i="15"/>
  <c r="R1189" i="15"/>
  <c r="U1189" i="15"/>
  <c r="O1189" i="15"/>
  <c r="I1189" i="15"/>
  <c r="D1189" i="15"/>
  <c r="K1189" i="15"/>
  <c r="S1189" i="15"/>
  <c r="P1189" i="15"/>
  <c r="G1189" i="15"/>
  <c r="F1189" i="15"/>
  <c r="M1189" i="15"/>
  <c r="C1189" i="15"/>
  <c r="B1189" i="15"/>
  <c r="H1189" i="15"/>
  <c r="J1189" i="15"/>
  <c r="A1190" i="15"/>
  <c r="V1188" i="15"/>
  <c r="V1189" i="15" l="1"/>
  <c r="L1190" i="15"/>
  <c r="C1190" i="15"/>
  <c r="M1190" i="15"/>
  <c r="I1190" i="15"/>
  <c r="E1190" i="15"/>
  <c r="H1190" i="15"/>
  <c r="R1190" i="15"/>
  <c r="G1190" i="15"/>
  <c r="D1190" i="15"/>
  <c r="B1190" i="15"/>
  <c r="N1190" i="15"/>
  <c r="S1190" i="15"/>
  <c r="U1190" i="15"/>
  <c r="P1190" i="15"/>
  <c r="Q1190" i="15"/>
  <c r="K1190" i="15"/>
  <c r="J1190" i="15"/>
  <c r="F1190" i="15"/>
  <c r="O1190" i="15"/>
  <c r="T1190" i="15"/>
  <c r="A1191" i="15"/>
  <c r="N1191" i="15" l="1"/>
  <c r="L1191" i="15"/>
  <c r="P1191" i="15"/>
  <c r="J1191" i="15"/>
  <c r="G1191" i="15"/>
  <c r="F1191" i="15"/>
  <c r="R1191" i="15"/>
  <c r="Q1191" i="15"/>
  <c r="U1191" i="15"/>
  <c r="E1191" i="15"/>
  <c r="H1191" i="15"/>
  <c r="S1191" i="15"/>
  <c r="I1191" i="15"/>
  <c r="K1191" i="15"/>
  <c r="O1191" i="15"/>
  <c r="B1191" i="15"/>
  <c r="C1191" i="15"/>
  <c r="D1191" i="15"/>
  <c r="M1191" i="15"/>
  <c r="T1191" i="15"/>
  <c r="A1192" i="15"/>
  <c r="V1190" i="15"/>
  <c r="Q1192" i="15" l="1"/>
  <c r="F1192" i="15"/>
  <c r="C1192" i="15"/>
  <c r="S1192" i="15"/>
  <c r="M1192" i="15"/>
  <c r="L1192" i="15"/>
  <c r="O1192" i="15"/>
  <c r="H1192" i="15"/>
  <c r="D1192" i="15"/>
  <c r="B1192" i="15"/>
  <c r="N1192" i="15"/>
  <c r="E1192" i="15"/>
  <c r="P1192" i="15"/>
  <c r="R1192" i="15"/>
  <c r="U1192" i="15"/>
  <c r="G1192" i="15"/>
  <c r="J1192" i="15"/>
  <c r="K1192" i="15"/>
  <c r="I1192" i="15"/>
  <c r="T1192" i="15"/>
  <c r="A1193" i="15"/>
  <c r="V1191" i="15"/>
  <c r="I1193" i="15" l="1"/>
  <c r="J1193" i="15"/>
  <c r="T1193" i="15"/>
  <c r="U1193" i="15"/>
  <c r="D1193" i="15"/>
  <c r="O1193" i="15"/>
  <c r="Q1193" i="15"/>
  <c r="H1193" i="15"/>
  <c r="E1193" i="15"/>
  <c r="S1193" i="15"/>
  <c r="B1193" i="15"/>
  <c r="G1193" i="15"/>
  <c r="L1193" i="15"/>
  <c r="P1193" i="15"/>
  <c r="K1193" i="15"/>
  <c r="N1193" i="15"/>
  <c r="R1193" i="15"/>
  <c r="F1193" i="15"/>
  <c r="M1193" i="15"/>
  <c r="C1193" i="15"/>
  <c r="A1194" i="15"/>
  <c r="V1192" i="15"/>
  <c r="V1193" i="15" l="1"/>
  <c r="T1194" i="15"/>
  <c r="M1194" i="15"/>
  <c r="E1194" i="15"/>
  <c r="J1194" i="15"/>
  <c r="H1194" i="15"/>
  <c r="R1194" i="15"/>
  <c r="O1194" i="15"/>
  <c r="N1194" i="15"/>
  <c r="B1194" i="15"/>
  <c r="U1194" i="15"/>
  <c r="S1194" i="15"/>
  <c r="G1194" i="15"/>
  <c r="F1194" i="15"/>
  <c r="C1194" i="15"/>
  <c r="I1194" i="15"/>
  <c r="K1194" i="15"/>
  <c r="Q1194" i="15"/>
  <c r="L1194" i="15"/>
  <c r="D1194" i="15"/>
  <c r="P1194" i="15"/>
  <c r="A1195" i="15"/>
  <c r="V1194" i="15" l="1"/>
  <c r="J1195" i="15"/>
  <c r="Q1195" i="15"/>
  <c r="S1195" i="15"/>
  <c r="D1195" i="15"/>
  <c r="P1195" i="15"/>
  <c r="R1195" i="15"/>
  <c r="I1195" i="15"/>
  <c r="H1195" i="15"/>
  <c r="F1195" i="15"/>
  <c r="L1195" i="15"/>
  <c r="E1195" i="15"/>
  <c r="G1195" i="15"/>
  <c r="U1195" i="15"/>
  <c r="C1195" i="15"/>
  <c r="O1195" i="15"/>
  <c r="N1195" i="15"/>
  <c r="M1195" i="15"/>
  <c r="K1195" i="15"/>
  <c r="B1195" i="15"/>
  <c r="T1195" i="15"/>
  <c r="A1196" i="15"/>
  <c r="U1196" i="15" l="1"/>
  <c r="O1196" i="15"/>
  <c r="H1196" i="15"/>
  <c r="E1196" i="15"/>
  <c r="T1196" i="15"/>
  <c r="B1196" i="15"/>
  <c r="Q1196" i="15"/>
  <c r="G1196" i="15"/>
  <c r="P1196" i="15"/>
  <c r="S1196" i="15"/>
  <c r="I1196" i="15"/>
  <c r="M1196" i="15"/>
  <c r="K1196" i="15"/>
  <c r="F1196" i="15"/>
  <c r="C1196" i="15"/>
  <c r="J1196" i="15"/>
  <c r="R1196" i="15"/>
  <c r="N1196" i="15"/>
  <c r="L1196" i="15"/>
  <c r="D1196" i="15"/>
  <c r="A1197" i="15"/>
  <c r="V1195" i="15"/>
  <c r="C1197" i="15" l="1"/>
  <c r="K1197" i="15"/>
  <c r="F1197" i="15"/>
  <c r="B1197" i="15"/>
  <c r="M1197" i="15"/>
  <c r="I1197" i="15"/>
  <c r="D1197" i="15"/>
  <c r="E1197" i="15"/>
  <c r="P1197" i="15"/>
  <c r="U1197" i="15"/>
  <c r="N1197" i="15"/>
  <c r="S1197" i="15"/>
  <c r="L1197" i="15"/>
  <c r="Q1197" i="15"/>
  <c r="G1197" i="15"/>
  <c r="O1197" i="15"/>
  <c r="R1197" i="15"/>
  <c r="T1197" i="15"/>
  <c r="H1197" i="15"/>
  <c r="J1197" i="15"/>
  <c r="A1198" i="15"/>
  <c r="V1196" i="15"/>
  <c r="V1197" i="15" l="1"/>
  <c r="H1198" i="15"/>
  <c r="L1198" i="15"/>
  <c r="T1198" i="15"/>
  <c r="D1198" i="15"/>
  <c r="I1198" i="15"/>
  <c r="M1198" i="15"/>
  <c r="G1198" i="15"/>
  <c r="O1198" i="15"/>
  <c r="F1198" i="15"/>
  <c r="P1198" i="15"/>
  <c r="B1198" i="15"/>
  <c r="K1198" i="15"/>
  <c r="N1198" i="15"/>
  <c r="J1198" i="15"/>
  <c r="E1198" i="15"/>
  <c r="U1198" i="15"/>
  <c r="V1198" i="15" s="1"/>
  <c r="R1198" i="15"/>
  <c r="S1198" i="15"/>
  <c r="Q1198" i="15"/>
  <c r="C1198" i="15"/>
  <c r="A1199" i="15"/>
  <c r="L1199" i="15" l="1"/>
  <c r="K1199" i="15"/>
  <c r="S1199" i="15"/>
  <c r="D1199" i="15"/>
  <c r="N1199" i="15"/>
  <c r="P1199" i="15"/>
  <c r="B1199" i="15"/>
  <c r="J1199" i="15"/>
  <c r="R1199" i="15"/>
  <c r="T1199" i="15"/>
  <c r="G1199" i="15"/>
  <c r="O1199" i="15"/>
  <c r="C1199" i="15"/>
  <c r="F1199" i="15"/>
  <c r="E1199" i="15"/>
  <c r="M1199" i="15"/>
  <c r="U1199" i="15"/>
  <c r="V1199" i="15" s="1"/>
  <c r="I1199" i="15"/>
  <c r="H1199" i="15"/>
  <c r="Q1199" i="15"/>
  <c r="A1200" i="15"/>
  <c r="F1200" i="15" l="1"/>
  <c r="J1200" i="15"/>
  <c r="T1200" i="15"/>
  <c r="T5" i="15" s="1"/>
  <c r="D1200" i="15"/>
  <c r="B1200" i="15"/>
  <c r="C1200" i="15"/>
  <c r="R1200" i="15"/>
  <c r="S1200" i="15"/>
  <c r="M1200" i="15"/>
  <c r="O1200" i="15"/>
  <c r="E1200" i="15"/>
  <c r="I1200" i="15"/>
  <c r="H1200" i="15"/>
  <c r="P1200" i="15"/>
  <c r="Q1200" i="15"/>
  <c r="N1200" i="15"/>
  <c r="K1200" i="15"/>
  <c r="L1200" i="15"/>
  <c r="U1200" i="15"/>
  <c r="G1200" i="15"/>
  <c r="A1201" i="15"/>
  <c r="P1201" i="15" l="1"/>
  <c r="M1201" i="15"/>
  <c r="C1201" i="15"/>
  <c r="I1201" i="15"/>
  <c r="E1201" i="15"/>
  <c r="L1201" i="15"/>
  <c r="B1201" i="15"/>
  <c r="G1201" i="15"/>
  <c r="T1201" i="15"/>
  <c r="K1201" i="15"/>
  <c r="H1201" i="15"/>
  <c r="U1201" i="15"/>
  <c r="O1201" i="15"/>
  <c r="N1201" i="15"/>
  <c r="Q1201" i="15"/>
  <c r="S1201" i="15"/>
  <c r="R1201" i="15"/>
  <c r="F1201" i="15"/>
  <c r="D1201" i="15"/>
  <c r="J1201" i="15"/>
  <c r="A1202" i="15"/>
  <c r="V1200" i="15"/>
  <c r="V5" i="15" s="1"/>
  <c r="U5" i="15"/>
  <c r="V1201" i="15" l="1"/>
  <c r="H1202" i="15"/>
  <c r="L1202" i="15"/>
  <c r="T1202" i="15"/>
  <c r="D1202" i="15"/>
  <c r="E1202" i="15"/>
  <c r="U1202" i="15"/>
  <c r="R1202" i="15"/>
  <c r="O1202" i="15"/>
  <c r="I1202" i="15"/>
  <c r="M1202" i="15"/>
  <c r="G1202" i="15"/>
  <c r="B1202" i="15"/>
  <c r="N1202" i="15"/>
  <c r="J1202" i="15"/>
  <c r="S1202" i="15"/>
  <c r="Q1202" i="15"/>
  <c r="C1202" i="15"/>
  <c r="K1202" i="15"/>
  <c r="F1202" i="15"/>
  <c r="P1202" i="15"/>
  <c r="A1203" i="15"/>
  <c r="V1202" i="15" l="1"/>
  <c r="I1203" i="15"/>
  <c r="K1203" i="15"/>
  <c r="S1203" i="15"/>
  <c r="T1203" i="15"/>
  <c r="F1203" i="15"/>
  <c r="D1203" i="15"/>
  <c r="E1203" i="15"/>
  <c r="M1203" i="15"/>
  <c r="B1203" i="15"/>
  <c r="R1203" i="15"/>
  <c r="C1203" i="15"/>
  <c r="J1203" i="15"/>
  <c r="G1203" i="15"/>
  <c r="Q1203" i="15"/>
  <c r="O1203" i="15"/>
  <c r="U1203" i="15"/>
  <c r="P1203" i="15"/>
  <c r="N1203" i="15"/>
  <c r="L1203" i="15"/>
  <c r="H1203" i="15"/>
  <c r="A1204" i="15"/>
  <c r="V1203" i="15" l="1"/>
  <c r="H1204" i="15"/>
  <c r="F1204" i="15"/>
  <c r="P1204" i="15"/>
  <c r="T1204" i="15"/>
  <c r="D1204" i="15"/>
  <c r="N1204" i="15"/>
  <c r="J1204" i="15"/>
  <c r="K1204" i="15"/>
  <c r="L1204" i="15"/>
  <c r="R1204" i="15"/>
  <c r="S1204" i="15"/>
  <c r="U1204" i="15"/>
  <c r="G1204" i="15"/>
  <c r="O1204" i="15"/>
  <c r="B1204" i="15"/>
  <c r="Q1204" i="15"/>
  <c r="C1204" i="15"/>
  <c r="I1204" i="15"/>
  <c r="E1204" i="15"/>
  <c r="M1204" i="15"/>
  <c r="A1205" i="15"/>
  <c r="V1204" i="15" l="1"/>
  <c r="C1205" i="15"/>
  <c r="S1205" i="15"/>
  <c r="U1205" i="15"/>
  <c r="K1205" i="15"/>
  <c r="M1205" i="15"/>
  <c r="Q1205" i="15"/>
  <c r="J1205" i="15"/>
  <c r="D1205" i="15"/>
  <c r="R1205" i="15"/>
  <c r="N1205" i="15"/>
  <c r="L1205" i="15"/>
  <c r="B1205" i="15"/>
  <c r="P1205" i="15"/>
  <c r="O1205" i="15"/>
  <c r="I1205" i="15"/>
  <c r="G1205" i="15"/>
  <c r="E1205" i="15"/>
  <c r="F1205" i="15"/>
  <c r="T1205" i="15"/>
  <c r="H1205" i="15"/>
  <c r="A1206" i="15"/>
  <c r="V1205" i="15" l="1"/>
  <c r="O1206" i="15"/>
  <c r="Q1206" i="15"/>
  <c r="C1206" i="15"/>
  <c r="K1206" i="15"/>
  <c r="L1206" i="15"/>
  <c r="T1206" i="15"/>
  <c r="E1206" i="15"/>
  <c r="B1206" i="15"/>
  <c r="U1206" i="15"/>
  <c r="R1206" i="15"/>
  <c r="I1206" i="15"/>
  <c r="S1206" i="15"/>
  <c r="M1206" i="15"/>
  <c r="G1206" i="15"/>
  <c r="D1206" i="15"/>
  <c r="N1206" i="15"/>
  <c r="J1206" i="15"/>
  <c r="F1206" i="15"/>
  <c r="H1206" i="15"/>
  <c r="P1206" i="15"/>
  <c r="A1207" i="15"/>
  <c r="T1207" i="15" l="1"/>
  <c r="S1207" i="15"/>
  <c r="Q1207" i="15"/>
  <c r="H1207" i="15"/>
  <c r="G1207" i="15"/>
  <c r="U1207" i="15"/>
  <c r="O1207" i="15"/>
  <c r="P1207" i="15"/>
  <c r="M1207" i="15"/>
  <c r="R1207" i="15"/>
  <c r="L1207" i="15"/>
  <c r="F1207" i="15"/>
  <c r="C1207" i="15"/>
  <c r="E1207" i="15"/>
  <c r="D1207" i="15"/>
  <c r="N1207" i="15"/>
  <c r="I1207" i="15"/>
  <c r="B1207" i="15"/>
  <c r="J1207" i="15"/>
  <c r="K1207" i="15"/>
  <c r="A1208" i="15"/>
  <c r="V1206" i="15"/>
  <c r="V1207" i="15" l="1"/>
  <c r="J1208" i="15"/>
  <c r="P1208" i="15"/>
  <c r="D1208" i="15"/>
  <c r="L1208" i="15"/>
  <c r="R1208" i="15"/>
  <c r="O1208" i="15"/>
  <c r="I1208" i="15"/>
  <c r="G1208" i="15"/>
  <c r="T1208" i="15"/>
  <c r="K1208" i="15"/>
  <c r="F1208" i="15"/>
  <c r="Q1208" i="15"/>
  <c r="S1208" i="15"/>
  <c r="B1208" i="15"/>
  <c r="N1208" i="15"/>
  <c r="E1208" i="15"/>
  <c r="U1208" i="15"/>
  <c r="V1208" i="15" s="1"/>
  <c r="C1208" i="15"/>
  <c r="H1208" i="15"/>
  <c r="M1208" i="15"/>
  <c r="A1209" i="15"/>
  <c r="D1209" i="15" l="1"/>
  <c r="R1209" i="15"/>
  <c r="C1209" i="15"/>
  <c r="L1209" i="15"/>
  <c r="G1209" i="15"/>
  <c r="M1209" i="15"/>
  <c r="J1209" i="15"/>
  <c r="S1209" i="15"/>
  <c r="U1209" i="15"/>
  <c r="T1209" i="15"/>
  <c r="K1209" i="15"/>
  <c r="N1209" i="15"/>
  <c r="H1209" i="15"/>
  <c r="F1209" i="15"/>
  <c r="Q1209" i="15"/>
  <c r="O1209" i="15"/>
  <c r="E1209" i="15"/>
  <c r="I1209" i="15"/>
  <c r="P1209" i="15"/>
  <c r="B1209" i="15"/>
  <c r="A1210" i="15"/>
  <c r="V1209" i="15" l="1"/>
  <c r="J1210" i="15"/>
  <c r="P1210" i="15"/>
  <c r="C1210" i="15"/>
  <c r="H1210" i="15"/>
  <c r="U1210" i="15"/>
  <c r="T1210" i="15"/>
  <c r="D1210" i="15"/>
  <c r="E1210" i="15"/>
  <c r="Q1210" i="15"/>
  <c r="S1210" i="15"/>
  <c r="I1210" i="15"/>
  <c r="K1210" i="15"/>
  <c r="M1210" i="15"/>
  <c r="L1210" i="15"/>
  <c r="G1210" i="15"/>
  <c r="F1210" i="15"/>
  <c r="R1210" i="15"/>
  <c r="B1210" i="15"/>
  <c r="N1210" i="15"/>
  <c r="O1210" i="15"/>
  <c r="A1211" i="15"/>
  <c r="V1210" i="15" l="1"/>
  <c r="G1211" i="15"/>
  <c r="H1211" i="15"/>
  <c r="B1211" i="15"/>
  <c r="Q1211" i="15"/>
  <c r="T1211" i="15"/>
  <c r="C1211" i="15"/>
  <c r="F1211" i="15"/>
  <c r="J1211" i="15"/>
  <c r="S1211" i="15"/>
  <c r="N1211" i="15"/>
  <c r="I1211" i="15"/>
  <c r="R1211" i="15"/>
  <c r="D1211" i="15"/>
  <c r="K1211" i="15"/>
  <c r="P1211" i="15"/>
  <c r="O1211" i="15"/>
  <c r="E1211" i="15"/>
  <c r="U1211" i="15"/>
  <c r="M1211" i="15"/>
  <c r="L1211" i="15"/>
  <c r="A1212" i="15"/>
  <c r="V1211" i="15" l="1"/>
  <c r="Q1212" i="15"/>
  <c r="C1212" i="15"/>
  <c r="L1212" i="15"/>
  <c r="R1212" i="15"/>
  <c r="M1212" i="15"/>
  <c r="J1212" i="15"/>
  <c r="F1212" i="15"/>
  <c r="I1212" i="15"/>
  <c r="D1212" i="15"/>
  <c r="B1212" i="15"/>
  <c r="N1212" i="15"/>
  <c r="E1212" i="15"/>
  <c r="K1212" i="15"/>
  <c r="P1212" i="15"/>
  <c r="U1212" i="15"/>
  <c r="G1212" i="15"/>
  <c r="O1212" i="15"/>
  <c r="H1212" i="15"/>
  <c r="S1212" i="15"/>
  <c r="T1212" i="15"/>
  <c r="A1213" i="15"/>
  <c r="V1212" i="15" l="1"/>
  <c r="B1213" i="15"/>
  <c r="J1213" i="15"/>
  <c r="H1213" i="15"/>
  <c r="R1213" i="15"/>
  <c r="N1213" i="15"/>
  <c r="E1213" i="15"/>
  <c r="G1213" i="15"/>
  <c r="I1213" i="15"/>
  <c r="O1213" i="15"/>
  <c r="D1213" i="15"/>
  <c r="F1213" i="15"/>
  <c r="L1213" i="15"/>
  <c r="C1213" i="15"/>
  <c r="P1213" i="15"/>
  <c r="K1213" i="15"/>
  <c r="S1213" i="15"/>
  <c r="Q1213" i="15"/>
  <c r="U1213" i="15"/>
  <c r="T1213" i="15"/>
  <c r="M1213" i="15"/>
  <c r="A1214" i="15"/>
  <c r="V1213" i="15" l="1"/>
  <c r="E1214" i="15"/>
  <c r="I1214" i="15"/>
  <c r="D1214" i="15"/>
  <c r="B1214" i="15"/>
  <c r="N1214" i="15"/>
  <c r="H1214" i="15"/>
  <c r="L1214" i="15"/>
  <c r="J1214" i="15"/>
  <c r="O1214" i="15"/>
  <c r="S1214" i="15"/>
  <c r="U1214" i="15"/>
  <c r="C1214" i="15"/>
  <c r="K1214" i="15"/>
  <c r="T1214" i="15"/>
  <c r="Q1214" i="15"/>
  <c r="P1214" i="15"/>
  <c r="R1214" i="15"/>
  <c r="G1214" i="15"/>
  <c r="M1214" i="15"/>
  <c r="F1214" i="15"/>
  <c r="A1215" i="15"/>
  <c r="V1214" i="15" l="1"/>
  <c r="T1215" i="15"/>
  <c r="H1215" i="15"/>
  <c r="F1215" i="15"/>
  <c r="B1215" i="15"/>
  <c r="P1215" i="15"/>
  <c r="K1215" i="15"/>
  <c r="U1215" i="15"/>
  <c r="G1215" i="15"/>
  <c r="O1215" i="15"/>
  <c r="D1215" i="15"/>
  <c r="I1215" i="15"/>
  <c r="J1215" i="15"/>
  <c r="Q1215" i="15"/>
  <c r="N1215" i="15"/>
  <c r="R1215" i="15"/>
  <c r="L1215" i="15"/>
  <c r="E1215" i="15"/>
  <c r="C1215" i="15"/>
  <c r="M1215" i="15"/>
  <c r="S1215" i="15"/>
  <c r="A1216" i="15"/>
  <c r="V1215" i="15" l="1"/>
  <c r="R1216" i="15"/>
  <c r="U1216" i="15"/>
  <c r="G1216" i="15"/>
  <c r="O1216" i="15"/>
  <c r="E1216" i="15"/>
  <c r="T1216" i="15"/>
  <c r="B1216" i="15"/>
  <c r="Q1216" i="15"/>
  <c r="C1216" i="15"/>
  <c r="P1216" i="15"/>
  <c r="S1216" i="15"/>
  <c r="I1216" i="15"/>
  <c r="M1216" i="15"/>
  <c r="J1216" i="15"/>
  <c r="H1216" i="15"/>
  <c r="F1216" i="15"/>
  <c r="K1216" i="15"/>
  <c r="D1216" i="15"/>
  <c r="N1216" i="15"/>
  <c r="L1216" i="15"/>
  <c r="A1217" i="15"/>
  <c r="L1217" i="15" l="1"/>
  <c r="M1217" i="15"/>
  <c r="H1217" i="15"/>
  <c r="J1217" i="15"/>
  <c r="P1217" i="15"/>
  <c r="T1217" i="15"/>
  <c r="D1217" i="15"/>
  <c r="N1217" i="15"/>
  <c r="B1217" i="15"/>
  <c r="G1217" i="15"/>
  <c r="I1217" i="15"/>
  <c r="Q1217" i="15"/>
  <c r="R1217" i="15"/>
  <c r="F1217" i="15"/>
  <c r="O1217" i="15"/>
  <c r="E1217" i="15"/>
  <c r="S1217" i="15"/>
  <c r="K1217" i="15"/>
  <c r="C1217" i="15"/>
  <c r="U1217" i="15"/>
  <c r="A1218" i="15"/>
  <c r="V1216" i="15"/>
  <c r="L1218" i="15" l="1"/>
  <c r="E1218" i="15"/>
  <c r="C1218" i="15"/>
  <c r="J1218" i="15"/>
  <c r="D1218" i="15"/>
  <c r="H1218" i="15"/>
  <c r="U1218" i="15"/>
  <c r="O1218" i="15"/>
  <c r="T1218" i="15"/>
  <c r="B1218" i="15"/>
  <c r="N1218" i="15"/>
  <c r="K1218" i="15"/>
  <c r="R1218" i="15"/>
  <c r="S1218" i="15"/>
  <c r="Q1218" i="15"/>
  <c r="M1218" i="15"/>
  <c r="G1218" i="15"/>
  <c r="F1218" i="15"/>
  <c r="P1218" i="15"/>
  <c r="I1218" i="15"/>
  <c r="A1219" i="15"/>
  <c r="V1217" i="15"/>
  <c r="H1219" i="15" l="1"/>
  <c r="J1219" i="15"/>
  <c r="T1219" i="15"/>
  <c r="G1219" i="15"/>
  <c r="O1219" i="15"/>
  <c r="P1219" i="15"/>
  <c r="F1219" i="15"/>
  <c r="M1219" i="15"/>
  <c r="Q1219" i="15"/>
  <c r="D1219" i="15"/>
  <c r="N1219" i="15"/>
  <c r="E1219" i="15"/>
  <c r="U1219" i="15"/>
  <c r="C1219" i="15"/>
  <c r="K1219" i="15"/>
  <c r="S1219" i="15"/>
  <c r="I1219" i="15"/>
  <c r="B1219" i="15"/>
  <c r="L1219" i="15"/>
  <c r="R1219" i="15"/>
  <c r="A1220" i="15"/>
  <c r="V1218" i="15"/>
  <c r="E1220" i="15" l="1"/>
  <c r="S1220" i="15"/>
  <c r="M1220" i="15"/>
  <c r="O1220" i="15"/>
  <c r="J1220" i="15"/>
  <c r="P1220" i="15"/>
  <c r="G1220" i="15"/>
  <c r="N1220" i="15"/>
  <c r="B1220" i="15"/>
  <c r="C1220" i="15"/>
  <c r="I1220" i="15"/>
  <c r="T1220" i="15"/>
  <c r="U1220" i="15"/>
  <c r="R1220" i="15"/>
  <c r="K1220" i="15"/>
  <c r="L1220" i="15"/>
  <c r="F1220" i="15"/>
  <c r="Q1220" i="15"/>
  <c r="D1220" i="15"/>
  <c r="H1220" i="15"/>
  <c r="A1221" i="15"/>
  <c r="V1219" i="15"/>
  <c r="B1221" i="15" l="1"/>
  <c r="N1221" i="15"/>
  <c r="L1221" i="15"/>
  <c r="D1221" i="15"/>
  <c r="M1221" i="15"/>
  <c r="I1221" i="15"/>
  <c r="C1221" i="15"/>
  <c r="F1221" i="15"/>
  <c r="P1221" i="15"/>
  <c r="U1221" i="15"/>
  <c r="G1221" i="15"/>
  <c r="S1221" i="15"/>
  <c r="E1221" i="15"/>
  <c r="Q1221" i="15"/>
  <c r="H1221" i="15"/>
  <c r="O1221" i="15"/>
  <c r="R1221" i="15"/>
  <c r="T1221" i="15"/>
  <c r="K1221" i="15"/>
  <c r="J1221" i="15"/>
  <c r="A1222" i="15"/>
  <c r="V1220" i="15"/>
  <c r="I1222" i="15" l="1"/>
  <c r="P1222" i="15"/>
  <c r="K1222" i="15"/>
  <c r="N1222" i="15"/>
  <c r="J1222" i="15"/>
  <c r="O1222" i="15"/>
  <c r="S1222" i="15"/>
  <c r="Q1222" i="15"/>
  <c r="C1222" i="15"/>
  <c r="B1222" i="15"/>
  <c r="H1222" i="15"/>
  <c r="T1222" i="15"/>
  <c r="R1222" i="15"/>
  <c r="F1222" i="15"/>
  <c r="E1222" i="15"/>
  <c r="L1222" i="15"/>
  <c r="G1222" i="15"/>
  <c r="M1222" i="15"/>
  <c r="U1222" i="15"/>
  <c r="D1222" i="15"/>
  <c r="A1223" i="15"/>
  <c r="V1221" i="15"/>
  <c r="V1222" i="15" l="1"/>
  <c r="F1223" i="15"/>
  <c r="K1223" i="15"/>
  <c r="R1223" i="15"/>
  <c r="D1223" i="15"/>
  <c r="J1223" i="15"/>
  <c r="P1223" i="15"/>
  <c r="H1223" i="15"/>
  <c r="G1223" i="15"/>
  <c r="E1223" i="15"/>
  <c r="T1223" i="15"/>
  <c r="S1223" i="15"/>
  <c r="I1223" i="15"/>
  <c r="U1223" i="15"/>
  <c r="B1223" i="15"/>
  <c r="L1223" i="15"/>
  <c r="M1223" i="15"/>
  <c r="C1223" i="15"/>
  <c r="O1223" i="15"/>
  <c r="N1223" i="15"/>
  <c r="Q1223" i="15"/>
  <c r="A1224" i="15"/>
  <c r="H1224" i="15" l="1"/>
  <c r="U1224" i="15"/>
  <c r="B1224" i="15"/>
  <c r="K1224" i="15"/>
  <c r="J1224" i="15"/>
  <c r="O1224" i="15"/>
  <c r="I1224" i="15"/>
  <c r="T1224" i="15"/>
  <c r="G1224" i="15"/>
  <c r="E1224" i="15"/>
  <c r="D1224" i="15"/>
  <c r="M1224" i="15"/>
  <c r="R1224" i="15"/>
  <c r="P1224" i="15"/>
  <c r="N1224" i="15"/>
  <c r="Q1224" i="15"/>
  <c r="C1224" i="15"/>
  <c r="S1224" i="15"/>
  <c r="F1224" i="15"/>
  <c r="L1224" i="15"/>
  <c r="A1225" i="15"/>
  <c r="V1223" i="15"/>
  <c r="U1225" i="15" l="1"/>
  <c r="D1225" i="15"/>
  <c r="F1225" i="15"/>
  <c r="Q1225" i="15"/>
  <c r="N1225" i="15"/>
  <c r="K1225" i="15"/>
  <c r="E1225" i="15"/>
  <c r="L1225" i="15"/>
  <c r="C1225" i="15"/>
  <c r="S1225" i="15"/>
  <c r="R1225" i="15"/>
  <c r="I1225" i="15"/>
  <c r="M1225" i="15"/>
  <c r="O1225" i="15"/>
  <c r="T1225" i="15"/>
  <c r="B1225" i="15"/>
  <c r="G1225" i="15"/>
  <c r="P1225" i="15"/>
  <c r="J1225" i="15"/>
  <c r="H1225" i="15"/>
  <c r="A1226" i="15"/>
  <c r="V1224" i="15"/>
  <c r="H1226" i="15" l="1"/>
  <c r="R1226" i="15"/>
  <c r="C1226" i="15"/>
  <c r="D1226" i="15"/>
  <c r="E1226" i="15"/>
  <c r="U1226" i="15"/>
  <c r="V1226" i="15" s="1"/>
  <c r="T1226" i="15"/>
  <c r="L1226" i="15"/>
  <c r="P1226" i="15"/>
  <c r="M1226" i="15"/>
  <c r="J1226" i="15"/>
  <c r="K1226" i="15"/>
  <c r="F1226" i="15"/>
  <c r="S1226" i="15"/>
  <c r="G1226" i="15"/>
  <c r="N1226" i="15"/>
  <c r="I1226" i="15"/>
  <c r="B1226" i="15"/>
  <c r="Q1226" i="15"/>
  <c r="O1226" i="15"/>
  <c r="A1227" i="15"/>
  <c r="V1225" i="15"/>
  <c r="S1227" i="15" l="1"/>
  <c r="D1227" i="15"/>
  <c r="E1227" i="15"/>
  <c r="O1227" i="15"/>
  <c r="N1227" i="15"/>
  <c r="Q1227" i="15"/>
  <c r="B1227" i="15"/>
  <c r="H1227" i="15"/>
  <c r="G1227" i="15"/>
  <c r="U1227" i="15"/>
  <c r="M1227" i="15"/>
  <c r="J1227" i="15"/>
  <c r="T1227" i="15"/>
  <c r="L1227" i="15"/>
  <c r="F1227" i="15"/>
  <c r="R1227" i="15"/>
  <c r="C1227" i="15"/>
  <c r="P1227" i="15"/>
  <c r="I1227" i="15"/>
  <c r="K1227" i="15"/>
  <c r="A1228" i="15"/>
  <c r="V1227" i="15" l="1"/>
  <c r="S1228" i="15"/>
  <c r="Q1228" i="15"/>
  <c r="J1228" i="15"/>
  <c r="O1228" i="15"/>
  <c r="M1228" i="15"/>
  <c r="H1228" i="15"/>
  <c r="D1228" i="15"/>
  <c r="F1228" i="15"/>
  <c r="L1228" i="15"/>
  <c r="K1228" i="15"/>
  <c r="N1228" i="15"/>
  <c r="E1228" i="15"/>
  <c r="G1228" i="15"/>
  <c r="T1228" i="15"/>
  <c r="B1228" i="15"/>
  <c r="C1228" i="15"/>
  <c r="P1228" i="15"/>
  <c r="R1228" i="15"/>
  <c r="I1228" i="15"/>
  <c r="U1228" i="15"/>
  <c r="A1229" i="15"/>
  <c r="V1228" i="15" l="1"/>
  <c r="P1229" i="15"/>
  <c r="D1229" i="15"/>
  <c r="H1229" i="15"/>
  <c r="L1229" i="15"/>
  <c r="Q1229" i="15"/>
  <c r="C1229" i="15"/>
  <c r="F1229" i="15"/>
  <c r="M1229" i="15"/>
  <c r="U1229" i="15"/>
  <c r="S1229" i="15"/>
  <c r="I1229" i="15"/>
  <c r="J1229" i="15"/>
  <c r="T1229" i="15"/>
  <c r="K1229" i="15"/>
  <c r="E1229" i="15"/>
  <c r="N1229" i="15"/>
  <c r="G1229" i="15"/>
  <c r="R1229" i="15"/>
  <c r="B1229" i="15"/>
  <c r="O1229" i="15"/>
  <c r="A1230" i="15"/>
  <c r="V1229" i="15" l="1"/>
  <c r="H1230" i="15"/>
  <c r="L1230" i="15"/>
  <c r="T1230" i="15"/>
  <c r="D1230" i="15"/>
  <c r="E1230" i="15"/>
  <c r="U1230" i="15"/>
  <c r="R1230" i="15"/>
  <c r="I1230" i="15"/>
  <c r="M1230" i="15"/>
  <c r="K1230" i="15"/>
  <c r="F1230" i="15"/>
  <c r="O1230" i="15"/>
  <c r="G1230" i="15"/>
  <c r="P1230" i="15"/>
  <c r="B1230" i="15"/>
  <c r="N1230" i="15"/>
  <c r="J1230" i="15"/>
  <c r="S1230" i="15"/>
  <c r="Q1230" i="15"/>
  <c r="C1230" i="15"/>
  <c r="A1231" i="15"/>
  <c r="V1230" i="15" l="1"/>
  <c r="T1231" i="15"/>
  <c r="L1231" i="15"/>
  <c r="P1231" i="15"/>
  <c r="H1231" i="15"/>
  <c r="N1231" i="15"/>
  <c r="Q1231" i="15"/>
  <c r="B1231" i="15"/>
  <c r="G1231" i="15"/>
  <c r="K1231" i="15"/>
  <c r="U1231" i="15"/>
  <c r="V1231" i="15" s="1"/>
  <c r="S1231" i="15"/>
  <c r="M1231" i="15"/>
  <c r="C1231" i="15"/>
  <c r="D1231" i="15"/>
  <c r="J1231" i="15"/>
  <c r="E1231" i="15"/>
  <c r="O1231" i="15"/>
  <c r="F1231" i="15"/>
  <c r="I1231" i="15"/>
  <c r="R1231" i="15"/>
  <c r="A1232" i="15"/>
  <c r="S1232" i="15" l="1"/>
  <c r="G1232" i="15"/>
  <c r="L1232" i="15"/>
  <c r="H1232" i="15"/>
  <c r="M1232" i="15"/>
  <c r="U1232" i="15"/>
  <c r="B1232" i="15"/>
  <c r="F1232" i="15"/>
  <c r="K1232" i="15"/>
  <c r="D1232" i="15"/>
  <c r="I1232" i="15"/>
  <c r="Q1232" i="15"/>
  <c r="T1232" i="15"/>
  <c r="N1232" i="15"/>
  <c r="C1232" i="15"/>
  <c r="P1232" i="15"/>
  <c r="O1232" i="15"/>
  <c r="J1232" i="15"/>
  <c r="E1232" i="15"/>
  <c r="R1232" i="15"/>
  <c r="A1233" i="15"/>
  <c r="V1232" i="15" l="1"/>
  <c r="P1233" i="15"/>
  <c r="G1233" i="15"/>
  <c r="R1233" i="15"/>
  <c r="D1233" i="15"/>
  <c r="K1233" i="15"/>
  <c r="E1233" i="15"/>
  <c r="H1233" i="15"/>
  <c r="I1233" i="15"/>
  <c r="J1233" i="15"/>
  <c r="M1233" i="15"/>
  <c r="C1233" i="15"/>
  <c r="L1233" i="15"/>
  <c r="F1233" i="15"/>
  <c r="B1233" i="15"/>
  <c r="T1233" i="15"/>
  <c r="N1233" i="15"/>
  <c r="U1233" i="15"/>
  <c r="S1233" i="15"/>
  <c r="O1233" i="15"/>
  <c r="Q1233" i="15"/>
  <c r="A1234" i="15"/>
  <c r="V1233" i="15" l="1"/>
  <c r="Q1234" i="15"/>
  <c r="I1234" i="15"/>
  <c r="C1234" i="15"/>
  <c r="L1234" i="15"/>
  <c r="P1234" i="15"/>
  <c r="T1234" i="15"/>
  <c r="D1234" i="15"/>
  <c r="E1234" i="15"/>
  <c r="F1234" i="15"/>
  <c r="O1234" i="15"/>
  <c r="B1234" i="15"/>
  <c r="N1234" i="15"/>
  <c r="K1234" i="15"/>
  <c r="S1234" i="15"/>
  <c r="G1234" i="15"/>
  <c r="M1234" i="15"/>
  <c r="H1234" i="15"/>
  <c r="U1234" i="15"/>
  <c r="V1234" i="15" s="1"/>
  <c r="J1234" i="15"/>
  <c r="R1234" i="15"/>
  <c r="A1235" i="15"/>
  <c r="L1235" i="15" l="1"/>
  <c r="D1235" i="15"/>
  <c r="P1235" i="15"/>
  <c r="F1235" i="15"/>
  <c r="M1235" i="15"/>
  <c r="B1235" i="15"/>
  <c r="Q1235" i="15"/>
  <c r="J1235" i="15"/>
  <c r="U1235" i="15"/>
  <c r="T1235" i="15"/>
  <c r="N1235" i="15"/>
  <c r="C1235" i="15"/>
  <c r="S1235" i="15"/>
  <c r="G1235" i="15"/>
  <c r="K1235" i="15"/>
  <c r="H1235" i="15"/>
  <c r="E1235" i="15"/>
  <c r="O1235" i="15"/>
  <c r="I1235" i="15"/>
  <c r="R1235" i="15"/>
  <c r="A1236" i="15"/>
  <c r="N1236" i="15" l="1"/>
  <c r="K1236" i="15"/>
  <c r="L1236" i="15"/>
  <c r="E1236" i="15"/>
  <c r="R1236" i="15"/>
  <c r="U1236" i="15"/>
  <c r="V1236" i="15" s="1"/>
  <c r="H1236" i="15"/>
  <c r="T1236" i="15"/>
  <c r="G1236" i="15"/>
  <c r="F1236" i="15"/>
  <c r="Q1236" i="15"/>
  <c r="B1236" i="15"/>
  <c r="O1236" i="15"/>
  <c r="I1236" i="15"/>
  <c r="M1236" i="15"/>
  <c r="J1236" i="15"/>
  <c r="P1236" i="15"/>
  <c r="C1236" i="15"/>
  <c r="S1236" i="15"/>
  <c r="D1236" i="15"/>
  <c r="A1237" i="15"/>
  <c r="V1235" i="15"/>
  <c r="U1237" i="15" l="1"/>
  <c r="N1237" i="15"/>
  <c r="Q1237" i="15"/>
  <c r="S1237" i="15"/>
  <c r="O1237" i="15"/>
  <c r="C1237" i="15"/>
  <c r="G1237" i="15"/>
  <c r="J1237" i="15"/>
  <c r="R1237" i="15"/>
  <c r="D1237" i="15"/>
  <c r="T1237" i="15"/>
  <c r="E1237" i="15"/>
  <c r="F1237" i="15"/>
  <c r="H1237" i="15"/>
  <c r="B1237" i="15"/>
  <c r="M1237" i="15"/>
  <c r="P1237" i="15"/>
  <c r="I1237" i="15"/>
  <c r="L1237" i="15"/>
  <c r="K1237" i="15"/>
  <c r="A1238" i="15"/>
  <c r="D1238" i="15" l="1"/>
  <c r="H1238" i="15"/>
  <c r="N1238" i="15"/>
  <c r="P1238" i="15"/>
  <c r="L1238" i="15"/>
  <c r="G1238" i="15"/>
  <c r="K1238" i="15"/>
  <c r="U1238" i="15"/>
  <c r="S1238" i="15"/>
  <c r="M1238" i="15"/>
  <c r="Q1238" i="15"/>
  <c r="E1238" i="15"/>
  <c r="J1238" i="15"/>
  <c r="F1238" i="15"/>
  <c r="B1238" i="15"/>
  <c r="C1238" i="15"/>
  <c r="O1238" i="15"/>
  <c r="T1238" i="15"/>
  <c r="R1238" i="15"/>
  <c r="I1238" i="15"/>
  <c r="A1239" i="15"/>
  <c r="V1237" i="15"/>
  <c r="K1239" i="15" l="1"/>
  <c r="C1239" i="15"/>
  <c r="H1239" i="15"/>
  <c r="S1239" i="15"/>
  <c r="N1239" i="15"/>
  <c r="F1239" i="15"/>
  <c r="L1239" i="15"/>
  <c r="P1239" i="15"/>
  <c r="U1239" i="15"/>
  <c r="T1239" i="15"/>
  <c r="D1239" i="15"/>
  <c r="I1239" i="15"/>
  <c r="B1239" i="15"/>
  <c r="E1239" i="15"/>
  <c r="Q1239" i="15"/>
  <c r="R1239" i="15"/>
  <c r="O1239" i="15"/>
  <c r="G1239" i="15"/>
  <c r="J1239" i="15"/>
  <c r="M1239" i="15"/>
  <c r="A1240" i="15"/>
  <c r="V1238" i="15"/>
  <c r="V1239" i="15" l="1"/>
  <c r="E1240" i="15"/>
  <c r="P1240" i="15"/>
  <c r="C1240" i="15"/>
  <c r="T1240" i="15"/>
  <c r="M1240" i="15"/>
  <c r="S1240" i="15"/>
  <c r="R1240" i="15"/>
  <c r="Q1240" i="15"/>
  <c r="K1240" i="15"/>
  <c r="N1240" i="15"/>
  <c r="I1240" i="15"/>
  <c r="O1240" i="15"/>
  <c r="G1240" i="15"/>
  <c r="U1240" i="15"/>
  <c r="B1240" i="15"/>
  <c r="D1240" i="15"/>
  <c r="L1240" i="15"/>
  <c r="H1240" i="15"/>
  <c r="J1240" i="15"/>
  <c r="F1240" i="15"/>
  <c r="A1241" i="15"/>
  <c r="E1241" i="15" l="1"/>
  <c r="F1241" i="15"/>
  <c r="R1241" i="15"/>
  <c r="U1241" i="15"/>
  <c r="H1241" i="15"/>
  <c r="Q1241" i="15"/>
  <c r="T1241" i="15"/>
  <c r="P1241" i="15"/>
  <c r="M1241" i="15"/>
  <c r="L1241" i="15"/>
  <c r="O1241" i="15"/>
  <c r="K1241" i="15"/>
  <c r="J1241" i="15"/>
  <c r="B1241" i="15"/>
  <c r="N1241" i="15"/>
  <c r="I1241" i="15"/>
  <c r="C1241" i="15"/>
  <c r="S1241" i="15"/>
  <c r="G1241" i="15"/>
  <c r="D1241" i="15"/>
  <c r="A1242" i="15"/>
  <c r="V1240" i="15"/>
  <c r="V1241" i="15" l="1"/>
  <c r="O1242" i="15"/>
  <c r="D1242" i="15"/>
  <c r="K1242" i="15"/>
  <c r="U1242" i="15"/>
  <c r="R1242" i="15"/>
  <c r="G1242" i="15"/>
  <c r="P1242" i="15"/>
  <c r="M1242" i="15"/>
  <c r="B1242" i="15"/>
  <c r="J1242" i="15"/>
  <c r="N1242" i="15"/>
  <c r="C1242" i="15"/>
  <c r="F1242" i="15"/>
  <c r="E1242" i="15"/>
  <c r="T1242" i="15"/>
  <c r="I1242" i="15"/>
  <c r="Q1242" i="15"/>
  <c r="L1242" i="15"/>
  <c r="S1242" i="15"/>
  <c r="H1242" i="15"/>
  <c r="A1243" i="15"/>
  <c r="V1242" i="15" l="1"/>
  <c r="B1243" i="15"/>
  <c r="J1243" i="15"/>
  <c r="U1243" i="15"/>
  <c r="R1243" i="15"/>
  <c r="D1243" i="15"/>
  <c r="F1243" i="15"/>
  <c r="C1243" i="15"/>
  <c r="G1243" i="15"/>
  <c r="O1243" i="15"/>
  <c r="M1243" i="15"/>
  <c r="L1243" i="15"/>
  <c r="P1243" i="15"/>
  <c r="E1243" i="15"/>
  <c r="S1243" i="15"/>
  <c r="T1243" i="15"/>
  <c r="N1243" i="15"/>
  <c r="Q1243" i="15"/>
  <c r="H1243" i="15"/>
  <c r="K1243" i="15"/>
  <c r="I1243" i="15"/>
  <c r="A1244" i="15"/>
  <c r="V1243" i="15" l="1"/>
  <c r="H1244" i="15"/>
  <c r="L1244" i="15"/>
  <c r="T1244" i="15"/>
  <c r="D1244" i="15"/>
  <c r="F1244" i="15"/>
  <c r="J1244" i="15"/>
  <c r="S1244" i="15"/>
  <c r="G1244" i="15"/>
  <c r="N1244" i="15"/>
  <c r="O1244" i="15"/>
  <c r="B1244" i="15"/>
  <c r="E1244" i="15"/>
  <c r="U1244" i="15"/>
  <c r="C1244" i="15"/>
  <c r="Q1244" i="15"/>
  <c r="M1244" i="15"/>
  <c r="R1244" i="15"/>
  <c r="I1244" i="15"/>
  <c r="K1244" i="15"/>
  <c r="P1244" i="15"/>
  <c r="A1245" i="15"/>
  <c r="U1245" i="15" l="1"/>
  <c r="E1245" i="15"/>
  <c r="O1245" i="15"/>
  <c r="N1245" i="15"/>
  <c r="D1245" i="15"/>
  <c r="L1245" i="15"/>
  <c r="Q1245" i="15"/>
  <c r="G1245" i="15"/>
  <c r="J1245" i="15"/>
  <c r="H1245" i="15"/>
  <c r="I1245" i="15"/>
  <c r="B1245" i="15"/>
  <c r="F1245" i="15"/>
  <c r="P1245" i="15"/>
  <c r="R1245" i="15"/>
  <c r="T1245" i="15"/>
  <c r="C1245" i="15"/>
  <c r="S1245" i="15"/>
  <c r="M1245" i="15"/>
  <c r="K1245" i="15"/>
  <c r="A1246" i="15"/>
  <c r="V1244" i="15"/>
  <c r="Q1246" i="15" l="1"/>
  <c r="M1246" i="15"/>
  <c r="I1246" i="15"/>
  <c r="F1246" i="15"/>
  <c r="R1246" i="15"/>
  <c r="E1246" i="15"/>
  <c r="B1246" i="15"/>
  <c r="S1246" i="15"/>
  <c r="T1246" i="15"/>
  <c r="G1246" i="15"/>
  <c r="N1246" i="15"/>
  <c r="K1246" i="15"/>
  <c r="C1246" i="15"/>
  <c r="L1246" i="15"/>
  <c r="U1246" i="15"/>
  <c r="O1246" i="15"/>
  <c r="J1246" i="15"/>
  <c r="P1246" i="15"/>
  <c r="H1246" i="15"/>
  <c r="D1246" i="15"/>
  <c r="A1247" i="15"/>
  <c r="V1245" i="15"/>
  <c r="V1246" i="15" l="1"/>
  <c r="U1247" i="15"/>
  <c r="S1247" i="15"/>
  <c r="H1247" i="15"/>
  <c r="N1247" i="15"/>
  <c r="Q1247" i="15"/>
  <c r="K1247" i="15"/>
  <c r="M1247" i="15"/>
  <c r="I1247" i="15"/>
  <c r="B1247" i="15"/>
  <c r="O1247" i="15"/>
  <c r="C1247" i="15"/>
  <c r="R1247" i="15"/>
  <c r="T1247" i="15"/>
  <c r="E1247" i="15"/>
  <c r="P1247" i="15"/>
  <c r="J1247" i="15"/>
  <c r="D1247" i="15"/>
  <c r="G1247" i="15"/>
  <c r="F1247" i="15"/>
  <c r="L1247" i="15"/>
  <c r="A1248" i="15"/>
  <c r="K1248" i="15" l="1"/>
  <c r="U1248" i="15"/>
  <c r="I1248" i="15"/>
  <c r="P1248" i="15"/>
  <c r="D1248" i="15"/>
  <c r="L1248" i="15"/>
  <c r="B1248" i="15"/>
  <c r="H1248" i="15"/>
  <c r="E1248" i="15"/>
  <c r="N1248" i="15"/>
  <c r="C1248" i="15"/>
  <c r="S1248" i="15"/>
  <c r="R1248" i="15"/>
  <c r="G1248" i="15"/>
  <c r="M1248" i="15"/>
  <c r="F1248" i="15"/>
  <c r="O1248" i="15"/>
  <c r="T1248" i="15"/>
  <c r="Q1248" i="15"/>
  <c r="J1248" i="15"/>
  <c r="A1249" i="15"/>
  <c r="V1247" i="15"/>
  <c r="D1249" i="15" l="1"/>
  <c r="G1249" i="15"/>
  <c r="L1249" i="15"/>
  <c r="J1249" i="15"/>
  <c r="O1249" i="15"/>
  <c r="F1249" i="15"/>
  <c r="E1249" i="15"/>
  <c r="H1249" i="15"/>
  <c r="C1249" i="15"/>
  <c r="U1249" i="15"/>
  <c r="N1249" i="15"/>
  <c r="K1249" i="15"/>
  <c r="I1249" i="15"/>
  <c r="Q1249" i="15"/>
  <c r="S1249" i="15"/>
  <c r="M1249" i="15"/>
  <c r="B1249" i="15"/>
  <c r="P1249" i="15"/>
  <c r="R1249" i="15"/>
  <c r="T1249" i="15"/>
  <c r="A1250" i="15"/>
  <c r="V1248" i="15"/>
  <c r="V1249" i="15" l="1"/>
  <c r="J1250" i="15"/>
  <c r="T1250" i="15"/>
  <c r="G1250" i="15"/>
  <c r="L1250" i="15"/>
  <c r="I1250" i="15"/>
  <c r="F1250" i="15"/>
  <c r="R1250" i="15"/>
  <c r="C1250" i="15"/>
  <c r="Q1250" i="15"/>
  <c r="D1250" i="15"/>
  <c r="H1250" i="15"/>
  <c r="U1250" i="15"/>
  <c r="N1250" i="15"/>
  <c r="B1250" i="15"/>
  <c r="O1250" i="15"/>
  <c r="M1250" i="15"/>
  <c r="E1250" i="15"/>
  <c r="P1250" i="15"/>
  <c r="S1250" i="15"/>
  <c r="K1250" i="15"/>
  <c r="A1251" i="15"/>
  <c r="V1250" i="15" l="1"/>
  <c r="L1251" i="15"/>
  <c r="O1251" i="15"/>
  <c r="T1251" i="15"/>
  <c r="G1251" i="15"/>
  <c r="I1251" i="15"/>
  <c r="S1251" i="15"/>
  <c r="C1251" i="15"/>
  <c r="Q1251" i="15"/>
  <c r="F1251" i="15"/>
  <c r="R1251" i="15"/>
  <c r="K1251" i="15"/>
  <c r="H1251" i="15"/>
  <c r="M1251" i="15"/>
  <c r="D1251" i="15"/>
  <c r="U1251" i="15"/>
  <c r="J1251" i="15"/>
  <c r="B1251" i="15"/>
  <c r="P1251" i="15"/>
  <c r="N1251" i="15"/>
  <c r="E1251" i="15"/>
  <c r="A1252" i="15"/>
  <c r="V1251" i="15" l="1"/>
  <c r="S1252" i="15"/>
  <c r="U1252" i="15"/>
  <c r="B1252" i="15"/>
  <c r="K1252" i="15"/>
  <c r="I1252" i="15"/>
  <c r="P1252" i="15"/>
  <c r="J1252" i="15"/>
  <c r="H1252" i="15"/>
  <c r="T1252" i="15"/>
  <c r="D1252" i="15"/>
  <c r="F1252" i="15"/>
  <c r="N1252" i="15"/>
  <c r="O1252" i="15"/>
  <c r="G1252" i="15"/>
  <c r="Q1252" i="15"/>
  <c r="R1252" i="15"/>
  <c r="L1252" i="15"/>
  <c r="C1252" i="15"/>
  <c r="M1252" i="15"/>
  <c r="E1252" i="15"/>
  <c r="A1253" i="15"/>
  <c r="J1253" i="15" l="1"/>
  <c r="C1253" i="15"/>
  <c r="E1253" i="15"/>
  <c r="G1253" i="15"/>
  <c r="R1253" i="15"/>
  <c r="S1253" i="15"/>
  <c r="D1253" i="15"/>
  <c r="F1253" i="15"/>
  <c r="P1253" i="15"/>
  <c r="T1253" i="15"/>
  <c r="N1253" i="15"/>
  <c r="M1253" i="15"/>
  <c r="O1253" i="15"/>
  <c r="K1253" i="15"/>
  <c r="L1253" i="15"/>
  <c r="Q1253" i="15"/>
  <c r="I1253" i="15"/>
  <c r="B1253" i="15"/>
  <c r="H1253" i="15"/>
  <c r="U1253" i="15"/>
  <c r="A1254" i="15"/>
  <c r="V1252" i="15"/>
  <c r="D1254" i="15" l="1"/>
  <c r="O1254" i="15"/>
  <c r="G1254" i="15"/>
  <c r="J1254" i="15"/>
  <c r="M1254" i="15"/>
  <c r="E1254" i="15"/>
  <c r="C1254" i="15"/>
  <c r="N1254" i="15"/>
  <c r="L1254" i="15"/>
  <c r="P1254" i="15"/>
  <c r="S1254" i="15"/>
  <c r="T1254" i="15"/>
  <c r="U1254" i="15"/>
  <c r="I1254" i="15"/>
  <c r="B1254" i="15"/>
  <c r="F1254" i="15"/>
  <c r="H1254" i="15"/>
  <c r="Q1254" i="15"/>
  <c r="R1254" i="15"/>
  <c r="K1254" i="15"/>
  <c r="A1255" i="15"/>
  <c r="V1253" i="15"/>
  <c r="L1255" i="15" l="1"/>
  <c r="N1255" i="15"/>
  <c r="O1255" i="15"/>
  <c r="P1255" i="15"/>
  <c r="K1255" i="15"/>
  <c r="F1255" i="15"/>
  <c r="T1255" i="15"/>
  <c r="R1255" i="15"/>
  <c r="B1255" i="15"/>
  <c r="Q1255" i="15"/>
  <c r="J1255" i="15"/>
  <c r="S1255" i="15"/>
  <c r="U1255" i="15"/>
  <c r="D1255" i="15"/>
  <c r="C1255" i="15"/>
  <c r="M1255" i="15"/>
  <c r="G1255" i="15"/>
  <c r="I1255" i="15"/>
  <c r="H1255" i="15"/>
  <c r="E1255" i="15"/>
  <c r="A1256" i="15"/>
  <c r="V1254" i="15"/>
  <c r="V1255" i="15" l="1"/>
  <c r="K1256" i="15"/>
  <c r="D1256" i="15"/>
  <c r="Q1256" i="15"/>
  <c r="R1256" i="15"/>
  <c r="N1256" i="15"/>
  <c r="L1256" i="15"/>
  <c r="T1256" i="15"/>
  <c r="U1256" i="15"/>
  <c r="J1256" i="15"/>
  <c r="S1256" i="15"/>
  <c r="P1256" i="15"/>
  <c r="C1256" i="15"/>
  <c r="M1256" i="15"/>
  <c r="E1256" i="15"/>
  <c r="H1256" i="15"/>
  <c r="I1256" i="15"/>
  <c r="G1256" i="15"/>
  <c r="B1256" i="15"/>
  <c r="F1256" i="15"/>
  <c r="O1256" i="15"/>
  <c r="A1257" i="15"/>
  <c r="V1256" i="15" l="1"/>
  <c r="L1257" i="15"/>
  <c r="N1257" i="15"/>
  <c r="J1257" i="15"/>
  <c r="C1257" i="15"/>
  <c r="P1257" i="15"/>
  <c r="R1257" i="15"/>
  <c r="T1257" i="15"/>
  <c r="I1257" i="15"/>
  <c r="O1257" i="15"/>
  <c r="S1257" i="15"/>
  <c r="K1257" i="15"/>
  <c r="Q1257" i="15"/>
  <c r="D1257" i="15"/>
  <c r="B1257" i="15"/>
  <c r="M1257" i="15"/>
  <c r="H1257" i="15"/>
  <c r="U1257" i="15"/>
  <c r="V1257" i="15" s="1"/>
  <c r="F1257" i="15"/>
  <c r="G1257" i="15"/>
  <c r="E1257" i="15"/>
  <c r="A1258" i="15"/>
  <c r="I1258" i="15" l="1"/>
  <c r="J1258" i="15"/>
  <c r="Q1258" i="15"/>
  <c r="D1258" i="15"/>
  <c r="O1258" i="15"/>
  <c r="U1258" i="15"/>
  <c r="M1258" i="15"/>
  <c r="B1258" i="15"/>
  <c r="L1258" i="15"/>
  <c r="F1258" i="15"/>
  <c r="R1258" i="15"/>
  <c r="G1258" i="15"/>
  <c r="S1258" i="15"/>
  <c r="P1258" i="15"/>
  <c r="K1258" i="15"/>
  <c r="C1258" i="15"/>
  <c r="E1258" i="15"/>
  <c r="H1258" i="15"/>
  <c r="N1258" i="15"/>
  <c r="T1258" i="15"/>
  <c r="A1259" i="15"/>
  <c r="V1258" i="15" l="1"/>
  <c r="L1259" i="15"/>
  <c r="T1259" i="15"/>
  <c r="O1259" i="15"/>
  <c r="K1259" i="15"/>
  <c r="C1259" i="15"/>
  <c r="R1259" i="15"/>
  <c r="S1259" i="15"/>
  <c r="U1259" i="15"/>
  <c r="D1259" i="15"/>
  <c r="H1259" i="15"/>
  <c r="P1259" i="15"/>
  <c r="J1259" i="15"/>
  <c r="M1259" i="15"/>
  <c r="B1259" i="15"/>
  <c r="F1259" i="15"/>
  <c r="Q1259" i="15"/>
  <c r="E1259" i="15"/>
  <c r="I1259" i="15"/>
  <c r="N1259" i="15"/>
  <c r="G1259" i="15"/>
  <c r="A1260" i="15"/>
  <c r="V1259" i="15" l="1"/>
  <c r="C1260" i="15"/>
  <c r="S1260" i="15"/>
  <c r="I1260" i="15"/>
  <c r="Q1260" i="15"/>
  <c r="G1260" i="15"/>
  <c r="R1260" i="15"/>
  <c r="K1260" i="15"/>
  <c r="D1260" i="15"/>
  <c r="F1260" i="15"/>
  <c r="P1260" i="15"/>
  <c r="J1260" i="15"/>
  <c r="H1260" i="15"/>
  <c r="M1260" i="15"/>
  <c r="B1260" i="15"/>
  <c r="O1260" i="15"/>
  <c r="N1260" i="15"/>
  <c r="E1260" i="15"/>
  <c r="T1260" i="15"/>
  <c r="U1260" i="15"/>
  <c r="L1260" i="15"/>
  <c r="A1261" i="15"/>
  <c r="R1261" i="15" l="1"/>
  <c r="E1261" i="15"/>
  <c r="J1261" i="15"/>
  <c r="P1261" i="15"/>
  <c r="H1261" i="15"/>
  <c r="S1261" i="15"/>
  <c r="G1261" i="15"/>
  <c r="Q1261" i="15"/>
  <c r="I1261" i="15"/>
  <c r="O1261" i="15"/>
  <c r="B1261" i="15"/>
  <c r="M1261" i="15"/>
  <c r="L1261" i="15"/>
  <c r="C1261" i="15"/>
  <c r="T1261" i="15"/>
  <c r="K1261" i="15"/>
  <c r="F1261" i="15"/>
  <c r="U1261" i="15"/>
  <c r="N1261" i="15"/>
  <c r="D1261" i="15"/>
  <c r="A1262" i="15"/>
  <c r="V1260" i="15"/>
  <c r="V1261" i="15" l="1"/>
  <c r="U1262" i="15"/>
  <c r="N1262" i="15"/>
  <c r="E1262" i="15"/>
  <c r="C1262" i="15"/>
  <c r="B1262" i="15"/>
  <c r="J1262" i="15"/>
  <c r="Q1262" i="15"/>
  <c r="F1262" i="15"/>
  <c r="T1262" i="15"/>
  <c r="P1262" i="15"/>
  <c r="O1262" i="15"/>
  <c r="I1262" i="15"/>
  <c r="D1262" i="15"/>
  <c r="H1262" i="15"/>
  <c r="R1262" i="15"/>
  <c r="L1262" i="15"/>
  <c r="K1262" i="15"/>
  <c r="S1262" i="15"/>
  <c r="M1262" i="15"/>
  <c r="G1262" i="15"/>
  <c r="A1263" i="15"/>
  <c r="H1263" i="15" l="1"/>
  <c r="K1263" i="15"/>
  <c r="T1263" i="15"/>
  <c r="D1263" i="15"/>
  <c r="N1263" i="15"/>
  <c r="I1263" i="15"/>
  <c r="E1263" i="15"/>
  <c r="Q1263" i="15"/>
  <c r="J1263" i="15"/>
  <c r="B1263" i="15"/>
  <c r="O1263" i="15"/>
  <c r="L1263" i="15"/>
  <c r="M1263" i="15"/>
  <c r="U1263" i="15"/>
  <c r="G1263" i="15"/>
  <c r="F1263" i="15"/>
  <c r="C1263" i="15"/>
  <c r="P1263" i="15"/>
  <c r="S1263" i="15"/>
  <c r="R1263" i="15"/>
  <c r="A1264" i="15"/>
  <c r="V1262" i="15"/>
  <c r="V1263" i="15" l="1"/>
  <c r="D1264" i="15"/>
  <c r="H1264" i="15"/>
  <c r="C1264" i="15"/>
  <c r="K1264" i="15"/>
  <c r="L1264" i="15"/>
  <c r="B1264" i="15"/>
  <c r="Q1264" i="15"/>
  <c r="T1264" i="15"/>
  <c r="M1264" i="15"/>
  <c r="R1264" i="15"/>
  <c r="U1264" i="15"/>
  <c r="V1264" i="15" s="1"/>
  <c r="G1264" i="15"/>
  <c r="S1264" i="15"/>
  <c r="J1264" i="15"/>
  <c r="N1264" i="15"/>
  <c r="E1264" i="15"/>
  <c r="O1264" i="15"/>
  <c r="P1264" i="15"/>
  <c r="I1264" i="15"/>
  <c r="F1264" i="15"/>
  <c r="A1265" i="15"/>
  <c r="U1265" i="15" l="1"/>
  <c r="Q1265" i="15"/>
  <c r="B1265" i="15"/>
  <c r="L1265" i="15"/>
  <c r="I1265" i="15"/>
  <c r="R1265" i="15"/>
  <c r="S1265" i="15"/>
  <c r="F1265" i="15"/>
  <c r="K1265" i="15"/>
  <c r="H1265" i="15"/>
  <c r="D1265" i="15"/>
  <c r="E1265" i="15"/>
  <c r="M1265" i="15"/>
  <c r="J1265" i="15"/>
  <c r="P1265" i="15"/>
  <c r="O1265" i="15"/>
  <c r="T1265" i="15"/>
  <c r="N1265" i="15"/>
  <c r="C1265" i="15"/>
  <c r="G1265" i="15"/>
  <c r="A1266" i="15"/>
  <c r="U1266" i="15" l="1"/>
  <c r="Q1266" i="15"/>
  <c r="L1266" i="15"/>
  <c r="S1266" i="15"/>
  <c r="D1266" i="15"/>
  <c r="T1266" i="15"/>
  <c r="K1266" i="15"/>
  <c r="I1266" i="15"/>
  <c r="H1266" i="15"/>
  <c r="F1266" i="15"/>
  <c r="C1266" i="15"/>
  <c r="M1266" i="15"/>
  <c r="O1266" i="15"/>
  <c r="P1266" i="15"/>
  <c r="B1266" i="15"/>
  <c r="J1266" i="15"/>
  <c r="R1266" i="15"/>
  <c r="N1266" i="15"/>
  <c r="G1266" i="15"/>
  <c r="E1266" i="15"/>
  <c r="A1267" i="15"/>
  <c r="V1265" i="15"/>
  <c r="N1267" i="15" l="1"/>
  <c r="C1267" i="15"/>
  <c r="E1267" i="15"/>
  <c r="D1267" i="15"/>
  <c r="T1267" i="15"/>
  <c r="B1267" i="15"/>
  <c r="F1267" i="15"/>
  <c r="S1267" i="15"/>
  <c r="R1267" i="15"/>
  <c r="K1267" i="15"/>
  <c r="P1267" i="15"/>
  <c r="G1267" i="15"/>
  <c r="H1267" i="15"/>
  <c r="O1267" i="15"/>
  <c r="M1267" i="15"/>
  <c r="I1267" i="15"/>
  <c r="U1267" i="15"/>
  <c r="Q1267" i="15"/>
  <c r="J1267" i="15"/>
  <c r="L1267" i="15"/>
  <c r="A1268" i="15"/>
  <c r="V1266" i="15"/>
  <c r="V1267" i="15" l="1"/>
  <c r="N1268" i="15"/>
  <c r="G1268" i="15"/>
  <c r="Q1268" i="15"/>
  <c r="C1268" i="15"/>
  <c r="I1268" i="15"/>
  <c r="D1268" i="15"/>
  <c r="L1268" i="15"/>
  <c r="T1268" i="15"/>
  <c r="F1268" i="15"/>
  <c r="O1268" i="15"/>
  <c r="U1268" i="15"/>
  <c r="V1268" i="15" s="1"/>
  <c r="R1268" i="15"/>
  <c r="J1268" i="15"/>
  <c r="S1268" i="15"/>
  <c r="M1268" i="15"/>
  <c r="E1268" i="15"/>
  <c r="H1268" i="15"/>
  <c r="B1268" i="15"/>
  <c r="P1268" i="15"/>
  <c r="K1268" i="15"/>
  <c r="A1269" i="15"/>
  <c r="C1269" i="15" l="1"/>
  <c r="H1269" i="15"/>
  <c r="E1269" i="15"/>
  <c r="F1269" i="15"/>
  <c r="R1269" i="15"/>
  <c r="P1269" i="15"/>
  <c r="O1269" i="15"/>
  <c r="T1269" i="15"/>
  <c r="L1269" i="15"/>
  <c r="I1269" i="15"/>
  <c r="S1269" i="15"/>
  <c r="M1269" i="15"/>
  <c r="D1269" i="15"/>
  <c r="B1269" i="15"/>
  <c r="U1269" i="15"/>
  <c r="J1269" i="15"/>
  <c r="Q1269" i="15"/>
  <c r="N1269" i="15"/>
  <c r="G1269" i="15"/>
  <c r="K1269" i="15"/>
  <c r="A1270" i="15"/>
  <c r="V1269" i="15" l="1"/>
  <c r="C1270" i="15"/>
  <c r="F1270" i="15"/>
  <c r="M1270" i="15"/>
  <c r="Q1270" i="15"/>
  <c r="I1270" i="15"/>
  <c r="R1270" i="15"/>
  <c r="G1270" i="15"/>
  <c r="T1270" i="15"/>
  <c r="U1270" i="15"/>
  <c r="N1270" i="15"/>
  <c r="L1270" i="15"/>
  <c r="H1270" i="15"/>
  <c r="B1270" i="15"/>
  <c r="J1270" i="15"/>
  <c r="P1270" i="15"/>
  <c r="O1270" i="15"/>
  <c r="E1270" i="15"/>
  <c r="D1270" i="15"/>
  <c r="S1270" i="15"/>
  <c r="K1270" i="15"/>
  <c r="A1271" i="15"/>
  <c r="V1270" i="15" l="1"/>
  <c r="F1271" i="15"/>
  <c r="P1271" i="15"/>
  <c r="T1271" i="15"/>
  <c r="N1271" i="15"/>
  <c r="G1271" i="15"/>
  <c r="O1271" i="15"/>
  <c r="S1271" i="15"/>
  <c r="D1271" i="15"/>
  <c r="C1271" i="15"/>
  <c r="H1271" i="15"/>
  <c r="E1271" i="15"/>
  <c r="J1271" i="15"/>
  <c r="M1271" i="15"/>
  <c r="B1271" i="15"/>
  <c r="L1271" i="15"/>
  <c r="I1271" i="15"/>
  <c r="U1271" i="15"/>
  <c r="Q1271" i="15"/>
  <c r="R1271" i="15"/>
  <c r="K1271" i="15"/>
  <c r="A1272" i="15"/>
  <c r="V1271" i="15" l="1"/>
  <c r="H1272" i="15"/>
  <c r="K1272" i="15"/>
  <c r="T1272" i="15"/>
  <c r="D1272" i="15"/>
  <c r="P1272" i="15"/>
  <c r="E1272" i="15"/>
  <c r="C1272" i="15"/>
  <c r="S1272" i="15"/>
  <c r="U1272" i="15"/>
  <c r="M1272" i="15"/>
  <c r="O1272" i="15"/>
  <c r="B1272" i="15"/>
  <c r="I1272" i="15"/>
  <c r="J1272" i="15"/>
  <c r="R1272" i="15"/>
  <c r="N1272" i="15"/>
  <c r="L1272" i="15"/>
  <c r="G1272" i="15"/>
  <c r="Q1272" i="15"/>
  <c r="F1272" i="15"/>
  <c r="A1273" i="15"/>
  <c r="V1272" i="15" l="1"/>
  <c r="D1273" i="15"/>
  <c r="K1273" i="15"/>
  <c r="T1273" i="15"/>
  <c r="S1273" i="15"/>
  <c r="N1273" i="15"/>
  <c r="U1273" i="15"/>
  <c r="J1273" i="15"/>
  <c r="O1273" i="15"/>
  <c r="P1273" i="15"/>
  <c r="I1273" i="15"/>
  <c r="B1273" i="15"/>
  <c r="G1273" i="15"/>
  <c r="R1273" i="15"/>
  <c r="E1273" i="15"/>
  <c r="L1273" i="15"/>
  <c r="Q1273" i="15"/>
  <c r="C1273" i="15"/>
  <c r="H1273" i="15"/>
  <c r="M1273" i="15"/>
  <c r="F1273" i="15"/>
  <c r="A1274" i="15"/>
  <c r="V1273" i="15" l="1"/>
  <c r="G1274" i="15"/>
  <c r="D1274" i="15"/>
  <c r="Q1274" i="15"/>
  <c r="R1274" i="15"/>
  <c r="N1274" i="15"/>
  <c r="I1274" i="15"/>
  <c r="U1274" i="15"/>
  <c r="O1274" i="15"/>
  <c r="L1274" i="15"/>
  <c r="F1274" i="15"/>
  <c r="E1274" i="15"/>
  <c r="P1274" i="15"/>
  <c r="T1274" i="15"/>
  <c r="S1274" i="15"/>
  <c r="M1274" i="15"/>
  <c r="B1274" i="15"/>
  <c r="C1274" i="15"/>
  <c r="K1274" i="15"/>
  <c r="H1274" i="15"/>
  <c r="J1274" i="15"/>
  <c r="A1275" i="15"/>
  <c r="S1275" i="15" l="1"/>
  <c r="K1275" i="15"/>
  <c r="P1275" i="15"/>
  <c r="H1275" i="15"/>
  <c r="G1275" i="15"/>
  <c r="I1275" i="15"/>
  <c r="U1275" i="15"/>
  <c r="D1275" i="15"/>
  <c r="Q1275" i="15"/>
  <c r="J1275" i="15"/>
  <c r="M1275" i="15"/>
  <c r="L1275" i="15"/>
  <c r="N1275" i="15"/>
  <c r="C1275" i="15"/>
  <c r="E1275" i="15"/>
  <c r="O1275" i="15"/>
  <c r="T1275" i="15"/>
  <c r="B1275" i="15"/>
  <c r="F1275" i="15"/>
  <c r="R1275" i="15"/>
  <c r="A1276" i="15"/>
  <c r="V1274" i="15"/>
  <c r="G1276" i="15" l="1"/>
  <c r="J1276" i="15"/>
  <c r="O1276" i="15"/>
  <c r="D1276" i="15"/>
  <c r="H1276" i="15"/>
  <c r="P1276" i="15"/>
  <c r="N1276" i="15"/>
  <c r="B1276" i="15"/>
  <c r="K1276" i="15"/>
  <c r="E1276" i="15"/>
  <c r="S1276" i="15"/>
  <c r="L1276" i="15"/>
  <c r="C1276" i="15"/>
  <c r="T1276" i="15"/>
  <c r="R1276" i="15"/>
  <c r="F1276" i="15"/>
  <c r="I1276" i="15"/>
  <c r="U1276" i="15"/>
  <c r="V1276" i="15" s="1"/>
  <c r="M1276" i="15"/>
  <c r="Q1276" i="15"/>
  <c r="A1277" i="15"/>
  <c r="V1275" i="15"/>
  <c r="K1277" i="15" l="1"/>
  <c r="O1277" i="15"/>
  <c r="F1277" i="15"/>
  <c r="P1277" i="15"/>
  <c r="U1277" i="15"/>
  <c r="J1277" i="15"/>
  <c r="L1277" i="15"/>
  <c r="E1277" i="15"/>
  <c r="G1277" i="15"/>
  <c r="M1277" i="15"/>
  <c r="C1277" i="15"/>
  <c r="I1277" i="15"/>
  <c r="N1277" i="15"/>
  <c r="T1277" i="15"/>
  <c r="B1277" i="15"/>
  <c r="H1277" i="15"/>
  <c r="S1277" i="15"/>
  <c r="Q1277" i="15"/>
  <c r="R1277" i="15"/>
  <c r="D1277" i="15"/>
  <c r="A1278" i="15"/>
  <c r="V1277" i="15" l="1"/>
  <c r="U1278" i="15"/>
  <c r="L1278" i="15"/>
  <c r="G1278" i="15"/>
  <c r="I1278" i="15"/>
  <c r="K1278" i="15"/>
  <c r="S1278" i="15"/>
  <c r="B1278" i="15"/>
  <c r="H1278" i="15"/>
  <c r="N1278" i="15"/>
  <c r="E1278" i="15"/>
  <c r="T1278" i="15"/>
  <c r="R1278" i="15"/>
  <c r="M1278" i="15"/>
  <c r="C1278" i="15"/>
  <c r="Q1278" i="15"/>
  <c r="P1278" i="15"/>
  <c r="D1278" i="15"/>
  <c r="F1278" i="15"/>
  <c r="J1278" i="15"/>
  <c r="O1278" i="15"/>
  <c r="A1279" i="15"/>
  <c r="B1279" i="15" l="1"/>
  <c r="M1279" i="15"/>
  <c r="Q1279" i="15"/>
  <c r="G1279" i="15"/>
  <c r="P1279" i="15"/>
  <c r="U1279" i="15"/>
  <c r="T1279" i="15"/>
  <c r="N1279" i="15"/>
  <c r="D1279" i="15"/>
  <c r="F1279" i="15"/>
  <c r="C1279" i="15"/>
  <c r="L1279" i="15"/>
  <c r="I1279" i="15"/>
  <c r="J1279" i="15"/>
  <c r="O1279" i="15"/>
  <c r="E1279" i="15"/>
  <c r="R1279" i="15"/>
  <c r="S1279" i="15"/>
  <c r="K1279" i="15"/>
  <c r="H1279" i="15"/>
  <c r="A1280" i="15"/>
  <c r="V1278" i="15"/>
  <c r="V1279" i="15" l="1"/>
  <c r="C1280" i="15"/>
  <c r="O1280" i="15"/>
  <c r="L1280" i="15"/>
  <c r="U1280" i="15"/>
  <c r="J1280" i="15"/>
  <c r="I1280" i="15"/>
  <c r="P1280" i="15"/>
  <c r="N1280" i="15"/>
  <c r="D1280" i="15"/>
  <c r="R1280" i="15"/>
  <c r="Q1280" i="15"/>
  <c r="T1280" i="15"/>
  <c r="M1280" i="15"/>
  <c r="B1280" i="15"/>
  <c r="S1280" i="15"/>
  <c r="K1280" i="15"/>
  <c r="H1280" i="15"/>
  <c r="G1280" i="15"/>
  <c r="F1280" i="15"/>
  <c r="E1280" i="15"/>
  <c r="A1281" i="15"/>
  <c r="V1280" i="15" l="1"/>
  <c r="S1281" i="15"/>
  <c r="H1281" i="15"/>
  <c r="E1281" i="15"/>
  <c r="F1281" i="15"/>
  <c r="D1281" i="15"/>
  <c r="R1281" i="15"/>
  <c r="J1281" i="15"/>
  <c r="P1281" i="15"/>
  <c r="L1281" i="15"/>
  <c r="T1281" i="15"/>
  <c r="O1281" i="15"/>
  <c r="K1281" i="15"/>
  <c r="I1281" i="15"/>
  <c r="Q1281" i="15"/>
  <c r="M1281" i="15"/>
  <c r="B1281" i="15"/>
  <c r="N1281" i="15"/>
  <c r="G1281" i="15"/>
  <c r="U1281" i="15"/>
  <c r="C1281" i="15"/>
  <c r="A1282" i="15"/>
  <c r="H1282" i="15" l="1"/>
  <c r="S1282" i="15"/>
  <c r="K1282" i="15"/>
  <c r="D1282" i="15"/>
  <c r="N1282" i="15"/>
  <c r="E1282" i="15"/>
  <c r="P1282" i="15"/>
  <c r="I1282" i="15"/>
  <c r="J1282" i="15"/>
  <c r="C1282" i="15"/>
  <c r="O1282" i="15"/>
  <c r="B1282" i="15"/>
  <c r="F1282" i="15"/>
  <c r="T1282" i="15"/>
  <c r="R1282" i="15"/>
  <c r="Q1282" i="15"/>
  <c r="G1282" i="15"/>
  <c r="U1282" i="15"/>
  <c r="V1282" i="15" s="1"/>
  <c r="M1282" i="15"/>
  <c r="L1282" i="15"/>
  <c r="A1283" i="15"/>
  <c r="V1281" i="15"/>
  <c r="T1283" i="15" l="1"/>
  <c r="O1283" i="15"/>
  <c r="B1283" i="15"/>
  <c r="S1283" i="15"/>
  <c r="L1283" i="15"/>
  <c r="H1283" i="15"/>
  <c r="N1283" i="15"/>
  <c r="P1283" i="15"/>
  <c r="C1283" i="15"/>
  <c r="D1283" i="15"/>
  <c r="I1283" i="15"/>
  <c r="R1283" i="15"/>
  <c r="Q1283" i="15"/>
  <c r="J1283" i="15"/>
  <c r="G1283" i="15"/>
  <c r="E1283" i="15"/>
  <c r="K1283" i="15"/>
  <c r="F1283" i="15"/>
  <c r="M1283" i="15"/>
  <c r="U1283" i="15"/>
  <c r="V1283" i="15" s="1"/>
  <c r="A1284" i="15"/>
  <c r="K1284" i="15" l="1"/>
  <c r="D1284" i="15"/>
  <c r="G1284" i="15"/>
  <c r="R1284" i="15"/>
  <c r="H1284" i="15"/>
  <c r="I1284" i="15"/>
  <c r="E1284" i="15"/>
  <c r="B1284" i="15"/>
  <c r="L1284" i="15"/>
  <c r="S1284" i="15"/>
  <c r="P1284" i="15"/>
  <c r="T1284" i="15"/>
  <c r="N1284" i="15"/>
  <c r="F1284" i="15"/>
  <c r="Q1284" i="15"/>
  <c r="J1284" i="15"/>
  <c r="M1284" i="15"/>
  <c r="O1284" i="15"/>
  <c r="U1284" i="15"/>
  <c r="C1284" i="15"/>
  <c r="A1285" i="15"/>
  <c r="I1285" i="15" l="1"/>
  <c r="H1285" i="15"/>
  <c r="S1285" i="15"/>
  <c r="B1285" i="15"/>
  <c r="F1285" i="15"/>
  <c r="R1285" i="15"/>
  <c r="Q1285" i="15"/>
  <c r="O1285" i="15"/>
  <c r="T1285" i="15"/>
  <c r="L1285" i="15"/>
  <c r="K1285" i="15"/>
  <c r="C1285" i="15"/>
  <c r="M1285" i="15"/>
  <c r="E1285" i="15"/>
  <c r="P1285" i="15"/>
  <c r="N1285" i="15"/>
  <c r="G1285" i="15"/>
  <c r="D1285" i="15"/>
  <c r="U1285" i="15"/>
  <c r="J1285" i="15"/>
  <c r="A1286" i="15"/>
  <c r="V1284" i="15"/>
  <c r="H1286" i="15" l="1"/>
  <c r="J1286" i="15"/>
  <c r="P1286" i="15"/>
  <c r="D1286" i="15"/>
  <c r="S1286" i="15"/>
  <c r="N1286" i="15"/>
  <c r="K1286" i="15"/>
  <c r="O1286" i="15"/>
  <c r="B1286" i="15"/>
  <c r="G1286" i="15"/>
  <c r="R1286" i="15"/>
  <c r="C1286" i="15"/>
  <c r="F1286" i="15"/>
  <c r="L1286" i="15"/>
  <c r="U1286" i="15"/>
  <c r="T1286" i="15"/>
  <c r="E1286" i="15"/>
  <c r="I1286" i="15"/>
  <c r="Q1286" i="15"/>
  <c r="M1286" i="15"/>
  <c r="A1287" i="15"/>
  <c r="V1285" i="15"/>
  <c r="V1286" i="15" l="1"/>
  <c r="K1287" i="15"/>
  <c r="B1287" i="15"/>
  <c r="R1287" i="15"/>
  <c r="N1287" i="15"/>
  <c r="C1287" i="15"/>
  <c r="E1287" i="15"/>
  <c r="T1287" i="15"/>
  <c r="Q1287" i="15"/>
  <c r="L1287" i="15"/>
  <c r="U1287" i="15"/>
  <c r="H1287" i="15"/>
  <c r="S1287" i="15"/>
  <c r="I1287" i="15"/>
  <c r="O1287" i="15"/>
  <c r="F1287" i="15"/>
  <c r="P1287" i="15"/>
  <c r="G1287" i="15"/>
  <c r="J1287" i="15"/>
  <c r="M1287" i="15"/>
  <c r="D1287" i="15"/>
  <c r="A1288" i="15"/>
  <c r="V1287" i="15" l="1"/>
  <c r="S1288" i="15"/>
  <c r="N1288" i="15"/>
  <c r="O1288" i="15"/>
  <c r="B1288" i="15"/>
  <c r="R1288" i="15"/>
  <c r="C1288" i="15"/>
  <c r="D1288" i="15"/>
  <c r="F1288" i="15"/>
  <c r="K1288" i="15"/>
  <c r="I1288" i="15"/>
  <c r="H1288" i="15"/>
  <c r="G1288" i="15"/>
  <c r="Q1288" i="15"/>
  <c r="U1288" i="15"/>
  <c r="E1288" i="15"/>
  <c r="M1288" i="15"/>
  <c r="P1288" i="15"/>
  <c r="T1288" i="15"/>
  <c r="J1288" i="15"/>
  <c r="L1288" i="15"/>
  <c r="A1289" i="15"/>
  <c r="E1289" i="15" l="1"/>
  <c r="Q1289" i="15"/>
  <c r="S1289" i="15"/>
  <c r="P1289" i="15"/>
  <c r="R1289" i="15"/>
  <c r="U1289" i="15"/>
  <c r="C1289" i="15"/>
  <c r="K1289" i="15"/>
  <c r="L1289" i="15"/>
  <c r="B1289" i="15"/>
  <c r="I1289" i="15"/>
  <c r="M1289" i="15"/>
  <c r="T1289" i="15"/>
  <c r="H1289" i="15"/>
  <c r="F1289" i="15"/>
  <c r="J1289" i="15"/>
  <c r="G1289" i="15"/>
  <c r="N1289" i="15"/>
  <c r="O1289" i="15"/>
  <c r="D1289" i="15"/>
  <c r="A1290" i="15"/>
  <c r="V1288" i="15"/>
  <c r="V1289" i="15" l="1"/>
  <c r="I1290" i="15"/>
  <c r="D1290" i="15"/>
  <c r="J1290" i="15"/>
  <c r="C1290" i="15"/>
  <c r="U1290" i="15"/>
  <c r="T1290" i="15"/>
  <c r="R1290" i="15"/>
  <c r="N1290" i="15"/>
  <c r="B1290" i="15"/>
  <c r="G1290" i="15"/>
  <c r="L1290" i="15"/>
  <c r="E1290" i="15"/>
  <c r="M1290" i="15"/>
  <c r="K1290" i="15"/>
  <c r="Q1290" i="15"/>
  <c r="P1290" i="15"/>
  <c r="F1290" i="15"/>
  <c r="H1290" i="15"/>
  <c r="O1290" i="15"/>
  <c r="S1290" i="15"/>
  <c r="A1291" i="15"/>
  <c r="V1290" i="15" l="1"/>
  <c r="C1291" i="15"/>
  <c r="D1291" i="15"/>
  <c r="O1291" i="15"/>
  <c r="S1291" i="15"/>
  <c r="T1291" i="15"/>
  <c r="R1291" i="15"/>
  <c r="L1291" i="15"/>
  <c r="H1291" i="15"/>
  <c r="U1291" i="15"/>
  <c r="J1291" i="15"/>
  <c r="G1291" i="15"/>
  <c r="I1291" i="15"/>
  <c r="M1291" i="15"/>
  <c r="P1291" i="15"/>
  <c r="E1291" i="15"/>
  <c r="N1291" i="15"/>
  <c r="B1291" i="15"/>
  <c r="K1291" i="15"/>
  <c r="F1291" i="15"/>
  <c r="Q1291" i="15"/>
  <c r="A1292" i="15"/>
  <c r="V1291" i="15" l="1"/>
  <c r="O1292" i="15"/>
  <c r="U1292" i="15"/>
  <c r="T1292" i="15"/>
  <c r="J1292" i="15"/>
  <c r="F1292" i="15"/>
  <c r="D1292" i="15"/>
  <c r="R1292" i="15"/>
  <c r="S1292" i="15"/>
  <c r="L1292" i="15"/>
  <c r="C1292" i="15"/>
  <c r="P1292" i="15"/>
  <c r="K1292" i="15"/>
  <c r="N1292" i="15"/>
  <c r="E1292" i="15"/>
  <c r="B1292" i="15"/>
  <c r="Q1292" i="15"/>
  <c r="H1292" i="15"/>
  <c r="I1292" i="15"/>
  <c r="M1292" i="15"/>
  <c r="G1292" i="15"/>
  <c r="A1293" i="15"/>
  <c r="T1293" i="15" l="1"/>
  <c r="C1293" i="15"/>
  <c r="G1293" i="15"/>
  <c r="E1293" i="15"/>
  <c r="K1293" i="15"/>
  <c r="R1293" i="15"/>
  <c r="P1293" i="15"/>
  <c r="O1293" i="15"/>
  <c r="F1293" i="15"/>
  <c r="U1293" i="15"/>
  <c r="L1293" i="15"/>
  <c r="J1293" i="15"/>
  <c r="M1293" i="15"/>
  <c r="S1293" i="15"/>
  <c r="B1293" i="15"/>
  <c r="H1293" i="15"/>
  <c r="D1293" i="15"/>
  <c r="Q1293" i="15"/>
  <c r="N1293" i="15"/>
  <c r="I1293" i="15"/>
  <c r="A1294" i="15"/>
  <c r="V1292" i="15"/>
  <c r="V1293" i="15" l="1"/>
  <c r="N1294" i="15"/>
  <c r="P1294" i="15"/>
  <c r="D1294" i="15"/>
  <c r="O1294" i="15"/>
  <c r="U1294" i="15"/>
  <c r="B1294" i="15"/>
  <c r="J1294" i="15"/>
  <c r="I1294" i="15"/>
  <c r="L1294" i="15"/>
  <c r="G1294" i="15"/>
  <c r="K1294" i="15"/>
  <c r="E1294" i="15"/>
  <c r="T1294" i="15"/>
  <c r="H1294" i="15"/>
  <c r="S1294" i="15"/>
  <c r="F1294" i="15"/>
  <c r="Q1294" i="15"/>
  <c r="R1294" i="15"/>
  <c r="M1294" i="15"/>
  <c r="C1294" i="15"/>
  <c r="A1295" i="15"/>
  <c r="V1294" i="15" l="1"/>
  <c r="K1295" i="15"/>
  <c r="F1295" i="15"/>
  <c r="R1295" i="15"/>
  <c r="U1295" i="15"/>
  <c r="N1295" i="15"/>
  <c r="I1295" i="15"/>
  <c r="O1295" i="15"/>
  <c r="G1295" i="15"/>
  <c r="L1295" i="15"/>
  <c r="S1295" i="15"/>
  <c r="T1295" i="15"/>
  <c r="D1295" i="15"/>
  <c r="P1295" i="15"/>
  <c r="Q1295" i="15"/>
  <c r="H1295" i="15"/>
  <c r="M1295" i="15"/>
  <c r="C1295" i="15"/>
  <c r="E1295" i="15"/>
  <c r="B1295" i="15"/>
  <c r="J1295" i="15"/>
  <c r="A1296" i="15"/>
  <c r="V1295" i="15" l="1"/>
  <c r="F1296" i="15"/>
  <c r="N1296" i="15"/>
  <c r="U1296" i="15"/>
  <c r="C1296" i="15"/>
  <c r="M1296" i="15"/>
  <c r="B1296" i="15"/>
  <c r="O1296" i="15"/>
  <c r="P1296" i="15"/>
  <c r="D1296" i="15"/>
  <c r="E1296" i="15"/>
  <c r="R1296" i="15"/>
  <c r="K1296" i="15"/>
  <c r="S1296" i="15"/>
  <c r="G1296" i="15"/>
  <c r="Q1296" i="15"/>
  <c r="L1296" i="15"/>
  <c r="I1296" i="15"/>
  <c r="H1296" i="15"/>
  <c r="J1296" i="15"/>
  <c r="T1296" i="15"/>
  <c r="A1297" i="15"/>
  <c r="V1296" i="15" l="1"/>
  <c r="P1297" i="15"/>
  <c r="M1297" i="15"/>
  <c r="J1297" i="15"/>
  <c r="D1297" i="15"/>
  <c r="I1297" i="15"/>
  <c r="O1297" i="15"/>
  <c r="S1297" i="15"/>
  <c r="N1297" i="15"/>
  <c r="E1297" i="15"/>
  <c r="T1297" i="15"/>
  <c r="G1297" i="15"/>
  <c r="U1297" i="15"/>
  <c r="R1297" i="15"/>
  <c r="K1297" i="15"/>
  <c r="L1297" i="15"/>
  <c r="Q1297" i="15"/>
  <c r="H1297" i="15"/>
  <c r="B1297" i="15"/>
  <c r="F1297" i="15"/>
  <c r="C1297" i="15"/>
  <c r="A1298" i="15"/>
  <c r="V1297" i="15" l="1"/>
  <c r="G1298" i="15"/>
  <c r="U1298" i="15"/>
  <c r="L1298" i="15"/>
  <c r="C1298" i="15"/>
  <c r="N1298" i="15"/>
  <c r="B1298" i="15"/>
  <c r="F1298" i="15"/>
  <c r="I1298" i="15"/>
  <c r="T1298" i="15"/>
  <c r="D1298" i="15"/>
  <c r="K1298" i="15"/>
  <c r="E1298" i="15"/>
  <c r="S1298" i="15"/>
  <c r="H1298" i="15"/>
  <c r="O1298" i="15"/>
  <c r="M1298" i="15"/>
  <c r="J1298" i="15"/>
  <c r="R1298" i="15"/>
  <c r="Q1298" i="15"/>
  <c r="P1298" i="15"/>
  <c r="A1299" i="15"/>
  <c r="K1299" i="15" l="1"/>
  <c r="N1299" i="15"/>
  <c r="G1299" i="15"/>
  <c r="J1299" i="15"/>
  <c r="T1299" i="15"/>
  <c r="I1299" i="15"/>
  <c r="C1299" i="15"/>
  <c r="H1299" i="15"/>
  <c r="R1299" i="15"/>
  <c r="S1299" i="15"/>
  <c r="L1299" i="15"/>
  <c r="U1299" i="15"/>
  <c r="Q1299" i="15"/>
  <c r="P1299" i="15"/>
  <c r="D1299" i="15"/>
  <c r="M1299" i="15"/>
  <c r="E1299" i="15"/>
  <c r="O1299" i="15"/>
  <c r="F1299" i="15"/>
  <c r="B1299" i="15"/>
  <c r="A1300" i="15"/>
  <c r="V1298" i="15"/>
  <c r="V1299" i="15" l="1"/>
  <c r="I1300" i="15"/>
  <c r="M1300" i="15"/>
  <c r="J1300" i="15"/>
  <c r="G1300" i="15"/>
  <c r="E1300" i="15"/>
  <c r="T1300" i="15"/>
  <c r="Q1300" i="15"/>
  <c r="L1300" i="15"/>
  <c r="R1300" i="15"/>
  <c r="H1300" i="15"/>
  <c r="U1300" i="15"/>
  <c r="N1300" i="15"/>
  <c r="F1300" i="15"/>
  <c r="K1300" i="15"/>
  <c r="S1300" i="15"/>
  <c r="C1300" i="15"/>
  <c r="D1300" i="15"/>
  <c r="O1300" i="15"/>
  <c r="P1300" i="15"/>
  <c r="B1300" i="15"/>
  <c r="A1301" i="15"/>
  <c r="O1301" i="15" l="1"/>
  <c r="D1301" i="15"/>
  <c r="S1301" i="15"/>
  <c r="F1301" i="15"/>
  <c r="J1301" i="15"/>
  <c r="E1301" i="15"/>
  <c r="B1301" i="15"/>
  <c r="T1301" i="15"/>
  <c r="H1301" i="15"/>
  <c r="Q1301" i="15"/>
  <c r="I1301" i="15"/>
  <c r="G1301" i="15"/>
  <c r="P1301" i="15"/>
  <c r="C1301" i="15"/>
  <c r="M1301" i="15"/>
  <c r="K1301" i="15"/>
  <c r="R1301" i="15"/>
  <c r="U1301" i="15"/>
  <c r="V1301" i="15" s="1"/>
  <c r="N1301" i="15"/>
  <c r="L1301" i="15"/>
  <c r="A1302" i="15"/>
  <c r="V1300" i="15"/>
  <c r="U1302" i="15" l="1"/>
  <c r="B1302" i="15"/>
  <c r="L1302" i="15"/>
  <c r="Q1302" i="15"/>
  <c r="I1302" i="15"/>
  <c r="E1302" i="15"/>
  <c r="G1302" i="15"/>
  <c r="K1302" i="15"/>
  <c r="S1302" i="15"/>
  <c r="J1302" i="15"/>
  <c r="O1302" i="15"/>
  <c r="R1302" i="15"/>
  <c r="M1302" i="15"/>
  <c r="C1302" i="15"/>
  <c r="F1302" i="15"/>
  <c r="T1302" i="15"/>
  <c r="H1302" i="15"/>
  <c r="N1302" i="15"/>
  <c r="D1302" i="15"/>
  <c r="P1302" i="15"/>
  <c r="A1303" i="15"/>
  <c r="H1303" i="15" l="1"/>
  <c r="M1303" i="15"/>
  <c r="B1303" i="15"/>
  <c r="D1303" i="15"/>
  <c r="R1303" i="15"/>
  <c r="T1303" i="15"/>
  <c r="Q1303" i="15"/>
  <c r="P1303" i="15"/>
  <c r="J1303" i="15"/>
  <c r="O1303" i="15"/>
  <c r="N1303" i="15"/>
  <c r="G1303" i="15"/>
  <c r="C1303" i="15"/>
  <c r="E1303" i="15"/>
  <c r="L1303" i="15"/>
  <c r="K1303" i="15"/>
  <c r="U1303" i="15"/>
  <c r="S1303" i="15"/>
  <c r="F1303" i="15"/>
  <c r="I1303" i="15"/>
  <c r="A1304" i="15"/>
  <c r="V1302" i="15"/>
  <c r="V1303" i="15" l="1"/>
  <c r="D1304" i="15"/>
  <c r="R1304" i="15"/>
  <c r="O1304" i="15"/>
  <c r="I1304" i="15"/>
  <c r="G1304" i="15"/>
  <c r="L1304" i="15"/>
  <c r="T1304" i="15"/>
  <c r="Q1304" i="15"/>
  <c r="H1304" i="15"/>
  <c r="C1304" i="15"/>
  <c r="S1304" i="15"/>
  <c r="E1304" i="15"/>
  <c r="P1304" i="15"/>
  <c r="B1304" i="15"/>
  <c r="K1304" i="15"/>
  <c r="M1304" i="15"/>
  <c r="J1304" i="15"/>
  <c r="U1304" i="15"/>
  <c r="F1304" i="15"/>
  <c r="N1304" i="15"/>
  <c r="A1305" i="15"/>
  <c r="V1304" i="15" l="1"/>
  <c r="U1305" i="15"/>
  <c r="G1305" i="15"/>
  <c r="R1305" i="15"/>
  <c r="T1305" i="15"/>
  <c r="L1305" i="15"/>
  <c r="I1305" i="15"/>
  <c r="C1305" i="15"/>
  <c r="B1305" i="15"/>
  <c r="Q1305" i="15"/>
  <c r="M1305" i="15"/>
  <c r="O1305" i="15"/>
  <c r="H1305" i="15"/>
  <c r="K1305" i="15"/>
  <c r="F1305" i="15"/>
  <c r="S1305" i="15"/>
  <c r="N1305" i="15"/>
  <c r="J1305" i="15"/>
  <c r="D1305" i="15"/>
  <c r="P1305" i="15"/>
  <c r="E1305" i="15"/>
  <c r="A1306" i="15"/>
  <c r="B1306" i="15" l="1"/>
  <c r="O1306" i="15"/>
  <c r="E1306" i="15"/>
  <c r="F1306" i="15"/>
  <c r="H1306" i="15"/>
  <c r="T1306" i="15"/>
  <c r="G1306" i="15"/>
  <c r="R1306" i="15"/>
  <c r="D1306" i="15"/>
  <c r="I1306" i="15"/>
  <c r="L1306" i="15"/>
  <c r="J1306" i="15"/>
  <c r="M1306" i="15"/>
  <c r="Q1306" i="15"/>
  <c r="K1306" i="15"/>
  <c r="N1306" i="15"/>
  <c r="C1306" i="15"/>
  <c r="P1306" i="15"/>
  <c r="U1306" i="15"/>
  <c r="S1306" i="15"/>
  <c r="A1307" i="15"/>
  <c r="V1305" i="15"/>
  <c r="G1307" i="15" l="1"/>
  <c r="O1307" i="15"/>
  <c r="E1307" i="15"/>
  <c r="R1307" i="15"/>
  <c r="K1307" i="15"/>
  <c r="T1307" i="15"/>
  <c r="I1307" i="15"/>
  <c r="M1307" i="15"/>
  <c r="D1307" i="15"/>
  <c r="N1307" i="15"/>
  <c r="B1307" i="15"/>
  <c r="C1307" i="15"/>
  <c r="L1307" i="15"/>
  <c r="H1307" i="15"/>
  <c r="F1307" i="15"/>
  <c r="S1307" i="15"/>
  <c r="U1307" i="15"/>
  <c r="Q1307" i="15"/>
  <c r="P1307" i="15"/>
  <c r="J1307" i="15"/>
  <c r="A1308" i="15"/>
  <c r="V1306" i="15"/>
  <c r="V1307" i="15" l="1"/>
  <c r="U1308" i="15"/>
  <c r="D1308" i="15"/>
  <c r="O1308" i="15"/>
  <c r="B1308" i="15"/>
  <c r="C1308" i="15"/>
  <c r="F1308" i="15"/>
  <c r="T1308" i="15"/>
  <c r="P1308" i="15"/>
  <c r="J1308" i="15"/>
  <c r="E1308" i="15"/>
  <c r="K1308" i="15"/>
  <c r="G1308" i="15"/>
  <c r="H1308" i="15"/>
  <c r="R1308" i="15"/>
  <c r="L1308" i="15"/>
  <c r="N1308" i="15"/>
  <c r="S1308" i="15"/>
  <c r="I1308" i="15"/>
  <c r="M1308" i="15"/>
  <c r="Q1308" i="15"/>
  <c r="A1309" i="15"/>
  <c r="C1309" i="15" l="1"/>
  <c r="F1309" i="15"/>
  <c r="Q1309" i="15"/>
  <c r="O1309" i="15"/>
  <c r="N1309" i="15"/>
  <c r="G1309" i="15"/>
  <c r="H1309" i="15"/>
  <c r="S1309" i="15"/>
  <c r="T1309" i="15"/>
  <c r="P1309" i="15"/>
  <c r="R1309" i="15"/>
  <c r="U1309" i="15"/>
  <c r="K1309" i="15"/>
  <c r="I1309" i="15"/>
  <c r="L1309" i="15"/>
  <c r="M1309" i="15"/>
  <c r="D1309" i="15"/>
  <c r="B1309" i="15"/>
  <c r="E1309" i="15"/>
  <c r="J1309" i="15"/>
  <c r="A1310" i="15"/>
  <c r="V1308" i="15"/>
  <c r="V1309" i="15" l="1"/>
  <c r="J1310" i="15"/>
  <c r="R1310" i="15"/>
  <c r="H1310" i="15"/>
  <c r="D1310" i="15"/>
  <c r="S1310" i="15"/>
  <c r="T1310" i="15"/>
  <c r="P1310" i="15"/>
  <c r="O1310" i="15"/>
  <c r="I1310" i="15"/>
  <c r="L1310" i="15"/>
  <c r="Q1310" i="15"/>
  <c r="N1310" i="15"/>
  <c r="F1310" i="15"/>
  <c r="K1310" i="15"/>
  <c r="C1310" i="15"/>
  <c r="M1310" i="15"/>
  <c r="E1310" i="15"/>
  <c r="U1310" i="15"/>
  <c r="V1310" i="15" s="1"/>
  <c r="G1310" i="15"/>
  <c r="B1310" i="15"/>
  <c r="A1311" i="15"/>
  <c r="E1311" i="15" l="1"/>
  <c r="G1311" i="15"/>
  <c r="F1311" i="15"/>
  <c r="S1311" i="15"/>
  <c r="D1311" i="15"/>
  <c r="J1311" i="15"/>
  <c r="B1311" i="15"/>
  <c r="U1311" i="15"/>
  <c r="K1311" i="15"/>
  <c r="T1311" i="15"/>
  <c r="P1311" i="15"/>
  <c r="L1311" i="15"/>
  <c r="I1311" i="15"/>
  <c r="O1311" i="15"/>
  <c r="C1311" i="15"/>
  <c r="M1311" i="15"/>
  <c r="R1311" i="15"/>
  <c r="H1311" i="15"/>
  <c r="N1311" i="15"/>
  <c r="Q1311" i="15"/>
  <c r="A1312" i="15"/>
  <c r="F1312" i="15" l="1"/>
  <c r="K1312" i="15"/>
  <c r="Q1312" i="15"/>
  <c r="G1312" i="15"/>
  <c r="D1312" i="15"/>
  <c r="C1312" i="15"/>
  <c r="U1312" i="15"/>
  <c r="R1312" i="15"/>
  <c r="N1312" i="15"/>
  <c r="O1312" i="15"/>
  <c r="E1312" i="15"/>
  <c r="S1312" i="15"/>
  <c r="M1312" i="15"/>
  <c r="I1312" i="15"/>
  <c r="H1312" i="15"/>
  <c r="B1312" i="15"/>
  <c r="P1312" i="15"/>
  <c r="J1312" i="15"/>
  <c r="T1312" i="15"/>
  <c r="L1312" i="15"/>
  <c r="A1313" i="15"/>
  <c r="V1311" i="15"/>
  <c r="K1313" i="15" l="1"/>
  <c r="Q1313" i="15"/>
  <c r="C1313" i="15"/>
  <c r="D1313" i="15"/>
  <c r="T1313" i="15"/>
  <c r="R1313" i="15"/>
  <c r="L1313" i="15"/>
  <c r="B1313" i="15"/>
  <c r="H1313" i="15"/>
  <c r="O1313" i="15"/>
  <c r="E1313" i="15"/>
  <c r="M1313" i="15"/>
  <c r="I1313" i="15"/>
  <c r="F1313" i="15"/>
  <c r="U1313" i="15"/>
  <c r="J1313" i="15"/>
  <c r="S1313" i="15"/>
  <c r="N1313" i="15"/>
  <c r="P1313" i="15"/>
  <c r="G1313" i="15"/>
  <c r="A1314" i="15"/>
  <c r="V1312" i="15"/>
  <c r="B1314" i="15" l="1"/>
  <c r="R1314" i="15"/>
  <c r="P1314" i="15"/>
  <c r="F1314" i="15"/>
  <c r="C1314" i="15"/>
  <c r="S1314" i="15"/>
  <c r="D1314" i="15"/>
  <c r="T1314" i="15"/>
  <c r="L1314" i="15"/>
  <c r="Q1314" i="15"/>
  <c r="M1314" i="15"/>
  <c r="I1314" i="15"/>
  <c r="U1314" i="15"/>
  <c r="H1314" i="15"/>
  <c r="G1314" i="15"/>
  <c r="N1314" i="15"/>
  <c r="J1314" i="15"/>
  <c r="O1314" i="15"/>
  <c r="E1314" i="15"/>
  <c r="K1314" i="15"/>
  <c r="A1315" i="15"/>
  <c r="V1313" i="15"/>
  <c r="C1315" i="15" l="1"/>
  <c r="I1315" i="15"/>
  <c r="U1315" i="15"/>
  <c r="H1315" i="15"/>
  <c r="B1315" i="15"/>
  <c r="R1315" i="15"/>
  <c r="S1315" i="15"/>
  <c r="K1315" i="15"/>
  <c r="F1315" i="15"/>
  <c r="G1315" i="15"/>
  <c r="L1315" i="15"/>
  <c r="N1315" i="15"/>
  <c r="Q1315" i="15"/>
  <c r="D1315" i="15"/>
  <c r="T1315" i="15"/>
  <c r="M1315" i="15"/>
  <c r="P1315" i="15"/>
  <c r="O1315" i="15"/>
  <c r="E1315" i="15"/>
  <c r="J1315" i="15"/>
  <c r="A1316" i="15"/>
  <c r="V1314" i="15"/>
  <c r="V1315" i="15" l="1"/>
  <c r="C1316" i="15"/>
  <c r="G1316" i="15"/>
  <c r="F1316" i="15"/>
  <c r="B1316" i="15"/>
  <c r="T1316" i="15"/>
  <c r="D1316" i="15"/>
  <c r="J1316" i="15"/>
  <c r="I1316" i="15"/>
  <c r="R1316" i="15"/>
  <c r="K1316" i="15"/>
  <c r="H1316" i="15"/>
  <c r="L1316" i="15"/>
  <c r="N1316" i="15"/>
  <c r="E1316" i="15"/>
  <c r="Q1316" i="15"/>
  <c r="U1316" i="15"/>
  <c r="M1316" i="15"/>
  <c r="O1316" i="15"/>
  <c r="P1316" i="15"/>
  <c r="S1316" i="15"/>
  <c r="A1317" i="15"/>
  <c r="V1316" i="15" l="1"/>
  <c r="B1317" i="15"/>
  <c r="I1317" i="15"/>
  <c r="R1317" i="15"/>
  <c r="O1317" i="15"/>
  <c r="T1317" i="15"/>
  <c r="C1317" i="15"/>
  <c r="L1317" i="15"/>
  <c r="M1317" i="15"/>
  <c r="G1317" i="15"/>
  <c r="U1317" i="15"/>
  <c r="K1317" i="15"/>
  <c r="Q1317" i="15"/>
  <c r="P1317" i="15"/>
  <c r="N1317" i="15"/>
  <c r="F1317" i="15"/>
  <c r="E1317" i="15"/>
  <c r="J1317" i="15"/>
  <c r="H1317" i="15"/>
  <c r="S1317" i="15"/>
  <c r="D1317" i="15"/>
  <c r="A1318" i="15"/>
  <c r="H1318" i="15" l="1"/>
  <c r="E1318" i="15"/>
  <c r="P1318" i="15"/>
  <c r="D1318" i="15"/>
  <c r="S1318" i="15"/>
  <c r="M1318" i="15"/>
  <c r="R1318" i="15"/>
  <c r="O1318" i="15"/>
  <c r="B1318" i="15"/>
  <c r="K1318" i="15"/>
  <c r="Q1318" i="15"/>
  <c r="T1318" i="15"/>
  <c r="U1318" i="15"/>
  <c r="G1318" i="15"/>
  <c r="J1318" i="15"/>
  <c r="I1318" i="15"/>
  <c r="L1318" i="15"/>
  <c r="N1318" i="15"/>
  <c r="C1318" i="15"/>
  <c r="F1318" i="15"/>
  <c r="A1319" i="15"/>
  <c r="V1317" i="15"/>
  <c r="V1318" i="15" l="1"/>
  <c r="Q1319" i="15"/>
  <c r="N1319" i="15"/>
  <c r="H1319" i="15"/>
  <c r="K1319" i="15"/>
  <c r="L1319" i="15"/>
  <c r="D1319" i="15"/>
  <c r="T1319" i="15"/>
  <c r="I1319" i="15"/>
  <c r="R1319" i="15"/>
  <c r="U1319" i="15"/>
  <c r="G1319" i="15"/>
  <c r="C1319" i="15"/>
  <c r="P1319" i="15"/>
  <c r="O1319" i="15"/>
  <c r="S1319" i="15"/>
  <c r="M1319" i="15"/>
  <c r="B1319" i="15"/>
  <c r="E1319" i="15"/>
  <c r="F1319" i="15"/>
  <c r="J1319" i="15"/>
  <c r="A1320" i="15"/>
  <c r="V1319" i="15" l="1"/>
  <c r="Q1320" i="15"/>
  <c r="O1320" i="15"/>
  <c r="R1320" i="15"/>
  <c r="G1320" i="15"/>
  <c r="M1320" i="15"/>
  <c r="P1320" i="15"/>
  <c r="F1320" i="15"/>
  <c r="D1320" i="15"/>
  <c r="H1320" i="15"/>
  <c r="C1320" i="15"/>
  <c r="S1320" i="15"/>
  <c r="L1320" i="15"/>
  <c r="E1320" i="15"/>
  <c r="K1320" i="15"/>
  <c r="N1320" i="15"/>
  <c r="B1320" i="15"/>
  <c r="I1320" i="15"/>
  <c r="U1320" i="15"/>
  <c r="T1320" i="15"/>
  <c r="J1320" i="15"/>
  <c r="A1321" i="15"/>
  <c r="P1321" i="15" l="1"/>
  <c r="Q1321" i="15"/>
  <c r="T1321" i="15"/>
  <c r="M1321" i="15"/>
  <c r="U1321" i="15"/>
  <c r="F1321" i="15"/>
  <c r="B1321" i="15"/>
  <c r="K1321" i="15"/>
  <c r="S1321" i="15"/>
  <c r="G1321" i="15"/>
  <c r="I1321" i="15"/>
  <c r="E1321" i="15"/>
  <c r="L1321" i="15"/>
  <c r="H1321" i="15"/>
  <c r="R1321" i="15"/>
  <c r="C1321" i="15"/>
  <c r="N1321" i="15"/>
  <c r="J1321" i="15"/>
  <c r="D1321" i="15"/>
  <c r="O1321" i="15"/>
  <c r="A1322" i="15"/>
  <c r="V1320" i="15"/>
  <c r="V1321" i="15" l="1"/>
  <c r="C1322" i="15"/>
  <c r="S1322" i="15"/>
  <c r="K1322" i="15"/>
  <c r="G1322" i="15"/>
  <c r="M1322" i="15"/>
  <c r="U1322" i="15"/>
  <c r="L1322" i="15"/>
  <c r="Q1322" i="15"/>
  <c r="T1322" i="15"/>
  <c r="J1322" i="15"/>
  <c r="B1322" i="15"/>
  <c r="O1322" i="15"/>
  <c r="D1322" i="15"/>
  <c r="E1322" i="15"/>
  <c r="H1322" i="15"/>
  <c r="F1322" i="15"/>
  <c r="R1322" i="15"/>
  <c r="N1322" i="15"/>
  <c r="I1322" i="15"/>
  <c r="P1322" i="15"/>
  <c r="A1323" i="15"/>
  <c r="V1322" i="15" l="1"/>
  <c r="P1323" i="15"/>
  <c r="N1323" i="15"/>
  <c r="C1323" i="15"/>
  <c r="U1323" i="15"/>
  <c r="I1323" i="15"/>
  <c r="H1323" i="15"/>
  <c r="Q1323" i="15"/>
  <c r="S1323" i="15"/>
  <c r="O1323" i="15"/>
  <c r="R1323" i="15"/>
  <c r="T1323" i="15"/>
  <c r="J1323" i="15"/>
  <c r="G1323" i="15"/>
  <c r="F1323" i="15"/>
  <c r="D1323" i="15"/>
  <c r="M1323" i="15"/>
  <c r="B1323" i="15"/>
  <c r="E1323" i="15"/>
  <c r="K1323" i="15"/>
  <c r="L1323" i="15"/>
  <c r="A1324" i="15"/>
  <c r="S1324" i="15" l="1"/>
  <c r="B1324" i="15"/>
  <c r="C1324" i="15"/>
  <c r="L1324" i="15"/>
  <c r="D1324" i="15"/>
  <c r="Q1324" i="15"/>
  <c r="G1324" i="15"/>
  <c r="R1324" i="15"/>
  <c r="T1324" i="15"/>
  <c r="H1324" i="15"/>
  <c r="P1324" i="15"/>
  <c r="N1324" i="15"/>
  <c r="O1324" i="15"/>
  <c r="U1324" i="15"/>
  <c r="K1324" i="15"/>
  <c r="M1324" i="15"/>
  <c r="I1324" i="15"/>
  <c r="F1324" i="15"/>
  <c r="J1324" i="15"/>
  <c r="E1324" i="15"/>
  <c r="A1325" i="15"/>
  <c r="V1323" i="15"/>
  <c r="V1324" i="15" l="1"/>
  <c r="H1325" i="15"/>
  <c r="D1325" i="15"/>
  <c r="C1325" i="15"/>
  <c r="Q1325" i="15"/>
  <c r="L1325" i="15"/>
  <c r="O1325" i="15"/>
  <c r="I1325" i="15"/>
  <c r="M1325" i="15"/>
  <c r="J1325" i="15"/>
  <c r="B1325" i="15"/>
  <c r="N1325" i="15"/>
  <c r="K1325" i="15"/>
  <c r="R1325" i="15"/>
  <c r="T1325" i="15"/>
  <c r="U1325" i="15"/>
  <c r="F1325" i="15"/>
  <c r="P1325" i="15"/>
  <c r="G1325" i="15"/>
  <c r="E1325" i="15"/>
  <c r="S1325" i="15"/>
  <c r="A1326" i="15"/>
  <c r="V1325" i="15" l="1"/>
  <c r="B1326" i="15"/>
  <c r="N1326" i="15"/>
  <c r="T1326" i="15"/>
  <c r="J1326" i="15"/>
  <c r="Q1326" i="15"/>
  <c r="S1326" i="15"/>
  <c r="P1326" i="15"/>
  <c r="U1326" i="15"/>
  <c r="E1326" i="15"/>
  <c r="H1326" i="15"/>
  <c r="K1326" i="15"/>
  <c r="G1326" i="15"/>
  <c r="R1326" i="15"/>
  <c r="I1326" i="15"/>
  <c r="L1326" i="15"/>
  <c r="M1326" i="15"/>
  <c r="D1326" i="15"/>
  <c r="F1326" i="15"/>
  <c r="C1326" i="15"/>
  <c r="O1326" i="15"/>
  <c r="A1327" i="15"/>
  <c r="I1327" i="15" l="1"/>
  <c r="K1327" i="15"/>
  <c r="O1327" i="15"/>
  <c r="U1327" i="15"/>
  <c r="N1327" i="15"/>
  <c r="C1327" i="15"/>
  <c r="J1327" i="15"/>
  <c r="S1327" i="15"/>
  <c r="D1327" i="15"/>
  <c r="T1327" i="15"/>
  <c r="E1327" i="15"/>
  <c r="F1327" i="15"/>
  <c r="Q1327" i="15"/>
  <c r="R1327" i="15"/>
  <c r="B1327" i="15"/>
  <c r="M1327" i="15"/>
  <c r="G1327" i="15"/>
  <c r="P1327" i="15"/>
  <c r="H1327" i="15"/>
  <c r="L1327" i="15"/>
  <c r="A1328" i="15"/>
  <c r="V1326" i="15"/>
  <c r="J1328" i="15" l="1"/>
  <c r="K1328" i="15"/>
  <c r="H1328" i="15"/>
  <c r="R1328" i="15"/>
  <c r="L1328" i="15"/>
  <c r="C1328" i="15"/>
  <c r="O1328" i="15"/>
  <c r="N1328" i="15"/>
  <c r="Q1328" i="15"/>
  <c r="I1328" i="15"/>
  <c r="B1328" i="15"/>
  <c r="P1328" i="15"/>
  <c r="T1328" i="15"/>
  <c r="S1328" i="15"/>
  <c r="U1328" i="15"/>
  <c r="F1328" i="15"/>
  <c r="G1328" i="15"/>
  <c r="D1328" i="15"/>
  <c r="E1328" i="15"/>
  <c r="M1328" i="15"/>
  <c r="A1329" i="15"/>
  <c r="V1327" i="15"/>
  <c r="V1328" i="15" l="1"/>
  <c r="B1329" i="15"/>
  <c r="N1329" i="15"/>
  <c r="H1329" i="15"/>
  <c r="K1329" i="15"/>
  <c r="Q1329" i="15"/>
  <c r="G1329" i="15"/>
  <c r="L1329" i="15"/>
  <c r="I1329" i="15"/>
  <c r="O1329" i="15"/>
  <c r="T1329" i="15"/>
  <c r="C1329" i="15"/>
  <c r="M1329" i="15"/>
  <c r="E1329" i="15"/>
  <c r="J1329" i="15"/>
  <c r="F1329" i="15"/>
  <c r="D1329" i="15"/>
  <c r="U1329" i="15"/>
  <c r="P1329" i="15"/>
  <c r="R1329" i="15"/>
  <c r="S1329" i="15"/>
  <c r="A1330" i="15"/>
  <c r="V1329" i="15" l="1"/>
  <c r="Q1330" i="15"/>
  <c r="J1330" i="15"/>
  <c r="S1330" i="15"/>
  <c r="C1330" i="15"/>
  <c r="F1330" i="15"/>
  <c r="G1330" i="15"/>
  <c r="I1330" i="15"/>
  <c r="L1330" i="15"/>
  <c r="M1330" i="15"/>
  <c r="T1330" i="15"/>
  <c r="H1330" i="15"/>
  <c r="K1330" i="15"/>
  <c r="P1330" i="15"/>
  <c r="O1330" i="15"/>
  <c r="B1330" i="15"/>
  <c r="D1330" i="15"/>
  <c r="E1330" i="15"/>
  <c r="N1330" i="15"/>
  <c r="U1330" i="15"/>
  <c r="R1330" i="15"/>
  <c r="A1331" i="15"/>
  <c r="V1330" i="15" l="1"/>
  <c r="S1331" i="15"/>
  <c r="F1331" i="15"/>
  <c r="R1331" i="15"/>
  <c r="H1331" i="15"/>
  <c r="P1331" i="15"/>
  <c r="K1331" i="15"/>
  <c r="L1331" i="15"/>
  <c r="J1331" i="15"/>
  <c r="T1331" i="15"/>
  <c r="I1331" i="15"/>
  <c r="N1331" i="15"/>
  <c r="M1331" i="15"/>
  <c r="D1331" i="15"/>
  <c r="C1331" i="15"/>
  <c r="E1331" i="15"/>
  <c r="O1331" i="15"/>
  <c r="U1331" i="15"/>
  <c r="B1331" i="15"/>
  <c r="Q1331" i="15"/>
  <c r="G1331" i="15"/>
  <c r="A1332" i="15"/>
  <c r="V1331" i="15" l="1"/>
  <c r="R1332" i="15"/>
  <c r="M1332" i="15"/>
  <c r="F1332" i="15"/>
  <c r="K1332" i="15"/>
  <c r="N1332" i="15"/>
  <c r="J1332" i="15"/>
  <c r="H1332" i="15"/>
  <c r="L1332" i="15"/>
  <c r="T1332" i="15"/>
  <c r="Q1332" i="15"/>
  <c r="C1332" i="15"/>
  <c r="U1332" i="15"/>
  <c r="D1332" i="15"/>
  <c r="P1332" i="15"/>
  <c r="I1332" i="15"/>
  <c r="O1332" i="15"/>
  <c r="G1332" i="15"/>
  <c r="E1332" i="15"/>
  <c r="B1332" i="15"/>
  <c r="S1332" i="15"/>
  <c r="A1333" i="15"/>
  <c r="V1332" i="15" l="1"/>
  <c r="J1333" i="15"/>
  <c r="C1333" i="15"/>
  <c r="F1333" i="15"/>
  <c r="D1333" i="15"/>
  <c r="N1333" i="15"/>
  <c r="H1333" i="15"/>
  <c r="E1333" i="15"/>
  <c r="I1333" i="15"/>
  <c r="S1333" i="15"/>
  <c r="U1333" i="15"/>
  <c r="P1333" i="15"/>
  <c r="K1333" i="15"/>
  <c r="R1333" i="15"/>
  <c r="G1333" i="15"/>
  <c r="T1333" i="15"/>
  <c r="Q1333" i="15"/>
  <c r="B1333" i="15"/>
  <c r="O1333" i="15"/>
  <c r="M1333" i="15"/>
  <c r="L1333" i="15"/>
  <c r="A1334" i="15"/>
  <c r="V1333" i="15" l="1"/>
  <c r="O1334" i="15"/>
  <c r="U1334" i="15"/>
  <c r="E1334" i="15"/>
  <c r="T1334" i="15"/>
  <c r="G1334" i="15"/>
  <c r="H1334" i="15"/>
  <c r="P1334" i="15"/>
  <c r="S1334" i="15"/>
  <c r="J1334" i="15"/>
  <c r="M1334" i="15"/>
  <c r="I1334" i="15"/>
  <c r="D1334" i="15"/>
  <c r="N1334" i="15"/>
  <c r="K1334" i="15"/>
  <c r="C1334" i="15"/>
  <c r="B1334" i="15"/>
  <c r="R1334" i="15"/>
  <c r="L1334" i="15"/>
  <c r="F1334" i="15"/>
  <c r="Q1334" i="15"/>
  <c r="A1335" i="15"/>
  <c r="K1335" i="15" l="1"/>
  <c r="J1335" i="15"/>
  <c r="T1335" i="15"/>
  <c r="G1335" i="15"/>
  <c r="F1335" i="15"/>
  <c r="B1335" i="15"/>
  <c r="N1335" i="15"/>
  <c r="E1335" i="15"/>
  <c r="S1335" i="15"/>
  <c r="M1335" i="15"/>
  <c r="P1335" i="15"/>
  <c r="D1335" i="15"/>
  <c r="R1335" i="15"/>
  <c r="C1335" i="15"/>
  <c r="H1335" i="15"/>
  <c r="Q1335" i="15"/>
  <c r="U1335" i="15"/>
  <c r="V1335" i="15" s="1"/>
  <c r="O1335" i="15"/>
  <c r="I1335" i="15"/>
  <c r="L1335" i="15"/>
  <c r="A1336" i="15"/>
  <c r="V1334" i="15"/>
  <c r="B1336" i="15" l="1"/>
  <c r="T1336" i="15"/>
  <c r="F1336" i="15"/>
  <c r="H1336" i="15"/>
  <c r="S1336" i="15"/>
  <c r="U1336" i="15"/>
  <c r="C1336" i="15"/>
  <c r="N1336" i="15"/>
  <c r="J1336" i="15"/>
  <c r="P1336" i="15"/>
  <c r="E1336" i="15"/>
  <c r="R1336" i="15"/>
  <c r="M1336" i="15"/>
  <c r="O1336" i="15"/>
  <c r="D1336" i="15"/>
  <c r="I1336" i="15"/>
  <c r="Q1336" i="15"/>
  <c r="G1336" i="15"/>
  <c r="K1336" i="15"/>
  <c r="L1336" i="15"/>
  <c r="A1337" i="15"/>
  <c r="V1336" i="15" l="1"/>
  <c r="T1337" i="15"/>
  <c r="M1337" i="15"/>
  <c r="S1337" i="15"/>
  <c r="N1337" i="15"/>
  <c r="J1337" i="15"/>
  <c r="G1337" i="15"/>
  <c r="I1337" i="15"/>
  <c r="C1337" i="15"/>
  <c r="Q1337" i="15"/>
  <c r="O1337" i="15"/>
  <c r="B1337" i="15"/>
  <c r="H1337" i="15"/>
  <c r="F1337" i="15"/>
  <c r="D1337" i="15"/>
  <c r="P1337" i="15"/>
  <c r="K1337" i="15"/>
  <c r="R1337" i="15"/>
  <c r="L1337" i="15"/>
  <c r="E1337" i="15"/>
  <c r="U1337" i="15"/>
  <c r="V1337" i="15" s="1"/>
  <c r="A1338" i="15"/>
  <c r="J1338" i="15" l="1"/>
  <c r="H1338" i="15"/>
  <c r="O1338" i="15"/>
  <c r="Q1338" i="15"/>
  <c r="I1338" i="15"/>
  <c r="E1338" i="15"/>
  <c r="K1338" i="15"/>
  <c r="N1338" i="15"/>
  <c r="G1338" i="15"/>
  <c r="B1338" i="15"/>
  <c r="L1338" i="15"/>
  <c r="P1338" i="15"/>
  <c r="M1338" i="15"/>
  <c r="D1338" i="15"/>
  <c r="F1338" i="15"/>
  <c r="C1338" i="15"/>
  <c r="T1338" i="15"/>
  <c r="R1338" i="15"/>
  <c r="U1338" i="15"/>
  <c r="S1338" i="15"/>
  <c r="A1339" i="15"/>
  <c r="O1339" i="15" l="1"/>
  <c r="F1339" i="15"/>
  <c r="S1339" i="15"/>
  <c r="G1339" i="15"/>
  <c r="M1339" i="15"/>
  <c r="D1339" i="15"/>
  <c r="E1339" i="15"/>
  <c r="B1339" i="15"/>
  <c r="H1339" i="15"/>
  <c r="J1339" i="15"/>
  <c r="T1339" i="15"/>
  <c r="U1339" i="15"/>
  <c r="R1339" i="15"/>
  <c r="K1339" i="15"/>
  <c r="C1339" i="15"/>
  <c r="N1339" i="15"/>
  <c r="I1339" i="15"/>
  <c r="Q1339" i="15"/>
  <c r="P1339" i="15"/>
  <c r="L1339" i="15"/>
  <c r="A1340" i="15"/>
  <c r="V1338" i="15"/>
  <c r="V1339" i="15" l="1"/>
  <c r="U1340" i="15"/>
  <c r="O1340" i="15"/>
  <c r="I1340" i="15"/>
  <c r="P1340" i="15"/>
  <c r="C1340" i="15"/>
  <c r="N1340" i="15"/>
  <c r="J1340" i="15"/>
  <c r="R1340" i="15"/>
  <c r="K1340" i="15"/>
  <c r="F1340" i="15"/>
  <c r="G1340" i="15"/>
  <c r="S1340" i="15"/>
  <c r="Q1340" i="15"/>
  <c r="D1340" i="15"/>
  <c r="E1340" i="15"/>
  <c r="L1340" i="15"/>
  <c r="M1340" i="15"/>
  <c r="H1340" i="15"/>
  <c r="T1340" i="15"/>
  <c r="B1340" i="15"/>
  <c r="A1341" i="15"/>
  <c r="T1341" i="15" l="1"/>
  <c r="J1341" i="15"/>
  <c r="L1341" i="15"/>
  <c r="S1341" i="15"/>
  <c r="D1341" i="15"/>
  <c r="M1341" i="15"/>
  <c r="K1341" i="15"/>
  <c r="R1341" i="15"/>
  <c r="G1341" i="15"/>
  <c r="N1341" i="15"/>
  <c r="B1341" i="15"/>
  <c r="U1341" i="15"/>
  <c r="V1341" i="15" s="1"/>
  <c r="H1341" i="15"/>
  <c r="Q1341" i="15"/>
  <c r="P1341" i="15"/>
  <c r="C1341" i="15"/>
  <c r="F1341" i="15"/>
  <c r="I1341" i="15"/>
  <c r="O1341" i="15"/>
  <c r="E1341" i="15"/>
  <c r="A1342" i="15"/>
  <c r="V1340" i="15"/>
  <c r="S1342" i="15" l="1"/>
  <c r="M1342" i="15"/>
  <c r="F1342" i="15"/>
  <c r="B1342" i="15"/>
  <c r="P1342" i="15"/>
  <c r="D1342" i="15"/>
  <c r="Q1342" i="15"/>
  <c r="N1342" i="15"/>
  <c r="G1342" i="15"/>
  <c r="K1342" i="15"/>
  <c r="C1342" i="15"/>
  <c r="I1342" i="15"/>
  <c r="O1342" i="15"/>
  <c r="R1342" i="15"/>
  <c r="J1342" i="15"/>
  <c r="E1342" i="15"/>
  <c r="U1342" i="15"/>
  <c r="H1342" i="15"/>
  <c r="L1342" i="15"/>
  <c r="T1342" i="15"/>
  <c r="A1343" i="15"/>
  <c r="V1342" i="15" l="1"/>
  <c r="U1343" i="15"/>
  <c r="F1343" i="15"/>
  <c r="J1343" i="15"/>
  <c r="D1343" i="15"/>
  <c r="P1343" i="15"/>
  <c r="C1343" i="15"/>
  <c r="M1343" i="15"/>
  <c r="B1343" i="15"/>
  <c r="K1343" i="15"/>
  <c r="I1343" i="15"/>
  <c r="Q1343" i="15"/>
  <c r="T1343" i="15"/>
  <c r="H1343" i="15"/>
  <c r="G1343" i="15"/>
  <c r="L1343" i="15"/>
  <c r="N1343" i="15"/>
  <c r="E1343" i="15"/>
  <c r="R1343" i="15"/>
  <c r="S1343" i="15"/>
  <c r="O1343" i="15"/>
  <c r="A1344" i="15"/>
  <c r="Q1344" i="15" l="1"/>
  <c r="N1344" i="15"/>
  <c r="H1344" i="15"/>
  <c r="F1344" i="15"/>
  <c r="G1344" i="15"/>
  <c r="K1344" i="15"/>
  <c r="B1344" i="15"/>
  <c r="O1344" i="15"/>
  <c r="M1344" i="15"/>
  <c r="J1344" i="15"/>
  <c r="C1344" i="15"/>
  <c r="U1344" i="15"/>
  <c r="I1344" i="15"/>
  <c r="D1344" i="15"/>
  <c r="E1344" i="15"/>
  <c r="T1344" i="15"/>
  <c r="L1344" i="15"/>
  <c r="P1344" i="15"/>
  <c r="R1344" i="15"/>
  <c r="S1344" i="15"/>
  <c r="A1345" i="15"/>
  <c r="V1343" i="15"/>
  <c r="V1344" i="15" l="1"/>
  <c r="I1345" i="15"/>
  <c r="O1345" i="15"/>
  <c r="L1345" i="15"/>
  <c r="Q1345" i="15"/>
  <c r="U1345" i="15"/>
  <c r="M1345" i="15"/>
  <c r="G1345" i="15"/>
  <c r="B1345" i="15"/>
  <c r="H1345" i="15"/>
  <c r="K1345" i="15"/>
  <c r="C1345" i="15"/>
  <c r="T1345" i="15"/>
  <c r="F1345" i="15"/>
  <c r="S1345" i="15"/>
  <c r="J1345" i="15"/>
  <c r="P1345" i="15"/>
  <c r="E1345" i="15"/>
  <c r="D1345" i="15"/>
  <c r="R1345" i="15"/>
  <c r="N1345" i="15"/>
  <c r="A1346" i="15"/>
  <c r="V1345" i="15" l="1"/>
  <c r="E1346" i="15"/>
  <c r="J1346" i="15"/>
  <c r="P1346" i="15"/>
  <c r="U1346" i="15"/>
  <c r="S1346" i="15"/>
  <c r="R1346" i="15"/>
  <c r="O1346" i="15"/>
  <c r="I1346" i="15"/>
  <c r="B1346" i="15"/>
  <c r="L1346" i="15"/>
  <c r="F1346" i="15"/>
  <c r="T1346" i="15"/>
  <c r="D1346" i="15"/>
  <c r="C1346" i="15"/>
  <c r="G1346" i="15"/>
  <c r="N1346" i="15"/>
  <c r="Q1346" i="15"/>
  <c r="H1346" i="15"/>
  <c r="K1346" i="15"/>
  <c r="M1346" i="15"/>
  <c r="A1347" i="15"/>
  <c r="V1346" i="15" l="1"/>
  <c r="S1347" i="15"/>
  <c r="L1347" i="15"/>
  <c r="Q1347" i="15"/>
  <c r="H1347" i="15"/>
  <c r="R1347" i="15"/>
  <c r="N1347" i="15"/>
  <c r="I1347" i="15"/>
  <c r="G1347" i="15"/>
  <c r="K1347" i="15"/>
  <c r="M1347" i="15"/>
  <c r="E1347" i="15"/>
  <c r="B1347" i="15"/>
  <c r="D1347" i="15"/>
  <c r="J1347" i="15"/>
  <c r="O1347" i="15"/>
  <c r="P1347" i="15"/>
  <c r="U1347" i="15"/>
  <c r="C1347" i="15"/>
  <c r="F1347" i="15"/>
  <c r="T1347" i="15"/>
  <c r="A1348" i="15"/>
  <c r="B1348" i="15" l="1"/>
  <c r="H1348" i="15"/>
  <c r="M1348" i="15"/>
  <c r="U1348" i="15"/>
  <c r="T1348" i="15"/>
  <c r="C1348" i="15"/>
  <c r="G1348" i="15"/>
  <c r="R1348" i="15"/>
  <c r="L1348" i="15"/>
  <c r="P1348" i="15"/>
  <c r="E1348" i="15"/>
  <c r="N1348" i="15"/>
  <c r="Q1348" i="15"/>
  <c r="I1348" i="15"/>
  <c r="D1348" i="15"/>
  <c r="J1348" i="15"/>
  <c r="O1348" i="15"/>
  <c r="S1348" i="15"/>
  <c r="F1348" i="15"/>
  <c r="K1348" i="15"/>
  <c r="A1349" i="15"/>
  <c r="V1347" i="15"/>
  <c r="V1348" i="15" l="1"/>
  <c r="J1349" i="15"/>
  <c r="G1349" i="15"/>
  <c r="Q1349" i="15"/>
  <c r="U1349" i="15"/>
  <c r="N1349" i="15"/>
  <c r="K1349" i="15"/>
  <c r="H1349" i="15"/>
  <c r="L1349" i="15"/>
  <c r="C1349" i="15"/>
  <c r="D1349" i="15"/>
  <c r="E1349" i="15"/>
  <c r="P1349" i="15"/>
  <c r="T1349" i="15"/>
  <c r="S1349" i="15"/>
  <c r="M1349" i="15"/>
  <c r="O1349" i="15"/>
  <c r="R1349" i="15"/>
  <c r="B1349" i="15"/>
  <c r="I1349" i="15"/>
  <c r="F1349" i="15"/>
  <c r="A1350" i="15"/>
  <c r="V1349" i="15" l="1"/>
  <c r="R1350" i="15"/>
  <c r="B1350" i="15"/>
  <c r="G1350" i="15"/>
  <c r="F1350" i="15"/>
  <c r="N1350" i="15"/>
  <c r="Q1350" i="15"/>
  <c r="C1350" i="15"/>
  <c r="K1350" i="15"/>
  <c r="H1350" i="15"/>
  <c r="I1350" i="15"/>
  <c r="D1350" i="15"/>
  <c r="S1350" i="15"/>
  <c r="P1350" i="15"/>
  <c r="L1350" i="15"/>
  <c r="E1350" i="15"/>
  <c r="J1350" i="15"/>
  <c r="U1350" i="15"/>
  <c r="T1350" i="15"/>
  <c r="M1350" i="15"/>
  <c r="O1350" i="15"/>
  <c r="A1351" i="15"/>
  <c r="I1351" i="15" l="1"/>
  <c r="M1351" i="15"/>
  <c r="E1351" i="15"/>
  <c r="U1351" i="15"/>
  <c r="S1351" i="15"/>
  <c r="B1351" i="15"/>
  <c r="K1351" i="15"/>
  <c r="O1351" i="15"/>
  <c r="C1351" i="15"/>
  <c r="G1351" i="15"/>
  <c r="D1351" i="15"/>
  <c r="H1351" i="15"/>
  <c r="R1351" i="15"/>
  <c r="Q1351" i="15"/>
  <c r="N1351" i="15"/>
  <c r="F1351" i="15"/>
  <c r="J1351" i="15"/>
  <c r="P1351" i="15"/>
  <c r="T1351" i="15"/>
  <c r="L1351" i="15"/>
  <c r="A1352" i="15"/>
  <c r="V1350" i="15"/>
  <c r="V1351" i="15" l="1"/>
  <c r="I1352" i="15"/>
  <c r="L1352" i="15"/>
  <c r="Q1352" i="15"/>
  <c r="O1352" i="15"/>
  <c r="N1352" i="15"/>
  <c r="E1352" i="15"/>
  <c r="J1352" i="15"/>
  <c r="C1352" i="15"/>
  <c r="G1352" i="15"/>
  <c r="R1352" i="15"/>
  <c r="T1352" i="15"/>
  <c r="P1352" i="15"/>
  <c r="H1352" i="15"/>
  <c r="S1352" i="15"/>
  <c r="K1352" i="15"/>
  <c r="D1352" i="15"/>
  <c r="F1352" i="15"/>
  <c r="U1352" i="15"/>
  <c r="M1352" i="15"/>
  <c r="B1352" i="15"/>
  <c r="A1353" i="15"/>
  <c r="U1353" i="15" l="1"/>
  <c r="N1353" i="15"/>
  <c r="B1353" i="15"/>
  <c r="H1353" i="15"/>
  <c r="F1353" i="15"/>
  <c r="S1353" i="15"/>
  <c r="I1353" i="15"/>
  <c r="Q1353" i="15"/>
  <c r="T1353" i="15"/>
  <c r="G1353" i="15"/>
  <c r="P1353" i="15"/>
  <c r="J1353" i="15"/>
  <c r="C1353" i="15"/>
  <c r="D1353" i="15"/>
  <c r="K1353" i="15"/>
  <c r="M1353" i="15"/>
  <c r="O1353" i="15"/>
  <c r="R1353" i="15"/>
  <c r="E1353" i="15"/>
  <c r="L1353" i="15"/>
  <c r="A1354" i="15"/>
  <c r="V1352" i="15"/>
  <c r="O1354" i="15" l="1"/>
  <c r="D1354" i="15"/>
  <c r="J1354" i="15"/>
  <c r="C1354" i="15"/>
  <c r="N1354" i="15"/>
  <c r="S1354" i="15"/>
  <c r="R1354" i="15"/>
  <c r="K1354" i="15"/>
  <c r="T1354" i="15"/>
  <c r="B1354" i="15"/>
  <c r="F1354" i="15"/>
  <c r="U1354" i="15"/>
  <c r="H1354" i="15"/>
  <c r="L1354" i="15"/>
  <c r="Q1354" i="15"/>
  <c r="I1354" i="15"/>
  <c r="E1354" i="15"/>
  <c r="P1354" i="15"/>
  <c r="M1354" i="15"/>
  <c r="G1354" i="15"/>
  <c r="A1355" i="15"/>
  <c r="V1353" i="15"/>
  <c r="V1354" i="15" l="1"/>
  <c r="M1355" i="15"/>
  <c r="F1355" i="15"/>
  <c r="Q1355" i="15"/>
  <c r="B1355" i="15"/>
  <c r="O1355" i="15"/>
  <c r="D1355" i="15"/>
  <c r="N1355" i="15"/>
  <c r="E1355" i="15"/>
  <c r="I1355" i="15"/>
  <c r="S1355" i="15"/>
  <c r="K1355" i="15"/>
  <c r="P1355" i="15"/>
  <c r="L1355" i="15"/>
  <c r="H1355" i="15"/>
  <c r="G1355" i="15"/>
  <c r="T1355" i="15"/>
  <c r="C1355" i="15"/>
  <c r="U1355" i="15"/>
  <c r="J1355" i="15"/>
  <c r="R1355" i="15"/>
  <c r="A1356" i="15"/>
  <c r="V1355" i="15" l="1"/>
  <c r="F1356" i="15"/>
  <c r="N1356" i="15"/>
  <c r="D1356" i="15"/>
  <c r="L1356" i="15"/>
  <c r="I1356" i="15"/>
  <c r="U1356" i="15"/>
  <c r="C1356" i="15"/>
  <c r="M1356" i="15"/>
  <c r="S1356" i="15"/>
  <c r="G1356" i="15"/>
  <c r="T1356" i="15"/>
  <c r="K1356" i="15"/>
  <c r="J1356" i="15"/>
  <c r="O1356" i="15"/>
  <c r="R1356" i="15"/>
  <c r="B1356" i="15"/>
  <c r="E1356" i="15"/>
  <c r="Q1356" i="15"/>
  <c r="H1356" i="15"/>
  <c r="P1356" i="15"/>
  <c r="A1357" i="15"/>
  <c r="V1356" i="15" l="1"/>
  <c r="S1357" i="15"/>
  <c r="L1357" i="15"/>
  <c r="H1357" i="15"/>
  <c r="G1357" i="15"/>
  <c r="J1357" i="15"/>
  <c r="F1357" i="15"/>
  <c r="U1357" i="15"/>
  <c r="C1357" i="15"/>
  <c r="P1357" i="15"/>
  <c r="O1357" i="15"/>
  <c r="I1357" i="15"/>
  <c r="T1357" i="15"/>
  <c r="B1357" i="15"/>
  <c r="N1357" i="15"/>
  <c r="E1357" i="15"/>
  <c r="D1357" i="15"/>
  <c r="Q1357" i="15"/>
  <c r="R1357" i="15"/>
  <c r="K1357" i="15"/>
  <c r="M1357" i="15"/>
  <c r="A1358" i="15"/>
  <c r="J1358" i="15" l="1"/>
  <c r="B1358" i="15"/>
  <c r="Q1358" i="15"/>
  <c r="U1358" i="15"/>
  <c r="H1358" i="15"/>
  <c r="C1358" i="15"/>
  <c r="E1358" i="15"/>
  <c r="S1358" i="15"/>
  <c r="N1358" i="15"/>
  <c r="O1358" i="15"/>
  <c r="D1358" i="15"/>
  <c r="I1358" i="15"/>
  <c r="F1358" i="15"/>
  <c r="T1358" i="15"/>
  <c r="G1358" i="15"/>
  <c r="M1358" i="15"/>
  <c r="R1358" i="15"/>
  <c r="K1358" i="15"/>
  <c r="P1358" i="15"/>
  <c r="L1358" i="15"/>
  <c r="A1359" i="15"/>
  <c r="V1357" i="15"/>
  <c r="V1358" i="15" l="1"/>
  <c r="K1359" i="15"/>
  <c r="N1359" i="15"/>
  <c r="E1359" i="15"/>
  <c r="U1359" i="15"/>
  <c r="S1359" i="15"/>
  <c r="R1359" i="15"/>
  <c r="D1359" i="15"/>
  <c r="O1359" i="15"/>
  <c r="F1359" i="15"/>
  <c r="G1359" i="15"/>
  <c r="B1359" i="15"/>
  <c r="L1359" i="15"/>
  <c r="I1359" i="15"/>
  <c r="C1359" i="15"/>
  <c r="T1359" i="15"/>
  <c r="P1359" i="15"/>
  <c r="M1359" i="15"/>
  <c r="H1359" i="15"/>
  <c r="J1359" i="15"/>
  <c r="Q1359" i="15"/>
  <c r="A1360" i="15"/>
  <c r="V1359" i="15" l="1"/>
  <c r="O1360" i="15"/>
  <c r="U1360" i="15"/>
  <c r="G1360" i="15"/>
  <c r="K1360" i="15"/>
  <c r="Q1360" i="15"/>
  <c r="P1360" i="15"/>
  <c r="I1360" i="15"/>
  <c r="E1360" i="15"/>
  <c r="L1360" i="15"/>
  <c r="S1360" i="15"/>
  <c r="N1360" i="15"/>
  <c r="M1360" i="15"/>
  <c r="H1360" i="15"/>
  <c r="J1360" i="15"/>
  <c r="B1360" i="15"/>
  <c r="D1360" i="15"/>
  <c r="R1360" i="15"/>
  <c r="F1360" i="15"/>
  <c r="C1360" i="15"/>
  <c r="T1360" i="15"/>
  <c r="A1361" i="15"/>
  <c r="G1361" i="15" l="1"/>
  <c r="D1361" i="15"/>
  <c r="R1361" i="15"/>
  <c r="B1361" i="15"/>
  <c r="E1361" i="15"/>
  <c r="U1361" i="15"/>
  <c r="H1361" i="15"/>
  <c r="P1361" i="15"/>
  <c r="M1361" i="15"/>
  <c r="O1361" i="15"/>
  <c r="T1361" i="15"/>
  <c r="K1361" i="15"/>
  <c r="J1361" i="15"/>
  <c r="I1361" i="15"/>
  <c r="S1361" i="15"/>
  <c r="L1361" i="15"/>
  <c r="Q1361" i="15"/>
  <c r="C1361" i="15"/>
  <c r="N1361" i="15"/>
  <c r="F1361" i="15"/>
  <c r="A1362" i="15"/>
  <c r="V1360" i="15"/>
  <c r="V1361" i="15" l="1"/>
  <c r="J1362" i="15"/>
  <c r="O1362" i="15"/>
  <c r="K1362" i="15"/>
  <c r="G1362" i="15"/>
  <c r="D1362" i="15"/>
  <c r="N1362" i="15"/>
  <c r="S1362" i="15"/>
  <c r="F1362" i="15"/>
  <c r="E1362" i="15"/>
  <c r="B1362" i="15"/>
  <c r="L1362" i="15"/>
  <c r="C1362" i="15"/>
  <c r="U1362" i="15"/>
  <c r="R1362" i="15"/>
  <c r="Q1362" i="15"/>
  <c r="I1362" i="15"/>
  <c r="H1362" i="15"/>
  <c r="P1362" i="15"/>
  <c r="M1362" i="15"/>
  <c r="T1362" i="15"/>
  <c r="A1363" i="15"/>
  <c r="I1363" i="15" l="1"/>
  <c r="P1363" i="15"/>
  <c r="O1363" i="15"/>
  <c r="S1363" i="15"/>
  <c r="M1363" i="15"/>
  <c r="F1363" i="15"/>
  <c r="C1363" i="15"/>
  <c r="E1363" i="15"/>
  <c r="L1363" i="15"/>
  <c r="B1363" i="15"/>
  <c r="U1363" i="15"/>
  <c r="R1363" i="15"/>
  <c r="D1363" i="15"/>
  <c r="G1363" i="15"/>
  <c r="J1363" i="15"/>
  <c r="N1363" i="15"/>
  <c r="Q1363" i="15"/>
  <c r="T1363" i="15"/>
  <c r="K1363" i="15"/>
  <c r="H1363" i="15"/>
  <c r="A1364" i="15"/>
  <c r="V1362" i="15"/>
  <c r="D1364" i="15" l="1"/>
  <c r="Q1364" i="15"/>
  <c r="I1364" i="15"/>
  <c r="L1364" i="15"/>
  <c r="O1364" i="15"/>
  <c r="K1364" i="15"/>
  <c r="F1364" i="15"/>
  <c r="G1364" i="15"/>
  <c r="C1364" i="15"/>
  <c r="M1364" i="15"/>
  <c r="T1364" i="15"/>
  <c r="B1364" i="15"/>
  <c r="N1364" i="15"/>
  <c r="J1364" i="15"/>
  <c r="H1364" i="15"/>
  <c r="P1364" i="15"/>
  <c r="E1364" i="15"/>
  <c r="U1364" i="15"/>
  <c r="R1364" i="15"/>
  <c r="S1364" i="15"/>
  <c r="A1365" i="15"/>
  <c r="V1363" i="15"/>
  <c r="V1364" i="15" l="1"/>
  <c r="E1365" i="15"/>
  <c r="I1365" i="15"/>
  <c r="L1365" i="15"/>
  <c r="R1365" i="15"/>
  <c r="H1365" i="15"/>
  <c r="D1365" i="15"/>
  <c r="P1365" i="15"/>
  <c r="U1365" i="15"/>
  <c r="J1365" i="15"/>
  <c r="G1365" i="15"/>
  <c r="N1365" i="15"/>
  <c r="B1365" i="15"/>
  <c r="C1365" i="15"/>
  <c r="O1365" i="15"/>
  <c r="T1365" i="15"/>
  <c r="M1365" i="15"/>
  <c r="K1365" i="15"/>
  <c r="Q1365" i="15"/>
  <c r="S1365" i="15"/>
  <c r="F1365" i="15"/>
  <c r="A1366" i="15"/>
  <c r="C1366" i="15" l="1"/>
  <c r="M1366" i="15"/>
  <c r="U1366" i="15"/>
  <c r="H1366" i="15"/>
  <c r="P1366" i="15"/>
  <c r="J1366" i="15"/>
  <c r="F1366" i="15"/>
  <c r="B1366" i="15"/>
  <c r="L1366" i="15"/>
  <c r="D1366" i="15"/>
  <c r="E1366" i="15"/>
  <c r="Q1366" i="15"/>
  <c r="O1366" i="15"/>
  <c r="S1366" i="15"/>
  <c r="K1366" i="15"/>
  <c r="T1366" i="15"/>
  <c r="G1366" i="15"/>
  <c r="N1366" i="15"/>
  <c r="I1366" i="15"/>
  <c r="R1366" i="15"/>
  <c r="A1367" i="15"/>
  <c r="V1365" i="15"/>
  <c r="E1367" i="15" l="1"/>
  <c r="B1367" i="15"/>
  <c r="U1367" i="15"/>
  <c r="H1367" i="15"/>
  <c r="O1367" i="15"/>
  <c r="R1367" i="15"/>
  <c r="C1367" i="15"/>
  <c r="J1367" i="15"/>
  <c r="K1367" i="15"/>
  <c r="S1367" i="15"/>
  <c r="I1367" i="15"/>
  <c r="G1367" i="15"/>
  <c r="D1367" i="15"/>
  <c r="T1367" i="15"/>
  <c r="Q1367" i="15"/>
  <c r="N1367" i="15"/>
  <c r="P1367" i="15"/>
  <c r="L1367" i="15"/>
  <c r="M1367" i="15"/>
  <c r="F1367" i="15"/>
  <c r="A1368" i="15"/>
  <c r="V1366" i="15"/>
  <c r="Q1368" i="15" l="1"/>
  <c r="N1368" i="15"/>
  <c r="C1368" i="15"/>
  <c r="B1368" i="15"/>
  <c r="R1368" i="15"/>
  <c r="D1368" i="15"/>
  <c r="H1368" i="15"/>
  <c r="J1368" i="15"/>
  <c r="P1368" i="15"/>
  <c r="I1368" i="15"/>
  <c r="O1368" i="15"/>
  <c r="G1368" i="15"/>
  <c r="U1368" i="15"/>
  <c r="V1368" i="15" s="1"/>
  <c r="K1368" i="15"/>
  <c r="L1368" i="15"/>
  <c r="M1368" i="15"/>
  <c r="S1368" i="15"/>
  <c r="E1368" i="15"/>
  <c r="F1368" i="15"/>
  <c r="T1368" i="15"/>
  <c r="A1369" i="15"/>
  <c r="V1367" i="15"/>
  <c r="O1369" i="15" l="1"/>
  <c r="G1369" i="15"/>
  <c r="B1369" i="15"/>
  <c r="L1369" i="15"/>
  <c r="D1369" i="15"/>
  <c r="K1369" i="15"/>
  <c r="R1369" i="15"/>
  <c r="S1369" i="15"/>
  <c r="T1369" i="15"/>
  <c r="M1369" i="15"/>
  <c r="P1369" i="15"/>
  <c r="Q1369" i="15"/>
  <c r="H1369" i="15"/>
  <c r="I1369" i="15"/>
  <c r="E1369" i="15"/>
  <c r="N1369" i="15"/>
  <c r="J1369" i="15"/>
  <c r="U1369" i="15"/>
  <c r="V1369" i="15" s="1"/>
  <c r="F1369" i="15"/>
  <c r="C1369" i="15"/>
  <c r="A1370" i="15"/>
  <c r="O1370" i="15" l="1"/>
  <c r="Q1370" i="15"/>
  <c r="F1370" i="15"/>
  <c r="U1370" i="15"/>
  <c r="G1370" i="15"/>
  <c r="R1370" i="15"/>
  <c r="D1370" i="15"/>
  <c r="B1370" i="15"/>
  <c r="C1370" i="15"/>
  <c r="L1370" i="15"/>
  <c r="M1370" i="15"/>
  <c r="K1370" i="15"/>
  <c r="E1370" i="15"/>
  <c r="I1370" i="15"/>
  <c r="T1370" i="15"/>
  <c r="H1370" i="15"/>
  <c r="P1370" i="15"/>
  <c r="S1370" i="15"/>
  <c r="N1370" i="15"/>
  <c r="J1370" i="15"/>
  <c r="A1371" i="15"/>
  <c r="V1370" i="15" l="1"/>
  <c r="E1371" i="15"/>
  <c r="S1371" i="15"/>
  <c r="J1371" i="15"/>
  <c r="O1371" i="15"/>
  <c r="G1371" i="15"/>
  <c r="T1371" i="15"/>
  <c r="C1371" i="15"/>
  <c r="K1371" i="15"/>
  <c r="F1371" i="15"/>
  <c r="M1371" i="15"/>
  <c r="D1371" i="15"/>
  <c r="Q1371" i="15"/>
  <c r="R1371" i="15"/>
  <c r="I1371" i="15"/>
  <c r="H1371" i="15"/>
  <c r="N1371" i="15"/>
  <c r="B1371" i="15"/>
  <c r="L1371" i="15"/>
  <c r="P1371" i="15"/>
  <c r="U1371" i="15"/>
  <c r="A1372" i="15"/>
  <c r="V1371" i="15" l="1"/>
  <c r="J1372" i="15"/>
  <c r="U1372" i="15"/>
  <c r="K1372" i="15"/>
  <c r="E1372" i="15"/>
  <c r="D1372" i="15"/>
  <c r="P1372" i="15"/>
  <c r="S1372" i="15"/>
  <c r="F1372" i="15"/>
  <c r="N1372" i="15"/>
  <c r="I1372" i="15"/>
  <c r="B1372" i="15"/>
  <c r="M1372" i="15"/>
  <c r="G1372" i="15"/>
  <c r="H1372" i="15"/>
  <c r="R1372" i="15"/>
  <c r="C1372" i="15"/>
  <c r="O1372" i="15"/>
  <c r="Q1372" i="15"/>
  <c r="T1372" i="15"/>
  <c r="L1372" i="15"/>
  <c r="A1373" i="15"/>
  <c r="N1373" i="15" l="1"/>
  <c r="G1373" i="15"/>
  <c r="K1373" i="15"/>
  <c r="R1373" i="15"/>
  <c r="I1373" i="15"/>
  <c r="O1373" i="15"/>
  <c r="H1373" i="15"/>
  <c r="B1373" i="15"/>
  <c r="P1373" i="15"/>
  <c r="D1373" i="15"/>
  <c r="U1373" i="15"/>
  <c r="E1373" i="15"/>
  <c r="T1373" i="15"/>
  <c r="J1373" i="15"/>
  <c r="M1373" i="15"/>
  <c r="L1373" i="15"/>
  <c r="F1373" i="15"/>
  <c r="C1373" i="15"/>
  <c r="S1373" i="15"/>
  <c r="Q1373" i="15"/>
  <c r="A1374" i="15"/>
  <c r="V1372" i="15"/>
  <c r="V1373" i="15" l="1"/>
  <c r="G1374" i="15"/>
  <c r="P1374" i="15"/>
  <c r="U1374" i="15"/>
  <c r="S1374" i="15"/>
  <c r="D1374" i="15"/>
  <c r="Q1374" i="15"/>
  <c r="N1374" i="15"/>
  <c r="E1374" i="15"/>
  <c r="J1374" i="15"/>
  <c r="M1374" i="15"/>
  <c r="H1374" i="15"/>
  <c r="B1374" i="15"/>
  <c r="K1374" i="15"/>
  <c r="C1374" i="15"/>
  <c r="I1374" i="15"/>
  <c r="L1374" i="15"/>
  <c r="T1374" i="15"/>
  <c r="O1374" i="15"/>
  <c r="R1374" i="15"/>
  <c r="F1374" i="15"/>
  <c r="A1375" i="15"/>
  <c r="I1375" i="15" l="1"/>
  <c r="B1375" i="15"/>
  <c r="P1375" i="15"/>
  <c r="O1375" i="15"/>
  <c r="N1375" i="15"/>
  <c r="L1375" i="15"/>
  <c r="Q1375" i="15"/>
  <c r="T1375" i="15"/>
  <c r="F1375" i="15"/>
  <c r="J1375" i="15"/>
  <c r="M1375" i="15"/>
  <c r="K1375" i="15"/>
  <c r="G1375" i="15"/>
  <c r="R1375" i="15"/>
  <c r="H1375" i="15"/>
  <c r="S1375" i="15"/>
  <c r="D1375" i="15"/>
  <c r="C1375" i="15"/>
  <c r="U1375" i="15"/>
  <c r="V1375" i="15" s="1"/>
  <c r="E1375" i="15"/>
  <c r="A1376" i="15"/>
  <c r="V1374" i="15"/>
  <c r="G1376" i="15" l="1"/>
  <c r="U1376" i="15"/>
  <c r="Q1376" i="15"/>
  <c r="K1376" i="15"/>
  <c r="O1376" i="15"/>
  <c r="N1376" i="15"/>
  <c r="B1376" i="15"/>
  <c r="J1376" i="15"/>
  <c r="R1376" i="15"/>
  <c r="S1376" i="15"/>
  <c r="F1376" i="15"/>
  <c r="E1376" i="15"/>
  <c r="T1376" i="15"/>
  <c r="P1376" i="15"/>
  <c r="I1376" i="15"/>
  <c r="D1376" i="15"/>
  <c r="L1376" i="15"/>
  <c r="C1376" i="15"/>
  <c r="M1376" i="15"/>
  <c r="H1376" i="15"/>
  <c r="A1377" i="15"/>
  <c r="Q1377" i="15" l="1"/>
  <c r="N1377" i="15"/>
  <c r="R1377" i="15"/>
  <c r="K1377" i="15"/>
  <c r="D1377" i="15"/>
  <c r="S1377" i="15"/>
  <c r="I1377" i="15"/>
  <c r="U1377" i="15"/>
  <c r="T1377" i="15"/>
  <c r="G1377" i="15"/>
  <c r="O1377" i="15"/>
  <c r="P1377" i="15"/>
  <c r="E1377" i="15"/>
  <c r="M1377" i="15"/>
  <c r="J1377" i="15"/>
  <c r="B1377" i="15"/>
  <c r="L1377" i="15"/>
  <c r="F1377" i="15"/>
  <c r="C1377" i="15"/>
  <c r="H1377" i="15"/>
  <c r="A1378" i="15"/>
  <c r="V1376" i="15"/>
  <c r="L1378" i="15" l="1"/>
  <c r="T1378" i="15"/>
  <c r="G1378" i="15"/>
  <c r="N1378" i="15"/>
  <c r="S1378" i="15"/>
  <c r="H1378" i="15"/>
  <c r="K1378" i="15"/>
  <c r="U1378" i="15"/>
  <c r="F1378" i="15"/>
  <c r="J1378" i="15"/>
  <c r="B1378" i="15"/>
  <c r="P1378" i="15"/>
  <c r="E1378" i="15"/>
  <c r="I1378" i="15"/>
  <c r="R1378" i="15"/>
  <c r="O1378" i="15"/>
  <c r="D1378" i="15"/>
  <c r="Q1378" i="15"/>
  <c r="M1378" i="15"/>
  <c r="C1378" i="15"/>
  <c r="A1379" i="15"/>
  <c r="V1377" i="15"/>
  <c r="V1378" i="15" l="1"/>
  <c r="P1379" i="15"/>
  <c r="M1379" i="15"/>
  <c r="Q1379" i="15"/>
  <c r="B1379" i="15"/>
  <c r="N1379" i="15"/>
  <c r="J1379" i="15"/>
  <c r="O1379" i="15"/>
  <c r="H1379" i="15"/>
  <c r="G1379" i="15"/>
  <c r="K1379" i="15"/>
  <c r="S1379" i="15"/>
  <c r="F1379" i="15"/>
  <c r="U1379" i="15"/>
  <c r="C1379" i="15"/>
  <c r="R1379" i="15"/>
  <c r="T1379" i="15"/>
  <c r="L1379" i="15"/>
  <c r="E1379" i="15"/>
  <c r="I1379" i="15"/>
  <c r="D1379" i="15"/>
  <c r="A1380" i="15"/>
  <c r="S1380" i="15" l="1"/>
  <c r="L1380" i="15"/>
  <c r="J1380" i="15"/>
  <c r="D1380" i="15"/>
  <c r="R1380" i="15"/>
  <c r="H1380" i="15"/>
  <c r="K1380" i="15"/>
  <c r="N1380" i="15"/>
  <c r="M1380" i="15"/>
  <c r="U1380" i="15"/>
  <c r="T1380" i="15"/>
  <c r="I1380" i="15"/>
  <c r="B1380" i="15"/>
  <c r="Q1380" i="15"/>
  <c r="F1380" i="15"/>
  <c r="C1380" i="15"/>
  <c r="O1380" i="15"/>
  <c r="P1380" i="15"/>
  <c r="G1380" i="15"/>
  <c r="E1380" i="15"/>
  <c r="A1381" i="15"/>
  <c r="V1379" i="15"/>
  <c r="V1380" i="15" l="1"/>
  <c r="N1381" i="15"/>
  <c r="B1381" i="15"/>
  <c r="S1381" i="15"/>
  <c r="F1381" i="15"/>
  <c r="H1381" i="15"/>
  <c r="O1381" i="15"/>
  <c r="I1381" i="15"/>
  <c r="Q1381" i="15"/>
  <c r="J1381" i="15"/>
  <c r="T1381" i="15"/>
  <c r="L1381" i="15"/>
  <c r="K1381" i="15"/>
  <c r="C1381" i="15"/>
  <c r="U1381" i="15"/>
  <c r="R1381" i="15"/>
  <c r="P1381" i="15"/>
  <c r="E1381" i="15"/>
  <c r="G1381" i="15"/>
  <c r="D1381" i="15"/>
  <c r="M1381" i="15"/>
  <c r="A1382" i="15"/>
  <c r="O1382" i="15" l="1"/>
  <c r="T1382" i="15"/>
  <c r="K1382" i="15"/>
  <c r="F1382" i="15"/>
  <c r="L1382" i="15"/>
  <c r="Q1382" i="15"/>
  <c r="R1382" i="15"/>
  <c r="N1382" i="15"/>
  <c r="S1382" i="15"/>
  <c r="D1382" i="15"/>
  <c r="U1382" i="15"/>
  <c r="V1382" i="15" s="1"/>
  <c r="M1382" i="15"/>
  <c r="P1382" i="15"/>
  <c r="I1382" i="15"/>
  <c r="H1382" i="15"/>
  <c r="J1382" i="15"/>
  <c r="C1382" i="15"/>
  <c r="B1382" i="15"/>
  <c r="G1382" i="15"/>
  <c r="E1382" i="15"/>
  <c r="A1383" i="15"/>
  <c r="V1381" i="15"/>
  <c r="P1383" i="15" l="1"/>
  <c r="Q1383" i="15"/>
  <c r="E1383" i="15"/>
  <c r="C1383" i="15"/>
  <c r="D1383" i="15"/>
  <c r="O1383" i="15"/>
  <c r="U1383" i="15"/>
  <c r="L1383" i="15"/>
  <c r="N1383" i="15"/>
  <c r="J1383" i="15"/>
  <c r="H1383" i="15"/>
  <c r="R1383" i="15"/>
  <c r="F1383" i="15"/>
  <c r="T1383" i="15"/>
  <c r="G1383" i="15"/>
  <c r="M1383" i="15"/>
  <c r="I1383" i="15"/>
  <c r="S1383" i="15"/>
  <c r="B1383" i="15"/>
  <c r="K1383" i="15"/>
  <c r="A1384" i="15"/>
  <c r="T1384" i="15" l="1"/>
  <c r="J1384" i="15"/>
  <c r="I1384" i="15"/>
  <c r="C1384" i="15"/>
  <c r="U1384" i="15"/>
  <c r="V1384" i="15" s="1"/>
  <c r="E1384" i="15"/>
  <c r="K1384" i="15"/>
  <c r="B1384" i="15"/>
  <c r="M1384" i="15"/>
  <c r="G1384" i="15"/>
  <c r="L1384" i="15"/>
  <c r="R1384" i="15"/>
  <c r="O1384" i="15"/>
  <c r="P1384" i="15"/>
  <c r="N1384" i="15"/>
  <c r="Q1384" i="15"/>
  <c r="S1384" i="15"/>
  <c r="F1384" i="15"/>
  <c r="D1384" i="15"/>
  <c r="H1384" i="15"/>
  <c r="A1385" i="15"/>
  <c r="V1383" i="15"/>
  <c r="L1385" i="15" l="1"/>
  <c r="B1385" i="15"/>
  <c r="J1385" i="15"/>
  <c r="H1385" i="15"/>
  <c r="C1385" i="15"/>
  <c r="M1385" i="15"/>
  <c r="F1385" i="15"/>
  <c r="T1385" i="15"/>
  <c r="S1385" i="15"/>
  <c r="G1385" i="15"/>
  <c r="R1385" i="15"/>
  <c r="N1385" i="15"/>
  <c r="D1385" i="15"/>
  <c r="Q1385" i="15"/>
  <c r="P1385" i="15"/>
  <c r="K1385" i="15"/>
  <c r="I1385" i="15"/>
  <c r="E1385" i="15"/>
  <c r="U1385" i="15"/>
  <c r="O1385" i="15"/>
  <c r="A1386" i="15"/>
  <c r="F1386" i="15" l="1"/>
  <c r="K1386" i="15"/>
  <c r="T1386" i="15"/>
  <c r="D1386" i="15"/>
  <c r="N1386" i="15"/>
  <c r="R1386" i="15"/>
  <c r="P1386" i="15"/>
  <c r="S1386" i="15"/>
  <c r="B1386" i="15"/>
  <c r="E1386" i="15"/>
  <c r="L1386" i="15"/>
  <c r="H1386" i="15"/>
  <c r="U1386" i="15"/>
  <c r="O1386" i="15"/>
  <c r="G1386" i="15"/>
  <c r="M1386" i="15"/>
  <c r="Q1386" i="15"/>
  <c r="C1386" i="15"/>
  <c r="J1386" i="15"/>
  <c r="I1386" i="15"/>
  <c r="A1387" i="15"/>
  <c r="V1385" i="15"/>
  <c r="T1387" i="15" l="1"/>
  <c r="J1387" i="15"/>
  <c r="N1387" i="15"/>
  <c r="F1387" i="15"/>
  <c r="O1387" i="15"/>
  <c r="S1387" i="15"/>
  <c r="U1387" i="15"/>
  <c r="D1387" i="15"/>
  <c r="Q1387" i="15"/>
  <c r="H1387" i="15"/>
  <c r="E1387" i="15"/>
  <c r="K1387" i="15"/>
  <c r="R1387" i="15"/>
  <c r="C1387" i="15"/>
  <c r="G1387" i="15"/>
  <c r="I1387" i="15"/>
  <c r="B1387" i="15"/>
  <c r="P1387" i="15"/>
  <c r="M1387" i="15"/>
  <c r="L1387" i="15"/>
  <c r="A1388" i="15"/>
  <c r="V1386" i="15"/>
  <c r="V1387" i="15" l="1"/>
  <c r="N1388" i="15"/>
  <c r="I1388" i="15"/>
  <c r="O1388" i="15"/>
  <c r="G1388" i="15"/>
  <c r="M1388" i="15"/>
  <c r="J1388" i="15"/>
  <c r="K1388" i="15"/>
  <c r="U1388" i="15"/>
  <c r="D1388" i="15"/>
  <c r="Q1388" i="15"/>
  <c r="S1388" i="15"/>
  <c r="C1388" i="15"/>
  <c r="H1388" i="15"/>
  <c r="L1388" i="15"/>
  <c r="E1388" i="15"/>
  <c r="R1388" i="15"/>
  <c r="F1388" i="15"/>
  <c r="B1388" i="15"/>
  <c r="T1388" i="15"/>
  <c r="P1388" i="15"/>
  <c r="A1389" i="15"/>
  <c r="V1388" i="15" l="1"/>
  <c r="R1389" i="15"/>
  <c r="T1389" i="15"/>
  <c r="O1389" i="15"/>
  <c r="L1389" i="15"/>
  <c r="Q1389" i="15"/>
  <c r="G1389" i="15"/>
  <c r="P1389" i="15"/>
  <c r="J1389" i="15"/>
  <c r="S1389" i="15"/>
  <c r="N1389" i="15"/>
  <c r="B1389" i="15"/>
  <c r="U1389" i="15"/>
  <c r="F1389" i="15"/>
  <c r="D1389" i="15"/>
  <c r="M1389" i="15"/>
  <c r="H1389" i="15"/>
  <c r="E1389" i="15"/>
  <c r="C1389" i="15"/>
  <c r="I1389" i="15"/>
  <c r="K1389" i="15"/>
  <c r="A1390" i="15"/>
  <c r="V1389" i="15" l="1"/>
  <c r="F1390" i="15"/>
  <c r="O1390" i="15"/>
  <c r="B1390" i="15"/>
  <c r="G1390" i="15"/>
  <c r="C1390" i="15"/>
  <c r="M1390" i="15"/>
  <c r="L1390" i="15"/>
  <c r="H1390" i="15"/>
  <c r="K1390" i="15"/>
  <c r="J1390" i="15"/>
  <c r="P1390" i="15"/>
  <c r="T1390" i="15"/>
  <c r="N1390" i="15"/>
  <c r="D1390" i="15"/>
  <c r="Q1390" i="15"/>
  <c r="E1390" i="15"/>
  <c r="S1390" i="15"/>
  <c r="R1390" i="15"/>
  <c r="I1390" i="15"/>
  <c r="U1390" i="15"/>
  <c r="A1391" i="15"/>
  <c r="U1391" i="15" l="1"/>
  <c r="C1391" i="15"/>
  <c r="F1391" i="15"/>
  <c r="I1391" i="15"/>
  <c r="N1391" i="15"/>
  <c r="Q1391" i="15"/>
  <c r="E1391" i="15"/>
  <c r="D1391" i="15"/>
  <c r="H1391" i="15"/>
  <c r="B1391" i="15"/>
  <c r="K1391" i="15"/>
  <c r="M1391" i="15"/>
  <c r="T1391" i="15"/>
  <c r="P1391" i="15"/>
  <c r="S1391" i="15"/>
  <c r="L1391" i="15"/>
  <c r="O1391" i="15"/>
  <c r="R1391" i="15"/>
  <c r="J1391" i="15"/>
  <c r="G1391" i="15"/>
  <c r="A1392" i="15"/>
  <c r="V1390" i="15"/>
  <c r="B1392" i="15" l="1"/>
  <c r="I1392" i="15"/>
  <c r="D1392" i="15"/>
  <c r="F1392" i="15"/>
  <c r="T1392" i="15"/>
  <c r="K1392" i="15"/>
  <c r="O1392" i="15"/>
  <c r="M1392" i="15"/>
  <c r="P1392" i="15"/>
  <c r="H1392" i="15"/>
  <c r="N1392" i="15"/>
  <c r="Q1392" i="15"/>
  <c r="J1392" i="15"/>
  <c r="G1392" i="15"/>
  <c r="U1392" i="15"/>
  <c r="L1392" i="15"/>
  <c r="C1392" i="15"/>
  <c r="S1392" i="15"/>
  <c r="R1392" i="15"/>
  <c r="E1392" i="15"/>
  <c r="A1393" i="15"/>
  <c r="V1391" i="15"/>
  <c r="U1393" i="15" l="1"/>
  <c r="R1393" i="15"/>
  <c r="I1393" i="15"/>
  <c r="D1393" i="15"/>
  <c r="N1393" i="15"/>
  <c r="T1393" i="15"/>
  <c r="S1393" i="15"/>
  <c r="E1393" i="15"/>
  <c r="Q1393" i="15"/>
  <c r="H1393" i="15"/>
  <c r="G1393" i="15"/>
  <c r="P1393" i="15"/>
  <c r="J1393" i="15"/>
  <c r="L1393" i="15"/>
  <c r="F1393" i="15"/>
  <c r="O1393" i="15"/>
  <c r="C1393" i="15"/>
  <c r="B1393" i="15"/>
  <c r="M1393" i="15"/>
  <c r="K1393" i="15"/>
  <c r="A1394" i="15"/>
  <c r="V1392" i="15"/>
  <c r="H1394" i="15" l="1"/>
  <c r="T1394" i="15"/>
  <c r="L1394" i="15"/>
  <c r="D1394" i="15"/>
  <c r="K1394" i="15"/>
  <c r="Q1394" i="15"/>
  <c r="G1394" i="15"/>
  <c r="F1394" i="15"/>
  <c r="S1394" i="15"/>
  <c r="M1394" i="15"/>
  <c r="B1394" i="15"/>
  <c r="O1394" i="15"/>
  <c r="C1394" i="15"/>
  <c r="P1394" i="15"/>
  <c r="R1394" i="15"/>
  <c r="N1394" i="15"/>
  <c r="I1394" i="15"/>
  <c r="U1394" i="15"/>
  <c r="V1394" i="15" s="1"/>
  <c r="E1394" i="15"/>
  <c r="J1394" i="15"/>
  <c r="A1395" i="15"/>
  <c r="V1393" i="15"/>
  <c r="E1395" i="15" l="1"/>
  <c r="L1395" i="15"/>
  <c r="B1395" i="15"/>
  <c r="C1395" i="15"/>
  <c r="U1395" i="15"/>
  <c r="J1395" i="15"/>
  <c r="S1395" i="15"/>
  <c r="H1395" i="15"/>
  <c r="K1395" i="15"/>
  <c r="G1395" i="15"/>
  <c r="N1395" i="15"/>
  <c r="I1395" i="15"/>
  <c r="D1395" i="15"/>
  <c r="F1395" i="15"/>
  <c r="T1395" i="15"/>
  <c r="Q1395" i="15"/>
  <c r="P1395" i="15"/>
  <c r="R1395" i="15"/>
  <c r="O1395" i="15"/>
  <c r="M1395" i="15"/>
  <c r="A1396" i="15"/>
  <c r="V1395" i="15" l="1"/>
  <c r="B1396" i="15"/>
  <c r="G1396" i="15"/>
  <c r="T1396" i="15"/>
  <c r="D1396" i="15"/>
  <c r="O1396" i="15"/>
  <c r="I1396" i="15"/>
  <c r="R1396" i="15"/>
  <c r="M1396" i="15"/>
  <c r="Q1396" i="15"/>
  <c r="N1396" i="15"/>
  <c r="K1396" i="15"/>
  <c r="J1396" i="15"/>
  <c r="L1396" i="15"/>
  <c r="E1396" i="15"/>
  <c r="F1396" i="15"/>
  <c r="S1396" i="15"/>
  <c r="C1396" i="15"/>
  <c r="H1396" i="15"/>
  <c r="U1396" i="15"/>
  <c r="P1396" i="15"/>
  <c r="A1397" i="15"/>
  <c r="V1396" i="15" l="1"/>
  <c r="R1397" i="15"/>
  <c r="B1397" i="15"/>
  <c r="L1397" i="15"/>
  <c r="S1397" i="15"/>
  <c r="N1397" i="15"/>
  <c r="K1397" i="15"/>
  <c r="O1397" i="15"/>
  <c r="D1397" i="15"/>
  <c r="H1397" i="15"/>
  <c r="E1397" i="15"/>
  <c r="T1397" i="15"/>
  <c r="P1397" i="15"/>
  <c r="Q1397" i="15"/>
  <c r="J1397" i="15"/>
  <c r="I1397" i="15"/>
  <c r="M1397" i="15"/>
  <c r="G1397" i="15"/>
  <c r="C1397" i="15"/>
  <c r="F1397" i="15"/>
  <c r="U1397" i="15"/>
  <c r="A1398" i="15"/>
  <c r="U1398" i="15" l="1"/>
  <c r="M1398" i="15"/>
  <c r="H1398" i="15"/>
  <c r="J1398" i="15"/>
  <c r="T1398" i="15"/>
  <c r="P1398" i="15"/>
  <c r="R1398" i="15"/>
  <c r="N1398" i="15"/>
  <c r="E1398" i="15"/>
  <c r="I1398" i="15"/>
  <c r="L1398" i="15"/>
  <c r="C1398" i="15"/>
  <c r="B1398" i="15"/>
  <c r="G1398" i="15"/>
  <c r="D1398" i="15"/>
  <c r="O1398" i="15"/>
  <c r="K1398" i="15"/>
  <c r="S1398" i="15"/>
  <c r="F1398" i="15"/>
  <c r="Q1398" i="15"/>
  <c r="A1399" i="15"/>
  <c r="V1397" i="15"/>
  <c r="Q1399" i="15" l="1"/>
  <c r="D1399" i="15"/>
  <c r="R1399" i="15"/>
  <c r="F1399" i="15"/>
  <c r="O1399" i="15"/>
  <c r="C1399" i="15"/>
  <c r="E1399" i="15"/>
  <c r="M1399" i="15"/>
  <c r="L1399" i="15"/>
  <c r="B1399" i="15"/>
  <c r="N1399" i="15"/>
  <c r="J1399" i="15"/>
  <c r="T1399" i="15"/>
  <c r="I1399" i="15"/>
  <c r="U1399" i="15"/>
  <c r="H1399" i="15"/>
  <c r="P1399" i="15"/>
  <c r="G1399" i="15"/>
  <c r="K1399" i="15"/>
  <c r="S1399" i="15"/>
  <c r="A1400" i="15"/>
  <c r="V1398" i="15"/>
  <c r="L1400" i="15" l="1"/>
  <c r="R1400" i="15"/>
  <c r="G1400" i="15"/>
  <c r="Q1400" i="15"/>
  <c r="U1400" i="15"/>
  <c r="P1400" i="15"/>
  <c r="O1400" i="15"/>
  <c r="C1400" i="15"/>
  <c r="K1400" i="15"/>
  <c r="B1400" i="15"/>
  <c r="D1400" i="15"/>
  <c r="H1400" i="15"/>
  <c r="N1400" i="15"/>
  <c r="S1400" i="15"/>
  <c r="M1400" i="15"/>
  <c r="I1400" i="15"/>
  <c r="F1400" i="15"/>
  <c r="E1400" i="15"/>
  <c r="T1400" i="15"/>
  <c r="J1400" i="15"/>
  <c r="A1401" i="15"/>
  <c r="V1399" i="15"/>
  <c r="V1400" i="15" l="1"/>
  <c r="S1401" i="15"/>
  <c r="N1401" i="15"/>
  <c r="R1401" i="15"/>
  <c r="G1401" i="15"/>
  <c r="B1401" i="15"/>
  <c r="O1401" i="15"/>
  <c r="C1401" i="15"/>
  <c r="D1401" i="15"/>
  <c r="F1401" i="15"/>
  <c r="T1401" i="15"/>
  <c r="L1401" i="15"/>
  <c r="M1401" i="15"/>
  <c r="U1401" i="15"/>
  <c r="H1401" i="15"/>
  <c r="P1401" i="15"/>
  <c r="J1401" i="15"/>
  <c r="Q1401" i="15"/>
  <c r="I1401" i="15"/>
  <c r="K1401" i="15"/>
  <c r="E1401" i="15"/>
  <c r="A1402" i="15"/>
  <c r="B1402" i="15" l="1"/>
  <c r="R1402" i="15"/>
  <c r="P1402" i="15"/>
  <c r="G1402" i="15"/>
  <c r="F1402" i="15"/>
  <c r="Q1402" i="15"/>
  <c r="I1402" i="15"/>
  <c r="T1402" i="15"/>
  <c r="D1402" i="15"/>
  <c r="U1402" i="15"/>
  <c r="V1402" i="15" s="1"/>
  <c r="H1402" i="15"/>
  <c r="C1402" i="15"/>
  <c r="L1402" i="15"/>
  <c r="M1402" i="15"/>
  <c r="S1402" i="15"/>
  <c r="N1402" i="15"/>
  <c r="K1402" i="15"/>
  <c r="J1402" i="15"/>
  <c r="O1402" i="15"/>
  <c r="E1402" i="15"/>
  <c r="A1403" i="15"/>
  <c r="V1401" i="15"/>
  <c r="B1403" i="15" l="1"/>
  <c r="M1403" i="15"/>
  <c r="D1403" i="15"/>
  <c r="N1403" i="15"/>
  <c r="F1403" i="15"/>
  <c r="H1403" i="15"/>
  <c r="G1403" i="15"/>
  <c r="O1403" i="15"/>
  <c r="P1403" i="15"/>
  <c r="U1403" i="15"/>
  <c r="E1403" i="15"/>
  <c r="Q1403" i="15"/>
  <c r="C1403" i="15"/>
  <c r="I1403" i="15"/>
  <c r="K1403" i="15"/>
  <c r="T1403" i="15"/>
  <c r="R1403" i="15"/>
  <c r="S1403" i="15"/>
  <c r="L1403" i="15"/>
  <c r="J1403" i="15"/>
  <c r="A1404" i="15"/>
  <c r="V1403" i="15" l="1"/>
  <c r="D1404" i="15"/>
  <c r="B1404" i="15"/>
  <c r="R1404" i="15"/>
  <c r="F1404" i="15"/>
  <c r="N1404" i="15"/>
  <c r="I1404" i="15"/>
  <c r="S1404" i="15"/>
  <c r="P1404" i="15"/>
  <c r="M1404" i="15"/>
  <c r="G1404" i="15"/>
  <c r="E1404" i="15"/>
  <c r="O1404" i="15"/>
  <c r="U1404" i="15"/>
  <c r="J1404" i="15"/>
  <c r="H1404" i="15"/>
  <c r="L1404" i="15"/>
  <c r="C1404" i="15"/>
  <c r="T1404" i="15"/>
  <c r="Q1404" i="15"/>
  <c r="K1404" i="15"/>
  <c r="A1405" i="15"/>
  <c r="V1404" i="15" l="1"/>
  <c r="K1405" i="15"/>
  <c r="C1405" i="15"/>
  <c r="H1405" i="15"/>
  <c r="G1405" i="15"/>
  <c r="B1405" i="15"/>
  <c r="S1405" i="15"/>
  <c r="R1405" i="15"/>
  <c r="O1405" i="15"/>
  <c r="T1405" i="15"/>
  <c r="L1405" i="15"/>
  <c r="I1405" i="15"/>
  <c r="M1405" i="15"/>
  <c r="Q1405" i="15"/>
  <c r="J1405" i="15"/>
  <c r="E1405" i="15"/>
  <c r="U1405" i="15"/>
  <c r="D1405" i="15"/>
  <c r="P1405" i="15"/>
  <c r="N1405" i="15"/>
  <c r="F1405" i="15"/>
  <c r="A1406" i="15"/>
  <c r="V1405" i="15" l="1"/>
  <c r="Q1406" i="15"/>
  <c r="K1406" i="15"/>
  <c r="D1406" i="15"/>
  <c r="H1406" i="15"/>
  <c r="G1406" i="15"/>
  <c r="I1406" i="15"/>
  <c r="J1406" i="15"/>
  <c r="L1406" i="15"/>
  <c r="F1406" i="15"/>
  <c r="R1406" i="15"/>
  <c r="E1406" i="15"/>
  <c r="P1406" i="15"/>
  <c r="B1406" i="15"/>
  <c r="M1406" i="15"/>
  <c r="U1406" i="15"/>
  <c r="N1406" i="15"/>
  <c r="T1406" i="15"/>
  <c r="C1406" i="15"/>
  <c r="O1406" i="15"/>
  <c r="S1406" i="15"/>
  <c r="A1407" i="15"/>
  <c r="N1407" i="15" l="1"/>
  <c r="L1407" i="15"/>
  <c r="R1407" i="15"/>
  <c r="S1407" i="15"/>
  <c r="D1407" i="15"/>
  <c r="P1407" i="15"/>
  <c r="O1407" i="15"/>
  <c r="T1407" i="15"/>
  <c r="U1407" i="15"/>
  <c r="V1407" i="15" s="1"/>
  <c r="I1407" i="15"/>
  <c r="C1407" i="15"/>
  <c r="J1407" i="15"/>
  <c r="G1407" i="15"/>
  <c r="B1407" i="15"/>
  <c r="E1407" i="15"/>
  <c r="K1407" i="15"/>
  <c r="M1407" i="15"/>
  <c r="H1407" i="15"/>
  <c r="Q1407" i="15"/>
  <c r="F1407" i="15"/>
  <c r="A1408" i="15"/>
  <c r="V1406" i="15"/>
  <c r="N1408" i="15" l="1"/>
  <c r="S1408" i="15"/>
  <c r="Q1408" i="15"/>
  <c r="T1408" i="15"/>
  <c r="B1408" i="15"/>
  <c r="L1408" i="15"/>
  <c r="U1408" i="15"/>
  <c r="J1408" i="15"/>
  <c r="H1408" i="15"/>
  <c r="F1408" i="15"/>
  <c r="I1408" i="15"/>
  <c r="R1408" i="15"/>
  <c r="E1408" i="15"/>
  <c r="P1408" i="15"/>
  <c r="M1408" i="15"/>
  <c r="K1408" i="15"/>
  <c r="G1408" i="15"/>
  <c r="O1408" i="15"/>
  <c r="D1408" i="15"/>
  <c r="C1408" i="15"/>
  <c r="A1409" i="15"/>
  <c r="F1409" i="15" l="1"/>
  <c r="M1409" i="15"/>
  <c r="B1409" i="15"/>
  <c r="Q1409" i="15"/>
  <c r="R1409" i="15"/>
  <c r="J1409" i="15"/>
  <c r="H1409" i="15"/>
  <c r="N1409" i="15"/>
  <c r="C1409" i="15"/>
  <c r="T1409" i="15"/>
  <c r="L1409" i="15"/>
  <c r="P1409" i="15"/>
  <c r="E1409" i="15"/>
  <c r="I1409" i="15"/>
  <c r="K1409" i="15"/>
  <c r="D1409" i="15"/>
  <c r="O1409" i="15"/>
  <c r="G1409" i="15"/>
  <c r="U1409" i="15"/>
  <c r="S1409" i="15"/>
  <c r="A1410" i="15"/>
  <c r="V1408" i="15"/>
  <c r="R1410" i="15" l="1"/>
  <c r="I1410" i="15"/>
  <c r="S1410" i="15"/>
  <c r="G1410" i="15"/>
  <c r="N1410" i="15"/>
  <c r="U1410" i="15"/>
  <c r="B1410" i="15"/>
  <c r="H1410" i="15"/>
  <c r="K1410" i="15"/>
  <c r="Q1410" i="15"/>
  <c r="F1410" i="15"/>
  <c r="P1410" i="15"/>
  <c r="O1410" i="15"/>
  <c r="E1410" i="15"/>
  <c r="J1410" i="15"/>
  <c r="M1410" i="15"/>
  <c r="T1410" i="15"/>
  <c r="D1410" i="15"/>
  <c r="C1410" i="15"/>
  <c r="L1410" i="15"/>
  <c r="A1411" i="15"/>
  <c r="V1409" i="15"/>
  <c r="V1410" i="15" l="1"/>
  <c r="C1411" i="15"/>
  <c r="B1411" i="15"/>
  <c r="R1411" i="15"/>
  <c r="G1411" i="15"/>
  <c r="D1411" i="15"/>
  <c r="M1411" i="15"/>
  <c r="S1411" i="15"/>
  <c r="U1411" i="15"/>
  <c r="H1411" i="15"/>
  <c r="E1411" i="15"/>
  <c r="L1411" i="15"/>
  <c r="F1411" i="15"/>
  <c r="P1411" i="15"/>
  <c r="J1411" i="15"/>
  <c r="K1411" i="15"/>
  <c r="N1411" i="15"/>
  <c r="Q1411" i="15"/>
  <c r="O1411" i="15"/>
  <c r="T1411" i="15"/>
  <c r="I1411" i="15"/>
  <c r="A1412" i="15"/>
  <c r="V1411" i="15" l="1"/>
  <c r="Q1412" i="15"/>
  <c r="F1412" i="15"/>
  <c r="H1412" i="15"/>
  <c r="M1412" i="15"/>
  <c r="K1412" i="15"/>
  <c r="R1412" i="15"/>
  <c r="J1412" i="15"/>
  <c r="L1412" i="15"/>
  <c r="D1412" i="15"/>
  <c r="O1412" i="15"/>
  <c r="C1412" i="15"/>
  <c r="P1412" i="15"/>
  <c r="T1412" i="15"/>
  <c r="U1412" i="15"/>
  <c r="N1412" i="15"/>
  <c r="E1412" i="15"/>
  <c r="S1412" i="15"/>
  <c r="B1412" i="15"/>
  <c r="I1412" i="15"/>
  <c r="G1412" i="15"/>
  <c r="A1413" i="15"/>
  <c r="H1413" i="15" l="1"/>
  <c r="I1413" i="15"/>
  <c r="P1413" i="15"/>
  <c r="D1413" i="15"/>
  <c r="F1413" i="15"/>
  <c r="E1413" i="15"/>
  <c r="G1413" i="15"/>
  <c r="K1413" i="15"/>
  <c r="R1413" i="15"/>
  <c r="Q1413" i="15"/>
  <c r="N1413" i="15"/>
  <c r="T1413" i="15"/>
  <c r="L1413" i="15"/>
  <c r="C1413" i="15"/>
  <c r="B1413" i="15"/>
  <c r="M1413" i="15"/>
  <c r="O1413" i="15"/>
  <c r="S1413" i="15"/>
  <c r="U1413" i="15"/>
  <c r="J1413" i="15"/>
  <c r="A1414" i="15"/>
  <c r="V1412" i="15"/>
  <c r="O1414" i="15" l="1"/>
  <c r="L1414" i="15"/>
  <c r="Q1414" i="15"/>
  <c r="N1414" i="15"/>
  <c r="U1414" i="15"/>
  <c r="B1414" i="15"/>
  <c r="C1414" i="15"/>
  <c r="J1414" i="15"/>
  <c r="T1414" i="15"/>
  <c r="F1414" i="15"/>
  <c r="P1414" i="15"/>
  <c r="I1414" i="15"/>
  <c r="S1414" i="15"/>
  <c r="G1414" i="15"/>
  <c r="K1414" i="15"/>
  <c r="E1414" i="15"/>
  <c r="H1414" i="15"/>
  <c r="M1414" i="15"/>
  <c r="R1414" i="15"/>
  <c r="D1414" i="15"/>
  <c r="A1415" i="15"/>
  <c r="V1413" i="15"/>
  <c r="V1414" i="15" l="1"/>
  <c r="Q1415" i="15"/>
  <c r="H1415" i="15"/>
  <c r="R1415" i="15"/>
  <c r="O1415" i="15"/>
  <c r="G1415" i="15"/>
  <c r="K1415" i="15"/>
  <c r="L1415" i="15"/>
  <c r="P1415" i="15"/>
  <c r="I1415" i="15"/>
  <c r="T1415" i="15"/>
  <c r="B1415" i="15"/>
  <c r="F1415" i="15"/>
  <c r="U1415" i="15"/>
  <c r="C1415" i="15"/>
  <c r="S1415" i="15"/>
  <c r="N1415" i="15"/>
  <c r="J1415" i="15"/>
  <c r="E1415" i="15"/>
  <c r="M1415" i="15"/>
  <c r="D1415" i="15"/>
  <c r="A1416" i="15"/>
  <c r="G1416" i="15" l="1"/>
  <c r="Q1416" i="15"/>
  <c r="T1416" i="15"/>
  <c r="R1416" i="15"/>
  <c r="L1416" i="15"/>
  <c r="I1416" i="15"/>
  <c r="H1416" i="15"/>
  <c r="M1416" i="15"/>
  <c r="P1416" i="15"/>
  <c r="U1416" i="15"/>
  <c r="V1416" i="15" s="1"/>
  <c r="K1416" i="15"/>
  <c r="O1416" i="15"/>
  <c r="D1416" i="15"/>
  <c r="E1416" i="15"/>
  <c r="B1416" i="15"/>
  <c r="N1416" i="15"/>
  <c r="S1416" i="15"/>
  <c r="C1416" i="15"/>
  <c r="J1416" i="15"/>
  <c r="F1416" i="15"/>
  <c r="A1417" i="15"/>
  <c r="V1415" i="15"/>
  <c r="F1417" i="15" l="1"/>
  <c r="Q1417" i="15"/>
  <c r="B1417" i="15"/>
  <c r="U1417" i="15"/>
  <c r="R1417" i="15"/>
  <c r="S1417" i="15"/>
  <c r="C1417" i="15"/>
  <c r="D1417" i="15"/>
  <c r="M1417" i="15"/>
  <c r="T1417" i="15"/>
  <c r="E1417" i="15"/>
  <c r="N1417" i="15"/>
  <c r="G1417" i="15"/>
  <c r="L1417" i="15"/>
  <c r="J1417" i="15"/>
  <c r="P1417" i="15"/>
  <c r="K1417" i="15"/>
  <c r="H1417" i="15"/>
  <c r="I1417" i="15"/>
  <c r="O1417" i="15"/>
  <c r="A1418" i="15"/>
  <c r="V1417" i="15" l="1"/>
  <c r="R1418" i="15"/>
  <c r="P1418" i="15"/>
  <c r="C1418" i="15"/>
  <c r="F1418" i="15"/>
  <c r="N1418" i="15"/>
  <c r="O1418" i="15"/>
  <c r="I1418" i="15"/>
  <c r="J1418" i="15"/>
  <c r="G1418" i="15"/>
  <c r="M1418" i="15"/>
  <c r="E1418" i="15"/>
  <c r="H1418" i="15"/>
  <c r="D1418" i="15"/>
  <c r="L1418" i="15"/>
  <c r="Q1418" i="15"/>
  <c r="K1418" i="15"/>
  <c r="U1418" i="15"/>
  <c r="T1418" i="15"/>
  <c r="S1418" i="15"/>
  <c r="B1418" i="15"/>
  <c r="A1419" i="15"/>
  <c r="V1418" i="15" l="1"/>
  <c r="T1419" i="15"/>
  <c r="I1419" i="15"/>
  <c r="J1419" i="15"/>
  <c r="S1419" i="15"/>
  <c r="D1419" i="15"/>
  <c r="N1419" i="15"/>
  <c r="Q1419" i="15"/>
  <c r="P1419" i="15"/>
  <c r="F1419" i="15"/>
  <c r="O1419" i="15"/>
  <c r="E1419" i="15"/>
  <c r="L1419" i="15"/>
  <c r="R1419" i="15"/>
  <c r="U1419" i="15"/>
  <c r="V1419" i="15" s="1"/>
  <c r="G1419" i="15"/>
  <c r="H1419" i="15"/>
  <c r="M1419" i="15"/>
  <c r="B1419" i="15"/>
  <c r="K1419" i="15"/>
  <c r="C1419" i="15"/>
  <c r="A1420" i="15"/>
  <c r="C1420" i="15" l="1"/>
  <c r="Q1420" i="15"/>
  <c r="H1420" i="15"/>
  <c r="D1420" i="15"/>
  <c r="F1420" i="15"/>
  <c r="R1420" i="15"/>
  <c r="M1420" i="15"/>
  <c r="E1420" i="15"/>
  <c r="N1420" i="15"/>
  <c r="G1420" i="15"/>
  <c r="U1420" i="15"/>
  <c r="I1420" i="15"/>
  <c r="J1420" i="15"/>
  <c r="B1420" i="15"/>
  <c r="S1420" i="15"/>
  <c r="T1420" i="15"/>
  <c r="O1420" i="15"/>
  <c r="K1420" i="15"/>
  <c r="L1420" i="15"/>
  <c r="P1420" i="15"/>
  <c r="A1421" i="15"/>
  <c r="V1420" i="15" l="1"/>
  <c r="K1421" i="15"/>
  <c r="N1421" i="15"/>
  <c r="O1421" i="15"/>
  <c r="H1421" i="15"/>
  <c r="E1421" i="15"/>
  <c r="M1421" i="15"/>
  <c r="G1421" i="15"/>
  <c r="L1421" i="15"/>
  <c r="R1421" i="15"/>
  <c r="Q1421" i="15"/>
  <c r="C1421" i="15"/>
  <c r="F1421" i="15"/>
  <c r="S1421" i="15"/>
  <c r="I1421" i="15"/>
  <c r="J1421" i="15"/>
  <c r="B1421" i="15"/>
  <c r="U1421" i="15"/>
  <c r="T1421" i="15"/>
  <c r="P1421" i="15"/>
  <c r="D1421" i="15"/>
  <c r="A1422" i="15"/>
  <c r="V1421" i="15" l="1"/>
  <c r="E1422" i="15"/>
  <c r="O1422" i="15"/>
  <c r="F1422" i="15"/>
  <c r="I1422" i="15"/>
  <c r="G1422" i="15"/>
  <c r="T1422" i="15"/>
  <c r="H1422" i="15"/>
  <c r="K1422" i="15"/>
  <c r="L1422" i="15"/>
  <c r="J1422" i="15"/>
  <c r="C1422" i="15"/>
  <c r="M1422" i="15"/>
  <c r="Q1422" i="15"/>
  <c r="D1422" i="15"/>
  <c r="U1422" i="15"/>
  <c r="S1422" i="15"/>
  <c r="P1422" i="15"/>
  <c r="R1422" i="15"/>
  <c r="N1422" i="15"/>
  <c r="B1422" i="15"/>
  <c r="A1423" i="15"/>
  <c r="V1422" i="15" l="1"/>
  <c r="U1423" i="15"/>
  <c r="F1423" i="15"/>
  <c r="Q1423" i="15"/>
  <c r="I1423" i="15"/>
  <c r="B1423" i="15"/>
  <c r="T1423" i="15"/>
  <c r="E1423" i="15"/>
  <c r="M1423" i="15"/>
  <c r="R1423" i="15"/>
  <c r="H1423" i="15"/>
  <c r="J1423" i="15"/>
  <c r="P1423" i="15"/>
  <c r="D1423" i="15"/>
  <c r="N1423" i="15"/>
  <c r="K1423" i="15"/>
  <c r="C1423" i="15"/>
  <c r="S1423" i="15"/>
  <c r="G1423" i="15"/>
  <c r="L1423" i="15"/>
  <c r="O1423" i="15"/>
  <c r="A1424" i="15"/>
  <c r="B1424" i="15" l="1"/>
  <c r="P1424" i="15"/>
  <c r="M1424" i="15"/>
  <c r="K1424" i="15"/>
  <c r="O1424" i="15"/>
  <c r="H1424" i="15"/>
  <c r="T1424" i="15"/>
  <c r="E1424" i="15"/>
  <c r="N1424" i="15"/>
  <c r="Q1424" i="15"/>
  <c r="J1424" i="15"/>
  <c r="C1424" i="15"/>
  <c r="R1424" i="15"/>
  <c r="F1424" i="15"/>
  <c r="D1424" i="15"/>
  <c r="G1424" i="15"/>
  <c r="I1424" i="15"/>
  <c r="S1424" i="15"/>
  <c r="L1424" i="15"/>
  <c r="U1424" i="15"/>
  <c r="A1425" i="15"/>
  <c r="V1423" i="15"/>
  <c r="V1424" i="15" l="1"/>
  <c r="F1425" i="15"/>
  <c r="H1425" i="15"/>
  <c r="L1425" i="15"/>
  <c r="I1425" i="15"/>
  <c r="N1425" i="15"/>
  <c r="P1425" i="15"/>
  <c r="D1425" i="15"/>
  <c r="S1425" i="15"/>
  <c r="E1425" i="15"/>
  <c r="U1425" i="15"/>
  <c r="T1425" i="15"/>
  <c r="C1425" i="15"/>
  <c r="Q1425" i="15"/>
  <c r="J1425" i="15"/>
  <c r="K1425" i="15"/>
  <c r="O1425" i="15"/>
  <c r="G1425" i="15"/>
  <c r="R1425" i="15"/>
  <c r="M1425" i="15"/>
  <c r="B1425" i="15"/>
  <c r="A1426" i="15"/>
  <c r="V1425" i="15" l="1"/>
  <c r="G1426" i="15"/>
  <c r="M1426" i="15"/>
  <c r="I1426" i="15"/>
  <c r="O1426" i="15"/>
  <c r="T1426" i="15"/>
  <c r="F1426" i="15"/>
  <c r="B1426" i="15"/>
  <c r="C1426" i="15"/>
  <c r="D1426" i="15"/>
  <c r="U1426" i="15"/>
  <c r="N1426" i="15"/>
  <c r="Q1426" i="15"/>
  <c r="S1426" i="15"/>
  <c r="L1426" i="15"/>
  <c r="J1426" i="15"/>
  <c r="R1426" i="15"/>
  <c r="E1426" i="15"/>
  <c r="K1426" i="15"/>
  <c r="P1426" i="15"/>
  <c r="H1426" i="15"/>
  <c r="A1427" i="15"/>
  <c r="U1427" i="15" l="1"/>
  <c r="B1427" i="15"/>
  <c r="C1427" i="15"/>
  <c r="E1427" i="15"/>
  <c r="G1427" i="15"/>
  <c r="R1427" i="15"/>
  <c r="O1427" i="15"/>
  <c r="H1427" i="15"/>
  <c r="M1427" i="15"/>
  <c r="K1427" i="15"/>
  <c r="Q1427" i="15"/>
  <c r="S1427" i="15"/>
  <c r="J1427" i="15"/>
  <c r="F1427" i="15"/>
  <c r="L1427" i="15"/>
  <c r="N1427" i="15"/>
  <c r="D1427" i="15"/>
  <c r="P1427" i="15"/>
  <c r="I1427" i="15"/>
  <c r="T1427" i="15"/>
  <c r="A1428" i="15"/>
  <c r="V1426" i="15"/>
  <c r="H1428" i="15" l="1"/>
  <c r="K1428" i="15"/>
  <c r="M1428" i="15"/>
  <c r="S1428" i="15"/>
  <c r="L1428" i="15"/>
  <c r="O1428" i="15"/>
  <c r="E1428" i="15"/>
  <c r="B1428" i="15"/>
  <c r="U1428" i="15"/>
  <c r="R1428" i="15"/>
  <c r="N1428" i="15"/>
  <c r="F1428" i="15"/>
  <c r="G1428" i="15"/>
  <c r="I1428" i="15"/>
  <c r="C1428" i="15"/>
  <c r="P1428" i="15"/>
  <c r="T1428" i="15"/>
  <c r="D1428" i="15"/>
  <c r="J1428" i="15"/>
  <c r="Q1428" i="15"/>
  <c r="A1429" i="15"/>
  <c r="V1427" i="15"/>
  <c r="Q1429" i="15" l="1"/>
  <c r="E1429" i="15"/>
  <c r="J1429" i="15"/>
  <c r="S1429" i="15"/>
  <c r="F1429" i="15"/>
  <c r="P1429" i="15"/>
  <c r="B1429" i="15"/>
  <c r="R1429" i="15"/>
  <c r="M1429" i="15"/>
  <c r="T1429" i="15"/>
  <c r="K1429" i="15"/>
  <c r="I1429" i="15"/>
  <c r="O1429" i="15"/>
  <c r="L1429" i="15"/>
  <c r="C1429" i="15"/>
  <c r="N1429" i="15"/>
  <c r="G1429" i="15"/>
  <c r="H1429" i="15"/>
  <c r="D1429" i="15"/>
  <c r="U1429" i="15"/>
  <c r="A1430" i="15"/>
  <c r="V1428" i="15"/>
  <c r="V1429" i="15" l="1"/>
  <c r="B1430" i="15"/>
  <c r="N1430" i="15"/>
  <c r="O1430" i="15"/>
  <c r="F1430" i="15"/>
  <c r="M1430" i="15"/>
  <c r="D1430" i="15"/>
  <c r="Q1430" i="15"/>
  <c r="E1430" i="15"/>
  <c r="P1430" i="15"/>
  <c r="K1430" i="15"/>
  <c r="R1430" i="15"/>
  <c r="H1430" i="15"/>
  <c r="C1430" i="15"/>
  <c r="L1430" i="15"/>
  <c r="J1430" i="15"/>
  <c r="U1430" i="15"/>
  <c r="S1430" i="15"/>
  <c r="I1430" i="15"/>
  <c r="G1430" i="15"/>
  <c r="T1430" i="15"/>
  <c r="A1431" i="15"/>
  <c r="V1430" i="15" l="1"/>
  <c r="J1431" i="15"/>
  <c r="R1431" i="15"/>
  <c r="G1431" i="15"/>
  <c r="C1431" i="15"/>
  <c r="H1431" i="15"/>
  <c r="B1431" i="15"/>
  <c r="T1431" i="15"/>
  <c r="U1431" i="15"/>
  <c r="V1431" i="15" s="1"/>
  <c r="E1431" i="15"/>
  <c r="P1431" i="15"/>
  <c r="D1431" i="15"/>
  <c r="I1431" i="15"/>
  <c r="M1431" i="15"/>
  <c r="Q1431" i="15"/>
  <c r="F1431" i="15"/>
  <c r="L1431" i="15"/>
  <c r="S1431" i="15"/>
  <c r="O1431" i="15"/>
  <c r="N1431" i="15"/>
  <c r="K1431" i="15"/>
  <c r="A1432" i="15"/>
  <c r="C1432" i="15" l="1"/>
  <c r="M1432" i="15"/>
  <c r="I1432" i="15"/>
  <c r="S1432" i="15"/>
  <c r="B1432" i="15"/>
  <c r="G1432" i="15"/>
  <c r="Q1432" i="15"/>
  <c r="R1432" i="15"/>
  <c r="J1432" i="15"/>
  <c r="N1432" i="15"/>
  <c r="O1432" i="15"/>
  <c r="T1432" i="15"/>
  <c r="U1432" i="15"/>
  <c r="H1432" i="15"/>
  <c r="K1432" i="15"/>
  <c r="E1432" i="15"/>
  <c r="D1432" i="15"/>
  <c r="P1432" i="15"/>
  <c r="L1432" i="15"/>
  <c r="F1432" i="15"/>
  <c r="A1433" i="15"/>
  <c r="R1433" i="15" l="1"/>
  <c r="K1433" i="15"/>
  <c r="B1433" i="15"/>
  <c r="N1433" i="15"/>
  <c r="J1433" i="15"/>
  <c r="I1433" i="15"/>
  <c r="T1433" i="15"/>
  <c r="G1433" i="15"/>
  <c r="E1433" i="15"/>
  <c r="L1433" i="15"/>
  <c r="H1433" i="15"/>
  <c r="P1433" i="15"/>
  <c r="M1433" i="15"/>
  <c r="S1433" i="15"/>
  <c r="D1433" i="15"/>
  <c r="Q1433" i="15"/>
  <c r="U1433" i="15"/>
  <c r="C1433" i="15"/>
  <c r="O1433" i="15"/>
  <c r="F1433" i="15"/>
  <c r="A1434" i="15"/>
  <c r="V1432" i="15"/>
  <c r="V1433" i="15" l="1"/>
  <c r="S1434" i="15"/>
  <c r="L1434" i="15"/>
  <c r="Q1434" i="15"/>
  <c r="I1434" i="15"/>
  <c r="N1434" i="15"/>
  <c r="R1434" i="15"/>
  <c r="C1434" i="15"/>
  <c r="E1434" i="15"/>
  <c r="J1434" i="15"/>
  <c r="U1434" i="15"/>
  <c r="T1434" i="15"/>
  <c r="D1434" i="15"/>
  <c r="F1434" i="15"/>
  <c r="P1434" i="15"/>
  <c r="O1434" i="15"/>
  <c r="G1434" i="15"/>
  <c r="K1434" i="15"/>
  <c r="H1434" i="15"/>
  <c r="M1434" i="15"/>
  <c r="B1434" i="15"/>
  <c r="A1435" i="15"/>
  <c r="F1435" i="15" l="1"/>
  <c r="I1435" i="15"/>
  <c r="E1435" i="15"/>
  <c r="K1435" i="15"/>
  <c r="N1435" i="15"/>
  <c r="G1435" i="15"/>
  <c r="J1435" i="15"/>
  <c r="O1435" i="15"/>
  <c r="Q1435" i="15"/>
  <c r="R1435" i="15"/>
  <c r="C1435" i="15"/>
  <c r="P1435" i="15"/>
  <c r="L1435" i="15"/>
  <c r="H1435" i="15"/>
  <c r="T1435" i="15"/>
  <c r="M1435" i="15"/>
  <c r="U1435" i="15"/>
  <c r="D1435" i="15"/>
  <c r="B1435" i="15"/>
  <c r="S1435" i="15"/>
  <c r="A1436" i="15"/>
  <c r="V1434" i="15"/>
  <c r="V1435" i="15" l="1"/>
  <c r="K1436" i="15"/>
  <c r="F1436" i="15"/>
  <c r="G1436" i="15"/>
  <c r="T1436" i="15"/>
  <c r="D1436" i="15"/>
  <c r="M1436" i="15"/>
  <c r="S1436" i="15"/>
  <c r="U1436" i="15"/>
  <c r="R1436" i="15"/>
  <c r="O1436" i="15"/>
  <c r="J1436" i="15"/>
  <c r="L1436" i="15"/>
  <c r="P1436" i="15"/>
  <c r="H1436" i="15"/>
  <c r="N1436" i="15"/>
  <c r="Q1436" i="15"/>
  <c r="C1436" i="15"/>
  <c r="I1436" i="15"/>
  <c r="E1436" i="15"/>
  <c r="B1436" i="15"/>
  <c r="A1437" i="15"/>
  <c r="V1436" i="15" l="1"/>
  <c r="M1437" i="15"/>
  <c r="L1437" i="15"/>
  <c r="H1437" i="15"/>
  <c r="U1437" i="15"/>
  <c r="D1437" i="15"/>
  <c r="I1437" i="15"/>
  <c r="G1437" i="15"/>
  <c r="N1437" i="15"/>
  <c r="E1437" i="15"/>
  <c r="K1437" i="15"/>
  <c r="T1437" i="15"/>
  <c r="C1437" i="15"/>
  <c r="P1437" i="15"/>
  <c r="R1437" i="15"/>
  <c r="B1437" i="15"/>
  <c r="S1437" i="15"/>
  <c r="J1437" i="15"/>
  <c r="Q1437" i="15"/>
  <c r="F1437" i="15"/>
  <c r="O1437" i="15"/>
  <c r="A1438" i="15"/>
  <c r="B1438" i="15" l="1"/>
  <c r="O1438" i="15"/>
  <c r="S1438" i="15"/>
  <c r="E1438" i="15"/>
  <c r="M1438" i="15"/>
  <c r="U1438" i="15"/>
  <c r="C1438" i="15"/>
  <c r="P1438" i="15"/>
  <c r="D1438" i="15"/>
  <c r="Q1438" i="15"/>
  <c r="N1438" i="15"/>
  <c r="F1438" i="15"/>
  <c r="K1438" i="15"/>
  <c r="H1438" i="15"/>
  <c r="R1438" i="15"/>
  <c r="J1438" i="15"/>
  <c r="I1438" i="15"/>
  <c r="G1438" i="15"/>
  <c r="L1438" i="15"/>
  <c r="T1438" i="15"/>
  <c r="A1439" i="15"/>
  <c r="V1437" i="15"/>
  <c r="V1438" i="15" l="1"/>
  <c r="O1439" i="15"/>
  <c r="T1439" i="15"/>
  <c r="D1439" i="15"/>
  <c r="L1439" i="15"/>
  <c r="S1439" i="15"/>
  <c r="P1439" i="15"/>
  <c r="H1439" i="15"/>
  <c r="K1439" i="15"/>
  <c r="N1439" i="15"/>
  <c r="C1439" i="15"/>
  <c r="E1439" i="15"/>
  <c r="G1439" i="15"/>
  <c r="M1439" i="15"/>
  <c r="U1439" i="15"/>
  <c r="V1439" i="15" s="1"/>
  <c r="B1439" i="15"/>
  <c r="I1439" i="15"/>
  <c r="J1439" i="15"/>
  <c r="Q1439" i="15"/>
  <c r="R1439" i="15"/>
  <c r="F1439" i="15"/>
  <c r="A1440" i="15"/>
  <c r="B1440" i="15" l="1"/>
  <c r="N1440" i="15"/>
  <c r="K1440" i="15"/>
  <c r="O1440" i="15"/>
  <c r="I1440" i="15"/>
  <c r="M1440" i="15"/>
  <c r="S1440" i="15"/>
  <c r="P1440" i="15"/>
  <c r="T1440" i="15"/>
  <c r="H1440" i="15"/>
  <c r="U1440" i="15"/>
  <c r="F1440" i="15"/>
  <c r="R1440" i="15"/>
  <c r="Q1440" i="15"/>
  <c r="C1440" i="15"/>
  <c r="L1440" i="15"/>
  <c r="J1440" i="15"/>
  <c r="G1440" i="15"/>
  <c r="D1440" i="15"/>
  <c r="E1440" i="15"/>
  <c r="A1441" i="15"/>
  <c r="V1440" i="15" l="1"/>
  <c r="K1441" i="15"/>
  <c r="M1441" i="15"/>
  <c r="E1441" i="15"/>
  <c r="D1441" i="15"/>
  <c r="J1441" i="15"/>
  <c r="P1441" i="15"/>
  <c r="O1441" i="15"/>
  <c r="N1441" i="15"/>
  <c r="G1441" i="15"/>
  <c r="Q1441" i="15"/>
  <c r="I1441" i="15"/>
  <c r="T1441" i="15"/>
  <c r="L1441" i="15"/>
  <c r="S1441" i="15"/>
  <c r="C1441" i="15"/>
  <c r="H1441" i="15"/>
  <c r="B1441" i="15"/>
  <c r="U1441" i="15"/>
  <c r="F1441" i="15"/>
  <c r="R1441" i="15"/>
  <c r="A1442" i="15"/>
  <c r="V1441" i="15" l="1"/>
  <c r="N1442" i="15"/>
  <c r="G1442" i="15"/>
  <c r="O1442" i="15"/>
  <c r="B1442" i="15"/>
  <c r="T1442" i="15"/>
  <c r="U1442" i="15"/>
  <c r="S1442" i="15"/>
  <c r="E1442" i="15"/>
  <c r="Q1442" i="15"/>
  <c r="R1442" i="15"/>
  <c r="L1442" i="15"/>
  <c r="M1442" i="15"/>
  <c r="C1442" i="15"/>
  <c r="H1442" i="15"/>
  <c r="F1442" i="15"/>
  <c r="P1442" i="15"/>
  <c r="D1442" i="15"/>
  <c r="K1442" i="15"/>
  <c r="J1442" i="15"/>
  <c r="I1442" i="15"/>
  <c r="A1443" i="15"/>
  <c r="V1442" i="15" l="1"/>
  <c r="L1443" i="15"/>
  <c r="S1443" i="15"/>
  <c r="M1443" i="15"/>
  <c r="F1443" i="15"/>
  <c r="O1443" i="15"/>
  <c r="D1443" i="15"/>
  <c r="J1443" i="15"/>
  <c r="E1443" i="15"/>
  <c r="N1443" i="15"/>
  <c r="P1443" i="15"/>
  <c r="H1443" i="15"/>
  <c r="T1443" i="15"/>
  <c r="C1443" i="15"/>
  <c r="I1443" i="15"/>
  <c r="R1443" i="15"/>
  <c r="B1443" i="15"/>
  <c r="G1443" i="15"/>
  <c r="K1443" i="15"/>
  <c r="U1443" i="15"/>
  <c r="Q1443" i="15"/>
  <c r="A1444" i="15"/>
  <c r="K1444" i="15" l="1"/>
  <c r="T1444" i="15"/>
  <c r="P1444" i="15"/>
  <c r="G1444" i="15"/>
  <c r="R1444" i="15"/>
  <c r="F1444" i="15"/>
  <c r="N1444" i="15"/>
  <c r="Q1444" i="15"/>
  <c r="U1444" i="15"/>
  <c r="V1444" i="15" s="1"/>
  <c r="D1444" i="15"/>
  <c r="S1444" i="15"/>
  <c r="B1444" i="15"/>
  <c r="J1444" i="15"/>
  <c r="I1444" i="15"/>
  <c r="E1444" i="15"/>
  <c r="O1444" i="15"/>
  <c r="M1444" i="15"/>
  <c r="H1444" i="15"/>
  <c r="L1444" i="15"/>
  <c r="C1444" i="15"/>
  <c r="A1445" i="15"/>
  <c r="V1443" i="15"/>
  <c r="O1445" i="15" l="1"/>
  <c r="R1445" i="15"/>
  <c r="J1445" i="15"/>
  <c r="Q1445" i="15"/>
  <c r="C1445" i="15"/>
  <c r="D1445" i="15"/>
  <c r="B1445" i="15"/>
  <c r="E1445" i="15"/>
  <c r="H1445" i="15"/>
  <c r="M1445" i="15"/>
  <c r="T1445" i="15"/>
  <c r="K1445" i="15"/>
  <c r="F1445" i="15"/>
  <c r="I1445" i="15"/>
  <c r="S1445" i="15"/>
  <c r="G1445" i="15"/>
  <c r="P1445" i="15"/>
  <c r="L1445" i="15"/>
  <c r="N1445" i="15"/>
  <c r="U1445" i="15"/>
  <c r="A1446" i="15"/>
  <c r="C1446" i="15" l="1"/>
  <c r="N1446" i="15"/>
  <c r="I1446" i="15"/>
  <c r="O1446" i="15"/>
  <c r="J1446" i="15"/>
  <c r="M1446" i="15"/>
  <c r="E1446" i="15"/>
  <c r="H1446" i="15"/>
  <c r="D1446" i="15"/>
  <c r="R1446" i="15"/>
  <c r="U1446" i="15"/>
  <c r="G1446" i="15"/>
  <c r="T1446" i="15"/>
  <c r="S1446" i="15"/>
  <c r="B1446" i="15"/>
  <c r="K1446" i="15"/>
  <c r="F1446" i="15"/>
  <c r="P1446" i="15"/>
  <c r="Q1446" i="15"/>
  <c r="L1446" i="15"/>
  <c r="A1447" i="15"/>
  <c r="V1445" i="15"/>
  <c r="V1446" i="15" l="1"/>
  <c r="P1447" i="15"/>
  <c r="N1447" i="15"/>
  <c r="I1447" i="15"/>
  <c r="F1447" i="15"/>
  <c r="J1447" i="15"/>
  <c r="R1447" i="15"/>
  <c r="B1447" i="15"/>
  <c r="U1447" i="15"/>
  <c r="Q1447" i="15"/>
  <c r="E1447" i="15"/>
  <c r="S1447" i="15"/>
  <c r="L1447" i="15"/>
  <c r="K1447" i="15"/>
  <c r="T1447" i="15"/>
  <c r="G1447" i="15"/>
  <c r="H1447" i="15"/>
  <c r="C1447" i="15"/>
  <c r="M1447" i="15"/>
  <c r="O1447" i="15"/>
  <c r="D1447" i="15"/>
  <c r="A1448" i="15"/>
  <c r="E1448" i="15" l="1"/>
  <c r="R1448" i="15"/>
  <c r="D1448" i="15"/>
  <c r="Q1448" i="15"/>
  <c r="N1448" i="15"/>
  <c r="U1448" i="15"/>
  <c r="I1448" i="15"/>
  <c r="L1448" i="15"/>
  <c r="S1448" i="15"/>
  <c r="J1448" i="15"/>
  <c r="C1448" i="15"/>
  <c r="G1448" i="15"/>
  <c r="O1448" i="15"/>
  <c r="K1448" i="15"/>
  <c r="B1448" i="15"/>
  <c r="M1448" i="15"/>
  <c r="P1448" i="15"/>
  <c r="H1448" i="15"/>
  <c r="F1448" i="15"/>
  <c r="T1448" i="15"/>
  <c r="A1449" i="15"/>
  <c r="V1447" i="15"/>
  <c r="V1448" i="15" l="1"/>
  <c r="U1449" i="15"/>
  <c r="H1449" i="15"/>
  <c r="T1449" i="15"/>
  <c r="D1449" i="15"/>
  <c r="I1449" i="15"/>
  <c r="J1449" i="15"/>
  <c r="L1449" i="15"/>
  <c r="C1449" i="15"/>
  <c r="G1449" i="15"/>
  <c r="E1449" i="15"/>
  <c r="B1449" i="15"/>
  <c r="O1449" i="15"/>
  <c r="M1449" i="15"/>
  <c r="K1449" i="15"/>
  <c r="R1449" i="15"/>
  <c r="Q1449" i="15"/>
  <c r="N1449" i="15"/>
  <c r="P1449" i="15"/>
  <c r="S1449" i="15"/>
  <c r="F1449" i="15"/>
  <c r="A1450" i="15"/>
  <c r="C1450" i="15" l="1"/>
  <c r="D1450" i="15"/>
  <c r="K1450" i="15"/>
  <c r="P1450" i="15"/>
  <c r="G1450" i="15"/>
  <c r="O1450" i="15"/>
  <c r="U1450" i="15"/>
  <c r="N1450" i="15"/>
  <c r="I1450" i="15"/>
  <c r="S1450" i="15"/>
  <c r="B1450" i="15"/>
  <c r="R1450" i="15"/>
  <c r="T1450" i="15"/>
  <c r="M1450" i="15"/>
  <c r="H1450" i="15"/>
  <c r="Q1450" i="15"/>
  <c r="L1450" i="15"/>
  <c r="F1450" i="15"/>
  <c r="E1450" i="15"/>
  <c r="J1450" i="15"/>
  <c r="A1451" i="15"/>
  <c r="V1449" i="15"/>
  <c r="U1451" i="15" l="1"/>
  <c r="N1451" i="15"/>
  <c r="K1451" i="15"/>
  <c r="O1451" i="15"/>
  <c r="Q1451" i="15"/>
  <c r="H1451" i="15"/>
  <c r="S1451" i="15"/>
  <c r="F1451" i="15"/>
  <c r="R1451" i="15"/>
  <c r="C1451" i="15"/>
  <c r="T1451" i="15"/>
  <c r="D1451" i="15"/>
  <c r="P1451" i="15"/>
  <c r="G1451" i="15"/>
  <c r="L1451" i="15"/>
  <c r="M1451" i="15"/>
  <c r="I1451" i="15"/>
  <c r="E1451" i="15"/>
  <c r="B1451" i="15"/>
  <c r="J1451" i="15"/>
  <c r="A1452" i="15"/>
  <c r="V1450" i="15"/>
  <c r="B1452" i="15" l="1"/>
  <c r="N1452" i="15"/>
  <c r="D1452" i="15"/>
  <c r="F1452" i="15"/>
  <c r="S1452" i="15"/>
  <c r="R1452" i="15"/>
  <c r="C1452" i="15"/>
  <c r="I1452" i="15"/>
  <c r="H1452" i="15"/>
  <c r="Q1452" i="15"/>
  <c r="G1452" i="15"/>
  <c r="M1452" i="15"/>
  <c r="E1452" i="15"/>
  <c r="L1452" i="15"/>
  <c r="P1452" i="15"/>
  <c r="U1452" i="15"/>
  <c r="K1452" i="15"/>
  <c r="J1452" i="15"/>
  <c r="O1452" i="15"/>
  <c r="T1452" i="15"/>
  <c r="A1453" i="15"/>
  <c r="V1451" i="15"/>
  <c r="V1452" i="15" l="1"/>
  <c r="D1453" i="15"/>
  <c r="J1453" i="15"/>
  <c r="R1453" i="15"/>
  <c r="E1453" i="15"/>
  <c r="T1453" i="15"/>
  <c r="L1453" i="15"/>
  <c r="G1453" i="15"/>
  <c r="O1453" i="15"/>
  <c r="H1453" i="15"/>
  <c r="F1453" i="15"/>
  <c r="Q1453" i="15"/>
  <c r="B1453" i="15"/>
  <c r="N1453" i="15"/>
  <c r="I1453" i="15"/>
  <c r="S1453" i="15"/>
  <c r="P1453" i="15"/>
  <c r="M1453" i="15"/>
  <c r="K1453" i="15"/>
  <c r="U1453" i="15"/>
  <c r="C1453" i="15"/>
  <c r="A1454" i="15"/>
  <c r="P1454" i="15" l="1"/>
  <c r="S1454" i="15"/>
  <c r="N1454" i="15"/>
  <c r="T1454" i="15"/>
  <c r="E1454" i="15"/>
  <c r="D1454" i="15"/>
  <c r="J1454" i="15"/>
  <c r="M1454" i="15"/>
  <c r="B1454" i="15"/>
  <c r="G1454" i="15"/>
  <c r="H1454" i="15"/>
  <c r="F1454" i="15"/>
  <c r="U1454" i="15"/>
  <c r="Q1454" i="15"/>
  <c r="I1454" i="15"/>
  <c r="C1454" i="15"/>
  <c r="R1454" i="15"/>
  <c r="O1454" i="15"/>
  <c r="K1454" i="15"/>
  <c r="L1454" i="15"/>
  <c r="A1455" i="15"/>
  <c r="V1453" i="15"/>
  <c r="T1455" i="15" l="1"/>
  <c r="S1455" i="15"/>
  <c r="R1455" i="15"/>
  <c r="E1455" i="15"/>
  <c r="N1455" i="15"/>
  <c r="C1455" i="15"/>
  <c r="L1455" i="15"/>
  <c r="I1455" i="15"/>
  <c r="U1455" i="15"/>
  <c r="V1455" i="15" s="1"/>
  <c r="M1455" i="15"/>
  <c r="K1455" i="15"/>
  <c r="B1455" i="15"/>
  <c r="F1455" i="15"/>
  <c r="J1455" i="15"/>
  <c r="P1455" i="15"/>
  <c r="D1455" i="15"/>
  <c r="G1455" i="15"/>
  <c r="O1455" i="15"/>
  <c r="Q1455" i="15"/>
  <c r="H1455" i="15"/>
  <c r="A1456" i="15"/>
  <c r="V1454" i="15"/>
  <c r="O1456" i="15" l="1"/>
  <c r="L1456" i="15"/>
  <c r="J1456" i="15"/>
  <c r="K1456" i="15"/>
  <c r="H1456" i="15"/>
  <c r="T1456" i="15"/>
  <c r="S1456" i="15"/>
  <c r="N1456" i="15"/>
  <c r="P1456" i="15"/>
  <c r="D1456" i="15"/>
  <c r="C1456" i="15"/>
  <c r="M1456" i="15"/>
  <c r="Q1456" i="15"/>
  <c r="E1456" i="15"/>
  <c r="U1456" i="15"/>
  <c r="R1456" i="15"/>
  <c r="I1456" i="15"/>
  <c r="F1456" i="15"/>
  <c r="B1456" i="15"/>
  <c r="G1456" i="15"/>
  <c r="A1457" i="15"/>
  <c r="B1457" i="15" l="1"/>
  <c r="P1457" i="15"/>
  <c r="H1457" i="15"/>
  <c r="I1457" i="15"/>
  <c r="K1457" i="15"/>
  <c r="J1457" i="15"/>
  <c r="L1457" i="15"/>
  <c r="N1457" i="15"/>
  <c r="U1457" i="15"/>
  <c r="F1457" i="15"/>
  <c r="O1457" i="15"/>
  <c r="G1457" i="15"/>
  <c r="M1457" i="15"/>
  <c r="R1457" i="15"/>
  <c r="S1457" i="15"/>
  <c r="E1457" i="15"/>
  <c r="D1457" i="15"/>
  <c r="C1457" i="15"/>
  <c r="T1457" i="15"/>
  <c r="Q1457" i="15"/>
  <c r="A1458" i="15"/>
  <c r="V1456" i="15"/>
  <c r="V1457" i="15" l="1"/>
  <c r="I1458" i="15"/>
  <c r="S1458" i="15"/>
  <c r="G1458" i="15"/>
  <c r="H1458" i="15"/>
  <c r="L1458" i="15"/>
  <c r="T1458" i="15"/>
  <c r="D1458" i="15"/>
  <c r="Q1458" i="15"/>
  <c r="C1458" i="15"/>
  <c r="U1458" i="15"/>
  <c r="R1458" i="15"/>
  <c r="F1458" i="15"/>
  <c r="M1458" i="15"/>
  <c r="K1458" i="15"/>
  <c r="B1458" i="15"/>
  <c r="J1458" i="15"/>
  <c r="P1458" i="15"/>
  <c r="E1458" i="15"/>
  <c r="N1458" i="15"/>
  <c r="O1458" i="15"/>
  <c r="A1459" i="15"/>
  <c r="V1458" i="15" l="1"/>
  <c r="J1459" i="15"/>
  <c r="M1459" i="15"/>
  <c r="F1459" i="15"/>
  <c r="Q1459" i="15"/>
  <c r="G1459" i="15"/>
  <c r="O1459" i="15"/>
  <c r="T1459" i="15"/>
  <c r="P1459" i="15"/>
  <c r="N1459" i="15"/>
  <c r="D1459" i="15"/>
  <c r="L1459" i="15"/>
  <c r="C1459" i="15"/>
  <c r="S1459" i="15"/>
  <c r="E1459" i="15"/>
  <c r="I1459" i="15"/>
  <c r="U1459" i="15"/>
  <c r="V1459" i="15" s="1"/>
  <c r="R1459" i="15"/>
  <c r="H1459" i="15"/>
  <c r="B1459" i="15"/>
  <c r="K1459" i="15"/>
  <c r="A1460" i="15"/>
  <c r="J1460" i="15" l="1"/>
  <c r="F1460" i="15"/>
  <c r="O1460" i="15"/>
  <c r="C1460" i="15"/>
  <c r="Q1460" i="15"/>
  <c r="B1460" i="15"/>
  <c r="G1460" i="15"/>
  <c r="U1460" i="15"/>
  <c r="N1460" i="15"/>
  <c r="R1460" i="15"/>
  <c r="I1460" i="15"/>
  <c r="E1460" i="15"/>
  <c r="T1460" i="15"/>
  <c r="H1460" i="15"/>
  <c r="M1460" i="15"/>
  <c r="L1460" i="15"/>
  <c r="D1460" i="15"/>
  <c r="S1460" i="15"/>
  <c r="P1460" i="15"/>
  <c r="K1460" i="15"/>
  <c r="A1461" i="15"/>
  <c r="V1460" i="15" l="1"/>
  <c r="F1461" i="15"/>
  <c r="B1461" i="15"/>
  <c r="R1461" i="15"/>
  <c r="O1461" i="15"/>
  <c r="D1461" i="15"/>
  <c r="K1461" i="15"/>
  <c r="L1461" i="15"/>
  <c r="T1461" i="15"/>
  <c r="I1461" i="15"/>
  <c r="M1461" i="15"/>
  <c r="C1461" i="15"/>
  <c r="G1461" i="15"/>
  <c r="P1461" i="15"/>
  <c r="J1461" i="15"/>
  <c r="Q1461" i="15"/>
  <c r="N1461" i="15"/>
  <c r="E1461" i="15"/>
  <c r="H1461" i="15"/>
  <c r="S1461" i="15"/>
  <c r="U1461" i="15"/>
  <c r="A1462" i="15"/>
  <c r="V1461" i="15" l="1"/>
  <c r="G1462" i="15"/>
  <c r="S1462" i="15"/>
  <c r="P1462" i="15"/>
  <c r="C1462" i="15"/>
  <c r="B1462" i="15"/>
  <c r="N1462" i="15"/>
  <c r="K1462" i="15"/>
  <c r="Q1462" i="15"/>
  <c r="H1462" i="15"/>
  <c r="I1462" i="15"/>
  <c r="T1462" i="15"/>
  <c r="U1462" i="15"/>
  <c r="O1462" i="15"/>
  <c r="F1462" i="15"/>
  <c r="D1462" i="15"/>
  <c r="L1462" i="15"/>
  <c r="E1462" i="15"/>
  <c r="R1462" i="15"/>
  <c r="M1462" i="15"/>
  <c r="J1462" i="15"/>
  <c r="A1463" i="15"/>
  <c r="V1462" i="15" l="1"/>
  <c r="E1463" i="15"/>
  <c r="P1463" i="15"/>
  <c r="M1463" i="15"/>
  <c r="J1463" i="15"/>
  <c r="G1463" i="15"/>
  <c r="I1463" i="15"/>
  <c r="S1463" i="15"/>
  <c r="N1463" i="15"/>
  <c r="Q1463" i="15"/>
  <c r="F1463" i="15"/>
  <c r="D1463" i="15"/>
  <c r="R1463" i="15"/>
  <c r="B1463" i="15"/>
  <c r="C1463" i="15"/>
  <c r="K1463" i="15"/>
  <c r="U1463" i="15"/>
  <c r="H1463" i="15"/>
  <c r="L1463" i="15"/>
  <c r="O1463" i="15"/>
  <c r="T1463" i="15"/>
  <c r="A1464" i="15"/>
  <c r="V1463" i="15" l="1"/>
  <c r="C1464" i="15"/>
  <c r="S1464" i="15"/>
  <c r="E1464" i="15"/>
  <c r="P1464" i="15"/>
  <c r="M1464" i="15"/>
  <c r="I1464" i="15"/>
  <c r="O1464" i="15"/>
  <c r="D1464" i="15"/>
  <c r="J1464" i="15"/>
  <c r="F1464" i="15"/>
  <c r="N1464" i="15"/>
  <c r="G1464" i="15"/>
  <c r="K1464" i="15"/>
  <c r="B1464" i="15"/>
  <c r="T1464" i="15"/>
  <c r="R1464" i="15"/>
  <c r="Q1464" i="15"/>
  <c r="L1464" i="15"/>
  <c r="U1464" i="15"/>
  <c r="H1464" i="15"/>
  <c r="A1465" i="15"/>
  <c r="K1465" i="15" l="1"/>
  <c r="P1465" i="15"/>
  <c r="C1465" i="15"/>
  <c r="F1465" i="15"/>
  <c r="R1465" i="15"/>
  <c r="U1465" i="15"/>
  <c r="H1465" i="15"/>
  <c r="L1465" i="15"/>
  <c r="O1465" i="15"/>
  <c r="Q1465" i="15"/>
  <c r="E1465" i="15"/>
  <c r="M1465" i="15"/>
  <c r="S1465" i="15"/>
  <c r="B1465" i="15"/>
  <c r="D1465" i="15"/>
  <c r="J1465" i="15"/>
  <c r="T1465" i="15"/>
  <c r="N1465" i="15"/>
  <c r="I1465" i="15"/>
  <c r="G1465" i="15"/>
  <c r="A1466" i="15"/>
  <c r="V1464" i="15"/>
  <c r="V1465" i="15" l="1"/>
  <c r="J1466" i="15"/>
  <c r="O1466" i="15"/>
  <c r="P1466" i="15"/>
  <c r="I1466" i="15"/>
  <c r="R1466" i="15"/>
  <c r="C1466" i="15"/>
  <c r="D1466" i="15"/>
  <c r="B1466" i="15"/>
  <c r="M1466" i="15"/>
  <c r="F1466" i="15"/>
  <c r="E1466" i="15"/>
  <c r="G1466" i="15"/>
  <c r="T1466" i="15"/>
  <c r="H1466" i="15"/>
  <c r="L1466" i="15"/>
  <c r="N1466" i="15"/>
  <c r="S1466" i="15"/>
  <c r="U1466" i="15"/>
  <c r="Q1466" i="15"/>
  <c r="K1466" i="15"/>
  <c r="A1467" i="15"/>
  <c r="V1466" i="15" l="1"/>
  <c r="U1467" i="15"/>
  <c r="K1467" i="15"/>
  <c r="C1467" i="15"/>
  <c r="D1467" i="15"/>
  <c r="T1467" i="15"/>
  <c r="Q1467" i="15"/>
  <c r="J1467" i="15"/>
  <c r="E1467" i="15"/>
  <c r="R1467" i="15"/>
  <c r="L1467" i="15"/>
  <c r="H1467" i="15"/>
  <c r="M1467" i="15"/>
  <c r="G1467" i="15"/>
  <c r="O1467" i="15"/>
  <c r="B1467" i="15"/>
  <c r="S1467" i="15"/>
  <c r="F1467" i="15"/>
  <c r="N1467" i="15"/>
  <c r="P1467" i="15"/>
  <c r="I1467" i="15"/>
  <c r="A1468" i="15"/>
  <c r="P1468" i="15" l="1"/>
  <c r="M1468" i="15"/>
  <c r="L1468" i="15"/>
  <c r="E1468" i="15"/>
  <c r="G1468" i="15"/>
  <c r="S1468" i="15"/>
  <c r="J1468" i="15"/>
  <c r="N1468" i="15"/>
  <c r="O1468" i="15"/>
  <c r="R1468" i="15"/>
  <c r="K1468" i="15"/>
  <c r="F1468" i="15"/>
  <c r="U1468" i="15"/>
  <c r="H1468" i="15"/>
  <c r="B1468" i="15"/>
  <c r="C1468" i="15"/>
  <c r="T1468" i="15"/>
  <c r="D1468" i="15"/>
  <c r="Q1468" i="15"/>
  <c r="I1468" i="15"/>
  <c r="A1469" i="15"/>
  <c r="V1467" i="15"/>
  <c r="C1469" i="15" l="1"/>
  <c r="I1469" i="15"/>
  <c r="P1469" i="15"/>
  <c r="T1469" i="15"/>
  <c r="J1469" i="15"/>
  <c r="B1469" i="15"/>
  <c r="U1469" i="15"/>
  <c r="N1469" i="15"/>
  <c r="H1469" i="15"/>
  <c r="S1469" i="15"/>
  <c r="G1469" i="15"/>
  <c r="Q1469" i="15"/>
  <c r="K1469" i="15"/>
  <c r="F1469" i="15"/>
  <c r="M1469" i="15"/>
  <c r="D1469" i="15"/>
  <c r="O1469" i="15"/>
  <c r="E1469" i="15"/>
  <c r="R1469" i="15"/>
  <c r="L1469" i="15"/>
  <c r="A1470" i="15"/>
  <c r="V1468" i="15"/>
  <c r="K1470" i="15" l="1"/>
  <c r="E1470" i="15"/>
  <c r="G1470" i="15"/>
  <c r="I1470" i="15"/>
  <c r="P1470" i="15"/>
  <c r="S1470" i="15"/>
  <c r="U1470" i="15"/>
  <c r="B1470" i="15"/>
  <c r="F1470" i="15"/>
  <c r="Q1470" i="15"/>
  <c r="L1470" i="15"/>
  <c r="C1470" i="15"/>
  <c r="M1470" i="15"/>
  <c r="D1470" i="15"/>
  <c r="J1470" i="15"/>
  <c r="N1470" i="15"/>
  <c r="T1470" i="15"/>
  <c r="R1470" i="15"/>
  <c r="H1470" i="15"/>
  <c r="O1470" i="15"/>
  <c r="A1471" i="15"/>
  <c r="V1469" i="15"/>
  <c r="T1471" i="15" l="1"/>
  <c r="S1471" i="15"/>
  <c r="E1471" i="15"/>
  <c r="N1471" i="15"/>
  <c r="R1471" i="15"/>
  <c r="P1471" i="15"/>
  <c r="L1471" i="15"/>
  <c r="B1471" i="15"/>
  <c r="H1471" i="15"/>
  <c r="C1471" i="15"/>
  <c r="K1471" i="15"/>
  <c r="D1471" i="15"/>
  <c r="J1471" i="15"/>
  <c r="G1471" i="15"/>
  <c r="M1471" i="15"/>
  <c r="I1471" i="15"/>
  <c r="F1471" i="15"/>
  <c r="O1471" i="15"/>
  <c r="Q1471" i="15"/>
  <c r="U1471" i="15"/>
  <c r="A1472" i="15"/>
  <c r="V1470" i="15"/>
  <c r="V1471" i="15" l="1"/>
  <c r="I1472" i="15"/>
  <c r="G1472" i="15"/>
  <c r="S1472" i="15"/>
  <c r="D1472" i="15"/>
  <c r="N1472" i="15"/>
  <c r="O1472" i="15"/>
  <c r="Q1472" i="15"/>
  <c r="C1472" i="15"/>
  <c r="H1472" i="15"/>
  <c r="L1472" i="15"/>
  <c r="F1472" i="15"/>
  <c r="E1472" i="15"/>
  <c r="K1472" i="15"/>
  <c r="T1472" i="15"/>
  <c r="R1472" i="15"/>
  <c r="P1472" i="15"/>
  <c r="J1472" i="15"/>
  <c r="B1472" i="15"/>
  <c r="U1472" i="15"/>
  <c r="M1472" i="15"/>
  <c r="A1473" i="15"/>
  <c r="V1472" i="15" l="1"/>
  <c r="H1473" i="15"/>
  <c r="E1473" i="15"/>
  <c r="I1473" i="15"/>
  <c r="N1473" i="15"/>
  <c r="B1473" i="15"/>
  <c r="O1473" i="15"/>
  <c r="L1473" i="15"/>
  <c r="G1473" i="15"/>
  <c r="T1473" i="15"/>
  <c r="K1473" i="15"/>
  <c r="P1473" i="15"/>
  <c r="U1473" i="15"/>
  <c r="Q1473" i="15"/>
  <c r="J1473" i="15"/>
  <c r="M1473" i="15"/>
  <c r="S1473" i="15"/>
  <c r="F1473" i="15"/>
  <c r="D1473" i="15"/>
  <c r="C1473" i="15"/>
  <c r="R1473" i="15"/>
  <c r="A1474" i="15"/>
  <c r="V1473" i="15" l="1"/>
  <c r="H1474" i="15"/>
  <c r="K1474" i="15"/>
  <c r="T1474" i="15"/>
  <c r="D1474" i="15"/>
  <c r="N1474" i="15"/>
  <c r="U1474" i="15"/>
  <c r="I1474" i="15"/>
  <c r="P1474" i="15"/>
  <c r="B1474" i="15"/>
  <c r="Q1474" i="15"/>
  <c r="S1474" i="15"/>
  <c r="C1474" i="15"/>
  <c r="L1474" i="15"/>
  <c r="O1474" i="15"/>
  <c r="G1474" i="15"/>
  <c r="E1474" i="15"/>
  <c r="F1474" i="15"/>
  <c r="J1474" i="15"/>
  <c r="M1474" i="15"/>
  <c r="R1474" i="15"/>
  <c r="A1475" i="15"/>
  <c r="V1474" i="15" l="1"/>
  <c r="K1475" i="15"/>
  <c r="Q1475" i="15"/>
  <c r="U1475" i="15"/>
  <c r="B1475" i="15"/>
  <c r="F1475" i="15"/>
  <c r="H1475" i="15"/>
  <c r="R1475" i="15"/>
  <c r="L1475" i="15"/>
  <c r="C1475" i="15"/>
  <c r="S1475" i="15"/>
  <c r="D1475" i="15"/>
  <c r="I1475" i="15"/>
  <c r="M1475" i="15"/>
  <c r="J1475" i="15"/>
  <c r="T1475" i="15"/>
  <c r="N1475" i="15"/>
  <c r="P1475" i="15"/>
  <c r="E1475" i="15"/>
  <c r="G1475" i="15"/>
  <c r="O1475" i="15"/>
  <c r="A1476" i="15"/>
  <c r="S1476" i="15" l="1"/>
  <c r="L1476" i="15"/>
  <c r="O1476" i="15"/>
  <c r="D1476" i="15"/>
  <c r="Q1476" i="15"/>
  <c r="B1476" i="15"/>
  <c r="K1476" i="15"/>
  <c r="R1476" i="15"/>
  <c r="G1476" i="15"/>
  <c r="M1476" i="15"/>
  <c r="F1476" i="15"/>
  <c r="C1476" i="15"/>
  <c r="H1476" i="15"/>
  <c r="I1476" i="15"/>
  <c r="T1476" i="15"/>
  <c r="N1476" i="15"/>
  <c r="J1476" i="15"/>
  <c r="P1476" i="15"/>
  <c r="U1476" i="15"/>
  <c r="E1476" i="15"/>
  <c r="A1477" i="15"/>
  <c r="V1475" i="15"/>
  <c r="B1477" i="15" l="1"/>
  <c r="L1477" i="15"/>
  <c r="U1477" i="15"/>
  <c r="K1477" i="15"/>
  <c r="S1477" i="15"/>
  <c r="H1477" i="15"/>
  <c r="T1477" i="15"/>
  <c r="N1477" i="15"/>
  <c r="D1477" i="15"/>
  <c r="J1477" i="15"/>
  <c r="C1477" i="15"/>
  <c r="P1477" i="15"/>
  <c r="M1477" i="15"/>
  <c r="O1477" i="15"/>
  <c r="E1477" i="15"/>
  <c r="F1477" i="15"/>
  <c r="Q1477" i="15"/>
  <c r="I1477" i="15"/>
  <c r="R1477" i="15"/>
  <c r="G1477" i="15"/>
  <c r="A1478" i="15"/>
  <c r="V1476" i="15"/>
  <c r="V1477" i="15" l="1"/>
  <c r="H1478" i="15"/>
  <c r="G1478" i="15"/>
  <c r="O1478" i="15"/>
  <c r="S1478" i="15"/>
  <c r="D1478" i="15"/>
  <c r="N1478" i="15"/>
  <c r="B1478" i="15"/>
  <c r="L1478" i="15"/>
  <c r="I1478" i="15"/>
  <c r="M1478" i="15"/>
  <c r="U1478" i="15"/>
  <c r="K1478" i="15"/>
  <c r="P1478" i="15"/>
  <c r="C1478" i="15"/>
  <c r="R1478" i="15"/>
  <c r="E1478" i="15"/>
  <c r="F1478" i="15"/>
  <c r="Q1478" i="15"/>
  <c r="T1478" i="15"/>
  <c r="J1478" i="15"/>
  <c r="A1479" i="15"/>
  <c r="V1478" i="15" l="1"/>
  <c r="E1479" i="15"/>
  <c r="U1479" i="15"/>
  <c r="Q1479" i="15"/>
  <c r="K1479" i="15"/>
  <c r="C1479" i="15"/>
  <c r="D1479" i="15"/>
  <c r="P1479" i="15"/>
  <c r="M1479" i="15"/>
  <c r="O1479" i="15"/>
  <c r="J1479" i="15"/>
  <c r="B1479" i="15"/>
  <c r="F1479" i="15"/>
  <c r="H1479" i="15"/>
  <c r="G1479" i="15"/>
  <c r="N1479" i="15"/>
  <c r="I1479" i="15"/>
  <c r="T1479" i="15"/>
  <c r="R1479" i="15"/>
  <c r="S1479" i="15"/>
  <c r="L1479" i="15"/>
  <c r="A1480" i="15"/>
  <c r="V1479" i="15" l="1"/>
  <c r="J1480" i="15"/>
  <c r="Q1480" i="15"/>
  <c r="P1480" i="15"/>
  <c r="N1480" i="15"/>
  <c r="F1480" i="15"/>
  <c r="S1480" i="15"/>
  <c r="K1480" i="15"/>
  <c r="T1480" i="15"/>
  <c r="H1480" i="15"/>
  <c r="B1480" i="15"/>
  <c r="G1480" i="15"/>
  <c r="O1480" i="15"/>
  <c r="C1480" i="15"/>
  <c r="E1480" i="15"/>
  <c r="M1480" i="15"/>
  <c r="I1480" i="15"/>
  <c r="R1480" i="15"/>
  <c r="L1480" i="15"/>
  <c r="U1480" i="15"/>
  <c r="D1480" i="15"/>
  <c r="A1481" i="15"/>
  <c r="M1481" i="15" l="1"/>
  <c r="F1481" i="15"/>
  <c r="B1481" i="15"/>
  <c r="L1481" i="15"/>
  <c r="E1481" i="15"/>
  <c r="N1481" i="15"/>
  <c r="H1481" i="15"/>
  <c r="D1481" i="15"/>
  <c r="C1481" i="15"/>
  <c r="R1481" i="15"/>
  <c r="O1481" i="15"/>
  <c r="P1481" i="15"/>
  <c r="Q1481" i="15"/>
  <c r="T1481" i="15"/>
  <c r="K1481" i="15"/>
  <c r="J1481" i="15"/>
  <c r="G1481" i="15"/>
  <c r="I1481" i="15"/>
  <c r="U1481" i="15"/>
  <c r="S1481" i="15"/>
  <c r="A1482" i="15"/>
  <c r="V1480" i="15"/>
  <c r="V1481" i="15" l="1"/>
  <c r="I1482" i="15"/>
  <c r="D1482" i="15"/>
  <c r="J1482" i="15"/>
  <c r="U1482" i="15"/>
  <c r="G1482" i="15"/>
  <c r="O1482" i="15"/>
  <c r="T1482" i="15"/>
  <c r="E1482" i="15"/>
  <c r="B1482" i="15"/>
  <c r="P1482" i="15"/>
  <c r="N1482" i="15"/>
  <c r="M1482" i="15"/>
  <c r="K1482" i="15"/>
  <c r="H1482" i="15"/>
  <c r="Q1482" i="15"/>
  <c r="F1482" i="15"/>
  <c r="R1482" i="15"/>
  <c r="L1482" i="15"/>
  <c r="C1482" i="15"/>
  <c r="S1482" i="15"/>
  <c r="A1483" i="15"/>
  <c r="V1482" i="15" l="1"/>
  <c r="L1483" i="15"/>
  <c r="M1483" i="15"/>
  <c r="F1483" i="15"/>
  <c r="C1483" i="15"/>
  <c r="Q1483" i="15"/>
  <c r="D1483" i="15"/>
  <c r="O1483" i="15"/>
  <c r="N1483" i="15"/>
  <c r="E1483" i="15"/>
  <c r="J1483" i="15"/>
  <c r="G1483" i="15"/>
  <c r="R1483" i="15"/>
  <c r="S1483" i="15"/>
  <c r="T1483" i="15"/>
  <c r="H1483" i="15"/>
  <c r="I1483" i="15"/>
  <c r="P1483" i="15"/>
  <c r="K1483" i="15"/>
  <c r="B1483" i="15"/>
  <c r="U1483" i="15"/>
  <c r="A1484" i="15"/>
  <c r="V1483" i="15" l="1"/>
  <c r="L1484" i="15"/>
  <c r="F1484" i="15"/>
  <c r="D1484" i="15"/>
  <c r="H1484" i="15"/>
  <c r="C1484" i="15"/>
  <c r="B1484" i="15"/>
  <c r="N1484" i="15"/>
  <c r="U1484" i="15"/>
  <c r="R1484" i="15"/>
  <c r="G1484" i="15"/>
  <c r="S1484" i="15"/>
  <c r="O1484" i="15"/>
  <c r="P1484" i="15"/>
  <c r="I1484" i="15"/>
  <c r="Q1484" i="15"/>
  <c r="K1484" i="15"/>
  <c r="E1484" i="15"/>
  <c r="J1484" i="15"/>
  <c r="T1484" i="15"/>
  <c r="M1484" i="15"/>
  <c r="A1485" i="15"/>
  <c r="V1484" i="15" l="1"/>
  <c r="C1485" i="15"/>
  <c r="Q1485" i="15"/>
  <c r="R1485" i="15"/>
  <c r="L1485" i="15"/>
  <c r="E1485" i="15"/>
  <c r="T1485" i="15"/>
  <c r="K1485" i="15"/>
  <c r="G1485" i="15"/>
  <c r="U1485" i="15"/>
  <c r="I1485" i="15"/>
  <c r="N1485" i="15"/>
  <c r="O1485" i="15"/>
  <c r="S1485" i="15"/>
  <c r="B1485" i="15"/>
  <c r="M1485" i="15"/>
  <c r="F1485" i="15"/>
  <c r="H1485" i="15"/>
  <c r="J1485" i="15"/>
  <c r="P1485" i="15"/>
  <c r="D1485" i="15"/>
  <c r="A1486" i="15"/>
  <c r="S1486" i="15" l="1"/>
  <c r="F1486" i="15"/>
  <c r="I1486" i="15"/>
  <c r="L1486" i="15"/>
  <c r="Q1486" i="15"/>
  <c r="U1486" i="15"/>
  <c r="P1486" i="15"/>
  <c r="C1486" i="15"/>
  <c r="B1486" i="15"/>
  <c r="G1486" i="15"/>
  <c r="R1486" i="15"/>
  <c r="H1486" i="15"/>
  <c r="D1486" i="15"/>
  <c r="O1486" i="15"/>
  <c r="N1486" i="15"/>
  <c r="M1486" i="15"/>
  <c r="E1486" i="15"/>
  <c r="K1486" i="15"/>
  <c r="J1486" i="15"/>
  <c r="T1486" i="15"/>
  <c r="A1487" i="15"/>
  <c r="V1485" i="15"/>
  <c r="V1486" i="15" l="1"/>
  <c r="R1487" i="15"/>
  <c r="I1487" i="15"/>
  <c r="P1487" i="15"/>
  <c r="D1487" i="15"/>
  <c r="N1487" i="15"/>
  <c r="K1487" i="15"/>
  <c r="G1487" i="15"/>
  <c r="M1487" i="15"/>
  <c r="F1487" i="15"/>
  <c r="L1487" i="15"/>
  <c r="H1487" i="15"/>
  <c r="C1487" i="15"/>
  <c r="B1487" i="15"/>
  <c r="Q1487" i="15"/>
  <c r="J1487" i="15"/>
  <c r="O1487" i="15"/>
  <c r="T1487" i="15"/>
  <c r="E1487" i="15"/>
  <c r="S1487" i="15"/>
  <c r="U1487" i="15"/>
  <c r="A1488" i="15"/>
  <c r="V1487" i="15" l="1"/>
  <c r="N1488" i="15"/>
  <c r="O1488" i="15"/>
  <c r="R1488" i="15"/>
  <c r="L1488" i="15"/>
  <c r="K1488" i="15"/>
  <c r="G1488" i="15"/>
  <c r="I1488" i="15"/>
  <c r="S1488" i="15"/>
  <c r="J1488" i="15"/>
  <c r="D1488" i="15"/>
  <c r="B1488" i="15"/>
  <c r="M1488" i="15"/>
  <c r="C1488" i="15"/>
  <c r="U1488" i="15"/>
  <c r="T1488" i="15"/>
  <c r="F1488" i="15"/>
  <c r="P1488" i="15"/>
  <c r="E1488" i="15"/>
  <c r="H1488" i="15"/>
  <c r="Q1488" i="15"/>
  <c r="A1489" i="15"/>
  <c r="J1489" i="15" l="1"/>
  <c r="B1489" i="15"/>
  <c r="T1489" i="15"/>
  <c r="C1489" i="15"/>
  <c r="E1489" i="15"/>
  <c r="D1489" i="15"/>
  <c r="S1489" i="15"/>
  <c r="L1489" i="15"/>
  <c r="G1489" i="15"/>
  <c r="M1489" i="15"/>
  <c r="I1489" i="15"/>
  <c r="F1489" i="15"/>
  <c r="H1489" i="15"/>
  <c r="P1489" i="15"/>
  <c r="Q1489" i="15"/>
  <c r="N1489" i="15"/>
  <c r="U1489" i="15"/>
  <c r="V1489" i="15" s="1"/>
  <c r="O1489" i="15"/>
  <c r="K1489" i="15"/>
  <c r="R1489" i="15"/>
  <c r="A1490" i="15"/>
  <c r="V1488" i="15"/>
  <c r="B1490" i="15" l="1"/>
  <c r="M1490" i="15"/>
  <c r="I1490" i="15"/>
  <c r="S1490" i="15"/>
  <c r="F1490" i="15"/>
  <c r="O1490" i="15"/>
  <c r="L1490" i="15"/>
  <c r="N1490" i="15"/>
  <c r="U1490" i="15"/>
  <c r="Q1490" i="15"/>
  <c r="C1490" i="15"/>
  <c r="K1490" i="15"/>
  <c r="P1490" i="15"/>
  <c r="E1490" i="15"/>
  <c r="G1490" i="15"/>
  <c r="H1490" i="15"/>
  <c r="R1490" i="15"/>
  <c r="T1490" i="15"/>
  <c r="D1490" i="15"/>
  <c r="J1490" i="15"/>
  <c r="A1491" i="15"/>
  <c r="P1491" i="15" l="1"/>
  <c r="I1491" i="15"/>
  <c r="U1491" i="15"/>
  <c r="R1491" i="15"/>
  <c r="N1491" i="15"/>
  <c r="J1491" i="15"/>
  <c r="Q1491" i="15"/>
  <c r="G1491" i="15"/>
  <c r="E1491" i="15"/>
  <c r="D1491" i="15"/>
  <c r="H1491" i="15"/>
  <c r="M1491" i="15"/>
  <c r="K1491" i="15"/>
  <c r="L1491" i="15"/>
  <c r="F1491" i="15"/>
  <c r="T1491" i="15"/>
  <c r="S1491" i="15"/>
  <c r="B1491" i="15"/>
  <c r="C1491" i="15"/>
  <c r="O1491" i="15"/>
  <c r="A1492" i="15"/>
  <c r="V1490" i="15"/>
  <c r="V1491" i="15" l="1"/>
  <c r="D1492" i="15"/>
  <c r="J1492" i="15"/>
  <c r="S1492" i="15"/>
  <c r="K1492" i="15"/>
  <c r="Q1492" i="15"/>
  <c r="F1492" i="15"/>
  <c r="E1492" i="15"/>
  <c r="I1492" i="15"/>
  <c r="N1492" i="15"/>
  <c r="T1492" i="15"/>
  <c r="B1492" i="15"/>
  <c r="O1492" i="15"/>
  <c r="G1492" i="15"/>
  <c r="U1492" i="15"/>
  <c r="M1492" i="15"/>
  <c r="R1492" i="15"/>
  <c r="H1492" i="15"/>
  <c r="C1492" i="15"/>
  <c r="P1492" i="15"/>
  <c r="L1492" i="15"/>
  <c r="A1493" i="15"/>
  <c r="V1492" i="15" l="1"/>
  <c r="U1493" i="15"/>
  <c r="O1493" i="15"/>
  <c r="E1493" i="15"/>
  <c r="F1493" i="15"/>
  <c r="S1493" i="15"/>
  <c r="R1493" i="15"/>
  <c r="N1493" i="15"/>
  <c r="B1493" i="15"/>
  <c r="Q1493" i="15"/>
  <c r="T1493" i="15"/>
  <c r="I1493" i="15"/>
  <c r="P1493" i="15"/>
  <c r="J1493" i="15"/>
  <c r="L1493" i="15"/>
  <c r="H1493" i="15"/>
  <c r="D1493" i="15"/>
  <c r="G1493" i="15"/>
  <c r="K1493" i="15"/>
  <c r="M1493" i="15"/>
  <c r="C1493" i="15"/>
  <c r="A1494" i="15"/>
  <c r="F1494" i="15" l="1"/>
  <c r="G1494" i="15"/>
  <c r="L1494" i="15"/>
  <c r="I1494" i="15"/>
  <c r="R1494" i="15"/>
  <c r="M1494" i="15"/>
  <c r="B1494" i="15"/>
  <c r="N1494" i="15"/>
  <c r="C1494" i="15"/>
  <c r="Q1494" i="15"/>
  <c r="T1494" i="15"/>
  <c r="D1494" i="15"/>
  <c r="U1494" i="15"/>
  <c r="O1494" i="15"/>
  <c r="E1494" i="15"/>
  <c r="J1494" i="15"/>
  <c r="K1494" i="15"/>
  <c r="S1494" i="15"/>
  <c r="P1494" i="15"/>
  <c r="H1494" i="15"/>
  <c r="A1495" i="15"/>
  <c r="V1493" i="15"/>
  <c r="J1495" i="15" l="1"/>
  <c r="M1495" i="15"/>
  <c r="L1495" i="15"/>
  <c r="G1495" i="15"/>
  <c r="S1495" i="15"/>
  <c r="C1495" i="15"/>
  <c r="B1495" i="15"/>
  <c r="H1495" i="15"/>
  <c r="K1495" i="15"/>
  <c r="T1495" i="15"/>
  <c r="R1495" i="15"/>
  <c r="E1495" i="15"/>
  <c r="Q1495" i="15"/>
  <c r="F1495" i="15"/>
  <c r="P1495" i="15"/>
  <c r="D1495" i="15"/>
  <c r="O1495" i="15"/>
  <c r="N1495" i="15"/>
  <c r="U1495" i="15"/>
  <c r="I1495" i="15"/>
  <c r="A1496" i="15"/>
  <c r="V1494" i="15"/>
  <c r="V1495" i="15" l="1"/>
  <c r="I1496" i="15"/>
  <c r="L1496" i="15"/>
  <c r="J1496" i="15"/>
  <c r="H1496" i="15"/>
  <c r="P1496" i="15"/>
  <c r="B1496" i="15"/>
  <c r="S1496" i="15"/>
  <c r="K1496" i="15"/>
  <c r="F1496" i="15"/>
  <c r="U1496" i="15"/>
  <c r="M1496" i="15"/>
  <c r="C1496" i="15"/>
  <c r="O1496" i="15"/>
  <c r="T1496" i="15"/>
  <c r="D1496" i="15"/>
  <c r="N1496" i="15"/>
  <c r="R1496" i="15"/>
  <c r="E1496" i="15"/>
  <c r="G1496" i="15"/>
  <c r="Q1496" i="15"/>
  <c r="A1497" i="15"/>
  <c r="V1496" i="15" l="1"/>
  <c r="E1497" i="15"/>
  <c r="C1497" i="15"/>
  <c r="Q1497" i="15"/>
  <c r="H1497" i="15"/>
  <c r="F1497" i="15"/>
  <c r="P1497" i="15"/>
  <c r="U1497" i="15"/>
  <c r="K1497" i="15"/>
  <c r="I1497" i="15"/>
  <c r="T1497" i="15"/>
  <c r="D1497" i="15"/>
  <c r="S1497" i="15"/>
  <c r="M1497" i="15"/>
  <c r="O1497" i="15"/>
  <c r="R1497" i="15"/>
  <c r="J1497" i="15"/>
  <c r="B1497" i="15"/>
  <c r="G1497" i="15"/>
  <c r="N1497" i="15"/>
  <c r="L1497" i="15"/>
  <c r="A1498" i="15"/>
  <c r="H1498" i="15" l="1"/>
  <c r="S1498" i="15"/>
  <c r="K1498" i="15"/>
  <c r="B1498" i="15"/>
  <c r="R1498" i="15"/>
  <c r="F1498" i="15"/>
  <c r="T1498" i="15"/>
  <c r="Q1498" i="15"/>
  <c r="E1498" i="15"/>
  <c r="O1498" i="15"/>
  <c r="G1498" i="15"/>
  <c r="C1498" i="15"/>
  <c r="M1498" i="15"/>
  <c r="U1498" i="15"/>
  <c r="V1498" i="15" s="1"/>
  <c r="N1498" i="15"/>
  <c r="I1498" i="15"/>
  <c r="P1498" i="15"/>
  <c r="L1498" i="15"/>
  <c r="D1498" i="15"/>
  <c r="J1498" i="15"/>
  <c r="A1499" i="15"/>
  <c r="V1497" i="15"/>
  <c r="O1499" i="15" l="1"/>
  <c r="D1499" i="15"/>
  <c r="I1499" i="15"/>
  <c r="U1499" i="15"/>
  <c r="Q1499" i="15"/>
  <c r="F1499" i="15"/>
  <c r="T1499" i="15"/>
  <c r="G1499" i="15"/>
  <c r="M1499" i="15"/>
  <c r="K1499" i="15"/>
  <c r="S1499" i="15"/>
  <c r="E1499" i="15"/>
  <c r="C1499" i="15"/>
  <c r="L1499" i="15"/>
  <c r="N1499" i="15"/>
  <c r="R1499" i="15"/>
  <c r="B1499" i="15"/>
  <c r="H1499" i="15"/>
  <c r="J1499" i="15"/>
  <c r="P1499" i="15"/>
  <c r="A1500" i="15"/>
  <c r="V1499" i="15" l="1"/>
  <c r="S1500" i="15"/>
  <c r="N1500" i="15"/>
  <c r="C1500" i="15"/>
  <c r="E1500" i="15"/>
  <c r="P1500" i="15"/>
  <c r="G1500" i="15"/>
  <c r="F1500" i="15"/>
  <c r="R1500" i="15"/>
  <c r="D1500" i="15"/>
  <c r="L1500" i="15"/>
  <c r="U1500" i="15"/>
  <c r="I1500" i="15"/>
  <c r="H1500" i="15"/>
  <c r="K1500" i="15"/>
  <c r="O1500" i="15"/>
  <c r="M1500" i="15"/>
  <c r="Q1500" i="15"/>
  <c r="B1500" i="15"/>
  <c r="T1500" i="15"/>
  <c r="J1500" i="15"/>
  <c r="A1501" i="15"/>
  <c r="V1500" i="15" l="1"/>
  <c r="C1501" i="15"/>
  <c r="O1501" i="15"/>
  <c r="F1501" i="15"/>
  <c r="R1501" i="15"/>
  <c r="Q1501" i="15"/>
  <c r="S1501" i="15"/>
  <c r="P1501" i="15"/>
  <c r="E1501" i="15"/>
  <c r="B1501" i="15"/>
  <c r="M1501" i="15"/>
  <c r="G1501" i="15"/>
  <c r="H1501" i="15"/>
  <c r="T1501" i="15"/>
  <c r="L1501" i="15"/>
  <c r="K1501" i="15"/>
  <c r="N1501" i="15"/>
  <c r="D1501" i="15"/>
  <c r="I1501" i="15"/>
  <c r="J1501" i="15"/>
  <c r="U1501" i="15"/>
  <c r="V1501" i="15" s="1"/>
  <c r="A1502" i="15"/>
  <c r="R1502" i="15" l="1"/>
  <c r="K1502" i="15"/>
  <c r="F1502" i="15"/>
  <c r="U1502" i="15"/>
  <c r="T1502" i="15"/>
  <c r="E1502" i="15"/>
  <c r="C1502" i="15"/>
  <c r="N1502" i="15"/>
  <c r="L1502" i="15"/>
  <c r="Q1502" i="15"/>
  <c r="M1502" i="15"/>
  <c r="I1502" i="15"/>
  <c r="G1502" i="15"/>
  <c r="D1502" i="15"/>
  <c r="S1502" i="15"/>
  <c r="P1502" i="15"/>
  <c r="O1502" i="15"/>
  <c r="J1502" i="15"/>
  <c r="B1502" i="15"/>
  <c r="H1502" i="15"/>
  <c r="V1502" i="1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B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F3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D5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Upisati godinu
</t>
        </r>
      </text>
    </comment>
    <comment ref="E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</t>
        </r>
      </text>
    </comment>
    <comment ref="F7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G7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programa se automatski učitava nakon unosa šifre programa
</t>
        </r>
      </text>
    </comment>
    <comment ref="H7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J7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Pg aktivnosti.</t>
        </r>
      </text>
    </comment>
    <comment ref="O7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Unosi se ili usvojen budžet, ili poslednji rebalans, odnosno tekući budžet
</t>
        </r>
      </text>
    </comment>
    <comment ref="C24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На шестом нивоу.
Пример: 
711111 а не 711000, или 711
</t>
        </r>
      </text>
    </comment>
    <comment ref="H24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Unosi se ili usvojen budžet, ili poslednji rebalans, odnosno tekući budžet
</t>
        </r>
      </text>
    </comment>
    <comment ref="M34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Upisuje se kao broj. 
Na primer 1 a ne 01.</t>
        </r>
      </text>
    </comment>
    <comment ref="N34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Уносе се одговарајућа конта класе 4, 5 и 6 ( а не конта из класе 2) и то на трећем нивоу ( напр. 411, 421 и сл).
Не користити формат 411000 и сл.</t>
        </r>
      </text>
    </comment>
    <comment ref="E5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Primer: 2018-07
</t>
        </r>
      </text>
    </comment>
    <comment ref="G52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iz padajućeg menija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G3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E5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Upisati godinu
</t>
        </r>
      </text>
    </comment>
    <comment ref="F7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</t>
        </r>
      </text>
    </comment>
    <comment ref="G7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H7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programa se automatski učitava nakon unosa šifre programa
</t>
        </r>
      </text>
    </comment>
    <comment ref="I7" authorId="0" shapeId="0" xr:uid="{00000000-0006-0000-0100-000007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J7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
Polje je crveno ukoliko se unese pogrešna šifra, različita od nadređenog programa
</t>
        </r>
      </text>
    </comment>
    <comment ref="K7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Pg aktivnosti.</t>
        </r>
      </text>
    </comment>
    <comment ref="L7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Prve 4 cifre = pripadajućem programu.
U istom redu unosi se</t>
        </r>
        <r>
          <rPr>
            <sz val="12"/>
            <color indexed="81"/>
            <rFont val="Tahoma"/>
            <family val="2"/>
            <charset val="204"/>
          </rPr>
          <t xml:space="preserve"> ili</t>
        </r>
        <r>
          <rPr>
            <sz val="9"/>
            <color indexed="81"/>
            <rFont val="Tahoma"/>
            <family val="2"/>
            <charset val="204"/>
          </rPr>
          <t xml:space="preserve">  programska aktivnost</t>
        </r>
        <r>
          <rPr>
            <sz val="14"/>
            <color indexed="81"/>
            <rFont val="Tahoma"/>
            <family val="2"/>
            <charset val="204"/>
          </rPr>
          <t xml:space="preserve"> ili </t>
        </r>
        <r>
          <rPr>
            <sz val="9"/>
            <color indexed="81"/>
            <rFont val="Tahoma"/>
            <family val="2"/>
            <charset val="204"/>
          </rPr>
          <t>projekat.</t>
        </r>
      </text>
    </comment>
    <comment ref="N7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Upisuje se kao broj. 
Na primer 1 a ne 01.</t>
        </r>
      </text>
    </comment>
    <comment ref="O7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На трећем нивоу.
Пример: 
411 а не 411000, или 411111</t>
        </r>
      </text>
    </comment>
    <comment ref="P7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Unosi se ili usvojen budžet, ili poslednji rebalans, odnosno tekući budžet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D3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D5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Upisati godinu
</t>
        </r>
      </text>
    </comment>
    <comment ref="D7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На шестом нивоу.
Пример: 
711111 а не 711000, или 711
</t>
        </r>
      </text>
    </comment>
    <comment ref="G7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Unosi se ili usvojen budžet, ili poslednji rebalans, odnosno tekući budžet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3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G3" authorId="0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E5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Upisati godinu
</t>
        </r>
      </text>
    </comment>
    <comment ref="F9" authorId="0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</t>
        </r>
      </text>
    </comment>
    <comment ref="G9" authorId="0" shapeId="0" xr:uid="{00000000-0006-0000-0300-000005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H9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programa se automatski učitava nakon unosa šifre programa
</t>
        </r>
      </text>
    </comment>
    <comment ref="I9" authorId="0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J9" authorId="0" shapeId="0" xr:uid="{00000000-0006-0000-0300-000008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 u polju u koji se unosi podatak.
Polje je crveno dok se ne unese odgovarajuća šifra PA ili projekta.</t>
        </r>
      </text>
    </comment>
    <comment ref="K9" authorId="0" shapeId="0" xr:uid="{00000000-0006-0000-0300-000009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Pg aktivnosti.</t>
        </r>
      </text>
    </comment>
    <comment ref="N9" authorId="0" shapeId="0" xr:uid="{00000000-0006-0000-0300-00000A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Upisuje se kao broj. 
Na primer 1 a ne 01.</t>
        </r>
      </text>
    </comment>
    <comment ref="O9" authorId="0" shapeId="0" xr:uid="{00000000-0006-0000-0300-00000B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Уносе се одговарајућа конта класе 4, 5 и 6 ( а не конта из класе 2) и то на трећем нивоу ( напр. 411, 421 и сл).
Не користити формат 411000 и сл.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4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naziv JLS iz padajućeg menija</t>
        </r>
      </text>
    </comment>
    <comment ref="F9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Primer: 2018-07
</t>
        </r>
      </text>
    </comment>
    <comment ref="H9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Izabrati iz padajućeg menija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Šifra JLS se automatski učitava nakon unosa naziva JLS u polju C4
</t>
        </r>
      </text>
    </comment>
    <comment ref="M7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Bira se iz padajućeg menija</t>
        </r>
      </text>
    </comment>
    <comment ref="N7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Naziv Pg aktivnosti.</t>
        </r>
      </text>
    </comment>
  </commentList>
</comments>
</file>

<file path=xl/sharedStrings.xml><?xml version="1.0" encoding="utf-8"?>
<sst xmlns="http://schemas.openxmlformats.org/spreadsheetml/2006/main" count="8387" uniqueCount="1924">
  <si>
    <t>rb</t>
  </si>
  <si>
    <t>naziv</t>
  </si>
  <si>
    <t>šifra JLS</t>
  </si>
  <si>
    <t>Александровац</t>
  </si>
  <si>
    <t>Алексинац</t>
  </si>
  <si>
    <t>Аранђеловац</t>
  </si>
  <si>
    <t>Ариље</t>
  </si>
  <si>
    <t>Бабушница</t>
  </si>
  <si>
    <t>Бајина Башта</t>
  </si>
  <si>
    <t>Баточина</t>
  </si>
  <si>
    <t>Бела Паланка</t>
  </si>
  <si>
    <t>Блаце</t>
  </si>
  <si>
    <t>Богатић</t>
  </si>
  <si>
    <t>Бојник</t>
  </si>
  <si>
    <t>Бољевац</t>
  </si>
  <si>
    <t>Бор</t>
  </si>
  <si>
    <t>Босилеград</t>
  </si>
  <si>
    <t>Брус</t>
  </si>
  <si>
    <t>Бујановац</t>
  </si>
  <si>
    <t>Црна Трава</t>
  </si>
  <si>
    <t>Ћићевац</t>
  </si>
  <si>
    <t>Ћуприја</t>
  </si>
  <si>
    <t>Чачак</t>
  </si>
  <si>
    <t>Чајетина</t>
  </si>
  <si>
    <t>Деспотовац</t>
  </si>
  <si>
    <t>Димитровград</t>
  </si>
  <si>
    <t>Дољевац</t>
  </si>
  <si>
    <t>Гаџин Хан</t>
  </si>
  <si>
    <t>Голубац</t>
  </si>
  <si>
    <t>Горњи Милановац</t>
  </si>
  <si>
    <t>Ивањица</t>
  </si>
  <si>
    <t>Кладово</t>
  </si>
  <si>
    <t>Кнић</t>
  </si>
  <si>
    <t>Књажевац</t>
  </si>
  <si>
    <t>Коцељева</t>
  </si>
  <si>
    <t>Косјерић</t>
  </si>
  <si>
    <t>Краљево</t>
  </si>
  <si>
    <t>Крупањ</t>
  </si>
  <si>
    <t>Крушевац</t>
  </si>
  <si>
    <t>Кучево</t>
  </si>
  <si>
    <t>Куршумлија</t>
  </si>
  <si>
    <t>Лајковац</t>
  </si>
  <si>
    <t>Лебане</t>
  </si>
  <si>
    <t>Лесковац</t>
  </si>
  <si>
    <t>Лозница</t>
  </si>
  <si>
    <t>Лучани</t>
  </si>
  <si>
    <t>Љиг</t>
  </si>
  <si>
    <t>Љубовија</t>
  </si>
  <si>
    <t>Мајданпек</t>
  </si>
  <si>
    <t>Мали Зворник</t>
  </si>
  <si>
    <t>Мало Црниће</t>
  </si>
  <si>
    <t>Медвеђа</t>
  </si>
  <si>
    <t>Мерошина</t>
  </si>
  <si>
    <t>Мионица</t>
  </si>
  <si>
    <t>Неготин</t>
  </si>
  <si>
    <t>Нова Варош</t>
  </si>
  <si>
    <t>Нови Пазар</t>
  </si>
  <si>
    <t>Осечина</t>
  </si>
  <si>
    <t>Параћин</t>
  </si>
  <si>
    <t>Петровац на Млави</t>
  </si>
  <si>
    <t>Пирот</t>
  </si>
  <si>
    <t>Пожаревац</t>
  </si>
  <si>
    <t>Пожега</t>
  </si>
  <si>
    <t>Прешево</t>
  </si>
  <si>
    <t>Прибој</t>
  </si>
  <si>
    <t>Пријепоље</t>
  </si>
  <si>
    <t>Прокупље</t>
  </si>
  <si>
    <t>Рача</t>
  </si>
  <si>
    <t>Рашка</t>
  </si>
  <si>
    <t>Ражањ</t>
  </si>
  <si>
    <t>Рековац</t>
  </si>
  <si>
    <t>Сјеница</t>
  </si>
  <si>
    <t>Смедерево</t>
  </si>
  <si>
    <t>Смедеревска Паланка</t>
  </si>
  <si>
    <t>Сокобања</t>
  </si>
  <si>
    <t>Сурдулица</t>
  </si>
  <si>
    <t>Јагодина</t>
  </si>
  <si>
    <t>Свилајнац</t>
  </si>
  <si>
    <t>Сврљиг</t>
  </si>
  <si>
    <t>Шабац</t>
  </si>
  <si>
    <t>Ужице</t>
  </si>
  <si>
    <t>Топола</t>
  </si>
  <si>
    <t>Трговиште</t>
  </si>
  <si>
    <t>Трстеник</t>
  </si>
  <si>
    <t>Тутин</t>
  </si>
  <si>
    <t>Уб</t>
  </si>
  <si>
    <t>Ваљево</t>
  </si>
  <si>
    <t>Варварин</t>
  </si>
  <si>
    <t>Велика Плана</t>
  </si>
  <si>
    <t>Велико Градиште</t>
  </si>
  <si>
    <t>Владичин Хан</t>
  </si>
  <si>
    <t>Владимирци</t>
  </si>
  <si>
    <t>Власотинце</t>
  </si>
  <si>
    <t>Врање</t>
  </si>
  <si>
    <t>Врњачка Бања</t>
  </si>
  <si>
    <t>Зајечар</t>
  </si>
  <si>
    <t>Жабари</t>
  </si>
  <si>
    <t>Жагубица</t>
  </si>
  <si>
    <t>Житорађа</t>
  </si>
  <si>
    <t>Лапово</t>
  </si>
  <si>
    <t>Ада</t>
  </si>
  <si>
    <t>Алибунар</t>
  </si>
  <si>
    <t>Апатин</t>
  </si>
  <si>
    <t>Бач</t>
  </si>
  <si>
    <t>Бачка Паланка</t>
  </si>
  <si>
    <t>Бачка Топола</t>
  </si>
  <si>
    <t>Бачки Петровац</t>
  </si>
  <si>
    <t>Бечеј</t>
  </si>
  <si>
    <t>Бела Црква</t>
  </si>
  <si>
    <t>Беочин</t>
  </si>
  <si>
    <t>Чока</t>
  </si>
  <si>
    <t>Инђија</t>
  </si>
  <si>
    <t>Ириг</t>
  </si>
  <si>
    <t>Кањижа</t>
  </si>
  <si>
    <t>Кикинда</t>
  </si>
  <si>
    <t>Ковачица</t>
  </si>
  <si>
    <t>Ковин</t>
  </si>
  <si>
    <t>Кула</t>
  </si>
  <si>
    <t>Мали Иђош</t>
  </si>
  <si>
    <t>Нова Црња</t>
  </si>
  <si>
    <t>Нови Бечеј</t>
  </si>
  <si>
    <t>Нови Кнежевац</t>
  </si>
  <si>
    <t>Оџаци</t>
  </si>
  <si>
    <t>Опово</t>
  </si>
  <si>
    <t>Панчево</t>
  </si>
  <si>
    <t>Пећинци</t>
  </si>
  <si>
    <t>Пландиште</t>
  </si>
  <si>
    <t>Рума</t>
  </si>
  <si>
    <t>Сечањ</t>
  </si>
  <si>
    <t>Сента</t>
  </si>
  <si>
    <t>Сомбор</t>
  </si>
  <si>
    <t>Србобран</t>
  </si>
  <si>
    <t>Сремска Митровица</t>
  </si>
  <si>
    <t>Стара Пазова</t>
  </si>
  <si>
    <t>Суботица</t>
  </si>
  <si>
    <t>Шид</t>
  </si>
  <si>
    <t>Темерин</t>
  </si>
  <si>
    <t>Тител</t>
  </si>
  <si>
    <t>Врбас</t>
  </si>
  <si>
    <t>Вршац</t>
  </si>
  <si>
    <t>Зрењанин</t>
  </si>
  <si>
    <t>Жабаљ</t>
  </si>
  <si>
    <t>Житиште</t>
  </si>
  <si>
    <t>Сремски Карловци</t>
  </si>
  <si>
    <t>Косовска Митровица</t>
  </si>
  <si>
    <t>Лепосавић</t>
  </si>
  <si>
    <t>Зубин Поток</t>
  </si>
  <si>
    <t>Штрпце</t>
  </si>
  <si>
    <t>Звечан</t>
  </si>
  <si>
    <t>Београд</t>
  </si>
  <si>
    <t>Нови Сад</t>
  </si>
  <si>
    <t>Ниш</t>
  </si>
  <si>
    <t>АП Војводина</t>
  </si>
  <si>
    <t>БРАНИЧЕВСКИ УПРАВНИ ОКРУГ</t>
  </si>
  <si>
    <t>ШУМАДИЈСКИ УПРАВНИ ОКРУГ</t>
  </si>
  <si>
    <t>ПОМОРАВСКИ УПРАВНИ ОКРУГ</t>
  </si>
  <si>
    <t>БОРСКИ УПРАВНИ ОКРУГ</t>
  </si>
  <si>
    <t>ЗАЈЕЧАРСКИ УПРАВНИ ОКРУГ</t>
  </si>
  <si>
    <t>ЗЛАТИБОРСКИ УПРАВНИ ОКРУГ</t>
  </si>
  <si>
    <t>МОРАВИЧКИ УПРАВНИ ОКРУГ</t>
  </si>
  <si>
    <t>РАШКИ УПРАВНИ ОКРУГ</t>
  </si>
  <si>
    <t>РАСИНСКИ УПРАВНИ ОКРУГ</t>
  </si>
  <si>
    <t>СРЕДЊOБАНАТСКИ УПРАВНИ ОКРУГ</t>
  </si>
  <si>
    <t>НИШАВСКИ УПРАВНИ ОКРУГ</t>
  </si>
  <si>
    <t>ТОПЛИЧКИ УПРАВНИ ОКРУГ</t>
  </si>
  <si>
    <t>ПИРОТСКИ УПРАВНИ ОКРУГ</t>
  </si>
  <si>
    <t>ЈАБЛАНИЧКИ УПРАВНИ ОКРУГ</t>
  </si>
  <si>
    <t>ПЧИЊСКИ УПРАВНИ ОКРУГ</t>
  </si>
  <si>
    <t>КОСОВСКИ УПРАВНИ ОКРУГ</t>
  </si>
  <si>
    <t>ПЕЋКИ УПРАВНИ ОКРУГ</t>
  </si>
  <si>
    <t>ПРИЗРЕНСКИ УПРАВНИ ОКРУГ</t>
  </si>
  <si>
    <t>КОСОВСКО-МИТРОВАЧКИ УПРАВНИ ОКРУГ</t>
  </si>
  <si>
    <t>КОСОВСКО-ПОМОРАВСКИ УПРАВНИ ОКРУГ</t>
  </si>
  <si>
    <t>СЕВЕРНОБАНАТСКИ УПРАВНИ ОКРУГ</t>
  </si>
  <si>
    <t>ЈУЖНОБАНАТСКИ  УПРАВНИ ОКРУГ</t>
  </si>
  <si>
    <t>ЗАПАДНОБАЧКИ УПРАВНИ ОКРУГ</t>
  </si>
  <si>
    <t>СРЕМСКИ УПРАВНИ ОКРУГ</t>
  </si>
  <si>
    <t>ЈУЖНОБАЧКИ УПРАВНИ ОКРУГ</t>
  </si>
  <si>
    <t>МАЧВАНСКИ УПРАВНИ ОКРУГ</t>
  </si>
  <si>
    <t>КОЛУБАРСКИ УПРАВНИ ОКРУГ</t>
  </si>
  <si>
    <t>РЕПУБЛИЧКА ДИРЕКЦИЈА ЗА РОБНЕ РЕЗЕРВЕ</t>
  </si>
  <si>
    <t>ЦЕНТАР ЗА ИСТРАЖИВАЊЕ НЕСРЕЋА</t>
  </si>
  <si>
    <t>АДА</t>
  </si>
  <si>
    <t>АЛЕКСАНДРОВАЦ</t>
  </si>
  <si>
    <t>АЛЕКСИНАЦ</t>
  </si>
  <si>
    <t>АЛИБУНАР</t>
  </si>
  <si>
    <t>АПАТИН</t>
  </si>
  <si>
    <t>АРАНЂЕЛОВАЦ</t>
  </si>
  <si>
    <t>АРИЉЕ</t>
  </si>
  <si>
    <t>БАБУШНИЦА</t>
  </si>
  <si>
    <t>БАЈИНА БАШТА</t>
  </si>
  <si>
    <t>БАТОЧИНА</t>
  </si>
  <si>
    <t>БАЧ</t>
  </si>
  <si>
    <t>БАЧКА ПАЛАНКА</t>
  </si>
  <si>
    <t>БАЧКА ТОПОЛА</t>
  </si>
  <si>
    <t>БАЧКИ ПЕТРОВАЦ</t>
  </si>
  <si>
    <t>БЕЛА ПАЛАНКА</t>
  </si>
  <si>
    <t>БЕЛА ЦРКВА</t>
  </si>
  <si>
    <t>БЕОГРАД</t>
  </si>
  <si>
    <t>БЕОЧИН</t>
  </si>
  <si>
    <t>БЕЧЕЈ</t>
  </si>
  <si>
    <t>БЛАЦЕ</t>
  </si>
  <si>
    <t>БОГАТИЋ</t>
  </si>
  <si>
    <t>БОЈНИК</t>
  </si>
  <si>
    <t>БОЉЕВАЦ</t>
  </si>
  <si>
    <t>БОР</t>
  </si>
  <si>
    <t>БОСИЛЕГРАД</t>
  </si>
  <si>
    <t>БРУС</t>
  </si>
  <si>
    <t>БУЈАНОВАЦ</t>
  </si>
  <si>
    <t>ВАЉЕВО</t>
  </si>
  <si>
    <t>ВАРВАРИН</t>
  </si>
  <si>
    <t>ВЕЛИКА ПЛАНА</t>
  </si>
  <si>
    <t>ВЕЛИКО ГРАДИШТЕ</t>
  </si>
  <si>
    <t>ВЛАДИМИРЦИ</t>
  </si>
  <si>
    <t>ВЛАДИЧИН ХАН</t>
  </si>
  <si>
    <t>ВЛАСОТИНЦЕ</t>
  </si>
  <si>
    <t>ВРАЊЕ</t>
  </si>
  <si>
    <t>ВРБАС</t>
  </si>
  <si>
    <t>ВРЊАЧКА БАЊА</t>
  </si>
  <si>
    <t>ВРШАЦ</t>
  </si>
  <si>
    <t>ГАЏИН ХАН</t>
  </si>
  <si>
    <t>ГОЛУБАЦ</t>
  </si>
  <si>
    <t>ГОРЊИ МИЛАНОВАЦ</t>
  </si>
  <si>
    <t>ДЕСПОТОВАЦ</t>
  </si>
  <si>
    <t>ДИМИТРОВГРАД</t>
  </si>
  <si>
    <t>ДОЉЕВАЦ</t>
  </si>
  <si>
    <t>ЖАБАЉ</t>
  </si>
  <si>
    <t>ЖАБАРИ</t>
  </si>
  <si>
    <t>ЖАГУБИЦА</t>
  </si>
  <si>
    <t>ЖИТИШТЕ</t>
  </si>
  <si>
    <t>ЖИТОРАЂА</t>
  </si>
  <si>
    <t>ЗАЈЕЧАР</t>
  </si>
  <si>
    <t>ЗРЕЊАНИН</t>
  </si>
  <si>
    <t>ИВАЊИЦА</t>
  </si>
  <si>
    <t>ИНЂИЈА</t>
  </si>
  <si>
    <t>ИРИГ</t>
  </si>
  <si>
    <t>ЈАГОДИНА</t>
  </si>
  <si>
    <t>КАЊИЖА</t>
  </si>
  <si>
    <t>КИКИНДА</t>
  </si>
  <si>
    <t>КЛАДОВО</t>
  </si>
  <si>
    <t>КНИЋ</t>
  </si>
  <si>
    <t>КЊАЖЕВАЦ</t>
  </si>
  <si>
    <t>КОВАЧИЦА</t>
  </si>
  <si>
    <t>КОВИН</t>
  </si>
  <si>
    <t>КОСЈЕРИЋ</t>
  </si>
  <si>
    <t>КОЦЕЉЕВА</t>
  </si>
  <si>
    <t>КРАГУЈЕВАЦ</t>
  </si>
  <si>
    <t>КРАЉЕВО</t>
  </si>
  <si>
    <t>КРУПАЊ</t>
  </si>
  <si>
    <t>КРУШЕВАЦ</t>
  </si>
  <si>
    <t>КУЛА</t>
  </si>
  <si>
    <t>КУРШУМЛИЈА</t>
  </si>
  <si>
    <t>КУЧЕВО</t>
  </si>
  <si>
    <t>ЛАЈКОВАЦ</t>
  </si>
  <si>
    <t>ЛАПОВО</t>
  </si>
  <si>
    <t>ЛЕБАНЕ</t>
  </si>
  <si>
    <t>ЛЕСКОВАЦ</t>
  </si>
  <si>
    <t>ЛОЗНИЦА</t>
  </si>
  <si>
    <t>ЛУЧАНИ</t>
  </si>
  <si>
    <t>ЉИГ</t>
  </si>
  <si>
    <t>ЉУБОВИЈА</t>
  </si>
  <si>
    <t>МАЈДАНПЕК</t>
  </si>
  <si>
    <t>МАЛИ ЗВОРНИК</t>
  </si>
  <si>
    <t>МАЛИ ИЂОШ</t>
  </si>
  <si>
    <t>МАЛО ЦРНИЋЕ</t>
  </si>
  <si>
    <t>МЕДВЕЂА</t>
  </si>
  <si>
    <t>МЕРОШИНА</t>
  </si>
  <si>
    <t>МИОНИЦА</t>
  </si>
  <si>
    <t>НЕГОТИН</t>
  </si>
  <si>
    <t>НИШ</t>
  </si>
  <si>
    <t>НОВА ВАРОШ</t>
  </si>
  <si>
    <t>НОВА ЦРЊА</t>
  </si>
  <si>
    <t>НОВИ БЕЧЕЈ</t>
  </si>
  <si>
    <t>НОВИ КНЕЖЕВАЦ</t>
  </si>
  <si>
    <t>НОВИ ПАЗАР</t>
  </si>
  <si>
    <t>НОВИ САД</t>
  </si>
  <si>
    <t>ОПОВО</t>
  </si>
  <si>
    <t>ОСЕЧИНА</t>
  </si>
  <si>
    <t>ОЏАЦИ</t>
  </si>
  <si>
    <t>ПАНЧЕВО</t>
  </si>
  <si>
    <t>ПАРАЋИН</t>
  </si>
  <si>
    <t>ПЕТРОВАЦ НА МЛАВИ</t>
  </si>
  <si>
    <t>ПЕЋИНЦИ</t>
  </si>
  <si>
    <t>ПИРОТ</t>
  </si>
  <si>
    <t>ПЛАНДИШТЕ</t>
  </si>
  <si>
    <t>ПОЖАРЕВАЦ</t>
  </si>
  <si>
    <t>ПОЖЕГА</t>
  </si>
  <si>
    <t>ПРЕШЕВО</t>
  </si>
  <si>
    <t>ПРИБОЈ</t>
  </si>
  <si>
    <t>ПРИЈЕПОЉЕ</t>
  </si>
  <si>
    <t>ПРОКУПЉЕ</t>
  </si>
  <si>
    <t>РАЖАЊ</t>
  </si>
  <si>
    <t>РАЧА</t>
  </si>
  <si>
    <t>РАШКА</t>
  </si>
  <si>
    <t>РЕКОВАЦ</t>
  </si>
  <si>
    <t>РУМА</t>
  </si>
  <si>
    <t>СВИЛАЈНАЦ</t>
  </si>
  <si>
    <t>СВРЉИГ</t>
  </si>
  <si>
    <t>СЕНТА</t>
  </si>
  <si>
    <t>СЕЧАЊ</t>
  </si>
  <si>
    <t>СЈЕНИЦА</t>
  </si>
  <si>
    <t>СМЕДЕРЕВО</t>
  </si>
  <si>
    <t>СМЕДЕРЕВСКА ПАЛАНКА</t>
  </si>
  <si>
    <t>СОКОБАЊА</t>
  </si>
  <si>
    <t>СОМБОР</t>
  </si>
  <si>
    <t>СРБОБРАН</t>
  </si>
  <si>
    <t>СРЕМСКА МИТРОВИЦА</t>
  </si>
  <si>
    <t>СРЕМСКИ КАРЛОВЦИ</t>
  </si>
  <si>
    <t>СТАРА ПАЗОВА</t>
  </si>
  <si>
    <t>СУБОТИЦА</t>
  </si>
  <si>
    <t>СУРДУЛИЦА</t>
  </si>
  <si>
    <t>ТЕМЕРИН</t>
  </si>
  <si>
    <t>ТИТЕЛ</t>
  </si>
  <si>
    <t>ТОПОЛА</t>
  </si>
  <si>
    <t>ТРГОВИШТЕ</t>
  </si>
  <si>
    <t>ТРСТЕНИК</t>
  </si>
  <si>
    <t>ТУТИН</t>
  </si>
  <si>
    <t>ЋИЋЕВАЦ</t>
  </si>
  <si>
    <t>ЋУПРИЈА</t>
  </si>
  <si>
    <t>УБ</t>
  </si>
  <si>
    <t>УЖИЦЕ</t>
  </si>
  <si>
    <t>ЦРНА ТРАВА</t>
  </si>
  <si>
    <t>ЧАЈЕТИНА</t>
  </si>
  <si>
    <t>ЧАЧАК</t>
  </si>
  <si>
    <t>ЧОКА</t>
  </si>
  <si>
    <t>ШАБАЦ</t>
  </si>
  <si>
    <t>ШИД</t>
  </si>
  <si>
    <t>Program</t>
  </si>
  <si>
    <t>Назив</t>
  </si>
  <si>
    <t>Шифра</t>
  </si>
  <si>
    <t>Сектор</t>
  </si>
  <si>
    <t>Pg-Pa</t>
  </si>
  <si>
    <t>СТАНОВАЊЕ, УРБАНИЗАМ И ПРОСТОРНО ПЛАНИРАЊЕ</t>
  </si>
  <si>
    <t>1101</t>
  </si>
  <si>
    <t>Урбанизам и просторно планирање</t>
  </si>
  <si>
    <t>0001</t>
  </si>
  <si>
    <t xml:space="preserve">Просторно и урбанистичко планирање </t>
  </si>
  <si>
    <t>0002</t>
  </si>
  <si>
    <t xml:space="preserve">Спровођење урбанистичких и просторних планова </t>
  </si>
  <si>
    <t>0003</t>
  </si>
  <si>
    <t xml:space="preserve">Управљање грађевинским земљиштем </t>
  </si>
  <si>
    <t>0004</t>
  </si>
  <si>
    <t>Стамбена подршка</t>
  </si>
  <si>
    <t>0005</t>
  </si>
  <si>
    <t>Остваривање јавног интереса у одржавању зграда</t>
  </si>
  <si>
    <t xml:space="preserve"> КОМУНАЛНЕ ДЕЛАТНОСТИ </t>
  </si>
  <si>
    <t>1102</t>
  </si>
  <si>
    <t>Управљање/одржавање јавним осветљењем</t>
  </si>
  <si>
    <t>Одржавање јавних зелених површина</t>
  </si>
  <si>
    <t>Одржавање чистоће на површинама јавне намене</t>
  </si>
  <si>
    <t xml:space="preserve">Зоохигијена </t>
  </si>
  <si>
    <t>Уређивање, одржавање и коришћење пијаца</t>
  </si>
  <si>
    <t>0006</t>
  </si>
  <si>
    <t>Одржавање гробаља и погребне услуге</t>
  </si>
  <si>
    <t>0007</t>
  </si>
  <si>
    <t>Прозводња и дистрибуције топлотне енергије</t>
  </si>
  <si>
    <t>0008</t>
  </si>
  <si>
    <t>Управљање и снабдевање водом за пиће</t>
  </si>
  <si>
    <t xml:space="preserve">ЛОКАЛНИ ЕКОНОМСКИ РАЗВОЈ </t>
  </si>
  <si>
    <t>1501</t>
  </si>
  <si>
    <t>Економска и развојна политика</t>
  </si>
  <si>
    <t xml:space="preserve">Унапређење привредног и инвестиционог амбијента  </t>
  </si>
  <si>
    <t>Мере активне политике запошљавања</t>
  </si>
  <si>
    <t>Подршка економском развоју и промоцији предузетништва</t>
  </si>
  <si>
    <t>РАЗВОЈ ТУРИЗМА</t>
  </si>
  <si>
    <t>1502</t>
  </si>
  <si>
    <t>Управљање развојем туризма</t>
  </si>
  <si>
    <t>Промоција туристичке понуде</t>
  </si>
  <si>
    <t>ПОЉОПРИВРЕДА И РУРАЛНИ РАЗВОЈ</t>
  </si>
  <si>
    <t>0101</t>
  </si>
  <si>
    <t>Пољопривреда и рурални развој</t>
  </si>
  <si>
    <t xml:space="preserve">Подршка за спровођење пољопривредне политике у локалној заједници </t>
  </si>
  <si>
    <t>Мере подршке руралном развоју</t>
  </si>
  <si>
    <t xml:space="preserve"> ЗАШТИТА ЖИВОТНЕ СРЕДИНЕ</t>
  </si>
  <si>
    <t>0401</t>
  </si>
  <si>
    <t>Заштита животне средине</t>
  </si>
  <si>
    <t xml:space="preserve">Управљање заштитом животне средине </t>
  </si>
  <si>
    <t xml:space="preserve">Праћење квалитета елемената животне средине  </t>
  </si>
  <si>
    <t xml:space="preserve">Заштита природе </t>
  </si>
  <si>
    <t>Управљање отпадним водама</t>
  </si>
  <si>
    <t>Управљање комуналним отпадом</t>
  </si>
  <si>
    <t>Управљање осталим врстама отпада</t>
  </si>
  <si>
    <t>ОРГАНИЗАЦИЈА САОБРАЋАЈА И САОБРАЋАЈНА ИНФРАСТРУКТУРА</t>
  </si>
  <si>
    <t>0701</t>
  </si>
  <si>
    <t>Саобраћај и саобраћајна инфраструктура</t>
  </si>
  <si>
    <t xml:space="preserve">Управљање и одржавање саобраћајне инфраструктуре </t>
  </si>
  <si>
    <t>Јавни градски и приградски превоз путника</t>
  </si>
  <si>
    <t>2001</t>
  </si>
  <si>
    <t>Образовање</t>
  </si>
  <si>
    <t>Функционисање и остваривање предшколског васпитања и образовања</t>
  </si>
  <si>
    <t>2002</t>
  </si>
  <si>
    <t>Функционисање основних школа</t>
  </si>
  <si>
    <t>2003</t>
  </si>
  <si>
    <t>Функционисање средњих  школа</t>
  </si>
  <si>
    <t xml:space="preserve">СОЦИЈАЛНА И ДЕЧИЈА ЗАШТИТА </t>
  </si>
  <si>
    <t>0901</t>
  </si>
  <si>
    <t>Социјална заштита</t>
  </si>
  <si>
    <t>Једнократне помоћи и други облици помоћи</t>
  </si>
  <si>
    <t xml:space="preserve">Породични и домски смештај, прихватилишта и друге врсте смештаја </t>
  </si>
  <si>
    <t xml:space="preserve">Дневне услуге у заједници </t>
  </si>
  <si>
    <t xml:space="preserve">Саветодавно-терапијске и социјално-едукативне услуге </t>
  </si>
  <si>
    <t>Подршка реализацији програма Црвеног крста</t>
  </si>
  <si>
    <t xml:space="preserve">Подршка деци и породици са децом </t>
  </si>
  <si>
    <t>Подршка рађању и родитељству</t>
  </si>
  <si>
    <t>Подршка особама са инвалидитетом</t>
  </si>
  <si>
    <t>ЗДРАВСТВЕНА ЗАШТИТА</t>
  </si>
  <si>
    <t>1801</t>
  </si>
  <si>
    <t>Здравствена заштита</t>
  </si>
  <si>
    <t>Функционисање установа примарне здравствне заштите</t>
  </si>
  <si>
    <t>Мртвозорство</t>
  </si>
  <si>
    <t>Спровођење активности  из области друштвене бриге за јавно здравље</t>
  </si>
  <si>
    <t>1201</t>
  </si>
  <si>
    <t>Култура, комуникације и медији</t>
  </si>
  <si>
    <t>Функционисање локалних установа културе</t>
  </si>
  <si>
    <t xml:space="preserve">Јачање културне продукције и уметничког стваралаштва </t>
  </si>
  <si>
    <t>Унапређење система очувања и представљања културно-историјског наслеђа</t>
  </si>
  <si>
    <t>Остваривање и унапређивање јавног интереса у области јавног информисања</t>
  </si>
  <si>
    <t>Унапређење јавног информисања на језицима националних мањина</t>
  </si>
  <si>
    <t>Унапређење јавног информисања особа са инвалидитетом</t>
  </si>
  <si>
    <t>1301</t>
  </si>
  <si>
    <t>Спорт и омладина</t>
  </si>
  <si>
    <t>Функционисање локалних спортских установа</t>
  </si>
  <si>
    <t>Подршка предшколском и школском спорту</t>
  </si>
  <si>
    <t>Подршка локалним спортским организацијама, удружењима и савезима</t>
  </si>
  <si>
    <t>Спровођење омладинске политике</t>
  </si>
  <si>
    <t>ОПШТЕ УСЛУГЕ ЛОКАЛНЕ САМОУПРАВЕ</t>
  </si>
  <si>
    <t>0602</t>
  </si>
  <si>
    <t>Опште услуге јавне управе</t>
  </si>
  <si>
    <t xml:space="preserve">Функционисање локалне самоуправе и градских општина </t>
  </si>
  <si>
    <t>Функционисање месних заједница</t>
  </si>
  <si>
    <t>Сервисирање јавног дуга</t>
  </si>
  <si>
    <t xml:space="preserve">Општинско/градско правобранилаштво </t>
  </si>
  <si>
    <t>Омбудсман</t>
  </si>
  <si>
    <t>Инспекцијски послови</t>
  </si>
  <si>
    <t>Функционисање националних савета националних мањина</t>
  </si>
  <si>
    <t>0009</t>
  </si>
  <si>
    <t>Текућа буџетска резерва</t>
  </si>
  <si>
    <t>0010</t>
  </si>
  <si>
    <t>Стална буџетска резерва</t>
  </si>
  <si>
    <t>0011</t>
  </si>
  <si>
    <t>Робне резерве</t>
  </si>
  <si>
    <t>0014</t>
  </si>
  <si>
    <t>Управљање у ванредним ситуацијама</t>
  </si>
  <si>
    <t>ПОЛИТИЧКИ СИСТЕМ ЛОКАЛНЕ САМОУПРАВЕ</t>
  </si>
  <si>
    <t>2101</t>
  </si>
  <si>
    <t>Политички систем</t>
  </si>
  <si>
    <t xml:space="preserve">Функционисање Скупштине </t>
  </si>
  <si>
    <t xml:space="preserve">Функционисање извршних органа </t>
  </si>
  <si>
    <t xml:space="preserve">Подршка раду извршних органа власти и скупштине </t>
  </si>
  <si>
    <t>ЕНЕРГЕТСКА ЕФИКАСНОСТ И ОБНОВЉИВИ ИЗВОРИ ЕНЕРГИЈЕ</t>
  </si>
  <si>
    <t>0501</t>
  </si>
  <si>
    <t>Енергетика</t>
  </si>
  <si>
    <t>Енергетски менаџмент</t>
  </si>
  <si>
    <t>Раздео</t>
  </si>
  <si>
    <t>Глава</t>
  </si>
  <si>
    <t>Функција</t>
  </si>
  <si>
    <t>Назив програма</t>
  </si>
  <si>
    <t>Шифра програма</t>
  </si>
  <si>
    <t>Шифра програмске активности</t>
  </si>
  <si>
    <t>Назив програмске активности</t>
  </si>
  <si>
    <t>Шифра пројекта</t>
  </si>
  <si>
    <t>Назив пројекта</t>
  </si>
  <si>
    <t>Извор</t>
  </si>
  <si>
    <t>Конто</t>
  </si>
  <si>
    <t>у дин.</t>
  </si>
  <si>
    <t>ПРЕДШКОЛСКО ОБРАЗОВАЊЕ И ВАСПИТАЊЕ</t>
  </si>
  <si>
    <t>ОСНОВНО ОБРАЗОВАЊЕ И ВАСПИТАЊЕ</t>
  </si>
  <si>
    <t>СРЕДЊЕ ОБРАЗОВАЊЕ И ВАСПИТАЊЕ</t>
  </si>
  <si>
    <t>РАЗВОЈ КУЛТУРЕ И ИНФОРМИСАЊА</t>
  </si>
  <si>
    <t>РАЗВОЈ СПОРТА И ОМЛАДИНЕ</t>
  </si>
  <si>
    <t>0101-0001</t>
  </si>
  <si>
    <t>0101-0002</t>
  </si>
  <si>
    <t>0401-0001</t>
  </si>
  <si>
    <t>0401-0002</t>
  </si>
  <si>
    <t>0401-0003</t>
  </si>
  <si>
    <t>0401-0004</t>
  </si>
  <si>
    <t>0401-0005</t>
  </si>
  <si>
    <t>0401-0006</t>
  </si>
  <si>
    <t>0501-0001</t>
  </si>
  <si>
    <t>0602-0001</t>
  </si>
  <si>
    <t>0602-0002</t>
  </si>
  <si>
    <t>0602-0003</t>
  </si>
  <si>
    <t>0602-0004</t>
  </si>
  <si>
    <t>0602-0005</t>
  </si>
  <si>
    <t>0602-0006</t>
  </si>
  <si>
    <t>0602-0007</t>
  </si>
  <si>
    <t>0602-0009</t>
  </si>
  <si>
    <t>0602-0010</t>
  </si>
  <si>
    <t>0602-0011</t>
  </si>
  <si>
    <t>0602-0014</t>
  </si>
  <si>
    <t>0701-0002</t>
  </si>
  <si>
    <t>0701-0004</t>
  </si>
  <si>
    <t>0901-0001</t>
  </si>
  <si>
    <t>0901-0002</t>
  </si>
  <si>
    <t>0901-0003</t>
  </si>
  <si>
    <t>0901-0004</t>
  </si>
  <si>
    <t>0901-0005</t>
  </si>
  <si>
    <t>0901-0006</t>
  </si>
  <si>
    <t>0901-0007</t>
  </si>
  <si>
    <t>0901-0008</t>
  </si>
  <si>
    <t>1101-0001</t>
  </si>
  <si>
    <t>1101-0002</t>
  </si>
  <si>
    <t>1101-0003</t>
  </si>
  <si>
    <t>1101-0004</t>
  </si>
  <si>
    <t>1101-0005</t>
  </si>
  <si>
    <t>1102-0001</t>
  </si>
  <si>
    <t>1102-0002</t>
  </si>
  <si>
    <t>1102-0003</t>
  </si>
  <si>
    <t>1102-0004</t>
  </si>
  <si>
    <t>1102-0005</t>
  </si>
  <si>
    <t>1102-0006</t>
  </si>
  <si>
    <t>1102-0007</t>
  </si>
  <si>
    <t>1102-0008</t>
  </si>
  <si>
    <t>1201-0001</t>
  </si>
  <si>
    <t>1201-0002</t>
  </si>
  <si>
    <t>1201-0003</t>
  </si>
  <si>
    <t>1201-0004</t>
  </si>
  <si>
    <t>1201-0005</t>
  </si>
  <si>
    <t>1201-0006</t>
  </si>
  <si>
    <t>1301-0001</t>
  </si>
  <si>
    <t>1301-0002</t>
  </si>
  <si>
    <t>1301-0004</t>
  </si>
  <si>
    <t>1301-0005</t>
  </si>
  <si>
    <t>1501-0001</t>
  </si>
  <si>
    <t>1501-0002</t>
  </si>
  <si>
    <t>1501-0003</t>
  </si>
  <si>
    <t>1502-0001</t>
  </si>
  <si>
    <t>1502-0002</t>
  </si>
  <si>
    <t>1801-0001</t>
  </si>
  <si>
    <t>1801-0002</t>
  </si>
  <si>
    <t>1801-0003</t>
  </si>
  <si>
    <t>2001-0001</t>
  </si>
  <si>
    <t>2002-0001</t>
  </si>
  <si>
    <t>2003-0001</t>
  </si>
  <si>
    <t>2101-0001</t>
  </si>
  <si>
    <t>2101-0002</t>
  </si>
  <si>
    <t>2101-0003</t>
  </si>
  <si>
    <t>Назив ЈЛС</t>
  </si>
  <si>
    <t>Изабрати назив ЈЛС из падајућег менија</t>
  </si>
  <si>
    <t>ФУНКЦИОНАЛНА КЛАСИФИКАЦИЈА</t>
  </si>
  <si>
    <t>Ниво</t>
  </si>
  <si>
    <t xml:space="preserve">Назив </t>
  </si>
  <si>
    <t>000</t>
  </si>
  <si>
    <t>СОЦИЈАЛНА ЗАШТИТА</t>
  </si>
  <si>
    <t>010</t>
  </si>
  <si>
    <t>Болест и инвалидност</t>
  </si>
  <si>
    <t>011</t>
  </si>
  <si>
    <t>Болест</t>
  </si>
  <si>
    <t>012</t>
  </si>
  <si>
    <t>Инвалидност</t>
  </si>
  <si>
    <t>020</t>
  </si>
  <si>
    <t>Старост</t>
  </si>
  <si>
    <t>030</t>
  </si>
  <si>
    <t>Корисници породичне пензије</t>
  </si>
  <si>
    <t>040</t>
  </si>
  <si>
    <t>Породица и деца</t>
  </si>
  <si>
    <t>050</t>
  </si>
  <si>
    <t>Незапосленост</t>
  </si>
  <si>
    <t>060</t>
  </si>
  <si>
    <t>Становање</t>
  </si>
  <si>
    <t>070</t>
  </si>
  <si>
    <t>Социјална помоћ угроженом становништву, некласификована на другом месту</t>
  </si>
  <si>
    <t>080</t>
  </si>
  <si>
    <t>Социјална заштита- истраживање и развој</t>
  </si>
  <si>
    <t>090</t>
  </si>
  <si>
    <t>Социјална заштита некласификована на другом месту</t>
  </si>
  <si>
    <t>ОПШТЕ ЈАВНЕ УСЛУГЕ</t>
  </si>
  <si>
    <t>Извршни и законодавни органи, финансијски и фискални послови и спољни послови</t>
  </si>
  <si>
    <t>Извршни и законодавни органи</t>
  </si>
  <si>
    <t>Финансијски и фискални послови и услуге</t>
  </si>
  <si>
    <t>Спољни послови</t>
  </si>
  <si>
    <t>Економска помоћ иностранству</t>
  </si>
  <si>
    <t>Економска помоћ земљама у развоју и земљама у транзицији</t>
  </si>
  <si>
    <t>Економска помоћ  преко међународних организација</t>
  </si>
  <si>
    <t>Опште услуге</t>
  </si>
  <si>
    <t>Опште кадровске услуге</t>
  </si>
  <si>
    <t>Глобалне услуге планирања и статистике</t>
  </si>
  <si>
    <t>Остале опште услуге</t>
  </si>
  <si>
    <t>Основно истраживање</t>
  </si>
  <si>
    <t>Опште јавне услуге-истраживање и развој</t>
  </si>
  <si>
    <t>Опште јавне услуге некласификоване на другом месту</t>
  </si>
  <si>
    <t>Трансакције јавног дуга</t>
  </si>
  <si>
    <t>Трансакције општег карактера између различитих нивоа власти</t>
  </si>
  <si>
    <t>ОДБРАНА</t>
  </si>
  <si>
    <t>Војна одбрана</t>
  </si>
  <si>
    <t>Цивилна одбрана</t>
  </si>
  <si>
    <t>Војна помоћ иностранству</t>
  </si>
  <si>
    <t>Одбрана- истраживање и развој</t>
  </si>
  <si>
    <t>Одбрана некласификована на другом месту</t>
  </si>
  <si>
    <t>ЈАВНИ РЕД И МИР</t>
  </si>
  <si>
    <t>Полицијске услуге</t>
  </si>
  <si>
    <t>Услуге полиције</t>
  </si>
  <si>
    <t>Судови</t>
  </si>
  <si>
    <t>Затвори</t>
  </si>
  <si>
    <t>Јавни ред и безбедност -истраживање и развој</t>
  </si>
  <si>
    <t>Јавни ред и безбедност некласификован на другом месту</t>
  </si>
  <si>
    <t>ЕКОНОМСКИ ПОСЛОВИ</t>
  </si>
  <si>
    <t>Општи економски и комерцијални послови и послови по питању рада</t>
  </si>
  <si>
    <t>Општи економски и комерцијални послови</t>
  </si>
  <si>
    <t>Општи послови по питању рада</t>
  </si>
  <si>
    <t>Пољопривреда, шумарство, лов и риболов</t>
  </si>
  <si>
    <t>Пољопривреда</t>
  </si>
  <si>
    <t>Шумарство</t>
  </si>
  <si>
    <t>Лов и риболов</t>
  </si>
  <si>
    <t>Гориво и енергија</t>
  </si>
  <si>
    <t>Угаљ и остала чврста минерална горива</t>
  </si>
  <si>
    <t>Нафта и природни гас</t>
  </si>
  <si>
    <t>Нуклеарно гориво</t>
  </si>
  <si>
    <t>Остала горива</t>
  </si>
  <si>
    <t>Електрична енергија</t>
  </si>
  <si>
    <t>Неелекртична енергија</t>
  </si>
  <si>
    <t>Рударство, производња и изградња</t>
  </si>
  <si>
    <t>Ископавање минералних ресурса осим минералних горива</t>
  </si>
  <si>
    <t>Производња</t>
  </si>
  <si>
    <t>Изградња</t>
  </si>
  <si>
    <t>Саобраћај</t>
  </si>
  <si>
    <t>Друмски саобраћај</t>
  </si>
  <si>
    <t>Водени саобраћај</t>
  </si>
  <si>
    <t>Железнички саобраћај</t>
  </si>
  <si>
    <t>Ваздушни саобраћај</t>
  </si>
  <si>
    <t>Цевоводи и други облици саобраћаја</t>
  </si>
  <si>
    <t>Комуникације</t>
  </si>
  <si>
    <t>Остале делатности</t>
  </si>
  <si>
    <t>Трговина, смештај и складиштење</t>
  </si>
  <si>
    <t>Хотели и ресторани</t>
  </si>
  <si>
    <t>Туризам</t>
  </si>
  <si>
    <t>Вишенаменски развојни пројекти</t>
  </si>
  <si>
    <t>Економски послови -истраживање и развој</t>
  </si>
  <si>
    <t>И&amp;Р Општи економски и комерцијални послови и послови по питању рада</t>
  </si>
  <si>
    <t>И&amp;Р Пољопривреда, шумарство, лов и риболов</t>
  </si>
  <si>
    <t>И&amp;Р Гориво и енергија</t>
  </si>
  <si>
    <t>И&amp;Р Рударство, производња и градња</t>
  </si>
  <si>
    <t>Саобраћај -истраживање и развој</t>
  </si>
  <si>
    <t>И&amp;Р Комуникације</t>
  </si>
  <si>
    <t>И&amp;Р Остале делатности</t>
  </si>
  <si>
    <t>Економски послови некласификовани на другом месту</t>
  </si>
  <si>
    <t>ЗАШТИТА ЖИВОТНЕ СРЕДИНЕ</t>
  </si>
  <si>
    <t>Управљање отпадом</t>
  </si>
  <si>
    <t>Смањење загађености</t>
  </si>
  <si>
    <t>Заштита биљног и животињског света и крајолика</t>
  </si>
  <si>
    <t>И&amp;Р Заштита животне средине</t>
  </si>
  <si>
    <t>Заштита животне средине некласификована на другом месту</t>
  </si>
  <si>
    <t>ПОСЛОВИ СТАНОВАЊА И ЗАЈЕДНИЦЕ</t>
  </si>
  <si>
    <t>Стамбени развој</t>
  </si>
  <si>
    <t>Развој заједнице</t>
  </si>
  <si>
    <t>Водоснабдевање</t>
  </si>
  <si>
    <t>Улична расвета</t>
  </si>
  <si>
    <t>Послови становања и заједнице - истраживање и развој</t>
  </si>
  <si>
    <t>Послови становања и заједнице некласификовани на другом месту</t>
  </si>
  <si>
    <t>ЗДРАВСТВО</t>
  </si>
  <si>
    <t>Медицински производи, помагала и опрема</t>
  </si>
  <si>
    <t>Фармацеутски производи</t>
  </si>
  <si>
    <t>Остали медицински производи</t>
  </si>
  <si>
    <t>Терапеутска помагала и опрема</t>
  </si>
  <si>
    <t>Ванболничке услуге</t>
  </si>
  <si>
    <t>Опште медицинске услуге</t>
  </si>
  <si>
    <t>Специјалистичке медицинске услуге</t>
  </si>
  <si>
    <t>Стоматолошке услуге</t>
  </si>
  <si>
    <t>Парамедицинске услуге</t>
  </si>
  <si>
    <t>Болничке услуге</t>
  </si>
  <si>
    <t>Опште болничке услуге</t>
  </si>
  <si>
    <t>Специјалистичке болничке услуге</t>
  </si>
  <si>
    <t>Услуге медицинских центара и породилишта</t>
  </si>
  <si>
    <t>Услуге домова за негу и опоравак</t>
  </si>
  <si>
    <t>Услуге јавног здравства</t>
  </si>
  <si>
    <t>И&amp;Р Здравство</t>
  </si>
  <si>
    <t>Здравство некласификовано на другом месту</t>
  </si>
  <si>
    <t>РЕКРЕАЦИЈА, СПОРТ, КУЛТУРА И ВЕРЕ</t>
  </si>
  <si>
    <t>Услуге рекреације и спорта</t>
  </si>
  <si>
    <t>Услуге културе</t>
  </si>
  <si>
    <t>Услуге емитовања и штампања</t>
  </si>
  <si>
    <t>Верске и остале услуге заједнице</t>
  </si>
  <si>
    <t>И&amp;Р Рекреација, спорт, култура и вере</t>
  </si>
  <si>
    <t>Рекреација, спорт, култура и вере некласификоване на другом месту</t>
  </si>
  <si>
    <t>ОБРАЗОВАЊЕ</t>
  </si>
  <si>
    <t>Предшколско и основно образовање</t>
  </si>
  <si>
    <t>Предшколско образовање</t>
  </si>
  <si>
    <t>Основно образовање</t>
  </si>
  <si>
    <t>Основно образовање са домом ученика</t>
  </si>
  <si>
    <t>Основно образовање са средњом школом</t>
  </si>
  <si>
    <t xml:space="preserve">Специјално основно образовање </t>
  </si>
  <si>
    <t>Основно образовање са средњом школом и домом ученика</t>
  </si>
  <si>
    <t>Средње образовање</t>
  </si>
  <si>
    <t>Ниже средње образовање</t>
  </si>
  <si>
    <t>Више средње образовање</t>
  </si>
  <si>
    <t>Средње образовање са домом ученика</t>
  </si>
  <si>
    <t>Више образовање</t>
  </si>
  <si>
    <t>Више образовање са студентским домом</t>
  </si>
  <si>
    <t>Високо образовање</t>
  </si>
  <si>
    <t xml:space="preserve">Високо образовање - Први степен </t>
  </si>
  <si>
    <t xml:space="preserve">Високо образовање - Други степен </t>
  </si>
  <si>
    <t>Образовање које није дефинисано нивоом</t>
  </si>
  <si>
    <t>Помоћне услуге образовању</t>
  </si>
  <si>
    <t>И&amp;Р Образовање</t>
  </si>
  <si>
    <t>Образовање некласификовано на другом месту</t>
  </si>
  <si>
    <t>Барајево</t>
  </si>
  <si>
    <t>Чукарица</t>
  </si>
  <si>
    <t>Гроцка</t>
  </si>
  <si>
    <t>Нови Београд</t>
  </si>
  <si>
    <t>Обреновац</t>
  </si>
  <si>
    <t>Палилула</t>
  </si>
  <si>
    <t>Савски Венац</t>
  </si>
  <si>
    <t>Сопот</t>
  </si>
  <si>
    <t>Стари Град</t>
  </si>
  <si>
    <t>Вождовац</t>
  </si>
  <si>
    <t>Врачар</t>
  </si>
  <si>
    <t>Земун</t>
  </si>
  <si>
    <t>Звездара</t>
  </si>
  <si>
    <t>Лазаревац</t>
  </si>
  <si>
    <t>Младеновац</t>
  </si>
  <si>
    <t>Раковица</t>
  </si>
  <si>
    <t>Нишка Бања</t>
  </si>
  <si>
    <t>Сурчин</t>
  </si>
  <si>
    <t>Пантелеј</t>
  </si>
  <si>
    <t>Црвени крст</t>
  </si>
  <si>
    <t>Медиана</t>
  </si>
  <si>
    <t>Костолац</t>
  </si>
  <si>
    <t>Врањска Бања</t>
  </si>
  <si>
    <t>Севојно</t>
  </si>
  <si>
    <t>ПЛАН И ИЗВРШЕЊЕ РАСХОДА И ИЗДАТАКА У БУЏЕТУ ЈЛС ЗА 2018. ГОДИНУ</t>
  </si>
  <si>
    <t>Назив раздела</t>
  </si>
  <si>
    <t>Назив главе</t>
  </si>
  <si>
    <t>Grand Total</t>
  </si>
  <si>
    <t>Р.бр.  програма</t>
  </si>
  <si>
    <t>Шифра програмске активности - пројекта</t>
  </si>
  <si>
    <t>ПА или Пј</t>
  </si>
  <si>
    <t>Програмска активност</t>
  </si>
  <si>
    <t>Пројекат</t>
  </si>
  <si>
    <t>Назив програмске активности - пројекта</t>
  </si>
  <si>
    <t>Шифра ЈЛС</t>
  </si>
  <si>
    <t>R.br.</t>
  </si>
  <si>
    <t>R.br</t>
  </si>
  <si>
    <t>УКУПНО</t>
  </si>
  <si>
    <t>Кредитор</t>
  </si>
  <si>
    <t>Назив конта</t>
  </si>
  <si>
    <t>k3</t>
  </si>
  <si>
    <t>izvor</t>
  </si>
  <si>
    <t>Sum of Iznos</t>
  </si>
  <si>
    <t>Status</t>
  </si>
  <si>
    <t>God.</t>
  </si>
  <si>
    <t>Usvojen B</t>
  </si>
  <si>
    <t>Tekući B-korig</t>
  </si>
  <si>
    <t>Plaćeno  I-X</t>
  </si>
  <si>
    <t>Izvršeno 2015</t>
  </si>
  <si>
    <t>Izvršeno 2014</t>
  </si>
  <si>
    <t>Konto</t>
  </si>
  <si>
    <t>Izvor</t>
  </si>
  <si>
    <t>10?</t>
  </si>
  <si>
    <t>k6</t>
  </si>
  <si>
    <t>Назив уплатног рачуна</t>
  </si>
  <si>
    <t>Порез на зараде</t>
  </si>
  <si>
    <t xml:space="preserve">Порез на приходе од самосталних делатности који се плаћа према стварно оствареном приходу, по решењу Пореске управе                                                                                 </t>
  </si>
  <si>
    <t xml:space="preserve">Порез на приходе од самосталних делатности који се плаћа према паушално утврђеном приходу, по решењу Пореске управе                                                                           </t>
  </si>
  <si>
    <t>Порез на приходе од самосталних делатности који се плаћа према стварно оствареном приходу самоопорезивањем</t>
  </si>
  <si>
    <t>Порез на приходе од ауторских права, права сродних ауторском праву и права индустријске својине</t>
  </si>
  <si>
    <t>Порез на дивиденде и уделе у добити</t>
  </si>
  <si>
    <t xml:space="preserve">Порез на приходе од камате                                                                                                                                                                              </t>
  </si>
  <si>
    <t xml:space="preserve">Порез на приходе од непокретности                                                                                                 </t>
  </si>
  <si>
    <t>Порез на капиталне добитке</t>
  </si>
  <si>
    <t xml:space="preserve">Порез на приходе од давања у закуп покретних ствари - по основу самоопорезивања и по решењу Пореске управе                                                                                           </t>
  </si>
  <si>
    <t xml:space="preserve">Порез на приход од пољопривреде и шумарства, по решењу Пореске управе                                                                                                                                 </t>
  </si>
  <si>
    <t xml:space="preserve">Порез на земљиште                                                                                                                                                                                      </t>
  </si>
  <si>
    <t>Порез на приходе од непокретности, по решењу Пореске управе</t>
  </si>
  <si>
    <t xml:space="preserve">Порез на приходе од издавања сопствених непокретности и порез на приходе од капитала по другом основу_x000D_
</t>
  </si>
  <si>
    <t xml:space="preserve">Порез на добитке од игара на срећу                                                                                                                                                                      </t>
  </si>
  <si>
    <t xml:space="preserve">Порез на приходе од осигурања лица                                                                                                                                                                     </t>
  </si>
  <si>
    <t xml:space="preserve">Годишњи порез на доходак грађана                                                                                                                                                                      </t>
  </si>
  <si>
    <t>Самодопринос према зарадама запослених и по основу пензија на територији месне заједнице и општине</t>
  </si>
  <si>
    <t xml:space="preserve">Самодопринос према зарадама запослених и по основу пензија на територији града                                                                                                                          </t>
  </si>
  <si>
    <t xml:space="preserve">Самодопринос из прихода од пољопривреде и шумарства                                                                                                                                                    </t>
  </si>
  <si>
    <t xml:space="preserve">Самодопринос из прихода лица која се баве самосталном делатношћу                                                                                                                                     </t>
  </si>
  <si>
    <t>Самодопринос на вредност имовине</t>
  </si>
  <si>
    <t>Порез на остале приходе</t>
  </si>
  <si>
    <t>Порез на непријављени  приход утврђен унакрсном проценом</t>
  </si>
  <si>
    <t>Порез на приходе спортиста и спортских стручњака</t>
  </si>
  <si>
    <t xml:space="preserve">Порез по одбитку за приходе по основу извођења естрадног, забавног, уметничког, спортског или сличног програма_x000D_
</t>
  </si>
  <si>
    <t>Порез по одбитку на накнаду исплаћену по основу промета секундарних сировина и отпада</t>
  </si>
  <si>
    <t>Порез на добит правних лица</t>
  </si>
  <si>
    <t>Порез на добит правних лица који се као порез по одбитку обрачунава на дивиденде које се исплаћују резидентима</t>
  </si>
  <si>
    <t>Порез на добит правних лица који се обрачунава и наплаћује као порез по одбитку на дивиденде које се исплаћују нерезидентима</t>
  </si>
  <si>
    <t>Порез на добит правних лица који се као порез по одбитку  обрачунава на камате које се исплаћују нерезидентима</t>
  </si>
  <si>
    <t>Порез на добит правних лица који се као порез по одбитку  обрачунава на ауторске накнаде које се исплаћују нерезидентима</t>
  </si>
  <si>
    <t>Порез на добит правних лица који се обрачунава на капиталне добитке које остваре нерезиденти</t>
  </si>
  <si>
    <t>Порез на добит правних лица који се обрачунава на накнаде по основу закупа и подзакупа непокретности и покретних ствари које се исплаћују нерезидентима</t>
  </si>
  <si>
    <t>Порез на добит правних лица који се као порез по одбитку обрачунава на приходе које остварују нерезидентна правна лица, по основу вишка стечајне масе, односно расподеле ликвидационог остатка</t>
  </si>
  <si>
    <t>Порез на добит правних лица који се обрачунава на приходе које остварује нерезидентно правно лице из јурисдикције са преференцијалним пореским системом</t>
  </si>
  <si>
    <t xml:space="preserve">Порез на добит правних лица који се као порез по одбитку обрачунава на накнаде од услуга које се пружају или користе на територији Републике које се исплаћују нерезидентима_x000D_
</t>
  </si>
  <si>
    <t xml:space="preserve">Порез на фонд зарада запослених који се финансира из буџета и фондова обавезног социјалног осигурања_x000D_
</t>
  </si>
  <si>
    <t>Порез на фонд зарада осталих запослених</t>
  </si>
  <si>
    <t>Порез на фонд зарада лица која остварују приходе од ауторских права и права индустријске својине</t>
  </si>
  <si>
    <t>Посебан порез на необрађено обрадиво пољопривредно земљиште</t>
  </si>
  <si>
    <t>Порез на имовину обвезника који не воде пословне књиге</t>
  </si>
  <si>
    <t>Порез на имовину обвезника који воде пословне књиге</t>
  </si>
  <si>
    <t>Порез на наслеђе и поклон, по решењу Пореске управе</t>
  </si>
  <si>
    <t>Порез на финансијске трансакције</t>
  </si>
  <si>
    <t>Порез на пренос апсолутних права на непокретности, по решењу Пореске управе</t>
  </si>
  <si>
    <t>Порез на пренос апсолутних права на акцијама и другим хартијама од вредности, по решењу Пореске управе</t>
  </si>
  <si>
    <t>Порез на пренос апсолутних права на моторним возилима, пловилима и ваздухопловима, по решењу Пореске управе</t>
  </si>
  <si>
    <t>Порез на пренос апсолутних права у осталим случајевима, по решењу Пореске управе</t>
  </si>
  <si>
    <t>Порез на пренос апсолутних права на интелектуалној својини</t>
  </si>
  <si>
    <t xml:space="preserve">Порез на пренос апсолутних права код продаје стечајног дужника као правног лица </t>
  </si>
  <si>
    <t>Порез на акције на име и уделе</t>
  </si>
  <si>
    <t>Порез на промет дуванских прерађевина, алкохолних пића и кафе</t>
  </si>
  <si>
    <t>Порез на додату вредност</t>
  </si>
  <si>
    <t>Порез на додату вредност при увозу</t>
  </si>
  <si>
    <t>Порез на промет производа (општи режим)</t>
  </si>
  <si>
    <t>Порез на промет лекова са посебне листе</t>
  </si>
  <si>
    <t>Порез на промет осталих лекова, медицинских средстава, ортопедских помагала и слично</t>
  </si>
  <si>
    <t>Порез на промет производа остварен при увозу</t>
  </si>
  <si>
    <t>Накнада за сакупљање, коришћење и промет заштићених врста дивље флоре, фауне и гљива</t>
  </si>
  <si>
    <t xml:space="preserve">Средства Црвеног крста Србије по члану 15. Закона о Црвеном крсту Србије током „Недеље Црвеног крста” од 8. до 15. маја и „Недеље солидарности” од 14. до 21. септембра_x000D_
</t>
  </si>
  <si>
    <t xml:space="preserve">Средства Црвеног крста Србије по члану 16. Закона о Црвеном крсту Србије од сваке продате карте за манифестације међународног карактера (културне, забавне, спортске и слично) током целе календарске године_x000D_
</t>
  </si>
  <si>
    <t>Порез на промет нових моторних возила</t>
  </si>
  <si>
    <t>Порез на промет услуга промета производа на велико</t>
  </si>
  <si>
    <t>Порез на промет комуналних услуга</t>
  </si>
  <si>
    <t>Порез на промет финансијских услуга (камате за дате кредите и позајмице, банкарске и друге услуге, услуге платног промета, берзанске услуге и услуге осигурања и реосигурања)</t>
  </si>
  <si>
    <t>Порез на промет угоститељских и туристичких услуга</t>
  </si>
  <si>
    <t>Порез на промет услуга организовања приредби и естрада</t>
  </si>
  <si>
    <t>Порез на промет услуга приређивања игара на срећу</t>
  </si>
  <si>
    <t>Порез на промет услуга од приређивања игара на срећу помоћу аутомата, који се плаћа у паушалном износу</t>
  </si>
  <si>
    <t>Порез на промет услуга у годишњем паушалном износу, по решењу Пореске управе</t>
  </si>
  <si>
    <t>Порез на промет осталих услуга</t>
  </si>
  <si>
    <t>Порез на премије неживотних осигурања</t>
  </si>
  <si>
    <t>Комунална такса за држање музичких уређаја и приређивање музичког програма у угоститељским објектима</t>
  </si>
  <si>
    <t xml:space="preserve">Комунална такса за коришћење рекламних паноа, укључујући и истицање и исписивање фирме ван пословног простора на објектима и просторима који припадају јединици локалне самоуправе (коловози, тротоари, зелене површине, бандере и сл.)_x000D_
</t>
  </si>
  <si>
    <t xml:space="preserve">Средства у износу 10% од уплаћене премије осигурања усева и плодова за финансирање система одбране од града_x000D_
</t>
  </si>
  <si>
    <t xml:space="preserve">Средства остварена по основу 1% прихода од продаје улазница за спортске догађаје, по пријављеном догађају Министарству унутрашњих послова у корист Буџетског фонда за ванредне ситуације_x000D_
</t>
  </si>
  <si>
    <t>Порез на употребу моторних возила</t>
  </si>
  <si>
    <t xml:space="preserve">Комунална такса за држање моторних друмских и прикључних возила, осим пољопривредних возила и машина_x000D_
</t>
  </si>
  <si>
    <t>Годишња накнада за моторна возила, тракторе и прикључна возила</t>
  </si>
  <si>
    <t>Порез на употребу мобилног телефона</t>
  </si>
  <si>
    <t xml:space="preserve">Порез на употребу пловних објеката-пловила_x000D_
</t>
  </si>
  <si>
    <t>Порез на употребу ваздухоплова и летелица</t>
  </si>
  <si>
    <t>Порез на регистровано оружје</t>
  </si>
  <si>
    <t>Накнада за ванредни превоз</t>
  </si>
  <si>
    <t>Накнада за коришћење  вода</t>
  </si>
  <si>
    <t>Накнада за заштиту вода</t>
  </si>
  <si>
    <t>Накнада за промену намене пољопривредног земљишта</t>
  </si>
  <si>
    <t>Накнада за формирање обавезних резерви нафте и деривата нафте при стављању у промет</t>
  </si>
  <si>
    <t>Накнада за формирање обавезних резерви нафте и деривата нафте при увозу</t>
  </si>
  <si>
    <t>Накнада за коришћење рибарског подручја</t>
  </si>
  <si>
    <t>Накнада за загађивање животне средине</t>
  </si>
  <si>
    <t>Накнада за супстанце које оштећују озонски омотач и накнада за пластичне полиетиленске кесе</t>
  </si>
  <si>
    <t xml:space="preserve">Накнада за емисије СО2, НО2, прашкасте материје и произведени или одложени отпад_x000D_
</t>
  </si>
  <si>
    <t>Боравишна такса</t>
  </si>
  <si>
    <t>Накнада за заштиту и унапређивање животне средине</t>
  </si>
  <si>
    <t>Концесиона накнада за обављање комуналних делатности и приходи од других концесионих послова, које јединице локалне самоуправе закључе у складу са законом</t>
  </si>
  <si>
    <t>Накнада за постављање објеката, односно средстава за оглашавање и других објеката и средстава</t>
  </si>
  <si>
    <t>Комунална такса за држање кућних и егзотичних  животиња</t>
  </si>
  <si>
    <t xml:space="preserve">Комунална такса за држање средстава за игру („забавне игре”)_x000D_
</t>
  </si>
  <si>
    <t>Комунална такса за коришћење витрина ради излагања робе ван пословне просторије</t>
  </si>
  <si>
    <t xml:space="preserve">Комунална такса за држање и коришћење пловних постројења, пловних направа и других објеката на води, осим пристана који се користе у пограничном речном саобраћају_x000D_
</t>
  </si>
  <si>
    <t>Комунална такса за држање и коришћење чамаца и сплавова на води, осим чамаца које користе организације које одржавају и обележавају пловне путеве</t>
  </si>
  <si>
    <t>Комунална такса за држање ресторана и других угоститељских и забавних објеката на води</t>
  </si>
  <si>
    <t xml:space="preserve">Посебна накнада за употребу државног пута, његовог дела или путног објекта (путарина)_x000D_
</t>
  </si>
  <si>
    <t>Накнада за постављање водовода, канализације, електричних водова, електронске комуникационе мреже и сл. на државном путу</t>
  </si>
  <si>
    <t>Годишња накнада за коришћење комерцијалних објеката којима је омогућен приступ са државног пута</t>
  </si>
  <si>
    <t>Накнада за употребу државног пута за возила регистрована у иностранству</t>
  </si>
  <si>
    <t>Посебна накнада за употребу општинског пута и улице, његовог дела или путног објекта (путарина) која припада управљачима тих путева и улица</t>
  </si>
  <si>
    <t>Накнада за постављање водовода, канализације, електричних водова, електронске комуникационе мреже и сл. на општинском путу и улици, која припада управљачима тих путева и улица</t>
  </si>
  <si>
    <t>Накнада за постављање рекламних табли, рекламних паноа, уређаја за обавештавање или оглашавање поред општинског пута и улице, односно на другом земљишту које користе управљачи тих путева и улица</t>
  </si>
  <si>
    <t>Накнада за ванредни превоз на општинском путу и улици која припада управљачима тих путева и улица</t>
  </si>
  <si>
    <t>Накнада за коришћење делова земљишног појаса општинског пута и улице и другог земљишта која припада управљачима тих путева и улица</t>
  </si>
  <si>
    <t xml:space="preserve">Годишња накнада за коришћење комерцијалних објеката којима је омогућен приступ са општинског пута и улице, ако је управљач пута надлежни орган локалне самоуправе_x000D_
</t>
  </si>
  <si>
    <t>Царинске дажбине</t>
  </si>
  <si>
    <t>Посебна дажбина на увоз пољопривредних и прехрамбених производа</t>
  </si>
  <si>
    <t xml:space="preserve">Дажбина за царинско евидентирање_x000D_
</t>
  </si>
  <si>
    <t>Комунална такса за истицање фирме на пословном простору</t>
  </si>
  <si>
    <t xml:space="preserve">Комунална такса за истицање и исписивање фирме ван пословног простора на објектима и просторима који припадају јединици локалне самоуправе (коловози, тротоари, зелене површине, бандере и сл.)_x000D_
</t>
  </si>
  <si>
    <t xml:space="preserve">Средства прикупљена за време „Дечије недеље”_x000D_
</t>
  </si>
  <si>
    <t xml:space="preserve">Средства остварена продајом доплатне поштанске марке „Изградња Спомен- храма Светог Саве”_x000D_
</t>
  </si>
  <si>
    <t xml:space="preserve">Средства остварена продајом доплатне поштанске марке „Кров 2018”_x000D_
</t>
  </si>
  <si>
    <t xml:space="preserve">Акциза на дизел - горива_x000D_
</t>
  </si>
  <si>
    <t xml:space="preserve">Акциза на остале деривате нафте који се добијају од фракција нафте које имају распон дестилације до 380°Ц_x000D_
</t>
  </si>
  <si>
    <t xml:space="preserve">Акциза на течни нафтни гас </t>
  </si>
  <si>
    <t xml:space="preserve">Акциза на безоловни бензин_x000D_
</t>
  </si>
  <si>
    <t xml:space="preserve">Акциза на гасна уља_x000D_
</t>
  </si>
  <si>
    <t xml:space="preserve">Акциза на керозин_x000D_
</t>
  </si>
  <si>
    <t>Акциза на моторни бензин</t>
  </si>
  <si>
    <t>Акциза при увозу моторног бензина</t>
  </si>
  <si>
    <t>Акциза при увозу дизел-горива</t>
  </si>
  <si>
    <t xml:space="preserve">Акциза при увозу осталих деривата нафте који се добијају од фракција нафте које имају распон дестилације до 380°Ц_x000D_
</t>
  </si>
  <si>
    <t xml:space="preserve">Акциза при увозу течног нафтног гаса_x000D_
</t>
  </si>
  <si>
    <t xml:space="preserve">Акциза при увозу  оловног бензина_x000D_
</t>
  </si>
  <si>
    <t xml:space="preserve">Акциза при увозу безоловног бензина_x000D_
</t>
  </si>
  <si>
    <t xml:space="preserve">Акциза при увозу гасних уља _x000D_
</t>
  </si>
  <si>
    <t xml:space="preserve">Акциза при увозу керозина _x000D_
</t>
  </si>
  <si>
    <t xml:space="preserve">Акциза на адитиве и екстендере за безоловни бензин_x000D_
</t>
  </si>
  <si>
    <t xml:space="preserve">Акциза на адитиве и екстендере за гасна уља_x000D_
</t>
  </si>
  <si>
    <t xml:space="preserve">Акциза на адитиве и екстендере за керозин_x000D_
</t>
  </si>
  <si>
    <t xml:space="preserve">Акциза при увозу адитива и екстендера за гасна уља_x000D_
</t>
  </si>
  <si>
    <t xml:space="preserve">Акциза при увозу адитива и екстендера за керозин_x000D_
</t>
  </si>
  <si>
    <t xml:space="preserve">Акциза при увозу адитива и екстендера за течни нафтни гас_x000D_
</t>
  </si>
  <si>
    <t>Акциза на биогорива и биотечности из увоза</t>
  </si>
  <si>
    <t>Акциза на цигарете произведене у земљи</t>
  </si>
  <si>
    <t>Акциза на остале дуванске прерађевине</t>
  </si>
  <si>
    <t>Акциза на цигарете групе А</t>
  </si>
  <si>
    <t>Акциза на цигарете из увоза</t>
  </si>
  <si>
    <t>Акциза при увозу осталих дуванских прерађевина</t>
  </si>
  <si>
    <t>Акциза на течности за пуњење електронских цигарета произведених у земљи</t>
  </si>
  <si>
    <t>Акциза на течности за пуњење електронских цигарета при увозу</t>
  </si>
  <si>
    <t>Акциза на пиво</t>
  </si>
  <si>
    <t>Акциза на природну ракију и вињак</t>
  </si>
  <si>
    <t>Акциза на нискоалкохолна пића</t>
  </si>
  <si>
    <t>Акциза на жестока алкохолна пића и ликере</t>
  </si>
  <si>
    <t>Акциза на ракије од воћа, грожђа, специјалне ракије</t>
  </si>
  <si>
    <t>Акциза на ракије од житарица и осталих пољопривредних сировина</t>
  </si>
  <si>
    <t>Акциза на остала алкохолна пића</t>
  </si>
  <si>
    <t>Акциза при увозу пива</t>
  </si>
  <si>
    <t>Акциза при увозу жестоких алкохолних пића и ликера</t>
  </si>
  <si>
    <t>Акциза при увозу вискија, џина, коњака и осталих алкохолних пића</t>
  </si>
  <si>
    <t>Акциза при увозу ракија од воћа, грожђа и специјалних ракија</t>
  </si>
  <si>
    <t>Акциза при увозу ракија од житарица и осталих пољопривредних сировина</t>
  </si>
  <si>
    <t>Акциза при увозу кафе (сирова, пржена, млевена и екстракт кафе)</t>
  </si>
  <si>
    <t xml:space="preserve">Акциза при увозу  непржене кафе_x000D_
</t>
  </si>
  <si>
    <t xml:space="preserve">Акциза при увозу пржене кафе_x000D_
</t>
  </si>
  <si>
    <t xml:space="preserve">Акциза при увозу  љуспица и опни од кафе  _x000D_
</t>
  </si>
  <si>
    <t xml:space="preserve">Акциза при увозу  екстракта, есенција и концентрата од кафе_x000D_
</t>
  </si>
  <si>
    <t xml:space="preserve">Акциза при увозу  кафе из члана 14. став 1. тач. 5) до 8) Закона о акцизама_x000D_
</t>
  </si>
  <si>
    <t>Акциза на кафу произведену у земљи</t>
  </si>
  <si>
    <t>Акциза на електричну енергију за крајњу потрошњу</t>
  </si>
  <si>
    <t xml:space="preserve">Једнократни порез по основу коришћења средстава примарне и сиве емисије новца у финансијским трансакцијама, по решењу Пореске управе_x000D_
</t>
  </si>
  <si>
    <t xml:space="preserve">Једнократни порез по основу куповине девиза по званичном курсу Народне банке Југославије у ситуацији када је тржишни курс био виши, по решењу Пореске управе_x000D_
</t>
  </si>
  <si>
    <t>Једнократни порез по основу коришћења средстава по основу Зајма за привредни развој Србије, по решењу Пореске управе</t>
  </si>
  <si>
    <t>Текуће донације од иностраних држава у корист нивоа Републике</t>
  </si>
  <si>
    <t>Текуће донације од иностраних држава у корист нивоа  градова</t>
  </si>
  <si>
    <t>Текуће донације од иностраних држава у корист нивоа  општина</t>
  </si>
  <si>
    <t>Текуће донације од иностраних држава  у корист нивоа  АП Војводина</t>
  </si>
  <si>
    <t>Капиталне донације од иностраних држава у корист нивоа општина</t>
  </si>
  <si>
    <t>Капиталне донације од иностраних држава у корист нивоа градова</t>
  </si>
  <si>
    <t xml:space="preserve">Текуће донације од међународних организација у корист нивоа Републике_x000D_
</t>
  </si>
  <si>
    <t xml:space="preserve">Текуће донације од међународних организација у корист нивоа АП Војводина_x000D_
</t>
  </si>
  <si>
    <t xml:space="preserve">Текуће донације од међународних организација у корист нивоа градова_x000D_
</t>
  </si>
  <si>
    <t xml:space="preserve">Текуће донације од међународних организација у корист нивоа општина_x000D_
</t>
  </si>
  <si>
    <t>Капиталне донације од међународних организација у корист нивоа градова</t>
  </si>
  <si>
    <t>Капиталне донације од међународних организација у корист нивоа општина</t>
  </si>
  <si>
    <t>Капиталне донације од међународних организација у корист нивоа Републике</t>
  </si>
  <si>
    <t>Текуће помоћи од ЕУ у корист нивоа Републике</t>
  </si>
  <si>
    <t xml:space="preserve">Текуће помоћи од ЕУ у корист нивоа АП Војводина_x000D_
</t>
  </si>
  <si>
    <t>Текуће помоћи од ЕУ у корист нивоа градова</t>
  </si>
  <si>
    <t>Текуће помоћи од ЕУ у корист нивоа општина</t>
  </si>
  <si>
    <t>Капиталне помоћи од ЕУ у корист нивоа општина</t>
  </si>
  <si>
    <t>Капиталне помоћи од ЕУ у корист нивоа градова</t>
  </si>
  <si>
    <t>Капиталне помоћи од ЕУ у корист нивоа Републике</t>
  </si>
  <si>
    <t>Капиталне помоћи од ЕУ у корист нивоа АП Војводина</t>
  </si>
  <si>
    <t>Текући трансфери од других нивоа власти у корист нивоа Републике</t>
  </si>
  <si>
    <t>Текући трансфери од Републике у корист нивоа АП Војводина</t>
  </si>
  <si>
    <t xml:space="preserve">Текући трансфери од градова у корист АП Војводина_x000D_
</t>
  </si>
  <si>
    <t xml:space="preserve">Текући трансфери од општина у корист АП Војводина_x000D_
</t>
  </si>
  <si>
    <t>Ненаменски трансфери од Републике у корист нивоа градова</t>
  </si>
  <si>
    <t xml:space="preserve">Други текући трансфери од Републике у корист нивоа градова_x000D_
</t>
  </si>
  <si>
    <t>Текући наменски трансфери, у ужем смислу, од Републике у корист нивоа градова</t>
  </si>
  <si>
    <t>Текући наменски трансфери, у ужем смислу, од АП Војводина у корист нивоа градова</t>
  </si>
  <si>
    <t>Текући трансфери од општина у корист нивоа градова</t>
  </si>
  <si>
    <t>Ненаменски трансфери од АП Војводина у корист нивоа градова</t>
  </si>
  <si>
    <t>Ненаменски трансфери од Републике у корист нивоа општина</t>
  </si>
  <si>
    <t>Други текући трансфери од Републике у корист нивоа општина</t>
  </si>
  <si>
    <t>Текући наменски трансфери, у ужем смислу, од Републике у корист нивоа општина</t>
  </si>
  <si>
    <t>Текући наменски трансфери, у ужем смислу, од АП Војводина у корист нивоа општина</t>
  </si>
  <si>
    <t xml:space="preserve">Текући трансфери од градова у корист нивоа општина_x000D_
</t>
  </si>
  <si>
    <t>Ненаменски трансфери од АП Војводина у корист нивоа општина</t>
  </si>
  <si>
    <t xml:space="preserve">Текући трансфери од других нивоа власти у корист Републичког фонда за ПИО запослених_x000D_
</t>
  </si>
  <si>
    <t xml:space="preserve">Текући трансфери од других нивоа власти у корист Републичког фонда за ПИО пољопривредника_x000D_
</t>
  </si>
  <si>
    <t xml:space="preserve">Текући трансфери од других нивоа власти у корист Републичког фонда за ПИО самосталних делатности_x000D_
</t>
  </si>
  <si>
    <t xml:space="preserve">Текући трансфери по основу доприноса за пензијско и инвалидско осигурање за поједине категорије осигураника - запослених обезбеђен у буџету Републике_x000D_
</t>
  </si>
  <si>
    <t xml:space="preserve">Текући трансфери по основу доприноса за пензијско и инвалидско осигурање запослених за покриће разлике до најнижег износа пензије утврђене у члану 76. и члану 207. став 2. Закона о пензијском и инвалидском осигурању_x000D_
</t>
  </si>
  <si>
    <t xml:space="preserve">Допринос за пензијско и инвалидско осигурање пољопривредника за покриће разлике до најнижег износа пензије сагласно члану 76. и члану 207. став 2. Закона о пензијском и инвалидском осигурању_x000D_
</t>
  </si>
  <si>
    <t xml:space="preserve">Капитални трансфери од Републике у корист нивоа АП Војводина_x000D_
</t>
  </si>
  <si>
    <t>Капитални наменски трансфери, у ужем смислу, од Републике у корист нивоа градова</t>
  </si>
  <si>
    <t>Капитални наменски трансфери, у ужем смислу, од АП Војводина  у корист нивоа градова</t>
  </si>
  <si>
    <t>Капитални наменски трансфери, у ужем смислу, од Републике  у корист нивоа општина</t>
  </si>
  <si>
    <t>Капитални наменски трансфери, у ужем смислу, од АП Војводина  у корист нивоа општина</t>
  </si>
  <si>
    <t>Капитални трансфери од градова у корист нивоа општина</t>
  </si>
  <si>
    <t>Капитални трансфери од других нивоа власти у корист нивоа Републике</t>
  </si>
  <si>
    <t>Приходи буџета Републике од камата на средства корисника буџета укључена у депозит банака</t>
  </si>
  <si>
    <t>Камате на средства консолидованог рачуна трезора АП Војводина укључена у депозит банака</t>
  </si>
  <si>
    <t xml:space="preserve">Приходи буџета града од камата на средства консолидованог рачуна трезора укључена у депозит банака_x000D_
</t>
  </si>
  <si>
    <t>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</t>
  </si>
  <si>
    <t xml:space="preserve">Приходи буџета општине од камата на средства консолидованог рачуна трезора укључена у депозит банака_x000D_
</t>
  </si>
  <si>
    <t>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</t>
  </si>
  <si>
    <t>Дивиденде буџета Републике</t>
  </si>
  <si>
    <t>Вишак прихода над расходима јавне агенције</t>
  </si>
  <si>
    <t>Вишак прихода над расходима Регулаторне агенције за електронске комуникације и поштанске услуге</t>
  </si>
  <si>
    <t>Вишак прихода над расходима Републичке радиодифузне агенције</t>
  </si>
  <si>
    <t>Дивиденде буџета градова</t>
  </si>
  <si>
    <t xml:space="preserve">Дивиденде Републичког фонда за ПИО </t>
  </si>
  <si>
    <t xml:space="preserve">Приход од имовине који припада имаоцима полисе осигурања Републике Србије _x000D_
</t>
  </si>
  <si>
    <t xml:space="preserve">Приход од имовине који припада имаоцима полисе осигурања градова_x000D_
</t>
  </si>
  <si>
    <t xml:space="preserve">Приход од имовине који припада имаоцима полисе осигурања општина_x000D_
</t>
  </si>
  <si>
    <t>Накнада за коришћење ресурса и резерви минералних сировина</t>
  </si>
  <si>
    <t>Накнада за извађени материјал из водотока</t>
  </si>
  <si>
    <t>Накнада за коришћење ресурса и резерви минералних сировина када се експлоатација врши на територији аутономне покрајине</t>
  </si>
  <si>
    <t>Накнада за примењена геолошка истраживања</t>
  </si>
  <si>
    <t>Накнада за искрчену шуму</t>
  </si>
  <si>
    <t>Накнада за коришћење шумског земљишта кад се даје у закуп</t>
  </si>
  <si>
    <t>Средства остварена од давања у закуп пољопривредног земљишта, односно пољопривредног објекта у државној својини</t>
  </si>
  <si>
    <t>Накнада за коришћење ловостајем заштићених врста дивљачи</t>
  </si>
  <si>
    <t xml:space="preserve">Накнада за ловну карту_x000D_
</t>
  </si>
  <si>
    <t>Накнада за коришћење шума и шумског земљишта</t>
  </si>
  <si>
    <t>Накнада за промену намене шума и шумског земљишта</t>
  </si>
  <si>
    <t xml:space="preserve">Комунална такса за коришћење простора на јавним површинама или испред пословног простора у пословне сврхе, осим ради продаје штампе, књига и других публикација, производа старих и уметничких заната и домаће радиности_x000D_
</t>
  </si>
  <si>
    <t xml:space="preserve">Комунална такса за коришћење простора за паркирање друмских моторних и прикључних возила на уређеним и обележеним местима_x000D_
</t>
  </si>
  <si>
    <t>Комунална такса за коришћење слободних површина за кампове, постављање шатора или друге облике привременог коришћења</t>
  </si>
  <si>
    <t xml:space="preserve">Накнада за коришћење грађевинског земљишта </t>
  </si>
  <si>
    <t>Комунална такса за заузеће јавне површине грађевинским материјалом</t>
  </si>
  <si>
    <t>Приходи остварени по основу давања у закуп станова намењених за решавање стамбених потреба избеглица</t>
  </si>
  <si>
    <t>Допринос за уређивање грађевинског земљишта</t>
  </si>
  <si>
    <t xml:space="preserve">Приходи остварени по основу давања у закуп грађевинског земљишта у јавној својини Републике Србије_x000D_
</t>
  </si>
  <si>
    <t>Комунална такса за коришћење обале у пословне и било које друге сврхе</t>
  </si>
  <si>
    <t>Накнада за коришћење природног лековитог фактора</t>
  </si>
  <si>
    <t>Приходи од давања у закуп водног земљишта за постављање плутајућих објеката</t>
  </si>
  <si>
    <t>Приходи од давња у закуп водног земљишта ( осим за постављање плутајућих објеката )</t>
  </si>
  <si>
    <t>Накнада за коришћење вода</t>
  </si>
  <si>
    <t>Накнада за испуштену воду</t>
  </si>
  <si>
    <t>Накнада за одводњавање од физичких лица</t>
  </si>
  <si>
    <t>Накнада за одводњавање од правних лица</t>
  </si>
  <si>
    <t>Накнада за коришћење водних објеката и система</t>
  </si>
  <si>
    <t>Накнада за постављање рекламних табли, рекламних паноа, уређаја за обавештавање или оглашавање поред јавног пута, односно на другом земљишту које користи управљач државног пута</t>
  </si>
  <si>
    <t>Накнада за коришћење делова земљишног појаса јавног пута и другог земљишта које користи управљач државног пута</t>
  </si>
  <si>
    <t>Накнада за производе који после употребе постају посебни токови отпада</t>
  </si>
  <si>
    <t>Накнада за амбалажу или упакован производ који после употребе постаје амбалажни отпад</t>
  </si>
  <si>
    <t xml:space="preserve">Накнада за коришћење добара од општег интереса у производњи електричне енергије и производњи нафте и гаса_x000D_
</t>
  </si>
  <si>
    <t xml:space="preserve">Приходи од давања у закуп, односно на коришћење непокретности у државној својини које користе државни органи и организације и установе - јавне службе које се финансирају из буџета Републике_x000D_
</t>
  </si>
  <si>
    <t>Приходи од давања у закуп станова које користе ратни војни инвалиди и породице палих бораца</t>
  </si>
  <si>
    <t xml:space="preserve">Накнада за лабораторијске анализе узорака хране и хране за животиње узетих током службених контрола_x000D_
</t>
  </si>
  <si>
    <t>Приходи од давања у закуп непокретности чији је корисник Министарство одбране</t>
  </si>
  <si>
    <t xml:space="preserve">Накнада по основу конверзије права коришћења у право својине у корист Фонда за реституцију_x000D_
</t>
  </si>
  <si>
    <t>Накнада по основу конверзије права коришћења у право својине у корист Републике</t>
  </si>
  <si>
    <t>Приходи од продаје добара и услуга од стране тржишних организација у корист нивоа Републике</t>
  </si>
  <si>
    <t xml:space="preserve">Приходи од давања у закуп, односно на коришћење непокретности у покрајинској својини које користе органи АП Војводина_x000D_
</t>
  </si>
  <si>
    <t xml:space="preserve">Приходи од продаје добара и услуга од стране тржишних организација у корист нивоа градова_x000D_
</t>
  </si>
  <si>
    <t xml:space="preserve">Приходи од давања у закуп, односно на коришћење непокретности у државној својини које користе градови и индиректни корисници њиховог буџета_x000D_
</t>
  </si>
  <si>
    <t>Приходи од закупнине за грађевинско земљиште у корист нивоа градова</t>
  </si>
  <si>
    <t>Накнада по основу конверзије права коришћења у право својине у корист нивоа градова</t>
  </si>
  <si>
    <t xml:space="preserve">Приходи од давања у закуп, односно на коришћење непокретности у градској својини које користе градови и индиректни корисници њиховог буџета_x000D_
</t>
  </si>
  <si>
    <t>Приходи остварени по основу пружања услуга боравка деце у предшколским установама у корист нивоа градова</t>
  </si>
  <si>
    <t xml:space="preserve">Приходи од продаје добара и услуга од стране тржишних организација у корист нивоа општина_x000D_
</t>
  </si>
  <si>
    <t xml:space="preserve">Приходи од давања у закуп, односно на коришћење непокретности у државној својини које користе општине и индиректни корисници њиховог буџета_x000D_
</t>
  </si>
  <si>
    <t>Приходи од закупнине за грађевинско земљиште у корист нивоа општина</t>
  </si>
  <si>
    <t>Накнада по основу конверзије права коришћења у право својине у корист нивоа општина</t>
  </si>
  <si>
    <t xml:space="preserve">Приходи од давања у закуп, односно на коришћење непокретности у општинској својини које користе општине и индиректни корисници њиховог буџета_x000D_
</t>
  </si>
  <si>
    <t>Приходи остварени по основу пружања услуга боравка деце у предшколским установама у корист нивоа општина</t>
  </si>
  <si>
    <t>Конзуларне таксе</t>
  </si>
  <si>
    <t>Републичке административне таксе</t>
  </si>
  <si>
    <t>Накнада за издавање и продужење уверења о здравственом стању животиња</t>
  </si>
  <si>
    <t>Накнада за извршене ветеринарско - санитарне прегледе</t>
  </si>
  <si>
    <t>Накнада за обележавање и евиденцију животиња</t>
  </si>
  <si>
    <t>Средства од наплаћених трошкова за утврђивање испуњености прописаних услова из заштите на раду</t>
  </si>
  <si>
    <t xml:space="preserve">Трошкови управног поступка </t>
  </si>
  <si>
    <t>Трошкови за издавање лиценци за обављање послова у области безбедности и здравља на раду</t>
  </si>
  <si>
    <t>Трошкови пореског поступка</t>
  </si>
  <si>
    <t>Такса за озакоњење објеката у корист нивоа Републике</t>
  </si>
  <si>
    <t>Административне таксе у корист нивоа  АП Војводина</t>
  </si>
  <si>
    <t xml:space="preserve">Такса за озакоњење објеката у корист аутономне покрајине_x000D_
</t>
  </si>
  <si>
    <t>Градске административне таксе</t>
  </si>
  <si>
    <t xml:space="preserve">Такса за озакоњење објеката у корист градова_x000D_
</t>
  </si>
  <si>
    <t>Општинске административне таксе</t>
  </si>
  <si>
    <t>Накнада за уређивање грађевинског земљишта</t>
  </si>
  <si>
    <t>Трошкови пореског и прекршајног поступка изворних јавних прихода општина и градова</t>
  </si>
  <si>
    <t xml:space="preserve">Такса за озакоњење објеката у корист општина_x000D_
</t>
  </si>
  <si>
    <t>Таксе у корист Републичког фонда за здравствено осигурање</t>
  </si>
  <si>
    <t>Републичке судске таксе</t>
  </si>
  <si>
    <t>Трошкови заступања у судским и управним поступцима</t>
  </si>
  <si>
    <t>Накнада за одобрење за посебне игре на срећу на аутоматима</t>
  </si>
  <si>
    <t xml:space="preserve">Накнада за одобрење за посебне игре на срећу - клађење_x000D_
</t>
  </si>
  <si>
    <t>Накнада за приређивање класичних игара на срећу</t>
  </si>
  <si>
    <t>Накнада за приређивање посебних игара на срећу у играчницама</t>
  </si>
  <si>
    <t>Накнада за приређивање посебних игара на срећу на аутоматима</t>
  </si>
  <si>
    <t xml:space="preserve">Накнада за приређивање посебних игара на срећу - клађење_x000D_
</t>
  </si>
  <si>
    <t>Накнада за приређивање наградне игре у роби и услугама</t>
  </si>
  <si>
    <t>Накнада за приређивање игара на срећу преко средстава електронске комуникације</t>
  </si>
  <si>
    <t xml:space="preserve">Накнада за давање дозволе за обављање малопродаје дуванских производа_x000D_
</t>
  </si>
  <si>
    <t>Накнада за давање дозволе за обављање осталог промета дуванских производа</t>
  </si>
  <si>
    <t xml:space="preserve">Накнада за одобрење за игре на срећу преко средстава електронске комуникације_x000D_
</t>
  </si>
  <si>
    <t>Средства у износу од 30% наплаћене награде јавних бележника</t>
  </si>
  <si>
    <t xml:space="preserve">Накнада за упис у Регистар чланова Коморе социјалне заштите, за издавање и обнављање лиценце и за издавање легитимације и уверења_x000D_
</t>
  </si>
  <si>
    <t>Приходи Војске Србије од споредне продаје добара и услуга</t>
  </si>
  <si>
    <t>Приходи Војске Србије од специфичне делатности</t>
  </si>
  <si>
    <t>Приходи које својом делатношћу остваре установе културе</t>
  </si>
  <si>
    <t>Приходи које својом делатношћу остваре заводи за извршење кривичних санкција</t>
  </si>
  <si>
    <t>Приходи републичких органа и организација</t>
  </si>
  <si>
    <t>Накнада за коришћење података и документације геолошких истраживања</t>
  </si>
  <si>
    <t>Накнада за коришћење података премера, катастра непокретности и водова и за разгледање катастра непокретности, као и за услуге које пружа Републички геодетски завод</t>
  </si>
  <si>
    <t>Трошкови поступка санитарних и здравствених инспектора по захтеву странке</t>
  </si>
  <si>
    <t>Трошкови полагања стручног испита за здравствене раднике, трошкови доделе назива примаријус и други трошкови</t>
  </si>
  <si>
    <t>Трошкови полагања стручних испита за обављање послова у области безбедности и здравља на раду</t>
  </si>
  <si>
    <t>Накнада нужних трошкова за издавање копије докумената на којима се налазе информације од јавног значаја</t>
  </si>
  <si>
    <t>Такса за вршење техничког надзора бродова унутрашње пловидбе</t>
  </si>
  <si>
    <t>Приходи које својом делатношћу остваре органи АП Војводина</t>
  </si>
  <si>
    <t xml:space="preserve">Приходи које својом делатношћу остваре органи и организације градова_x000D_
</t>
  </si>
  <si>
    <t xml:space="preserve">Приходи које својом делатношћу остваре органи и организације општина_x000D_
</t>
  </si>
  <si>
    <t>Приходи Републичког фонда за здравствено осигурање од средстава за издавање здравствених картица</t>
  </si>
  <si>
    <t>Приходи од новчаних казни за кривична дела</t>
  </si>
  <si>
    <t>Трошкови кривичног поступка и паушал код судова</t>
  </si>
  <si>
    <t xml:space="preserve">Приходи од новчаних казни које Повереник за информације од јавног значаја и заштиту података о личности изриче органима јавне власти у поступку административног извршења својих решења_x000D_
</t>
  </si>
  <si>
    <t xml:space="preserve">Приходи од новчаних казни за кривична дела којима је нанета штета шумама_x000D_
</t>
  </si>
  <si>
    <t>Приходи од новчаних казни за привредне преступе</t>
  </si>
  <si>
    <t>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приходи од новчаних казни за привредне преступе или прекршаје установ</t>
  </si>
  <si>
    <t>Новчани износ мере заштите конкуренције</t>
  </si>
  <si>
    <t>Приходи од новчаних казни за привредне преступе или прекршаје установљене прописима о јавним набавкама</t>
  </si>
  <si>
    <t>Приходи од новчаних казни за прекршаје</t>
  </si>
  <si>
    <t>Приходи од новчаних казни за прекршаје у области рада (по пријавама инспекције рада)</t>
  </si>
  <si>
    <t>Приходи од новчаних казни за прекршаје које изриче инспекција рада (мандатне казне)</t>
  </si>
  <si>
    <t>Приходи од новчаних казни за прекршаје и привредне преступе предвиђене прописима о безбедности саобраћаја на путевима</t>
  </si>
  <si>
    <t>Приходи од новчаних казни за прекршаје које изричу републички инспекцијски органи</t>
  </si>
  <si>
    <t>Приходи од новчаних казни за прекршаје установљене прописима о здравственој заштити животиња</t>
  </si>
  <si>
    <t>Приходи од новчаних казни за прекршаје које изриче републички орган управе надлежан за послове јавних прихода</t>
  </si>
  <si>
    <t>Приходи од новчаних казни за прекршаје предвиђене Законом о ванредним ситуацијама и законима који уређују област заштите од пожара, експлозивних и опасних материја</t>
  </si>
  <si>
    <t xml:space="preserve">Приходи од новчаних казни за прекршаје у корист нивоа АП Војводина_x000D_
</t>
  </si>
  <si>
    <t>Приходи од новчаних казни изречених у прекршајном поступку за прекршаје прописане актом скупштине града, као и одузета имовинска корист у том поступку</t>
  </si>
  <si>
    <t>Приходи од новчаних казни за прекршаје по прекршајном налогу и казни изречених у управном поступку у корист нивоа градова</t>
  </si>
  <si>
    <t xml:space="preserve">Приходи од новчаних казни за прекршаје које изриче градски орган управе надлежан за изворне јавне приходе_x000D_
</t>
  </si>
  <si>
    <t>Приходи од новчаних казни изречених у прекршајном поступку за прекршаје прописане актом скупштине општине, као и одузета имовинска корист у том поступку</t>
  </si>
  <si>
    <t>Приходи од новчаних казни за прекршаје по прекршајном налогу и казни изречених у управном поступку у корист нивоа општина</t>
  </si>
  <si>
    <t xml:space="preserve">Приходи од новчаних казни за прекршаје које изриче општински орган управе надлежан за изворне јавне приходе_x000D_
</t>
  </si>
  <si>
    <t>Приходи од пенала у корист нивоа Републике</t>
  </si>
  <si>
    <t>Приходи од пенала у корист Буџетског фонда за професионалну рехабилитацију и подстицање запошљавања особа са инвалидитетом</t>
  </si>
  <si>
    <t>Приходи од пенала у корист нивоа градова</t>
  </si>
  <si>
    <t>Одузета имовинска корист и средства добијена продајом одузетих предмета у прекршајном, кривичном и другом поступку</t>
  </si>
  <si>
    <t>Средства од продаје одузете робе, наплаћених трошкова за утврђивање услова за обављање делатности и од мандатних казни које изричу тржишни инспектори</t>
  </si>
  <si>
    <t>Новчана казна за царинске преступе и средства остварена од продаје одузете робе</t>
  </si>
  <si>
    <t>Средства од продаје одузете робе у пореском поступку</t>
  </si>
  <si>
    <t>Новчана средства добијена продајом трајно одузете имовине</t>
  </si>
  <si>
    <t xml:space="preserve">Одузета имовинска корист и средства добијена продајом у поступцима за утврђивање одговорности за кажњива дела из члана 82. став 2. тачка 1) Закона о шумама_x000D_
</t>
  </si>
  <si>
    <t>Трошкови принудне наплате јавних прихода</t>
  </si>
  <si>
    <t xml:space="preserve">Трошкови поступка пред органима за прекршаје_x000D_
</t>
  </si>
  <si>
    <t>Увећање пореског дуга у поступку принудне наплате</t>
  </si>
  <si>
    <t xml:space="preserve">Увећање пореског дуга у поступку принудне наплате, који је правна последица принудне наплате изворних прихода јединица локалне самоуправе_x000D_
</t>
  </si>
  <si>
    <t>Приходи од примене начела опортунитета наплате у кривичном поступку</t>
  </si>
  <si>
    <t xml:space="preserve">Приходи по прекршајним налозима које издаје републички орган управе надлежан за послове јавних прихода_x000D_
</t>
  </si>
  <si>
    <t>Остале новчане казне, пенали и приходи од одузете имовинске користи у корист нивоа Републике</t>
  </si>
  <si>
    <t>Трошкови принудне наплате изворних јавних прихода општина и градова</t>
  </si>
  <si>
    <t>Текући добровољни трансфери од физичких и правних лица у корист нивоа Републике</t>
  </si>
  <si>
    <t>Текући добровољни трансфери од физичких и правних лица у корист нивоа градова</t>
  </si>
  <si>
    <t>Текући добровољни трансфери за одлагање кривичног гоњења у корист нивоа градова</t>
  </si>
  <si>
    <t>Текући добровољни трансфери од физичких и правних лица у корист нивоа општина</t>
  </si>
  <si>
    <t>Текући добровољни трансфери од физичких и правних лица у корист нивоа АП Војводина</t>
  </si>
  <si>
    <t>Капитални добровољни трансфери од физичких и правних лица у корист нивоа градова</t>
  </si>
  <si>
    <t>Капитални добровољни трансфери од физичких и правних лица у корист нивоа општина</t>
  </si>
  <si>
    <t>Капитални добровољни трансфери од физичких и правних лица у корист нивоа Републике</t>
  </si>
  <si>
    <t>Средства по основу разлике за уплату нето прихода запосленог код исплатиоца прихода у јавном сектору</t>
  </si>
  <si>
    <t xml:space="preserve">Средства по основу разлике за уплату нето прихода запосленог код свих исплатилаца прихода у јавном сектору, на основу решења Пореске управе_x000D_
</t>
  </si>
  <si>
    <t xml:space="preserve">Средства по основу Закона о привременом уређивању основица за обрачун и исплату плата, односно зарада и других сталних примања код корисника јавних средстава_x000D_
</t>
  </si>
  <si>
    <t>Укинути приходи буџета Републике</t>
  </si>
  <si>
    <t>Закупнина за стан у државној својини</t>
  </si>
  <si>
    <t>Део добити јавног предузећа, према одлуци управног одбора јавног предузећа</t>
  </si>
  <si>
    <t>Уплата средстава по основу више обрачунатих зарада према Закону о утврђивању максималне зараде у јавном сектору у корист буџета Републике Србије</t>
  </si>
  <si>
    <t>Приходи од Агенције за осигурање депозита по основу наплаћених потраживања</t>
  </si>
  <si>
    <t xml:space="preserve">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организацији_x000D_
</t>
  </si>
  <si>
    <t>Приходи од преузетих потраживања из стечајне масе од банака над којима је завршен стечајни поступак</t>
  </si>
  <si>
    <t>Остали приходи буџета Републике</t>
  </si>
  <si>
    <t>Мешовити и неодређени приходи у корист нивоа АП Војводина</t>
  </si>
  <si>
    <t xml:space="preserve">Део добити јавног предузећа, према одлуци управног одбора јавног предузећа, у корист нивоа АП Војводина_x000D_
</t>
  </si>
  <si>
    <t xml:space="preserve">Приходи АП Војводина од Агенције за осигурање депозита по основу наплаћених потраживања_x000D_
</t>
  </si>
  <si>
    <t>Остали приходи у корист нивоа градова</t>
  </si>
  <si>
    <t xml:space="preserve">Закупнина за стан у државној својини у корист нивоа градова_x000D_
</t>
  </si>
  <si>
    <t xml:space="preserve">Део добити јавног предузећа, према одлуци управног одбора јавног предузећа, у корист нивоа градова_x000D_
</t>
  </si>
  <si>
    <t>Закупнина за стан у градској својини у корист нивоа градова</t>
  </si>
  <si>
    <t>Остали приходи у корист нивоа општина</t>
  </si>
  <si>
    <t>Закупнина за стан у државној својини у корист нивоа општина</t>
  </si>
  <si>
    <t xml:space="preserve">Део добити јавног предузећа, према одлуци управног одбора јавног предузећа, у корист нивоа општина_x000D_
</t>
  </si>
  <si>
    <t xml:space="preserve">Закупнина за стан у општинској својини у корист нивоа општина_x000D_
</t>
  </si>
  <si>
    <t xml:space="preserve">Уплата средстава по основу више обрачунатих зарада према Закону о утврђивању максималне зараде у јавном сектору у корист буџета општине_x000D_
</t>
  </si>
  <si>
    <t xml:space="preserve">Мешовити и неодређени приходи у корист Републичког фонда за здравствено осигурање_x000D_
</t>
  </si>
  <si>
    <t xml:space="preserve">Мешовити и неодређени приходи у корист Републичког фонда за ПИО_x000D_
</t>
  </si>
  <si>
    <t>Средства од 5% бруто премије осигурања од аутоодговорности</t>
  </si>
  <si>
    <t xml:space="preserve">Меморандумске ставке за рефундацију расхода буџета Републике из претходне године_x000D_
</t>
  </si>
  <si>
    <t xml:space="preserve">Меморандумске ставке за рефундацију расхода буџета АП Војводина из претходне године_x000D_
</t>
  </si>
  <si>
    <t>Меморандумске ставке за рефундацију расхода буџета града из претходне године</t>
  </si>
  <si>
    <t>Меморандумске ставке за рефундацију расхода буџета општине из претходне године</t>
  </si>
  <si>
    <t xml:space="preserve">Меморандумске ставке за рефундацију расхода буџета Републике из претходне године за финансиране пројекте из ЕУ_x000D_
</t>
  </si>
  <si>
    <t xml:space="preserve">Меморандумске ставке за рефундацију расхода буџета општине из претходне године за финансиране пројекте из ЕУ_x000D_
</t>
  </si>
  <si>
    <t xml:space="preserve">Меморандумске ставке за рефундацију расхода буџета града из претходне године за финансиране пројекте из ЕУ_x000D_
</t>
  </si>
  <si>
    <t xml:space="preserve">Допринос за здравствено осигурање незапослених лица који плаћа Национална служба за запошљавање_x000D_
</t>
  </si>
  <si>
    <t xml:space="preserve">Допринос за здравствено осигурање корисника пензија и корисника других новчаних накнада који плаћа Републички фонд за ПИО запослених_x000D_
</t>
  </si>
  <si>
    <t xml:space="preserve">Трансфери од Републичког фонда за ПИО пољопривредника у корист Републичког фонда за здравствено осигурање_x000D_
</t>
  </si>
  <si>
    <t xml:space="preserve">Трансфери од Републичког фонда за ПИО самосталних делатности у корист Републичког фонда за здравствено осигурање_x000D_
</t>
  </si>
  <si>
    <t xml:space="preserve">Допринос за здравствено осигурање корисника новчаних накнада из члана 224. Закона о пензијском и инвалидском осигурању_x000D_
</t>
  </si>
  <si>
    <t xml:space="preserve">Допринос за здравствено осигурање за лица која остварују накнаду зараде за време привремене спречености за рад (боловање) по прописима о здравственом осигурању, који плаћа Републички фонд за здравствено осигурање_x000D_
</t>
  </si>
  <si>
    <t xml:space="preserve">Допринос за здравствено осигурање који плаћа Национална служба за запошљавање по члану 45. Закона о доприносима за обавезно социјално осигурање_x000D_
</t>
  </si>
  <si>
    <t xml:space="preserve">Допринос за здравствено осигурање корисника војне пензије који плаћа Републички фонд за ПИО војних осигураника_x000D_
</t>
  </si>
  <si>
    <t xml:space="preserve">Допринос за пензијско и инвалидско осигурање незапослених који уплаћује Национална служба за запошљавање_x000D_
</t>
  </si>
  <si>
    <t xml:space="preserve">Допринос за пензијско и инвалидско осигурање запослених који примају накнаду за време привремене спречености за рад (боловање) по прописима о здравственом осигурању, који уплаћује Републички фонд за здравствено осигурање_x000D_
</t>
  </si>
  <si>
    <t xml:space="preserve">Допринос за пензијско и инвалидско осигурање који плаћа Национална служба за запошљавање по члану 45. Закона о доприносима за обавезно социјално осигурање_x000D_
</t>
  </si>
  <si>
    <t xml:space="preserve">Допринос за пензијско и инвалидско осигурање војних осигураника који примају накнаду за време привремене спречености за рад (боловање)_x000D_
</t>
  </si>
  <si>
    <t>Допринос за пензијско и инвалидско осигурање за физичка лица која, у складу са законом самостално обављају привредну и другу делатност као основно занимање док примају накнаду за време привремене спречености за рад (боловање) по прописима о здрав</t>
  </si>
  <si>
    <t xml:space="preserve">Трансфери од организација за обавезно социјално осигурање у корист Националне службе за запошљавање_x000D_
</t>
  </si>
  <si>
    <t xml:space="preserve">Допринос за случај незапослености који плаћа Национална служба за запошљавање по члану 45. Закона о доприносима за обавезно социјално осигурање_x000D_
</t>
  </si>
  <si>
    <t xml:space="preserve">Трансфери од организација за обавезно социјално осигурање у корист Републичког фонда за ПИО пољопривредника_x000D_
</t>
  </si>
  <si>
    <t xml:space="preserve">Трансфери од организација за обавезно социјално осигурање у корист Фонда за социјално осигурање војних осигураника_x000D_
</t>
  </si>
  <si>
    <t>Примања од продаје непокретности у државној својини, осим непокретности које користе органи АП</t>
  </si>
  <si>
    <t>Примања од откупа станова у државној својини</t>
  </si>
  <si>
    <t>Примања од продаје непокретности Војске Србије</t>
  </si>
  <si>
    <t>Примања од продаје станова у државној својини које користе државни органи и организације</t>
  </si>
  <si>
    <t xml:space="preserve">Примања остварена по основу продаје станова намењених за решавање стамбених потреба избеглица_x000D_
</t>
  </si>
  <si>
    <t>Примања од откупа станова и гаража које користи Министарство одбране</t>
  </si>
  <si>
    <t>Примања од продаје непокретности у корист нивоа градова</t>
  </si>
  <si>
    <t>Примања од продаје станова у корист нивоа градова</t>
  </si>
  <si>
    <t>Примања од отплате станова у корист нивоа градова</t>
  </si>
  <si>
    <t>Примања по основу обавеза за социјално становање у корист нивоа градова</t>
  </si>
  <si>
    <t>Примања од продаје непокретности у корист нивоа општина</t>
  </si>
  <si>
    <t>Примања од продаје станова у корист нивоа општина</t>
  </si>
  <si>
    <t>Примања од отплате станова у корист нивоа општина</t>
  </si>
  <si>
    <t>Примања од продаје покретних ствари у корист нивоа Републике</t>
  </si>
  <si>
    <t>Примања од продаје покретних ствари које користи Министарство одбране и Војска Србије</t>
  </si>
  <si>
    <t>Примања од продаје покретних ствари у корист нивоа АП Војводина</t>
  </si>
  <si>
    <t>Примања од продаје покретних ствари у корист нивоа градова</t>
  </si>
  <si>
    <t>Примања од продаје покретних ствари у корист нивоа општина</t>
  </si>
  <si>
    <t>Примања од продаје осталих основних средстава у корист нивоа градова</t>
  </si>
  <si>
    <t>Примања од продаје осталих основних средстава у корист нивоа општина</t>
  </si>
  <si>
    <t>Примања од продаје осталих основних средстава у корист нивоа Републике</t>
  </si>
  <si>
    <t>Примања од продаје робних резерви у корист буџета Републике</t>
  </si>
  <si>
    <t>Примања од продаје робних резерви у корист нивоа градова</t>
  </si>
  <si>
    <t>Примања од продаје залиха производње у корист нивоа општина</t>
  </si>
  <si>
    <t>Примања од продаје залиха производње у корист нивоа градова</t>
  </si>
  <si>
    <t>Примања од продаје робе за даљу продају у корист нивоа општина</t>
  </si>
  <si>
    <t>Примања од продаје робе за даљу продају у корист нивоа градова</t>
  </si>
  <si>
    <t>Примања од продаје земљишта у корист нивоа Републике</t>
  </si>
  <si>
    <t>Примања од продаје земљишта у корист нивоа градова</t>
  </si>
  <si>
    <t>Примања од продаје земљишта у корист нивоа општина</t>
  </si>
  <si>
    <t>Примања од емитовања домаћих хартија од вредности, изузев акција, у корист нивоа  Републике</t>
  </si>
  <si>
    <t>Примања од задуживања од пословних банака у земљи у корист нивоа градова</t>
  </si>
  <si>
    <t>Примања од задуживања од пословних банака у земљи у корист нивоа општина</t>
  </si>
  <si>
    <t xml:space="preserve">Примања од задуживања од пословних банака у земљи у корист нивоа АП Војводина_x000D_
</t>
  </si>
  <si>
    <t>Примања од задуживања од осталих поверилаца у земљи у корист нивоа градова</t>
  </si>
  <si>
    <t>Примања од задуживања од осталих поверилаца у земљи у корист нивоа општина</t>
  </si>
  <si>
    <t>Примања од домаћих меница у корист нивоа општина</t>
  </si>
  <si>
    <t xml:space="preserve">Примања од задуживања од мултилатералних институција у корист нивоа градова_x000D_
</t>
  </si>
  <si>
    <t xml:space="preserve">Примања од задуживања од мултилатералних институција у корист нивоа Републике_x000D_
</t>
  </si>
  <si>
    <t xml:space="preserve">Примања од задуживања од иностраних пословних банака у корист нивоа Републике_x000D_
</t>
  </si>
  <si>
    <t xml:space="preserve">Примања од задуживања од иностраних држава у корист нивоа Републике_x000D_
</t>
  </si>
  <si>
    <t>Примања од продаје домаћих хартија од вредности, изузев акција, у корист нивоа Републике</t>
  </si>
  <si>
    <t>Примања од отплате кредита датих домаћим јавним нефинансијским институцијама у корист нивоа градова</t>
  </si>
  <si>
    <t>Примања од отплате кредита датих домаћим јавним нефинансијским институцијама у корист нивоа општина</t>
  </si>
  <si>
    <t>Примања од отплате кредита датих домаћим јавним нефинансијским институцијама у корист нивоа Републике</t>
  </si>
  <si>
    <t>Примања од отплате кредита датих домаћинствима у земљи у корист нивоа Републике</t>
  </si>
  <si>
    <t>Примања од отплате кредита датих домаћинствима у земљи у корист нивоа АП Војводина</t>
  </si>
  <si>
    <t>Примања од отплате кредита датих домаћинствима у земљи у корист нивоа градова</t>
  </si>
  <si>
    <t>Примања од отплате кредита датих домаћинствима у земљи у корист нивоа општина</t>
  </si>
  <si>
    <t>Примања од приватизације од продаје акција</t>
  </si>
  <si>
    <t>Примања од аукцијске приватизације</t>
  </si>
  <si>
    <t>Примања од продаје капитала у поступку приватизације у корист Буџетског фонда за реституцију</t>
  </si>
  <si>
    <t>Примања од продаје домаћих акција и осталог капитала у корист нивоа АП Војводина</t>
  </si>
  <si>
    <t>Примања од продаје домаћих акција и осталог капитала у корист нивоа градова</t>
  </si>
  <si>
    <t>Примања од продаје домаћих акција и осталог капитала у корист нивоа општина</t>
  </si>
  <si>
    <t xml:space="preserve">Примања од продаје домаћих акција и осталог капитала у корист Републичког фонда за ПИО </t>
  </si>
  <si>
    <t xml:space="preserve">Примања од отплате кредита датих за премошћавање финансирања пројеката ЕУ у корист нивоа Републике_x000D_
</t>
  </si>
  <si>
    <t>ПРЕГЛЕД ЗАДУЖИВАЊА ЈЕДИНИЦЕ ЛОКАЛНЕ САМОУПРАВЕ</t>
  </si>
  <si>
    <t>Назив општине (града):</t>
  </si>
  <si>
    <t>Извештајни период:</t>
  </si>
  <si>
    <t>године</t>
  </si>
  <si>
    <t>Ред.бр.</t>
  </si>
  <si>
    <t>Датум задужења</t>
  </si>
  <si>
    <t>Валута</t>
  </si>
  <si>
    <t>Уговорени износ кредита</t>
  </si>
  <si>
    <t>Каматна стопа</t>
  </si>
  <si>
    <t>Укупно искоришћено (повучено)                    до краја извештајног периода</t>
  </si>
  <si>
    <t>Стање дуга                                              на крају извештајног периода</t>
  </si>
  <si>
    <t>У законском року од 45 (60) дана</t>
  </si>
  <si>
    <t>Преко законског рока</t>
  </si>
  <si>
    <t xml:space="preserve">ПЛАН И ИЗВРШЕЊЕ РАСХОДА И ИЗДАТАКА У БУЏЕТУ ЈЛС </t>
  </si>
  <si>
    <t>ПЛАН И ОСТВАРЕЊЕ ПРИХОДА И ПРИМАЊА У БУЏЕТУ ЈЛС</t>
  </si>
  <si>
    <t>EUR</t>
  </si>
  <si>
    <t>AUD</t>
  </si>
  <si>
    <t>CAD</t>
  </si>
  <si>
    <t>CNY</t>
  </si>
  <si>
    <t>JPY</t>
  </si>
  <si>
    <t>KWD</t>
  </si>
  <si>
    <t>NOK</t>
  </si>
  <si>
    <t>RUB</t>
  </si>
  <si>
    <t>SEK</t>
  </si>
  <si>
    <t>CHF</t>
  </si>
  <si>
    <t>GBP</t>
  </si>
  <si>
    <t>USD</t>
  </si>
  <si>
    <t>TRY</t>
  </si>
  <si>
    <t>Неизмирене обавезе - стање последњег дана у извештајном периоду</t>
  </si>
  <si>
    <t>ПРЕГЛЕД НЕИЗМИРЕНИХ ОБАВЕЗА ЈЕДИНИЦЕ ЛОКАЛНЕ САМОУПРАВЕ</t>
  </si>
  <si>
    <t>k-3</t>
  </si>
  <si>
    <t>k-4</t>
  </si>
  <si>
    <t>k-5</t>
  </si>
  <si>
    <t>I</t>
  </si>
  <si>
    <t>I - II</t>
  </si>
  <si>
    <t>I - III</t>
  </si>
  <si>
    <t>I - V</t>
  </si>
  <si>
    <t>I - IV</t>
  </si>
  <si>
    <t>I - VI</t>
  </si>
  <si>
    <t>I - VII</t>
  </si>
  <si>
    <t>I - IX</t>
  </si>
  <si>
    <t>I - X</t>
  </si>
  <si>
    <t>I - VIII</t>
  </si>
  <si>
    <t>I - XI</t>
  </si>
  <si>
    <t>I - XII</t>
  </si>
  <si>
    <t xml:space="preserve">Овим потврђујемо да </t>
  </si>
  <si>
    <t>Изјава:</t>
  </si>
  <si>
    <t>,  на крају овог извештајног периода, нема обавезе по основу задуживања</t>
  </si>
  <si>
    <t>,  на крају овог извештајног периода, нема неизмирене обавезе.</t>
  </si>
  <si>
    <t xml:space="preserve">Зграде и грађевински објекти </t>
  </si>
  <si>
    <t xml:space="preserve">Опрема </t>
  </si>
  <si>
    <t xml:space="preserve">Остале некретнине и опрема </t>
  </si>
  <si>
    <t>Култивисана имовина</t>
  </si>
  <si>
    <t>Драгоцености</t>
  </si>
  <si>
    <t>Природна богатства</t>
  </si>
  <si>
    <t>Нефинансијска имовина у припреми</t>
  </si>
  <si>
    <t>Нематеријална имовина</t>
  </si>
  <si>
    <t>Залихе робних резерви</t>
  </si>
  <si>
    <t>Залихе материјала за производњу</t>
  </si>
  <si>
    <t>Залихе недовршене производње</t>
  </si>
  <si>
    <t xml:space="preserve">Залихе готових производа </t>
  </si>
  <si>
    <t xml:space="preserve">Залихе робе за даљу продају </t>
  </si>
  <si>
    <t xml:space="preserve">Залихе потрошног материјала </t>
  </si>
  <si>
    <t>Залихе ситног инвентара</t>
  </si>
  <si>
    <t xml:space="preserve">Исправка вредности сопствених извора нефинансијске имовине, у сталним средствима, за набавке из кредита </t>
  </si>
  <si>
    <t xml:space="preserve"> Дугорочна домаћа финансијска имовина</t>
  </si>
  <si>
    <t xml:space="preserve"> Дугорочна финансијска  имовина у страним владама, компанијама, организацијама  и     институцијама </t>
  </si>
  <si>
    <t xml:space="preserve"> Остала финансијска имовина</t>
  </si>
  <si>
    <t>Примања од продаје финансијске имовине</t>
  </si>
  <si>
    <t xml:space="preserve">Примања од отплате датих кредита </t>
  </si>
  <si>
    <t>Примања од продаје стране валуте</t>
  </si>
  <si>
    <t xml:space="preserve">Остали извори новчаних средстава </t>
  </si>
  <si>
    <t>Утрошена средства текућих прихода и примања од  продаје нефинансијске имовине за отплату обавеза по кредитима</t>
  </si>
  <si>
    <t>Утрошена средства текућих прихода и примања од  продаје нефинансијске имовине за набавку финансијске имовине</t>
  </si>
  <si>
    <t>Пренета неутрошена средства од приватизације</t>
  </si>
  <si>
    <t xml:space="preserve">Пренета неутрошена средства за посебне намене </t>
  </si>
  <si>
    <t xml:space="preserve">Пренета неутрошена средства за стамбену изградњу </t>
  </si>
  <si>
    <t xml:space="preserve">Остали сопствени извори </t>
  </si>
  <si>
    <t xml:space="preserve">Обрачун прихода и примања и расхода и издатака пословања </t>
  </si>
  <si>
    <t xml:space="preserve">Вишак прихода и примања– суфицит </t>
  </si>
  <si>
    <t xml:space="preserve">Мањак прихода и примања– дефицит </t>
  </si>
  <si>
    <t>Распоред вишка прихода и примања</t>
  </si>
  <si>
    <t>Нераспоређени вишак прихода и примања из ранијих година</t>
  </si>
  <si>
    <t xml:space="preserve">Дефицит из ранијих година </t>
  </si>
  <si>
    <t>Добити које су резултат промене вредности стамбених зграда и станова </t>
  </si>
  <si>
    <t>Добити које су резултат промене вредности пословних зграда и других објеката </t>
  </si>
  <si>
    <t>Добити које су резултат промене вредности опреме </t>
  </si>
  <si>
    <t>Добити који су резултат промене вредности култивисане имовине</t>
  </si>
  <si>
    <t>Добити које су резултат промене вредности драгоцености </t>
  </si>
  <si>
    <t>Добити које су резултат промене вредности природне имовине </t>
  </si>
  <si>
    <t>Добити које су резултат промене вредности нематеријалних основних средстава </t>
  </si>
  <si>
    <t>Добити које су резултат промене вредности залиха </t>
  </si>
  <si>
    <t> Друге промене у обиму стамбених зграда и станова</t>
  </si>
  <si>
    <t>Друге промене у обиму пословних зграда и других објеката</t>
  </si>
  <si>
    <t> Друге промене у обиму опреме</t>
  </si>
  <si>
    <t>Друге промене у обиму култивисане имовине</t>
  </si>
  <si>
    <t>Друге промене у обиму драгоцености</t>
  </si>
  <si>
    <t>Друге промене у обиму природних богатстава</t>
  </si>
  <si>
    <t>Друге промене у обиму нематеријалних основних средстава </t>
  </si>
  <si>
    <t>Друге промене у обиму залиха</t>
  </si>
  <si>
    <t>Основна средства у закупу</t>
  </si>
  <si>
    <t>Примљена роба у јавном складишту</t>
  </si>
  <si>
    <t>Примљена роба у комисион</t>
  </si>
  <si>
    <t xml:space="preserve">Примљен материјал на обраду и дораду </t>
  </si>
  <si>
    <t xml:space="preserve">Хартије од вредности ван промета </t>
  </si>
  <si>
    <t>Авали и друге гаранције</t>
  </si>
  <si>
    <t xml:space="preserve">Остала ванбилансна актива </t>
  </si>
  <si>
    <t>Обавезе за основна средства у закупу</t>
  </si>
  <si>
    <t>Обавезе за робу у јавном складишту</t>
  </si>
  <si>
    <t>Обавезе за робу у комисиону</t>
  </si>
  <si>
    <t xml:space="preserve">Обавезе за материјале примљене на обраду и дораду </t>
  </si>
  <si>
    <t xml:space="preserve">Обавезе за хартије од вредности ван промета </t>
  </si>
  <si>
    <t>Обавезе за авале и остале гаранције</t>
  </si>
  <si>
    <t xml:space="preserve">Остала ванбилансна пасива </t>
  </si>
  <si>
    <t xml:space="preserve"> КАПИТАЛ</t>
  </si>
  <si>
    <t>УТВРЂИВАЊЕ РЕЗУЛТАТА ПОСЛОВАЊА</t>
  </si>
  <si>
    <t>ДОБИТИ КОЈЕ СУ РЕЗУЛТАТ ПРОМЕНЕ ВРЕДНОСТИ</t>
  </si>
  <si>
    <t>ДРУГЕ ПРОМЕНЕ У ОБИМУ</t>
  </si>
  <si>
    <t>ВАНБИЛАНСНА АКТИВА</t>
  </si>
  <si>
    <t xml:space="preserve">ВАНБИЛАНСНА ПАСИВА </t>
  </si>
  <si>
    <t>ALEKSANDROVAC</t>
  </si>
  <si>
    <t>ALEKSINAC</t>
  </si>
  <si>
    <t>ARANĐELOVAC</t>
  </si>
  <si>
    <t>ARILJE</t>
  </si>
  <si>
    <t>BABUŠNICA</t>
  </si>
  <si>
    <t>BAJINA BAŠTA</t>
  </si>
  <si>
    <t>BATOČINA</t>
  </si>
  <si>
    <t>BELA PALANKA</t>
  </si>
  <si>
    <t>BLACE</t>
  </si>
  <si>
    <t>BOGATIĆ</t>
  </si>
  <si>
    <t>BOJNIK</t>
  </si>
  <si>
    <t>BOLJEVAC</t>
  </si>
  <si>
    <t>BOR</t>
  </si>
  <si>
    <t>BOSILEGRAD</t>
  </si>
  <si>
    <t>BRUS</t>
  </si>
  <si>
    <t>BUJANOVAC</t>
  </si>
  <si>
    <t>CRNA TRAVA</t>
  </si>
  <si>
    <t>ĆIĆEVAC</t>
  </si>
  <si>
    <t>ĆUPRIJA</t>
  </si>
  <si>
    <t>ČAJETINA</t>
  </si>
  <si>
    <t>DESPOTOVAC</t>
  </si>
  <si>
    <t>DIMITROVGRAD</t>
  </si>
  <si>
    <t>DOLJEVAC</t>
  </si>
  <si>
    <t>GADŽIN HAN</t>
  </si>
  <si>
    <t>GOLUBAC</t>
  </si>
  <si>
    <t>GORNJI MILANOVAC</t>
  </si>
  <si>
    <t>IVANJICA</t>
  </si>
  <si>
    <t>KLADOVO</t>
  </si>
  <si>
    <t>KNIĆ</t>
  </si>
  <si>
    <t>KNJAŽEVAC</t>
  </si>
  <si>
    <t>KOCELJEVA</t>
  </si>
  <si>
    <t>KOSJERIĆ</t>
  </si>
  <si>
    <t>KRUPANJ</t>
  </si>
  <si>
    <t>KUČEVO</t>
  </si>
  <si>
    <t>KURŠUMLIJA</t>
  </si>
  <si>
    <t>LAJKOVAC</t>
  </si>
  <si>
    <t>LEBANE</t>
  </si>
  <si>
    <t>LUČANI</t>
  </si>
  <si>
    <t>LJIG</t>
  </si>
  <si>
    <t>LJUBOVIJA</t>
  </si>
  <si>
    <t>MAJDANPEK</t>
  </si>
  <si>
    <t>MALI ZVORNIK</t>
  </si>
  <si>
    <t>MALO CRNIĆE</t>
  </si>
  <si>
    <t>MEDVEĐA</t>
  </si>
  <si>
    <t>MEROŠINA</t>
  </si>
  <si>
    <t>MIONICA</t>
  </si>
  <si>
    <t>NEGOTIN</t>
  </si>
  <si>
    <t>NOVA VAROŠ</t>
  </si>
  <si>
    <t>OSEČINA</t>
  </si>
  <si>
    <t>PARAĆIN</t>
  </si>
  <si>
    <t>PETROVAC</t>
  </si>
  <si>
    <t>POŽEGA</t>
  </si>
  <si>
    <t>PREŠEVO</t>
  </si>
  <si>
    <t>PRIBOJ</t>
  </si>
  <si>
    <t>PRIJEPOLJE</t>
  </si>
  <si>
    <t>PROKUPLJE</t>
  </si>
  <si>
    <t>RAČA</t>
  </si>
  <si>
    <t>RAŠKA</t>
  </si>
  <si>
    <t>RAŽANJ</t>
  </si>
  <si>
    <t>REKOVAC</t>
  </si>
  <si>
    <t>SJENICA</t>
  </si>
  <si>
    <t>SMED.PALANKA</t>
  </si>
  <si>
    <t>SOKOBANJA</t>
  </si>
  <si>
    <t>SURDULICA</t>
  </si>
  <si>
    <t>SVILAJNAC</t>
  </si>
  <si>
    <t>SVRLJIG</t>
  </si>
  <si>
    <t>TOPOLA</t>
  </si>
  <si>
    <t>TRGOVIŠTE</t>
  </si>
  <si>
    <t>TRSTENIK</t>
  </si>
  <si>
    <t>TUTIN</t>
  </si>
  <si>
    <t>UB</t>
  </si>
  <si>
    <t>VARVARIN</t>
  </si>
  <si>
    <t>VELIKA PLANA</t>
  </si>
  <si>
    <t>VELIKO GRADIŠTE</t>
  </si>
  <si>
    <t>VLADIČIN HAN</t>
  </si>
  <si>
    <t>VLADIMIRCI</t>
  </si>
  <si>
    <t>VLASOTINCE</t>
  </si>
  <si>
    <t>VRNJAČKA BANJA</t>
  </si>
  <si>
    <t>ŽABARI</t>
  </si>
  <si>
    <t>ŽAGUBICA</t>
  </si>
  <si>
    <t>ŽITORAĐA</t>
  </si>
  <si>
    <t>LAPOVO</t>
  </si>
  <si>
    <t>ADA</t>
  </si>
  <si>
    <t>ALIBUNAR</t>
  </si>
  <si>
    <t>APATIN</t>
  </si>
  <si>
    <t>BAČ</t>
  </si>
  <si>
    <t>BAČKA PALANKA</t>
  </si>
  <si>
    <t>BAČKA TOPOLA</t>
  </si>
  <si>
    <t>BAČKI PETROVAC</t>
  </si>
  <si>
    <t>BEČEJ</t>
  </si>
  <si>
    <t>BELA CRKVA</t>
  </si>
  <si>
    <t>BEOČIN</t>
  </si>
  <si>
    <t>ČOKA</t>
  </si>
  <si>
    <t>INĐIJA</t>
  </si>
  <si>
    <t>IRIG</t>
  </si>
  <si>
    <t>KANJIŽA</t>
  </si>
  <si>
    <t>KOVAČICA</t>
  </si>
  <si>
    <t>KOVIN</t>
  </si>
  <si>
    <t>KULA</t>
  </si>
  <si>
    <t>MALI IĐOŠ</t>
  </si>
  <si>
    <t>NOVA CRNJA</t>
  </si>
  <si>
    <t>NOVI BEČEJ</t>
  </si>
  <si>
    <t>NOVI KNEŽEVAC</t>
  </si>
  <si>
    <t>ODŽACI</t>
  </si>
  <si>
    <t>OPOVO</t>
  </si>
  <si>
    <t>PEĆINCI</t>
  </si>
  <si>
    <t>PLANDIŠTE</t>
  </si>
  <si>
    <t>RUMA</t>
  </si>
  <si>
    <t>SEČANJ</t>
  </si>
  <si>
    <t>SENTA</t>
  </si>
  <si>
    <t>SRBOBRAN</t>
  </si>
  <si>
    <t>STARA PAZOVA</t>
  </si>
  <si>
    <t>ŠID</t>
  </si>
  <si>
    <t>TEMERIN</t>
  </si>
  <si>
    <t>TITEL</t>
  </si>
  <si>
    <t>VRBAS</t>
  </si>
  <si>
    <t>ŽABALJ</t>
  </si>
  <si>
    <t>ŽITIŠTE</t>
  </si>
  <si>
    <t>SREMSKI KARLOVCI</t>
  </si>
  <si>
    <t>ČAČAK</t>
  </si>
  <si>
    <t>KRAGUJEVAC</t>
  </si>
  <si>
    <t>KRALJEVO</t>
  </si>
  <si>
    <t>KRUŠEVAC</t>
  </si>
  <si>
    <t>LESKOVAC</t>
  </si>
  <si>
    <t>LOZNICA</t>
  </si>
  <si>
    <t>NIŠ</t>
  </si>
  <si>
    <t>NOVI PAZAR</t>
  </si>
  <si>
    <t>PIROT</t>
  </si>
  <si>
    <t>POŽAREVAC</t>
  </si>
  <si>
    <t>SMEDEREVO</t>
  </si>
  <si>
    <t>JAGODINA</t>
  </si>
  <si>
    <t>ŠABAC</t>
  </si>
  <si>
    <t>UŽICE</t>
  </si>
  <si>
    <t>VALJEVO</t>
  </si>
  <si>
    <t>VRANJE</t>
  </si>
  <si>
    <t>ZAJEČAR</t>
  </si>
  <si>
    <t>KIKINDA</t>
  </si>
  <si>
    <t>NOVI SAD</t>
  </si>
  <si>
    <t>PANČEVO</t>
  </si>
  <si>
    <t>SOMBOR</t>
  </si>
  <si>
    <t>SREMSKA MITROVICA</t>
  </si>
  <si>
    <t>SUBOTICA</t>
  </si>
  <si>
    <t>VRŠAC</t>
  </si>
  <si>
    <t>ZRENJANIN</t>
  </si>
  <si>
    <t>BEOGRAD</t>
  </si>
  <si>
    <t xml:space="preserve">општина </t>
  </si>
  <si>
    <t xml:space="preserve">град </t>
  </si>
  <si>
    <t>Палилула-Ниш</t>
  </si>
  <si>
    <t>Подршка раду удружења грађана</t>
  </si>
  <si>
    <t>Вишенаменеки пројекти развоја општине</t>
  </si>
  <si>
    <t>Унапређење и безбедност саобраћаја</t>
  </si>
  <si>
    <t>Подршка избеглим и интерно расељеним лицима</t>
  </si>
  <si>
    <t xml:space="preserve"> Подршка старима-домаћице</t>
  </si>
  <si>
    <t>Ученички стандард</t>
  </si>
  <si>
    <t>Промовисање културе и културне баштине</t>
  </si>
  <si>
    <t>Унапређење и обављање библиотечко-информационе делатности</t>
  </si>
  <si>
    <t>Подизање културне свести локалне заједнице</t>
  </si>
  <si>
    <t>Унапређење и подршка такмичењу младих спортиста</t>
  </si>
  <si>
    <t>0602-0015</t>
  </si>
  <si>
    <t>0602-0016</t>
  </si>
  <si>
    <t>0701-0001</t>
  </si>
  <si>
    <t>0901-0009</t>
  </si>
  <si>
    <t>0901-0010</t>
  </si>
  <si>
    <t>0901-0011</t>
  </si>
  <si>
    <t>1201-0007</t>
  </si>
  <si>
    <t>1201-0008</t>
  </si>
  <si>
    <t>1201-0009</t>
  </si>
  <si>
    <t>1301-0003</t>
  </si>
  <si>
    <t>Из падајућег менија изабрати одговарајућу изјаву за случај непостојања неизмирених обавеза.</t>
  </si>
  <si>
    <t>Из падајућег менија изабрати одговарајућу изјаву за случај непостојања обавеза по основу задуживања.</t>
  </si>
  <si>
    <t>Планирани износ отплате кредита (главнице) у текућој години</t>
  </si>
  <si>
    <t>Укупно отплаћен износ кредита (главнице)    до краја извештајног периода</t>
  </si>
  <si>
    <t>Отплаћен износ кредита (главнице) у текућој години  од 01.01.  до краја извештајног периода</t>
  </si>
  <si>
    <t>Плаћена камата у текућој години, до краја извештајног периода</t>
  </si>
  <si>
    <t>План  за 2019</t>
  </si>
  <si>
    <t>Извршење 2019</t>
  </si>
  <si>
    <t>OKRUZI</t>
  </si>
  <si>
    <t xml:space="preserve"> Севернобачки управни округ </t>
  </si>
  <si>
    <t xml:space="preserve"> Средњобанатски управни округ</t>
  </si>
  <si>
    <t xml:space="preserve"> Севернобанатски управни округ</t>
  </si>
  <si>
    <t xml:space="preserve"> Јужнобанатски управни округ</t>
  </si>
  <si>
    <t xml:space="preserve"> Западнобачки управни округ </t>
  </si>
  <si>
    <t xml:space="preserve"> Јужнобачки управни округ</t>
  </si>
  <si>
    <t xml:space="preserve"> Сремски управни округ</t>
  </si>
  <si>
    <t xml:space="preserve"> Мачвански управни округ</t>
  </si>
  <si>
    <t xml:space="preserve"> Колубарски управни округ</t>
  </si>
  <si>
    <t xml:space="preserve"> Подунавски управни округ</t>
  </si>
  <si>
    <t xml:space="preserve"> Браничевски управни округ </t>
  </si>
  <si>
    <t xml:space="preserve"> Шумадијски управни округ</t>
  </si>
  <si>
    <t xml:space="preserve"> Поморавски управни округ</t>
  </si>
  <si>
    <t xml:space="preserve"> Борски управни округ</t>
  </si>
  <si>
    <t xml:space="preserve"> Зајечарски управни округ</t>
  </si>
  <si>
    <t xml:space="preserve"> Златиборски управни округ </t>
  </si>
  <si>
    <t xml:space="preserve"> Моравички управни округ</t>
  </si>
  <si>
    <t xml:space="preserve"> Рашки управни округ</t>
  </si>
  <si>
    <t xml:space="preserve"> Расински управни округ</t>
  </si>
  <si>
    <t xml:space="preserve"> Нишавски управни округ</t>
  </si>
  <si>
    <t xml:space="preserve"> Топлички управни округ</t>
  </si>
  <si>
    <t xml:space="preserve"> Пиротски управни округ</t>
  </si>
  <si>
    <t xml:space="preserve"> Јабланички управни округ</t>
  </si>
  <si>
    <t xml:space="preserve"> Пчињски управни округ</t>
  </si>
  <si>
    <t xml:space="preserve"> Косовски управни округ</t>
  </si>
  <si>
    <t xml:space="preserve"> Пећки управни округ</t>
  </si>
  <si>
    <t xml:space="preserve"> Призренски управни округ</t>
  </si>
  <si>
    <t xml:space="preserve"> Косовскомитровачки управни округ</t>
  </si>
  <si>
    <t xml:space="preserve"> Косовскопоморавски управни округ</t>
  </si>
  <si>
    <t>EMU</t>
  </si>
  <si>
    <t>Australija</t>
  </si>
  <si>
    <t>Kanada</t>
  </si>
  <si>
    <t>Kina</t>
  </si>
  <si>
    <t>Hrvatska</t>
  </si>
  <si>
    <t>HRK</t>
  </si>
  <si>
    <t>Češka Republika</t>
  </si>
  <si>
    <t>CZK</t>
  </si>
  <si>
    <t>Danska</t>
  </si>
  <si>
    <t>DKK</t>
  </si>
  <si>
    <t>Mađarska</t>
  </si>
  <si>
    <t>HUF</t>
  </si>
  <si>
    <t>Japan</t>
  </si>
  <si>
    <t>Kuvajt</t>
  </si>
  <si>
    <t>Norveška</t>
  </si>
  <si>
    <t>Ruska Federacija</t>
  </si>
  <si>
    <t>Švedska</t>
  </si>
  <si>
    <t>Švajcarska</t>
  </si>
  <si>
    <t>Velika Britanija</t>
  </si>
  <si>
    <t>SAD</t>
  </si>
  <si>
    <t>Rumunija</t>
  </si>
  <si>
    <t>RON</t>
  </si>
  <si>
    <t>Turska</t>
  </si>
  <si>
    <t>Bugarska</t>
  </si>
  <si>
    <t>BGN</t>
  </si>
  <si>
    <t>Bosna i Hercegovina</t>
  </si>
  <si>
    <t>BAM</t>
  </si>
  <si>
    <t>Poljska</t>
  </si>
  <si>
    <t>PLN</t>
  </si>
  <si>
    <t>Austrija</t>
  </si>
  <si>
    <t>ATS</t>
  </si>
  <si>
    <t>Belgija</t>
  </si>
  <si>
    <t>BEF</t>
  </si>
  <si>
    <t>Finska</t>
  </si>
  <si>
    <t>FIM</t>
  </si>
  <si>
    <t>Francuska</t>
  </si>
  <si>
    <t>FRF</t>
  </si>
  <si>
    <t>Nemačka</t>
  </si>
  <si>
    <t>DEM</t>
  </si>
  <si>
    <t>Grčka</t>
  </si>
  <si>
    <t>GRD</t>
  </si>
  <si>
    <t>Irska</t>
  </si>
  <si>
    <t>IEP</t>
  </si>
  <si>
    <t>Italija</t>
  </si>
  <si>
    <t>ITL</t>
  </si>
  <si>
    <t>Luksemburg</t>
  </si>
  <si>
    <t>LUF</t>
  </si>
  <si>
    <t>Portugalija</t>
  </si>
  <si>
    <t>PTE</t>
  </si>
  <si>
    <t>Španija</t>
  </si>
  <si>
    <t>ESP</t>
  </si>
  <si>
    <t>Прих-Расх</t>
  </si>
  <si>
    <t>Приходи</t>
  </si>
  <si>
    <t>Расходи</t>
  </si>
  <si>
    <t>НО</t>
  </si>
  <si>
    <t>НО - у року</t>
  </si>
  <si>
    <t>НО - преко рока</t>
  </si>
  <si>
    <t>НО - Укупно</t>
  </si>
  <si>
    <r>
      <t xml:space="preserve">Стање дуга на крају извештајног периода                                    </t>
    </r>
    <r>
      <rPr>
        <b/>
        <sz val="11"/>
        <color rgb="FFFF0000"/>
        <rFont val="Calibri"/>
        <family val="2"/>
        <charset val="204"/>
        <scheme val="minor"/>
      </rPr>
      <t>у ДИН.</t>
    </r>
  </si>
  <si>
    <t>12(10-11)</t>
  </si>
  <si>
    <t>len</t>
  </si>
  <si>
    <t>kontrola</t>
  </si>
  <si>
    <t>RSD</t>
  </si>
  <si>
    <t>Датум почетка отплате главнице       (формат         дд-мм-гг)</t>
  </si>
  <si>
    <t>provera</t>
  </si>
  <si>
    <t>Шифра ПА</t>
  </si>
  <si>
    <t>Назив ПА</t>
  </si>
  <si>
    <t>Изабрати функцију</t>
  </si>
  <si>
    <t>Изабрати програм</t>
  </si>
  <si>
    <t>Изабрати ПА</t>
  </si>
  <si>
    <t>Refreširati pivot</t>
  </si>
  <si>
    <t>Kontrola</t>
  </si>
  <si>
    <t>Ova stranica je rezervisana za Ministrastvo finansija</t>
  </si>
  <si>
    <t>Попуњавају се све ћелије</t>
  </si>
  <si>
    <t>Попуњавају се из падајућег менија</t>
  </si>
  <si>
    <t>Попуњава се из падајућег менија</t>
  </si>
  <si>
    <t>Подаци се учитавају самостално путем формула</t>
  </si>
  <si>
    <t>Шифре и називи се уносе из усвојеног буџета</t>
  </si>
  <si>
    <t>Шифра пројекта - прва 4 карактера = су  шифри програма коме пројекат припада.</t>
  </si>
  <si>
    <t>Пример: Пг = 0402       Пј = 0402-0001            или 0402-П1</t>
  </si>
  <si>
    <t>Попуњавају се у нумеричком формату</t>
  </si>
  <si>
    <t>Подаци се учитавају самостално путем учитаних формула</t>
  </si>
  <si>
    <t>Уноси се на шестом нивоу, независно од тога на ком нивоу је планиран.</t>
  </si>
  <si>
    <t>Поље ће бити црвено све док не унесете исправан податак</t>
  </si>
  <si>
    <t>Извор пример: 1 а не 01</t>
  </si>
  <si>
    <t>Пажња!</t>
  </si>
  <si>
    <t>Битан је формат уноса</t>
  </si>
  <si>
    <t>Дан-месец- година и то:</t>
  </si>
  <si>
    <t>01-05-18 а не:</t>
  </si>
  <si>
    <t>01-мај-2018 или                01-05-2018</t>
  </si>
  <si>
    <t>Као сепаратор користити "-" а не тачку.</t>
  </si>
  <si>
    <t>Шифра пројекта - прва 4 карактера морају бити једнаки шифри програма коме пројекат припада.</t>
  </si>
  <si>
    <t>Изабрати валуту</t>
  </si>
  <si>
    <t>Датум завршетка отплате главнице       (формат         дд-мм-гг)</t>
  </si>
  <si>
    <t>1102-0009</t>
  </si>
  <si>
    <t>Остале комуналне услуге</t>
  </si>
  <si>
    <t>Savski Venac</t>
  </si>
  <si>
    <t>0401-0500</t>
  </si>
  <si>
    <t>Јачање капацитета информисања јавности и популаризација значаја животне средине</t>
  </si>
  <si>
    <t>0602-0500</t>
  </si>
  <si>
    <t>Администрирање изворних прихода локалне самоуправе</t>
  </si>
  <si>
    <t>0602-0501</t>
  </si>
  <si>
    <t>Административна подршка пroјектима</t>
  </si>
  <si>
    <t>0602-0502</t>
  </si>
  <si>
    <t>Пружање угоститељских услуга</t>
  </si>
  <si>
    <t>0602-0503</t>
  </si>
  <si>
    <t>Управљање и одржавање водотока другог реда</t>
  </si>
  <si>
    <t>0701-0501</t>
  </si>
  <si>
    <t>Административна подршка пројектима предшколског васпитања и образовања</t>
  </si>
  <si>
    <t>0901-0500</t>
  </si>
  <si>
    <t>Административна подршка пројектима социјалне и дечје заштите</t>
  </si>
  <si>
    <t>1201-0500</t>
  </si>
  <si>
    <t>Административна подршка пројектима културе</t>
  </si>
  <si>
    <t>1301-0500</t>
  </si>
  <si>
    <t>Административна подршка пројектима спорта</t>
  </si>
  <si>
    <t>2001-0500</t>
  </si>
  <si>
    <t>Административна подршка пројектима основног васпитања и образовања</t>
  </si>
  <si>
    <t>2002-0500</t>
  </si>
  <si>
    <t>Административна подршка пројектима путне инфраструктуре</t>
  </si>
  <si>
    <t xml:space="preserve">jjovanovic@beograd.gov.rs&gt; </t>
  </si>
  <si>
    <t>Попуњавају се у нумеричком формату, и то само  она конта где постоје неизмирене обавезе.</t>
  </si>
  <si>
    <t>11010500</t>
  </si>
  <si>
    <t>Одржавање зграда</t>
  </si>
  <si>
    <t>11010501</t>
  </si>
  <si>
    <t>Означавање назива улица, тргова и зграда кућним бројевима</t>
  </si>
  <si>
    <t>07010500</t>
  </si>
  <si>
    <t>Ауто - такси превоз путника</t>
  </si>
  <si>
    <t>1101-0500</t>
  </si>
  <si>
    <t>1101-0501</t>
  </si>
  <si>
    <t>0701-0500</t>
  </si>
  <si>
    <t>06020500</t>
  </si>
  <si>
    <t>04010500</t>
  </si>
  <si>
    <t>06020501</t>
  </si>
  <si>
    <t>06020502</t>
  </si>
  <si>
    <t>06020503</t>
  </si>
  <si>
    <t>20010500</t>
  </si>
  <si>
    <t>09010500</t>
  </si>
  <si>
    <t>13010500</t>
  </si>
  <si>
    <t>12010500</t>
  </si>
  <si>
    <t>20020500</t>
  </si>
  <si>
    <t>07010501</t>
  </si>
  <si>
    <t>0500</t>
  </si>
  <si>
    <t>0502</t>
  </si>
  <si>
    <t>0503</t>
  </si>
  <si>
    <t>1102-0500</t>
  </si>
  <si>
    <t>Водоводна инфраструктура опремање грађевинског земљишта</t>
  </si>
  <si>
    <t>1102-0501</t>
  </si>
  <si>
    <t>0401-0501</t>
  </si>
  <si>
    <t>Канализациона инфраструктура опремање грађевинског земљишта</t>
  </si>
  <si>
    <t>0701-0502</t>
  </si>
  <si>
    <t>Саобраћајна инфраструктура опремање грађевинског земљишта</t>
  </si>
  <si>
    <t>Административна подршка пројектима</t>
  </si>
  <si>
    <t>beograd - ranije iz februara - uneti neki pogrešni nazivi</t>
  </si>
  <si>
    <t>novo -  sadrži i Pa iz februara</t>
  </si>
  <si>
    <t>0701-0005</t>
  </si>
  <si>
    <t>2001-0002</t>
  </si>
  <si>
    <t>Мф одобрило на захтев Пожаревца</t>
  </si>
  <si>
    <t>Подршка родитељима за упис деце у предшколску установу</t>
  </si>
  <si>
    <t>Унапређење безбедности саобраћаја</t>
  </si>
  <si>
    <r>
      <t>Извор пример: 1 а</t>
    </r>
    <r>
      <rPr>
        <sz val="11"/>
        <color rgb="FFFF0000"/>
        <rFont val="Calibri"/>
        <family val="2"/>
        <charset val="204"/>
        <scheme val="minor"/>
      </rPr>
      <t xml:space="preserve"> НЕ 01, или више извора у једној ћелији. На пример 4, 7 и 13</t>
    </r>
    <r>
      <rPr>
        <sz val="11"/>
        <color theme="1"/>
        <rFont val="Calibri"/>
        <family val="2"/>
        <scheme val="minor"/>
      </rPr>
      <t>.</t>
    </r>
  </si>
  <si>
    <t>Пример: Пг = 0402                Пј = 0402-0001                            или 0402-П1</t>
  </si>
  <si>
    <r>
      <t>711111,</t>
    </r>
    <r>
      <rPr>
        <sz val="11"/>
        <color rgb="FFFF0000"/>
        <rFont val="Calibri"/>
        <family val="2"/>
        <charset val="204"/>
        <scheme val="minor"/>
      </rPr>
      <t xml:space="preserve"> а не 711 или 711110</t>
    </r>
  </si>
  <si>
    <r>
      <t xml:space="preserve">Извор пример: 1 а НЕ 01, </t>
    </r>
    <r>
      <rPr>
        <sz val="11"/>
        <color rgb="FFFF0000"/>
        <rFont val="Calibri"/>
        <family val="2"/>
        <charset val="204"/>
        <scheme val="minor"/>
      </rPr>
      <t>или више извора у једној ћелији. На пример 4, 7 и 13.</t>
    </r>
  </si>
  <si>
    <t>R.B.</t>
  </si>
  <si>
    <t>Naziv JLS sa GO</t>
  </si>
  <si>
    <t>Šifra JLS</t>
  </si>
  <si>
    <t>Grupe</t>
  </si>
  <si>
    <t>Okruzi</t>
  </si>
  <si>
    <t>Izabrani</t>
  </si>
  <si>
    <t>Naziv</t>
  </si>
  <si>
    <t>Naziv JLS</t>
  </si>
  <si>
    <t>(3 општине: Град Суботица, Општина Бачка Топола, Општина Мали Иђош)</t>
  </si>
  <si>
    <t>sa GO</t>
  </si>
  <si>
    <t>razvijenosti</t>
  </si>
  <si>
    <t>okruga</t>
  </si>
  <si>
    <t>г (5 општина: Град Зрењанин, Општина Нови Бечеј, Општина Нова Црња, Општина Житиште, Општина Сечањ)</t>
  </si>
  <si>
    <t>уг (6 општина: Општина Кањижа, Општина Сента, Општина Ада, Општина Чока, Општина Нови Кнежевац, Град Кикинда)</t>
  </si>
  <si>
    <t> (8 општина: Град Панчево, Општина Пландиште, Општина Опово, Општина Ковачица, Општина Алибунар, Град Вршац, Општина Бела Црква, Општина Ковин)</t>
  </si>
  <si>
    <t>(4 општине: Град Сомбор, Општина Апатин, Општина Оџаци, Општина Кула)</t>
  </si>
  <si>
    <t>2 општина: Бач, Бачка Паланка, Бачки Петровац, Беочин, Бечеј, Врбас, Жабаљ, Нови Сад-град, Србобран, Темерин, Тител, Сремски Карловци)</t>
  </si>
  <si>
    <t>штина: Град Сремска Митровица, Сремска Митровица, Општина Шид, Општина Инђија, Општина Ириг, Општина Рума, Општина Стара Пазова, Општина Пећинци)</t>
  </si>
  <si>
    <t>општина: Град Шабац, Град Лозница, Општина Богатић, Општина Владимирци, Општина Коцељева, Општина Мали Зворник, Општина Крупањ, Општина Љубовија)</t>
  </si>
  <si>
    <t>општина: Град Ваљево, Општина Осечина, Општина Уб, Општина Лајковац, Општина Мионица, Општина Љиг)</t>
  </si>
  <si>
    <t>3 општине: Град Смедерево, Општина Смедеревска Паланка, Општина Велика Плана)</t>
  </si>
  <si>
    <t>(8 општина: Град Пожаревац, Општина Велико Градиште, Општина Голубац, Општина Мало Црниће, Општина Жабари, Општина Петровац на Млави, Општина Кучево, Општина Жагубица)</t>
  </si>
  <si>
    <t>7 општина: Град Крагујевац, Општина Аранђеловац, Општина Топола, Општина Рача, Општина Баточина, Општина Кнић, Општина Лапово)</t>
  </si>
  <si>
    <t>6 општина: Град Јагодина, Општина Ћуприја, Општина Параћин, Општина Свилајнац, Општина Деспотовац, Општина Рековац)</t>
  </si>
  <si>
    <t>штине: Општина Бор, Општина Кладово, Општина Мајданпек, Општина Неготин)</t>
  </si>
  <si>
    <t>4 општине: Град Зајечар, Општина Бољевац, Општина Књажевац, Општина Сокобања)</t>
  </si>
  <si>
    <t>(10 општина: Град Ужице, Општина Бајина Башта, Општина Косјерић, Општина Пожега, Општина Чајетина, Општина Ариље, Општина Прибој, Општина Нова Варош, Општина Пријепоље, Општина Сјеница)</t>
  </si>
  <si>
    <t>општине: Град Чачак, Општина Горњи Милановац, Општина Лучани, Општина Ивањица)</t>
  </si>
  <si>
    <t>тина: Град Краљево, Град Нови Пазар, Општина Врњачка Бања, Општина Рашка, Општина Тутин)</t>
  </si>
  <si>
    <t>општина: Град Крушевац, Општина Варварин, Општина Трстеник, Општина Ћићевац, Општина Александровац, Општина Брус)</t>
  </si>
  <si>
    <t>општина: Град Ниш, Општина Алексинац, Општина Сврљиг, Општина Мерошина, Општина Ражањ, Општина Дољевац, Општина Гаџин Хан)</t>
  </si>
  <si>
    <t>општине: Општина Прокупље, Општина Блаце, Општина Куршумлија, Општина Житорађа)</t>
  </si>
  <si>
    <t>општине: Град Пирот, Општина Бела Паланка, Општина Бабушница, Општина Димитровград)</t>
  </si>
  <si>
    <t>6 општина: Град Лесковац, Општина Бојник, Општина Лебане, Општина Медвеђа, Општина Власотинце, Општина Црна Трава)</t>
  </si>
  <si>
    <t>пштина: Град Врање, Општина Владичин Хан, Општина Сурдулица, Општина Босилеград, Општина Трговиште, Општина Бујановац Општина Прешево)</t>
  </si>
  <si>
    <t>општина: Општина Подујево, Општина Обилић, Општина Приштина, Општина Косово Поље, Општина Глоговац, Општина Штимље, Општина Штрпце, Општина Урошевац, Општина Качаник, Општина Липљан)</t>
  </si>
  <si>
    <t>тина: Општина Исток, Општина Пећ, Општина Клина, Општина Дечани, Општина Ђаковица)</t>
  </si>
  <si>
    <t>4 општине: Општина Сува Река, Општина Ораховац, Општина Призрен, Општина Гора)</t>
  </si>
  <si>
    <t>округ (6 општина: Општина Зубин Поток, Општина Лепосавић, Општина Звечан, Општина Косовска Митровица, Општина Србица, Општина Вучитрн)</t>
  </si>
  <si>
    <t>округ (4 општине: Општина Косовска Каменица, Општина Ново Брдо, Општина Гњилане, Општина Витина)</t>
  </si>
  <si>
    <t>gradovi-opštine</t>
  </si>
  <si>
    <t>Скупштина града</t>
  </si>
  <si>
    <t>1.1</t>
  </si>
  <si>
    <t>Функционисање скупштине</t>
  </si>
  <si>
    <t>411</t>
  </si>
  <si>
    <t>412</t>
  </si>
  <si>
    <t>415</t>
  </si>
  <si>
    <t>422</t>
  </si>
  <si>
    <t>423</t>
  </si>
  <si>
    <t>481</t>
  </si>
  <si>
    <t>Обављање основних функција изборних органа локалних самоуправа</t>
  </si>
  <si>
    <t>416</t>
  </si>
  <si>
    <t>426</t>
  </si>
  <si>
    <t>Градоначелник</t>
  </si>
  <si>
    <t>2.1</t>
  </si>
  <si>
    <t>Функционисање извршних органа</t>
  </si>
  <si>
    <t>Градско веће</t>
  </si>
  <si>
    <t>2.2</t>
  </si>
  <si>
    <t>Градска управа</t>
  </si>
  <si>
    <t>3.1</t>
  </si>
  <si>
    <t>Функционисање локалне самоуправе и градских општина</t>
  </si>
  <si>
    <t>413</t>
  </si>
  <si>
    <t>414</t>
  </si>
  <si>
    <t>421</t>
  </si>
  <si>
    <t>424</t>
  </si>
  <si>
    <t>425</t>
  </si>
  <si>
    <t>472</t>
  </si>
  <si>
    <t>482</t>
  </si>
  <si>
    <t>483</t>
  </si>
  <si>
    <t>485</t>
  </si>
  <si>
    <t>511</t>
  </si>
  <si>
    <t>512</t>
  </si>
  <si>
    <t>541</t>
  </si>
  <si>
    <t>441</t>
  </si>
  <si>
    <t>611</t>
  </si>
  <si>
    <t>Текуће буџетске резерве</t>
  </si>
  <si>
    <t>499</t>
  </si>
  <si>
    <t>484</t>
  </si>
  <si>
    <t>Суфинасирање</t>
  </si>
  <si>
    <t/>
  </si>
  <si>
    <t>0602-П1</t>
  </si>
  <si>
    <t>Суфинансирање</t>
  </si>
  <si>
    <t>Међународно извиђачко оријентационо такмичење</t>
  </si>
  <si>
    <t>0602-П2</t>
  </si>
  <si>
    <t>СЕДА</t>
  </si>
  <si>
    <t>0602-П3</t>
  </si>
  <si>
    <t>ДОтације невладиним организацијама</t>
  </si>
  <si>
    <t>0602-П4</t>
  </si>
  <si>
    <t>Акциони план за безбедност града</t>
  </si>
  <si>
    <t>0602-П5</t>
  </si>
  <si>
    <t>Против пожарна заштита</t>
  </si>
  <si>
    <t>0602-П6</t>
  </si>
  <si>
    <t>465</t>
  </si>
  <si>
    <t>ГИС-За конкурентни развој Н.Пазара и Тутина</t>
  </si>
  <si>
    <t>0602-П7</t>
  </si>
  <si>
    <t>Просторно и урбанистичко планирање</t>
  </si>
  <si>
    <t>Пројектно планирање</t>
  </si>
  <si>
    <t>1101-П1</t>
  </si>
  <si>
    <t>Производња и дистрибуција топлотне енергије</t>
  </si>
  <si>
    <t>451</t>
  </si>
  <si>
    <t>Управљање јавним осветљењем</t>
  </si>
  <si>
    <t>Азил за псе</t>
  </si>
  <si>
    <t>1102-П1</t>
  </si>
  <si>
    <t>Мере активне поитике запошљавања</t>
  </si>
  <si>
    <t>464</t>
  </si>
  <si>
    <t>Управљање и одржавање саобраћајне инфраструктуре</t>
  </si>
  <si>
    <t>Изградња комуналне инфраструктуре</t>
  </si>
  <si>
    <t>0701-П1</t>
  </si>
  <si>
    <t>Уређење речних корита</t>
  </si>
  <si>
    <t>0701-П2</t>
  </si>
  <si>
    <t>Мобилни противпоплавни системи</t>
  </si>
  <si>
    <t>0701-П3</t>
  </si>
  <si>
    <t>Изградња канализационе инфраструктуре</t>
  </si>
  <si>
    <t>0701-П4</t>
  </si>
  <si>
    <t>Опремање града клупама и разним реквизитима</t>
  </si>
  <si>
    <t>0701-П5</t>
  </si>
  <si>
    <t>3.2</t>
  </si>
  <si>
    <t>3.3</t>
  </si>
  <si>
    <t>463</t>
  </si>
  <si>
    <t>3.4</t>
  </si>
  <si>
    <t>Функционисање средњих школа</t>
  </si>
  <si>
    <t>3.5</t>
  </si>
  <si>
    <t>3.6</t>
  </si>
  <si>
    <t>Наставно рекреативни центар</t>
  </si>
  <si>
    <t>2003-П1</t>
  </si>
  <si>
    <t>3.7</t>
  </si>
  <si>
    <t>Подршка локалним спортским организацијама удружењима и савезима</t>
  </si>
  <si>
    <t>Спортски центар у ликвидацији</t>
  </si>
  <si>
    <t>1301-П1</t>
  </si>
  <si>
    <t>Изградња спосртске инфраструктуре</t>
  </si>
  <si>
    <t>1301-П2</t>
  </si>
  <si>
    <t>Спортске манифестације</t>
  </si>
  <si>
    <t>1301-П3</t>
  </si>
  <si>
    <t>3.8</t>
  </si>
  <si>
    <t>515</t>
  </si>
  <si>
    <t>До активног и информисаног грађанина Новог пазара</t>
  </si>
  <si>
    <t>1201-П1</t>
  </si>
  <si>
    <t>3.9</t>
  </si>
  <si>
    <t>3.10</t>
  </si>
  <si>
    <t>Дневне услуге у заједници</t>
  </si>
  <si>
    <t>УНИЦЕФ</t>
  </si>
  <si>
    <t>0901-П1</t>
  </si>
  <si>
    <t>Стипендије за ученике и студенте</t>
  </si>
  <si>
    <t>0901-П2</t>
  </si>
  <si>
    <t>Наменска средства за услуге социјалне заштите</t>
  </si>
  <si>
    <t>0901-П3</t>
  </si>
  <si>
    <t>ЛАП</t>
  </si>
  <si>
    <t>0901-П4</t>
  </si>
  <si>
    <t>Мере популационе политике</t>
  </si>
  <si>
    <t>0901-П5</t>
  </si>
  <si>
    <t>Акциони план за роме</t>
  </si>
  <si>
    <t>0901-П6</t>
  </si>
  <si>
    <t>ИРЛ и повратници по споразуму о реадмисији</t>
  </si>
  <si>
    <t>0901-П7</t>
  </si>
  <si>
    <t>Партерно уређење и прикључци на инфраструктуру избегличких зграда</t>
  </si>
  <si>
    <t>0901-П8</t>
  </si>
  <si>
    <t>Економско оснаживање Рома у Н.Пазару</t>
  </si>
  <si>
    <t>0901-П9</t>
  </si>
  <si>
    <t>ГИЗ</t>
  </si>
  <si>
    <t>0901-П10</t>
  </si>
  <si>
    <t>СИПРО-Дрво мира</t>
  </si>
  <si>
    <t>0901-П11</t>
  </si>
  <si>
    <t>Изградња зграде за социјално угрожено становништво</t>
  </si>
  <si>
    <t>0901-П12</t>
  </si>
  <si>
    <t>Школа у природи за децу основних школа</t>
  </si>
  <si>
    <t>0901-П13</t>
  </si>
  <si>
    <t>3.11</t>
  </si>
  <si>
    <t>Подршка за спровођење пољопривредне политике у локалној заједници</t>
  </si>
  <si>
    <t>3.12</t>
  </si>
  <si>
    <t>Управљање заштитом животне средине</t>
  </si>
  <si>
    <t>3.13</t>
  </si>
  <si>
    <t>Функционисање установа примарне заштите</t>
  </si>
  <si>
    <t>Пројектна документација за дом здравља</t>
  </si>
  <si>
    <t>1801-П1</t>
  </si>
  <si>
    <t>3.14</t>
  </si>
  <si>
    <t>Градско правобранилаштво</t>
  </si>
  <si>
    <t>4.1</t>
  </si>
  <si>
    <t>22.06.2015</t>
  </si>
  <si>
    <t>Банка интеса АД</t>
  </si>
  <si>
    <t>22.01.2018</t>
  </si>
  <si>
    <t>22.09.2022</t>
  </si>
  <si>
    <t>02.10.2019</t>
  </si>
  <si>
    <t>Комецијална банка</t>
  </si>
  <si>
    <t>02.10.2020</t>
  </si>
  <si>
    <t>02.09.2023</t>
  </si>
  <si>
    <t>Развој туризма</t>
  </si>
  <si>
    <t>Унапреређење туристичке инфраструктуре у НП</t>
  </si>
  <si>
    <t>1502-П1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</si>
</sst>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0.0%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  <charset val="238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9"/>
      <color theme="1"/>
      <name val="Calibri"/>
      <family val="2"/>
      <charset val="238"/>
      <scheme val="minor"/>
    </font>
    <font>
      <sz val="9"/>
      <name val="Arial"/>
      <family val="2"/>
    </font>
    <font>
      <sz val="11"/>
      <color theme="1"/>
      <name val="Times New Roman"/>
      <family val="1"/>
    </font>
    <font>
      <sz val="11"/>
      <color rgb="FF006100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Times New Roman"/>
      <family val="2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10"/>
      <name val="YuHelvetica"/>
    </font>
    <font>
      <sz val="8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name val="Arial"/>
      <family val="2"/>
      <charset val="204"/>
    </font>
    <font>
      <b/>
      <sz val="14"/>
      <name val="YuHelvetica"/>
    </font>
    <font>
      <sz val="8"/>
      <color rgb="FF333333"/>
      <name val="Tahoma"/>
      <family val="2"/>
      <charset val="204"/>
    </font>
    <font>
      <b/>
      <sz val="16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1"/>
      <name val="Arial"/>
      <family val="2"/>
    </font>
    <font>
      <b/>
      <sz val="10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  <charset val="238"/>
    </font>
    <font>
      <sz val="11"/>
      <color rgb="FFFF0000"/>
      <name val="Calibri"/>
      <family val="2"/>
      <charset val="204"/>
      <scheme val="minor"/>
    </font>
    <font>
      <sz val="12"/>
      <color indexed="81"/>
      <name val="Tahoma"/>
      <family val="2"/>
      <charset val="204"/>
    </font>
    <font>
      <sz val="14"/>
      <color indexed="81"/>
      <name val="Tahoma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DB3E2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4F81BD"/>
      </right>
      <top style="medium">
        <color rgb="FF4F81BD"/>
      </top>
      <bottom/>
      <diagonal/>
    </border>
    <border>
      <left/>
      <right style="medium">
        <color rgb="FF4F81BD"/>
      </right>
      <top style="medium">
        <color rgb="FF4F81BD"/>
      </top>
      <bottom style="medium">
        <color rgb="FF4F81BD"/>
      </bottom>
      <diagonal/>
    </border>
    <border>
      <left/>
      <right style="medium">
        <color rgb="FF4F81BD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rgb="FFCCCCCC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0" fillId="12" borderId="0" applyNumberFormat="0" applyBorder="0" applyAlignment="0" applyProtection="0"/>
    <xf numFmtId="0" fontId="21" fillId="0" borderId="0"/>
    <xf numFmtId="0" fontId="22" fillId="0" borderId="0"/>
    <xf numFmtId="0" fontId="41" fillId="0" borderId="0" applyNumberFormat="0" applyFill="0" applyBorder="0" applyAlignment="0" applyProtection="0"/>
  </cellStyleXfs>
  <cellXfs count="410">
    <xf numFmtId="0" fontId="0" fillId="0" borderId="0" xfId="0"/>
    <xf numFmtId="0" fontId="4" fillId="0" borderId="0" xfId="0" applyFont="1"/>
    <xf numFmtId="0" fontId="5" fillId="0" borderId="0" xfId="0" applyFont="1" applyBorder="1" applyAlignment="1">
      <alignment horizontal="right" vertical="top"/>
    </xf>
    <xf numFmtId="0" fontId="4" fillId="0" borderId="0" xfId="0" applyFont="1" applyAlignment="1">
      <alignment horizontal="left"/>
    </xf>
    <xf numFmtId="0" fontId="5" fillId="0" borderId="0" xfId="0" applyFont="1" applyAlignment="1">
      <alignment vertical="top"/>
    </xf>
    <xf numFmtId="0" fontId="5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vertical="top"/>
    </xf>
    <xf numFmtId="0" fontId="0" fillId="0" borderId="3" xfId="0" applyBorder="1"/>
    <xf numFmtId="0" fontId="7" fillId="0" borderId="0" xfId="0" applyFont="1"/>
    <xf numFmtId="164" fontId="3" fillId="2" borderId="1" xfId="0" applyNumberFormat="1" applyFont="1" applyFill="1" applyBorder="1" applyAlignment="1">
      <alignment horizontal="center" vertical="top" wrapText="1"/>
    </xf>
    <xf numFmtId="0" fontId="8" fillId="0" borderId="0" xfId="0" applyFont="1"/>
    <xf numFmtId="0" fontId="9" fillId="4" borderId="5" xfId="0" applyFont="1" applyFill="1" applyBorder="1" applyAlignment="1">
      <alignment vertical="center" wrapText="1"/>
    </xf>
    <xf numFmtId="0" fontId="9" fillId="4" borderId="6" xfId="0" applyFont="1" applyFill="1" applyBorder="1" applyAlignment="1">
      <alignment vertical="center" wrapText="1"/>
    </xf>
    <xf numFmtId="0" fontId="9" fillId="4" borderId="5" xfId="0" applyFont="1" applyFill="1" applyBorder="1" applyAlignment="1">
      <alignment vertical="center"/>
    </xf>
    <xf numFmtId="0" fontId="9" fillId="4" borderId="7" xfId="0" applyFont="1" applyFill="1" applyBorder="1" applyAlignment="1">
      <alignment horizontal="left" vertical="center"/>
    </xf>
    <xf numFmtId="0" fontId="10" fillId="5" borderId="8" xfId="0" quotePrefix="1" applyFont="1" applyFill="1" applyBorder="1" applyAlignment="1">
      <alignment horizontal="left" vertical="center"/>
    </xf>
    <xf numFmtId="0" fontId="10" fillId="5" borderId="8" xfId="0" applyFont="1" applyFill="1" applyBorder="1" applyAlignment="1">
      <alignment horizontal="left" vertical="center"/>
    </xf>
    <xf numFmtId="0" fontId="9" fillId="0" borderId="6" xfId="0" applyFont="1" applyBorder="1" applyAlignment="1">
      <alignment vertical="center"/>
    </xf>
    <xf numFmtId="0" fontId="10" fillId="0" borderId="8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 wrapText="1"/>
    </xf>
    <xf numFmtId="0" fontId="9" fillId="0" borderId="6" xfId="0" applyFont="1" applyBorder="1" applyAlignment="1">
      <alignment vertical="center" wrapText="1"/>
    </xf>
    <xf numFmtId="0" fontId="11" fillId="0" borderId="8" xfId="0" applyFont="1" applyBorder="1" applyAlignment="1">
      <alignment horizontal="left" vertical="center" wrapText="1"/>
    </xf>
    <xf numFmtId="0" fontId="12" fillId="4" borderId="7" xfId="0" applyFont="1" applyFill="1" applyBorder="1" applyAlignment="1">
      <alignment horizontal="left" vertical="center"/>
    </xf>
    <xf numFmtId="0" fontId="11" fillId="5" borderId="8" xfId="0" quotePrefix="1" applyFont="1" applyFill="1" applyBorder="1" applyAlignment="1">
      <alignment horizontal="left" vertical="center"/>
    </xf>
    <xf numFmtId="0" fontId="11" fillId="5" borderId="8" xfId="0" applyFont="1" applyFill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2" fillId="0" borderId="10" xfId="0" applyFont="1" applyBorder="1" applyAlignment="1">
      <alignment vertical="center"/>
    </xf>
    <xf numFmtId="0" fontId="10" fillId="0" borderId="9" xfId="0" applyFont="1" applyBorder="1" applyAlignment="1">
      <alignment horizontal="left" vertical="center" wrapText="1"/>
    </xf>
    <xf numFmtId="0" fontId="12" fillId="0" borderId="10" xfId="0" applyFont="1" applyBorder="1" applyAlignment="1">
      <alignment vertical="center" wrapText="1"/>
    </xf>
    <xf numFmtId="0" fontId="0" fillId="0" borderId="0" xfId="0" applyAlignment="1"/>
    <xf numFmtId="0" fontId="13" fillId="0" borderId="8" xfId="0" applyFont="1" applyBorder="1" applyAlignment="1">
      <alignment horizontal="left" vertical="center" wrapText="1"/>
    </xf>
    <xf numFmtId="0" fontId="12" fillId="4" borderId="11" xfId="0" applyFont="1" applyFill="1" applyBorder="1" applyAlignment="1">
      <alignment horizontal="left" vertical="center"/>
    </xf>
    <xf numFmtId="0" fontId="11" fillId="5" borderId="12" xfId="0" quotePrefix="1" applyFont="1" applyFill="1" applyBorder="1" applyAlignment="1">
      <alignment horizontal="left" vertical="center"/>
    </xf>
    <xf numFmtId="0" fontId="11" fillId="5" borderId="13" xfId="0" applyFont="1" applyFill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9" fillId="0" borderId="10" xfId="0" applyFont="1" applyBorder="1" applyAlignment="1">
      <alignment vertical="center"/>
    </xf>
    <xf numFmtId="0" fontId="9" fillId="0" borderId="10" xfId="0" applyFont="1" applyBorder="1" applyAlignment="1">
      <alignment vertical="center" wrapText="1"/>
    </xf>
    <xf numFmtId="0" fontId="11" fillId="0" borderId="0" xfId="0" applyFont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9" fillId="0" borderId="6" xfId="0" quotePrefix="1" applyFont="1" applyBorder="1" applyAlignment="1">
      <alignment vertical="center"/>
    </xf>
    <xf numFmtId="0" fontId="10" fillId="6" borderId="8" xfId="0" applyFont="1" applyFill="1" applyBorder="1" applyAlignment="1">
      <alignment horizontal="left" vertical="center"/>
    </xf>
    <xf numFmtId="0" fontId="10" fillId="6" borderId="8" xfId="0" applyFont="1" applyFill="1" applyBorder="1" applyAlignment="1">
      <alignment horizontal="left" vertical="center" wrapText="1"/>
    </xf>
    <xf numFmtId="0" fontId="9" fillId="6" borderId="6" xfId="0" applyFont="1" applyFill="1" applyBorder="1" applyAlignment="1">
      <alignment vertical="center"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4" xfId="0" pivotButton="1" applyBorder="1"/>
    <xf numFmtId="0" fontId="0" fillId="0" borderId="23" xfId="0" applyBorder="1"/>
    <xf numFmtId="49" fontId="3" fillId="0" borderId="0" xfId="1" applyNumberFormat="1" applyFont="1" applyAlignment="1">
      <alignment horizontal="left"/>
    </xf>
    <xf numFmtId="0" fontId="2" fillId="0" borderId="0" xfId="1" applyAlignment="1">
      <alignment horizontal="center"/>
    </xf>
    <xf numFmtId="0" fontId="2" fillId="0" borderId="0" xfId="1"/>
    <xf numFmtId="49" fontId="3" fillId="3" borderId="1" xfId="1" applyNumberFormat="1" applyFont="1" applyFill="1" applyBorder="1" applyAlignment="1">
      <alignment horizontal="right"/>
    </xf>
    <xf numFmtId="0" fontId="3" fillId="3" borderId="1" xfId="1" applyFont="1" applyFill="1" applyBorder="1" applyAlignment="1">
      <alignment horizontal="center"/>
    </xf>
    <xf numFmtId="0" fontId="3" fillId="3" borderId="1" xfId="1" applyFont="1" applyFill="1" applyBorder="1"/>
    <xf numFmtId="49" fontId="3" fillId="7" borderId="1" xfId="1" applyNumberFormat="1" applyFont="1" applyFill="1" applyBorder="1" applyAlignment="1">
      <alignment horizontal="right"/>
    </xf>
    <xf numFmtId="0" fontId="2" fillId="7" borderId="1" xfId="1" applyFill="1" applyBorder="1" applyAlignment="1">
      <alignment horizontal="center"/>
    </xf>
    <xf numFmtId="0" fontId="3" fillId="7" borderId="1" xfId="1" applyFont="1" applyFill="1" applyBorder="1"/>
    <xf numFmtId="49" fontId="2" fillId="0" borderId="1" xfId="1" applyNumberFormat="1" applyBorder="1" applyAlignment="1">
      <alignment horizontal="right"/>
    </xf>
    <xf numFmtId="0" fontId="2" fillId="0" borderId="1" xfId="1" applyBorder="1" applyAlignment="1">
      <alignment horizontal="center"/>
    </xf>
    <xf numFmtId="0" fontId="2" fillId="0" borderId="1" xfId="1" applyBorder="1"/>
    <xf numFmtId="49" fontId="2" fillId="0" borderId="0" xfId="1" applyNumberFormat="1" applyAlignment="1">
      <alignment horizontal="right"/>
    </xf>
    <xf numFmtId="3" fontId="0" fillId="0" borderId="1" xfId="0" applyNumberFormat="1" applyBorder="1" applyAlignment="1" applyProtection="1">
      <alignment horizontal="right"/>
      <protection locked="0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1" fontId="3" fillId="0" borderId="1" xfId="0" applyNumberFormat="1" applyFont="1" applyBorder="1" applyAlignment="1" applyProtection="1">
      <alignment horizontal="right" vertical="top"/>
      <protection locked="0"/>
    </xf>
    <xf numFmtId="0" fontId="0" fillId="0" borderId="0" xfId="0" applyProtection="1">
      <protection locked="0"/>
    </xf>
    <xf numFmtId="0" fontId="0" fillId="0" borderId="30" xfId="0" applyBorder="1"/>
    <xf numFmtId="3" fontId="0" fillId="0" borderId="30" xfId="0" applyNumberFormat="1" applyBorder="1"/>
    <xf numFmtId="3" fontId="0" fillId="0" borderId="24" xfId="0" applyNumberFormat="1" applyBorder="1"/>
    <xf numFmtId="164" fontId="3" fillId="2" borderId="1" xfId="0" applyNumberFormat="1" applyFont="1" applyFill="1" applyBorder="1" applyAlignment="1">
      <alignment horizontal="center" vertical="top"/>
    </xf>
    <xf numFmtId="0" fontId="0" fillId="0" borderId="1" xfId="0" applyBorder="1" applyAlignment="1" applyProtection="1"/>
    <xf numFmtId="164" fontId="3" fillId="3" borderId="1" xfId="0" applyNumberFormat="1" applyFont="1" applyFill="1" applyBorder="1" applyAlignment="1">
      <alignment horizontal="center" vertical="top" wrapText="1"/>
    </xf>
    <xf numFmtId="0" fontId="8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3" borderId="29" xfId="0" applyNumberFormat="1" applyFont="1" applyFill="1" applyBorder="1" applyAlignment="1" applyProtection="1">
      <alignment horizontal="center" vertical="top" wrapText="1"/>
      <protection locked="0"/>
    </xf>
    <xf numFmtId="0" fontId="17" fillId="0" borderId="0" xfId="0" applyFont="1" applyBorder="1" applyProtection="1">
      <protection locked="0"/>
    </xf>
    <xf numFmtId="3" fontId="17" fillId="0" borderId="0" xfId="0" applyNumberFormat="1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/>
    <xf numFmtId="164" fontId="3" fillId="2" borderId="29" xfId="0" applyNumberFormat="1" applyFont="1" applyFill="1" applyBorder="1" applyAlignment="1" applyProtection="1">
      <alignment horizontal="center" vertical="top" wrapText="1"/>
      <protection locked="0"/>
    </xf>
    <xf numFmtId="1" fontId="0" fillId="0" borderId="0" xfId="0" applyNumberFormat="1" applyBorder="1" applyProtection="1">
      <protection locked="0"/>
    </xf>
    <xf numFmtId="164" fontId="3" fillId="2" borderId="32" xfId="0" applyNumberFormat="1" applyFont="1" applyFill="1" applyBorder="1" applyAlignment="1">
      <alignment horizontal="center" vertical="top" wrapText="1"/>
    </xf>
    <xf numFmtId="0" fontId="0" fillId="13" borderId="0" xfId="0" applyFill="1"/>
    <xf numFmtId="1" fontId="18" fillId="10" borderId="27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center"/>
    </xf>
    <xf numFmtId="0" fontId="0" fillId="0" borderId="37" xfId="0" applyBorder="1"/>
    <xf numFmtId="0" fontId="22" fillId="0" borderId="0" xfId="4" applyAlignment="1">
      <alignment vertical="top"/>
    </xf>
    <xf numFmtId="0" fontId="22" fillId="0" borderId="0" xfId="4" applyAlignment="1">
      <alignment wrapText="1"/>
    </xf>
    <xf numFmtId="0" fontId="22" fillId="0" borderId="0" xfId="4"/>
    <xf numFmtId="0" fontId="0" fillId="0" borderId="38" xfId="0" applyBorder="1"/>
    <xf numFmtId="0" fontId="0" fillId="0" borderId="14" xfId="0" applyBorder="1" applyAlignment="1">
      <alignment vertical="top"/>
    </xf>
    <xf numFmtId="0" fontId="0" fillId="0" borderId="15" xfId="0" applyBorder="1" applyAlignment="1">
      <alignment vertical="top"/>
    </xf>
    <xf numFmtId="0" fontId="0" fillId="0" borderId="17" xfId="0" applyBorder="1" applyAlignment="1">
      <alignment vertical="top"/>
    </xf>
    <xf numFmtId="0" fontId="0" fillId="0" borderId="18" xfId="0" applyBorder="1" applyAlignment="1">
      <alignment vertical="top"/>
    </xf>
    <xf numFmtId="0" fontId="0" fillId="0" borderId="14" xfId="0" applyBorder="1" applyAlignment="1">
      <alignment horizontal="left" vertical="top"/>
    </xf>
    <xf numFmtId="0" fontId="0" fillId="14" borderId="14" xfId="0" applyFill="1" applyBorder="1"/>
    <xf numFmtId="0" fontId="0" fillId="0" borderId="39" xfId="0" applyBorder="1"/>
    <xf numFmtId="0" fontId="0" fillId="15" borderId="14" xfId="0" applyFill="1" applyBorder="1"/>
    <xf numFmtId="0" fontId="0" fillId="16" borderId="39" xfId="0" applyFill="1" applyBorder="1"/>
    <xf numFmtId="0" fontId="0" fillId="14" borderId="39" xfId="0" applyFill="1" applyBorder="1"/>
    <xf numFmtId="3" fontId="0" fillId="0" borderId="14" xfId="0" applyNumberFormat="1" applyBorder="1"/>
    <xf numFmtId="3" fontId="0" fillId="0" borderId="39" xfId="0" applyNumberFormat="1" applyBorder="1"/>
    <xf numFmtId="0" fontId="0" fillId="0" borderId="40" xfId="0" applyBorder="1" applyAlignment="1">
      <alignment vertical="top"/>
    </xf>
    <xf numFmtId="3" fontId="0" fillId="0" borderId="40" xfId="0" applyNumberFormat="1" applyBorder="1"/>
    <xf numFmtId="3" fontId="0" fillId="0" borderId="0" xfId="0" applyNumberFormat="1"/>
    <xf numFmtId="3" fontId="0" fillId="0" borderId="41" xfId="0" applyNumberFormat="1" applyBorder="1"/>
    <xf numFmtId="0" fontId="0" fillId="9" borderId="0" xfId="0" applyFill="1"/>
    <xf numFmtId="0" fontId="0" fillId="0" borderId="23" xfId="0" applyBorder="1" applyAlignment="1">
      <alignment vertical="top"/>
    </xf>
    <xf numFmtId="0" fontId="0" fillId="0" borderId="31" xfId="0" applyBorder="1" applyAlignment="1">
      <alignment vertical="top"/>
    </xf>
    <xf numFmtId="3" fontId="0" fillId="0" borderId="23" xfId="0" applyNumberFormat="1" applyBorder="1"/>
    <xf numFmtId="3" fontId="0" fillId="0" borderId="42" xfId="0" applyNumberFormat="1" applyBorder="1"/>
    <xf numFmtId="0" fontId="0" fillId="13" borderId="17" xfId="0" applyFill="1" applyBorder="1" applyAlignment="1">
      <alignment vertical="top"/>
    </xf>
    <xf numFmtId="3" fontId="24" fillId="3" borderId="1" xfId="0" applyNumberFormat="1" applyFont="1" applyFill="1" applyBorder="1" applyAlignment="1" applyProtection="1">
      <alignment horizontal="center" vertical="top"/>
    </xf>
    <xf numFmtId="1" fontId="0" fillId="0" borderId="1" xfId="0" applyNumberFormat="1" applyBorder="1"/>
    <xf numFmtId="0" fontId="0" fillId="0" borderId="1" xfId="0" applyBorder="1"/>
    <xf numFmtId="0" fontId="25" fillId="0" borderId="0" xfId="1" applyFont="1"/>
    <xf numFmtId="0" fontId="26" fillId="0" borderId="0" xfId="1" applyFont="1" applyAlignment="1"/>
    <xf numFmtId="0" fontId="2" fillId="0" borderId="0" xfId="1" applyAlignment="1"/>
    <xf numFmtId="0" fontId="28" fillId="0" borderId="36" xfId="1" applyFont="1" applyBorder="1" applyAlignment="1">
      <alignment horizontal="center" wrapText="1"/>
    </xf>
    <xf numFmtId="0" fontId="29" fillId="0" borderId="32" xfId="1" applyFont="1" applyBorder="1" applyAlignment="1">
      <alignment horizontal="center" vertical="top" wrapText="1"/>
    </xf>
    <xf numFmtId="0" fontId="29" fillId="6" borderId="27" xfId="1" applyFont="1" applyFill="1" applyBorder="1" applyAlignment="1">
      <alignment horizontal="center"/>
    </xf>
    <xf numFmtId="0" fontId="2" fillId="6" borderId="27" xfId="1" applyFont="1" applyFill="1" applyBorder="1" applyProtection="1">
      <protection locked="0"/>
    </xf>
    <xf numFmtId="3" fontId="2" fillId="6" borderId="27" xfId="1" applyNumberFormat="1" applyFont="1" applyFill="1" applyBorder="1" applyProtection="1">
      <protection locked="0"/>
    </xf>
    <xf numFmtId="165" fontId="2" fillId="6" borderId="27" xfId="1" applyNumberFormat="1" applyFont="1" applyFill="1" applyBorder="1" applyProtection="1">
      <protection locked="0"/>
    </xf>
    <xf numFmtId="0" fontId="29" fillId="6" borderId="32" xfId="1" applyFont="1" applyFill="1" applyBorder="1" applyAlignment="1">
      <alignment horizontal="center"/>
    </xf>
    <xf numFmtId="0" fontId="0" fillId="0" borderId="1" xfId="0" applyBorder="1" applyAlignment="1" applyProtection="1">
      <alignment horizontal="right" vertical="top"/>
    </xf>
    <xf numFmtId="3" fontId="18" fillId="10" borderId="1" xfId="0" applyNumberFormat="1" applyFont="1" applyFill="1" applyBorder="1" applyAlignment="1" applyProtection="1">
      <alignment horizontal="center" vertical="center"/>
      <protection locked="0"/>
    </xf>
    <xf numFmtId="3" fontId="18" fillId="11" borderId="1" xfId="0" applyNumberFormat="1" applyFont="1" applyFill="1" applyBorder="1" applyAlignment="1" applyProtection="1">
      <alignment horizontal="center" vertical="center"/>
      <protection locked="0"/>
    </xf>
    <xf numFmtId="3" fontId="18" fillId="11" borderId="29" xfId="0" applyNumberFormat="1" applyFont="1" applyFill="1" applyBorder="1" applyAlignment="1" applyProtection="1">
      <alignment horizontal="center" vertical="center"/>
      <protection locked="0"/>
    </xf>
    <xf numFmtId="3" fontId="18" fillId="0" borderId="29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vertical="top"/>
    </xf>
    <xf numFmtId="49" fontId="0" fillId="0" borderId="1" xfId="0" applyNumberForma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164" fontId="3" fillId="2" borderId="29" xfId="0" applyNumberFormat="1" applyFont="1" applyFill="1" applyBorder="1" applyAlignment="1" applyProtection="1">
      <alignment horizontal="center" vertical="top" wrapText="1"/>
    </xf>
    <xf numFmtId="0" fontId="29" fillId="18" borderId="32" xfId="1" applyFont="1" applyFill="1" applyBorder="1" applyAlignment="1">
      <alignment horizontal="center" vertical="top" wrapText="1"/>
    </xf>
    <xf numFmtId="0" fontId="31" fillId="17" borderId="5" xfId="1" applyFont="1" applyFill="1" applyBorder="1" applyAlignment="1" applyProtection="1">
      <alignment horizontal="center" vertical="center"/>
      <protection locked="0"/>
    </xf>
    <xf numFmtId="0" fontId="30" fillId="0" borderId="0" xfId="1" applyFont="1" applyAlignment="1">
      <alignment horizontal="left" vertical="center" wrapText="1"/>
    </xf>
    <xf numFmtId="3" fontId="24" fillId="3" borderId="1" xfId="0" applyNumberFormat="1" applyFont="1" applyFill="1" applyBorder="1" applyAlignment="1" applyProtection="1">
      <alignment horizontal="center" vertical="top" wrapText="1"/>
    </xf>
    <xf numFmtId="0" fontId="2" fillId="0" borderId="0" xfId="1" applyAlignment="1">
      <alignment vertical="center"/>
    </xf>
    <xf numFmtId="0" fontId="19" fillId="0" borderId="47" xfId="1" applyFont="1" applyBorder="1" applyAlignment="1">
      <alignment horizontal="center" vertical="top" wrapText="1"/>
    </xf>
    <xf numFmtId="0" fontId="19" fillId="0" borderId="48" xfId="1" applyFont="1" applyBorder="1" applyAlignment="1">
      <alignment horizontal="center" vertical="top" wrapText="1"/>
    </xf>
    <xf numFmtId="0" fontId="32" fillId="0" borderId="49" xfId="0" applyFont="1" applyBorder="1" applyAlignment="1">
      <alignment horizontal="center" vertical="top" wrapText="1"/>
    </xf>
    <xf numFmtId="164" fontId="3" fillId="2" borderId="46" xfId="0" applyNumberFormat="1" applyFont="1" applyFill="1" applyBorder="1" applyAlignment="1">
      <alignment horizontal="center" vertical="top" wrapText="1"/>
    </xf>
    <xf numFmtId="164" fontId="3" fillId="2" borderId="27" xfId="0" applyNumberFormat="1" applyFont="1" applyFill="1" applyBorder="1" applyAlignment="1">
      <alignment horizontal="center" vertical="top" wrapText="1"/>
    </xf>
    <xf numFmtId="0" fontId="33" fillId="0" borderId="0" xfId="1" applyFont="1"/>
    <xf numFmtId="0" fontId="0" fillId="0" borderId="31" xfId="0" applyBorder="1"/>
    <xf numFmtId="0" fontId="2" fillId="0" borderId="0" xfId="1" applyAlignment="1">
      <alignment horizontal="left"/>
    </xf>
    <xf numFmtId="0" fontId="34" fillId="0" borderId="0" xfId="1" applyFont="1" applyAlignment="1">
      <alignment horizontal="right" vertical="center"/>
    </xf>
    <xf numFmtId="0" fontId="2" fillId="0" borderId="0" xfId="1" applyAlignment="1">
      <alignment horizontal="right" vertical="center"/>
    </xf>
    <xf numFmtId="0" fontId="5" fillId="0" borderId="2" xfId="0" applyFont="1" applyBorder="1" applyAlignment="1">
      <alignment vertical="top"/>
    </xf>
    <xf numFmtId="0" fontId="5" fillId="0" borderId="0" xfId="0" applyFont="1" applyBorder="1" applyAlignment="1">
      <alignment vertical="top"/>
    </xf>
    <xf numFmtId="0" fontId="29" fillId="18" borderId="45" xfId="1" applyFont="1" applyFill="1" applyBorder="1" applyAlignment="1" applyProtection="1">
      <alignment horizontal="center" vertical="top" wrapText="1"/>
    </xf>
    <xf numFmtId="0" fontId="29" fillId="18" borderId="45" xfId="1" applyFont="1" applyFill="1" applyBorder="1" applyAlignment="1">
      <alignment horizontal="center" vertical="top" wrapText="1"/>
    </xf>
    <xf numFmtId="164" fontId="3" fillId="2" borderId="46" xfId="0" applyNumberFormat="1" applyFont="1" applyFill="1" applyBorder="1" applyAlignment="1" applyProtection="1">
      <alignment horizontal="center" vertical="top" wrapText="1"/>
    </xf>
    <xf numFmtId="0" fontId="35" fillId="0" borderId="0" xfId="1" applyFont="1" applyBorder="1" applyAlignment="1">
      <alignment vertical="center" wrapText="1"/>
    </xf>
    <xf numFmtId="0" fontId="29" fillId="20" borderId="45" xfId="1" applyFont="1" applyFill="1" applyBorder="1" applyAlignment="1" applyProtection="1">
      <alignment horizontal="center" vertical="top" wrapText="1"/>
    </xf>
    <xf numFmtId="0" fontId="29" fillId="20" borderId="45" xfId="1" applyFont="1" applyFill="1" applyBorder="1" applyAlignment="1">
      <alignment horizontal="center" vertical="top" wrapText="1"/>
    </xf>
    <xf numFmtId="1" fontId="0" fillId="0" borderId="45" xfId="0" applyNumberFormat="1" applyBorder="1"/>
    <xf numFmtId="0" fontId="0" fillId="0" borderId="45" xfId="0" applyBorder="1"/>
    <xf numFmtId="1" fontId="23" fillId="0" borderId="45" xfId="0" applyNumberFormat="1" applyFont="1" applyBorder="1" applyAlignment="1" applyProtection="1">
      <alignment horizontal="left" vertical="top"/>
    </xf>
    <xf numFmtId="164" fontId="3" fillId="3" borderId="28" xfId="0" applyNumberFormat="1" applyFont="1" applyFill="1" applyBorder="1" applyAlignment="1" applyProtection="1">
      <alignment horizontal="center" vertical="top" wrapText="1"/>
      <protection locked="0"/>
    </xf>
    <xf numFmtId="0" fontId="0" fillId="0" borderId="0" xfId="0" applyAlignment="1">
      <alignment vertical="top"/>
    </xf>
    <xf numFmtId="0" fontId="32" fillId="0" borderId="49" xfId="0" applyFont="1" applyBorder="1" applyAlignment="1">
      <alignment horizontal="left" vertical="top" wrapText="1"/>
    </xf>
    <xf numFmtId="3" fontId="32" fillId="0" borderId="49" xfId="0" applyNumberFormat="1" applyFont="1" applyBorder="1" applyAlignment="1">
      <alignment horizontal="right" vertical="top" wrapText="1"/>
    </xf>
    <xf numFmtId="0" fontId="32" fillId="17" borderId="49" xfId="0" applyFont="1" applyFill="1" applyBorder="1" applyAlignment="1">
      <alignment horizontal="center" vertical="top" wrapText="1"/>
    </xf>
    <xf numFmtId="0" fontId="0" fillId="0" borderId="45" xfId="0" applyBorder="1" applyAlignment="1"/>
    <xf numFmtId="0" fontId="2" fillId="0" borderId="45" xfId="1" applyBorder="1" applyAlignment="1">
      <alignment horizontal="center"/>
    </xf>
    <xf numFmtId="164" fontId="3" fillId="3" borderId="46" xfId="0" applyNumberFormat="1" applyFont="1" applyFill="1" applyBorder="1" applyAlignment="1" applyProtection="1">
      <alignment horizontal="center" vertical="top" wrapText="1"/>
      <protection locked="0"/>
    </xf>
    <xf numFmtId="0" fontId="0" fillId="0" borderId="14" xfId="0" pivotButton="1" applyBorder="1" applyAlignment="1">
      <alignment vertical="top" wrapText="1"/>
    </xf>
    <xf numFmtId="1" fontId="3" fillId="0" borderId="45" xfId="0" applyNumberFormat="1" applyFont="1" applyBorder="1" applyAlignment="1" applyProtection="1">
      <alignment horizontal="right" vertical="top"/>
      <protection locked="0"/>
    </xf>
    <xf numFmtId="0" fontId="17" fillId="0" borderId="45" xfId="0" applyFont="1" applyBorder="1" applyAlignment="1" applyProtection="1">
      <alignment horizontal="right"/>
      <protection locked="0"/>
    </xf>
    <xf numFmtId="0" fontId="3" fillId="0" borderId="45" xfId="0" applyFont="1" applyBorder="1" applyAlignment="1" applyProtection="1">
      <alignment horizontal="left" vertical="top"/>
      <protection locked="0"/>
    </xf>
    <xf numFmtId="49" fontId="0" fillId="0" borderId="45" xfId="0" applyNumberFormat="1" applyBorder="1" applyAlignment="1" applyProtection="1">
      <alignment horizontal="left"/>
      <protection locked="0"/>
    </xf>
    <xf numFmtId="49" fontId="18" fillId="10" borderId="27" xfId="0" applyNumberFormat="1" applyFont="1" applyFill="1" applyBorder="1" applyAlignment="1" applyProtection="1">
      <alignment horizontal="center" vertical="center"/>
      <protection locked="0"/>
    </xf>
    <xf numFmtId="3" fontId="18" fillId="11" borderId="45" xfId="0" applyNumberFormat="1" applyFont="1" applyFill="1" applyBorder="1" applyAlignment="1" applyProtection="1">
      <alignment horizontal="center" vertical="center"/>
      <protection locked="0"/>
    </xf>
    <xf numFmtId="0" fontId="19" fillId="0" borderId="47" xfId="1" applyFont="1" applyBorder="1" applyAlignment="1">
      <alignment horizontal="center" vertical="top" wrapText="1"/>
    </xf>
    <xf numFmtId="0" fontId="19" fillId="0" borderId="48" xfId="1" applyFont="1" applyBorder="1" applyAlignment="1">
      <alignment horizontal="center" vertical="top" wrapText="1"/>
    </xf>
    <xf numFmtId="4" fontId="0" fillId="0" borderId="0" xfId="0" applyNumberFormat="1" applyProtection="1">
      <protection locked="0"/>
    </xf>
    <xf numFmtId="0" fontId="0" fillId="0" borderId="14" xfId="0" applyBorder="1" applyAlignment="1">
      <alignment vertical="top" wrapText="1"/>
    </xf>
    <xf numFmtId="0" fontId="0" fillId="0" borderId="0" xfId="0" quotePrefix="1" applyFill="1" applyBorder="1"/>
    <xf numFmtId="0" fontId="0" fillId="0" borderId="0" xfId="0" applyFill="1" applyBorder="1"/>
    <xf numFmtId="0" fontId="0" fillId="0" borderId="0" xfId="0" applyProtection="1"/>
    <xf numFmtId="3" fontId="0" fillId="0" borderId="5" xfId="0" applyNumberFormat="1" applyBorder="1" applyAlignment="1" applyProtection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Alignment="1" applyProtection="1">
      <alignment vertical="top"/>
    </xf>
    <xf numFmtId="49" fontId="3" fillId="7" borderId="1" xfId="1" applyNumberFormat="1" applyFont="1" applyFill="1" applyBorder="1" applyAlignment="1" applyProtection="1">
      <alignment horizontal="right"/>
    </xf>
    <xf numFmtId="0" fontId="0" fillId="0" borderId="14" xfId="0" applyBorder="1" applyProtection="1"/>
    <xf numFmtId="0" fontId="21" fillId="0" borderId="0" xfId="3" applyProtection="1"/>
    <xf numFmtId="0" fontId="4" fillId="0" borderId="0" xfId="1" applyFont="1" applyAlignment="1" applyProtection="1">
      <alignment vertical="top"/>
    </xf>
    <xf numFmtId="49" fontId="2" fillId="0" borderId="1" xfId="1" applyNumberFormat="1" applyBorder="1" applyAlignment="1" applyProtection="1">
      <alignment horizontal="right"/>
    </xf>
    <xf numFmtId="0" fontId="0" fillId="0" borderId="23" xfId="0" applyBorder="1" applyProtection="1"/>
    <xf numFmtId="0" fontId="4" fillId="0" borderId="0" xfId="1" applyFont="1" applyAlignment="1" applyProtection="1"/>
    <xf numFmtId="0" fontId="4" fillId="0" borderId="0" xfId="1" quotePrefix="1" applyFont="1" applyAlignment="1" applyProtection="1">
      <alignment vertical="top"/>
    </xf>
    <xf numFmtId="1" fontId="6" fillId="8" borderId="4" xfId="0" applyNumberFormat="1" applyFont="1" applyFill="1" applyBorder="1" applyAlignment="1" applyProtection="1">
      <alignment horizontal="right" vertical="center" wrapText="1"/>
    </xf>
    <xf numFmtId="0" fontId="6" fillId="19" borderId="25" xfId="0" applyFont="1" applyFill="1" applyBorder="1" applyAlignment="1" applyProtection="1">
      <alignment vertical="center" wrapText="1" shrinkToFit="1"/>
    </xf>
    <xf numFmtId="0" fontId="31" fillId="19" borderId="5" xfId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37" xfId="0" applyBorder="1" applyProtection="1"/>
    <xf numFmtId="0" fontId="0" fillId="0" borderId="38" xfId="0" applyBorder="1" applyProtection="1"/>
    <xf numFmtId="0" fontId="0" fillId="9" borderId="0" xfId="0" applyFill="1" applyProtection="1"/>
    <xf numFmtId="0" fontId="0" fillId="13" borderId="0" xfId="0" applyFill="1" applyProtection="1"/>
    <xf numFmtId="0" fontId="0" fillId="0" borderId="30" xfId="0" applyBorder="1" applyProtection="1"/>
    <xf numFmtId="0" fontId="16" fillId="19" borderId="46" xfId="1" applyFont="1" applyFill="1" applyBorder="1" applyAlignment="1" applyProtection="1">
      <alignment horizontal="center" vertical="center"/>
    </xf>
    <xf numFmtId="0" fontId="31" fillId="19" borderId="53" xfId="1" applyFont="1" applyFill="1" applyBorder="1" applyAlignment="1" applyProtection="1">
      <alignment horizontal="center" vertical="center"/>
    </xf>
    <xf numFmtId="0" fontId="2" fillId="0" borderId="0" xfId="1" applyProtection="1"/>
    <xf numFmtId="1" fontId="34" fillId="8" borderId="5" xfId="1" applyNumberFormat="1" applyFont="1" applyFill="1" applyBorder="1" applyAlignment="1" applyProtection="1">
      <alignment horizontal="left"/>
    </xf>
    <xf numFmtId="0" fontId="34" fillId="19" borderId="5" xfId="1" applyFont="1" applyFill="1" applyBorder="1" applyAlignment="1" applyProtection="1">
      <alignment horizontal="center"/>
    </xf>
    <xf numFmtId="0" fontId="27" fillId="19" borderId="5" xfId="1" applyFont="1" applyFill="1" applyBorder="1" applyAlignment="1" applyProtection="1">
      <alignment horizontal="center"/>
    </xf>
    <xf numFmtId="15" fontId="2" fillId="6" borderId="27" xfId="1" applyNumberFormat="1" applyFont="1" applyFill="1" applyBorder="1" applyAlignment="1" applyProtection="1">
      <alignment horizontal="right"/>
      <protection locked="0"/>
    </xf>
    <xf numFmtId="0" fontId="2" fillId="0" borderId="0" xfId="1" applyNumberFormat="1"/>
    <xf numFmtId="0" fontId="0" fillId="0" borderId="54" xfId="0" applyBorder="1"/>
    <xf numFmtId="0" fontId="16" fillId="9" borderId="45" xfId="1" applyFont="1" applyFill="1" applyBorder="1" applyAlignment="1" applyProtection="1">
      <alignment horizontal="center" vertical="center"/>
      <protection locked="0"/>
    </xf>
    <xf numFmtId="3" fontId="0" fillId="0" borderId="1" xfId="0" applyNumberFormat="1" applyBorder="1" applyAlignment="1" applyProtection="1">
      <alignment horizontal="right"/>
    </xf>
    <xf numFmtId="3" fontId="2" fillId="6" borderId="45" xfId="1" applyNumberFormat="1" applyFont="1" applyFill="1" applyBorder="1" applyProtection="1"/>
    <xf numFmtId="3" fontId="2" fillId="6" borderId="27" xfId="1" applyNumberFormat="1" applyFont="1" applyFill="1" applyBorder="1" applyProtection="1"/>
    <xf numFmtId="0" fontId="38" fillId="17" borderId="5" xfId="0" applyFont="1" applyFill="1" applyBorder="1" applyAlignment="1">
      <alignment horizontal="center" vertical="center"/>
    </xf>
    <xf numFmtId="0" fontId="0" fillId="0" borderId="27" xfId="0" applyBorder="1"/>
    <xf numFmtId="164" fontId="3" fillId="3" borderId="29" xfId="0" applyNumberFormat="1" applyFont="1" applyFill="1" applyBorder="1" applyAlignment="1">
      <alignment horizontal="center" vertical="top" wrapText="1"/>
    </xf>
    <xf numFmtId="164" fontId="3" fillId="2" borderId="29" xfId="0" applyNumberFormat="1" applyFont="1" applyFill="1" applyBorder="1" applyAlignment="1">
      <alignment horizontal="center" vertical="top" wrapText="1"/>
    </xf>
    <xf numFmtId="3" fontId="24" fillId="3" borderId="29" xfId="0" applyNumberFormat="1" applyFont="1" applyFill="1" applyBorder="1" applyAlignment="1" applyProtection="1">
      <alignment horizontal="center" vertical="top"/>
    </xf>
    <xf numFmtId="3" fontId="24" fillId="3" borderId="29" xfId="0" applyNumberFormat="1" applyFont="1" applyFill="1" applyBorder="1" applyAlignment="1" applyProtection="1">
      <alignment horizontal="center" vertical="top" wrapText="1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29" xfId="1" applyBorder="1" applyAlignment="1">
      <alignment horizontal="center"/>
    </xf>
    <xf numFmtId="0" fontId="0" fillId="0" borderId="55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37" fillId="21" borderId="45" xfId="1" applyFont="1" applyFill="1" applyBorder="1" applyAlignment="1" applyProtection="1">
      <alignment horizontal="center" vertical="center" wrapText="1"/>
      <protection locked="0"/>
    </xf>
    <xf numFmtId="0" fontId="2" fillId="6" borderId="27" xfId="1" applyFont="1" applyFill="1" applyBorder="1" applyAlignment="1" applyProtection="1">
      <alignment horizontal="left"/>
      <protection locked="0"/>
    </xf>
    <xf numFmtId="0" fontId="0" fillId="0" borderId="14" xfId="0" quotePrefix="1" applyBorder="1"/>
    <xf numFmtId="0" fontId="23" fillId="0" borderId="0" xfId="0" applyFont="1"/>
    <xf numFmtId="0" fontId="41" fillId="0" borderId="0" xfId="5"/>
    <xf numFmtId="14" fontId="0" fillId="0" borderId="0" xfId="0" applyNumberFormat="1"/>
    <xf numFmtId="1" fontId="3" fillId="0" borderId="32" xfId="0" applyNumberFormat="1" applyFont="1" applyBorder="1" applyAlignment="1" applyProtection="1">
      <alignment horizontal="right" vertical="top"/>
      <protection locked="0"/>
    </xf>
    <xf numFmtId="0" fontId="3" fillId="0" borderId="32" xfId="0" applyFont="1" applyBorder="1" applyAlignment="1" applyProtection="1">
      <alignment horizontal="left" vertical="top"/>
      <protection locked="0"/>
    </xf>
    <xf numFmtId="0" fontId="17" fillId="0" borderId="32" xfId="0" applyFont="1" applyBorder="1" applyAlignment="1" applyProtection="1">
      <alignment horizontal="right"/>
      <protection locked="0"/>
    </xf>
    <xf numFmtId="49" fontId="0" fillId="0" borderId="32" xfId="0" applyNumberFormat="1" applyBorder="1" applyAlignment="1" applyProtection="1">
      <alignment horizontal="left"/>
      <protection locked="0"/>
    </xf>
    <xf numFmtId="3" fontId="18" fillId="10" borderId="32" xfId="0" applyNumberFormat="1" applyFont="1" applyFill="1" applyBorder="1" applyAlignment="1" applyProtection="1">
      <alignment horizontal="center" vertical="center"/>
      <protection locked="0"/>
    </xf>
    <xf numFmtId="3" fontId="0" fillId="0" borderId="32" xfId="0" applyNumberFormat="1" applyBorder="1" applyAlignment="1" applyProtection="1">
      <alignment horizontal="right"/>
      <protection locked="0"/>
    </xf>
    <xf numFmtId="49" fontId="0" fillId="0" borderId="32" xfId="0" quotePrefix="1" applyNumberFormat="1" applyBorder="1" applyAlignment="1" applyProtection="1">
      <alignment horizontal="right"/>
      <protection locked="0"/>
    </xf>
    <xf numFmtId="49" fontId="0" fillId="0" borderId="32" xfId="0" applyNumberFormat="1" applyBorder="1" applyAlignment="1" applyProtection="1">
      <alignment horizontal="left" wrapText="1"/>
      <protection locked="0"/>
    </xf>
    <xf numFmtId="3" fontId="0" fillId="0" borderId="0" xfId="0" applyNumberFormat="1" applyProtection="1">
      <protection locked="0"/>
    </xf>
    <xf numFmtId="49" fontId="21" fillId="0" borderId="32" xfId="0" applyNumberFormat="1" applyFont="1" applyFill="1" applyBorder="1"/>
    <xf numFmtId="0" fontId="21" fillId="0" borderId="32" xfId="0" applyFont="1" applyFill="1" applyBorder="1" applyAlignment="1">
      <alignment horizontal="left"/>
    </xf>
    <xf numFmtId="0" fontId="5" fillId="17" borderId="0" xfId="0" applyFont="1" applyFill="1" applyAlignment="1">
      <alignment vertical="top"/>
    </xf>
    <xf numFmtId="49" fontId="21" fillId="0" borderId="32" xfId="0" applyNumberFormat="1" applyFont="1" applyFill="1" applyBorder="1" applyAlignment="1">
      <alignment vertical="center"/>
    </xf>
    <xf numFmtId="49" fontId="21" fillId="0" borderId="32" xfId="0" applyNumberFormat="1" applyFont="1" applyFill="1" applyBorder="1" applyAlignment="1">
      <alignment horizontal="left" vertical="center"/>
    </xf>
    <xf numFmtId="0" fontId="21" fillId="0" borderId="32" xfId="0" applyFont="1" applyFill="1" applyBorder="1" applyAlignment="1">
      <alignment horizontal="left" vertical="center"/>
    </xf>
    <xf numFmtId="0" fontId="42" fillId="0" borderId="32" xfId="0" applyFont="1" applyBorder="1" applyAlignment="1">
      <alignment horizontal="center"/>
    </xf>
    <xf numFmtId="0" fontId="0" fillId="17" borderId="0" xfId="0" applyFill="1"/>
    <xf numFmtId="0" fontId="0" fillId="17" borderId="14" xfId="0" applyFill="1" applyBorder="1"/>
    <xf numFmtId="14" fontId="0" fillId="17" borderId="0" xfId="0" applyNumberFormat="1" applyFill="1"/>
    <xf numFmtId="1" fontId="3" fillId="0" borderId="32" xfId="0" applyNumberFormat="1" applyFont="1" applyBorder="1" applyAlignment="1" applyProtection="1">
      <alignment horizontal="left" vertical="top"/>
      <protection locked="0"/>
    </xf>
    <xf numFmtId="3" fontId="18" fillId="10" borderId="27" xfId="0" applyNumberFormat="1" applyFont="1" applyFill="1" applyBorder="1" applyAlignment="1" applyProtection="1">
      <alignment horizontal="center" vertical="center"/>
      <protection locked="0"/>
    </xf>
    <xf numFmtId="3" fontId="18" fillId="0" borderId="32" xfId="0" applyNumberFormat="1" applyFont="1" applyBorder="1" applyAlignment="1" applyProtection="1">
      <alignment horizontal="center" vertical="center"/>
      <protection locked="0"/>
    </xf>
    <xf numFmtId="3" fontId="18" fillId="0" borderId="29" xfId="0" applyNumberFormat="1" applyFont="1" applyBorder="1" applyAlignment="1" applyProtection="1">
      <alignment horizontal="center" vertical="center"/>
      <protection locked="0"/>
    </xf>
    <xf numFmtId="0" fontId="44" fillId="0" borderId="32" xfId="0" applyFont="1" applyBorder="1" applyAlignment="1" applyProtection="1">
      <alignment horizontal="right"/>
      <protection locked="0"/>
    </xf>
    <xf numFmtId="0" fontId="45" fillId="0" borderId="32" xfId="0" applyFont="1" applyBorder="1" applyAlignment="1" applyProtection="1">
      <alignment horizontal="right"/>
      <protection locked="0"/>
    </xf>
    <xf numFmtId="0" fontId="46" fillId="0" borderId="32" xfId="0" applyFont="1" applyBorder="1" applyAlignment="1" applyProtection="1">
      <alignment horizontal="right"/>
      <protection locked="0"/>
    </xf>
    <xf numFmtId="49" fontId="2" fillId="6" borderId="27" xfId="1" applyNumberFormat="1" applyFont="1" applyFill="1" applyBorder="1" applyAlignment="1" applyProtection="1">
      <alignment horizontal="right"/>
      <protection locked="0"/>
    </xf>
    <xf numFmtId="3" fontId="47" fillId="0" borderId="29" xfId="0" applyNumberFormat="1" applyFont="1" applyBorder="1" applyAlignment="1" applyProtection="1">
      <alignment horizontal="center" vertical="center"/>
      <protection locked="0"/>
    </xf>
    <xf numFmtId="49" fontId="47" fillId="10" borderId="27" xfId="0" applyNumberFormat="1" applyFont="1" applyFill="1" applyBorder="1" applyAlignment="1" applyProtection="1">
      <alignment horizontal="center" vertical="center"/>
      <protection locked="0"/>
    </xf>
    <xf numFmtId="3" fontId="48" fillId="0" borderId="32" xfId="0" applyNumberFormat="1" applyFont="1" applyBorder="1" applyAlignment="1" applyProtection="1">
      <alignment horizontal="right"/>
      <protection locked="0"/>
    </xf>
    <xf numFmtId="49" fontId="43" fillId="10" borderId="27" xfId="0" applyNumberFormat="1" applyFont="1" applyFill="1" applyBorder="1" applyAlignment="1" applyProtection="1">
      <alignment horizontal="center" vertical="center"/>
      <protection locked="0"/>
    </xf>
    <xf numFmtId="0" fontId="49" fillId="0" borderId="32" xfId="0" applyFont="1" applyBorder="1" applyAlignment="1" applyProtection="1">
      <alignment horizontal="center"/>
      <protection locked="0"/>
    </xf>
    <xf numFmtId="0" fontId="0" fillId="23" borderId="0" xfId="0" applyFill="1"/>
    <xf numFmtId="16" fontId="4" fillId="10" borderId="32" xfId="0" quotePrefix="1" applyNumberFormat="1" applyFont="1" applyFill="1" applyBorder="1" applyAlignment="1" applyProtection="1">
      <alignment horizontal="right" vertical="center"/>
      <protection locked="0"/>
    </xf>
    <xf numFmtId="0" fontId="4" fillId="10" borderId="32" xfId="0" quotePrefix="1" applyNumberFormat="1" applyFont="1" applyFill="1" applyBorder="1" applyAlignment="1" applyProtection="1">
      <alignment horizontal="right" vertical="center"/>
      <protection locked="0"/>
    </xf>
    <xf numFmtId="0" fontId="21" fillId="0" borderId="0" xfId="3" applyAlignment="1">
      <alignment vertical="top"/>
    </xf>
    <xf numFmtId="0" fontId="5" fillId="0" borderId="60" xfId="0" applyFont="1" applyBorder="1" applyAlignment="1">
      <alignment horizontal="center"/>
    </xf>
    <xf numFmtId="0" fontId="4" fillId="0" borderId="60" xfId="0" applyFont="1" applyBorder="1" applyAlignment="1">
      <alignment horizontal="center"/>
    </xf>
    <xf numFmtId="0" fontId="4" fillId="0" borderId="0" xfId="0" applyFont="1" applyBorder="1" applyAlignment="1">
      <alignment vertical="top"/>
    </xf>
    <xf numFmtId="0" fontId="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1" fillId="17" borderId="0" xfId="3" applyFill="1" applyAlignment="1">
      <alignment vertical="top"/>
    </xf>
    <xf numFmtId="0" fontId="5" fillId="23" borderId="0" xfId="0" applyFont="1" applyFill="1" applyAlignment="1">
      <alignment vertical="top"/>
    </xf>
    <xf numFmtId="0" fontId="21" fillId="0" borderId="0" xfId="3" quotePrefix="1" applyAlignment="1">
      <alignment vertical="top"/>
    </xf>
    <xf numFmtId="1" fontId="18" fillId="10" borderId="27" xfId="0" applyNumberFormat="1" applyFont="1" applyFill="1" applyBorder="1" applyAlignment="1" applyProtection="1">
      <alignment horizontal="center" vertical="center"/>
      <protection locked="0"/>
    </xf>
    <xf numFmtId="0" fontId="16" fillId="19" borderId="45" xfId="1" applyFont="1" applyFill="1" applyBorder="1" applyAlignment="1" applyProtection="1">
      <alignment horizontal="center" vertical="center"/>
      <protection locked="0"/>
    </xf>
    <xf numFmtId="0" fontId="1" fillId="6" borderId="27" xfId="1" applyFont="1" applyFill="1" applyBorder="1" applyProtection="1">
      <protection locked="0"/>
    </xf>
    <xf numFmtId="49" fontId="3" fillId="0" borderId="32" xfId="0" applyNumberFormat="1" applyFont="1" applyBorder="1" applyAlignment="1" applyProtection="1">
      <alignment horizontal="right" vertical="top"/>
      <protection locked="0"/>
    </xf>
    <xf numFmtId="3" fontId="48" fillId="0" borderId="45" xfId="0" applyNumberFormat="1" applyFont="1" applyBorder="1" applyAlignment="1" applyProtection="1">
      <alignment horizontal="right"/>
      <protection locked="0"/>
    </xf>
    <xf numFmtId="3" fontId="0" fillId="0" borderId="45" xfId="0" applyNumberFormat="1" applyBorder="1" applyAlignment="1" applyProtection="1">
      <alignment horizontal="right"/>
      <protection locked="0"/>
    </xf>
    <xf numFmtId="3" fontId="0" fillId="0" borderId="45" xfId="0" applyNumberFormat="1" applyBorder="1" applyProtection="1">
      <protection locked="0"/>
    </xf>
    <xf numFmtId="0" fontId="39" fillId="21" borderId="25" xfId="0" applyFont="1" applyFill="1" applyBorder="1" applyAlignment="1" applyProtection="1">
      <alignment horizontal="left" vertical="center" wrapText="1" shrinkToFit="1"/>
      <protection locked="0"/>
    </xf>
    <xf numFmtId="0" fontId="39" fillId="21" borderId="26" xfId="0" applyFont="1" applyFill="1" applyBorder="1" applyAlignment="1" applyProtection="1">
      <alignment horizontal="left" vertical="center" wrapText="1" shrinkToFit="1"/>
      <protection locked="0"/>
    </xf>
    <xf numFmtId="0" fontId="39" fillId="21" borderId="7" xfId="0" applyFont="1" applyFill="1" applyBorder="1" applyAlignment="1" applyProtection="1">
      <alignment horizontal="left" vertical="center" wrapText="1" shrinkToFit="1"/>
      <protection locked="0"/>
    </xf>
    <xf numFmtId="0" fontId="0" fillId="21" borderId="55" xfId="0" applyFill="1" applyBorder="1" applyAlignment="1">
      <alignment horizontal="center" vertical="center" wrapText="1"/>
    </xf>
    <xf numFmtId="0" fontId="0" fillId="21" borderId="57" xfId="0" applyFill="1" applyBorder="1" applyAlignment="1">
      <alignment horizontal="center" vertical="center" wrapText="1"/>
    </xf>
    <xf numFmtId="0" fontId="0" fillId="21" borderId="61" xfId="0" applyFill="1" applyBorder="1" applyAlignment="1">
      <alignment horizontal="center" vertical="center" wrapText="1"/>
    </xf>
    <xf numFmtId="0" fontId="0" fillId="21" borderId="44" xfId="0" applyFill="1" applyBorder="1" applyAlignment="1">
      <alignment horizontal="center" vertical="center" wrapText="1"/>
    </xf>
    <xf numFmtId="0" fontId="0" fillId="21" borderId="58" xfId="0" applyFill="1" applyBorder="1" applyAlignment="1">
      <alignment horizontal="center" vertical="center" wrapText="1"/>
    </xf>
    <xf numFmtId="0" fontId="0" fillId="21" borderId="8" xfId="0" applyFill="1" applyBorder="1" applyAlignment="1">
      <alignment horizontal="center" vertical="center" wrapText="1"/>
    </xf>
    <xf numFmtId="0" fontId="0" fillId="21" borderId="53" xfId="0" applyFill="1" applyBorder="1" applyAlignment="1">
      <alignment horizontal="center" vertical="center" wrapText="1"/>
    </xf>
    <xf numFmtId="0" fontId="0" fillId="21" borderId="63" xfId="0" applyFill="1" applyBorder="1" applyAlignment="1">
      <alignment horizontal="center" vertical="center" wrapText="1"/>
    </xf>
    <xf numFmtId="0" fontId="0" fillId="21" borderId="6" xfId="0" applyFill="1" applyBorder="1" applyAlignment="1">
      <alignment horizontal="center" vertical="center" wrapText="1"/>
    </xf>
    <xf numFmtId="0" fontId="0" fillId="22" borderId="55" xfId="0" applyFill="1" applyBorder="1" applyAlignment="1">
      <alignment horizontal="center" vertical="center" wrapText="1"/>
    </xf>
    <xf numFmtId="0" fontId="0" fillId="22" borderId="57" xfId="0" applyFill="1" applyBorder="1" applyAlignment="1">
      <alignment horizontal="center" vertical="center" wrapText="1"/>
    </xf>
    <xf numFmtId="0" fontId="0" fillId="22" borderId="61" xfId="0" applyFill="1" applyBorder="1" applyAlignment="1">
      <alignment horizontal="center" vertical="center" wrapText="1"/>
    </xf>
    <xf numFmtId="0" fontId="0" fillId="22" borderId="44" xfId="0" applyFill="1" applyBorder="1" applyAlignment="1">
      <alignment horizontal="center" vertical="center" wrapText="1"/>
    </xf>
    <xf numFmtId="0" fontId="0" fillId="22" borderId="58" xfId="0" applyFill="1" applyBorder="1" applyAlignment="1">
      <alignment horizontal="center" vertical="center" wrapText="1"/>
    </xf>
    <xf numFmtId="0" fontId="0" fillId="22" borderId="8" xfId="0" applyFill="1" applyBorder="1" applyAlignment="1">
      <alignment horizontal="center" vertical="center" wrapText="1"/>
    </xf>
    <xf numFmtId="0" fontId="0" fillId="22" borderId="53" xfId="0" applyFill="1" applyBorder="1" applyAlignment="1">
      <alignment horizontal="center" vertical="center" wrapText="1"/>
    </xf>
    <xf numFmtId="0" fontId="0" fillId="22" borderId="63" xfId="0" applyFill="1" applyBorder="1" applyAlignment="1">
      <alignment horizontal="center" vertical="center" wrapText="1"/>
    </xf>
    <xf numFmtId="0" fontId="0" fillId="22" borderId="6" xfId="0" applyFill="1" applyBorder="1" applyAlignment="1">
      <alignment horizontal="center" vertical="center" wrapText="1"/>
    </xf>
    <xf numFmtId="0" fontId="40" fillId="0" borderId="0" xfId="1" applyFont="1" applyAlignment="1">
      <alignment horizontal="center" vertical="center" wrapText="1"/>
    </xf>
    <xf numFmtId="0" fontId="40" fillId="0" borderId="33" xfId="1" applyFont="1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6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4" fontId="3" fillId="3" borderId="65" xfId="0" applyNumberFormat="1" applyFont="1" applyFill="1" applyBorder="1" applyAlignment="1">
      <alignment horizontal="center" vertical="top" wrapText="1"/>
    </xf>
    <xf numFmtId="164" fontId="3" fillId="3" borderId="0" xfId="0" applyNumberFormat="1" applyFont="1" applyFill="1" applyBorder="1" applyAlignment="1">
      <alignment horizontal="center" vertical="top" wrapText="1"/>
    </xf>
    <xf numFmtId="164" fontId="3" fillId="3" borderId="33" xfId="0" applyNumberFormat="1" applyFont="1" applyFill="1" applyBorder="1" applyAlignment="1">
      <alignment horizontal="center" vertical="top" wrapText="1"/>
    </xf>
    <xf numFmtId="0" fontId="0" fillId="0" borderId="55" xfId="0" applyBorder="1" applyAlignment="1">
      <alignment horizontal="left" vertical="top" wrapText="1"/>
    </xf>
    <xf numFmtId="0" fontId="0" fillId="0" borderId="56" xfId="0" applyBorder="1" applyAlignment="1">
      <alignment horizontal="left" vertical="top" wrapText="1"/>
    </xf>
    <xf numFmtId="0" fontId="0" fillId="0" borderId="58" xfId="0" applyBorder="1" applyAlignment="1">
      <alignment horizontal="left" vertical="top" wrapText="1"/>
    </xf>
    <xf numFmtId="0" fontId="0" fillId="0" borderId="59" xfId="0" applyBorder="1" applyAlignment="1">
      <alignment horizontal="left" vertical="top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5" xfId="0" applyBorder="1" applyAlignment="1">
      <alignment horizontal="left" wrapText="1"/>
    </xf>
    <xf numFmtId="0" fontId="0" fillId="0" borderId="56" xfId="0" applyBorder="1" applyAlignment="1">
      <alignment horizontal="left" wrapText="1"/>
    </xf>
    <xf numFmtId="0" fontId="0" fillId="0" borderId="58" xfId="0" applyBorder="1" applyAlignment="1">
      <alignment horizontal="left" wrapText="1"/>
    </xf>
    <xf numFmtId="0" fontId="0" fillId="0" borderId="59" xfId="0" applyBorder="1" applyAlignment="1">
      <alignment horizontal="left" wrapText="1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5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55" xfId="0" applyBorder="1" applyAlignment="1">
      <alignment horizontal="left" vertical="center"/>
    </xf>
    <xf numFmtId="0" fontId="0" fillId="0" borderId="56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6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0" fillId="0" borderId="58" xfId="0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7" xfId="0" applyBorder="1" applyAlignment="1">
      <alignment horizontal="center"/>
    </xf>
    <xf numFmtId="164" fontId="3" fillId="3" borderId="46" xfId="0" applyNumberFormat="1" applyFont="1" applyFill="1" applyBorder="1" applyAlignment="1">
      <alignment horizontal="center" vertical="top" wrapText="1"/>
    </xf>
    <xf numFmtId="164" fontId="3" fillId="3" borderId="27" xfId="0" applyNumberFormat="1" applyFont="1" applyFill="1" applyBorder="1" applyAlignment="1">
      <alignment horizontal="center" vertical="top" wrapText="1"/>
    </xf>
    <xf numFmtId="164" fontId="3" fillId="3" borderId="28" xfId="0" applyNumberFormat="1" applyFont="1" applyFill="1" applyBorder="1" applyAlignment="1">
      <alignment horizontal="center" vertical="top" wrapText="1"/>
    </xf>
    <xf numFmtId="0" fontId="0" fillId="22" borderId="64" xfId="0" applyFill="1" applyBorder="1" applyAlignment="1">
      <alignment horizontal="center" vertical="center" wrapText="1"/>
    </xf>
    <xf numFmtId="164" fontId="3" fillId="3" borderId="35" xfId="0" applyNumberFormat="1" applyFont="1" applyFill="1" applyBorder="1" applyAlignment="1">
      <alignment horizontal="center" vertical="top" wrapText="1"/>
    </xf>
    <xf numFmtId="164" fontId="3" fillId="3" borderId="2" xfId="0" applyNumberFormat="1" applyFont="1" applyFill="1" applyBorder="1" applyAlignment="1">
      <alignment horizontal="center" vertical="top" wrapText="1"/>
    </xf>
    <xf numFmtId="164" fontId="3" fillId="3" borderId="43" xfId="0" applyNumberFormat="1" applyFont="1" applyFill="1" applyBorder="1" applyAlignment="1">
      <alignment horizontal="center" vertical="top" wrapText="1"/>
    </xf>
    <xf numFmtId="0" fontId="0" fillId="0" borderId="56" xfId="0" applyBorder="1" applyAlignment="1">
      <alignment horizontal="center" vertical="center" wrapText="1"/>
    </xf>
    <xf numFmtId="0" fontId="0" fillId="0" borderId="62" xfId="0" applyBorder="1" applyAlignment="1">
      <alignment horizontal="left" vertical="center"/>
    </xf>
    <xf numFmtId="0" fontId="0" fillId="0" borderId="60" xfId="0" applyBorder="1" applyAlignment="1">
      <alignment horizontal="left" vertical="center"/>
    </xf>
    <xf numFmtId="0" fontId="0" fillId="0" borderId="66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2" xfId="0" applyBorder="1" applyAlignment="1">
      <alignment horizontal="center" vertical="top" wrapText="1"/>
    </xf>
    <xf numFmtId="0" fontId="0" fillId="0" borderId="60" xfId="0" applyBorder="1" applyAlignment="1">
      <alignment horizontal="center" vertical="top" wrapText="1"/>
    </xf>
    <xf numFmtId="0" fontId="0" fillId="0" borderId="58" xfId="0" applyBorder="1" applyAlignment="1">
      <alignment horizontal="center" vertical="top" wrapText="1"/>
    </xf>
    <xf numFmtId="0" fontId="0" fillId="0" borderId="59" xfId="0" applyBorder="1" applyAlignment="1">
      <alignment horizontal="center" vertical="top" wrapText="1"/>
    </xf>
    <xf numFmtId="0" fontId="0" fillId="0" borderId="62" xfId="0" applyBorder="1" applyAlignment="1">
      <alignment horizontal="center"/>
    </xf>
    <xf numFmtId="0" fontId="0" fillId="0" borderId="60" xfId="0" applyBorder="1" applyAlignment="1">
      <alignment horizontal="center"/>
    </xf>
    <xf numFmtId="0" fontId="6" fillId="3" borderId="25" xfId="0" applyFont="1" applyFill="1" applyBorder="1" applyAlignment="1" applyProtection="1">
      <alignment horizontal="left" vertical="center" wrapText="1" shrinkToFit="1"/>
      <protection locked="0"/>
    </xf>
    <xf numFmtId="0" fontId="6" fillId="3" borderId="26" xfId="0" applyFont="1" applyFill="1" applyBorder="1" applyAlignment="1" applyProtection="1">
      <alignment horizontal="left" vertical="center" wrapText="1" shrinkToFit="1"/>
      <protection locked="0"/>
    </xf>
    <xf numFmtId="0" fontId="6" fillId="3" borderId="7" xfId="0" applyFont="1" applyFill="1" applyBorder="1" applyAlignment="1" applyProtection="1">
      <alignment horizontal="left" vertical="center" wrapText="1" shrinkToFit="1"/>
      <protection locked="0"/>
    </xf>
    <xf numFmtId="0" fontId="6" fillId="19" borderId="25" xfId="0" applyFont="1" applyFill="1" applyBorder="1" applyAlignment="1" applyProtection="1">
      <alignment horizontal="left" vertical="center" wrapText="1" shrinkToFit="1"/>
    </xf>
    <xf numFmtId="0" fontId="6" fillId="19" borderId="26" xfId="0" applyFont="1" applyFill="1" applyBorder="1" applyAlignment="1" applyProtection="1">
      <alignment horizontal="left" vertical="center" wrapText="1" shrinkToFit="1"/>
    </xf>
    <xf numFmtId="0" fontId="6" fillId="19" borderId="7" xfId="0" applyFont="1" applyFill="1" applyBorder="1" applyAlignment="1" applyProtection="1">
      <alignment horizontal="left" vertical="center" wrapText="1" shrinkToFit="1"/>
    </xf>
    <xf numFmtId="0" fontId="0" fillId="0" borderId="33" xfId="0" applyBorder="1" applyAlignment="1">
      <alignment horizontal="center"/>
    </xf>
    <xf numFmtId="0" fontId="35" fillId="0" borderId="50" xfId="1" applyFont="1" applyBorder="1" applyAlignment="1" applyProtection="1">
      <alignment horizontal="left" vertical="center" wrapText="1"/>
      <protection locked="0"/>
    </xf>
    <xf numFmtId="0" fontId="35" fillId="0" borderId="51" xfId="1" applyFont="1" applyBorder="1" applyAlignment="1" applyProtection="1">
      <alignment horizontal="left" vertical="center" wrapText="1"/>
      <protection locked="0"/>
    </xf>
    <xf numFmtId="0" fontId="35" fillId="0" borderId="52" xfId="1" applyFont="1" applyBorder="1" applyAlignment="1" applyProtection="1">
      <alignment horizontal="left" vertical="center" wrapText="1"/>
      <protection locked="0"/>
    </xf>
    <xf numFmtId="0" fontId="21" fillId="0" borderId="0" xfId="1" applyFont="1" applyAlignment="1">
      <alignment horizontal="right"/>
    </xf>
    <xf numFmtId="0" fontId="21" fillId="0" borderId="44" xfId="1" applyFont="1" applyBorder="1" applyAlignment="1">
      <alignment horizontal="right"/>
    </xf>
    <xf numFmtId="0" fontId="38" fillId="17" borderId="55" xfId="0" applyFont="1" applyFill="1" applyBorder="1" applyAlignment="1" applyProtection="1">
      <alignment horizontal="center" vertical="center"/>
      <protection locked="0"/>
    </xf>
    <xf numFmtId="0" fontId="38" fillId="17" borderId="56" xfId="0" applyFont="1" applyFill="1" applyBorder="1" applyAlignment="1" applyProtection="1">
      <alignment horizontal="center" vertical="center"/>
      <protection locked="0"/>
    </xf>
    <xf numFmtId="0" fontId="38" fillId="17" borderId="57" xfId="0" applyFont="1" applyFill="1" applyBorder="1" applyAlignment="1" applyProtection="1">
      <alignment horizontal="center" vertical="center"/>
      <protection locked="0"/>
    </xf>
    <xf numFmtId="0" fontId="38" fillId="17" borderId="58" xfId="0" applyFont="1" applyFill="1" applyBorder="1" applyAlignment="1" applyProtection="1">
      <alignment horizontal="center" vertical="center"/>
      <protection locked="0"/>
    </xf>
    <xf numFmtId="0" fontId="38" fillId="17" borderId="59" xfId="0" applyFont="1" applyFill="1" applyBorder="1" applyAlignment="1" applyProtection="1">
      <alignment horizontal="center" vertical="center"/>
      <protection locked="0"/>
    </xf>
    <xf numFmtId="0" fontId="38" fillId="17" borderId="8" xfId="0" applyFont="1" applyFill="1" applyBorder="1" applyAlignment="1" applyProtection="1">
      <alignment horizontal="center" vertical="center"/>
      <protection locked="0"/>
    </xf>
    <xf numFmtId="0" fontId="8" fillId="17" borderId="25" xfId="0" applyFont="1" applyFill="1" applyBorder="1" applyAlignment="1">
      <alignment horizontal="center" vertical="center"/>
    </xf>
    <xf numFmtId="0" fontId="8" fillId="17" borderId="26" xfId="0" applyFont="1" applyFill="1" applyBorder="1" applyAlignment="1">
      <alignment horizontal="center" vertical="center"/>
    </xf>
    <xf numFmtId="0" fontId="8" fillId="17" borderId="7" xfId="0" applyFont="1" applyFill="1" applyBorder="1" applyAlignment="1">
      <alignment horizontal="center" vertical="center"/>
    </xf>
  </cellXfs>
  <cellStyles count="6">
    <cellStyle name="Good 2" xfId="2" xr:uid="{00000000-0005-0000-0000-000000000000}"/>
    <cellStyle name="Hyperlink" xfId="5" builtinId="8"/>
    <cellStyle name="Normal" xfId="0" builtinId="0"/>
    <cellStyle name="Normal 2" xfId="3" xr:uid="{00000000-0005-0000-0000-000003000000}"/>
    <cellStyle name="Normal 2 3" xfId="4" xr:uid="{00000000-0005-0000-0000-000004000000}"/>
    <cellStyle name="Normal 4" xfId="1" xr:uid="{00000000-0005-0000-0000-000005000000}"/>
  </cellStyles>
  <dxfs count="146"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7C8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JLS%20-%20obrasci%20za%202020%20-%20usvojen%20bud&#382;et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microsoft.com/office/2006/relationships/xlExternalLinkPath/xlPathMissing" Target="JLS%20-%20obrasci%20za%202020%20-%20usvojen%20bud&#382;et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microsoft.com/office/2006/relationships/xlExternalLinkPath/xlPathMissing" Target="JLS%20-%20obrasci%20za%202020%20-%20usvojen%20bud&#382;et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microsoft.com/office/2006/relationships/xlExternalLinkPath/xlPathMissing" Target="JLS%20-%20obrasci%20za%202020%20-%20usvojen%20bud&#382;et.xlsx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444.578964930559" createdVersion="6" refreshedVersion="6" minRefreshableVersion="3" recordCount="83" xr:uid="{00000000-000A-0000-FFFF-FFFF00000000}">
  <cacheSource type="worksheet">
    <worksheetSource ref="A4:C87" sheet="šifarnik Pg-Pa" r:id="rId2"/>
  </cacheSource>
  <cacheFields count="3">
    <cacheField name="Program" numFmtId="0">
      <sharedItems containsString="0" containsBlank="1" containsNumber="1" containsInteger="1" minValue="1" maxValue="17" count="18">
        <n v="1"/>
        <m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</sharedItems>
    </cacheField>
    <cacheField name="Назив" numFmtId="0">
      <sharedItems containsBlank="1" count="18">
        <s v="СТАНОВАЊЕ, УРБАНИЗАМ И ПРОСТОРНО ПЛАНИРАЊЕ"/>
        <m/>
        <s v=" КОМУНАЛНЕ ДЕЛАТНОСТИ "/>
        <s v="ЛОКАЛНИ ЕКОНОМСКИ РАЗВОЈ "/>
        <s v="РАЗВОЈ ТУРИЗМА"/>
        <s v="ПОЉОПРИВРЕДА И РУРАЛНИ РАЗВОЈ"/>
        <s v=" ЗАШТИТА ЖИВОТНЕ СРЕДИНЕ"/>
        <s v="ОРГАНИЗАЦИЈА САОБРАЋАЈА И САОБРАЋАЈНА ИНФРАСТРУКТУРА"/>
        <s v="ПРЕДШКОЛСКО ОБРАЗОВАЊЕ И ВАСПИТАЊЕ"/>
        <s v="ОСНОВНО ОБРАЗОВАЊЕ И ВАСПИТАЊЕ"/>
        <s v="СРЕДЊЕ ОБРАЗОВАЊЕ И ВАСПИТАЊЕ"/>
        <s v="СОЦИЈАЛНА И ДЕЧИЈА ЗАШТИТА "/>
        <s v="ЗДРАВСТВЕНА ЗАШТИТА"/>
        <s v="РАЗВОЈ КУЛТУРЕ И ИНФОРМИСАЊА"/>
        <s v="РАЗВОЈ СПОРТА И ОМЛАДИНЕ"/>
        <s v="ОПШТЕ УСЛУГЕ ЛОКАЛНЕ САМОУПРАВЕ"/>
        <s v="ПОЛИТИЧКИ СИСТЕМ ЛОКАЛНЕ САМОУПРАВЕ"/>
        <s v="ЕНЕРГЕТСКА ЕФИКАСНОСТ И ОБНОВЉИВИ ИЗВОРИ ЕНЕРГИЈЕ"/>
      </sharedItems>
    </cacheField>
    <cacheField name="Шифра" numFmtId="0">
      <sharedItems containsBlank="1" count="18">
        <s v="1101"/>
        <m/>
        <s v="1102"/>
        <s v="1501"/>
        <s v="1502"/>
        <s v="0101"/>
        <s v="0401"/>
        <s v="0701"/>
        <s v="2001"/>
        <s v="2002"/>
        <s v="2003"/>
        <s v="0901"/>
        <s v="1801"/>
        <s v="1201"/>
        <s v="1301"/>
        <s v="0602"/>
        <s v="2101"/>
        <s v="05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444.612818518515" createdVersion="6" refreshedVersion="6" minRefreshableVersion="3" recordCount="83" xr:uid="{00000000-000A-0000-FFFF-FFFF01000000}">
  <cacheSource type="worksheet">
    <worksheetSource ref="C4:G87" sheet="šifarnik Pg-Pa" r:id="rId2"/>
  </cacheSource>
  <cacheFields count="5">
    <cacheField name="Шифра" numFmtId="0">
      <sharedItems containsBlank="1" count="18">
        <s v="1101"/>
        <m/>
        <s v="1102"/>
        <s v="1501"/>
        <s v="1502"/>
        <s v="0101"/>
        <s v="0401"/>
        <s v="0701"/>
        <s v="2001"/>
        <s v="2002"/>
        <s v="2003"/>
        <s v="0901"/>
        <s v="1801"/>
        <s v="1201"/>
        <s v="1301"/>
        <s v="0602"/>
        <s v="2101"/>
        <s v="0501"/>
      </sharedItems>
    </cacheField>
    <cacheField name="Сектор" numFmtId="0">
      <sharedItems containsBlank="1"/>
    </cacheField>
    <cacheField name="Pg-Pa" numFmtId="0">
      <sharedItems containsBlank="1" count="68">
        <s v="1101-0001"/>
        <s v="1101-0002"/>
        <s v="1101-0003"/>
        <s v="1101-0004"/>
        <s v="1101-0005"/>
        <m/>
        <s v="1102-0001"/>
        <s v="1102-0002"/>
        <s v="1102-0003"/>
        <s v="1102-0004"/>
        <s v="1102-0005"/>
        <s v="1102-0006"/>
        <s v="1102-0007"/>
        <s v="1102-0008"/>
        <s v="1501-0001"/>
        <s v="1501-0002"/>
        <s v="1501-0003"/>
        <s v="1502-0001"/>
        <s v="1502-0002"/>
        <s v="0101-0001"/>
        <s v="0101-0002"/>
        <s v="0401-0001"/>
        <s v="0401-0002"/>
        <s v="0401-0003"/>
        <s v="0401-0004"/>
        <s v="0401-0005"/>
        <s v="0401-0006"/>
        <s v="0701-0002"/>
        <s v="0701-0004"/>
        <s v="2001-0001"/>
        <s v="2002-0001"/>
        <s v="2003-0001"/>
        <s v="0901-0001"/>
        <s v="0901-0002"/>
        <s v="0901-0003"/>
        <s v="0901-0004"/>
        <s v="0901-0005"/>
        <s v="0901-0006"/>
        <s v="0901-0007"/>
        <s v="0901-0008"/>
        <s v="1801-0001"/>
        <s v="1801-0002"/>
        <s v="1801-0003"/>
        <s v="1201-0001"/>
        <s v="1201-0002"/>
        <s v="1201-0003"/>
        <s v="1201-0004"/>
        <s v="1201-0005"/>
        <s v="1201-0006"/>
        <s v="1301-0004"/>
        <s v="1301-0002"/>
        <s v="1301-0001"/>
        <s v="1301-0005"/>
        <s v="0602-0001"/>
        <s v="0602-0002"/>
        <s v="0602-0003"/>
        <s v="0602-0004"/>
        <s v="0602-0005"/>
        <s v="0602-0006"/>
        <s v="0602-0007"/>
        <s v="0602-0009"/>
        <s v="0602-0010"/>
        <s v="0602-0011"/>
        <s v="0602-0014"/>
        <s v="2101-0001"/>
        <s v="2101-0002"/>
        <s v="2101-0003"/>
        <s v="0501-0001"/>
      </sharedItems>
    </cacheField>
    <cacheField name="Шифра2" numFmtId="0">
      <sharedItems containsBlank="1"/>
    </cacheField>
    <cacheField name="Назив" numFmtId="0">
      <sharedItems containsBlank="1" count="68">
        <s v="Просторно и урбанистичко планирање "/>
        <s v="Спровођење урбанистичких и просторних планова "/>
        <s v="Управљање грађевинским земљиштем "/>
        <s v="Стамбена подршка"/>
        <s v="Остваривање јавног интереса у одржавању зграда"/>
        <m/>
        <s v="Управљање/одржавање јавним осветљењем"/>
        <s v="Одржавање јавних зелених површина"/>
        <s v="Одржавање чистоће на површинама јавне намене"/>
        <s v="Зоохигијена "/>
        <s v="Уређивање, одржавање и коришћење пијаца"/>
        <s v="Одржавање гробаља и погребне услуге"/>
        <s v="Прозводња и дистрибуције топлотне енергије"/>
        <s v="Управљање и снабдевање водом за пиће"/>
        <s v="Унапређење привредног и инвестиционог амбијента  "/>
        <s v="Мере активне политике запошљавања"/>
        <s v="Подршка економском развоју и промоцији предузетништва"/>
        <s v="Управљање развојем туризма"/>
        <s v="Промоција туристичке понуде"/>
        <s v="Подршка за спровођење пољопривредне политике у локалној заједници "/>
        <s v="Мере подршке руралном развоју"/>
        <s v="Управљање заштитом животне средине "/>
        <s v="Праћење квалитета елемената животне средине  "/>
        <s v="Заштита природе "/>
        <s v="Управљање отпадним водама"/>
        <s v="Управљање комуналним отпадом"/>
        <s v="Управљање осталим врстама отпада"/>
        <s v="Управљање и одржавање саобраћајне инфраструктуре "/>
        <s v="Јавни градски и приградски превоз путника"/>
        <s v="Функционисање и остваривање предшколског васпитања и образовања"/>
        <s v="Функционисање основних школа"/>
        <s v="Функционисање средњих  школа"/>
        <s v="Једнократне помоћи и други облици помоћи"/>
        <s v="Породични и домски смештај, прихватилишта и друге врсте смештаја "/>
        <s v="Дневне услуге у заједници "/>
        <s v="Саветодавно-терапијске и социјално-едукативне услуге "/>
        <s v="Подршка реализацији програма Црвеног крста"/>
        <s v="Подршка деци и породици са децом "/>
        <s v="Подршка рађању и родитељству"/>
        <s v="Подршка особама са инвалидитетом"/>
        <s v="Функционисање установа примарне здравствне заштите"/>
        <s v="Мртвозорство"/>
        <s v="Спровођење активности  из области друштвене бриге за јавно здравље"/>
        <s v="Функционисање локалних установа културе"/>
        <s v="Јачање културне продукције и уметничког стваралаштва "/>
        <s v="Унапређење система очувања и представљања културно-историјског наслеђа"/>
        <s v="Остваривање и унапређивање јавног интереса у области јавног информисања"/>
        <s v="Унапређење јавног информисања на језицима националних мањина"/>
        <s v="Унапређење јавног информисања особа са инвалидитетом"/>
        <s v="Функционисање локалних спортских установа"/>
        <s v="Подршка предшколском и школском спорту"/>
        <s v="Подршка локалним спортским организацијама, удружењима и савезима"/>
        <s v="Спровођење омладинске политике"/>
        <s v="Функционисање локалне самоуправе и градских општина "/>
        <s v="Функционисање месних заједница"/>
        <s v="Сервисирање јавног дуга"/>
        <s v="Општинско/градско правобранилаштво "/>
        <s v="Омбудсман"/>
        <s v="Инспекцијски послови"/>
        <s v="Функционисање националних савета националних мањина"/>
        <s v="Текућа буџетска резерва"/>
        <s v="Стална буџетска резерва"/>
        <s v="Робне резерве"/>
        <s v="Управљање у ванредним ситуацијама"/>
        <s v="Функционисање Скупштине "/>
        <s v="Функционисање извршних органа "/>
        <s v="Подршка раду извршних органа власти и скупштине "/>
        <s v="Енергетски менаџмент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489.62904699074" createdVersion="6" refreshedVersion="6" minRefreshableVersion="3" recordCount="497" xr:uid="{00000000-000A-0000-FFFF-FFFF02000000}">
  <cacheSource type="worksheet">
    <worksheetSource ref="A45:E542" sheet="šifarnik K-izvor" r:id="rId2"/>
  </cacheSource>
  <cacheFields count="5">
    <cacheField name="k6" numFmtId="0">
      <sharedItems containsSemiMixedTypes="0" containsString="0" containsNumber="1" containsInteger="1" minValue="711111" maxValue="922322" count="497">
        <n v="711111"/>
        <n v="711121"/>
        <n v="711122"/>
        <n v="711123"/>
        <n v="711131"/>
        <n v="711141"/>
        <n v="711142"/>
        <n v="711143"/>
        <n v="711144"/>
        <n v="711145"/>
        <n v="711146"/>
        <n v="711147"/>
        <n v="711148"/>
        <n v="711149"/>
        <n v="711151"/>
        <n v="711161"/>
        <n v="711171"/>
        <n v="711181"/>
        <n v="711182"/>
        <n v="711183"/>
        <n v="711184"/>
        <n v="711185"/>
        <n v="711191"/>
        <n v="711192"/>
        <n v="711193"/>
        <n v="711194"/>
        <n v="711195"/>
        <n v="711211"/>
        <n v="711212"/>
        <n v="711213"/>
        <n v="711214"/>
        <n v="711215"/>
        <n v="711216"/>
        <n v="711217"/>
        <n v="711218"/>
        <n v="711219"/>
        <n v="711221"/>
        <n v="712111"/>
        <n v="712112"/>
        <n v="712113"/>
        <n v="713111"/>
        <n v="713121"/>
        <n v="713122"/>
        <n v="713311"/>
        <n v="713411"/>
        <n v="713421"/>
        <n v="713422"/>
        <n v="713423"/>
        <n v="713424"/>
        <n v="713425"/>
        <n v="713426"/>
        <n v="713611"/>
        <n v="714111"/>
        <n v="714112"/>
        <n v="714113"/>
        <n v="714121"/>
        <n v="714122"/>
        <n v="714123"/>
        <n v="714124"/>
        <n v="714126"/>
        <n v="714127"/>
        <n v="714128"/>
        <n v="714129"/>
        <n v="714131"/>
        <n v="714132"/>
        <n v="714133"/>
        <n v="714134"/>
        <n v="714135"/>
        <n v="714136"/>
        <n v="714137"/>
        <n v="714138"/>
        <n v="714139"/>
        <n v="714141"/>
        <n v="714421"/>
        <n v="714431"/>
        <n v="714448"/>
        <n v="714447"/>
        <n v="714511"/>
        <n v="714513"/>
        <n v="714514"/>
        <n v="714521"/>
        <n v="714522"/>
        <n v="714523"/>
        <n v="714524"/>
        <n v="714525"/>
        <n v="714541"/>
        <n v="714542"/>
        <n v="714543"/>
        <n v="714544"/>
        <n v="714545"/>
        <n v="714546"/>
        <n v="714547"/>
        <n v="714548"/>
        <n v="714549"/>
        <n v="714552"/>
        <n v="714562"/>
        <n v="714563"/>
        <n v="714564"/>
        <n v="714571"/>
        <n v="714572"/>
        <n v="714573"/>
        <n v="714574"/>
        <n v="714575"/>
        <n v="714576"/>
        <n v="714581"/>
        <n v="714583"/>
        <n v="714584"/>
        <n v="714585"/>
        <n v="714591"/>
        <n v="714593"/>
        <n v="714595"/>
        <n v="714598"/>
        <n v="714599"/>
        <n v="714594"/>
        <n v="715121"/>
        <n v="715191"/>
        <n v="715192"/>
        <n v="716111"/>
        <n v="716112"/>
        <n v="716211"/>
        <n v="716223"/>
        <n v="716226"/>
        <n v="717112"/>
        <n v="717114"/>
        <n v="717115"/>
        <n v="717117"/>
        <n v="717118"/>
        <n v="717119"/>
        <n v="717111"/>
        <n v="717121"/>
        <n v="717122"/>
        <n v="717124"/>
        <n v="717125"/>
        <n v="717126"/>
        <n v="717127"/>
        <n v="717128"/>
        <n v="717129"/>
        <n v="717131"/>
        <n v="717132"/>
        <n v="717133"/>
        <n v="717142"/>
        <n v="717143"/>
        <n v="717144"/>
        <n v="717152"/>
        <n v="717214"/>
        <n v="717215"/>
        <n v="717211"/>
        <n v="717222"/>
        <n v="717223"/>
        <n v="717231"/>
        <n v="717232"/>
        <n v="717311"/>
        <n v="717312"/>
        <n v="717313"/>
        <n v="717314"/>
        <n v="717315"/>
        <n v="717316"/>
        <n v="717317"/>
        <n v="717321"/>
        <n v="717324"/>
        <n v="717325"/>
        <n v="717326"/>
        <n v="717327"/>
        <n v="717511"/>
        <n v="717512"/>
        <n v="717513"/>
        <n v="717514"/>
        <n v="717515"/>
        <n v="717516"/>
        <n v="717521"/>
        <n v="717613"/>
        <n v="719211"/>
        <n v="719221"/>
        <n v="719265"/>
        <n v="731121"/>
        <n v="731141"/>
        <n v="731151"/>
        <n v="731131"/>
        <n v="731251"/>
        <n v="731241"/>
        <n v="732121"/>
        <n v="732131"/>
        <n v="732141"/>
        <n v="732151"/>
        <n v="732241"/>
        <n v="732251"/>
        <n v="732221"/>
        <n v="732311"/>
        <n v="732321"/>
        <n v="732331"/>
        <n v="732341"/>
        <n v="732441"/>
        <n v="732431"/>
        <n v="732411"/>
        <n v="732421"/>
        <n v="733121"/>
        <n v="733131"/>
        <n v="733133"/>
        <n v="733135"/>
        <n v="733141"/>
        <n v="733142"/>
        <n v="733144"/>
        <n v="733146"/>
        <n v="733147"/>
        <n v="733148"/>
        <n v="733151"/>
        <n v="733152"/>
        <n v="733154"/>
        <n v="733156"/>
        <n v="733157"/>
        <n v="733158"/>
        <n v="733162"/>
        <n v="733163"/>
        <n v="733164"/>
        <n v="733166"/>
        <n v="733167"/>
        <n v="733168"/>
        <n v="733231"/>
        <n v="733241"/>
        <n v="733242"/>
        <n v="733251"/>
        <n v="733252"/>
        <n v="733253"/>
        <n v="733221"/>
        <n v="741122"/>
        <n v="741131"/>
        <n v="741141"/>
        <n v="741142"/>
        <n v="741151"/>
        <n v="741152"/>
        <n v="741221"/>
        <n v="741222"/>
        <n v="741223"/>
        <n v="741224"/>
        <n v="741241"/>
        <n v="741262"/>
        <n v="741411"/>
        <n v="741413"/>
        <n v="741414"/>
        <n v="741511"/>
        <n v="741515"/>
        <n v="741516"/>
        <n v="741517"/>
        <n v="741512"/>
        <n v="741521"/>
        <n v="741522"/>
        <n v="741524"/>
        <n v="741525"/>
        <n v="741526"/>
        <n v="741528"/>
        <n v="741531"/>
        <n v="741532"/>
        <n v="741533"/>
        <n v="741534"/>
        <n v="741535"/>
        <n v="741536"/>
        <n v="741538"/>
        <n v="741537"/>
        <n v="741541"/>
        <n v="741542"/>
        <n v="741543"/>
        <n v="741544"/>
        <n v="741562"/>
        <n v="741563"/>
        <n v="741565"/>
        <n v="741566"/>
        <n v="741567"/>
        <n v="741581"/>
        <n v="741582"/>
        <n v="741591"/>
        <n v="741593"/>
        <n v="741551"/>
        <n v="742122"/>
        <n v="742123"/>
        <n v="742124"/>
        <n v="742128"/>
        <n v="742129"/>
        <n v="742126"/>
        <n v="742121"/>
        <n v="742135"/>
        <n v="742141"/>
        <n v="742142"/>
        <n v="742143"/>
        <n v="742144"/>
        <n v="742145"/>
        <n v="742146"/>
        <n v="742151"/>
        <n v="742152"/>
        <n v="742153"/>
        <n v="742154"/>
        <n v="742155"/>
        <n v="742156"/>
        <n v="742213"/>
        <n v="742221"/>
        <n v="742222"/>
        <n v="742223"/>
        <n v="742225"/>
        <n v="742226"/>
        <n v="742227"/>
        <n v="742228"/>
        <n v="742229"/>
        <n v="742224"/>
        <n v="742231"/>
        <n v="742233"/>
        <n v="742241"/>
        <n v="742242"/>
        <n v="742251"/>
        <n v="742253"/>
        <n v="742254"/>
        <n v="742255"/>
        <n v="742261"/>
        <n v="742271"/>
        <n v="742272"/>
        <n v="742282"/>
        <n v="742283"/>
        <n v="742284"/>
        <n v="742285"/>
        <n v="742286"/>
        <n v="742287"/>
        <n v="742288"/>
        <n v="742289"/>
        <n v="742291"/>
        <n v="742292"/>
        <n v="742293"/>
        <n v="742294"/>
        <n v="742295"/>
        <n v="742312"/>
        <n v="742313"/>
        <n v="742314"/>
        <n v="742315"/>
        <n v="742321"/>
        <n v="742322"/>
        <n v="742323"/>
        <n v="742324"/>
        <n v="742325"/>
        <n v="742327"/>
        <n v="742328"/>
        <n v="742329"/>
        <n v="742331"/>
        <n v="742341"/>
        <n v="742351"/>
        <n v="742362"/>
        <n v="743121"/>
        <n v="743122"/>
        <n v="743123"/>
        <n v="743124"/>
        <n v="743221"/>
        <n v="743223"/>
        <n v="743224"/>
        <n v="743225"/>
        <n v="743321"/>
        <n v="743322"/>
        <n v="743323"/>
        <n v="743324"/>
        <n v="743326"/>
        <n v="743327"/>
        <n v="743328"/>
        <n v="743329"/>
        <n v="743331"/>
        <n v="743341"/>
        <n v="743342"/>
        <n v="743343"/>
        <n v="743351"/>
        <n v="743353"/>
        <n v="743354"/>
        <n v="743421"/>
        <n v="743422"/>
        <n v="743441"/>
        <n v="743521"/>
        <n v="743522"/>
        <n v="743523"/>
        <n v="743524"/>
        <n v="743525"/>
        <n v="743526"/>
        <n v="743921"/>
        <n v="743922"/>
        <n v="743923"/>
        <n v="743924"/>
        <n v="743925"/>
        <n v="743926"/>
        <n v="743929"/>
        <n v="743951"/>
        <n v="744121"/>
        <n v="744141"/>
        <n v="744142"/>
        <n v="744151"/>
        <n v="744131"/>
        <n v="744241"/>
        <n v="744251"/>
        <n v="744221"/>
        <n v="745111"/>
        <n v="745112"/>
        <n v="745113"/>
        <n v="745121"/>
        <n v="745122"/>
        <n v="745123"/>
        <n v="745124"/>
        <n v="745125"/>
        <n v="745126"/>
        <n v="745127"/>
        <n v="745128"/>
        <n v="745131"/>
        <n v="745135"/>
        <n v="745139"/>
        <n v="745141"/>
        <n v="745142"/>
        <n v="745143"/>
        <n v="745144"/>
        <n v="745151"/>
        <n v="745152"/>
        <n v="745153"/>
        <n v="745154"/>
        <n v="745155"/>
        <n v="745161"/>
        <n v="745162"/>
        <n v="745166"/>
        <n v="772111"/>
        <n v="772112"/>
        <n v="772113"/>
        <n v="772114"/>
        <n v="772121"/>
        <n v="772125"/>
        <n v="772124"/>
        <n v="781311"/>
        <n v="781312"/>
        <n v="781313"/>
        <n v="781314"/>
        <n v="781315"/>
        <n v="781316"/>
        <n v="781317"/>
        <n v="781318"/>
        <n v="781321"/>
        <n v="781322"/>
        <n v="781323"/>
        <n v="781324"/>
        <n v="781342"/>
        <n v="781351"/>
        <n v="781352"/>
        <n v="781331"/>
        <n v="781361"/>
        <n v="811121"/>
        <n v="811122"/>
        <n v="811123"/>
        <n v="811124"/>
        <n v="811125"/>
        <n v="811126"/>
        <n v="811141"/>
        <n v="811142"/>
        <n v="811143"/>
        <n v="811144"/>
        <n v="811151"/>
        <n v="811152"/>
        <n v="811153"/>
        <n v="812121"/>
        <n v="812122"/>
        <n v="812131"/>
        <n v="812141"/>
        <n v="812151"/>
        <n v="813141"/>
        <n v="813151"/>
        <n v="813121"/>
        <n v="821121"/>
        <n v="821141"/>
        <n v="822151"/>
        <n v="822141"/>
        <n v="823151"/>
        <n v="823141"/>
        <n v="841121"/>
        <n v="841141"/>
        <n v="841151"/>
        <n v="911121"/>
        <n v="911441"/>
        <n v="911451"/>
        <n v="911431"/>
        <n v="911541"/>
        <n v="911551"/>
        <n v="911851"/>
        <n v="912341"/>
        <n v="912321"/>
        <n v="912421"/>
        <n v="912221"/>
        <n v="921121"/>
        <n v="921541"/>
        <n v="921551"/>
        <n v="921521"/>
        <n v="921621"/>
        <n v="921631"/>
        <n v="921641"/>
        <n v="921651"/>
        <n v="921921"/>
        <n v="921922"/>
        <n v="921923"/>
        <n v="921931"/>
        <n v="921941"/>
        <n v="921951"/>
        <n v="921962"/>
        <n v="922322"/>
      </sharedItems>
    </cacheField>
    <cacheField name="Назив уплатног рачуна" numFmtId="0">
      <sharedItems count="497">
        <s v="Порез на зараде"/>
        <s v="Порез на приходе од самосталних делатности који се плаћа према стварно оствареном приходу, по решењу Пореске управе                                                                                 "/>
        <s v="Порез на приходе од самосталних делатности који се плаћа према паушално утврђеном приходу, по решењу Пореске управе                                                                           "/>
        <s v="Порез на приходе од самосталних делатности који се плаћа према стварно оствареном приходу самоопорезивањем"/>
        <s v="Порез на приходе од ауторских права, права сродних ауторском праву и права индустријске својине"/>
        <s v="Порез на дивиденде и уделе у добити"/>
        <s v="Порез на приходе од камате                                                                                                                                                                              "/>
        <s v="Порез на приходе од непокретности                                                                                                 "/>
        <s v="Порез на капиталне добитке"/>
        <s v="Порез на приходе од давања у закуп покретних ствари - по основу самоопорезивања и по решењу Пореске управе                                                                                           "/>
        <s v="Порез на приход од пољопривреде и шумарства, по решењу Пореске управе                                                                                                                                 "/>
        <s v="Порез на земљиште                                                                                                                                                                                      "/>
        <s v="Порез на приходе од непокретности, по решењу Пореске управе"/>
        <s v="Порез на приходе од издавања сопствених непокретности и порез на приходе од капитала по другом основу_x000d__x000a_"/>
        <s v="Порез на добитке од игара на срећу                                                                                                                                                                      "/>
        <s v="Порез на приходе од осигурања лица                                                                                                                                                                     "/>
        <s v="Годишњи порез на доходак грађана                                                                                                                                                                      "/>
        <s v="Самодопринос према зарадама запослених и по основу пензија на територији месне заједнице и општине"/>
        <s v="Самодопринос према зарадама запослених и по основу пензија на територији града                                                                                                                          "/>
        <s v="Самодопринос из прихода од пољопривреде и шумарства                                                                                                                                                    "/>
        <s v="Самодопринос из прихода лица која се баве самосталном делатношћу                                                                                                                                     "/>
        <s v="Самодопринос на вредност имовине"/>
        <s v="Порез на остале приходе"/>
        <s v="Порез на непријављени  приход утврђен унакрсном проценом"/>
        <s v="Порез на приходе спортиста и спортских стручњака"/>
        <s v="Порез по одбитку за приходе по основу извођења естрадног, забавног, уметничког, спортског или сличног програма_x000d__x000a_"/>
        <s v="Порез по одбитку на накнаду исплаћену по основу промета секундарних сировина и отпада"/>
        <s v="Порез на добит правних лица"/>
        <s v="Порез на добит правних лица који се као порез по одбитку обрачунава на дивиденде које се исплаћују резидентима"/>
        <s v="Порез на добит правних лица који се обрачунава и наплаћује као порез по одбитку на дивиденде које се исплаћују нерезидентима"/>
        <s v="Порез на добит правних лица који се као порез по одбитку  обрачунава на камате које се исплаћују нерезидентима"/>
        <s v="Порез на добит правних лица који се као порез по одбитку  обрачунава на ауторске накнаде које се исплаћују нерезидентима"/>
        <s v="Порез на добит правних лица који се обрачунава на капиталне добитке које остваре нерезиденти"/>
        <s v="Порез на добит правних лица који се обрачунава на накнаде по основу закупа и подзакупа непокретности и покретних ствари које се исплаћују нерезидентима"/>
        <s v="Порез на добит правних лица који се као порез по одбитку обрачунава на приходе које остварују нерезидентна правна лица, по основу вишка стечајне масе, односно расподеле ликвидационог остатка"/>
        <s v="Порез на добит правних лица који се обрачунава на приходе које остварује нерезидентно правно лице из јурисдикције са преференцијалним пореским системом"/>
        <s v="Порез на добит правних лица који се као порез по одбитку обрачунава на накнаде од услуга које се пружају или користе на територији Републике које се исплаћују нерезидентима_x000d__x000a_"/>
        <s v="Порез на фонд зарада запослених који се финансира из буџета и фондова обавезног социјалног осигурања_x000d__x000a_"/>
        <s v="Порез на фонд зарада осталих запослених"/>
        <s v="Порез на фонд зарада лица која остварују приходе од ауторских права и права индустријске својине"/>
        <s v="Посебан порез на необрађено обрадиво пољопривредно земљиште"/>
        <s v="Порез на имовину обвезника који не воде пословне књиге"/>
        <s v="Порез на имовину обвезника који воде пословне књиге"/>
        <s v="Порез на наслеђе и поклон, по решењу Пореске управе"/>
        <s v="Порез на финансијске трансакције"/>
        <s v="Порез на пренос апсолутних права на непокретности, по решењу Пореске управе"/>
        <s v="Порез на пренос апсолутних права на акцијама и другим хартијама од вредности, по решењу Пореске управе"/>
        <s v="Порез на пренос апсолутних права на моторним возилима, пловилима и ваздухопловима, по решењу Пореске управе"/>
        <s v="Порез на пренос апсолутних права у осталим случајевима, по решењу Пореске управе"/>
        <s v="Порез на пренос апсолутних права на интелектуалној својини"/>
        <s v="Порез на пренос апсолутних права код продаје стечајног дужника као правног лица "/>
        <s v="Порез на акције на име и уделе"/>
        <s v="Порез на промет дуванских прерађевина, алкохолних пића и кафе"/>
        <s v="Порез на додату вредност"/>
        <s v="Порез на додату вредност при увозу"/>
        <s v="Порез на промет производа (општи режим)"/>
        <s v="Порез на промет лекова са посебне листе"/>
        <s v="Порез на промет осталих лекова, медицинских средстава, ортопедских помагала и слично"/>
        <s v="Порез на промет производа остварен при увозу"/>
        <s v="Накнада за сакупљање, коришћење и промет заштићених врста дивље флоре, фауне и гљива"/>
        <s v="Средства Црвеног крста Србије по члану 15. Закона о Црвеном крсту Србије током „Недеље Црвеног крста” од 8. до 15. маја и „Недеље солидарности” од 14. до 21. септембра_x000d__x000a_"/>
        <s v="Средства Црвеног крста Србије по члану 16. Закона о Црвеном крсту Србије од сваке продате карте за манифестације међународног карактера (културне, забавне, спортске и слично) током целе календарске године_x000d__x000a_"/>
        <s v="Порез на промет нових моторних возила"/>
        <s v="Порез на промет услуга промета производа на велико"/>
        <s v="Порез на промет комуналних услуга"/>
        <s v="Порез на промет финансијских услуга (камате за дате кредите и позајмице, банкарске и друге услуге, услуге платног промета, берзанске услуге и услуге осигурања и реосигурања)"/>
        <s v="Порез на промет угоститељских и туристичких услуга"/>
        <s v="Порез на промет услуга организовања приредби и естрада"/>
        <s v="Порез на промет услуга приређивања игара на срећу"/>
        <s v="Порез на промет услуга од приређивања игара на срећу помоћу аутомата, који се плаћа у паушалном износу"/>
        <s v="Порез на промет услуга у годишњем паушалном износу, по решењу Пореске управе"/>
        <s v="Порез на промет осталих услуга"/>
        <s v="Порез на премије неживотних осигурања"/>
        <s v="Комунална такса за држање музичких уређаја и приређивање музичког програма у угоститељским објектима"/>
        <s v="Комунална такса за коришћење рекламних паноа, укључујући и истицање и исписивање фирме ван пословног простора на објектима и просторима који припадају јединици локалне самоуправе (коловози, тротоари, зелене површине, бандере и сл.)_x000d__x000a_"/>
        <s v="Средства у износу 10% од уплаћене премије осигурања усева и плодова за финансирање система одбране од града_x000d__x000a_"/>
        <s v="Средства остварена по основу 1% прихода од продаје улазница за спортске догађаје, по пријављеном догађају Министарству унутрашњих послова у корист Буџетског фонда за ванредне ситуације_x000d__x000a_"/>
        <s v="Порез на употребу моторних возила"/>
        <s v="Комунална такса за држање моторних друмских и прикључних возила, осим пољопривредних возила и машина_x000d__x000a_"/>
        <s v="Годишња накнада за моторна возила, тракторе и прикључна возила"/>
        <s v="Порез на употребу мобилног телефона"/>
        <s v="Порез на употребу пловних објеката-пловила_x000d__x000a_"/>
        <s v="Порез на употребу ваздухоплова и летелица"/>
        <s v="Порез на регистровано оружје"/>
        <s v="Накнада за ванредни превоз"/>
        <s v="Накнада за коришћење  вода"/>
        <s v="Накнада за заштиту вода"/>
        <s v="Накнада за промену намене пољопривредног земљишта"/>
        <s v="Накнада за формирање обавезних резерви нафте и деривата нафте при стављању у промет"/>
        <s v="Накнада за формирање обавезних резерви нафте и деривата нафте при увозу"/>
        <s v="Накнада за коришћење рибарског подручја"/>
        <s v="Накнада за загађивање животне средине"/>
        <s v="Накнада за супстанце које оштећују озонски омотач и накнада за пластичне полиетиленске кесе"/>
        <s v="Накнада за емисије СО2, НО2, прашкасте материје и произведени или одложени отпад_x000d__x000a_"/>
        <s v="Боравишна такса"/>
        <s v="Накнада за заштиту и унапређивање животне средине"/>
        <s v="Концесиона накнада за обављање комуналних делатности и приходи од других концесионих послова, које јединице локалне самоуправе закључе у складу са законом"/>
        <s v="Накнада за постављање објеката, односно средстава за оглашавање и других објеката и средстава"/>
        <s v="Комунална такса за држање кућних и егзотичних  животиња"/>
        <s v="Комунална такса за држање средстава за игру („забавне игре”)_x000d__x000a_"/>
        <s v="Комунална такса за коришћење витрина ради излагања робе ван пословне просторије"/>
        <s v="Комунална такса за држање и коришћење пловних постројења, пловних направа и других објеката на води, осим пристана који се користе у пограничном речном саобраћају_x000d__x000a_"/>
        <s v="Комунална такса за држање и коришћење чамаца и сплавова на води, осим чамаца које користе организације које одржавају и обележавају пловне путеве"/>
        <s v="Комунална такса за држање ресторана и других угоститељских и забавних објеката на води"/>
        <s v="Посебна накнада за употребу државног пута, његовог дела или путног објекта (путарина)_x000d__x000a_"/>
        <s v="Накнада за постављање водовода, канализације, електричних водова, електронске комуникационе мреже и сл. на државном путу"/>
        <s v="Годишња накнада за коришћење комерцијалних објеката којима је омогућен приступ са државног пута"/>
        <s v="Накнада за употребу државног пута за возила регистрована у иностранству"/>
        <s v="Посебна накнада за употребу општинског пута и улице, његовог дела или путног објекта (путарина) која припада управљачима тих путева и улица"/>
        <s v="Накнада за постављање водовода, канализације, електричних водова, електронске комуникационе мреже и сл. на општинском путу и улици, која припада управљачима тих путева и улица"/>
        <s v="Накнада за постављање рекламних табли, рекламних паноа, уређаја за обавештавање или оглашавање поред општинског пута и улице, односно на другом земљишту које користе управљачи тих путева и улица"/>
        <s v="Накнада за ванредни превоз на општинском путу и улици која припада управљачима тих путева и улица"/>
        <s v="Накнада за коришћење делова земљишног појаса општинског пута и улице и другог земљишта која припада управљачима тих путева и улица"/>
        <s v="Годишња накнада за коришћење комерцијалних објеката којима је омогућен приступ са општинског пута и улице, ако је управљач пута надлежни орган локалне самоуправе_x000d__x000a_"/>
        <s v="Царинске дажбине"/>
        <s v="Посебна дажбина на увоз пољопривредних и прехрамбених производа"/>
        <s v="Дажбина за царинско евидентирање_x000d__x000a_"/>
        <s v="Комунална такса за истицање фирме на пословном простору"/>
        <s v="Комунална такса за истицање и исписивање фирме ван пословног простора на објектима и просторима који припадају јединици локалне самоуправе (коловози, тротоари, зелене површине, бандере и сл.)_x000d__x000a_"/>
        <s v="Средства прикупљена за време „Дечије недеље”_x000d__x000a_"/>
        <s v="Средства остварена продајом доплатне поштанске марке „Изградња Спомен- храма Светог Саве”_x000d__x000a_"/>
        <s v="Средства остварена продајом доплатне поштанске марке „Кров 2018”_x000d__x000a_"/>
        <s v="Акциза на дизел - горива_x000d__x000a_"/>
        <s v="Акциза на остале деривате нафте који се добијају од фракција нафте које имају распон дестилације до 380°Ц_x000d__x000a_"/>
        <s v="Акциза на течни нафтни гас "/>
        <s v="Акциза на безоловни бензин_x000d__x000a_"/>
        <s v="Акциза на гасна уља_x000d__x000a_"/>
        <s v="Акциза на керозин_x000d__x000a_"/>
        <s v="Акциза на моторни бензин"/>
        <s v="Акциза при увозу моторног бензина"/>
        <s v="Акциза при увозу дизел-горива"/>
        <s v="Акциза при увозу осталих деривата нафте који се добијају од фракција нафте које имају распон дестилације до 380°Ц_x000d__x000a_"/>
        <s v="Акциза при увозу течног нафтног гаса_x000d__x000a_"/>
        <s v="Акциза при увозу  оловног бензина_x000d__x000a_"/>
        <s v="Акциза при увозу безоловног бензина_x000d__x000a_"/>
        <s v="Акциза при увозу гасних уља _x000d__x000a_"/>
        <s v="Акциза при увозу керозина _x000d__x000a_"/>
        <s v="Акциза на адитиве и екстендере за безоловни бензин_x000d__x000a_"/>
        <s v="Акциза на адитиве и екстендере за гасна уља_x000d__x000a_"/>
        <s v="Акциза на адитиве и екстендере за керозин_x000d__x000a_"/>
        <s v="Акциза при увозу адитива и екстендера за гасна уља_x000d__x000a_"/>
        <s v="Акциза при увозу адитива и екстендера за керозин_x000d__x000a_"/>
        <s v="Акциза при увозу адитива и екстендера за течни нафтни гас_x000d__x000a_"/>
        <s v="Акциза на биогорива и биотечности из увоза"/>
        <s v="Акциза на цигарете произведене у земљи"/>
        <s v="Акциза на остале дуванске прерађевине"/>
        <s v="Акциза на цигарете групе А"/>
        <s v="Акциза на цигарете из увоза"/>
        <s v="Акциза при увозу осталих дуванских прерађевина"/>
        <s v="Акциза на течности за пуњење електронских цигарета произведених у земљи"/>
        <s v="Акциза на течности за пуњење електронских цигарета при увозу"/>
        <s v="Акциза на пиво"/>
        <s v="Акциза на природну ракију и вињак"/>
        <s v="Акциза на нискоалкохолна пића"/>
        <s v="Акциза на жестока алкохолна пића и ликере"/>
        <s v="Акциза на ракије од воћа, грожђа, специјалне ракије"/>
        <s v="Акциза на ракије од житарица и осталих пољопривредних сировина"/>
        <s v="Акциза на остала алкохолна пића"/>
        <s v="Акциза при увозу пива"/>
        <s v="Акциза при увозу жестоких алкохолних пића и ликера"/>
        <s v="Акциза при увозу вискија, џина, коњака и осталих алкохолних пића"/>
        <s v="Акциза при увозу ракија од воћа, грожђа и специјалних ракија"/>
        <s v="Акциза при увозу ракија од житарица и осталих пољопривредних сировина"/>
        <s v="Акциза при увозу кафе (сирова, пржена, млевена и екстракт кафе)"/>
        <s v="Акциза при увозу  непржене кафе_x000d__x000a_"/>
        <s v="Акциза при увозу пржене кафе_x000d__x000a_"/>
        <s v="Акциза при увозу  љуспица и опни од кафе  _x000d__x000a_"/>
        <s v="Акциза при увозу  екстракта, есенција и концентрата од кафе_x000d__x000a_"/>
        <s v="Акциза при увозу  кафе из члана 14. став 1. тач. 5) до 8) Закона о акцизама_x000d__x000a_"/>
        <s v="Акциза на кафу произведену у земљи"/>
        <s v="Акциза на електричну енергију за крајњу потрошњу"/>
        <s v="Једнократни порез по основу коришћења средстава примарне и сиве емисије новца у финансијским трансакцијама, по решењу Пореске управе_x000d__x000a_"/>
        <s v="Једнократни порез по основу куповине девиза по званичном курсу Народне банке Југославије у ситуацији када је тржишни курс био виши, по решењу Пореске управе_x000d__x000a_"/>
        <s v="Једнократни порез по основу коришћења средстава по основу Зајма за привредни развој Србије, по решењу Пореске управе"/>
        <s v="Текуће донације од иностраних држава у корист нивоа Републике"/>
        <s v="Текуће донације од иностраних држава у корист нивоа  градова"/>
        <s v="Текуће донације од иностраних држава у корист нивоа  општина"/>
        <s v="Текуће донације од иностраних држава  у корист нивоа  АП Војводина"/>
        <s v="Капиталне донације од иностраних држава у корист нивоа општина"/>
        <s v="Капиталне донације од иностраних држава у корист нивоа градова"/>
        <s v="Текуће донације од међународних организација у корист нивоа Републике_x000d__x000a_"/>
        <s v="Текуће донације од међународних организација у корист нивоа АП Војводина_x000d__x000a_"/>
        <s v="Текуће донације од међународних организација у корист нивоа градова_x000d__x000a_"/>
        <s v="Текуће донације од међународних организација у корист нивоа општина_x000d__x000a_"/>
        <s v="Капиталне донације од међународних организација у корист нивоа градова"/>
        <s v="Капиталне донације од међународних организација у корист нивоа општина"/>
        <s v="Капиталне донације од међународних организација у корист нивоа Републике"/>
        <s v="Текуће помоћи од ЕУ у корист нивоа Републике"/>
        <s v="Текуће помоћи од ЕУ у корист нивоа АП Војводина_x000d__x000a_"/>
        <s v="Текуће помоћи од ЕУ у корист нивоа градова"/>
        <s v="Текуће помоћи од ЕУ у корист нивоа општина"/>
        <s v="Капиталне помоћи од ЕУ у корист нивоа општина"/>
        <s v="Капиталне помоћи од ЕУ у корист нивоа градова"/>
        <s v="Капиталне помоћи од ЕУ у корист нивоа Републике"/>
        <s v="Капиталне помоћи од ЕУ у корист нивоа АП Војводина"/>
        <s v="Текући трансфери од других нивоа власти у корист нивоа Републике"/>
        <s v="Текући трансфери од Републике у корист нивоа АП Војводина"/>
        <s v="Текући трансфери од градова у корист АП Војводина_x000d__x000a_"/>
        <s v="Текући трансфери од општина у корист АП Војводина_x000d__x000a_"/>
        <s v="Ненаменски трансфери од Републике у корист нивоа градова"/>
        <s v="Други текући трансфери од Републике у корист нивоа градова_x000d__x000a_"/>
        <s v="Текући наменски трансфери, у ужем смислу, од Републике у корист нивоа градова"/>
        <s v="Текући наменски трансфери, у ужем смислу, од АП Војводина у корист нивоа градова"/>
        <s v="Текући трансфери од општина у корист нивоа градова"/>
        <s v="Ненаменски трансфери од АП Војводина у корист нивоа градова"/>
        <s v="Ненаменски трансфери од Републике у корист нивоа општина"/>
        <s v="Други текући трансфери од Републике у корист нивоа општина"/>
        <s v="Текући наменски трансфери, у ужем смислу, од Републике у корист нивоа општина"/>
        <s v="Текући наменски трансфери, у ужем смислу, од АП Војводина у корист нивоа општина"/>
        <s v="Текући трансфери од градова у корист нивоа општина_x000d__x000a_"/>
        <s v="Ненаменски трансфери од АП Војводина у корист нивоа општина"/>
        <s v="Текући трансфери од других нивоа власти у корист Републичког фонда за ПИО запослених_x000d__x000a_"/>
        <s v="Текући трансфери од других нивоа власти у корист Републичког фонда за ПИО пољопривредника_x000d__x000a_"/>
        <s v="Текући трансфери од других нивоа власти у корист Републичког фонда за ПИО самосталних делатности_x000d__x000a_"/>
        <s v="Текући трансфери по основу доприноса за пензијско и инвалидско осигурање за поједине категорије осигураника - запослених обезбеђен у буџету Републике_x000d__x000a_"/>
        <s v="Текући трансфери по основу доприноса за пензијско и инвалидско осигурање запослених за покриће разлике до најнижег износа пензије утврђене у члану 76. и члану 207. став 2. Закона о пензијском и инвалидском осигурању_x000d__x000a_"/>
        <s v="Допринос за пензијско и инвалидско осигурање пољопривредника за покриће разлике до најнижег износа пензије сагласно члану 76. и члану 207. став 2. Закона о пензијском и инвалидском осигурању_x000d__x000a_"/>
        <s v="Капитални трансфери од Републике у корист нивоа АП Војводина_x000d__x000a_"/>
        <s v="Капитални наменски трансфери, у ужем смислу, од Републике у корист нивоа градова"/>
        <s v="Капитални наменски трансфери, у ужем смислу, од АП Војводина  у корист нивоа градова"/>
        <s v="Капитални наменски трансфери, у ужем смислу, од Републике  у корист нивоа општина"/>
        <s v="Капитални наменски трансфери, у ужем смислу, од АП Војводина  у корист нивоа општина"/>
        <s v="Капитални трансфери од градова у корист нивоа општина"/>
        <s v="Капитални трансфери од других нивоа власти у корист нивоа Републике"/>
        <s v="Приходи буџета Републике од камата на средства корисника буџета укључена у депозит банака"/>
        <s v="Камате на средства консолидованог рачуна трезора АП Војводина укључена у депозит банака"/>
        <s v="Приходи буџета града од камата на средства консолидованог рачуна трезора укључена у депозит банака_x000d__x000a_"/>
        <s v="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"/>
        <s v="Приходи буџета општине од камата на средства консолидованог рачуна трезора укључена у депозит банака_x000d__x000a_"/>
        <s v="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"/>
        <s v="Дивиденде буџета Републике"/>
        <s v="Вишак прихода над расходима јавне агенције"/>
        <s v="Вишак прихода над расходима Регулаторне агенције за електронске комуникације и поштанске услуге"/>
        <s v="Вишак прихода над расходима Републичке радиодифузне агенције"/>
        <s v="Дивиденде буџета градова"/>
        <s v="Дивиденде Републичког фонда за ПИО "/>
        <s v="Приход од имовине који припада имаоцима полисе осигурања Републике Србије _x000d__x000a_"/>
        <s v="Приход од имовине који припада имаоцима полисе осигурања градова_x000d__x000a_"/>
        <s v="Приход од имовине који припада имаоцима полисе осигурања општина_x000d__x000a_"/>
        <s v="Накнада за коришћење ресурса и резерви минералних сировина"/>
        <s v="Накнада за извађени материјал из водотока"/>
        <s v="Накнада за коришћење ресурса и резерви минералних сировина када се експлоатација врши на територији аутономне покрајине"/>
        <s v="Накнада за примењена геолошка истраживања"/>
        <s v="Накнада за искрчену шуму"/>
        <s v="Накнада за коришћење шумског земљишта кад се даје у закуп"/>
        <s v="Средства остварена од давања у закуп пољопривредног земљишта, односно пољопривредног објекта у државној својини"/>
        <s v="Накнада за коришћење ловостајем заштићених врста дивљачи"/>
        <s v="Накнада за ловну карту_x000d__x000a_"/>
        <s v="Накнада за коришћење шума и шумског земљишта"/>
        <s v="Накнада за промену намене шума и шумског земљишта"/>
        <s v="Комунална такса за коришћење простора на јавним површинама или испред пословног простора у пословне сврхе, осим ради продаје штампе, књига и других публикација, производа старих и уметничких заната и домаће радиности_x000d__x000a_"/>
        <s v="Комунална такса за коришћење простора за паркирање друмских моторних и прикључних возила на уређеним и обележеним местима_x000d__x000a_"/>
        <s v="Комунална такса за коришћење слободних површина за кампове, постављање шатора или друге облике привременог коришћења"/>
        <s v="Накнада за коришћење грађевинског земљишта "/>
        <s v="Комунална такса за заузеће јавне површине грађевинским материјалом"/>
        <s v="Приходи остварени по основу давања у закуп станова намењених за решавање стамбених потреба избеглица"/>
        <s v="Допринос за уређивање грађевинског земљишта"/>
        <s v="Приходи остварени по основу давања у закуп грађевинског земљишта у јавној својини Републике Србије_x000d__x000a_"/>
        <s v="Комунална такса за коришћење обале у пословне и било које друге сврхе"/>
        <s v="Накнада за коришћење природног лековитог фактора"/>
        <s v="Приходи од давања у закуп водног земљишта за постављање плутајућих објеката"/>
        <s v="Приходи од давња у закуп водног земљишта ( осим за постављање плутајућих објеката )"/>
        <s v="Накнада за коришћење вода"/>
        <s v="Накнада за испуштену воду"/>
        <s v="Накнада за одводњавање од физичких лица"/>
        <s v="Накнада за одводњавање од правних лица"/>
        <s v="Накнада за коришћење водних објеката и система"/>
        <s v="Накнада за постављање рекламних табли, рекламних паноа, уређаја за обавештавање или оглашавање поред јавног пута, односно на другом земљишту које користи управљач државног пута"/>
        <s v="Накнада за коришћење делова земљишног појаса јавног пута и другог земљишта које користи управљач државног пута"/>
        <s v="Накнада за производе који после употребе постају посебни токови отпада"/>
        <s v="Накнада за амбалажу или упакован производ који после употребе постаје амбалажни отпад"/>
        <s v="Накнада за коришћење добара од општег интереса у производњи електричне енергије и производњи нафте и гаса_x000d__x000a_"/>
        <s v="Приходи од давања у закуп, односно на коришћење непокретности у државној својини које користе државни органи и организације и установе - јавне службе које се финансирају из буџета Републике_x000d__x000a_"/>
        <s v="Приходи од давања у закуп станова које користе ратни војни инвалиди и породице палих бораца"/>
        <s v="Накнада за лабораторијске анализе узорака хране и хране за животиње узетих током службених контрола_x000d__x000a_"/>
        <s v="Приходи од давања у закуп непокретности чији је корисник Министарство одбране"/>
        <s v="Накнада по основу конверзије права коришћења у право својине у корист Фонда за реституцију_x000d__x000a_"/>
        <s v="Накнада по основу конверзије права коришћења у право својине у корист Републике"/>
        <s v="Приходи од продаје добара и услуга од стране тржишних организација у корист нивоа Републике"/>
        <s v="Приходи од давања у закуп, односно на коришћење непокретности у покрајинској својини које користе органи АП Војводина_x000d__x000a_"/>
        <s v="Приходи од продаје добара и услуга од стране тржишних организација у корист нивоа градова_x000d__x000a_"/>
        <s v="Приходи од давања у закуп, односно на коришћење непокретности у државној својини које користе градови и индиректни корисници њиховог буџета_x000d__x000a_"/>
        <s v="Приходи од закупнине за грађевинско земљиште у корист нивоа градова"/>
        <s v="Накнада по основу конверзије права коришћења у право својине у корист нивоа градова"/>
        <s v="Приходи од давања у закуп, односно на коришћење непокретности у градској својини које користе градови и индиректни корисници њиховог буџета_x000d__x000a_"/>
        <s v="Приходи остварени по основу пружања услуга боравка деце у предшколским установама у корист нивоа градова"/>
        <s v="Приходи од продаје добара и услуга од стране тржишних организација у корист нивоа општина_x000d__x000a_"/>
        <s v="Приходи од давања у закуп, односно на коришћење непокретности у државној својини које користе општине и индиректни корисници њиховог буџета_x000d__x000a_"/>
        <s v="Приходи од закупнине за грађевинско земљиште у корист нивоа општина"/>
        <s v="Накнада по основу конверзије права коришћења у право својине у корист нивоа општина"/>
        <s v="Приходи од давања у закуп, односно на коришћење непокретности у општинској својини које користе општине и индиректни корисници њиховог буџета_x000d__x000a_"/>
        <s v="Приходи остварени по основу пружања услуга боравка деце у предшколским установама у корист нивоа општина"/>
        <s v="Конзуларне таксе"/>
        <s v="Републичке административне таксе"/>
        <s v="Накнада за издавање и продужење уверења о здравственом стању животиња"/>
        <s v="Накнада за извршене ветеринарско - санитарне прегледе"/>
        <s v="Накнада за обележавање и евиденцију животиња"/>
        <s v="Средства од наплаћених трошкова за утврђивање испуњености прописаних услова из заштите на раду"/>
        <s v="Трошкови управног поступка "/>
        <s v="Трошкови за издавање лиценци за обављање послова у области безбедности и здравља на раду"/>
        <s v="Трошкови пореског поступка"/>
        <s v="Такса за озакоњење објеката у корист нивоа Републике"/>
        <s v="Административне таксе у корист нивоа  АП Војводина"/>
        <s v="Такса за озакоњење објеката у корист аутономне покрајине_x000d__x000a_"/>
        <s v="Градске административне таксе"/>
        <s v="Такса за озакоњење објеката у корист градова_x000d__x000a_"/>
        <s v="Општинске административне таксе"/>
        <s v="Накнада за уређивање грађевинског земљишта"/>
        <s v="Трошкови пореског и прекршајног поступка изворних јавних прихода општина и градова"/>
        <s v="Такса за озакоњење објеката у корист општина_x000d__x000a_"/>
        <s v="Таксе у корист Републичког фонда за здравствено осигурање"/>
        <s v="Републичке судске таксе"/>
        <s v="Трошкови заступања у судским и управним поступцима"/>
        <s v="Накнада за одобрење за посебне игре на срећу на аутоматима"/>
        <s v="Накнада за одобрење за посебне игре на срећу - клађење_x000d__x000a_"/>
        <s v="Накнада за приређивање класичних игара на срећу"/>
        <s v="Накнада за приређивање посебних игара на срећу у играчницама"/>
        <s v="Накнада за приређивање посебних игара на срећу на аутоматима"/>
        <s v="Накнада за приређивање посебних игара на срећу - клађење_x000d__x000a_"/>
        <s v="Накнада за приређивање наградне игре у роби и услугама"/>
        <s v="Накнада за приређивање игара на срећу преко средстава електронске комуникације"/>
        <s v="Накнада за давање дозволе за обављање малопродаје дуванских производа_x000d__x000a_"/>
        <s v="Накнада за давање дозволе за обављање осталог промета дуванских производа"/>
        <s v="Накнада за одобрење за игре на срећу преко средстава електронске комуникације_x000d__x000a_"/>
        <s v="Средства у износу од 30% наплаћене награде јавних бележника"/>
        <s v="Накнада за упис у Регистар чланова Коморе социјалне заштите, за издавање и обнављање лиценце и за издавање легитимације и уверења_x000d__x000a_"/>
        <s v="Приходи Војске Србије од споредне продаје добара и услуга"/>
        <s v="Приходи Војске Србије од специфичне делатности"/>
        <s v="Приходи које својом делатношћу остваре установе културе"/>
        <s v="Приходи које својом делатношћу остваре заводи за извршење кривичних санкција"/>
        <s v="Приходи републичких органа и организација"/>
        <s v="Накнада за коришћење података и документације геолошких истраживања"/>
        <s v="Накнада за коришћење података премера, катастра непокретности и водова и за разгледање катастра непокретности, као и за услуге које пружа Републички геодетски завод"/>
        <s v="Трошкови поступка санитарних и здравствених инспектора по захтеву странке"/>
        <s v="Трошкови полагања стручног испита за здравствене раднике, трошкови доделе назива примаријус и други трошкови"/>
        <s v="Трошкови полагања стручних испита за обављање послова у области безбедности и здравља на раду"/>
        <s v="Накнада нужних трошкова за издавање копије докумената на којима се налазе информације од јавног значаја"/>
        <s v="Такса за вршење техничког надзора бродова унутрашње пловидбе"/>
        <s v="Приходи које својом делатношћу остваре органи АП Војводина"/>
        <s v="Приходи које својом делатношћу остваре органи и организације градова_x000d__x000a_"/>
        <s v="Приходи које својом делатношћу остваре органи и организације општина_x000d__x000a_"/>
        <s v="Приходи Републичког фонда за здравствено осигурање од средстава за издавање здравствених картица"/>
        <s v="Приходи од новчаних казни за кривична дела"/>
        <s v="Трошкови кривичног поступка и паушал код судова"/>
        <s v="Приходи од новчаних казни које Повереник за информације од јавног значаја и заштиту података о личности изриче органима јавне власти у поступку административног извршења својих решења_x000d__x000a_"/>
        <s v="Приходи од новчаних казни за кривична дела којима је нанета штета шумама_x000d__x000a_"/>
        <s v="Приходи од новчаних казни за привредне преступе"/>
        <s v="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и од новчаних казни за привредне преступе или прекршаје установ"/>
        <s v="Новчани износ мере заштите конкуренције"/>
        <s v="Приходи од новчаних казни за привредне преступе или прекршаје установљене прописима о јавним набавкама"/>
        <s v="Приходи од новчаних казни за прекршаје"/>
        <s v="Приходи од новчаних казни за прекршаје у области рада (по пријавама инспекције рада)"/>
        <s v="Приходи од новчаних казни за прекршаје које изриче инспекција рада (мандатне казне)"/>
        <s v="Приходи од новчаних казни за прекршаје и привредне преступе предвиђене прописима о безбедности саобраћаја на путевима"/>
        <s v="Приходи од новчаних казни за прекршаје које изричу републички инспекцијски органи"/>
        <s v="Приходи од новчаних казни за прекршаје установљене прописима о здравственој заштити животиња"/>
        <s v="Приходи од новчаних казни за прекршаје које изриче републички орган управе надлежан за послове јавних прихода"/>
        <s v="Приходи од новчаних казни за прекршаје предвиђене Законом о ванредним ситуацијама и законима који уређују област заштите од пожара, експлозивних и опасних материја"/>
        <s v="Приходи од новчаних казни за прекршаје у корист нивоа АП Војводина_x000d__x000a_"/>
        <s v="Приходи од новчаних казни изречених у прекршајном поступку за прекршаје прописане актом скупштине града, као и одузета имовинска корист у том поступку"/>
        <s v="Приходи од новчаних казни за прекршаје по прекршајном налогу и казни изречених у управном поступку у корист нивоа градова"/>
        <s v="Приходи од новчаних казни за прекршаје које изриче градски орган управе надлежан за изворне јавне приходе_x000d__x000a_"/>
        <s v="Приходи од новчаних казни изречених у прекршајном поступку за прекршаје прописане актом скупштине општине, као и одузета имовинска корист у том поступку"/>
        <s v="Приходи од новчаних казни за прекршаје по прекршајном налогу и казни изречених у управном поступку у корист нивоа општина"/>
        <s v="Приходи од новчаних казни за прекршаје које изриче општински орган управе надлежан за изворне јавне приходе_x000d__x000a_"/>
        <s v="Приходи од пенала у корист нивоа Републике"/>
        <s v="Приходи од пенала у корист Буџетског фонда за професионалну рехабилитацију и подстицање запошљавања особа са инвалидитетом"/>
        <s v="Приходи од пенала у корист нивоа градова"/>
        <s v="Одузета имовинска корист и средства добијена продајом одузетих предмета у прекршајном, кривичном и другом поступку"/>
        <s v="Средства од продаје одузете робе, наплаћених трошкова за утврђивање услова за обављање делатности и од мандатних казни које изричу тржишни инспектори"/>
        <s v="Новчана казна за царинске преступе и средства остварена од продаје одузете робе"/>
        <s v="Средства од продаје одузете робе у пореском поступку"/>
        <s v="Новчана средства добијена продајом трајно одузете имовине"/>
        <s v="Одузета имовинска корист и средства добијена продајом у поступцима за утврђивање одговорности за кажњива дела из члана 82. став 2. тачка 1) Закона о шумама_x000d__x000a_"/>
        <s v="Трошкови принудне наплате јавних прихода"/>
        <s v="Трошкови поступка пред органима за прекршаје_x000d__x000a_"/>
        <s v="Увећање пореског дуга у поступку принудне наплате"/>
        <s v="Увећање пореског дуга у поступку принудне наплате, који је правна последица принудне наплате изворних прихода јединица локалне самоуправе_x000d__x000a_"/>
        <s v="Приходи од примене начела опортунитета наплате у кривичном поступку"/>
        <s v="Приходи по прекршајним налозима које издаје републички орган управе надлежан за послове јавних прихода_x000d__x000a_"/>
        <s v="Остале новчане казне, пенали и приходи од одузете имовинске користи у корист нивоа Републике"/>
        <s v="Трошкови принудне наплате изворних јавних прихода општина и градова"/>
        <s v="Текући добровољни трансфери од физичких и правних лица у корист нивоа Републике"/>
        <s v="Текући добровољни трансфери од физичких и правних лица у корист нивоа градова"/>
        <s v="Текући добровољни трансфери за одлагање кривичног гоњења у корист нивоа градова"/>
        <s v="Текући добровољни трансфери од физичких и правних лица у корист нивоа општина"/>
        <s v="Текући добровољни трансфери од физичких и правних лица у корист нивоа АП Војводина"/>
        <s v="Капитални добровољни трансфери од физичких и правних лица у корист нивоа градова"/>
        <s v="Капитални добровољни трансфери од физичких и правних лица у корист нивоа општина"/>
        <s v="Капитални добровољни трансфери од физичких и правних лица у корист нивоа Републике"/>
        <s v="Средства по основу разлике за уплату нето прихода запосленог код исплатиоца прихода у јавном сектору"/>
        <s v="Средства по основу разлике за уплату нето прихода запосленог код свих исплатилаца прихода у јавном сектору, на основу решења Пореске управе_x000d__x000a_"/>
        <s v="Средства по основу Закона о привременом уређивању основица за обрачун и исплату плата, односно зарада и других сталних примања код корисника јавних средстава_x000d__x000a_"/>
        <s v="Укинути приходи буџета Републике"/>
        <s v="Закупнина за стан у државној својини"/>
        <s v="Део добити јавног предузећа, према одлуци управног одбора јавног предузећа"/>
        <s v="Уплата средстава по основу више обрачунатих зарада према Закону о утврђивању максималне зараде у јавном сектору у корист буџета Републике Србије"/>
        <s v="Приходи од Агенције за осигурање депозита по основу наплаћених потраживања"/>
        <s v="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_x000d__x000a_"/>
        <s v="Приходи од преузетих потраживања из стечајне масе од банака над којима је завршен стечајни поступак"/>
        <s v="Остали приходи буџета Републике"/>
        <s v="Мешовити и неодређени приходи у корист нивоа АП Војводина"/>
        <s v="Део добити јавног предузећа, према одлуци управног одбора јавног предузећа, у корист нивоа АП Војводина_x000d__x000a_"/>
        <s v="Приходи АП Војводина од Агенције за осигурање депозита по основу наплаћених потраживања_x000d__x000a_"/>
        <s v="Остали приходи у корист нивоа градова"/>
        <s v="Закупнина за стан у државној својини у корист нивоа градова_x000d__x000a_"/>
        <s v="Део добити јавног предузећа, према одлуци управног одбора јавног предузећа, у корист нивоа градова_x000d__x000a_"/>
        <s v="Закупнина за стан у градској својини у корист нивоа градова"/>
        <s v="Остали приходи у корист нивоа општина"/>
        <s v="Закупнина за стан у државној својини у корист нивоа општина"/>
        <s v="Део добити јавног предузећа, према одлуци управног одбора јавног предузећа, у корист нивоа општина_x000d__x000a_"/>
        <s v="Закупнина за стан у општинској својини у корист нивоа општина_x000d__x000a_"/>
        <s v="Уплата средстава по основу више обрачунатих зарада према Закону о утврђивању максималне зараде у јавном сектору у корист буџета општине_x000d__x000a_"/>
        <s v="Мешовити и неодређени приходи у корист Републичког фонда за здравствено осигурање_x000d__x000a_"/>
        <s v="Мешовити и неодређени приходи у корист Републичког фонда за ПИО_x000d__x000a_"/>
        <s v="Средства од 5% бруто премије осигурања од аутоодговорности"/>
        <s v="Меморандумске ставке за рефундацију расхода буџета Републике из претходне године_x000d__x000a_"/>
        <s v="Меморандумске ставке за рефундацију расхода буџета АП Војводина из претходне године_x000d__x000a_"/>
        <s v="Меморандумске ставке за рефундацију расхода буџета града из претходне године"/>
        <s v="Меморандумске ставке за рефундацију расхода буџета општине из претходне године"/>
        <s v="Меморандумске ставке за рефундацију расхода буџета Републике из претходне године за финансиране пројекте из ЕУ_x000d__x000a_"/>
        <s v="Меморандумске ставке за рефундацију расхода буџета општине из претходне године за финансиране пројекте из ЕУ_x000d__x000a_"/>
        <s v="Меморандумске ставке за рефундацију расхода буџета града из претходне године за финансиране пројекте из ЕУ_x000d__x000a_"/>
        <s v="Допринос за здравствено осигурање незапослених лица који плаћа Национална служба за запошљавање_x000d__x000a_"/>
        <s v="Допринос за здравствено осигурање корисника пензија и корисника других новчаних накнада који плаћа Републички фонд за ПИО запослених_x000d__x000a_"/>
        <s v="Трансфери од Републичког фонда за ПИО пољопривредника у корист Републичког фонда за здравствено осигурање_x000d__x000a_"/>
        <s v="Трансфери од Републичког фонда за ПИО самосталних делатности у корист Републичког фонда за здравствено осигурање_x000d__x000a_"/>
        <s v="Допринос за здравствено осигурање корисника новчаних накнада из члана 224. Закона о пензијском и инвалидском осигурању_x000d__x000a_"/>
        <s v="Допринос за здравствено осигурање за лица која остварују накнаду зараде за време привремене спречености за рад (боловање) по прописима о здравственом осигурању, који плаћа Републички фонд за здравствено осигурање_x000d__x000a_"/>
        <s v="Допринос за здравствено осигурање који плаћа Национална служба за запошљавање по члану 45. Закона о доприносима за обавезно социјално осигурање_x000d__x000a_"/>
        <s v="Допринос за здравствено осигурање корисника војне пензије који плаћа Републички фонд за ПИО војних осигураника_x000d__x000a_"/>
        <s v="Допринос за пензијско и инвалидско осигурање незапослених који уплаћује Национална служба за запошљавање_x000d__x000a_"/>
        <s v="Допринос за пензијско и инвалидско осигурање запослених који примају накнаду за време привремене спречености за рад (боловање) по прописима о здравственом осигурању, који уплаћује Републички фонд за здравствено осигурање_x000d__x000a_"/>
        <s v="Допринос за пензијско и инвалидско осигурање који плаћа Национална служба за запошљавање по члану 45. Закона о доприносима за обавезно социјално осигурање_x000d__x000a_"/>
        <s v="Допринос за пензијско и инвалидско осигурање војних осигураника који примају накнаду за време привремене спречености за рад (боловање)_x000d__x000a_"/>
        <s v="Допринос за пензијско и инвалидско осигурање за физичка лица која, у складу са законом самостално обављају привредну и другу делатност као основно занимање док примају накнаду за време привремене спречености за рад (боловање) по прописима о здрав"/>
        <s v="Трансфери од организација за обавезно социјално осигурање у корист Националне службе за запошљавање_x000d__x000a_"/>
        <s v="Допринос за случај незапослености који плаћа Национална служба за запошљавање по члану 45. Закона о доприносима за обавезно социјално осигурање_x000d__x000a_"/>
        <s v="Трансфери од организација за обавезно социјално осигурање у корист Републичког фонда за ПИО пољопривредника_x000d__x000a_"/>
        <s v="Трансфери од организација за обавезно социјално осигурање у корист Фонда за социјално осигурање војних осигураника_x000d__x000a_"/>
        <s v="Примања од продаје непокретности у државној својини, осим непокретности које користе органи АП"/>
        <s v="Примања од откупа станова у државној својини"/>
        <s v="Примања од продаје непокретности Војске Србије"/>
        <s v="Примања од продаје станова у државној својини које користе државни органи и организације"/>
        <s v="Примања остварена по основу продаје станова намењених за решавање стамбених потреба избеглица_x000d__x000a_"/>
        <s v="Примања од откупа станова и гаража које користи Министарство одбране"/>
        <s v="Примања од продаје непокретности у корист нивоа градова"/>
        <s v="Примања од продаје станова у корист нивоа градова"/>
        <s v="Примања од отплате станова у корист нивоа градова"/>
        <s v="Примања по основу обавеза за социјално становање у корист нивоа градова"/>
        <s v="Примања од продаје непокретности у корист нивоа општина"/>
        <s v="Примања од продаје станова у корист нивоа општина"/>
        <s v="Примања од отплате станова у корист нивоа општина"/>
        <s v="Примања од продаје покретних ствари у корист нивоа Републике"/>
        <s v="Примања од продаје покретних ствари које користи Министарство одбране и Војска Србије"/>
        <s v="Примања од продаје покретних ствари у корист нивоа АП Војводина"/>
        <s v="Примања од продаје покретних ствари у корист нивоа градова"/>
        <s v="Примања од продаје покретних ствари у корист нивоа општина"/>
        <s v="Примања од продаје осталих основних средстава у корист нивоа градова"/>
        <s v="Примања од продаје осталих основних средстава у корист нивоа општина"/>
        <s v="Примања од продаје осталих основних средстава у корист нивоа Републике"/>
        <s v="Примања од продаје робних резерви у корист буџета Републике"/>
        <s v="Примања од продаје робних резерви у корист нивоа градова"/>
        <s v="Примања од продаје залиха производње у корист нивоа општина"/>
        <s v="Примања од продаје залиха производње у корист нивоа градова"/>
        <s v="Примања од продаје робе за даљу продају у корист нивоа општина"/>
        <s v="Примања од продаје робе за даљу продају у корист нивоа градова"/>
        <s v="Примања од продаје земљишта у корист нивоа Републике"/>
        <s v="Примања од продаје земљишта у корист нивоа градова"/>
        <s v="Примања од продаје земљишта у корист нивоа општина"/>
        <s v="Примања од емитовања домаћих хартија од вредности, изузев акција, у корист нивоа  Републике"/>
        <s v="Примања од задуживања од пословних банака у земљи у корист нивоа градова"/>
        <s v="Примања од задуживања од пословних банака у земљи у корист нивоа општина"/>
        <s v="Примања од задуживања од пословних банака у земљи у корист нивоа АП Војводина_x000d__x000a_"/>
        <s v="Примања од задуживања од осталих поверилаца у земљи у корист нивоа градова"/>
        <s v="Примања од задуживања од осталих поверилаца у земљи у корист нивоа општина"/>
        <s v="Примања од домаћих меница у корист нивоа општина"/>
        <s v="Примања од задуживања од мултилатералних институција у корист нивоа градова_x000d__x000a_"/>
        <s v="Примања од задуживања од мултилатералних институција у корист нивоа Републике_x000d__x000a_"/>
        <s v="Примања од задуживања од иностраних пословних банака у корист нивоа Републике_x000d__x000a_"/>
        <s v="Примања од задуживања од иностраних држава у корист нивоа Републике_x000d__x000a_"/>
        <s v="Примања од продаје домаћих хартија од вредности, изузев акција, у корист нивоа Републике"/>
        <s v="Примања од отплате кредита датих домаћим јавним нефинансијским институцијама у корист нивоа градова"/>
        <s v="Примања од отплате кредита датих домаћим јавним нефинансијским институцијама у корист нивоа општина"/>
        <s v="Примања од отплате кредита датих домаћим јавним нефинансијским институцијама у корист нивоа Републике"/>
        <s v="Примања од отплате кредита датих домаћинствима у земљи у корист нивоа Републике"/>
        <s v="Примања од отплате кредита датих домаћинствима у земљи у корист нивоа АП Војводина"/>
        <s v="Примања од отплате кредита датих домаћинствима у земљи у корист нивоа градова"/>
        <s v="Примања од отплате кредита датих домаћинствима у земљи у корист нивоа општина"/>
        <s v="Примања од приватизације од продаје акција"/>
        <s v="Примања од аукцијске приватизације"/>
        <s v="Примања од продаје капитала у поступку приватизације у корист Буџетског фонда за реституцију"/>
        <s v="Примања од продаје домаћих акција и осталог капитала у корист нивоа АП Војводина"/>
        <s v="Примања од продаје домаћих акција и осталог капитала у корист нивоа градова"/>
        <s v="Примања од продаје домаћих акција и осталог капитала у корист нивоа општина"/>
        <s v="Примања од продаје домаћих акција и осталог капитала у корист Републичког фонда за ПИО "/>
        <s v="Примања од отплате кредита датих за премошћавање финансирања пројеката ЕУ у корист нивоа Републике_x000d__x000a_"/>
      </sharedItems>
    </cacheField>
    <cacheField name="k-3" numFmtId="0">
      <sharedItems containsSemiMixedTypes="0" containsString="0" containsNumber="1" containsInteger="1" minValue="711" maxValue="922" count="29">
        <n v="711"/>
        <n v="712"/>
        <n v="713"/>
        <n v="714"/>
        <n v="715"/>
        <n v="716"/>
        <n v="717"/>
        <n v="719"/>
        <n v="731"/>
        <n v="732"/>
        <n v="733"/>
        <n v="741"/>
        <n v="742"/>
        <n v="743"/>
        <n v="744"/>
        <n v="745"/>
        <n v="772"/>
        <n v="781"/>
        <n v="811"/>
        <n v="812"/>
        <n v="813"/>
        <n v="821"/>
        <n v="822"/>
        <n v="823"/>
        <n v="841"/>
        <n v="911"/>
        <n v="912"/>
        <n v="921"/>
        <n v="922"/>
      </sharedItems>
    </cacheField>
    <cacheField name="k-4" numFmtId="0">
      <sharedItems containsSemiMixedTypes="0" containsString="0" containsNumber="1" containsInteger="1" minValue="7111" maxValue="9223" count="64">
        <n v="7111"/>
        <n v="7112"/>
        <n v="7121"/>
        <n v="7131"/>
        <n v="7133"/>
        <n v="7134"/>
        <n v="7136"/>
        <n v="7141"/>
        <n v="7144"/>
        <n v="7145"/>
        <n v="7151"/>
        <n v="7161"/>
        <n v="7162"/>
        <n v="7171"/>
        <n v="7172"/>
        <n v="7173"/>
        <n v="7175"/>
        <n v="7176"/>
        <n v="7192"/>
        <n v="7311"/>
        <n v="7312"/>
        <n v="7321"/>
        <n v="7322"/>
        <n v="7323"/>
        <n v="7324"/>
        <n v="7331"/>
        <n v="7332"/>
        <n v="7411"/>
        <n v="7412"/>
        <n v="7414"/>
        <n v="7415"/>
        <n v="7421"/>
        <n v="7422"/>
        <n v="7423"/>
        <n v="7431"/>
        <n v="7432"/>
        <n v="7433"/>
        <n v="7434"/>
        <n v="7435"/>
        <n v="7439"/>
        <n v="7441"/>
        <n v="7442"/>
        <n v="7451"/>
        <n v="7721"/>
        <n v="7813"/>
        <n v="8111"/>
        <n v="8121"/>
        <n v="8131"/>
        <n v="8211"/>
        <n v="8221"/>
        <n v="8231"/>
        <n v="8411"/>
        <n v="9111"/>
        <n v="9114"/>
        <n v="9115"/>
        <n v="9118"/>
        <n v="9123"/>
        <n v="9124"/>
        <n v="9122"/>
        <n v="9211"/>
        <n v="9215"/>
        <n v="9216"/>
        <n v="9219"/>
        <n v="9223"/>
      </sharedItems>
    </cacheField>
    <cacheField name="k-5" numFmtId="0">
      <sharedItems containsSemiMixedTypes="0" containsString="0" containsNumber="1" containsInteger="1" minValue="71111" maxValue="9223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3515.424263425928" createdVersion="6" refreshedVersion="6" minRefreshableVersion="3" recordCount="992" xr:uid="{00000000-000A-0000-FFFF-FFFF03000000}">
  <cacheSource type="worksheet">
    <worksheetSource ref="A7:K999" sheet="Rashodi- plan-izvršenje" r:id="rId2"/>
  </cacheSource>
  <cacheFields count="11">
    <cacheField name="R.br" numFmtId="0">
      <sharedItems containsSemiMixedTypes="0" containsString="0" containsNumber="1" containsInteger="1" minValue="0" maxValue="0"/>
    </cacheField>
    <cacheField name="Раздео" numFmtId="0">
      <sharedItems containsNonDate="0" containsString="0" containsBlank="1"/>
    </cacheField>
    <cacheField name="Назив раздела" numFmtId="0">
      <sharedItems containsNonDate="0" containsString="0" containsBlank="1"/>
    </cacheField>
    <cacheField name="Глава" numFmtId="0">
      <sharedItems containsNonDate="0" containsString="0" containsBlank="1"/>
    </cacheField>
    <cacheField name="Назив главе" numFmtId="0">
      <sharedItems containsNonDate="0" containsString="0" containsBlank="1"/>
    </cacheField>
    <cacheField name="Функција" numFmtId="0">
      <sharedItems containsNonDate="0" containsString="0" containsBlank="1" containsNumber="1" containsInteger="1" minValue="111" maxValue="920" count="23">
        <m/>
        <n v="330" u="1"/>
        <n v="170" u="1"/>
        <n v="510" u="1"/>
        <n v="540" u="1"/>
        <n v="740" u="1"/>
        <n v="111" u="1"/>
        <n v="500" u="1"/>
        <n v="630" u="1"/>
        <n v="830" u="1"/>
        <n v="920" u="1"/>
        <n v="160" u="1"/>
        <n v="810" u="1"/>
        <n v="451" u="1"/>
        <n v="912" u="1"/>
        <n v="860" u="1"/>
        <n v="640" u="1"/>
        <n v="840" u="1"/>
        <n v="911" u="1"/>
        <n v="421" u="1"/>
        <n v="620" u="1"/>
        <n v="820" u="1"/>
        <n v="411" u="1"/>
      </sharedItems>
    </cacheField>
    <cacheField name="Шифра програма" numFmtId="0">
      <sharedItems containsNonDate="0" containsBlank="1" count="17">
        <m/>
        <s v="2101" u="1"/>
        <s v="1201" u="1"/>
        <s v="0101" u="1"/>
        <s v="1801" u="1"/>
        <s v="0701" u="1"/>
        <s v="2003" u="1"/>
        <s v="0901" u="1"/>
        <s v="2002" u="1"/>
        <s v="1102" u="1"/>
        <s v="2001" u="1"/>
        <s v="1502" u="1"/>
        <s v="1101" u="1"/>
        <s v="1301" u="1"/>
        <s v="0602" u="1"/>
        <s v="1501" u="1"/>
        <s v="0401" u="1"/>
      </sharedItems>
    </cacheField>
    <cacheField name="Назив програма" numFmtId="0">
      <sharedItems count="17">
        <s v=""/>
        <s v="ПОЛИТИЧКИ СИСТЕМ ЛОКАЛНЕ САМОУПРАВЕ" u="1"/>
        <s v="ЛОКАЛНИ ЕКОНОМСКИ РАЗВОЈ " u="1"/>
        <s v=" ЗАШТИТА ЖИВОТНЕ СРЕДИНЕ" u="1"/>
        <s v="ПОЉОПРИВРЕДА И РУРАЛНИ РАЗВОЈ" u="1"/>
        <s v="СРЕДЊЕ ОБРАЗОВАЊЕ И ВАСПИТАЊЕ" u="1"/>
        <s v="РАЗВОЈ КУЛТУРЕ И ИНФОРМИСАЊА" u="1"/>
        <s v="СТАНОВАЊЕ, УРБАНИЗАМ И ПРОСТОРНО ПЛАНИРАЊЕ" u="1"/>
        <s v="ОСНОВНО ОБРАЗОВАЊЕ И ВАСПИТАЊЕ" u="1"/>
        <s v="ЗДРАВСТВЕНА ЗАШТИТА" u="1"/>
        <s v="РАЗВОЈ СПОРТА И ОМЛАДИНЕ" u="1"/>
        <s v=" КОМУНАЛНЕ ДЕЛАТНОСТИ " u="1"/>
        <s v="РАЗВОЈ ТУРИЗМА" u="1"/>
        <s v="ОРГАНИЗАЦИЈА САОБРАЋАЈА И САОБРАЋАЈНА ИНФРАСТРУКТУРА" u="1"/>
        <s v="ОПШТЕ УСЛУГЕ ЛОКАЛНЕ САМОУПРАВЕ" u="1"/>
        <s v="СОЦИЈАЛНА И ДЕЧИЈА ЗАШТИТА " u="1"/>
        <s v="ПРЕДШКОЛСКО ОБРАЗОВАЊЕ И ВАСПИТАЊЕ" u="1"/>
      </sharedItems>
    </cacheField>
    <cacheField name="Р.бр.  програма" numFmtId="0">
      <sharedItems containsMixedTypes="1" containsNumber="1" containsInteger="1" minValue="1" maxValue="16" count="17">
        <s v=""/>
        <n v="13" u="1"/>
        <n v="5" u="1"/>
        <n v="14" u="1"/>
        <n v="15" u="1"/>
        <n v="2" u="1"/>
        <n v="6" u="1"/>
        <n v="16" u="1"/>
        <n v="7" u="1"/>
        <n v="1" u="1"/>
        <n v="3" u="1"/>
        <n v="8" u="1"/>
        <n v="9" u="1"/>
        <n v="10" u="1"/>
        <n v="11" u="1"/>
        <n v="4" u="1"/>
        <n v="12" u="1"/>
      </sharedItems>
    </cacheField>
    <cacheField name="Шифра програмске активности" numFmtId="0">
      <sharedItems containsNonDate="0" containsBlank="1" count="43">
        <m/>
        <s v="1101-0001" u="1"/>
        <s v="1301-0001" u="1"/>
        <s v="0602-0001" u="1"/>
        <s v="1501-0001" u="1"/>
        <s v="1301-0004" u="1"/>
        <s v="2101-0002" u="1"/>
        <s v="0901-0003" u="1"/>
        <s v="0401-0001" u="1"/>
        <s v="0602-0004" u="1"/>
        <s v="0602-0010" u="1"/>
        <s v="0901-0006" u="1"/>
        <s v="1201-0002" u="1"/>
        <s v="0901-0009" u="1"/>
        <s v="1102-0003" u="1"/>
        <s v="0701-0002" u="1"/>
        <s v="2101-0001" u="1"/>
        <s v="0602-0003" u="1"/>
        <s v="0901-0005" u="1"/>
        <s v="0401-0003" u="1"/>
        <s v="1201-0001" u="1"/>
        <s v="0101-0001" u="1"/>
        <s v="0901-0008" u="1"/>
        <s v="1102-0002" u="1"/>
        <s v="1201-0004" u="1"/>
        <s v="0602-0009" u="1"/>
        <s v="1801-0001" u="1"/>
        <s v="1502-0002" u="1"/>
        <s v="2003-0001" u="1"/>
        <s v="1102-0008" u="1"/>
        <s v="0901-0001" u="1"/>
        <s v="0602-0002" u="1"/>
        <s v="0701-0004" u="1"/>
        <s v="1501-0002" u="1"/>
        <s v="1301-0005" u="1"/>
        <s v="2002-0001" u="1"/>
        <s v="0602-0005" u="1"/>
        <s v="0901-0007" u="1"/>
        <s v="1102-0001" u="1"/>
        <s v="1201-0003" u="1"/>
        <s v="2001-0001" u="1"/>
        <s v="0602-0014" u="1"/>
        <s v="1502-0001" u="1"/>
      </sharedItems>
    </cacheField>
    <cacheField name="Назив програмске активности" numFmtId="0">
      <sharedItems count="43">
        <s v=""/>
        <s v="Подршка деци и породици са децом " u="1"/>
        <s v="Општинско/градско правобранилаштво " u="1"/>
        <s v="Промоција туристичке понуде" u="1"/>
        <s v="Управљање/одржавање јавним осветљењем" u="1"/>
        <s v="Управљање заштитом животне средине " u="1"/>
        <s v="Подршка реализацији програма Црвеног крста" u="1"/>
        <s v="Функционисање средњих  школа" u="1"/>
        <s v="Одржавање чистоће на површинама јавне намене" u="1"/>
        <s v="Дневне услуге у заједници " u="1"/>
        <s v="Унапређење привредног и инвестиционог амбијента  " u="1"/>
        <s v="Управљање развојем туризма" u="1"/>
        <s v="Функционисање извршних органа " u="1"/>
        <s v="Функционисање и остваривање предшколског васпитања и образовања" u="1"/>
        <s v="Подршка рађању и родитељству" u="1"/>
        <s v="Сервисирање јавног дуга" u="1"/>
        <s v="Унапређење система очувања и представљања културно-историјског наслеђа" u="1"/>
        <s v="Јавни градски и приградски превоз путника" u="1"/>
        <s v="Функционисање локалних спортских установа" u="1"/>
        <s v="Подршка локалним спортским организацијама, удружењима и савезима" u="1"/>
        <s v="Подршка за спровођење пољопривредне политике у локалној заједници " u="1"/>
        <s v="Заштита природе " u="1"/>
        <s v="Омбудсман" u="1"/>
        <s v="Мере активне политике запошљавања" u="1"/>
        <s v="Функционисање установа примарне здравствне заштите" u="1"/>
        <s v="Подршка особама са инвалидитетом" u="1"/>
        <s v="Функционисање основних школа" u="1"/>
        <s v="Стална буџетска резерва" u="1"/>
        <s v="Подршка избеглим и интерно расељеним лицима" u="1"/>
        <s v="Одржавање јавних зелених површина" u="1"/>
        <s v="Управљање и снабдевање водом за пиће" u="1"/>
        <s v="Управљање и одржавање саобраћајне инфраструктуре " u="1"/>
        <s v="Текућа буџетска резерва" u="1"/>
        <s v="Управљање у ванредним ситуацијама" u="1"/>
        <s v="Просторно и урбанистичко планирање " u="1"/>
        <s v="Функционисање локалних установа културе" u="1"/>
        <s v="Јачање културне продукције и уметничког стваралаштва " u="1"/>
        <s v="Остваривање и унапређивање јавног интереса у области јавног информисања" u="1"/>
        <s v="Функционисање Скупштине " u="1"/>
        <s v="Функционисање локалне самоуправе и градских општина " u="1"/>
        <s v="Спровођење омладинске политике" u="1"/>
        <s v="Једнократне помоћи и други облици помоћи" u="1"/>
        <s v="Функционисање месних заједница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">
  <r>
    <x v="0"/>
    <x v="0"/>
    <x v="0"/>
  </r>
  <r>
    <x v="0"/>
    <x v="0"/>
    <x v="0"/>
  </r>
  <r>
    <x v="0"/>
    <x v="0"/>
    <x v="0"/>
  </r>
  <r>
    <x v="0"/>
    <x v="0"/>
    <x v="0"/>
  </r>
  <r>
    <x v="0"/>
    <x v="0"/>
    <x v="0"/>
  </r>
  <r>
    <x v="1"/>
    <x v="1"/>
    <x v="1"/>
  </r>
  <r>
    <x v="2"/>
    <x v="2"/>
    <x v="2"/>
  </r>
  <r>
    <x v="2"/>
    <x v="2"/>
    <x v="2"/>
  </r>
  <r>
    <x v="2"/>
    <x v="2"/>
    <x v="2"/>
  </r>
  <r>
    <x v="2"/>
    <x v="2"/>
    <x v="2"/>
  </r>
  <r>
    <x v="2"/>
    <x v="2"/>
    <x v="2"/>
  </r>
  <r>
    <x v="2"/>
    <x v="2"/>
    <x v="2"/>
  </r>
  <r>
    <x v="2"/>
    <x v="2"/>
    <x v="2"/>
  </r>
  <r>
    <x v="2"/>
    <x v="2"/>
    <x v="2"/>
  </r>
  <r>
    <x v="1"/>
    <x v="1"/>
    <x v="1"/>
  </r>
  <r>
    <x v="3"/>
    <x v="3"/>
    <x v="3"/>
  </r>
  <r>
    <x v="3"/>
    <x v="3"/>
    <x v="3"/>
  </r>
  <r>
    <x v="3"/>
    <x v="3"/>
    <x v="3"/>
  </r>
  <r>
    <x v="1"/>
    <x v="1"/>
    <x v="1"/>
  </r>
  <r>
    <x v="4"/>
    <x v="4"/>
    <x v="4"/>
  </r>
  <r>
    <x v="4"/>
    <x v="4"/>
    <x v="4"/>
  </r>
  <r>
    <x v="1"/>
    <x v="1"/>
    <x v="1"/>
  </r>
  <r>
    <x v="5"/>
    <x v="5"/>
    <x v="5"/>
  </r>
  <r>
    <x v="5"/>
    <x v="5"/>
    <x v="5"/>
  </r>
  <r>
    <x v="1"/>
    <x v="1"/>
    <x v="1"/>
  </r>
  <r>
    <x v="6"/>
    <x v="6"/>
    <x v="6"/>
  </r>
  <r>
    <x v="6"/>
    <x v="6"/>
    <x v="6"/>
  </r>
  <r>
    <x v="6"/>
    <x v="6"/>
    <x v="6"/>
  </r>
  <r>
    <x v="6"/>
    <x v="6"/>
    <x v="6"/>
  </r>
  <r>
    <x v="6"/>
    <x v="6"/>
    <x v="6"/>
  </r>
  <r>
    <x v="6"/>
    <x v="6"/>
    <x v="6"/>
  </r>
  <r>
    <x v="1"/>
    <x v="1"/>
    <x v="1"/>
  </r>
  <r>
    <x v="7"/>
    <x v="7"/>
    <x v="7"/>
  </r>
  <r>
    <x v="7"/>
    <x v="7"/>
    <x v="7"/>
  </r>
  <r>
    <x v="1"/>
    <x v="1"/>
    <x v="1"/>
  </r>
  <r>
    <x v="8"/>
    <x v="8"/>
    <x v="8"/>
  </r>
  <r>
    <x v="1"/>
    <x v="1"/>
    <x v="1"/>
  </r>
  <r>
    <x v="9"/>
    <x v="9"/>
    <x v="9"/>
  </r>
  <r>
    <x v="1"/>
    <x v="1"/>
    <x v="1"/>
  </r>
  <r>
    <x v="10"/>
    <x v="10"/>
    <x v="10"/>
  </r>
  <r>
    <x v="1"/>
    <x v="1"/>
    <x v="1"/>
  </r>
  <r>
    <x v="11"/>
    <x v="11"/>
    <x v="11"/>
  </r>
  <r>
    <x v="11"/>
    <x v="11"/>
    <x v="11"/>
  </r>
  <r>
    <x v="11"/>
    <x v="11"/>
    <x v="11"/>
  </r>
  <r>
    <x v="11"/>
    <x v="11"/>
    <x v="11"/>
  </r>
  <r>
    <x v="11"/>
    <x v="11"/>
    <x v="11"/>
  </r>
  <r>
    <x v="11"/>
    <x v="11"/>
    <x v="11"/>
  </r>
  <r>
    <x v="11"/>
    <x v="11"/>
    <x v="11"/>
  </r>
  <r>
    <x v="11"/>
    <x v="11"/>
    <x v="11"/>
  </r>
  <r>
    <x v="1"/>
    <x v="1"/>
    <x v="1"/>
  </r>
  <r>
    <x v="12"/>
    <x v="12"/>
    <x v="12"/>
  </r>
  <r>
    <x v="12"/>
    <x v="12"/>
    <x v="12"/>
  </r>
  <r>
    <x v="12"/>
    <x v="12"/>
    <x v="12"/>
  </r>
  <r>
    <x v="1"/>
    <x v="1"/>
    <x v="1"/>
  </r>
  <r>
    <x v="13"/>
    <x v="13"/>
    <x v="13"/>
  </r>
  <r>
    <x v="13"/>
    <x v="13"/>
    <x v="13"/>
  </r>
  <r>
    <x v="13"/>
    <x v="13"/>
    <x v="13"/>
  </r>
  <r>
    <x v="13"/>
    <x v="13"/>
    <x v="13"/>
  </r>
  <r>
    <x v="13"/>
    <x v="13"/>
    <x v="13"/>
  </r>
  <r>
    <x v="13"/>
    <x v="13"/>
    <x v="13"/>
  </r>
  <r>
    <x v="1"/>
    <x v="1"/>
    <x v="1"/>
  </r>
  <r>
    <x v="14"/>
    <x v="14"/>
    <x v="14"/>
  </r>
  <r>
    <x v="14"/>
    <x v="14"/>
    <x v="14"/>
  </r>
  <r>
    <x v="14"/>
    <x v="14"/>
    <x v="14"/>
  </r>
  <r>
    <x v="14"/>
    <x v="14"/>
    <x v="14"/>
  </r>
  <r>
    <x v="1"/>
    <x v="1"/>
    <x v="1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5"/>
    <x v="15"/>
    <x v="15"/>
  </r>
  <r>
    <x v="1"/>
    <x v="1"/>
    <x v="1"/>
  </r>
  <r>
    <x v="16"/>
    <x v="16"/>
    <x v="16"/>
  </r>
  <r>
    <x v="16"/>
    <x v="16"/>
    <x v="16"/>
  </r>
  <r>
    <x v="16"/>
    <x v="16"/>
    <x v="16"/>
  </r>
  <r>
    <x v="1"/>
    <x v="1"/>
    <x v="1"/>
  </r>
  <r>
    <x v="17"/>
    <x v="17"/>
    <x v="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3">
  <r>
    <x v="0"/>
    <s v="Урбанизам и просторно планирање"/>
    <x v="0"/>
    <s v="0001"/>
    <x v="0"/>
  </r>
  <r>
    <x v="0"/>
    <s v="Урбанизам и просторно планирање"/>
    <x v="1"/>
    <s v="0002"/>
    <x v="1"/>
  </r>
  <r>
    <x v="0"/>
    <s v="Урбанизам и просторно планирање"/>
    <x v="2"/>
    <s v="0003"/>
    <x v="2"/>
  </r>
  <r>
    <x v="0"/>
    <s v="Урбанизам и просторно планирање"/>
    <x v="3"/>
    <s v="0004"/>
    <x v="3"/>
  </r>
  <r>
    <x v="0"/>
    <s v="Урбанизам и просторно планирање"/>
    <x v="4"/>
    <s v="0005"/>
    <x v="4"/>
  </r>
  <r>
    <x v="1"/>
    <m/>
    <x v="5"/>
    <m/>
    <x v="5"/>
  </r>
  <r>
    <x v="2"/>
    <s v="Урбанизам и просторно планирање"/>
    <x v="6"/>
    <s v="0001"/>
    <x v="6"/>
  </r>
  <r>
    <x v="2"/>
    <s v="Урбанизам и просторно планирање"/>
    <x v="7"/>
    <s v="0002"/>
    <x v="7"/>
  </r>
  <r>
    <x v="2"/>
    <s v="Урбанизам и просторно планирање"/>
    <x v="8"/>
    <s v="0003"/>
    <x v="8"/>
  </r>
  <r>
    <x v="2"/>
    <s v="Урбанизам и просторно планирање"/>
    <x v="9"/>
    <s v="0004"/>
    <x v="9"/>
  </r>
  <r>
    <x v="2"/>
    <s v="Урбанизам и просторно планирање"/>
    <x v="10"/>
    <s v="0005"/>
    <x v="10"/>
  </r>
  <r>
    <x v="2"/>
    <s v="Урбанизам и просторно планирање"/>
    <x v="11"/>
    <s v="0006"/>
    <x v="11"/>
  </r>
  <r>
    <x v="2"/>
    <s v="Урбанизам и просторно планирање"/>
    <x v="12"/>
    <s v="0007"/>
    <x v="12"/>
  </r>
  <r>
    <x v="2"/>
    <s v="Урбанизам и просторно планирање"/>
    <x v="13"/>
    <s v="0008"/>
    <x v="13"/>
  </r>
  <r>
    <x v="1"/>
    <m/>
    <x v="5"/>
    <m/>
    <x v="5"/>
  </r>
  <r>
    <x v="3"/>
    <s v="Економска и развојна политика"/>
    <x v="14"/>
    <s v="0001"/>
    <x v="14"/>
  </r>
  <r>
    <x v="3"/>
    <s v="Економска и развојна политика"/>
    <x v="15"/>
    <s v="0002"/>
    <x v="15"/>
  </r>
  <r>
    <x v="3"/>
    <s v="Економска и развојна политика"/>
    <x v="16"/>
    <s v="0003"/>
    <x v="16"/>
  </r>
  <r>
    <x v="1"/>
    <m/>
    <x v="5"/>
    <m/>
    <x v="5"/>
  </r>
  <r>
    <x v="4"/>
    <s v="Економска и развојна политика"/>
    <x v="17"/>
    <s v="0001"/>
    <x v="17"/>
  </r>
  <r>
    <x v="4"/>
    <s v="Економска и развојна политика"/>
    <x v="18"/>
    <s v="0002"/>
    <x v="18"/>
  </r>
  <r>
    <x v="1"/>
    <m/>
    <x v="5"/>
    <m/>
    <x v="5"/>
  </r>
  <r>
    <x v="5"/>
    <s v="Пољопривреда и рурални развој"/>
    <x v="19"/>
    <s v="0001"/>
    <x v="19"/>
  </r>
  <r>
    <x v="5"/>
    <s v="Пољопривреда и рурални развој"/>
    <x v="20"/>
    <s v="0002"/>
    <x v="20"/>
  </r>
  <r>
    <x v="1"/>
    <m/>
    <x v="5"/>
    <m/>
    <x v="5"/>
  </r>
  <r>
    <x v="6"/>
    <s v="Заштита животне средине"/>
    <x v="21"/>
    <s v="0001"/>
    <x v="21"/>
  </r>
  <r>
    <x v="6"/>
    <s v="Заштита животне средине"/>
    <x v="22"/>
    <s v="0002"/>
    <x v="22"/>
  </r>
  <r>
    <x v="6"/>
    <s v="Заштита животне средине"/>
    <x v="23"/>
    <s v="0003"/>
    <x v="23"/>
  </r>
  <r>
    <x v="6"/>
    <s v="Заштита животне средине"/>
    <x v="24"/>
    <s v="0004"/>
    <x v="24"/>
  </r>
  <r>
    <x v="6"/>
    <s v="Заштита животне средине"/>
    <x v="25"/>
    <s v="0005"/>
    <x v="25"/>
  </r>
  <r>
    <x v="6"/>
    <s v="Заштита животне средине"/>
    <x v="26"/>
    <s v="0006"/>
    <x v="26"/>
  </r>
  <r>
    <x v="1"/>
    <m/>
    <x v="5"/>
    <m/>
    <x v="5"/>
  </r>
  <r>
    <x v="7"/>
    <s v="Саобраћај и саобраћајна инфраструктура"/>
    <x v="27"/>
    <s v="0002"/>
    <x v="27"/>
  </r>
  <r>
    <x v="7"/>
    <s v="Саобраћај и саобраћајна инфраструктура"/>
    <x v="28"/>
    <s v="0004"/>
    <x v="28"/>
  </r>
  <r>
    <x v="1"/>
    <m/>
    <x v="5"/>
    <m/>
    <x v="5"/>
  </r>
  <r>
    <x v="8"/>
    <s v="Образовање"/>
    <x v="29"/>
    <s v="0001"/>
    <x v="29"/>
  </r>
  <r>
    <x v="1"/>
    <m/>
    <x v="5"/>
    <m/>
    <x v="5"/>
  </r>
  <r>
    <x v="9"/>
    <s v="Образовање"/>
    <x v="30"/>
    <s v="0001"/>
    <x v="30"/>
  </r>
  <r>
    <x v="1"/>
    <m/>
    <x v="5"/>
    <m/>
    <x v="5"/>
  </r>
  <r>
    <x v="10"/>
    <s v="Образовање"/>
    <x v="31"/>
    <s v="0001"/>
    <x v="31"/>
  </r>
  <r>
    <x v="1"/>
    <m/>
    <x v="5"/>
    <m/>
    <x v="5"/>
  </r>
  <r>
    <x v="11"/>
    <s v="Социјална заштита"/>
    <x v="32"/>
    <s v="0001"/>
    <x v="32"/>
  </r>
  <r>
    <x v="11"/>
    <s v="Социјална заштита"/>
    <x v="33"/>
    <s v="0002"/>
    <x v="33"/>
  </r>
  <r>
    <x v="11"/>
    <s v="Социјална заштита"/>
    <x v="34"/>
    <s v="0003"/>
    <x v="34"/>
  </r>
  <r>
    <x v="11"/>
    <s v="Социјална заштита"/>
    <x v="35"/>
    <s v="0004"/>
    <x v="35"/>
  </r>
  <r>
    <x v="11"/>
    <s v="Социјална заштита"/>
    <x v="36"/>
    <s v="0005"/>
    <x v="36"/>
  </r>
  <r>
    <x v="11"/>
    <s v="Социјална заштита"/>
    <x v="37"/>
    <s v="0006"/>
    <x v="37"/>
  </r>
  <r>
    <x v="11"/>
    <s v="Социјална заштита"/>
    <x v="38"/>
    <s v="0007"/>
    <x v="38"/>
  </r>
  <r>
    <x v="11"/>
    <s v="Социјална заштита"/>
    <x v="39"/>
    <s v="0008"/>
    <x v="39"/>
  </r>
  <r>
    <x v="1"/>
    <m/>
    <x v="5"/>
    <m/>
    <x v="5"/>
  </r>
  <r>
    <x v="12"/>
    <s v="Здравствена заштита"/>
    <x v="40"/>
    <s v="0001"/>
    <x v="40"/>
  </r>
  <r>
    <x v="12"/>
    <s v="Здравствена заштита"/>
    <x v="41"/>
    <s v="0002"/>
    <x v="41"/>
  </r>
  <r>
    <x v="12"/>
    <s v="Здравствена заштита"/>
    <x v="42"/>
    <s v="0003"/>
    <x v="42"/>
  </r>
  <r>
    <x v="1"/>
    <m/>
    <x v="5"/>
    <m/>
    <x v="5"/>
  </r>
  <r>
    <x v="13"/>
    <s v="Култура, комуникације и медији"/>
    <x v="43"/>
    <s v="0001"/>
    <x v="43"/>
  </r>
  <r>
    <x v="13"/>
    <s v="Култура, комуникације и медији"/>
    <x v="44"/>
    <s v="0002"/>
    <x v="44"/>
  </r>
  <r>
    <x v="13"/>
    <s v="Култура, комуникације и медији"/>
    <x v="45"/>
    <s v="0003"/>
    <x v="45"/>
  </r>
  <r>
    <x v="13"/>
    <s v="Култура, комуникације и медији"/>
    <x v="46"/>
    <s v="0004"/>
    <x v="46"/>
  </r>
  <r>
    <x v="13"/>
    <s v="Култура, комуникације и медији"/>
    <x v="47"/>
    <s v="0005"/>
    <x v="47"/>
  </r>
  <r>
    <x v="13"/>
    <s v="Култура, комуникације и медији"/>
    <x v="48"/>
    <s v="0006"/>
    <x v="48"/>
  </r>
  <r>
    <x v="1"/>
    <m/>
    <x v="5"/>
    <m/>
    <x v="5"/>
  </r>
  <r>
    <x v="14"/>
    <s v="Спорт и омладина"/>
    <x v="49"/>
    <s v="0004"/>
    <x v="49"/>
  </r>
  <r>
    <x v="14"/>
    <s v="Спорт и омладина"/>
    <x v="50"/>
    <s v="0002"/>
    <x v="50"/>
  </r>
  <r>
    <x v="14"/>
    <s v="Спорт и омладина"/>
    <x v="51"/>
    <s v="0001"/>
    <x v="51"/>
  </r>
  <r>
    <x v="14"/>
    <s v="Спорт и омладина"/>
    <x v="52"/>
    <s v="0005"/>
    <x v="52"/>
  </r>
  <r>
    <x v="1"/>
    <m/>
    <x v="5"/>
    <m/>
    <x v="5"/>
  </r>
  <r>
    <x v="15"/>
    <s v="Опште услуге јавне управе"/>
    <x v="53"/>
    <s v="0001"/>
    <x v="53"/>
  </r>
  <r>
    <x v="15"/>
    <s v="Опште услуге јавне управе"/>
    <x v="54"/>
    <s v="0002"/>
    <x v="54"/>
  </r>
  <r>
    <x v="15"/>
    <s v="Опште услуге јавне управе"/>
    <x v="55"/>
    <s v="0003"/>
    <x v="55"/>
  </r>
  <r>
    <x v="15"/>
    <s v="Опште услуге јавне управе"/>
    <x v="56"/>
    <s v="0004"/>
    <x v="56"/>
  </r>
  <r>
    <x v="15"/>
    <s v="Опште услуге јавне управе"/>
    <x v="57"/>
    <s v="0005"/>
    <x v="57"/>
  </r>
  <r>
    <x v="15"/>
    <s v="Опште услуге јавне управе"/>
    <x v="58"/>
    <s v="0006"/>
    <x v="58"/>
  </r>
  <r>
    <x v="15"/>
    <s v="Опште услуге јавне управе"/>
    <x v="59"/>
    <s v="0007"/>
    <x v="59"/>
  </r>
  <r>
    <x v="15"/>
    <s v="Опште услуге јавне управе"/>
    <x v="60"/>
    <s v="0009"/>
    <x v="60"/>
  </r>
  <r>
    <x v="15"/>
    <s v="Опште услуге јавне управе"/>
    <x v="61"/>
    <s v="0010"/>
    <x v="61"/>
  </r>
  <r>
    <x v="15"/>
    <s v="Опште услуге јавне управе"/>
    <x v="62"/>
    <s v="0011"/>
    <x v="62"/>
  </r>
  <r>
    <x v="15"/>
    <s v="Опште услуге јавне управе"/>
    <x v="63"/>
    <s v="0014"/>
    <x v="63"/>
  </r>
  <r>
    <x v="1"/>
    <m/>
    <x v="5"/>
    <m/>
    <x v="5"/>
  </r>
  <r>
    <x v="16"/>
    <s v="Политички систем"/>
    <x v="64"/>
    <s v="0001"/>
    <x v="64"/>
  </r>
  <r>
    <x v="16"/>
    <s v="Политички систем"/>
    <x v="65"/>
    <s v="0002"/>
    <x v="65"/>
  </r>
  <r>
    <x v="16"/>
    <s v="Политички систем"/>
    <x v="66"/>
    <s v="0003"/>
    <x v="66"/>
  </r>
  <r>
    <x v="1"/>
    <m/>
    <x v="5"/>
    <m/>
    <x v="5"/>
  </r>
  <r>
    <x v="17"/>
    <s v="Енергетика"/>
    <x v="67"/>
    <s v="0001"/>
    <x v="6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7">
  <r>
    <x v="0"/>
    <x v="0"/>
    <x v="0"/>
    <x v="0"/>
    <n v="71111"/>
  </r>
  <r>
    <x v="1"/>
    <x v="1"/>
    <x v="0"/>
    <x v="0"/>
    <n v="71112"/>
  </r>
  <r>
    <x v="2"/>
    <x v="2"/>
    <x v="0"/>
    <x v="0"/>
    <n v="71112"/>
  </r>
  <r>
    <x v="3"/>
    <x v="3"/>
    <x v="0"/>
    <x v="0"/>
    <n v="71112"/>
  </r>
  <r>
    <x v="4"/>
    <x v="4"/>
    <x v="0"/>
    <x v="0"/>
    <n v="71113"/>
  </r>
  <r>
    <x v="5"/>
    <x v="5"/>
    <x v="0"/>
    <x v="0"/>
    <n v="71114"/>
  </r>
  <r>
    <x v="6"/>
    <x v="6"/>
    <x v="0"/>
    <x v="0"/>
    <n v="71114"/>
  </r>
  <r>
    <x v="7"/>
    <x v="7"/>
    <x v="0"/>
    <x v="0"/>
    <n v="71114"/>
  </r>
  <r>
    <x v="8"/>
    <x v="8"/>
    <x v="0"/>
    <x v="0"/>
    <n v="71114"/>
  </r>
  <r>
    <x v="9"/>
    <x v="9"/>
    <x v="0"/>
    <x v="0"/>
    <n v="71114"/>
  </r>
  <r>
    <x v="10"/>
    <x v="10"/>
    <x v="0"/>
    <x v="0"/>
    <n v="71114"/>
  </r>
  <r>
    <x v="11"/>
    <x v="11"/>
    <x v="0"/>
    <x v="0"/>
    <n v="71114"/>
  </r>
  <r>
    <x v="12"/>
    <x v="12"/>
    <x v="0"/>
    <x v="0"/>
    <n v="71114"/>
  </r>
  <r>
    <x v="13"/>
    <x v="13"/>
    <x v="0"/>
    <x v="0"/>
    <n v="71114"/>
  </r>
  <r>
    <x v="14"/>
    <x v="14"/>
    <x v="0"/>
    <x v="0"/>
    <n v="71115"/>
  </r>
  <r>
    <x v="15"/>
    <x v="15"/>
    <x v="0"/>
    <x v="0"/>
    <n v="71116"/>
  </r>
  <r>
    <x v="16"/>
    <x v="16"/>
    <x v="0"/>
    <x v="0"/>
    <n v="71117"/>
  </r>
  <r>
    <x v="17"/>
    <x v="17"/>
    <x v="0"/>
    <x v="0"/>
    <n v="71118"/>
  </r>
  <r>
    <x v="18"/>
    <x v="18"/>
    <x v="0"/>
    <x v="0"/>
    <n v="71118"/>
  </r>
  <r>
    <x v="19"/>
    <x v="19"/>
    <x v="0"/>
    <x v="0"/>
    <n v="71118"/>
  </r>
  <r>
    <x v="20"/>
    <x v="20"/>
    <x v="0"/>
    <x v="0"/>
    <n v="71118"/>
  </r>
  <r>
    <x v="21"/>
    <x v="21"/>
    <x v="0"/>
    <x v="0"/>
    <n v="71118"/>
  </r>
  <r>
    <x v="22"/>
    <x v="22"/>
    <x v="0"/>
    <x v="0"/>
    <n v="71119"/>
  </r>
  <r>
    <x v="23"/>
    <x v="23"/>
    <x v="0"/>
    <x v="0"/>
    <n v="71119"/>
  </r>
  <r>
    <x v="24"/>
    <x v="24"/>
    <x v="0"/>
    <x v="0"/>
    <n v="71119"/>
  </r>
  <r>
    <x v="25"/>
    <x v="25"/>
    <x v="0"/>
    <x v="0"/>
    <n v="71119"/>
  </r>
  <r>
    <x v="26"/>
    <x v="26"/>
    <x v="0"/>
    <x v="0"/>
    <n v="71119"/>
  </r>
  <r>
    <x v="27"/>
    <x v="27"/>
    <x v="0"/>
    <x v="1"/>
    <n v="71121"/>
  </r>
  <r>
    <x v="28"/>
    <x v="28"/>
    <x v="0"/>
    <x v="1"/>
    <n v="71121"/>
  </r>
  <r>
    <x v="29"/>
    <x v="29"/>
    <x v="0"/>
    <x v="1"/>
    <n v="71121"/>
  </r>
  <r>
    <x v="30"/>
    <x v="30"/>
    <x v="0"/>
    <x v="1"/>
    <n v="71121"/>
  </r>
  <r>
    <x v="31"/>
    <x v="31"/>
    <x v="0"/>
    <x v="1"/>
    <n v="71121"/>
  </r>
  <r>
    <x v="32"/>
    <x v="32"/>
    <x v="0"/>
    <x v="1"/>
    <n v="71121"/>
  </r>
  <r>
    <x v="33"/>
    <x v="33"/>
    <x v="0"/>
    <x v="1"/>
    <n v="71121"/>
  </r>
  <r>
    <x v="34"/>
    <x v="34"/>
    <x v="0"/>
    <x v="1"/>
    <n v="71121"/>
  </r>
  <r>
    <x v="35"/>
    <x v="35"/>
    <x v="0"/>
    <x v="1"/>
    <n v="71121"/>
  </r>
  <r>
    <x v="36"/>
    <x v="36"/>
    <x v="0"/>
    <x v="1"/>
    <n v="71122"/>
  </r>
  <r>
    <x v="37"/>
    <x v="37"/>
    <x v="1"/>
    <x v="2"/>
    <n v="71211"/>
  </r>
  <r>
    <x v="38"/>
    <x v="38"/>
    <x v="1"/>
    <x v="2"/>
    <n v="71211"/>
  </r>
  <r>
    <x v="39"/>
    <x v="39"/>
    <x v="1"/>
    <x v="2"/>
    <n v="71211"/>
  </r>
  <r>
    <x v="40"/>
    <x v="40"/>
    <x v="2"/>
    <x v="3"/>
    <n v="71311"/>
  </r>
  <r>
    <x v="41"/>
    <x v="41"/>
    <x v="2"/>
    <x v="3"/>
    <n v="71312"/>
  </r>
  <r>
    <x v="42"/>
    <x v="42"/>
    <x v="2"/>
    <x v="3"/>
    <n v="71312"/>
  </r>
  <r>
    <x v="43"/>
    <x v="43"/>
    <x v="2"/>
    <x v="4"/>
    <n v="71331"/>
  </r>
  <r>
    <x v="44"/>
    <x v="44"/>
    <x v="2"/>
    <x v="5"/>
    <n v="71341"/>
  </r>
  <r>
    <x v="45"/>
    <x v="45"/>
    <x v="2"/>
    <x v="5"/>
    <n v="71342"/>
  </r>
  <r>
    <x v="46"/>
    <x v="46"/>
    <x v="2"/>
    <x v="5"/>
    <n v="71342"/>
  </r>
  <r>
    <x v="47"/>
    <x v="47"/>
    <x v="2"/>
    <x v="5"/>
    <n v="71342"/>
  </r>
  <r>
    <x v="48"/>
    <x v="48"/>
    <x v="2"/>
    <x v="5"/>
    <n v="71342"/>
  </r>
  <r>
    <x v="49"/>
    <x v="49"/>
    <x v="2"/>
    <x v="5"/>
    <n v="71342"/>
  </r>
  <r>
    <x v="50"/>
    <x v="50"/>
    <x v="2"/>
    <x v="5"/>
    <n v="71342"/>
  </r>
  <r>
    <x v="51"/>
    <x v="51"/>
    <x v="2"/>
    <x v="6"/>
    <n v="71361"/>
  </r>
  <r>
    <x v="52"/>
    <x v="52"/>
    <x v="3"/>
    <x v="7"/>
    <n v="71411"/>
  </r>
  <r>
    <x v="53"/>
    <x v="53"/>
    <x v="3"/>
    <x v="7"/>
    <n v="71411"/>
  </r>
  <r>
    <x v="54"/>
    <x v="54"/>
    <x v="3"/>
    <x v="7"/>
    <n v="71411"/>
  </r>
  <r>
    <x v="55"/>
    <x v="55"/>
    <x v="3"/>
    <x v="7"/>
    <n v="71412"/>
  </r>
  <r>
    <x v="56"/>
    <x v="56"/>
    <x v="3"/>
    <x v="7"/>
    <n v="71412"/>
  </r>
  <r>
    <x v="57"/>
    <x v="57"/>
    <x v="3"/>
    <x v="7"/>
    <n v="71412"/>
  </r>
  <r>
    <x v="58"/>
    <x v="58"/>
    <x v="3"/>
    <x v="7"/>
    <n v="71412"/>
  </r>
  <r>
    <x v="59"/>
    <x v="59"/>
    <x v="3"/>
    <x v="7"/>
    <n v="71412"/>
  </r>
  <r>
    <x v="60"/>
    <x v="60"/>
    <x v="3"/>
    <x v="7"/>
    <n v="71412"/>
  </r>
  <r>
    <x v="61"/>
    <x v="61"/>
    <x v="3"/>
    <x v="7"/>
    <n v="71412"/>
  </r>
  <r>
    <x v="62"/>
    <x v="62"/>
    <x v="3"/>
    <x v="7"/>
    <n v="71412"/>
  </r>
  <r>
    <x v="63"/>
    <x v="63"/>
    <x v="3"/>
    <x v="7"/>
    <n v="71413"/>
  </r>
  <r>
    <x v="64"/>
    <x v="64"/>
    <x v="3"/>
    <x v="7"/>
    <n v="71413"/>
  </r>
  <r>
    <x v="65"/>
    <x v="65"/>
    <x v="3"/>
    <x v="7"/>
    <n v="71413"/>
  </r>
  <r>
    <x v="66"/>
    <x v="66"/>
    <x v="3"/>
    <x v="7"/>
    <n v="71413"/>
  </r>
  <r>
    <x v="67"/>
    <x v="67"/>
    <x v="3"/>
    <x v="7"/>
    <n v="71413"/>
  </r>
  <r>
    <x v="68"/>
    <x v="68"/>
    <x v="3"/>
    <x v="7"/>
    <n v="71413"/>
  </r>
  <r>
    <x v="69"/>
    <x v="69"/>
    <x v="3"/>
    <x v="7"/>
    <n v="71413"/>
  </r>
  <r>
    <x v="70"/>
    <x v="70"/>
    <x v="3"/>
    <x v="7"/>
    <n v="71413"/>
  </r>
  <r>
    <x v="71"/>
    <x v="71"/>
    <x v="3"/>
    <x v="7"/>
    <n v="71413"/>
  </r>
  <r>
    <x v="72"/>
    <x v="72"/>
    <x v="3"/>
    <x v="7"/>
    <n v="71414"/>
  </r>
  <r>
    <x v="73"/>
    <x v="73"/>
    <x v="3"/>
    <x v="8"/>
    <n v="71442"/>
  </r>
  <r>
    <x v="74"/>
    <x v="74"/>
    <x v="3"/>
    <x v="8"/>
    <n v="71443"/>
  </r>
  <r>
    <x v="75"/>
    <x v="75"/>
    <x v="3"/>
    <x v="8"/>
    <n v="71444"/>
  </r>
  <r>
    <x v="76"/>
    <x v="76"/>
    <x v="3"/>
    <x v="8"/>
    <n v="71444"/>
  </r>
  <r>
    <x v="77"/>
    <x v="77"/>
    <x v="3"/>
    <x v="9"/>
    <n v="71451"/>
  </r>
  <r>
    <x v="78"/>
    <x v="78"/>
    <x v="3"/>
    <x v="9"/>
    <n v="71451"/>
  </r>
  <r>
    <x v="79"/>
    <x v="79"/>
    <x v="3"/>
    <x v="9"/>
    <n v="71451"/>
  </r>
  <r>
    <x v="80"/>
    <x v="80"/>
    <x v="3"/>
    <x v="9"/>
    <n v="71452"/>
  </r>
  <r>
    <x v="81"/>
    <x v="81"/>
    <x v="3"/>
    <x v="9"/>
    <n v="71452"/>
  </r>
  <r>
    <x v="82"/>
    <x v="82"/>
    <x v="3"/>
    <x v="9"/>
    <n v="71452"/>
  </r>
  <r>
    <x v="83"/>
    <x v="83"/>
    <x v="3"/>
    <x v="9"/>
    <n v="71452"/>
  </r>
  <r>
    <x v="84"/>
    <x v="84"/>
    <x v="3"/>
    <x v="9"/>
    <n v="71452"/>
  </r>
  <r>
    <x v="85"/>
    <x v="85"/>
    <x v="3"/>
    <x v="9"/>
    <n v="71454"/>
  </r>
  <r>
    <x v="86"/>
    <x v="86"/>
    <x v="3"/>
    <x v="9"/>
    <n v="71454"/>
  </r>
  <r>
    <x v="87"/>
    <x v="87"/>
    <x v="3"/>
    <x v="9"/>
    <n v="71454"/>
  </r>
  <r>
    <x v="88"/>
    <x v="88"/>
    <x v="3"/>
    <x v="9"/>
    <n v="71454"/>
  </r>
  <r>
    <x v="89"/>
    <x v="89"/>
    <x v="3"/>
    <x v="9"/>
    <n v="71454"/>
  </r>
  <r>
    <x v="90"/>
    <x v="90"/>
    <x v="3"/>
    <x v="9"/>
    <n v="71454"/>
  </r>
  <r>
    <x v="91"/>
    <x v="91"/>
    <x v="3"/>
    <x v="9"/>
    <n v="71454"/>
  </r>
  <r>
    <x v="92"/>
    <x v="92"/>
    <x v="3"/>
    <x v="9"/>
    <n v="71454"/>
  </r>
  <r>
    <x v="93"/>
    <x v="93"/>
    <x v="3"/>
    <x v="9"/>
    <n v="71454"/>
  </r>
  <r>
    <x v="94"/>
    <x v="94"/>
    <x v="3"/>
    <x v="9"/>
    <n v="71455"/>
  </r>
  <r>
    <x v="95"/>
    <x v="95"/>
    <x v="3"/>
    <x v="9"/>
    <n v="71456"/>
  </r>
  <r>
    <x v="96"/>
    <x v="96"/>
    <x v="3"/>
    <x v="9"/>
    <n v="71456"/>
  </r>
  <r>
    <x v="97"/>
    <x v="97"/>
    <x v="3"/>
    <x v="9"/>
    <n v="71456"/>
  </r>
  <r>
    <x v="98"/>
    <x v="98"/>
    <x v="3"/>
    <x v="9"/>
    <n v="71457"/>
  </r>
  <r>
    <x v="99"/>
    <x v="99"/>
    <x v="3"/>
    <x v="9"/>
    <n v="71457"/>
  </r>
  <r>
    <x v="100"/>
    <x v="100"/>
    <x v="3"/>
    <x v="9"/>
    <n v="71457"/>
  </r>
  <r>
    <x v="101"/>
    <x v="101"/>
    <x v="3"/>
    <x v="9"/>
    <n v="71457"/>
  </r>
  <r>
    <x v="102"/>
    <x v="102"/>
    <x v="3"/>
    <x v="9"/>
    <n v="71457"/>
  </r>
  <r>
    <x v="103"/>
    <x v="103"/>
    <x v="3"/>
    <x v="9"/>
    <n v="71457"/>
  </r>
  <r>
    <x v="104"/>
    <x v="104"/>
    <x v="3"/>
    <x v="9"/>
    <n v="71458"/>
  </r>
  <r>
    <x v="105"/>
    <x v="105"/>
    <x v="3"/>
    <x v="9"/>
    <n v="71458"/>
  </r>
  <r>
    <x v="106"/>
    <x v="106"/>
    <x v="3"/>
    <x v="9"/>
    <n v="71458"/>
  </r>
  <r>
    <x v="107"/>
    <x v="107"/>
    <x v="3"/>
    <x v="9"/>
    <n v="71458"/>
  </r>
  <r>
    <x v="108"/>
    <x v="108"/>
    <x v="3"/>
    <x v="9"/>
    <n v="71459"/>
  </r>
  <r>
    <x v="109"/>
    <x v="109"/>
    <x v="3"/>
    <x v="9"/>
    <n v="71459"/>
  </r>
  <r>
    <x v="110"/>
    <x v="110"/>
    <x v="3"/>
    <x v="9"/>
    <n v="71459"/>
  </r>
  <r>
    <x v="111"/>
    <x v="111"/>
    <x v="3"/>
    <x v="9"/>
    <n v="71459"/>
  </r>
  <r>
    <x v="112"/>
    <x v="112"/>
    <x v="3"/>
    <x v="9"/>
    <n v="71459"/>
  </r>
  <r>
    <x v="113"/>
    <x v="113"/>
    <x v="3"/>
    <x v="9"/>
    <n v="71459"/>
  </r>
  <r>
    <x v="114"/>
    <x v="114"/>
    <x v="4"/>
    <x v="10"/>
    <n v="71512"/>
  </r>
  <r>
    <x v="115"/>
    <x v="115"/>
    <x v="4"/>
    <x v="10"/>
    <n v="71519"/>
  </r>
  <r>
    <x v="116"/>
    <x v="116"/>
    <x v="4"/>
    <x v="10"/>
    <n v="71519"/>
  </r>
  <r>
    <x v="117"/>
    <x v="117"/>
    <x v="5"/>
    <x v="11"/>
    <n v="71611"/>
  </r>
  <r>
    <x v="118"/>
    <x v="118"/>
    <x v="5"/>
    <x v="11"/>
    <n v="71611"/>
  </r>
  <r>
    <x v="119"/>
    <x v="119"/>
    <x v="5"/>
    <x v="12"/>
    <n v="71621"/>
  </r>
  <r>
    <x v="120"/>
    <x v="120"/>
    <x v="5"/>
    <x v="12"/>
    <n v="71622"/>
  </r>
  <r>
    <x v="121"/>
    <x v="121"/>
    <x v="5"/>
    <x v="12"/>
    <n v="71622"/>
  </r>
  <r>
    <x v="122"/>
    <x v="122"/>
    <x v="6"/>
    <x v="13"/>
    <n v="71711"/>
  </r>
  <r>
    <x v="123"/>
    <x v="123"/>
    <x v="6"/>
    <x v="13"/>
    <n v="71711"/>
  </r>
  <r>
    <x v="124"/>
    <x v="124"/>
    <x v="6"/>
    <x v="13"/>
    <n v="71711"/>
  </r>
  <r>
    <x v="125"/>
    <x v="125"/>
    <x v="6"/>
    <x v="13"/>
    <n v="71711"/>
  </r>
  <r>
    <x v="126"/>
    <x v="126"/>
    <x v="6"/>
    <x v="13"/>
    <n v="71711"/>
  </r>
  <r>
    <x v="127"/>
    <x v="127"/>
    <x v="6"/>
    <x v="13"/>
    <n v="71711"/>
  </r>
  <r>
    <x v="128"/>
    <x v="128"/>
    <x v="6"/>
    <x v="13"/>
    <n v="71711"/>
  </r>
  <r>
    <x v="129"/>
    <x v="129"/>
    <x v="6"/>
    <x v="13"/>
    <n v="71712"/>
  </r>
  <r>
    <x v="130"/>
    <x v="130"/>
    <x v="6"/>
    <x v="13"/>
    <n v="71712"/>
  </r>
  <r>
    <x v="131"/>
    <x v="131"/>
    <x v="6"/>
    <x v="13"/>
    <n v="71712"/>
  </r>
  <r>
    <x v="132"/>
    <x v="132"/>
    <x v="6"/>
    <x v="13"/>
    <n v="71712"/>
  </r>
  <r>
    <x v="133"/>
    <x v="133"/>
    <x v="6"/>
    <x v="13"/>
    <n v="71712"/>
  </r>
  <r>
    <x v="134"/>
    <x v="134"/>
    <x v="6"/>
    <x v="13"/>
    <n v="71712"/>
  </r>
  <r>
    <x v="135"/>
    <x v="135"/>
    <x v="6"/>
    <x v="13"/>
    <n v="71712"/>
  </r>
  <r>
    <x v="136"/>
    <x v="136"/>
    <x v="6"/>
    <x v="13"/>
    <n v="71712"/>
  </r>
  <r>
    <x v="137"/>
    <x v="137"/>
    <x v="6"/>
    <x v="13"/>
    <n v="71713"/>
  </r>
  <r>
    <x v="138"/>
    <x v="138"/>
    <x v="6"/>
    <x v="13"/>
    <n v="71713"/>
  </r>
  <r>
    <x v="139"/>
    <x v="139"/>
    <x v="6"/>
    <x v="13"/>
    <n v="71713"/>
  </r>
  <r>
    <x v="140"/>
    <x v="140"/>
    <x v="6"/>
    <x v="13"/>
    <n v="71714"/>
  </r>
  <r>
    <x v="141"/>
    <x v="141"/>
    <x v="6"/>
    <x v="13"/>
    <n v="71714"/>
  </r>
  <r>
    <x v="142"/>
    <x v="142"/>
    <x v="6"/>
    <x v="13"/>
    <n v="71714"/>
  </r>
  <r>
    <x v="143"/>
    <x v="143"/>
    <x v="6"/>
    <x v="13"/>
    <n v="71715"/>
  </r>
  <r>
    <x v="144"/>
    <x v="144"/>
    <x v="6"/>
    <x v="14"/>
    <n v="71721"/>
  </r>
  <r>
    <x v="145"/>
    <x v="145"/>
    <x v="6"/>
    <x v="14"/>
    <n v="71721"/>
  </r>
  <r>
    <x v="146"/>
    <x v="146"/>
    <x v="6"/>
    <x v="14"/>
    <n v="71721"/>
  </r>
  <r>
    <x v="147"/>
    <x v="147"/>
    <x v="6"/>
    <x v="14"/>
    <n v="71722"/>
  </r>
  <r>
    <x v="148"/>
    <x v="148"/>
    <x v="6"/>
    <x v="14"/>
    <n v="71722"/>
  </r>
  <r>
    <x v="149"/>
    <x v="149"/>
    <x v="6"/>
    <x v="14"/>
    <n v="71723"/>
  </r>
  <r>
    <x v="150"/>
    <x v="150"/>
    <x v="6"/>
    <x v="14"/>
    <n v="71723"/>
  </r>
  <r>
    <x v="151"/>
    <x v="151"/>
    <x v="6"/>
    <x v="15"/>
    <n v="71731"/>
  </r>
  <r>
    <x v="152"/>
    <x v="152"/>
    <x v="6"/>
    <x v="15"/>
    <n v="71731"/>
  </r>
  <r>
    <x v="153"/>
    <x v="153"/>
    <x v="6"/>
    <x v="15"/>
    <n v="71731"/>
  </r>
  <r>
    <x v="154"/>
    <x v="154"/>
    <x v="6"/>
    <x v="15"/>
    <n v="71731"/>
  </r>
  <r>
    <x v="155"/>
    <x v="155"/>
    <x v="6"/>
    <x v="15"/>
    <n v="71731"/>
  </r>
  <r>
    <x v="156"/>
    <x v="156"/>
    <x v="6"/>
    <x v="15"/>
    <n v="71731"/>
  </r>
  <r>
    <x v="157"/>
    <x v="157"/>
    <x v="6"/>
    <x v="15"/>
    <n v="71731"/>
  </r>
  <r>
    <x v="158"/>
    <x v="158"/>
    <x v="6"/>
    <x v="15"/>
    <n v="71732"/>
  </r>
  <r>
    <x v="159"/>
    <x v="159"/>
    <x v="6"/>
    <x v="15"/>
    <n v="71732"/>
  </r>
  <r>
    <x v="160"/>
    <x v="160"/>
    <x v="6"/>
    <x v="15"/>
    <n v="71732"/>
  </r>
  <r>
    <x v="161"/>
    <x v="161"/>
    <x v="6"/>
    <x v="15"/>
    <n v="71732"/>
  </r>
  <r>
    <x v="162"/>
    <x v="162"/>
    <x v="6"/>
    <x v="15"/>
    <n v="71732"/>
  </r>
  <r>
    <x v="163"/>
    <x v="163"/>
    <x v="6"/>
    <x v="16"/>
    <n v="71751"/>
  </r>
  <r>
    <x v="164"/>
    <x v="164"/>
    <x v="6"/>
    <x v="16"/>
    <n v="71751"/>
  </r>
  <r>
    <x v="165"/>
    <x v="165"/>
    <x v="6"/>
    <x v="16"/>
    <n v="71751"/>
  </r>
  <r>
    <x v="166"/>
    <x v="166"/>
    <x v="6"/>
    <x v="16"/>
    <n v="71751"/>
  </r>
  <r>
    <x v="167"/>
    <x v="167"/>
    <x v="6"/>
    <x v="16"/>
    <n v="71751"/>
  </r>
  <r>
    <x v="168"/>
    <x v="168"/>
    <x v="6"/>
    <x v="16"/>
    <n v="71751"/>
  </r>
  <r>
    <x v="169"/>
    <x v="169"/>
    <x v="6"/>
    <x v="16"/>
    <n v="71752"/>
  </r>
  <r>
    <x v="170"/>
    <x v="170"/>
    <x v="6"/>
    <x v="17"/>
    <n v="71761"/>
  </r>
  <r>
    <x v="171"/>
    <x v="171"/>
    <x v="7"/>
    <x v="18"/>
    <n v="71921"/>
  </r>
  <r>
    <x v="172"/>
    <x v="172"/>
    <x v="7"/>
    <x v="18"/>
    <n v="71922"/>
  </r>
  <r>
    <x v="173"/>
    <x v="173"/>
    <x v="7"/>
    <x v="18"/>
    <n v="71926"/>
  </r>
  <r>
    <x v="174"/>
    <x v="174"/>
    <x v="8"/>
    <x v="19"/>
    <n v="73112"/>
  </r>
  <r>
    <x v="175"/>
    <x v="175"/>
    <x v="8"/>
    <x v="19"/>
    <n v="73114"/>
  </r>
  <r>
    <x v="176"/>
    <x v="176"/>
    <x v="8"/>
    <x v="19"/>
    <n v="73115"/>
  </r>
  <r>
    <x v="177"/>
    <x v="177"/>
    <x v="8"/>
    <x v="19"/>
    <n v="73113"/>
  </r>
  <r>
    <x v="178"/>
    <x v="178"/>
    <x v="8"/>
    <x v="20"/>
    <n v="73125"/>
  </r>
  <r>
    <x v="179"/>
    <x v="179"/>
    <x v="8"/>
    <x v="20"/>
    <n v="73124"/>
  </r>
  <r>
    <x v="180"/>
    <x v="180"/>
    <x v="9"/>
    <x v="21"/>
    <n v="73212"/>
  </r>
  <r>
    <x v="181"/>
    <x v="181"/>
    <x v="9"/>
    <x v="21"/>
    <n v="73213"/>
  </r>
  <r>
    <x v="182"/>
    <x v="182"/>
    <x v="9"/>
    <x v="21"/>
    <n v="73214"/>
  </r>
  <r>
    <x v="183"/>
    <x v="183"/>
    <x v="9"/>
    <x v="21"/>
    <n v="73215"/>
  </r>
  <r>
    <x v="184"/>
    <x v="184"/>
    <x v="9"/>
    <x v="22"/>
    <n v="73224"/>
  </r>
  <r>
    <x v="185"/>
    <x v="185"/>
    <x v="9"/>
    <x v="22"/>
    <n v="73225"/>
  </r>
  <r>
    <x v="186"/>
    <x v="186"/>
    <x v="9"/>
    <x v="22"/>
    <n v="73222"/>
  </r>
  <r>
    <x v="187"/>
    <x v="187"/>
    <x v="9"/>
    <x v="23"/>
    <n v="73231"/>
  </r>
  <r>
    <x v="188"/>
    <x v="188"/>
    <x v="9"/>
    <x v="23"/>
    <n v="73232"/>
  </r>
  <r>
    <x v="189"/>
    <x v="189"/>
    <x v="9"/>
    <x v="23"/>
    <n v="73233"/>
  </r>
  <r>
    <x v="190"/>
    <x v="190"/>
    <x v="9"/>
    <x v="23"/>
    <n v="73234"/>
  </r>
  <r>
    <x v="191"/>
    <x v="191"/>
    <x v="9"/>
    <x v="24"/>
    <n v="73244"/>
  </r>
  <r>
    <x v="192"/>
    <x v="192"/>
    <x v="9"/>
    <x v="24"/>
    <n v="73243"/>
  </r>
  <r>
    <x v="193"/>
    <x v="193"/>
    <x v="9"/>
    <x v="24"/>
    <n v="73241"/>
  </r>
  <r>
    <x v="194"/>
    <x v="194"/>
    <x v="9"/>
    <x v="24"/>
    <n v="73242"/>
  </r>
  <r>
    <x v="195"/>
    <x v="195"/>
    <x v="10"/>
    <x v="25"/>
    <n v="73312"/>
  </r>
  <r>
    <x v="196"/>
    <x v="196"/>
    <x v="10"/>
    <x v="25"/>
    <n v="73313"/>
  </r>
  <r>
    <x v="197"/>
    <x v="197"/>
    <x v="10"/>
    <x v="25"/>
    <n v="73313"/>
  </r>
  <r>
    <x v="198"/>
    <x v="198"/>
    <x v="10"/>
    <x v="25"/>
    <n v="73313"/>
  </r>
  <r>
    <x v="199"/>
    <x v="199"/>
    <x v="10"/>
    <x v="25"/>
    <n v="73314"/>
  </r>
  <r>
    <x v="200"/>
    <x v="200"/>
    <x v="10"/>
    <x v="25"/>
    <n v="73314"/>
  </r>
  <r>
    <x v="201"/>
    <x v="201"/>
    <x v="10"/>
    <x v="25"/>
    <n v="73314"/>
  </r>
  <r>
    <x v="202"/>
    <x v="202"/>
    <x v="10"/>
    <x v="25"/>
    <n v="73314"/>
  </r>
  <r>
    <x v="203"/>
    <x v="203"/>
    <x v="10"/>
    <x v="25"/>
    <n v="73314"/>
  </r>
  <r>
    <x v="204"/>
    <x v="204"/>
    <x v="10"/>
    <x v="25"/>
    <n v="73314"/>
  </r>
  <r>
    <x v="205"/>
    <x v="205"/>
    <x v="10"/>
    <x v="25"/>
    <n v="73315"/>
  </r>
  <r>
    <x v="206"/>
    <x v="206"/>
    <x v="10"/>
    <x v="25"/>
    <n v="73315"/>
  </r>
  <r>
    <x v="207"/>
    <x v="207"/>
    <x v="10"/>
    <x v="25"/>
    <n v="73315"/>
  </r>
  <r>
    <x v="208"/>
    <x v="208"/>
    <x v="10"/>
    <x v="25"/>
    <n v="73315"/>
  </r>
  <r>
    <x v="209"/>
    <x v="209"/>
    <x v="10"/>
    <x v="25"/>
    <n v="73315"/>
  </r>
  <r>
    <x v="210"/>
    <x v="210"/>
    <x v="10"/>
    <x v="25"/>
    <n v="73315"/>
  </r>
  <r>
    <x v="211"/>
    <x v="211"/>
    <x v="10"/>
    <x v="25"/>
    <n v="73316"/>
  </r>
  <r>
    <x v="212"/>
    <x v="212"/>
    <x v="10"/>
    <x v="25"/>
    <n v="73316"/>
  </r>
  <r>
    <x v="213"/>
    <x v="213"/>
    <x v="10"/>
    <x v="25"/>
    <n v="73316"/>
  </r>
  <r>
    <x v="214"/>
    <x v="214"/>
    <x v="10"/>
    <x v="25"/>
    <n v="73316"/>
  </r>
  <r>
    <x v="215"/>
    <x v="215"/>
    <x v="10"/>
    <x v="25"/>
    <n v="73316"/>
  </r>
  <r>
    <x v="216"/>
    <x v="216"/>
    <x v="10"/>
    <x v="25"/>
    <n v="73316"/>
  </r>
  <r>
    <x v="217"/>
    <x v="217"/>
    <x v="10"/>
    <x v="26"/>
    <n v="73323"/>
  </r>
  <r>
    <x v="218"/>
    <x v="218"/>
    <x v="10"/>
    <x v="26"/>
    <n v="73324"/>
  </r>
  <r>
    <x v="219"/>
    <x v="219"/>
    <x v="10"/>
    <x v="26"/>
    <n v="73324"/>
  </r>
  <r>
    <x v="220"/>
    <x v="220"/>
    <x v="10"/>
    <x v="26"/>
    <n v="73325"/>
  </r>
  <r>
    <x v="221"/>
    <x v="221"/>
    <x v="10"/>
    <x v="26"/>
    <n v="73325"/>
  </r>
  <r>
    <x v="222"/>
    <x v="222"/>
    <x v="10"/>
    <x v="26"/>
    <n v="73325"/>
  </r>
  <r>
    <x v="223"/>
    <x v="223"/>
    <x v="10"/>
    <x v="26"/>
    <n v="73322"/>
  </r>
  <r>
    <x v="224"/>
    <x v="224"/>
    <x v="11"/>
    <x v="27"/>
    <n v="74112"/>
  </r>
  <r>
    <x v="225"/>
    <x v="225"/>
    <x v="11"/>
    <x v="27"/>
    <n v="74113"/>
  </r>
  <r>
    <x v="226"/>
    <x v="226"/>
    <x v="11"/>
    <x v="27"/>
    <n v="74114"/>
  </r>
  <r>
    <x v="227"/>
    <x v="227"/>
    <x v="11"/>
    <x v="27"/>
    <n v="74114"/>
  </r>
  <r>
    <x v="228"/>
    <x v="228"/>
    <x v="11"/>
    <x v="27"/>
    <n v="74115"/>
  </r>
  <r>
    <x v="229"/>
    <x v="229"/>
    <x v="11"/>
    <x v="27"/>
    <n v="74115"/>
  </r>
  <r>
    <x v="230"/>
    <x v="230"/>
    <x v="11"/>
    <x v="28"/>
    <n v="74122"/>
  </r>
  <r>
    <x v="231"/>
    <x v="231"/>
    <x v="11"/>
    <x v="28"/>
    <n v="74122"/>
  </r>
  <r>
    <x v="232"/>
    <x v="232"/>
    <x v="11"/>
    <x v="28"/>
    <n v="74122"/>
  </r>
  <r>
    <x v="233"/>
    <x v="233"/>
    <x v="11"/>
    <x v="28"/>
    <n v="74122"/>
  </r>
  <r>
    <x v="234"/>
    <x v="234"/>
    <x v="11"/>
    <x v="28"/>
    <n v="74124"/>
  </r>
  <r>
    <x v="235"/>
    <x v="235"/>
    <x v="11"/>
    <x v="28"/>
    <n v="74126"/>
  </r>
  <r>
    <x v="236"/>
    <x v="236"/>
    <x v="11"/>
    <x v="29"/>
    <n v="74141"/>
  </r>
  <r>
    <x v="237"/>
    <x v="237"/>
    <x v="11"/>
    <x v="29"/>
    <n v="74141"/>
  </r>
  <r>
    <x v="238"/>
    <x v="238"/>
    <x v="11"/>
    <x v="29"/>
    <n v="74141"/>
  </r>
  <r>
    <x v="239"/>
    <x v="239"/>
    <x v="11"/>
    <x v="30"/>
    <n v="74151"/>
  </r>
  <r>
    <x v="240"/>
    <x v="240"/>
    <x v="11"/>
    <x v="30"/>
    <n v="74151"/>
  </r>
  <r>
    <x v="241"/>
    <x v="241"/>
    <x v="11"/>
    <x v="30"/>
    <n v="74151"/>
  </r>
  <r>
    <x v="242"/>
    <x v="242"/>
    <x v="11"/>
    <x v="30"/>
    <n v="74151"/>
  </r>
  <r>
    <x v="243"/>
    <x v="243"/>
    <x v="11"/>
    <x v="30"/>
    <n v="74151"/>
  </r>
  <r>
    <x v="244"/>
    <x v="244"/>
    <x v="11"/>
    <x v="30"/>
    <n v="74152"/>
  </r>
  <r>
    <x v="245"/>
    <x v="245"/>
    <x v="11"/>
    <x v="30"/>
    <n v="74152"/>
  </r>
  <r>
    <x v="246"/>
    <x v="246"/>
    <x v="11"/>
    <x v="30"/>
    <n v="74152"/>
  </r>
  <r>
    <x v="247"/>
    <x v="247"/>
    <x v="11"/>
    <x v="30"/>
    <n v="74152"/>
  </r>
  <r>
    <x v="248"/>
    <x v="248"/>
    <x v="11"/>
    <x v="30"/>
    <n v="74152"/>
  </r>
  <r>
    <x v="249"/>
    <x v="249"/>
    <x v="11"/>
    <x v="30"/>
    <n v="74152"/>
  </r>
  <r>
    <x v="250"/>
    <x v="250"/>
    <x v="11"/>
    <x v="30"/>
    <n v="74153"/>
  </r>
  <r>
    <x v="251"/>
    <x v="251"/>
    <x v="11"/>
    <x v="30"/>
    <n v="74153"/>
  </r>
  <r>
    <x v="252"/>
    <x v="252"/>
    <x v="11"/>
    <x v="30"/>
    <n v="74153"/>
  </r>
  <r>
    <x v="253"/>
    <x v="253"/>
    <x v="11"/>
    <x v="30"/>
    <n v="74153"/>
  </r>
  <r>
    <x v="254"/>
    <x v="254"/>
    <x v="11"/>
    <x v="30"/>
    <n v="74153"/>
  </r>
  <r>
    <x v="255"/>
    <x v="255"/>
    <x v="11"/>
    <x v="30"/>
    <n v="74153"/>
  </r>
  <r>
    <x v="256"/>
    <x v="256"/>
    <x v="11"/>
    <x v="30"/>
    <n v="74153"/>
  </r>
  <r>
    <x v="257"/>
    <x v="257"/>
    <x v="11"/>
    <x v="30"/>
    <n v="74153"/>
  </r>
  <r>
    <x v="258"/>
    <x v="258"/>
    <x v="11"/>
    <x v="30"/>
    <n v="74154"/>
  </r>
  <r>
    <x v="259"/>
    <x v="259"/>
    <x v="11"/>
    <x v="30"/>
    <n v="74154"/>
  </r>
  <r>
    <x v="260"/>
    <x v="260"/>
    <x v="11"/>
    <x v="30"/>
    <n v="74154"/>
  </r>
  <r>
    <x v="261"/>
    <x v="261"/>
    <x v="11"/>
    <x v="30"/>
    <n v="74154"/>
  </r>
  <r>
    <x v="262"/>
    <x v="262"/>
    <x v="11"/>
    <x v="30"/>
    <n v="74156"/>
  </r>
  <r>
    <x v="263"/>
    <x v="263"/>
    <x v="11"/>
    <x v="30"/>
    <n v="74156"/>
  </r>
  <r>
    <x v="264"/>
    <x v="264"/>
    <x v="11"/>
    <x v="30"/>
    <n v="74156"/>
  </r>
  <r>
    <x v="265"/>
    <x v="265"/>
    <x v="11"/>
    <x v="30"/>
    <n v="74156"/>
  </r>
  <r>
    <x v="266"/>
    <x v="266"/>
    <x v="11"/>
    <x v="30"/>
    <n v="74156"/>
  </r>
  <r>
    <x v="267"/>
    <x v="267"/>
    <x v="11"/>
    <x v="30"/>
    <n v="74158"/>
  </r>
  <r>
    <x v="268"/>
    <x v="268"/>
    <x v="11"/>
    <x v="30"/>
    <n v="74158"/>
  </r>
  <r>
    <x v="269"/>
    <x v="269"/>
    <x v="11"/>
    <x v="30"/>
    <n v="74159"/>
  </r>
  <r>
    <x v="270"/>
    <x v="270"/>
    <x v="11"/>
    <x v="30"/>
    <n v="74159"/>
  </r>
  <r>
    <x v="271"/>
    <x v="271"/>
    <x v="11"/>
    <x v="30"/>
    <n v="74155"/>
  </r>
  <r>
    <x v="272"/>
    <x v="272"/>
    <x v="12"/>
    <x v="31"/>
    <n v="74212"/>
  </r>
  <r>
    <x v="273"/>
    <x v="273"/>
    <x v="12"/>
    <x v="31"/>
    <n v="74212"/>
  </r>
  <r>
    <x v="274"/>
    <x v="274"/>
    <x v="12"/>
    <x v="31"/>
    <n v="74212"/>
  </r>
  <r>
    <x v="275"/>
    <x v="275"/>
    <x v="12"/>
    <x v="31"/>
    <n v="74212"/>
  </r>
  <r>
    <x v="276"/>
    <x v="276"/>
    <x v="12"/>
    <x v="31"/>
    <n v="74212"/>
  </r>
  <r>
    <x v="277"/>
    <x v="277"/>
    <x v="12"/>
    <x v="31"/>
    <n v="74212"/>
  </r>
  <r>
    <x v="278"/>
    <x v="278"/>
    <x v="12"/>
    <x v="31"/>
    <n v="74212"/>
  </r>
  <r>
    <x v="279"/>
    <x v="279"/>
    <x v="12"/>
    <x v="31"/>
    <n v="74213"/>
  </r>
  <r>
    <x v="280"/>
    <x v="280"/>
    <x v="12"/>
    <x v="31"/>
    <n v="74214"/>
  </r>
  <r>
    <x v="281"/>
    <x v="281"/>
    <x v="12"/>
    <x v="31"/>
    <n v="74214"/>
  </r>
  <r>
    <x v="282"/>
    <x v="282"/>
    <x v="12"/>
    <x v="31"/>
    <n v="74214"/>
  </r>
  <r>
    <x v="283"/>
    <x v="283"/>
    <x v="12"/>
    <x v="31"/>
    <n v="74214"/>
  </r>
  <r>
    <x v="284"/>
    <x v="284"/>
    <x v="12"/>
    <x v="31"/>
    <n v="74214"/>
  </r>
  <r>
    <x v="285"/>
    <x v="285"/>
    <x v="12"/>
    <x v="31"/>
    <n v="74214"/>
  </r>
  <r>
    <x v="286"/>
    <x v="286"/>
    <x v="12"/>
    <x v="31"/>
    <n v="74215"/>
  </r>
  <r>
    <x v="287"/>
    <x v="287"/>
    <x v="12"/>
    <x v="31"/>
    <n v="74215"/>
  </r>
  <r>
    <x v="288"/>
    <x v="288"/>
    <x v="12"/>
    <x v="31"/>
    <n v="74215"/>
  </r>
  <r>
    <x v="289"/>
    <x v="289"/>
    <x v="12"/>
    <x v="31"/>
    <n v="74215"/>
  </r>
  <r>
    <x v="290"/>
    <x v="290"/>
    <x v="12"/>
    <x v="31"/>
    <n v="74215"/>
  </r>
  <r>
    <x v="291"/>
    <x v="291"/>
    <x v="12"/>
    <x v="31"/>
    <n v="74215"/>
  </r>
  <r>
    <x v="292"/>
    <x v="292"/>
    <x v="12"/>
    <x v="32"/>
    <n v="74221"/>
  </r>
  <r>
    <x v="293"/>
    <x v="293"/>
    <x v="12"/>
    <x v="32"/>
    <n v="74222"/>
  </r>
  <r>
    <x v="294"/>
    <x v="294"/>
    <x v="12"/>
    <x v="32"/>
    <n v="74222"/>
  </r>
  <r>
    <x v="295"/>
    <x v="295"/>
    <x v="12"/>
    <x v="32"/>
    <n v="74222"/>
  </r>
  <r>
    <x v="296"/>
    <x v="296"/>
    <x v="12"/>
    <x v="32"/>
    <n v="74222"/>
  </r>
  <r>
    <x v="297"/>
    <x v="297"/>
    <x v="12"/>
    <x v="32"/>
    <n v="74222"/>
  </r>
  <r>
    <x v="298"/>
    <x v="298"/>
    <x v="12"/>
    <x v="32"/>
    <n v="74222"/>
  </r>
  <r>
    <x v="299"/>
    <x v="299"/>
    <x v="12"/>
    <x v="32"/>
    <n v="74222"/>
  </r>
  <r>
    <x v="300"/>
    <x v="300"/>
    <x v="12"/>
    <x v="32"/>
    <n v="74222"/>
  </r>
  <r>
    <x v="301"/>
    <x v="301"/>
    <x v="12"/>
    <x v="32"/>
    <n v="74222"/>
  </r>
  <r>
    <x v="302"/>
    <x v="302"/>
    <x v="12"/>
    <x v="32"/>
    <n v="74223"/>
  </r>
  <r>
    <x v="303"/>
    <x v="303"/>
    <x v="12"/>
    <x v="32"/>
    <n v="74223"/>
  </r>
  <r>
    <x v="304"/>
    <x v="304"/>
    <x v="12"/>
    <x v="32"/>
    <n v="74224"/>
  </r>
  <r>
    <x v="305"/>
    <x v="305"/>
    <x v="12"/>
    <x v="32"/>
    <n v="74224"/>
  </r>
  <r>
    <x v="306"/>
    <x v="306"/>
    <x v="12"/>
    <x v="32"/>
    <n v="74225"/>
  </r>
  <r>
    <x v="307"/>
    <x v="307"/>
    <x v="12"/>
    <x v="32"/>
    <n v="74225"/>
  </r>
  <r>
    <x v="308"/>
    <x v="308"/>
    <x v="12"/>
    <x v="32"/>
    <n v="74225"/>
  </r>
  <r>
    <x v="309"/>
    <x v="309"/>
    <x v="12"/>
    <x v="32"/>
    <n v="74225"/>
  </r>
  <r>
    <x v="310"/>
    <x v="310"/>
    <x v="12"/>
    <x v="32"/>
    <n v="74226"/>
  </r>
  <r>
    <x v="311"/>
    <x v="311"/>
    <x v="12"/>
    <x v="32"/>
    <n v="74227"/>
  </r>
  <r>
    <x v="312"/>
    <x v="312"/>
    <x v="12"/>
    <x v="32"/>
    <n v="74227"/>
  </r>
  <r>
    <x v="313"/>
    <x v="313"/>
    <x v="12"/>
    <x v="32"/>
    <n v="74228"/>
  </r>
  <r>
    <x v="314"/>
    <x v="314"/>
    <x v="12"/>
    <x v="32"/>
    <n v="74228"/>
  </r>
  <r>
    <x v="315"/>
    <x v="315"/>
    <x v="12"/>
    <x v="32"/>
    <n v="74228"/>
  </r>
  <r>
    <x v="316"/>
    <x v="316"/>
    <x v="12"/>
    <x v="32"/>
    <n v="74228"/>
  </r>
  <r>
    <x v="317"/>
    <x v="317"/>
    <x v="12"/>
    <x v="32"/>
    <n v="74228"/>
  </r>
  <r>
    <x v="318"/>
    <x v="318"/>
    <x v="12"/>
    <x v="32"/>
    <n v="74228"/>
  </r>
  <r>
    <x v="319"/>
    <x v="319"/>
    <x v="12"/>
    <x v="32"/>
    <n v="74228"/>
  </r>
  <r>
    <x v="320"/>
    <x v="320"/>
    <x v="12"/>
    <x v="32"/>
    <n v="74228"/>
  </r>
  <r>
    <x v="321"/>
    <x v="321"/>
    <x v="12"/>
    <x v="32"/>
    <n v="74229"/>
  </r>
  <r>
    <x v="322"/>
    <x v="322"/>
    <x v="12"/>
    <x v="32"/>
    <n v="74229"/>
  </r>
  <r>
    <x v="323"/>
    <x v="323"/>
    <x v="12"/>
    <x v="32"/>
    <n v="74229"/>
  </r>
  <r>
    <x v="324"/>
    <x v="324"/>
    <x v="12"/>
    <x v="32"/>
    <n v="74229"/>
  </r>
  <r>
    <x v="325"/>
    <x v="325"/>
    <x v="12"/>
    <x v="32"/>
    <n v="74229"/>
  </r>
  <r>
    <x v="326"/>
    <x v="326"/>
    <x v="12"/>
    <x v="33"/>
    <n v="74231"/>
  </r>
  <r>
    <x v="327"/>
    <x v="327"/>
    <x v="12"/>
    <x v="33"/>
    <n v="74231"/>
  </r>
  <r>
    <x v="328"/>
    <x v="328"/>
    <x v="12"/>
    <x v="33"/>
    <n v="74231"/>
  </r>
  <r>
    <x v="329"/>
    <x v="329"/>
    <x v="12"/>
    <x v="33"/>
    <n v="74231"/>
  </r>
  <r>
    <x v="330"/>
    <x v="330"/>
    <x v="12"/>
    <x v="33"/>
    <n v="74232"/>
  </r>
  <r>
    <x v="331"/>
    <x v="331"/>
    <x v="12"/>
    <x v="33"/>
    <n v="74232"/>
  </r>
  <r>
    <x v="332"/>
    <x v="332"/>
    <x v="12"/>
    <x v="33"/>
    <n v="74232"/>
  </r>
  <r>
    <x v="333"/>
    <x v="333"/>
    <x v="12"/>
    <x v="33"/>
    <n v="74232"/>
  </r>
  <r>
    <x v="334"/>
    <x v="334"/>
    <x v="12"/>
    <x v="33"/>
    <n v="74232"/>
  </r>
  <r>
    <x v="335"/>
    <x v="335"/>
    <x v="12"/>
    <x v="33"/>
    <n v="74232"/>
  </r>
  <r>
    <x v="336"/>
    <x v="336"/>
    <x v="12"/>
    <x v="33"/>
    <n v="74232"/>
  </r>
  <r>
    <x v="337"/>
    <x v="337"/>
    <x v="12"/>
    <x v="33"/>
    <n v="74232"/>
  </r>
  <r>
    <x v="338"/>
    <x v="338"/>
    <x v="12"/>
    <x v="33"/>
    <n v="74233"/>
  </r>
  <r>
    <x v="339"/>
    <x v="339"/>
    <x v="12"/>
    <x v="33"/>
    <n v="74234"/>
  </r>
  <r>
    <x v="340"/>
    <x v="340"/>
    <x v="12"/>
    <x v="33"/>
    <n v="74235"/>
  </r>
  <r>
    <x v="341"/>
    <x v="341"/>
    <x v="12"/>
    <x v="33"/>
    <n v="74236"/>
  </r>
  <r>
    <x v="342"/>
    <x v="342"/>
    <x v="13"/>
    <x v="34"/>
    <n v="74312"/>
  </r>
  <r>
    <x v="343"/>
    <x v="343"/>
    <x v="13"/>
    <x v="34"/>
    <n v="74312"/>
  </r>
  <r>
    <x v="344"/>
    <x v="344"/>
    <x v="13"/>
    <x v="34"/>
    <n v="74312"/>
  </r>
  <r>
    <x v="345"/>
    <x v="345"/>
    <x v="13"/>
    <x v="34"/>
    <n v="74312"/>
  </r>
  <r>
    <x v="346"/>
    <x v="346"/>
    <x v="13"/>
    <x v="35"/>
    <n v="74322"/>
  </r>
  <r>
    <x v="347"/>
    <x v="347"/>
    <x v="13"/>
    <x v="35"/>
    <n v="74322"/>
  </r>
  <r>
    <x v="348"/>
    <x v="348"/>
    <x v="13"/>
    <x v="35"/>
    <n v="74322"/>
  </r>
  <r>
    <x v="349"/>
    <x v="349"/>
    <x v="13"/>
    <x v="35"/>
    <n v="74322"/>
  </r>
  <r>
    <x v="350"/>
    <x v="350"/>
    <x v="13"/>
    <x v="36"/>
    <n v="74332"/>
  </r>
  <r>
    <x v="351"/>
    <x v="351"/>
    <x v="13"/>
    <x v="36"/>
    <n v="74332"/>
  </r>
  <r>
    <x v="352"/>
    <x v="352"/>
    <x v="13"/>
    <x v="36"/>
    <n v="74332"/>
  </r>
  <r>
    <x v="353"/>
    <x v="353"/>
    <x v="13"/>
    <x v="36"/>
    <n v="74332"/>
  </r>
  <r>
    <x v="354"/>
    <x v="354"/>
    <x v="13"/>
    <x v="36"/>
    <n v="74332"/>
  </r>
  <r>
    <x v="355"/>
    <x v="355"/>
    <x v="13"/>
    <x v="36"/>
    <n v="74332"/>
  </r>
  <r>
    <x v="356"/>
    <x v="356"/>
    <x v="13"/>
    <x v="36"/>
    <n v="74332"/>
  </r>
  <r>
    <x v="357"/>
    <x v="357"/>
    <x v="13"/>
    <x v="36"/>
    <n v="74332"/>
  </r>
  <r>
    <x v="358"/>
    <x v="358"/>
    <x v="13"/>
    <x v="36"/>
    <n v="74333"/>
  </r>
  <r>
    <x v="359"/>
    <x v="359"/>
    <x v="13"/>
    <x v="36"/>
    <n v="74334"/>
  </r>
  <r>
    <x v="360"/>
    <x v="360"/>
    <x v="13"/>
    <x v="36"/>
    <n v="74334"/>
  </r>
  <r>
    <x v="361"/>
    <x v="361"/>
    <x v="13"/>
    <x v="36"/>
    <n v="74334"/>
  </r>
  <r>
    <x v="362"/>
    <x v="362"/>
    <x v="13"/>
    <x v="36"/>
    <n v="74335"/>
  </r>
  <r>
    <x v="363"/>
    <x v="363"/>
    <x v="13"/>
    <x v="36"/>
    <n v="74335"/>
  </r>
  <r>
    <x v="364"/>
    <x v="364"/>
    <x v="13"/>
    <x v="36"/>
    <n v="74335"/>
  </r>
  <r>
    <x v="365"/>
    <x v="365"/>
    <x v="13"/>
    <x v="37"/>
    <n v="74342"/>
  </r>
  <r>
    <x v="366"/>
    <x v="366"/>
    <x v="13"/>
    <x v="37"/>
    <n v="74342"/>
  </r>
  <r>
    <x v="367"/>
    <x v="367"/>
    <x v="13"/>
    <x v="37"/>
    <n v="74344"/>
  </r>
  <r>
    <x v="368"/>
    <x v="368"/>
    <x v="13"/>
    <x v="38"/>
    <n v="74352"/>
  </r>
  <r>
    <x v="369"/>
    <x v="369"/>
    <x v="13"/>
    <x v="38"/>
    <n v="74352"/>
  </r>
  <r>
    <x v="370"/>
    <x v="370"/>
    <x v="13"/>
    <x v="38"/>
    <n v="74352"/>
  </r>
  <r>
    <x v="371"/>
    <x v="371"/>
    <x v="13"/>
    <x v="38"/>
    <n v="74352"/>
  </r>
  <r>
    <x v="372"/>
    <x v="372"/>
    <x v="13"/>
    <x v="38"/>
    <n v="74352"/>
  </r>
  <r>
    <x v="373"/>
    <x v="373"/>
    <x v="13"/>
    <x v="38"/>
    <n v="74352"/>
  </r>
  <r>
    <x v="374"/>
    <x v="374"/>
    <x v="13"/>
    <x v="39"/>
    <n v="74392"/>
  </r>
  <r>
    <x v="375"/>
    <x v="375"/>
    <x v="13"/>
    <x v="39"/>
    <n v="74392"/>
  </r>
  <r>
    <x v="376"/>
    <x v="376"/>
    <x v="13"/>
    <x v="39"/>
    <n v="74392"/>
  </r>
  <r>
    <x v="377"/>
    <x v="377"/>
    <x v="13"/>
    <x v="39"/>
    <n v="74392"/>
  </r>
  <r>
    <x v="378"/>
    <x v="378"/>
    <x v="13"/>
    <x v="39"/>
    <n v="74392"/>
  </r>
  <r>
    <x v="379"/>
    <x v="379"/>
    <x v="13"/>
    <x v="39"/>
    <n v="74392"/>
  </r>
  <r>
    <x v="380"/>
    <x v="380"/>
    <x v="13"/>
    <x v="39"/>
    <n v="74392"/>
  </r>
  <r>
    <x v="381"/>
    <x v="381"/>
    <x v="13"/>
    <x v="39"/>
    <n v="74395"/>
  </r>
  <r>
    <x v="382"/>
    <x v="382"/>
    <x v="14"/>
    <x v="40"/>
    <n v="74412"/>
  </r>
  <r>
    <x v="383"/>
    <x v="383"/>
    <x v="14"/>
    <x v="40"/>
    <n v="74414"/>
  </r>
  <r>
    <x v="384"/>
    <x v="384"/>
    <x v="14"/>
    <x v="40"/>
    <n v="74414"/>
  </r>
  <r>
    <x v="385"/>
    <x v="385"/>
    <x v="14"/>
    <x v="40"/>
    <n v="74415"/>
  </r>
  <r>
    <x v="386"/>
    <x v="386"/>
    <x v="14"/>
    <x v="40"/>
    <n v="74413"/>
  </r>
  <r>
    <x v="387"/>
    <x v="387"/>
    <x v="14"/>
    <x v="41"/>
    <n v="74424"/>
  </r>
  <r>
    <x v="388"/>
    <x v="388"/>
    <x v="14"/>
    <x v="41"/>
    <n v="74425"/>
  </r>
  <r>
    <x v="389"/>
    <x v="389"/>
    <x v="14"/>
    <x v="41"/>
    <n v="74422"/>
  </r>
  <r>
    <x v="390"/>
    <x v="390"/>
    <x v="15"/>
    <x v="42"/>
    <n v="74511"/>
  </r>
  <r>
    <x v="391"/>
    <x v="391"/>
    <x v="15"/>
    <x v="42"/>
    <n v="74511"/>
  </r>
  <r>
    <x v="392"/>
    <x v="392"/>
    <x v="15"/>
    <x v="42"/>
    <n v="74511"/>
  </r>
  <r>
    <x v="393"/>
    <x v="393"/>
    <x v="15"/>
    <x v="42"/>
    <n v="74512"/>
  </r>
  <r>
    <x v="394"/>
    <x v="394"/>
    <x v="15"/>
    <x v="42"/>
    <n v="74512"/>
  </r>
  <r>
    <x v="395"/>
    <x v="395"/>
    <x v="15"/>
    <x v="42"/>
    <n v="74512"/>
  </r>
  <r>
    <x v="396"/>
    <x v="396"/>
    <x v="15"/>
    <x v="42"/>
    <n v="74512"/>
  </r>
  <r>
    <x v="397"/>
    <x v="397"/>
    <x v="15"/>
    <x v="42"/>
    <n v="74512"/>
  </r>
  <r>
    <x v="398"/>
    <x v="398"/>
    <x v="15"/>
    <x v="42"/>
    <n v="74512"/>
  </r>
  <r>
    <x v="399"/>
    <x v="399"/>
    <x v="15"/>
    <x v="42"/>
    <n v="74512"/>
  </r>
  <r>
    <x v="400"/>
    <x v="400"/>
    <x v="15"/>
    <x v="42"/>
    <n v="74512"/>
  </r>
  <r>
    <x v="401"/>
    <x v="401"/>
    <x v="15"/>
    <x v="42"/>
    <n v="74513"/>
  </r>
  <r>
    <x v="402"/>
    <x v="402"/>
    <x v="15"/>
    <x v="42"/>
    <n v="74513"/>
  </r>
  <r>
    <x v="403"/>
    <x v="403"/>
    <x v="15"/>
    <x v="42"/>
    <n v="74513"/>
  </r>
  <r>
    <x v="404"/>
    <x v="404"/>
    <x v="15"/>
    <x v="42"/>
    <n v="74514"/>
  </r>
  <r>
    <x v="405"/>
    <x v="405"/>
    <x v="15"/>
    <x v="42"/>
    <n v="74514"/>
  </r>
  <r>
    <x v="406"/>
    <x v="406"/>
    <x v="15"/>
    <x v="42"/>
    <n v="74514"/>
  </r>
  <r>
    <x v="407"/>
    <x v="407"/>
    <x v="15"/>
    <x v="42"/>
    <n v="74514"/>
  </r>
  <r>
    <x v="408"/>
    <x v="408"/>
    <x v="15"/>
    <x v="42"/>
    <n v="74515"/>
  </r>
  <r>
    <x v="409"/>
    <x v="409"/>
    <x v="15"/>
    <x v="42"/>
    <n v="74515"/>
  </r>
  <r>
    <x v="410"/>
    <x v="410"/>
    <x v="15"/>
    <x v="42"/>
    <n v="74515"/>
  </r>
  <r>
    <x v="411"/>
    <x v="411"/>
    <x v="15"/>
    <x v="42"/>
    <n v="74515"/>
  </r>
  <r>
    <x v="412"/>
    <x v="412"/>
    <x v="15"/>
    <x v="42"/>
    <n v="74515"/>
  </r>
  <r>
    <x v="413"/>
    <x v="413"/>
    <x v="15"/>
    <x v="42"/>
    <n v="74516"/>
  </r>
  <r>
    <x v="414"/>
    <x v="414"/>
    <x v="15"/>
    <x v="42"/>
    <n v="74516"/>
  </r>
  <r>
    <x v="415"/>
    <x v="415"/>
    <x v="15"/>
    <x v="42"/>
    <n v="74516"/>
  </r>
  <r>
    <x v="416"/>
    <x v="416"/>
    <x v="16"/>
    <x v="43"/>
    <n v="77211"/>
  </r>
  <r>
    <x v="417"/>
    <x v="417"/>
    <x v="16"/>
    <x v="43"/>
    <n v="77211"/>
  </r>
  <r>
    <x v="418"/>
    <x v="418"/>
    <x v="16"/>
    <x v="43"/>
    <n v="77211"/>
  </r>
  <r>
    <x v="419"/>
    <x v="419"/>
    <x v="16"/>
    <x v="43"/>
    <n v="77211"/>
  </r>
  <r>
    <x v="420"/>
    <x v="420"/>
    <x v="16"/>
    <x v="43"/>
    <n v="77212"/>
  </r>
  <r>
    <x v="421"/>
    <x v="421"/>
    <x v="16"/>
    <x v="43"/>
    <n v="77212"/>
  </r>
  <r>
    <x v="422"/>
    <x v="422"/>
    <x v="16"/>
    <x v="43"/>
    <n v="77212"/>
  </r>
  <r>
    <x v="423"/>
    <x v="423"/>
    <x v="17"/>
    <x v="44"/>
    <n v="78131"/>
  </r>
  <r>
    <x v="424"/>
    <x v="424"/>
    <x v="17"/>
    <x v="44"/>
    <n v="78131"/>
  </r>
  <r>
    <x v="425"/>
    <x v="425"/>
    <x v="17"/>
    <x v="44"/>
    <n v="78131"/>
  </r>
  <r>
    <x v="426"/>
    <x v="426"/>
    <x v="17"/>
    <x v="44"/>
    <n v="78131"/>
  </r>
  <r>
    <x v="427"/>
    <x v="427"/>
    <x v="17"/>
    <x v="44"/>
    <n v="78131"/>
  </r>
  <r>
    <x v="428"/>
    <x v="428"/>
    <x v="17"/>
    <x v="44"/>
    <n v="78131"/>
  </r>
  <r>
    <x v="429"/>
    <x v="429"/>
    <x v="17"/>
    <x v="44"/>
    <n v="78131"/>
  </r>
  <r>
    <x v="430"/>
    <x v="430"/>
    <x v="17"/>
    <x v="44"/>
    <n v="78131"/>
  </r>
  <r>
    <x v="431"/>
    <x v="431"/>
    <x v="17"/>
    <x v="44"/>
    <n v="78132"/>
  </r>
  <r>
    <x v="432"/>
    <x v="432"/>
    <x v="17"/>
    <x v="44"/>
    <n v="78132"/>
  </r>
  <r>
    <x v="433"/>
    <x v="433"/>
    <x v="17"/>
    <x v="44"/>
    <n v="78132"/>
  </r>
  <r>
    <x v="434"/>
    <x v="434"/>
    <x v="17"/>
    <x v="44"/>
    <n v="78132"/>
  </r>
  <r>
    <x v="435"/>
    <x v="435"/>
    <x v="17"/>
    <x v="44"/>
    <n v="78134"/>
  </r>
  <r>
    <x v="436"/>
    <x v="436"/>
    <x v="17"/>
    <x v="44"/>
    <n v="78135"/>
  </r>
  <r>
    <x v="437"/>
    <x v="437"/>
    <x v="17"/>
    <x v="44"/>
    <n v="78135"/>
  </r>
  <r>
    <x v="438"/>
    <x v="438"/>
    <x v="17"/>
    <x v="44"/>
    <n v="78133"/>
  </r>
  <r>
    <x v="439"/>
    <x v="439"/>
    <x v="17"/>
    <x v="44"/>
    <n v="78136"/>
  </r>
  <r>
    <x v="440"/>
    <x v="440"/>
    <x v="18"/>
    <x v="45"/>
    <n v="81112"/>
  </r>
  <r>
    <x v="441"/>
    <x v="441"/>
    <x v="18"/>
    <x v="45"/>
    <n v="81112"/>
  </r>
  <r>
    <x v="442"/>
    <x v="442"/>
    <x v="18"/>
    <x v="45"/>
    <n v="81112"/>
  </r>
  <r>
    <x v="443"/>
    <x v="443"/>
    <x v="18"/>
    <x v="45"/>
    <n v="81112"/>
  </r>
  <r>
    <x v="444"/>
    <x v="444"/>
    <x v="18"/>
    <x v="45"/>
    <n v="81112"/>
  </r>
  <r>
    <x v="445"/>
    <x v="445"/>
    <x v="18"/>
    <x v="45"/>
    <n v="81112"/>
  </r>
  <r>
    <x v="446"/>
    <x v="446"/>
    <x v="18"/>
    <x v="45"/>
    <n v="81114"/>
  </r>
  <r>
    <x v="447"/>
    <x v="447"/>
    <x v="18"/>
    <x v="45"/>
    <n v="81114"/>
  </r>
  <r>
    <x v="448"/>
    <x v="448"/>
    <x v="18"/>
    <x v="45"/>
    <n v="81114"/>
  </r>
  <r>
    <x v="449"/>
    <x v="449"/>
    <x v="18"/>
    <x v="45"/>
    <n v="81114"/>
  </r>
  <r>
    <x v="450"/>
    <x v="450"/>
    <x v="18"/>
    <x v="45"/>
    <n v="81115"/>
  </r>
  <r>
    <x v="451"/>
    <x v="451"/>
    <x v="18"/>
    <x v="45"/>
    <n v="81115"/>
  </r>
  <r>
    <x v="452"/>
    <x v="452"/>
    <x v="18"/>
    <x v="45"/>
    <n v="81115"/>
  </r>
  <r>
    <x v="453"/>
    <x v="453"/>
    <x v="19"/>
    <x v="46"/>
    <n v="81212"/>
  </r>
  <r>
    <x v="454"/>
    <x v="454"/>
    <x v="19"/>
    <x v="46"/>
    <n v="81212"/>
  </r>
  <r>
    <x v="455"/>
    <x v="455"/>
    <x v="19"/>
    <x v="46"/>
    <n v="81213"/>
  </r>
  <r>
    <x v="456"/>
    <x v="456"/>
    <x v="19"/>
    <x v="46"/>
    <n v="81214"/>
  </r>
  <r>
    <x v="457"/>
    <x v="457"/>
    <x v="19"/>
    <x v="46"/>
    <n v="81215"/>
  </r>
  <r>
    <x v="458"/>
    <x v="458"/>
    <x v="20"/>
    <x v="47"/>
    <n v="81314"/>
  </r>
  <r>
    <x v="459"/>
    <x v="459"/>
    <x v="20"/>
    <x v="47"/>
    <n v="81315"/>
  </r>
  <r>
    <x v="460"/>
    <x v="460"/>
    <x v="20"/>
    <x v="47"/>
    <n v="81312"/>
  </r>
  <r>
    <x v="461"/>
    <x v="461"/>
    <x v="21"/>
    <x v="48"/>
    <n v="82112"/>
  </r>
  <r>
    <x v="462"/>
    <x v="462"/>
    <x v="21"/>
    <x v="48"/>
    <n v="82114"/>
  </r>
  <r>
    <x v="463"/>
    <x v="463"/>
    <x v="22"/>
    <x v="49"/>
    <n v="82215"/>
  </r>
  <r>
    <x v="464"/>
    <x v="464"/>
    <x v="22"/>
    <x v="49"/>
    <n v="82214"/>
  </r>
  <r>
    <x v="465"/>
    <x v="465"/>
    <x v="23"/>
    <x v="50"/>
    <n v="82315"/>
  </r>
  <r>
    <x v="466"/>
    <x v="466"/>
    <x v="23"/>
    <x v="50"/>
    <n v="82314"/>
  </r>
  <r>
    <x v="467"/>
    <x v="467"/>
    <x v="24"/>
    <x v="51"/>
    <n v="84112"/>
  </r>
  <r>
    <x v="468"/>
    <x v="468"/>
    <x v="24"/>
    <x v="51"/>
    <n v="84114"/>
  </r>
  <r>
    <x v="469"/>
    <x v="469"/>
    <x v="24"/>
    <x v="51"/>
    <n v="84115"/>
  </r>
  <r>
    <x v="470"/>
    <x v="470"/>
    <x v="25"/>
    <x v="52"/>
    <n v="91112"/>
  </r>
  <r>
    <x v="471"/>
    <x v="471"/>
    <x v="25"/>
    <x v="53"/>
    <n v="91144"/>
  </r>
  <r>
    <x v="472"/>
    <x v="472"/>
    <x v="25"/>
    <x v="53"/>
    <n v="91145"/>
  </r>
  <r>
    <x v="473"/>
    <x v="473"/>
    <x v="25"/>
    <x v="53"/>
    <n v="91143"/>
  </r>
  <r>
    <x v="474"/>
    <x v="474"/>
    <x v="25"/>
    <x v="54"/>
    <n v="91154"/>
  </r>
  <r>
    <x v="475"/>
    <x v="475"/>
    <x v="25"/>
    <x v="54"/>
    <n v="91155"/>
  </r>
  <r>
    <x v="476"/>
    <x v="476"/>
    <x v="25"/>
    <x v="55"/>
    <n v="91185"/>
  </r>
  <r>
    <x v="477"/>
    <x v="477"/>
    <x v="26"/>
    <x v="56"/>
    <n v="91234"/>
  </r>
  <r>
    <x v="478"/>
    <x v="478"/>
    <x v="26"/>
    <x v="56"/>
    <n v="91232"/>
  </r>
  <r>
    <x v="479"/>
    <x v="479"/>
    <x v="26"/>
    <x v="57"/>
    <n v="91242"/>
  </r>
  <r>
    <x v="480"/>
    <x v="480"/>
    <x v="26"/>
    <x v="58"/>
    <n v="91222"/>
  </r>
  <r>
    <x v="481"/>
    <x v="481"/>
    <x v="27"/>
    <x v="59"/>
    <n v="92112"/>
  </r>
  <r>
    <x v="482"/>
    <x v="482"/>
    <x v="27"/>
    <x v="60"/>
    <n v="92154"/>
  </r>
  <r>
    <x v="483"/>
    <x v="483"/>
    <x v="27"/>
    <x v="60"/>
    <n v="92155"/>
  </r>
  <r>
    <x v="484"/>
    <x v="484"/>
    <x v="27"/>
    <x v="60"/>
    <n v="92152"/>
  </r>
  <r>
    <x v="485"/>
    <x v="485"/>
    <x v="27"/>
    <x v="61"/>
    <n v="92162"/>
  </r>
  <r>
    <x v="486"/>
    <x v="486"/>
    <x v="27"/>
    <x v="61"/>
    <n v="92163"/>
  </r>
  <r>
    <x v="487"/>
    <x v="487"/>
    <x v="27"/>
    <x v="61"/>
    <n v="92164"/>
  </r>
  <r>
    <x v="488"/>
    <x v="488"/>
    <x v="27"/>
    <x v="61"/>
    <n v="92165"/>
  </r>
  <r>
    <x v="489"/>
    <x v="489"/>
    <x v="27"/>
    <x v="62"/>
    <n v="92192"/>
  </r>
  <r>
    <x v="490"/>
    <x v="490"/>
    <x v="27"/>
    <x v="62"/>
    <n v="92192"/>
  </r>
  <r>
    <x v="491"/>
    <x v="491"/>
    <x v="27"/>
    <x v="62"/>
    <n v="92192"/>
  </r>
  <r>
    <x v="492"/>
    <x v="492"/>
    <x v="27"/>
    <x v="62"/>
    <n v="92193"/>
  </r>
  <r>
    <x v="493"/>
    <x v="493"/>
    <x v="27"/>
    <x v="62"/>
    <n v="92194"/>
  </r>
  <r>
    <x v="494"/>
    <x v="494"/>
    <x v="27"/>
    <x v="62"/>
    <n v="92195"/>
  </r>
  <r>
    <x v="495"/>
    <x v="495"/>
    <x v="27"/>
    <x v="62"/>
    <n v="92196"/>
  </r>
  <r>
    <x v="496"/>
    <x v="496"/>
    <x v="28"/>
    <x v="63"/>
    <n v="9223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92"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  <r>
    <n v="0"/>
    <m/>
    <m/>
    <m/>
    <m/>
    <x v="0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3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A4:L6" firstHeaderRow="2" firstDataRow="2" firstDataCol="6"/>
  <pivotFields count="1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">
        <item m="1" x="2"/>
        <item m="1" x="1"/>
        <item m="1" x="20"/>
        <item m="1" x="8"/>
        <item m="1" x="16"/>
        <item m="1" x="5"/>
        <item m="1" x="12"/>
        <item m="1" x="21"/>
        <item m="1" x="9"/>
        <item m="1" x="17"/>
        <item m="1" x="18"/>
        <item m="1" x="14"/>
        <item m="1" x="10"/>
        <item m="1" x="6"/>
        <item m="1" x="22"/>
        <item m="1" x="19"/>
        <item m="1" x="13"/>
        <item m="1" x="7"/>
        <item m="1" x="3"/>
        <item m="1" x="4"/>
        <item m="1" x="15"/>
        <item m="1" x="1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m="1" x="3"/>
        <item m="1" x="16"/>
        <item m="1" x="14"/>
        <item m="1" x="5"/>
        <item m="1" x="7"/>
        <item m="1" x="12"/>
        <item m="1" x="9"/>
        <item m="1" x="2"/>
        <item m="1" x="13"/>
        <item m="1" x="15"/>
        <item m="1" x="11"/>
        <item m="1" x="4"/>
        <item m="1" x="10"/>
        <item m="1" x="8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0"/>
        <item m="1" x="3"/>
        <item m="1" x="11"/>
        <item m="1" x="9"/>
        <item m="1" x="2"/>
        <item m="1" x="14"/>
        <item m="1" x="13"/>
        <item m="1" x="8"/>
        <item m="1" x="1"/>
        <item m="1" x="4"/>
        <item m="1" x="16"/>
        <item m="1" x="6"/>
        <item m="1" x="10"/>
        <item m="1" x="12"/>
        <item m="1" x="15"/>
        <item m="1" x="5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m="1" x="9"/>
        <item m="1" x="5"/>
        <item m="1" x="10"/>
        <item m="1" x="15"/>
        <item m="1" x="2"/>
        <item m="1" x="6"/>
        <item m="1" x="8"/>
        <item m="1" x="11"/>
        <item m="1" x="12"/>
        <item m="1" x="13"/>
        <item m="1" x="14"/>
        <item m="1" x="16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m="1" x="21"/>
        <item m="1" x="8"/>
        <item m="1" x="3"/>
        <item m="1" x="31"/>
        <item m="1" x="17"/>
        <item m="1" x="9"/>
        <item m="1" x="36"/>
        <item m="1" x="25"/>
        <item m="1" x="10"/>
        <item m="1" x="41"/>
        <item m="1" x="15"/>
        <item m="1" x="32"/>
        <item m="1" x="30"/>
        <item m="1" x="7"/>
        <item m="1" x="18"/>
        <item m="1" x="11"/>
        <item m="1" x="37"/>
        <item m="1" x="22"/>
        <item m="1" x="1"/>
        <item m="1" x="38"/>
        <item m="1" x="23"/>
        <item m="1" x="14"/>
        <item m="1" x="29"/>
        <item m="1" x="20"/>
        <item m="1" x="12"/>
        <item m="1" x="39"/>
        <item m="1" x="24"/>
        <item m="1" x="2"/>
        <item m="1" x="5"/>
        <item m="1" x="34"/>
        <item m="1" x="4"/>
        <item m="1" x="33"/>
        <item m="1" x="42"/>
        <item m="1" x="27"/>
        <item m="1" x="26"/>
        <item m="1" x="40"/>
        <item m="1" x="35"/>
        <item m="1" x="28"/>
        <item m="1" x="16"/>
        <item m="1" x="6"/>
        <item h="1" x="0"/>
        <item m="1" x="13"/>
        <item h="1" m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3">
        <item x="0"/>
        <item m="1" x="9"/>
        <item m="1" x="17"/>
        <item m="1" x="36"/>
        <item m="1" x="41"/>
        <item m="1" x="23"/>
        <item m="1" x="29"/>
        <item m="1" x="8"/>
        <item m="1" x="22"/>
        <item m="1" x="2"/>
        <item m="1" x="37"/>
        <item m="1" x="1"/>
        <item m="1" x="20"/>
        <item m="1" x="19"/>
        <item m="1" x="25"/>
        <item m="1" x="14"/>
        <item m="1" x="6"/>
        <item m="1" x="3"/>
        <item m="1" x="34"/>
        <item m="1" x="15"/>
        <item m="1" x="40"/>
        <item m="1" x="27"/>
        <item m="1" x="32"/>
        <item m="1" x="10"/>
        <item m="1" x="16"/>
        <item m="1" x="5"/>
        <item m="1" x="31"/>
        <item m="1" x="30"/>
        <item m="1" x="11"/>
        <item m="1" x="33"/>
        <item m="1" x="4"/>
        <item m="1" x="13"/>
        <item m="1" x="12"/>
        <item m="1" x="39"/>
        <item m="1" x="18"/>
        <item m="1" x="35"/>
        <item m="1" x="42"/>
        <item m="1" x="26"/>
        <item m="1" x="38"/>
        <item m="1" x="7"/>
        <item m="1" x="24"/>
        <item m="1" x="28"/>
        <item m="1" x="2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8"/>
    <field x="6"/>
    <field x="7"/>
    <field x="5"/>
    <field x="9"/>
    <field x="10"/>
  </rowFields>
  <rowItems count="1">
    <i t="grand">
      <x/>
    </i>
  </rowItems>
  <colItems count="1">
    <i/>
  </colItems>
  <formats count="8">
    <format dxfId="61">
      <pivotArea field="5" type="button" dataOnly="0" labelOnly="1" outline="0" axis="axisRow" fieldPosition="3"/>
    </format>
    <format dxfId="60">
      <pivotArea field="8" type="button" dataOnly="0" labelOnly="1" outline="0" axis="axisRow" fieldPosition="0"/>
    </format>
    <format dxfId="59">
      <pivotArea field="6" type="button" dataOnly="0" labelOnly="1" outline="0" axis="axisRow" fieldPosition="1"/>
    </format>
    <format dxfId="58">
      <pivotArea field="7" type="button" dataOnly="0" labelOnly="1" outline="0" axis="axisRow" fieldPosition="2"/>
    </format>
    <format dxfId="57">
      <pivotArea field="5" type="button" dataOnly="0" labelOnly="1" outline="0" axis="axisRow" fieldPosition="3"/>
    </format>
    <format dxfId="56">
      <pivotArea field="8" type="button" dataOnly="0" labelOnly="1" outline="0" axis="axisRow" fieldPosition="0"/>
    </format>
    <format dxfId="55">
      <pivotArea field="6" type="button" dataOnly="0" labelOnly="1" outline="0" axis="axisRow" fieldPosition="1"/>
    </format>
    <format dxfId="54">
      <pivotArea field="7" type="button" dataOnly="0" labelOnly="1" outline="0" axis="axisRow" fieldPosition="2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0" applyNumberFormats="0" applyBorderFormats="0" applyFontFormats="0" applyPatternFormats="0" applyAlignmentFormats="0" applyWidthHeightFormats="1" dataCaption="Values" updatedVersion="6" minRefreshableVersion="3" rowGrandTotals="0" itemPrintTitles="1" createdVersion="6" indent="0" compact="0" compactData="0" gridDropZones="1" multipleFieldFilters="0">
  <location ref="O4:W22" firstHeaderRow="2" firstDataRow="2" firstDataCol="3"/>
  <pivotFields count="3">
    <pivotField axis="axisRow" compact="0" outline="0" multipleItemSelectionAllowed="1" showAll="0" defaultSubtotal="0">
      <items count="18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h="1" x="1"/>
      </items>
    </pivotField>
    <pivotField axis="axisRow" compact="0" outline="0" showAll="0" defaultSubtotal="0">
      <items count="18">
        <item x="6"/>
        <item x="2"/>
        <item x="17"/>
        <item x="12"/>
        <item x="3"/>
        <item x="15"/>
        <item x="7"/>
        <item x="9"/>
        <item x="16"/>
        <item x="5"/>
        <item x="13"/>
        <item x="14"/>
        <item x="4"/>
        <item x="11"/>
        <item x="10"/>
        <item x="0"/>
        <item x="1"/>
        <item x="8"/>
      </items>
    </pivotField>
    <pivotField axis="axisRow" compact="0" outline="0" showAll="0" sortType="ascending" defaultSubtotal="0">
      <items count="18">
        <item x="5"/>
        <item x="6"/>
        <item x="17"/>
        <item x="15"/>
        <item x="7"/>
        <item x="11"/>
        <item x="0"/>
        <item x="2"/>
        <item x="13"/>
        <item x="14"/>
        <item x="3"/>
        <item x="4"/>
        <item x="12"/>
        <item x="8"/>
        <item x="9"/>
        <item x="10"/>
        <item x="16"/>
        <item x="1"/>
      </items>
    </pivotField>
  </pivotFields>
  <rowFields count="3">
    <field x="2"/>
    <field x="1"/>
    <field x="0"/>
  </rowFields>
  <rowItems count="17">
    <i>
      <x/>
      <x v="9"/>
      <x v="4"/>
    </i>
    <i>
      <x v="1"/>
      <x/>
      <x v="5"/>
    </i>
    <i>
      <x v="2"/>
      <x v="2"/>
      <x v="16"/>
    </i>
    <i>
      <x v="3"/>
      <x v="5"/>
      <x v="14"/>
    </i>
    <i>
      <x v="4"/>
      <x v="6"/>
      <x v="6"/>
    </i>
    <i>
      <x v="5"/>
      <x v="13"/>
      <x v="10"/>
    </i>
    <i>
      <x v="6"/>
      <x v="15"/>
      <x/>
    </i>
    <i>
      <x v="7"/>
      <x v="1"/>
      <x v="1"/>
    </i>
    <i>
      <x v="8"/>
      <x v="10"/>
      <x v="12"/>
    </i>
    <i>
      <x v="9"/>
      <x v="11"/>
      <x v="13"/>
    </i>
    <i>
      <x v="10"/>
      <x v="4"/>
      <x v="2"/>
    </i>
    <i>
      <x v="11"/>
      <x v="12"/>
      <x v="3"/>
    </i>
    <i>
      <x v="12"/>
      <x v="3"/>
      <x v="11"/>
    </i>
    <i>
      <x v="13"/>
      <x v="17"/>
      <x v="7"/>
    </i>
    <i>
      <x v="14"/>
      <x v="7"/>
      <x v="8"/>
    </i>
    <i>
      <x v="15"/>
      <x v="14"/>
      <x v="9"/>
    </i>
    <i>
      <x v="16"/>
      <x v="8"/>
      <x v="15"/>
    </i>
  </rowItems>
  <colItems count="1">
    <i/>
  </colItem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PivotTable2" cacheId="1" applyNumberFormats="0" applyBorderFormats="0" applyFontFormats="0" applyPatternFormats="0" applyAlignmentFormats="0" applyWidthHeightFormats="1" dataCaption="Values" updatedVersion="6" minRefreshableVersion="3" rowGrandTotals="0" itemPrintTitles="1" createdVersion="6" indent="0" compact="0" compactData="0" gridDropZones="1" multipleFieldFilters="0">
  <location ref="N26:V94" firstHeaderRow="2" firstDataRow="2" firstDataCol="3"/>
  <pivotFields count="5">
    <pivotField axis="axisRow" compact="0" outline="0" showAll="0" defaultSubtotal="0">
      <items count="18">
        <item x="5"/>
        <item x="6"/>
        <item x="17"/>
        <item x="15"/>
        <item x="7"/>
        <item x="11"/>
        <item x="0"/>
        <item x="2"/>
        <item x="13"/>
        <item x="14"/>
        <item x="3"/>
        <item x="4"/>
        <item x="12"/>
        <item x="8"/>
        <item x="9"/>
        <item x="10"/>
        <item x="16"/>
        <item x="1"/>
      </items>
    </pivotField>
    <pivotField compact="0" outline="0" showAll="0" defaultSubtotal="0"/>
    <pivotField axis="axisRow" compact="0" outline="0" showAll="0" defaultSubtotal="0">
      <items count="68">
        <item x="19"/>
        <item x="20"/>
        <item x="21"/>
        <item x="22"/>
        <item x="23"/>
        <item x="24"/>
        <item x="25"/>
        <item x="26"/>
        <item x="67"/>
        <item x="53"/>
        <item x="54"/>
        <item x="55"/>
        <item x="56"/>
        <item x="57"/>
        <item x="58"/>
        <item x="59"/>
        <item x="60"/>
        <item x="61"/>
        <item x="62"/>
        <item x="63"/>
        <item x="27"/>
        <item x="28"/>
        <item x="32"/>
        <item x="33"/>
        <item x="34"/>
        <item x="35"/>
        <item x="36"/>
        <item x="37"/>
        <item x="38"/>
        <item x="3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43"/>
        <item x="44"/>
        <item x="45"/>
        <item x="46"/>
        <item x="47"/>
        <item x="48"/>
        <item x="51"/>
        <item x="50"/>
        <item x="49"/>
        <item x="52"/>
        <item x="14"/>
        <item x="15"/>
        <item x="16"/>
        <item x="17"/>
        <item x="18"/>
        <item x="40"/>
        <item x="41"/>
        <item x="42"/>
        <item x="29"/>
        <item x="30"/>
        <item x="31"/>
        <item x="64"/>
        <item x="65"/>
        <item x="66"/>
        <item h="1" x="5"/>
      </items>
    </pivotField>
    <pivotField compact="0" outline="0" showAll="0" defaultSubtotal="0"/>
    <pivotField axis="axisRow" compact="0" outline="0" showAll="0" defaultSubtotal="0">
      <items count="68">
        <item x="34"/>
        <item x="67"/>
        <item x="23"/>
        <item x="9"/>
        <item x="58"/>
        <item x="28"/>
        <item x="44"/>
        <item x="32"/>
        <item x="15"/>
        <item x="20"/>
        <item x="41"/>
        <item x="11"/>
        <item x="7"/>
        <item x="8"/>
        <item x="57"/>
        <item x="56"/>
        <item x="46"/>
        <item x="4"/>
        <item x="37"/>
        <item x="16"/>
        <item x="19"/>
        <item x="51"/>
        <item x="39"/>
        <item x="50"/>
        <item x="66"/>
        <item x="38"/>
        <item x="36"/>
        <item x="33"/>
        <item x="22"/>
        <item x="12"/>
        <item x="18"/>
        <item x="0"/>
        <item x="62"/>
        <item x="35"/>
        <item x="55"/>
        <item x="42"/>
        <item x="52"/>
        <item x="1"/>
        <item x="61"/>
        <item x="3"/>
        <item x="60"/>
        <item x="47"/>
        <item x="48"/>
        <item x="14"/>
        <item x="45"/>
        <item x="2"/>
        <item x="21"/>
        <item x="27"/>
        <item x="13"/>
        <item x="25"/>
        <item x="26"/>
        <item x="24"/>
        <item x="17"/>
        <item x="63"/>
        <item x="6"/>
        <item x="10"/>
        <item x="29"/>
        <item x="65"/>
        <item x="53"/>
        <item x="49"/>
        <item x="43"/>
        <item x="54"/>
        <item x="59"/>
        <item x="30"/>
        <item x="64"/>
        <item x="31"/>
        <item x="40"/>
        <item x="5"/>
      </items>
    </pivotField>
  </pivotFields>
  <rowFields count="3">
    <field x="0"/>
    <field x="2"/>
    <field x="4"/>
  </rowFields>
  <rowItems count="67">
    <i>
      <x/>
      <x/>
      <x v="20"/>
    </i>
    <i r="1">
      <x v="1"/>
      <x v="9"/>
    </i>
    <i>
      <x v="1"/>
      <x v="2"/>
      <x v="46"/>
    </i>
    <i r="1">
      <x v="3"/>
      <x v="28"/>
    </i>
    <i r="1">
      <x v="4"/>
      <x v="2"/>
    </i>
    <i r="1">
      <x v="5"/>
      <x v="51"/>
    </i>
    <i r="1">
      <x v="6"/>
      <x v="49"/>
    </i>
    <i r="1">
      <x v="7"/>
      <x v="50"/>
    </i>
    <i>
      <x v="2"/>
      <x v="8"/>
      <x v="1"/>
    </i>
    <i>
      <x v="3"/>
      <x v="9"/>
      <x v="58"/>
    </i>
    <i r="1">
      <x v="10"/>
      <x v="61"/>
    </i>
    <i r="1">
      <x v="11"/>
      <x v="34"/>
    </i>
    <i r="1">
      <x v="12"/>
      <x v="15"/>
    </i>
    <i r="1">
      <x v="13"/>
      <x v="14"/>
    </i>
    <i r="1">
      <x v="14"/>
      <x v="4"/>
    </i>
    <i r="1">
      <x v="15"/>
      <x v="62"/>
    </i>
    <i r="1">
      <x v="16"/>
      <x v="40"/>
    </i>
    <i r="1">
      <x v="17"/>
      <x v="38"/>
    </i>
    <i r="1">
      <x v="18"/>
      <x v="32"/>
    </i>
    <i r="1">
      <x v="19"/>
      <x v="53"/>
    </i>
    <i>
      <x v="4"/>
      <x v="20"/>
      <x v="47"/>
    </i>
    <i r="1">
      <x v="21"/>
      <x v="5"/>
    </i>
    <i>
      <x v="5"/>
      <x v="22"/>
      <x v="7"/>
    </i>
    <i r="1">
      <x v="23"/>
      <x v="27"/>
    </i>
    <i r="1">
      <x v="24"/>
      <x/>
    </i>
    <i r="1">
      <x v="25"/>
      <x v="33"/>
    </i>
    <i r="1">
      <x v="26"/>
      <x v="26"/>
    </i>
    <i r="1">
      <x v="27"/>
      <x v="18"/>
    </i>
    <i r="1">
      <x v="28"/>
      <x v="25"/>
    </i>
    <i r="1">
      <x v="29"/>
      <x v="22"/>
    </i>
    <i>
      <x v="6"/>
      <x v="30"/>
      <x v="31"/>
    </i>
    <i r="1">
      <x v="31"/>
      <x v="37"/>
    </i>
    <i r="1">
      <x v="32"/>
      <x v="45"/>
    </i>
    <i r="1">
      <x v="33"/>
      <x v="39"/>
    </i>
    <i r="1">
      <x v="34"/>
      <x v="17"/>
    </i>
    <i>
      <x v="7"/>
      <x v="35"/>
      <x v="54"/>
    </i>
    <i r="1">
      <x v="36"/>
      <x v="12"/>
    </i>
    <i r="1">
      <x v="37"/>
      <x v="13"/>
    </i>
    <i r="1">
      <x v="38"/>
      <x v="3"/>
    </i>
    <i r="1">
      <x v="39"/>
      <x v="55"/>
    </i>
    <i r="1">
      <x v="40"/>
      <x v="11"/>
    </i>
    <i r="1">
      <x v="41"/>
      <x v="29"/>
    </i>
    <i r="1">
      <x v="42"/>
      <x v="48"/>
    </i>
    <i>
      <x v="8"/>
      <x v="43"/>
      <x v="60"/>
    </i>
    <i r="1">
      <x v="44"/>
      <x v="6"/>
    </i>
    <i r="1">
      <x v="45"/>
      <x v="44"/>
    </i>
    <i r="1">
      <x v="46"/>
      <x v="16"/>
    </i>
    <i r="1">
      <x v="47"/>
      <x v="41"/>
    </i>
    <i r="1">
      <x v="48"/>
      <x v="42"/>
    </i>
    <i>
      <x v="9"/>
      <x v="49"/>
      <x v="21"/>
    </i>
    <i r="1">
      <x v="50"/>
      <x v="23"/>
    </i>
    <i r="1">
      <x v="51"/>
      <x v="59"/>
    </i>
    <i r="1">
      <x v="52"/>
      <x v="36"/>
    </i>
    <i>
      <x v="10"/>
      <x v="53"/>
      <x v="43"/>
    </i>
    <i r="1">
      <x v="54"/>
      <x v="8"/>
    </i>
    <i r="1">
      <x v="55"/>
      <x v="19"/>
    </i>
    <i>
      <x v="11"/>
      <x v="56"/>
      <x v="52"/>
    </i>
    <i r="1">
      <x v="57"/>
      <x v="30"/>
    </i>
    <i>
      <x v="12"/>
      <x v="58"/>
      <x v="66"/>
    </i>
    <i r="1">
      <x v="59"/>
      <x v="10"/>
    </i>
    <i r="1">
      <x v="60"/>
      <x v="35"/>
    </i>
    <i>
      <x v="13"/>
      <x v="61"/>
      <x v="56"/>
    </i>
    <i>
      <x v="14"/>
      <x v="62"/>
      <x v="63"/>
    </i>
    <i>
      <x v="15"/>
      <x v="63"/>
      <x v="65"/>
    </i>
    <i>
      <x v="16"/>
      <x v="64"/>
      <x v="64"/>
    </i>
    <i r="1">
      <x v="65"/>
      <x v="57"/>
    </i>
    <i r="1">
      <x v="66"/>
      <x v="24"/>
    </i>
  </rowItems>
  <colItems count="1">
    <i/>
  </colItem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2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R3:AA502" firstHeaderRow="2" firstDataRow="2" firstDataCol="4"/>
  <pivotFields count="5">
    <pivotField axis="axisRow" compact="0" outline="0" showAll="0" defaultSubtotal="0">
      <items count="4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3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8"/>
        <item x="122"/>
        <item x="123"/>
        <item x="124"/>
        <item x="125"/>
        <item x="126"/>
        <item x="127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7"/>
        <item x="175"/>
        <item x="176"/>
        <item x="179"/>
        <item x="178"/>
        <item x="180"/>
        <item x="181"/>
        <item x="182"/>
        <item x="183"/>
        <item x="186"/>
        <item x="184"/>
        <item x="185"/>
        <item x="187"/>
        <item x="188"/>
        <item x="189"/>
        <item x="190"/>
        <item x="193"/>
        <item x="194"/>
        <item x="192"/>
        <item x="191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23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3"/>
        <item x="240"/>
        <item x="241"/>
        <item x="242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6"/>
        <item x="258"/>
        <item x="259"/>
        <item x="260"/>
        <item x="261"/>
        <item x="271"/>
        <item x="262"/>
        <item x="263"/>
        <item x="264"/>
        <item x="265"/>
        <item x="266"/>
        <item x="267"/>
        <item x="268"/>
        <item x="269"/>
        <item x="270"/>
        <item x="278"/>
        <item x="272"/>
        <item x="273"/>
        <item x="274"/>
        <item x="277"/>
        <item x="275"/>
        <item x="276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301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6"/>
        <item x="383"/>
        <item x="384"/>
        <item x="385"/>
        <item x="389"/>
        <item x="387"/>
        <item x="388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8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60"/>
        <item x="458"/>
        <item x="459"/>
        <item x="461"/>
        <item x="462"/>
        <item x="464"/>
        <item x="463"/>
        <item x="466"/>
        <item x="465"/>
        <item x="467"/>
        <item x="468"/>
        <item x="469"/>
        <item x="470"/>
        <item x="473"/>
        <item x="471"/>
        <item x="472"/>
        <item x="474"/>
        <item x="475"/>
        <item x="476"/>
        <item x="480"/>
        <item x="478"/>
        <item x="477"/>
        <item x="479"/>
        <item x="481"/>
        <item x="484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</items>
    </pivotField>
    <pivotField axis="axisRow" compact="0" outline="0" showAll="0">
      <items count="498">
        <item x="302"/>
        <item x="137"/>
        <item x="138"/>
        <item x="139"/>
        <item x="125"/>
        <item x="143"/>
        <item x="126"/>
        <item x="122"/>
        <item x="170"/>
        <item x="154"/>
        <item x="169"/>
        <item x="127"/>
        <item x="128"/>
        <item x="153"/>
        <item x="157"/>
        <item x="123"/>
        <item x="145"/>
        <item x="151"/>
        <item x="152"/>
        <item x="155"/>
        <item x="156"/>
        <item x="124"/>
        <item x="150"/>
        <item x="149"/>
        <item x="146"/>
        <item x="147"/>
        <item x="144"/>
        <item x="167"/>
        <item x="168"/>
        <item x="166"/>
        <item x="164"/>
        <item x="133"/>
        <item x="140"/>
        <item x="141"/>
        <item x="142"/>
        <item x="134"/>
        <item x="160"/>
        <item x="135"/>
        <item x="130"/>
        <item x="159"/>
        <item x="163"/>
        <item x="136"/>
        <item x="129"/>
        <item x="131"/>
        <item x="148"/>
        <item x="158"/>
        <item x="165"/>
        <item x="161"/>
        <item x="162"/>
        <item x="132"/>
        <item x="94"/>
        <item x="231"/>
        <item x="232"/>
        <item x="233"/>
        <item x="106"/>
        <item x="113"/>
        <item x="79"/>
        <item x="16"/>
        <item x="304"/>
        <item x="116"/>
        <item x="395"/>
        <item x="402"/>
        <item x="406"/>
        <item x="410"/>
        <item x="234"/>
        <item x="230"/>
        <item x="235"/>
        <item x="428"/>
        <item x="429"/>
        <item x="430"/>
        <item x="427"/>
        <item x="424"/>
        <item x="423"/>
        <item x="434"/>
        <item x="435"/>
        <item x="432"/>
        <item x="433"/>
        <item x="431"/>
        <item x="216"/>
        <item x="437"/>
        <item x="256"/>
        <item x="200"/>
        <item x="206"/>
        <item x="407"/>
        <item x="394"/>
        <item x="405"/>
        <item x="409"/>
        <item x="411"/>
        <item x="173"/>
        <item x="171"/>
        <item x="172"/>
        <item x="225"/>
        <item x="179"/>
        <item x="178"/>
        <item x="184"/>
        <item x="185"/>
        <item x="186"/>
        <item x="194"/>
        <item x="192"/>
        <item x="191"/>
        <item x="193"/>
        <item x="387"/>
        <item x="388"/>
        <item x="389"/>
        <item x="219"/>
        <item x="221"/>
        <item x="220"/>
        <item x="218"/>
        <item x="222"/>
        <item x="223"/>
        <item x="217"/>
        <item x="101"/>
        <item x="102"/>
        <item x="98"/>
        <item x="78"/>
        <item x="73"/>
        <item x="103"/>
        <item x="99"/>
        <item x="254"/>
        <item x="118"/>
        <item x="117"/>
        <item x="100"/>
        <item x="258"/>
        <item x="251"/>
        <item x="250"/>
        <item x="74"/>
        <item x="252"/>
        <item x="292"/>
        <item x="96"/>
        <item x="417"/>
        <item x="418"/>
        <item x="422"/>
        <item x="419"/>
        <item x="421"/>
        <item x="420"/>
        <item x="416"/>
        <item x="401"/>
        <item x="413"/>
        <item x="414"/>
        <item x="270"/>
        <item x="84"/>
        <item x="111"/>
        <item x="321"/>
        <item x="322"/>
        <item x="93"/>
        <item x="91"/>
        <item x="86"/>
        <item x="95"/>
        <item x="240"/>
        <item x="295"/>
        <item x="294"/>
        <item x="243"/>
        <item x="263"/>
        <item x="85"/>
        <item x="262"/>
        <item x="266"/>
        <item x="253"/>
        <item x="268"/>
        <item x="112"/>
        <item x="271"/>
        <item x="246"/>
        <item x="331"/>
        <item x="332"/>
        <item x="259"/>
        <item x="239"/>
        <item x="241"/>
        <item x="90"/>
        <item x="248"/>
        <item x="244"/>
        <item x="274"/>
        <item x="247"/>
        <item x="296"/>
        <item x="265"/>
        <item x="264"/>
        <item x="323"/>
        <item x="314"/>
        <item x="313"/>
        <item x="105"/>
        <item x="109"/>
        <item x="97"/>
        <item x="267"/>
        <item x="110"/>
        <item x="242"/>
        <item x="320"/>
        <item x="315"/>
        <item x="319"/>
        <item x="318"/>
        <item x="317"/>
        <item x="316"/>
        <item x="269"/>
        <item x="87"/>
        <item x="249"/>
        <item x="59"/>
        <item x="92"/>
        <item x="325"/>
        <item x="107"/>
        <item x="307"/>
        <item x="88"/>
        <item x="89"/>
        <item x="336"/>
        <item x="283"/>
        <item x="289"/>
        <item x="277"/>
        <item x="276"/>
        <item x="204"/>
        <item x="210"/>
        <item x="199"/>
        <item x="205"/>
        <item x="370"/>
        <item x="372"/>
        <item x="348"/>
        <item x="368"/>
        <item x="373"/>
        <item x="306"/>
        <item x="380"/>
        <item x="400"/>
        <item x="404"/>
        <item x="408"/>
        <item x="51"/>
        <item x="5"/>
        <item x="27"/>
        <item x="31"/>
        <item x="30"/>
        <item x="28"/>
        <item x="36"/>
        <item x="34"/>
        <item x="29"/>
        <item x="32"/>
        <item x="33"/>
        <item x="35"/>
        <item x="14"/>
        <item x="53"/>
        <item x="54"/>
        <item x="0"/>
        <item x="11"/>
        <item x="42"/>
        <item x="41"/>
        <item x="8"/>
        <item x="43"/>
        <item x="23"/>
        <item x="22"/>
        <item x="72"/>
        <item x="50"/>
        <item x="46"/>
        <item x="49"/>
        <item x="47"/>
        <item x="45"/>
        <item x="48"/>
        <item x="10"/>
        <item x="4"/>
        <item x="9"/>
        <item x="13"/>
        <item x="6"/>
        <item x="7"/>
        <item x="12"/>
        <item x="15"/>
        <item x="2"/>
        <item x="3"/>
        <item x="1"/>
        <item x="24"/>
        <item x="52"/>
        <item x="64"/>
        <item x="56"/>
        <item x="62"/>
        <item x="57"/>
        <item x="71"/>
        <item x="55"/>
        <item x="58"/>
        <item x="66"/>
        <item x="69"/>
        <item x="67"/>
        <item x="68"/>
        <item x="63"/>
        <item x="70"/>
        <item x="65"/>
        <item x="83"/>
        <item x="82"/>
        <item x="80"/>
        <item x="77"/>
        <item x="81"/>
        <item x="44"/>
        <item x="37"/>
        <item x="39"/>
        <item x="38"/>
        <item x="25"/>
        <item x="26"/>
        <item x="40"/>
        <item x="115"/>
        <item x="104"/>
        <item x="108"/>
        <item x="490"/>
        <item x="476"/>
        <item x="470"/>
        <item x="480"/>
        <item x="479"/>
        <item x="477"/>
        <item x="478"/>
        <item x="474"/>
        <item x="475"/>
        <item x="473"/>
        <item x="471"/>
        <item x="472"/>
        <item x="445"/>
        <item x="441"/>
        <item x="482"/>
        <item x="483"/>
        <item x="484"/>
        <item x="486"/>
        <item x="487"/>
        <item x="488"/>
        <item x="485"/>
        <item x="496"/>
        <item x="448"/>
        <item x="452"/>
        <item x="489"/>
        <item x="492"/>
        <item x="493"/>
        <item x="494"/>
        <item x="495"/>
        <item x="481"/>
        <item x="464"/>
        <item x="463"/>
        <item x="468"/>
        <item x="469"/>
        <item x="467"/>
        <item x="491"/>
        <item x="442"/>
        <item x="440"/>
        <item x="446"/>
        <item x="450"/>
        <item x="458"/>
        <item x="459"/>
        <item x="460"/>
        <item x="454"/>
        <item x="455"/>
        <item x="456"/>
        <item x="457"/>
        <item x="453"/>
        <item x="466"/>
        <item x="465"/>
        <item x="461"/>
        <item x="462"/>
        <item x="443"/>
        <item x="447"/>
        <item x="451"/>
        <item x="444"/>
        <item x="449"/>
        <item x="237"/>
        <item x="238"/>
        <item x="236"/>
        <item x="403"/>
        <item x="226"/>
        <item x="228"/>
        <item x="224"/>
        <item x="327"/>
        <item x="326"/>
        <item x="329"/>
        <item x="338"/>
        <item x="339"/>
        <item x="340"/>
        <item x="328"/>
        <item x="397"/>
        <item x="260"/>
        <item x="275"/>
        <item x="273"/>
        <item x="284"/>
        <item x="281"/>
        <item x="272"/>
        <item x="287"/>
        <item x="290"/>
        <item x="279"/>
        <item x="261"/>
        <item x="282"/>
        <item x="288"/>
        <item x="227"/>
        <item x="229"/>
        <item x="342"/>
        <item x="345"/>
        <item x="350"/>
        <item x="353"/>
        <item x="361"/>
        <item x="352"/>
        <item x="364"/>
        <item x="356"/>
        <item x="354"/>
        <item x="360"/>
        <item x="363"/>
        <item x="357"/>
        <item x="358"/>
        <item x="351"/>
        <item x="355"/>
        <item x="346"/>
        <item x="349"/>
        <item x="347"/>
        <item x="359"/>
        <item x="362"/>
        <item x="344"/>
        <item x="366"/>
        <item x="367"/>
        <item x="365"/>
        <item x="399"/>
        <item x="378"/>
        <item x="280"/>
        <item x="286"/>
        <item x="278"/>
        <item x="257"/>
        <item x="255"/>
        <item x="285"/>
        <item x="291"/>
        <item x="379"/>
        <item x="330"/>
        <item x="341"/>
        <item x="293"/>
        <item x="311"/>
        <item x="20"/>
        <item x="19"/>
        <item x="21"/>
        <item x="18"/>
        <item x="17"/>
        <item x="398"/>
        <item x="415"/>
        <item x="297"/>
        <item x="371"/>
        <item x="369"/>
        <item x="245"/>
        <item x="76"/>
        <item x="120"/>
        <item x="121"/>
        <item x="392"/>
        <item x="390"/>
        <item x="391"/>
        <item x="119"/>
        <item x="75"/>
        <item x="324"/>
        <item x="60"/>
        <item x="61"/>
        <item x="337"/>
        <item x="303"/>
        <item x="305"/>
        <item x="301"/>
        <item x="309"/>
        <item x="310"/>
        <item x="177"/>
        <item x="175"/>
        <item x="176"/>
        <item x="174"/>
        <item x="181"/>
        <item x="182"/>
        <item x="183"/>
        <item x="180"/>
        <item x="188"/>
        <item x="189"/>
        <item x="190"/>
        <item x="187"/>
        <item x="384"/>
        <item x="386"/>
        <item x="383"/>
        <item x="385"/>
        <item x="382"/>
        <item x="202"/>
        <item x="208"/>
        <item x="201"/>
        <item x="207"/>
        <item x="197"/>
        <item x="209"/>
        <item x="195"/>
        <item x="211"/>
        <item x="212"/>
        <item x="213"/>
        <item x="198"/>
        <item x="203"/>
        <item x="196"/>
        <item x="214"/>
        <item x="215"/>
        <item x="436"/>
        <item x="438"/>
        <item x="439"/>
        <item x="425"/>
        <item x="426"/>
        <item x="299"/>
        <item x="312"/>
        <item x="343"/>
        <item x="335"/>
        <item x="334"/>
        <item x="308"/>
        <item x="300"/>
        <item x="375"/>
        <item x="333"/>
        <item x="381"/>
        <item x="374"/>
        <item x="298"/>
        <item x="376"/>
        <item x="377"/>
        <item x="393"/>
        <item x="412"/>
        <item x="396"/>
        <item x="114"/>
        <item t="default"/>
      </items>
    </pivotField>
    <pivotField axis="axisRow" compact="0" outline="0" showAll="0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howAll="0" defaultSubtotal="0">
      <items count="6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8"/>
        <item x="56"/>
        <item x="57"/>
        <item x="59"/>
        <item x="60"/>
        <item x="61"/>
        <item x="62"/>
        <item x="63"/>
      </items>
    </pivotField>
    <pivotField compact="0" outline="0" showAll="0" defaultSubtotal="0"/>
  </pivotFields>
  <rowFields count="4">
    <field x="2"/>
    <field x="3"/>
    <field x="0"/>
    <field x="1"/>
  </rowFields>
  <rowItems count="498">
    <i>
      <x/>
      <x/>
      <x/>
      <x v="233"/>
    </i>
    <i r="2">
      <x v="1"/>
      <x v="258"/>
    </i>
    <i r="2">
      <x v="2"/>
      <x v="256"/>
    </i>
    <i r="2">
      <x v="3"/>
      <x v="257"/>
    </i>
    <i r="2">
      <x v="4"/>
      <x v="249"/>
    </i>
    <i r="2">
      <x v="5"/>
      <x v="219"/>
    </i>
    <i r="2">
      <x v="6"/>
      <x v="252"/>
    </i>
    <i r="2">
      <x v="7"/>
      <x v="253"/>
    </i>
    <i r="2">
      <x v="8"/>
      <x v="237"/>
    </i>
    <i r="2">
      <x v="9"/>
      <x v="250"/>
    </i>
    <i r="2">
      <x v="10"/>
      <x v="248"/>
    </i>
    <i r="2">
      <x v="11"/>
      <x v="234"/>
    </i>
    <i r="2">
      <x v="12"/>
      <x v="254"/>
    </i>
    <i r="2">
      <x v="13"/>
      <x v="251"/>
    </i>
    <i r="2">
      <x v="14"/>
      <x v="230"/>
    </i>
    <i r="2">
      <x v="15"/>
      <x v="255"/>
    </i>
    <i r="2">
      <x v="16"/>
      <x v="57"/>
    </i>
    <i r="2">
      <x v="17"/>
      <x v="418"/>
    </i>
    <i r="2">
      <x v="18"/>
      <x v="417"/>
    </i>
    <i r="2">
      <x v="19"/>
      <x v="415"/>
    </i>
    <i r="2">
      <x v="20"/>
      <x v="414"/>
    </i>
    <i r="2">
      <x v="21"/>
      <x v="416"/>
    </i>
    <i r="2">
      <x v="22"/>
      <x v="240"/>
    </i>
    <i r="2">
      <x v="23"/>
      <x v="239"/>
    </i>
    <i r="2">
      <x v="24"/>
      <x v="259"/>
    </i>
    <i r="2">
      <x v="25"/>
      <x v="284"/>
    </i>
    <i r="2">
      <x v="26"/>
      <x v="285"/>
    </i>
    <i r="1">
      <x v="1"/>
      <x v="27"/>
      <x v="220"/>
    </i>
    <i r="2">
      <x v="28"/>
      <x v="223"/>
    </i>
    <i r="2">
      <x v="29"/>
      <x v="226"/>
    </i>
    <i r="2">
      <x v="30"/>
      <x v="222"/>
    </i>
    <i r="2">
      <x v="31"/>
      <x v="221"/>
    </i>
    <i r="2">
      <x v="32"/>
      <x v="227"/>
    </i>
    <i r="2">
      <x v="33"/>
      <x v="228"/>
    </i>
    <i r="2">
      <x v="34"/>
      <x v="225"/>
    </i>
    <i r="2">
      <x v="35"/>
      <x v="229"/>
    </i>
    <i r="2">
      <x v="36"/>
      <x v="224"/>
    </i>
    <i>
      <x v="1"/>
      <x v="2"/>
      <x v="37"/>
      <x v="281"/>
    </i>
    <i r="2">
      <x v="38"/>
      <x v="283"/>
    </i>
    <i r="2">
      <x v="39"/>
      <x v="282"/>
    </i>
    <i>
      <x v="2"/>
      <x v="3"/>
      <x v="40"/>
      <x v="286"/>
    </i>
    <i r="2">
      <x v="41"/>
      <x v="236"/>
    </i>
    <i r="2">
      <x v="42"/>
      <x v="235"/>
    </i>
    <i r="1">
      <x v="4"/>
      <x v="43"/>
      <x v="238"/>
    </i>
    <i r="1">
      <x v="5"/>
      <x v="44"/>
      <x v="280"/>
    </i>
    <i r="2">
      <x v="45"/>
      <x v="246"/>
    </i>
    <i r="2">
      <x v="46"/>
      <x v="243"/>
    </i>
    <i r="2">
      <x v="47"/>
      <x v="245"/>
    </i>
    <i r="2">
      <x v="48"/>
      <x v="247"/>
    </i>
    <i r="2">
      <x v="49"/>
      <x v="244"/>
    </i>
    <i r="2">
      <x v="50"/>
      <x v="242"/>
    </i>
    <i r="1">
      <x v="6"/>
      <x v="51"/>
      <x v="218"/>
    </i>
    <i>
      <x v="3"/>
      <x v="7"/>
      <x v="52"/>
      <x v="260"/>
    </i>
    <i r="2">
      <x v="53"/>
      <x v="231"/>
    </i>
    <i r="2">
      <x v="54"/>
      <x v="232"/>
    </i>
    <i r="2">
      <x v="55"/>
      <x v="266"/>
    </i>
    <i r="2">
      <x v="56"/>
      <x v="262"/>
    </i>
    <i r="2">
      <x v="57"/>
      <x v="264"/>
    </i>
    <i r="2">
      <x v="58"/>
      <x v="267"/>
    </i>
    <i r="2">
      <x v="59"/>
      <x v="192"/>
    </i>
    <i r="2">
      <x v="60"/>
      <x v="434"/>
    </i>
    <i r="2">
      <x v="61"/>
      <x v="435"/>
    </i>
    <i r="2">
      <x v="62"/>
      <x v="263"/>
    </i>
    <i r="2">
      <x v="63"/>
      <x v="272"/>
    </i>
    <i r="2">
      <x v="64"/>
      <x v="261"/>
    </i>
    <i r="2">
      <x v="65"/>
      <x v="274"/>
    </i>
    <i r="2">
      <x v="66"/>
      <x v="268"/>
    </i>
    <i r="2">
      <x v="67"/>
      <x v="270"/>
    </i>
    <i r="2">
      <x v="68"/>
      <x v="271"/>
    </i>
    <i r="2">
      <x v="69"/>
      <x v="269"/>
    </i>
    <i r="2">
      <x v="70"/>
      <x v="273"/>
    </i>
    <i r="2">
      <x v="71"/>
      <x v="265"/>
    </i>
    <i r="2">
      <x v="72"/>
      <x v="241"/>
    </i>
    <i r="1">
      <x v="8"/>
      <x v="73"/>
      <x v="115"/>
    </i>
    <i r="2">
      <x v="74"/>
      <x v="125"/>
    </i>
    <i r="2">
      <x v="75"/>
      <x v="425"/>
    </i>
    <i r="2">
      <x v="76"/>
      <x v="432"/>
    </i>
    <i r="1">
      <x v="9"/>
      <x v="77"/>
      <x v="278"/>
    </i>
    <i r="2">
      <x v="78"/>
      <x v="114"/>
    </i>
    <i r="2">
      <x v="79"/>
      <x v="56"/>
    </i>
    <i r="2">
      <x v="80"/>
      <x v="277"/>
    </i>
    <i r="2">
      <x v="81"/>
      <x v="279"/>
    </i>
    <i r="2">
      <x v="82"/>
      <x v="276"/>
    </i>
    <i r="2">
      <x v="83"/>
      <x v="275"/>
    </i>
    <i r="2">
      <x v="84"/>
      <x v="140"/>
    </i>
    <i r="2">
      <x v="85"/>
      <x v="153"/>
    </i>
    <i r="2">
      <x v="86"/>
      <x v="146"/>
    </i>
    <i r="2">
      <x v="87"/>
      <x v="190"/>
    </i>
    <i r="2">
      <x v="88"/>
      <x v="197"/>
    </i>
    <i r="2">
      <x v="89"/>
      <x v="198"/>
    </i>
    <i r="2">
      <x v="90"/>
      <x v="166"/>
    </i>
    <i r="2">
      <x v="91"/>
      <x v="145"/>
    </i>
    <i r="2">
      <x v="92"/>
      <x v="193"/>
    </i>
    <i r="2">
      <x v="93"/>
      <x v="144"/>
    </i>
    <i r="2">
      <x v="94"/>
      <x v="50"/>
    </i>
    <i r="2">
      <x v="95"/>
      <x v="147"/>
    </i>
    <i r="2">
      <x v="96"/>
      <x v="128"/>
    </i>
    <i r="2">
      <x v="97"/>
      <x v="179"/>
    </i>
    <i r="2">
      <x v="98"/>
      <x v="113"/>
    </i>
    <i r="2">
      <x v="99"/>
      <x v="117"/>
    </i>
    <i r="2">
      <x v="100"/>
      <x v="121"/>
    </i>
    <i r="2">
      <x v="101"/>
      <x v="111"/>
    </i>
    <i r="2">
      <x v="102"/>
      <x v="112"/>
    </i>
    <i r="2">
      <x v="103"/>
      <x v="116"/>
    </i>
    <i r="2">
      <x v="104"/>
      <x v="288"/>
    </i>
    <i r="2">
      <x v="105"/>
      <x v="177"/>
    </i>
    <i r="2">
      <x v="106"/>
      <x v="54"/>
    </i>
    <i r="2">
      <x v="107"/>
      <x v="195"/>
    </i>
    <i r="2">
      <x v="108"/>
      <x v="289"/>
    </i>
    <i r="2">
      <x v="109"/>
      <x v="178"/>
    </i>
    <i r="2">
      <x v="110"/>
      <x v="55"/>
    </i>
    <i r="2">
      <x v="111"/>
      <x v="181"/>
    </i>
    <i r="2">
      <x v="112"/>
      <x v="141"/>
    </i>
    <i r="2">
      <x v="113"/>
      <x v="158"/>
    </i>
    <i>
      <x v="4"/>
      <x v="10"/>
      <x v="114"/>
      <x v="496"/>
    </i>
    <i r="2">
      <x v="115"/>
      <x v="287"/>
    </i>
    <i r="2">
      <x v="116"/>
      <x v="59"/>
    </i>
    <i>
      <x v="5"/>
      <x v="11"/>
      <x v="117"/>
      <x v="120"/>
    </i>
    <i r="2">
      <x v="118"/>
      <x v="119"/>
    </i>
    <i r="1">
      <x v="12"/>
      <x v="119"/>
      <x v="431"/>
    </i>
    <i r="2">
      <x v="120"/>
      <x v="426"/>
    </i>
    <i r="2">
      <x v="121"/>
      <x v="427"/>
    </i>
    <i>
      <x v="6"/>
      <x v="13"/>
      <x v="122"/>
      <x v="12"/>
    </i>
    <i r="2">
      <x v="123"/>
      <x v="7"/>
    </i>
    <i r="2">
      <x v="124"/>
      <x v="15"/>
    </i>
    <i r="2">
      <x v="125"/>
      <x v="21"/>
    </i>
    <i r="2">
      <x v="126"/>
      <x v="4"/>
    </i>
    <i r="2">
      <x v="127"/>
      <x v="6"/>
    </i>
    <i r="2">
      <x v="128"/>
      <x v="11"/>
    </i>
    <i r="2">
      <x v="129"/>
      <x v="42"/>
    </i>
    <i r="2">
      <x v="130"/>
      <x v="38"/>
    </i>
    <i r="2">
      <x v="131"/>
      <x v="43"/>
    </i>
    <i r="2">
      <x v="132"/>
      <x v="49"/>
    </i>
    <i r="2">
      <x v="133"/>
      <x v="31"/>
    </i>
    <i r="2">
      <x v="134"/>
      <x v="35"/>
    </i>
    <i r="2">
      <x v="135"/>
      <x v="37"/>
    </i>
    <i r="2">
      <x v="136"/>
      <x v="41"/>
    </i>
    <i r="2">
      <x v="137"/>
      <x v="1"/>
    </i>
    <i r="2">
      <x v="138"/>
      <x v="2"/>
    </i>
    <i r="2">
      <x v="139"/>
      <x v="3"/>
    </i>
    <i r="2">
      <x v="140"/>
      <x v="32"/>
    </i>
    <i r="2">
      <x v="141"/>
      <x v="33"/>
    </i>
    <i r="2">
      <x v="142"/>
      <x v="34"/>
    </i>
    <i r="2">
      <x v="143"/>
      <x v="5"/>
    </i>
    <i r="1">
      <x v="14"/>
      <x v="144"/>
      <x v="24"/>
    </i>
    <i r="2">
      <x v="145"/>
      <x v="26"/>
    </i>
    <i r="2">
      <x v="146"/>
      <x v="16"/>
    </i>
    <i r="2">
      <x v="147"/>
      <x v="25"/>
    </i>
    <i r="2">
      <x v="148"/>
      <x v="44"/>
    </i>
    <i r="2">
      <x v="149"/>
      <x v="23"/>
    </i>
    <i r="2">
      <x v="150"/>
      <x v="22"/>
    </i>
    <i r="1">
      <x v="15"/>
      <x v="151"/>
      <x v="17"/>
    </i>
    <i r="2">
      <x v="152"/>
      <x v="18"/>
    </i>
    <i r="2">
      <x v="153"/>
      <x v="13"/>
    </i>
    <i r="2">
      <x v="154"/>
      <x v="9"/>
    </i>
    <i r="2">
      <x v="155"/>
      <x v="19"/>
    </i>
    <i r="2">
      <x v="156"/>
      <x v="20"/>
    </i>
    <i r="2">
      <x v="157"/>
      <x v="14"/>
    </i>
    <i r="2">
      <x v="158"/>
      <x v="45"/>
    </i>
    <i r="2">
      <x v="159"/>
      <x v="39"/>
    </i>
    <i r="2">
      <x v="160"/>
      <x v="36"/>
    </i>
    <i r="2">
      <x v="161"/>
      <x v="47"/>
    </i>
    <i r="2">
      <x v="162"/>
      <x v="48"/>
    </i>
    <i r="1">
      <x v="16"/>
      <x v="163"/>
      <x v="40"/>
    </i>
    <i r="2">
      <x v="164"/>
      <x v="30"/>
    </i>
    <i r="2">
      <x v="165"/>
      <x v="46"/>
    </i>
    <i r="2">
      <x v="166"/>
      <x v="29"/>
    </i>
    <i r="2">
      <x v="167"/>
      <x v="27"/>
    </i>
    <i r="2">
      <x v="168"/>
      <x v="28"/>
    </i>
    <i r="2">
      <x v="169"/>
      <x v="10"/>
    </i>
    <i r="1">
      <x v="17"/>
      <x v="170"/>
      <x v="8"/>
    </i>
    <i>
      <x v="7"/>
      <x v="18"/>
      <x v="171"/>
      <x v="89"/>
    </i>
    <i r="2">
      <x v="172"/>
      <x v="90"/>
    </i>
    <i r="2">
      <x v="173"/>
      <x v="88"/>
    </i>
    <i>
      <x v="8"/>
      <x v="19"/>
      <x v="174"/>
      <x v="445"/>
    </i>
    <i r="2">
      <x v="175"/>
      <x v="442"/>
    </i>
    <i r="2">
      <x v="176"/>
      <x v="443"/>
    </i>
    <i r="2">
      <x v="177"/>
      <x v="444"/>
    </i>
    <i r="1">
      <x v="20"/>
      <x v="178"/>
      <x v="92"/>
    </i>
    <i r="2">
      <x v="179"/>
      <x v="93"/>
    </i>
    <i>
      <x v="9"/>
      <x v="21"/>
      <x v="180"/>
      <x v="449"/>
    </i>
    <i r="2">
      <x v="181"/>
      <x v="446"/>
    </i>
    <i r="2">
      <x v="182"/>
      <x v="447"/>
    </i>
    <i r="2">
      <x v="183"/>
      <x v="448"/>
    </i>
    <i r="1">
      <x v="22"/>
      <x v="184"/>
      <x v="96"/>
    </i>
    <i r="2">
      <x v="185"/>
      <x v="94"/>
    </i>
    <i r="2">
      <x v="186"/>
      <x v="95"/>
    </i>
    <i r="1">
      <x v="23"/>
      <x v="187"/>
      <x v="453"/>
    </i>
    <i r="2">
      <x v="188"/>
      <x v="450"/>
    </i>
    <i r="2">
      <x v="189"/>
      <x v="451"/>
    </i>
    <i r="2">
      <x v="190"/>
      <x v="452"/>
    </i>
    <i r="1">
      <x v="24"/>
      <x v="191"/>
      <x v="100"/>
    </i>
    <i r="2">
      <x v="192"/>
      <x v="97"/>
    </i>
    <i r="2">
      <x v="193"/>
      <x v="98"/>
    </i>
    <i r="2">
      <x v="194"/>
      <x v="99"/>
    </i>
    <i>
      <x v="10"/>
      <x v="25"/>
      <x v="195"/>
      <x v="465"/>
    </i>
    <i r="2">
      <x v="196"/>
      <x v="471"/>
    </i>
    <i r="2">
      <x v="197"/>
      <x v="463"/>
    </i>
    <i r="2">
      <x v="198"/>
      <x v="469"/>
    </i>
    <i r="2">
      <x v="199"/>
      <x v="206"/>
    </i>
    <i r="2">
      <x v="200"/>
      <x v="81"/>
    </i>
    <i r="2">
      <x v="201"/>
      <x v="461"/>
    </i>
    <i r="2">
      <x v="202"/>
      <x v="459"/>
    </i>
    <i r="2">
      <x v="203"/>
      <x v="470"/>
    </i>
    <i r="2">
      <x v="204"/>
      <x v="204"/>
    </i>
    <i r="2">
      <x v="205"/>
      <x v="207"/>
    </i>
    <i r="2">
      <x v="206"/>
      <x v="82"/>
    </i>
    <i r="2">
      <x v="207"/>
      <x v="462"/>
    </i>
    <i r="2">
      <x v="208"/>
      <x v="460"/>
    </i>
    <i r="2">
      <x v="209"/>
      <x v="464"/>
    </i>
    <i r="2">
      <x v="210"/>
      <x v="205"/>
    </i>
    <i r="2">
      <x v="211"/>
      <x v="466"/>
    </i>
    <i r="2">
      <x v="212"/>
      <x v="467"/>
    </i>
    <i r="2">
      <x v="213"/>
      <x v="468"/>
    </i>
    <i r="2">
      <x v="214"/>
      <x v="472"/>
    </i>
    <i r="2">
      <x v="215"/>
      <x v="473"/>
    </i>
    <i r="2">
      <x v="216"/>
      <x v="78"/>
    </i>
    <i r="1">
      <x v="26"/>
      <x v="217"/>
      <x v="109"/>
    </i>
    <i r="2">
      <x v="218"/>
      <x v="110"/>
    </i>
    <i r="2">
      <x v="219"/>
      <x v="107"/>
    </i>
    <i r="2">
      <x v="220"/>
      <x v="104"/>
    </i>
    <i r="2">
      <x v="221"/>
      <x v="106"/>
    </i>
    <i r="2">
      <x v="222"/>
      <x v="105"/>
    </i>
    <i r="2">
      <x v="223"/>
      <x v="108"/>
    </i>
    <i>
      <x v="11"/>
      <x v="27"/>
      <x v="224"/>
      <x v="353"/>
    </i>
    <i r="2">
      <x v="225"/>
      <x v="91"/>
    </i>
    <i r="2">
      <x v="226"/>
      <x v="351"/>
    </i>
    <i r="2">
      <x v="227"/>
      <x v="374"/>
    </i>
    <i r="2">
      <x v="228"/>
      <x v="352"/>
    </i>
    <i r="2">
      <x v="229"/>
      <x v="375"/>
    </i>
    <i r="1">
      <x v="28"/>
      <x v="230"/>
      <x v="65"/>
    </i>
    <i r="2">
      <x v="231"/>
      <x v="51"/>
    </i>
    <i r="2">
      <x v="232"/>
      <x v="52"/>
    </i>
    <i r="2">
      <x v="233"/>
      <x v="53"/>
    </i>
    <i r="2">
      <x v="234"/>
      <x v="64"/>
    </i>
    <i r="2">
      <x v="235"/>
      <x v="66"/>
    </i>
    <i r="1">
      <x v="29"/>
      <x v="236"/>
      <x v="349"/>
    </i>
    <i r="2">
      <x v="237"/>
      <x v="347"/>
    </i>
    <i r="2">
      <x v="238"/>
      <x v="348"/>
    </i>
    <i r="1">
      <x v="30"/>
      <x v="239"/>
      <x v="164"/>
    </i>
    <i r="2">
      <x v="240"/>
      <x v="151"/>
    </i>
    <i r="2">
      <x v="241"/>
      <x v="148"/>
    </i>
    <i r="2">
      <x v="242"/>
      <x v="165"/>
    </i>
    <i r="2">
      <x v="243"/>
      <x v="182"/>
    </i>
    <i r="2">
      <x v="244"/>
      <x v="168"/>
    </i>
    <i r="2">
      <x v="245"/>
      <x v="424"/>
    </i>
    <i r="2">
      <x v="246"/>
      <x v="160"/>
    </i>
    <i r="2">
      <x v="247"/>
      <x v="170"/>
    </i>
    <i r="2">
      <x v="248"/>
      <x v="167"/>
    </i>
    <i r="2">
      <x v="249"/>
      <x v="191"/>
    </i>
    <i r="2">
      <x v="250"/>
      <x v="124"/>
    </i>
    <i r="2">
      <x v="251"/>
      <x v="123"/>
    </i>
    <i r="2">
      <x v="252"/>
      <x v="126"/>
    </i>
    <i r="2">
      <x v="253"/>
      <x v="156"/>
    </i>
    <i r="2">
      <x v="254"/>
      <x v="118"/>
    </i>
    <i r="2">
      <x v="255"/>
      <x v="406"/>
    </i>
    <i r="2">
      <x v="256"/>
      <x v="405"/>
    </i>
    <i r="2">
      <x v="257"/>
      <x v="80"/>
    </i>
    <i r="2">
      <x v="258"/>
      <x v="122"/>
    </i>
    <i r="2">
      <x v="259"/>
      <x v="163"/>
    </i>
    <i r="2">
      <x v="260"/>
      <x v="362"/>
    </i>
    <i r="2">
      <x v="261"/>
      <x v="371"/>
    </i>
    <i r="2">
      <x v="262"/>
      <x v="159"/>
    </i>
    <i r="2">
      <x v="263"/>
      <x v="154"/>
    </i>
    <i r="2">
      <x v="264"/>
      <x v="152"/>
    </i>
    <i r="2">
      <x v="265"/>
      <x v="173"/>
    </i>
    <i r="2">
      <x v="266"/>
      <x v="172"/>
    </i>
    <i r="2">
      <x v="267"/>
      <x v="155"/>
    </i>
    <i r="2">
      <x v="268"/>
      <x v="180"/>
    </i>
    <i r="2">
      <x v="269"/>
      <x v="157"/>
    </i>
    <i r="2">
      <x v="270"/>
      <x v="189"/>
    </i>
    <i r="2">
      <x v="271"/>
      <x v="139"/>
    </i>
    <i>
      <x v="12"/>
      <x v="31"/>
      <x v="272"/>
      <x v="404"/>
    </i>
    <i r="2">
      <x v="273"/>
      <x v="367"/>
    </i>
    <i r="2">
      <x v="274"/>
      <x v="364"/>
    </i>
    <i r="2">
      <x v="275"/>
      <x v="169"/>
    </i>
    <i r="2">
      <x v="276"/>
      <x v="202"/>
    </i>
    <i r="2">
      <x v="277"/>
      <x v="363"/>
    </i>
    <i r="2">
      <x v="278"/>
      <x v="203"/>
    </i>
    <i r="2">
      <x v="279"/>
      <x v="370"/>
    </i>
    <i r="2">
      <x v="280"/>
      <x v="402"/>
    </i>
    <i r="2">
      <x v="281"/>
      <x v="366"/>
    </i>
    <i r="2">
      <x v="282"/>
      <x v="372"/>
    </i>
    <i r="2">
      <x v="283"/>
      <x v="200"/>
    </i>
    <i r="2">
      <x v="284"/>
      <x v="365"/>
    </i>
    <i r="2">
      <x v="285"/>
      <x v="407"/>
    </i>
    <i r="2">
      <x v="286"/>
      <x v="403"/>
    </i>
    <i r="2">
      <x v="287"/>
      <x v="368"/>
    </i>
    <i r="2">
      <x v="288"/>
      <x v="373"/>
    </i>
    <i r="2">
      <x v="289"/>
      <x v="201"/>
    </i>
    <i r="2">
      <x v="290"/>
      <x v="369"/>
    </i>
    <i r="2">
      <x v="291"/>
      <x v="408"/>
    </i>
    <i r="1">
      <x v="32"/>
      <x v="292"/>
      <x v="127"/>
    </i>
    <i r="2">
      <x v="293"/>
      <x v="412"/>
    </i>
    <i r="2">
      <x v="294"/>
      <x v="150"/>
    </i>
    <i r="2">
      <x v="295"/>
      <x v="149"/>
    </i>
    <i r="2">
      <x v="296"/>
      <x v="439"/>
    </i>
    <i r="2">
      <x v="297"/>
      <x v="171"/>
    </i>
    <i r="2">
      <x v="298"/>
      <x v="421"/>
    </i>
    <i r="2">
      <x v="299"/>
      <x v="490"/>
    </i>
    <i r="2">
      <x v="300"/>
      <x v="479"/>
    </i>
    <i r="2">
      <x v="301"/>
      <x v="485"/>
    </i>
    <i r="2">
      <x v="302"/>
      <x/>
    </i>
    <i r="2">
      <x v="303"/>
      <x v="437"/>
    </i>
    <i r="2">
      <x v="304"/>
      <x v="58"/>
    </i>
    <i r="2">
      <x v="305"/>
      <x v="438"/>
    </i>
    <i r="2">
      <x v="306"/>
      <x v="213"/>
    </i>
    <i r="2">
      <x v="307"/>
      <x v="196"/>
    </i>
    <i r="2">
      <x v="308"/>
      <x v="484"/>
    </i>
    <i r="2">
      <x v="309"/>
      <x v="440"/>
    </i>
    <i r="2">
      <x v="310"/>
      <x v="441"/>
    </i>
    <i r="2">
      <x v="311"/>
      <x v="413"/>
    </i>
    <i r="2">
      <x v="312"/>
      <x v="480"/>
    </i>
    <i r="2">
      <x v="313"/>
      <x v="176"/>
    </i>
    <i r="2">
      <x v="314"/>
      <x v="175"/>
    </i>
    <i r="2">
      <x v="315"/>
      <x v="184"/>
    </i>
    <i r="2">
      <x v="316"/>
      <x v="188"/>
    </i>
    <i r="2">
      <x v="317"/>
      <x v="187"/>
    </i>
    <i r="2">
      <x v="318"/>
      <x v="186"/>
    </i>
    <i r="2">
      <x v="319"/>
      <x v="185"/>
    </i>
    <i r="2">
      <x v="320"/>
      <x v="183"/>
    </i>
    <i r="2">
      <x v="321"/>
      <x v="142"/>
    </i>
    <i r="2">
      <x v="322"/>
      <x v="143"/>
    </i>
    <i r="2">
      <x v="323"/>
      <x v="174"/>
    </i>
    <i r="2">
      <x v="324"/>
      <x v="433"/>
    </i>
    <i r="2">
      <x v="325"/>
      <x v="194"/>
    </i>
    <i r="1">
      <x v="33"/>
      <x v="326"/>
      <x v="355"/>
    </i>
    <i r="2">
      <x v="327"/>
      <x v="354"/>
    </i>
    <i r="2">
      <x v="328"/>
      <x v="360"/>
    </i>
    <i r="2">
      <x v="329"/>
      <x v="356"/>
    </i>
    <i r="2">
      <x v="330"/>
      <x v="410"/>
    </i>
    <i r="2">
      <x v="331"/>
      <x v="161"/>
    </i>
    <i r="2">
      <x v="332"/>
      <x v="162"/>
    </i>
    <i r="2">
      <x v="333"/>
      <x v="487"/>
    </i>
    <i r="2">
      <x v="334"/>
      <x v="483"/>
    </i>
    <i r="2">
      <x v="335"/>
      <x v="482"/>
    </i>
    <i r="2">
      <x v="336"/>
      <x v="199"/>
    </i>
    <i r="2">
      <x v="337"/>
      <x v="436"/>
    </i>
    <i r="2">
      <x v="338"/>
      <x v="357"/>
    </i>
    <i r="2">
      <x v="339"/>
      <x v="358"/>
    </i>
    <i r="2">
      <x v="340"/>
      <x v="359"/>
    </i>
    <i r="2">
      <x v="341"/>
      <x v="411"/>
    </i>
    <i>
      <x v="13"/>
      <x v="34"/>
      <x v="342"/>
      <x v="376"/>
    </i>
    <i r="2">
      <x v="343"/>
      <x v="481"/>
    </i>
    <i r="2">
      <x v="344"/>
      <x v="396"/>
    </i>
    <i r="2">
      <x v="345"/>
      <x v="377"/>
    </i>
    <i r="1">
      <x v="35"/>
      <x v="346"/>
      <x v="391"/>
    </i>
    <i r="2">
      <x v="347"/>
      <x v="393"/>
    </i>
    <i r="2">
      <x v="348"/>
      <x v="210"/>
    </i>
    <i r="2">
      <x v="349"/>
      <x v="392"/>
    </i>
    <i r="1">
      <x v="36"/>
      <x v="350"/>
      <x v="378"/>
    </i>
    <i r="2">
      <x v="351"/>
      <x v="389"/>
    </i>
    <i r="2">
      <x v="352"/>
      <x v="381"/>
    </i>
    <i r="2">
      <x v="353"/>
      <x v="379"/>
    </i>
    <i r="2">
      <x v="354"/>
      <x v="384"/>
    </i>
    <i r="2">
      <x v="355"/>
      <x v="390"/>
    </i>
    <i r="2">
      <x v="356"/>
      <x v="383"/>
    </i>
    <i r="2">
      <x v="357"/>
      <x v="387"/>
    </i>
    <i r="2">
      <x v="358"/>
      <x v="388"/>
    </i>
    <i r="2">
      <x v="359"/>
      <x v="394"/>
    </i>
    <i r="2">
      <x v="360"/>
      <x v="385"/>
    </i>
    <i r="2">
      <x v="361"/>
      <x v="380"/>
    </i>
    <i r="2">
      <x v="362"/>
      <x v="395"/>
    </i>
    <i r="2">
      <x v="363"/>
      <x v="386"/>
    </i>
    <i r="2">
      <x v="364"/>
      <x v="382"/>
    </i>
    <i r="1">
      <x v="37"/>
      <x v="365"/>
      <x v="399"/>
    </i>
    <i r="2">
      <x v="366"/>
      <x v="397"/>
    </i>
    <i r="2">
      <x v="367"/>
      <x v="398"/>
    </i>
    <i r="1">
      <x v="38"/>
      <x v="368"/>
      <x v="211"/>
    </i>
    <i r="2">
      <x v="369"/>
      <x v="423"/>
    </i>
    <i r="2">
      <x v="370"/>
      <x v="208"/>
    </i>
    <i r="2">
      <x v="371"/>
      <x v="422"/>
    </i>
    <i r="2">
      <x v="372"/>
      <x v="209"/>
    </i>
    <i r="2">
      <x v="373"/>
      <x v="212"/>
    </i>
    <i r="1">
      <x v="39"/>
      <x v="374"/>
      <x v="489"/>
    </i>
    <i r="2">
      <x v="375"/>
      <x v="486"/>
    </i>
    <i r="2">
      <x v="376"/>
      <x v="491"/>
    </i>
    <i r="2">
      <x v="377"/>
      <x v="492"/>
    </i>
    <i r="2">
      <x v="378"/>
      <x v="401"/>
    </i>
    <i r="2">
      <x v="379"/>
      <x v="409"/>
    </i>
    <i r="2">
      <x v="380"/>
      <x v="214"/>
    </i>
    <i r="2">
      <x v="381"/>
      <x v="488"/>
    </i>
    <i>
      <x v="14"/>
      <x v="40"/>
      <x v="382"/>
      <x v="458"/>
    </i>
    <i r="2">
      <x v="383"/>
      <x v="455"/>
    </i>
    <i r="2">
      <x v="384"/>
      <x v="456"/>
    </i>
    <i r="2">
      <x v="385"/>
      <x v="454"/>
    </i>
    <i r="2">
      <x v="386"/>
      <x v="457"/>
    </i>
    <i r="1">
      <x v="41"/>
      <x v="387"/>
      <x v="103"/>
    </i>
    <i r="2">
      <x v="388"/>
      <x v="101"/>
    </i>
    <i r="2">
      <x v="389"/>
      <x v="102"/>
    </i>
    <i>
      <x v="15"/>
      <x v="42"/>
      <x v="390"/>
      <x v="429"/>
    </i>
    <i r="2">
      <x v="391"/>
      <x v="430"/>
    </i>
    <i r="2">
      <x v="392"/>
      <x v="428"/>
    </i>
    <i r="2">
      <x v="393"/>
      <x v="493"/>
    </i>
    <i r="2">
      <x v="394"/>
      <x v="84"/>
    </i>
    <i r="2">
      <x v="395"/>
      <x v="60"/>
    </i>
    <i r="2">
      <x v="396"/>
      <x v="495"/>
    </i>
    <i r="2">
      <x v="397"/>
      <x v="361"/>
    </i>
    <i r="2">
      <x v="398"/>
      <x v="419"/>
    </i>
    <i r="2">
      <x v="399"/>
      <x v="400"/>
    </i>
    <i r="2">
      <x v="400"/>
      <x v="215"/>
    </i>
    <i r="2">
      <x v="401"/>
      <x v="136"/>
    </i>
    <i r="2">
      <x v="402"/>
      <x v="61"/>
    </i>
    <i r="2">
      <x v="403"/>
      <x v="350"/>
    </i>
    <i r="2">
      <x v="404"/>
      <x v="216"/>
    </i>
    <i r="2">
      <x v="405"/>
      <x v="85"/>
    </i>
    <i r="2">
      <x v="406"/>
      <x v="62"/>
    </i>
    <i r="2">
      <x v="407"/>
      <x v="83"/>
    </i>
    <i r="2">
      <x v="408"/>
      <x v="217"/>
    </i>
    <i r="2">
      <x v="409"/>
      <x v="86"/>
    </i>
    <i r="2">
      <x v="410"/>
      <x v="63"/>
    </i>
    <i r="2">
      <x v="411"/>
      <x v="87"/>
    </i>
    <i r="2">
      <x v="412"/>
      <x v="494"/>
    </i>
    <i r="2">
      <x v="413"/>
      <x v="137"/>
    </i>
    <i r="2">
      <x v="414"/>
      <x v="138"/>
    </i>
    <i r="2">
      <x v="415"/>
      <x v="420"/>
    </i>
    <i>
      <x v="16"/>
      <x v="43"/>
      <x v="416"/>
      <x v="135"/>
    </i>
    <i r="2">
      <x v="417"/>
      <x v="129"/>
    </i>
    <i r="2">
      <x v="418"/>
      <x v="130"/>
    </i>
    <i r="2">
      <x v="419"/>
      <x v="132"/>
    </i>
    <i r="2">
      <x v="420"/>
      <x v="134"/>
    </i>
    <i r="2">
      <x v="421"/>
      <x v="131"/>
    </i>
    <i r="2">
      <x v="422"/>
      <x v="133"/>
    </i>
    <i>
      <x v="17"/>
      <x v="44"/>
      <x v="423"/>
      <x v="72"/>
    </i>
    <i r="2">
      <x v="424"/>
      <x v="71"/>
    </i>
    <i r="2">
      <x v="425"/>
      <x v="477"/>
    </i>
    <i r="2">
      <x v="426"/>
      <x v="478"/>
    </i>
    <i r="2">
      <x v="427"/>
      <x v="70"/>
    </i>
    <i r="2">
      <x v="428"/>
      <x v="67"/>
    </i>
    <i r="2">
      <x v="429"/>
      <x v="68"/>
    </i>
    <i r="2">
      <x v="430"/>
      <x v="69"/>
    </i>
    <i r="2">
      <x v="431"/>
      <x v="77"/>
    </i>
    <i r="2">
      <x v="432"/>
      <x v="75"/>
    </i>
    <i r="2">
      <x v="433"/>
      <x v="76"/>
    </i>
    <i r="2">
      <x v="434"/>
      <x v="73"/>
    </i>
    <i r="2">
      <x v="435"/>
      <x v="475"/>
    </i>
    <i r="2">
      <x v="436"/>
      <x v="74"/>
    </i>
    <i r="2">
      <x v="437"/>
      <x v="474"/>
    </i>
    <i r="2">
      <x v="438"/>
      <x v="79"/>
    </i>
    <i r="2">
      <x v="439"/>
      <x v="476"/>
    </i>
    <i>
      <x v="18"/>
      <x v="45"/>
      <x v="440"/>
      <x v="327"/>
    </i>
    <i r="2">
      <x v="441"/>
      <x v="303"/>
    </i>
    <i r="2">
      <x v="442"/>
      <x v="326"/>
    </i>
    <i r="2">
      <x v="443"/>
      <x v="342"/>
    </i>
    <i r="2">
      <x v="444"/>
      <x v="345"/>
    </i>
    <i r="2">
      <x v="445"/>
      <x v="302"/>
    </i>
    <i r="2">
      <x v="446"/>
      <x v="328"/>
    </i>
    <i r="2">
      <x v="447"/>
      <x v="343"/>
    </i>
    <i r="2">
      <x v="448"/>
      <x v="312"/>
    </i>
    <i r="2">
      <x v="449"/>
      <x v="346"/>
    </i>
    <i r="2">
      <x v="450"/>
      <x v="329"/>
    </i>
    <i r="2">
      <x v="451"/>
      <x v="344"/>
    </i>
    <i r="2">
      <x v="452"/>
      <x v="313"/>
    </i>
    <i>
      <x v="19"/>
      <x v="46"/>
      <x v="453"/>
      <x v="337"/>
    </i>
    <i r="2">
      <x v="454"/>
      <x v="333"/>
    </i>
    <i r="2">
      <x v="455"/>
      <x v="334"/>
    </i>
    <i r="2">
      <x v="456"/>
      <x v="335"/>
    </i>
    <i r="2">
      <x v="457"/>
      <x v="336"/>
    </i>
    <i>
      <x v="20"/>
      <x v="47"/>
      <x v="458"/>
      <x v="332"/>
    </i>
    <i r="2">
      <x v="459"/>
      <x v="330"/>
    </i>
    <i r="2">
      <x v="460"/>
      <x v="331"/>
    </i>
    <i>
      <x v="21"/>
      <x v="48"/>
      <x v="461"/>
      <x v="340"/>
    </i>
    <i r="2">
      <x v="462"/>
      <x v="341"/>
    </i>
    <i>
      <x v="22"/>
      <x v="49"/>
      <x v="463"/>
      <x v="320"/>
    </i>
    <i r="2">
      <x v="464"/>
      <x v="321"/>
    </i>
    <i>
      <x v="23"/>
      <x v="50"/>
      <x v="465"/>
      <x v="338"/>
    </i>
    <i r="2">
      <x v="466"/>
      <x v="339"/>
    </i>
    <i>
      <x v="24"/>
      <x v="51"/>
      <x v="467"/>
      <x v="324"/>
    </i>
    <i r="2">
      <x v="468"/>
      <x v="322"/>
    </i>
    <i r="2">
      <x v="469"/>
      <x v="323"/>
    </i>
    <i>
      <x v="25"/>
      <x v="52"/>
      <x v="470"/>
      <x v="292"/>
    </i>
    <i r="1">
      <x v="53"/>
      <x v="471"/>
      <x v="299"/>
    </i>
    <i r="2">
      <x v="472"/>
      <x v="300"/>
    </i>
    <i r="2">
      <x v="473"/>
      <x v="301"/>
    </i>
    <i r="1">
      <x v="54"/>
      <x v="474"/>
      <x v="297"/>
    </i>
    <i r="2">
      <x v="475"/>
      <x v="298"/>
    </i>
    <i r="1">
      <x v="55"/>
      <x v="476"/>
      <x v="291"/>
    </i>
    <i>
      <x v="26"/>
      <x v="56"/>
      <x v="477"/>
      <x v="293"/>
    </i>
    <i r="1">
      <x v="57"/>
      <x v="478"/>
      <x v="296"/>
    </i>
    <i r="2">
      <x v="479"/>
      <x v="295"/>
    </i>
    <i r="1">
      <x v="58"/>
      <x v="480"/>
      <x v="294"/>
    </i>
    <i>
      <x v="27"/>
      <x v="59"/>
      <x v="481"/>
      <x v="319"/>
    </i>
    <i r="1">
      <x v="60"/>
      <x v="482"/>
      <x v="306"/>
    </i>
    <i r="2">
      <x v="483"/>
      <x v="304"/>
    </i>
    <i r="2">
      <x v="484"/>
      <x v="305"/>
    </i>
    <i r="1">
      <x v="61"/>
      <x v="485"/>
      <x v="310"/>
    </i>
    <i r="2">
      <x v="486"/>
      <x v="307"/>
    </i>
    <i r="2">
      <x v="487"/>
      <x v="308"/>
    </i>
    <i r="2">
      <x v="488"/>
      <x v="309"/>
    </i>
    <i r="1">
      <x v="62"/>
      <x v="489"/>
      <x v="314"/>
    </i>
    <i r="2">
      <x v="490"/>
      <x v="290"/>
    </i>
    <i r="2">
      <x v="491"/>
      <x v="325"/>
    </i>
    <i r="2">
      <x v="492"/>
      <x v="315"/>
    </i>
    <i r="2">
      <x v="493"/>
      <x v="316"/>
    </i>
    <i r="2">
      <x v="494"/>
      <x v="317"/>
    </i>
    <i r="2">
      <x v="495"/>
      <x v="318"/>
    </i>
    <i>
      <x v="28"/>
      <x v="63"/>
      <x v="496"/>
      <x v="311"/>
    </i>
    <i t="grand">
      <x/>
    </i>
  </rowItems>
  <colItems count="1">
    <i/>
  </colItem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jjovanovic@beograd.gov.rs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jjovanovic@beograd.gov.rs%3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64"/>
  <sheetViews>
    <sheetView topLeftCell="A19" zoomScale="90" zoomScaleNormal="90" workbookViewId="0">
      <selection activeCell="M45" sqref="M45:Q47"/>
    </sheetView>
  </sheetViews>
  <sheetFormatPr defaultRowHeight="15"/>
  <cols>
    <col min="3" max="3" width="14.7109375" customWidth="1"/>
    <col min="4" max="4" width="17.42578125" customWidth="1"/>
    <col min="5" max="5" width="11.140625" customWidth="1"/>
    <col min="6" max="6" width="11.7109375" customWidth="1"/>
    <col min="7" max="7" width="11.85546875" customWidth="1"/>
    <col min="8" max="8" width="12.140625" customWidth="1"/>
    <col min="9" max="9" width="13.5703125" customWidth="1"/>
    <col min="10" max="11" width="12.85546875" customWidth="1"/>
    <col min="12" max="12" width="11.42578125" customWidth="1"/>
    <col min="13" max="13" width="12.5703125" customWidth="1"/>
    <col min="14" max="14" width="9.28515625" customWidth="1"/>
    <col min="15" max="15" width="19.140625" customWidth="1"/>
    <col min="16" max="16" width="16.7109375" customWidth="1"/>
    <col min="17" max="17" width="12.85546875" customWidth="1"/>
  </cols>
  <sheetData>
    <row r="1" spans="1:27" ht="21" customHeight="1">
      <c r="A1" s="13" t="s">
        <v>1260</v>
      </c>
      <c r="J1" s="32"/>
      <c r="O1" s="116">
        <f>+SUM(O8:O999)</f>
        <v>16</v>
      </c>
      <c r="P1" s="116">
        <f>+SUM(P8:P999)</f>
        <v>17</v>
      </c>
    </row>
    <row r="2" spans="1:27" ht="17.25" customHeight="1" thickBot="1">
      <c r="A2" s="11"/>
      <c r="J2" s="32"/>
    </row>
    <row r="3" spans="1:27" ht="34.5" customHeight="1" thickBot="1">
      <c r="A3" s="71" t="s">
        <v>537</v>
      </c>
      <c r="B3" s="304" t="s">
        <v>538</v>
      </c>
      <c r="C3" s="305"/>
      <c r="D3" s="305"/>
      <c r="E3" s="306"/>
      <c r="F3" s="205" t="str">
        <f>IFERROR(+VLOOKUP(B3,V9:Z179,5,FALSE),"")</f>
        <v/>
      </c>
      <c r="J3" s="32"/>
    </row>
    <row r="4" spans="1:27" ht="19.5" customHeight="1" thickBot="1">
      <c r="A4" s="11"/>
      <c r="J4" s="32"/>
    </row>
    <row r="5" spans="1:27" ht="42" customHeight="1" thickBot="1">
      <c r="A5" s="325" t="s">
        <v>1249</v>
      </c>
      <c r="B5" s="326"/>
      <c r="C5" s="244" t="s">
        <v>1648</v>
      </c>
      <c r="D5" s="147">
        <v>2019</v>
      </c>
      <c r="E5" s="129" t="s">
        <v>1250</v>
      </c>
      <c r="J5" s="32"/>
    </row>
    <row r="6" spans="1:27" ht="24" customHeight="1">
      <c r="J6" s="32"/>
      <c r="P6" s="72" t="s">
        <v>464</v>
      </c>
    </row>
    <row r="7" spans="1:27" ht="52.5" customHeight="1" thickBot="1">
      <c r="A7" s="229" t="s">
        <v>453</v>
      </c>
      <c r="B7" s="229" t="s">
        <v>720</v>
      </c>
      <c r="C7" s="229" t="s">
        <v>454</v>
      </c>
      <c r="D7" s="229" t="s">
        <v>721</v>
      </c>
      <c r="E7" s="230" t="s">
        <v>455</v>
      </c>
      <c r="F7" s="230" t="s">
        <v>457</v>
      </c>
      <c r="G7" s="230" t="s">
        <v>456</v>
      </c>
      <c r="H7" s="230" t="s">
        <v>723</v>
      </c>
      <c r="I7" s="230" t="s">
        <v>458</v>
      </c>
      <c r="J7" s="230" t="s">
        <v>459</v>
      </c>
      <c r="K7" s="229" t="s">
        <v>460</v>
      </c>
      <c r="L7" s="229" t="s">
        <v>461</v>
      </c>
      <c r="M7" s="229" t="s">
        <v>462</v>
      </c>
      <c r="N7" s="229" t="s">
        <v>463</v>
      </c>
      <c r="O7" s="231" t="str">
        <f>+CONCATENATE("План  за ",,+D5,"  годину")</f>
        <v>План  за 2019  годину</v>
      </c>
      <c r="P7" s="232" t="str">
        <f>+CONCATENATE("Извршење за извештајни период  ",C5)</f>
        <v>Извршење за извештајни период  Попуњава се из падајућег менија</v>
      </c>
      <c r="AA7" t="s">
        <v>1633</v>
      </c>
    </row>
    <row r="8" spans="1:27">
      <c r="A8" s="327" t="s">
        <v>1646</v>
      </c>
      <c r="B8" s="328"/>
      <c r="C8" s="328"/>
      <c r="D8" s="329"/>
      <c r="E8" s="307" t="s">
        <v>1647</v>
      </c>
      <c r="F8" s="308"/>
      <c r="G8" s="316" t="s">
        <v>1649</v>
      </c>
      <c r="H8" s="317"/>
      <c r="I8" s="313" t="s">
        <v>1648</v>
      </c>
      <c r="J8" s="322" t="s">
        <v>1649</v>
      </c>
      <c r="K8" s="327" t="s">
        <v>1646</v>
      </c>
      <c r="L8" s="328"/>
      <c r="M8" s="328"/>
      <c r="N8" s="328"/>
      <c r="O8" s="328"/>
      <c r="P8" s="329"/>
    </row>
    <row r="9" spans="1:27" ht="15.75" thickBot="1">
      <c r="A9" s="330"/>
      <c r="B9" s="331"/>
      <c r="C9" s="331"/>
      <c r="D9" s="332"/>
      <c r="E9" s="309"/>
      <c r="F9" s="310"/>
      <c r="G9" s="318"/>
      <c r="H9" s="319"/>
      <c r="I9" s="314"/>
      <c r="J9" s="323"/>
      <c r="K9" s="352"/>
      <c r="L9" s="353"/>
      <c r="M9" s="353"/>
      <c r="N9" s="353"/>
      <c r="O9" s="353"/>
      <c r="P9" s="354"/>
    </row>
    <row r="10" spans="1:27">
      <c r="A10" s="330"/>
      <c r="B10" s="331"/>
      <c r="C10" s="331"/>
      <c r="D10" s="332"/>
      <c r="E10" s="309"/>
      <c r="F10" s="310"/>
      <c r="G10" s="318"/>
      <c r="H10" s="319"/>
      <c r="I10" s="314"/>
      <c r="J10" s="323"/>
      <c r="K10" s="355" t="s">
        <v>1664</v>
      </c>
      <c r="L10" s="356"/>
      <c r="M10" s="327" t="s">
        <v>1653</v>
      </c>
      <c r="N10" s="328"/>
      <c r="O10" s="328"/>
      <c r="P10" s="329"/>
    </row>
    <row r="11" spans="1:27">
      <c r="A11" s="330"/>
      <c r="B11" s="331"/>
      <c r="C11" s="331"/>
      <c r="D11" s="332"/>
      <c r="E11" s="309"/>
      <c r="F11" s="310"/>
      <c r="G11" s="318"/>
      <c r="H11" s="319"/>
      <c r="I11" s="314"/>
      <c r="J11" s="323"/>
      <c r="K11" s="333"/>
      <c r="L11" s="335"/>
      <c r="M11" s="330"/>
      <c r="N11" s="331"/>
      <c r="O11" s="331"/>
      <c r="P11" s="332"/>
    </row>
    <row r="12" spans="1:27">
      <c r="A12" s="333" t="s">
        <v>1650</v>
      </c>
      <c r="B12" s="334"/>
      <c r="C12" s="334"/>
      <c r="D12" s="335"/>
      <c r="E12" s="309"/>
      <c r="F12" s="310"/>
      <c r="G12" s="318"/>
      <c r="H12" s="319"/>
      <c r="I12" s="314"/>
      <c r="J12" s="323"/>
      <c r="K12" s="333"/>
      <c r="L12" s="335"/>
      <c r="M12" s="330"/>
      <c r="N12" s="331"/>
      <c r="O12" s="331"/>
      <c r="P12" s="332"/>
    </row>
    <row r="13" spans="1:27">
      <c r="A13" s="333"/>
      <c r="B13" s="334"/>
      <c r="C13" s="334"/>
      <c r="D13" s="335"/>
      <c r="E13" s="309"/>
      <c r="F13" s="310"/>
      <c r="G13" s="318"/>
      <c r="H13" s="319"/>
      <c r="I13" s="314"/>
      <c r="J13" s="323"/>
      <c r="K13" s="333"/>
      <c r="L13" s="335"/>
      <c r="M13" s="330"/>
      <c r="N13" s="331"/>
      <c r="O13" s="331"/>
      <c r="P13" s="332"/>
    </row>
    <row r="14" spans="1:27" ht="15.75" thickBot="1">
      <c r="A14" s="333"/>
      <c r="B14" s="334"/>
      <c r="C14" s="334"/>
      <c r="D14" s="335"/>
      <c r="E14" s="309"/>
      <c r="F14" s="310"/>
      <c r="G14" s="318"/>
      <c r="H14" s="319"/>
      <c r="I14" s="314"/>
      <c r="J14" s="323"/>
      <c r="K14" s="336"/>
      <c r="L14" s="338"/>
      <c r="M14" s="330"/>
      <c r="N14" s="331"/>
      <c r="O14" s="331"/>
      <c r="P14" s="332"/>
    </row>
    <row r="15" spans="1:27">
      <c r="A15" s="333"/>
      <c r="B15" s="334"/>
      <c r="C15" s="334"/>
      <c r="D15" s="335"/>
      <c r="E15" s="309"/>
      <c r="F15" s="310"/>
      <c r="G15" s="318"/>
      <c r="H15" s="319"/>
      <c r="I15" s="314"/>
      <c r="J15" s="323"/>
      <c r="K15" s="355" t="s">
        <v>1733</v>
      </c>
      <c r="L15" s="356"/>
      <c r="M15" s="330"/>
      <c r="N15" s="331"/>
      <c r="O15" s="331"/>
      <c r="P15" s="332"/>
    </row>
    <row r="16" spans="1:27">
      <c r="A16" s="333"/>
      <c r="B16" s="334"/>
      <c r="C16" s="334"/>
      <c r="D16" s="335"/>
      <c r="E16" s="309"/>
      <c r="F16" s="310"/>
      <c r="G16" s="318"/>
      <c r="H16" s="319"/>
      <c r="I16" s="314"/>
      <c r="J16" s="323"/>
      <c r="K16" s="333"/>
      <c r="L16" s="335"/>
      <c r="M16" s="330"/>
      <c r="N16" s="331"/>
      <c r="O16" s="331"/>
      <c r="P16" s="332"/>
    </row>
    <row r="17" spans="1:16">
      <c r="A17" s="333"/>
      <c r="B17" s="334"/>
      <c r="C17" s="334"/>
      <c r="D17" s="335"/>
      <c r="E17" s="309"/>
      <c r="F17" s="310"/>
      <c r="G17" s="318"/>
      <c r="H17" s="319"/>
      <c r="I17" s="314"/>
      <c r="J17" s="323"/>
      <c r="K17" s="333"/>
      <c r="L17" s="335"/>
      <c r="M17" s="333" t="s">
        <v>1732</v>
      </c>
      <c r="N17" s="334"/>
      <c r="O17" s="334"/>
      <c r="P17" s="335"/>
    </row>
    <row r="18" spans="1:16">
      <c r="A18" s="333"/>
      <c r="B18" s="334"/>
      <c r="C18" s="334"/>
      <c r="D18" s="335"/>
      <c r="E18" s="309"/>
      <c r="F18" s="310"/>
      <c r="G18" s="318"/>
      <c r="H18" s="319"/>
      <c r="I18" s="314"/>
      <c r="J18" s="323"/>
      <c r="K18" s="333"/>
      <c r="L18" s="335"/>
      <c r="M18" s="333"/>
      <c r="N18" s="334"/>
      <c r="O18" s="334"/>
      <c r="P18" s="335"/>
    </row>
    <row r="19" spans="1:16" ht="15.75" thickBot="1">
      <c r="A19" s="336"/>
      <c r="B19" s="337"/>
      <c r="C19" s="337"/>
      <c r="D19" s="338"/>
      <c r="E19" s="311"/>
      <c r="F19" s="312"/>
      <c r="G19" s="320"/>
      <c r="H19" s="321"/>
      <c r="I19" s="315"/>
      <c r="J19" s="324"/>
      <c r="K19" s="336"/>
      <c r="L19" s="338"/>
      <c r="M19" s="336"/>
      <c r="N19" s="337"/>
      <c r="O19" s="337"/>
      <c r="P19" s="338"/>
    </row>
    <row r="22" spans="1:16" ht="21">
      <c r="A22" s="13" t="s">
        <v>1261</v>
      </c>
    </row>
    <row r="24" spans="1:16" ht="45.75" thickBot="1">
      <c r="A24" s="91" t="s">
        <v>729</v>
      </c>
      <c r="B24" s="91" t="s">
        <v>537</v>
      </c>
      <c r="C24" s="339" t="s">
        <v>463</v>
      </c>
      <c r="D24" s="340"/>
      <c r="E24" s="341"/>
      <c r="F24" s="145" t="s">
        <v>734</v>
      </c>
      <c r="G24" s="145" t="s">
        <v>462</v>
      </c>
      <c r="H24" s="229" t="str">
        <f>+CONCATENATE("План  за ",+$D22," г.")</f>
        <v>План  за  г.</v>
      </c>
      <c r="I24" s="232" t="str">
        <f>+CONCATENATE("Извршење за извештајни период  ",B22)</f>
        <v xml:space="preserve">Извршење за извештајни период  </v>
      </c>
    </row>
    <row r="25" spans="1:16" ht="15" customHeight="1">
      <c r="A25" s="316" t="s">
        <v>1654</v>
      </c>
      <c r="B25" s="317"/>
      <c r="C25" s="342" t="s">
        <v>1655</v>
      </c>
      <c r="D25" s="343"/>
      <c r="E25" s="343"/>
      <c r="F25" s="322" t="s">
        <v>1654</v>
      </c>
      <c r="G25" s="327" t="s">
        <v>1646</v>
      </c>
      <c r="H25" s="328"/>
      <c r="I25" s="329"/>
    </row>
    <row r="26" spans="1:16" ht="15.75" thickBot="1">
      <c r="A26" s="318"/>
      <c r="B26" s="319"/>
      <c r="C26" s="344"/>
      <c r="D26" s="345"/>
      <c r="E26" s="345"/>
      <c r="F26" s="323"/>
      <c r="G26" s="352"/>
      <c r="H26" s="353"/>
      <c r="I26" s="354"/>
    </row>
    <row r="27" spans="1:16" ht="15.75" thickBot="1">
      <c r="A27" s="318"/>
      <c r="B27" s="319"/>
      <c r="C27" s="346" t="s">
        <v>1734</v>
      </c>
      <c r="D27" s="347"/>
      <c r="E27" s="347"/>
      <c r="F27" s="323"/>
      <c r="G27" s="357" t="s">
        <v>1653</v>
      </c>
      <c r="H27" s="358"/>
      <c r="I27" s="359"/>
    </row>
    <row r="28" spans="1:16">
      <c r="A28" s="318"/>
      <c r="B28" s="319"/>
      <c r="C28" s="348" t="s">
        <v>1656</v>
      </c>
      <c r="D28" s="349"/>
      <c r="E28" s="349"/>
      <c r="F28" s="323"/>
      <c r="G28" s="360"/>
      <c r="H28" s="361"/>
      <c r="I28" s="362"/>
    </row>
    <row r="29" spans="1:16" ht="15.75" thickBot="1">
      <c r="A29" s="318"/>
      <c r="B29" s="319"/>
      <c r="C29" s="350"/>
      <c r="D29" s="351"/>
      <c r="E29" s="351"/>
      <c r="F29" s="323"/>
      <c r="G29" s="363"/>
      <c r="H29" s="364"/>
      <c r="I29" s="365"/>
    </row>
    <row r="30" spans="1:16" ht="15.75" thickBot="1">
      <c r="A30" s="320"/>
      <c r="B30" s="321"/>
      <c r="F30" s="324"/>
      <c r="G30" s="346" t="s">
        <v>1657</v>
      </c>
      <c r="H30" s="347"/>
      <c r="I30" s="366"/>
    </row>
    <row r="32" spans="1:16" ht="21">
      <c r="A32" s="156" t="s">
        <v>1276</v>
      </c>
    </row>
    <row r="34" spans="1:17" ht="45.75" thickBot="1">
      <c r="A34" s="367" t="s">
        <v>453</v>
      </c>
      <c r="B34" s="367" t="s">
        <v>720</v>
      </c>
      <c r="C34" s="367" t="s">
        <v>454</v>
      </c>
      <c r="D34" s="367" t="s">
        <v>721</v>
      </c>
      <c r="E34" s="154" t="s">
        <v>455</v>
      </c>
      <c r="F34" s="154" t="s">
        <v>457</v>
      </c>
      <c r="G34" s="154" t="s">
        <v>456</v>
      </c>
      <c r="H34" s="154" t="s">
        <v>723</v>
      </c>
      <c r="I34" s="154" t="s">
        <v>458</v>
      </c>
      <c r="J34" s="154" t="s">
        <v>459</v>
      </c>
      <c r="K34" s="367" t="s">
        <v>460</v>
      </c>
      <c r="L34" s="367" t="s">
        <v>461</v>
      </c>
      <c r="M34" s="367" t="s">
        <v>462</v>
      </c>
      <c r="N34" s="367" t="s">
        <v>463</v>
      </c>
      <c r="O34" s="371" t="s">
        <v>1275</v>
      </c>
      <c r="P34" s="372"/>
      <c r="Q34" s="373"/>
    </row>
    <row r="35" spans="1:17" ht="30.75" thickBot="1">
      <c r="A35" s="368"/>
      <c r="B35" s="368"/>
      <c r="C35" s="368"/>
      <c r="D35" s="368"/>
      <c r="E35" s="155"/>
      <c r="F35" s="155"/>
      <c r="G35" s="155"/>
      <c r="H35" s="155"/>
      <c r="I35" s="155"/>
      <c r="J35" s="155"/>
      <c r="K35" s="369"/>
      <c r="L35" s="369"/>
      <c r="M35" s="369"/>
      <c r="N35" s="369"/>
      <c r="O35" s="187" t="s">
        <v>1258</v>
      </c>
      <c r="P35" s="187" t="s">
        <v>1259</v>
      </c>
      <c r="Q35" s="188" t="s">
        <v>732</v>
      </c>
    </row>
    <row r="36" spans="1:17">
      <c r="A36" s="327" t="s">
        <v>1646</v>
      </c>
      <c r="B36" s="328"/>
      <c r="C36" s="328"/>
      <c r="D36" s="329"/>
      <c r="E36" s="307" t="s">
        <v>1647</v>
      </c>
      <c r="F36" s="308"/>
      <c r="G36" s="316" t="s">
        <v>1649</v>
      </c>
      <c r="H36" s="317"/>
      <c r="I36" s="313" t="s">
        <v>1648</v>
      </c>
      <c r="J36" s="370" t="s">
        <v>1649</v>
      </c>
      <c r="K36" s="327" t="s">
        <v>1646</v>
      </c>
      <c r="L36" s="328"/>
      <c r="M36" s="328"/>
      <c r="N36" s="328"/>
      <c r="O36" s="328"/>
      <c r="P36" s="328"/>
      <c r="Q36" s="329"/>
    </row>
    <row r="37" spans="1:17" ht="15.75" thickBot="1">
      <c r="A37" s="330"/>
      <c r="B37" s="331"/>
      <c r="C37" s="331"/>
      <c r="D37" s="332"/>
      <c r="E37" s="309"/>
      <c r="F37" s="310"/>
      <c r="G37" s="318"/>
      <c r="H37" s="319"/>
      <c r="I37" s="314"/>
      <c r="J37" s="323"/>
      <c r="K37" s="352"/>
      <c r="L37" s="353"/>
      <c r="M37" s="353"/>
      <c r="N37" s="353"/>
      <c r="O37" s="353"/>
      <c r="P37" s="353"/>
      <c r="Q37" s="354"/>
    </row>
    <row r="38" spans="1:17">
      <c r="A38" s="330"/>
      <c r="B38" s="331"/>
      <c r="C38" s="331"/>
      <c r="D38" s="332"/>
      <c r="E38" s="309"/>
      <c r="F38" s="310"/>
      <c r="G38" s="318"/>
      <c r="H38" s="319"/>
      <c r="I38" s="314"/>
      <c r="J38" s="323"/>
      <c r="K38" s="333" t="s">
        <v>1651</v>
      </c>
      <c r="L38" s="335"/>
      <c r="M38" s="355" t="s">
        <v>1693</v>
      </c>
      <c r="N38" s="374"/>
      <c r="O38" s="374"/>
      <c r="P38" s="374"/>
      <c r="Q38" s="356"/>
    </row>
    <row r="39" spans="1:17">
      <c r="A39" s="330"/>
      <c r="B39" s="331"/>
      <c r="C39" s="331"/>
      <c r="D39" s="332"/>
      <c r="E39" s="309"/>
      <c r="F39" s="310"/>
      <c r="G39" s="318"/>
      <c r="H39" s="319"/>
      <c r="I39" s="314"/>
      <c r="J39" s="323"/>
      <c r="K39" s="333"/>
      <c r="L39" s="335"/>
      <c r="M39" s="333"/>
      <c r="N39" s="334"/>
      <c r="O39" s="334"/>
      <c r="P39" s="334"/>
      <c r="Q39" s="335"/>
    </row>
    <row r="40" spans="1:17">
      <c r="A40" s="333" t="s">
        <v>1650</v>
      </c>
      <c r="B40" s="334"/>
      <c r="C40" s="334"/>
      <c r="D40" s="335"/>
      <c r="E40" s="309"/>
      <c r="F40" s="310"/>
      <c r="G40" s="318"/>
      <c r="H40" s="319"/>
      <c r="I40" s="314"/>
      <c r="J40" s="323"/>
      <c r="K40" s="333"/>
      <c r="L40" s="335"/>
      <c r="M40" s="333"/>
      <c r="N40" s="334"/>
      <c r="O40" s="334"/>
      <c r="P40" s="334"/>
      <c r="Q40" s="335"/>
    </row>
    <row r="41" spans="1:17">
      <c r="A41" s="333"/>
      <c r="B41" s="334"/>
      <c r="C41" s="334"/>
      <c r="D41" s="335"/>
      <c r="E41" s="309"/>
      <c r="F41" s="310"/>
      <c r="G41" s="318"/>
      <c r="H41" s="319"/>
      <c r="I41" s="314"/>
      <c r="J41" s="323"/>
      <c r="K41" s="333"/>
      <c r="L41" s="335"/>
      <c r="M41" s="333"/>
      <c r="N41" s="334"/>
      <c r="O41" s="334"/>
      <c r="P41" s="334"/>
      <c r="Q41" s="335"/>
    </row>
    <row r="42" spans="1:17" ht="15.75" thickBot="1">
      <c r="A42" s="333"/>
      <c r="B42" s="334"/>
      <c r="C42" s="334"/>
      <c r="D42" s="335"/>
      <c r="E42" s="309"/>
      <c r="F42" s="310"/>
      <c r="G42" s="318"/>
      <c r="H42" s="319"/>
      <c r="I42" s="314"/>
      <c r="J42" s="323"/>
      <c r="K42" s="336"/>
      <c r="L42" s="338"/>
      <c r="M42" s="333"/>
      <c r="N42" s="334"/>
      <c r="O42" s="334"/>
      <c r="P42" s="334"/>
      <c r="Q42" s="335"/>
    </row>
    <row r="43" spans="1:17">
      <c r="A43" s="333"/>
      <c r="B43" s="334"/>
      <c r="C43" s="334"/>
      <c r="D43" s="335"/>
      <c r="E43" s="309"/>
      <c r="F43" s="310"/>
      <c r="G43" s="318"/>
      <c r="H43" s="319"/>
      <c r="I43" s="314"/>
      <c r="J43" s="323"/>
      <c r="K43" s="355" t="s">
        <v>1652</v>
      </c>
      <c r="L43" s="356"/>
      <c r="M43" s="333"/>
      <c r="N43" s="334"/>
      <c r="O43" s="334"/>
      <c r="P43" s="334"/>
      <c r="Q43" s="335"/>
    </row>
    <row r="44" spans="1:17">
      <c r="A44" s="333"/>
      <c r="B44" s="334"/>
      <c r="C44" s="334"/>
      <c r="D44" s="335"/>
      <c r="E44" s="309"/>
      <c r="F44" s="310"/>
      <c r="G44" s="318"/>
      <c r="H44" s="319"/>
      <c r="I44" s="314"/>
      <c r="J44" s="323"/>
      <c r="K44" s="333"/>
      <c r="L44" s="335"/>
      <c r="M44" s="333"/>
      <c r="N44" s="334"/>
      <c r="O44" s="334"/>
      <c r="P44" s="334"/>
      <c r="Q44" s="335"/>
    </row>
    <row r="45" spans="1:17">
      <c r="A45" s="333"/>
      <c r="B45" s="334"/>
      <c r="C45" s="334"/>
      <c r="D45" s="335"/>
      <c r="E45" s="309"/>
      <c r="F45" s="310"/>
      <c r="G45" s="318"/>
      <c r="H45" s="319"/>
      <c r="I45" s="314"/>
      <c r="J45" s="323"/>
      <c r="K45" s="333"/>
      <c r="L45" s="335"/>
      <c r="M45" s="333" t="s">
        <v>1735</v>
      </c>
      <c r="N45" s="334"/>
      <c r="O45" s="334"/>
      <c r="P45" s="334"/>
      <c r="Q45" s="335"/>
    </row>
    <row r="46" spans="1:17">
      <c r="A46" s="333"/>
      <c r="B46" s="334"/>
      <c r="C46" s="334"/>
      <c r="D46" s="335"/>
      <c r="E46" s="309"/>
      <c r="F46" s="310"/>
      <c r="G46" s="318"/>
      <c r="H46" s="319"/>
      <c r="I46" s="314"/>
      <c r="J46" s="323"/>
      <c r="K46" s="333"/>
      <c r="L46" s="335"/>
      <c r="M46" s="333"/>
      <c r="N46" s="334"/>
      <c r="O46" s="334"/>
      <c r="P46" s="334"/>
      <c r="Q46" s="335"/>
    </row>
    <row r="47" spans="1:17" ht="15.75" thickBot="1">
      <c r="A47" s="336"/>
      <c r="B47" s="337"/>
      <c r="C47" s="337"/>
      <c r="D47" s="338"/>
      <c r="E47" s="311"/>
      <c r="F47" s="312"/>
      <c r="G47" s="320"/>
      <c r="H47" s="321"/>
      <c r="I47" s="315"/>
      <c r="J47" s="323"/>
      <c r="K47" s="336"/>
      <c r="L47" s="338"/>
      <c r="M47" s="336"/>
      <c r="N47" s="337"/>
      <c r="O47" s="337"/>
      <c r="P47" s="337"/>
      <c r="Q47" s="338"/>
    </row>
    <row r="50" spans="1:17" ht="21">
      <c r="A50" s="156" t="s">
        <v>1247</v>
      </c>
    </row>
    <row r="52" spans="1:17" ht="152.25" customHeight="1">
      <c r="A52" s="91" t="s">
        <v>729</v>
      </c>
      <c r="B52" s="91" t="s">
        <v>537</v>
      </c>
      <c r="C52" s="146" t="s">
        <v>1252</v>
      </c>
      <c r="D52" s="146" t="s">
        <v>733</v>
      </c>
      <c r="E52" s="146" t="s">
        <v>1636</v>
      </c>
      <c r="F52" s="146" t="s">
        <v>1666</v>
      </c>
      <c r="G52" s="146" t="s">
        <v>1253</v>
      </c>
      <c r="H52" s="146" t="s">
        <v>1254</v>
      </c>
      <c r="I52" s="146" t="s">
        <v>1256</v>
      </c>
      <c r="J52" s="164" t="s">
        <v>1538</v>
      </c>
      <c r="K52" s="165" t="s">
        <v>1257</v>
      </c>
      <c r="L52" s="168" t="s">
        <v>1537</v>
      </c>
      <c r="M52" s="168" t="s">
        <v>1539</v>
      </c>
      <c r="N52" s="163" t="s">
        <v>1255</v>
      </c>
      <c r="O52" s="167" t="s">
        <v>1540</v>
      </c>
      <c r="P52" s="172" t="s">
        <v>1543</v>
      </c>
      <c r="Q52" s="165" t="s">
        <v>1631</v>
      </c>
    </row>
    <row r="53" spans="1:17" ht="15.75" thickBot="1">
      <c r="A53" s="130">
        <v>2</v>
      </c>
      <c r="B53" s="130">
        <v>3</v>
      </c>
      <c r="C53" s="130">
        <v>4</v>
      </c>
      <c r="D53" s="130">
        <v>5</v>
      </c>
      <c r="E53" s="130">
        <v>6</v>
      </c>
      <c r="F53" s="130">
        <v>7</v>
      </c>
      <c r="G53" s="130">
        <v>8</v>
      </c>
      <c r="H53" s="130">
        <v>9</v>
      </c>
      <c r="I53" s="130">
        <v>10</v>
      </c>
      <c r="J53" s="130">
        <v>11</v>
      </c>
      <c r="K53" s="130" t="s">
        <v>1632</v>
      </c>
      <c r="L53" s="130">
        <v>13</v>
      </c>
      <c r="M53" s="130">
        <v>14</v>
      </c>
      <c r="N53" s="130">
        <v>15</v>
      </c>
      <c r="O53" s="130">
        <v>16</v>
      </c>
      <c r="P53" s="237">
        <v>17</v>
      </c>
      <c r="Q53" s="237">
        <v>18</v>
      </c>
    </row>
    <row r="54" spans="1:17" ht="15" customHeight="1">
      <c r="A54" s="316" t="s">
        <v>1654</v>
      </c>
      <c r="B54" s="317"/>
      <c r="E54" s="379" t="s">
        <v>1658</v>
      </c>
      <c r="F54" s="380"/>
      <c r="G54" s="313" t="s">
        <v>1648</v>
      </c>
      <c r="H54" s="238"/>
      <c r="I54" s="239"/>
      <c r="J54" s="240"/>
      <c r="K54" s="322" t="s">
        <v>1654</v>
      </c>
      <c r="L54" s="233"/>
      <c r="M54" s="234"/>
      <c r="P54" s="316" t="s">
        <v>1654</v>
      </c>
      <c r="Q54" s="317"/>
    </row>
    <row r="55" spans="1:17">
      <c r="A55" s="318"/>
      <c r="B55" s="319"/>
      <c r="E55" s="375" t="s">
        <v>1659</v>
      </c>
      <c r="F55" s="376"/>
      <c r="G55" s="314"/>
      <c r="H55" s="241"/>
      <c r="I55" s="242"/>
      <c r="J55" s="243"/>
      <c r="K55" s="323"/>
      <c r="L55" s="235"/>
      <c r="M55" s="236"/>
      <c r="P55" s="318"/>
      <c r="Q55" s="319"/>
    </row>
    <row r="56" spans="1:17">
      <c r="A56" s="318"/>
      <c r="B56" s="319"/>
      <c r="E56" s="377"/>
      <c r="F56" s="378"/>
      <c r="G56" s="314"/>
      <c r="H56" s="241"/>
      <c r="I56" s="242"/>
      <c r="J56" s="243"/>
      <c r="K56" s="323"/>
      <c r="L56" s="235"/>
      <c r="M56" s="236"/>
      <c r="P56" s="318"/>
      <c r="Q56" s="319"/>
    </row>
    <row r="57" spans="1:17">
      <c r="A57" s="318"/>
      <c r="B57" s="319"/>
      <c r="E57" s="387" t="s">
        <v>1660</v>
      </c>
      <c r="F57" s="388"/>
      <c r="G57" s="314"/>
      <c r="H57" s="241"/>
      <c r="I57" s="242"/>
      <c r="J57" s="243"/>
      <c r="K57" s="323"/>
      <c r="L57" s="235"/>
      <c r="M57" s="236"/>
      <c r="P57" s="318"/>
      <c r="Q57" s="319"/>
    </row>
    <row r="58" spans="1:17">
      <c r="A58" s="318"/>
      <c r="B58" s="319"/>
      <c r="E58" s="381" t="s">
        <v>1661</v>
      </c>
      <c r="F58" s="382"/>
      <c r="G58" s="314"/>
      <c r="H58" s="241"/>
      <c r="I58" s="242"/>
      <c r="J58" s="243"/>
      <c r="K58" s="323"/>
      <c r="L58" s="235"/>
      <c r="M58" s="236"/>
      <c r="P58" s="318"/>
      <c r="Q58" s="319"/>
    </row>
    <row r="59" spans="1:17" ht="15" customHeight="1">
      <c r="A59" s="318"/>
      <c r="B59" s="319"/>
      <c r="E59" s="383" t="s">
        <v>1662</v>
      </c>
      <c r="F59" s="384"/>
      <c r="G59" s="314"/>
      <c r="H59" s="241"/>
      <c r="I59" s="242"/>
      <c r="J59" s="243"/>
      <c r="K59" s="323"/>
      <c r="L59" s="235"/>
      <c r="M59" s="236"/>
      <c r="P59" s="318"/>
      <c r="Q59" s="319"/>
    </row>
    <row r="60" spans="1:17" ht="15.75" thickBot="1">
      <c r="A60" s="318"/>
      <c r="B60" s="319"/>
      <c r="E60" s="385"/>
      <c r="F60" s="386"/>
      <c r="G60" s="314"/>
      <c r="H60" s="241"/>
      <c r="I60" s="242"/>
      <c r="J60" s="243"/>
      <c r="K60" s="323"/>
      <c r="L60" s="235"/>
      <c r="M60" s="236"/>
      <c r="P60" s="318"/>
      <c r="Q60" s="319"/>
    </row>
    <row r="61" spans="1:17">
      <c r="A61" s="318"/>
      <c r="B61" s="319"/>
      <c r="E61" s="355" t="s">
        <v>1663</v>
      </c>
      <c r="F61" s="356"/>
      <c r="G61" s="314"/>
      <c r="H61" s="241"/>
      <c r="I61" s="242"/>
      <c r="J61" s="243"/>
      <c r="K61" s="323"/>
      <c r="L61" s="235"/>
      <c r="M61" s="236"/>
      <c r="P61" s="318"/>
      <c r="Q61" s="319"/>
    </row>
    <row r="62" spans="1:17">
      <c r="A62" s="318"/>
      <c r="B62" s="319"/>
      <c r="E62" s="333"/>
      <c r="F62" s="335"/>
      <c r="G62" s="314"/>
      <c r="H62" s="241"/>
      <c r="I62" s="242"/>
      <c r="J62" s="243"/>
      <c r="K62" s="323"/>
      <c r="L62" s="235"/>
      <c r="M62" s="236"/>
      <c r="P62" s="318"/>
      <c r="Q62" s="319"/>
    </row>
    <row r="63" spans="1:17">
      <c r="A63" s="318"/>
      <c r="B63" s="319"/>
      <c r="E63" s="333"/>
      <c r="F63" s="335"/>
      <c r="G63" s="314"/>
      <c r="H63" s="241"/>
      <c r="I63" s="242"/>
      <c r="J63" s="243"/>
      <c r="K63" s="323"/>
      <c r="L63" s="235"/>
      <c r="M63" s="236"/>
      <c r="P63" s="318"/>
      <c r="Q63" s="319"/>
    </row>
    <row r="64" spans="1:17" ht="15.75" thickBot="1">
      <c r="A64" s="320"/>
      <c r="B64" s="321"/>
      <c r="E64" s="336"/>
      <c r="F64" s="338"/>
      <c r="G64" s="315"/>
      <c r="H64" s="241"/>
      <c r="I64" s="242"/>
      <c r="J64" s="243"/>
      <c r="K64" s="324"/>
      <c r="L64" s="235"/>
      <c r="M64" s="236"/>
      <c r="P64" s="320"/>
      <c r="Q64" s="321"/>
    </row>
  </sheetData>
  <mergeCells count="52">
    <mergeCell ref="G54:G64"/>
    <mergeCell ref="E61:F64"/>
    <mergeCell ref="A54:B64"/>
    <mergeCell ref="K54:K64"/>
    <mergeCell ref="P54:Q64"/>
    <mergeCell ref="E55:F56"/>
    <mergeCell ref="E54:F54"/>
    <mergeCell ref="E58:F58"/>
    <mergeCell ref="E59:F60"/>
    <mergeCell ref="E57:F57"/>
    <mergeCell ref="M45:Q47"/>
    <mergeCell ref="C34:C35"/>
    <mergeCell ref="D34:D35"/>
    <mergeCell ref="K34:K35"/>
    <mergeCell ref="L34:L35"/>
    <mergeCell ref="M34:M35"/>
    <mergeCell ref="N34:N35"/>
    <mergeCell ref="J36:J47"/>
    <mergeCell ref="K38:L42"/>
    <mergeCell ref="A40:D47"/>
    <mergeCell ref="K43:L47"/>
    <mergeCell ref="O34:Q34"/>
    <mergeCell ref="K36:Q37"/>
    <mergeCell ref="M38:Q44"/>
    <mergeCell ref="G30:I30"/>
    <mergeCell ref="A36:D39"/>
    <mergeCell ref="E36:F47"/>
    <mergeCell ref="G36:H47"/>
    <mergeCell ref="I36:I47"/>
    <mergeCell ref="A34:A35"/>
    <mergeCell ref="B34:B35"/>
    <mergeCell ref="A25:B30"/>
    <mergeCell ref="F25:F30"/>
    <mergeCell ref="C24:E24"/>
    <mergeCell ref="C25:E26"/>
    <mergeCell ref="C27:E27"/>
    <mergeCell ref="C28:E29"/>
    <mergeCell ref="K8:P9"/>
    <mergeCell ref="K10:L14"/>
    <mergeCell ref="K15:L19"/>
    <mergeCell ref="G25:I26"/>
    <mergeCell ref="G27:I29"/>
    <mergeCell ref="M10:P16"/>
    <mergeCell ref="M17:P19"/>
    <mergeCell ref="B3:E3"/>
    <mergeCell ref="E8:F19"/>
    <mergeCell ref="I8:I19"/>
    <mergeCell ref="G8:H19"/>
    <mergeCell ref="J8:J19"/>
    <mergeCell ref="A5:B5"/>
    <mergeCell ref="A8:D11"/>
    <mergeCell ref="A12:D19"/>
  </mergeCells>
  <dataValidations count="1">
    <dataValidation type="list" allowBlank="1" showInputMessage="1" showErrorMessage="1" sqref="B3:E3" xr:uid="{00000000-0002-0000-0000-000000000000}">
      <formula1>$V$8:$V$186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542"/>
  <sheetViews>
    <sheetView topLeftCell="A479" workbookViewId="0">
      <selection activeCell="A512" sqref="A512"/>
    </sheetView>
  </sheetViews>
  <sheetFormatPr defaultRowHeight="15"/>
  <cols>
    <col min="2" max="2" width="44.85546875" customWidth="1"/>
    <col min="7" max="7" width="14.85546875" bestFit="1" customWidth="1"/>
    <col min="8" max="9" width="13.85546875" bestFit="1" customWidth="1"/>
    <col min="10" max="10" width="14.85546875" bestFit="1" customWidth="1"/>
    <col min="11" max="11" width="11.28515625" bestFit="1" customWidth="1"/>
    <col min="12" max="12" width="13.85546875" bestFit="1" customWidth="1"/>
    <col min="13" max="13" width="12.7109375" bestFit="1" customWidth="1"/>
    <col min="14" max="15" width="13.85546875" bestFit="1" customWidth="1"/>
    <col min="18" max="18" width="7.5703125" customWidth="1"/>
    <col min="19" max="19" width="7.7109375" customWidth="1"/>
    <col min="20" max="20" width="8.85546875" bestFit="1" customWidth="1"/>
    <col min="21" max="21" width="89.28515625" customWidth="1"/>
  </cols>
  <sheetData>
    <row r="1" spans="1:27">
      <c r="G1" t="s">
        <v>1625</v>
      </c>
    </row>
    <row r="2" spans="1:27">
      <c r="G2" t="s">
        <v>1626</v>
      </c>
    </row>
    <row r="3" spans="1:27">
      <c r="G3" t="s">
        <v>1627</v>
      </c>
      <c r="R3" s="46"/>
      <c r="S3" s="47"/>
      <c r="T3" s="47"/>
      <c r="U3" s="47"/>
      <c r="V3" s="46"/>
      <c r="W3" s="47"/>
      <c r="X3" s="47"/>
      <c r="Y3" s="47"/>
      <c r="Z3" s="47"/>
      <c r="AA3" s="48"/>
    </row>
    <row r="4" spans="1:27">
      <c r="A4" s="96" t="s">
        <v>735</v>
      </c>
      <c r="B4" s="96" t="s">
        <v>736</v>
      </c>
      <c r="C4" s="96"/>
      <c r="D4" s="96"/>
      <c r="R4" s="55" t="s">
        <v>1277</v>
      </c>
      <c r="S4" s="55" t="s">
        <v>1278</v>
      </c>
      <c r="T4" s="55" t="s">
        <v>748</v>
      </c>
      <c r="U4" s="55" t="s">
        <v>749</v>
      </c>
      <c r="V4" s="49"/>
      <c r="W4" s="50"/>
      <c r="X4" s="50"/>
      <c r="Y4" s="50"/>
      <c r="Z4" s="50"/>
      <c r="AA4" s="51"/>
    </row>
    <row r="5" spans="1:27" ht="15.75">
      <c r="A5" s="97">
        <v>711</v>
      </c>
      <c r="B5">
        <v>1</v>
      </c>
      <c r="E5" s="98"/>
      <c r="F5" s="98"/>
      <c r="G5" s="99"/>
      <c r="H5" s="100"/>
      <c r="I5" s="100"/>
      <c r="J5" s="100"/>
      <c r="K5" s="100"/>
      <c r="L5" s="100"/>
      <c r="M5" s="100"/>
      <c r="N5" s="100"/>
      <c r="O5" s="100"/>
      <c r="R5" s="46">
        <v>711</v>
      </c>
      <c r="S5" s="46">
        <v>7111</v>
      </c>
      <c r="T5" s="46">
        <v>711111</v>
      </c>
      <c r="U5" s="46" t="s">
        <v>750</v>
      </c>
      <c r="V5" s="46"/>
      <c r="W5" s="47"/>
      <c r="X5" s="47"/>
      <c r="Y5" s="47"/>
      <c r="Z5" s="47"/>
      <c r="AA5" s="48"/>
    </row>
    <row r="6" spans="1:27">
      <c r="A6" s="101">
        <v>712</v>
      </c>
      <c r="B6">
        <v>1</v>
      </c>
      <c r="E6" s="102" t="s">
        <v>737</v>
      </c>
      <c r="F6" s="103"/>
      <c r="G6" s="46" t="s">
        <v>738</v>
      </c>
      <c r="H6" s="47" t="s">
        <v>739</v>
      </c>
      <c r="I6" s="47"/>
      <c r="J6" s="47"/>
      <c r="K6" s="47"/>
      <c r="L6" s="47"/>
      <c r="M6" s="47"/>
      <c r="N6" s="47"/>
      <c r="O6" s="48"/>
      <c r="R6" s="49"/>
      <c r="S6" s="49"/>
      <c r="T6" s="46">
        <v>711121</v>
      </c>
      <c r="U6" s="46" t="s">
        <v>751</v>
      </c>
      <c r="V6" s="49"/>
      <c r="W6" s="50"/>
      <c r="X6" s="50"/>
      <c r="Y6" s="50"/>
      <c r="Z6" s="50"/>
      <c r="AA6" s="51"/>
    </row>
    <row r="7" spans="1:27">
      <c r="A7" s="101">
        <v>713</v>
      </c>
      <c r="B7">
        <v>1</v>
      </c>
      <c r="E7" s="104"/>
      <c r="F7" s="105"/>
      <c r="G7" s="46" t="s">
        <v>740</v>
      </c>
      <c r="H7" s="47"/>
      <c r="I7" s="47"/>
      <c r="J7" s="46" t="s">
        <v>741</v>
      </c>
      <c r="K7" s="46" t="s">
        <v>742</v>
      </c>
      <c r="L7" s="47"/>
      <c r="M7" s="47"/>
      <c r="N7" s="46" t="s">
        <v>743</v>
      </c>
      <c r="O7" s="75" t="s">
        <v>744</v>
      </c>
      <c r="R7" s="49"/>
      <c r="S7" s="49"/>
      <c r="T7" s="46">
        <v>711122</v>
      </c>
      <c r="U7" s="46" t="s">
        <v>752</v>
      </c>
      <c r="V7" s="49"/>
      <c r="W7" s="50"/>
      <c r="X7" s="50"/>
      <c r="Y7" s="50"/>
      <c r="Z7" s="50"/>
      <c r="AA7" s="51"/>
    </row>
    <row r="8" spans="1:27">
      <c r="A8" s="101">
        <v>714</v>
      </c>
      <c r="B8">
        <v>1</v>
      </c>
      <c r="E8" s="106" t="s">
        <v>745</v>
      </c>
      <c r="F8" s="106" t="s">
        <v>746</v>
      </c>
      <c r="G8" s="107">
        <v>2018</v>
      </c>
      <c r="H8" s="108">
        <v>2015</v>
      </c>
      <c r="I8" s="108">
        <v>2014</v>
      </c>
      <c r="J8" s="107">
        <v>2018</v>
      </c>
      <c r="K8" s="109">
        <v>2016</v>
      </c>
      <c r="L8" s="110">
        <v>2017</v>
      </c>
      <c r="M8" s="111">
        <v>2018</v>
      </c>
      <c r="N8" s="46">
        <v>2015</v>
      </c>
      <c r="O8" s="75">
        <v>2014</v>
      </c>
      <c r="R8" s="49"/>
      <c r="S8" s="49"/>
      <c r="T8" s="46">
        <v>711123</v>
      </c>
      <c r="U8" s="46" t="s">
        <v>753</v>
      </c>
      <c r="V8" s="49"/>
      <c r="W8" s="50"/>
      <c r="X8" s="50"/>
      <c r="Y8" s="50"/>
      <c r="Z8" s="50"/>
      <c r="AA8" s="51"/>
    </row>
    <row r="9" spans="1:27">
      <c r="A9" s="101">
        <v>715</v>
      </c>
      <c r="B9">
        <v>1</v>
      </c>
      <c r="E9" s="102">
        <v>311</v>
      </c>
      <c r="F9" s="102">
        <v>14</v>
      </c>
      <c r="G9" s="112">
        <v>2000000000</v>
      </c>
      <c r="H9" s="113">
        <v>0</v>
      </c>
      <c r="I9" s="113">
        <v>9450000000</v>
      </c>
      <c r="J9" s="112">
        <v>4530000000</v>
      </c>
      <c r="K9" s="112">
        <v>0</v>
      </c>
      <c r="L9" s="113">
        <v>0</v>
      </c>
      <c r="M9" s="113">
        <v>0</v>
      </c>
      <c r="N9" s="112">
        <v>0</v>
      </c>
      <c r="O9" s="76">
        <v>0</v>
      </c>
      <c r="R9" s="49"/>
      <c r="S9" s="49"/>
      <c r="T9" s="46">
        <v>711131</v>
      </c>
      <c r="U9" s="46" t="s">
        <v>754</v>
      </c>
      <c r="V9" s="49"/>
      <c r="W9" s="50"/>
      <c r="X9" s="50"/>
      <c r="Y9" s="50"/>
      <c r="Z9" s="50"/>
      <c r="AA9" s="51"/>
    </row>
    <row r="10" spans="1:27">
      <c r="A10" s="101">
        <v>716</v>
      </c>
      <c r="B10">
        <v>1</v>
      </c>
      <c r="E10" s="104"/>
      <c r="F10" s="114">
        <v>15</v>
      </c>
      <c r="G10" s="115">
        <v>362855000</v>
      </c>
      <c r="H10" s="116">
        <v>80007000</v>
      </c>
      <c r="I10" s="116">
        <v>291612213.85000002</v>
      </c>
      <c r="J10" s="115">
        <v>700530119.61999989</v>
      </c>
      <c r="K10" s="115">
        <v>0</v>
      </c>
      <c r="L10" s="116">
        <v>232835674.33999997</v>
      </c>
      <c r="M10" s="116">
        <v>0</v>
      </c>
      <c r="N10" s="115">
        <v>885023831.05999994</v>
      </c>
      <c r="O10" s="117">
        <v>242678373.24000004</v>
      </c>
      <c r="R10" s="49"/>
      <c r="S10" s="49"/>
      <c r="T10" s="46">
        <v>711141</v>
      </c>
      <c r="U10" s="46" t="s">
        <v>755</v>
      </c>
      <c r="V10" s="49"/>
      <c r="W10" s="50"/>
      <c r="X10" s="50"/>
      <c r="Y10" s="50"/>
      <c r="Z10" s="50"/>
      <c r="AA10" s="51"/>
    </row>
    <row r="11" spans="1:27">
      <c r="A11" s="101">
        <v>717</v>
      </c>
      <c r="B11">
        <v>1</v>
      </c>
      <c r="E11" s="102">
        <v>321</v>
      </c>
      <c r="F11" s="102">
        <v>13</v>
      </c>
      <c r="G11" s="112">
        <v>2151831000</v>
      </c>
      <c r="H11" s="113">
        <v>1446749000</v>
      </c>
      <c r="I11" s="113">
        <v>2821809272</v>
      </c>
      <c r="J11" s="112">
        <v>3575322624.0900002</v>
      </c>
      <c r="K11" s="112">
        <v>0</v>
      </c>
      <c r="L11" s="113">
        <v>2892837057.1699996</v>
      </c>
      <c r="M11" s="113">
        <v>0</v>
      </c>
      <c r="N11" s="112">
        <v>1746533879.8599999</v>
      </c>
      <c r="O11" s="76">
        <v>1130256816.8199999</v>
      </c>
      <c r="R11" s="49"/>
      <c r="S11" s="49"/>
      <c r="T11" s="46">
        <v>711142</v>
      </c>
      <c r="U11" s="46" t="s">
        <v>756</v>
      </c>
      <c r="V11" s="49"/>
      <c r="W11" s="50"/>
      <c r="X11" s="50"/>
      <c r="Y11" s="50"/>
      <c r="Z11" s="50"/>
      <c r="AA11" s="51"/>
    </row>
    <row r="12" spans="1:27">
      <c r="A12" s="101">
        <v>719</v>
      </c>
      <c r="B12">
        <v>1</v>
      </c>
      <c r="E12" s="102">
        <v>731</v>
      </c>
      <c r="F12" s="102">
        <v>5</v>
      </c>
      <c r="G12" s="112">
        <v>2759599000</v>
      </c>
      <c r="H12" s="113">
        <v>1836818000</v>
      </c>
      <c r="I12" s="113">
        <v>1129986645.51</v>
      </c>
      <c r="J12" s="112">
        <v>2914885978.6500001</v>
      </c>
      <c r="K12" s="112">
        <v>0</v>
      </c>
      <c r="L12" s="113">
        <v>1373887717.03</v>
      </c>
      <c r="M12" s="113">
        <v>17177929.630000003</v>
      </c>
      <c r="N12" s="112">
        <v>3027179982.2299995</v>
      </c>
      <c r="O12" s="76">
        <v>1041733025.9000001</v>
      </c>
      <c r="R12" s="49"/>
      <c r="S12" s="49"/>
      <c r="T12" s="46">
        <v>711143</v>
      </c>
      <c r="U12" s="46" t="s">
        <v>757</v>
      </c>
      <c r="V12" s="49"/>
      <c r="W12" s="50"/>
      <c r="X12" s="50"/>
      <c r="Y12" s="50"/>
      <c r="Z12" s="50"/>
      <c r="AA12" s="51"/>
    </row>
    <row r="13" spans="1:27">
      <c r="A13" s="101">
        <v>731</v>
      </c>
      <c r="B13">
        <v>5</v>
      </c>
      <c r="E13" s="102">
        <v>732</v>
      </c>
      <c r="F13" s="102">
        <v>6</v>
      </c>
      <c r="G13" s="112">
        <v>1165698000</v>
      </c>
      <c r="H13" s="113">
        <v>1366349000</v>
      </c>
      <c r="I13" s="113">
        <v>972464928.88999999</v>
      </c>
      <c r="J13" s="112">
        <v>1236518875.6500001</v>
      </c>
      <c r="K13" s="112">
        <v>0</v>
      </c>
      <c r="L13" s="113">
        <v>636539709.92000008</v>
      </c>
      <c r="M13" s="113">
        <v>11057012.060000001</v>
      </c>
      <c r="N13" s="112">
        <v>618310299.51999986</v>
      </c>
      <c r="O13" s="76">
        <v>845866527.29999995</v>
      </c>
      <c r="R13" s="49"/>
      <c r="S13" s="49"/>
      <c r="T13" s="46">
        <v>711144</v>
      </c>
      <c r="U13" s="46" t="s">
        <v>758</v>
      </c>
      <c r="V13" s="49"/>
      <c r="W13" s="50"/>
      <c r="X13" s="50"/>
      <c r="Y13" s="50"/>
      <c r="Z13" s="50"/>
      <c r="AA13" s="51"/>
    </row>
    <row r="14" spans="1:27">
      <c r="A14" s="101">
        <v>732</v>
      </c>
      <c r="B14">
        <v>6</v>
      </c>
      <c r="C14">
        <v>56</v>
      </c>
      <c r="E14" s="104"/>
      <c r="F14" s="114">
        <v>56</v>
      </c>
      <c r="G14" s="115">
        <v>10193520000</v>
      </c>
      <c r="H14" s="116">
        <v>2153853000</v>
      </c>
      <c r="I14" s="116">
        <v>552104000</v>
      </c>
      <c r="J14" s="115">
        <v>11376697116.299999</v>
      </c>
      <c r="K14" s="115">
        <v>0</v>
      </c>
      <c r="L14" s="116">
        <v>1652887242.5400004</v>
      </c>
      <c r="M14" s="116">
        <v>1320077977.1099999</v>
      </c>
      <c r="N14" s="115">
        <v>702731338.41999996</v>
      </c>
      <c r="O14" s="117">
        <v>14740160.59</v>
      </c>
      <c r="R14" s="49"/>
      <c r="S14" s="49"/>
      <c r="T14" s="46">
        <v>711145</v>
      </c>
      <c r="U14" s="46" t="s">
        <v>759</v>
      </c>
      <c r="V14" s="49"/>
      <c r="W14" s="50"/>
      <c r="X14" s="50"/>
      <c r="Y14" s="50"/>
      <c r="Z14" s="50"/>
      <c r="AA14" s="51"/>
    </row>
    <row r="15" spans="1:27">
      <c r="A15" s="101">
        <v>733</v>
      </c>
      <c r="B15">
        <v>7</v>
      </c>
      <c r="E15" s="102"/>
      <c r="F15" s="102">
        <v>4</v>
      </c>
      <c r="G15" s="112"/>
      <c r="H15" s="113"/>
      <c r="I15" s="113">
        <v>2000000</v>
      </c>
      <c r="J15" s="112"/>
      <c r="K15" s="112"/>
      <c r="L15" s="113"/>
      <c r="M15" s="113"/>
      <c r="N15" s="112"/>
      <c r="O15" s="76">
        <v>0</v>
      </c>
      <c r="R15" s="49"/>
      <c r="S15" s="49"/>
      <c r="T15" s="46">
        <v>711146</v>
      </c>
      <c r="U15" s="46" t="s">
        <v>760</v>
      </c>
      <c r="V15" s="49"/>
      <c r="W15" s="50"/>
      <c r="X15" s="50"/>
      <c r="Y15" s="50"/>
      <c r="Z15" s="50"/>
      <c r="AA15" s="51"/>
    </row>
    <row r="16" spans="1:27">
      <c r="A16" s="101">
        <v>741</v>
      </c>
      <c r="B16" s="118">
        <v>4</v>
      </c>
      <c r="E16" s="123">
        <v>733</v>
      </c>
      <c r="F16" s="114">
        <v>7</v>
      </c>
      <c r="G16" s="115">
        <v>23413984000</v>
      </c>
      <c r="H16" s="116">
        <v>16949531000</v>
      </c>
      <c r="I16" s="116">
        <v>15282992000</v>
      </c>
      <c r="J16" s="115">
        <v>23457391078</v>
      </c>
      <c r="K16" s="115">
        <v>0</v>
      </c>
      <c r="L16" s="116">
        <v>12812500</v>
      </c>
      <c r="M16" s="116">
        <v>0</v>
      </c>
      <c r="N16" s="115">
        <v>20500932.030000001</v>
      </c>
      <c r="O16" s="117">
        <v>41200000</v>
      </c>
      <c r="R16" s="49"/>
      <c r="S16" s="49"/>
      <c r="T16" s="46">
        <v>711147</v>
      </c>
      <c r="U16" s="46" t="s">
        <v>761</v>
      </c>
      <c r="V16" s="49"/>
      <c r="W16" s="50"/>
      <c r="X16" s="50"/>
      <c r="Y16" s="50"/>
      <c r="Z16" s="50"/>
      <c r="AA16" s="51"/>
    </row>
    <row r="17" spans="1:27">
      <c r="A17" s="101">
        <v>742</v>
      </c>
      <c r="B17">
        <v>4</v>
      </c>
      <c r="E17" s="102">
        <v>741</v>
      </c>
      <c r="F17" s="102">
        <v>4</v>
      </c>
      <c r="G17" s="112">
        <v>5225000</v>
      </c>
      <c r="H17" s="113"/>
      <c r="I17" s="113"/>
      <c r="J17" s="112">
        <v>5225000</v>
      </c>
      <c r="K17" s="112">
        <v>0</v>
      </c>
      <c r="L17" s="113">
        <v>0</v>
      </c>
      <c r="M17" s="113">
        <v>0</v>
      </c>
      <c r="N17" s="112"/>
      <c r="O17" s="76"/>
      <c r="R17" s="49"/>
      <c r="S17" s="49"/>
      <c r="T17" s="46">
        <v>711148</v>
      </c>
      <c r="U17" s="46" t="s">
        <v>762</v>
      </c>
      <c r="V17" s="49"/>
      <c r="W17" s="50"/>
      <c r="X17" s="50"/>
      <c r="Y17" s="50"/>
      <c r="Z17" s="50"/>
      <c r="AA17" s="51"/>
    </row>
    <row r="18" spans="1:27">
      <c r="A18" s="101">
        <v>743</v>
      </c>
      <c r="B18" s="118">
        <v>4</v>
      </c>
      <c r="E18" s="102">
        <v>742</v>
      </c>
      <c r="F18" s="102">
        <v>4</v>
      </c>
      <c r="G18" s="112">
        <v>29531806000</v>
      </c>
      <c r="H18" s="113">
        <v>18145881000</v>
      </c>
      <c r="I18" s="113">
        <v>23899951196.509998</v>
      </c>
      <c r="J18" s="112">
        <v>30154135310.549999</v>
      </c>
      <c r="K18" s="112">
        <v>0</v>
      </c>
      <c r="L18" s="113">
        <v>3716280418.0700006</v>
      </c>
      <c r="M18" s="113">
        <v>5138950921.4700012</v>
      </c>
      <c r="N18" s="112">
        <v>5175821458.6099997</v>
      </c>
      <c r="O18" s="76">
        <v>5448299171.3900003</v>
      </c>
      <c r="R18" s="49"/>
      <c r="S18" s="49"/>
      <c r="T18" s="46">
        <v>711149</v>
      </c>
      <c r="U18" s="46" t="s">
        <v>763</v>
      </c>
      <c r="V18" s="49"/>
      <c r="W18" s="50"/>
      <c r="X18" s="50"/>
      <c r="Y18" s="50"/>
      <c r="Z18" s="50"/>
      <c r="AA18" s="51"/>
    </row>
    <row r="19" spans="1:27">
      <c r="A19" s="101">
        <v>744</v>
      </c>
      <c r="B19">
        <v>8</v>
      </c>
      <c r="E19" s="102">
        <v>743</v>
      </c>
      <c r="F19" s="102">
        <v>4</v>
      </c>
      <c r="G19" s="112">
        <v>1100000</v>
      </c>
      <c r="H19" s="113"/>
      <c r="I19" s="113"/>
      <c r="J19" s="112">
        <v>1100000</v>
      </c>
      <c r="K19" s="112">
        <v>0</v>
      </c>
      <c r="L19" s="113">
        <v>0</v>
      </c>
      <c r="M19" s="113">
        <v>0</v>
      </c>
      <c r="N19" s="112"/>
      <c r="O19" s="76"/>
      <c r="R19" s="49"/>
      <c r="S19" s="49"/>
      <c r="T19" s="46">
        <v>711151</v>
      </c>
      <c r="U19" s="46" t="s">
        <v>764</v>
      </c>
      <c r="V19" s="49"/>
      <c r="W19" s="50"/>
      <c r="X19" s="50"/>
      <c r="Y19" s="50"/>
      <c r="Z19" s="50"/>
      <c r="AA19" s="51"/>
    </row>
    <row r="20" spans="1:27">
      <c r="A20" s="101">
        <v>745</v>
      </c>
      <c r="B20">
        <v>4</v>
      </c>
      <c r="E20" s="102"/>
      <c r="F20" s="102">
        <v>4</v>
      </c>
      <c r="G20" s="112"/>
      <c r="H20" s="113">
        <v>51000000</v>
      </c>
      <c r="I20" s="113">
        <v>13000000</v>
      </c>
      <c r="J20" s="112"/>
      <c r="K20" s="112"/>
      <c r="L20" s="113"/>
      <c r="M20" s="113"/>
      <c r="N20" s="112">
        <v>0</v>
      </c>
      <c r="O20" s="76">
        <v>0</v>
      </c>
      <c r="R20" s="49"/>
      <c r="S20" s="49"/>
      <c r="T20" s="46">
        <v>711161</v>
      </c>
      <c r="U20" s="46" t="s">
        <v>765</v>
      </c>
      <c r="V20" s="49"/>
      <c r="W20" s="50"/>
      <c r="X20" s="50"/>
      <c r="Y20" s="50"/>
      <c r="Z20" s="50"/>
      <c r="AA20" s="51"/>
    </row>
    <row r="21" spans="1:27">
      <c r="A21" s="101">
        <v>772</v>
      </c>
      <c r="B21" s="118">
        <v>4</v>
      </c>
      <c r="E21" s="123">
        <v>744</v>
      </c>
      <c r="F21" s="114">
        <v>8</v>
      </c>
      <c r="G21" s="115">
        <v>120429000</v>
      </c>
      <c r="H21" s="116">
        <v>565388000</v>
      </c>
      <c r="I21" s="116">
        <v>4838834999.5</v>
      </c>
      <c r="J21" s="115">
        <v>144284318.56</v>
      </c>
      <c r="K21" s="115">
        <v>0</v>
      </c>
      <c r="L21" s="116">
        <v>34428483.399999999</v>
      </c>
      <c r="M21" s="116">
        <v>0</v>
      </c>
      <c r="N21" s="115">
        <v>1115932745.5799999</v>
      </c>
      <c r="O21" s="117">
        <v>4554305028.4899998</v>
      </c>
      <c r="R21" s="49"/>
      <c r="S21" s="49"/>
      <c r="T21" s="46">
        <v>711171</v>
      </c>
      <c r="U21" s="46" t="s">
        <v>766</v>
      </c>
      <c r="V21" s="49"/>
      <c r="W21" s="50"/>
      <c r="X21" s="50"/>
      <c r="Y21" s="50"/>
      <c r="Z21" s="50"/>
      <c r="AA21" s="51"/>
    </row>
    <row r="22" spans="1:27">
      <c r="A22" s="101">
        <v>781</v>
      </c>
      <c r="B22" s="118">
        <v>4</v>
      </c>
      <c r="E22" s="102">
        <v>745</v>
      </c>
      <c r="F22" s="102">
        <v>4</v>
      </c>
      <c r="G22" s="112">
        <v>3625597000</v>
      </c>
      <c r="H22" s="113">
        <v>9700000</v>
      </c>
      <c r="I22" s="113">
        <v>144750000</v>
      </c>
      <c r="J22" s="112">
        <v>3625597000</v>
      </c>
      <c r="K22" s="112">
        <v>0</v>
      </c>
      <c r="L22" s="113">
        <v>0</v>
      </c>
      <c r="M22" s="113">
        <v>0</v>
      </c>
      <c r="N22" s="112">
        <v>0</v>
      </c>
      <c r="O22" s="76">
        <v>0</v>
      </c>
      <c r="R22" s="49"/>
      <c r="S22" s="49"/>
      <c r="T22" s="46">
        <v>711181</v>
      </c>
      <c r="U22" s="46" t="s">
        <v>767</v>
      </c>
      <c r="V22" s="49"/>
      <c r="W22" s="50"/>
      <c r="X22" s="50"/>
      <c r="Y22" s="50"/>
      <c r="Z22" s="50"/>
      <c r="AA22" s="51"/>
    </row>
    <row r="23" spans="1:27">
      <c r="A23" s="101">
        <v>811</v>
      </c>
      <c r="B23">
        <v>9</v>
      </c>
      <c r="E23" s="102">
        <v>771</v>
      </c>
      <c r="F23" s="102">
        <v>4</v>
      </c>
      <c r="G23" s="112">
        <v>83781000</v>
      </c>
      <c r="H23" s="113"/>
      <c r="I23" s="113"/>
      <c r="J23" s="112">
        <v>83781000</v>
      </c>
      <c r="K23" s="112"/>
      <c r="L23" s="113">
        <v>0</v>
      </c>
      <c r="M23" s="113">
        <v>0</v>
      </c>
      <c r="N23" s="112"/>
      <c r="O23" s="76"/>
      <c r="R23" s="49"/>
      <c r="S23" s="49"/>
      <c r="T23" s="46">
        <v>711182</v>
      </c>
      <c r="U23" s="46" t="s">
        <v>768</v>
      </c>
      <c r="V23" s="49"/>
      <c r="W23" s="50"/>
      <c r="X23" s="50"/>
      <c r="Y23" s="50"/>
      <c r="Z23" s="50"/>
      <c r="AA23" s="51"/>
    </row>
    <row r="24" spans="1:27">
      <c r="A24" s="101">
        <v>812</v>
      </c>
      <c r="B24">
        <v>9</v>
      </c>
      <c r="E24" s="102">
        <v>772</v>
      </c>
      <c r="F24" s="102">
        <v>4</v>
      </c>
      <c r="G24" s="112">
        <v>6421000</v>
      </c>
      <c r="H24" s="113"/>
      <c r="I24" s="113"/>
      <c r="J24" s="112">
        <v>6421000</v>
      </c>
      <c r="K24" s="112"/>
      <c r="L24" s="113">
        <v>0</v>
      </c>
      <c r="M24" s="113">
        <v>0</v>
      </c>
      <c r="N24" s="112"/>
      <c r="O24" s="76"/>
      <c r="R24" s="49"/>
      <c r="S24" s="49"/>
      <c r="T24" s="46">
        <v>711183</v>
      </c>
      <c r="U24" s="46" t="s">
        <v>769</v>
      </c>
      <c r="V24" s="49"/>
      <c r="W24" s="50"/>
      <c r="X24" s="50"/>
      <c r="Y24" s="50"/>
      <c r="Z24" s="50"/>
      <c r="AA24" s="51"/>
    </row>
    <row r="25" spans="1:27">
      <c r="A25" s="101">
        <v>813</v>
      </c>
      <c r="B25">
        <v>9</v>
      </c>
      <c r="E25" s="102">
        <v>781</v>
      </c>
      <c r="F25" s="102">
        <v>4</v>
      </c>
      <c r="G25" s="112">
        <v>878726000</v>
      </c>
      <c r="H25" s="113"/>
      <c r="I25" s="113"/>
      <c r="J25" s="112">
        <v>878726000</v>
      </c>
      <c r="K25" s="112"/>
      <c r="L25" s="113">
        <v>0</v>
      </c>
      <c r="M25" s="113">
        <v>0</v>
      </c>
      <c r="N25" s="112"/>
      <c r="O25" s="76"/>
      <c r="R25" s="49"/>
      <c r="S25" s="49"/>
      <c r="T25" s="46">
        <v>711184</v>
      </c>
      <c r="U25" s="46" t="s">
        <v>770</v>
      </c>
      <c r="V25" s="49"/>
      <c r="W25" s="50"/>
      <c r="X25" s="50"/>
      <c r="Y25" s="50"/>
      <c r="Z25" s="50"/>
      <c r="AA25" s="51"/>
    </row>
    <row r="26" spans="1:27">
      <c r="A26" s="101">
        <v>821</v>
      </c>
      <c r="B26">
        <v>9</v>
      </c>
      <c r="E26" s="102">
        <v>791</v>
      </c>
      <c r="F26" s="102">
        <v>4</v>
      </c>
      <c r="G26" s="112"/>
      <c r="H26" s="113"/>
      <c r="I26" s="113"/>
      <c r="J26" s="112"/>
      <c r="K26" s="112"/>
      <c r="L26" s="113">
        <v>0</v>
      </c>
      <c r="M26" s="113"/>
      <c r="N26" s="112"/>
      <c r="O26" s="76"/>
      <c r="R26" s="49"/>
      <c r="S26" s="49"/>
      <c r="T26" s="46">
        <v>711185</v>
      </c>
      <c r="U26" s="46" t="s">
        <v>771</v>
      </c>
      <c r="V26" s="49"/>
      <c r="W26" s="50"/>
      <c r="X26" s="50"/>
      <c r="Y26" s="50"/>
      <c r="Z26" s="50"/>
      <c r="AA26" s="51"/>
    </row>
    <row r="27" spans="1:27">
      <c r="A27" s="101">
        <v>822</v>
      </c>
      <c r="B27">
        <v>9</v>
      </c>
      <c r="E27" s="102">
        <v>811</v>
      </c>
      <c r="F27" s="102">
        <v>9</v>
      </c>
      <c r="G27" s="112">
        <v>630532000</v>
      </c>
      <c r="H27" s="113">
        <v>630000000</v>
      </c>
      <c r="I27" s="113">
        <v>510000000</v>
      </c>
      <c r="J27" s="112">
        <v>904532000</v>
      </c>
      <c r="K27" s="112">
        <v>0</v>
      </c>
      <c r="L27" s="113">
        <v>860152185.88</v>
      </c>
      <c r="M27" s="113">
        <v>0</v>
      </c>
      <c r="N27" s="112">
        <v>741130650.79000008</v>
      </c>
      <c r="O27" s="76">
        <v>661605843.47000003</v>
      </c>
      <c r="R27" s="49"/>
      <c r="S27" s="49"/>
      <c r="T27" s="46">
        <v>711191</v>
      </c>
      <c r="U27" s="46" t="s">
        <v>772</v>
      </c>
      <c r="V27" s="49"/>
      <c r="W27" s="50"/>
      <c r="X27" s="50"/>
      <c r="Y27" s="50"/>
      <c r="Z27" s="50"/>
      <c r="AA27" s="51"/>
    </row>
    <row r="28" spans="1:27">
      <c r="A28" s="101">
        <v>823</v>
      </c>
      <c r="B28">
        <v>9</v>
      </c>
      <c r="E28" s="102">
        <v>812</v>
      </c>
      <c r="F28" s="102">
        <v>9</v>
      </c>
      <c r="G28" s="112">
        <v>401051000</v>
      </c>
      <c r="H28" s="113">
        <v>670000000</v>
      </c>
      <c r="I28" s="113">
        <v>670000000</v>
      </c>
      <c r="J28" s="112">
        <v>401051000</v>
      </c>
      <c r="K28" s="112">
        <v>0</v>
      </c>
      <c r="L28" s="113">
        <v>343806036.13</v>
      </c>
      <c r="M28" s="113">
        <v>0</v>
      </c>
      <c r="N28" s="112">
        <v>1092630410.51</v>
      </c>
      <c r="O28" s="76">
        <v>726323201.91999996</v>
      </c>
      <c r="R28" s="49"/>
      <c r="S28" s="49"/>
      <c r="T28" s="46">
        <v>711192</v>
      </c>
      <c r="U28" s="46" t="s">
        <v>773</v>
      </c>
      <c r="V28" s="49"/>
      <c r="W28" s="50"/>
      <c r="X28" s="50"/>
      <c r="Y28" s="50"/>
      <c r="Z28" s="50"/>
      <c r="AA28" s="51"/>
    </row>
    <row r="29" spans="1:27">
      <c r="A29" s="101">
        <v>841</v>
      </c>
      <c r="B29" s="94">
        <v>9</v>
      </c>
      <c r="E29" s="102">
        <v>813</v>
      </c>
      <c r="F29" s="102">
        <v>9</v>
      </c>
      <c r="G29" s="112">
        <v>600000</v>
      </c>
      <c r="H29" s="113"/>
      <c r="I29" s="113"/>
      <c r="J29" s="112">
        <v>600000</v>
      </c>
      <c r="K29" s="112">
        <v>0</v>
      </c>
      <c r="L29" s="113">
        <v>0</v>
      </c>
      <c r="M29" s="113">
        <v>0</v>
      </c>
      <c r="N29" s="112"/>
      <c r="O29" s="76"/>
      <c r="R29" s="49"/>
      <c r="S29" s="49"/>
      <c r="T29" s="46">
        <v>711193</v>
      </c>
      <c r="U29" s="46" t="s">
        <v>774</v>
      </c>
      <c r="V29" s="49"/>
      <c r="W29" s="50"/>
      <c r="X29" s="50"/>
      <c r="Y29" s="50"/>
      <c r="Z29" s="50"/>
      <c r="AA29" s="51"/>
    </row>
    <row r="30" spans="1:27">
      <c r="A30" s="101">
        <v>911</v>
      </c>
      <c r="B30" s="94">
        <v>11</v>
      </c>
      <c r="C30" t="s">
        <v>747</v>
      </c>
      <c r="E30" s="102">
        <v>821</v>
      </c>
      <c r="F30" s="102">
        <v>9</v>
      </c>
      <c r="G30" s="112">
        <v>2000000000</v>
      </c>
      <c r="H30" s="113">
        <v>900000000</v>
      </c>
      <c r="I30" s="113">
        <v>3475478000.0799999</v>
      </c>
      <c r="J30" s="112">
        <v>2000000000</v>
      </c>
      <c r="K30" s="112">
        <v>0</v>
      </c>
      <c r="L30" s="113">
        <v>1629308119.48</v>
      </c>
      <c r="M30" s="113">
        <v>0</v>
      </c>
      <c r="N30" s="112">
        <v>511103071.47000003</v>
      </c>
      <c r="O30" s="76">
        <v>4239599882.8699999</v>
      </c>
      <c r="R30" s="49"/>
      <c r="S30" s="49"/>
      <c r="T30" s="46">
        <v>711194</v>
      </c>
      <c r="U30" s="46" t="s">
        <v>775</v>
      </c>
      <c r="V30" s="49"/>
      <c r="W30" s="50"/>
      <c r="X30" s="50"/>
      <c r="Y30" s="50"/>
      <c r="Z30" s="50"/>
      <c r="AA30" s="51"/>
    </row>
    <row r="31" spans="1:27">
      <c r="A31" s="101">
        <v>912</v>
      </c>
      <c r="B31">
        <v>11</v>
      </c>
      <c r="E31" s="102">
        <v>822</v>
      </c>
      <c r="F31" s="102">
        <v>9</v>
      </c>
      <c r="G31" s="112">
        <v>14400000</v>
      </c>
      <c r="H31" s="113">
        <v>500000</v>
      </c>
      <c r="I31" s="113">
        <v>1200000</v>
      </c>
      <c r="J31" s="112">
        <v>14400000</v>
      </c>
      <c r="K31" s="112">
        <v>0</v>
      </c>
      <c r="L31" s="113">
        <v>0</v>
      </c>
      <c r="M31" s="113">
        <v>0</v>
      </c>
      <c r="N31" s="112">
        <v>0</v>
      </c>
      <c r="O31" s="76">
        <v>0</v>
      </c>
      <c r="R31" s="49"/>
      <c r="S31" s="49"/>
      <c r="T31" s="46">
        <v>711195</v>
      </c>
      <c r="U31" s="46" t="s">
        <v>776</v>
      </c>
      <c r="V31" s="49"/>
      <c r="W31" s="50"/>
      <c r="X31" s="50"/>
      <c r="Y31" s="50"/>
      <c r="Z31" s="50"/>
      <c r="AA31" s="51"/>
    </row>
    <row r="32" spans="1:27">
      <c r="A32" s="101">
        <v>921</v>
      </c>
      <c r="B32">
        <v>12</v>
      </c>
      <c r="E32" s="102"/>
      <c r="F32" s="102">
        <v>4</v>
      </c>
      <c r="G32" s="112">
        <v>31800000</v>
      </c>
      <c r="H32" s="113"/>
      <c r="I32" s="113"/>
      <c r="J32" s="112">
        <v>28030000</v>
      </c>
      <c r="K32" s="112">
        <v>0</v>
      </c>
      <c r="L32" s="113">
        <v>0</v>
      </c>
      <c r="M32" s="113">
        <v>0</v>
      </c>
      <c r="N32" s="112"/>
      <c r="O32" s="76"/>
      <c r="R32" s="49"/>
      <c r="S32" s="46">
        <v>7112</v>
      </c>
      <c r="T32" s="46">
        <v>711211</v>
      </c>
      <c r="U32" s="46" t="s">
        <v>777</v>
      </c>
      <c r="V32" s="49"/>
      <c r="W32" s="50"/>
      <c r="X32" s="50"/>
      <c r="Y32" s="50"/>
      <c r="Z32" s="50"/>
      <c r="AA32" s="51"/>
    </row>
    <row r="33" spans="1:27">
      <c r="C33" s="116"/>
      <c r="E33" s="123">
        <v>823</v>
      </c>
      <c r="F33" s="114">
        <v>9</v>
      </c>
      <c r="G33" s="115">
        <v>46021000</v>
      </c>
      <c r="H33" s="116">
        <v>6894000</v>
      </c>
      <c r="I33" s="116">
        <v>8545000</v>
      </c>
      <c r="J33" s="115">
        <v>46021000</v>
      </c>
      <c r="K33" s="115">
        <v>0</v>
      </c>
      <c r="L33" s="116">
        <v>0</v>
      </c>
      <c r="M33" s="116">
        <v>0</v>
      </c>
      <c r="N33" s="115">
        <v>0</v>
      </c>
      <c r="O33" s="117">
        <v>0</v>
      </c>
      <c r="R33" s="49"/>
      <c r="S33" s="49"/>
      <c r="T33" s="46">
        <v>711212</v>
      </c>
      <c r="U33" s="46" t="s">
        <v>778</v>
      </c>
      <c r="V33" s="49"/>
      <c r="W33" s="50"/>
      <c r="X33" s="50"/>
      <c r="Y33" s="50"/>
      <c r="Z33" s="50"/>
      <c r="AA33" s="51"/>
    </row>
    <row r="34" spans="1:27">
      <c r="E34" s="102">
        <v>911</v>
      </c>
      <c r="F34" s="102">
        <v>10</v>
      </c>
      <c r="G34" s="112"/>
      <c r="H34" s="113"/>
      <c r="I34" s="113">
        <v>8474954483</v>
      </c>
      <c r="J34" s="112"/>
      <c r="K34" s="112"/>
      <c r="L34" s="113"/>
      <c r="M34" s="113"/>
      <c r="N34" s="112"/>
      <c r="O34" s="76">
        <v>19718739045.199997</v>
      </c>
      <c r="R34" s="49"/>
      <c r="S34" s="49"/>
      <c r="T34" s="46">
        <v>711213</v>
      </c>
      <c r="U34" s="46" t="s">
        <v>779</v>
      </c>
      <c r="V34" s="49"/>
      <c r="W34" s="50"/>
      <c r="X34" s="50"/>
      <c r="Y34" s="50"/>
      <c r="Z34" s="50"/>
      <c r="AA34" s="51"/>
    </row>
    <row r="35" spans="1:27">
      <c r="E35" s="102">
        <v>912</v>
      </c>
      <c r="F35" s="102">
        <v>11</v>
      </c>
      <c r="G35" s="112">
        <v>66121047000</v>
      </c>
      <c r="H35" s="113">
        <v>13328817000</v>
      </c>
      <c r="I35" s="113">
        <v>23280655294</v>
      </c>
      <c r="J35" s="112">
        <v>92713242975.389999</v>
      </c>
      <c r="K35" s="112">
        <v>0</v>
      </c>
      <c r="L35" s="113">
        <v>38033619978.709999</v>
      </c>
      <c r="M35" s="113">
        <v>0</v>
      </c>
      <c r="N35" s="112">
        <v>4363285473.0100002</v>
      </c>
      <c r="O35" s="76">
        <v>4406134699.0799999</v>
      </c>
      <c r="R35" s="49"/>
      <c r="S35" s="49"/>
      <c r="T35" s="46">
        <v>711214</v>
      </c>
      <c r="U35" s="46" t="s">
        <v>780</v>
      </c>
      <c r="V35" s="49"/>
      <c r="W35" s="50"/>
      <c r="X35" s="50"/>
      <c r="Y35" s="50"/>
      <c r="Z35" s="50"/>
      <c r="AA35" s="51"/>
    </row>
    <row r="36" spans="1:27">
      <c r="E36" s="102"/>
      <c r="F36" s="102">
        <v>9</v>
      </c>
      <c r="G36" s="112"/>
      <c r="H36" s="113"/>
      <c r="I36" s="113"/>
      <c r="J36" s="112"/>
      <c r="K36" s="112"/>
      <c r="L36" s="113">
        <v>0</v>
      </c>
      <c r="M36" s="113"/>
      <c r="N36" s="112"/>
      <c r="O36" s="76"/>
      <c r="R36" s="49"/>
      <c r="S36" s="49"/>
      <c r="T36" s="46">
        <v>711215</v>
      </c>
      <c r="U36" s="46" t="s">
        <v>781</v>
      </c>
      <c r="V36" s="49"/>
      <c r="W36" s="50"/>
      <c r="X36" s="50"/>
      <c r="Y36" s="50"/>
      <c r="Z36" s="50"/>
      <c r="AA36" s="51"/>
    </row>
    <row r="37" spans="1:27">
      <c r="E37" s="104">
        <v>921</v>
      </c>
      <c r="F37" s="114">
        <v>12</v>
      </c>
      <c r="G37" s="115">
        <v>800000000</v>
      </c>
      <c r="H37" s="116">
        <v>880000000</v>
      </c>
      <c r="I37" s="116">
        <v>1114999844</v>
      </c>
      <c r="J37" s="115">
        <v>950000000</v>
      </c>
      <c r="K37" s="115">
        <v>0</v>
      </c>
      <c r="L37" s="116">
        <v>1500043142.4000001</v>
      </c>
      <c r="M37" s="116">
        <v>0</v>
      </c>
      <c r="N37" s="115">
        <v>258078173.83000001</v>
      </c>
      <c r="O37" s="117">
        <v>1082017032.4400001</v>
      </c>
      <c r="R37" s="49"/>
      <c r="S37" s="49"/>
      <c r="T37" s="46">
        <v>711216</v>
      </c>
      <c r="U37" s="46" t="s">
        <v>782</v>
      </c>
      <c r="V37" s="49"/>
      <c r="W37" s="50"/>
      <c r="X37" s="50"/>
      <c r="Y37" s="50"/>
      <c r="Z37" s="50"/>
      <c r="AA37" s="51"/>
    </row>
    <row r="38" spans="1:27">
      <c r="E38" s="119" t="s">
        <v>722</v>
      </c>
      <c r="F38" s="120"/>
      <c r="G38" s="121">
        <v>146346023000</v>
      </c>
      <c r="H38" s="122">
        <v>59021487000</v>
      </c>
      <c r="I38" s="122">
        <v>96935337877.339996</v>
      </c>
      <c r="J38" s="121">
        <v>179748492396.81</v>
      </c>
      <c r="K38" s="121">
        <v>0</v>
      </c>
      <c r="L38" s="122">
        <v>52919438265.07</v>
      </c>
      <c r="M38" s="122">
        <v>6487263840.2700014</v>
      </c>
      <c r="N38" s="121">
        <v>20258262246.920002</v>
      </c>
      <c r="O38" s="77">
        <v>44153498808.710007</v>
      </c>
      <c r="R38" s="49"/>
      <c r="S38" s="49"/>
      <c r="T38" s="46">
        <v>711217</v>
      </c>
      <c r="U38" s="46" t="s">
        <v>783</v>
      </c>
      <c r="V38" s="49"/>
      <c r="W38" s="50"/>
      <c r="X38" s="50"/>
      <c r="Y38" s="50"/>
      <c r="Z38" s="50"/>
      <c r="AA38" s="51"/>
    </row>
    <row r="39" spans="1:27">
      <c r="R39" s="49"/>
      <c r="S39" s="49"/>
      <c r="T39" s="46">
        <v>711218</v>
      </c>
      <c r="U39" s="46" t="s">
        <v>784</v>
      </c>
      <c r="V39" s="49"/>
      <c r="W39" s="50"/>
      <c r="X39" s="50"/>
      <c r="Y39" s="50"/>
      <c r="Z39" s="50"/>
      <c r="AA39" s="51"/>
    </row>
    <row r="40" spans="1:27">
      <c r="R40" s="49"/>
      <c r="S40" s="49"/>
      <c r="T40" s="46">
        <v>711219</v>
      </c>
      <c r="U40" s="46" t="s">
        <v>785</v>
      </c>
      <c r="V40" s="49"/>
      <c r="W40" s="50"/>
      <c r="X40" s="50"/>
      <c r="Y40" s="50"/>
      <c r="Z40" s="50"/>
      <c r="AA40" s="51"/>
    </row>
    <row r="41" spans="1:27">
      <c r="R41" s="49"/>
      <c r="S41" s="49"/>
      <c r="T41" s="46">
        <v>711221</v>
      </c>
      <c r="U41" s="46" t="s">
        <v>786</v>
      </c>
      <c r="V41" s="49"/>
      <c r="W41" s="50"/>
      <c r="X41" s="50"/>
      <c r="Y41" s="50"/>
      <c r="Z41" s="50"/>
      <c r="AA41" s="51"/>
    </row>
    <row r="42" spans="1:27">
      <c r="R42" s="46">
        <v>712</v>
      </c>
      <c r="S42" s="46">
        <v>7121</v>
      </c>
      <c r="T42" s="46">
        <v>712111</v>
      </c>
      <c r="U42" s="46" t="s">
        <v>787</v>
      </c>
      <c r="V42" s="49"/>
      <c r="W42" s="50"/>
      <c r="X42" s="50"/>
      <c r="Y42" s="50"/>
      <c r="Z42" s="50"/>
      <c r="AA42" s="51"/>
    </row>
    <row r="43" spans="1:27">
      <c r="R43" s="49"/>
      <c r="S43" s="49"/>
      <c r="T43" s="46">
        <v>712112</v>
      </c>
      <c r="U43" s="46" t="s">
        <v>788</v>
      </c>
      <c r="V43" s="49"/>
      <c r="W43" s="50"/>
      <c r="X43" s="50"/>
      <c r="Y43" s="50"/>
      <c r="Z43" s="50"/>
      <c r="AA43" s="51"/>
    </row>
    <row r="44" spans="1:27">
      <c r="R44" s="49"/>
      <c r="S44" s="49"/>
      <c r="T44" s="46">
        <v>712113</v>
      </c>
      <c r="U44" s="46" t="s">
        <v>789</v>
      </c>
      <c r="V44" s="49"/>
      <c r="W44" s="50"/>
      <c r="X44" s="50"/>
      <c r="Y44" s="50"/>
      <c r="Z44" s="50"/>
      <c r="AA44" s="51"/>
    </row>
    <row r="45" spans="1:27">
      <c r="A45" s="46" t="s">
        <v>748</v>
      </c>
      <c r="B45" s="46" t="s">
        <v>749</v>
      </c>
      <c r="C45" t="s">
        <v>1277</v>
      </c>
      <c r="D45" t="s">
        <v>1278</v>
      </c>
      <c r="E45" t="s">
        <v>1279</v>
      </c>
      <c r="R45" s="46">
        <v>713</v>
      </c>
      <c r="S45" s="46">
        <v>7131</v>
      </c>
      <c r="T45" s="46">
        <v>713111</v>
      </c>
      <c r="U45" s="46" t="s">
        <v>790</v>
      </c>
      <c r="V45" s="49"/>
      <c r="W45" s="50"/>
      <c r="X45" s="50"/>
      <c r="Y45" s="50"/>
      <c r="Z45" s="50"/>
      <c r="AA45" s="51"/>
    </row>
    <row r="46" spans="1:27">
      <c r="A46" s="46">
        <v>711111</v>
      </c>
      <c r="B46" s="46" t="s">
        <v>750</v>
      </c>
      <c r="C46">
        <f>+VALUE(LEFT(A46,3))</f>
        <v>711</v>
      </c>
      <c r="D46">
        <f>+VALUE(LEFT($A46,4))</f>
        <v>7111</v>
      </c>
      <c r="E46">
        <f>+VALUE(LEFT($A46,5))</f>
        <v>71111</v>
      </c>
      <c r="G46" s="46"/>
      <c r="H46" s="46"/>
      <c r="R46" s="49"/>
      <c r="S46" s="49"/>
      <c r="T46" s="46">
        <v>713121</v>
      </c>
      <c r="U46" s="46" t="s">
        <v>791</v>
      </c>
      <c r="V46" s="49"/>
      <c r="W46" s="50"/>
      <c r="X46" s="50"/>
      <c r="Y46" s="50"/>
      <c r="Z46" s="50"/>
      <c r="AA46" s="51"/>
    </row>
    <row r="47" spans="1:27">
      <c r="A47" s="46">
        <v>711121</v>
      </c>
      <c r="B47" s="46" t="s">
        <v>751</v>
      </c>
      <c r="C47">
        <f t="shared" ref="C47:C110" si="0">+VALUE(LEFT(A47,3))</f>
        <v>711</v>
      </c>
      <c r="D47">
        <f t="shared" ref="D47:D110" si="1">+VALUE(LEFT($A47,4))</f>
        <v>7111</v>
      </c>
      <c r="E47">
        <f t="shared" ref="E47:E110" si="2">+VALUE(LEFT($A47,5))</f>
        <v>71112</v>
      </c>
      <c r="G47" s="46"/>
      <c r="H47" s="46"/>
      <c r="R47" s="49"/>
      <c r="S47" s="49"/>
      <c r="T47" s="46">
        <v>713122</v>
      </c>
      <c r="U47" s="46" t="s">
        <v>792</v>
      </c>
      <c r="V47" s="49"/>
      <c r="W47" s="50"/>
      <c r="X47" s="50"/>
      <c r="Y47" s="50"/>
      <c r="Z47" s="50"/>
      <c r="AA47" s="51"/>
    </row>
    <row r="48" spans="1:27">
      <c r="A48" s="46">
        <v>711122</v>
      </c>
      <c r="B48" s="46" t="s">
        <v>752</v>
      </c>
      <c r="C48">
        <f t="shared" si="0"/>
        <v>711</v>
      </c>
      <c r="D48">
        <f t="shared" si="1"/>
        <v>7111</v>
      </c>
      <c r="E48">
        <f t="shared" si="2"/>
        <v>71112</v>
      </c>
      <c r="G48" s="46"/>
      <c r="H48" s="46"/>
      <c r="R48" s="49"/>
      <c r="S48" s="46">
        <v>7133</v>
      </c>
      <c r="T48" s="46">
        <v>713311</v>
      </c>
      <c r="U48" s="46" t="s">
        <v>793</v>
      </c>
      <c r="V48" s="49"/>
      <c r="W48" s="50"/>
      <c r="X48" s="50"/>
      <c r="Y48" s="50"/>
      <c r="Z48" s="50"/>
      <c r="AA48" s="51"/>
    </row>
    <row r="49" spans="1:27">
      <c r="A49" s="46">
        <v>711123</v>
      </c>
      <c r="B49" s="46" t="s">
        <v>753</v>
      </c>
      <c r="C49">
        <f t="shared" si="0"/>
        <v>711</v>
      </c>
      <c r="D49">
        <f t="shared" si="1"/>
        <v>7111</v>
      </c>
      <c r="E49">
        <f t="shared" si="2"/>
        <v>71112</v>
      </c>
      <c r="G49" s="46"/>
      <c r="H49" s="46"/>
      <c r="R49" s="49"/>
      <c r="S49" s="46">
        <v>7134</v>
      </c>
      <c r="T49" s="46">
        <v>713411</v>
      </c>
      <c r="U49" s="46" t="s">
        <v>794</v>
      </c>
      <c r="V49" s="49"/>
      <c r="W49" s="50"/>
      <c r="X49" s="50"/>
      <c r="Y49" s="50"/>
      <c r="Z49" s="50"/>
      <c r="AA49" s="51"/>
    </row>
    <row r="50" spans="1:27">
      <c r="A50" s="46">
        <v>711131</v>
      </c>
      <c r="B50" s="46" t="s">
        <v>754</v>
      </c>
      <c r="C50">
        <f t="shared" si="0"/>
        <v>711</v>
      </c>
      <c r="D50">
        <f t="shared" si="1"/>
        <v>7111</v>
      </c>
      <c r="E50">
        <f t="shared" si="2"/>
        <v>71113</v>
      </c>
      <c r="G50" s="46"/>
      <c r="H50" s="46"/>
      <c r="R50" s="49"/>
      <c r="S50" s="49"/>
      <c r="T50" s="46">
        <v>713421</v>
      </c>
      <c r="U50" s="46" t="s">
        <v>795</v>
      </c>
      <c r="V50" s="49"/>
      <c r="W50" s="50"/>
      <c r="X50" s="50"/>
      <c r="Y50" s="50"/>
      <c r="Z50" s="50"/>
      <c r="AA50" s="51"/>
    </row>
    <row r="51" spans="1:27">
      <c r="A51" s="46">
        <v>711141</v>
      </c>
      <c r="B51" s="46" t="s">
        <v>755</v>
      </c>
      <c r="C51">
        <f t="shared" si="0"/>
        <v>711</v>
      </c>
      <c r="D51">
        <f t="shared" si="1"/>
        <v>7111</v>
      </c>
      <c r="E51">
        <f t="shared" si="2"/>
        <v>71114</v>
      </c>
      <c r="G51" s="46"/>
      <c r="H51" s="46"/>
      <c r="R51" s="49"/>
      <c r="S51" s="49"/>
      <c r="T51" s="46">
        <v>713422</v>
      </c>
      <c r="U51" s="46" t="s">
        <v>796</v>
      </c>
      <c r="V51" s="49"/>
      <c r="W51" s="50"/>
      <c r="X51" s="50"/>
      <c r="Y51" s="50"/>
      <c r="Z51" s="50"/>
      <c r="AA51" s="51"/>
    </row>
    <row r="52" spans="1:27">
      <c r="A52" s="46">
        <v>711142</v>
      </c>
      <c r="B52" s="46" t="s">
        <v>756</v>
      </c>
      <c r="C52">
        <f t="shared" si="0"/>
        <v>711</v>
      </c>
      <c r="D52">
        <f t="shared" si="1"/>
        <v>7111</v>
      </c>
      <c r="E52">
        <f t="shared" si="2"/>
        <v>71114</v>
      </c>
      <c r="G52" s="46"/>
      <c r="H52" s="46"/>
      <c r="R52" s="49"/>
      <c r="S52" s="49"/>
      <c r="T52" s="46">
        <v>713423</v>
      </c>
      <c r="U52" s="46" t="s">
        <v>797</v>
      </c>
      <c r="V52" s="49"/>
      <c r="W52" s="50"/>
      <c r="X52" s="50"/>
      <c r="Y52" s="50"/>
      <c r="Z52" s="50"/>
      <c r="AA52" s="51"/>
    </row>
    <row r="53" spans="1:27">
      <c r="A53" s="46">
        <v>711143</v>
      </c>
      <c r="B53" s="46" t="s">
        <v>757</v>
      </c>
      <c r="C53">
        <f t="shared" si="0"/>
        <v>711</v>
      </c>
      <c r="D53">
        <f t="shared" si="1"/>
        <v>7111</v>
      </c>
      <c r="E53">
        <f t="shared" si="2"/>
        <v>71114</v>
      </c>
      <c r="G53" s="46"/>
      <c r="H53" s="46"/>
      <c r="R53" s="49"/>
      <c r="S53" s="49"/>
      <c r="T53" s="46">
        <v>713424</v>
      </c>
      <c r="U53" s="46" t="s">
        <v>798</v>
      </c>
      <c r="V53" s="49"/>
      <c r="W53" s="50"/>
      <c r="X53" s="50"/>
      <c r="Y53" s="50"/>
      <c r="Z53" s="50"/>
      <c r="AA53" s="51"/>
    </row>
    <row r="54" spans="1:27">
      <c r="A54" s="46">
        <v>711144</v>
      </c>
      <c r="B54" s="46" t="s">
        <v>758</v>
      </c>
      <c r="C54">
        <f t="shared" si="0"/>
        <v>711</v>
      </c>
      <c r="D54">
        <f t="shared" si="1"/>
        <v>7111</v>
      </c>
      <c r="E54">
        <f t="shared" si="2"/>
        <v>71114</v>
      </c>
      <c r="G54" s="46"/>
      <c r="H54" s="46"/>
      <c r="R54" s="49"/>
      <c r="S54" s="49"/>
      <c r="T54" s="46">
        <v>713425</v>
      </c>
      <c r="U54" s="46" t="s">
        <v>799</v>
      </c>
      <c r="V54" s="49"/>
      <c r="W54" s="50"/>
      <c r="X54" s="50"/>
      <c r="Y54" s="50"/>
      <c r="Z54" s="50"/>
      <c r="AA54" s="51"/>
    </row>
    <row r="55" spans="1:27">
      <c r="A55" s="46">
        <v>711145</v>
      </c>
      <c r="B55" s="46" t="s">
        <v>759</v>
      </c>
      <c r="C55">
        <f t="shared" si="0"/>
        <v>711</v>
      </c>
      <c r="D55">
        <f t="shared" si="1"/>
        <v>7111</v>
      </c>
      <c r="E55">
        <f t="shared" si="2"/>
        <v>71114</v>
      </c>
      <c r="G55" s="46"/>
      <c r="H55" s="46"/>
      <c r="R55" s="49"/>
      <c r="S55" s="49"/>
      <c r="T55" s="46">
        <v>713426</v>
      </c>
      <c r="U55" s="46" t="s">
        <v>800</v>
      </c>
      <c r="V55" s="49"/>
      <c r="W55" s="50"/>
      <c r="X55" s="50"/>
      <c r="Y55" s="50"/>
      <c r="Z55" s="50"/>
      <c r="AA55" s="51"/>
    </row>
    <row r="56" spans="1:27">
      <c r="A56" s="46">
        <v>711146</v>
      </c>
      <c r="B56" s="46" t="s">
        <v>760</v>
      </c>
      <c r="C56">
        <f t="shared" si="0"/>
        <v>711</v>
      </c>
      <c r="D56">
        <f t="shared" si="1"/>
        <v>7111</v>
      </c>
      <c r="E56">
        <f t="shared" si="2"/>
        <v>71114</v>
      </c>
      <c r="G56" s="46"/>
      <c r="H56" s="46"/>
      <c r="R56" s="49"/>
      <c r="S56" s="46">
        <v>7136</v>
      </c>
      <c r="T56" s="46">
        <v>713611</v>
      </c>
      <c r="U56" s="46" t="s">
        <v>801</v>
      </c>
      <c r="V56" s="49"/>
      <c r="W56" s="50"/>
      <c r="X56" s="50"/>
      <c r="Y56" s="50"/>
      <c r="Z56" s="50"/>
      <c r="AA56" s="51"/>
    </row>
    <row r="57" spans="1:27">
      <c r="A57" s="46">
        <v>711147</v>
      </c>
      <c r="B57" s="46" t="s">
        <v>761</v>
      </c>
      <c r="C57">
        <f t="shared" si="0"/>
        <v>711</v>
      </c>
      <c r="D57">
        <f t="shared" si="1"/>
        <v>7111</v>
      </c>
      <c r="E57">
        <f t="shared" si="2"/>
        <v>71114</v>
      </c>
      <c r="G57" s="46"/>
      <c r="H57" s="46"/>
      <c r="R57" s="46">
        <v>714</v>
      </c>
      <c r="S57" s="46">
        <v>7141</v>
      </c>
      <c r="T57" s="46">
        <v>714111</v>
      </c>
      <c r="U57" s="46" t="s">
        <v>802</v>
      </c>
      <c r="V57" s="49"/>
      <c r="W57" s="50"/>
      <c r="X57" s="50"/>
      <c r="Y57" s="50"/>
      <c r="Z57" s="50"/>
      <c r="AA57" s="51"/>
    </row>
    <row r="58" spans="1:27">
      <c r="A58" s="46">
        <v>711148</v>
      </c>
      <c r="B58" s="46" t="s">
        <v>762</v>
      </c>
      <c r="C58">
        <f t="shared" si="0"/>
        <v>711</v>
      </c>
      <c r="D58">
        <f t="shared" si="1"/>
        <v>7111</v>
      </c>
      <c r="E58">
        <f t="shared" si="2"/>
        <v>71114</v>
      </c>
      <c r="G58" s="46"/>
      <c r="H58" s="46"/>
      <c r="R58" s="49"/>
      <c r="S58" s="49"/>
      <c r="T58" s="46">
        <v>714112</v>
      </c>
      <c r="U58" s="46" t="s">
        <v>803</v>
      </c>
      <c r="V58" s="49"/>
      <c r="W58" s="50"/>
      <c r="X58" s="50"/>
      <c r="Y58" s="50"/>
      <c r="Z58" s="50"/>
      <c r="AA58" s="51"/>
    </row>
    <row r="59" spans="1:27">
      <c r="A59" s="46">
        <v>711149</v>
      </c>
      <c r="B59" s="46" t="s">
        <v>763</v>
      </c>
      <c r="C59">
        <f t="shared" si="0"/>
        <v>711</v>
      </c>
      <c r="D59">
        <f t="shared" si="1"/>
        <v>7111</v>
      </c>
      <c r="E59">
        <f t="shared" si="2"/>
        <v>71114</v>
      </c>
      <c r="G59" s="46"/>
      <c r="H59" s="46"/>
      <c r="R59" s="49"/>
      <c r="S59" s="49"/>
      <c r="T59" s="46">
        <v>714113</v>
      </c>
      <c r="U59" s="46" t="s">
        <v>804</v>
      </c>
      <c r="V59" s="49"/>
      <c r="W59" s="50"/>
      <c r="X59" s="50"/>
      <c r="Y59" s="50"/>
      <c r="Z59" s="50"/>
      <c r="AA59" s="51"/>
    </row>
    <row r="60" spans="1:27">
      <c r="A60" s="46">
        <v>711151</v>
      </c>
      <c r="B60" s="46" t="s">
        <v>764</v>
      </c>
      <c r="C60">
        <f t="shared" si="0"/>
        <v>711</v>
      </c>
      <c r="D60">
        <f t="shared" si="1"/>
        <v>7111</v>
      </c>
      <c r="E60">
        <f t="shared" si="2"/>
        <v>71115</v>
      </c>
      <c r="G60" s="46"/>
      <c r="H60" s="46"/>
      <c r="R60" s="49"/>
      <c r="S60" s="49"/>
      <c r="T60" s="46">
        <v>714121</v>
      </c>
      <c r="U60" s="46" t="s">
        <v>805</v>
      </c>
      <c r="V60" s="49"/>
      <c r="W60" s="50"/>
      <c r="X60" s="50"/>
      <c r="Y60" s="50"/>
      <c r="Z60" s="50"/>
      <c r="AA60" s="51"/>
    </row>
    <row r="61" spans="1:27">
      <c r="A61" s="46">
        <v>711161</v>
      </c>
      <c r="B61" s="46" t="s">
        <v>765</v>
      </c>
      <c r="C61">
        <f t="shared" si="0"/>
        <v>711</v>
      </c>
      <c r="D61">
        <f t="shared" si="1"/>
        <v>7111</v>
      </c>
      <c r="E61">
        <f t="shared" si="2"/>
        <v>71116</v>
      </c>
      <c r="G61" s="46"/>
      <c r="H61" s="46"/>
      <c r="R61" s="49"/>
      <c r="S61" s="49"/>
      <c r="T61" s="46">
        <v>714122</v>
      </c>
      <c r="U61" s="46" t="s">
        <v>806</v>
      </c>
      <c r="V61" s="49"/>
      <c r="W61" s="50"/>
      <c r="X61" s="50"/>
      <c r="Y61" s="50"/>
      <c r="Z61" s="50"/>
      <c r="AA61" s="51"/>
    </row>
    <row r="62" spans="1:27">
      <c r="A62" s="46">
        <v>711171</v>
      </c>
      <c r="B62" s="46" t="s">
        <v>766</v>
      </c>
      <c r="C62">
        <f t="shared" si="0"/>
        <v>711</v>
      </c>
      <c r="D62">
        <f t="shared" si="1"/>
        <v>7111</v>
      </c>
      <c r="E62">
        <f t="shared" si="2"/>
        <v>71117</v>
      </c>
      <c r="G62" s="46"/>
      <c r="H62" s="46"/>
      <c r="R62" s="49"/>
      <c r="S62" s="49"/>
      <c r="T62" s="46">
        <v>714123</v>
      </c>
      <c r="U62" s="46" t="s">
        <v>807</v>
      </c>
      <c r="V62" s="49"/>
      <c r="W62" s="50"/>
      <c r="X62" s="50"/>
      <c r="Y62" s="50"/>
      <c r="Z62" s="50"/>
      <c r="AA62" s="51"/>
    </row>
    <row r="63" spans="1:27">
      <c r="A63" s="46">
        <v>711181</v>
      </c>
      <c r="B63" s="46" t="s">
        <v>767</v>
      </c>
      <c r="C63">
        <f t="shared" si="0"/>
        <v>711</v>
      </c>
      <c r="D63">
        <f t="shared" si="1"/>
        <v>7111</v>
      </c>
      <c r="E63">
        <f t="shared" si="2"/>
        <v>71118</v>
      </c>
      <c r="G63" s="46"/>
      <c r="H63" s="46"/>
      <c r="R63" s="49"/>
      <c r="S63" s="49"/>
      <c r="T63" s="46">
        <v>714124</v>
      </c>
      <c r="U63" s="46" t="s">
        <v>808</v>
      </c>
      <c r="V63" s="49"/>
      <c r="W63" s="50"/>
      <c r="X63" s="50"/>
      <c r="Y63" s="50"/>
      <c r="Z63" s="50"/>
      <c r="AA63" s="51"/>
    </row>
    <row r="64" spans="1:27">
      <c r="A64" s="46">
        <v>711182</v>
      </c>
      <c r="B64" s="46" t="s">
        <v>768</v>
      </c>
      <c r="C64">
        <f t="shared" si="0"/>
        <v>711</v>
      </c>
      <c r="D64">
        <f t="shared" si="1"/>
        <v>7111</v>
      </c>
      <c r="E64">
        <f t="shared" si="2"/>
        <v>71118</v>
      </c>
      <c r="G64" s="46"/>
      <c r="H64" s="46"/>
      <c r="R64" s="49"/>
      <c r="S64" s="49"/>
      <c r="T64" s="46">
        <v>714126</v>
      </c>
      <c r="U64" s="46" t="s">
        <v>809</v>
      </c>
      <c r="V64" s="49"/>
      <c r="W64" s="50"/>
      <c r="X64" s="50"/>
      <c r="Y64" s="50"/>
      <c r="Z64" s="50"/>
      <c r="AA64" s="51"/>
    </row>
    <row r="65" spans="1:27">
      <c r="A65" s="46">
        <v>711183</v>
      </c>
      <c r="B65" s="46" t="s">
        <v>769</v>
      </c>
      <c r="C65">
        <f t="shared" si="0"/>
        <v>711</v>
      </c>
      <c r="D65">
        <f t="shared" si="1"/>
        <v>7111</v>
      </c>
      <c r="E65">
        <f t="shared" si="2"/>
        <v>71118</v>
      </c>
      <c r="G65" s="46"/>
      <c r="H65" s="46"/>
      <c r="R65" s="49"/>
      <c r="S65" s="49"/>
      <c r="T65" s="46">
        <v>714127</v>
      </c>
      <c r="U65" s="46" t="s">
        <v>810</v>
      </c>
      <c r="V65" s="49"/>
      <c r="W65" s="50"/>
      <c r="X65" s="50"/>
      <c r="Y65" s="50"/>
      <c r="Z65" s="50"/>
      <c r="AA65" s="51"/>
    </row>
    <row r="66" spans="1:27">
      <c r="A66" s="46">
        <v>711184</v>
      </c>
      <c r="B66" s="46" t="s">
        <v>770</v>
      </c>
      <c r="C66">
        <f t="shared" si="0"/>
        <v>711</v>
      </c>
      <c r="D66">
        <f t="shared" si="1"/>
        <v>7111</v>
      </c>
      <c r="E66">
        <f t="shared" si="2"/>
        <v>71118</v>
      </c>
      <c r="G66" s="46"/>
      <c r="H66" s="46"/>
      <c r="R66" s="49"/>
      <c r="S66" s="49"/>
      <c r="T66" s="46">
        <v>714128</v>
      </c>
      <c r="U66" s="46" t="s">
        <v>811</v>
      </c>
      <c r="V66" s="49"/>
      <c r="W66" s="50"/>
      <c r="X66" s="50"/>
      <c r="Y66" s="50"/>
      <c r="Z66" s="50"/>
      <c r="AA66" s="51"/>
    </row>
    <row r="67" spans="1:27">
      <c r="A67" s="46">
        <v>711185</v>
      </c>
      <c r="B67" s="46" t="s">
        <v>771</v>
      </c>
      <c r="C67">
        <f t="shared" si="0"/>
        <v>711</v>
      </c>
      <c r="D67">
        <f t="shared" si="1"/>
        <v>7111</v>
      </c>
      <c r="E67">
        <f t="shared" si="2"/>
        <v>71118</v>
      </c>
      <c r="G67" s="46"/>
      <c r="H67" s="46"/>
      <c r="R67" s="49"/>
      <c r="S67" s="49"/>
      <c r="T67" s="46">
        <v>714129</v>
      </c>
      <c r="U67" s="46" t="s">
        <v>812</v>
      </c>
      <c r="V67" s="49"/>
      <c r="W67" s="50"/>
      <c r="X67" s="50"/>
      <c r="Y67" s="50"/>
      <c r="Z67" s="50"/>
      <c r="AA67" s="51"/>
    </row>
    <row r="68" spans="1:27">
      <c r="A68" s="46">
        <v>711191</v>
      </c>
      <c r="B68" s="46" t="s">
        <v>772</v>
      </c>
      <c r="C68">
        <f t="shared" si="0"/>
        <v>711</v>
      </c>
      <c r="D68">
        <f t="shared" si="1"/>
        <v>7111</v>
      </c>
      <c r="E68">
        <f t="shared" si="2"/>
        <v>71119</v>
      </c>
      <c r="G68" s="46"/>
      <c r="H68" s="46"/>
      <c r="R68" s="49"/>
      <c r="S68" s="49"/>
      <c r="T68" s="46">
        <v>714131</v>
      </c>
      <c r="U68" s="46" t="s">
        <v>813</v>
      </c>
      <c r="V68" s="49"/>
      <c r="W68" s="50"/>
      <c r="X68" s="50"/>
      <c r="Y68" s="50"/>
      <c r="Z68" s="50"/>
      <c r="AA68" s="51"/>
    </row>
    <row r="69" spans="1:27">
      <c r="A69" s="46">
        <v>711192</v>
      </c>
      <c r="B69" s="46" t="s">
        <v>773</v>
      </c>
      <c r="C69">
        <f t="shared" si="0"/>
        <v>711</v>
      </c>
      <c r="D69">
        <f t="shared" si="1"/>
        <v>7111</v>
      </c>
      <c r="E69">
        <f t="shared" si="2"/>
        <v>71119</v>
      </c>
      <c r="G69" s="46"/>
      <c r="H69" s="46"/>
      <c r="R69" s="49"/>
      <c r="S69" s="49"/>
      <c r="T69" s="46">
        <v>714132</v>
      </c>
      <c r="U69" s="46" t="s">
        <v>814</v>
      </c>
      <c r="V69" s="49"/>
      <c r="W69" s="50"/>
      <c r="X69" s="50"/>
      <c r="Y69" s="50"/>
      <c r="Z69" s="50"/>
      <c r="AA69" s="51"/>
    </row>
    <row r="70" spans="1:27">
      <c r="A70" s="46">
        <v>711193</v>
      </c>
      <c r="B70" s="46" t="s">
        <v>774</v>
      </c>
      <c r="C70">
        <f t="shared" si="0"/>
        <v>711</v>
      </c>
      <c r="D70">
        <f t="shared" si="1"/>
        <v>7111</v>
      </c>
      <c r="E70">
        <f t="shared" si="2"/>
        <v>71119</v>
      </c>
      <c r="G70" s="46"/>
      <c r="H70" s="46"/>
      <c r="R70" s="49"/>
      <c r="S70" s="49"/>
      <c r="T70" s="46">
        <v>714133</v>
      </c>
      <c r="U70" s="46" t="s">
        <v>815</v>
      </c>
      <c r="V70" s="49"/>
      <c r="W70" s="50"/>
      <c r="X70" s="50"/>
      <c r="Y70" s="50"/>
      <c r="Z70" s="50"/>
      <c r="AA70" s="51"/>
    </row>
    <row r="71" spans="1:27">
      <c r="A71" s="46">
        <v>711194</v>
      </c>
      <c r="B71" s="46" t="s">
        <v>775</v>
      </c>
      <c r="C71">
        <f t="shared" si="0"/>
        <v>711</v>
      </c>
      <c r="D71">
        <f t="shared" si="1"/>
        <v>7111</v>
      </c>
      <c r="E71">
        <f t="shared" si="2"/>
        <v>71119</v>
      </c>
      <c r="G71" s="46"/>
      <c r="H71" s="46"/>
      <c r="R71" s="49"/>
      <c r="S71" s="49"/>
      <c r="T71" s="46">
        <v>714134</v>
      </c>
      <c r="U71" s="46" t="s">
        <v>816</v>
      </c>
      <c r="V71" s="49"/>
      <c r="W71" s="50"/>
      <c r="X71" s="50"/>
      <c r="Y71" s="50"/>
      <c r="Z71" s="50"/>
      <c r="AA71" s="51"/>
    </row>
    <row r="72" spans="1:27">
      <c r="A72" s="46">
        <v>711195</v>
      </c>
      <c r="B72" s="46" t="s">
        <v>776</v>
      </c>
      <c r="C72">
        <f t="shared" si="0"/>
        <v>711</v>
      </c>
      <c r="D72">
        <f t="shared" si="1"/>
        <v>7111</v>
      </c>
      <c r="E72">
        <f t="shared" si="2"/>
        <v>71119</v>
      </c>
      <c r="G72" s="46"/>
      <c r="H72" s="46"/>
      <c r="R72" s="49"/>
      <c r="S72" s="49"/>
      <c r="T72" s="46">
        <v>714135</v>
      </c>
      <c r="U72" s="46" t="s">
        <v>817</v>
      </c>
      <c r="V72" s="49"/>
      <c r="W72" s="50"/>
      <c r="X72" s="50"/>
      <c r="Y72" s="50"/>
      <c r="Z72" s="50"/>
      <c r="AA72" s="51"/>
    </row>
    <row r="73" spans="1:27">
      <c r="A73" s="46">
        <v>711211</v>
      </c>
      <c r="B73" s="46" t="s">
        <v>777</v>
      </c>
      <c r="C73">
        <f t="shared" si="0"/>
        <v>711</v>
      </c>
      <c r="D73">
        <f t="shared" si="1"/>
        <v>7112</v>
      </c>
      <c r="E73">
        <f t="shared" si="2"/>
        <v>71121</v>
      </c>
      <c r="G73" s="46"/>
      <c r="H73" s="46"/>
      <c r="R73" s="49"/>
      <c r="S73" s="49"/>
      <c r="T73" s="46">
        <v>714136</v>
      </c>
      <c r="U73" s="46" t="s">
        <v>818</v>
      </c>
      <c r="V73" s="49"/>
      <c r="W73" s="50"/>
      <c r="X73" s="50"/>
      <c r="Y73" s="50"/>
      <c r="Z73" s="50"/>
      <c r="AA73" s="51"/>
    </row>
    <row r="74" spans="1:27">
      <c r="A74" s="46">
        <v>711212</v>
      </c>
      <c r="B74" s="46" t="s">
        <v>778</v>
      </c>
      <c r="C74">
        <f t="shared" si="0"/>
        <v>711</v>
      </c>
      <c r="D74">
        <f t="shared" si="1"/>
        <v>7112</v>
      </c>
      <c r="E74">
        <f t="shared" si="2"/>
        <v>71121</v>
      </c>
      <c r="G74" s="46"/>
      <c r="H74" s="46"/>
      <c r="R74" s="49"/>
      <c r="S74" s="49"/>
      <c r="T74" s="46">
        <v>714137</v>
      </c>
      <c r="U74" s="46" t="s">
        <v>819</v>
      </c>
      <c r="V74" s="49"/>
      <c r="W74" s="50"/>
      <c r="X74" s="50"/>
      <c r="Y74" s="50"/>
      <c r="Z74" s="50"/>
      <c r="AA74" s="51"/>
    </row>
    <row r="75" spans="1:27">
      <c r="A75" s="46">
        <v>711213</v>
      </c>
      <c r="B75" s="46" t="s">
        <v>779</v>
      </c>
      <c r="C75">
        <f t="shared" si="0"/>
        <v>711</v>
      </c>
      <c r="D75">
        <f t="shared" si="1"/>
        <v>7112</v>
      </c>
      <c r="E75">
        <f t="shared" si="2"/>
        <v>71121</v>
      </c>
      <c r="G75" s="46"/>
      <c r="H75" s="46"/>
      <c r="R75" s="49"/>
      <c r="S75" s="49"/>
      <c r="T75" s="46">
        <v>714138</v>
      </c>
      <c r="U75" s="46" t="s">
        <v>820</v>
      </c>
      <c r="V75" s="49"/>
      <c r="W75" s="50"/>
      <c r="X75" s="50"/>
      <c r="Y75" s="50"/>
      <c r="Z75" s="50"/>
      <c r="AA75" s="51"/>
    </row>
    <row r="76" spans="1:27">
      <c r="A76" s="46">
        <v>711214</v>
      </c>
      <c r="B76" s="46" t="s">
        <v>780</v>
      </c>
      <c r="C76">
        <f t="shared" si="0"/>
        <v>711</v>
      </c>
      <c r="D76">
        <f t="shared" si="1"/>
        <v>7112</v>
      </c>
      <c r="E76">
        <f t="shared" si="2"/>
        <v>71121</v>
      </c>
      <c r="G76" s="46"/>
      <c r="H76" s="46"/>
      <c r="R76" s="49"/>
      <c r="S76" s="49"/>
      <c r="T76" s="46">
        <v>714139</v>
      </c>
      <c r="U76" s="46" t="s">
        <v>821</v>
      </c>
      <c r="V76" s="49"/>
      <c r="W76" s="50"/>
      <c r="X76" s="50"/>
      <c r="Y76" s="50"/>
      <c r="Z76" s="50"/>
      <c r="AA76" s="51"/>
    </row>
    <row r="77" spans="1:27">
      <c r="A77" s="46">
        <v>711215</v>
      </c>
      <c r="B77" s="46" t="s">
        <v>781</v>
      </c>
      <c r="C77">
        <f t="shared" si="0"/>
        <v>711</v>
      </c>
      <c r="D77">
        <f t="shared" si="1"/>
        <v>7112</v>
      </c>
      <c r="E77">
        <f t="shared" si="2"/>
        <v>71121</v>
      </c>
      <c r="G77" s="46"/>
      <c r="H77" s="46"/>
      <c r="R77" s="49"/>
      <c r="S77" s="49"/>
      <c r="T77" s="46">
        <v>714141</v>
      </c>
      <c r="U77" s="46" t="s">
        <v>822</v>
      </c>
      <c r="V77" s="49"/>
      <c r="W77" s="50"/>
      <c r="X77" s="50"/>
      <c r="Y77" s="50"/>
      <c r="Z77" s="50"/>
      <c r="AA77" s="51"/>
    </row>
    <row r="78" spans="1:27">
      <c r="A78" s="46">
        <v>711216</v>
      </c>
      <c r="B78" s="46" t="s">
        <v>782</v>
      </c>
      <c r="C78">
        <f t="shared" si="0"/>
        <v>711</v>
      </c>
      <c r="D78">
        <f t="shared" si="1"/>
        <v>7112</v>
      </c>
      <c r="E78">
        <f t="shared" si="2"/>
        <v>71121</v>
      </c>
      <c r="G78" s="46"/>
      <c r="H78" s="46"/>
      <c r="R78" s="49"/>
      <c r="S78" s="46">
        <v>7144</v>
      </c>
      <c r="T78" s="46">
        <v>714421</v>
      </c>
      <c r="U78" s="46" t="s">
        <v>823</v>
      </c>
      <c r="V78" s="49"/>
      <c r="W78" s="50"/>
      <c r="X78" s="50"/>
      <c r="Y78" s="50"/>
      <c r="Z78" s="50"/>
      <c r="AA78" s="51"/>
    </row>
    <row r="79" spans="1:27">
      <c r="A79" s="46">
        <v>711217</v>
      </c>
      <c r="B79" s="46" t="s">
        <v>783</v>
      </c>
      <c r="C79">
        <f t="shared" si="0"/>
        <v>711</v>
      </c>
      <c r="D79">
        <f t="shared" si="1"/>
        <v>7112</v>
      </c>
      <c r="E79">
        <f t="shared" si="2"/>
        <v>71121</v>
      </c>
      <c r="G79" s="46"/>
      <c r="H79" s="46"/>
      <c r="R79" s="49"/>
      <c r="S79" s="49"/>
      <c r="T79" s="46">
        <v>714431</v>
      </c>
      <c r="U79" s="46" t="s">
        <v>824</v>
      </c>
      <c r="V79" s="49"/>
      <c r="W79" s="50"/>
      <c r="X79" s="50"/>
      <c r="Y79" s="50"/>
      <c r="Z79" s="50"/>
      <c r="AA79" s="51"/>
    </row>
    <row r="80" spans="1:27">
      <c r="A80" s="46">
        <v>711218</v>
      </c>
      <c r="B80" s="46" t="s">
        <v>784</v>
      </c>
      <c r="C80">
        <f t="shared" si="0"/>
        <v>711</v>
      </c>
      <c r="D80">
        <f t="shared" si="1"/>
        <v>7112</v>
      </c>
      <c r="E80">
        <f t="shared" si="2"/>
        <v>71121</v>
      </c>
      <c r="G80" s="46"/>
      <c r="H80" s="46"/>
      <c r="R80" s="49"/>
      <c r="S80" s="49"/>
      <c r="T80" s="46">
        <v>714447</v>
      </c>
      <c r="U80" s="46" t="s">
        <v>826</v>
      </c>
      <c r="V80" s="49"/>
      <c r="W80" s="50"/>
      <c r="X80" s="50"/>
      <c r="Y80" s="50"/>
      <c r="Z80" s="50"/>
      <c r="AA80" s="51"/>
    </row>
    <row r="81" spans="1:27">
      <c r="A81" s="46">
        <v>711219</v>
      </c>
      <c r="B81" s="46" t="s">
        <v>785</v>
      </c>
      <c r="C81">
        <f t="shared" si="0"/>
        <v>711</v>
      </c>
      <c r="D81">
        <f t="shared" si="1"/>
        <v>7112</v>
      </c>
      <c r="E81">
        <f t="shared" si="2"/>
        <v>71121</v>
      </c>
      <c r="G81" s="46"/>
      <c r="H81" s="46"/>
      <c r="R81" s="49"/>
      <c r="S81" s="49"/>
      <c r="T81" s="46">
        <v>714448</v>
      </c>
      <c r="U81" s="46" t="s">
        <v>825</v>
      </c>
      <c r="V81" s="49"/>
      <c r="W81" s="50"/>
      <c r="X81" s="50"/>
      <c r="Y81" s="50"/>
      <c r="Z81" s="50"/>
      <c r="AA81" s="51"/>
    </row>
    <row r="82" spans="1:27">
      <c r="A82" s="46">
        <v>711221</v>
      </c>
      <c r="B82" s="46" t="s">
        <v>786</v>
      </c>
      <c r="C82">
        <f t="shared" si="0"/>
        <v>711</v>
      </c>
      <c r="D82">
        <f t="shared" si="1"/>
        <v>7112</v>
      </c>
      <c r="E82">
        <f t="shared" si="2"/>
        <v>71122</v>
      </c>
      <c r="G82" s="46"/>
      <c r="H82" s="46"/>
      <c r="R82" s="49"/>
      <c r="S82" s="46">
        <v>7145</v>
      </c>
      <c r="T82" s="46">
        <v>714511</v>
      </c>
      <c r="U82" s="46" t="s">
        <v>827</v>
      </c>
      <c r="V82" s="49"/>
      <c r="W82" s="50"/>
      <c r="X82" s="50"/>
      <c r="Y82" s="50"/>
      <c r="Z82" s="50"/>
      <c r="AA82" s="51"/>
    </row>
    <row r="83" spans="1:27">
      <c r="A83" s="46">
        <v>712111</v>
      </c>
      <c r="B83" s="46" t="s">
        <v>787</v>
      </c>
      <c r="C83">
        <f t="shared" si="0"/>
        <v>712</v>
      </c>
      <c r="D83">
        <f t="shared" si="1"/>
        <v>7121</v>
      </c>
      <c r="E83">
        <f t="shared" si="2"/>
        <v>71211</v>
      </c>
      <c r="G83" s="46"/>
      <c r="H83" s="46"/>
      <c r="R83" s="49"/>
      <c r="S83" s="49"/>
      <c r="T83" s="46">
        <v>714513</v>
      </c>
      <c r="U83" s="46" t="s">
        <v>828</v>
      </c>
      <c r="V83" s="49"/>
      <c r="W83" s="50"/>
      <c r="X83" s="50"/>
      <c r="Y83" s="50"/>
      <c r="Z83" s="50"/>
      <c r="AA83" s="51"/>
    </row>
    <row r="84" spans="1:27">
      <c r="A84" s="46">
        <v>712112</v>
      </c>
      <c r="B84" s="46" t="s">
        <v>788</v>
      </c>
      <c r="C84">
        <f t="shared" si="0"/>
        <v>712</v>
      </c>
      <c r="D84">
        <f t="shared" si="1"/>
        <v>7121</v>
      </c>
      <c r="E84">
        <f t="shared" si="2"/>
        <v>71211</v>
      </c>
      <c r="G84" s="46"/>
      <c r="H84" s="46"/>
      <c r="R84" s="49"/>
      <c r="S84" s="49"/>
      <c r="T84" s="46">
        <v>714514</v>
      </c>
      <c r="U84" s="46" t="s">
        <v>829</v>
      </c>
      <c r="V84" s="49"/>
      <c r="W84" s="50"/>
      <c r="X84" s="50"/>
      <c r="Y84" s="50"/>
      <c r="Z84" s="50"/>
      <c r="AA84" s="51"/>
    </row>
    <row r="85" spans="1:27">
      <c r="A85" s="46">
        <v>712113</v>
      </c>
      <c r="B85" s="46" t="s">
        <v>789</v>
      </c>
      <c r="C85">
        <f t="shared" si="0"/>
        <v>712</v>
      </c>
      <c r="D85">
        <f t="shared" si="1"/>
        <v>7121</v>
      </c>
      <c r="E85">
        <f t="shared" si="2"/>
        <v>71211</v>
      </c>
      <c r="G85" s="46"/>
      <c r="H85" s="46"/>
      <c r="R85" s="49"/>
      <c r="S85" s="49"/>
      <c r="T85" s="46">
        <v>714521</v>
      </c>
      <c r="U85" s="46" t="s">
        <v>830</v>
      </c>
      <c r="V85" s="49"/>
      <c r="W85" s="50"/>
      <c r="X85" s="50"/>
      <c r="Y85" s="50"/>
      <c r="Z85" s="50"/>
      <c r="AA85" s="51"/>
    </row>
    <row r="86" spans="1:27">
      <c r="A86" s="46">
        <v>713111</v>
      </c>
      <c r="B86" s="46" t="s">
        <v>790</v>
      </c>
      <c r="C86">
        <f t="shared" si="0"/>
        <v>713</v>
      </c>
      <c r="D86">
        <f t="shared" si="1"/>
        <v>7131</v>
      </c>
      <c r="E86">
        <f t="shared" si="2"/>
        <v>71311</v>
      </c>
      <c r="G86" s="46"/>
      <c r="H86" s="46"/>
      <c r="R86" s="49"/>
      <c r="S86" s="49"/>
      <c r="T86" s="46">
        <v>714522</v>
      </c>
      <c r="U86" s="46" t="s">
        <v>831</v>
      </c>
      <c r="V86" s="49"/>
      <c r="W86" s="50"/>
      <c r="X86" s="50"/>
      <c r="Y86" s="50"/>
      <c r="Z86" s="50"/>
      <c r="AA86" s="51"/>
    </row>
    <row r="87" spans="1:27">
      <c r="A87" s="46">
        <v>713121</v>
      </c>
      <c r="B87" s="46" t="s">
        <v>791</v>
      </c>
      <c r="C87">
        <f t="shared" si="0"/>
        <v>713</v>
      </c>
      <c r="D87">
        <f t="shared" si="1"/>
        <v>7131</v>
      </c>
      <c r="E87">
        <f t="shared" si="2"/>
        <v>71312</v>
      </c>
      <c r="G87" s="46"/>
      <c r="H87" s="46"/>
      <c r="R87" s="49"/>
      <c r="S87" s="49"/>
      <c r="T87" s="46">
        <v>714523</v>
      </c>
      <c r="U87" s="46" t="s">
        <v>832</v>
      </c>
      <c r="V87" s="49"/>
      <c r="W87" s="50"/>
      <c r="X87" s="50"/>
      <c r="Y87" s="50"/>
      <c r="Z87" s="50"/>
      <c r="AA87" s="51"/>
    </row>
    <row r="88" spans="1:27">
      <c r="A88" s="46">
        <v>713122</v>
      </c>
      <c r="B88" s="46" t="s">
        <v>792</v>
      </c>
      <c r="C88">
        <f t="shared" si="0"/>
        <v>713</v>
      </c>
      <c r="D88">
        <f t="shared" si="1"/>
        <v>7131</v>
      </c>
      <c r="E88">
        <f t="shared" si="2"/>
        <v>71312</v>
      </c>
      <c r="G88" s="46"/>
      <c r="H88" s="46"/>
      <c r="R88" s="49"/>
      <c r="S88" s="49"/>
      <c r="T88" s="46">
        <v>714524</v>
      </c>
      <c r="U88" s="46" t="s">
        <v>833</v>
      </c>
      <c r="V88" s="49"/>
      <c r="W88" s="50"/>
      <c r="X88" s="50"/>
      <c r="Y88" s="50"/>
      <c r="Z88" s="50"/>
      <c r="AA88" s="51"/>
    </row>
    <row r="89" spans="1:27">
      <c r="A89" s="46">
        <v>713311</v>
      </c>
      <c r="B89" s="46" t="s">
        <v>793</v>
      </c>
      <c r="C89">
        <f t="shared" si="0"/>
        <v>713</v>
      </c>
      <c r="D89">
        <f t="shared" si="1"/>
        <v>7133</v>
      </c>
      <c r="E89">
        <f t="shared" si="2"/>
        <v>71331</v>
      </c>
      <c r="G89" s="46"/>
      <c r="H89" s="46"/>
      <c r="R89" s="49"/>
      <c r="S89" s="49"/>
      <c r="T89" s="46">
        <v>714525</v>
      </c>
      <c r="U89" s="46" t="s">
        <v>834</v>
      </c>
      <c r="V89" s="49"/>
      <c r="W89" s="50"/>
      <c r="X89" s="50"/>
      <c r="Y89" s="50"/>
      <c r="Z89" s="50"/>
      <c r="AA89" s="51"/>
    </row>
    <row r="90" spans="1:27">
      <c r="A90" s="46">
        <v>713411</v>
      </c>
      <c r="B90" s="46" t="s">
        <v>794</v>
      </c>
      <c r="C90">
        <f t="shared" si="0"/>
        <v>713</v>
      </c>
      <c r="D90">
        <f t="shared" si="1"/>
        <v>7134</v>
      </c>
      <c r="E90">
        <f t="shared" si="2"/>
        <v>71341</v>
      </c>
      <c r="G90" s="46"/>
      <c r="H90" s="46"/>
      <c r="R90" s="49"/>
      <c r="S90" s="49"/>
      <c r="T90" s="46">
        <v>714541</v>
      </c>
      <c r="U90" s="46" t="s">
        <v>835</v>
      </c>
      <c r="V90" s="49"/>
      <c r="W90" s="50"/>
      <c r="X90" s="50"/>
      <c r="Y90" s="50"/>
      <c r="Z90" s="50"/>
      <c r="AA90" s="51"/>
    </row>
    <row r="91" spans="1:27">
      <c r="A91" s="46">
        <v>713421</v>
      </c>
      <c r="B91" s="46" t="s">
        <v>795</v>
      </c>
      <c r="C91">
        <f t="shared" si="0"/>
        <v>713</v>
      </c>
      <c r="D91">
        <f t="shared" si="1"/>
        <v>7134</v>
      </c>
      <c r="E91">
        <f t="shared" si="2"/>
        <v>71342</v>
      </c>
      <c r="G91" s="46"/>
      <c r="H91" s="46"/>
      <c r="R91" s="49"/>
      <c r="S91" s="49"/>
      <c r="T91" s="46">
        <v>714542</v>
      </c>
      <c r="U91" s="46" t="s">
        <v>836</v>
      </c>
      <c r="V91" s="49"/>
      <c r="W91" s="50"/>
      <c r="X91" s="50"/>
      <c r="Y91" s="50"/>
      <c r="Z91" s="50"/>
      <c r="AA91" s="51"/>
    </row>
    <row r="92" spans="1:27">
      <c r="A92" s="46">
        <v>713422</v>
      </c>
      <c r="B92" s="46" t="s">
        <v>796</v>
      </c>
      <c r="C92">
        <f t="shared" si="0"/>
        <v>713</v>
      </c>
      <c r="D92">
        <f t="shared" si="1"/>
        <v>7134</v>
      </c>
      <c r="E92">
        <f t="shared" si="2"/>
        <v>71342</v>
      </c>
      <c r="G92" s="46"/>
      <c r="H92" s="46"/>
      <c r="R92" s="49"/>
      <c r="S92" s="49"/>
      <c r="T92" s="46">
        <v>714543</v>
      </c>
      <c r="U92" s="46" t="s">
        <v>837</v>
      </c>
      <c r="V92" s="49"/>
      <c r="W92" s="50"/>
      <c r="X92" s="50"/>
      <c r="Y92" s="50"/>
      <c r="Z92" s="50"/>
      <c r="AA92" s="51"/>
    </row>
    <row r="93" spans="1:27">
      <c r="A93" s="46">
        <v>713423</v>
      </c>
      <c r="B93" s="46" t="s">
        <v>797</v>
      </c>
      <c r="C93">
        <f t="shared" si="0"/>
        <v>713</v>
      </c>
      <c r="D93">
        <f t="shared" si="1"/>
        <v>7134</v>
      </c>
      <c r="E93">
        <f t="shared" si="2"/>
        <v>71342</v>
      </c>
      <c r="G93" s="46"/>
      <c r="H93" s="46"/>
      <c r="R93" s="49"/>
      <c r="S93" s="49"/>
      <c r="T93" s="46">
        <v>714544</v>
      </c>
      <c r="U93" s="46" t="s">
        <v>838</v>
      </c>
      <c r="V93" s="49"/>
      <c r="W93" s="50"/>
      <c r="X93" s="50"/>
      <c r="Y93" s="50"/>
      <c r="Z93" s="50"/>
      <c r="AA93" s="51"/>
    </row>
    <row r="94" spans="1:27">
      <c r="A94" s="46">
        <v>713424</v>
      </c>
      <c r="B94" s="46" t="s">
        <v>798</v>
      </c>
      <c r="C94">
        <f t="shared" si="0"/>
        <v>713</v>
      </c>
      <c r="D94">
        <f t="shared" si="1"/>
        <v>7134</v>
      </c>
      <c r="E94">
        <f t="shared" si="2"/>
        <v>71342</v>
      </c>
      <c r="G94" s="46"/>
      <c r="H94" s="46"/>
      <c r="R94" s="49"/>
      <c r="S94" s="49"/>
      <c r="T94" s="46">
        <v>714545</v>
      </c>
      <c r="U94" s="46" t="s">
        <v>839</v>
      </c>
      <c r="V94" s="49"/>
      <c r="W94" s="50"/>
      <c r="X94" s="50"/>
      <c r="Y94" s="50"/>
      <c r="Z94" s="50"/>
      <c r="AA94" s="51"/>
    </row>
    <row r="95" spans="1:27">
      <c r="A95" s="46">
        <v>713425</v>
      </c>
      <c r="B95" s="46" t="s">
        <v>799</v>
      </c>
      <c r="C95">
        <f t="shared" si="0"/>
        <v>713</v>
      </c>
      <c r="D95">
        <f t="shared" si="1"/>
        <v>7134</v>
      </c>
      <c r="E95">
        <f t="shared" si="2"/>
        <v>71342</v>
      </c>
      <c r="G95" s="46"/>
      <c r="H95" s="46"/>
      <c r="R95" s="49"/>
      <c r="S95" s="49"/>
      <c r="T95" s="46">
        <v>714546</v>
      </c>
      <c r="U95" s="46" t="s">
        <v>840</v>
      </c>
      <c r="V95" s="49"/>
      <c r="W95" s="50"/>
      <c r="X95" s="50"/>
      <c r="Y95" s="50"/>
      <c r="Z95" s="50"/>
      <c r="AA95" s="51"/>
    </row>
    <row r="96" spans="1:27">
      <c r="A96" s="46">
        <v>713426</v>
      </c>
      <c r="B96" s="46" t="s">
        <v>800</v>
      </c>
      <c r="C96">
        <f t="shared" si="0"/>
        <v>713</v>
      </c>
      <c r="D96">
        <f t="shared" si="1"/>
        <v>7134</v>
      </c>
      <c r="E96">
        <f t="shared" si="2"/>
        <v>71342</v>
      </c>
      <c r="G96" s="46"/>
      <c r="H96" s="46"/>
      <c r="R96" s="49"/>
      <c r="S96" s="49"/>
      <c r="T96" s="46">
        <v>714547</v>
      </c>
      <c r="U96" s="46" t="s">
        <v>841</v>
      </c>
      <c r="V96" s="49"/>
      <c r="W96" s="50"/>
      <c r="X96" s="50"/>
      <c r="Y96" s="50"/>
      <c r="Z96" s="50"/>
      <c r="AA96" s="51"/>
    </row>
    <row r="97" spans="1:27">
      <c r="A97" s="46">
        <v>713611</v>
      </c>
      <c r="B97" s="46" t="s">
        <v>801</v>
      </c>
      <c r="C97">
        <f t="shared" si="0"/>
        <v>713</v>
      </c>
      <c r="D97">
        <f t="shared" si="1"/>
        <v>7136</v>
      </c>
      <c r="E97">
        <f t="shared" si="2"/>
        <v>71361</v>
      </c>
      <c r="G97" s="46"/>
      <c r="H97" s="46"/>
      <c r="R97" s="49"/>
      <c r="S97" s="49"/>
      <c r="T97" s="46">
        <v>714548</v>
      </c>
      <c r="U97" s="46" t="s">
        <v>842</v>
      </c>
      <c r="V97" s="49"/>
      <c r="W97" s="50"/>
      <c r="X97" s="50"/>
      <c r="Y97" s="50"/>
      <c r="Z97" s="50"/>
      <c r="AA97" s="51"/>
    </row>
    <row r="98" spans="1:27">
      <c r="A98" s="46">
        <v>714111</v>
      </c>
      <c r="B98" s="46" t="s">
        <v>802</v>
      </c>
      <c r="C98">
        <f t="shared" si="0"/>
        <v>714</v>
      </c>
      <c r="D98">
        <f t="shared" si="1"/>
        <v>7141</v>
      </c>
      <c r="E98">
        <f t="shared" si="2"/>
        <v>71411</v>
      </c>
      <c r="G98" s="46"/>
      <c r="H98" s="46"/>
      <c r="R98" s="49"/>
      <c r="S98" s="49"/>
      <c r="T98" s="46">
        <v>714549</v>
      </c>
      <c r="U98" s="46" t="s">
        <v>843</v>
      </c>
      <c r="V98" s="49"/>
      <c r="W98" s="50"/>
      <c r="X98" s="50"/>
      <c r="Y98" s="50"/>
      <c r="Z98" s="50"/>
      <c r="AA98" s="51"/>
    </row>
    <row r="99" spans="1:27">
      <c r="A99" s="46">
        <v>714112</v>
      </c>
      <c r="B99" s="46" t="s">
        <v>803</v>
      </c>
      <c r="C99">
        <f t="shared" si="0"/>
        <v>714</v>
      </c>
      <c r="D99">
        <f t="shared" si="1"/>
        <v>7141</v>
      </c>
      <c r="E99">
        <f t="shared" si="2"/>
        <v>71411</v>
      </c>
      <c r="G99" s="46"/>
      <c r="H99" s="46"/>
      <c r="R99" s="49"/>
      <c r="S99" s="49"/>
      <c r="T99" s="46">
        <v>714552</v>
      </c>
      <c r="U99" s="46" t="s">
        <v>844</v>
      </c>
      <c r="V99" s="49"/>
      <c r="W99" s="50"/>
      <c r="X99" s="50"/>
      <c r="Y99" s="50"/>
      <c r="Z99" s="50"/>
      <c r="AA99" s="51"/>
    </row>
    <row r="100" spans="1:27">
      <c r="A100" s="46">
        <v>714113</v>
      </c>
      <c r="B100" s="46" t="s">
        <v>804</v>
      </c>
      <c r="C100">
        <f t="shared" si="0"/>
        <v>714</v>
      </c>
      <c r="D100">
        <f t="shared" si="1"/>
        <v>7141</v>
      </c>
      <c r="E100">
        <f t="shared" si="2"/>
        <v>71411</v>
      </c>
      <c r="G100" s="46"/>
      <c r="H100" s="46"/>
      <c r="R100" s="49"/>
      <c r="S100" s="49"/>
      <c r="T100" s="46">
        <v>714562</v>
      </c>
      <c r="U100" s="46" t="s">
        <v>845</v>
      </c>
      <c r="V100" s="49"/>
      <c r="W100" s="50"/>
      <c r="X100" s="50"/>
      <c r="Y100" s="50"/>
      <c r="Z100" s="50"/>
      <c r="AA100" s="51"/>
    </row>
    <row r="101" spans="1:27">
      <c r="A101" s="46">
        <v>714121</v>
      </c>
      <c r="B101" s="46" t="s">
        <v>805</v>
      </c>
      <c r="C101">
        <f t="shared" si="0"/>
        <v>714</v>
      </c>
      <c r="D101">
        <f t="shared" si="1"/>
        <v>7141</v>
      </c>
      <c r="E101">
        <f t="shared" si="2"/>
        <v>71412</v>
      </c>
      <c r="G101" s="46"/>
      <c r="H101" s="46"/>
      <c r="R101" s="49"/>
      <c r="S101" s="49"/>
      <c r="T101" s="46">
        <v>714563</v>
      </c>
      <c r="U101" s="46" t="s">
        <v>846</v>
      </c>
      <c r="V101" s="49"/>
      <c r="W101" s="50"/>
      <c r="X101" s="50"/>
      <c r="Y101" s="50"/>
      <c r="Z101" s="50"/>
      <c r="AA101" s="51"/>
    </row>
    <row r="102" spans="1:27">
      <c r="A102" s="46">
        <v>714122</v>
      </c>
      <c r="B102" s="46" t="s">
        <v>806</v>
      </c>
      <c r="C102">
        <f t="shared" si="0"/>
        <v>714</v>
      </c>
      <c r="D102">
        <f t="shared" si="1"/>
        <v>7141</v>
      </c>
      <c r="E102">
        <f t="shared" si="2"/>
        <v>71412</v>
      </c>
      <c r="G102" s="46"/>
      <c r="H102" s="46"/>
      <c r="R102" s="49"/>
      <c r="S102" s="49"/>
      <c r="T102" s="46">
        <v>714564</v>
      </c>
      <c r="U102" s="46" t="s">
        <v>847</v>
      </c>
      <c r="V102" s="49"/>
      <c r="W102" s="50"/>
      <c r="X102" s="50"/>
      <c r="Y102" s="50"/>
      <c r="Z102" s="50"/>
      <c r="AA102" s="51"/>
    </row>
    <row r="103" spans="1:27">
      <c r="A103" s="46">
        <v>714123</v>
      </c>
      <c r="B103" s="46" t="s">
        <v>807</v>
      </c>
      <c r="C103">
        <f t="shared" si="0"/>
        <v>714</v>
      </c>
      <c r="D103">
        <f t="shared" si="1"/>
        <v>7141</v>
      </c>
      <c r="E103">
        <f t="shared" si="2"/>
        <v>71412</v>
      </c>
      <c r="G103" s="46"/>
      <c r="H103" s="46"/>
      <c r="R103" s="49"/>
      <c r="S103" s="49"/>
      <c r="T103" s="46">
        <v>714571</v>
      </c>
      <c r="U103" s="46" t="s">
        <v>848</v>
      </c>
      <c r="V103" s="49"/>
      <c r="W103" s="50"/>
      <c r="X103" s="50"/>
      <c r="Y103" s="50"/>
      <c r="Z103" s="50"/>
      <c r="AA103" s="51"/>
    </row>
    <row r="104" spans="1:27">
      <c r="A104" s="46">
        <v>714124</v>
      </c>
      <c r="B104" s="46" t="s">
        <v>808</v>
      </c>
      <c r="C104">
        <f t="shared" si="0"/>
        <v>714</v>
      </c>
      <c r="D104">
        <f t="shared" si="1"/>
        <v>7141</v>
      </c>
      <c r="E104">
        <f t="shared" si="2"/>
        <v>71412</v>
      </c>
      <c r="G104" s="46"/>
      <c r="H104" s="46"/>
      <c r="R104" s="49"/>
      <c r="S104" s="49"/>
      <c r="T104" s="46">
        <v>714572</v>
      </c>
      <c r="U104" s="46" t="s">
        <v>849</v>
      </c>
      <c r="V104" s="49"/>
      <c r="W104" s="50"/>
      <c r="X104" s="50"/>
      <c r="Y104" s="50"/>
      <c r="Z104" s="50"/>
      <c r="AA104" s="51"/>
    </row>
    <row r="105" spans="1:27">
      <c r="A105" s="46">
        <v>714126</v>
      </c>
      <c r="B105" s="46" t="s">
        <v>809</v>
      </c>
      <c r="C105">
        <f t="shared" si="0"/>
        <v>714</v>
      </c>
      <c r="D105">
        <f t="shared" si="1"/>
        <v>7141</v>
      </c>
      <c r="E105">
        <f t="shared" si="2"/>
        <v>71412</v>
      </c>
      <c r="G105" s="46"/>
      <c r="H105" s="46"/>
      <c r="R105" s="49"/>
      <c r="S105" s="49"/>
      <c r="T105" s="46">
        <v>714573</v>
      </c>
      <c r="U105" s="46" t="s">
        <v>850</v>
      </c>
      <c r="V105" s="49"/>
      <c r="W105" s="50"/>
      <c r="X105" s="50"/>
      <c r="Y105" s="50"/>
      <c r="Z105" s="50"/>
      <c r="AA105" s="51"/>
    </row>
    <row r="106" spans="1:27">
      <c r="A106" s="46">
        <v>714127</v>
      </c>
      <c r="B106" s="46" t="s">
        <v>810</v>
      </c>
      <c r="C106">
        <f t="shared" si="0"/>
        <v>714</v>
      </c>
      <c r="D106">
        <f t="shared" si="1"/>
        <v>7141</v>
      </c>
      <c r="E106">
        <f t="shared" si="2"/>
        <v>71412</v>
      </c>
      <c r="G106" s="46"/>
      <c r="H106" s="46"/>
      <c r="R106" s="49"/>
      <c r="S106" s="49"/>
      <c r="T106" s="46">
        <v>714574</v>
      </c>
      <c r="U106" s="46" t="s">
        <v>851</v>
      </c>
      <c r="V106" s="49"/>
      <c r="W106" s="50"/>
      <c r="X106" s="50"/>
      <c r="Y106" s="50"/>
      <c r="Z106" s="50"/>
      <c r="AA106" s="51"/>
    </row>
    <row r="107" spans="1:27">
      <c r="A107" s="46">
        <v>714128</v>
      </c>
      <c r="B107" s="46" t="s">
        <v>811</v>
      </c>
      <c r="C107">
        <f t="shared" si="0"/>
        <v>714</v>
      </c>
      <c r="D107">
        <f t="shared" si="1"/>
        <v>7141</v>
      </c>
      <c r="E107">
        <f t="shared" si="2"/>
        <v>71412</v>
      </c>
      <c r="G107" s="46"/>
      <c r="H107" s="46"/>
      <c r="R107" s="49"/>
      <c r="S107" s="49"/>
      <c r="T107" s="46">
        <v>714575</v>
      </c>
      <c r="U107" s="46" t="s">
        <v>852</v>
      </c>
      <c r="V107" s="49"/>
      <c r="W107" s="50"/>
      <c r="X107" s="50"/>
      <c r="Y107" s="50"/>
      <c r="Z107" s="50"/>
      <c r="AA107" s="51"/>
    </row>
    <row r="108" spans="1:27">
      <c r="A108" s="46">
        <v>714129</v>
      </c>
      <c r="B108" s="46" t="s">
        <v>812</v>
      </c>
      <c r="C108">
        <f t="shared" si="0"/>
        <v>714</v>
      </c>
      <c r="D108">
        <f t="shared" si="1"/>
        <v>7141</v>
      </c>
      <c r="E108">
        <f t="shared" si="2"/>
        <v>71412</v>
      </c>
      <c r="G108" s="46"/>
      <c r="H108" s="46"/>
      <c r="R108" s="49"/>
      <c r="S108" s="49"/>
      <c r="T108" s="46">
        <v>714576</v>
      </c>
      <c r="U108" s="46" t="s">
        <v>853</v>
      </c>
      <c r="V108" s="49"/>
      <c r="W108" s="50"/>
      <c r="X108" s="50"/>
      <c r="Y108" s="50"/>
      <c r="Z108" s="50"/>
      <c r="AA108" s="51"/>
    </row>
    <row r="109" spans="1:27">
      <c r="A109" s="46">
        <v>714131</v>
      </c>
      <c r="B109" s="46" t="s">
        <v>813</v>
      </c>
      <c r="C109">
        <f t="shared" si="0"/>
        <v>714</v>
      </c>
      <c r="D109">
        <f t="shared" si="1"/>
        <v>7141</v>
      </c>
      <c r="E109">
        <f t="shared" si="2"/>
        <v>71413</v>
      </c>
      <c r="G109" s="46"/>
      <c r="H109" s="46"/>
      <c r="R109" s="49"/>
      <c r="S109" s="49"/>
      <c r="T109" s="46">
        <v>714581</v>
      </c>
      <c r="U109" s="46" t="s">
        <v>854</v>
      </c>
      <c r="V109" s="49"/>
      <c r="W109" s="50"/>
      <c r="X109" s="50"/>
      <c r="Y109" s="50"/>
      <c r="Z109" s="50"/>
      <c r="AA109" s="51"/>
    </row>
    <row r="110" spans="1:27">
      <c r="A110" s="46">
        <v>714132</v>
      </c>
      <c r="B110" s="46" t="s">
        <v>814</v>
      </c>
      <c r="C110">
        <f t="shared" si="0"/>
        <v>714</v>
      </c>
      <c r="D110">
        <f t="shared" si="1"/>
        <v>7141</v>
      </c>
      <c r="E110">
        <f t="shared" si="2"/>
        <v>71413</v>
      </c>
      <c r="G110" s="46"/>
      <c r="H110" s="46"/>
      <c r="R110" s="49"/>
      <c r="S110" s="49"/>
      <c r="T110" s="46">
        <v>714583</v>
      </c>
      <c r="U110" s="46" t="s">
        <v>855</v>
      </c>
      <c r="V110" s="49"/>
      <c r="W110" s="50"/>
      <c r="X110" s="50"/>
      <c r="Y110" s="50"/>
      <c r="Z110" s="50"/>
      <c r="AA110" s="51"/>
    </row>
    <row r="111" spans="1:27">
      <c r="A111" s="46">
        <v>714133</v>
      </c>
      <c r="B111" s="46" t="s">
        <v>815</v>
      </c>
      <c r="C111">
        <f t="shared" ref="C111:C174" si="3">+VALUE(LEFT(A111,3))</f>
        <v>714</v>
      </c>
      <c r="D111">
        <f t="shared" ref="D111:D174" si="4">+VALUE(LEFT($A111,4))</f>
        <v>7141</v>
      </c>
      <c r="E111">
        <f t="shared" ref="E111:E174" si="5">+VALUE(LEFT($A111,5))</f>
        <v>71413</v>
      </c>
      <c r="G111" s="46"/>
      <c r="H111" s="46"/>
      <c r="R111" s="49"/>
      <c r="S111" s="49"/>
      <c r="T111" s="46">
        <v>714584</v>
      </c>
      <c r="U111" s="46" t="s">
        <v>856</v>
      </c>
      <c r="V111" s="49"/>
      <c r="W111" s="50"/>
      <c r="X111" s="50"/>
      <c r="Y111" s="50"/>
      <c r="Z111" s="50"/>
      <c r="AA111" s="51"/>
    </row>
    <row r="112" spans="1:27">
      <c r="A112" s="46">
        <v>714134</v>
      </c>
      <c r="B112" s="46" t="s">
        <v>816</v>
      </c>
      <c r="C112">
        <f t="shared" si="3"/>
        <v>714</v>
      </c>
      <c r="D112">
        <f t="shared" si="4"/>
        <v>7141</v>
      </c>
      <c r="E112">
        <f t="shared" si="5"/>
        <v>71413</v>
      </c>
      <c r="G112" s="46"/>
      <c r="H112" s="46"/>
      <c r="R112" s="49"/>
      <c r="S112" s="49"/>
      <c r="T112" s="46">
        <v>714585</v>
      </c>
      <c r="U112" s="46" t="s">
        <v>857</v>
      </c>
      <c r="V112" s="49"/>
      <c r="W112" s="50"/>
      <c r="X112" s="50"/>
      <c r="Y112" s="50"/>
      <c r="Z112" s="50"/>
      <c r="AA112" s="51"/>
    </row>
    <row r="113" spans="1:27">
      <c r="A113" s="46">
        <v>714135</v>
      </c>
      <c r="B113" s="46" t="s">
        <v>817</v>
      </c>
      <c r="C113">
        <f t="shared" si="3"/>
        <v>714</v>
      </c>
      <c r="D113">
        <f t="shared" si="4"/>
        <v>7141</v>
      </c>
      <c r="E113">
        <f t="shared" si="5"/>
        <v>71413</v>
      </c>
      <c r="G113" s="46"/>
      <c r="H113" s="46"/>
      <c r="R113" s="49"/>
      <c r="S113" s="49"/>
      <c r="T113" s="46">
        <v>714591</v>
      </c>
      <c r="U113" s="46" t="s">
        <v>858</v>
      </c>
      <c r="V113" s="49"/>
      <c r="W113" s="50"/>
      <c r="X113" s="50"/>
      <c r="Y113" s="50"/>
      <c r="Z113" s="50"/>
      <c r="AA113" s="51"/>
    </row>
    <row r="114" spans="1:27">
      <c r="A114" s="46">
        <v>714136</v>
      </c>
      <c r="B114" s="46" t="s">
        <v>818</v>
      </c>
      <c r="C114">
        <f t="shared" si="3"/>
        <v>714</v>
      </c>
      <c r="D114">
        <f t="shared" si="4"/>
        <v>7141</v>
      </c>
      <c r="E114">
        <f t="shared" si="5"/>
        <v>71413</v>
      </c>
      <c r="G114" s="46"/>
      <c r="H114" s="46"/>
      <c r="R114" s="49"/>
      <c r="S114" s="49"/>
      <c r="T114" s="46">
        <v>714593</v>
      </c>
      <c r="U114" s="46" t="s">
        <v>859</v>
      </c>
      <c r="V114" s="49"/>
      <c r="W114" s="50"/>
      <c r="X114" s="50"/>
      <c r="Y114" s="50"/>
      <c r="Z114" s="50"/>
      <c r="AA114" s="51"/>
    </row>
    <row r="115" spans="1:27">
      <c r="A115" s="46">
        <v>714137</v>
      </c>
      <c r="B115" s="46" t="s">
        <v>819</v>
      </c>
      <c r="C115">
        <f t="shared" si="3"/>
        <v>714</v>
      </c>
      <c r="D115">
        <f t="shared" si="4"/>
        <v>7141</v>
      </c>
      <c r="E115">
        <f t="shared" si="5"/>
        <v>71413</v>
      </c>
      <c r="G115" s="46"/>
      <c r="H115" s="46"/>
      <c r="R115" s="49"/>
      <c r="S115" s="49"/>
      <c r="T115" s="46">
        <v>714594</v>
      </c>
      <c r="U115" s="46" t="s">
        <v>863</v>
      </c>
      <c r="V115" s="49"/>
      <c r="W115" s="50"/>
      <c r="X115" s="50"/>
      <c r="Y115" s="50"/>
      <c r="Z115" s="50"/>
      <c r="AA115" s="51"/>
    </row>
    <row r="116" spans="1:27">
      <c r="A116" s="46">
        <v>714138</v>
      </c>
      <c r="B116" s="46" t="s">
        <v>820</v>
      </c>
      <c r="C116">
        <f t="shared" si="3"/>
        <v>714</v>
      </c>
      <c r="D116">
        <f t="shared" si="4"/>
        <v>7141</v>
      </c>
      <c r="E116">
        <f t="shared" si="5"/>
        <v>71413</v>
      </c>
      <c r="G116" s="46"/>
      <c r="H116" s="46"/>
      <c r="R116" s="49"/>
      <c r="S116" s="49"/>
      <c r="T116" s="46">
        <v>714595</v>
      </c>
      <c r="U116" s="46" t="s">
        <v>860</v>
      </c>
      <c r="V116" s="49"/>
      <c r="W116" s="50"/>
      <c r="X116" s="50"/>
      <c r="Y116" s="50"/>
      <c r="Z116" s="50"/>
      <c r="AA116" s="51"/>
    </row>
    <row r="117" spans="1:27">
      <c r="A117" s="46">
        <v>714139</v>
      </c>
      <c r="B117" s="46" t="s">
        <v>821</v>
      </c>
      <c r="C117">
        <f t="shared" si="3"/>
        <v>714</v>
      </c>
      <c r="D117">
        <f t="shared" si="4"/>
        <v>7141</v>
      </c>
      <c r="E117">
        <f t="shared" si="5"/>
        <v>71413</v>
      </c>
      <c r="G117" s="46"/>
      <c r="H117" s="46"/>
      <c r="R117" s="49"/>
      <c r="S117" s="49"/>
      <c r="T117" s="46">
        <v>714598</v>
      </c>
      <c r="U117" s="46" t="s">
        <v>861</v>
      </c>
      <c r="V117" s="49"/>
      <c r="W117" s="50"/>
      <c r="X117" s="50"/>
      <c r="Y117" s="50"/>
      <c r="Z117" s="50"/>
      <c r="AA117" s="51"/>
    </row>
    <row r="118" spans="1:27">
      <c r="A118" s="46">
        <v>714141</v>
      </c>
      <c r="B118" s="46" t="s">
        <v>822</v>
      </c>
      <c r="C118">
        <f t="shared" si="3"/>
        <v>714</v>
      </c>
      <c r="D118">
        <f t="shared" si="4"/>
        <v>7141</v>
      </c>
      <c r="E118">
        <f t="shared" si="5"/>
        <v>71414</v>
      </c>
      <c r="G118" s="46"/>
      <c r="H118" s="46"/>
      <c r="R118" s="49"/>
      <c r="S118" s="49"/>
      <c r="T118" s="46">
        <v>714599</v>
      </c>
      <c r="U118" s="46" t="s">
        <v>862</v>
      </c>
      <c r="V118" s="49"/>
      <c r="W118" s="50"/>
      <c r="X118" s="50"/>
      <c r="Y118" s="50"/>
      <c r="Z118" s="50"/>
      <c r="AA118" s="51"/>
    </row>
    <row r="119" spans="1:27">
      <c r="A119" s="46">
        <v>714421</v>
      </c>
      <c r="B119" s="46" t="s">
        <v>823</v>
      </c>
      <c r="C119">
        <f t="shared" si="3"/>
        <v>714</v>
      </c>
      <c r="D119">
        <f t="shared" si="4"/>
        <v>7144</v>
      </c>
      <c r="E119">
        <f t="shared" si="5"/>
        <v>71442</v>
      </c>
      <c r="G119" s="46"/>
      <c r="H119" s="46"/>
      <c r="R119" s="46">
        <v>715</v>
      </c>
      <c r="S119" s="46">
        <v>7151</v>
      </c>
      <c r="T119" s="46">
        <v>715121</v>
      </c>
      <c r="U119" s="46" t="s">
        <v>864</v>
      </c>
      <c r="V119" s="49"/>
      <c r="W119" s="50"/>
      <c r="X119" s="50"/>
      <c r="Y119" s="50"/>
      <c r="Z119" s="50"/>
      <c r="AA119" s="51"/>
    </row>
    <row r="120" spans="1:27">
      <c r="A120" s="46">
        <v>714431</v>
      </c>
      <c r="B120" s="46" t="s">
        <v>824</v>
      </c>
      <c r="C120">
        <f t="shared" si="3"/>
        <v>714</v>
      </c>
      <c r="D120">
        <f t="shared" si="4"/>
        <v>7144</v>
      </c>
      <c r="E120">
        <f t="shared" si="5"/>
        <v>71443</v>
      </c>
      <c r="G120" s="46"/>
      <c r="H120" s="46"/>
      <c r="R120" s="49"/>
      <c r="S120" s="49"/>
      <c r="T120" s="46">
        <v>715191</v>
      </c>
      <c r="U120" s="46" t="s">
        <v>865</v>
      </c>
      <c r="V120" s="49"/>
      <c r="W120" s="50"/>
      <c r="X120" s="50"/>
      <c r="Y120" s="50"/>
      <c r="Z120" s="50"/>
      <c r="AA120" s="51"/>
    </row>
    <row r="121" spans="1:27">
      <c r="A121" s="46">
        <v>714448</v>
      </c>
      <c r="B121" s="46" t="s">
        <v>825</v>
      </c>
      <c r="C121">
        <f t="shared" si="3"/>
        <v>714</v>
      </c>
      <c r="D121">
        <f t="shared" si="4"/>
        <v>7144</v>
      </c>
      <c r="E121">
        <f t="shared" si="5"/>
        <v>71444</v>
      </c>
      <c r="G121" s="46"/>
      <c r="H121" s="46"/>
      <c r="R121" s="49"/>
      <c r="S121" s="49"/>
      <c r="T121" s="46">
        <v>715192</v>
      </c>
      <c r="U121" s="46" t="s">
        <v>866</v>
      </c>
      <c r="V121" s="49"/>
      <c r="W121" s="50"/>
      <c r="X121" s="50"/>
      <c r="Y121" s="50"/>
      <c r="Z121" s="50"/>
      <c r="AA121" s="51"/>
    </row>
    <row r="122" spans="1:27">
      <c r="A122" s="46">
        <v>714447</v>
      </c>
      <c r="B122" s="46" t="s">
        <v>826</v>
      </c>
      <c r="C122">
        <f t="shared" si="3"/>
        <v>714</v>
      </c>
      <c r="D122">
        <f t="shared" si="4"/>
        <v>7144</v>
      </c>
      <c r="E122">
        <f t="shared" si="5"/>
        <v>71444</v>
      </c>
      <c r="G122" s="46"/>
      <c r="H122" s="46"/>
      <c r="R122" s="46">
        <v>716</v>
      </c>
      <c r="S122" s="46">
        <v>7161</v>
      </c>
      <c r="T122" s="46">
        <v>716111</v>
      </c>
      <c r="U122" s="46" t="s">
        <v>867</v>
      </c>
      <c r="V122" s="49"/>
      <c r="W122" s="50"/>
      <c r="X122" s="50"/>
      <c r="Y122" s="50"/>
      <c r="Z122" s="50"/>
      <c r="AA122" s="51"/>
    </row>
    <row r="123" spans="1:27">
      <c r="A123" s="46">
        <v>714511</v>
      </c>
      <c r="B123" s="46" t="s">
        <v>827</v>
      </c>
      <c r="C123">
        <f t="shared" si="3"/>
        <v>714</v>
      </c>
      <c r="D123">
        <f t="shared" si="4"/>
        <v>7145</v>
      </c>
      <c r="E123">
        <f t="shared" si="5"/>
        <v>71451</v>
      </c>
      <c r="G123" s="46"/>
      <c r="H123" s="46"/>
      <c r="R123" s="49"/>
      <c r="S123" s="49"/>
      <c r="T123" s="46">
        <v>716112</v>
      </c>
      <c r="U123" s="46" t="s">
        <v>868</v>
      </c>
      <c r="V123" s="49"/>
      <c r="W123" s="50"/>
      <c r="X123" s="50"/>
      <c r="Y123" s="50"/>
      <c r="Z123" s="50"/>
      <c r="AA123" s="51"/>
    </row>
    <row r="124" spans="1:27">
      <c r="A124" s="46">
        <v>714513</v>
      </c>
      <c r="B124" s="46" t="s">
        <v>828</v>
      </c>
      <c r="C124">
        <f t="shared" si="3"/>
        <v>714</v>
      </c>
      <c r="D124">
        <f t="shared" si="4"/>
        <v>7145</v>
      </c>
      <c r="E124">
        <f t="shared" si="5"/>
        <v>71451</v>
      </c>
      <c r="G124" s="46"/>
      <c r="H124" s="46"/>
      <c r="R124" s="49"/>
      <c r="S124" s="46">
        <v>7162</v>
      </c>
      <c r="T124" s="46">
        <v>716211</v>
      </c>
      <c r="U124" s="46" t="s">
        <v>869</v>
      </c>
      <c r="V124" s="49"/>
      <c r="W124" s="50"/>
      <c r="X124" s="50"/>
      <c r="Y124" s="50"/>
      <c r="Z124" s="50"/>
      <c r="AA124" s="51"/>
    </row>
    <row r="125" spans="1:27">
      <c r="A125" s="46">
        <v>714514</v>
      </c>
      <c r="B125" s="46" t="s">
        <v>829</v>
      </c>
      <c r="C125">
        <f t="shared" si="3"/>
        <v>714</v>
      </c>
      <c r="D125">
        <f t="shared" si="4"/>
        <v>7145</v>
      </c>
      <c r="E125">
        <f t="shared" si="5"/>
        <v>71451</v>
      </c>
      <c r="G125" s="46"/>
      <c r="H125" s="46"/>
      <c r="R125" s="49"/>
      <c r="S125" s="49"/>
      <c r="T125" s="46">
        <v>716223</v>
      </c>
      <c r="U125" s="46" t="s">
        <v>870</v>
      </c>
      <c r="V125" s="49"/>
      <c r="W125" s="50"/>
      <c r="X125" s="50"/>
      <c r="Y125" s="50"/>
      <c r="Z125" s="50"/>
      <c r="AA125" s="51"/>
    </row>
    <row r="126" spans="1:27">
      <c r="A126" s="46">
        <v>714521</v>
      </c>
      <c r="B126" s="46" t="s">
        <v>830</v>
      </c>
      <c r="C126">
        <f t="shared" si="3"/>
        <v>714</v>
      </c>
      <c r="D126">
        <f t="shared" si="4"/>
        <v>7145</v>
      </c>
      <c r="E126">
        <f t="shared" si="5"/>
        <v>71452</v>
      </c>
      <c r="G126" s="46"/>
      <c r="H126" s="46"/>
      <c r="R126" s="49"/>
      <c r="S126" s="49"/>
      <c r="T126" s="46">
        <v>716226</v>
      </c>
      <c r="U126" s="46" t="s">
        <v>871</v>
      </c>
      <c r="V126" s="49"/>
      <c r="W126" s="50"/>
      <c r="X126" s="50"/>
      <c r="Y126" s="50"/>
      <c r="Z126" s="50"/>
      <c r="AA126" s="51"/>
    </row>
    <row r="127" spans="1:27">
      <c r="A127" s="46">
        <v>714522</v>
      </c>
      <c r="B127" s="46" t="s">
        <v>831</v>
      </c>
      <c r="C127">
        <f t="shared" si="3"/>
        <v>714</v>
      </c>
      <c r="D127">
        <f t="shared" si="4"/>
        <v>7145</v>
      </c>
      <c r="E127">
        <f t="shared" si="5"/>
        <v>71452</v>
      </c>
      <c r="G127" s="46"/>
      <c r="H127" s="46"/>
      <c r="R127" s="46">
        <v>717</v>
      </c>
      <c r="S127" s="46">
        <v>7171</v>
      </c>
      <c r="T127" s="46">
        <v>717111</v>
      </c>
      <c r="U127" s="46" t="s">
        <v>878</v>
      </c>
      <c r="V127" s="49"/>
      <c r="W127" s="50"/>
      <c r="X127" s="50"/>
      <c r="Y127" s="50"/>
      <c r="Z127" s="50"/>
      <c r="AA127" s="51"/>
    </row>
    <row r="128" spans="1:27">
      <c r="A128" s="46">
        <v>714523</v>
      </c>
      <c r="B128" s="46" t="s">
        <v>832</v>
      </c>
      <c r="C128">
        <f t="shared" si="3"/>
        <v>714</v>
      </c>
      <c r="D128">
        <f t="shared" si="4"/>
        <v>7145</v>
      </c>
      <c r="E128">
        <f t="shared" si="5"/>
        <v>71452</v>
      </c>
      <c r="G128" s="46"/>
      <c r="H128" s="46"/>
      <c r="R128" s="49"/>
      <c r="S128" s="49"/>
      <c r="T128" s="46">
        <v>717112</v>
      </c>
      <c r="U128" s="46" t="s">
        <v>872</v>
      </c>
      <c r="V128" s="49"/>
      <c r="W128" s="50"/>
      <c r="X128" s="50"/>
      <c r="Y128" s="50"/>
      <c r="Z128" s="50"/>
      <c r="AA128" s="51"/>
    </row>
    <row r="129" spans="1:27">
      <c r="A129" s="46">
        <v>714524</v>
      </c>
      <c r="B129" s="46" t="s">
        <v>833</v>
      </c>
      <c r="C129">
        <f t="shared" si="3"/>
        <v>714</v>
      </c>
      <c r="D129">
        <f t="shared" si="4"/>
        <v>7145</v>
      </c>
      <c r="E129">
        <f t="shared" si="5"/>
        <v>71452</v>
      </c>
      <c r="G129" s="46"/>
      <c r="H129" s="46"/>
      <c r="R129" s="49"/>
      <c r="S129" s="49"/>
      <c r="T129" s="46">
        <v>717114</v>
      </c>
      <c r="U129" s="46" t="s">
        <v>873</v>
      </c>
      <c r="V129" s="49"/>
      <c r="W129" s="50"/>
      <c r="X129" s="50"/>
      <c r="Y129" s="50"/>
      <c r="Z129" s="50"/>
      <c r="AA129" s="51"/>
    </row>
    <row r="130" spans="1:27">
      <c r="A130" s="46">
        <v>714525</v>
      </c>
      <c r="B130" s="46" t="s">
        <v>834</v>
      </c>
      <c r="C130">
        <f t="shared" si="3"/>
        <v>714</v>
      </c>
      <c r="D130">
        <f t="shared" si="4"/>
        <v>7145</v>
      </c>
      <c r="E130">
        <f t="shared" si="5"/>
        <v>71452</v>
      </c>
      <c r="G130" s="46"/>
      <c r="H130" s="46"/>
      <c r="R130" s="49"/>
      <c r="S130" s="49"/>
      <c r="T130" s="46">
        <v>717115</v>
      </c>
      <c r="U130" s="46" t="s">
        <v>874</v>
      </c>
      <c r="V130" s="49"/>
      <c r="W130" s="50"/>
      <c r="X130" s="50"/>
      <c r="Y130" s="50"/>
      <c r="Z130" s="50"/>
      <c r="AA130" s="51"/>
    </row>
    <row r="131" spans="1:27">
      <c r="A131" s="46">
        <v>714541</v>
      </c>
      <c r="B131" s="46" t="s">
        <v>835</v>
      </c>
      <c r="C131">
        <f t="shared" si="3"/>
        <v>714</v>
      </c>
      <c r="D131">
        <f t="shared" si="4"/>
        <v>7145</v>
      </c>
      <c r="E131">
        <f t="shared" si="5"/>
        <v>71454</v>
      </c>
      <c r="G131" s="46"/>
      <c r="H131" s="46"/>
      <c r="R131" s="49"/>
      <c r="S131" s="49"/>
      <c r="T131" s="46">
        <v>717117</v>
      </c>
      <c r="U131" s="46" t="s">
        <v>875</v>
      </c>
      <c r="V131" s="49"/>
      <c r="W131" s="50"/>
      <c r="X131" s="50"/>
      <c r="Y131" s="50"/>
      <c r="Z131" s="50"/>
      <c r="AA131" s="51"/>
    </row>
    <row r="132" spans="1:27">
      <c r="A132" s="46">
        <v>714542</v>
      </c>
      <c r="B132" s="46" t="s">
        <v>836</v>
      </c>
      <c r="C132">
        <f t="shared" si="3"/>
        <v>714</v>
      </c>
      <c r="D132">
        <f t="shared" si="4"/>
        <v>7145</v>
      </c>
      <c r="E132">
        <f t="shared" si="5"/>
        <v>71454</v>
      </c>
      <c r="G132" s="46"/>
      <c r="H132" s="46"/>
      <c r="R132" s="49"/>
      <c r="S132" s="49"/>
      <c r="T132" s="46">
        <v>717118</v>
      </c>
      <c r="U132" s="46" t="s">
        <v>876</v>
      </c>
      <c r="V132" s="49"/>
      <c r="W132" s="50"/>
      <c r="X132" s="50"/>
      <c r="Y132" s="50"/>
      <c r="Z132" s="50"/>
      <c r="AA132" s="51"/>
    </row>
    <row r="133" spans="1:27">
      <c r="A133" s="46">
        <v>714543</v>
      </c>
      <c r="B133" s="46" t="s">
        <v>837</v>
      </c>
      <c r="C133">
        <f t="shared" si="3"/>
        <v>714</v>
      </c>
      <c r="D133">
        <f t="shared" si="4"/>
        <v>7145</v>
      </c>
      <c r="E133">
        <f t="shared" si="5"/>
        <v>71454</v>
      </c>
      <c r="G133" s="46"/>
      <c r="H133" s="46"/>
      <c r="R133" s="49"/>
      <c r="S133" s="49"/>
      <c r="T133" s="46">
        <v>717119</v>
      </c>
      <c r="U133" s="46" t="s">
        <v>877</v>
      </c>
      <c r="V133" s="49"/>
      <c r="W133" s="50"/>
      <c r="X133" s="50"/>
      <c r="Y133" s="50"/>
      <c r="Z133" s="50"/>
      <c r="AA133" s="51"/>
    </row>
    <row r="134" spans="1:27">
      <c r="A134" s="46">
        <v>714544</v>
      </c>
      <c r="B134" s="46" t="s">
        <v>838</v>
      </c>
      <c r="C134">
        <f t="shared" si="3"/>
        <v>714</v>
      </c>
      <c r="D134">
        <f t="shared" si="4"/>
        <v>7145</v>
      </c>
      <c r="E134">
        <f t="shared" si="5"/>
        <v>71454</v>
      </c>
      <c r="G134" s="46"/>
      <c r="H134" s="46"/>
      <c r="R134" s="49"/>
      <c r="S134" s="49"/>
      <c r="T134" s="46">
        <v>717121</v>
      </c>
      <c r="U134" s="46" t="s">
        <v>879</v>
      </c>
      <c r="V134" s="49"/>
      <c r="W134" s="50"/>
      <c r="X134" s="50"/>
      <c r="Y134" s="50"/>
      <c r="Z134" s="50"/>
      <c r="AA134" s="51"/>
    </row>
    <row r="135" spans="1:27">
      <c r="A135" s="46">
        <v>714545</v>
      </c>
      <c r="B135" s="46" t="s">
        <v>839</v>
      </c>
      <c r="C135">
        <f t="shared" si="3"/>
        <v>714</v>
      </c>
      <c r="D135">
        <f t="shared" si="4"/>
        <v>7145</v>
      </c>
      <c r="E135">
        <f t="shared" si="5"/>
        <v>71454</v>
      </c>
      <c r="G135" s="46"/>
      <c r="H135" s="46"/>
      <c r="R135" s="49"/>
      <c r="S135" s="49"/>
      <c r="T135" s="46">
        <v>717122</v>
      </c>
      <c r="U135" s="46" t="s">
        <v>880</v>
      </c>
      <c r="V135" s="49"/>
      <c r="W135" s="50"/>
      <c r="X135" s="50"/>
      <c r="Y135" s="50"/>
      <c r="Z135" s="50"/>
      <c r="AA135" s="51"/>
    </row>
    <row r="136" spans="1:27">
      <c r="A136" s="46">
        <v>714546</v>
      </c>
      <c r="B136" s="46" t="s">
        <v>840</v>
      </c>
      <c r="C136">
        <f t="shared" si="3"/>
        <v>714</v>
      </c>
      <c r="D136">
        <f t="shared" si="4"/>
        <v>7145</v>
      </c>
      <c r="E136">
        <f t="shared" si="5"/>
        <v>71454</v>
      </c>
      <c r="G136" s="46"/>
      <c r="H136" s="46"/>
      <c r="R136" s="49"/>
      <c r="S136" s="49"/>
      <c r="T136" s="46">
        <v>717124</v>
      </c>
      <c r="U136" s="46" t="s">
        <v>881</v>
      </c>
      <c r="V136" s="49"/>
      <c r="W136" s="50"/>
      <c r="X136" s="50"/>
      <c r="Y136" s="50"/>
      <c r="Z136" s="50"/>
      <c r="AA136" s="51"/>
    </row>
    <row r="137" spans="1:27">
      <c r="A137" s="46">
        <v>714547</v>
      </c>
      <c r="B137" s="46" t="s">
        <v>841</v>
      </c>
      <c r="C137">
        <f t="shared" si="3"/>
        <v>714</v>
      </c>
      <c r="D137">
        <f t="shared" si="4"/>
        <v>7145</v>
      </c>
      <c r="E137">
        <f t="shared" si="5"/>
        <v>71454</v>
      </c>
      <c r="G137" s="46"/>
      <c r="H137" s="46"/>
      <c r="R137" s="49"/>
      <c r="S137" s="49"/>
      <c r="T137" s="46">
        <v>717125</v>
      </c>
      <c r="U137" s="46" t="s">
        <v>882</v>
      </c>
      <c r="V137" s="49"/>
      <c r="W137" s="50"/>
      <c r="X137" s="50"/>
      <c r="Y137" s="50"/>
      <c r="Z137" s="50"/>
      <c r="AA137" s="51"/>
    </row>
    <row r="138" spans="1:27">
      <c r="A138" s="46">
        <v>714548</v>
      </c>
      <c r="B138" s="46" t="s">
        <v>842</v>
      </c>
      <c r="C138">
        <f t="shared" si="3"/>
        <v>714</v>
      </c>
      <c r="D138">
        <f t="shared" si="4"/>
        <v>7145</v>
      </c>
      <c r="E138">
        <f t="shared" si="5"/>
        <v>71454</v>
      </c>
      <c r="G138" s="46"/>
      <c r="H138" s="46"/>
      <c r="R138" s="49"/>
      <c r="S138" s="49"/>
      <c r="T138" s="46">
        <v>717126</v>
      </c>
      <c r="U138" s="46" t="s">
        <v>883</v>
      </c>
      <c r="V138" s="49"/>
      <c r="W138" s="50"/>
      <c r="X138" s="50"/>
      <c r="Y138" s="50"/>
      <c r="Z138" s="50"/>
      <c r="AA138" s="51"/>
    </row>
    <row r="139" spans="1:27">
      <c r="A139" s="46">
        <v>714549</v>
      </c>
      <c r="B139" s="46" t="s">
        <v>843</v>
      </c>
      <c r="C139">
        <f t="shared" si="3"/>
        <v>714</v>
      </c>
      <c r="D139">
        <f t="shared" si="4"/>
        <v>7145</v>
      </c>
      <c r="E139">
        <f t="shared" si="5"/>
        <v>71454</v>
      </c>
      <c r="G139" s="46"/>
      <c r="H139" s="46"/>
      <c r="R139" s="49"/>
      <c r="S139" s="49"/>
      <c r="T139" s="46">
        <v>717127</v>
      </c>
      <c r="U139" s="46" t="s">
        <v>884</v>
      </c>
      <c r="V139" s="49"/>
      <c r="W139" s="50"/>
      <c r="X139" s="50"/>
      <c r="Y139" s="50"/>
      <c r="Z139" s="50"/>
      <c r="AA139" s="51"/>
    </row>
    <row r="140" spans="1:27">
      <c r="A140" s="46">
        <v>714552</v>
      </c>
      <c r="B140" s="46" t="s">
        <v>844</v>
      </c>
      <c r="C140">
        <f t="shared" si="3"/>
        <v>714</v>
      </c>
      <c r="D140">
        <f t="shared" si="4"/>
        <v>7145</v>
      </c>
      <c r="E140">
        <f t="shared" si="5"/>
        <v>71455</v>
      </c>
      <c r="G140" s="46"/>
      <c r="H140" s="46"/>
      <c r="R140" s="49"/>
      <c r="S140" s="49"/>
      <c r="T140" s="46">
        <v>717128</v>
      </c>
      <c r="U140" s="46" t="s">
        <v>885</v>
      </c>
      <c r="V140" s="49"/>
      <c r="W140" s="50"/>
      <c r="X140" s="50"/>
      <c r="Y140" s="50"/>
      <c r="Z140" s="50"/>
      <c r="AA140" s="51"/>
    </row>
    <row r="141" spans="1:27">
      <c r="A141" s="46">
        <v>714562</v>
      </c>
      <c r="B141" s="46" t="s">
        <v>845</v>
      </c>
      <c r="C141">
        <f t="shared" si="3"/>
        <v>714</v>
      </c>
      <c r="D141">
        <f t="shared" si="4"/>
        <v>7145</v>
      </c>
      <c r="E141">
        <f t="shared" si="5"/>
        <v>71456</v>
      </c>
      <c r="G141" s="46"/>
      <c r="H141" s="46"/>
      <c r="R141" s="49"/>
      <c r="S141" s="49"/>
      <c r="T141" s="46">
        <v>717129</v>
      </c>
      <c r="U141" s="46" t="s">
        <v>886</v>
      </c>
      <c r="V141" s="49"/>
      <c r="W141" s="50"/>
      <c r="X141" s="50"/>
      <c r="Y141" s="50"/>
      <c r="Z141" s="50"/>
      <c r="AA141" s="51"/>
    </row>
    <row r="142" spans="1:27">
      <c r="A142" s="46">
        <v>714563</v>
      </c>
      <c r="B142" s="46" t="s">
        <v>846</v>
      </c>
      <c r="C142">
        <f t="shared" si="3"/>
        <v>714</v>
      </c>
      <c r="D142">
        <f t="shared" si="4"/>
        <v>7145</v>
      </c>
      <c r="E142">
        <f t="shared" si="5"/>
        <v>71456</v>
      </c>
      <c r="G142" s="46"/>
      <c r="H142" s="46"/>
      <c r="R142" s="49"/>
      <c r="S142" s="49"/>
      <c r="T142" s="46">
        <v>717131</v>
      </c>
      <c r="U142" s="46" t="s">
        <v>887</v>
      </c>
      <c r="V142" s="49"/>
      <c r="W142" s="50"/>
      <c r="X142" s="50"/>
      <c r="Y142" s="50"/>
      <c r="Z142" s="50"/>
      <c r="AA142" s="51"/>
    </row>
    <row r="143" spans="1:27">
      <c r="A143" s="46">
        <v>714564</v>
      </c>
      <c r="B143" s="46" t="s">
        <v>847</v>
      </c>
      <c r="C143">
        <f t="shared" si="3"/>
        <v>714</v>
      </c>
      <c r="D143">
        <f t="shared" si="4"/>
        <v>7145</v>
      </c>
      <c r="E143">
        <f t="shared" si="5"/>
        <v>71456</v>
      </c>
      <c r="G143" s="46"/>
      <c r="H143" s="46"/>
      <c r="R143" s="49"/>
      <c r="S143" s="49"/>
      <c r="T143" s="46">
        <v>717132</v>
      </c>
      <c r="U143" s="46" t="s">
        <v>888</v>
      </c>
      <c r="V143" s="49"/>
      <c r="W143" s="50"/>
      <c r="X143" s="50"/>
      <c r="Y143" s="50"/>
      <c r="Z143" s="50"/>
      <c r="AA143" s="51"/>
    </row>
    <row r="144" spans="1:27">
      <c r="A144" s="46">
        <v>714571</v>
      </c>
      <c r="B144" s="46" t="s">
        <v>848</v>
      </c>
      <c r="C144">
        <f t="shared" si="3"/>
        <v>714</v>
      </c>
      <c r="D144">
        <f t="shared" si="4"/>
        <v>7145</v>
      </c>
      <c r="E144">
        <f t="shared" si="5"/>
        <v>71457</v>
      </c>
      <c r="G144" s="46"/>
      <c r="H144" s="46"/>
      <c r="R144" s="49"/>
      <c r="S144" s="49"/>
      <c r="T144" s="46">
        <v>717133</v>
      </c>
      <c r="U144" s="46" t="s">
        <v>889</v>
      </c>
      <c r="V144" s="49"/>
      <c r="W144" s="50"/>
      <c r="X144" s="50"/>
      <c r="Y144" s="50"/>
      <c r="Z144" s="50"/>
      <c r="AA144" s="51"/>
    </row>
    <row r="145" spans="1:27">
      <c r="A145" s="46">
        <v>714572</v>
      </c>
      <c r="B145" s="46" t="s">
        <v>849</v>
      </c>
      <c r="C145">
        <f t="shared" si="3"/>
        <v>714</v>
      </c>
      <c r="D145">
        <f t="shared" si="4"/>
        <v>7145</v>
      </c>
      <c r="E145">
        <f t="shared" si="5"/>
        <v>71457</v>
      </c>
      <c r="G145" s="46"/>
      <c r="H145" s="46"/>
      <c r="R145" s="49"/>
      <c r="S145" s="49"/>
      <c r="T145" s="46">
        <v>717142</v>
      </c>
      <c r="U145" s="46" t="s">
        <v>890</v>
      </c>
      <c r="V145" s="49"/>
      <c r="W145" s="50"/>
      <c r="X145" s="50"/>
      <c r="Y145" s="50"/>
      <c r="Z145" s="50"/>
      <c r="AA145" s="51"/>
    </row>
    <row r="146" spans="1:27">
      <c r="A146" s="46">
        <v>714573</v>
      </c>
      <c r="B146" s="46" t="s">
        <v>850</v>
      </c>
      <c r="C146">
        <f t="shared" si="3"/>
        <v>714</v>
      </c>
      <c r="D146">
        <f t="shared" si="4"/>
        <v>7145</v>
      </c>
      <c r="E146">
        <f t="shared" si="5"/>
        <v>71457</v>
      </c>
      <c r="G146" s="46"/>
      <c r="H146" s="46"/>
      <c r="R146" s="49"/>
      <c r="S146" s="49"/>
      <c r="T146" s="46">
        <v>717143</v>
      </c>
      <c r="U146" s="46" t="s">
        <v>891</v>
      </c>
      <c r="V146" s="49"/>
      <c r="W146" s="50"/>
      <c r="X146" s="50"/>
      <c r="Y146" s="50"/>
      <c r="Z146" s="50"/>
      <c r="AA146" s="51"/>
    </row>
    <row r="147" spans="1:27">
      <c r="A147" s="46">
        <v>714574</v>
      </c>
      <c r="B147" s="46" t="s">
        <v>851</v>
      </c>
      <c r="C147">
        <f t="shared" si="3"/>
        <v>714</v>
      </c>
      <c r="D147">
        <f t="shared" si="4"/>
        <v>7145</v>
      </c>
      <c r="E147">
        <f t="shared" si="5"/>
        <v>71457</v>
      </c>
      <c r="G147" s="46"/>
      <c r="H147" s="46"/>
      <c r="R147" s="49"/>
      <c r="S147" s="49"/>
      <c r="T147" s="46">
        <v>717144</v>
      </c>
      <c r="U147" s="46" t="s">
        <v>892</v>
      </c>
      <c r="V147" s="49"/>
      <c r="W147" s="50"/>
      <c r="X147" s="50"/>
      <c r="Y147" s="50"/>
      <c r="Z147" s="50"/>
      <c r="AA147" s="51"/>
    </row>
    <row r="148" spans="1:27">
      <c r="A148" s="46">
        <v>714575</v>
      </c>
      <c r="B148" s="46" t="s">
        <v>852</v>
      </c>
      <c r="C148">
        <f t="shared" si="3"/>
        <v>714</v>
      </c>
      <c r="D148">
        <f t="shared" si="4"/>
        <v>7145</v>
      </c>
      <c r="E148">
        <f t="shared" si="5"/>
        <v>71457</v>
      </c>
      <c r="G148" s="46"/>
      <c r="H148" s="46"/>
      <c r="R148" s="49"/>
      <c r="S148" s="49"/>
      <c r="T148" s="46">
        <v>717152</v>
      </c>
      <c r="U148" s="46" t="s">
        <v>893</v>
      </c>
      <c r="V148" s="49"/>
      <c r="W148" s="50"/>
      <c r="X148" s="50"/>
      <c r="Y148" s="50"/>
      <c r="Z148" s="50"/>
      <c r="AA148" s="51"/>
    </row>
    <row r="149" spans="1:27">
      <c r="A149" s="46">
        <v>714576</v>
      </c>
      <c r="B149" s="46" t="s">
        <v>853</v>
      </c>
      <c r="C149">
        <f t="shared" si="3"/>
        <v>714</v>
      </c>
      <c r="D149">
        <f t="shared" si="4"/>
        <v>7145</v>
      </c>
      <c r="E149">
        <f t="shared" si="5"/>
        <v>71457</v>
      </c>
      <c r="G149" s="46"/>
      <c r="H149" s="46"/>
      <c r="R149" s="49"/>
      <c r="S149" s="46">
        <v>7172</v>
      </c>
      <c r="T149" s="46">
        <v>717211</v>
      </c>
      <c r="U149" s="46" t="s">
        <v>896</v>
      </c>
      <c r="V149" s="49"/>
      <c r="W149" s="50"/>
      <c r="X149" s="50"/>
      <c r="Y149" s="50"/>
      <c r="Z149" s="50"/>
      <c r="AA149" s="51"/>
    </row>
    <row r="150" spans="1:27">
      <c r="A150" s="46">
        <v>714581</v>
      </c>
      <c r="B150" s="46" t="s">
        <v>854</v>
      </c>
      <c r="C150">
        <f t="shared" si="3"/>
        <v>714</v>
      </c>
      <c r="D150">
        <f t="shared" si="4"/>
        <v>7145</v>
      </c>
      <c r="E150">
        <f t="shared" si="5"/>
        <v>71458</v>
      </c>
      <c r="G150" s="46"/>
      <c r="H150" s="46"/>
      <c r="R150" s="49"/>
      <c r="S150" s="49"/>
      <c r="T150" s="46">
        <v>717214</v>
      </c>
      <c r="U150" s="46" t="s">
        <v>894</v>
      </c>
      <c r="V150" s="49"/>
      <c r="W150" s="50"/>
      <c r="X150" s="50"/>
      <c r="Y150" s="50"/>
      <c r="Z150" s="50"/>
      <c r="AA150" s="51"/>
    </row>
    <row r="151" spans="1:27">
      <c r="A151" s="46">
        <v>714583</v>
      </c>
      <c r="B151" s="46" t="s">
        <v>855</v>
      </c>
      <c r="C151">
        <f t="shared" si="3"/>
        <v>714</v>
      </c>
      <c r="D151">
        <f t="shared" si="4"/>
        <v>7145</v>
      </c>
      <c r="E151">
        <f t="shared" si="5"/>
        <v>71458</v>
      </c>
      <c r="G151" s="46"/>
      <c r="H151" s="46"/>
      <c r="R151" s="49"/>
      <c r="S151" s="49"/>
      <c r="T151" s="46">
        <v>717215</v>
      </c>
      <c r="U151" s="46" t="s">
        <v>895</v>
      </c>
      <c r="V151" s="49"/>
      <c r="W151" s="50"/>
      <c r="X151" s="50"/>
      <c r="Y151" s="50"/>
      <c r="Z151" s="50"/>
      <c r="AA151" s="51"/>
    </row>
    <row r="152" spans="1:27">
      <c r="A152" s="46">
        <v>714584</v>
      </c>
      <c r="B152" s="46" t="s">
        <v>856</v>
      </c>
      <c r="C152">
        <f t="shared" si="3"/>
        <v>714</v>
      </c>
      <c r="D152">
        <f t="shared" si="4"/>
        <v>7145</v>
      </c>
      <c r="E152">
        <f t="shared" si="5"/>
        <v>71458</v>
      </c>
      <c r="G152" s="46"/>
      <c r="H152" s="46"/>
      <c r="R152" s="49"/>
      <c r="S152" s="49"/>
      <c r="T152" s="46">
        <v>717222</v>
      </c>
      <c r="U152" s="46" t="s">
        <v>897</v>
      </c>
      <c r="V152" s="49"/>
      <c r="W152" s="50"/>
      <c r="X152" s="50"/>
      <c r="Y152" s="50"/>
      <c r="Z152" s="50"/>
      <c r="AA152" s="51"/>
    </row>
    <row r="153" spans="1:27">
      <c r="A153" s="46">
        <v>714585</v>
      </c>
      <c r="B153" s="46" t="s">
        <v>857</v>
      </c>
      <c r="C153">
        <f t="shared" si="3"/>
        <v>714</v>
      </c>
      <c r="D153">
        <f t="shared" si="4"/>
        <v>7145</v>
      </c>
      <c r="E153">
        <f t="shared" si="5"/>
        <v>71458</v>
      </c>
      <c r="G153" s="46"/>
      <c r="H153" s="46"/>
      <c r="R153" s="49"/>
      <c r="S153" s="49"/>
      <c r="T153" s="46">
        <v>717223</v>
      </c>
      <c r="U153" s="46" t="s">
        <v>898</v>
      </c>
      <c r="V153" s="49"/>
      <c r="W153" s="50"/>
      <c r="X153" s="50"/>
      <c r="Y153" s="50"/>
      <c r="Z153" s="50"/>
      <c r="AA153" s="51"/>
    </row>
    <row r="154" spans="1:27">
      <c r="A154" s="46">
        <v>714591</v>
      </c>
      <c r="B154" s="46" t="s">
        <v>858</v>
      </c>
      <c r="C154">
        <f t="shared" si="3"/>
        <v>714</v>
      </c>
      <c r="D154">
        <f t="shared" si="4"/>
        <v>7145</v>
      </c>
      <c r="E154">
        <f t="shared" si="5"/>
        <v>71459</v>
      </c>
      <c r="G154" s="46"/>
      <c r="H154" s="46"/>
      <c r="R154" s="49"/>
      <c r="S154" s="49"/>
      <c r="T154" s="46">
        <v>717231</v>
      </c>
      <c r="U154" s="46" t="s">
        <v>899</v>
      </c>
      <c r="V154" s="49"/>
      <c r="W154" s="50"/>
      <c r="X154" s="50"/>
      <c r="Y154" s="50"/>
      <c r="Z154" s="50"/>
      <c r="AA154" s="51"/>
    </row>
    <row r="155" spans="1:27">
      <c r="A155" s="46">
        <v>714593</v>
      </c>
      <c r="B155" s="46" t="s">
        <v>859</v>
      </c>
      <c r="C155">
        <f t="shared" si="3"/>
        <v>714</v>
      </c>
      <c r="D155">
        <f t="shared" si="4"/>
        <v>7145</v>
      </c>
      <c r="E155">
        <f t="shared" si="5"/>
        <v>71459</v>
      </c>
      <c r="G155" s="46"/>
      <c r="H155" s="46"/>
      <c r="R155" s="49"/>
      <c r="S155" s="49"/>
      <c r="T155" s="46">
        <v>717232</v>
      </c>
      <c r="U155" s="46" t="s">
        <v>900</v>
      </c>
      <c r="V155" s="49"/>
      <c r="W155" s="50"/>
      <c r="X155" s="50"/>
      <c r="Y155" s="50"/>
      <c r="Z155" s="50"/>
      <c r="AA155" s="51"/>
    </row>
    <row r="156" spans="1:27">
      <c r="A156" s="46">
        <v>714595</v>
      </c>
      <c r="B156" s="46" t="s">
        <v>860</v>
      </c>
      <c r="C156">
        <f t="shared" si="3"/>
        <v>714</v>
      </c>
      <c r="D156">
        <f t="shared" si="4"/>
        <v>7145</v>
      </c>
      <c r="E156">
        <f t="shared" si="5"/>
        <v>71459</v>
      </c>
      <c r="G156" s="46"/>
      <c r="H156" s="46"/>
      <c r="R156" s="49"/>
      <c r="S156" s="46">
        <v>7173</v>
      </c>
      <c r="T156" s="46">
        <v>717311</v>
      </c>
      <c r="U156" s="46" t="s">
        <v>901</v>
      </c>
      <c r="V156" s="49"/>
      <c r="W156" s="50"/>
      <c r="X156" s="50"/>
      <c r="Y156" s="50"/>
      <c r="Z156" s="50"/>
      <c r="AA156" s="51"/>
    </row>
    <row r="157" spans="1:27">
      <c r="A157" s="46">
        <v>714598</v>
      </c>
      <c r="B157" s="46" t="s">
        <v>861</v>
      </c>
      <c r="C157">
        <f t="shared" si="3"/>
        <v>714</v>
      </c>
      <c r="D157">
        <f t="shared" si="4"/>
        <v>7145</v>
      </c>
      <c r="E157">
        <f t="shared" si="5"/>
        <v>71459</v>
      </c>
      <c r="G157" s="46"/>
      <c r="H157" s="46"/>
      <c r="R157" s="49"/>
      <c r="S157" s="49"/>
      <c r="T157" s="46">
        <v>717312</v>
      </c>
      <c r="U157" s="46" t="s">
        <v>902</v>
      </c>
      <c r="V157" s="49"/>
      <c r="W157" s="50"/>
      <c r="X157" s="50"/>
      <c r="Y157" s="50"/>
      <c r="Z157" s="50"/>
      <c r="AA157" s="51"/>
    </row>
    <row r="158" spans="1:27">
      <c r="A158" s="46">
        <v>714599</v>
      </c>
      <c r="B158" s="46" t="s">
        <v>862</v>
      </c>
      <c r="C158">
        <f t="shared" si="3"/>
        <v>714</v>
      </c>
      <c r="D158">
        <f t="shared" si="4"/>
        <v>7145</v>
      </c>
      <c r="E158">
        <f t="shared" si="5"/>
        <v>71459</v>
      </c>
      <c r="G158" s="46"/>
      <c r="H158" s="46"/>
      <c r="R158" s="49"/>
      <c r="S158" s="49"/>
      <c r="T158" s="46">
        <v>717313</v>
      </c>
      <c r="U158" s="46" t="s">
        <v>903</v>
      </c>
      <c r="V158" s="49"/>
      <c r="W158" s="50"/>
      <c r="X158" s="50"/>
      <c r="Y158" s="50"/>
      <c r="Z158" s="50"/>
      <c r="AA158" s="51"/>
    </row>
    <row r="159" spans="1:27">
      <c r="A159" s="46">
        <v>714594</v>
      </c>
      <c r="B159" s="46" t="s">
        <v>863</v>
      </c>
      <c r="C159">
        <f t="shared" si="3"/>
        <v>714</v>
      </c>
      <c r="D159">
        <f t="shared" si="4"/>
        <v>7145</v>
      </c>
      <c r="E159">
        <f t="shared" si="5"/>
        <v>71459</v>
      </c>
      <c r="G159" s="46"/>
      <c r="H159" s="46"/>
      <c r="R159" s="49"/>
      <c r="S159" s="49"/>
      <c r="T159" s="46">
        <v>717314</v>
      </c>
      <c r="U159" s="46" t="s">
        <v>904</v>
      </c>
      <c r="V159" s="49"/>
      <c r="W159" s="50"/>
      <c r="X159" s="50"/>
      <c r="Y159" s="50"/>
      <c r="Z159" s="50"/>
      <c r="AA159" s="51"/>
    </row>
    <row r="160" spans="1:27">
      <c r="A160" s="46">
        <v>715121</v>
      </c>
      <c r="B160" s="46" t="s">
        <v>864</v>
      </c>
      <c r="C160">
        <f t="shared" si="3"/>
        <v>715</v>
      </c>
      <c r="D160">
        <f t="shared" si="4"/>
        <v>7151</v>
      </c>
      <c r="E160">
        <f t="shared" si="5"/>
        <v>71512</v>
      </c>
      <c r="G160" s="46"/>
      <c r="H160" s="46"/>
      <c r="R160" s="49"/>
      <c r="S160" s="49"/>
      <c r="T160" s="46">
        <v>717315</v>
      </c>
      <c r="U160" s="46" t="s">
        <v>905</v>
      </c>
      <c r="V160" s="49"/>
      <c r="W160" s="50"/>
      <c r="X160" s="50"/>
      <c r="Y160" s="50"/>
      <c r="Z160" s="50"/>
      <c r="AA160" s="51"/>
    </row>
    <row r="161" spans="1:27">
      <c r="A161" s="46">
        <v>715191</v>
      </c>
      <c r="B161" s="46" t="s">
        <v>865</v>
      </c>
      <c r="C161">
        <f t="shared" si="3"/>
        <v>715</v>
      </c>
      <c r="D161">
        <f t="shared" si="4"/>
        <v>7151</v>
      </c>
      <c r="E161">
        <f t="shared" si="5"/>
        <v>71519</v>
      </c>
      <c r="G161" s="46"/>
      <c r="H161" s="46"/>
      <c r="R161" s="49"/>
      <c r="S161" s="49"/>
      <c r="T161" s="46">
        <v>717316</v>
      </c>
      <c r="U161" s="46" t="s">
        <v>906</v>
      </c>
      <c r="V161" s="49"/>
      <c r="W161" s="50"/>
      <c r="X161" s="50"/>
      <c r="Y161" s="50"/>
      <c r="Z161" s="50"/>
      <c r="AA161" s="51"/>
    </row>
    <row r="162" spans="1:27">
      <c r="A162" s="46">
        <v>715192</v>
      </c>
      <c r="B162" s="46" t="s">
        <v>866</v>
      </c>
      <c r="C162">
        <f t="shared" si="3"/>
        <v>715</v>
      </c>
      <c r="D162">
        <f t="shared" si="4"/>
        <v>7151</v>
      </c>
      <c r="E162">
        <f t="shared" si="5"/>
        <v>71519</v>
      </c>
      <c r="G162" s="46"/>
      <c r="H162" s="46"/>
      <c r="R162" s="49"/>
      <c r="S162" s="49"/>
      <c r="T162" s="46">
        <v>717317</v>
      </c>
      <c r="U162" s="46" t="s">
        <v>907</v>
      </c>
      <c r="V162" s="49"/>
      <c r="W162" s="50"/>
      <c r="X162" s="50"/>
      <c r="Y162" s="50"/>
      <c r="Z162" s="50"/>
      <c r="AA162" s="51"/>
    </row>
    <row r="163" spans="1:27">
      <c r="A163" s="46">
        <v>716111</v>
      </c>
      <c r="B163" s="46" t="s">
        <v>867</v>
      </c>
      <c r="C163">
        <f t="shared" si="3"/>
        <v>716</v>
      </c>
      <c r="D163">
        <f t="shared" si="4"/>
        <v>7161</v>
      </c>
      <c r="E163">
        <f t="shared" si="5"/>
        <v>71611</v>
      </c>
      <c r="G163" s="46"/>
      <c r="H163" s="46"/>
      <c r="R163" s="49"/>
      <c r="S163" s="49"/>
      <c r="T163" s="46">
        <v>717321</v>
      </c>
      <c r="U163" s="46" t="s">
        <v>908</v>
      </c>
      <c r="V163" s="49"/>
      <c r="W163" s="50"/>
      <c r="X163" s="50"/>
      <c r="Y163" s="50"/>
      <c r="Z163" s="50"/>
      <c r="AA163" s="51"/>
    </row>
    <row r="164" spans="1:27">
      <c r="A164" s="46">
        <v>716112</v>
      </c>
      <c r="B164" s="46" t="s">
        <v>868</v>
      </c>
      <c r="C164">
        <f t="shared" si="3"/>
        <v>716</v>
      </c>
      <c r="D164">
        <f t="shared" si="4"/>
        <v>7161</v>
      </c>
      <c r="E164">
        <f t="shared" si="5"/>
        <v>71611</v>
      </c>
      <c r="G164" s="46"/>
      <c r="H164" s="46"/>
      <c r="R164" s="49"/>
      <c r="S164" s="49"/>
      <c r="T164" s="46">
        <v>717324</v>
      </c>
      <c r="U164" s="46" t="s">
        <v>909</v>
      </c>
      <c r="V164" s="49"/>
      <c r="W164" s="50"/>
      <c r="X164" s="50"/>
      <c r="Y164" s="50"/>
      <c r="Z164" s="50"/>
      <c r="AA164" s="51"/>
    </row>
    <row r="165" spans="1:27">
      <c r="A165" s="46">
        <v>716211</v>
      </c>
      <c r="B165" s="46" t="s">
        <v>869</v>
      </c>
      <c r="C165">
        <f t="shared" si="3"/>
        <v>716</v>
      </c>
      <c r="D165">
        <f t="shared" si="4"/>
        <v>7162</v>
      </c>
      <c r="E165">
        <f t="shared" si="5"/>
        <v>71621</v>
      </c>
      <c r="G165" s="46"/>
      <c r="H165" s="46"/>
      <c r="R165" s="49"/>
      <c r="S165" s="49"/>
      <c r="T165" s="46">
        <v>717325</v>
      </c>
      <c r="U165" s="46" t="s">
        <v>910</v>
      </c>
      <c r="V165" s="49"/>
      <c r="W165" s="50"/>
      <c r="X165" s="50"/>
      <c r="Y165" s="50"/>
      <c r="Z165" s="50"/>
      <c r="AA165" s="51"/>
    </row>
    <row r="166" spans="1:27">
      <c r="A166" s="46">
        <v>716223</v>
      </c>
      <c r="B166" s="46" t="s">
        <v>870</v>
      </c>
      <c r="C166">
        <f t="shared" si="3"/>
        <v>716</v>
      </c>
      <c r="D166">
        <f t="shared" si="4"/>
        <v>7162</v>
      </c>
      <c r="E166">
        <f t="shared" si="5"/>
        <v>71622</v>
      </c>
      <c r="G166" s="46"/>
      <c r="H166" s="46"/>
      <c r="R166" s="49"/>
      <c r="S166" s="49"/>
      <c r="T166" s="46">
        <v>717326</v>
      </c>
      <c r="U166" s="46" t="s">
        <v>911</v>
      </c>
      <c r="V166" s="49"/>
      <c r="W166" s="50"/>
      <c r="X166" s="50"/>
      <c r="Y166" s="50"/>
      <c r="Z166" s="50"/>
      <c r="AA166" s="51"/>
    </row>
    <row r="167" spans="1:27">
      <c r="A167" s="46">
        <v>716226</v>
      </c>
      <c r="B167" s="46" t="s">
        <v>871</v>
      </c>
      <c r="C167">
        <f t="shared" si="3"/>
        <v>716</v>
      </c>
      <c r="D167">
        <f t="shared" si="4"/>
        <v>7162</v>
      </c>
      <c r="E167">
        <f t="shared" si="5"/>
        <v>71622</v>
      </c>
      <c r="G167" s="46"/>
      <c r="H167" s="46"/>
      <c r="R167" s="49"/>
      <c r="S167" s="49"/>
      <c r="T167" s="46">
        <v>717327</v>
      </c>
      <c r="U167" s="46" t="s">
        <v>912</v>
      </c>
      <c r="V167" s="49"/>
      <c r="W167" s="50"/>
      <c r="X167" s="50"/>
      <c r="Y167" s="50"/>
      <c r="Z167" s="50"/>
      <c r="AA167" s="51"/>
    </row>
    <row r="168" spans="1:27">
      <c r="A168" s="46">
        <v>717112</v>
      </c>
      <c r="B168" s="46" t="s">
        <v>872</v>
      </c>
      <c r="C168">
        <f t="shared" si="3"/>
        <v>717</v>
      </c>
      <c r="D168">
        <f t="shared" si="4"/>
        <v>7171</v>
      </c>
      <c r="E168">
        <f t="shared" si="5"/>
        <v>71711</v>
      </c>
      <c r="G168" s="46"/>
      <c r="H168" s="46"/>
      <c r="R168" s="49"/>
      <c r="S168" s="46">
        <v>7175</v>
      </c>
      <c r="T168" s="46">
        <v>717511</v>
      </c>
      <c r="U168" s="46" t="s">
        <v>913</v>
      </c>
      <c r="V168" s="49"/>
      <c r="W168" s="50"/>
      <c r="X168" s="50"/>
      <c r="Y168" s="50"/>
      <c r="Z168" s="50"/>
      <c r="AA168" s="51"/>
    </row>
    <row r="169" spans="1:27">
      <c r="A169" s="46">
        <v>717114</v>
      </c>
      <c r="B169" s="46" t="s">
        <v>873</v>
      </c>
      <c r="C169">
        <f t="shared" si="3"/>
        <v>717</v>
      </c>
      <c r="D169">
        <f t="shared" si="4"/>
        <v>7171</v>
      </c>
      <c r="E169">
        <f t="shared" si="5"/>
        <v>71711</v>
      </c>
      <c r="G169" s="46"/>
      <c r="H169" s="46"/>
      <c r="R169" s="49"/>
      <c r="S169" s="49"/>
      <c r="T169" s="46">
        <v>717512</v>
      </c>
      <c r="U169" s="46" t="s">
        <v>914</v>
      </c>
      <c r="V169" s="49"/>
      <c r="W169" s="50"/>
      <c r="X169" s="50"/>
      <c r="Y169" s="50"/>
      <c r="Z169" s="50"/>
      <c r="AA169" s="51"/>
    </row>
    <row r="170" spans="1:27">
      <c r="A170" s="46">
        <v>717115</v>
      </c>
      <c r="B170" s="46" t="s">
        <v>874</v>
      </c>
      <c r="C170">
        <f t="shared" si="3"/>
        <v>717</v>
      </c>
      <c r="D170">
        <f t="shared" si="4"/>
        <v>7171</v>
      </c>
      <c r="E170">
        <f t="shared" si="5"/>
        <v>71711</v>
      </c>
      <c r="G170" s="46"/>
      <c r="H170" s="46"/>
      <c r="R170" s="49"/>
      <c r="S170" s="49"/>
      <c r="T170" s="46">
        <v>717513</v>
      </c>
      <c r="U170" s="46" t="s">
        <v>915</v>
      </c>
      <c r="V170" s="49"/>
      <c r="W170" s="50"/>
      <c r="X170" s="50"/>
      <c r="Y170" s="50"/>
      <c r="Z170" s="50"/>
      <c r="AA170" s="51"/>
    </row>
    <row r="171" spans="1:27">
      <c r="A171" s="46">
        <v>717117</v>
      </c>
      <c r="B171" s="46" t="s">
        <v>875</v>
      </c>
      <c r="C171">
        <f t="shared" si="3"/>
        <v>717</v>
      </c>
      <c r="D171">
        <f t="shared" si="4"/>
        <v>7171</v>
      </c>
      <c r="E171">
        <f t="shared" si="5"/>
        <v>71711</v>
      </c>
      <c r="G171" s="46"/>
      <c r="H171" s="46"/>
      <c r="R171" s="49"/>
      <c r="S171" s="49"/>
      <c r="T171" s="46">
        <v>717514</v>
      </c>
      <c r="U171" s="46" t="s">
        <v>916</v>
      </c>
      <c r="V171" s="49"/>
      <c r="W171" s="50"/>
      <c r="X171" s="50"/>
      <c r="Y171" s="50"/>
      <c r="Z171" s="50"/>
      <c r="AA171" s="51"/>
    </row>
    <row r="172" spans="1:27">
      <c r="A172" s="46">
        <v>717118</v>
      </c>
      <c r="B172" s="46" t="s">
        <v>876</v>
      </c>
      <c r="C172">
        <f t="shared" si="3"/>
        <v>717</v>
      </c>
      <c r="D172">
        <f t="shared" si="4"/>
        <v>7171</v>
      </c>
      <c r="E172">
        <f t="shared" si="5"/>
        <v>71711</v>
      </c>
      <c r="G172" s="46"/>
      <c r="H172" s="46"/>
      <c r="R172" s="49"/>
      <c r="S172" s="49"/>
      <c r="T172" s="46">
        <v>717515</v>
      </c>
      <c r="U172" s="46" t="s">
        <v>917</v>
      </c>
      <c r="V172" s="49"/>
      <c r="W172" s="50"/>
      <c r="X172" s="50"/>
      <c r="Y172" s="50"/>
      <c r="Z172" s="50"/>
      <c r="AA172" s="51"/>
    </row>
    <row r="173" spans="1:27">
      <c r="A173" s="46">
        <v>717119</v>
      </c>
      <c r="B173" s="46" t="s">
        <v>877</v>
      </c>
      <c r="C173">
        <f t="shared" si="3"/>
        <v>717</v>
      </c>
      <c r="D173">
        <f t="shared" si="4"/>
        <v>7171</v>
      </c>
      <c r="E173">
        <f t="shared" si="5"/>
        <v>71711</v>
      </c>
      <c r="G173" s="46"/>
      <c r="H173" s="46"/>
      <c r="R173" s="49"/>
      <c r="S173" s="49"/>
      <c r="T173" s="46">
        <v>717516</v>
      </c>
      <c r="U173" s="46" t="s">
        <v>918</v>
      </c>
      <c r="V173" s="49"/>
      <c r="W173" s="50"/>
      <c r="X173" s="50"/>
      <c r="Y173" s="50"/>
      <c r="Z173" s="50"/>
      <c r="AA173" s="51"/>
    </row>
    <row r="174" spans="1:27">
      <c r="A174" s="46">
        <v>717111</v>
      </c>
      <c r="B174" s="46" t="s">
        <v>878</v>
      </c>
      <c r="C174">
        <f t="shared" si="3"/>
        <v>717</v>
      </c>
      <c r="D174">
        <f t="shared" si="4"/>
        <v>7171</v>
      </c>
      <c r="E174">
        <f t="shared" si="5"/>
        <v>71711</v>
      </c>
      <c r="G174" s="46"/>
      <c r="H174" s="46"/>
      <c r="R174" s="49"/>
      <c r="S174" s="49"/>
      <c r="T174" s="46">
        <v>717521</v>
      </c>
      <c r="U174" s="46" t="s">
        <v>919</v>
      </c>
      <c r="V174" s="49"/>
      <c r="W174" s="50"/>
      <c r="X174" s="50"/>
      <c r="Y174" s="50"/>
      <c r="Z174" s="50"/>
      <c r="AA174" s="51"/>
    </row>
    <row r="175" spans="1:27">
      <c r="A175" s="46">
        <v>717121</v>
      </c>
      <c r="B175" s="46" t="s">
        <v>879</v>
      </c>
      <c r="C175">
        <f t="shared" ref="C175:C238" si="6">+VALUE(LEFT(A175,3))</f>
        <v>717</v>
      </c>
      <c r="D175">
        <f t="shared" ref="D175:D238" si="7">+VALUE(LEFT($A175,4))</f>
        <v>7171</v>
      </c>
      <c r="E175">
        <f t="shared" ref="E175:E238" si="8">+VALUE(LEFT($A175,5))</f>
        <v>71712</v>
      </c>
      <c r="G175" s="46"/>
      <c r="H175" s="46"/>
      <c r="R175" s="49"/>
      <c r="S175" s="46">
        <v>7176</v>
      </c>
      <c r="T175" s="46">
        <v>717613</v>
      </c>
      <c r="U175" s="46" t="s">
        <v>920</v>
      </c>
      <c r="V175" s="49"/>
      <c r="W175" s="50"/>
      <c r="X175" s="50"/>
      <c r="Y175" s="50"/>
      <c r="Z175" s="50"/>
      <c r="AA175" s="51"/>
    </row>
    <row r="176" spans="1:27">
      <c r="A176" s="46">
        <v>717122</v>
      </c>
      <c r="B176" s="46" t="s">
        <v>880</v>
      </c>
      <c r="C176">
        <f t="shared" si="6"/>
        <v>717</v>
      </c>
      <c r="D176">
        <f t="shared" si="7"/>
        <v>7171</v>
      </c>
      <c r="E176">
        <f t="shared" si="8"/>
        <v>71712</v>
      </c>
      <c r="G176" s="46"/>
      <c r="H176" s="46"/>
      <c r="R176" s="46">
        <v>719</v>
      </c>
      <c r="S176" s="46">
        <v>7192</v>
      </c>
      <c r="T176" s="46">
        <v>719211</v>
      </c>
      <c r="U176" s="46" t="s">
        <v>921</v>
      </c>
      <c r="V176" s="49"/>
      <c r="W176" s="50"/>
      <c r="X176" s="50"/>
      <c r="Y176" s="50"/>
      <c r="Z176" s="50"/>
      <c r="AA176" s="51"/>
    </row>
    <row r="177" spans="1:27">
      <c r="A177" s="46">
        <v>717124</v>
      </c>
      <c r="B177" s="46" t="s">
        <v>881</v>
      </c>
      <c r="C177">
        <f t="shared" si="6"/>
        <v>717</v>
      </c>
      <c r="D177">
        <f t="shared" si="7"/>
        <v>7171</v>
      </c>
      <c r="E177">
        <f t="shared" si="8"/>
        <v>71712</v>
      </c>
      <c r="G177" s="46"/>
      <c r="H177" s="46"/>
      <c r="R177" s="49"/>
      <c r="S177" s="49"/>
      <c r="T177" s="46">
        <v>719221</v>
      </c>
      <c r="U177" s="46" t="s">
        <v>922</v>
      </c>
      <c r="V177" s="49"/>
      <c r="W177" s="50"/>
      <c r="X177" s="50"/>
      <c r="Y177" s="50"/>
      <c r="Z177" s="50"/>
      <c r="AA177" s="51"/>
    </row>
    <row r="178" spans="1:27">
      <c r="A178" s="46">
        <v>717125</v>
      </c>
      <c r="B178" s="46" t="s">
        <v>882</v>
      </c>
      <c r="C178">
        <f t="shared" si="6"/>
        <v>717</v>
      </c>
      <c r="D178">
        <f t="shared" si="7"/>
        <v>7171</v>
      </c>
      <c r="E178">
        <f t="shared" si="8"/>
        <v>71712</v>
      </c>
      <c r="G178" s="46"/>
      <c r="H178" s="46"/>
      <c r="R178" s="49"/>
      <c r="S178" s="49"/>
      <c r="T178" s="46">
        <v>719265</v>
      </c>
      <c r="U178" s="46" t="s">
        <v>923</v>
      </c>
      <c r="V178" s="49"/>
      <c r="W178" s="50"/>
      <c r="X178" s="50"/>
      <c r="Y178" s="50"/>
      <c r="Z178" s="50"/>
      <c r="AA178" s="51"/>
    </row>
    <row r="179" spans="1:27">
      <c r="A179" s="46">
        <v>717126</v>
      </c>
      <c r="B179" s="46" t="s">
        <v>883</v>
      </c>
      <c r="C179">
        <f t="shared" si="6"/>
        <v>717</v>
      </c>
      <c r="D179">
        <f t="shared" si="7"/>
        <v>7171</v>
      </c>
      <c r="E179">
        <f t="shared" si="8"/>
        <v>71712</v>
      </c>
      <c r="G179" s="46"/>
      <c r="H179" s="46"/>
      <c r="R179" s="46">
        <v>731</v>
      </c>
      <c r="S179" s="46">
        <v>7311</v>
      </c>
      <c r="T179" s="46">
        <v>731121</v>
      </c>
      <c r="U179" s="46" t="s">
        <v>924</v>
      </c>
      <c r="V179" s="49"/>
      <c r="W179" s="50"/>
      <c r="X179" s="50"/>
      <c r="Y179" s="50"/>
      <c r="Z179" s="50"/>
      <c r="AA179" s="51"/>
    </row>
    <row r="180" spans="1:27">
      <c r="A180" s="46">
        <v>717127</v>
      </c>
      <c r="B180" s="46" t="s">
        <v>884</v>
      </c>
      <c r="C180">
        <f t="shared" si="6"/>
        <v>717</v>
      </c>
      <c r="D180">
        <f t="shared" si="7"/>
        <v>7171</v>
      </c>
      <c r="E180">
        <f t="shared" si="8"/>
        <v>71712</v>
      </c>
      <c r="G180" s="46"/>
      <c r="H180" s="46"/>
      <c r="R180" s="49"/>
      <c r="S180" s="49"/>
      <c r="T180" s="46">
        <v>731131</v>
      </c>
      <c r="U180" s="46" t="s">
        <v>927</v>
      </c>
      <c r="V180" s="49"/>
      <c r="W180" s="50"/>
      <c r="X180" s="50"/>
      <c r="Y180" s="50"/>
      <c r="Z180" s="50"/>
      <c r="AA180" s="51"/>
    </row>
    <row r="181" spans="1:27">
      <c r="A181" s="46">
        <v>717128</v>
      </c>
      <c r="B181" s="46" t="s">
        <v>885</v>
      </c>
      <c r="C181">
        <f t="shared" si="6"/>
        <v>717</v>
      </c>
      <c r="D181">
        <f t="shared" si="7"/>
        <v>7171</v>
      </c>
      <c r="E181">
        <f t="shared" si="8"/>
        <v>71712</v>
      </c>
      <c r="G181" s="46"/>
      <c r="H181" s="46"/>
      <c r="R181" s="49"/>
      <c r="S181" s="49"/>
      <c r="T181" s="46">
        <v>731141</v>
      </c>
      <c r="U181" s="46" t="s">
        <v>925</v>
      </c>
      <c r="V181" s="49"/>
      <c r="W181" s="50"/>
      <c r="X181" s="50"/>
      <c r="Y181" s="50"/>
      <c r="Z181" s="50"/>
      <c r="AA181" s="51"/>
    </row>
    <row r="182" spans="1:27">
      <c r="A182" s="46">
        <v>717129</v>
      </c>
      <c r="B182" s="46" t="s">
        <v>886</v>
      </c>
      <c r="C182">
        <f t="shared" si="6"/>
        <v>717</v>
      </c>
      <c r="D182">
        <f t="shared" si="7"/>
        <v>7171</v>
      </c>
      <c r="E182">
        <f t="shared" si="8"/>
        <v>71712</v>
      </c>
      <c r="G182" s="46"/>
      <c r="H182" s="46"/>
      <c r="R182" s="49"/>
      <c r="S182" s="49"/>
      <c r="T182" s="46">
        <v>731151</v>
      </c>
      <c r="U182" s="46" t="s">
        <v>926</v>
      </c>
      <c r="V182" s="49"/>
      <c r="W182" s="50"/>
      <c r="X182" s="50"/>
      <c r="Y182" s="50"/>
      <c r="Z182" s="50"/>
      <c r="AA182" s="51"/>
    </row>
    <row r="183" spans="1:27">
      <c r="A183" s="46">
        <v>717131</v>
      </c>
      <c r="B183" s="46" t="s">
        <v>887</v>
      </c>
      <c r="C183">
        <f t="shared" si="6"/>
        <v>717</v>
      </c>
      <c r="D183">
        <f t="shared" si="7"/>
        <v>7171</v>
      </c>
      <c r="E183">
        <f t="shared" si="8"/>
        <v>71713</v>
      </c>
      <c r="G183" s="46"/>
      <c r="H183" s="46"/>
      <c r="R183" s="49"/>
      <c r="S183" s="46">
        <v>7312</v>
      </c>
      <c r="T183" s="46">
        <v>731241</v>
      </c>
      <c r="U183" s="46" t="s">
        <v>929</v>
      </c>
      <c r="V183" s="49"/>
      <c r="W183" s="50"/>
      <c r="X183" s="50"/>
      <c r="Y183" s="50"/>
      <c r="Z183" s="50"/>
      <c r="AA183" s="51"/>
    </row>
    <row r="184" spans="1:27">
      <c r="A184" s="46">
        <v>717132</v>
      </c>
      <c r="B184" s="46" t="s">
        <v>888</v>
      </c>
      <c r="C184">
        <f t="shared" si="6"/>
        <v>717</v>
      </c>
      <c r="D184">
        <f t="shared" si="7"/>
        <v>7171</v>
      </c>
      <c r="E184">
        <f t="shared" si="8"/>
        <v>71713</v>
      </c>
      <c r="G184" s="46"/>
      <c r="H184" s="46"/>
      <c r="R184" s="49"/>
      <c r="S184" s="49"/>
      <c r="T184" s="46">
        <v>731251</v>
      </c>
      <c r="U184" s="46" t="s">
        <v>928</v>
      </c>
      <c r="V184" s="49"/>
      <c r="W184" s="50"/>
      <c r="X184" s="50"/>
      <c r="Y184" s="50"/>
      <c r="Z184" s="50"/>
      <c r="AA184" s="51"/>
    </row>
    <row r="185" spans="1:27">
      <c r="A185" s="46">
        <v>717133</v>
      </c>
      <c r="B185" s="46" t="s">
        <v>889</v>
      </c>
      <c r="C185">
        <f t="shared" si="6"/>
        <v>717</v>
      </c>
      <c r="D185">
        <f t="shared" si="7"/>
        <v>7171</v>
      </c>
      <c r="E185">
        <f t="shared" si="8"/>
        <v>71713</v>
      </c>
      <c r="G185" s="46"/>
      <c r="H185" s="46"/>
      <c r="R185" s="46">
        <v>732</v>
      </c>
      <c r="S185" s="46">
        <v>7321</v>
      </c>
      <c r="T185" s="46">
        <v>732121</v>
      </c>
      <c r="U185" s="46" t="s">
        <v>930</v>
      </c>
      <c r="V185" s="49"/>
      <c r="W185" s="50"/>
      <c r="X185" s="50"/>
      <c r="Y185" s="50"/>
      <c r="Z185" s="50"/>
      <c r="AA185" s="51"/>
    </row>
    <row r="186" spans="1:27">
      <c r="A186" s="46">
        <v>717142</v>
      </c>
      <c r="B186" s="46" t="s">
        <v>890</v>
      </c>
      <c r="C186">
        <f t="shared" si="6"/>
        <v>717</v>
      </c>
      <c r="D186">
        <f t="shared" si="7"/>
        <v>7171</v>
      </c>
      <c r="E186">
        <f t="shared" si="8"/>
        <v>71714</v>
      </c>
      <c r="G186" s="46"/>
      <c r="H186" s="46"/>
      <c r="R186" s="49"/>
      <c r="S186" s="49"/>
      <c r="T186" s="46">
        <v>732131</v>
      </c>
      <c r="U186" s="46" t="s">
        <v>931</v>
      </c>
      <c r="V186" s="49"/>
      <c r="W186" s="50"/>
      <c r="X186" s="50"/>
      <c r="Y186" s="50"/>
      <c r="Z186" s="50"/>
      <c r="AA186" s="51"/>
    </row>
    <row r="187" spans="1:27">
      <c r="A187" s="46">
        <v>717143</v>
      </c>
      <c r="B187" s="46" t="s">
        <v>891</v>
      </c>
      <c r="C187">
        <f t="shared" si="6"/>
        <v>717</v>
      </c>
      <c r="D187">
        <f t="shared" si="7"/>
        <v>7171</v>
      </c>
      <c r="E187">
        <f t="shared" si="8"/>
        <v>71714</v>
      </c>
      <c r="G187" s="46"/>
      <c r="H187" s="46"/>
      <c r="R187" s="49"/>
      <c r="S187" s="49"/>
      <c r="T187" s="46">
        <v>732141</v>
      </c>
      <c r="U187" s="46" t="s">
        <v>932</v>
      </c>
      <c r="V187" s="49"/>
      <c r="W187" s="50"/>
      <c r="X187" s="50"/>
      <c r="Y187" s="50"/>
      <c r="Z187" s="50"/>
      <c r="AA187" s="51"/>
    </row>
    <row r="188" spans="1:27">
      <c r="A188" s="46">
        <v>717144</v>
      </c>
      <c r="B188" s="46" t="s">
        <v>892</v>
      </c>
      <c r="C188">
        <f t="shared" si="6"/>
        <v>717</v>
      </c>
      <c r="D188">
        <f t="shared" si="7"/>
        <v>7171</v>
      </c>
      <c r="E188">
        <f t="shared" si="8"/>
        <v>71714</v>
      </c>
      <c r="G188" s="46"/>
      <c r="H188" s="46"/>
      <c r="R188" s="49"/>
      <c r="S188" s="49"/>
      <c r="T188" s="46">
        <v>732151</v>
      </c>
      <c r="U188" s="46" t="s">
        <v>933</v>
      </c>
      <c r="V188" s="49"/>
      <c r="W188" s="50"/>
      <c r="X188" s="50"/>
      <c r="Y188" s="50"/>
      <c r="Z188" s="50"/>
      <c r="AA188" s="51"/>
    </row>
    <row r="189" spans="1:27">
      <c r="A189" s="46">
        <v>717152</v>
      </c>
      <c r="B189" s="46" t="s">
        <v>893</v>
      </c>
      <c r="C189">
        <f t="shared" si="6"/>
        <v>717</v>
      </c>
      <c r="D189">
        <f t="shared" si="7"/>
        <v>7171</v>
      </c>
      <c r="E189">
        <f t="shared" si="8"/>
        <v>71715</v>
      </c>
      <c r="G189" s="46"/>
      <c r="H189" s="46"/>
      <c r="R189" s="49"/>
      <c r="S189" s="46">
        <v>7322</v>
      </c>
      <c r="T189" s="46">
        <v>732221</v>
      </c>
      <c r="U189" s="46" t="s">
        <v>936</v>
      </c>
      <c r="V189" s="49"/>
      <c r="W189" s="50"/>
      <c r="X189" s="50"/>
      <c r="Y189" s="50"/>
      <c r="Z189" s="50"/>
      <c r="AA189" s="51"/>
    </row>
    <row r="190" spans="1:27">
      <c r="A190" s="46">
        <v>717214</v>
      </c>
      <c r="B190" s="46" t="s">
        <v>894</v>
      </c>
      <c r="C190">
        <f t="shared" si="6"/>
        <v>717</v>
      </c>
      <c r="D190">
        <f t="shared" si="7"/>
        <v>7172</v>
      </c>
      <c r="E190">
        <f t="shared" si="8"/>
        <v>71721</v>
      </c>
      <c r="G190" s="46"/>
      <c r="H190" s="46"/>
      <c r="R190" s="49"/>
      <c r="S190" s="49"/>
      <c r="T190" s="46">
        <v>732241</v>
      </c>
      <c r="U190" s="46" t="s">
        <v>934</v>
      </c>
      <c r="V190" s="49"/>
      <c r="W190" s="50"/>
      <c r="X190" s="50"/>
      <c r="Y190" s="50"/>
      <c r="Z190" s="50"/>
      <c r="AA190" s="51"/>
    </row>
    <row r="191" spans="1:27">
      <c r="A191" s="46">
        <v>717215</v>
      </c>
      <c r="B191" s="46" t="s">
        <v>895</v>
      </c>
      <c r="C191">
        <f t="shared" si="6"/>
        <v>717</v>
      </c>
      <c r="D191">
        <f t="shared" si="7"/>
        <v>7172</v>
      </c>
      <c r="E191">
        <f t="shared" si="8"/>
        <v>71721</v>
      </c>
      <c r="G191" s="46"/>
      <c r="H191" s="46"/>
      <c r="R191" s="49"/>
      <c r="S191" s="49"/>
      <c r="T191" s="46">
        <v>732251</v>
      </c>
      <c r="U191" s="46" t="s">
        <v>935</v>
      </c>
      <c r="V191" s="49"/>
      <c r="W191" s="50"/>
      <c r="X191" s="50"/>
      <c r="Y191" s="50"/>
      <c r="Z191" s="50"/>
      <c r="AA191" s="51"/>
    </row>
    <row r="192" spans="1:27">
      <c r="A192" s="46">
        <v>717211</v>
      </c>
      <c r="B192" s="46" t="s">
        <v>896</v>
      </c>
      <c r="C192">
        <f t="shared" si="6"/>
        <v>717</v>
      </c>
      <c r="D192">
        <f t="shared" si="7"/>
        <v>7172</v>
      </c>
      <c r="E192">
        <f t="shared" si="8"/>
        <v>71721</v>
      </c>
      <c r="G192" s="46"/>
      <c r="H192" s="46"/>
      <c r="R192" s="49"/>
      <c r="S192" s="46">
        <v>7323</v>
      </c>
      <c r="T192" s="46">
        <v>732311</v>
      </c>
      <c r="U192" s="46" t="s">
        <v>937</v>
      </c>
      <c r="V192" s="49"/>
      <c r="W192" s="50"/>
      <c r="X192" s="50"/>
      <c r="Y192" s="50"/>
      <c r="Z192" s="50"/>
      <c r="AA192" s="51"/>
    </row>
    <row r="193" spans="1:27">
      <c r="A193" s="46">
        <v>717222</v>
      </c>
      <c r="B193" s="46" t="s">
        <v>897</v>
      </c>
      <c r="C193">
        <f t="shared" si="6"/>
        <v>717</v>
      </c>
      <c r="D193">
        <f t="shared" si="7"/>
        <v>7172</v>
      </c>
      <c r="E193">
        <f t="shared" si="8"/>
        <v>71722</v>
      </c>
      <c r="G193" s="46"/>
      <c r="H193" s="46"/>
      <c r="R193" s="49"/>
      <c r="S193" s="49"/>
      <c r="T193" s="46">
        <v>732321</v>
      </c>
      <c r="U193" s="46" t="s">
        <v>938</v>
      </c>
      <c r="V193" s="49"/>
      <c r="W193" s="50"/>
      <c r="X193" s="50"/>
      <c r="Y193" s="50"/>
      <c r="Z193" s="50"/>
      <c r="AA193" s="51"/>
    </row>
    <row r="194" spans="1:27">
      <c r="A194" s="46">
        <v>717223</v>
      </c>
      <c r="B194" s="46" t="s">
        <v>898</v>
      </c>
      <c r="C194">
        <f t="shared" si="6"/>
        <v>717</v>
      </c>
      <c r="D194">
        <f t="shared" si="7"/>
        <v>7172</v>
      </c>
      <c r="E194">
        <f t="shared" si="8"/>
        <v>71722</v>
      </c>
      <c r="G194" s="46"/>
      <c r="H194" s="46"/>
      <c r="R194" s="49"/>
      <c r="S194" s="49"/>
      <c r="T194" s="46">
        <v>732331</v>
      </c>
      <c r="U194" s="46" t="s">
        <v>939</v>
      </c>
      <c r="V194" s="49"/>
      <c r="W194" s="50"/>
      <c r="X194" s="50"/>
      <c r="Y194" s="50"/>
      <c r="Z194" s="50"/>
      <c r="AA194" s="51"/>
    </row>
    <row r="195" spans="1:27">
      <c r="A195" s="46">
        <v>717231</v>
      </c>
      <c r="B195" s="46" t="s">
        <v>899</v>
      </c>
      <c r="C195">
        <f t="shared" si="6"/>
        <v>717</v>
      </c>
      <c r="D195">
        <f t="shared" si="7"/>
        <v>7172</v>
      </c>
      <c r="E195">
        <f t="shared" si="8"/>
        <v>71723</v>
      </c>
      <c r="G195" s="46"/>
      <c r="H195" s="46"/>
      <c r="R195" s="49"/>
      <c r="S195" s="49"/>
      <c r="T195" s="46">
        <v>732341</v>
      </c>
      <c r="U195" s="46" t="s">
        <v>940</v>
      </c>
      <c r="V195" s="49"/>
      <c r="W195" s="50"/>
      <c r="X195" s="50"/>
      <c r="Y195" s="50"/>
      <c r="Z195" s="50"/>
      <c r="AA195" s="51"/>
    </row>
    <row r="196" spans="1:27">
      <c r="A196" s="46">
        <v>717232</v>
      </c>
      <c r="B196" s="46" t="s">
        <v>900</v>
      </c>
      <c r="C196">
        <f t="shared" si="6"/>
        <v>717</v>
      </c>
      <c r="D196">
        <f t="shared" si="7"/>
        <v>7172</v>
      </c>
      <c r="E196">
        <f t="shared" si="8"/>
        <v>71723</v>
      </c>
      <c r="G196" s="46"/>
      <c r="H196" s="46"/>
      <c r="R196" s="49"/>
      <c r="S196" s="46">
        <v>7324</v>
      </c>
      <c r="T196" s="46">
        <v>732411</v>
      </c>
      <c r="U196" s="46" t="s">
        <v>943</v>
      </c>
      <c r="V196" s="49"/>
      <c r="W196" s="50"/>
      <c r="X196" s="50"/>
      <c r="Y196" s="50"/>
      <c r="Z196" s="50"/>
      <c r="AA196" s="51"/>
    </row>
    <row r="197" spans="1:27">
      <c r="A197" s="46">
        <v>717311</v>
      </c>
      <c r="B197" s="46" t="s">
        <v>901</v>
      </c>
      <c r="C197">
        <f t="shared" si="6"/>
        <v>717</v>
      </c>
      <c r="D197">
        <f t="shared" si="7"/>
        <v>7173</v>
      </c>
      <c r="E197">
        <f t="shared" si="8"/>
        <v>71731</v>
      </c>
      <c r="G197" s="46"/>
      <c r="H197" s="46"/>
      <c r="R197" s="49"/>
      <c r="S197" s="49"/>
      <c r="T197" s="46">
        <v>732421</v>
      </c>
      <c r="U197" s="46" t="s">
        <v>944</v>
      </c>
      <c r="V197" s="49"/>
      <c r="W197" s="50"/>
      <c r="X197" s="50"/>
      <c r="Y197" s="50"/>
      <c r="Z197" s="50"/>
      <c r="AA197" s="51"/>
    </row>
    <row r="198" spans="1:27">
      <c r="A198" s="46">
        <v>717312</v>
      </c>
      <c r="B198" s="46" t="s">
        <v>902</v>
      </c>
      <c r="C198">
        <f t="shared" si="6"/>
        <v>717</v>
      </c>
      <c r="D198">
        <f t="shared" si="7"/>
        <v>7173</v>
      </c>
      <c r="E198">
        <f t="shared" si="8"/>
        <v>71731</v>
      </c>
      <c r="G198" s="46"/>
      <c r="H198" s="46"/>
      <c r="R198" s="49"/>
      <c r="S198" s="49"/>
      <c r="T198" s="46">
        <v>732431</v>
      </c>
      <c r="U198" s="46" t="s">
        <v>942</v>
      </c>
      <c r="V198" s="49"/>
      <c r="W198" s="50"/>
      <c r="X198" s="50"/>
      <c r="Y198" s="50"/>
      <c r="Z198" s="50"/>
      <c r="AA198" s="51"/>
    </row>
    <row r="199" spans="1:27">
      <c r="A199" s="46">
        <v>717313</v>
      </c>
      <c r="B199" s="46" t="s">
        <v>903</v>
      </c>
      <c r="C199">
        <f t="shared" si="6"/>
        <v>717</v>
      </c>
      <c r="D199">
        <f t="shared" si="7"/>
        <v>7173</v>
      </c>
      <c r="E199">
        <f t="shared" si="8"/>
        <v>71731</v>
      </c>
      <c r="G199" s="46"/>
      <c r="H199" s="46"/>
      <c r="R199" s="49"/>
      <c r="S199" s="49"/>
      <c r="T199" s="46">
        <v>732441</v>
      </c>
      <c r="U199" s="46" t="s">
        <v>941</v>
      </c>
      <c r="V199" s="49"/>
      <c r="W199" s="50"/>
      <c r="X199" s="50"/>
      <c r="Y199" s="50"/>
      <c r="Z199" s="50"/>
      <c r="AA199" s="51"/>
    </row>
    <row r="200" spans="1:27">
      <c r="A200" s="46">
        <v>717314</v>
      </c>
      <c r="B200" s="46" t="s">
        <v>904</v>
      </c>
      <c r="C200">
        <f t="shared" si="6"/>
        <v>717</v>
      </c>
      <c r="D200">
        <f t="shared" si="7"/>
        <v>7173</v>
      </c>
      <c r="E200">
        <f t="shared" si="8"/>
        <v>71731</v>
      </c>
      <c r="G200" s="46"/>
      <c r="H200" s="46"/>
      <c r="R200" s="46">
        <v>733</v>
      </c>
      <c r="S200" s="46">
        <v>7331</v>
      </c>
      <c r="T200" s="46">
        <v>733121</v>
      </c>
      <c r="U200" s="46" t="s">
        <v>945</v>
      </c>
      <c r="V200" s="49"/>
      <c r="W200" s="50"/>
      <c r="X200" s="50"/>
      <c r="Y200" s="50"/>
      <c r="Z200" s="50"/>
      <c r="AA200" s="51"/>
    </row>
    <row r="201" spans="1:27">
      <c r="A201" s="46">
        <v>717315</v>
      </c>
      <c r="B201" s="46" t="s">
        <v>905</v>
      </c>
      <c r="C201">
        <f t="shared" si="6"/>
        <v>717</v>
      </c>
      <c r="D201">
        <f t="shared" si="7"/>
        <v>7173</v>
      </c>
      <c r="E201">
        <f t="shared" si="8"/>
        <v>71731</v>
      </c>
      <c r="G201" s="46"/>
      <c r="H201" s="46"/>
      <c r="R201" s="49"/>
      <c r="S201" s="49"/>
      <c r="T201" s="46">
        <v>733131</v>
      </c>
      <c r="U201" s="46" t="s">
        <v>946</v>
      </c>
      <c r="V201" s="49"/>
      <c r="W201" s="50"/>
      <c r="X201" s="50"/>
      <c r="Y201" s="50"/>
      <c r="Z201" s="50"/>
      <c r="AA201" s="51"/>
    </row>
    <row r="202" spans="1:27">
      <c r="A202" s="46">
        <v>717316</v>
      </c>
      <c r="B202" s="46" t="s">
        <v>906</v>
      </c>
      <c r="C202">
        <f t="shared" si="6"/>
        <v>717</v>
      </c>
      <c r="D202">
        <f t="shared" si="7"/>
        <v>7173</v>
      </c>
      <c r="E202">
        <f t="shared" si="8"/>
        <v>71731</v>
      </c>
      <c r="G202" s="46"/>
      <c r="H202" s="46"/>
      <c r="R202" s="49"/>
      <c r="S202" s="49"/>
      <c r="T202" s="46">
        <v>733133</v>
      </c>
      <c r="U202" s="46" t="s">
        <v>947</v>
      </c>
      <c r="V202" s="49"/>
      <c r="W202" s="50"/>
      <c r="X202" s="50"/>
      <c r="Y202" s="50"/>
      <c r="Z202" s="50"/>
      <c r="AA202" s="51"/>
    </row>
    <row r="203" spans="1:27">
      <c r="A203" s="46">
        <v>717317</v>
      </c>
      <c r="B203" s="46" t="s">
        <v>907</v>
      </c>
      <c r="C203">
        <f t="shared" si="6"/>
        <v>717</v>
      </c>
      <c r="D203">
        <f t="shared" si="7"/>
        <v>7173</v>
      </c>
      <c r="E203">
        <f t="shared" si="8"/>
        <v>71731</v>
      </c>
      <c r="G203" s="46"/>
      <c r="H203" s="46"/>
      <c r="R203" s="49"/>
      <c r="S203" s="49"/>
      <c r="T203" s="46">
        <v>733135</v>
      </c>
      <c r="U203" s="46" t="s">
        <v>948</v>
      </c>
      <c r="V203" s="49"/>
      <c r="W203" s="50"/>
      <c r="X203" s="50"/>
      <c r="Y203" s="50"/>
      <c r="Z203" s="50"/>
      <c r="AA203" s="51"/>
    </row>
    <row r="204" spans="1:27">
      <c r="A204" s="46">
        <v>717321</v>
      </c>
      <c r="B204" s="46" t="s">
        <v>908</v>
      </c>
      <c r="C204">
        <f t="shared" si="6"/>
        <v>717</v>
      </c>
      <c r="D204">
        <f t="shared" si="7"/>
        <v>7173</v>
      </c>
      <c r="E204">
        <f t="shared" si="8"/>
        <v>71732</v>
      </c>
      <c r="G204" s="46"/>
      <c r="H204" s="46"/>
      <c r="R204" s="49"/>
      <c r="S204" s="49"/>
      <c r="T204" s="46">
        <v>733141</v>
      </c>
      <c r="U204" s="46" t="s">
        <v>949</v>
      </c>
      <c r="V204" s="49"/>
      <c r="W204" s="50"/>
      <c r="X204" s="50"/>
      <c r="Y204" s="50"/>
      <c r="Z204" s="50"/>
      <c r="AA204" s="51"/>
    </row>
    <row r="205" spans="1:27">
      <c r="A205" s="46">
        <v>717324</v>
      </c>
      <c r="B205" s="46" t="s">
        <v>909</v>
      </c>
      <c r="C205">
        <f t="shared" si="6"/>
        <v>717</v>
      </c>
      <c r="D205">
        <f t="shared" si="7"/>
        <v>7173</v>
      </c>
      <c r="E205">
        <f t="shared" si="8"/>
        <v>71732</v>
      </c>
      <c r="G205" s="46"/>
      <c r="H205" s="46"/>
      <c r="R205" s="49"/>
      <c r="S205" s="49"/>
      <c r="T205" s="46">
        <v>733142</v>
      </c>
      <c r="U205" s="46" t="s">
        <v>950</v>
      </c>
      <c r="V205" s="49"/>
      <c r="W205" s="50"/>
      <c r="X205" s="50"/>
      <c r="Y205" s="50"/>
      <c r="Z205" s="50"/>
      <c r="AA205" s="51"/>
    </row>
    <row r="206" spans="1:27">
      <c r="A206" s="46">
        <v>717325</v>
      </c>
      <c r="B206" s="46" t="s">
        <v>910</v>
      </c>
      <c r="C206">
        <f t="shared" si="6"/>
        <v>717</v>
      </c>
      <c r="D206">
        <f t="shared" si="7"/>
        <v>7173</v>
      </c>
      <c r="E206">
        <f t="shared" si="8"/>
        <v>71732</v>
      </c>
      <c r="G206" s="46"/>
      <c r="H206" s="46"/>
      <c r="R206" s="49"/>
      <c r="S206" s="49"/>
      <c r="T206" s="46">
        <v>733144</v>
      </c>
      <c r="U206" s="46" t="s">
        <v>951</v>
      </c>
      <c r="V206" s="49"/>
      <c r="W206" s="50"/>
      <c r="X206" s="50"/>
      <c r="Y206" s="50"/>
      <c r="Z206" s="50"/>
      <c r="AA206" s="51"/>
    </row>
    <row r="207" spans="1:27">
      <c r="A207" s="46">
        <v>717326</v>
      </c>
      <c r="B207" s="46" t="s">
        <v>911</v>
      </c>
      <c r="C207">
        <f t="shared" si="6"/>
        <v>717</v>
      </c>
      <c r="D207">
        <f t="shared" si="7"/>
        <v>7173</v>
      </c>
      <c r="E207">
        <f t="shared" si="8"/>
        <v>71732</v>
      </c>
      <c r="G207" s="46"/>
      <c r="H207" s="46"/>
      <c r="R207" s="49"/>
      <c r="S207" s="49"/>
      <c r="T207" s="46">
        <v>733146</v>
      </c>
      <c r="U207" s="46" t="s">
        <v>952</v>
      </c>
      <c r="V207" s="49"/>
      <c r="W207" s="50"/>
      <c r="X207" s="50"/>
      <c r="Y207" s="50"/>
      <c r="Z207" s="50"/>
      <c r="AA207" s="51"/>
    </row>
    <row r="208" spans="1:27">
      <c r="A208" s="46">
        <v>717327</v>
      </c>
      <c r="B208" s="46" t="s">
        <v>912</v>
      </c>
      <c r="C208">
        <f t="shared" si="6"/>
        <v>717</v>
      </c>
      <c r="D208">
        <f t="shared" si="7"/>
        <v>7173</v>
      </c>
      <c r="E208">
        <f t="shared" si="8"/>
        <v>71732</v>
      </c>
      <c r="G208" s="46"/>
      <c r="H208" s="46"/>
      <c r="R208" s="49"/>
      <c r="S208" s="49"/>
      <c r="T208" s="46">
        <v>733147</v>
      </c>
      <c r="U208" s="46" t="s">
        <v>953</v>
      </c>
      <c r="V208" s="49"/>
      <c r="W208" s="50"/>
      <c r="X208" s="50"/>
      <c r="Y208" s="50"/>
      <c r="Z208" s="50"/>
      <c r="AA208" s="51"/>
    </row>
    <row r="209" spans="1:27">
      <c r="A209" s="46">
        <v>717511</v>
      </c>
      <c r="B209" s="46" t="s">
        <v>913</v>
      </c>
      <c r="C209">
        <f t="shared" si="6"/>
        <v>717</v>
      </c>
      <c r="D209">
        <f t="shared" si="7"/>
        <v>7175</v>
      </c>
      <c r="E209">
        <f t="shared" si="8"/>
        <v>71751</v>
      </c>
      <c r="G209" s="46"/>
      <c r="H209" s="46"/>
      <c r="R209" s="49"/>
      <c r="S209" s="49"/>
      <c r="T209" s="46">
        <v>733148</v>
      </c>
      <c r="U209" s="46" t="s">
        <v>954</v>
      </c>
      <c r="V209" s="49"/>
      <c r="W209" s="50"/>
      <c r="X209" s="50"/>
      <c r="Y209" s="50"/>
      <c r="Z209" s="50"/>
      <c r="AA209" s="51"/>
    </row>
    <row r="210" spans="1:27">
      <c r="A210" s="46">
        <v>717512</v>
      </c>
      <c r="B210" s="46" t="s">
        <v>914</v>
      </c>
      <c r="C210">
        <f t="shared" si="6"/>
        <v>717</v>
      </c>
      <c r="D210">
        <f t="shared" si="7"/>
        <v>7175</v>
      </c>
      <c r="E210">
        <f t="shared" si="8"/>
        <v>71751</v>
      </c>
      <c r="G210" s="46"/>
      <c r="H210" s="46"/>
      <c r="R210" s="49"/>
      <c r="S210" s="49"/>
      <c r="T210" s="46">
        <v>733151</v>
      </c>
      <c r="U210" s="46" t="s">
        <v>955</v>
      </c>
      <c r="V210" s="49"/>
      <c r="W210" s="50"/>
      <c r="X210" s="50"/>
      <c r="Y210" s="50"/>
      <c r="Z210" s="50"/>
      <c r="AA210" s="51"/>
    </row>
    <row r="211" spans="1:27">
      <c r="A211" s="46">
        <v>717513</v>
      </c>
      <c r="B211" s="46" t="s">
        <v>915</v>
      </c>
      <c r="C211">
        <f t="shared" si="6"/>
        <v>717</v>
      </c>
      <c r="D211">
        <f t="shared" si="7"/>
        <v>7175</v>
      </c>
      <c r="E211">
        <f t="shared" si="8"/>
        <v>71751</v>
      </c>
      <c r="G211" s="46"/>
      <c r="H211" s="46"/>
      <c r="R211" s="49"/>
      <c r="S211" s="49"/>
      <c r="T211" s="46">
        <v>733152</v>
      </c>
      <c r="U211" s="46" t="s">
        <v>956</v>
      </c>
      <c r="V211" s="49"/>
      <c r="W211" s="50"/>
      <c r="X211" s="50"/>
      <c r="Y211" s="50"/>
      <c r="Z211" s="50"/>
      <c r="AA211" s="51"/>
    </row>
    <row r="212" spans="1:27">
      <c r="A212" s="46">
        <v>717514</v>
      </c>
      <c r="B212" s="46" t="s">
        <v>916</v>
      </c>
      <c r="C212">
        <f t="shared" si="6"/>
        <v>717</v>
      </c>
      <c r="D212">
        <f t="shared" si="7"/>
        <v>7175</v>
      </c>
      <c r="E212">
        <f t="shared" si="8"/>
        <v>71751</v>
      </c>
      <c r="G212" s="46"/>
      <c r="H212" s="46"/>
      <c r="R212" s="49"/>
      <c r="S212" s="49"/>
      <c r="T212" s="46">
        <v>733154</v>
      </c>
      <c r="U212" s="46" t="s">
        <v>957</v>
      </c>
      <c r="V212" s="49"/>
      <c r="W212" s="50"/>
      <c r="X212" s="50"/>
      <c r="Y212" s="50"/>
      <c r="Z212" s="50"/>
      <c r="AA212" s="51"/>
    </row>
    <row r="213" spans="1:27">
      <c r="A213" s="46">
        <v>717515</v>
      </c>
      <c r="B213" s="46" t="s">
        <v>917</v>
      </c>
      <c r="C213">
        <f t="shared" si="6"/>
        <v>717</v>
      </c>
      <c r="D213">
        <f t="shared" si="7"/>
        <v>7175</v>
      </c>
      <c r="E213">
        <f t="shared" si="8"/>
        <v>71751</v>
      </c>
      <c r="G213" s="46"/>
      <c r="H213" s="46"/>
      <c r="R213" s="49"/>
      <c r="S213" s="49"/>
      <c r="T213" s="46">
        <v>733156</v>
      </c>
      <c r="U213" s="46" t="s">
        <v>958</v>
      </c>
      <c r="V213" s="49"/>
      <c r="W213" s="50"/>
      <c r="X213" s="50"/>
      <c r="Y213" s="50"/>
      <c r="Z213" s="50"/>
      <c r="AA213" s="51"/>
    </row>
    <row r="214" spans="1:27">
      <c r="A214" s="46">
        <v>717516</v>
      </c>
      <c r="B214" s="46" t="s">
        <v>918</v>
      </c>
      <c r="C214">
        <f t="shared" si="6"/>
        <v>717</v>
      </c>
      <c r="D214">
        <f t="shared" si="7"/>
        <v>7175</v>
      </c>
      <c r="E214">
        <f t="shared" si="8"/>
        <v>71751</v>
      </c>
      <c r="G214" s="46"/>
      <c r="H214" s="46"/>
      <c r="R214" s="49"/>
      <c r="S214" s="49"/>
      <c r="T214" s="46">
        <v>733157</v>
      </c>
      <c r="U214" s="46" t="s">
        <v>959</v>
      </c>
      <c r="V214" s="49"/>
      <c r="W214" s="50"/>
      <c r="X214" s="50"/>
      <c r="Y214" s="50"/>
      <c r="Z214" s="50"/>
      <c r="AA214" s="51"/>
    </row>
    <row r="215" spans="1:27">
      <c r="A215" s="46">
        <v>717521</v>
      </c>
      <c r="B215" s="46" t="s">
        <v>919</v>
      </c>
      <c r="C215">
        <f t="shared" si="6"/>
        <v>717</v>
      </c>
      <c r="D215">
        <f t="shared" si="7"/>
        <v>7175</v>
      </c>
      <c r="E215">
        <f t="shared" si="8"/>
        <v>71752</v>
      </c>
      <c r="G215" s="46"/>
      <c r="H215" s="46"/>
      <c r="R215" s="49"/>
      <c r="S215" s="49"/>
      <c r="T215" s="46">
        <v>733158</v>
      </c>
      <c r="U215" s="46" t="s">
        <v>960</v>
      </c>
      <c r="V215" s="49"/>
      <c r="W215" s="50"/>
      <c r="X215" s="50"/>
      <c r="Y215" s="50"/>
      <c r="Z215" s="50"/>
      <c r="AA215" s="51"/>
    </row>
    <row r="216" spans="1:27">
      <c r="A216" s="46">
        <v>717613</v>
      </c>
      <c r="B216" s="46" t="s">
        <v>920</v>
      </c>
      <c r="C216">
        <f t="shared" si="6"/>
        <v>717</v>
      </c>
      <c r="D216">
        <f t="shared" si="7"/>
        <v>7176</v>
      </c>
      <c r="E216">
        <f t="shared" si="8"/>
        <v>71761</v>
      </c>
      <c r="G216" s="46"/>
      <c r="H216" s="46"/>
      <c r="R216" s="49"/>
      <c r="S216" s="49"/>
      <c r="T216" s="46">
        <v>733162</v>
      </c>
      <c r="U216" s="46" t="s">
        <v>961</v>
      </c>
      <c r="V216" s="49"/>
      <c r="W216" s="50"/>
      <c r="X216" s="50"/>
      <c r="Y216" s="50"/>
      <c r="Z216" s="50"/>
      <c r="AA216" s="51"/>
    </row>
    <row r="217" spans="1:27">
      <c r="A217" s="46">
        <v>719211</v>
      </c>
      <c r="B217" s="46" t="s">
        <v>921</v>
      </c>
      <c r="C217">
        <f t="shared" si="6"/>
        <v>719</v>
      </c>
      <c r="D217">
        <f t="shared" si="7"/>
        <v>7192</v>
      </c>
      <c r="E217">
        <f t="shared" si="8"/>
        <v>71921</v>
      </c>
      <c r="G217" s="46"/>
      <c r="H217" s="46"/>
      <c r="R217" s="49"/>
      <c r="S217" s="49"/>
      <c r="T217" s="46">
        <v>733163</v>
      </c>
      <c r="U217" s="46" t="s">
        <v>962</v>
      </c>
      <c r="V217" s="49"/>
      <c r="W217" s="50"/>
      <c r="X217" s="50"/>
      <c r="Y217" s="50"/>
      <c r="Z217" s="50"/>
      <c r="AA217" s="51"/>
    </row>
    <row r="218" spans="1:27">
      <c r="A218" s="46">
        <v>719221</v>
      </c>
      <c r="B218" s="46" t="s">
        <v>922</v>
      </c>
      <c r="C218">
        <f t="shared" si="6"/>
        <v>719</v>
      </c>
      <c r="D218">
        <f t="shared" si="7"/>
        <v>7192</v>
      </c>
      <c r="E218">
        <f t="shared" si="8"/>
        <v>71922</v>
      </c>
      <c r="G218" s="46"/>
      <c r="H218" s="46"/>
      <c r="R218" s="49"/>
      <c r="S218" s="49"/>
      <c r="T218" s="46">
        <v>733164</v>
      </c>
      <c r="U218" s="46" t="s">
        <v>963</v>
      </c>
      <c r="V218" s="49"/>
      <c r="W218" s="50"/>
      <c r="X218" s="50"/>
      <c r="Y218" s="50"/>
      <c r="Z218" s="50"/>
      <c r="AA218" s="51"/>
    </row>
    <row r="219" spans="1:27">
      <c r="A219" s="46">
        <v>719265</v>
      </c>
      <c r="B219" s="46" t="s">
        <v>923</v>
      </c>
      <c r="C219">
        <f t="shared" si="6"/>
        <v>719</v>
      </c>
      <c r="D219">
        <f t="shared" si="7"/>
        <v>7192</v>
      </c>
      <c r="E219">
        <f t="shared" si="8"/>
        <v>71926</v>
      </c>
      <c r="G219" s="46"/>
      <c r="H219" s="46"/>
      <c r="R219" s="49"/>
      <c r="S219" s="49"/>
      <c r="T219" s="46">
        <v>733166</v>
      </c>
      <c r="U219" s="46" t="s">
        <v>964</v>
      </c>
      <c r="V219" s="49"/>
      <c r="W219" s="50"/>
      <c r="X219" s="50"/>
      <c r="Y219" s="50"/>
      <c r="Z219" s="50"/>
      <c r="AA219" s="51"/>
    </row>
    <row r="220" spans="1:27">
      <c r="A220" s="46">
        <v>731121</v>
      </c>
      <c r="B220" s="46" t="s">
        <v>924</v>
      </c>
      <c r="C220">
        <f t="shared" si="6"/>
        <v>731</v>
      </c>
      <c r="D220">
        <f t="shared" si="7"/>
        <v>7311</v>
      </c>
      <c r="E220">
        <f t="shared" si="8"/>
        <v>73112</v>
      </c>
      <c r="G220" s="46"/>
      <c r="H220" s="46"/>
      <c r="R220" s="49"/>
      <c r="S220" s="49"/>
      <c r="T220" s="46">
        <v>733167</v>
      </c>
      <c r="U220" s="46" t="s">
        <v>965</v>
      </c>
      <c r="V220" s="49"/>
      <c r="W220" s="50"/>
      <c r="X220" s="50"/>
      <c r="Y220" s="50"/>
      <c r="Z220" s="50"/>
      <c r="AA220" s="51"/>
    </row>
    <row r="221" spans="1:27">
      <c r="A221" s="46">
        <v>731141</v>
      </c>
      <c r="B221" s="46" t="s">
        <v>925</v>
      </c>
      <c r="C221">
        <f t="shared" si="6"/>
        <v>731</v>
      </c>
      <c r="D221">
        <f t="shared" si="7"/>
        <v>7311</v>
      </c>
      <c r="E221">
        <f t="shared" si="8"/>
        <v>73114</v>
      </c>
      <c r="G221" s="46"/>
      <c r="H221" s="46"/>
      <c r="R221" s="49"/>
      <c r="S221" s="49"/>
      <c r="T221" s="46">
        <v>733168</v>
      </c>
      <c r="U221" s="46" t="s">
        <v>966</v>
      </c>
      <c r="V221" s="49"/>
      <c r="W221" s="50"/>
      <c r="X221" s="50"/>
      <c r="Y221" s="50"/>
      <c r="Z221" s="50"/>
      <c r="AA221" s="51"/>
    </row>
    <row r="222" spans="1:27">
      <c r="A222" s="46">
        <v>731151</v>
      </c>
      <c r="B222" s="46" t="s">
        <v>926</v>
      </c>
      <c r="C222">
        <f t="shared" si="6"/>
        <v>731</v>
      </c>
      <c r="D222">
        <f t="shared" si="7"/>
        <v>7311</v>
      </c>
      <c r="E222">
        <f t="shared" si="8"/>
        <v>73115</v>
      </c>
      <c r="G222" s="46"/>
      <c r="H222" s="46"/>
      <c r="R222" s="49"/>
      <c r="S222" s="46">
        <v>7332</v>
      </c>
      <c r="T222" s="46">
        <v>733221</v>
      </c>
      <c r="U222" s="46" t="s">
        <v>973</v>
      </c>
      <c r="V222" s="49"/>
      <c r="W222" s="50"/>
      <c r="X222" s="50"/>
      <c r="Y222" s="50"/>
      <c r="Z222" s="50"/>
      <c r="AA222" s="51"/>
    </row>
    <row r="223" spans="1:27">
      <c r="A223" s="46">
        <v>731131</v>
      </c>
      <c r="B223" s="46" t="s">
        <v>927</v>
      </c>
      <c r="C223">
        <f t="shared" si="6"/>
        <v>731</v>
      </c>
      <c r="D223">
        <f t="shared" si="7"/>
        <v>7311</v>
      </c>
      <c r="E223">
        <f t="shared" si="8"/>
        <v>73113</v>
      </c>
      <c r="G223" s="46"/>
      <c r="H223" s="46"/>
      <c r="R223" s="49"/>
      <c r="S223" s="49"/>
      <c r="T223" s="46">
        <v>733231</v>
      </c>
      <c r="U223" s="46" t="s">
        <v>967</v>
      </c>
      <c r="V223" s="49"/>
      <c r="W223" s="50"/>
      <c r="X223" s="50"/>
      <c r="Y223" s="50"/>
      <c r="Z223" s="50"/>
      <c r="AA223" s="51"/>
    </row>
    <row r="224" spans="1:27">
      <c r="A224" s="46">
        <v>731251</v>
      </c>
      <c r="B224" s="46" t="s">
        <v>928</v>
      </c>
      <c r="C224">
        <f t="shared" si="6"/>
        <v>731</v>
      </c>
      <c r="D224">
        <f t="shared" si="7"/>
        <v>7312</v>
      </c>
      <c r="E224">
        <f t="shared" si="8"/>
        <v>73125</v>
      </c>
      <c r="G224" s="46"/>
      <c r="H224" s="46"/>
      <c r="R224" s="49"/>
      <c r="S224" s="49"/>
      <c r="T224" s="46">
        <v>733241</v>
      </c>
      <c r="U224" s="46" t="s">
        <v>968</v>
      </c>
      <c r="V224" s="49"/>
      <c r="W224" s="50"/>
      <c r="X224" s="50"/>
      <c r="Y224" s="50"/>
      <c r="Z224" s="50"/>
      <c r="AA224" s="51"/>
    </row>
    <row r="225" spans="1:27">
      <c r="A225" s="46">
        <v>731241</v>
      </c>
      <c r="B225" s="46" t="s">
        <v>929</v>
      </c>
      <c r="C225">
        <f t="shared" si="6"/>
        <v>731</v>
      </c>
      <c r="D225">
        <f t="shared" si="7"/>
        <v>7312</v>
      </c>
      <c r="E225">
        <f t="shared" si="8"/>
        <v>73124</v>
      </c>
      <c r="G225" s="46"/>
      <c r="H225" s="46"/>
      <c r="R225" s="49"/>
      <c r="S225" s="49"/>
      <c r="T225" s="46">
        <v>733242</v>
      </c>
      <c r="U225" s="46" t="s">
        <v>969</v>
      </c>
      <c r="V225" s="49"/>
      <c r="W225" s="50"/>
      <c r="X225" s="50"/>
      <c r="Y225" s="50"/>
      <c r="Z225" s="50"/>
      <c r="AA225" s="51"/>
    </row>
    <row r="226" spans="1:27">
      <c r="A226" s="46">
        <v>732121</v>
      </c>
      <c r="B226" s="46" t="s">
        <v>930</v>
      </c>
      <c r="C226">
        <f t="shared" si="6"/>
        <v>732</v>
      </c>
      <c r="D226">
        <f t="shared" si="7"/>
        <v>7321</v>
      </c>
      <c r="E226">
        <f t="shared" si="8"/>
        <v>73212</v>
      </c>
      <c r="G226" s="46"/>
      <c r="H226" s="46"/>
      <c r="R226" s="49"/>
      <c r="S226" s="49"/>
      <c r="T226" s="46">
        <v>733251</v>
      </c>
      <c r="U226" s="46" t="s">
        <v>970</v>
      </c>
      <c r="V226" s="49"/>
      <c r="W226" s="50"/>
      <c r="X226" s="50"/>
      <c r="Y226" s="50"/>
      <c r="Z226" s="50"/>
      <c r="AA226" s="51"/>
    </row>
    <row r="227" spans="1:27">
      <c r="A227" s="46">
        <v>732131</v>
      </c>
      <c r="B227" s="46" t="s">
        <v>931</v>
      </c>
      <c r="C227">
        <f t="shared" si="6"/>
        <v>732</v>
      </c>
      <c r="D227">
        <f t="shared" si="7"/>
        <v>7321</v>
      </c>
      <c r="E227">
        <f t="shared" si="8"/>
        <v>73213</v>
      </c>
      <c r="G227" s="46"/>
      <c r="H227" s="46"/>
      <c r="R227" s="49"/>
      <c r="S227" s="49"/>
      <c r="T227" s="46">
        <v>733252</v>
      </c>
      <c r="U227" s="46" t="s">
        <v>971</v>
      </c>
      <c r="V227" s="49"/>
      <c r="W227" s="50"/>
      <c r="X227" s="50"/>
      <c r="Y227" s="50"/>
      <c r="Z227" s="50"/>
      <c r="AA227" s="51"/>
    </row>
    <row r="228" spans="1:27">
      <c r="A228" s="46">
        <v>732141</v>
      </c>
      <c r="B228" s="46" t="s">
        <v>932</v>
      </c>
      <c r="C228">
        <f t="shared" si="6"/>
        <v>732</v>
      </c>
      <c r="D228">
        <f t="shared" si="7"/>
        <v>7321</v>
      </c>
      <c r="E228">
        <f t="shared" si="8"/>
        <v>73214</v>
      </c>
      <c r="G228" s="46"/>
      <c r="H228" s="46"/>
      <c r="R228" s="49"/>
      <c r="S228" s="49"/>
      <c r="T228" s="46">
        <v>733253</v>
      </c>
      <c r="U228" s="46" t="s">
        <v>972</v>
      </c>
      <c r="V228" s="49"/>
      <c r="W228" s="50"/>
      <c r="X228" s="50"/>
      <c r="Y228" s="50"/>
      <c r="Z228" s="50"/>
      <c r="AA228" s="51"/>
    </row>
    <row r="229" spans="1:27">
      <c r="A229" s="46">
        <v>732151</v>
      </c>
      <c r="B229" s="46" t="s">
        <v>933</v>
      </c>
      <c r="C229">
        <f t="shared" si="6"/>
        <v>732</v>
      </c>
      <c r="D229">
        <f t="shared" si="7"/>
        <v>7321</v>
      </c>
      <c r="E229">
        <f t="shared" si="8"/>
        <v>73215</v>
      </c>
      <c r="G229" s="46"/>
      <c r="H229" s="46"/>
      <c r="R229" s="46">
        <v>741</v>
      </c>
      <c r="S229" s="46">
        <v>7411</v>
      </c>
      <c r="T229" s="46">
        <v>741122</v>
      </c>
      <c r="U229" s="46" t="s">
        <v>974</v>
      </c>
      <c r="V229" s="49"/>
      <c r="W229" s="50"/>
      <c r="X229" s="50"/>
      <c r="Y229" s="50"/>
      <c r="Z229" s="50"/>
      <c r="AA229" s="51"/>
    </row>
    <row r="230" spans="1:27">
      <c r="A230" s="46">
        <v>732241</v>
      </c>
      <c r="B230" s="46" t="s">
        <v>934</v>
      </c>
      <c r="C230">
        <f t="shared" si="6"/>
        <v>732</v>
      </c>
      <c r="D230">
        <f t="shared" si="7"/>
        <v>7322</v>
      </c>
      <c r="E230">
        <f t="shared" si="8"/>
        <v>73224</v>
      </c>
      <c r="G230" s="46"/>
      <c r="H230" s="46"/>
      <c r="R230" s="49"/>
      <c r="S230" s="49"/>
      <c r="T230" s="46">
        <v>741131</v>
      </c>
      <c r="U230" s="46" t="s">
        <v>975</v>
      </c>
      <c r="V230" s="49"/>
      <c r="W230" s="50"/>
      <c r="X230" s="50"/>
      <c r="Y230" s="50"/>
      <c r="Z230" s="50"/>
      <c r="AA230" s="51"/>
    </row>
    <row r="231" spans="1:27">
      <c r="A231" s="46">
        <v>732251</v>
      </c>
      <c r="B231" s="46" t="s">
        <v>935</v>
      </c>
      <c r="C231">
        <f t="shared" si="6"/>
        <v>732</v>
      </c>
      <c r="D231">
        <f t="shared" si="7"/>
        <v>7322</v>
      </c>
      <c r="E231">
        <f t="shared" si="8"/>
        <v>73225</v>
      </c>
      <c r="G231" s="46"/>
      <c r="H231" s="46"/>
      <c r="R231" s="49"/>
      <c r="S231" s="49"/>
      <c r="T231" s="46">
        <v>741141</v>
      </c>
      <c r="U231" s="46" t="s">
        <v>976</v>
      </c>
      <c r="V231" s="49"/>
      <c r="W231" s="50"/>
      <c r="X231" s="50"/>
      <c r="Y231" s="50"/>
      <c r="Z231" s="50"/>
      <c r="AA231" s="51"/>
    </row>
    <row r="232" spans="1:27">
      <c r="A232" s="46">
        <v>732221</v>
      </c>
      <c r="B232" s="46" t="s">
        <v>936</v>
      </c>
      <c r="C232">
        <f t="shared" si="6"/>
        <v>732</v>
      </c>
      <c r="D232">
        <f t="shared" si="7"/>
        <v>7322</v>
      </c>
      <c r="E232">
        <f t="shared" si="8"/>
        <v>73222</v>
      </c>
      <c r="G232" s="46"/>
      <c r="H232" s="46"/>
      <c r="R232" s="49"/>
      <c r="S232" s="49"/>
      <c r="T232" s="46">
        <v>741142</v>
      </c>
      <c r="U232" s="46" t="s">
        <v>977</v>
      </c>
      <c r="V232" s="49"/>
      <c r="W232" s="50"/>
      <c r="X232" s="50"/>
      <c r="Y232" s="50"/>
      <c r="Z232" s="50"/>
      <c r="AA232" s="51"/>
    </row>
    <row r="233" spans="1:27">
      <c r="A233" s="46">
        <v>732311</v>
      </c>
      <c r="B233" s="46" t="s">
        <v>937</v>
      </c>
      <c r="C233">
        <f t="shared" si="6"/>
        <v>732</v>
      </c>
      <c r="D233">
        <f t="shared" si="7"/>
        <v>7323</v>
      </c>
      <c r="E233">
        <f t="shared" si="8"/>
        <v>73231</v>
      </c>
      <c r="G233" s="46"/>
      <c r="H233" s="46"/>
      <c r="R233" s="49"/>
      <c r="S233" s="49"/>
      <c r="T233" s="46">
        <v>741151</v>
      </c>
      <c r="U233" s="46" t="s">
        <v>978</v>
      </c>
      <c r="V233" s="49"/>
      <c r="W233" s="50"/>
      <c r="X233" s="50"/>
      <c r="Y233" s="50"/>
      <c r="Z233" s="50"/>
      <c r="AA233" s="51"/>
    </row>
    <row r="234" spans="1:27">
      <c r="A234" s="46">
        <v>732321</v>
      </c>
      <c r="B234" s="46" t="s">
        <v>938</v>
      </c>
      <c r="C234">
        <f t="shared" si="6"/>
        <v>732</v>
      </c>
      <c r="D234">
        <f t="shared" si="7"/>
        <v>7323</v>
      </c>
      <c r="E234">
        <f t="shared" si="8"/>
        <v>73232</v>
      </c>
      <c r="G234" s="46"/>
      <c r="H234" s="46"/>
      <c r="R234" s="49"/>
      <c r="S234" s="49"/>
      <c r="T234" s="46">
        <v>741152</v>
      </c>
      <c r="U234" s="46" t="s">
        <v>979</v>
      </c>
      <c r="V234" s="49"/>
      <c r="W234" s="50"/>
      <c r="X234" s="50"/>
      <c r="Y234" s="50"/>
      <c r="Z234" s="50"/>
      <c r="AA234" s="51"/>
    </row>
    <row r="235" spans="1:27">
      <c r="A235" s="46">
        <v>732331</v>
      </c>
      <c r="B235" s="46" t="s">
        <v>939</v>
      </c>
      <c r="C235">
        <f t="shared" si="6"/>
        <v>732</v>
      </c>
      <c r="D235">
        <f t="shared" si="7"/>
        <v>7323</v>
      </c>
      <c r="E235">
        <f t="shared" si="8"/>
        <v>73233</v>
      </c>
      <c r="G235" s="46"/>
      <c r="H235" s="46"/>
      <c r="R235" s="49"/>
      <c r="S235" s="46">
        <v>7412</v>
      </c>
      <c r="T235" s="46">
        <v>741221</v>
      </c>
      <c r="U235" s="46" t="s">
        <v>980</v>
      </c>
      <c r="V235" s="49"/>
      <c r="W235" s="50"/>
      <c r="X235" s="50"/>
      <c r="Y235" s="50"/>
      <c r="Z235" s="50"/>
      <c r="AA235" s="51"/>
    </row>
    <row r="236" spans="1:27">
      <c r="A236" s="46">
        <v>732341</v>
      </c>
      <c r="B236" s="46" t="s">
        <v>940</v>
      </c>
      <c r="C236">
        <f t="shared" si="6"/>
        <v>732</v>
      </c>
      <c r="D236">
        <f t="shared" si="7"/>
        <v>7323</v>
      </c>
      <c r="E236">
        <f t="shared" si="8"/>
        <v>73234</v>
      </c>
      <c r="G236" s="46"/>
      <c r="H236" s="46"/>
      <c r="R236" s="49"/>
      <c r="S236" s="49"/>
      <c r="T236" s="46">
        <v>741222</v>
      </c>
      <c r="U236" s="46" t="s">
        <v>981</v>
      </c>
      <c r="V236" s="49"/>
      <c r="W236" s="50"/>
      <c r="X236" s="50"/>
      <c r="Y236" s="50"/>
      <c r="Z236" s="50"/>
      <c r="AA236" s="51"/>
    </row>
    <row r="237" spans="1:27">
      <c r="A237" s="46">
        <v>732441</v>
      </c>
      <c r="B237" s="46" t="s">
        <v>941</v>
      </c>
      <c r="C237">
        <f t="shared" si="6"/>
        <v>732</v>
      </c>
      <c r="D237">
        <f t="shared" si="7"/>
        <v>7324</v>
      </c>
      <c r="E237">
        <f t="shared" si="8"/>
        <v>73244</v>
      </c>
      <c r="G237" s="46"/>
      <c r="H237" s="46"/>
      <c r="R237" s="49"/>
      <c r="S237" s="49"/>
      <c r="T237" s="46">
        <v>741223</v>
      </c>
      <c r="U237" s="46" t="s">
        <v>982</v>
      </c>
      <c r="V237" s="49"/>
      <c r="W237" s="50"/>
      <c r="X237" s="50"/>
      <c r="Y237" s="50"/>
      <c r="Z237" s="50"/>
      <c r="AA237" s="51"/>
    </row>
    <row r="238" spans="1:27">
      <c r="A238" s="46">
        <v>732431</v>
      </c>
      <c r="B238" s="46" t="s">
        <v>942</v>
      </c>
      <c r="C238">
        <f t="shared" si="6"/>
        <v>732</v>
      </c>
      <c r="D238">
        <f t="shared" si="7"/>
        <v>7324</v>
      </c>
      <c r="E238">
        <f t="shared" si="8"/>
        <v>73243</v>
      </c>
      <c r="G238" s="46"/>
      <c r="H238" s="46"/>
      <c r="R238" s="49"/>
      <c r="S238" s="49"/>
      <c r="T238" s="46">
        <v>741224</v>
      </c>
      <c r="U238" s="46" t="s">
        <v>983</v>
      </c>
      <c r="V238" s="49"/>
      <c r="W238" s="50"/>
      <c r="X238" s="50"/>
      <c r="Y238" s="50"/>
      <c r="Z238" s="50"/>
      <c r="AA238" s="51"/>
    </row>
    <row r="239" spans="1:27">
      <c r="A239" s="46">
        <v>732411</v>
      </c>
      <c r="B239" s="46" t="s">
        <v>943</v>
      </c>
      <c r="C239">
        <f t="shared" ref="C239:C302" si="9">+VALUE(LEFT(A239,3))</f>
        <v>732</v>
      </c>
      <c r="D239">
        <f t="shared" ref="D239:D302" si="10">+VALUE(LEFT($A239,4))</f>
        <v>7324</v>
      </c>
      <c r="E239">
        <f t="shared" ref="E239:E302" si="11">+VALUE(LEFT($A239,5))</f>
        <v>73241</v>
      </c>
      <c r="G239" s="46"/>
      <c r="H239" s="46"/>
      <c r="R239" s="49"/>
      <c r="S239" s="49"/>
      <c r="T239" s="46">
        <v>741241</v>
      </c>
      <c r="U239" s="46" t="s">
        <v>984</v>
      </c>
      <c r="V239" s="49"/>
      <c r="W239" s="50"/>
      <c r="X239" s="50"/>
      <c r="Y239" s="50"/>
      <c r="Z239" s="50"/>
      <c r="AA239" s="51"/>
    </row>
    <row r="240" spans="1:27">
      <c r="A240" s="46">
        <v>732421</v>
      </c>
      <c r="B240" s="46" t="s">
        <v>944</v>
      </c>
      <c r="C240">
        <f t="shared" si="9"/>
        <v>732</v>
      </c>
      <c r="D240">
        <f t="shared" si="10"/>
        <v>7324</v>
      </c>
      <c r="E240">
        <f t="shared" si="11"/>
        <v>73242</v>
      </c>
      <c r="G240" s="46"/>
      <c r="H240" s="46"/>
      <c r="R240" s="49"/>
      <c r="S240" s="49"/>
      <c r="T240" s="46">
        <v>741262</v>
      </c>
      <c r="U240" s="46" t="s">
        <v>985</v>
      </c>
      <c r="V240" s="49"/>
      <c r="W240" s="50"/>
      <c r="X240" s="50"/>
      <c r="Y240" s="50"/>
      <c r="Z240" s="50"/>
      <c r="AA240" s="51"/>
    </row>
    <row r="241" spans="1:27">
      <c r="A241" s="46">
        <v>733121</v>
      </c>
      <c r="B241" s="46" t="s">
        <v>945</v>
      </c>
      <c r="C241">
        <f t="shared" si="9"/>
        <v>733</v>
      </c>
      <c r="D241">
        <f t="shared" si="10"/>
        <v>7331</v>
      </c>
      <c r="E241">
        <f t="shared" si="11"/>
        <v>73312</v>
      </c>
      <c r="G241" s="46"/>
      <c r="H241" s="46"/>
      <c r="R241" s="49"/>
      <c r="S241" s="46">
        <v>7414</v>
      </c>
      <c r="T241" s="46">
        <v>741411</v>
      </c>
      <c r="U241" s="46" t="s">
        <v>986</v>
      </c>
      <c r="V241" s="49"/>
      <c r="W241" s="50"/>
      <c r="X241" s="50"/>
      <c r="Y241" s="50"/>
      <c r="Z241" s="50"/>
      <c r="AA241" s="51"/>
    </row>
    <row r="242" spans="1:27">
      <c r="A242" s="46">
        <v>733131</v>
      </c>
      <c r="B242" s="46" t="s">
        <v>946</v>
      </c>
      <c r="C242">
        <f t="shared" si="9"/>
        <v>733</v>
      </c>
      <c r="D242">
        <f t="shared" si="10"/>
        <v>7331</v>
      </c>
      <c r="E242">
        <f t="shared" si="11"/>
        <v>73313</v>
      </c>
      <c r="G242" s="46"/>
      <c r="H242" s="46"/>
      <c r="R242" s="49"/>
      <c r="S242" s="49"/>
      <c r="T242" s="46">
        <v>741413</v>
      </c>
      <c r="U242" s="46" t="s">
        <v>987</v>
      </c>
      <c r="V242" s="49"/>
      <c r="W242" s="50"/>
      <c r="X242" s="50"/>
      <c r="Y242" s="50"/>
      <c r="Z242" s="50"/>
      <c r="AA242" s="51"/>
    </row>
    <row r="243" spans="1:27">
      <c r="A243" s="46">
        <v>733133</v>
      </c>
      <c r="B243" s="46" t="s">
        <v>947</v>
      </c>
      <c r="C243">
        <f t="shared" si="9"/>
        <v>733</v>
      </c>
      <c r="D243">
        <f t="shared" si="10"/>
        <v>7331</v>
      </c>
      <c r="E243">
        <f t="shared" si="11"/>
        <v>73313</v>
      </c>
      <c r="G243" s="46"/>
      <c r="H243" s="46"/>
      <c r="R243" s="49"/>
      <c r="S243" s="49"/>
      <c r="T243" s="46">
        <v>741414</v>
      </c>
      <c r="U243" s="46" t="s">
        <v>988</v>
      </c>
      <c r="V243" s="49"/>
      <c r="W243" s="50"/>
      <c r="X243" s="50"/>
      <c r="Y243" s="50"/>
      <c r="Z243" s="50"/>
      <c r="AA243" s="51"/>
    </row>
    <row r="244" spans="1:27">
      <c r="A244" s="46">
        <v>733135</v>
      </c>
      <c r="B244" s="46" t="s">
        <v>948</v>
      </c>
      <c r="C244">
        <f t="shared" si="9"/>
        <v>733</v>
      </c>
      <c r="D244">
        <f t="shared" si="10"/>
        <v>7331</v>
      </c>
      <c r="E244">
        <f t="shared" si="11"/>
        <v>73313</v>
      </c>
      <c r="G244" s="46"/>
      <c r="H244" s="46"/>
      <c r="R244" s="49"/>
      <c r="S244" s="46">
        <v>7415</v>
      </c>
      <c r="T244" s="46">
        <v>741511</v>
      </c>
      <c r="U244" s="46" t="s">
        <v>989</v>
      </c>
      <c r="V244" s="49"/>
      <c r="W244" s="50"/>
      <c r="X244" s="50"/>
      <c r="Y244" s="50"/>
      <c r="Z244" s="50"/>
      <c r="AA244" s="51"/>
    </row>
    <row r="245" spans="1:27">
      <c r="A245" s="46">
        <v>733141</v>
      </c>
      <c r="B245" s="46" t="s">
        <v>949</v>
      </c>
      <c r="C245">
        <f t="shared" si="9"/>
        <v>733</v>
      </c>
      <c r="D245">
        <f t="shared" si="10"/>
        <v>7331</v>
      </c>
      <c r="E245">
        <f t="shared" si="11"/>
        <v>73314</v>
      </c>
      <c r="G245" s="46"/>
      <c r="H245" s="46"/>
      <c r="R245" s="49"/>
      <c r="S245" s="49"/>
      <c r="T245" s="46">
        <v>741512</v>
      </c>
      <c r="U245" s="46" t="s">
        <v>993</v>
      </c>
      <c r="V245" s="49"/>
      <c r="W245" s="50"/>
      <c r="X245" s="50"/>
      <c r="Y245" s="50"/>
      <c r="Z245" s="50"/>
      <c r="AA245" s="51"/>
    </row>
    <row r="246" spans="1:27">
      <c r="A246" s="46">
        <v>733142</v>
      </c>
      <c r="B246" s="46" t="s">
        <v>950</v>
      </c>
      <c r="C246">
        <f t="shared" si="9"/>
        <v>733</v>
      </c>
      <c r="D246">
        <f t="shared" si="10"/>
        <v>7331</v>
      </c>
      <c r="E246">
        <f t="shared" si="11"/>
        <v>73314</v>
      </c>
      <c r="G246" s="46"/>
      <c r="H246" s="46"/>
      <c r="R246" s="49"/>
      <c r="S246" s="49"/>
      <c r="T246" s="46">
        <v>741515</v>
      </c>
      <c r="U246" s="46" t="s">
        <v>990</v>
      </c>
      <c r="V246" s="49"/>
      <c r="W246" s="50"/>
      <c r="X246" s="50"/>
      <c r="Y246" s="50"/>
      <c r="Z246" s="50"/>
      <c r="AA246" s="51"/>
    </row>
    <row r="247" spans="1:27">
      <c r="A247" s="46">
        <v>733144</v>
      </c>
      <c r="B247" s="46" t="s">
        <v>951</v>
      </c>
      <c r="C247">
        <f t="shared" si="9"/>
        <v>733</v>
      </c>
      <c r="D247">
        <f t="shared" si="10"/>
        <v>7331</v>
      </c>
      <c r="E247">
        <f t="shared" si="11"/>
        <v>73314</v>
      </c>
      <c r="G247" s="46"/>
      <c r="H247" s="46"/>
      <c r="R247" s="49"/>
      <c r="S247" s="49"/>
      <c r="T247" s="46">
        <v>741516</v>
      </c>
      <c r="U247" s="46" t="s">
        <v>991</v>
      </c>
      <c r="V247" s="49"/>
      <c r="W247" s="50"/>
      <c r="X247" s="50"/>
      <c r="Y247" s="50"/>
      <c r="Z247" s="50"/>
      <c r="AA247" s="51"/>
    </row>
    <row r="248" spans="1:27">
      <c r="A248" s="46">
        <v>733146</v>
      </c>
      <c r="B248" s="46" t="s">
        <v>952</v>
      </c>
      <c r="C248">
        <f t="shared" si="9"/>
        <v>733</v>
      </c>
      <c r="D248">
        <f t="shared" si="10"/>
        <v>7331</v>
      </c>
      <c r="E248">
        <f t="shared" si="11"/>
        <v>73314</v>
      </c>
      <c r="G248" s="46"/>
      <c r="H248" s="46"/>
      <c r="R248" s="49"/>
      <c r="S248" s="49"/>
      <c r="T248" s="46">
        <v>741517</v>
      </c>
      <c r="U248" s="46" t="s">
        <v>992</v>
      </c>
      <c r="V248" s="49"/>
      <c r="W248" s="50"/>
      <c r="X248" s="50"/>
      <c r="Y248" s="50"/>
      <c r="Z248" s="50"/>
      <c r="AA248" s="51"/>
    </row>
    <row r="249" spans="1:27">
      <c r="A249" s="46">
        <v>733147</v>
      </c>
      <c r="B249" s="46" t="s">
        <v>953</v>
      </c>
      <c r="C249">
        <f t="shared" si="9"/>
        <v>733</v>
      </c>
      <c r="D249">
        <f t="shared" si="10"/>
        <v>7331</v>
      </c>
      <c r="E249">
        <f t="shared" si="11"/>
        <v>73314</v>
      </c>
      <c r="G249" s="46"/>
      <c r="H249" s="46"/>
      <c r="R249" s="49"/>
      <c r="S249" s="49"/>
      <c r="T249" s="46">
        <v>741521</v>
      </c>
      <c r="U249" s="46" t="s">
        <v>994</v>
      </c>
      <c r="V249" s="49"/>
      <c r="W249" s="50"/>
      <c r="X249" s="50"/>
      <c r="Y249" s="50"/>
      <c r="Z249" s="50"/>
      <c r="AA249" s="51"/>
    </row>
    <row r="250" spans="1:27">
      <c r="A250" s="46">
        <v>733148</v>
      </c>
      <c r="B250" s="46" t="s">
        <v>954</v>
      </c>
      <c r="C250">
        <f t="shared" si="9"/>
        <v>733</v>
      </c>
      <c r="D250">
        <f t="shared" si="10"/>
        <v>7331</v>
      </c>
      <c r="E250">
        <f t="shared" si="11"/>
        <v>73314</v>
      </c>
      <c r="G250" s="46"/>
      <c r="H250" s="46"/>
      <c r="R250" s="49"/>
      <c r="S250" s="49"/>
      <c r="T250" s="46">
        <v>741522</v>
      </c>
      <c r="U250" s="46" t="s">
        <v>995</v>
      </c>
      <c r="V250" s="49"/>
      <c r="W250" s="50"/>
      <c r="X250" s="50"/>
      <c r="Y250" s="50"/>
      <c r="Z250" s="50"/>
      <c r="AA250" s="51"/>
    </row>
    <row r="251" spans="1:27">
      <c r="A251" s="46">
        <v>733151</v>
      </c>
      <c r="B251" s="46" t="s">
        <v>955</v>
      </c>
      <c r="C251">
        <f t="shared" si="9"/>
        <v>733</v>
      </c>
      <c r="D251">
        <f t="shared" si="10"/>
        <v>7331</v>
      </c>
      <c r="E251">
        <f t="shared" si="11"/>
        <v>73315</v>
      </c>
      <c r="G251" s="46"/>
      <c r="H251" s="46"/>
      <c r="R251" s="49"/>
      <c r="S251" s="49"/>
      <c r="T251" s="46">
        <v>741524</v>
      </c>
      <c r="U251" s="46" t="s">
        <v>996</v>
      </c>
      <c r="V251" s="49"/>
      <c r="W251" s="50"/>
      <c r="X251" s="50"/>
      <c r="Y251" s="50"/>
      <c r="Z251" s="50"/>
      <c r="AA251" s="51"/>
    </row>
    <row r="252" spans="1:27">
      <c r="A252" s="46">
        <v>733152</v>
      </c>
      <c r="B252" s="46" t="s">
        <v>956</v>
      </c>
      <c r="C252">
        <f t="shared" si="9"/>
        <v>733</v>
      </c>
      <c r="D252">
        <f t="shared" si="10"/>
        <v>7331</v>
      </c>
      <c r="E252">
        <f t="shared" si="11"/>
        <v>73315</v>
      </c>
      <c r="G252" s="46"/>
      <c r="H252" s="46"/>
      <c r="R252" s="49"/>
      <c r="S252" s="49"/>
      <c r="T252" s="46">
        <v>741525</v>
      </c>
      <c r="U252" s="46" t="s">
        <v>997</v>
      </c>
      <c r="V252" s="49"/>
      <c r="W252" s="50"/>
      <c r="X252" s="50"/>
      <c r="Y252" s="50"/>
      <c r="Z252" s="50"/>
      <c r="AA252" s="51"/>
    </row>
    <row r="253" spans="1:27">
      <c r="A253" s="46">
        <v>733154</v>
      </c>
      <c r="B253" s="46" t="s">
        <v>957</v>
      </c>
      <c r="C253">
        <f t="shared" si="9"/>
        <v>733</v>
      </c>
      <c r="D253">
        <f t="shared" si="10"/>
        <v>7331</v>
      </c>
      <c r="E253">
        <f t="shared" si="11"/>
        <v>73315</v>
      </c>
      <c r="G253" s="46"/>
      <c r="H253" s="46"/>
      <c r="R253" s="49"/>
      <c r="S253" s="49"/>
      <c r="T253" s="46">
        <v>741526</v>
      </c>
      <c r="U253" s="46" t="s">
        <v>998</v>
      </c>
      <c r="V253" s="49"/>
      <c r="W253" s="50"/>
      <c r="X253" s="50"/>
      <c r="Y253" s="50"/>
      <c r="Z253" s="50"/>
      <c r="AA253" s="51"/>
    </row>
    <row r="254" spans="1:27">
      <c r="A254" s="46">
        <v>733156</v>
      </c>
      <c r="B254" s="46" t="s">
        <v>958</v>
      </c>
      <c r="C254">
        <f t="shared" si="9"/>
        <v>733</v>
      </c>
      <c r="D254">
        <f t="shared" si="10"/>
        <v>7331</v>
      </c>
      <c r="E254">
        <f t="shared" si="11"/>
        <v>73315</v>
      </c>
      <c r="G254" s="46"/>
      <c r="H254" s="46"/>
      <c r="R254" s="49"/>
      <c r="S254" s="49"/>
      <c r="T254" s="46">
        <v>741528</v>
      </c>
      <c r="U254" s="46" t="s">
        <v>999</v>
      </c>
      <c r="V254" s="49"/>
      <c r="W254" s="50"/>
      <c r="X254" s="50"/>
      <c r="Y254" s="50"/>
      <c r="Z254" s="50"/>
      <c r="AA254" s="51"/>
    </row>
    <row r="255" spans="1:27">
      <c r="A255" s="46">
        <v>733157</v>
      </c>
      <c r="B255" s="46" t="s">
        <v>959</v>
      </c>
      <c r="C255">
        <f t="shared" si="9"/>
        <v>733</v>
      </c>
      <c r="D255">
        <f t="shared" si="10"/>
        <v>7331</v>
      </c>
      <c r="E255">
        <f t="shared" si="11"/>
        <v>73315</v>
      </c>
      <c r="G255" s="46"/>
      <c r="H255" s="46"/>
      <c r="R255" s="49"/>
      <c r="S255" s="49"/>
      <c r="T255" s="46">
        <v>741531</v>
      </c>
      <c r="U255" s="46" t="s">
        <v>1000</v>
      </c>
      <c r="V255" s="49"/>
      <c r="W255" s="50"/>
      <c r="X255" s="50"/>
      <c r="Y255" s="50"/>
      <c r="Z255" s="50"/>
      <c r="AA255" s="51"/>
    </row>
    <row r="256" spans="1:27">
      <c r="A256" s="46">
        <v>733158</v>
      </c>
      <c r="B256" s="46" t="s">
        <v>960</v>
      </c>
      <c r="C256">
        <f t="shared" si="9"/>
        <v>733</v>
      </c>
      <c r="D256">
        <f t="shared" si="10"/>
        <v>7331</v>
      </c>
      <c r="E256">
        <f t="shared" si="11"/>
        <v>73315</v>
      </c>
      <c r="G256" s="46"/>
      <c r="H256" s="46"/>
      <c r="R256" s="49"/>
      <c r="S256" s="49"/>
      <c r="T256" s="46">
        <v>741532</v>
      </c>
      <c r="U256" s="46" t="s">
        <v>1001</v>
      </c>
      <c r="V256" s="49"/>
      <c r="W256" s="50"/>
      <c r="X256" s="50"/>
      <c r="Y256" s="50"/>
      <c r="Z256" s="50"/>
      <c r="AA256" s="51"/>
    </row>
    <row r="257" spans="1:27">
      <c r="A257" s="46">
        <v>733162</v>
      </c>
      <c r="B257" s="46" t="s">
        <v>961</v>
      </c>
      <c r="C257">
        <f t="shared" si="9"/>
        <v>733</v>
      </c>
      <c r="D257">
        <f t="shared" si="10"/>
        <v>7331</v>
      </c>
      <c r="E257">
        <f t="shared" si="11"/>
        <v>73316</v>
      </c>
      <c r="G257" s="46"/>
      <c r="H257" s="46"/>
      <c r="R257" s="49"/>
      <c r="S257" s="49"/>
      <c r="T257" s="46">
        <v>741533</v>
      </c>
      <c r="U257" s="46" t="s">
        <v>1002</v>
      </c>
      <c r="V257" s="49"/>
      <c r="W257" s="50"/>
      <c r="X257" s="50"/>
      <c r="Y257" s="50"/>
      <c r="Z257" s="50"/>
      <c r="AA257" s="51"/>
    </row>
    <row r="258" spans="1:27">
      <c r="A258" s="46">
        <v>733163</v>
      </c>
      <c r="B258" s="46" t="s">
        <v>962</v>
      </c>
      <c r="C258">
        <f t="shared" si="9"/>
        <v>733</v>
      </c>
      <c r="D258">
        <f t="shared" si="10"/>
        <v>7331</v>
      </c>
      <c r="E258">
        <f t="shared" si="11"/>
        <v>73316</v>
      </c>
      <c r="G258" s="46"/>
      <c r="H258" s="46"/>
      <c r="R258" s="49"/>
      <c r="S258" s="49"/>
      <c r="T258" s="46">
        <v>741534</v>
      </c>
      <c r="U258" s="46" t="s">
        <v>1003</v>
      </c>
      <c r="V258" s="49"/>
      <c r="W258" s="50"/>
      <c r="X258" s="50"/>
      <c r="Y258" s="50"/>
      <c r="Z258" s="50"/>
      <c r="AA258" s="51"/>
    </row>
    <row r="259" spans="1:27">
      <c r="A259" s="46">
        <v>733164</v>
      </c>
      <c r="B259" s="46" t="s">
        <v>963</v>
      </c>
      <c r="C259">
        <f t="shared" si="9"/>
        <v>733</v>
      </c>
      <c r="D259">
        <f t="shared" si="10"/>
        <v>7331</v>
      </c>
      <c r="E259">
        <f t="shared" si="11"/>
        <v>73316</v>
      </c>
      <c r="G259" s="46"/>
      <c r="H259" s="46"/>
      <c r="R259" s="49"/>
      <c r="S259" s="49"/>
      <c r="T259" s="46">
        <v>741535</v>
      </c>
      <c r="U259" s="46" t="s">
        <v>1004</v>
      </c>
      <c r="V259" s="49"/>
      <c r="W259" s="50"/>
      <c r="X259" s="50"/>
      <c r="Y259" s="50"/>
      <c r="Z259" s="50"/>
      <c r="AA259" s="51"/>
    </row>
    <row r="260" spans="1:27">
      <c r="A260" s="46">
        <v>733166</v>
      </c>
      <c r="B260" s="46" t="s">
        <v>964</v>
      </c>
      <c r="C260">
        <f t="shared" si="9"/>
        <v>733</v>
      </c>
      <c r="D260">
        <f t="shared" si="10"/>
        <v>7331</v>
      </c>
      <c r="E260">
        <f t="shared" si="11"/>
        <v>73316</v>
      </c>
      <c r="G260" s="46"/>
      <c r="H260" s="46"/>
      <c r="R260" s="49"/>
      <c r="S260" s="49"/>
      <c r="T260" s="46">
        <v>741536</v>
      </c>
      <c r="U260" s="46" t="s">
        <v>1005</v>
      </c>
      <c r="V260" s="49"/>
      <c r="W260" s="50"/>
      <c r="X260" s="50"/>
      <c r="Y260" s="50"/>
      <c r="Z260" s="50"/>
      <c r="AA260" s="51"/>
    </row>
    <row r="261" spans="1:27">
      <c r="A261" s="46">
        <v>733167</v>
      </c>
      <c r="B261" s="46" t="s">
        <v>965</v>
      </c>
      <c r="C261">
        <f t="shared" si="9"/>
        <v>733</v>
      </c>
      <c r="D261">
        <f t="shared" si="10"/>
        <v>7331</v>
      </c>
      <c r="E261">
        <f t="shared" si="11"/>
        <v>73316</v>
      </c>
      <c r="G261" s="46"/>
      <c r="H261" s="46"/>
      <c r="R261" s="49"/>
      <c r="S261" s="49"/>
      <c r="T261" s="46">
        <v>741537</v>
      </c>
      <c r="U261" s="46" t="s">
        <v>1007</v>
      </c>
      <c r="V261" s="49"/>
      <c r="W261" s="50"/>
      <c r="X261" s="50"/>
      <c r="Y261" s="50"/>
      <c r="Z261" s="50"/>
      <c r="AA261" s="51"/>
    </row>
    <row r="262" spans="1:27">
      <c r="A262" s="46">
        <v>733168</v>
      </c>
      <c r="B262" s="46" t="s">
        <v>966</v>
      </c>
      <c r="C262">
        <f t="shared" si="9"/>
        <v>733</v>
      </c>
      <c r="D262">
        <f t="shared" si="10"/>
        <v>7331</v>
      </c>
      <c r="E262">
        <f t="shared" si="11"/>
        <v>73316</v>
      </c>
      <c r="G262" s="46"/>
      <c r="H262" s="46"/>
      <c r="R262" s="49"/>
      <c r="S262" s="49"/>
      <c r="T262" s="46">
        <v>741538</v>
      </c>
      <c r="U262" s="46" t="s">
        <v>1006</v>
      </c>
      <c r="V262" s="49"/>
      <c r="W262" s="50"/>
      <c r="X262" s="50"/>
      <c r="Y262" s="50"/>
      <c r="Z262" s="50"/>
      <c r="AA262" s="51"/>
    </row>
    <row r="263" spans="1:27">
      <c r="A263" s="46">
        <v>733231</v>
      </c>
      <c r="B263" s="46" t="s">
        <v>967</v>
      </c>
      <c r="C263">
        <f t="shared" si="9"/>
        <v>733</v>
      </c>
      <c r="D263">
        <f t="shared" si="10"/>
        <v>7332</v>
      </c>
      <c r="E263">
        <f t="shared" si="11"/>
        <v>73323</v>
      </c>
      <c r="G263" s="46"/>
      <c r="H263" s="46"/>
      <c r="R263" s="49"/>
      <c r="S263" s="49"/>
      <c r="T263" s="46">
        <v>741541</v>
      </c>
      <c r="U263" s="46" t="s">
        <v>1008</v>
      </c>
      <c r="V263" s="49"/>
      <c r="W263" s="50"/>
      <c r="X263" s="50"/>
      <c r="Y263" s="50"/>
      <c r="Z263" s="50"/>
      <c r="AA263" s="51"/>
    </row>
    <row r="264" spans="1:27">
      <c r="A264" s="46">
        <v>733241</v>
      </c>
      <c r="B264" s="46" t="s">
        <v>968</v>
      </c>
      <c r="C264">
        <f t="shared" si="9"/>
        <v>733</v>
      </c>
      <c r="D264">
        <f t="shared" si="10"/>
        <v>7332</v>
      </c>
      <c r="E264">
        <f t="shared" si="11"/>
        <v>73324</v>
      </c>
      <c r="G264" s="46"/>
      <c r="H264" s="46"/>
      <c r="R264" s="49"/>
      <c r="S264" s="49"/>
      <c r="T264" s="46">
        <v>741542</v>
      </c>
      <c r="U264" s="46" t="s">
        <v>1009</v>
      </c>
      <c r="V264" s="49"/>
      <c r="W264" s="50"/>
      <c r="X264" s="50"/>
      <c r="Y264" s="50"/>
      <c r="Z264" s="50"/>
      <c r="AA264" s="51"/>
    </row>
    <row r="265" spans="1:27">
      <c r="A265" s="46">
        <v>733242</v>
      </c>
      <c r="B265" s="46" t="s">
        <v>969</v>
      </c>
      <c r="C265">
        <f t="shared" si="9"/>
        <v>733</v>
      </c>
      <c r="D265">
        <f t="shared" si="10"/>
        <v>7332</v>
      </c>
      <c r="E265">
        <f t="shared" si="11"/>
        <v>73324</v>
      </c>
      <c r="G265" s="46"/>
      <c r="H265" s="46"/>
      <c r="R265" s="49"/>
      <c r="S265" s="49"/>
      <c r="T265" s="46">
        <v>741543</v>
      </c>
      <c r="U265" s="46" t="s">
        <v>1010</v>
      </c>
      <c r="V265" s="49"/>
      <c r="W265" s="50"/>
      <c r="X265" s="50"/>
      <c r="Y265" s="50"/>
      <c r="Z265" s="50"/>
      <c r="AA265" s="51"/>
    </row>
    <row r="266" spans="1:27">
      <c r="A266" s="46">
        <v>733251</v>
      </c>
      <c r="B266" s="46" t="s">
        <v>970</v>
      </c>
      <c r="C266">
        <f t="shared" si="9"/>
        <v>733</v>
      </c>
      <c r="D266">
        <f t="shared" si="10"/>
        <v>7332</v>
      </c>
      <c r="E266">
        <f t="shared" si="11"/>
        <v>73325</v>
      </c>
      <c r="G266" s="46"/>
      <c r="H266" s="46"/>
      <c r="R266" s="49"/>
      <c r="S266" s="49"/>
      <c r="T266" s="46">
        <v>741544</v>
      </c>
      <c r="U266" s="46" t="s">
        <v>1011</v>
      </c>
      <c r="V266" s="49"/>
      <c r="W266" s="50"/>
      <c r="X266" s="50"/>
      <c r="Y266" s="50"/>
      <c r="Z266" s="50"/>
      <c r="AA266" s="51"/>
    </row>
    <row r="267" spans="1:27">
      <c r="A267" s="46">
        <v>733252</v>
      </c>
      <c r="B267" s="46" t="s">
        <v>971</v>
      </c>
      <c r="C267">
        <f t="shared" si="9"/>
        <v>733</v>
      </c>
      <c r="D267">
        <f t="shared" si="10"/>
        <v>7332</v>
      </c>
      <c r="E267">
        <f t="shared" si="11"/>
        <v>73325</v>
      </c>
      <c r="G267" s="46"/>
      <c r="H267" s="46"/>
      <c r="R267" s="49"/>
      <c r="S267" s="49"/>
      <c r="T267" s="46">
        <v>741551</v>
      </c>
      <c r="U267" s="46" t="s">
        <v>1021</v>
      </c>
      <c r="V267" s="49"/>
      <c r="W267" s="50"/>
      <c r="X267" s="50"/>
      <c r="Y267" s="50"/>
      <c r="Z267" s="50"/>
      <c r="AA267" s="51"/>
    </row>
    <row r="268" spans="1:27">
      <c r="A268" s="46">
        <v>733253</v>
      </c>
      <c r="B268" s="46" t="s">
        <v>972</v>
      </c>
      <c r="C268">
        <f t="shared" si="9"/>
        <v>733</v>
      </c>
      <c r="D268">
        <f t="shared" si="10"/>
        <v>7332</v>
      </c>
      <c r="E268">
        <f t="shared" si="11"/>
        <v>73325</v>
      </c>
      <c r="G268" s="46"/>
      <c r="H268" s="46"/>
      <c r="R268" s="49"/>
      <c r="S268" s="49"/>
      <c r="T268" s="46">
        <v>741562</v>
      </c>
      <c r="U268" s="46" t="s">
        <v>1012</v>
      </c>
      <c r="V268" s="49"/>
      <c r="W268" s="50"/>
      <c r="X268" s="50"/>
      <c r="Y268" s="50"/>
      <c r="Z268" s="50"/>
      <c r="AA268" s="51"/>
    </row>
    <row r="269" spans="1:27">
      <c r="A269" s="46">
        <v>733221</v>
      </c>
      <c r="B269" s="46" t="s">
        <v>973</v>
      </c>
      <c r="C269">
        <f t="shared" si="9"/>
        <v>733</v>
      </c>
      <c r="D269">
        <f t="shared" si="10"/>
        <v>7332</v>
      </c>
      <c r="E269">
        <f t="shared" si="11"/>
        <v>73322</v>
      </c>
      <c r="G269" s="46"/>
      <c r="H269" s="46"/>
      <c r="R269" s="49"/>
      <c r="S269" s="49"/>
      <c r="T269" s="46">
        <v>741563</v>
      </c>
      <c r="U269" s="46" t="s">
        <v>1013</v>
      </c>
      <c r="V269" s="49"/>
      <c r="W269" s="50"/>
      <c r="X269" s="50"/>
      <c r="Y269" s="50"/>
      <c r="Z269" s="50"/>
      <c r="AA269" s="51"/>
    </row>
    <row r="270" spans="1:27">
      <c r="A270" s="46">
        <v>741122</v>
      </c>
      <c r="B270" s="46" t="s">
        <v>974</v>
      </c>
      <c r="C270">
        <f t="shared" si="9"/>
        <v>741</v>
      </c>
      <c r="D270">
        <f t="shared" si="10"/>
        <v>7411</v>
      </c>
      <c r="E270">
        <f t="shared" si="11"/>
        <v>74112</v>
      </c>
      <c r="G270" s="46"/>
      <c r="H270" s="46"/>
      <c r="R270" s="49"/>
      <c r="S270" s="49"/>
      <c r="T270" s="46">
        <v>741565</v>
      </c>
      <c r="U270" s="46" t="s">
        <v>1014</v>
      </c>
      <c r="V270" s="49"/>
      <c r="W270" s="50"/>
      <c r="X270" s="50"/>
      <c r="Y270" s="50"/>
      <c r="Z270" s="50"/>
      <c r="AA270" s="51"/>
    </row>
    <row r="271" spans="1:27">
      <c r="A271" s="46">
        <v>741131</v>
      </c>
      <c r="B271" s="46" t="s">
        <v>975</v>
      </c>
      <c r="C271">
        <f t="shared" si="9"/>
        <v>741</v>
      </c>
      <c r="D271">
        <f t="shared" si="10"/>
        <v>7411</v>
      </c>
      <c r="E271">
        <f t="shared" si="11"/>
        <v>74113</v>
      </c>
      <c r="G271" s="46"/>
      <c r="H271" s="46"/>
      <c r="R271" s="49"/>
      <c r="S271" s="49"/>
      <c r="T271" s="46">
        <v>741566</v>
      </c>
      <c r="U271" s="46" t="s">
        <v>1015</v>
      </c>
      <c r="V271" s="49"/>
      <c r="W271" s="50"/>
      <c r="X271" s="50"/>
      <c r="Y271" s="50"/>
      <c r="Z271" s="50"/>
      <c r="AA271" s="51"/>
    </row>
    <row r="272" spans="1:27">
      <c r="A272" s="46">
        <v>741141</v>
      </c>
      <c r="B272" s="46" t="s">
        <v>976</v>
      </c>
      <c r="C272">
        <f t="shared" si="9"/>
        <v>741</v>
      </c>
      <c r="D272">
        <f t="shared" si="10"/>
        <v>7411</v>
      </c>
      <c r="E272">
        <f t="shared" si="11"/>
        <v>74114</v>
      </c>
      <c r="G272" s="46"/>
      <c r="H272" s="46"/>
      <c r="R272" s="49"/>
      <c r="S272" s="49"/>
      <c r="T272" s="46">
        <v>741567</v>
      </c>
      <c r="U272" s="46" t="s">
        <v>1016</v>
      </c>
      <c r="V272" s="49"/>
      <c r="W272" s="50"/>
      <c r="X272" s="50"/>
      <c r="Y272" s="50"/>
      <c r="Z272" s="50"/>
      <c r="AA272" s="51"/>
    </row>
    <row r="273" spans="1:27">
      <c r="A273" s="46">
        <v>741142</v>
      </c>
      <c r="B273" s="46" t="s">
        <v>977</v>
      </c>
      <c r="C273">
        <f t="shared" si="9"/>
        <v>741</v>
      </c>
      <c r="D273">
        <f t="shared" si="10"/>
        <v>7411</v>
      </c>
      <c r="E273">
        <f t="shared" si="11"/>
        <v>74114</v>
      </c>
      <c r="G273" s="46"/>
      <c r="H273" s="46"/>
      <c r="R273" s="49"/>
      <c r="S273" s="49"/>
      <c r="T273" s="46">
        <v>741581</v>
      </c>
      <c r="U273" s="46" t="s">
        <v>1017</v>
      </c>
      <c r="V273" s="49"/>
      <c r="W273" s="50"/>
      <c r="X273" s="50"/>
      <c r="Y273" s="50"/>
      <c r="Z273" s="50"/>
      <c r="AA273" s="51"/>
    </row>
    <row r="274" spans="1:27">
      <c r="A274" s="46">
        <v>741151</v>
      </c>
      <c r="B274" s="46" t="s">
        <v>978</v>
      </c>
      <c r="C274">
        <f t="shared" si="9"/>
        <v>741</v>
      </c>
      <c r="D274">
        <f t="shared" si="10"/>
        <v>7411</v>
      </c>
      <c r="E274">
        <f t="shared" si="11"/>
        <v>74115</v>
      </c>
      <c r="G274" s="46"/>
      <c r="H274" s="46"/>
      <c r="R274" s="49"/>
      <c r="S274" s="49"/>
      <c r="T274" s="46">
        <v>741582</v>
      </c>
      <c r="U274" s="46" t="s">
        <v>1018</v>
      </c>
      <c r="V274" s="49"/>
      <c r="W274" s="50"/>
      <c r="X274" s="50"/>
      <c r="Y274" s="50"/>
      <c r="Z274" s="50"/>
      <c r="AA274" s="51"/>
    </row>
    <row r="275" spans="1:27">
      <c r="A275" s="46">
        <v>741152</v>
      </c>
      <c r="B275" s="46" t="s">
        <v>979</v>
      </c>
      <c r="C275">
        <f t="shared" si="9"/>
        <v>741</v>
      </c>
      <c r="D275">
        <f t="shared" si="10"/>
        <v>7411</v>
      </c>
      <c r="E275">
        <f t="shared" si="11"/>
        <v>74115</v>
      </c>
      <c r="G275" s="46"/>
      <c r="H275" s="46"/>
      <c r="R275" s="49"/>
      <c r="S275" s="49"/>
      <c r="T275" s="46">
        <v>741591</v>
      </c>
      <c r="U275" s="46" t="s">
        <v>1019</v>
      </c>
      <c r="V275" s="49"/>
      <c r="W275" s="50"/>
      <c r="X275" s="50"/>
      <c r="Y275" s="50"/>
      <c r="Z275" s="50"/>
      <c r="AA275" s="51"/>
    </row>
    <row r="276" spans="1:27">
      <c r="A276" s="46">
        <v>741221</v>
      </c>
      <c r="B276" s="46" t="s">
        <v>980</v>
      </c>
      <c r="C276">
        <f t="shared" si="9"/>
        <v>741</v>
      </c>
      <c r="D276">
        <f t="shared" si="10"/>
        <v>7412</v>
      </c>
      <c r="E276">
        <f t="shared" si="11"/>
        <v>74122</v>
      </c>
      <c r="G276" s="46"/>
      <c r="H276" s="46"/>
      <c r="R276" s="49"/>
      <c r="S276" s="49"/>
      <c r="T276" s="46">
        <v>741593</v>
      </c>
      <c r="U276" s="46" t="s">
        <v>1020</v>
      </c>
      <c r="V276" s="49"/>
      <c r="W276" s="50"/>
      <c r="X276" s="50"/>
      <c r="Y276" s="50"/>
      <c r="Z276" s="50"/>
      <c r="AA276" s="51"/>
    </row>
    <row r="277" spans="1:27">
      <c r="A277" s="46">
        <v>741222</v>
      </c>
      <c r="B277" s="46" t="s">
        <v>981</v>
      </c>
      <c r="C277">
        <f t="shared" si="9"/>
        <v>741</v>
      </c>
      <c r="D277">
        <f t="shared" si="10"/>
        <v>7412</v>
      </c>
      <c r="E277">
        <f t="shared" si="11"/>
        <v>74122</v>
      </c>
      <c r="G277" s="46"/>
      <c r="H277" s="46"/>
      <c r="R277" s="46">
        <v>742</v>
      </c>
      <c r="S277" s="46">
        <v>7421</v>
      </c>
      <c r="T277" s="46">
        <v>742121</v>
      </c>
      <c r="U277" s="46" t="s">
        <v>1028</v>
      </c>
      <c r="V277" s="49"/>
      <c r="W277" s="50"/>
      <c r="X277" s="50"/>
      <c r="Y277" s="50"/>
      <c r="Z277" s="50"/>
      <c r="AA277" s="51"/>
    </row>
    <row r="278" spans="1:27">
      <c r="A278" s="46">
        <v>741223</v>
      </c>
      <c r="B278" s="46" t="s">
        <v>982</v>
      </c>
      <c r="C278">
        <f t="shared" si="9"/>
        <v>741</v>
      </c>
      <c r="D278">
        <f t="shared" si="10"/>
        <v>7412</v>
      </c>
      <c r="E278">
        <f t="shared" si="11"/>
        <v>74122</v>
      </c>
      <c r="G278" s="46"/>
      <c r="H278" s="46"/>
      <c r="R278" s="49"/>
      <c r="S278" s="49"/>
      <c r="T278" s="46">
        <v>742122</v>
      </c>
      <c r="U278" s="46" t="s">
        <v>1022</v>
      </c>
      <c r="V278" s="49"/>
      <c r="W278" s="50"/>
      <c r="X278" s="50"/>
      <c r="Y278" s="50"/>
      <c r="Z278" s="50"/>
      <c r="AA278" s="51"/>
    </row>
    <row r="279" spans="1:27">
      <c r="A279" s="46">
        <v>741224</v>
      </c>
      <c r="B279" s="46" t="s">
        <v>983</v>
      </c>
      <c r="C279">
        <f t="shared" si="9"/>
        <v>741</v>
      </c>
      <c r="D279">
        <f t="shared" si="10"/>
        <v>7412</v>
      </c>
      <c r="E279">
        <f t="shared" si="11"/>
        <v>74122</v>
      </c>
      <c r="G279" s="46"/>
      <c r="H279" s="46"/>
      <c r="R279" s="49"/>
      <c r="S279" s="49"/>
      <c r="T279" s="46">
        <v>742123</v>
      </c>
      <c r="U279" s="46" t="s">
        <v>1023</v>
      </c>
      <c r="V279" s="49"/>
      <c r="W279" s="50"/>
      <c r="X279" s="50"/>
      <c r="Y279" s="50"/>
      <c r="Z279" s="50"/>
      <c r="AA279" s="51"/>
    </row>
    <row r="280" spans="1:27">
      <c r="A280" s="46">
        <v>741241</v>
      </c>
      <c r="B280" s="46" t="s">
        <v>984</v>
      </c>
      <c r="C280">
        <f t="shared" si="9"/>
        <v>741</v>
      </c>
      <c r="D280">
        <f t="shared" si="10"/>
        <v>7412</v>
      </c>
      <c r="E280">
        <f t="shared" si="11"/>
        <v>74124</v>
      </c>
      <c r="G280" s="46"/>
      <c r="H280" s="46"/>
      <c r="R280" s="49"/>
      <c r="S280" s="49"/>
      <c r="T280" s="46">
        <v>742124</v>
      </c>
      <c r="U280" s="46" t="s">
        <v>1024</v>
      </c>
      <c r="V280" s="49"/>
      <c r="W280" s="50"/>
      <c r="X280" s="50"/>
      <c r="Y280" s="50"/>
      <c r="Z280" s="50"/>
      <c r="AA280" s="51"/>
    </row>
    <row r="281" spans="1:27">
      <c r="A281" s="46">
        <v>741262</v>
      </c>
      <c r="B281" s="46" t="s">
        <v>985</v>
      </c>
      <c r="C281">
        <f t="shared" si="9"/>
        <v>741</v>
      </c>
      <c r="D281">
        <f t="shared" si="10"/>
        <v>7412</v>
      </c>
      <c r="E281">
        <f t="shared" si="11"/>
        <v>74126</v>
      </c>
      <c r="G281" s="46"/>
      <c r="H281" s="46"/>
      <c r="R281" s="49"/>
      <c r="S281" s="49"/>
      <c r="T281" s="46">
        <v>742126</v>
      </c>
      <c r="U281" s="46" t="s">
        <v>1027</v>
      </c>
      <c r="V281" s="49"/>
      <c r="W281" s="50"/>
      <c r="X281" s="50"/>
      <c r="Y281" s="50"/>
      <c r="Z281" s="50"/>
      <c r="AA281" s="51"/>
    </row>
    <row r="282" spans="1:27">
      <c r="A282" s="46">
        <v>741411</v>
      </c>
      <c r="B282" s="46" t="s">
        <v>986</v>
      </c>
      <c r="C282">
        <f t="shared" si="9"/>
        <v>741</v>
      </c>
      <c r="D282">
        <f t="shared" si="10"/>
        <v>7414</v>
      </c>
      <c r="E282">
        <f t="shared" si="11"/>
        <v>74141</v>
      </c>
      <c r="G282" s="46"/>
      <c r="H282" s="46"/>
      <c r="R282" s="49"/>
      <c r="S282" s="49"/>
      <c r="T282" s="46">
        <v>742128</v>
      </c>
      <c r="U282" s="46" t="s">
        <v>1025</v>
      </c>
      <c r="V282" s="49"/>
      <c r="W282" s="50"/>
      <c r="X282" s="50"/>
      <c r="Y282" s="50"/>
      <c r="Z282" s="50"/>
      <c r="AA282" s="51"/>
    </row>
    <row r="283" spans="1:27">
      <c r="A283" s="46">
        <v>741413</v>
      </c>
      <c r="B283" s="46" t="s">
        <v>987</v>
      </c>
      <c r="C283">
        <f t="shared" si="9"/>
        <v>741</v>
      </c>
      <c r="D283">
        <f t="shared" si="10"/>
        <v>7414</v>
      </c>
      <c r="E283">
        <f t="shared" si="11"/>
        <v>74141</v>
      </c>
      <c r="G283" s="46"/>
      <c r="H283" s="46"/>
      <c r="R283" s="49"/>
      <c r="S283" s="49"/>
      <c r="T283" s="46">
        <v>742129</v>
      </c>
      <c r="U283" s="46" t="s">
        <v>1026</v>
      </c>
      <c r="V283" s="49"/>
      <c r="W283" s="50"/>
      <c r="X283" s="50"/>
      <c r="Y283" s="50"/>
      <c r="Z283" s="50"/>
      <c r="AA283" s="51"/>
    </row>
    <row r="284" spans="1:27">
      <c r="A284" s="46">
        <v>741414</v>
      </c>
      <c r="B284" s="46" t="s">
        <v>988</v>
      </c>
      <c r="C284">
        <f t="shared" si="9"/>
        <v>741</v>
      </c>
      <c r="D284">
        <f t="shared" si="10"/>
        <v>7414</v>
      </c>
      <c r="E284">
        <f t="shared" si="11"/>
        <v>74141</v>
      </c>
      <c r="G284" s="46"/>
      <c r="H284" s="46"/>
      <c r="R284" s="49"/>
      <c r="S284" s="49"/>
      <c r="T284" s="46">
        <v>742135</v>
      </c>
      <c r="U284" s="46" t="s">
        <v>1029</v>
      </c>
      <c r="V284" s="49"/>
      <c r="W284" s="50"/>
      <c r="X284" s="50"/>
      <c r="Y284" s="50"/>
      <c r="Z284" s="50"/>
      <c r="AA284" s="51"/>
    </row>
    <row r="285" spans="1:27">
      <c r="A285" s="46">
        <v>741511</v>
      </c>
      <c r="B285" s="46" t="s">
        <v>989</v>
      </c>
      <c r="C285">
        <f t="shared" si="9"/>
        <v>741</v>
      </c>
      <c r="D285">
        <f t="shared" si="10"/>
        <v>7415</v>
      </c>
      <c r="E285">
        <f t="shared" si="11"/>
        <v>74151</v>
      </c>
      <c r="G285" s="46"/>
      <c r="H285" s="46"/>
      <c r="R285" s="49"/>
      <c r="S285" s="49"/>
      <c r="T285" s="46">
        <v>742141</v>
      </c>
      <c r="U285" s="46" t="s">
        <v>1030</v>
      </c>
      <c r="V285" s="49"/>
      <c r="W285" s="50"/>
      <c r="X285" s="50"/>
      <c r="Y285" s="50"/>
      <c r="Z285" s="50"/>
      <c r="AA285" s="51"/>
    </row>
    <row r="286" spans="1:27">
      <c r="A286" s="46">
        <v>741515</v>
      </c>
      <c r="B286" s="46" t="s">
        <v>990</v>
      </c>
      <c r="C286">
        <f t="shared" si="9"/>
        <v>741</v>
      </c>
      <c r="D286">
        <f t="shared" si="10"/>
        <v>7415</v>
      </c>
      <c r="E286">
        <f t="shared" si="11"/>
        <v>74151</v>
      </c>
      <c r="G286" s="46"/>
      <c r="H286" s="46"/>
      <c r="R286" s="49"/>
      <c r="S286" s="49"/>
      <c r="T286" s="46">
        <v>742142</v>
      </c>
      <c r="U286" s="46" t="s">
        <v>1031</v>
      </c>
      <c r="V286" s="49"/>
      <c r="W286" s="50"/>
      <c r="X286" s="50"/>
      <c r="Y286" s="50"/>
      <c r="Z286" s="50"/>
      <c r="AA286" s="51"/>
    </row>
    <row r="287" spans="1:27">
      <c r="A287" s="46">
        <v>741516</v>
      </c>
      <c r="B287" s="46" t="s">
        <v>991</v>
      </c>
      <c r="C287">
        <f t="shared" si="9"/>
        <v>741</v>
      </c>
      <c r="D287">
        <f t="shared" si="10"/>
        <v>7415</v>
      </c>
      <c r="E287">
        <f t="shared" si="11"/>
        <v>74151</v>
      </c>
      <c r="G287" s="46"/>
      <c r="H287" s="46"/>
      <c r="R287" s="49"/>
      <c r="S287" s="49"/>
      <c r="T287" s="46">
        <v>742143</v>
      </c>
      <c r="U287" s="46" t="s">
        <v>1032</v>
      </c>
      <c r="V287" s="49"/>
      <c r="W287" s="50"/>
      <c r="X287" s="50"/>
      <c r="Y287" s="50"/>
      <c r="Z287" s="50"/>
      <c r="AA287" s="51"/>
    </row>
    <row r="288" spans="1:27">
      <c r="A288" s="46">
        <v>741517</v>
      </c>
      <c r="B288" s="46" t="s">
        <v>992</v>
      </c>
      <c r="C288">
        <f t="shared" si="9"/>
        <v>741</v>
      </c>
      <c r="D288">
        <f t="shared" si="10"/>
        <v>7415</v>
      </c>
      <c r="E288">
        <f t="shared" si="11"/>
        <v>74151</v>
      </c>
      <c r="G288" s="46"/>
      <c r="H288" s="46"/>
      <c r="R288" s="49"/>
      <c r="S288" s="49"/>
      <c r="T288" s="46">
        <v>742144</v>
      </c>
      <c r="U288" s="46" t="s">
        <v>1033</v>
      </c>
      <c r="V288" s="49"/>
      <c r="W288" s="50"/>
      <c r="X288" s="50"/>
      <c r="Y288" s="50"/>
      <c r="Z288" s="50"/>
      <c r="AA288" s="51"/>
    </row>
    <row r="289" spans="1:27">
      <c r="A289" s="46">
        <v>741512</v>
      </c>
      <c r="B289" s="46" t="s">
        <v>993</v>
      </c>
      <c r="C289">
        <f t="shared" si="9"/>
        <v>741</v>
      </c>
      <c r="D289">
        <f t="shared" si="10"/>
        <v>7415</v>
      </c>
      <c r="E289">
        <f t="shared" si="11"/>
        <v>74151</v>
      </c>
      <c r="G289" s="46"/>
      <c r="H289" s="46"/>
      <c r="R289" s="49"/>
      <c r="S289" s="49"/>
      <c r="T289" s="46">
        <v>742145</v>
      </c>
      <c r="U289" s="46" t="s">
        <v>1034</v>
      </c>
      <c r="V289" s="49"/>
      <c r="W289" s="50"/>
      <c r="X289" s="50"/>
      <c r="Y289" s="50"/>
      <c r="Z289" s="50"/>
      <c r="AA289" s="51"/>
    </row>
    <row r="290" spans="1:27">
      <c r="A290" s="46">
        <v>741521</v>
      </c>
      <c r="B290" s="46" t="s">
        <v>994</v>
      </c>
      <c r="C290">
        <f t="shared" si="9"/>
        <v>741</v>
      </c>
      <c r="D290">
        <f t="shared" si="10"/>
        <v>7415</v>
      </c>
      <c r="E290">
        <f t="shared" si="11"/>
        <v>74152</v>
      </c>
      <c r="G290" s="46"/>
      <c r="H290" s="46"/>
      <c r="R290" s="49"/>
      <c r="S290" s="49"/>
      <c r="T290" s="46">
        <v>742146</v>
      </c>
      <c r="U290" s="46" t="s">
        <v>1035</v>
      </c>
      <c r="V290" s="49"/>
      <c r="W290" s="50"/>
      <c r="X290" s="50"/>
      <c r="Y290" s="50"/>
      <c r="Z290" s="50"/>
      <c r="AA290" s="51"/>
    </row>
    <row r="291" spans="1:27">
      <c r="A291" s="46">
        <v>741522</v>
      </c>
      <c r="B291" s="46" t="s">
        <v>995</v>
      </c>
      <c r="C291">
        <f t="shared" si="9"/>
        <v>741</v>
      </c>
      <c r="D291">
        <f t="shared" si="10"/>
        <v>7415</v>
      </c>
      <c r="E291">
        <f t="shared" si="11"/>
        <v>74152</v>
      </c>
      <c r="G291" s="46"/>
      <c r="H291" s="46"/>
      <c r="R291" s="49"/>
      <c r="S291" s="49"/>
      <c r="T291" s="46">
        <v>742151</v>
      </c>
      <c r="U291" s="46" t="s">
        <v>1036</v>
      </c>
      <c r="V291" s="49"/>
      <c r="W291" s="50"/>
      <c r="X291" s="50"/>
      <c r="Y291" s="50"/>
      <c r="Z291" s="50"/>
      <c r="AA291" s="51"/>
    </row>
    <row r="292" spans="1:27">
      <c r="A292" s="46">
        <v>741524</v>
      </c>
      <c r="B292" s="46" t="s">
        <v>996</v>
      </c>
      <c r="C292">
        <f t="shared" si="9"/>
        <v>741</v>
      </c>
      <c r="D292">
        <f t="shared" si="10"/>
        <v>7415</v>
      </c>
      <c r="E292">
        <f t="shared" si="11"/>
        <v>74152</v>
      </c>
      <c r="G292" s="46"/>
      <c r="H292" s="46"/>
      <c r="R292" s="49"/>
      <c r="S292" s="49"/>
      <c r="T292" s="46">
        <v>742152</v>
      </c>
      <c r="U292" s="46" t="s">
        <v>1037</v>
      </c>
      <c r="V292" s="49"/>
      <c r="W292" s="50"/>
      <c r="X292" s="50"/>
      <c r="Y292" s="50"/>
      <c r="Z292" s="50"/>
      <c r="AA292" s="51"/>
    </row>
    <row r="293" spans="1:27">
      <c r="A293" s="46">
        <v>741525</v>
      </c>
      <c r="B293" s="46" t="s">
        <v>997</v>
      </c>
      <c r="C293">
        <f t="shared" si="9"/>
        <v>741</v>
      </c>
      <c r="D293">
        <f t="shared" si="10"/>
        <v>7415</v>
      </c>
      <c r="E293">
        <f t="shared" si="11"/>
        <v>74152</v>
      </c>
      <c r="G293" s="46"/>
      <c r="H293" s="46"/>
      <c r="R293" s="49"/>
      <c r="S293" s="49"/>
      <c r="T293" s="46">
        <v>742153</v>
      </c>
      <c r="U293" s="46" t="s">
        <v>1038</v>
      </c>
      <c r="V293" s="49"/>
      <c r="W293" s="50"/>
      <c r="X293" s="50"/>
      <c r="Y293" s="50"/>
      <c r="Z293" s="50"/>
      <c r="AA293" s="51"/>
    </row>
    <row r="294" spans="1:27">
      <c r="A294" s="46">
        <v>741526</v>
      </c>
      <c r="B294" s="46" t="s">
        <v>998</v>
      </c>
      <c r="C294">
        <f t="shared" si="9"/>
        <v>741</v>
      </c>
      <c r="D294">
        <f t="shared" si="10"/>
        <v>7415</v>
      </c>
      <c r="E294">
        <f t="shared" si="11"/>
        <v>74152</v>
      </c>
      <c r="G294" s="46"/>
      <c r="H294" s="46"/>
      <c r="R294" s="49"/>
      <c r="S294" s="49"/>
      <c r="T294" s="46">
        <v>742154</v>
      </c>
      <c r="U294" s="46" t="s">
        <v>1039</v>
      </c>
      <c r="V294" s="49"/>
      <c r="W294" s="50"/>
      <c r="X294" s="50"/>
      <c r="Y294" s="50"/>
      <c r="Z294" s="50"/>
      <c r="AA294" s="51"/>
    </row>
    <row r="295" spans="1:27">
      <c r="A295" s="46">
        <v>741528</v>
      </c>
      <c r="B295" s="46" t="s">
        <v>999</v>
      </c>
      <c r="C295">
        <f t="shared" si="9"/>
        <v>741</v>
      </c>
      <c r="D295">
        <f t="shared" si="10"/>
        <v>7415</v>
      </c>
      <c r="E295">
        <f t="shared" si="11"/>
        <v>74152</v>
      </c>
      <c r="G295" s="46"/>
      <c r="H295" s="46"/>
      <c r="R295" s="49"/>
      <c r="S295" s="49"/>
      <c r="T295" s="46">
        <v>742155</v>
      </c>
      <c r="U295" s="46" t="s">
        <v>1040</v>
      </c>
      <c r="V295" s="49"/>
      <c r="W295" s="50"/>
      <c r="X295" s="50"/>
      <c r="Y295" s="50"/>
      <c r="Z295" s="50"/>
      <c r="AA295" s="51"/>
    </row>
    <row r="296" spans="1:27">
      <c r="A296" s="46">
        <v>741531</v>
      </c>
      <c r="B296" s="46" t="s">
        <v>1000</v>
      </c>
      <c r="C296">
        <f t="shared" si="9"/>
        <v>741</v>
      </c>
      <c r="D296">
        <f t="shared" si="10"/>
        <v>7415</v>
      </c>
      <c r="E296">
        <f t="shared" si="11"/>
        <v>74153</v>
      </c>
      <c r="G296" s="46"/>
      <c r="H296" s="46"/>
      <c r="R296" s="49"/>
      <c r="S296" s="49"/>
      <c r="T296" s="46">
        <v>742156</v>
      </c>
      <c r="U296" s="46" t="s">
        <v>1041</v>
      </c>
      <c r="V296" s="49"/>
      <c r="W296" s="50"/>
      <c r="X296" s="50"/>
      <c r="Y296" s="50"/>
      <c r="Z296" s="50"/>
      <c r="AA296" s="51"/>
    </row>
    <row r="297" spans="1:27">
      <c r="A297" s="46">
        <v>741532</v>
      </c>
      <c r="B297" s="46" t="s">
        <v>1001</v>
      </c>
      <c r="C297">
        <f t="shared" si="9"/>
        <v>741</v>
      </c>
      <c r="D297">
        <f t="shared" si="10"/>
        <v>7415</v>
      </c>
      <c r="E297">
        <f t="shared" si="11"/>
        <v>74153</v>
      </c>
      <c r="G297" s="46"/>
      <c r="H297" s="46"/>
      <c r="R297" s="49"/>
      <c r="S297" s="46">
        <v>7422</v>
      </c>
      <c r="T297" s="46">
        <v>742213</v>
      </c>
      <c r="U297" s="46" t="s">
        <v>1042</v>
      </c>
      <c r="V297" s="49"/>
      <c r="W297" s="50"/>
      <c r="X297" s="50"/>
      <c r="Y297" s="50"/>
      <c r="Z297" s="50"/>
      <c r="AA297" s="51"/>
    </row>
    <row r="298" spans="1:27">
      <c r="A298" s="46">
        <v>741533</v>
      </c>
      <c r="B298" s="46" t="s">
        <v>1002</v>
      </c>
      <c r="C298">
        <f t="shared" si="9"/>
        <v>741</v>
      </c>
      <c r="D298">
        <f t="shared" si="10"/>
        <v>7415</v>
      </c>
      <c r="E298">
        <f t="shared" si="11"/>
        <v>74153</v>
      </c>
      <c r="G298" s="46"/>
      <c r="H298" s="46"/>
      <c r="R298" s="49"/>
      <c r="S298" s="49"/>
      <c r="T298" s="46">
        <v>742221</v>
      </c>
      <c r="U298" s="46" t="s">
        <v>1043</v>
      </c>
      <c r="V298" s="49"/>
      <c r="W298" s="50"/>
      <c r="X298" s="50"/>
      <c r="Y298" s="50"/>
      <c r="Z298" s="50"/>
      <c r="AA298" s="51"/>
    </row>
    <row r="299" spans="1:27">
      <c r="A299" s="46">
        <v>741534</v>
      </c>
      <c r="B299" s="46" t="s">
        <v>1003</v>
      </c>
      <c r="C299">
        <f t="shared" si="9"/>
        <v>741</v>
      </c>
      <c r="D299">
        <f t="shared" si="10"/>
        <v>7415</v>
      </c>
      <c r="E299">
        <f t="shared" si="11"/>
        <v>74153</v>
      </c>
      <c r="G299" s="46"/>
      <c r="H299" s="46"/>
      <c r="R299" s="49"/>
      <c r="S299" s="49"/>
      <c r="T299" s="46">
        <v>742222</v>
      </c>
      <c r="U299" s="46" t="s">
        <v>1044</v>
      </c>
      <c r="V299" s="49"/>
      <c r="W299" s="50"/>
      <c r="X299" s="50"/>
      <c r="Y299" s="50"/>
      <c r="Z299" s="50"/>
      <c r="AA299" s="51"/>
    </row>
    <row r="300" spans="1:27">
      <c r="A300" s="46">
        <v>741535</v>
      </c>
      <c r="B300" s="46" t="s">
        <v>1004</v>
      </c>
      <c r="C300">
        <f t="shared" si="9"/>
        <v>741</v>
      </c>
      <c r="D300">
        <f t="shared" si="10"/>
        <v>7415</v>
      </c>
      <c r="E300">
        <f t="shared" si="11"/>
        <v>74153</v>
      </c>
      <c r="G300" s="46"/>
      <c r="H300" s="46"/>
      <c r="R300" s="49"/>
      <c r="S300" s="49"/>
      <c r="T300" s="46">
        <v>742223</v>
      </c>
      <c r="U300" s="46" t="s">
        <v>1045</v>
      </c>
      <c r="V300" s="49"/>
      <c r="W300" s="50"/>
      <c r="X300" s="50"/>
      <c r="Y300" s="50"/>
      <c r="Z300" s="50"/>
      <c r="AA300" s="51"/>
    </row>
    <row r="301" spans="1:27">
      <c r="A301" s="46">
        <v>741536</v>
      </c>
      <c r="B301" s="46" t="s">
        <v>1005</v>
      </c>
      <c r="C301">
        <f t="shared" si="9"/>
        <v>741</v>
      </c>
      <c r="D301">
        <f t="shared" si="10"/>
        <v>7415</v>
      </c>
      <c r="E301">
        <f t="shared" si="11"/>
        <v>74153</v>
      </c>
      <c r="G301" s="46"/>
      <c r="H301" s="46"/>
      <c r="R301" s="49"/>
      <c r="S301" s="49"/>
      <c r="T301" s="46">
        <v>742224</v>
      </c>
      <c r="U301" s="46" t="s">
        <v>1051</v>
      </c>
      <c r="V301" s="49"/>
      <c r="W301" s="50"/>
      <c r="X301" s="50"/>
      <c r="Y301" s="50"/>
      <c r="Z301" s="50"/>
      <c r="AA301" s="51"/>
    </row>
    <row r="302" spans="1:27">
      <c r="A302" s="46">
        <v>741538</v>
      </c>
      <c r="B302" s="46" t="s">
        <v>1006</v>
      </c>
      <c r="C302">
        <f t="shared" si="9"/>
        <v>741</v>
      </c>
      <c r="D302">
        <f t="shared" si="10"/>
        <v>7415</v>
      </c>
      <c r="E302">
        <f t="shared" si="11"/>
        <v>74153</v>
      </c>
      <c r="G302" s="46"/>
      <c r="H302" s="46"/>
      <c r="R302" s="49"/>
      <c r="S302" s="49"/>
      <c r="T302" s="46">
        <v>742225</v>
      </c>
      <c r="U302" s="46" t="s">
        <v>1046</v>
      </c>
      <c r="V302" s="49"/>
      <c r="W302" s="50"/>
      <c r="X302" s="50"/>
      <c r="Y302" s="50"/>
      <c r="Z302" s="50"/>
      <c r="AA302" s="51"/>
    </row>
    <row r="303" spans="1:27">
      <c r="A303" s="46">
        <v>741537</v>
      </c>
      <c r="B303" s="46" t="s">
        <v>1007</v>
      </c>
      <c r="C303">
        <f t="shared" ref="C303:C366" si="12">+VALUE(LEFT(A303,3))</f>
        <v>741</v>
      </c>
      <c r="D303">
        <f t="shared" ref="D303:D366" si="13">+VALUE(LEFT($A303,4))</f>
        <v>7415</v>
      </c>
      <c r="E303">
        <f t="shared" ref="E303:E366" si="14">+VALUE(LEFT($A303,5))</f>
        <v>74153</v>
      </c>
      <c r="G303" s="46"/>
      <c r="H303" s="46"/>
      <c r="R303" s="49"/>
      <c r="S303" s="49"/>
      <c r="T303" s="46">
        <v>742226</v>
      </c>
      <c r="U303" s="46" t="s">
        <v>1047</v>
      </c>
      <c r="V303" s="49"/>
      <c r="W303" s="50"/>
      <c r="X303" s="50"/>
      <c r="Y303" s="50"/>
      <c r="Z303" s="50"/>
      <c r="AA303" s="51"/>
    </row>
    <row r="304" spans="1:27">
      <c r="A304" s="46">
        <v>741541</v>
      </c>
      <c r="B304" s="46" t="s">
        <v>1008</v>
      </c>
      <c r="C304">
        <f t="shared" si="12"/>
        <v>741</v>
      </c>
      <c r="D304">
        <f t="shared" si="13"/>
        <v>7415</v>
      </c>
      <c r="E304">
        <f t="shared" si="14"/>
        <v>74154</v>
      </c>
      <c r="G304" s="46"/>
      <c r="H304" s="46"/>
      <c r="R304" s="49"/>
      <c r="S304" s="49"/>
      <c r="T304" s="46">
        <v>742227</v>
      </c>
      <c r="U304" s="46" t="s">
        <v>1048</v>
      </c>
      <c r="V304" s="49"/>
      <c r="W304" s="50"/>
      <c r="X304" s="50"/>
      <c r="Y304" s="50"/>
      <c r="Z304" s="50"/>
      <c r="AA304" s="51"/>
    </row>
    <row r="305" spans="1:27">
      <c r="A305" s="46">
        <v>741542</v>
      </c>
      <c r="B305" s="46" t="s">
        <v>1009</v>
      </c>
      <c r="C305">
        <f t="shared" si="12"/>
        <v>741</v>
      </c>
      <c r="D305">
        <f t="shared" si="13"/>
        <v>7415</v>
      </c>
      <c r="E305">
        <f t="shared" si="14"/>
        <v>74154</v>
      </c>
      <c r="G305" s="46"/>
      <c r="H305" s="46"/>
      <c r="R305" s="49"/>
      <c r="S305" s="49"/>
      <c r="T305" s="46">
        <v>742228</v>
      </c>
      <c r="U305" s="46" t="s">
        <v>1049</v>
      </c>
      <c r="V305" s="49"/>
      <c r="W305" s="50"/>
      <c r="X305" s="50"/>
      <c r="Y305" s="50"/>
      <c r="Z305" s="50"/>
      <c r="AA305" s="51"/>
    </row>
    <row r="306" spans="1:27">
      <c r="A306" s="46">
        <v>741543</v>
      </c>
      <c r="B306" s="46" t="s">
        <v>1010</v>
      </c>
      <c r="C306">
        <f t="shared" si="12"/>
        <v>741</v>
      </c>
      <c r="D306">
        <f t="shared" si="13"/>
        <v>7415</v>
      </c>
      <c r="E306">
        <f t="shared" si="14"/>
        <v>74154</v>
      </c>
      <c r="G306" s="46"/>
      <c r="H306" s="46"/>
      <c r="R306" s="49"/>
      <c r="S306" s="49"/>
      <c r="T306" s="46">
        <v>742229</v>
      </c>
      <c r="U306" s="46" t="s">
        <v>1050</v>
      </c>
      <c r="V306" s="49"/>
      <c r="W306" s="50"/>
      <c r="X306" s="50"/>
      <c r="Y306" s="50"/>
      <c r="Z306" s="50"/>
      <c r="AA306" s="51"/>
    </row>
    <row r="307" spans="1:27">
      <c r="A307" s="46">
        <v>741544</v>
      </c>
      <c r="B307" s="46" t="s">
        <v>1011</v>
      </c>
      <c r="C307">
        <f t="shared" si="12"/>
        <v>741</v>
      </c>
      <c r="D307">
        <f t="shared" si="13"/>
        <v>7415</v>
      </c>
      <c r="E307">
        <f t="shared" si="14"/>
        <v>74154</v>
      </c>
      <c r="G307" s="46"/>
      <c r="H307" s="46"/>
      <c r="R307" s="49"/>
      <c r="S307" s="49"/>
      <c r="T307" s="46">
        <v>742231</v>
      </c>
      <c r="U307" s="46" t="s">
        <v>1052</v>
      </c>
      <c r="V307" s="49"/>
      <c r="W307" s="50"/>
      <c r="X307" s="50"/>
      <c r="Y307" s="50"/>
      <c r="Z307" s="50"/>
      <c r="AA307" s="51"/>
    </row>
    <row r="308" spans="1:27">
      <c r="A308" s="46">
        <v>741562</v>
      </c>
      <c r="B308" s="46" t="s">
        <v>1012</v>
      </c>
      <c r="C308">
        <f t="shared" si="12"/>
        <v>741</v>
      </c>
      <c r="D308">
        <f t="shared" si="13"/>
        <v>7415</v>
      </c>
      <c r="E308">
        <f t="shared" si="14"/>
        <v>74156</v>
      </c>
      <c r="G308" s="46"/>
      <c r="H308" s="46"/>
      <c r="R308" s="49"/>
      <c r="S308" s="49"/>
      <c r="T308" s="46">
        <v>742233</v>
      </c>
      <c r="U308" s="46" t="s">
        <v>1053</v>
      </c>
      <c r="V308" s="49"/>
      <c r="W308" s="50"/>
      <c r="X308" s="50"/>
      <c r="Y308" s="50"/>
      <c r="Z308" s="50"/>
      <c r="AA308" s="51"/>
    </row>
    <row r="309" spans="1:27">
      <c r="A309" s="46">
        <v>741563</v>
      </c>
      <c r="B309" s="46" t="s">
        <v>1013</v>
      </c>
      <c r="C309">
        <f t="shared" si="12"/>
        <v>741</v>
      </c>
      <c r="D309">
        <f t="shared" si="13"/>
        <v>7415</v>
      </c>
      <c r="E309">
        <f t="shared" si="14"/>
        <v>74156</v>
      </c>
      <c r="G309" s="46"/>
      <c r="H309" s="46"/>
      <c r="R309" s="49"/>
      <c r="S309" s="49"/>
      <c r="T309" s="46">
        <v>742241</v>
      </c>
      <c r="U309" s="46" t="s">
        <v>1054</v>
      </c>
      <c r="V309" s="49"/>
      <c r="W309" s="50"/>
      <c r="X309" s="50"/>
      <c r="Y309" s="50"/>
      <c r="Z309" s="50"/>
      <c r="AA309" s="51"/>
    </row>
    <row r="310" spans="1:27">
      <c r="A310" s="46">
        <v>741565</v>
      </c>
      <c r="B310" s="46" t="s">
        <v>1014</v>
      </c>
      <c r="C310">
        <f t="shared" si="12"/>
        <v>741</v>
      </c>
      <c r="D310">
        <f t="shared" si="13"/>
        <v>7415</v>
      </c>
      <c r="E310">
        <f t="shared" si="14"/>
        <v>74156</v>
      </c>
      <c r="G310" s="46"/>
      <c r="H310" s="46"/>
      <c r="R310" s="49"/>
      <c r="S310" s="49"/>
      <c r="T310" s="46">
        <v>742242</v>
      </c>
      <c r="U310" s="46" t="s">
        <v>1055</v>
      </c>
      <c r="V310" s="49"/>
      <c r="W310" s="50"/>
      <c r="X310" s="50"/>
      <c r="Y310" s="50"/>
      <c r="Z310" s="50"/>
      <c r="AA310" s="51"/>
    </row>
    <row r="311" spans="1:27">
      <c r="A311" s="46">
        <v>741566</v>
      </c>
      <c r="B311" s="46" t="s">
        <v>1015</v>
      </c>
      <c r="C311">
        <f t="shared" si="12"/>
        <v>741</v>
      </c>
      <c r="D311">
        <f t="shared" si="13"/>
        <v>7415</v>
      </c>
      <c r="E311">
        <f t="shared" si="14"/>
        <v>74156</v>
      </c>
      <c r="G311" s="46"/>
      <c r="H311" s="46"/>
      <c r="R311" s="49"/>
      <c r="S311" s="49"/>
      <c r="T311" s="46">
        <v>742251</v>
      </c>
      <c r="U311" s="46" t="s">
        <v>1056</v>
      </c>
      <c r="V311" s="49"/>
      <c r="W311" s="50"/>
      <c r="X311" s="50"/>
      <c r="Y311" s="50"/>
      <c r="Z311" s="50"/>
      <c r="AA311" s="51"/>
    </row>
    <row r="312" spans="1:27">
      <c r="A312" s="46">
        <v>741567</v>
      </c>
      <c r="B312" s="46" t="s">
        <v>1016</v>
      </c>
      <c r="C312">
        <f t="shared" si="12"/>
        <v>741</v>
      </c>
      <c r="D312">
        <f t="shared" si="13"/>
        <v>7415</v>
      </c>
      <c r="E312">
        <f t="shared" si="14"/>
        <v>74156</v>
      </c>
      <c r="G312" s="46"/>
      <c r="H312" s="46"/>
      <c r="R312" s="49"/>
      <c r="S312" s="49"/>
      <c r="T312" s="46">
        <v>742253</v>
      </c>
      <c r="U312" s="46" t="s">
        <v>1057</v>
      </c>
      <c r="V312" s="49"/>
      <c r="W312" s="50"/>
      <c r="X312" s="50"/>
      <c r="Y312" s="50"/>
      <c r="Z312" s="50"/>
      <c r="AA312" s="51"/>
    </row>
    <row r="313" spans="1:27">
      <c r="A313" s="46">
        <v>741581</v>
      </c>
      <c r="B313" s="46" t="s">
        <v>1017</v>
      </c>
      <c r="C313">
        <f t="shared" si="12"/>
        <v>741</v>
      </c>
      <c r="D313">
        <f t="shared" si="13"/>
        <v>7415</v>
      </c>
      <c r="E313">
        <f t="shared" si="14"/>
        <v>74158</v>
      </c>
      <c r="G313" s="46"/>
      <c r="H313" s="46"/>
      <c r="R313" s="49"/>
      <c r="S313" s="49"/>
      <c r="T313" s="46">
        <v>742254</v>
      </c>
      <c r="U313" s="46" t="s">
        <v>1058</v>
      </c>
      <c r="V313" s="49"/>
      <c r="W313" s="50"/>
      <c r="X313" s="50"/>
      <c r="Y313" s="50"/>
      <c r="Z313" s="50"/>
      <c r="AA313" s="51"/>
    </row>
    <row r="314" spans="1:27">
      <c r="A314" s="46">
        <v>741582</v>
      </c>
      <c r="B314" s="46" t="s">
        <v>1018</v>
      </c>
      <c r="C314">
        <f t="shared" si="12"/>
        <v>741</v>
      </c>
      <c r="D314">
        <f t="shared" si="13"/>
        <v>7415</v>
      </c>
      <c r="E314">
        <f t="shared" si="14"/>
        <v>74158</v>
      </c>
      <c r="G314" s="46"/>
      <c r="H314" s="46"/>
      <c r="R314" s="49"/>
      <c r="S314" s="49"/>
      <c r="T314" s="46">
        <v>742255</v>
      </c>
      <c r="U314" s="46" t="s">
        <v>1059</v>
      </c>
      <c r="V314" s="49"/>
      <c r="W314" s="50"/>
      <c r="X314" s="50"/>
      <c r="Y314" s="50"/>
      <c r="Z314" s="50"/>
      <c r="AA314" s="51"/>
    </row>
    <row r="315" spans="1:27">
      <c r="A315" s="46">
        <v>741591</v>
      </c>
      <c r="B315" s="46" t="s">
        <v>1019</v>
      </c>
      <c r="C315">
        <f t="shared" si="12"/>
        <v>741</v>
      </c>
      <c r="D315">
        <f t="shared" si="13"/>
        <v>7415</v>
      </c>
      <c r="E315">
        <f t="shared" si="14"/>
        <v>74159</v>
      </c>
      <c r="G315" s="46"/>
      <c r="H315" s="46"/>
      <c r="R315" s="49"/>
      <c r="S315" s="49"/>
      <c r="T315" s="46">
        <v>742261</v>
      </c>
      <c r="U315" s="46" t="s">
        <v>1060</v>
      </c>
      <c r="V315" s="49"/>
      <c r="W315" s="50"/>
      <c r="X315" s="50"/>
      <c r="Y315" s="50"/>
      <c r="Z315" s="50"/>
      <c r="AA315" s="51"/>
    </row>
    <row r="316" spans="1:27">
      <c r="A316" s="46">
        <v>741593</v>
      </c>
      <c r="B316" s="46" t="s">
        <v>1020</v>
      </c>
      <c r="C316">
        <f t="shared" si="12"/>
        <v>741</v>
      </c>
      <c r="D316">
        <f t="shared" si="13"/>
        <v>7415</v>
      </c>
      <c r="E316">
        <f t="shared" si="14"/>
        <v>74159</v>
      </c>
      <c r="G316" s="46"/>
      <c r="H316" s="46"/>
      <c r="R316" s="49"/>
      <c r="S316" s="49"/>
      <c r="T316" s="46">
        <v>742271</v>
      </c>
      <c r="U316" s="46" t="s">
        <v>1061</v>
      </c>
      <c r="V316" s="49"/>
      <c r="W316" s="50"/>
      <c r="X316" s="50"/>
      <c r="Y316" s="50"/>
      <c r="Z316" s="50"/>
      <c r="AA316" s="51"/>
    </row>
    <row r="317" spans="1:27">
      <c r="A317" s="46">
        <v>741551</v>
      </c>
      <c r="B317" s="46" t="s">
        <v>1021</v>
      </c>
      <c r="C317">
        <f t="shared" si="12"/>
        <v>741</v>
      </c>
      <c r="D317">
        <f t="shared" si="13"/>
        <v>7415</v>
      </c>
      <c r="E317">
        <f t="shared" si="14"/>
        <v>74155</v>
      </c>
      <c r="G317" s="46"/>
      <c r="H317" s="46"/>
      <c r="R317" s="49"/>
      <c r="S317" s="49"/>
      <c r="T317" s="46">
        <v>742272</v>
      </c>
      <c r="U317" s="46" t="s">
        <v>1062</v>
      </c>
      <c r="V317" s="49"/>
      <c r="W317" s="50"/>
      <c r="X317" s="50"/>
      <c r="Y317" s="50"/>
      <c r="Z317" s="50"/>
      <c r="AA317" s="51"/>
    </row>
    <row r="318" spans="1:27">
      <c r="A318" s="46">
        <v>742122</v>
      </c>
      <c r="B318" s="46" t="s">
        <v>1022</v>
      </c>
      <c r="C318">
        <f t="shared" si="12"/>
        <v>742</v>
      </c>
      <c r="D318">
        <f t="shared" si="13"/>
        <v>7421</v>
      </c>
      <c r="E318">
        <f t="shared" si="14"/>
        <v>74212</v>
      </c>
      <c r="G318" s="46"/>
      <c r="H318" s="46"/>
      <c r="R318" s="49"/>
      <c r="S318" s="49"/>
      <c r="T318" s="46">
        <v>742282</v>
      </c>
      <c r="U318" s="46" t="s">
        <v>1063</v>
      </c>
      <c r="V318" s="49"/>
      <c r="W318" s="50"/>
      <c r="X318" s="50"/>
      <c r="Y318" s="50"/>
      <c r="Z318" s="50"/>
      <c r="AA318" s="51"/>
    </row>
    <row r="319" spans="1:27">
      <c r="A319" s="46">
        <v>742123</v>
      </c>
      <c r="B319" s="46" t="s">
        <v>1023</v>
      </c>
      <c r="C319">
        <f t="shared" si="12"/>
        <v>742</v>
      </c>
      <c r="D319">
        <f t="shared" si="13"/>
        <v>7421</v>
      </c>
      <c r="E319">
        <f t="shared" si="14"/>
        <v>74212</v>
      </c>
      <c r="G319" s="46"/>
      <c r="H319" s="46"/>
      <c r="R319" s="49"/>
      <c r="S319" s="49"/>
      <c r="T319" s="46">
        <v>742283</v>
      </c>
      <c r="U319" s="46" t="s">
        <v>1064</v>
      </c>
      <c r="V319" s="49"/>
      <c r="W319" s="50"/>
      <c r="X319" s="50"/>
      <c r="Y319" s="50"/>
      <c r="Z319" s="50"/>
      <c r="AA319" s="51"/>
    </row>
    <row r="320" spans="1:27">
      <c r="A320" s="46">
        <v>742124</v>
      </c>
      <c r="B320" s="46" t="s">
        <v>1024</v>
      </c>
      <c r="C320">
        <f t="shared" si="12"/>
        <v>742</v>
      </c>
      <c r="D320">
        <f t="shared" si="13"/>
        <v>7421</v>
      </c>
      <c r="E320">
        <f t="shared" si="14"/>
        <v>74212</v>
      </c>
      <c r="G320" s="46"/>
      <c r="H320" s="46"/>
      <c r="R320" s="49"/>
      <c r="S320" s="49"/>
      <c r="T320" s="46">
        <v>742284</v>
      </c>
      <c r="U320" s="46" t="s">
        <v>1065</v>
      </c>
      <c r="V320" s="49"/>
      <c r="W320" s="50"/>
      <c r="X320" s="50"/>
      <c r="Y320" s="50"/>
      <c r="Z320" s="50"/>
      <c r="AA320" s="51"/>
    </row>
    <row r="321" spans="1:27">
      <c r="A321" s="46">
        <v>742128</v>
      </c>
      <c r="B321" s="46" t="s">
        <v>1025</v>
      </c>
      <c r="C321">
        <f t="shared" si="12"/>
        <v>742</v>
      </c>
      <c r="D321">
        <f t="shared" si="13"/>
        <v>7421</v>
      </c>
      <c r="E321">
        <f t="shared" si="14"/>
        <v>74212</v>
      </c>
      <c r="G321" s="46"/>
      <c r="H321" s="46"/>
      <c r="R321" s="49"/>
      <c r="S321" s="49"/>
      <c r="T321" s="46">
        <v>742285</v>
      </c>
      <c r="U321" s="46" t="s">
        <v>1066</v>
      </c>
      <c r="V321" s="49"/>
      <c r="W321" s="50"/>
      <c r="X321" s="50"/>
      <c r="Y321" s="50"/>
      <c r="Z321" s="50"/>
      <c r="AA321" s="51"/>
    </row>
    <row r="322" spans="1:27">
      <c r="A322" s="46">
        <v>742129</v>
      </c>
      <c r="B322" s="46" t="s">
        <v>1026</v>
      </c>
      <c r="C322">
        <f t="shared" si="12"/>
        <v>742</v>
      </c>
      <c r="D322">
        <f t="shared" si="13"/>
        <v>7421</v>
      </c>
      <c r="E322">
        <f t="shared" si="14"/>
        <v>74212</v>
      </c>
      <c r="G322" s="46"/>
      <c r="H322" s="46"/>
      <c r="R322" s="49"/>
      <c r="S322" s="49"/>
      <c r="T322" s="46">
        <v>742286</v>
      </c>
      <c r="U322" s="46" t="s">
        <v>1067</v>
      </c>
      <c r="V322" s="49"/>
      <c r="W322" s="50"/>
      <c r="X322" s="50"/>
      <c r="Y322" s="50"/>
      <c r="Z322" s="50"/>
      <c r="AA322" s="51"/>
    </row>
    <row r="323" spans="1:27">
      <c r="A323" s="46">
        <v>742126</v>
      </c>
      <c r="B323" s="46" t="s">
        <v>1027</v>
      </c>
      <c r="C323">
        <f t="shared" si="12"/>
        <v>742</v>
      </c>
      <c r="D323">
        <f t="shared" si="13"/>
        <v>7421</v>
      </c>
      <c r="E323">
        <f t="shared" si="14"/>
        <v>74212</v>
      </c>
      <c r="G323" s="46"/>
      <c r="H323" s="46"/>
      <c r="R323" s="49"/>
      <c r="S323" s="49"/>
      <c r="T323" s="46">
        <v>742287</v>
      </c>
      <c r="U323" s="46" t="s">
        <v>1068</v>
      </c>
      <c r="V323" s="49"/>
      <c r="W323" s="50"/>
      <c r="X323" s="50"/>
      <c r="Y323" s="50"/>
      <c r="Z323" s="50"/>
      <c r="AA323" s="51"/>
    </row>
    <row r="324" spans="1:27">
      <c r="A324" s="46">
        <v>742121</v>
      </c>
      <c r="B324" s="46" t="s">
        <v>1028</v>
      </c>
      <c r="C324">
        <f t="shared" si="12"/>
        <v>742</v>
      </c>
      <c r="D324">
        <f t="shared" si="13"/>
        <v>7421</v>
      </c>
      <c r="E324">
        <f t="shared" si="14"/>
        <v>74212</v>
      </c>
      <c r="G324" s="46"/>
      <c r="H324" s="46"/>
      <c r="R324" s="49"/>
      <c r="S324" s="49"/>
      <c r="T324" s="46">
        <v>742288</v>
      </c>
      <c r="U324" s="46" t="s">
        <v>1069</v>
      </c>
      <c r="V324" s="49"/>
      <c r="W324" s="50"/>
      <c r="X324" s="50"/>
      <c r="Y324" s="50"/>
      <c r="Z324" s="50"/>
      <c r="AA324" s="51"/>
    </row>
    <row r="325" spans="1:27">
      <c r="A325" s="46">
        <v>742135</v>
      </c>
      <c r="B325" s="46" t="s">
        <v>1029</v>
      </c>
      <c r="C325">
        <f t="shared" si="12"/>
        <v>742</v>
      </c>
      <c r="D325">
        <f t="shared" si="13"/>
        <v>7421</v>
      </c>
      <c r="E325">
        <f t="shared" si="14"/>
        <v>74213</v>
      </c>
      <c r="G325" s="46"/>
      <c r="H325" s="46"/>
      <c r="R325" s="49"/>
      <c r="S325" s="49"/>
      <c r="T325" s="46">
        <v>742289</v>
      </c>
      <c r="U325" s="46" t="s">
        <v>1070</v>
      </c>
      <c r="V325" s="49"/>
      <c r="W325" s="50"/>
      <c r="X325" s="50"/>
      <c r="Y325" s="50"/>
      <c r="Z325" s="50"/>
      <c r="AA325" s="51"/>
    </row>
    <row r="326" spans="1:27">
      <c r="A326" s="46">
        <v>742141</v>
      </c>
      <c r="B326" s="46" t="s">
        <v>1030</v>
      </c>
      <c r="C326">
        <f t="shared" si="12"/>
        <v>742</v>
      </c>
      <c r="D326">
        <f t="shared" si="13"/>
        <v>7421</v>
      </c>
      <c r="E326">
        <f t="shared" si="14"/>
        <v>74214</v>
      </c>
      <c r="G326" s="46"/>
      <c r="H326" s="46"/>
      <c r="R326" s="49"/>
      <c r="S326" s="49"/>
      <c r="T326" s="46">
        <v>742291</v>
      </c>
      <c r="U326" s="46" t="s">
        <v>1071</v>
      </c>
      <c r="V326" s="49"/>
      <c r="W326" s="50"/>
      <c r="X326" s="50"/>
      <c r="Y326" s="50"/>
      <c r="Z326" s="50"/>
      <c r="AA326" s="51"/>
    </row>
    <row r="327" spans="1:27">
      <c r="A327" s="46">
        <v>742142</v>
      </c>
      <c r="B327" s="46" t="s">
        <v>1031</v>
      </c>
      <c r="C327">
        <f t="shared" si="12"/>
        <v>742</v>
      </c>
      <c r="D327">
        <f t="shared" si="13"/>
        <v>7421</v>
      </c>
      <c r="E327">
        <f t="shared" si="14"/>
        <v>74214</v>
      </c>
      <c r="G327" s="46"/>
      <c r="H327" s="46"/>
      <c r="R327" s="49"/>
      <c r="S327" s="49"/>
      <c r="T327" s="46">
        <v>742292</v>
      </c>
      <c r="U327" s="46" t="s">
        <v>1072</v>
      </c>
      <c r="V327" s="49"/>
      <c r="W327" s="50"/>
      <c r="X327" s="50"/>
      <c r="Y327" s="50"/>
      <c r="Z327" s="50"/>
      <c r="AA327" s="51"/>
    </row>
    <row r="328" spans="1:27">
      <c r="A328" s="46">
        <v>742143</v>
      </c>
      <c r="B328" s="46" t="s">
        <v>1032</v>
      </c>
      <c r="C328">
        <f t="shared" si="12"/>
        <v>742</v>
      </c>
      <c r="D328">
        <f t="shared" si="13"/>
        <v>7421</v>
      </c>
      <c r="E328">
        <f t="shared" si="14"/>
        <v>74214</v>
      </c>
      <c r="G328" s="46"/>
      <c r="H328" s="46"/>
      <c r="R328" s="49"/>
      <c r="S328" s="49"/>
      <c r="T328" s="46">
        <v>742293</v>
      </c>
      <c r="U328" s="46" t="s">
        <v>1073</v>
      </c>
      <c r="V328" s="49"/>
      <c r="W328" s="50"/>
      <c r="X328" s="50"/>
      <c r="Y328" s="50"/>
      <c r="Z328" s="50"/>
      <c r="AA328" s="51"/>
    </row>
    <row r="329" spans="1:27">
      <c r="A329" s="46">
        <v>742144</v>
      </c>
      <c r="B329" s="46" t="s">
        <v>1033</v>
      </c>
      <c r="C329">
        <f t="shared" si="12"/>
        <v>742</v>
      </c>
      <c r="D329">
        <f t="shared" si="13"/>
        <v>7421</v>
      </c>
      <c r="E329">
        <f t="shared" si="14"/>
        <v>74214</v>
      </c>
      <c r="G329" s="46"/>
      <c r="H329" s="46"/>
      <c r="R329" s="49"/>
      <c r="S329" s="49"/>
      <c r="T329" s="46">
        <v>742294</v>
      </c>
      <c r="U329" s="46" t="s">
        <v>1074</v>
      </c>
      <c r="V329" s="49"/>
      <c r="W329" s="50"/>
      <c r="X329" s="50"/>
      <c r="Y329" s="50"/>
      <c r="Z329" s="50"/>
      <c r="AA329" s="51"/>
    </row>
    <row r="330" spans="1:27">
      <c r="A330" s="46">
        <v>742145</v>
      </c>
      <c r="B330" s="46" t="s">
        <v>1034</v>
      </c>
      <c r="C330">
        <f t="shared" si="12"/>
        <v>742</v>
      </c>
      <c r="D330">
        <f t="shared" si="13"/>
        <v>7421</v>
      </c>
      <c r="E330">
        <f t="shared" si="14"/>
        <v>74214</v>
      </c>
      <c r="G330" s="46"/>
      <c r="H330" s="46"/>
      <c r="R330" s="49"/>
      <c r="S330" s="49"/>
      <c r="T330" s="46">
        <v>742295</v>
      </c>
      <c r="U330" s="46" t="s">
        <v>1075</v>
      </c>
      <c r="V330" s="49"/>
      <c r="W330" s="50"/>
      <c r="X330" s="50"/>
      <c r="Y330" s="50"/>
      <c r="Z330" s="50"/>
      <c r="AA330" s="51"/>
    </row>
    <row r="331" spans="1:27">
      <c r="A331" s="46">
        <v>742146</v>
      </c>
      <c r="B331" s="46" t="s">
        <v>1035</v>
      </c>
      <c r="C331">
        <f t="shared" si="12"/>
        <v>742</v>
      </c>
      <c r="D331">
        <f t="shared" si="13"/>
        <v>7421</v>
      </c>
      <c r="E331">
        <f t="shared" si="14"/>
        <v>74214</v>
      </c>
      <c r="G331" s="46"/>
      <c r="H331" s="46"/>
      <c r="R331" s="49"/>
      <c r="S331" s="46">
        <v>7423</v>
      </c>
      <c r="T331" s="46">
        <v>742312</v>
      </c>
      <c r="U331" s="46" t="s">
        <v>1076</v>
      </c>
      <c r="V331" s="49"/>
      <c r="W331" s="50"/>
      <c r="X331" s="50"/>
      <c r="Y331" s="50"/>
      <c r="Z331" s="50"/>
      <c r="AA331" s="51"/>
    </row>
    <row r="332" spans="1:27">
      <c r="A332" s="46">
        <v>742151</v>
      </c>
      <c r="B332" s="46" t="s">
        <v>1036</v>
      </c>
      <c r="C332">
        <f t="shared" si="12"/>
        <v>742</v>
      </c>
      <c r="D332">
        <f t="shared" si="13"/>
        <v>7421</v>
      </c>
      <c r="E332">
        <f t="shared" si="14"/>
        <v>74215</v>
      </c>
      <c r="G332" s="46"/>
      <c r="H332" s="46"/>
      <c r="R332" s="49"/>
      <c r="S332" s="49"/>
      <c r="T332" s="46">
        <v>742313</v>
      </c>
      <c r="U332" s="46" t="s">
        <v>1077</v>
      </c>
      <c r="V332" s="49"/>
      <c r="W332" s="50"/>
      <c r="X332" s="50"/>
      <c r="Y332" s="50"/>
      <c r="Z332" s="50"/>
      <c r="AA332" s="51"/>
    </row>
    <row r="333" spans="1:27">
      <c r="A333" s="46">
        <v>742152</v>
      </c>
      <c r="B333" s="46" t="s">
        <v>1037</v>
      </c>
      <c r="C333">
        <f t="shared" si="12"/>
        <v>742</v>
      </c>
      <c r="D333">
        <f t="shared" si="13"/>
        <v>7421</v>
      </c>
      <c r="E333">
        <f t="shared" si="14"/>
        <v>74215</v>
      </c>
      <c r="G333" s="46"/>
      <c r="H333" s="46"/>
      <c r="R333" s="49"/>
      <c r="S333" s="49"/>
      <c r="T333" s="46">
        <v>742314</v>
      </c>
      <c r="U333" s="46" t="s">
        <v>1078</v>
      </c>
      <c r="V333" s="49"/>
      <c r="W333" s="50"/>
      <c r="X333" s="50"/>
      <c r="Y333" s="50"/>
      <c r="Z333" s="50"/>
      <c r="AA333" s="51"/>
    </row>
    <row r="334" spans="1:27">
      <c r="A334" s="46">
        <v>742153</v>
      </c>
      <c r="B334" s="46" t="s">
        <v>1038</v>
      </c>
      <c r="C334">
        <f t="shared" si="12"/>
        <v>742</v>
      </c>
      <c r="D334">
        <f t="shared" si="13"/>
        <v>7421</v>
      </c>
      <c r="E334">
        <f t="shared" si="14"/>
        <v>74215</v>
      </c>
      <c r="G334" s="46"/>
      <c r="H334" s="46"/>
      <c r="R334" s="49"/>
      <c r="S334" s="49"/>
      <c r="T334" s="46">
        <v>742315</v>
      </c>
      <c r="U334" s="46" t="s">
        <v>1079</v>
      </c>
      <c r="V334" s="49"/>
      <c r="W334" s="50"/>
      <c r="X334" s="50"/>
      <c r="Y334" s="50"/>
      <c r="Z334" s="50"/>
      <c r="AA334" s="51"/>
    </row>
    <row r="335" spans="1:27">
      <c r="A335" s="46">
        <v>742154</v>
      </c>
      <c r="B335" s="46" t="s">
        <v>1039</v>
      </c>
      <c r="C335">
        <f t="shared" si="12"/>
        <v>742</v>
      </c>
      <c r="D335">
        <f t="shared" si="13"/>
        <v>7421</v>
      </c>
      <c r="E335">
        <f t="shared" si="14"/>
        <v>74215</v>
      </c>
      <c r="G335" s="46"/>
      <c r="H335" s="46"/>
      <c r="R335" s="49"/>
      <c r="S335" s="49"/>
      <c r="T335" s="46">
        <v>742321</v>
      </c>
      <c r="U335" s="46" t="s">
        <v>1080</v>
      </c>
      <c r="V335" s="49"/>
      <c r="W335" s="50"/>
      <c r="X335" s="50"/>
      <c r="Y335" s="50"/>
      <c r="Z335" s="50"/>
      <c r="AA335" s="51"/>
    </row>
    <row r="336" spans="1:27">
      <c r="A336" s="46">
        <v>742155</v>
      </c>
      <c r="B336" s="46" t="s">
        <v>1040</v>
      </c>
      <c r="C336">
        <f t="shared" si="12"/>
        <v>742</v>
      </c>
      <c r="D336">
        <f t="shared" si="13"/>
        <v>7421</v>
      </c>
      <c r="E336">
        <f t="shared" si="14"/>
        <v>74215</v>
      </c>
      <c r="G336" s="46"/>
      <c r="H336" s="46"/>
      <c r="R336" s="49"/>
      <c r="S336" s="49"/>
      <c r="T336" s="46">
        <v>742322</v>
      </c>
      <c r="U336" s="46" t="s">
        <v>1081</v>
      </c>
      <c r="V336" s="49"/>
      <c r="W336" s="50"/>
      <c r="X336" s="50"/>
      <c r="Y336" s="50"/>
      <c r="Z336" s="50"/>
      <c r="AA336" s="51"/>
    </row>
    <row r="337" spans="1:27">
      <c r="A337" s="46">
        <v>742156</v>
      </c>
      <c r="B337" s="46" t="s">
        <v>1041</v>
      </c>
      <c r="C337">
        <f t="shared" si="12"/>
        <v>742</v>
      </c>
      <c r="D337">
        <f t="shared" si="13"/>
        <v>7421</v>
      </c>
      <c r="E337">
        <f t="shared" si="14"/>
        <v>74215</v>
      </c>
      <c r="G337" s="46"/>
      <c r="H337" s="46"/>
      <c r="R337" s="49"/>
      <c r="S337" s="49"/>
      <c r="T337" s="46">
        <v>742323</v>
      </c>
      <c r="U337" s="46" t="s">
        <v>1082</v>
      </c>
      <c r="V337" s="49"/>
      <c r="W337" s="50"/>
      <c r="X337" s="50"/>
      <c r="Y337" s="50"/>
      <c r="Z337" s="50"/>
      <c r="AA337" s="51"/>
    </row>
    <row r="338" spans="1:27">
      <c r="A338" s="46">
        <v>742213</v>
      </c>
      <c r="B338" s="46" t="s">
        <v>1042</v>
      </c>
      <c r="C338">
        <f t="shared" si="12"/>
        <v>742</v>
      </c>
      <c r="D338">
        <f t="shared" si="13"/>
        <v>7422</v>
      </c>
      <c r="E338">
        <f t="shared" si="14"/>
        <v>74221</v>
      </c>
      <c r="G338" s="46"/>
      <c r="H338" s="46"/>
      <c r="R338" s="49"/>
      <c r="S338" s="49"/>
      <c r="T338" s="46">
        <v>742324</v>
      </c>
      <c r="U338" s="46" t="s">
        <v>1083</v>
      </c>
      <c r="V338" s="49"/>
      <c r="W338" s="50"/>
      <c r="X338" s="50"/>
      <c r="Y338" s="50"/>
      <c r="Z338" s="50"/>
      <c r="AA338" s="51"/>
    </row>
    <row r="339" spans="1:27">
      <c r="A339" s="46">
        <v>742221</v>
      </c>
      <c r="B339" s="46" t="s">
        <v>1043</v>
      </c>
      <c r="C339">
        <f t="shared" si="12"/>
        <v>742</v>
      </c>
      <c r="D339">
        <f t="shared" si="13"/>
        <v>7422</v>
      </c>
      <c r="E339">
        <f t="shared" si="14"/>
        <v>74222</v>
      </c>
      <c r="G339" s="46"/>
      <c r="H339" s="46"/>
      <c r="R339" s="49"/>
      <c r="S339" s="49"/>
      <c r="T339" s="46">
        <v>742325</v>
      </c>
      <c r="U339" s="46" t="s">
        <v>1084</v>
      </c>
      <c r="V339" s="49"/>
      <c r="W339" s="50"/>
      <c r="X339" s="50"/>
      <c r="Y339" s="50"/>
      <c r="Z339" s="50"/>
      <c r="AA339" s="51"/>
    </row>
    <row r="340" spans="1:27">
      <c r="A340" s="46">
        <v>742222</v>
      </c>
      <c r="B340" s="46" t="s">
        <v>1044</v>
      </c>
      <c r="C340">
        <f t="shared" si="12"/>
        <v>742</v>
      </c>
      <c r="D340">
        <f t="shared" si="13"/>
        <v>7422</v>
      </c>
      <c r="E340">
        <f t="shared" si="14"/>
        <v>74222</v>
      </c>
      <c r="G340" s="46"/>
      <c r="H340" s="46"/>
      <c r="R340" s="49"/>
      <c r="S340" s="49"/>
      <c r="T340" s="46">
        <v>742327</v>
      </c>
      <c r="U340" s="46" t="s">
        <v>1085</v>
      </c>
      <c r="V340" s="49"/>
      <c r="W340" s="50"/>
      <c r="X340" s="50"/>
      <c r="Y340" s="50"/>
      <c r="Z340" s="50"/>
      <c r="AA340" s="51"/>
    </row>
    <row r="341" spans="1:27">
      <c r="A341" s="46">
        <v>742223</v>
      </c>
      <c r="B341" s="46" t="s">
        <v>1045</v>
      </c>
      <c r="C341">
        <f t="shared" si="12"/>
        <v>742</v>
      </c>
      <c r="D341">
        <f t="shared" si="13"/>
        <v>7422</v>
      </c>
      <c r="E341">
        <f t="shared" si="14"/>
        <v>74222</v>
      </c>
      <c r="G341" s="46"/>
      <c r="H341" s="46"/>
      <c r="R341" s="49"/>
      <c r="S341" s="49"/>
      <c r="T341" s="46">
        <v>742328</v>
      </c>
      <c r="U341" s="46" t="s">
        <v>1086</v>
      </c>
      <c r="V341" s="49"/>
      <c r="W341" s="50"/>
      <c r="X341" s="50"/>
      <c r="Y341" s="50"/>
      <c r="Z341" s="50"/>
      <c r="AA341" s="51"/>
    </row>
    <row r="342" spans="1:27">
      <c r="A342" s="46">
        <v>742225</v>
      </c>
      <c r="B342" s="46" t="s">
        <v>1046</v>
      </c>
      <c r="C342">
        <f t="shared" si="12"/>
        <v>742</v>
      </c>
      <c r="D342">
        <f t="shared" si="13"/>
        <v>7422</v>
      </c>
      <c r="E342">
        <f t="shared" si="14"/>
        <v>74222</v>
      </c>
      <c r="G342" s="46"/>
      <c r="H342" s="46"/>
      <c r="R342" s="49"/>
      <c r="S342" s="49"/>
      <c r="T342" s="46">
        <v>742329</v>
      </c>
      <c r="U342" s="46" t="s">
        <v>1087</v>
      </c>
      <c r="V342" s="49"/>
      <c r="W342" s="50"/>
      <c r="X342" s="50"/>
      <c r="Y342" s="50"/>
      <c r="Z342" s="50"/>
      <c r="AA342" s="51"/>
    </row>
    <row r="343" spans="1:27">
      <c r="A343" s="46">
        <v>742226</v>
      </c>
      <c r="B343" s="46" t="s">
        <v>1047</v>
      </c>
      <c r="C343">
        <f t="shared" si="12"/>
        <v>742</v>
      </c>
      <c r="D343">
        <f t="shared" si="13"/>
        <v>7422</v>
      </c>
      <c r="E343">
        <f t="shared" si="14"/>
        <v>74222</v>
      </c>
      <c r="G343" s="46"/>
      <c r="H343" s="46"/>
      <c r="R343" s="49"/>
      <c r="S343" s="49"/>
      <c r="T343" s="46">
        <v>742331</v>
      </c>
      <c r="U343" s="46" t="s">
        <v>1088</v>
      </c>
      <c r="V343" s="49"/>
      <c r="W343" s="50"/>
      <c r="X343" s="50"/>
      <c r="Y343" s="50"/>
      <c r="Z343" s="50"/>
      <c r="AA343" s="51"/>
    </row>
    <row r="344" spans="1:27">
      <c r="A344" s="46">
        <v>742227</v>
      </c>
      <c r="B344" s="46" t="s">
        <v>1048</v>
      </c>
      <c r="C344">
        <f t="shared" si="12"/>
        <v>742</v>
      </c>
      <c r="D344">
        <f t="shared" si="13"/>
        <v>7422</v>
      </c>
      <c r="E344">
        <f t="shared" si="14"/>
        <v>74222</v>
      </c>
      <c r="G344" s="46"/>
      <c r="H344" s="46"/>
      <c r="R344" s="49"/>
      <c r="S344" s="49"/>
      <c r="T344" s="46">
        <v>742341</v>
      </c>
      <c r="U344" s="46" t="s">
        <v>1089</v>
      </c>
      <c r="V344" s="49"/>
      <c r="W344" s="50"/>
      <c r="X344" s="50"/>
      <c r="Y344" s="50"/>
      <c r="Z344" s="50"/>
      <c r="AA344" s="51"/>
    </row>
    <row r="345" spans="1:27">
      <c r="A345" s="46">
        <v>742228</v>
      </c>
      <c r="B345" s="46" t="s">
        <v>1049</v>
      </c>
      <c r="C345">
        <f t="shared" si="12"/>
        <v>742</v>
      </c>
      <c r="D345">
        <f t="shared" si="13"/>
        <v>7422</v>
      </c>
      <c r="E345">
        <f t="shared" si="14"/>
        <v>74222</v>
      </c>
      <c r="G345" s="46"/>
      <c r="H345" s="46"/>
      <c r="R345" s="49"/>
      <c r="S345" s="49"/>
      <c r="T345" s="46">
        <v>742351</v>
      </c>
      <c r="U345" s="46" t="s">
        <v>1090</v>
      </c>
      <c r="V345" s="49"/>
      <c r="W345" s="50"/>
      <c r="X345" s="50"/>
      <c r="Y345" s="50"/>
      <c r="Z345" s="50"/>
      <c r="AA345" s="51"/>
    </row>
    <row r="346" spans="1:27">
      <c r="A346" s="46">
        <v>742229</v>
      </c>
      <c r="B346" s="46" t="s">
        <v>1050</v>
      </c>
      <c r="C346">
        <f t="shared" si="12"/>
        <v>742</v>
      </c>
      <c r="D346">
        <f t="shared" si="13"/>
        <v>7422</v>
      </c>
      <c r="E346">
        <f t="shared" si="14"/>
        <v>74222</v>
      </c>
      <c r="G346" s="46"/>
      <c r="H346" s="46"/>
      <c r="R346" s="49"/>
      <c r="S346" s="49"/>
      <c r="T346" s="46">
        <v>742362</v>
      </c>
      <c r="U346" s="46" t="s">
        <v>1091</v>
      </c>
      <c r="V346" s="49"/>
      <c r="W346" s="50"/>
      <c r="X346" s="50"/>
      <c r="Y346" s="50"/>
      <c r="Z346" s="50"/>
      <c r="AA346" s="51"/>
    </row>
    <row r="347" spans="1:27">
      <c r="A347" s="46">
        <v>742224</v>
      </c>
      <c r="B347" s="46" t="s">
        <v>1051</v>
      </c>
      <c r="C347">
        <f t="shared" si="12"/>
        <v>742</v>
      </c>
      <c r="D347">
        <f t="shared" si="13"/>
        <v>7422</v>
      </c>
      <c r="E347">
        <f t="shared" si="14"/>
        <v>74222</v>
      </c>
      <c r="G347" s="46"/>
      <c r="H347" s="46"/>
      <c r="R347" s="46">
        <v>743</v>
      </c>
      <c r="S347" s="46">
        <v>7431</v>
      </c>
      <c r="T347" s="46">
        <v>743121</v>
      </c>
      <c r="U347" s="46" t="s">
        <v>1092</v>
      </c>
      <c r="V347" s="49"/>
      <c r="W347" s="50"/>
      <c r="X347" s="50"/>
      <c r="Y347" s="50"/>
      <c r="Z347" s="50"/>
      <c r="AA347" s="51"/>
    </row>
    <row r="348" spans="1:27">
      <c r="A348" s="46">
        <v>742231</v>
      </c>
      <c r="B348" s="46" t="s">
        <v>1052</v>
      </c>
      <c r="C348">
        <f t="shared" si="12"/>
        <v>742</v>
      </c>
      <c r="D348">
        <f t="shared" si="13"/>
        <v>7422</v>
      </c>
      <c r="E348">
        <f t="shared" si="14"/>
        <v>74223</v>
      </c>
      <c r="G348" s="46"/>
      <c r="H348" s="46"/>
      <c r="R348" s="49"/>
      <c r="S348" s="49"/>
      <c r="T348" s="46">
        <v>743122</v>
      </c>
      <c r="U348" s="46" t="s">
        <v>1093</v>
      </c>
      <c r="V348" s="49"/>
      <c r="W348" s="50"/>
      <c r="X348" s="50"/>
      <c r="Y348" s="50"/>
      <c r="Z348" s="50"/>
      <c r="AA348" s="51"/>
    </row>
    <row r="349" spans="1:27">
      <c r="A349" s="46">
        <v>742233</v>
      </c>
      <c r="B349" s="46" t="s">
        <v>1053</v>
      </c>
      <c r="C349">
        <f t="shared" si="12"/>
        <v>742</v>
      </c>
      <c r="D349">
        <f t="shared" si="13"/>
        <v>7422</v>
      </c>
      <c r="E349">
        <f t="shared" si="14"/>
        <v>74223</v>
      </c>
      <c r="G349" s="46"/>
      <c r="H349" s="46"/>
      <c r="R349" s="49"/>
      <c r="S349" s="49"/>
      <c r="T349" s="46">
        <v>743123</v>
      </c>
      <c r="U349" s="46" t="s">
        <v>1094</v>
      </c>
      <c r="V349" s="49"/>
      <c r="W349" s="50"/>
      <c r="X349" s="50"/>
      <c r="Y349" s="50"/>
      <c r="Z349" s="50"/>
      <c r="AA349" s="51"/>
    </row>
    <row r="350" spans="1:27">
      <c r="A350" s="46">
        <v>742241</v>
      </c>
      <c r="B350" s="46" t="s">
        <v>1054</v>
      </c>
      <c r="C350">
        <f t="shared" si="12"/>
        <v>742</v>
      </c>
      <c r="D350">
        <f t="shared" si="13"/>
        <v>7422</v>
      </c>
      <c r="E350">
        <f t="shared" si="14"/>
        <v>74224</v>
      </c>
      <c r="G350" s="46"/>
      <c r="H350" s="46"/>
      <c r="R350" s="49"/>
      <c r="S350" s="49"/>
      <c r="T350" s="46">
        <v>743124</v>
      </c>
      <c r="U350" s="46" t="s">
        <v>1095</v>
      </c>
      <c r="V350" s="49"/>
      <c r="W350" s="50"/>
      <c r="X350" s="50"/>
      <c r="Y350" s="50"/>
      <c r="Z350" s="50"/>
      <c r="AA350" s="51"/>
    </row>
    <row r="351" spans="1:27">
      <c r="A351" s="46">
        <v>742242</v>
      </c>
      <c r="B351" s="46" t="s">
        <v>1055</v>
      </c>
      <c r="C351">
        <f t="shared" si="12"/>
        <v>742</v>
      </c>
      <c r="D351">
        <f t="shared" si="13"/>
        <v>7422</v>
      </c>
      <c r="E351">
        <f t="shared" si="14"/>
        <v>74224</v>
      </c>
      <c r="G351" s="46"/>
      <c r="H351" s="46"/>
      <c r="R351" s="49"/>
      <c r="S351" s="46">
        <v>7432</v>
      </c>
      <c r="T351" s="46">
        <v>743221</v>
      </c>
      <c r="U351" s="46" t="s">
        <v>1096</v>
      </c>
      <c r="V351" s="49"/>
      <c r="W351" s="50"/>
      <c r="X351" s="50"/>
      <c r="Y351" s="50"/>
      <c r="Z351" s="50"/>
      <c r="AA351" s="51"/>
    </row>
    <row r="352" spans="1:27">
      <c r="A352" s="46">
        <v>742251</v>
      </c>
      <c r="B352" s="46" t="s">
        <v>1056</v>
      </c>
      <c r="C352">
        <f t="shared" si="12"/>
        <v>742</v>
      </c>
      <c r="D352">
        <f t="shared" si="13"/>
        <v>7422</v>
      </c>
      <c r="E352">
        <f t="shared" si="14"/>
        <v>74225</v>
      </c>
      <c r="G352" s="46"/>
      <c r="H352" s="46"/>
      <c r="R352" s="49"/>
      <c r="S352" s="49"/>
      <c r="T352" s="46">
        <v>743223</v>
      </c>
      <c r="U352" s="46" t="s">
        <v>1097</v>
      </c>
      <c r="V352" s="49"/>
      <c r="W352" s="50"/>
      <c r="X352" s="50"/>
      <c r="Y352" s="50"/>
      <c r="Z352" s="50"/>
      <c r="AA352" s="51"/>
    </row>
    <row r="353" spans="1:27">
      <c r="A353" s="46">
        <v>742253</v>
      </c>
      <c r="B353" s="46" t="s">
        <v>1057</v>
      </c>
      <c r="C353">
        <f t="shared" si="12"/>
        <v>742</v>
      </c>
      <c r="D353">
        <f t="shared" si="13"/>
        <v>7422</v>
      </c>
      <c r="E353">
        <f t="shared" si="14"/>
        <v>74225</v>
      </c>
      <c r="G353" s="46"/>
      <c r="H353" s="46"/>
      <c r="R353" s="49"/>
      <c r="S353" s="49"/>
      <c r="T353" s="46">
        <v>743224</v>
      </c>
      <c r="U353" s="46" t="s">
        <v>1098</v>
      </c>
      <c r="V353" s="49"/>
      <c r="W353" s="50"/>
      <c r="X353" s="50"/>
      <c r="Y353" s="50"/>
      <c r="Z353" s="50"/>
      <c r="AA353" s="51"/>
    </row>
    <row r="354" spans="1:27">
      <c r="A354" s="46">
        <v>742254</v>
      </c>
      <c r="B354" s="46" t="s">
        <v>1058</v>
      </c>
      <c r="C354">
        <f t="shared" si="12"/>
        <v>742</v>
      </c>
      <c r="D354">
        <f t="shared" si="13"/>
        <v>7422</v>
      </c>
      <c r="E354">
        <f t="shared" si="14"/>
        <v>74225</v>
      </c>
      <c r="G354" s="46"/>
      <c r="H354" s="46"/>
      <c r="R354" s="49"/>
      <c r="S354" s="49"/>
      <c r="T354" s="46">
        <v>743225</v>
      </c>
      <c r="U354" s="46" t="s">
        <v>1099</v>
      </c>
      <c r="V354" s="49"/>
      <c r="W354" s="50"/>
      <c r="X354" s="50"/>
      <c r="Y354" s="50"/>
      <c r="Z354" s="50"/>
      <c r="AA354" s="51"/>
    </row>
    <row r="355" spans="1:27">
      <c r="A355" s="46">
        <v>742255</v>
      </c>
      <c r="B355" s="46" t="s">
        <v>1059</v>
      </c>
      <c r="C355">
        <f t="shared" si="12"/>
        <v>742</v>
      </c>
      <c r="D355">
        <f t="shared" si="13"/>
        <v>7422</v>
      </c>
      <c r="E355">
        <f t="shared" si="14"/>
        <v>74225</v>
      </c>
      <c r="G355" s="46"/>
      <c r="H355" s="46"/>
      <c r="R355" s="49"/>
      <c r="S355" s="46">
        <v>7433</v>
      </c>
      <c r="T355" s="46">
        <v>743321</v>
      </c>
      <c r="U355" s="46" t="s">
        <v>1100</v>
      </c>
      <c r="V355" s="49"/>
      <c r="W355" s="50"/>
      <c r="X355" s="50"/>
      <c r="Y355" s="50"/>
      <c r="Z355" s="50"/>
      <c r="AA355" s="51"/>
    </row>
    <row r="356" spans="1:27">
      <c r="A356" s="46">
        <v>742261</v>
      </c>
      <c r="B356" s="46" t="s">
        <v>1060</v>
      </c>
      <c r="C356">
        <f t="shared" si="12"/>
        <v>742</v>
      </c>
      <c r="D356">
        <f t="shared" si="13"/>
        <v>7422</v>
      </c>
      <c r="E356">
        <f t="shared" si="14"/>
        <v>74226</v>
      </c>
      <c r="G356" s="46"/>
      <c r="H356" s="46"/>
      <c r="R356" s="49"/>
      <c r="S356" s="49"/>
      <c r="T356" s="46">
        <v>743322</v>
      </c>
      <c r="U356" s="46" t="s">
        <v>1101</v>
      </c>
      <c r="V356" s="49"/>
      <c r="W356" s="50"/>
      <c r="X356" s="50"/>
      <c r="Y356" s="50"/>
      <c r="Z356" s="50"/>
      <c r="AA356" s="51"/>
    </row>
    <row r="357" spans="1:27">
      <c r="A357" s="46">
        <v>742271</v>
      </c>
      <c r="B357" s="46" t="s">
        <v>1061</v>
      </c>
      <c r="C357">
        <f t="shared" si="12"/>
        <v>742</v>
      </c>
      <c r="D357">
        <f t="shared" si="13"/>
        <v>7422</v>
      </c>
      <c r="E357">
        <f t="shared" si="14"/>
        <v>74227</v>
      </c>
      <c r="G357" s="46"/>
      <c r="H357" s="46"/>
      <c r="R357" s="49"/>
      <c r="S357" s="49"/>
      <c r="T357" s="46">
        <v>743323</v>
      </c>
      <c r="U357" s="46" t="s">
        <v>1102</v>
      </c>
      <c r="V357" s="49"/>
      <c r="W357" s="50"/>
      <c r="X357" s="50"/>
      <c r="Y357" s="50"/>
      <c r="Z357" s="50"/>
      <c r="AA357" s="51"/>
    </row>
    <row r="358" spans="1:27">
      <c r="A358" s="46">
        <v>742272</v>
      </c>
      <c r="B358" s="46" t="s">
        <v>1062</v>
      </c>
      <c r="C358">
        <f t="shared" si="12"/>
        <v>742</v>
      </c>
      <c r="D358">
        <f t="shared" si="13"/>
        <v>7422</v>
      </c>
      <c r="E358">
        <f t="shared" si="14"/>
        <v>74227</v>
      </c>
      <c r="G358" s="46"/>
      <c r="H358" s="46"/>
      <c r="R358" s="49"/>
      <c r="S358" s="49"/>
      <c r="T358" s="46">
        <v>743324</v>
      </c>
      <c r="U358" s="46" t="s">
        <v>1103</v>
      </c>
      <c r="V358" s="49"/>
      <c r="W358" s="50"/>
      <c r="X358" s="50"/>
      <c r="Y358" s="50"/>
      <c r="Z358" s="50"/>
      <c r="AA358" s="51"/>
    </row>
    <row r="359" spans="1:27">
      <c r="A359" s="46">
        <v>742282</v>
      </c>
      <c r="B359" s="46" t="s">
        <v>1063</v>
      </c>
      <c r="C359">
        <f t="shared" si="12"/>
        <v>742</v>
      </c>
      <c r="D359">
        <f t="shared" si="13"/>
        <v>7422</v>
      </c>
      <c r="E359">
        <f t="shared" si="14"/>
        <v>74228</v>
      </c>
      <c r="G359" s="46"/>
      <c r="H359" s="46"/>
      <c r="R359" s="49"/>
      <c r="S359" s="49"/>
      <c r="T359" s="46">
        <v>743326</v>
      </c>
      <c r="U359" s="46" t="s">
        <v>1104</v>
      </c>
      <c r="V359" s="49"/>
      <c r="W359" s="50"/>
      <c r="X359" s="50"/>
      <c r="Y359" s="50"/>
      <c r="Z359" s="50"/>
      <c r="AA359" s="51"/>
    </row>
    <row r="360" spans="1:27">
      <c r="A360" s="46">
        <v>742283</v>
      </c>
      <c r="B360" s="46" t="s">
        <v>1064</v>
      </c>
      <c r="C360">
        <f t="shared" si="12"/>
        <v>742</v>
      </c>
      <c r="D360">
        <f t="shared" si="13"/>
        <v>7422</v>
      </c>
      <c r="E360">
        <f t="shared" si="14"/>
        <v>74228</v>
      </c>
      <c r="G360" s="46"/>
      <c r="H360" s="46"/>
      <c r="R360" s="49"/>
      <c r="S360" s="49"/>
      <c r="T360" s="46">
        <v>743327</v>
      </c>
      <c r="U360" s="46" t="s">
        <v>1105</v>
      </c>
      <c r="V360" s="49"/>
      <c r="W360" s="50"/>
      <c r="X360" s="50"/>
      <c r="Y360" s="50"/>
      <c r="Z360" s="50"/>
      <c r="AA360" s="51"/>
    </row>
    <row r="361" spans="1:27">
      <c r="A361" s="46">
        <v>742284</v>
      </c>
      <c r="B361" s="46" t="s">
        <v>1065</v>
      </c>
      <c r="C361">
        <f t="shared" si="12"/>
        <v>742</v>
      </c>
      <c r="D361">
        <f t="shared" si="13"/>
        <v>7422</v>
      </c>
      <c r="E361">
        <f t="shared" si="14"/>
        <v>74228</v>
      </c>
      <c r="G361" s="46"/>
      <c r="H361" s="46"/>
      <c r="R361" s="49"/>
      <c r="S361" s="49"/>
      <c r="T361" s="46">
        <v>743328</v>
      </c>
      <c r="U361" s="46" t="s">
        <v>1106</v>
      </c>
      <c r="V361" s="49"/>
      <c r="W361" s="50"/>
      <c r="X361" s="50"/>
      <c r="Y361" s="50"/>
      <c r="Z361" s="50"/>
      <c r="AA361" s="51"/>
    </row>
    <row r="362" spans="1:27">
      <c r="A362" s="46">
        <v>742285</v>
      </c>
      <c r="B362" s="46" t="s">
        <v>1066</v>
      </c>
      <c r="C362">
        <f t="shared" si="12"/>
        <v>742</v>
      </c>
      <c r="D362">
        <f t="shared" si="13"/>
        <v>7422</v>
      </c>
      <c r="E362">
        <f t="shared" si="14"/>
        <v>74228</v>
      </c>
      <c r="G362" s="46"/>
      <c r="H362" s="46"/>
      <c r="R362" s="49"/>
      <c r="S362" s="49"/>
      <c r="T362" s="46">
        <v>743329</v>
      </c>
      <c r="U362" s="46" t="s">
        <v>1107</v>
      </c>
      <c r="V362" s="49"/>
      <c r="W362" s="50"/>
      <c r="X362" s="50"/>
      <c r="Y362" s="50"/>
      <c r="Z362" s="50"/>
      <c r="AA362" s="51"/>
    </row>
    <row r="363" spans="1:27">
      <c r="A363" s="46">
        <v>742286</v>
      </c>
      <c r="B363" s="46" t="s">
        <v>1067</v>
      </c>
      <c r="C363">
        <f t="shared" si="12"/>
        <v>742</v>
      </c>
      <c r="D363">
        <f t="shared" si="13"/>
        <v>7422</v>
      </c>
      <c r="E363">
        <f t="shared" si="14"/>
        <v>74228</v>
      </c>
      <c r="G363" s="46"/>
      <c r="H363" s="46"/>
      <c r="R363" s="49"/>
      <c r="S363" s="49"/>
      <c r="T363" s="46">
        <v>743331</v>
      </c>
      <c r="U363" s="46" t="s">
        <v>1108</v>
      </c>
      <c r="V363" s="49"/>
      <c r="W363" s="50"/>
      <c r="X363" s="50"/>
      <c r="Y363" s="50"/>
      <c r="Z363" s="50"/>
      <c r="AA363" s="51"/>
    </row>
    <row r="364" spans="1:27">
      <c r="A364" s="46">
        <v>742287</v>
      </c>
      <c r="B364" s="46" t="s">
        <v>1068</v>
      </c>
      <c r="C364">
        <f t="shared" si="12"/>
        <v>742</v>
      </c>
      <c r="D364">
        <f t="shared" si="13"/>
        <v>7422</v>
      </c>
      <c r="E364">
        <f t="shared" si="14"/>
        <v>74228</v>
      </c>
      <c r="G364" s="46"/>
      <c r="H364" s="46"/>
      <c r="R364" s="49"/>
      <c r="S364" s="49"/>
      <c r="T364" s="46">
        <v>743341</v>
      </c>
      <c r="U364" s="46" t="s">
        <v>1109</v>
      </c>
      <c r="V364" s="49"/>
      <c r="W364" s="50"/>
      <c r="X364" s="50"/>
      <c r="Y364" s="50"/>
      <c r="Z364" s="50"/>
      <c r="AA364" s="51"/>
    </row>
    <row r="365" spans="1:27">
      <c r="A365" s="46">
        <v>742288</v>
      </c>
      <c r="B365" s="46" t="s">
        <v>1069</v>
      </c>
      <c r="C365">
        <f t="shared" si="12"/>
        <v>742</v>
      </c>
      <c r="D365">
        <f t="shared" si="13"/>
        <v>7422</v>
      </c>
      <c r="E365">
        <f t="shared" si="14"/>
        <v>74228</v>
      </c>
      <c r="G365" s="46"/>
      <c r="H365" s="46"/>
      <c r="R365" s="49"/>
      <c r="S365" s="49"/>
      <c r="T365" s="46">
        <v>743342</v>
      </c>
      <c r="U365" s="46" t="s">
        <v>1110</v>
      </c>
      <c r="V365" s="49"/>
      <c r="W365" s="50"/>
      <c r="X365" s="50"/>
      <c r="Y365" s="50"/>
      <c r="Z365" s="50"/>
      <c r="AA365" s="51"/>
    </row>
    <row r="366" spans="1:27">
      <c r="A366" s="46">
        <v>742289</v>
      </c>
      <c r="B366" s="46" t="s">
        <v>1070</v>
      </c>
      <c r="C366">
        <f t="shared" si="12"/>
        <v>742</v>
      </c>
      <c r="D366">
        <f t="shared" si="13"/>
        <v>7422</v>
      </c>
      <c r="E366">
        <f t="shared" si="14"/>
        <v>74228</v>
      </c>
      <c r="G366" s="46"/>
      <c r="H366" s="46"/>
      <c r="R366" s="49"/>
      <c r="S366" s="49"/>
      <c r="T366" s="46">
        <v>743343</v>
      </c>
      <c r="U366" s="46" t="s">
        <v>1111</v>
      </c>
      <c r="V366" s="49"/>
      <c r="W366" s="50"/>
      <c r="X366" s="50"/>
      <c r="Y366" s="50"/>
      <c r="Z366" s="50"/>
      <c r="AA366" s="51"/>
    </row>
    <row r="367" spans="1:27">
      <c r="A367" s="46">
        <v>742291</v>
      </c>
      <c r="B367" s="46" t="s">
        <v>1071</v>
      </c>
      <c r="C367">
        <f t="shared" ref="C367:C430" si="15">+VALUE(LEFT(A367,3))</f>
        <v>742</v>
      </c>
      <c r="D367">
        <f t="shared" ref="D367:D430" si="16">+VALUE(LEFT($A367,4))</f>
        <v>7422</v>
      </c>
      <c r="E367">
        <f t="shared" ref="E367:E430" si="17">+VALUE(LEFT($A367,5))</f>
        <v>74229</v>
      </c>
      <c r="G367" s="46"/>
      <c r="H367" s="46"/>
      <c r="R367" s="49"/>
      <c r="S367" s="49"/>
      <c r="T367" s="46">
        <v>743351</v>
      </c>
      <c r="U367" s="46" t="s">
        <v>1112</v>
      </c>
      <c r="V367" s="49"/>
      <c r="W367" s="50"/>
      <c r="X367" s="50"/>
      <c r="Y367" s="50"/>
      <c r="Z367" s="50"/>
      <c r="AA367" s="51"/>
    </row>
    <row r="368" spans="1:27">
      <c r="A368" s="46">
        <v>742292</v>
      </c>
      <c r="B368" s="46" t="s">
        <v>1072</v>
      </c>
      <c r="C368">
        <f t="shared" si="15"/>
        <v>742</v>
      </c>
      <c r="D368">
        <f t="shared" si="16"/>
        <v>7422</v>
      </c>
      <c r="E368">
        <f t="shared" si="17"/>
        <v>74229</v>
      </c>
      <c r="G368" s="46"/>
      <c r="H368" s="46"/>
      <c r="R368" s="49"/>
      <c r="S368" s="49"/>
      <c r="T368" s="46">
        <v>743353</v>
      </c>
      <c r="U368" s="46" t="s">
        <v>1113</v>
      </c>
      <c r="V368" s="49"/>
      <c r="W368" s="50"/>
      <c r="X368" s="50"/>
      <c r="Y368" s="50"/>
      <c r="Z368" s="50"/>
      <c r="AA368" s="51"/>
    </row>
    <row r="369" spans="1:27">
      <c r="A369" s="46">
        <v>742293</v>
      </c>
      <c r="B369" s="46" t="s">
        <v>1073</v>
      </c>
      <c r="C369">
        <f t="shared" si="15"/>
        <v>742</v>
      </c>
      <c r="D369">
        <f t="shared" si="16"/>
        <v>7422</v>
      </c>
      <c r="E369">
        <f t="shared" si="17"/>
        <v>74229</v>
      </c>
      <c r="G369" s="46"/>
      <c r="H369" s="46"/>
      <c r="R369" s="49"/>
      <c r="S369" s="49"/>
      <c r="T369" s="46">
        <v>743354</v>
      </c>
      <c r="U369" s="46" t="s">
        <v>1114</v>
      </c>
      <c r="V369" s="49"/>
      <c r="W369" s="50"/>
      <c r="X369" s="50"/>
      <c r="Y369" s="50"/>
      <c r="Z369" s="50"/>
      <c r="AA369" s="51"/>
    </row>
    <row r="370" spans="1:27">
      <c r="A370" s="46">
        <v>742294</v>
      </c>
      <c r="B370" s="46" t="s">
        <v>1074</v>
      </c>
      <c r="C370">
        <f t="shared" si="15"/>
        <v>742</v>
      </c>
      <c r="D370">
        <f t="shared" si="16"/>
        <v>7422</v>
      </c>
      <c r="E370">
        <f t="shared" si="17"/>
        <v>74229</v>
      </c>
      <c r="G370" s="46"/>
      <c r="H370" s="46"/>
      <c r="R370" s="49"/>
      <c r="S370" s="46">
        <v>7434</v>
      </c>
      <c r="T370" s="46">
        <v>743421</v>
      </c>
      <c r="U370" s="46" t="s">
        <v>1115</v>
      </c>
      <c r="V370" s="49"/>
      <c r="W370" s="50"/>
      <c r="X370" s="50"/>
      <c r="Y370" s="50"/>
      <c r="Z370" s="50"/>
      <c r="AA370" s="51"/>
    </row>
    <row r="371" spans="1:27">
      <c r="A371" s="46">
        <v>742295</v>
      </c>
      <c r="B371" s="46" t="s">
        <v>1075</v>
      </c>
      <c r="C371">
        <f t="shared" si="15"/>
        <v>742</v>
      </c>
      <c r="D371">
        <f t="shared" si="16"/>
        <v>7422</v>
      </c>
      <c r="E371">
        <f t="shared" si="17"/>
        <v>74229</v>
      </c>
      <c r="G371" s="46"/>
      <c r="H371" s="46"/>
      <c r="R371" s="49"/>
      <c r="S371" s="49"/>
      <c r="T371" s="46">
        <v>743422</v>
      </c>
      <c r="U371" s="46" t="s">
        <v>1116</v>
      </c>
      <c r="V371" s="49"/>
      <c r="W371" s="50"/>
      <c r="X371" s="50"/>
      <c r="Y371" s="50"/>
      <c r="Z371" s="50"/>
      <c r="AA371" s="51"/>
    </row>
    <row r="372" spans="1:27">
      <c r="A372" s="46">
        <v>742312</v>
      </c>
      <c r="B372" s="46" t="s">
        <v>1076</v>
      </c>
      <c r="C372">
        <f t="shared" si="15"/>
        <v>742</v>
      </c>
      <c r="D372">
        <f t="shared" si="16"/>
        <v>7423</v>
      </c>
      <c r="E372">
        <f t="shared" si="17"/>
        <v>74231</v>
      </c>
      <c r="G372" s="46"/>
      <c r="H372" s="46"/>
      <c r="R372" s="49"/>
      <c r="S372" s="49"/>
      <c r="T372" s="46">
        <v>743441</v>
      </c>
      <c r="U372" s="46" t="s">
        <v>1117</v>
      </c>
      <c r="V372" s="49"/>
      <c r="W372" s="50"/>
      <c r="X372" s="50"/>
      <c r="Y372" s="50"/>
      <c r="Z372" s="50"/>
      <c r="AA372" s="51"/>
    </row>
    <row r="373" spans="1:27">
      <c r="A373" s="46">
        <v>742313</v>
      </c>
      <c r="B373" s="46" t="s">
        <v>1077</v>
      </c>
      <c r="C373">
        <f t="shared" si="15"/>
        <v>742</v>
      </c>
      <c r="D373">
        <f t="shared" si="16"/>
        <v>7423</v>
      </c>
      <c r="E373">
        <f t="shared" si="17"/>
        <v>74231</v>
      </c>
      <c r="G373" s="46"/>
      <c r="H373" s="46"/>
      <c r="R373" s="49"/>
      <c r="S373" s="46">
        <v>7435</v>
      </c>
      <c r="T373" s="46">
        <v>743521</v>
      </c>
      <c r="U373" s="46" t="s">
        <v>1118</v>
      </c>
      <c r="V373" s="49"/>
      <c r="W373" s="50"/>
      <c r="X373" s="50"/>
      <c r="Y373" s="50"/>
      <c r="Z373" s="50"/>
      <c r="AA373" s="51"/>
    </row>
    <row r="374" spans="1:27">
      <c r="A374" s="46">
        <v>742314</v>
      </c>
      <c r="B374" s="46" t="s">
        <v>1078</v>
      </c>
      <c r="C374">
        <f t="shared" si="15"/>
        <v>742</v>
      </c>
      <c r="D374">
        <f t="shared" si="16"/>
        <v>7423</v>
      </c>
      <c r="E374">
        <f t="shared" si="17"/>
        <v>74231</v>
      </c>
      <c r="G374" s="46"/>
      <c r="H374" s="46"/>
      <c r="R374" s="49"/>
      <c r="S374" s="49"/>
      <c r="T374" s="46">
        <v>743522</v>
      </c>
      <c r="U374" s="46" t="s">
        <v>1119</v>
      </c>
      <c r="V374" s="49"/>
      <c r="W374" s="50"/>
      <c r="X374" s="50"/>
      <c r="Y374" s="50"/>
      <c r="Z374" s="50"/>
      <c r="AA374" s="51"/>
    </row>
    <row r="375" spans="1:27">
      <c r="A375" s="46">
        <v>742315</v>
      </c>
      <c r="B375" s="46" t="s">
        <v>1079</v>
      </c>
      <c r="C375">
        <f t="shared" si="15"/>
        <v>742</v>
      </c>
      <c r="D375">
        <f t="shared" si="16"/>
        <v>7423</v>
      </c>
      <c r="E375">
        <f t="shared" si="17"/>
        <v>74231</v>
      </c>
      <c r="G375" s="46"/>
      <c r="H375" s="46"/>
      <c r="R375" s="49"/>
      <c r="S375" s="49"/>
      <c r="T375" s="46">
        <v>743523</v>
      </c>
      <c r="U375" s="46" t="s">
        <v>1120</v>
      </c>
      <c r="V375" s="49"/>
      <c r="W375" s="50"/>
      <c r="X375" s="50"/>
      <c r="Y375" s="50"/>
      <c r="Z375" s="50"/>
      <c r="AA375" s="51"/>
    </row>
    <row r="376" spans="1:27">
      <c r="A376" s="46">
        <v>742321</v>
      </c>
      <c r="B376" s="46" t="s">
        <v>1080</v>
      </c>
      <c r="C376">
        <f t="shared" si="15"/>
        <v>742</v>
      </c>
      <c r="D376">
        <f t="shared" si="16"/>
        <v>7423</v>
      </c>
      <c r="E376">
        <f t="shared" si="17"/>
        <v>74232</v>
      </c>
      <c r="G376" s="46"/>
      <c r="H376" s="46"/>
      <c r="R376" s="49"/>
      <c r="S376" s="49"/>
      <c r="T376" s="46">
        <v>743524</v>
      </c>
      <c r="U376" s="46" t="s">
        <v>1121</v>
      </c>
      <c r="V376" s="49"/>
      <c r="W376" s="50"/>
      <c r="X376" s="50"/>
      <c r="Y376" s="50"/>
      <c r="Z376" s="50"/>
      <c r="AA376" s="51"/>
    </row>
    <row r="377" spans="1:27">
      <c r="A377" s="46">
        <v>742322</v>
      </c>
      <c r="B377" s="46" t="s">
        <v>1081</v>
      </c>
      <c r="C377">
        <f t="shared" si="15"/>
        <v>742</v>
      </c>
      <c r="D377">
        <f t="shared" si="16"/>
        <v>7423</v>
      </c>
      <c r="E377">
        <f t="shared" si="17"/>
        <v>74232</v>
      </c>
      <c r="G377" s="46"/>
      <c r="H377" s="46"/>
      <c r="R377" s="49"/>
      <c r="S377" s="49"/>
      <c r="T377" s="46">
        <v>743525</v>
      </c>
      <c r="U377" s="46" t="s">
        <v>1122</v>
      </c>
      <c r="V377" s="49"/>
      <c r="W377" s="50"/>
      <c r="X377" s="50"/>
      <c r="Y377" s="50"/>
      <c r="Z377" s="50"/>
      <c r="AA377" s="51"/>
    </row>
    <row r="378" spans="1:27">
      <c r="A378" s="46">
        <v>742323</v>
      </c>
      <c r="B378" s="46" t="s">
        <v>1082</v>
      </c>
      <c r="C378">
        <f t="shared" si="15"/>
        <v>742</v>
      </c>
      <c r="D378">
        <f t="shared" si="16"/>
        <v>7423</v>
      </c>
      <c r="E378">
        <f t="shared" si="17"/>
        <v>74232</v>
      </c>
      <c r="G378" s="46"/>
      <c r="H378" s="46"/>
      <c r="R378" s="49"/>
      <c r="S378" s="49"/>
      <c r="T378" s="46">
        <v>743526</v>
      </c>
      <c r="U378" s="46" t="s">
        <v>1123</v>
      </c>
      <c r="V378" s="49"/>
      <c r="W378" s="50"/>
      <c r="X378" s="50"/>
      <c r="Y378" s="50"/>
      <c r="Z378" s="50"/>
      <c r="AA378" s="51"/>
    </row>
    <row r="379" spans="1:27">
      <c r="A379" s="46">
        <v>742324</v>
      </c>
      <c r="B379" s="46" t="s">
        <v>1083</v>
      </c>
      <c r="C379">
        <f t="shared" si="15"/>
        <v>742</v>
      </c>
      <c r="D379">
        <f t="shared" si="16"/>
        <v>7423</v>
      </c>
      <c r="E379">
        <f t="shared" si="17"/>
        <v>74232</v>
      </c>
      <c r="G379" s="46"/>
      <c r="H379" s="46"/>
      <c r="R379" s="49"/>
      <c r="S379" s="46">
        <v>7439</v>
      </c>
      <c r="T379" s="46">
        <v>743921</v>
      </c>
      <c r="U379" s="46" t="s">
        <v>1124</v>
      </c>
      <c r="V379" s="49"/>
      <c r="W379" s="50"/>
      <c r="X379" s="50"/>
      <c r="Y379" s="50"/>
      <c r="Z379" s="50"/>
      <c r="AA379" s="51"/>
    </row>
    <row r="380" spans="1:27">
      <c r="A380" s="46">
        <v>742325</v>
      </c>
      <c r="B380" s="46" t="s">
        <v>1084</v>
      </c>
      <c r="C380">
        <f t="shared" si="15"/>
        <v>742</v>
      </c>
      <c r="D380">
        <f t="shared" si="16"/>
        <v>7423</v>
      </c>
      <c r="E380">
        <f t="shared" si="17"/>
        <v>74232</v>
      </c>
      <c r="G380" s="46"/>
      <c r="H380" s="46"/>
      <c r="R380" s="49"/>
      <c r="S380" s="49"/>
      <c r="T380" s="46">
        <v>743922</v>
      </c>
      <c r="U380" s="46" t="s">
        <v>1125</v>
      </c>
      <c r="V380" s="49"/>
      <c r="W380" s="50"/>
      <c r="X380" s="50"/>
      <c r="Y380" s="50"/>
      <c r="Z380" s="50"/>
      <c r="AA380" s="51"/>
    </row>
    <row r="381" spans="1:27">
      <c r="A381" s="46">
        <v>742327</v>
      </c>
      <c r="B381" s="46" t="s">
        <v>1085</v>
      </c>
      <c r="C381">
        <f t="shared" si="15"/>
        <v>742</v>
      </c>
      <c r="D381">
        <f t="shared" si="16"/>
        <v>7423</v>
      </c>
      <c r="E381">
        <f t="shared" si="17"/>
        <v>74232</v>
      </c>
      <c r="G381" s="46"/>
      <c r="H381" s="46"/>
      <c r="R381" s="49"/>
      <c r="S381" s="49"/>
      <c r="T381" s="46">
        <v>743923</v>
      </c>
      <c r="U381" s="46" t="s">
        <v>1126</v>
      </c>
      <c r="V381" s="49"/>
      <c r="W381" s="50"/>
      <c r="X381" s="50"/>
      <c r="Y381" s="50"/>
      <c r="Z381" s="50"/>
      <c r="AA381" s="51"/>
    </row>
    <row r="382" spans="1:27">
      <c r="A382" s="46">
        <v>742328</v>
      </c>
      <c r="B382" s="46" t="s">
        <v>1086</v>
      </c>
      <c r="C382">
        <f t="shared" si="15"/>
        <v>742</v>
      </c>
      <c r="D382">
        <f t="shared" si="16"/>
        <v>7423</v>
      </c>
      <c r="E382">
        <f t="shared" si="17"/>
        <v>74232</v>
      </c>
      <c r="G382" s="46"/>
      <c r="H382" s="46"/>
      <c r="R382" s="49"/>
      <c r="S382" s="49"/>
      <c r="T382" s="46">
        <v>743924</v>
      </c>
      <c r="U382" s="46" t="s">
        <v>1127</v>
      </c>
      <c r="V382" s="49"/>
      <c r="W382" s="50"/>
      <c r="X382" s="50"/>
      <c r="Y382" s="50"/>
      <c r="Z382" s="50"/>
      <c r="AA382" s="51"/>
    </row>
    <row r="383" spans="1:27">
      <c r="A383" s="46">
        <v>742329</v>
      </c>
      <c r="B383" s="46" t="s">
        <v>1087</v>
      </c>
      <c r="C383">
        <f t="shared" si="15"/>
        <v>742</v>
      </c>
      <c r="D383">
        <f t="shared" si="16"/>
        <v>7423</v>
      </c>
      <c r="E383">
        <f t="shared" si="17"/>
        <v>74232</v>
      </c>
      <c r="G383" s="46"/>
      <c r="H383" s="46"/>
      <c r="R383" s="49"/>
      <c r="S383" s="49"/>
      <c r="T383" s="46">
        <v>743925</v>
      </c>
      <c r="U383" s="46" t="s">
        <v>1128</v>
      </c>
      <c r="V383" s="49"/>
      <c r="W383" s="50"/>
      <c r="X383" s="50"/>
      <c r="Y383" s="50"/>
      <c r="Z383" s="50"/>
      <c r="AA383" s="51"/>
    </row>
    <row r="384" spans="1:27">
      <c r="A384" s="46">
        <v>742331</v>
      </c>
      <c r="B384" s="46" t="s">
        <v>1088</v>
      </c>
      <c r="C384">
        <f t="shared" si="15"/>
        <v>742</v>
      </c>
      <c r="D384">
        <f t="shared" si="16"/>
        <v>7423</v>
      </c>
      <c r="E384">
        <f t="shared" si="17"/>
        <v>74233</v>
      </c>
      <c r="G384" s="46"/>
      <c r="H384" s="46"/>
      <c r="R384" s="49"/>
      <c r="S384" s="49"/>
      <c r="T384" s="46">
        <v>743926</v>
      </c>
      <c r="U384" s="46" t="s">
        <v>1129</v>
      </c>
      <c r="V384" s="49"/>
      <c r="W384" s="50"/>
      <c r="X384" s="50"/>
      <c r="Y384" s="50"/>
      <c r="Z384" s="50"/>
      <c r="AA384" s="51"/>
    </row>
    <row r="385" spans="1:27">
      <c r="A385" s="46">
        <v>742341</v>
      </c>
      <c r="B385" s="46" t="s">
        <v>1089</v>
      </c>
      <c r="C385">
        <f t="shared" si="15"/>
        <v>742</v>
      </c>
      <c r="D385">
        <f t="shared" si="16"/>
        <v>7423</v>
      </c>
      <c r="E385">
        <f t="shared" si="17"/>
        <v>74234</v>
      </c>
      <c r="G385" s="46"/>
      <c r="H385" s="46"/>
      <c r="R385" s="49"/>
      <c r="S385" s="49"/>
      <c r="T385" s="46">
        <v>743929</v>
      </c>
      <c r="U385" s="46" t="s">
        <v>1130</v>
      </c>
      <c r="V385" s="49"/>
      <c r="W385" s="50"/>
      <c r="X385" s="50"/>
      <c r="Y385" s="50"/>
      <c r="Z385" s="50"/>
      <c r="AA385" s="51"/>
    </row>
    <row r="386" spans="1:27">
      <c r="A386" s="46">
        <v>742351</v>
      </c>
      <c r="B386" s="46" t="s">
        <v>1090</v>
      </c>
      <c r="C386">
        <f t="shared" si="15"/>
        <v>742</v>
      </c>
      <c r="D386">
        <f t="shared" si="16"/>
        <v>7423</v>
      </c>
      <c r="E386">
        <f t="shared" si="17"/>
        <v>74235</v>
      </c>
      <c r="G386" s="46"/>
      <c r="H386" s="46"/>
      <c r="R386" s="49"/>
      <c r="S386" s="49"/>
      <c r="T386" s="46">
        <v>743951</v>
      </c>
      <c r="U386" s="46" t="s">
        <v>1131</v>
      </c>
      <c r="V386" s="49"/>
      <c r="W386" s="50"/>
      <c r="X386" s="50"/>
      <c r="Y386" s="50"/>
      <c r="Z386" s="50"/>
      <c r="AA386" s="51"/>
    </row>
    <row r="387" spans="1:27">
      <c r="A387" s="46">
        <v>742362</v>
      </c>
      <c r="B387" s="46" t="s">
        <v>1091</v>
      </c>
      <c r="C387">
        <f t="shared" si="15"/>
        <v>742</v>
      </c>
      <c r="D387">
        <f t="shared" si="16"/>
        <v>7423</v>
      </c>
      <c r="E387">
        <f t="shared" si="17"/>
        <v>74236</v>
      </c>
      <c r="G387" s="46"/>
      <c r="H387" s="46"/>
      <c r="R387" s="46">
        <v>744</v>
      </c>
      <c r="S387" s="46">
        <v>7441</v>
      </c>
      <c r="T387" s="46">
        <v>744121</v>
      </c>
      <c r="U387" s="46" t="s">
        <v>1132</v>
      </c>
      <c r="V387" s="49"/>
      <c r="W387" s="50"/>
      <c r="X387" s="50"/>
      <c r="Y387" s="50"/>
      <c r="Z387" s="50"/>
      <c r="AA387" s="51"/>
    </row>
    <row r="388" spans="1:27">
      <c r="A388" s="46">
        <v>743121</v>
      </c>
      <c r="B388" s="46" t="s">
        <v>1092</v>
      </c>
      <c r="C388">
        <f t="shared" si="15"/>
        <v>743</v>
      </c>
      <c r="D388">
        <f t="shared" si="16"/>
        <v>7431</v>
      </c>
      <c r="E388">
        <f t="shared" si="17"/>
        <v>74312</v>
      </c>
      <c r="G388" s="46"/>
      <c r="H388" s="46"/>
      <c r="R388" s="49"/>
      <c r="S388" s="49"/>
      <c r="T388" s="46">
        <v>744131</v>
      </c>
      <c r="U388" s="46" t="s">
        <v>1136</v>
      </c>
      <c r="V388" s="49"/>
      <c r="W388" s="50"/>
      <c r="X388" s="50"/>
      <c r="Y388" s="50"/>
      <c r="Z388" s="50"/>
      <c r="AA388" s="51"/>
    </row>
    <row r="389" spans="1:27">
      <c r="A389" s="46">
        <v>743122</v>
      </c>
      <c r="B389" s="46" t="s">
        <v>1093</v>
      </c>
      <c r="C389">
        <f t="shared" si="15"/>
        <v>743</v>
      </c>
      <c r="D389">
        <f t="shared" si="16"/>
        <v>7431</v>
      </c>
      <c r="E389">
        <f t="shared" si="17"/>
        <v>74312</v>
      </c>
      <c r="G389" s="46"/>
      <c r="H389" s="46"/>
      <c r="R389" s="49"/>
      <c r="S389" s="49"/>
      <c r="T389" s="46">
        <v>744141</v>
      </c>
      <c r="U389" s="46" t="s">
        <v>1133</v>
      </c>
      <c r="V389" s="49"/>
      <c r="W389" s="50"/>
      <c r="X389" s="50"/>
      <c r="Y389" s="50"/>
      <c r="Z389" s="50"/>
      <c r="AA389" s="51"/>
    </row>
    <row r="390" spans="1:27">
      <c r="A390" s="46">
        <v>743123</v>
      </c>
      <c r="B390" s="46" t="s">
        <v>1094</v>
      </c>
      <c r="C390">
        <f t="shared" si="15"/>
        <v>743</v>
      </c>
      <c r="D390">
        <f t="shared" si="16"/>
        <v>7431</v>
      </c>
      <c r="E390">
        <f t="shared" si="17"/>
        <v>74312</v>
      </c>
      <c r="G390" s="46"/>
      <c r="H390" s="46"/>
      <c r="R390" s="49"/>
      <c r="S390" s="49"/>
      <c r="T390" s="46">
        <v>744142</v>
      </c>
      <c r="U390" s="46" t="s">
        <v>1134</v>
      </c>
      <c r="V390" s="49"/>
      <c r="W390" s="50"/>
      <c r="X390" s="50"/>
      <c r="Y390" s="50"/>
      <c r="Z390" s="50"/>
      <c r="AA390" s="51"/>
    </row>
    <row r="391" spans="1:27">
      <c r="A391" s="46">
        <v>743124</v>
      </c>
      <c r="B391" s="46" t="s">
        <v>1095</v>
      </c>
      <c r="C391">
        <f t="shared" si="15"/>
        <v>743</v>
      </c>
      <c r="D391">
        <f t="shared" si="16"/>
        <v>7431</v>
      </c>
      <c r="E391">
        <f t="shared" si="17"/>
        <v>74312</v>
      </c>
      <c r="G391" s="46"/>
      <c r="H391" s="46"/>
      <c r="R391" s="49"/>
      <c r="S391" s="49"/>
      <c r="T391" s="46">
        <v>744151</v>
      </c>
      <c r="U391" s="46" t="s">
        <v>1135</v>
      </c>
      <c r="V391" s="49"/>
      <c r="W391" s="50"/>
      <c r="X391" s="50"/>
      <c r="Y391" s="50"/>
      <c r="Z391" s="50"/>
      <c r="AA391" s="51"/>
    </row>
    <row r="392" spans="1:27">
      <c r="A392" s="46">
        <v>743221</v>
      </c>
      <c r="B392" s="46" t="s">
        <v>1096</v>
      </c>
      <c r="C392">
        <f t="shared" si="15"/>
        <v>743</v>
      </c>
      <c r="D392">
        <f t="shared" si="16"/>
        <v>7432</v>
      </c>
      <c r="E392">
        <f t="shared" si="17"/>
        <v>74322</v>
      </c>
      <c r="G392" s="46"/>
      <c r="H392" s="46"/>
      <c r="R392" s="49"/>
      <c r="S392" s="46">
        <v>7442</v>
      </c>
      <c r="T392" s="46">
        <v>744221</v>
      </c>
      <c r="U392" s="46" t="s">
        <v>1139</v>
      </c>
      <c r="V392" s="49"/>
      <c r="W392" s="50"/>
      <c r="X392" s="50"/>
      <c r="Y392" s="50"/>
      <c r="Z392" s="50"/>
      <c r="AA392" s="51"/>
    </row>
    <row r="393" spans="1:27">
      <c r="A393" s="46">
        <v>743223</v>
      </c>
      <c r="B393" s="46" t="s">
        <v>1097</v>
      </c>
      <c r="C393">
        <f t="shared" si="15"/>
        <v>743</v>
      </c>
      <c r="D393">
        <f t="shared" si="16"/>
        <v>7432</v>
      </c>
      <c r="E393">
        <f t="shared" si="17"/>
        <v>74322</v>
      </c>
      <c r="G393" s="46"/>
      <c r="H393" s="46"/>
      <c r="R393" s="49"/>
      <c r="S393" s="49"/>
      <c r="T393" s="46">
        <v>744241</v>
      </c>
      <c r="U393" s="46" t="s">
        <v>1137</v>
      </c>
      <c r="V393" s="49"/>
      <c r="W393" s="50"/>
      <c r="X393" s="50"/>
      <c r="Y393" s="50"/>
      <c r="Z393" s="50"/>
      <c r="AA393" s="51"/>
    </row>
    <row r="394" spans="1:27">
      <c r="A394" s="46">
        <v>743224</v>
      </c>
      <c r="B394" s="46" t="s">
        <v>1098</v>
      </c>
      <c r="C394">
        <f t="shared" si="15"/>
        <v>743</v>
      </c>
      <c r="D394">
        <f t="shared" si="16"/>
        <v>7432</v>
      </c>
      <c r="E394">
        <f t="shared" si="17"/>
        <v>74322</v>
      </c>
      <c r="G394" s="46"/>
      <c r="H394" s="46"/>
      <c r="R394" s="49"/>
      <c r="S394" s="49"/>
      <c r="T394" s="46">
        <v>744251</v>
      </c>
      <c r="U394" s="46" t="s">
        <v>1138</v>
      </c>
      <c r="V394" s="49"/>
      <c r="W394" s="50"/>
      <c r="X394" s="50"/>
      <c r="Y394" s="50"/>
      <c r="Z394" s="50"/>
      <c r="AA394" s="51"/>
    </row>
    <row r="395" spans="1:27">
      <c r="A395" s="46">
        <v>743225</v>
      </c>
      <c r="B395" s="46" t="s">
        <v>1099</v>
      </c>
      <c r="C395">
        <f t="shared" si="15"/>
        <v>743</v>
      </c>
      <c r="D395">
        <f t="shared" si="16"/>
        <v>7432</v>
      </c>
      <c r="E395">
        <f t="shared" si="17"/>
        <v>74322</v>
      </c>
      <c r="G395" s="46"/>
      <c r="H395" s="46"/>
      <c r="R395" s="46">
        <v>745</v>
      </c>
      <c r="S395" s="46">
        <v>7451</v>
      </c>
      <c r="T395" s="46">
        <v>745111</v>
      </c>
      <c r="U395" s="46" t="s">
        <v>1140</v>
      </c>
      <c r="V395" s="49"/>
      <c r="W395" s="50"/>
      <c r="X395" s="50"/>
      <c r="Y395" s="50"/>
      <c r="Z395" s="50"/>
      <c r="AA395" s="51"/>
    </row>
    <row r="396" spans="1:27">
      <c r="A396" s="46">
        <v>743321</v>
      </c>
      <c r="B396" s="46" t="s">
        <v>1100</v>
      </c>
      <c r="C396">
        <f t="shared" si="15"/>
        <v>743</v>
      </c>
      <c r="D396">
        <f t="shared" si="16"/>
        <v>7433</v>
      </c>
      <c r="E396">
        <f t="shared" si="17"/>
        <v>74332</v>
      </c>
      <c r="G396" s="46"/>
      <c r="H396" s="46"/>
      <c r="R396" s="49"/>
      <c r="S396" s="49"/>
      <c r="T396" s="46">
        <v>745112</v>
      </c>
      <c r="U396" s="46" t="s">
        <v>1141</v>
      </c>
      <c r="V396" s="49"/>
      <c r="W396" s="50"/>
      <c r="X396" s="50"/>
      <c r="Y396" s="50"/>
      <c r="Z396" s="50"/>
      <c r="AA396" s="51"/>
    </row>
    <row r="397" spans="1:27">
      <c r="A397" s="46">
        <v>743322</v>
      </c>
      <c r="B397" s="46" t="s">
        <v>1101</v>
      </c>
      <c r="C397">
        <f t="shared" si="15"/>
        <v>743</v>
      </c>
      <c r="D397">
        <f t="shared" si="16"/>
        <v>7433</v>
      </c>
      <c r="E397">
        <f t="shared" si="17"/>
        <v>74332</v>
      </c>
      <c r="G397" s="46"/>
      <c r="H397" s="46"/>
      <c r="R397" s="49"/>
      <c r="S397" s="49"/>
      <c r="T397" s="46">
        <v>745113</v>
      </c>
      <c r="U397" s="46" t="s">
        <v>1142</v>
      </c>
      <c r="V397" s="49"/>
      <c r="W397" s="50"/>
      <c r="X397" s="50"/>
      <c r="Y397" s="50"/>
      <c r="Z397" s="50"/>
      <c r="AA397" s="51"/>
    </row>
    <row r="398" spans="1:27">
      <c r="A398" s="46">
        <v>743323</v>
      </c>
      <c r="B398" s="46" t="s">
        <v>1102</v>
      </c>
      <c r="C398">
        <f t="shared" si="15"/>
        <v>743</v>
      </c>
      <c r="D398">
        <f t="shared" si="16"/>
        <v>7433</v>
      </c>
      <c r="E398">
        <f t="shared" si="17"/>
        <v>74332</v>
      </c>
      <c r="G398" s="46"/>
      <c r="H398" s="46"/>
      <c r="R398" s="49"/>
      <c r="S398" s="49"/>
      <c r="T398" s="46">
        <v>745121</v>
      </c>
      <c r="U398" s="46" t="s">
        <v>1143</v>
      </c>
      <c r="V398" s="49"/>
      <c r="W398" s="50"/>
      <c r="X398" s="50"/>
      <c r="Y398" s="50"/>
      <c r="Z398" s="50"/>
      <c r="AA398" s="51"/>
    </row>
    <row r="399" spans="1:27">
      <c r="A399" s="46">
        <v>743324</v>
      </c>
      <c r="B399" s="46" t="s">
        <v>1103</v>
      </c>
      <c r="C399">
        <f t="shared" si="15"/>
        <v>743</v>
      </c>
      <c r="D399">
        <f t="shared" si="16"/>
        <v>7433</v>
      </c>
      <c r="E399">
        <f t="shared" si="17"/>
        <v>74332</v>
      </c>
      <c r="G399" s="46"/>
      <c r="H399" s="46"/>
      <c r="R399" s="49"/>
      <c r="S399" s="49"/>
      <c r="T399" s="46">
        <v>745122</v>
      </c>
      <c r="U399" s="46" t="s">
        <v>1144</v>
      </c>
      <c r="V399" s="49"/>
      <c r="W399" s="50"/>
      <c r="X399" s="50"/>
      <c r="Y399" s="50"/>
      <c r="Z399" s="50"/>
      <c r="AA399" s="51"/>
    </row>
    <row r="400" spans="1:27">
      <c r="A400" s="46">
        <v>743326</v>
      </c>
      <c r="B400" s="46" t="s">
        <v>1104</v>
      </c>
      <c r="C400">
        <f t="shared" si="15"/>
        <v>743</v>
      </c>
      <c r="D400">
        <f t="shared" si="16"/>
        <v>7433</v>
      </c>
      <c r="E400">
        <f t="shared" si="17"/>
        <v>74332</v>
      </c>
      <c r="G400" s="46"/>
      <c r="H400" s="46"/>
      <c r="R400" s="49"/>
      <c r="S400" s="49"/>
      <c r="T400" s="46">
        <v>745123</v>
      </c>
      <c r="U400" s="46" t="s">
        <v>1145</v>
      </c>
      <c r="V400" s="49"/>
      <c r="W400" s="50"/>
      <c r="X400" s="50"/>
      <c r="Y400" s="50"/>
      <c r="Z400" s="50"/>
      <c r="AA400" s="51"/>
    </row>
    <row r="401" spans="1:27">
      <c r="A401" s="46">
        <v>743327</v>
      </c>
      <c r="B401" s="46" t="s">
        <v>1105</v>
      </c>
      <c r="C401">
        <f t="shared" si="15"/>
        <v>743</v>
      </c>
      <c r="D401">
        <f t="shared" si="16"/>
        <v>7433</v>
      </c>
      <c r="E401">
        <f t="shared" si="17"/>
        <v>74332</v>
      </c>
      <c r="G401" s="46"/>
      <c r="H401" s="46"/>
      <c r="R401" s="49"/>
      <c r="S401" s="49"/>
      <c r="T401" s="46">
        <v>745124</v>
      </c>
      <c r="U401" s="46" t="s">
        <v>1146</v>
      </c>
      <c r="V401" s="49"/>
      <c r="W401" s="50"/>
      <c r="X401" s="50"/>
      <c r="Y401" s="50"/>
      <c r="Z401" s="50"/>
      <c r="AA401" s="51"/>
    </row>
    <row r="402" spans="1:27">
      <c r="A402" s="46">
        <v>743328</v>
      </c>
      <c r="B402" s="46" t="s">
        <v>1106</v>
      </c>
      <c r="C402">
        <f t="shared" si="15"/>
        <v>743</v>
      </c>
      <c r="D402">
        <f t="shared" si="16"/>
        <v>7433</v>
      </c>
      <c r="E402">
        <f t="shared" si="17"/>
        <v>74332</v>
      </c>
      <c r="G402" s="46"/>
      <c r="H402" s="46"/>
      <c r="R402" s="49"/>
      <c r="S402" s="49"/>
      <c r="T402" s="46">
        <v>745125</v>
      </c>
      <c r="U402" s="46" t="s">
        <v>1147</v>
      </c>
      <c r="V402" s="49"/>
      <c r="W402" s="50"/>
      <c r="X402" s="50"/>
      <c r="Y402" s="50"/>
      <c r="Z402" s="50"/>
      <c r="AA402" s="51"/>
    </row>
    <row r="403" spans="1:27">
      <c r="A403" s="46">
        <v>743329</v>
      </c>
      <c r="B403" s="46" t="s">
        <v>1107</v>
      </c>
      <c r="C403">
        <f t="shared" si="15"/>
        <v>743</v>
      </c>
      <c r="D403">
        <f t="shared" si="16"/>
        <v>7433</v>
      </c>
      <c r="E403">
        <f t="shared" si="17"/>
        <v>74332</v>
      </c>
      <c r="G403" s="46"/>
      <c r="H403" s="46"/>
      <c r="R403" s="49"/>
      <c r="S403" s="49"/>
      <c r="T403" s="46">
        <v>745126</v>
      </c>
      <c r="U403" s="46" t="s">
        <v>1148</v>
      </c>
      <c r="V403" s="49"/>
      <c r="W403" s="50"/>
      <c r="X403" s="50"/>
      <c r="Y403" s="50"/>
      <c r="Z403" s="50"/>
      <c r="AA403" s="51"/>
    </row>
    <row r="404" spans="1:27">
      <c r="A404" s="46">
        <v>743331</v>
      </c>
      <c r="B404" s="46" t="s">
        <v>1108</v>
      </c>
      <c r="C404">
        <f t="shared" si="15"/>
        <v>743</v>
      </c>
      <c r="D404">
        <f t="shared" si="16"/>
        <v>7433</v>
      </c>
      <c r="E404">
        <f t="shared" si="17"/>
        <v>74333</v>
      </c>
      <c r="G404" s="46"/>
      <c r="H404" s="46"/>
      <c r="R404" s="49"/>
      <c r="S404" s="49"/>
      <c r="T404" s="46">
        <v>745127</v>
      </c>
      <c r="U404" s="46" t="s">
        <v>1149</v>
      </c>
      <c r="V404" s="49"/>
      <c r="W404" s="50"/>
      <c r="X404" s="50"/>
      <c r="Y404" s="50"/>
      <c r="Z404" s="50"/>
      <c r="AA404" s="51"/>
    </row>
    <row r="405" spans="1:27">
      <c r="A405" s="46">
        <v>743341</v>
      </c>
      <c r="B405" s="46" t="s">
        <v>1109</v>
      </c>
      <c r="C405">
        <f t="shared" si="15"/>
        <v>743</v>
      </c>
      <c r="D405">
        <f t="shared" si="16"/>
        <v>7433</v>
      </c>
      <c r="E405">
        <f t="shared" si="17"/>
        <v>74334</v>
      </c>
      <c r="G405" s="46"/>
      <c r="H405" s="46"/>
      <c r="R405" s="49"/>
      <c r="S405" s="49"/>
      <c r="T405" s="46">
        <v>745128</v>
      </c>
      <c r="U405" s="46" t="s">
        <v>1150</v>
      </c>
      <c r="V405" s="49"/>
      <c r="W405" s="50"/>
      <c r="X405" s="50"/>
      <c r="Y405" s="50"/>
      <c r="Z405" s="50"/>
      <c r="AA405" s="51"/>
    </row>
    <row r="406" spans="1:27">
      <c r="A406" s="46">
        <v>743342</v>
      </c>
      <c r="B406" s="46" t="s">
        <v>1110</v>
      </c>
      <c r="C406">
        <f t="shared" si="15"/>
        <v>743</v>
      </c>
      <c r="D406">
        <f t="shared" si="16"/>
        <v>7433</v>
      </c>
      <c r="E406">
        <f t="shared" si="17"/>
        <v>74334</v>
      </c>
      <c r="G406" s="46"/>
      <c r="H406" s="46"/>
      <c r="R406" s="49"/>
      <c r="S406" s="49"/>
      <c r="T406" s="46">
        <v>745131</v>
      </c>
      <c r="U406" s="46" t="s">
        <v>1151</v>
      </c>
      <c r="V406" s="49"/>
      <c r="W406" s="50"/>
      <c r="X406" s="50"/>
      <c r="Y406" s="50"/>
      <c r="Z406" s="50"/>
      <c r="AA406" s="51"/>
    </row>
    <row r="407" spans="1:27">
      <c r="A407" s="46">
        <v>743343</v>
      </c>
      <c r="B407" s="46" t="s">
        <v>1111</v>
      </c>
      <c r="C407">
        <f t="shared" si="15"/>
        <v>743</v>
      </c>
      <c r="D407">
        <f t="shared" si="16"/>
        <v>7433</v>
      </c>
      <c r="E407">
        <f t="shared" si="17"/>
        <v>74334</v>
      </c>
      <c r="G407" s="46"/>
      <c r="H407" s="46"/>
      <c r="R407" s="49"/>
      <c r="S407" s="49"/>
      <c r="T407" s="46">
        <v>745135</v>
      </c>
      <c r="U407" s="46" t="s">
        <v>1152</v>
      </c>
      <c r="V407" s="49"/>
      <c r="W407" s="50"/>
      <c r="X407" s="50"/>
      <c r="Y407" s="50"/>
      <c r="Z407" s="50"/>
      <c r="AA407" s="51"/>
    </row>
    <row r="408" spans="1:27">
      <c r="A408" s="46">
        <v>743351</v>
      </c>
      <c r="B408" s="46" t="s">
        <v>1112</v>
      </c>
      <c r="C408">
        <f t="shared" si="15"/>
        <v>743</v>
      </c>
      <c r="D408">
        <f t="shared" si="16"/>
        <v>7433</v>
      </c>
      <c r="E408">
        <f t="shared" si="17"/>
        <v>74335</v>
      </c>
      <c r="G408" s="46"/>
      <c r="H408" s="46"/>
      <c r="R408" s="49"/>
      <c r="S408" s="49"/>
      <c r="T408" s="46">
        <v>745139</v>
      </c>
      <c r="U408" s="46" t="s">
        <v>1153</v>
      </c>
      <c r="V408" s="49"/>
      <c r="W408" s="50"/>
      <c r="X408" s="50"/>
      <c r="Y408" s="50"/>
      <c r="Z408" s="50"/>
      <c r="AA408" s="51"/>
    </row>
    <row r="409" spans="1:27">
      <c r="A409" s="46">
        <v>743353</v>
      </c>
      <c r="B409" s="46" t="s">
        <v>1113</v>
      </c>
      <c r="C409">
        <f t="shared" si="15"/>
        <v>743</v>
      </c>
      <c r="D409">
        <f t="shared" si="16"/>
        <v>7433</v>
      </c>
      <c r="E409">
        <f t="shared" si="17"/>
        <v>74335</v>
      </c>
      <c r="G409" s="46"/>
      <c r="H409" s="46"/>
      <c r="R409" s="49"/>
      <c r="S409" s="49"/>
      <c r="T409" s="46">
        <v>745141</v>
      </c>
      <c r="U409" s="46" t="s">
        <v>1154</v>
      </c>
      <c r="V409" s="49"/>
      <c r="W409" s="50"/>
      <c r="X409" s="50"/>
      <c r="Y409" s="50"/>
      <c r="Z409" s="50"/>
      <c r="AA409" s="51"/>
    </row>
    <row r="410" spans="1:27">
      <c r="A410" s="46">
        <v>743354</v>
      </c>
      <c r="B410" s="46" t="s">
        <v>1114</v>
      </c>
      <c r="C410">
        <f t="shared" si="15"/>
        <v>743</v>
      </c>
      <c r="D410">
        <f t="shared" si="16"/>
        <v>7433</v>
      </c>
      <c r="E410">
        <f t="shared" si="17"/>
        <v>74335</v>
      </c>
      <c r="G410" s="46"/>
      <c r="H410" s="46"/>
      <c r="R410" s="49"/>
      <c r="S410" s="49"/>
      <c r="T410" s="46">
        <v>745142</v>
      </c>
      <c r="U410" s="46" t="s">
        <v>1155</v>
      </c>
      <c r="V410" s="49"/>
      <c r="W410" s="50"/>
      <c r="X410" s="50"/>
      <c r="Y410" s="50"/>
      <c r="Z410" s="50"/>
      <c r="AA410" s="51"/>
    </row>
    <row r="411" spans="1:27">
      <c r="A411" s="46">
        <v>743421</v>
      </c>
      <c r="B411" s="46" t="s">
        <v>1115</v>
      </c>
      <c r="C411">
        <f t="shared" si="15"/>
        <v>743</v>
      </c>
      <c r="D411">
        <f t="shared" si="16"/>
        <v>7434</v>
      </c>
      <c r="E411">
        <f t="shared" si="17"/>
        <v>74342</v>
      </c>
      <c r="G411" s="46"/>
      <c r="H411" s="46"/>
      <c r="R411" s="49"/>
      <c r="S411" s="49"/>
      <c r="T411" s="46">
        <v>745143</v>
      </c>
      <c r="U411" s="46" t="s">
        <v>1156</v>
      </c>
      <c r="V411" s="49"/>
      <c r="W411" s="50"/>
      <c r="X411" s="50"/>
      <c r="Y411" s="50"/>
      <c r="Z411" s="50"/>
      <c r="AA411" s="51"/>
    </row>
    <row r="412" spans="1:27">
      <c r="A412" s="46">
        <v>743422</v>
      </c>
      <c r="B412" s="46" t="s">
        <v>1116</v>
      </c>
      <c r="C412">
        <f t="shared" si="15"/>
        <v>743</v>
      </c>
      <c r="D412">
        <f t="shared" si="16"/>
        <v>7434</v>
      </c>
      <c r="E412">
        <f t="shared" si="17"/>
        <v>74342</v>
      </c>
      <c r="G412" s="46"/>
      <c r="H412" s="46"/>
      <c r="R412" s="49"/>
      <c r="S412" s="49"/>
      <c r="T412" s="46">
        <v>745144</v>
      </c>
      <c r="U412" s="46" t="s">
        <v>1157</v>
      </c>
      <c r="V412" s="49"/>
      <c r="W412" s="50"/>
      <c r="X412" s="50"/>
      <c r="Y412" s="50"/>
      <c r="Z412" s="50"/>
      <c r="AA412" s="51"/>
    </row>
    <row r="413" spans="1:27">
      <c r="A413" s="46">
        <v>743441</v>
      </c>
      <c r="B413" s="46" t="s">
        <v>1117</v>
      </c>
      <c r="C413">
        <f t="shared" si="15"/>
        <v>743</v>
      </c>
      <c r="D413">
        <f t="shared" si="16"/>
        <v>7434</v>
      </c>
      <c r="E413">
        <f t="shared" si="17"/>
        <v>74344</v>
      </c>
      <c r="G413" s="46"/>
      <c r="H413" s="46"/>
      <c r="R413" s="49"/>
      <c r="S413" s="49"/>
      <c r="T413" s="46">
        <v>745151</v>
      </c>
      <c r="U413" s="46" t="s">
        <v>1158</v>
      </c>
      <c r="V413" s="49"/>
      <c r="W413" s="50"/>
      <c r="X413" s="50"/>
      <c r="Y413" s="50"/>
      <c r="Z413" s="50"/>
      <c r="AA413" s="51"/>
    </row>
    <row r="414" spans="1:27">
      <c r="A414" s="46">
        <v>743521</v>
      </c>
      <c r="B414" s="46" t="s">
        <v>1118</v>
      </c>
      <c r="C414">
        <f t="shared" si="15"/>
        <v>743</v>
      </c>
      <c r="D414">
        <f t="shared" si="16"/>
        <v>7435</v>
      </c>
      <c r="E414">
        <f t="shared" si="17"/>
        <v>74352</v>
      </c>
      <c r="G414" s="46"/>
      <c r="H414" s="46"/>
      <c r="R414" s="49"/>
      <c r="S414" s="49"/>
      <c r="T414" s="46">
        <v>745152</v>
      </c>
      <c r="U414" s="46" t="s">
        <v>1159</v>
      </c>
      <c r="V414" s="49"/>
      <c r="W414" s="50"/>
      <c r="X414" s="50"/>
      <c r="Y414" s="50"/>
      <c r="Z414" s="50"/>
      <c r="AA414" s="51"/>
    </row>
    <row r="415" spans="1:27">
      <c r="A415" s="46">
        <v>743522</v>
      </c>
      <c r="B415" s="46" t="s">
        <v>1119</v>
      </c>
      <c r="C415">
        <f t="shared" si="15"/>
        <v>743</v>
      </c>
      <c r="D415">
        <f t="shared" si="16"/>
        <v>7435</v>
      </c>
      <c r="E415">
        <f t="shared" si="17"/>
        <v>74352</v>
      </c>
      <c r="G415" s="46"/>
      <c r="H415" s="46"/>
      <c r="R415" s="49"/>
      <c r="S415" s="49"/>
      <c r="T415" s="46">
        <v>745153</v>
      </c>
      <c r="U415" s="46" t="s">
        <v>1160</v>
      </c>
      <c r="V415" s="49"/>
      <c r="W415" s="50"/>
      <c r="X415" s="50"/>
      <c r="Y415" s="50"/>
      <c r="Z415" s="50"/>
      <c r="AA415" s="51"/>
    </row>
    <row r="416" spans="1:27">
      <c r="A416" s="46">
        <v>743523</v>
      </c>
      <c r="B416" s="46" t="s">
        <v>1120</v>
      </c>
      <c r="C416">
        <f t="shared" si="15"/>
        <v>743</v>
      </c>
      <c r="D416">
        <f t="shared" si="16"/>
        <v>7435</v>
      </c>
      <c r="E416">
        <f t="shared" si="17"/>
        <v>74352</v>
      </c>
      <c r="G416" s="46"/>
      <c r="H416" s="46"/>
      <c r="R416" s="49"/>
      <c r="S416" s="49"/>
      <c r="T416" s="46">
        <v>745154</v>
      </c>
      <c r="U416" s="46" t="s">
        <v>1161</v>
      </c>
      <c r="V416" s="49"/>
      <c r="W416" s="50"/>
      <c r="X416" s="50"/>
      <c r="Y416" s="50"/>
      <c r="Z416" s="50"/>
      <c r="AA416" s="51"/>
    </row>
    <row r="417" spans="1:27">
      <c r="A417" s="46">
        <v>743524</v>
      </c>
      <c r="B417" s="46" t="s">
        <v>1121</v>
      </c>
      <c r="C417">
        <f t="shared" si="15"/>
        <v>743</v>
      </c>
      <c r="D417">
        <f t="shared" si="16"/>
        <v>7435</v>
      </c>
      <c r="E417">
        <f t="shared" si="17"/>
        <v>74352</v>
      </c>
      <c r="G417" s="46"/>
      <c r="H417" s="46"/>
      <c r="R417" s="49"/>
      <c r="S417" s="49"/>
      <c r="T417" s="46">
        <v>745155</v>
      </c>
      <c r="U417" s="46" t="s">
        <v>1162</v>
      </c>
      <c r="V417" s="49"/>
      <c r="W417" s="50"/>
      <c r="X417" s="50"/>
      <c r="Y417" s="50"/>
      <c r="Z417" s="50"/>
      <c r="AA417" s="51"/>
    </row>
    <row r="418" spans="1:27">
      <c r="A418" s="46">
        <v>743525</v>
      </c>
      <c r="B418" s="46" t="s">
        <v>1122</v>
      </c>
      <c r="C418">
        <f t="shared" si="15"/>
        <v>743</v>
      </c>
      <c r="D418">
        <f t="shared" si="16"/>
        <v>7435</v>
      </c>
      <c r="E418">
        <f t="shared" si="17"/>
        <v>74352</v>
      </c>
      <c r="G418" s="46"/>
      <c r="H418" s="46"/>
      <c r="R418" s="49"/>
      <c r="S418" s="49"/>
      <c r="T418" s="46">
        <v>745161</v>
      </c>
      <c r="U418" s="46" t="s">
        <v>1163</v>
      </c>
      <c r="V418" s="49"/>
      <c r="W418" s="50"/>
      <c r="X418" s="50"/>
      <c r="Y418" s="50"/>
      <c r="Z418" s="50"/>
      <c r="AA418" s="51"/>
    </row>
    <row r="419" spans="1:27">
      <c r="A419" s="46">
        <v>743526</v>
      </c>
      <c r="B419" s="46" t="s">
        <v>1123</v>
      </c>
      <c r="C419">
        <f t="shared" si="15"/>
        <v>743</v>
      </c>
      <c r="D419">
        <f t="shared" si="16"/>
        <v>7435</v>
      </c>
      <c r="E419">
        <f t="shared" si="17"/>
        <v>74352</v>
      </c>
      <c r="G419" s="46"/>
      <c r="H419" s="46"/>
      <c r="R419" s="49"/>
      <c r="S419" s="49"/>
      <c r="T419" s="46">
        <v>745162</v>
      </c>
      <c r="U419" s="46" t="s">
        <v>1164</v>
      </c>
      <c r="V419" s="49"/>
      <c r="W419" s="50"/>
      <c r="X419" s="50"/>
      <c r="Y419" s="50"/>
      <c r="Z419" s="50"/>
      <c r="AA419" s="51"/>
    </row>
    <row r="420" spans="1:27">
      <c r="A420" s="46">
        <v>743921</v>
      </c>
      <c r="B420" s="46" t="s">
        <v>1124</v>
      </c>
      <c r="C420">
        <f t="shared" si="15"/>
        <v>743</v>
      </c>
      <c r="D420">
        <f t="shared" si="16"/>
        <v>7439</v>
      </c>
      <c r="E420">
        <f t="shared" si="17"/>
        <v>74392</v>
      </c>
      <c r="G420" s="46"/>
      <c r="H420" s="46"/>
      <c r="R420" s="49"/>
      <c r="S420" s="49"/>
      <c r="T420" s="46">
        <v>745166</v>
      </c>
      <c r="U420" s="46" t="s">
        <v>1165</v>
      </c>
      <c r="V420" s="49"/>
      <c r="W420" s="50"/>
      <c r="X420" s="50"/>
      <c r="Y420" s="50"/>
      <c r="Z420" s="50"/>
      <c r="AA420" s="51"/>
    </row>
    <row r="421" spans="1:27">
      <c r="A421" s="46">
        <v>743922</v>
      </c>
      <c r="B421" s="46" t="s">
        <v>1125</v>
      </c>
      <c r="C421">
        <f t="shared" si="15"/>
        <v>743</v>
      </c>
      <c r="D421">
        <f t="shared" si="16"/>
        <v>7439</v>
      </c>
      <c r="E421">
        <f t="shared" si="17"/>
        <v>74392</v>
      </c>
      <c r="G421" s="46"/>
      <c r="H421" s="46"/>
      <c r="R421" s="46">
        <v>772</v>
      </c>
      <c r="S421" s="46">
        <v>7721</v>
      </c>
      <c r="T421" s="46">
        <v>772111</v>
      </c>
      <c r="U421" s="46" t="s">
        <v>1166</v>
      </c>
      <c r="V421" s="49"/>
      <c r="W421" s="50"/>
      <c r="X421" s="50"/>
      <c r="Y421" s="50"/>
      <c r="Z421" s="50"/>
      <c r="AA421" s="51"/>
    </row>
    <row r="422" spans="1:27">
      <c r="A422" s="46">
        <v>743923</v>
      </c>
      <c r="B422" s="46" t="s">
        <v>1126</v>
      </c>
      <c r="C422">
        <f t="shared" si="15"/>
        <v>743</v>
      </c>
      <c r="D422">
        <f t="shared" si="16"/>
        <v>7439</v>
      </c>
      <c r="E422">
        <f t="shared" si="17"/>
        <v>74392</v>
      </c>
      <c r="G422" s="46"/>
      <c r="H422" s="46"/>
      <c r="R422" s="49"/>
      <c r="S422" s="49"/>
      <c r="T422" s="46">
        <v>772112</v>
      </c>
      <c r="U422" s="46" t="s">
        <v>1167</v>
      </c>
      <c r="V422" s="49"/>
      <c r="W422" s="50"/>
      <c r="X422" s="50"/>
      <c r="Y422" s="50"/>
      <c r="Z422" s="50"/>
      <c r="AA422" s="51"/>
    </row>
    <row r="423" spans="1:27">
      <c r="A423" s="46">
        <v>743924</v>
      </c>
      <c r="B423" s="46" t="s">
        <v>1127</v>
      </c>
      <c r="C423">
        <f t="shared" si="15"/>
        <v>743</v>
      </c>
      <c r="D423">
        <f t="shared" si="16"/>
        <v>7439</v>
      </c>
      <c r="E423">
        <f t="shared" si="17"/>
        <v>74392</v>
      </c>
      <c r="G423" s="46"/>
      <c r="H423" s="46"/>
      <c r="R423" s="49"/>
      <c r="S423" s="49"/>
      <c r="T423" s="46">
        <v>772113</v>
      </c>
      <c r="U423" s="46" t="s">
        <v>1168</v>
      </c>
      <c r="V423" s="49"/>
      <c r="W423" s="50"/>
      <c r="X423" s="50"/>
      <c r="Y423" s="50"/>
      <c r="Z423" s="50"/>
      <c r="AA423" s="51"/>
    </row>
    <row r="424" spans="1:27">
      <c r="A424" s="46">
        <v>743925</v>
      </c>
      <c r="B424" s="46" t="s">
        <v>1128</v>
      </c>
      <c r="C424">
        <f t="shared" si="15"/>
        <v>743</v>
      </c>
      <c r="D424">
        <f t="shared" si="16"/>
        <v>7439</v>
      </c>
      <c r="E424">
        <f t="shared" si="17"/>
        <v>74392</v>
      </c>
      <c r="G424" s="46"/>
      <c r="H424" s="46"/>
      <c r="R424" s="49"/>
      <c r="S424" s="49"/>
      <c r="T424" s="46">
        <v>772114</v>
      </c>
      <c r="U424" s="46" t="s">
        <v>1169</v>
      </c>
      <c r="V424" s="49"/>
      <c r="W424" s="50"/>
      <c r="X424" s="50"/>
      <c r="Y424" s="50"/>
      <c r="Z424" s="50"/>
      <c r="AA424" s="51"/>
    </row>
    <row r="425" spans="1:27">
      <c r="A425" s="46">
        <v>743926</v>
      </c>
      <c r="B425" s="46" t="s">
        <v>1129</v>
      </c>
      <c r="C425">
        <f t="shared" si="15"/>
        <v>743</v>
      </c>
      <c r="D425">
        <f t="shared" si="16"/>
        <v>7439</v>
      </c>
      <c r="E425">
        <f t="shared" si="17"/>
        <v>74392</v>
      </c>
      <c r="G425" s="46"/>
      <c r="H425" s="46"/>
      <c r="R425" s="49"/>
      <c r="S425" s="49"/>
      <c r="T425" s="46">
        <v>772121</v>
      </c>
      <c r="U425" s="46" t="s">
        <v>1170</v>
      </c>
      <c r="V425" s="49"/>
      <c r="W425" s="50"/>
      <c r="X425" s="50"/>
      <c r="Y425" s="50"/>
      <c r="Z425" s="50"/>
      <c r="AA425" s="51"/>
    </row>
    <row r="426" spans="1:27">
      <c r="A426" s="46">
        <v>743929</v>
      </c>
      <c r="B426" s="46" t="s">
        <v>1130</v>
      </c>
      <c r="C426">
        <f t="shared" si="15"/>
        <v>743</v>
      </c>
      <c r="D426">
        <f t="shared" si="16"/>
        <v>7439</v>
      </c>
      <c r="E426">
        <f t="shared" si="17"/>
        <v>74392</v>
      </c>
      <c r="G426" s="46"/>
      <c r="H426" s="46"/>
      <c r="R426" s="49"/>
      <c r="S426" s="49"/>
      <c r="T426" s="46">
        <v>772124</v>
      </c>
      <c r="U426" s="46" t="s">
        <v>1172</v>
      </c>
      <c r="V426" s="49"/>
      <c r="W426" s="50"/>
      <c r="X426" s="50"/>
      <c r="Y426" s="50"/>
      <c r="Z426" s="50"/>
      <c r="AA426" s="51"/>
    </row>
    <row r="427" spans="1:27">
      <c r="A427" s="46">
        <v>743951</v>
      </c>
      <c r="B427" s="46" t="s">
        <v>1131</v>
      </c>
      <c r="C427">
        <f t="shared" si="15"/>
        <v>743</v>
      </c>
      <c r="D427">
        <f t="shared" si="16"/>
        <v>7439</v>
      </c>
      <c r="E427">
        <f t="shared" si="17"/>
        <v>74395</v>
      </c>
      <c r="G427" s="46"/>
      <c r="H427" s="46"/>
      <c r="R427" s="49"/>
      <c r="S427" s="49"/>
      <c r="T427" s="46">
        <v>772125</v>
      </c>
      <c r="U427" s="46" t="s">
        <v>1171</v>
      </c>
      <c r="V427" s="49"/>
      <c r="W427" s="50"/>
      <c r="X427" s="50"/>
      <c r="Y427" s="50"/>
      <c r="Z427" s="50"/>
      <c r="AA427" s="51"/>
    </row>
    <row r="428" spans="1:27">
      <c r="A428" s="46">
        <v>744121</v>
      </c>
      <c r="B428" s="46" t="s">
        <v>1132</v>
      </c>
      <c r="C428">
        <f t="shared" si="15"/>
        <v>744</v>
      </c>
      <c r="D428">
        <f t="shared" si="16"/>
        <v>7441</v>
      </c>
      <c r="E428">
        <f t="shared" si="17"/>
        <v>74412</v>
      </c>
      <c r="G428" s="46"/>
      <c r="H428" s="46"/>
      <c r="R428" s="46">
        <v>781</v>
      </c>
      <c r="S428" s="46">
        <v>7813</v>
      </c>
      <c r="T428" s="46">
        <v>781311</v>
      </c>
      <c r="U428" s="46" t="s">
        <v>1173</v>
      </c>
      <c r="V428" s="49"/>
      <c r="W428" s="50"/>
      <c r="X428" s="50"/>
      <c r="Y428" s="50"/>
      <c r="Z428" s="50"/>
      <c r="AA428" s="51"/>
    </row>
    <row r="429" spans="1:27">
      <c r="A429" s="46">
        <v>744141</v>
      </c>
      <c r="B429" s="46" t="s">
        <v>1133</v>
      </c>
      <c r="C429">
        <f t="shared" si="15"/>
        <v>744</v>
      </c>
      <c r="D429">
        <f t="shared" si="16"/>
        <v>7441</v>
      </c>
      <c r="E429">
        <f t="shared" si="17"/>
        <v>74414</v>
      </c>
      <c r="G429" s="46"/>
      <c r="H429" s="46"/>
      <c r="R429" s="49"/>
      <c r="S429" s="49"/>
      <c r="T429" s="46">
        <v>781312</v>
      </c>
      <c r="U429" s="46" t="s">
        <v>1174</v>
      </c>
      <c r="V429" s="49"/>
      <c r="W429" s="50"/>
      <c r="X429" s="50"/>
      <c r="Y429" s="50"/>
      <c r="Z429" s="50"/>
      <c r="AA429" s="51"/>
    </row>
    <row r="430" spans="1:27">
      <c r="A430" s="46">
        <v>744142</v>
      </c>
      <c r="B430" s="46" t="s">
        <v>1134</v>
      </c>
      <c r="C430">
        <f t="shared" si="15"/>
        <v>744</v>
      </c>
      <c r="D430">
        <f t="shared" si="16"/>
        <v>7441</v>
      </c>
      <c r="E430">
        <f t="shared" si="17"/>
        <v>74414</v>
      </c>
      <c r="G430" s="46"/>
      <c r="H430" s="46"/>
      <c r="R430" s="49"/>
      <c r="S430" s="49"/>
      <c r="T430" s="46">
        <v>781313</v>
      </c>
      <c r="U430" s="46" t="s">
        <v>1175</v>
      </c>
      <c r="V430" s="49"/>
      <c r="W430" s="50"/>
      <c r="X430" s="50"/>
      <c r="Y430" s="50"/>
      <c r="Z430" s="50"/>
      <c r="AA430" s="51"/>
    </row>
    <row r="431" spans="1:27">
      <c r="A431" s="46">
        <v>744151</v>
      </c>
      <c r="B431" s="46" t="s">
        <v>1135</v>
      </c>
      <c r="C431">
        <f t="shared" ref="C431:C494" si="18">+VALUE(LEFT(A431,3))</f>
        <v>744</v>
      </c>
      <c r="D431">
        <f t="shared" ref="D431:D494" si="19">+VALUE(LEFT($A431,4))</f>
        <v>7441</v>
      </c>
      <c r="E431">
        <f t="shared" ref="E431:E494" si="20">+VALUE(LEFT($A431,5))</f>
        <v>74415</v>
      </c>
      <c r="G431" s="46"/>
      <c r="H431" s="46"/>
      <c r="R431" s="49"/>
      <c r="S431" s="49"/>
      <c r="T431" s="46">
        <v>781314</v>
      </c>
      <c r="U431" s="46" t="s">
        <v>1176</v>
      </c>
      <c r="V431" s="49"/>
      <c r="W431" s="50"/>
      <c r="X431" s="50"/>
      <c r="Y431" s="50"/>
      <c r="Z431" s="50"/>
      <c r="AA431" s="51"/>
    </row>
    <row r="432" spans="1:27">
      <c r="A432" s="46">
        <v>744131</v>
      </c>
      <c r="B432" s="46" t="s">
        <v>1136</v>
      </c>
      <c r="C432">
        <f t="shared" si="18"/>
        <v>744</v>
      </c>
      <c r="D432">
        <f t="shared" si="19"/>
        <v>7441</v>
      </c>
      <c r="E432">
        <f t="shared" si="20"/>
        <v>74413</v>
      </c>
      <c r="G432" s="46"/>
      <c r="H432" s="46"/>
      <c r="R432" s="49"/>
      <c r="S432" s="49"/>
      <c r="T432" s="46">
        <v>781315</v>
      </c>
      <c r="U432" s="46" t="s">
        <v>1177</v>
      </c>
      <c r="V432" s="49"/>
      <c r="W432" s="50"/>
      <c r="X432" s="50"/>
      <c r="Y432" s="50"/>
      <c r="Z432" s="50"/>
      <c r="AA432" s="51"/>
    </row>
    <row r="433" spans="1:27">
      <c r="A433" s="46">
        <v>744241</v>
      </c>
      <c r="B433" s="46" t="s">
        <v>1137</v>
      </c>
      <c r="C433">
        <f t="shared" si="18"/>
        <v>744</v>
      </c>
      <c r="D433">
        <f t="shared" si="19"/>
        <v>7442</v>
      </c>
      <c r="E433">
        <f t="shared" si="20"/>
        <v>74424</v>
      </c>
      <c r="G433" s="46"/>
      <c r="H433" s="46"/>
      <c r="R433" s="49"/>
      <c r="S433" s="49"/>
      <c r="T433" s="46">
        <v>781316</v>
      </c>
      <c r="U433" s="46" t="s">
        <v>1178</v>
      </c>
      <c r="V433" s="49"/>
      <c r="W433" s="50"/>
      <c r="X433" s="50"/>
      <c r="Y433" s="50"/>
      <c r="Z433" s="50"/>
      <c r="AA433" s="51"/>
    </row>
    <row r="434" spans="1:27">
      <c r="A434" s="46">
        <v>744251</v>
      </c>
      <c r="B434" s="46" t="s">
        <v>1138</v>
      </c>
      <c r="C434">
        <f t="shared" si="18"/>
        <v>744</v>
      </c>
      <c r="D434">
        <f t="shared" si="19"/>
        <v>7442</v>
      </c>
      <c r="E434">
        <f t="shared" si="20"/>
        <v>74425</v>
      </c>
      <c r="G434" s="46"/>
      <c r="H434" s="46"/>
      <c r="R434" s="49"/>
      <c r="S434" s="49"/>
      <c r="T434" s="46">
        <v>781317</v>
      </c>
      <c r="U434" s="46" t="s">
        <v>1179</v>
      </c>
      <c r="V434" s="49"/>
      <c r="W434" s="50"/>
      <c r="X434" s="50"/>
      <c r="Y434" s="50"/>
      <c r="Z434" s="50"/>
      <c r="AA434" s="51"/>
    </row>
    <row r="435" spans="1:27">
      <c r="A435" s="46">
        <v>744221</v>
      </c>
      <c r="B435" s="46" t="s">
        <v>1139</v>
      </c>
      <c r="C435">
        <f t="shared" si="18"/>
        <v>744</v>
      </c>
      <c r="D435">
        <f t="shared" si="19"/>
        <v>7442</v>
      </c>
      <c r="E435">
        <f t="shared" si="20"/>
        <v>74422</v>
      </c>
      <c r="G435" s="46"/>
      <c r="H435" s="46"/>
      <c r="R435" s="49"/>
      <c r="S435" s="49"/>
      <c r="T435" s="46">
        <v>781318</v>
      </c>
      <c r="U435" s="46" t="s">
        <v>1180</v>
      </c>
      <c r="V435" s="49"/>
      <c r="W435" s="50"/>
      <c r="X435" s="50"/>
      <c r="Y435" s="50"/>
      <c r="Z435" s="50"/>
      <c r="AA435" s="51"/>
    </row>
    <row r="436" spans="1:27">
      <c r="A436" s="46">
        <v>745111</v>
      </c>
      <c r="B436" s="46" t="s">
        <v>1140</v>
      </c>
      <c r="C436">
        <f t="shared" si="18"/>
        <v>745</v>
      </c>
      <c r="D436">
        <f t="shared" si="19"/>
        <v>7451</v>
      </c>
      <c r="E436">
        <f t="shared" si="20"/>
        <v>74511</v>
      </c>
      <c r="G436" s="46"/>
      <c r="H436" s="46"/>
      <c r="R436" s="49"/>
      <c r="S436" s="49"/>
      <c r="T436" s="46">
        <v>781321</v>
      </c>
      <c r="U436" s="46" t="s">
        <v>1181</v>
      </c>
      <c r="V436" s="49"/>
      <c r="W436" s="50"/>
      <c r="X436" s="50"/>
      <c r="Y436" s="50"/>
      <c r="Z436" s="50"/>
      <c r="AA436" s="51"/>
    </row>
    <row r="437" spans="1:27">
      <c r="A437" s="46">
        <v>745112</v>
      </c>
      <c r="B437" s="46" t="s">
        <v>1141</v>
      </c>
      <c r="C437">
        <f t="shared" si="18"/>
        <v>745</v>
      </c>
      <c r="D437">
        <f t="shared" si="19"/>
        <v>7451</v>
      </c>
      <c r="E437">
        <f t="shared" si="20"/>
        <v>74511</v>
      </c>
      <c r="G437" s="46"/>
      <c r="H437" s="46"/>
      <c r="R437" s="49"/>
      <c r="S437" s="49"/>
      <c r="T437" s="46">
        <v>781322</v>
      </c>
      <c r="U437" s="46" t="s">
        <v>1182</v>
      </c>
      <c r="V437" s="49"/>
      <c r="W437" s="50"/>
      <c r="X437" s="50"/>
      <c r="Y437" s="50"/>
      <c r="Z437" s="50"/>
      <c r="AA437" s="51"/>
    </row>
    <row r="438" spans="1:27">
      <c r="A438" s="46">
        <v>745113</v>
      </c>
      <c r="B438" s="46" t="s">
        <v>1142</v>
      </c>
      <c r="C438">
        <f t="shared" si="18"/>
        <v>745</v>
      </c>
      <c r="D438">
        <f t="shared" si="19"/>
        <v>7451</v>
      </c>
      <c r="E438">
        <f t="shared" si="20"/>
        <v>74511</v>
      </c>
      <c r="G438" s="46"/>
      <c r="H438" s="46"/>
      <c r="R438" s="49"/>
      <c r="S438" s="49"/>
      <c r="T438" s="46">
        <v>781323</v>
      </c>
      <c r="U438" s="46" t="s">
        <v>1183</v>
      </c>
      <c r="V438" s="49"/>
      <c r="W438" s="50"/>
      <c r="X438" s="50"/>
      <c r="Y438" s="50"/>
      <c r="Z438" s="50"/>
      <c r="AA438" s="51"/>
    </row>
    <row r="439" spans="1:27">
      <c r="A439" s="46">
        <v>745121</v>
      </c>
      <c r="B439" s="46" t="s">
        <v>1143</v>
      </c>
      <c r="C439">
        <f t="shared" si="18"/>
        <v>745</v>
      </c>
      <c r="D439">
        <f t="shared" si="19"/>
        <v>7451</v>
      </c>
      <c r="E439">
        <f t="shared" si="20"/>
        <v>74512</v>
      </c>
      <c r="G439" s="46"/>
      <c r="H439" s="46"/>
      <c r="R439" s="49"/>
      <c r="S439" s="49"/>
      <c r="T439" s="46">
        <v>781324</v>
      </c>
      <c r="U439" s="46" t="s">
        <v>1184</v>
      </c>
      <c r="V439" s="49"/>
      <c r="W439" s="50"/>
      <c r="X439" s="50"/>
      <c r="Y439" s="50"/>
      <c r="Z439" s="50"/>
      <c r="AA439" s="51"/>
    </row>
    <row r="440" spans="1:27">
      <c r="A440" s="46">
        <v>745122</v>
      </c>
      <c r="B440" s="46" t="s">
        <v>1144</v>
      </c>
      <c r="C440">
        <f t="shared" si="18"/>
        <v>745</v>
      </c>
      <c r="D440">
        <f t="shared" si="19"/>
        <v>7451</v>
      </c>
      <c r="E440">
        <f t="shared" si="20"/>
        <v>74512</v>
      </c>
      <c r="G440" s="46"/>
      <c r="H440" s="46"/>
      <c r="R440" s="49"/>
      <c r="S440" s="49"/>
      <c r="T440" s="46">
        <v>781331</v>
      </c>
      <c r="U440" s="46" t="s">
        <v>1188</v>
      </c>
      <c r="V440" s="49"/>
      <c r="W440" s="50"/>
      <c r="X440" s="50"/>
      <c r="Y440" s="50"/>
      <c r="Z440" s="50"/>
      <c r="AA440" s="51"/>
    </row>
    <row r="441" spans="1:27">
      <c r="A441" s="46">
        <v>745123</v>
      </c>
      <c r="B441" s="46" t="s">
        <v>1145</v>
      </c>
      <c r="C441">
        <f t="shared" si="18"/>
        <v>745</v>
      </c>
      <c r="D441">
        <f t="shared" si="19"/>
        <v>7451</v>
      </c>
      <c r="E441">
        <f t="shared" si="20"/>
        <v>74512</v>
      </c>
      <c r="G441" s="46"/>
      <c r="H441" s="46"/>
      <c r="R441" s="49"/>
      <c r="S441" s="49"/>
      <c r="T441" s="46">
        <v>781342</v>
      </c>
      <c r="U441" s="46" t="s">
        <v>1185</v>
      </c>
      <c r="V441" s="49"/>
      <c r="W441" s="50"/>
      <c r="X441" s="50"/>
      <c r="Y441" s="50"/>
      <c r="Z441" s="50"/>
      <c r="AA441" s="51"/>
    </row>
    <row r="442" spans="1:27">
      <c r="A442" s="46">
        <v>745124</v>
      </c>
      <c r="B442" s="46" t="s">
        <v>1146</v>
      </c>
      <c r="C442">
        <f t="shared" si="18"/>
        <v>745</v>
      </c>
      <c r="D442">
        <f t="shared" si="19"/>
        <v>7451</v>
      </c>
      <c r="E442">
        <f t="shared" si="20"/>
        <v>74512</v>
      </c>
      <c r="G442" s="46"/>
      <c r="H442" s="46"/>
      <c r="R442" s="49"/>
      <c r="S442" s="49"/>
      <c r="T442" s="46">
        <v>781351</v>
      </c>
      <c r="U442" s="46" t="s">
        <v>1186</v>
      </c>
      <c r="V442" s="49"/>
      <c r="W442" s="50"/>
      <c r="X442" s="50"/>
      <c r="Y442" s="50"/>
      <c r="Z442" s="50"/>
      <c r="AA442" s="51"/>
    </row>
    <row r="443" spans="1:27">
      <c r="A443" s="46">
        <v>745125</v>
      </c>
      <c r="B443" s="46" t="s">
        <v>1147</v>
      </c>
      <c r="C443">
        <f t="shared" si="18"/>
        <v>745</v>
      </c>
      <c r="D443">
        <f t="shared" si="19"/>
        <v>7451</v>
      </c>
      <c r="E443">
        <f t="shared" si="20"/>
        <v>74512</v>
      </c>
      <c r="G443" s="46"/>
      <c r="H443" s="46"/>
      <c r="R443" s="49"/>
      <c r="S443" s="49"/>
      <c r="T443" s="46">
        <v>781352</v>
      </c>
      <c r="U443" s="46" t="s">
        <v>1187</v>
      </c>
      <c r="V443" s="49"/>
      <c r="W443" s="50"/>
      <c r="X443" s="50"/>
      <c r="Y443" s="50"/>
      <c r="Z443" s="50"/>
      <c r="AA443" s="51"/>
    </row>
    <row r="444" spans="1:27">
      <c r="A444" s="46">
        <v>745126</v>
      </c>
      <c r="B444" s="46" t="s">
        <v>1148</v>
      </c>
      <c r="C444">
        <f t="shared" si="18"/>
        <v>745</v>
      </c>
      <c r="D444">
        <f t="shared" si="19"/>
        <v>7451</v>
      </c>
      <c r="E444">
        <f t="shared" si="20"/>
        <v>74512</v>
      </c>
      <c r="G444" s="46"/>
      <c r="H444" s="46"/>
      <c r="R444" s="49"/>
      <c r="S444" s="49"/>
      <c r="T444" s="46">
        <v>781361</v>
      </c>
      <c r="U444" s="46" t="s">
        <v>1189</v>
      </c>
      <c r="V444" s="49"/>
      <c r="W444" s="50"/>
      <c r="X444" s="50"/>
      <c r="Y444" s="50"/>
      <c r="Z444" s="50"/>
      <c r="AA444" s="51"/>
    </row>
    <row r="445" spans="1:27">
      <c r="A445" s="46">
        <v>745127</v>
      </c>
      <c r="B445" s="46" t="s">
        <v>1149</v>
      </c>
      <c r="C445">
        <f t="shared" si="18"/>
        <v>745</v>
      </c>
      <c r="D445">
        <f t="shared" si="19"/>
        <v>7451</v>
      </c>
      <c r="E445">
        <f t="shared" si="20"/>
        <v>74512</v>
      </c>
      <c r="G445" s="46"/>
      <c r="H445" s="46"/>
      <c r="R445" s="46">
        <v>811</v>
      </c>
      <c r="S445" s="46">
        <v>8111</v>
      </c>
      <c r="T445" s="46">
        <v>811121</v>
      </c>
      <c r="U445" s="46" t="s">
        <v>1190</v>
      </c>
      <c r="V445" s="49"/>
      <c r="W445" s="50"/>
      <c r="X445" s="50"/>
      <c r="Y445" s="50"/>
      <c r="Z445" s="50"/>
      <c r="AA445" s="51"/>
    </row>
    <row r="446" spans="1:27">
      <c r="A446" s="46">
        <v>745128</v>
      </c>
      <c r="B446" s="46" t="s">
        <v>1150</v>
      </c>
      <c r="C446">
        <f t="shared" si="18"/>
        <v>745</v>
      </c>
      <c r="D446">
        <f t="shared" si="19"/>
        <v>7451</v>
      </c>
      <c r="E446">
        <f t="shared" si="20"/>
        <v>74512</v>
      </c>
      <c r="G446" s="46"/>
      <c r="H446" s="46"/>
      <c r="R446" s="49"/>
      <c r="S446" s="49"/>
      <c r="T446" s="46">
        <v>811122</v>
      </c>
      <c r="U446" s="46" t="s">
        <v>1191</v>
      </c>
      <c r="V446" s="49"/>
      <c r="W446" s="50"/>
      <c r="X446" s="50"/>
      <c r="Y446" s="50"/>
      <c r="Z446" s="50"/>
      <c r="AA446" s="51"/>
    </row>
    <row r="447" spans="1:27">
      <c r="A447" s="46">
        <v>745131</v>
      </c>
      <c r="B447" s="46" t="s">
        <v>1151</v>
      </c>
      <c r="C447">
        <f t="shared" si="18"/>
        <v>745</v>
      </c>
      <c r="D447">
        <f t="shared" si="19"/>
        <v>7451</v>
      </c>
      <c r="E447">
        <f t="shared" si="20"/>
        <v>74513</v>
      </c>
      <c r="G447" s="46"/>
      <c r="H447" s="46"/>
      <c r="R447" s="49"/>
      <c r="S447" s="49"/>
      <c r="T447" s="46">
        <v>811123</v>
      </c>
      <c r="U447" s="46" t="s">
        <v>1192</v>
      </c>
      <c r="V447" s="49"/>
      <c r="W447" s="50"/>
      <c r="X447" s="50"/>
      <c r="Y447" s="50"/>
      <c r="Z447" s="50"/>
      <c r="AA447" s="51"/>
    </row>
    <row r="448" spans="1:27">
      <c r="A448" s="46">
        <v>745135</v>
      </c>
      <c r="B448" s="46" t="s">
        <v>1152</v>
      </c>
      <c r="C448">
        <f t="shared" si="18"/>
        <v>745</v>
      </c>
      <c r="D448">
        <f t="shared" si="19"/>
        <v>7451</v>
      </c>
      <c r="E448">
        <f t="shared" si="20"/>
        <v>74513</v>
      </c>
      <c r="G448" s="46"/>
      <c r="H448" s="46"/>
      <c r="R448" s="49"/>
      <c r="S448" s="49"/>
      <c r="T448" s="46">
        <v>811124</v>
      </c>
      <c r="U448" s="46" t="s">
        <v>1193</v>
      </c>
      <c r="V448" s="49"/>
      <c r="W448" s="50"/>
      <c r="X448" s="50"/>
      <c r="Y448" s="50"/>
      <c r="Z448" s="50"/>
      <c r="AA448" s="51"/>
    </row>
    <row r="449" spans="1:27">
      <c r="A449" s="46">
        <v>745139</v>
      </c>
      <c r="B449" s="46" t="s">
        <v>1153</v>
      </c>
      <c r="C449">
        <f t="shared" si="18"/>
        <v>745</v>
      </c>
      <c r="D449">
        <f t="shared" si="19"/>
        <v>7451</v>
      </c>
      <c r="E449">
        <f t="shared" si="20"/>
        <v>74513</v>
      </c>
      <c r="G449" s="46"/>
      <c r="H449" s="46"/>
      <c r="R449" s="49"/>
      <c r="S449" s="49"/>
      <c r="T449" s="46">
        <v>811125</v>
      </c>
      <c r="U449" s="46" t="s">
        <v>1194</v>
      </c>
      <c r="V449" s="49"/>
      <c r="W449" s="50"/>
      <c r="X449" s="50"/>
      <c r="Y449" s="50"/>
      <c r="Z449" s="50"/>
      <c r="AA449" s="51"/>
    </row>
    <row r="450" spans="1:27">
      <c r="A450" s="46">
        <v>745141</v>
      </c>
      <c r="B450" s="46" t="s">
        <v>1154</v>
      </c>
      <c r="C450">
        <f t="shared" si="18"/>
        <v>745</v>
      </c>
      <c r="D450">
        <f t="shared" si="19"/>
        <v>7451</v>
      </c>
      <c r="E450">
        <f t="shared" si="20"/>
        <v>74514</v>
      </c>
      <c r="G450" s="46"/>
      <c r="H450" s="46"/>
      <c r="R450" s="49"/>
      <c r="S450" s="49"/>
      <c r="T450" s="46">
        <v>811126</v>
      </c>
      <c r="U450" s="46" t="s">
        <v>1195</v>
      </c>
      <c r="V450" s="49"/>
      <c r="W450" s="50"/>
      <c r="X450" s="50"/>
      <c r="Y450" s="50"/>
      <c r="Z450" s="50"/>
      <c r="AA450" s="51"/>
    </row>
    <row r="451" spans="1:27">
      <c r="A451" s="46">
        <v>745142</v>
      </c>
      <c r="B451" s="46" t="s">
        <v>1155</v>
      </c>
      <c r="C451">
        <f t="shared" si="18"/>
        <v>745</v>
      </c>
      <c r="D451">
        <f t="shared" si="19"/>
        <v>7451</v>
      </c>
      <c r="E451">
        <f t="shared" si="20"/>
        <v>74514</v>
      </c>
      <c r="G451" s="46"/>
      <c r="H451" s="46"/>
      <c r="R451" s="49"/>
      <c r="S451" s="49"/>
      <c r="T451" s="46">
        <v>811141</v>
      </c>
      <c r="U451" s="46" t="s">
        <v>1196</v>
      </c>
      <c r="V451" s="49"/>
      <c r="W451" s="50"/>
      <c r="X451" s="50"/>
      <c r="Y451" s="50"/>
      <c r="Z451" s="50"/>
      <c r="AA451" s="51"/>
    </row>
    <row r="452" spans="1:27">
      <c r="A452" s="46">
        <v>745143</v>
      </c>
      <c r="B452" s="46" t="s">
        <v>1156</v>
      </c>
      <c r="C452">
        <f t="shared" si="18"/>
        <v>745</v>
      </c>
      <c r="D452">
        <f t="shared" si="19"/>
        <v>7451</v>
      </c>
      <c r="E452">
        <f t="shared" si="20"/>
        <v>74514</v>
      </c>
      <c r="G452" s="46"/>
      <c r="H452" s="46"/>
      <c r="R452" s="49"/>
      <c r="S452" s="49"/>
      <c r="T452" s="46">
        <v>811142</v>
      </c>
      <c r="U452" s="46" t="s">
        <v>1197</v>
      </c>
      <c r="V452" s="49"/>
      <c r="W452" s="50"/>
      <c r="X452" s="50"/>
      <c r="Y452" s="50"/>
      <c r="Z452" s="50"/>
      <c r="AA452" s="51"/>
    </row>
    <row r="453" spans="1:27">
      <c r="A453" s="46">
        <v>745144</v>
      </c>
      <c r="B453" s="46" t="s">
        <v>1157</v>
      </c>
      <c r="C453">
        <f t="shared" si="18"/>
        <v>745</v>
      </c>
      <c r="D453">
        <f t="shared" si="19"/>
        <v>7451</v>
      </c>
      <c r="E453">
        <f t="shared" si="20"/>
        <v>74514</v>
      </c>
      <c r="G453" s="46"/>
      <c r="H453" s="46"/>
      <c r="R453" s="49"/>
      <c r="S453" s="49"/>
      <c r="T453" s="46">
        <v>811143</v>
      </c>
      <c r="U453" s="46" t="s">
        <v>1198</v>
      </c>
      <c r="V453" s="49"/>
      <c r="W453" s="50"/>
      <c r="X453" s="50"/>
      <c r="Y453" s="50"/>
      <c r="Z453" s="50"/>
      <c r="AA453" s="51"/>
    </row>
    <row r="454" spans="1:27">
      <c r="A454" s="46">
        <v>745151</v>
      </c>
      <c r="B454" s="46" t="s">
        <v>1158</v>
      </c>
      <c r="C454">
        <f t="shared" si="18"/>
        <v>745</v>
      </c>
      <c r="D454">
        <f t="shared" si="19"/>
        <v>7451</v>
      </c>
      <c r="E454">
        <f t="shared" si="20"/>
        <v>74515</v>
      </c>
      <c r="G454" s="46"/>
      <c r="H454" s="46"/>
      <c r="R454" s="49"/>
      <c r="S454" s="49"/>
      <c r="T454" s="46">
        <v>811144</v>
      </c>
      <c r="U454" s="46" t="s">
        <v>1199</v>
      </c>
      <c r="V454" s="49"/>
      <c r="W454" s="50"/>
      <c r="X454" s="50"/>
      <c r="Y454" s="50"/>
      <c r="Z454" s="50"/>
      <c r="AA454" s="51"/>
    </row>
    <row r="455" spans="1:27">
      <c r="A455" s="46">
        <v>745152</v>
      </c>
      <c r="B455" s="46" t="s">
        <v>1159</v>
      </c>
      <c r="C455">
        <f t="shared" si="18"/>
        <v>745</v>
      </c>
      <c r="D455">
        <f t="shared" si="19"/>
        <v>7451</v>
      </c>
      <c r="E455">
        <f t="shared" si="20"/>
        <v>74515</v>
      </c>
      <c r="G455" s="46"/>
      <c r="H455" s="46"/>
      <c r="R455" s="49"/>
      <c r="S455" s="49"/>
      <c r="T455" s="46">
        <v>811151</v>
      </c>
      <c r="U455" s="46" t="s">
        <v>1200</v>
      </c>
      <c r="V455" s="49"/>
      <c r="W455" s="50"/>
      <c r="X455" s="50"/>
      <c r="Y455" s="50"/>
      <c r="Z455" s="50"/>
      <c r="AA455" s="51"/>
    </row>
    <row r="456" spans="1:27">
      <c r="A456" s="46">
        <v>745153</v>
      </c>
      <c r="B456" s="46" t="s">
        <v>1160</v>
      </c>
      <c r="C456">
        <f t="shared" si="18"/>
        <v>745</v>
      </c>
      <c r="D456">
        <f t="shared" si="19"/>
        <v>7451</v>
      </c>
      <c r="E456">
        <f t="shared" si="20"/>
        <v>74515</v>
      </c>
      <c r="R456" s="49"/>
      <c r="S456" s="49"/>
      <c r="T456" s="46">
        <v>811152</v>
      </c>
      <c r="U456" s="46" t="s">
        <v>1201</v>
      </c>
      <c r="V456" s="49"/>
      <c r="W456" s="50"/>
      <c r="X456" s="50"/>
      <c r="Y456" s="50"/>
      <c r="Z456" s="50"/>
      <c r="AA456" s="51"/>
    </row>
    <row r="457" spans="1:27">
      <c r="A457" s="46">
        <v>745154</v>
      </c>
      <c r="B457" s="46" t="s">
        <v>1161</v>
      </c>
      <c r="C457">
        <f t="shared" si="18"/>
        <v>745</v>
      </c>
      <c r="D457">
        <f t="shared" si="19"/>
        <v>7451</v>
      </c>
      <c r="E457">
        <f t="shared" si="20"/>
        <v>74515</v>
      </c>
      <c r="R457" s="49"/>
      <c r="S457" s="49"/>
      <c r="T457" s="46">
        <v>811153</v>
      </c>
      <c r="U457" s="46" t="s">
        <v>1202</v>
      </c>
      <c r="V457" s="49"/>
      <c r="W457" s="50"/>
      <c r="X457" s="50"/>
      <c r="Y457" s="50"/>
      <c r="Z457" s="50"/>
      <c r="AA457" s="51"/>
    </row>
    <row r="458" spans="1:27">
      <c r="A458" s="46">
        <v>745155</v>
      </c>
      <c r="B458" s="46" t="s">
        <v>1162</v>
      </c>
      <c r="C458">
        <f t="shared" si="18"/>
        <v>745</v>
      </c>
      <c r="D458">
        <f t="shared" si="19"/>
        <v>7451</v>
      </c>
      <c r="E458">
        <f t="shared" si="20"/>
        <v>74515</v>
      </c>
      <c r="R458" s="46">
        <v>812</v>
      </c>
      <c r="S458" s="46">
        <v>8121</v>
      </c>
      <c r="T458" s="46">
        <v>812121</v>
      </c>
      <c r="U458" s="46" t="s">
        <v>1203</v>
      </c>
      <c r="V458" s="49"/>
      <c r="W458" s="50"/>
      <c r="X458" s="50"/>
      <c r="Y458" s="50"/>
      <c r="Z458" s="50"/>
      <c r="AA458" s="51"/>
    </row>
    <row r="459" spans="1:27">
      <c r="A459" s="46">
        <v>745161</v>
      </c>
      <c r="B459" s="46" t="s">
        <v>1163</v>
      </c>
      <c r="C459">
        <f t="shared" si="18"/>
        <v>745</v>
      </c>
      <c r="D459">
        <f t="shared" si="19"/>
        <v>7451</v>
      </c>
      <c r="E459">
        <f t="shared" si="20"/>
        <v>74516</v>
      </c>
      <c r="R459" s="49"/>
      <c r="S459" s="49"/>
      <c r="T459" s="46">
        <v>812122</v>
      </c>
      <c r="U459" s="46" t="s">
        <v>1204</v>
      </c>
      <c r="V459" s="49"/>
      <c r="W459" s="50"/>
      <c r="X459" s="50"/>
      <c r="Y459" s="50"/>
      <c r="Z459" s="50"/>
      <c r="AA459" s="51"/>
    </row>
    <row r="460" spans="1:27">
      <c r="A460" s="46">
        <v>745162</v>
      </c>
      <c r="B460" s="46" t="s">
        <v>1164</v>
      </c>
      <c r="C460">
        <f t="shared" si="18"/>
        <v>745</v>
      </c>
      <c r="D460">
        <f t="shared" si="19"/>
        <v>7451</v>
      </c>
      <c r="E460">
        <f t="shared" si="20"/>
        <v>74516</v>
      </c>
      <c r="R460" s="49"/>
      <c r="S460" s="49"/>
      <c r="T460" s="46">
        <v>812131</v>
      </c>
      <c r="U460" s="46" t="s">
        <v>1205</v>
      </c>
      <c r="V460" s="49"/>
      <c r="W460" s="50"/>
      <c r="X460" s="50"/>
      <c r="Y460" s="50"/>
      <c r="Z460" s="50"/>
      <c r="AA460" s="51"/>
    </row>
    <row r="461" spans="1:27">
      <c r="A461" s="46">
        <v>745166</v>
      </c>
      <c r="B461" s="46" t="s">
        <v>1165</v>
      </c>
      <c r="C461">
        <f t="shared" si="18"/>
        <v>745</v>
      </c>
      <c r="D461">
        <f t="shared" si="19"/>
        <v>7451</v>
      </c>
      <c r="E461">
        <f t="shared" si="20"/>
        <v>74516</v>
      </c>
      <c r="R461" s="49"/>
      <c r="S461" s="49"/>
      <c r="T461" s="46">
        <v>812141</v>
      </c>
      <c r="U461" s="46" t="s">
        <v>1206</v>
      </c>
      <c r="V461" s="49"/>
      <c r="W461" s="50"/>
      <c r="X461" s="50"/>
      <c r="Y461" s="50"/>
      <c r="Z461" s="50"/>
      <c r="AA461" s="51"/>
    </row>
    <row r="462" spans="1:27">
      <c r="A462" s="46">
        <v>772111</v>
      </c>
      <c r="B462" s="46" t="s">
        <v>1166</v>
      </c>
      <c r="C462">
        <f t="shared" si="18"/>
        <v>772</v>
      </c>
      <c r="D462">
        <f t="shared" si="19"/>
        <v>7721</v>
      </c>
      <c r="E462">
        <f t="shared" si="20"/>
        <v>77211</v>
      </c>
      <c r="R462" s="49"/>
      <c r="S462" s="49"/>
      <c r="T462" s="46">
        <v>812151</v>
      </c>
      <c r="U462" s="46" t="s">
        <v>1207</v>
      </c>
      <c r="V462" s="49"/>
      <c r="W462" s="50"/>
      <c r="X462" s="50"/>
      <c r="Y462" s="50"/>
      <c r="Z462" s="50"/>
      <c r="AA462" s="51"/>
    </row>
    <row r="463" spans="1:27">
      <c r="A463" s="46">
        <v>772112</v>
      </c>
      <c r="B463" s="46" t="s">
        <v>1167</v>
      </c>
      <c r="C463">
        <f t="shared" si="18"/>
        <v>772</v>
      </c>
      <c r="D463">
        <f t="shared" si="19"/>
        <v>7721</v>
      </c>
      <c r="E463">
        <f t="shared" si="20"/>
        <v>77211</v>
      </c>
      <c r="R463" s="46">
        <v>813</v>
      </c>
      <c r="S463" s="46">
        <v>8131</v>
      </c>
      <c r="T463" s="46">
        <v>813121</v>
      </c>
      <c r="U463" s="46" t="s">
        <v>1210</v>
      </c>
      <c r="V463" s="49"/>
      <c r="W463" s="50"/>
      <c r="X463" s="50"/>
      <c r="Y463" s="50"/>
      <c r="Z463" s="50"/>
      <c r="AA463" s="51"/>
    </row>
    <row r="464" spans="1:27">
      <c r="A464" s="46">
        <v>772113</v>
      </c>
      <c r="B464" s="46" t="s">
        <v>1168</v>
      </c>
      <c r="C464">
        <f t="shared" si="18"/>
        <v>772</v>
      </c>
      <c r="D464">
        <f t="shared" si="19"/>
        <v>7721</v>
      </c>
      <c r="E464">
        <f t="shared" si="20"/>
        <v>77211</v>
      </c>
      <c r="R464" s="49"/>
      <c r="S464" s="49"/>
      <c r="T464" s="46">
        <v>813141</v>
      </c>
      <c r="U464" s="46" t="s">
        <v>1208</v>
      </c>
      <c r="V464" s="49"/>
      <c r="W464" s="50"/>
      <c r="X464" s="50"/>
      <c r="Y464" s="50"/>
      <c r="Z464" s="50"/>
      <c r="AA464" s="51"/>
    </row>
    <row r="465" spans="1:27">
      <c r="A465" s="46">
        <v>772114</v>
      </c>
      <c r="B465" s="46" t="s">
        <v>1169</v>
      </c>
      <c r="C465">
        <f t="shared" si="18"/>
        <v>772</v>
      </c>
      <c r="D465">
        <f t="shared" si="19"/>
        <v>7721</v>
      </c>
      <c r="E465">
        <f t="shared" si="20"/>
        <v>77211</v>
      </c>
      <c r="R465" s="49"/>
      <c r="S465" s="49"/>
      <c r="T465" s="46">
        <v>813151</v>
      </c>
      <c r="U465" s="46" t="s">
        <v>1209</v>
      </c>
      <c r="V465" s="49"/>
      <c r="W465" s="50"/>
      <c r="X465" s="50"/>
      <c r="Y465" s="50"/>
      <c r="Z465" s="50"/>
      <c r="AA465" s="51"/>
    </row>
    <row r="466" spans="1:27">
      <c r="A466" s="46">
        <v>772121</v>
      </c>
      <c r="B466" s="46" t="s">
        <v>1170</v>
      </c>
      <c r="C466">
        <f t="shared" si="18"/>
        <v>772</v>
      </c>
      <c r="D466">
        <f t="shared" si="19"/>
        <v>7721</v>
      </c>
      <c r="E466">
        <f t="shared" si="20"/>
        <v>77212</v>
      </c>
      <c r="R466" s="46">
        <v>821</v>
      </c>
      <c r="S466" s="46">
        <v>8211</v>
      </c>
      <c r="T466" s="46">
        <v>821121</v>
      </c>
      <c r="U466" s="46" t="s">
        <v>1211</v>
      </c>
      <c r="V466" s="49"/>
      <c r="W466" s="50"/>
      <c r="X466" s="50"/>
      <c r="Y466" s="50"/>
      <c r="Z466" s="50"/>
      <c r="AA466" s="51"/>
    </row>
    <row r="467" spans="1:27">
      <c r="A467" s="46">
        <v>772125</v>
      </c>
      <c r="B467" s="46" t="s">
        <v>1171</v>
      </c>
      <c r="C467">
        <f t="shared" si="18"/>
        <v>772</v>
      </c>
      <c r="D467">
        <f t="shared" si="19"/>
        <v>7721</v>
      </c>
      <c r="E467">
        <f t="shared" si="20"/>
        <v>77212</v>
      </c>
      <c r="R467" s="49"/>
      <c r="S467" s="49"/>
      <c r="T467" s="46">
        <v>821141</v>
      </c>
      <c r="U467" s="46" t="s">
        <v>1212</v>
      </c>
      <c r="V467" s="49"/>
      <c r="W467" s="50"/>
      <c r="X467" s="50"/>
      <c r="Y467" s="50"/>
      <c r="Z467" s="50"/>
      <c r="AA467" s="51"/>
    </row>
    <row r="468" spans="1:27">
      <c r="A468" s="46">
        <v>772124</v>
      </c>
      <c r="B468" s="46" t="s">
        <v>1172</v>
      </c>
      <c r="C468">
        <f t="shared" si="18"/>
        <v>772</v>
      </c>
      <c r="D468">
        <f t="shared" si="19"/>
        <v>7721</v>
      </c>
      <c r="E468">
        <f t="shared" si="20"/>
        <v>77212</v>
      </c>
      <c r="R468" s="46">
        <v>822</v>
      </c>
      <c r="S468" s="46">
        <v>8221</v>
      </c>
      <c r="T468" s="46">
        <v>822141</v>
      </c>
      <c r="U468" s="46" t="s">
        <v>1214</v>
      </c>
      <c r="V468" s="49"/>
      <c r="W468" s="50"/>
      <c r="X468" s="50"/>
      <c r="Y468" s="50"/>
      <c r="Z468" s="50"/>
      <c r="AA468" s="51"/>
    </row>
    <row r="469" spans="1:27">
      <c r="A469" s="46">
        <v>781311</v>
      </c>
      <c r="B469" s="46" t="s">
        <v>1173</v>
      </c>
      <c r="C469">
        <f t="shared" si="18"/>
        <v>781</v>
      </c>
      <c r="D469">
        <f t="shared" si="19"/>
        <v>7813</v>
      </c>
      <c r="E469">
        <f t="shared" si="20"/>
        <v>78131</v>
      </c>
      <c r="R469" s="49"/>
      <c r="S469" s="49"/>
      <c r="T469" s="46">
        <v>822151</v>
      </c>
      <c r="U469" s="46" t="s">
        <v>1213</v>
      </c>
      <c r="V469" s="49"/>
      <c r="W469" s="50"/>
      <c r="X469" s="50"/>
      <c r="Y469" s="50"/>
      <c r="Z469" s="50"/>
      <c r="AA469" s="51"/>
    </row>
    <row r="470" spans="1:27">
      <c r="A470" s="46">
        <v>781312</v>
      </c>
      <c r="B470" s="46" t="s">
        <v>1174</v>
      </c>
      <c r="C470">
        <f t="shared" si="18"/>
        <v>781</v>
      </c>
      <c r="D470">
        <f t="shared" si="19"/>
        <v>7813</v>
      </c>
      <c r="E470">
        <f t="shared" si="20"/>
        <v>78131</v>
      </c>
      <c r="R470" s="46">
        <v>823</v>
      </c>
      <c r="S470" s="46">
        <v>8231</v>
      </c>
      <c r="T470" s="46">
        <v>823141</v>
      </c>
      <c r="U470" s="46" t="s">
        <v>1216</v>
      </c>
      <c r="V470" s="49"/>
      <c r="W470" s="50"/>
      <c r="X470" s="50"/>
      <c r="Y470" s="50"/>
      <c r="Z470" s="50"/>
      <c r="AA470" s="51"/>
    </row>
    <row r="471" spans="1:27">
      <c r="A471" s="46">
        <v>781313</v>
      </c>
      <c r="B471" s="46" t="s">
        <v>1175</v>
      </c>
      <c r="C471">
        <f t="shared" si="18"/>
        <v>781</v>
      </c>
      <c r="D471">
        <f t="shared" si="19"/>
        <v>7813</v>
      </c>
      <c r="E471">
        <f t="shared" si="20"/>
        <v>78131</v>
      </c>
      <c r="R471" s="49"/>
      <c r="S471" s="49"/>
      <c r="T471" s="46">
        <v>823151</v>
      </c>
      <c r="U471" s="46" t="s">
        <v>1215</v>
      </c>
      <c r="V471" s="49"/>
      <c r="W471" s="50"/>
      <c r="X471" s="50"/>
      <c r="Y471" s="50"/>
      <c r="Z471" s="50"/>
      <c r="AA471" s="51"/>
    </row>
    <row r="472" spans="1:27">
      <c r="A472" s="46">
        <v>781314</v>
      </c>
      <c r="B472" s="46" t="s">
        <v>1176</v>
      </c>
      <c r="C472">
        <f t="shared" si="18"/>
        <v>781</v>
      </c>
      <c r="D472">
        <f t="shared" si="19"/>
        <v>7813</v>
      </c>
      <c r="E472">
        <f t="shared" si="20"/>
        <v>78131</v>
      </c>
      <c r="R472" s="46">
        <v>841</v>
      </c>
      <c r="S472" s="46">
        <v>8411</v>
      </c>
      <c r="T472" s="46">
        <v>841121</v>
      </c>
      <c r="U472" s="46" t="s">
        <v>1217</v>
      </c>
      <c r="V472" s="49"/>
      <c r="W472" s="50"/>
      <c r="X472" s="50"/>
      <c r="Y472" s="50"/>
      <c r="Z472" s="50"/>
      <c r="AA472" s="51"/>
    </row>
    <row r="473" spans="1:27">
      <c r="A473" s="46">
        <v>781315</v>
      </c>
      <c r="B473" s="46" t="s">
        <v>1177</v>
      </c>
      <c r="C473">
        <f t="shared" si="18"/>
        <v>781</v>
      </c>
      <c r="D473">
        <f t="shared" si="19"/>
        <v>7813</v>
      </c>
      <c r="E473">
        <f t="shared" si="20"/>
        <v>78131</v>
      </c>
      <c r="R473" s="49"/>
      <c r="S473" s="49"/>
      <c r="T473" s="46">
        <v>841141</v>
      </c>
      <c r="U473" s="46" t="s">
        <v>1218</v>
      </c>
      <c r="V473" s="49"/>
      <c r="W473" s="50"/>
      <c r="X473" s="50"/>
      <c r="Y473" s="50"/>
      <c r="Z473" s="50"/>
      <c r="AA473" s="51"/>
    </row>
    <row r="474" spans="1:27">
      <c r="A474" s="46">
        <v>781316</v>
      </c>
      <c r="B474" s="46" t="s">
        <v>1178</v>
      </c>
      <c r="C474">
        <f t="shared" si="18"/>
        <v>781</v>
      </c>
      <c r="D474">
        <f t="shared" si="19"/>
        <v>7813</v>
      </c>
      <c r="E474">
        <f t="shared" si="20"/>
        <v>78131</v>
      </c>
      <c r="R474" s="49"/>
      <c r="S474" s="49"/>
      <c r="T474" s="46">
        <v>841151</v>
      </c>
      <c r="U474" s="46" t="s">
        <v>1219</v>
      </c>
      <c r="V474" s="49"/>
      <c r="W474" s="50"/>
      <c r="X474" s="50"/>
      <c r="Y474" s="50"/>
      <c r="Z474" s="50"/>
      <c r="AA474" s="51"/>
    </row>
    <row r="475" spans="1:27">
      <c r="A475" s="46">
        <v>781317</v>
      </c>
      <c r="B475" s="46" t="s">
        <v>1179</v>
      </c>
      <c r="C475">
        <f t="shared" si="18"/>
        <v>781</v>
      </c>
      <c r="D475">
        <f t="shared" si="19"/>
        <v>7813</v>
      </c>
      <c r="E475">
        <f t="shared" si="20"/>
        <v>78131</v>
      </c>
      <c r="R475" s="46">
        <v>911</v>
      </c>
      <c r="S475" s="46">
        <v>9111</v>
      </c>
      <c r="T475" s="46">
        <v>911121</v>
      </c>
      <c r="U475" s="46" t="s">
        <v>1220</v>
      </c>
      <c r="V475" s="49"/>
      <c r="W475" s="50"/>
      <c r="X475" s="50"/>
      <c r="Y475" s="50"/>
      <c r="Z475" s="50"/>
      <c r="AA475" s="51"/>
    </row>
    <row r="476" spans="1:27">
      <c r="A476" s="46">
        <v>781318</v>
      </c>
      <c r="B476" s="46" t="s">
        <v>1180</v>
      </c>
      <c r="C476">
        <f t="shared" si="18"/>
        <v>781</v>
      </c>
      <c r="D476">
        <f t="shared" si="19"/>
        <v>7813</v>
      </c>
      <c r="E476">
        <f t="shared" si="20"/>
        <v>78131</v>
      </c>
      <c r="R476" s="49"/>
      <c r="S476" s="46">
        <v>9114</v>
      </c>
      <c r="T476" s="46">
        <v>911431</v>
      </c>
      <c r="U476" s="46" t="s">
        <v>1223</v>
      </c>
      <c r="V476" s="49"/>
      <c r="W476" s="50"/>
      <c r="X476" s="50"/>
      <c r="Y476" s="50"/>
      <c r="Z476" s="50"/>
      <c r="AA476" s="51"/>
    </row>
    <row r="477" spans="1:27">
      <c r="A477" s="46">
        <v>781321</v>
      </c>
      <c r="B477" s="46" t="s">
        <v>1181</v>
      </c>
      <c r="C477">
        <f t="shared" si="18"/>
        <v>781</v>
      </c>
      <c r="D477">
        <f t="shared" si="19"/>
        <v>7813</v>
      </c>
      <c r="E477">
        <f t="shared" si="20"/>
        <v>78132</v>
      </c>
      <c r="R477" s="49"/>
      <c r="S477" s="49"/>
      <c r="T477" s="46">
        <v>911441</v>
      </c>
      <c r="U477" s="46" t="s">
        <v>1221</v>
      </c>
      <c r="V477" s="49"/>
      <c r="W477" s="50"/>
      <c r="X477" s="50"/>
      <c r="Y477" s="50"/>
      <c r="Z477" s="50"/>
      <c r="AA477" s="51"/>
    </row>
    <row r="478" spans="1:27">
      <c r="A478" s="46">
        <v>781322</v>
      </c>
      <c r="B478" s="46" t="s">
        <v>1182</v>
      </c>
      <c r="C478">
        <f t="shared" si="18"/>
        <v>781</v>
      </c>
      <c r="D478">
        <f t="shared" si="19"/>
        <v>7813</v>
      </c>
      <c r="E478">
        <f t="shared" si="20"/>
        <v>78132</v>
      </c>
      <c r="R478" s="49"/>
      <c r="S478" s="49"/>
      <c r="T478" s="46">
        <v>911451</v>
      </c>
      <c r="U478" s="46" t="s">
        <v>1222</v>
      </c>
      <c r="V478" s="49"/>
      <c r="W478" s="50"/>
      <c r="X478" s="50"/>
      <c r="Y478" s="50"/>
      <c r="Z478" s="50"/>
      <c r="AA478" s="51"/>
    </row>
    <row r="479" spans="1:27">
      <c r="A479" s="46">
        <v>781323</v>
      </c>
      <c r="B479" s="46" t="s">
        <v>1183</v>
      </c>
      <c r="C479">
        <f t="shared" si="18"/>
        <v>781</v>
      </c>
      <c r="D479">
        <f t="shared" si="19"/>
        <v>7813</v>
      </c>
      <c r="E479">
        <f t="shared" si="20"/>
        <v>78132</v>
      </c>
      <c r="R479" s="49"/>
      <c r="S479" s="46">
        <v>9115</v>
      </c>
      <c r="T479" s="46">
        <v>911541</v>
      </c>
      <c r="U479" s="46" t="s">
        <v>1224</v>
      </c>
      <c r="V479" s="49"/>
      <c r="W479" s="50"/>
      <c r="X479" s="50"/>
      <c r="Y479" s="50"/>
      <c r="Z479" s="50"/>
      <c r="AA479" s="51"/>
    </row>
    <row r="480" spans="1:27">
      <c r="A480" s="46">
        <v>781324</v>
      </c>
      <c r="B480" s="46" t="s">
        <v>1184</v>
      </c>
      <c r="C480">
        <f t="shared" si="18"/>
        <v>781</v>
      </c>
      <c r="D480">
        <f t="shared" si="19"/>
        <v>7813</v>
      </c>
      <c r="E480">
        <f t="shared" si="20"/>
        <v>78132</v>
      </c>
      <c r="R480" s="49"/>
      <c r="S480" s="49"/>
      <c r="T480" s="46">
        <v>911551</v>
      </c>
      <c r="U480" s="46" t="s">
        <v>1225</v>
      </c>
      <c r="V480" s="49"/>
      <c r="W480" s="50"/>
      <c r="X480" s="50"/>
      <c r="Y480" s="50"/>
      <c r="Z480" s="50"/>
      <c r="AA480" s="51"/>
    </row>
    <row r="481" spans="1:27">
      <c r="A481" s="46">
        <v>781342</v>
      </c>
      <c r="B481" s="46" t="s">
        <v>1185</v>
      </c>
      <c r="C481">
        <f t="shared" si="18"/>
        <v>781</v>
      </c>
      <c r="D481">
        <f t="shared" si="19"/>
        <v>7813</v>
      </c>
      <c r="E481">
        <f t="shared" si="20"/>
        <v>78134</v>
      </c>
      <c r="R481" s="49"/>
      <c r="S481" s="46">
        <v>9118</v>
      </c>
      <c r="T481" s="46">
        <v>911851</v>
      </c>
      <c r="U481" s="46" t="s">
        <v>1226</v>
      </c>
      <c r="V481" s="49"/>
      <c r="W481" s="50"/>
      <c r="X481" s="50"/>
      <c r="Y481" s="50"/>
      <c r="Z481" s="50"/>
      <c r="AA481" s="51"/>
    </row>
    <row r="482" spans="1:27">
      <c r="A482" s="46">
        <v>781351</v>
      </c>
      <c r="B482" s="46" t="s">
        <v>1186</v>
      </c>
      <c r="C482">
        <f t="shared" si="18"/>
        <v>781</v>
      </c>
      <c r="D482">
        <f t="shared" si="19"/>
        <v>7813</v>
      </c>
      <c r="E482">
        <f t="shared" si="20"/>
        <v>78135</v>
      </c>
      <c r="R482" s="46">
        <v>912</v>
      </c>
      <c r="S482" s="46">
        <v>9122</v>
      </c>
      <c r="T482" s="46">
        <v>912221</v>
      </c>
      <c r="U482" s="46" t="s">
        <v>1230</v>
      </c>
      <c r="V482" s="49"/>
      <c r="W482" s="50"/>
      <c r="X482" s="50"/>
      <c r="Y482" s="50"/>
      <c r="Z482" s="50"/>
      <c r="AA482" s="51"/>
    </row>
    <row r="483" spans="1:27">
      <c r="A483" s="46">
        <v>781352</v>
      </c>
      <c r="B483" s="46" t="s">
        <v>1187</v>
      </c>
      <c r="C483">
        <f t="shared" si="18"/>
        <v>781</v>
      </c>
      <c r="D483">
        <f t="shared" si="19"/>
        <v>7813</v>
      </c>
      <c r="E483">
        <f t="shared" si="20"/>
        <v>78135</v>
      </c>
      <c r="R483" s="49"/>
      <c r="S483" s="46">
        <v>9123</v>
      </c>
      <c r="T483" s="46">
        <v>912321</v>
      </c>
      <c r="U483" s="46" t="s">
        <v>1228</v>
      </c>
      <c r="V483" s="49"/>
      <c r="W483" s="50"/>
      <c r="X483" s="50"/>
      <c r="Y483" s="50"/>
      <c r="Z483" s="50"/>
      <c r="AA483" s="51"/>
    </row>
    <row r="484" spans="1:27">
      <c r="A484" s="46">
        <v>781331</v>
      </c>
      <c r="B484" s="46" t="s">
        <v>1188</v>
      </c>
      <c r="C484">
        <f t="shared" si="18"/>
        <v>781</v>
      </c>
      <c r="D484">
        <f t="shared" si="19"/>
        <v>7813</v>
      </c>
      <c r="E484">
        <f t="shared" si="20"/>
        <v>78133</v>
      </c>
      <c r="R484" s="49"/>
      <c r="S484" s="49"/>
      <c r="T484" s="46">
        <v>912341</v>
      </c>
      <c r="U484" s="46" t="s">
        <v>1227</v>
      </c>
      <c r="V484" s="49"/>
      <c r="W484" s="50"/>
      <c r="X484" s="50"/>
      <c r="Y484" s="50"/>
      <c r="Z484" s="50"/>
      <c r="AA484" s="51"/>
    </row>
    <row r="485" spans="1:27">
      <c r="A485" s="46">
        <v>781361</v>
      </c>
      <c r="B485" s="46" t="s">
        <v>1189</v>
      </c>
      <c r="C485">
        <f t="shared" si="18"/>
        <v>781</v>
      </c>
      <c r="D485">
        <f t="shared" si="19"/>
        <v>7813</v>
      </c>
      <c r="E485">
        <f t="shared" si="20"/>
        <v>78136</v>
      </c>
      <c r="R485" s="49"/>
      <c r="S485" s="46">
        <v>9124</v>
      </c>
      <c r="T485" s="46">
        <v>912421</v>
      </c>
      <c r="U485" s="46" t="s">
        <v>1229</v>
      </c>
      <c r="V485" s="49"/>
      <c r="W485" s="50"/>
      <c r="X485" s="50"/>
      <c r="Y485" s="50"/>
      <c r="Z485" s="50"/>
      <c r="AA485" s="51"/>
    </row>
    <row r="486" spans="1:27">
      <c r="A486" s="46">
        <v>811121</v>
      </c>
      <c r="B486" s="46" t="s">
        <v>1190</v>
      </c>
      <c r="C486">
        <f t="shared" si="18"/>
        <v>811</v>
      </c>
      <c r="D486">
        <f t="shared" si="19"/>
        <v>8111</v>
      </c>
      <c r="E486">
        <f t="shared" si="20"/>
        <v>81112</v>
      </c>
      <c r="R486" s="46">
        <v>921</v>
      </c>
      <c r="S486" s="46">
        <v>9211</v>
      </c>
      <c r="T486" s="46">
        <v>921121</v>
      </c>
      <c r="U486" s="46" t="s">
        <v>1231</v>
      </c>
      <c r="V486" s="49"/>
      <c r="W486" s="50"/>
      <c r="X486" s="50"/>
      <c r="Y486" s="50"/>
      <c r="Z486" s="50"/>
      <c r="AA486" s="51"/>
    </row>
    <row r="487" spans="1:27">
      <c r="A487" s="46">
        <v>811122</v>
      </c>
      <c r="B487" s="46" t="s">
        <v>1191</v>
      </c>
      <c r="C487">
        <f t="shared" si="18"/>
        <v>811</v>
      </c>
      <c r="D487">
        <f t="shared" si="19"/>
        <v>8111</v>
      </c>
      <c r="E487">
        <f t="shared" si="20"/>
        <v>81112</v>
      </c>
      <c r="R487" s="49"/>
      <c r="S487" s="46">
        <v>9215</v>
      </c>
      <c r="T487" s="46">
        <v>921521</v>
      </c>
      <c r="U487" s="46" t="s">
        <v>1234</v>
      </c>
      <c r="V487" s="49"/>
      <c r="W487" s="50"/>
      <c r="X487" s="50"/>
      <c r="Y487" s="50"/>
      <c r="Z487" s="50"/>
      <c r="AA487" s="51"/>
    </row>
    <row r="488" spans="1:27">
      <c r="A488" s="46">
        <v>811123</v>
      </c>
      <c r="B488" s="46" t="s">
        <v>1192</v>
      </c>
      <c r="C488">
        <f t="shared" si="18"/>
        <v>811</v>
      </c>
      <c r="D488">
        <f t="shared" si="19"/>
        <v>8111</v>
      </c>
      <c r="E488">
        <f t="shared" si="20"/>
        <v>81112</v>
      </c>
      <c r="R488" s="49"/>
      <c r="S488" s="49"/>
      <c r="T488" s="46">
        <v>921541</v>
      </c>
      <c r="U488" s="46" t="s">
        <v>1232</v>
      </c>
      <c r="V488" s="49"/>
      <c r="W488" s="50"/>
      <c r="X488" s="50"/>
      <c r="Y488" s="50"/>
      <c r="Z488" s="50"/>
      <c r="AA488" s="51"/>
    </row>
    <row r="489" spans="1:27">
      <c r="A489" s="46">
        <v>811124</v>
      </c>
      <c r="B489" s="46" t="s">
        <v>1193</v>
      </c>
      <c r="C489">
        <f t="shared" si="18"/>
        <v>811</v>
      </c>
      <c r="D489">
        <f t="shared" si="19"/>
        <v>8111</v>
      </c>
      <c r="E489">
        <f t="shared" si="20"/>
        <v>81112</v>
      </c>
      <c r="R489" s="49"/>
      <c r="S489" s="49"/>
      <c r="T489" s="46">
        <v>921551</v>
      </c>
      <c r="U489" s="46" t="s">
        <v>1233</v>
      </c>
      <c r="V489" s="49"/>
      <c r="W489" s="50"/>
      <c r="X489" s="50"/>
      <c r="Y489" s="50"/>
      <c r="Z489" s="50"/>
      <c r="AA489" s="51"/>
    </row>
    <row r="490" spans="1:27">
      <c r="A490" s="46">
        <v>811125</v>
      </c>
      <c r="B490" s="46" t="s">
        <v>1194</v>
      </c>
      <c r="C490">
        <f t="shared" si="18"/>
        <v>811</v>
      </c>
      <c r="D490">
        <f t="shared" si="19"/>
        <v>8111</v>
      </c>
      <c r="E490">
        <f t="shared" si="20"/>
        <v>81112</v>
      </c>
      <c r="R490" s="49"/>
      <c r="S490" s="46">
        <v>9216</v>
      </c>
      <c r="T490" s="46">
        <v>921621</v>
      </c>
      <c r="U490" s="46" t="s">
        <v>1235</v>
      </c>
      <c r="V490" s="49"/>
      <c r="W490" s="50"/>
      <c r="X490" s="50"/>
      <c r="Y490" s="50"/>
      <c r="Z490" s="50"/>
      <c r="AA490" s="51"/>
    </row>
    <row r="491" spans="1:27">
      <c r="A491" s="46">
        <v>811126</v>
      </c>
      <c r="B491" s="46" t="s">
        <v>1195</v>
      </c>
      <c r="C491">
        <f t="shared" si="18"/>
        <v>811</v>
      </c>
      <c r="D491">
        <f t="shared" si="19"/>
        <v>8111</v>
      </c>
      <c r="E491">
        <f t="shared" si="20"/>
        <v>81112</v>
      </c>
      <c r="R491" s="49"/>
      <c r="S491" s="49"/>
      <c r="T491" s="46">
        <v>921631</v>
      </c>
      <c r="U491" s="46" t="s">
        <v>1236</v>
      </c>
      <c r="V491" s="49"/>
      <c r="W491" s="50"/>
      <c r="X491" s="50"/>
      <c r="Y491" s="50"/>
      <c r="Z491" s="50"/>
      <c r="AA491" s="51"/>
    </row>
    <row r="492" spans="1:27">
      <c r="A492" s="46">
        <v>811141</v>
      </c>
      <c r="B492" s="46" t="s">
        <v>1196</v>
      </c>
      <c r="C492">
        <f t="shared" si="18"/>
        <v>811</v>
      </c>
      <c r="D492">
        <f t="shared" si="19"/>
        <v>8111</v>
      </c>
      <c r="E492">
        <f t="shared" si="20"/>
        <v>81114</v>
      </c>
      <c r="R492" s="49"/>
      <c r="S492" s="49"/>
      <c r="T492" s="46">
        <v>921641</v>
      </c>
      <c r="U492" s="46" t="s">
        <v>1237</v>
      </c>
      <c r="V492" s="49"/>
      <c r="W492" s="50"/>
      <c r="X492" s="50"/>
      <c r="Y492" s="50"/>
      <c r="Z492" s="50"/>
      <c r="AA492" s="51"/>
    </row>
    <row r="493" spans="1:27">
      <c r="A493" s="46">
        <v>811142</v>
      </c>
      <c r="B493" s="46" t="s">
        <v>1197</v>
      </c>
      <c r="C493">
        <f t="shared" si="18"/>
        <v>811</v>
      </c>
      <c r="D493">
        <f t="shared" si="19"/>
        <v>8111</v>
      </c>
      <c r="E493">
        <f t="shared" si="20"/>
        <v>81114</v>
      </c>
      <c r="R493" s="49"/>
      <c r="S493" s="49"/>
      <c r="T493" s="46">
        <v>921651</v>
      </c>
      <c r="U493" s="46" t="s">
        <v>1238</v>
      </c>
      <c r="V493" s="49"/>
      <c r="W493" s="50"/>
      <c r="X493" s="50"/>
      <c r="Y493" s="50"/>
      <c r="Z493" s="50"/>
      <c r="AA493" s="51"/>
    </row>
    <row r="494" spans="1:27">
      <c r="A494" s="46">
        <v>811143</v>
      </c>
      <c r="B494" s="46" t="s">
        <v>1198</v>
      </c>
      <c r="C494">
        <f t="shared" si="18"/>
        <v>811</v>
      </c>
      <c r="D494">
        <f t="shared" si="19"/>
        <v>8111</v>
      </c>
      <c r="E494">
        <f t="shared" si="20"/>
        <v>81114</v>
      </c>
      <c r="R494" s="49"/>
      <c r="S494" s="46">
        <v>9219</v>
      </c>
      <c r="T494" s="46">
        <v>921921</v>
      </c>
      <c r="U494" s="46" t="s">
        <v>1239</v>
      </c>
      <c r="V494" s="49"/>
      <c r="W494" s="50"/>
      <c r="X494" s="50"/>
      <c r="Y494" s="50"/>
      <c r="Z494" s="50"/>
      <c r="AA494" s="51"/>
    </row>
    <row r="495" spans="1:27">
      <c r="A495" s="46">
        <v>811144</v>
      </c>
      <c r="B495" s="46" t="s">
        <v>1199</v>
      </c>
      <c r="C495">
        <f t="shared" ref="C495:C542" si="21">+VALUE(LEFT(A495,3))</f>
        <v>811</v>
      </c>
      <c r="D495">
        <f t="shared" ref="D495:D542" si="22">+VALUE(LEFT($A495,4))</f>
        <v>8111</v>
      </c>
      <c r="E495">
        <f t="shared" ref="E495:E542" si="23">+VALUE(LEFT($A495,5))</f>
        <v>81114</v>
      </c>
      <c r="R495" s="49"/>
      <c r="S495" s="49"/>
      <c r="T495" s="46">
        <v>921922</v>
      </c>
      <c r="U495" s="46" t="s">
        <v>1240</v>
      </c>
      <c r="V495" s="49"/>
      <c r="W495" s="50"/>
      <c r="X495" s="50"/>
      <c r="Y495" s="50"/>
      <c r="Z495" s="50"/>
      <c r="AA495" s="51"/>
    </row>
    <row r="496" spans="1:27">
      <c r="A496" s="46">
        <v>811151</v>
      </c>
      <c r="B496" s="46" t="s">
        <v>1200</v>
      </c>
      <c r="C496">
        <f t="shared" si="21"/>
        <v>811</v>
      </c>
      <c r="D496">
        <f t="shared" si="22"/>
        <v>8111</v>
      </c>
      <c r="E496">
        <f t="shared" si="23"/>
        <v>81115</v>
      </c>
      <c r="R496" s="49"/>
      <c r="S496" s="49"/>
      <c r="T496" s="46">
        <v>921923</v>
      </c>
      <c r="U496" s="46" t="s">
        <v>1241</v>
      </c>
      <c r="V496" s="49"/>
      <c r="W496" s="50"/>
      <c r="X496" s="50"/>
      <c r="Y496" s="50"/>
      <c r="Z496" s="50"/>
      <c r="AA496" s="51"/>
    </row>
    <row r="497" spans="1:27">
      <c r="A497" s="46">
        <v>811152</v>
      </c>
      <c r="B497" s="46" t="s">
        <v>1201</v>
      </c>
      <c r="C497">
        <f t="shared" si="21"/>
        <v>811</v>
      </c>
      <c r="D497">
        <f t="shared" si="22"/>
        <v>8111</v>
      </c>
      <c r="E497">
        <f t="shared" si="23"/>
        <v>81115</v>
      </c>
      <c r="R497" s="49"/>
      <c r="S497" s="49"/>
      <c r="T497" s="46">
        <v>921931</v>
      </c>
      <c r="U497" s="46" t="s">
        <v>1242</v>
      </c>
      <c r="V497" s="49"/>
      <c r="W497" s="50"/>
      <c r="X497" s="50"/>
      <c r="Y497" s="50"/>
      <c r="Z497" s="50"/>
      <c r="AA497" s="51"/>
    </row>
    <row r="498" spans="1:27">
      <c r="A498" s="46">
        <v>811153</v>
      </c>
      <c r="B498" s="46" t="s">
        <v>1202</v>
      </c>
      <c r="C498">
        <f t="shared" si="21"/>
        <v>811</v>
      </c>
      <c r="D498">
        <f t="shared" si="22"/>
        <v>8111</v>
      </c>
      <c r="E498">
        <f t="shared" si="23"/>
        <v>81115</v>
      </c>
      <c r="R498" s="49"/>
      <c r="S498" s="49"/>
      <c r="T498" s="46">
        <v>921941</v>
      </c>
      <c r="U498" s="46" t="s">
        <v>1243</v>
      </c>
      <c r="V498" s="49"/>
      <c r="W498" s="50"/>
      <c r="X498" s="50"/>
      <c r="Y498" s="50"/>
      <c r="Z498" s="50"/>
      <c r="AA498" s="51"/>
    </row>
    <row r="499" spans="1:27">
      <c r="A499" s="46">
        <v>812121</v>
      </c>
      <c r="B499" s="46" t="s">
        <v>1203</v>
      </c>
      <c r="C499">
        <f t="shared" si="21"/>
        <v>812</v>
      </c>
      <c r="D499">
        <f t="shared" si="22"/>
        <v>8121</v>
      </c>
      <c r="E499">
        <f t="shared" si="23"/>
        <v>81212</v>
      </c>
      <c r="R499" s="49"/>
      <c r="S499" s="49"/>
      <c r="T499" s="46">
        <v>921951</v>
      </c>
      <c r="U499" s="46" t="s">
        <v>1244</v>
      </c>
      <c r="V499" s="49"/>
      <c r="W499" s="50"/>
      <c r="X499" s="50"/>
      <c r="Y499" s="50"/>
      <c r="Z499" s="50"/>
      <c r="AA499" s="51"/>
    </row>
    <row r="500" spans="1:27">
      <c r="A500" s="46">
        <v>812122</v>
      </c>
      <c r="B500" s="46" t="s">
        <v>1204</v>
      </c>
      <c r="C500">
        <f t="shared" si="21"/>
        <v>812</v>
      </c>
      <c r="D500">
        <f t="shared" si="22"/>
        <v>8121</v>
      </c>
      <c r="E500">
        <f t="shared" si="23"/>
        <v>81212</v>
      </c>
      <c r="R500" s="49"/>
      <c r="S500" s="49"/>
      <c r="T500" s="46">
        <v>921962</v>
      </c>
      <c r="U500" s="46" t="s">
        <v>1245</v>
      </c>
      <c r="V500" s="49"/>
      <c r="W500" s="50"/>
      <c r="X500" s="50"/>
      <c r="Y500" s="50"/>
      <c r="Z500" s="50"/>
      <c r="AA500" s="51"/>
    </row>
    <row r="501" spans="1:27">
      <c r="A501" s="46">
        <v>812131</v>
      </c>
      <c r="B501" s="46" t="s">
        <v>1205</v>
      </c>
      <c r="C501">
        <f t="shared" si="21"/>
        <v>812</v>
      </c>
      <c r="D501">
        <f t="shared" si="22"/>
        <v>8121</v>
      </c>
      <c r="E501">
        <f t="shared" si="23"/>
        <v>81213</v>
      </c>
      <c r="R501" s="46">
        <v>922</v>
      </c>
      <c r="S501" s="46">
        <v>9223</v>
      </c>
      <c r="T501" s="46">
        <v>922322</v>
      </c>
      <c r="U501" s="46" t="s">
        <v>1246</v>
      </c>
      <c r="V501" s="49"/>
      <c r="W501" s="50"/>
      <c r="X501" s="50"/>
      <c r="Y501" s="50"/>
      <c r="Z501" s="50"/>
      <c r="AA501" s="51"/>
    </row>
    <row r="502" spans="1:27">
      <c r="A502" s="46">
        <v>812141</v>
      </c>
      <c r="B502" s="46" t="s">
        <v>1206</v>
      </c>
      <c r="C502">
        <f t="shared" si="21"/>
        <v>812</v>
      </c>
      <c r="D502">
        <f t="shared" si="22"/>
        <v>8121</v>
      </c>
      <c r="E502">
        <f t="shared" si="23"/>
        <v>81214</v>
      </c>
      <c r="R502" s="56" t="s">
        <v>722</v>
      </c>
      <c r="S502" s="157"/>
      <c r="T502" s="157"/>
      <c r="U502" s="157"/>
      <c r="V502" s="52"/>
      <c r="W502" s="53"/>
      <c r="X502" s="53"/>
      <c r="Y502" s="53"/>
      <c r="Z502" s="53"/>
      <c r="AA502" s="54"/>
    </row>
    <row r="503" spans="1:27">
      <c r="A503" s="46">
        <v>812151</v>
      </c>
      <c r="B503" s="46" t="s">
        <v>1207</v>
      </c>
      <c r="C503">
        <f t="shared" si="21"/>
        <v>812</v>
      </c>
      <c r="D503">
        <f t="shared" si="22"/>
        <v>8121</v>
      </c>
      <c r="E503">
        <f t="shared" si="23"/>
        <v>81215</v>
      </c>
    </row>
    <row r="504" spans="1:27">
      <c r="A504" s="46">
        <v>813141</v>
      </c>
      <c r="B504" s="46" t="s">
        <v>1208</v>
      </c>
      <c r="C504">
        <f t="shared" si="21"/>
        <v>813</v>
      </c>
      <c r="D504">
        <f t="shared" si="22"/>
        <v>8131</v>
      </c>
      <c r="E504">
        <f t="shared" si="23"/>
        <v>81314</v>
      </c>
    </row>
    <row r="505" spans="1:27">
      <c r="A505" s="46">
        <v>813151</v>
      </c>
      <c r="B505" s="46" t="s">
        <v>1209</v>
      </c>
      <c r="C505">
        <f t="shared" si="21"/>
        <v>813</v>
      </c>
      <c r="D505">
        <f t="shared" si="22"/>
        <v>8131</v>
      </c>
      <c r="E505">
        <f t="shared" si="23"/>
        <v>81315</v>
      </c>
    </row>
    <row r="506" spans="1:27">
      <c r="A506" s="46">
        <v>813121</v>
      </c>
      <c r="B506" s="46" t="s">
        <v>1210</v>
      </c>
      <c r="C506">
        <f t="shared" si="21"/>
        <v>813</v>
      </c>
      <c r="D506">
        <f t="shared" si="22"/>
        <v>8131</v>
      </c>
      <c r="E506">
        <f t="shared" si="23"/>
        <v>81312</v>
      </c>
    </row>
    <row r="507" spans="1:27">
      <c r="A507" s="46">
        <v>821121</v>
      </c>
      <c r="B507" s="46" t="s">
        <v>1211</v>
      </c>
      <c r="C507">
        <f t="shared" si="21"/>
        <v>821</v>
      </c>
      <c r="D507">
        <f t="shared" si="22"/>
        <v>8211</v>
      </c>
      <c r="E507">
        <f t="shared" si="23"/>
        <v>82112</v>
      </c>
    </row>
    <row r="508" spans="1:27">
      <c r="A508" s="46">
        <v>821141</v>
      </c>
      <c r="B508" s="46" t="s">
        <v>1212</v>
      </c>
      <c r="C508">
        <f t="shared" si="21"/>
        <v>821</v>
      </c>
      <c r="D508">
        <f t="shared" si="22"/>
        <v>8211</v>
      </c>
      <c r="E508">
        <f t="shared" si="23"/>
        <v>82114</v>
      </c>
    </row>
    <row r="509" spans="1:27">
      <c r="A509" s="46">
        <v>822151</v>
      </c>
      <c r="B509" s="46" t="s">
        <v>1213</v>
      </c>
      <c r="C509">
        <f t="shared" si="21"/>
        <v>822</v>
      </c>
      <c r="D509">
        <f t="shared" si="22"/>
        <v>8221</v>
      </c>
      <c r="E509">
        <f t="shared" si="23"/>
        <v>82215</v>
      </c>
    </row>
    <row r="510" spans="1:27">
      <c r="A510" s="46">
        <v>822141</v>
      </c>
      <c r="B510" s="46" t="s">
        <v>1214</v>
      </c>
      <c r="C510">
        <f t="shared" si="21"/>
        <v>822</v>
      </c>
      <c r="D510">
        <f t="shared" si="22"/>
        <v>8221</v>
      </c>
      <c r="E510">
        <f t="shared" si="23"/>
        <v>82214</v>
      </c>
    </row>
    <row r="511" spans="1:27">
      <c r="A511" s="46">
        <v>823151</v>
      </c>
      <c r="B511" s="46" t="s">
        <v>1215</v>
      </c>
      <c r="C511">
        <f t="shared" si="21"/>
        <v>823</v>
      </c>
      <c r="D511">
        <f t="shared" si="22"/>
        <v>8231</v>
      </c>
      <c r="E511">
        <f t="shared" si="23"/>
        <v>82315</v>
      </c>
    </row>
    <row r="512" spans="1:27">
      <c r="A512" s="46">
        <v>823141</v>
      </c>
      <c r="B512" s="46" t="s">
        <v>1216</v>
      </c>
      <c r="C512">
        <f t="shared" si="21"/>
        <v>823</v>
      </c>
      <c r="D512">
        <f t="shared" si="22"/>
        <v>8231</v>
      </c>
      <c r="E512">
        <f t="shared" si="23"/>
        <v>82314</v>
      </c>
    </row>
    <row r="513" spans="1:5">
      <c r="A513" s="46">
        <v>841121</v>
      </c>
      <c r="B513" s="46" t="s">
        <v>1217</v>
      </c>
      <c r="C513">
        <f t="shared" si="21"/>
        <v>841</v>
      </c>
      <c r="D513">
        <f t="shared" si="22"/>
        <v>8411</v>
      </c>
      <c r="E513">
        <f t="shared" si="23"/>
        <v>84112</v>
      </c>
    </row>
    <row r="514" spans="1:5">
      <c r="A514" s="46">
        <v>841141</v>
      </c>
      <c r="B514" s="46" t="s">
        <v>1218</v>
      </c>
      <c r="C514">
        <f t="shared" si="21"/>
        <v>841</v>
      </c>
      <c r="D514">
        <f t="shared" si="22"/>
        <v>8411</v>
      </c>
      <c r="E514">
        <f t="shared" si="23"/>
        <v>84114</v>
      </c>
    </row>
    <row r="515" spans="1:5">
      <c r="A515" s="46">
        <v>841151</v>
      </c>
      <c r="B515" s="46" t="s">
        <v>1219</v>
      </c>
      <c r="C515">
        <f t="shared" si="21"/>
        <v>841</v>
      </c>
      <c r="D515">
        <f t="shared" si="22"/>
        <v>8411</v>
      </c>
      <c r="E515">
        <f t="shared" si="23"/>
        <v>84115</v>
      </c>
    </row>
    <row r="516" spans="1:5">
      <c r="A516" s="46">
        <v>911121</v>
      </c>
      <c r="B516" s="46" t="s">
        <v>1220</v>
      </c>
      <c r="C516">
        <f t="shared" si="21"/>
        <v>911</v>
      </c>
      <c r="D516">
        <f t="shared" si="22"/>
        <v>9111</v>
      </c>
      <c r="E516">
        <f t="shared" si="23"/>
        <v>91112</v>
      </c>
    </row>
    <row r="517" spans="1:5">
      <c r="A517" s="46">
        <v>911441</v>
      </c>
      <c r="B517" s="46" t="s">
        <v>1221</v>
      </c>
      <c r="C517">
        <f t="shared" si="21"/>
        <v>911</v>
      </c>
      <c r="D517">
        <f t="shared" si="22"/>
        <v>9114</v>
      </c>
      <c r="E517">
        <f t="shared" si="23"/>
        <v>91144</v>
      </c>
    </row>
    <row r="518" spans="1:5">
      <c r="A518" s="46">
        <v>911451</v>
      </c>
      <c r="B518" s="46" t="s">
        <v>1222</v>
      </c>
      <c r="C518">
        <f t="shared" si="21"/>
        <v>911</v>
      </c>
      <c r="D518">
        <f t="shared" si="22"/>
        <v>9114</v>
      </c>
      <c r="E518">
        <f t="shared" si="23"/>
        <v>91145</v>
      </c>
    </row>
    <row r="519" spans="1:5">
      <c r="A519" s="46">
        <v>911431</v>
      </c>
      <c r="B519" s="46" t="s">
        <v>1223</v>
      </c>
      <c r="C519">
        <f t="shared" si="21"/>
        <v>911</v>
      </c>
      <c r="D519">
        <f t="shared" si="22"/>
        <v>9114</v>
      </c>
      <c r="E519">
        <f t="shared" si="23"/>
        <v>91143</v>
      </c>
    </row>
    <row r="520" spans="1:5">
      <c r="A520" s="46">
        <v>911541</v>
      </c>
      <c r="B520" s="46" t="s">
        <v>1224</v>
      </c>
      <c r="C520">
        <f t="shared" si="21"/>
        <v>911</v>
      </c>
      <c r="D520">
        <f t="shared" si="22"/>
        <v>9115</v>
      </c>
      <c r="E520">
        <f t="shared" si="23"/>
        <v>91154</v>
      </c>
    </row>
    <row r="521" spans="1:5">
      <c r="A521" s="46">
        <v>911551</v>
      </c>
      <c r="B521" s="46" t="s">
        <v>1225</v>
      </c>
      <c r="C521">
        <f t="shared" si="21"/>
        <v>911</v>
      </c>
      <c r="D521">
        <f t="shared" si="22"/>
        <v>9115</v>
      </c>
      <c r="E521">
        <f t="shared" si="23"/>
        <v>91155</v>
      </c>
    </row>
    <row r="522" spans="1:5">
      <c r="A522" s="46">
        <v>911851</v>
      </c>
      <c r="B522" s="46" t="s">
        <v>1226</v>
      </c>
      <c r="C522">
        <f t="shared" si="21"/>
        <v>911</v>
      </c>
      <c r="D522">
        <f t="shared" si="22"/>
        <v>9118</v>
      </c>
      <c r="E522">
        <f t="shared" si="23"/>
        <v>91185</v>
      </c>
    </row>
    <row r="523" spans="1:5">
      <c r="A523" s="46">
        <v>912341</v>
      </c>
      <c r="B523" s="46" t="s">
        <v>1227</v>
      </c>
      <c r="C523">
        <f t="shared" si="21"/>
        <v>912</v>
      </c>
      <c r="D523">
        <f t="shared" si="22"/>
        <v>9123</v>
      </c>
      <c r="E523">
        <f t="shared" si="23"/>
        <v>91234</v>
      </c>
    </row>
    <row r="524" spans="1:5">
      <c r="A524" s="46">
        <v>912321</v>
      </c>
      <c r="B524" s="46" t="s">
        <v>1228</v>
      </c>
      <c r="C524">
        <f t="shared" si="21"/>
        <v>912</v>
      </c>
      <c r="D524">
        <f t="shared" si="22"/>
        <v>9123</v>
      </c>
      <c r="E524">
        <f t="shared" si="23"/>
        <v>91232</v>
      </c>
    </row>
    <row r="525" spans="1:5">
      <c r="A525" s="46">
        <v>912421</v>
      </c>
      <c r="B525" s="46" t="s">
        <v>1229</v>
      </c>
      <c r="C525">
        <f t="shared" si="21"/>
        <v>912</v>
      </c>
      <c r="D525">
        <f t="shared" si="22"/>
        <v>9124</v>
      </c>
      <c r="E525">
        <f t="shared" si="23"/>
        <v>91242</v>
      </c>
    </row>
    <row r="526" spans="1:5">
      <c r="A526" s="46">
        <v>912221</v>
      </c>
      <c r="B526" s="46" t="s">
        <v>1230</v>
      </c>
      <c r="C526">
        <f t="shared" si="21"/>
        <v>912</v>
      </c>
      <c r="D526">
        <f t="shared" si="22"/>
        <v>9122</v>
      </c>
      <c r="E526">
        <f t="shared" si="23"/>
        <v>91222</v>
      </c>
    </row>
    <row r="527" spans="1:5">
      <c r="A527" s="46">
        <v>921121</v>
      </c>
      <c r="B527" s="46" t="s">
        <v>1231</v>
      </c>
      <c r="C527">
        <f t="shared" si="21"/>
        <v>921</v>
      </c>
      <c r="D527">
        <f t="shared" si="22"/>
        <v>9211</v>
      </c>
      <c r="E527">
        <f t="shared" si="23"/>
        <v>92112</v>
      </c>
    </row>
    <row r="528" spans="1:5">
      <c r="A528" s="46">
        <v>921541</v>
      </c>
      <c r="B528" s="46" t="s">
        <v>1232</v>
      </c>
      <c r="C528">
        <f t="shared" si="21"/>
        <v>921</v>
      </c>
      <c r="D528">
        <f t="shared" si="22"/>
        <v>9215</v>
      </c>
      <c r="E528">
        <f t="shared" si="23"/>
        <v>92154</v>
      </c>
    </row>
    <row r="529" spans="1:5">
      <c r="A529" s="46">
        <v>921551</v>
      </c>
      <c r="B529" s="46" t="s">
        <v>1233</v>
      </c>
      <c r="C529">
        <f t="shared" si="21"/>
        <v>921</v>
      </c>
      <c r="D529">
        <f t="shared" si="22"/>
        <v>9215</v>
      </c>
      <c r="E529">
        <f t="shared" si="23"/>
        <v>92155</v>
      </c>
    </row>
    <row r="530" spans="1:5">
      <c r="A530" s="46">
        <v>921521</v>
      </c>
      <c r="B530" s="46" t="s">
        <v>1234</v>
      </c>
      <c r="C530">
        <f t="shared" si="21"/>
        <v>921</v>
      </c>
      <c r="D530">
        <f t="shared" si="22"/>
        <v>9215</v>
      </c>
      <c r="E530">
        <f t="shared" si="23"/>
        <v>92152</v>
      </c>
    </row>
    <row r="531" spans="1:5">
      <c r="A531" s="46">
        <v>921621</v>
      </c>
      <c r="B531" s="46" t="s">
        <v>1235</v>
      </c>
      <c r="C531">
        <f t="shared" si="21"/>
        <v>921</v>
      </c>
      <c r="D531">
        <f t="shared" si="22"/>
        <v>9216</v>
      </c>
      <c r="E531">
        <f t="shared" si="23"/>
        <v>92162</v>
      </c>
    </row>
    <row r="532" spans="1:5">
      <c r="A532" s="46">
        <v>921631</v>
      </c>
      <c r="B532" s="46" t="s">
        <v>1236</v>
      </c>
      <c r="C532">
        <f t="shared" si="21"/>
        <v>921</v>
      </c>
      <c r="D532">
        <f t="shared" si="22"/>
        <v>9216</v>
      </c>
      <c r="E532">
        <f t="shared" si="23"/>
        <v>92163</v>
      </c>
    </row>
    <row r="533" spans="1:5">
      <c r="A533" s="46">
        <v>921641</v>
      </c>
      <c r="B533" s="46" t="s">
        <v>1237</v>
      </c>
      <c r="C533">
        <f t="shared" si="21"/>
        <v>921</v>
      </c>
      <c r="D533">
        <f t="shared" si="22"/>
        <v>9216</v>
      </c>
      <c r="E533">
        <f t="shared" si="23"/>
        <v>92164</v>
      </c>
    </row>
    <row r="534" spans="1:5">
      <c r="A534" s="46">
        <v>921651</v>
      </c>
      <c r="B534" s="46" t="s">
        <v>1238</v>
      </c>
      <c r="C534">
        <f t="shared" si="21"/>
        <v>921</v>
      </c>
      <c r="D534">
        <f t="shared" si="22"/>
        <v>9216</v>
      </c>
      <c r="E534">
        <f t="shared" si="23"/>
        <v>92165</v>
      </c>
    </row>
    <row r="535" spans="1:5">
      <c r="A535" s="46">
        <v>921921</v>
      </c>
      <c r="B535" s="46" t="s">
        <v>1239</v>
      </c>
      <c r="C535">
        <f t="shared" si="21"/>
        <v>921</v>
      </c>
      <c r="D535">
        <f t="shared" si="22"/>
        <v>9219</v>
      </c>
      <c r="E535">
        <f t="shared" si="23"/>
        <v>92192</v>
      </c>
    </row>
    <row r="536" spans="1:5">
      <c r="A536" s="46">
        <v>921922</v>
      </c>
      <c r="B536" s="46" t="s">
        <v>1240</v>
      </c>
      <c r="C536">
        <f t="shared" si="21"/>
        <v>921</v>
      </c>
      <c r="D536">
        <f t="shared" si="22"/>
        <v>9219</v>
      </c>
      <c r="E536">
        <f t="shared" si="23"/>
        <v>92192</v>
      </c>
    </row>
    <row r="537" spans="1:5">
      <c r="A537" s="46">
        <v>921923</v>
      </c>
      <c r="B537" s="46" t="s">
        <v>1241</v>
      </c>
      <c r="C537">
        <f t="shared" si="21"/>
        <v>921</v>
      </c>
      <c r="D537">
        <f t="shared" si="22"/>
        <v>9219</v>
      </c>
      <c r="E537">
        <f t="shared" si="23"/>
        <v>92192</v>
      </c>
    </row>
    <row r="538" spans="1:5">
      <c r="A538" s="46">
        <v>921931</v>
      </c>
      <c r="B538" s="46" t="s">
        <v>1242</v>
      </c>
      <c r="C538">
        <f t="shared" si="21"/>
        <v>921</v>
      </c>
      <c r="D538">
        <f t="shared" si="22"/>
        <v>9219</v>
      </c>
      <c r="E538">
        <f t="shared" si="23"/>
        <v>92193</v>
      </c>
    </row>
    <row r="539" spans="1:5">
      <c r="A539" s="46">
        <v>921941</v>
      </c>
      <c r="B539" s="46" t="s">
        <v>1243</v>
      </c>
      <c r="C539">
        <f t="shared" si="21"/>
        <v>921</v>
      </c>
      <c r="D539">
        <f t="shared" si="22"/>
        <v>9219</v>
      </c>
      <c r="E539">
        <f t="shared" si="23"/>
        <v>92194</v>
      </c>
    </row>
    <row r="540" spans="1:5">
      <c r="A540" s="46">
        <v>921951</v>
      </c>
      <c r="B540" s="46" t="s">
        <v>1244</v>
      </c>
      <c r="C540">
        <f t="shared" si="21"/>
        <v>921</v>
      </c>
      <c r="D540">
        <f t="shared" si="22"/>
        <v>9219</v>
      </c>
      <c r="E540">
        <f t="shared" si="23"/>
        <v>92195</v>
      </c>
    </row>
    <row r="541" spans="1:5">
      <c r="A541" s="46">
        <v>921962</v>
      </c>
      <c r="B541" s="46" t="s">
        <v>1245</v>
      </c>
      <c r="C541">
        <f t="shared" si="21"/>
        <v>921</v>
      </c>
      <c r="D541">
        <f t="shared" si="22"/>
        <v>9219</v>
      </c>
      <c r="E541">
        <f t="shared" si="23"/>
        <v>92196</v>
      </c>
    </row>
    <row r="542" spans="1:5">
      <c r="A542" s="46">
        <v>922322</v>
      </c>
      <c r="B542" s="46" t="s">
        <v>1246</v>
      </c>
      <c r="C542">
        <f t="shared" si="21"/>
        <v>922</v>
      </c>
      <c r="D542">
        <f t="shared" si="22"/>
        <v>9223</v>
      </c>
      <c r="E542">
        <f t="shared" si="23"/>
        <v>92232</v>
      </c>
    </row>
  </sheetData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184"/>
  <sheetViews>
    <sheetView topLeftCell="A161" workbookViewId="0">
      <selection activeCell="L182" sqref="L182"/>
    </sheetView>
  </sheetViews>
  <sheetFormatPr defaultRowHeight="15"/>
  <cols>
    <col min="2" max="2" width="35.42578125" customWidth="1"/>
    <col min="4" max="5" width="9.140625" style="285"/>
    <col min="6" max="7" width="22.42578125" style="285" customWidth="1"/>
    <col min="8" max="11" width="9.140625" style="285"/>
    <col min="12" max="12" width="31.5703125" style="285" customWidth="1"/>
    <col min="13" max="13" width="9.140625" style="285"/>
    <col min="14" max="15" width="22.140625" customWidth="1"/>
    <col min="17" max="17" width="6.28515625" style="285" customWidth="1"/>
    <col min="18" max="18" width="20.28515625" style="285" customWidth="1"/>
    <col min="19" max="19" width="13.5703125" style="285" customWidth="1"/>
    <col min="20" max="32" width="9.140625" style="285"/>
  </cols>
  <sheetData>
    <row r="1" spans="1:21">
      <c r="G1" s="196" t="s">
        <v>538</v>
      </c>
    </row>
    <row r="4" spans="1:21">
      <c r="A4" s="173">
        <v>1</v>
      </c>
      <c r="B4" s="173" t="s">
        <v>1544</v>
      </c>
      <c r="C4" s="199" t="s">
        <v>1280</v>
      </c>
      <c r="D4" s="286" t="s">
        <v>1736</v>
      </c>
      <c r="F4" s="287" t="s">
        <v>1737</v>
      </c>
      <c r="G4" s="293"/>
      <c r="H4" s="285" t="s">
        <v>1738</v>
      </c>
      <c r="I4" s="286" t="s">
        <v>1739</v>
      </c>
      <c r="J4" s="286" t="s">
        <v>1740</v>
      </c>
      <c r="K4" s="286" t="s">
        <v>1741</v>
      </c>
      <c r="L4" s="286" t="s">
        <v>1742</v>
      </c>
      <c r="U4" s="285" t="s">
        <v>1744</v>
      </c>
    </row>
    <row r="5" spans="1:21">
      <c r="A5" s="173">
        <v>2</v>
      </c>
      <c r="B5" s="173" t="s">
        <v>1545</v>
      </c>
      <c r="C5" s="199" t="s">
        <v>1281</v>
      </c>
      <c r="D5" s="162"/>
      <c r="F5" s="288"/>
      <c r="G5" s="288"/>
      <c r="H5" s="162" t="s">
        <v>1745</v>
      </c>
      <c r="I5" s="162" t="s">
        <v>1746</v>
      </c>
      <c r="J5" s="162"/>
      <c r="K5" s="162"/>
      <c r="L5" s="289" t="s">
        <v>1747</v>
      </c>
      <c r="U5" s="285" t="s">
        <v>1748</v>
      </c>
    </row>
    <row r="6" spans="1:21">
      <c r="A6" s="173">
        <v>3</v>
      </c>
      <c r="B6" s="173" t="s">
        <v>1546</v>
      </c>
      <c r="C6" s="199" t="s">
        <v>1282</v>
      </c>
      <c r="D6" s="162"/>
      <c r="F6" s="288"/>
      <c r="G6" s="288"/>
      <c r="H6" s="162"/>
      <c r="I6" s="162"/>
      <c r="J6" s="162"/>
      <c r="K6" s="162"/>
      <c r="L6" s="162"/>
      <c r="U6" s="285" t="s">
        <v>1749</v>
      </c>
    </row>
    <row r="7" spans="1:21">
      <c r="A7" s="173">
        <v>4</v>
      </c>
      <c r="B7" s="173" t="s">
        <v>1547</v>
      </c>
      <c r="C7" s="199" t="s">
        <v>1284</v>
      </c>
      <c r="D7" s="290"/>
      <c r="F7" s="288"/>
      <c r="G7" s="288"/>
      <c r="H7" s="162"/>
      <c r="I7" s="162"/>
      <c r="J7" s="162"/>
      <c r="K7" s="162"/>
      <c r="L7" s="162"/>
      <c r="U7" s="285" t="s">
        <v>1750</v>
      </c>
    </row>
    <row r="8" spans="1:21">
      <c r="A8" s="173">
        <v>5</v>
      </c>
      <c r="B8" s="173" t="s">
        <v>1548</v>
      </c>
      <c r="C8" s="199" t="s">
        <v>1283</v>
      </c>
      <c r="D8" s="290"/>
      <c r="F8" s="288"/>
      <c r="G8" s="288"/>
      <c r="H8" s="162"/>
      <c r="I8" s="162"/>
      <c r="J8" s="162"/>
      <c r="K8" s="162"/>
      <c r="L8" s="162"/>
      <c r="U8" s="285" t="s">
        <v>1751</v>
      </c>
    </row>
    <row r="9" spans="1:21">
      <c r="A9" s="173">
        <v>6</v>
      </c>
      <c r="B9" s="173" t="s">
        <v>1549</v>
      </c>
      <c r="C9" s="199" t="s">
        <v>1285</v>
      </c>
      <c r="S9" s="285" t="s">
        <v>1776</v>
      </c>
      <c r="U9" s="285" t="s">
        <v>1752</v>
      </c>
    </row>
    <row r="10" spans="1:21" ht="15.75" thickBot="1">
      <c r="A10" s="173">
        <v>7</v>
      </c>
      <c r="B10" s="173" t="s">
        <v>1550</v>
      </c>
      <c r="C10" s="199" t="s">
        <v>1286</v>
      </c>
      <c r="D10" s="291">
        <v>1</v>
      </c>
      <c r="E10" s="285" t="s">
        <v>1738</v>
      </c>
      <c r="F10" s="292">
        <v>2</v>
      </c>
      <c r="G10" s="292">
        <v>3</v>
      </c>
      <c r="H10" s="291">
        <v>4</v>
      </c>
      <c r="I10" s="291">
        <v>5</v>
      </c>
      <c r="J10" s="291">
        <v>6</v>
      </c>
      <c r="K10" s="291">
        <v>7</v>
      </c>
      <c r="L10" s="291">
        <v>8</v>
      </c>
      <c r="M10" s="285" t="s">
        <v>1738</v>
      </c>
      <c r="N10" t="s">
        <v>1743</v>
      </c>
      <c r="U10" s="285" t="s">
        <v>1753</v>
      </c>
    </row>
    <row r="11" spans="1:21">
      <c r="A11" s="173">
        <v>8</v>
      </c>
      <c r="B11" s="173" t="s">
        <v>1551</v>
      </c>
      <c r="C11" s="199" t="s">
        <v>1289</v>
      </c>
      <c r="G11" s="196" t="s">
        <v>538</v>
      </c>
      <c r="Q11" s="4">
        <v>1</v>
      </c>
      <c r="R11" s="4" t="str">
        <f t="shared" ref="R11:R22" si="0">+VLOOKUP(Q11,M$12:N$182,2,FALSE)</f>
        <v>ALEKSANDROVAC</v>
      </c>
      <c r="S11" t="s">
        <v>1512</v>
      </c>
      <c r="U11" s="285" t="s">
        <v>1754</v>
      </c>
    </row>
    <row r="12" spans="1:21">
      <c r="A12" s="173">
        <v>9</v>
      </c>
      <c r="B12" s="173" t="s">
        <v>1552</v>
      </c>
      <c r="C12" s="199" t="s">
        <v>1287</v>
      </c>
      <c r="D12" s="162">
        <v>1</v>
      </c>
      <c r="E12" s="285">
        <v>1</v>
      </c>
      <c r="F12" s="9" t="s">
        <v>1367</v>
      </c>
      <c r="G12" s="9" t="s">
        <v>183</v>
      </c>
      <c r="H12" s="4">
        <v>1</v>
      </c>
      <c r="I12" s="4">
        <v>2</v>
      </c>
      <c r="J12" s="4">
        <v>19</v>
      </c>
      <c r="K12" s="4"/>
      <c r="L12" s="4" t="s">
        <v>1562</v>
      </c>
      <c r="M12" s="285">
        <f t="shared" ref="M12:M44" si="1">+H12</f>
        <v>1</v>
      </c>
      <c r="N12" s="9" t="s">
        <v>1367</v>
      </c>
      <c r="O12" s="9" t="str">
        <f>+G12</f>
        <v>АЛЕКСАНДРОВАЦ</v>
      </c>
      <c r="Q12" s="4">
        <v>2</v>
      </c>
      <c r="R12" s="4" t="str">
        <f t="shared" si="0"/>
        <v>ALEKSINAC</v>
      </c>
      <c r="S12" t="s">
        <v>1512</v>
      </c>
      <c r="U12" s="285" t="s">
        <v>1755</v>
      </c>
    </row>
    <row r="13" spans="1:21">
      <c r="A13" s="173">
        <v>10</v>
      </c>
      <c r="B13" s="173" t="s">
        <v>1553</v>
      </c>
      <c r="C13" s="199" t="s">
        <v>1288</v>
      </c>
      <c r="D13" s="162">
        <v>2</v>
      </c>
      <c r="E13" s="285">
        <v>2</v>
      </c>
      <c r="F13" s="9" t="s">
        <v>1368</v>
      </c>
      <c r="G13" s="9" t="s">
        <v>184</v>
      </c>
      <c r="H13" s="4">
        <v>2</v>
      </c>
      <c r="I13" s="4">
        <v>3</v>
      </c>
      <c r="J13" s="4">
        <v>20</v>
      </c>
      <c r="K13" s="4"/>
      <c r="L13" s="4" t="s">
        <v>1563</v>
      </c>
      <c r="M13" s="285">
        <f t="shared" si="1"/>
        <v>2</v>
      </c>
      <c r="N13" s="9" t="s">
        <v>1368</v>
      </c>
      <c r="O13" s="9" t="str">
        <f t="shared" ref="O13:O76" si="2">+G13</f>
        <v>АЛЕКСИНАЦ</v>
      </c>
      <c r="Q13" s="4">
        <v>3</v>
      </c>
      <c r="R13" s="4" t="str">
        <f t="shared" si="0"/>
        <v>ARANĐELOVAC</v>
      </c>
      <c r="S13" t="s">
        <v>1512</v>
      </c>
      <c r="U13" s="285" t="s">
        <v>1756</v>
      </c>
    </row>
    <row r="14" spans="1:21">
      <c r="A14" s="173">
        <v>11</v>
      </c>
      <c r="B14" s="173" t="s">
        <v>1554</v>
      </c>
      <c r="C14" s="199" t="s">
        <v>1290</v>
      </c>
      <c r="D14" s="162">
        <v>3</v>
      </c>
      <c r="E14" s="285">
        <v>3</v>
      </c>
      <c r="F14" s="9" t="s">
        <v>1369</v>
      </c>
      <c r="G14" s="9" t="s">
        <v>187</v>
      </c>
      <c r="H14" s="4">
        <v>3</v>
      </c>
      <c r="I14" s="4">
        <v>2</v>
      </c>
      <c r="J14" s="4">
        <v>12</v>
      </c>
      <c r="K14" s="4"/>
      <c r="L14" s="4" t="s">
        <v>1555</v>
      </c>
      <c r="M14" s="285">
        <f t="shared" si="1"/>
        <v>3</v>
      </c>
      <c r="N14" s="9" t="s">
        <v>1369</v>
      </c>
      <c r="O14" s="9" t="str">
        <f t="shared" si="2"/>
        <v>АРАНЂЕЛОВАЦ</v>
      </c>
      <c r="Q14" s="4">
        <v>4</v>
      </c>
      <c r="R14" s="4" t="str">
        <f t="shared" si="0"/>
        <v>ARILJE</v>
      </c>
      <c r="S14" t="s">
        <v>1512</v>
      </c>
      <c r="U14" s="285" t="s">
        <v>1757</v>
      </c>
    </row>
    <row r="15" spans="1:21">
      <c r="A15" s="173">
        <v>12</v>
      </c>
      <c r="B15" s="173" t="s">
        <v>1555</v>
      </c>
      <c r="C15" s="199" t="s">
        <v>1291</v>
      </c>
      <c r="D15" s="162">
        <v>4</v>
      </c>
      <c r="E15" s="285">
        <v>4</v>
      </c>
      <c r="F15" s="9" t="s">
        <v>1370</v>
      </c>
      <c r="G15" s="9" t="s">
        <v>188</v>
      </c>
      <c r="H15" s="4">
        <v>4</v>
      </c>
      <c r="I15" s="4">
        <v>1</v>
      </c>
      <c r="J15" s="4">
        <v>16</v>
      </c>
      <c r="K15" s="4"/>
      <c r="L15" s="4" t="s">
        <v>1559</v>
      </c>
      <c r="M15" s="285">
        <f t="shared" si="1"/>
        <v>4</v>
      </c>
      <c r="N15" s="9" t="s">
        <v>1370</v>
      </c>
      <c r="O15" s="9" t="str">
        <f t="shared" si="2"/>
        <v>АРИЉЕ</v>
      </c>
      <c r="Q15" s="4">
        <v>6</v>
      </c>
      <c r="R15" s="4" t="str">
        <f t="shared" si="0"/>
        <v>BABUŠNICA</v>
      </c>
      <c r="S15" t="s">
        <v>1512</v>
      </c>
      <c r="U15" s="285" t="s">
        <v>1758</v>
      </c>
    </row>
    <row r="16" spans="1:21">
      <c r="A16" s="173">
        <v>13</v>
      </c>
      <c r="B16" s="173" t="s">
        <v>1556</v>
      </c>
      <c r="D16" s="162">
        <v>5</v>
      </c>
      <c r="E16" s="285">
        <v>6</v>
      </c>
      <c r="F16" s="9" t="s">
        <v>1371</v>
      </c>
      <c r="G16" s="9" t="s">
        <v>189</v>
      </c>
      <c r="H16" s="4">
        <v>6</v>
      </c>
      <c r="I16" s="4">
        <v>4</v>
      </c>
      <c r="J16" s="4">
        <v>22</v>
      </c>
      <c r="K16" s="4"/>
      <c r="L16" s="4" t="s">
        <v>1565</v>
      </c>
      <c r="M16" s="285">
        <f t="shared" si="1"/>
        <v>6</v>
      </c>
      <c r="N16" s="9" t="s">
        <v>1371</v>
      </c>
      <c r="O16" s="9" t="str">
        <f t="shared" si="2"/>
        <v>БАБУШНИЦА</v>
      </c>
      <c r="Q16" s="4">
        <v>7</v>
      </c>
      <c r="R16" s="4" t="str">
        <f t="shared" si="0"/>
        <v>BAJINA BAŠTA</v>
      </c>
      <c r="S16" t="s">
        <v>1512</v>
      </c>
      <c r="U16" s="285" t="s">
        <v>1759</v>
      </c>
    </row>
    <row r="17" spans="1:21">
      <c r="A17" s="173">
        <v>14</v>
      </c>
      <c r="B17" s="173" t="s">
        <v>1557</v>
      </c>
      <c r="D17" s="162">
        <v>6</v>
      </c>
      <c r="E17" s="285">
        <v>7</v>
      </c>
      <c r="F17" s="9" t="s">
        <v>1372</v>
      </c>
      <c r="G17" s="9" t="s">
        <v>190</v>
      </c>
      <c r="H17" s="4">
        <v>7</v>
      </c>
      <c r="I17" s="4">
        <v>3</v>
      </c>
      <c r="J17" s="4">
        <v>16</v>
      </c>
      <c r="K17" s="4"/>
      <c r="L17" s="4" t="s">
        <v>1559</v>
      </c>
      <c r="M17" s="285">
        <f t="shared" si="1"/>
        <v>7</v>
      </c>
      <c r="N17" s="9" t="s">
        <v>1372</v>
      </c>
      <c r="O17" s="9" t="str">
        <f t="shared" si="2"/>
        <v>БАЈИНА БАШТА</v>
      </c>
      <c r="Q17" s="4">
        <v>8</v>
      </c>
      <c r="R17" s="4" t="str">
        <f t="shared" si="0"/>
        <v>BATOČINA</v>
      </c>
      <c r="S17" t="s">
        <v>1512</v>
      </c>
      <c r="U17" s="285" t="s">
        <v>1760</v>
      </c>
    </row>
    <row r="18" spans="1:21">
      <c r="A18" s="173">
        <v>15</v>
      </c>
      <c r="B18" s="173" t="s">
        <v>1558</v>
      </c>
      <c r="D18" s="162">
        <v>7</v>
      </c>
      <c r="E18" s="285">
        <v>8</v>
      </c>
      <c r="F18" s="9" t="s">
        <v>1373</v>
      </c>
      <c r="G18" s="9" t="s">
        <v>191</v>
      </c>
      <c r="H18" s="4">
        <v>8</v>
      </c>
      <c r="I18" s="4">
        <v>3</v>
      </c>
      <c r="J18" s="4">
        <v>12</v>
      </c>
      <c r="K18" s="4"/>
      <c r="L18" s="4" t="s">
        <v>1555</v>
      </c>
      <c r="M18" s="285">
        <f t="shared" si="1"/>
        <v>8</v>
      </c>
      <c r="N18" s="9" t="s">
        <v>1373</v>
      </c>
      <c r="O18" s="9" t="str">
        <f t="shared" si="2"/>
        <v>БАТОЧИНА</v>
      </c>
      <c r="Q18" s="4">
        <v>9</v>
      </c>
      <c r="R18" s="4" t="str">
        <f t="shared" si="0"/>
        <v>BELA PALANKA</v>
      </c>
      <c r="S18" t="s">
        <v>1512</v>
      </c>
      <c r="U18" s="285" t="s">
        <v>1761</v>
      </c>
    </row>
    <row r="19" spans="1:21">
      <c r="A19" s="173">
        <v>16</v>
      </c>
      <c r="B19" s="173" t="s">
        <v>1559</v>
      </c>
      <c r="D19" s="162">
        <v>8</v>
      </c>
      <c r="E19" s="285">
        <v>9</v>
      </c>
      <c r="F19" s="9" t="s">
        <v>1374</v>
      </c>
      <c r="G19" s="9" t="s">
        <v>196</v>
      </c>
      <c r="H19" s="4">
        <v>9</v>
      </c>
      <c r="I19" s="4">
        <v>4</v>
      </c>
      <c r="J19" s="4">
        <v>22</v>
      </c>
      <c r="K19" s="4"/>
      <c r="L19" s="4" t="s">
        <v>1565</v>
      </c>
      <c r="M19" s="285">
        <f t="shared" si="1"/>
        <v>9</v>
      </c>
      <c r="N19" s="9" t="s">
        <v>1374</v>
      </c>
      <c r="O19" s="9" t="str">
        <f t="shared" si="2"/>
        <v>БЕЛА ПАЛАНКА</v>
      </c>
      <c r="Q19" s="4">
        <v>23</v>
      </c>
      <c r="R19" s="4" t="str">
        <f t="shared" si="0"/>
        <v>BLACE</v>
      </c>
      <c r="S19" t="s">
        <v>1512</v>
      </c>
      <c r="U19" s="285" t="s">
        <v>1762</v>
      </c>
    </row>
    <row r="20" spans="1:21">
      <c r="A20" s="173">
        <v>17</v>
      </c>
      <c r="B20" s="173" t="s">
        <v>1560</v>
      </c>
      <c r="D20" s="162">
        <v>9</v>
      </c>
      <c r="E20" s="285">
        <v>23</v>
      </c>
      <c r="F20" s="9" t="s">
        <v>1375</v>
      </c>
      <c r="G20" s="9" t="s">
        <v>201</v>
      </c>
      <c r="H20" s="4">
        <v>23</v>
      </c>
      <c r="I20" s="4">
        <v>4</v>
      </c>
      <c r="J20" s="4">
        <v>21</v>
      </c>
      <c r="K20" s="4"/>
      <c r="L20" s="4" t="s">
        <v>1564</v>
      </c>
      <c r="M20" s="285">
        <f t="shared" si="1"/>
        <v>23</v>
      </c>
      <c r="N20" s="9" t="s">
        <v>1375</v>
      </c>
      <c r="O20" s="9" t="str">
        <f t="shared" si="2"/>
        <v>БЛАЦЕ</v>
      </c>
      <c r="Q20" s="4">
        <v>24</v>
      </c>
      <c r="R20" s="4" t="str">
        <f t="shared" si="0"/>
        <v>BOGATIĆ</v>
      </c>
      <c r="S20" t="s">
        <v>1512</v>
      </c>
      <c r="U20" s="285" t="s">
        <v>1763</v>
      </c>
    </row>
    <row r="21" spans="1:21">
      <c r="A21" s="173">
        <v>18</v>
      </c>
      <c r="B21" s="173" t="s">
        <v>1561</v>
      </c>
      <c r="D21" s="162">
        <v>10</v>
      </c>
      <c r="E21" s="285">
        <v>24</v>
      </c>
      <c r="F21" s="9" t="s">
        <v>1376</v>
      </c>
      <c r="G21" s="9" t="s">
        <v>202</v>
      </c>
      <c r="H21" s="4">
        <v>24</v>
      </c>
      <c r="I21" s="4">
        <v>3</v>
      </c>
      <c r="J21" s="4">
        <v>8</v>
      </c>
      <c r="K21" s="4"/>
      <c r="L21" s="4" t="s">
        <v>1551</v>
      </c>
      <c r="M21" s="285">
        <f t="shared" si="1"/>
        <v>24</v>
      </c>
      <c r="N21" s="9" t="s">
        <v>1376</v>
      </c>
      <c r="O21" s="9" t="str">
        <f t="shared" si="2"/>
        <v>БОГАТИЋ</v>
      </c>
      <c r="Q21" s="4">
        <v>25</v>
      </c>
      <c r="R21" s="4" t="str">
        <f t="shared" si="0"/>
        <v>BOJNIK</v>
      </c>
      <c r="S21" t="s">
        <v>1512</v>
      </c>
      <c r="U21" s="285" t="s">
        <v>1764</v>
      </c>
    </row>
    <row r="22" spans="1:21">
      <c r="A22" s="173">
        <v>19</v>
      </c>
      <c r="B22" s="173" t="s">
        <v>1562</v>
      </c>
      <c r="D22" s="162">
        <v>11</v>
      </c>
      <c r="E22" s="285">
        <v>25</v>
      </c>
      <c r="F22" s="9" t="s">
        <v>1377</v>
      </c>
      <c r="G22" s="9" t="s">
        <v>203</v>
      </c>
      <c r="H22" s="4">
        <v>25</v>
      </c>
      <c r="I22" s="4">
        <v>4</v>
      </c>
      <c r="J22" s="4">
        <v>23</v>
      </c>
      <c r="K22" s="4"/>
      <c r="L22" s="4" t="s">
        <v>1566</v>
      </c>
      <c r="M22" s="285">
        <f t="shared" si="1"/>
        <v>25</v>
      </c>
      <c r="N22" s="9" t="s">
        <v>1377</v>
      </c>
      <c r="O22" s="9" t="str">
        <f t="shared" si="2"/>
        <v>БОЈНИК</v>
      </c>
      <c r="Q22" s="4">
        <v>26</v>
      </c>
      <c r="R22" s="4" t="str">
        <f t="shared" si="0"/>
        <v>BOLJEVAC</v>
      </c>
      <c r="S22" t="s">
        <v>1512</v>
      </c>
      <c r="U22" s="285" t="s">
        <v>1765</v>
      </c>
    </row>
    <row r="23" spans="1:21">
      <c r="A23" s="173">
        <v>20</v>
      </c>
      <c r="B23" s="173" t="s">
        <v>1563</v>
      </c>
      <c r="D23" s="162">
        <v>12</v>
      </c>
      <c r="E23" s="285">
        <v>26</v>
      </c>
      <c r="F23" s="9" t="s">
        <v>1378</v>
      </c>
      <c r="G23" s="9" t="s">
        <v>204</v>
      </c>
      <c r="H23" s="4">
        <v>26</v>
      </c>
      <c r="I23" s="4">
        <v>3</v>
      </c>
      <c r="J23" s="4">
        <v>15</v>
      </c>
      <c r="K23" s="4"/>
      <c r="L23" s="4" t="s">
        <v>1558</v>
      </c>
      <c r="M23" s="285">
        <f t="shared" si="1"/>
        <v>26</v>
      </c>
      <c r="N23" s="9" t="s">
        <v>1378</v>
      </c>
      <c r="O23" s="9" t="str">
        <f t="shared" si="2"/>
        <v>БОЉЕВАЦ</v>
      </c>
      <c r="U23" s="285" t="s">
        <v>1766</v>
      </c>
    </row>
    <row r="24" spans="1:21">
      <c r="A24" s="173">
        <v>21</v>
      </c>
      <c r="B24" s="173" t="s">
        <v>1564</v>
      </c>
      <c r="D24" s="162">
        <v>13</v>
      </c>
      <c r="E24" s="285">
        <v>27</v>
      </c>
      <c r="F24" s="9" t="s">
        <v>1379</v>
      </c>
      <c r="G24" s="9" t="s">
        <v>205</v>
      </c>
      <c r="H24" s="4">
        <v>27</v>
      </c>
      <c r="I24" s="4">
        <v>2</v>
      </c>
      <c r="J24" s="4">
        <v>14</v>
      </c>
      <c r="K24" s="4"/>
      <c r="L24" s="4" t="s">
        <v>1557</v>
      </c>
      <c r="M24" s="285">
        <f t="shared" si="1"/>
        <v>27</v>
      </c>
      <c r="N24" s="9" t="s">
        <v>1379</v>
      </c>
      <c r="O24" s="9" t="str">
        <f t="shared" si="2"/>
        <v>БОР</v>
      </c>
      <c r="Q24" s="4">
        <v>28</v>
      </c>
      <c r="R24" s="4" t="str">
        <f t="shared" ref="R24:R65" si="3">+VLOOKUP(Q24,M$12:N$182,2,FALSE)</f>
        <v>BOSILEGRAD</v>
      </c>
      <c r="S24" t="s">
        <v>1512</v>
      </c>
      <c r="U24" s="285" t="s">
        <v>1767</v>
      </c>
    </row>
    <row r="25" spans="1:21">
      <c r="A25" s="173">
        <v>22</v>
      </c>
      <c r="B25" s="173" t="s">
        <v>1565</v>
      </c>
      <c r="D25" s="162">
        <v>14</v>
      </c>
      <c r="E25" s="285">
        <v>28</v>
      </c>
      <c r="F25" s="9" t="s">
        <v>1380</v>
      </c>
      <c r="G25" s="9" t="s">
        <v>206</v>
      </c>
      <c r="H25" s="4">
        <v>28</v>
      </c>
      <c r="I25" s="4">
        <v>4</v>
      </c>
      <c r="J25" s="4">
        <v>24</v>
      </c>
      <c r="K25" s="4"/>
      <c r="L25" s="4" t="s">
        <v>1567</v>
      </c>
      <c r="M25" s="285">
        <f t="shared" si="1"/>
        <v>28</v>
      </c>
      <c r="N25" s="9" t="s">
        <v>1380</v>
      </c>
      <c r="O25" s="9" t="str">
        <f t="shared" si="2"/>
        <v>БОСИЛЕГРАД</v>
      </c>
      <c r="Q25" s="4">
        <v>29</v>
      </c>
      <c r="R25" s="4" t="str">
        <f t="shared" si="3"/>
        <v>BRUS</v>
      </c>
      <c r="S25" t="s">
        <v>1512</v>
      </c>
      <c r="U25" s="285" t="s">
        <v>1768</v>
      </c>
    </row>
    <row r="26" spans="1:21">
      <c r="A26" s="173">
        <v>23</v>
      </c>
      <c r="B26" s="173" t="s">
        <v>1566</v>
      </c>
      <c r="D26" s="162">
        <v>15</v>
      </c>
      <c r="E26" s="285">
        <v>29</v>
      </c>
      <c r="F26" s="9" t="s">
        <v>1381</v>
      </c>
      <c r="G26" s="9" t="s">
        <v>207</v>
      </c>
      <c r="H26" s="4">
        <v>29</v>
      </c>
      <c r="I26" s="4">
        <v>4</v>
      </c>
      <c r="J26" s="4">
        <v>19</v>
      </c>
      <c r="K26" s="4"/>
      <c r="L26" s="4" t="s">
        <v>1562</v>
      </c>
      <c r="M26" s="285">
        <f t="shared" si="1"/>
        <v>29</v>
      </c>
      <c r="N26" s="9" t="s">
        <v>1381</v>
      </c>
      <c r="O26" s="9" t="str">
        <f t="shared" si="2"/>
        <v>БРУС</v>
      </c>
      <c r="Q26" s="4">
        <v>30</v>
      </c>
      <c r="R26" s="4" t="str">
        <f t="shared" si="3"/>
        <v>BUJANOVAC</v>
      </c>
      <c r="S26" t="s">
        <v>1512</v>
      </c>
      <c r="U26" s="285" t="s">
        <v>1769</v>
      </c>
    </row>
    <row r="27" spans="1:21">
      <c r="A27" s="173">
        <v>24</v>
      </c>
      <c r="B27" s="173" t="s">
        <v>1567</v>
      </c>
      <c r="D27" s="162">
        <v>16</v>
      </c>
      <c r="E27" s="285">
        <v>30</v>
      </c>
      <c r="F27" s="9" t="s">
        <v>1382</v>
      </c>
      <c r="G27" s="9" t="s">
        <v>208</v>
      </c>
      <c r="H27" s="4">
        <v>30</v>
      </c>
      <c r="I27" s="4">
        <v>4</v>
      </c>
      <c r="J27" s="4">
        <v>24</v>
      </c>
      <c r="K27" s="4"/>
      <c r="L27" s="4" t="s">
        <v>1567</v>
      </c>
      <c r="M27" s="285">
        <f t="shared" si="1"/>
        <v>30</v>
      </c>
      <c r="N27" s="9" t="s">
        <v>1382</v>
      </c>
      <c r="O27" s="9" t="str">
        <f t="shared" si="2"/>
        <v>БУЈАНОВАЦ</v>
      </c>
      <c r="Q27" s="4">
        <v>31</v>
      </c>
      <c r="R27" s="4" t="str">
        <f t="shared" si="3"/>
        <v>CRNA TRAVA</v>
      </c>
      <c r="S27" t="s">
        <v>1512</v>
      </c>
      <c r="U27" s="285" t="s">
        <v>1770</v>
      </c>
    </row>
    <row r="28" spans="1:21">
      <c r="A28" s="173">
        <v>25</v>
      </c>
      <c r="B28" s="173" t="s">
        <v>1568</v>
      </c>
      <c r="D28" s="162">
        <v>17</v>
      </c>
      <c r="E28" s="285">
        <v>31</v>
      </c>
      <c r="F28" s="9" t="s">
        <v>1383</v>
      </c>
      <c r="G28" s="9" t="s">
        <v>321</v>
      </c>
      <c r="H28" s="4">
        <v>31</v>
      </c>
      <c r="I28" s="4">
        <v>4</v>
      </c>
      <c r="J28" s="4">
        <v>23</v>
      </c>
      <c r="K28" s="4"/>
      <c r="L28" s="4" t="s">
        <v>1566</v>
      </c>
      <c r="M28" s="285">
        <f t="shared" si="1"/>
        <v>31</v>
      </c>
      <c r="N28" s="9" t="s">
        <v>1383</v>
      </c>
      <c r="O28" s="9" t="str">
        <f t="shared" si="2"/>
        <v>ЦРНА ТРАВА</v>
      </c>
      <c r="Q28" s="4">
        <v>32</v>
      </c>
      <c r="R28" s="4" t="str">
        <f t="shared" si="3"/>
        <v>ĆIĆEVAC</v>
      </c>
      <c r="S28" t="s">
        <v>1512</v>
      </c>
      <c r="U28" s="285" t="s">
        <v>1771</v>
      </c>
    </row>
    <row r="29" spans="1:21">
      <c r="A29" s="173">
        <v>26</v>
      </c>
      <c r="B29" s="173" t="s">
        <v>1569</v>
      </c>
      <c r="D29" s="162">
        <v>18</v>
      </c>
      <c r="E29" s="285">
        <v>32</v>
      </c>
      <c r="F29" s="9" t="s">
        <v>1384</v>
      </c>
      <c r="G29" s="9" t="s">
        <v>317</v>
      </c>
      <c r="H29" s="4">
        <v>32</v>
      </c>
      <c r="I29" s="4">
        <v>3</v>
      </c>
      <c r="J29" s="4">
        <v>19</v>
      </c>
      <c r="K29" s="4"/>
      <c r="L29" s="4" t="s">
        <v>1562</v>
      </c>
      <c r="M29" s="285">
        <f t="shared" si="1"/>
        <v>32</v>
      </c>
      <c r="N29" s="9" t="s">
        <v>1384</v>
      </c>
      <c r="O29" s="9" t="str">
        <f t="shared" si="2"/>
        <v>ЋИЋЕВАЦ</v>
      </c>
      <c r="Q29" s="4">
        <v>33</v>
      </c>
      <c r="R29" s="4" t="str">
        <f t="shared" si="3"/>
        <v>ĆUPRIJA</v>
      </c>
      <c r="S29" t="s">
        <v>1512</v>
      </c>
      <c r="U29" s="285" t="s">
        <v>1772</v>
      </c>
    </row>
    <row r="30" spans="1:21">
      <c r="A30" s="173">
        <v>27</v>
      </c>
      <c r="B30" s="173" t="s">
        <v>1570</v>
      </c>
      <c r="D30" s="162">
        <v>19</v>
      </c>
      <c r="E30" s="285">
        <v>33</v>
      </c>
      <c r="F30" s="9" t="s">
        <v>1385</v>
      </c>
      <c r="G30" s="9" t="s">
        <v>318</v>
      </c>
      <c r="H30" s="4">
        <v>33</v>
      </c>
      <c r="I30" s="4">
        <v>3</v>
      </c>
      <c r="J30" s="4">
        <v>13</v>
      </c>
      <c r="K30" s="4"/>
      <c r="L30" s="4" t="s">
        <v>1556</v>
      </c>
      <c r="M30" s="285">
        <f t="shared" si="1"/>
        <v>33</v>
      </c>
      <c r="N30" s="9" t="s">
        <v>1385</v>
      </c>
      <c r="O30" s="9" t="str">
        <f t="shared" si="2"/>
        <v>ЋУПРИЈА</v>
      </c>
      <c r="Q30" s="4">
        <v>35</v>
      </c>
      <c r="R30" s="4" t="str">
        <f t="shared" si="3"/>
        <v>ČAJETINA</v>
      </c>
      <c r="S30" t="s">
        <v>1512</v>
      </c>
      <c r="U30" s="285" t="s">
        <v>1773</v>
      </c>
    </row>
    <row r="31" spans="1:21">
      <c r="A31" s="173">
        <v>28</v>
      </c>
      <c r="B31" s="173" t="s">
        <v>1571</v>
      </c>
      <c r="D31" s="32">
        <v>120</v>
      </c>
      <c r="E31" s="285">
        <v>34</v>
      </c>
      <c r="F31" s="9" t="s">
        <v>1486</v>
      </c>
      <c r="G31" s="9" t="s">
        <v>323</v>
      </c>
      <c r="H31" s="4">
        <v>34</v>
      </c>
      <c r="I31" s="4">
        <v>1</v>
      </c>
      <c r="J31" s="4">
        <v>17</v>
      </c>
      <c r="K31" s="4"/>
      <c r="L31" s="4" t="s">
        <v>1560</v>
      </c>
      <c r="M31" s="285">
        <f t="shared" si="1"/>
        <v>34</v>
      </c>
      <c r="N31" s="9" t="s">
        <v>1486</v>
      </c>
      <c r="O31" s="9" t="str">
        <f t="shared" si="2"/>
        <v>ЧАЧАК</v>
      </c>
      <c r="Q31" s="4">
        <v>36</v>
      </c>
      <c r="R31" s="4" t="str">
        <f t="shared" si="3"/>
        <v>DESPOTOVAC</v>
      </c>
      <c r="S31" t="s">
        <v>1512</v>
      </c>
      <c r="U31" s="285" t="s">
        <v>1774</v>
      </c>
    </row>
    <row r="32" spans="1:21">
      <c r="A32" s="173">
        <v>29</v>
      </c>
      <c r="B32" s="173" t="s">
        <v>1572</v>
      </c>
      <c r="D32" s="162">
        <v>20</v>
      </c>
      <c r="E32" s="285">
        <v>35</v>
      </c>
      <c r="F32" s="9" t="s">
        <v>1386</v>
      </c>
      <c r="G32" s="9" t="s">
        <v>322</v>
      </c>
      <c r="H32" s="4">
        <v>35</v>
      </c>
      <c r="I32" s="4">
        <v>2</v>
      </c>
      <c r="J32" s="4">
        <v>16</v>
      </c>
      <c r="K32" s="4"/>
      <c r="L32" s="4" t="s">
        <v>1559</v>
      </c>
      <c r="M32" s="285">
        <f t="shared" si="1"/>
        <v>35</v>
      </c>
      <c r="N32" s="9" t="s">
        <v>1386</v>
      </c>
      <c r="O32" s="9" t="str">
        <f t="shared" si="2"/>
        <v>ЧАЈЕТИНА</v>
      </c>
      <c r="Q32" s="4">
        <v>37</v>
      </c>
      <c r="R32" s="4" t="str">
        <f t="shared" si="3"/>
        <v>DIMITROVGRAD</v>
      </c>
      <c r="S32" t="s">
        <v>1512</v>
      </c>
      <c r="U32" s="285" t="s">
        <v>1775</v>
      </c>
    </row>
    <row r="33" spans="4:19">
      <c r="D33" s="162">
        <v>21</v>
      </c>
      <c r="E33" s="285">
        <v>36</v>
      </c>
      <c r="F33" s="9" t="s">
        <v>1387</v>
      </c>
      <c r="G33" s="9" t="s">
        <v>223</v>
      </c>
      <c r="H33" s="4">
        <v>36</v>
      </c>
      <c r="I33" s="4">
        <v>3</v>
      </c>
      <c r="J33" s="4">
        <v>13</v>
      </c>
      <c r="K33" s="4"/>
      <c r="L33" s="4" t="s">
        <v>1556</v>
      </c>
      <c r="M33" s="285">
        <f t="shared" si="1"/>
        <v>36</v>
      </c>
      <c r="N33" s="9" t="s">
        <v>1387</v>
      </c>
      <c r="O33" s="9" t="str">
        <f t="shared" si="2"/>
        <v>ДЕСПОТОВАЦ</v>
      </c>
      <c r="Q33" s="4">
        <v>38</v>
      </c>
      <c r="R33" s="4" t="str">
        <f t="shared" si="3"/>
        <v>DOLJEVAC</v>
      </c>
      <c r="S33" t="s">
        <v>1512</v>
      </c>
    </row>
    <row r="34" spans="4:19">
      <c r="D34" s="162">
        <v>22</v>
      </c>
      <c r="E34" s="285">
        <v>37</v>
      </c>
      <c r="F34" s="9" t="s">
        <v>1388</v>
      </c>
      <c r="G34" s="9" t="s">
        <v>224</v>
      </c>
      <c r="H34" s="4">
        <v>37</v>
      </c>
      <c r="I34" s="4">
        <v>3</v>
      </c>
      <c r="J34" s="4">
        <v>22</v>
      </c>
      <c r="K34" s="4"/>
      <c r="L34" s="4" t="s">
        <v>1565</v>
      </c>
      <c r="M34" s="285">
        <f t="shared" si="1"/>
        <v>37</v>
      </c>
      <c r="N34" s="9" t="s">
        <v>1388</v>
      </c>
      <c r="O34" s="9" t="str">
        <f t="shared" si="2"/>
        <v>ДИМИТРОВГРАД</v>
      </c>
      <c r="Q34" s="4">
        <v>39</v>
      </c>
      <c r="R34" s="4" t="str">
        <f t="shared" si="3"/>
        <v>GADŽIN HAN</v>
      </c>
      <c r="S34" t="s">
        <v>1512</v>
      </c>
    </row>
    <row r="35" spans="4:19">
      <c r="D35" s="162">
        <v>23</v>
      </c>
      <c r="E35" s="285">
        <v>38</v>
      </c>
      <c r="F35" s="9" t="s">
        <v>1389</v>
      </c>
      <c r="G35" s="9" t="s">
        <v>225</v>
      </c>
      <c r="H35" s="4">
        <v>38</v>
      </c>
      <c r="I35" s="4">
        <v>4</v>
      </c>
      <c r="J35" s="4">
        <v>20</v>
      </c>
      <c r="K35" s="4"/>
      <c r="L35" s="4" t="s">
        <v>1563</v>
      </c>
      <c r="M35" s="285">
        <f t="shared" si="1"/>
        <v>38</v>
      </c>
      <c r="N35" s="9" t="s">
        <v>1389</v>
      </c>
      <c r="O35" s="9" t="str">
        <f t="shared" si="2"/>
        <v>ДОЉЕВАЦ</v>
      </c>
      <c r="Q35" s="4">
        <v>40</v>
      </c>
      <c r="R35" s="4" t="str">
        <f t="shared" si="3"/>
        <v>GOLUBAC</v>
      </c>
      <c r="S35" t="s">
        <v>1512</v>
      </c>
    </row>
    <row r="36" spans="4:19">
      <c r="D36" s="162">
        <v>24</v>
      </c>
      <c r="E36" s="285">
        <v>39</v>
      </c>
      <c r="F36" s="9" t="s">
        <v>1390</v>
      </c>
      <c r="G36" s="9" t="s">
        <v>220</v>
      </c>
      <c r="H36" s="4">
        <v>39</v>
      </c>
      <c r="I36" s="4">
        <v>4</v>
      </c>
      <c r="J36" s="4">
        <v>20</v>
      </c>
      <c r="K36" s="4"/>
      <c r="L36" s="4" t="s">
        <v>1563</v>
      </c>
      <c r="M36" s="285">
        <f t="shared" si="1"/>
        <v>39</v>
      </c>
      <c r="N36" s="9" t="s">
        <v>1390</v>
      </c>
      <c r="O36" s="9" t="str">
        <f t="shared" si="2"/>
        <v>ГАЏИН ХАН</v>
      </c>
      <c r="Q36" s="4">
        <v>41</v>
      </c>
      <c r="R36" s="4" t="str">
        <f t="shared" si="3"/>
        <v>GORNJI MILANOVAC</v>
      </c>
      <c r="S36" t="s">
        <v>1512</v>
      </c>
    </row>
    <row r="37" spans="4:19">
      <c r="D37" s="162">
        <v>25</v>
      </c>
      <c r="E37" s="285">
        <v>40</v>
      </c>
      <c r="F37" s="9" t="s">
        <v>1391</v>
      </c>
      <c r="G37" s="9" t="s">
        <v>221</v>
      </c>
      <c r="H37" s="4">
        <v>40</v>
      </c>
      <c r="I37" s="4">
        <v>4</v>
      </c>
      <c r="J37" s="4">
        <v>11</v>
      </c>
      <c r="K37" s="4"/>
      <c r="L37" s="4" t="s">
        <v>1554</v>
      </c>
      <c r="M37" s="285">
        <f t="shared" si="1"/>
        <v>40</v>
      </c>
      <c r="N37" s="9" t="s">
        <v>1391</v>
      </c>
      <c r="O37" s="9" t="str">
        <f t="shared" si="2"/>
        <v>ГОЛУБАЦ</v>
      </c>
      <c r="Q37" s="4">
        <v>42</v>
      </c>
      <c r="R37" s="4" t="str">
        <f t="shared" si="3"/>
        <v>IVANJICA</v>
      </c>
      <c r="S37" t="s">
        <v>1512</v>
      </c>
    </row>
    <row r="38" spans="4:19">
      <c r="D38" s="162">
        <v>26</v>
      </c>
      <c r="E38" s="285">
        <v>41</v>
      </c>
      <c r="F38" s="9" t="s">
        <v>1392</v>
      </c>
      <c r="G38" s="9" t="s">
        <v>222</v>
      </c>
      <c r="H38" s="4">
        <v>41</v>
      </c>
      <c r="I38" s="4">
        <v>2</v>
      </c>
      <c r="J38" s="4">
        <v>17</v>
      </c>
      <c r="K38" s="4"/>
      <c r="L38" s="4" t="s">
        <v>1560</v>
      </c>
      <c r="M38" s="285">
        <f t="shared" si="1"/>
        <v>41</v>
      </c>
      <c r="N38" s="9" t="s">
        <v>1392</v>
      </c>
      <c r="O38" s="9" t="str">
        <f t="shared" si="2"/>
        <v>ГОРЊИ МИЛАНОВАЦ</v>
      </c>
      <c r="Q38" s="4">
        <v>43</v>
      </c>
      <c r="R38" s="4" t="str">
        <f t="shared" si="3"/>
        <v>KLADOVO</v>
      </c>
      <c r="S38" t="s">
        <v>1512</v>
      </c>
    </row>
    <row r="39" spans="4:19">
      <c r="D39" s="162">
        <v>27</v>
      </c>
      <c r="E39" s="285">
        <v>42</v>
      </c>
      <c r="F39" s="9" t="s">
        <v>1393</v>
      </c>
      <c r="G39" s="9" t="s">
        <v>233</v>
      </c>
      <c r="H39" s="4">
        <v>42</v>
      </c>
      <c r="I39" s="4">
        <v>4</v>
      </c>
      <c r="J39" s="4">
        <v>17</v>
      </c>
      <c r="K39" s="4"/>
      <c r="L39" s="4" t="s">
        <v>1560</v>
      </c>
      <c r="M39" s="285">
        <f t="shared" si="1"/>
        <v>42</v>
      </c>
      <c r="N39" s="9" t="s">
        <v>1393</v>
      </c>
      <c r="O39" s="9" t="str">
        <f t="shared" si="2"/>
        <v>ИВАЊИЦА</v>
      </c>
      <c r="Q39" s="4">
        <v>44</v>
      </c>
      <c r="R39" s="4" t="str">
        <f t="shared" si="3"/>
        <v>KNIĆ</v>
      </c>
      <c r="S39" t="s">
        <v>1512</v>
      </c>
    </row>
    <row r="40" spans="4:19">
      <c r="D40" s="162">
        <v>28</v>
      </c>
      <c r="E40" s="285">
        <v>43</v>
      </c>
      <c r="F40" s="9" t="s">
        <v>1394</v>
      </c>
      <c r="G40" s="9" t="s">
        <v>239</v>
      </c>
      <c r="H40" s="4">
        <v>43</v>
      </c>
      <c r="I40" s="4">
        <v>2</v>
      </c>
      <c r="J40" s="4">
        <v>14</v>
      </c>
      <c r="K40" s="4"/>
      <c r="L40" s="4" t="s">
        <v>1557</v>
      </c>
      <c r="M40" s="285">
        <f t="shared" si="1"/>
        <v>43</v>
      </c>
      <c r="N40" s="9" t="s">
        <v>1394</v>
      </c>
      <c r="O40" s="9" t="str">
        <f t="shared" si="2"/>
        <v>КЛАДОВО</v>
      </c>
      <c r="Q40" s="4">
        <v>45</v>
      </c>
      <c r="R40" s="4" t="str">
        <f t="shared" si="3"/>
        <v>KNJAŽEVAC</v>
      </c>
      <c r="S40" t="s">
        <v>1512</v>
      </c>
    </row>
    <row r="41" spans="4:19">
      <c r="D41" s="162">
        <v>29</v>
      </c>
      <c r="E41" s="285">
        <v>44</v>
      </c>
      <c r="F41" s="9" t="s">
        <v>1395</v>
      </c>
      <c r="G41" s="9" t="s">
        <v>240</v>
      </c>
      <c r="H41" s="4">
        <v>44</v>
      </c>
      <c r="I41" s="4">
        <v>3</v>
      </c>
      <c r="J41" s="4">
        <v>12</v>
      </c>
      <c r="K41" s="4"/>
      <c r="L41" s="4" t="s">
        <v>1555</v>
      </c>
      <c r="M41" s="285">
        <f t="shared" si="1"/>
        <v>44</v>
      </c>
      <c r="N41" s="9" t="s">
        <v>1395</v>
      </c>
      <c r="O41" s="9" t="str">
        <f t="shared" si="2"/>
        <v>КНИЋ</v>
      </c>
      <c r="Q41" s="4">
        <v>46</v>
      </c>
      <c r="R41" s="4" t="str">
        <f t="shared" si="3"/>
        <v>KOCELJEVA</v>
      </c>
      <c r="S41" t="s">
        <v>1512</v>
      </c>
    </row>
    <row r="42" spans="4:19">
      <c r="D42" s="162">
        <v>30</v>
      </c>
      <c r="E42" s="285">
        <v>45</v>
      </c>
      <c r="F42" s="9" t="s">
        <v>1396</v>
      </c>
      <c r="G42" s="9" t="s">
        <v>241</v>
      </c>
      <c r="H42" s="4">
        <v>45</v>
      </c>
      <c r="I42" s="4">
        <v>4</v>
      </c>
      <c r="J42" s="4">
        <v>15</v>
      </c>
      <c r="K42" s="4"/>
      <c r="L42" s="4" t="s">
        <v>1558</v>
      </c>
      <c r="M42" s="285">
        <f t="shared" si="1"/>
        <v>45</v>
      </c>
      <c r="N42" s="9" t="s">
        <v>1396</v>
      </c>
      <c r="O42" s="9" t="str">
        <f t="shared" si="2"/>
        <v>КЊАЖЕВАЦ</v>
      </c>
      <c r="Q42" s="4">
        <v>48</v>
      </c>
      <c r="R42" s="4" t="str">
        <f t="shared" si="3"/>
        <v>KOSJERIĆ</v>
      </c>
      <c r="S42" t="s">
        <v>1512</v>
      </c>
    </row>
    <row r="43" spans="4:19">
      <c r="D43" s="162">
        <v>31</v>
      </c>
      <c r="E43" s="285">
        <v>46</v>
      </c>
      <c r="F43" s="9" t="s">
        <v>1397</v>
      </c>
      <c r="G43" s="9" t="s">
        <v>245</v>
      </c>
      <c r="H43" s="4">
        <v>46</v>
      </c>
      <c r="I43" s="4">
        <v>3</v>
      </c>
      <c r="J43" s="4">
        <v>8</v>
      </c>
      <c r="K43" s="4"/>
      <c r="L43" s="4" t="s">
        <v>1551</v>
      </c>
      <c r="M43" s="285">
        <f t="shared" si="1"/>
        <v>46</v>
      </c>
      <c r="N43" s="9" t="s">
        <v>1397</v>
      </c>
      <c r="O43" s="9" t="str">
        <f t="shared" si="2"/>
        <v>КОЦЕЉЕВА</v>
      </c>
      <c r="Q43" s="4">
        <v>51</v>
      </c>
      <c r="R43" s="4" t="str">
        <f t="shared" si="3"/>
        <v>KRUPANJ</v>
      </c>
      <c r="S43" t="s">
        <v>1512</v>
      </c>
    </row>
    <row r="44" spans="4:19">
      <c r="D44" s="162">
        <v>32</v>
      </c>
      <c r="E44" s="285">
        <v>48</v>
      </c>
      <c r="F44" s="9" t="s">
        <v>1398</v>
      </c>
      <c r="G44" s="9" t="s">
        <v>244</v>
      </c>
      <c r="H44" s="4">
        <v>48</v>
      </c>
      <c r="I44" s="4">
        <v>1</v>
      </c>
      <c r="J44" s="4">
        <v>16</v>
      </c>
      <c r="K44" s="4"/>
      <c r="L44" s="4" t="s">
        <v>1559</v>
      </c>
      <c r="M44" s="285">
        <f t="shared" si="1"/>
        <v>48</v>
      </c>
      <c r="N44" s="9" t="s">
        <v>1398</v>
      </c>
      <c r="O44" s="9" t="str">
        <f t="shared" si="2"/>
        <v>КОСЈЕРИЋ</v>
      </c>
      <c r="Q44" s="4">
        <v>53</v>
      </c>
      <c r="R44" s="4" t="str">
        <f t="shared" si="3"/>
        <v>KUČEVO</v>
      </c>
      <c r="S44" t="s">
        <v>1512</v>
      </c>
    </row>
    <row r="45" spans="4:19">
      <c r="D45" s="32">
        <v>121</v>
      </c>
      <c r="E45" s="294">
        <v>49</v>
      </c>
      <c r="F45" s="9" t="s">
        <v>1487</v>
      </c>
      <c r="G45" s="9" t="s">
        <v>246</v>
      </c>
      <c r="H45" s="261">
        <v>531</v>
      </c>
      <c r="I45" s="4">
        <v>1</v>
      </c>
      <c r="J45" s="4">
        <v>12</v>
      </c>
      <c r="K45" s="4">
        <v>1</v>
      </c>
      <c r="L45" s="4" t="s">
        <v>1555</v>
      </c>
      <c r="M45" s="294">
        <v>49</v>
      </c>
      <c r="N45" s="9" t="s">
        <v>1487</v>
      </c>
      <c r="O45" s="9" t="str">
        <f t="shared" si="2"/>
        <v>КРАГУЈЕВАЦ</v>
      </c>
      <c r="Q45" s="4">
        <v>54</v>
      </c>
      <c r="R45" s="4" t="str">
        <f t="shared" si="3"/>
        <v>KURŠUMLIJA</v>
      </c>
      <c r="S45" t="s">
        <v>1512</v>
      </c>
    </row>
    <row r="46" spans="4:19">
      <c r="D46" s="32">
        <v>122</v>
      </c>
      <c r="E46" s="285">
        <v>50</v>
      </c>
      <c r="F46" s="9" t="s">
        <v>1488</v>
      </c>
      <c r="G46" s="9" t="s">
        <v>247</v>
      </c>
      <c r="H46" s="4">
        <v>50</v>
      </c>
      <c r="I46" s="4">
        <v>3</v>
      </c>
      <c r="J46" s="4">
        <v>18</v>
      </c>
      <c r="K46" s="4"/>
      <c r="L46" s="4" t="s">
        <v>1561</v>
      </c>
      <c r="M46" s="285">
        <f t="shared" ref="M46:M64" si="4">+H46</f>
        <v>50</v>
      </c>
      <c r="N46" s="9" t="s">
        <v>1488</v>
      </c>
      <c r="O46" s="9" t="str">
        <f t="shared" si="2"/>
        <v>КРАЉЕВО</v>
      </c>
      <c r="Q46" s="4">
        <v>55</v>
      </c>
      <c r="R46" s="4" t="str">
        <f t="shared" si="3"/>
        <v>LAJKOVAC</v>
      </c>
      <c r="S46" t="s">
        <v>1512</v>
      </c>
    </row>
    <row r="47" spans="4:19">
      <c r="D47" s="162">
        <v>33</v>
      </c>
      <c r="E47" s="285">
        <v>51</v>
      </c>
      <c r="F47" s="9" t="s">
        <v>1399</v>
      </c>
      <c r="G47" s="9" t="s">
        <v>248</v>
      </c>
      <c r="H47" s="4">
        <v>51</v>
      </c>
      <c r="I47" s="4">
        <v>4</v>
      </c>
      <c r="J47" s="4">
        <v>8</v>
      </c>
      <c r="K47" s="4"/>
      <c r="L47" s="4" t="s">
        <v>1551</v>
      </c>
      <c r="M47" s="285">
        <f t="shared" si="4"/>
        <v>51</v>
      </c>
      <c r="N47" s="9" t="s">
        <v>1399</v>
      </c>
      <c r="O47" s="9" t="str">
        <f t="shared" si="2"/>
        <v>КРУПАЊ</v>
      </c>
      <c r="Q47" s="4">
        <v>57</v>
      </c>
      <c r="R47" s="4" t="str">
        <f t="shared" si="3"/>
        <v>LEBANE</v>
      </c>
      <c r="S47" t="s">
        <v>1512</v>
      </c>
    </row>
    <row r="48" spans="4:19">
      <c r="D48" s="32">
        <v>123</v>
      </c>
      <c r="E48" s="285">
        <v>52</v>
      </c>
      <c r="F48" s="9" t="s">
        <v>1489</v>
      </c>
      <c r="G48" s="9" t="s">
        <v>249</v>
      </c>
      <c r="H48" s="4">
        <v>52</v>
      </c>
      <c r="I48" s="4">
        <v>2</v>
      </c>
      <c r="J48" s="4">
        <v>19</v>
      </c>
      <c r="K48" s="4"/>
      <c r="L48" s="4" t="s">
        <v>1562</v>
      </c>
      <c r="M48" s="285">
        <f t="shared" si="4"/>
        <v>52</v>
      </c>
      <c r="N48" s="9" t="s">
        <v>1489</v>
      </c>
      <c r="O48" s="9" t="str">
        <f t="shared" si="2"/>
        <v>КРУШЕВАЦ</v>
      </c>
      <c r="Q48" s="4">
        <v>60</v>
      </c>
      <c r="R48" s="4" t="str">
        <f t="shared" si="3"/>
        <v>LUČANI</v>
      </c>
      <c r="S48" t="s">
        <v>1512</v>
      </c>
    </row>
    <row r="49" spans="4:19">
      <c r="D49" s="162">
        <v>34</v>
      </c>
      <c r="E49" s="285">
        <v>53</v>
      </c>
      <c r="F49" s="9" t="s">
        <v>1400</v>
      </c>
      <c r="G49" s="9" t="s">
        <v>252</v>
      </c>
      <c r="H49" s="4">
        <v>53</v>
      </c>
      <c r="I49" s="4">
        <v>4</v>
      </c>
      <c r="J49" s="4">
        <v>11</v>
      </c>
      <c r="K49" s="4"/>
      <c r="L49" s="4" t="s">
        <v>1554</v>
      </c>
      <c r="M49" s="285">
        <f t="shared" si="4"/>
        <v>53</v>
      </c>
      <c r="N49" s="9" t="s">
        <v>1400</v>
      </c>
      <c r="O49" s="9" t="str">
        <f t="shared" si="2"/>
        <v>КУЧЕВО</v>
      </c>
      <c r="Q49" s="4">
        <v>61</v>
      </c>
      <c r="R49" s="4" t="str">
        <f t="shared" si="3"/>
        <v>LJIG</v>
      </c>
      <c r="S49" t="s">
        <v>1512</v>
      </c>
    </row>
    <row r="50" spans="4:19">
      <c r="D50" s="162">
        <v>35</v>
      </c>
      <c r="E50" s="285">
        <v>54</v>
      </c>
      <c r="F50" s="9" t="s">
        <v>1401</v>
      </c>
      <c r="G50" s="9" t="s">
        <v>251</v>
      </c>
      <c r="H50" s="4">
        <v>54</v>
      </c>
      <c r="I50" s="4">
        <v>4</v>
      </c>
      <c r="J50" s="4">
        <v>21</v>
      </c>
      <c r="K50" s="4"/>
      <c r="L50" s="4" t="s">
        <v>1564</v>
      </c>
      <c r="M50" s="285">
        <f t="shared" si="4"/>
        <v>54</v>
      </c>
      <c r="N50" s="9" t="s">
        <v>1401</v>
      </c>
      <c r="O50" s="9" t="str">
        <f t="shared" si="2"/>
        <v>КУРШУМЛИЈА</v>
      </c>
      <c r="Q50" s="4">
        <v>62</v>
      </c>
      <c r="R50" s="4" t="str">
        <f t="shared" si="3"/>
        <v>LJUBOVIJA</v>
      </c>
      <c r="S50" t="s">
        <v>1512</v>
      </c>
    </row>
    <row r="51" spans="4:19">
      <c r="D51" s="162">
        <v>36</v>
      </c>
      <c r="E51" s="285">
        <v>55</v>
      </c>
      <c r="F51" s="9" t="s">
        <v>1402</v>
      </c>
      <c r="G51" s="9" t="s">
        <v>253</v>
      </c>
      <c r="H51" s="4">
        <v>55</v>
      </c>
      <c r="I51" s="4">
        <v>1</v>
      </c>
      <c r="J51" s="4">
        <v>9</v>
      </c>
      <c r="K51" s="4"/>
      <c r="L51" s="4" t="s">
        <v>1552</v>
      </c>
      <c r="M51" s="285">
        <f t="shared" si="4"/>
        <v>55</v>
      </c>
      <c r="N51" s="9" t="s">
        <v>1402</v>
      </c>
      <c r="O51" s="9" t="str">
        <f t="shared" si="2"/>
        <v>ЛАЈКОВАЦ</v>
      </c>
      <c r="Q51" s="4">
        <v>63</v>
      </c>
      <c r="R51" s="4" t="str">
        <f t="shared" si="3"/>
        <v>MAJDANPEK</v>
      </c>
      <c r="S51" t="s">
        <v>1512</v>
      </c>
    </row>
    <row r="52" spans="4:19">
      <c r="D52" s="162">
        <v>37</v>
      </c>
      <c r="E52" s="285">
        <v>57</v>
      </c>
      <c r="F52" s="9" t="s">
        <v>1403</v>
      </c>
      <c r="G52" s="9" t="s">
        <v>255</v>
      </c>
      <c r="H52" s="4">
        <v>57</v>
      </c>
      <c r="I52" s="4">
        <v>4</v>
      </c>
      <c r="J52" s="4">
        <v>23</v>
      </c>
      <c r="K52" s="4"/>
      <c r="L52" s="4" t="s">
        <v>1566</v>
      </c>
      <c r="M52" s="285">
        <f t="shared" si="4"/>
        <v>57</v>
      </c>
      <c r="N52" s="9" t="s">
        <v>1403</v>
      </c>
      <c r="O52" s="9" t="str">
        <f t="shared" si="2"/>
        <v>ЛЕБАНЕ</v>
      </c>
      <c r="Q52" s="4">
        <v>65</v>
      </c>
      <c r="R52" s="4" t="str">
        <f t="shared" si="3"/>
        <v>MALI ZVORNIK</v>
      </c>
      <c r="S52" t="s">
        <v>1512</v>
      </c>
    </row>
    <row r="53" spans="4:19">
      <c r="D53" s="32">
        <v>124</v>
      </c>
      <c r="E53" s="285">
        <v>58</v>
      </c>
      <c r="F53" s="9" t="s">
        <v>1490</v>
      </c>
      <c r="G53" s="9" t="s">
        <v>256</v>
      </c>
      <c r="H53" s="4">
        <v>58</v>
      </c>
      <c r="I53" s="4">
        <v>3</v>
      </c>
      <c r="J53" s="4">
        <v>23</v>
      </c>
      <c r="K53" s="4">
        <v>1</v>
      </c>
      <c r="L53" s="4" t="s">
        <v>1566</v>
      </c>
      <c r="M53" s="285">
        <f t="shared" si="4"/>
        <v>58</v>
      </c>
      <c r="N53" s="9" t="s">
        <v>1490</v>
      </c>
      <c r="O53" s="9" t="str">
        <f t="shared" si="2"/>
        <v>ЛЕСКОВАЦ</v>
      </c>
      <c r="Q53" s="4">
        <v>66</v>
      </c>
      <c r="R53" s="4" t="str">
        <f t="shared" si="3"/>
        <v>MALO CRNIĆE</v>
      </c>
      <c r="S53" t="s">
        <v>1512</v>
      </c>
    </row>
    <row r="54" spans="4:19">
      <c r="D54" s="32">
        <v>125</v>
      </c>
      <c r="E54" s="285">
        <v>59</v>
      </c>
      <c r="F54" s="9" t="s">
        <v>1491</v>
      </c>
      <c r="G54" s="9" t="s">
        <v>257</v>
      </c>
      <c r="H54" s="4">
        <v>59</v>
      </c>
      <c r="I54" s="4">
        <v>3</v>
      </c>
      <c r="J54" s="4">
        <v>8</v>
      </c>
      <c r="K54" s="4"/>
      <c r="L54" s="4" t="s">
        <v>1551</v>
      </c>
      <c r="M54" s="285">
        <f t="shared" si="4"/>
        <v>59</v>
      </c>
      <c r="N54" s="9" t="s">
        <v>1491</v>
      </c>
      <c r="O54" s="9" t="str">
        <f t="shared" si="2"/>
        <v>ЛОЗНИЦА</v>
      </c>
      <c r="Q54" s="4">
        <v>67</v>
      </c>
      <c r="R54" s="4" t="str">
        <f t="shared" si="3"/>
        <v>MEDVEĐA</v>
      </c>
      <c r="S54" t="s">
        <v>1512</v>
      </c>
    </row>
    <row r="55" spans="4:19">
      <c r="D55" s="162">
        <v>38</v>
      </c>
      <c r="E55" s="285">
        <v>60</v>
      </c>
      <c r="F55" s="9" t="s">
        <v>1404</v>
      </c>
      <c r="G55" s="9" t="s">
        <v>258</v>
      </c>
      <c r="H55" s="4">
        <v>60</v>
      </c>
      <c r="I55" s="4">
        <v>2</v>
      </c>
      <c r="J55" s="4">
        <v>17</v>
      </c>
      <c r="K55" s="4"/>
      <c r="L55" s="4" t="s">
        <v>1560</v>
      </c>
      <c r="M55" s="285">
        <f t="shared" si="4"/>
        <v>60</v>
      </c>
      <c r="N55" s="9" t="s">
        <v>1404</v>
      </c>
      <c r="O55" s="9" t="str">
        <f t="shared" si="2"/>
        <v>ЛУЧАНИ</v>
      </c>
      <c r="Q55" s="4">
        <v>68</v>
      </c>
      <c r="R55" s="4" t="str">
        <f t="shared" si="3"/>
        <v>MEROŠINA</v>
      </c>
      <c r="S55" t="s">
        <v>1512</v>
      </c>
    </row>
    <row r="56" spans="4:19">
      <c r="D56" s="162">
        <v>39</v>
      </c>
      <c r="E56" s="285">
        <v>61</v>
      </c>
      <c r="F56" s="9" t="s">
        <v>1405</v>
      </c>
      <c r="G56" s="9" t="s">
        <v>259</v>
      </c>
      <c r="H56" s="4">
        <v>61</v>
      </c>
      <c r="I56" s="4">
        <v>4</v>
      </c>
      <c r="J56" s="4">
        <v>9</v>
      </c>
      <c r="K56" s="4"/>
      <c r="L56" s="4" t="s">
        <v>1552</v>
      </c>
      <c r="M56" s="285">
        <f t="shared" si="4"/>
        <v>61</v>
      </c>
      <c r="N56" s="9" t="s">
        <v>1405</v>
      </c>
      <c r="O56" s="9" t="str">
        <f t="shared" si="2"/>
        <v>ЉИГ</v>
      </c>
      <c r="Q56" s="4">
        <v>69</v>
      </c>
      <c r="R56" s="4" t="str">
        <f t="shared" si="3"/>
        <v>MIONICA</v>
      </c>
      <c r="S56" t="s">
        <v>1512</v>
      </c>
    </row>
    <row r="57" spans="4:19">
      <c r="D57" s="162">
        <v>40</v>
      </c>
      <c r="E57" s="285">
        <v>62</v>
      </c>
      <c r="F57" s="9" t="s">
        <v>1406</v>
      </c>
      <c r="G57" s="9" t="s">
        <v>260</v>
      </c>
      <c r="H57" s="4">
        <v>62</v>
      </c>
      <c r="I57" s="4">
        <v>4</v>
      </c>
      <c r="J57" s="4">
        <v>8</v>
      </c>
      <c r="K57" s="4"/>
      <c r="L57" s="4" t="s">
        <v>1551</v>
      </c>
      <c r="M57" s="285">
        <f t="shared" si="4"/>
        <v>62</v>
      </c>
      <c r="N57" s="9" t="s">
        <v>1406</v>
      </c>
      <c r="O57" s="9" t="str">
        <f t="shared" si="2"/>
        <v>ЉУБОВИЈА</v>
      </c>
      <c r="Q57" s="4">
        <v>72</v>
      </c>
      <c r="R57" s="4" t="str">
        <f t="shared" si="3"/>
        <v>NEGOTIN</v>
      </c>
      <c r="S57" t="s">
        <v>1512</v>
      </c>
    </row>
    <row r="58" spans="4:19">
      <c r="D58" s="162">
        <v>41</v>
      </c>
      <c r="E58" s="285">
        <v>63</v>
      </c>
      <c r="F58" s="9" t="s">
        <v>1407</v>
      </c>
      <c r="G58" s="9" t="s">
        <v>261</v>
      </c>
      <c r="H58" s="4">
        <v>63</v>
      </c>
      <c r="I58" s="4">
        <v>3</v>
      </c>
      <c r="J58" s="4">
        <v>14</v>
      </c>
      <c r="K58" s="4"/>
      <c r="L58" s="4" t="s">
        <v>1557</v>
      </c>
      <c r="M58" s="285">
        <f t="shared" si="4"/>
        <v>63</v>
      </c>
      <c r="N58" s="9" t="s">
        <v>1407</v>
      </c>
      <c r="O58" s="9" t="str">
        <f t="shared" si="2"/>
        <v>МАЈДАНПЕК</v>
      </c>
      <c r="Q58" s="4">
        <v>74</v>
      </c>
      <c r="R58" s="4" t="str">
        <f t="shared" si="3"/>
        <v>NOVA VAROŠ</v>
      </c>
      <c r="S58" t="s">
        <v>1512</v>
      </c>
    </row>
    <row r="59" spans="4:19">
      <c r="D59" s="162">
        <v>42</v>
      </c>
      <c r="E59" s="285">
        <v>65</v>
      </c>
      <c r="F59" s="9" t="s">
        <v>1408</v>
      </c>
      <c r="G59" s="9" t="s">
        <v>262</v>
      </c>
      <c r="H59" s="4">
        <v>65</v>
      </c>
      <c r="I59" s="4">
        <v>4</v>
      </c>
      <c r="J59" s="4">
        <v>8</v>
      </c>
      <c r="K59" s="4"/>
      <c r="L59" s="4" t="s">
        <v>1551</v>
      </c>
      <c r="M59" s="285">
        <f t="shared" si="4"/>
        <v>65</v>
      </c>
      <c r="N59" s="9" t="s">
        <v>1408</v>
      </c>
      <c r="O59" s="9" t="str">
        <f t="shared" si="2"/>
        <v>МАЛИ ЗВОРНИК</v>
      </c>
      <c r="Q59" s="4">
        <v>76</v>
      </c>
      <c r="R59" s="4" t="str">
        <f t="shared" si="3"/>
        <v>OSEČINA</v>
      </c>
      <c r="S59" t="s">
        <v>1512</v>
      </c>
    </row>
    <row r="60" spans="4:19">
      <c r="D60" s="162">
        <v>43</v>
      </c>
      <c r="E60" s="285">
        <v>66</v>
      </c>
      <c r="F60" s="9" t="s">
        <v>1409</v>
      </c>
      <c r="G60" s="9" t="s">
        <v>264</v>
      </c>
      <c r="H60" s="4">
        <v>66</v>
      </c>
      <c r="I60" s="4">
        <v>4</v>
      </c>
      <c r="J60" s="4">
        <v>11</v>
      </c>
      <c r="K60" s="4"/>
      <c r="L60" s="4" t="s">
        <v>1554</v>
      </c>
      <c r="M60" s="285">
        <f t="shared" si="4"/>
        <v>66</v>
      </c>
      <c r="N60" s="9" t="s">
        <v>1409</v>
      </c>
      <c r="O60" s="9" t="str">
        <f t="shared" si="2"/>
        <v>МАЛО ЦРНИЋЕ</v>
      </c>
      <c r="Q60" s="4">
        <v>77</v>
      </c>
      <c r="R60" s="4" t="str">
        <f t="shared" si="3"/>
        <v>PARAĆIN</v>
      </c>
      <c r="S60" t="s">
        <v>1512</v>
      </c>
    </row>
    <row r="61" spans="4:19">
      <c r="D61" s="162">
        <v>44</v>
      </c>
      <c r="E61" s="285">
        <v>67</v>
      </c>
      <c r="F61" s="9" t="s">
        <v>1410</v>
      </c>
      <c r="G61" s="9" t="s">
        <v>265</v>
      </c>
      <c r="H61" s="4">
        <v>67</v>
      </c>
      <c r="I61" s="4">
        <v>4</v>
      </c>
      <c r="J61" s="4">
        <v>23</v>
      </c>
      <c r="K61" s="4"/>
      <c r="L61" s="4" t="s">
        <v>1566</v>
      </c>
      <c r="M61" s="285">
        <f t="shared" si="4"/>
        <v>67</v>
      </c>
      <c r="N61" s="9" t="s">
        <v>1410</v>
      </c>
      <c r="O61" s="9" t="str">
        <f t="shared" si="2"/>
        <v>МЕДВЕЂА</v>
      </c>
      <c r="Q61" s="4">
        <v>78</v>
      </c>
      <c r="R61" s="4" t="str">
        <f t="shared" si="3"/>
        <v>PETROVAC</v>
      </c>
      <c r="S61" t="s">
        <v>1512</v>
      </c>
    </row>
    <row r="62" spans="4:19">
      <c r="D62" s="162">
        <v>45</v>
      </c>
      <c r="E62" s="285">
        <v>68</v>
      </c>
      <c r="F62" s="9" t="s">
        <v>1411</v>
      </c>
      <c r="G62" s="9" t="s">
        <v>266</v>
      </c>
      <c r="H62" s="4">
        <v>68</v>
      </c>
      <c r="I62" s="4">
        <v>4</v>
      </c>
      <c r="J62" s="4">
        <v>20</v>
      </c>
      <c r="K62" s="4"/>
      <c r="L62" s="4" t="s">
        <v>1563</v>
      </c>
      <c r="M62" s="285">
        <f t="shared" si="4"/>
        <v>68</v>
      </c>
      <c r="N62" s="9" t="s">
        <v>1411</v>
      </c>
      <c r="O62" s="9" t="str">
        <f t="shared" si="2"/>
        <v>МЕРОШИНА</v>
      </c>
      <c r="Q62" s="4">
        <v>81</v>
      </c>
      <c r="R62" s="4" t="str">
        <f t="shared" si="3"/>
        <v>POŽEGA</v>
      </c>
      <c r="S62" t="s">
        <v>1512</v>
      </c>
    </row>
    <row r="63" spans="4:19">
      <c r="D63" s="162">
        <v>46</v>
      </c>
      <c r="E63" s="285">
        <v>69</v>
      </c>
      <c r="F63" s="9" t="s">
        <v>1412</v>
      </c>
      <c r="G63" s="9" t="s">
        <v>267</v>
      </c>
      <c r="H63" s="4">
        <v>69</v>
      </c>
      <c r="I63" s="4">
        <v>4</v>
      </c>
      <c r="J63" s="4">
        <v>9</v>
      </c>
      <c r="K63" s="4"/>
      <c r="L63" s="4" t="s">
        <v>1552</v>
      </c>
      <c r="M63" s="285">
        <f t="shared" si="4"/>
        <v>69</v>
      </c>
      <c r="N63" s="9" t="s">
        <v>1412</v>
      </c>
      <c r="O63" s="9" t="str">
        <f t="shared" si="2"/>
        <v>МИОНИЦА</v>
      </c>
      <c r="Q63" s="4">
        <v>82</v>
      </c>
      <c r="R63" s="4" t="str">
        <f t="shared" si="3"/>
        <v>PREŠEVO</v>
      </c>
      <c r="S63" t="s">
        <v>1512</v>
      </c>
    </row>
    <row r="64" spans="4:19">
      <c r="D64" s="162">
        <v>47</v>
      </c>
      <c r="E64" s="285">
        <v>72</v>
      </c>
      <c r="F64" s="9" t="s">
        <v>1413</v>
      </c>
      <c r="G64" s="9" t="s">
        <v>268</v>
      </c>
      <c r="H64" s="4">
        <v>72</v>
      </c>
      <c r="I64" s="4">
        <v>2</v>
      </c>
      <c r="J64" s="4">
        <v>14</v>
      </c>
      <c r="K64" s="4"/>
      <c r="L64" s="4" t="s">
        <v>1557</v>
      </c>
      <c r="M64" s="285">
        <f t="shared" si="4"/>
        <v>72</v>
      </c>
      <c r="N64" s="9" t="s">
        <v>1413</v>
      </c>
      <c r="O64" s="9" t="str">
        <f t="shared" si="2"/>
        <v>НЕГОТИН</v>
      </c>
      <c r="Q64" s="4">
        <v>83</v>
      </c>
      <c r="R64" s="4" t="str">
        <f t="shared" si="3"/>
        <v>PRIBOJ</v>
      </c>
      <c r="S64" t="s">
        <v>1512</v>
      </c>
    </row>
    <row r="65" spans="4:20">
      <c r="D65" s="32">
        <v>126</v>
      </c>
      <c r="E65" s="294">
        <v>73</v>
      </c>
      <c r="F65" s="9" t="s">
        <v>1492</v>
      </c>
      <c r="G65" s="9" t="s">
        <v>269</v>
      </c>
      <c r="H65" s="261">
        <v>521</v>
      </c>
      <c r="I65" s="4">
        <v>1</v>
      </c>
      <c r="J65" s="4">
        <v>20</v>
      </c>
      <c r="K65" s="4">
        <v>1</v>
      </c>
      <c r="L65" s="4" t="s">
        <v>1563</v>
      </c>
      <c r="M65" s="294">
        <v>73</v>
      </c>
      <c r="N65" s="9" t="s">
        <v>1492</v>
      </c>
      <c r="O65" s="9" t="str">
        <f t="shared" si="2"/>
        <v>НИШ</v>
      </c>
      <c r="Q65" s="4">
        <v>84</v>
      </c>
      <c r="R65" s="4" t="str">
        <f t="shared" si="3"/>
        <v>PRIJEPOLJE</v>
      </c>
      <c r="S65" t="s">
        <v>1512</v>
      </c>
      <c r="T65" s="296"/>
    </row>
    <row r="66" spans="4:20">
      <c r="D66" s="162">
        <v>48</v>
      </c>
      <c r="E66" s="285">
        <v>74</v>
      </c>
      <c r="F66" s="9" t="s">
        <v>1414</v>
      </c>
      <c r="G66" s="9" t="s">
        <v>270</v>
      </c>
      <c r="H66" s="4">
        <v>74</v>
      </c>
      <c r="I66" s="4">
        <v>4</v>
      </c>
      <c r="J66" s="4">
        <v>16</v>
      </c>
      <c r="K66" s="4"/>
      <c r="L66" s="4" t="s">
        <v>1559</v>
      </c>
      <c r="M66" s="285">
        <f t="shared" ref="M66:M97" si="5">+H66</f>
        <v>74</v>
      </c>
      <c r="N66" s="9" t="s">
        <v>1414</v>
      </c>
      <c r="O66" s="9" t="str">
        <f t="shared" si="2"/>
        <v>НОВА ВАРОШ</v>
      </c>
      <c r="S66"/>
    </row>
    <row r="67" spans="4:20">
      <c r="D67" s="32">
        <v>127</v>
      </c>
      <c r="E67" s="285">
        <v>75</v>
      </c>
      <c r="F67" s="9" t="s">
        <v>1493</v>
      </c>
      <c r="G67" s="9" t="s">
        <v>274</v>
      </c>
      <c r="H67" s="4">
        <v>75</v>
      </c>
      <c r="I67" s="4">
        <v>3</v>
      </c>
      <c r="J67" s="4">
        <v>18</v>
      </c>
      <c r="K67" s="4"/>
      <c r="L67" s="4" t="s">
        <v>1561</v>
      </c>
      <c r="M67" s="285">
        <f t="shared" si="5"/>
        <v>75</v>
      </c>
      <c r="N67" s="9" t="s">
        <v>1493</v>
      </c>
      <c r="O67" s="9" t="str">
        <f t="shared" si="2"/>
        <v>НОВИ ПАЗАР</v>
      </c>
      <c r="Q67" s="4">
        <v>86</v>
      </c>
      <c r="R67" s="4" t="str">
        <f t="shared" ref="R67:R98" si="6">+VLOOKUP(Q67,M$12:N$182,2,FALSE)</f>
        <v>RAČA</v>
      </c>
      <c r="S67" t="s">
        <v>1512</v>
      </c>
    </row>
    <row r="68" spans="4:20">
      <c r="D68" s="162">
        <v>49</v>
      </c>
      <c r="E68" s="285">
        <v>76</v>
      </c>
      <c r="F68" s="9" t="s">
        <v>1415</v>
      </c>
      <c r="G68" s="9" t="s">
        <v>277</v>
      </c>
      <c r="H68" s="4">
        <v>76</v>
      </c>
      <c r="I68" s="4">
        <v>3</v>
      </c>
      <c r="J68" s="4">
        <v>9</v>
      </c>
      <c r="K68" s="4"/>
      <c r="L68" s="4" t="s">
        <v>1552</v>
      </c>
      <c r="M68" s="285">
        <f t="shared" si="5"/>
        <v>76</v>
      </c>
      <c r="N68" s="9" t="s">
        <v>1415</v>
      </c>
      <c r="O68" s="9" t="str">
        <f t="shared" si="2"/>
        <v>ОСЕЧИНА</v>
      </c>
      <c r="Q68" s="4">
        <v>87</v>
      </c>
      <c r="R68" s="4" t="str">
        <f t="shared" si="6"/>
        <v>RAŠKA</v>
      </c>
      <c r="S68" t="s">
        <v>1512</v>
      </c>
    </row>
    <row r="69" spans="4:20">
      <c r="D69" s="162">
        <v>50</v>
      </c>
      <c r="E69" s="285">
        <v>77</v>
      </c>
      <c r="F69" s="9" t="s">
        <v>1416</v>
      </c>
      <c r="G69" s="9" t="s">
        <v>280</v>
      </c>
      <c r="H69" s="4">
        <v>77</v>
      </c>
      <c r="I69" s="4">
        <v>3</v>
      </c>
      <c r="J69" s="4">
        <v>13</v>
      </c>
      <c r="K69" s="4"/>
      <c r="L69" s="4" t="s">
        <v>1556</v>
      </c>
      <c r="M69" s="285">
        <f t="shared" si="5"/>
        <v>77</v>
      </c>
      <c r="N69" s="9" t="s">
        <v>1416</v>
      </c>
      <c r="O69" s="9" t="str">
        <f t="shared" si="2"/>
        <v>ПАРАЋИН</v>
      </c>
      <c r="Q69" s="4">
        <v>88</v>
      </c>
      <c r="R69" s="4" t="str">
        <f t="shared" si="6"/>
        <v>RAŽANJ</v>
      </c>
      <c r="S69" t="s">
        <v>1512</v>
      </c>
    </row>
    <row r="70" spans="4:20">
      <c r="D70" s="162">
        <v>51</v>
      </c>
      <c r="E70" s="285">
        <v>78</v>
      </c>
      <c r="F70" s="9" t="s">
        <v>1417</v>
      </c>
      <c r="G70" s="9" t="s">
        <v>281</v>
      </c>
      <c r="H70" s="4">
        <v>78</v>
      </c>
      <c r="I70" s="4">
        <v>4</v>
      </c>
      <c r="J70" s="4">
        <v>11</v>
      </c>
      <c r="K70" s="4"/>
      <c r="L70" s="4" t="s">
        <v>1554</v>
      </c>
      <c r="M70" s="285">
        <f t="shared" si="5"/>
        <v>78</v>
      </c>
      <c r="N70" s="9" t="s">
        <v>1417</v>
      </c>
      <c r="O70" s="9" t="str">
        <f t="shared" si="2"/>
        <v>ПЕТРОВАЦ НА МЛАВИ</v>
      </c>
      <c r="Q70" s="4">
        <v>89</v>
      </c>
      <c r="R70" s="4" t="str">
        <f t="shared" si="6"/>
        <v>REKOVAC</v>
      </c>
      <c r="S70" t="s">
        <v>1512</v>
      </c>
    </row>
    <row r="71" spans="4:20">
      <c r="D71" s="32">
        <v>128</v>
      </c>
      <c r="E71" s="285">
        <v>79</v>
      </c>
      <c r="F71" s="9" t="s">
        <v>1494</v>
      </c>
      <c r="G71" s="9" t="s">
        <v>283</v>
      </c>
      <c r="H71" s="4">
        <v>79</v>
      </c>
      <c r="I71" s="4">
        <v>2</v>
      </c>
      <c r="J71" s="4">
        <v>22</v>
      </c>
      <c r="K71" s="4"/>
      <c r="L71" s="4" t="s">
        <v>1565</v>
      </c>
      <c r="M71" s="285">
        <f t="shared" si="5"/>
        <v>79</v>
      </c>
      <c r="N71" s="9" t="s">
        <v>1494</v>
      </c>
      <c r="O71" s="9" t="str">
        <f t="shared" si="2"/>
        <v>ПИРОТ</v>
      </c>
      <c r="Q71" s="4">
        <v>91</v>
      </c>
      <c r="R71" s="4" t="str">
        <f t="shared" si="6"/>
        <v>SJENICA</v>
      </c>
      <c r="S71" t="s">
        <v>1512</v>
      </c>
    </row>
    <row r="72" spans="4:20">
      <c r="D72" s="32">
        <v>129</v>
      </c>
      <c r="E72" s="285">
        <v>80</v>
      </c>
      <c r="F72" s="9" t="s">
        <v>1495</v>
      </c>
      <c r="G72" s="9" t="s">
        <v>285</v>
      </c>
      <c r="H72" s="4">
        <v>80</v>
      </c>
      <c r="I72" s="4">
        <v>1</v>
      </c>
      <c r="J72" s="4">
        <v>11</v>
      </c>
      <c r="K72" s="4"/>
      <c r="L72" s="4" t="s">
        <v>1554</v>
      </c>
      <c r="M72" s="285">
        <f t="shared" si="5"/>
        <v>80</v>
      </c>
      <c r="N72" s="9" t="s">
        <v>1495</v>
      </c>
      <c r="O72" s="9" t="str">
        <f t="shared" si="2"/>
        <v>ПОЖАРЕВАЦ</v>
      </c>
      <c r="Q72" s="4">
        <v>93</v>
      </c>
      <c r="R72" s="4" t="str">
        <f t="shared" si="6"/>
        <v>SMED.PALANKA</v>
      </c>
      <c r="S72" t="s">
        <v>1512</v>
      </c>
    </row>
    <row r="73" spans="4:20">
      <c r="D73" s="162">
        <v>52</v>
      </c>
      <c r="E73" s="285">
        <v>81</v>
      </c>
      <c r="F73" s="9" t="s">
        <v>1418</v>
      </c>
      <c r="G73" s="9" t="s">
        <v>286</v>
      </c>
      <c r="H73" s="4">
        <v>81</v>
      </c>
      <c r="I73" s="4">
        <v>2</v>
      </c>
      <c r="J73" s="4">
        <v>16</v>
      </c>
      <c r="K73" s="4"/>
      <c r="L73" s="4" t="s">
        <v>1559</v>
      </c>
      <c r="M73" s="285">
        <f t="shared" si="5"/>
        <v>81</v>
      </c>
      <c r="N73" s="9" t="s">
        <v>1418</v>
      </c>
      <c r="O73" s="9" t="str">
        <f t="shared" si="2"/>
        <v>ПОЖЕГА</v>
      </c>
      <c r="Q73" s="4">
        <v>94</v>
      </c>
      <c r="R73" s="4" t="str">
        <f t="shared" si="6"/>
        <v>SOKOBANJA</v>
      </c>
      <c r="S73" t="s">
        <v>1512</v>
      </c>
    </row>
    <row r="74" spans="4:20">
      <c r="D74" s="162">
        <v>53</v>
      </c>
      <c r="E74" s="285">
        <v>82</v>
      </c>
      <c r="F74" s="9" t="s">
        <v>1419</v>
      </c>
      <c r="G74" s="9" t="s">
        <v>287</v>
      </c>
      <c r="H74" s="4">
        <v>82</v>
      </c>
      <c r="I74" s="4">
        <v>4</v>
      </c>
      <c r="J74" s="4">
        <v>24</v>
      </c>
      <c r="K74" s="4"/>
      <c r="L74" s="4" t="s">
        <v>1567</v>
      </c>
      <c r="M74" s="285">
        <f t="shared" si="5"/>
        <v>82</v>
      </c>
      <c r="N74" s="9" t="s">
        <v>1419</v>
      </c>
      <c r="O74" s="9" t="str">
        <f t="shared" si="2"/>
        <v>ПРЕШЕВО</v>
      </c>
      <c r="Q74" s="4">
        <v>95</v>
      </c>
      <c r="R74" s="4" t="str">
        <f t="shared" si="6"/>
        <v>SURDULICA</v>
      </c>
      <c r="S74" t="s">
        <v>1512</v>
      </c>
    </row>
    <row r="75" spans="4:20">
      <c r="D75" s="162">
        <v>54</v>
      </c>
      <c r="E75" s="285">
        <v>83</v>
      </c>
      <c r="F75" s="9" t="s">
        <v>1420</v>
      </c>
      <c r="G75" s="9" t="s">
        <v>288</v>
      </c>
      <c r="H75" s="4">
        <v>83</v>
      </c>
      <c r="I75" s="4">
        <v>4</v>
      </c>
      <c r="J75" s="4">
        <v>16</v>
      </c>
      <c r="K75" s="4"/>
      <c r="L75" s="4" t="s">
        <v>1559</v>
      </c>
      <c r="M75" s="285">
        <f t="shared" si="5"/>
        <v>83</v>
      </c>
      <c r="N75" s="9" t="s">
        <v>1420</v>
      </c>
      <c r="O75" s="9" t="str">
        <f t="shared" si="2"/>
        <v>ПРИБОЈ</v>
      </c>
      <c r="Q75" s="4">
        <v>97</v>
      </c>
      <c r="R75" s="4" t="str">
        <f t="shared" si="6"/>
        <v>SVILAJNAC</v>
      </c>
      <c r="S75" t="s">
        <v>1512</v>
      </c>
    </row>
    <row r="76" spans="4:20">
      <c r="D76" s="162">
        <v>55</v>
      </c>
      <c r="E76" s="285">
        <v>84</v>
      </c>
      <c r="F76" s="9" t="s">
        <v>1421</v>
      </c>
      <c r="G76" s="9" t="s">
        <v>289</v>
      </c>
      <c r="H76" s="4">
        <v>84</v>
      </c>
      <c r="I76" s="4">
        <v>4</v>
      </c>
      <c r="J76" s="4">
        <v>16</v>
      </c>
      <c r="K76" s="4"/>
      <c r="L76" s="4" t="s">
        <v>1559</v>
      </c>
      <c r="M76" s="285">
        <f t="shared" si="5"/>
        <v>84</v>
      </c>
      <c r="N76" s="9" t="s">
        <v>1421</v>
      </c>
      <c r="O76" s="9" t="str">
        <f t="shared" si="2"/>
        <v>ПРИЈЕПОЉЕ</v>
      </c>
      <c r="Q76" s="4">
        <v>98</v>
      </c>
      <c r="R76" s="4" t="str">
        <f t="shared" si="6"/>
        <v>SVRLJIG</v>
      </c>
      <c r="S76" t="s">
        <v>1512</v>
      </c>
    </row>
    <row r="77" spans="4:20">
      <c r="D77" s="162">
        <v>56</v>
      </c>
      <c r="E77" s="285">
        <v>85</v>
      </c>
      <c r="F77" s="9" t="s">
        <v>1422</v>
      </c>
      <c r="G77" s="9" t="s">
        <v>290</v>
      </c>
      <c r="H77" s="4">
        <v>85</v>
      </c>
      <c r="I77" s="4">
        <v>3</v>
      </c>
      <c r="J77" s="4">
        <v>21</v>
      </c>
      <c r="K77" s="4"/>
      <c r="L77" s="4" t="s">
        <v>1564</v>
      </c>
      <c r="M77" s="285">
        <f t="shared" si="5"/>
        <v>85</v>
      </c>
      <c r="N77" s="9" t="s">
        <v>1422</v>
      </c>
      <c r="O77" s="9" t="str">
        <f t="shared" ref="O77:O140" si="7">+G77</f>
        <v>ПРОКУПЉЕ</v>
      </c>
      <c r="Q77" s="4">
        <v>101</v>
      </c>
      <c r="R77" s="4" t="str">
        <f t="shared" si="6"/>
        <v>TOPOLA</v>
      </c>
      <c r="S77" t="s">
        <v>1512</v>
      </c>
    </row>
    <row r="78" spans="4:20">
      <c r="D78" s="162">
        <v>57</v>
      </c>
      <c r="E78" s="285">
        <v>86</v>
      </c>
      <c r="F78" s="9" t="s">
        <v>1423</v>
      </c>
      <c r="G78" s="9" t="s">
        <v>292</v>
      </c>
      <c r="H78" s="4">
        <v>86</v>
      </c>
      <c r="I78" s="4">
        <v>4</v>
      </c>
      <c r="J78" s="4">
        <v>12</v>
      </c>
      <c r="K78" s="4"/>
      <c r="L78" s="4" t="s">
        <v>1555</v>
      </c>
      <c r="M78" s="285">
        <f t="shared" si="5"/>
        <v>86</v>
      </c>
      <c r="N78" s="9" t="s">
        <v>1423</v>
      </c>
      <c r="O78" s="9" t="str">
        <f t="shared" si="7"/>
        <v>РАЧА</v>
      </c>
      <c r="Q78" s="4">
        <v>102</v>
      </c>
      <c r="R78" s="4" t="str">
        <f t="shared" si="6"/>
        <v>TRGOVIŠTE</v>
      </c>
      <c r="S78" t="s">
        <v>1512</v>
      </c>
    </row>
    <row r="79" spans="4:20">
      <c r="D79" s="162">
        <v>58</v>
      </c>
      <c r="E79" s="285">
        <v>87</v>
      </c>
      <c r="F79" s="9" t="s">
        <v>1424</v>
      </c>
      <c r="G79" s="9" t="s">
        <v>293</v>
      </c>
      <c r="H79" s="4">
        <v>87</v>
      </c>
      <c r="I79" s="4">
        <v>4</v>
      </c>
      <c r="J79" s="4">
        <v>18</v>
      </c>
      <c r="K79" s="4"/>
      <c r="L79" s="4" t="s">
        <v>1561</v>
      </c>
      <c r="M79" s="285">
        <f t="shared" si="5"/>
        <v>87</v>
      </c>
      <c r="N79" s="9" t="s">
        <v>1424</v>
      </c>
      <c r="O79" s="9" t="str">
        <f t="shared" si="7"/>
        <v>РАШКА</v>
      </c>
      <c r="Q79" s="4">
        <v>103</v>
      </c>
      <c r="R79" s="4" t="str">
        <f t="shared" si="6"/>
        <v>TRSTENIK</v>
      </c>
      <c r="S79" t="s">
        <v>1512</v>
      </c>
    </row>
    <row r="80" spans="4:20">
      <c r="D80" s="162">
        <v>59</v>
      </c>
      <c r="E80" s="285">
        <v>88</v>
      </c>
      <c r="F80" s="9" t="s">
        <v>1425</v>
      </c>
      <c r="G80" s="9" t="s">
        <v>291</v>
      </c>
      <c r="H80" s="4">
        <v>88</v>
      </c>
      <c r="I80" s="4">
        <v>4</v>
      </c>
      <c r="J80" s="4">
        <v>20</v>
      </c>
      <c r="K80" s="4"/>
      <c r="L80" s="4" t="s">
        <v>1563</v>
      </c>
      <c r="M80" s="285">
        <f t="shared" si="5"/>
        <v>88</v>
      </c>
      <c r="N80" s="9" t="s">
        <v>1425</v>
      </c>
      <c r="O80" s="9" t="str">
        <f t="shared" si="7"/>
        <v>РАЖАЊ</v>
      </c>
      <c r="Q80" s="4">
        <v>104</v>
      </c>
      <c r="R80" s="4" t="str">
        <f t="shared" si="6"/>
        <v>TUTIN</v>
      </c>
      <c r="S80" t="s">
        <v>1512</v>
      </c>
    </row>
    <row r="81" spans="4:19">
      <c r="D81" s="162">
        <v>60</v>
      </c>
      <c r="E81" s="285">
        <v>89</v>
      </c>
      <c r="F81" s="9" t="s">
        <v>1426</v>
      </c>
      <c r="G81" s="9" t="s">
        <v>294</v>
      </c>
      <c r="H81" s="4">
        <v>89</v>
      </c>
      <c r="I81" s="4">
        <v>4</v>
      </c>
      <c r="J81" s="4">
        <v>13</v>
      </c>
      <c r="K81" s="4"/>
      <c r="L81" s="4" t="s">
        <v>1556</v>
      </c>
      <c r="M81" s="285">
        <f t="shared" si="5"/>
        <v>89</v>
      </c>
      <c r="N81" s="9" t="s">
        <v>1426</v>
      </c>
      <c r="O81" s="9" t="str">
        <f t="shared" si="7"/>
        <v>РЕКОВАЦ</v>
      </c>
      <c r="Q81" s="4">
        <v>105</v>
      </c>
      <c r="R81" s="4" t="str">
        <f t="shared" si="6"/>
        <v>UB</v>
      </c>
      <c r="S81" t="s">
        <v>1512</v>
      </c>
    </row>
    <row r="82" spans="4:19">
      <c r="D82" s="162">
        <v>61</v>
      </c>
      <c r="E82" s="285">
        <v>91</v>
      </c>
      <c r="F82" s="9" t="s">
        <v>1427</v>
      </c>
      <c r="G82" s="9" t="s">
        <v>300</v>
      </c>
      <c r="H82" s="4">
        <v>91</v>
      </c>
      <c r="I82" s="4">
        <v>4</v>
      </c>
      <c r="J82" s="4">
        <v>16</v>
      </c>
      <c r="K82" s="4"/>
      <c r="L82" s="4" t="s">
        <v>1559</v>
      </c>
      <c r="M82" s="285">
        <f t="shared" si="5"/>
        <v>91</v>
      </c>
      <c r="N82" s="9" t="s">
        <v>1427</v>
      </c>
      <c r="O82" s="9" t="str">
        <f t="shared" si="7"/>
        <v>СЈЕНИЦА</v>
      </c>
      <c r="Q82" s="4">
        <v>108</v>
      </c>
      <c r="R82" s="4" t="str">
        <f t="shared" si="6"/>
        <v>VARVARIN</v>
      </c>
      <c r="S82" t="s">
        <v>1512</v>
      </c>
    </row>
    <row r="83" spans="4:19">
      <c r="D83" s="32">
        <v>130</v>
      </c>
      <c r="E83" s="285">
        <v>92</v>
      </c>
      <c r="F83" s="9" t="s">
        <v>1496</v>
      </c>
      <c r="G83" s="9" t="s">
        <v>301</v>
      </c>
      <c r="H83" s="4">
        <v>92</v>
      </c>
      <c r="I83" s="4">
        <v>2</v>
      </c>
      <c r="J83" s="4">
        <v>10</v>
      </c>
      <c r="K83" s="4"/>
      <c r="L83" s="4" t="s">
        <v>1553</v>
      </c>
      <c r="M83" s="285">
        <f t="shared" si="5"/>
        <v>92</v>
      </c>
      <c r="N83" s="9" t="s">
        <v>1496</v>
      </c>
      <c r="O83" s="9" t="str">
        <f t="shared" si="7"/>
        <v>СМЕДЕРЕВО</v>
      </c>
      <c r="Q83" s="4">
        <v>109</v>
      </c>
      <c r="R83" s="4" t="str">
        <f t="shared" si="6"/>
        <v>VELIKA PLANA</v>
      </c>
      <c r="S83" t="s">
        <v>1512</v>
      </c>
    </row>
    <row r="84" spans="4:19">
      <c r="D84" s="162">
        <v>62</v>
      </c>
      <c r="E84" s="285">
        <v>93</v>
      </c>
      <c r="F84" s="9" t="s">
        <v>1428</v>
      </c>
      <c r="G84" s="9" t="s">
        <v>302</v>
      </c>
      <c r="H84" s="4">
        <v>93</v>
      </c>
      <c r="I84" s="4">
        <v>3</v>
      </c>
      <c r="J84" s="4">
        <v>10</v>
      </c>
      <c r="K84" s="4">
        <v>1</v>
      </c>
      <c r="L84" s="4" t="s">
        <v>1553</v>
      </c>
      <c r="M84" s="285">
        <f t="shared" si="5"/>
        <v>93</v>
      </c>
      <c r="N84" s="9" t="s">
        <v>1428</v>
      </c>
      <c r="O84" s="9" t="str">
        <f t="shared" si="7"/>
        <v>СМЕДЕРЕВСКА ПАЛАНКА</v>
      </c>
      <c r="Q84" s="4">
        <v>110</v>
      </c>
      <c r="R84" s="4" t="str">
        <f t="shared" si="6"/>
        <v>VELIKO GRADIŠTE</v>
      </c>
      <c r="S84" t="s">
        <v>1512</v>
      </c>
    </row>
    <row r="85" spans="4:19">
      <c r="D85" s="162">
        <v>63</v>
      </c>
      <c r="E85" s="285">
        <v>94</v>
      </c>
      <c r="F85" s="9" t="s">
        <v>1429</v>
      </c>
      <c r="G85" s="9" t="s">
        <v>303</v>
      </c>
      <c r="H85" s="4">
        <v>94</v>
      </c>
      <c r="I85" s="4">
        <v>3</v>
      </c>
      <c r="J85" s="4">
        <v>15</v>
      </c>
      <c r="K85" s="4"/>
      <c r="L85" s="4" t="s">
        <v>1558</v>
      </c>
      <c r="M85" s="285">
        <f t="shared" si="5"/>
        <v>94</v>
      </c>
      <c r="N85" s="9" t="s">
        <v>1429</v>
      </c>
      <c r="O85" s="9" t="str">
        <f t="shared" si="7"/>
        <v>СОКОБАЊА</v>
      </c>
      <c r="Q85" s="4">
        <v>111</v>
      </c>
      <c r="R85" s="4" t="str">
        <f t="shared" si="6"/>
        <v>VLADIČIN HAN</v>
      </c>
      <c r="S85" t="s">
        <v>1512</v>
      </c>
    </row>
    <row r="86" spans="4:19">
      <c r="D86" s="162">
        <v>64</v>
      </c>
      <c r="E86" s="285">
        <v>95</v>
      </c>
      <c r="F86" s="9" t="s">
        <v>1430</v>
      </c>
      <c r="G86" s="9" t="s">
        <v>310</v>
      </c>
      <c r="H86" s="4">
        <v>95</v>
      </c>
      <c r="I86" s="4">
        <v>4</v>
      </c>
      <c r="J86" s="4">
        <v>24</v>
      </c>
      <c r="K86" s="4"/>
      <c r="L86" s="4" t="s">
        <v>1567</v>
      </c>
      <c r="M86" s="285">
        <f t="shared" si="5"/>
        <v>95</v>
      </c>
      <c r="N86" s="9" t="s">
        <v>1430</v>
      </c>
      <c r="O86" s="9" t="str">
        <f t="shared" si="7"/>
        <v>СУРДУЛИЦА</v>
      </c>
      <c r="Q86" s="4">
        <v>112</v>
      </c>
      <c r="R86" s="4" t="str">
        <f t="shared" si="6"/>
        <v>VLADIMIRCI</v>
      </c>
      <c r="S86" t="s">
        <v>1512</v>
      </c>
    </row>
    <row r="87" spans="4:19">
      <c r="D87" s="32">
        <v>131</v>
      </c>
      <c r="E87" s="285">
        <v>96</v>
      </c>
      <c r="F87" s="9" t="s">
        <v>1497</v>
      </c>
      <c r="G87" s="9" t="s">
        <v>236</v>
      </c>
      <c r="H87" s="4">
        <v>96</v>
      </c>
      <c r="I87" s="4">
        <v>2</v>
      </c>
      <c r="J87" s="4">
        <v>13</v>
      </c>
      <c r="K87" s="4"/>
      <c r="L87" s="4" t="s">
        <v>1556</v>
      </c>
      <c r="M87" s="285">
        <f t="shared" si="5"/>
        <v>96</v>
      </c>
      <c r="N87" s="9" t="s">
        <v>1497</v>
      </c>
      <c r="O87" s="9" t="str">
        <f t="shared" si="7"/>
        <v>ЈАГОДИНА</v>
      </c>
      <c r="Q87" s="4">
        <v>113</v>
      </c>
      <c r="R87" s="4" t="str">
        <f t="shared" si="6"/>
        <v>VLASOTINCE</v>
      </c>
      <c r="S87" t="s">
        <v>1512</v>
      </c>
    </row>
    <row r="88" spans="4:19">
      <c r="D88" s="162">
        <v>65</v>
      </c>
      <c r="E88" s="285">
        <v>97</v>
      </c>
      <c r="F88" s="9" t="s">
        <v>1431</v>
      </c>
      <c r="G88" s="9" t="s">
        <v>296</v>
      </c>
      <c r="H88" s="4">
        <v>97</v>
      </c>
      <c r="I88" s="4">
        <v>3</v>
      </c>
      <c r="J88" s="4">
        <v>13</v>
      </c>
      <c r="K88" s="4"/>
      <c r="L88" s="4" t="s">
        <v>1556</v>
      </c>
      <c r="M88" s="285">
        <f t="shared" si="5"/>
        <v>97</v>
      </c>
      <c r="N88" s="9" t="s">
        <v>1431</v>
      </c>
      <c r="O88" s="9" t="str">
        <f t="shared" si="7"/>
        <v>СВИЛАЈНАЦ</v>
      </c>
      <c r="Q88" s="4">
        <v>115</v>
      </c>
      <c r="R88" s="4" t="str">
        <f t="shared" si="6"/>
        <v>VRNJAČKA BANJA</v>
      </c>
      <c r="S88" t="s">
        <v>1512</v>
      </c>
    </row>
    <row r="89" spans="4:19">
      <c r="D89" s="162">
        <v>66</v>
      </c>
      <c r="E89" s="285">
        <v>98</v>
      </c>
      <c r="F89" s="9" t="s">
        <v>1432</v>
      </c>
      <c r="G89" s="9" t="s">
        <v>297</v>
      </c>
      <c r="H89" s="4">
        <v>98</v>
      </c>
      <c r="I89" s="4">
        <v>4</v>
      </c>
      <c r="J89" s="4">
        <v>20</v>
      </c>
      <c r="K89" s="4"/>
      <c r="L89" s="4" t="s">
        <v>1563</v>
      </c>
      <c r="M89" s="285">
        <f t="shared" si="5"/>
        <v>98</v>
      </c>
      <c r="N89" s="9" t="s">
        <v>1432</v>
      </c>
      <c r="O89" s="9" t="str">
        <f t="shared" si="7"/>
        <v>СВРЉИГ</v>
      </c>
      <c r="Q89" s="4">
        <v>117</v>
      </c>
      <c r="R89" s="4" t="str">
        <f t="shared" si="6"/>
        <v>ŽABARI</v>
      </c>
      <c r="S89" t="s">
        <v>1512</v>
      </c>
    </row>
    <row r="90" spans="4:19">
      <c r="D90" s="32">
        <v>132</v>
      </c>
      <c r="E90" s="285">
        <v>99</v>
      </c>
      <c r="F90" s="9" t="s">
        <v>1498</v>
      </c>
      <c r="G90" s="9" t="s">
        <v>325</v>
      </c>
      <c r="H90" s="4">
        <v>99</v>
      </c>
      <c r="I90" s="4">
        <v>1</v>
      </c>
      <c r="J90" s="4">
        <v>8</v>
      </c>
      <c r="K90" s="4"/>
      <c r="L90" s="4" t="s">
        <v>1551</v>
      </c>
      <c r="M90" s="285">
        <f t="shared" si="5"/>
        <v>99</v>
      </c>
      <c r="N90" s="9" t="s">
        <v>1498</v>
      </c>
      <c r="O90" s="9" t="str">
        <f t="shared" si="7"/>
        <v>ШАБАЦ</v>
      </c>
      <c r="Q90" s="4">
        <v>118</v>
      </c>
      <c r="R90" s="4" t="str">
        <f t="shared" si="6"/>
        <v>ŽAGUBICA</v>
      </c>
      <c r="S90" t="s">
        <v>1512</v>
      </c>
    </row>
    <row r="91" spans="4:19">
      <c r="D91" s="32">
        <v>133</v>
      </c>
      <c r="E91" s="285">
        <v>100</v>
      </c>
      <c r="F91" s="9" t="s">
        <v>1499</v>
      </c>
      <c r="G91" s="9" t="s">
        <v>320</v>
      </c>
      <c r="H91" s="4">
        <v>100</v>
      </c>
      <c r="I91" s="4">
        <v>1</v>
      </c>
      <c r="J91" s="4">
        <v>16</v>
      </c>
      <c r="K91" s="4"/>
      <c r="L91" s="4" t="s">
        <v>1559</v>
      </c>
      <c r="M91" s="285">
        <f t="shared" si="5"/>
        <v>100</v>
      </c>
      <c r="N91" s="9" t="s">
        <v>1499</v>
      </c>
      <c r="O91" s="9" t="str">
        <f t="shared" si="7"/>
        <v>УЖИЦЕ</v>
      </c>
      <c r="Q91" s="4">
        <v>119</v>
      </c>
      <c r="R91" s="4" t="str">
        <f t="shared" si="6"/>
        <v>ŽITORAĐA</v>
      </c>
      <c r="S91" t="s">
        <v>1512</v>
      </c>
    </row>
    <row r="92" spans="4:19">
      <c r="D92" s="162">
        <v>67</v>
      </c>
      <c r="E92" s="285">
        <v>101</v>
      </c>
      <c r="F92" s="9" t="s">
        <v>1433</v>
      </c>
      <c r="G92" s="9" t="s">
        <v>313</v>
      </c>
      <c r="H92" s="4">
        <v>101</v>
      </c>
      <c r="I92" s="4">
        <v>2</v>
      </c>
      <c r="J92" s="4">
        <v>12</v>
      </c>
      <c r="K92" s="4"/>
      <c r="L92" s="4" t="s">
        <v>1555</v>
      </c>
      <c r="M92" s="285">
        <f t="shared" si="5"/>
        <v>101</v>
      </c>
      <c r="N92" s="9" t="s">
        <v>1433</v>
      </c>
      <c r="O92" s="9" t="str">
        <f t="shared" si="7"/>
        <v>ТОПОЛА</v>
      </c>
      <c r="Q92" s="4">
        <v>121</v>
      </c>
      <c r="R92" s="4" t="str">
        <f t="shared" si="6"/>
        <v>LAPOVO</v>
      </c>
      <c r="S92" t="s">
        <v>1512</v>
      </c>
    </row>
    <row r="93" spans="4:19">
      <c r="D93" s="162">
        <v>68</v>
      </c>
      <c r="E93" s="285">
        <v>102</v>
      </c>
      <c r="F93" s="9" t="s">
        <v>1434</v>
      </c>
      <c r="G93" s="9" t="s">
        <v>314</v>
      </c>
      <c r="H93" s="4">
        <v>102</v>
      </c>
      <c r="I93" s="4">
        <v>4</v>
      </c>
      <c r="J93" s="4">
        <v>24</v>
      </c>
      <c r="K93" s="4"/>
      <c r="L93" s="4" t="s">
        <v>1567</v>
      </c>
      <c r="M93" s="285">
        <f t="shared" si="5"/>
        <v>102</v>
      </c>
      <c r="N93" s="9" t="s">
        <v>1434</v>
      </c>
      <c r="O93" s="9" t="str">
        <f t="shared" si="7"/>
        <v>ТРГОВИШТЕ</v>
      </c>
      <c r="Q93" s="4">
        <v>201</v>
      </c>
      <c r="R93" s="4" t="str">
        <f t="shared" si="6"/>
        <v>ADA</v>
      </c>
      <c r="S93" t="s">
        <v>1512</v>
      </c>
    </row>
    <row r="94" spans="4:19">
      <c r="D94" s="162">
        <v>69</v>
      </c>
      <c r="E94" s="285">
        <v>103</v>
      </c>
      <c r="F94" s="9" t="s">
        <v>1435</v>
      </c>
      <c r="G94" s="9" t="s">
        <v>315</v>
      </c>
      <c r="H94" s="4">
        <v>103</v>
      </c>
      <c r="I94" s="4">
        <v>3</v>
      </c>
      <c r="J94" s="4">
        <v>19</v>
      </c>
      <c r="K94" s="4"/>
      <c r="L94" s="4" t="s">
        <v>1562</v>
      </c>
      <c r="M94" s="285">
        <f t="shared" si="5"/>
        <v>103</v>
      </c>
      <c r="N94" s="9" t="s">
        <v>1435</v>
      </c>
      <c r="O94" s="9" t="str">
        <f t="shared" si="7"/>
        <v>ТРСТЕНИК</v>
      </c>
      <c r="Q94" s="4">
        <v>202</v>
      </c>
      <c r="R94" s="4" t="str">
        <f t="shared" si="6"/>
        <v>ALIBUNAR</v>
      </c>
      <c r="S94" t="s">
        <v>1512</v>
      </c>
    </row>
    <row r="95" spans="4:19">
      <c r="D95" s="162">
        <v>70</v>
      </c>
      <c r="E95" s="285">
        <v>104</v>
      </c>
      <c r="F95" s="9" t="s">
        <v>1436</v>
      </c>
      <c r="G95" s="9" t="s">
        <v>316</v>
      </c>
      <c r="H95" s="4">
        <v>104</v>
      </c>
      <c r="I95" s="4">
        <v>4</v>
      </c>
      <c r="J95" s="4">
        <v>18</v>
      </c>
      <c r="K95" s="4"/>
      <c r="L95" s="4" t="s">
        <v>1561</v>
      </c>
      <c r="M95" s="285">
        <f t="shared" si="5"/>
        <v>104</v>
      </c>
      <c r="N95" s="9" t="s">
        <v>1436</v>
      </c>
      <c r="O95" s="9" t="str">
        <f t="shared" si="7"/>
        <v>ТУТИН</v>
      </c>
      <c r="Q95" s="4">
        <v>203</v>
      </c>
      <c r="R95" s="4" t="str">
        <f t="shared" si="6"/>
        <v>APATIN</v>
      </c>
      <c r="S95" t="s">
        <v>1512</v>
      </c>
    </row>
    <row r="96" spans="4:19">
      <c r="D96" s="162">
        <v>71</v>
      </c>
      <c r="E96" s="285">
        <v>105</v>
      </c>
      <c r="F96" s="9" t="s">
        <v>1437</v>
      </c>
      <c r="G96" s="9" t="s">
        <v>319</v>
      </c>
      <c r="H96" s="4">
        <v>105</v>
      </c>
      <c r="I96" s="4">
        <v>3</v>
      </c>
      <c r="J96" s="4">
        <v>9</v>
      </c>
      <c r="K96" s="4"/>
      <c r="L96" s="4" t="s">
        <v>1552</v>
      </c>
      <c r="M96" s="285">
        <f t="shared" si="5"/>
        <v>105</v>
      </c>
      <c r="N96" s="9" t="s">
        <v>1437</v>
      </c>
      <c r="O96" s="9" t="str">
        <f t="shared" si="7"/>
        <v>УБ</v>
      </c>
      <c r="Q96" s="4">
        <v>204</v>
      </c>
      <c r="R96" s="4" t="str">
        <f t="shared" si="6"/>
        <v>BAČ</v>
      </c>
      <c r="S96" t="s">
        <v>1512</v>
      </c>
    </row>
    <row r="97" spans="4:19">
      <c r="D97" s="32">
        <v>134</v>
      </c>
      <c r="E97" s="285">
        <v>107</v>
      </c>
      <c r="F97" s="9" t="s">
        <v>1500</v>
      </c>
      <c r="G97" s="9" t="s">
        <v>209</v>
      </c>
      <c r="H97" s="4">
        <v>107</v>
      </c>
      <c r="I97" s="4">
        <v>2</v>
      </c>
      <c r="J97" s="4">
        <v>9</v>
      </c>
      <c r="K97" s="4"/>
      <c r="L97" s="4" t="s">
        <v>1552</v>
      </c>
      <c r="M97" s="285">
        <f t="shared" si="5"/>
        <v>107</v>
      </c>
      <c r="N97" s="9" t="s">
        <v>1500</v>
      </c>
      <c r="O97" s="9" t="str">
        <f t="shared" si="7"/>
        <v>ВАЉЕВО</v>
      </c>
      <c r="Q97" s="4">
        <v>205</v>
      </c>
      <c r="R97" s="4" t="str">
        <f t="shared" si="6"/>
        <v>BAČKA PALANKA</v>
      </c>
      <c r="S97" t="s">
        <v>1512</v>
      </c>
    </row>
    <row r="98" spans="4:19">
      <c r="D98" s="162">
        <v>72</v>
      </c>
      <c r="E98" s="285">
        <v>108</v>
      </c>
      <c r="F98" s="9" t="s">
        <v>1438</v>
      </c>
      <c r="G98" s="9" t="s">
        <v>210</v>
      </c>
      <c r="H98" s="4">
        <v>108</v>
      </c>
      <c r="I98" s="4">
        <v>4</v>
      </c>
      <c r="J98" s="4">
        <v>19</v>
      </c>
      <c r="K98" s="4"/>
      <c r="L98" s="4" t="s">
        <v>1562</v>
      </c>
      <c r="M98" s="285">
        <f t="shared" ref="M98:M132" si="8">+H98</f>
        <v>108</v>
      </c>
      <c r="N98" s="9" t="s">
        <v>1438</v>
      </c>
      <c r="O98" s="9" t="str">
        <f t="shared" si="7"/>
        <v>ВАРВАРИН</v>
      </c>
      <c r="Q98" s="4">
        <v>206</v>
      </c>
      <c r="R98" s="4" t="str">
        <f t="shared" si="6"/>
        <v>BAČKA TOPOLA</v>
      </c>
      <c r="S98" t="s">
        <v>1512</v>
      </c>
    </row>
    <row r="99" spans="4:19">
      <c r="D99" s="162">
        <v>73</v>
      </c>
      <c r="E99" s="285">
        <v>109</v>
      </c>
      <c r="F99" s="9" t="s">
        <v>1439</v>
      </c>
      <c r="G99" s="9" t="s">
        <v>211</v>
      </c>
      <c r="H99" s="4">
        <v>109</v>
      </c>
      <c r="I99" s="4">
        <v>3</v>
      </c>
      <c r="J99" s="4">
        <v>10</v>
      </c>
      <c r="K99" s="4"/>
      <c r="L99" s="4" t="s">
        <v>1553</v>
      </c>
      <c r="M99" s="285">
        <f t="shared" si="8"/>
        <v>109</v>
      </c>
      <c r="N99" s="9" t="s">
        <v>1439</v>
      </c>
      <c r="O99" s="9" t="str">
        <f t="shared" si="7"/>
        <v>ВЕЛИКА ПЛАНА</v>
      </c>
      <c r="Q99" s="4">
        <v>207</v>
      </c>
      <c r="R99" s="4" t="str">
        <f t="shared" ref="R99:R129" si="9">+VLOOKUP(Q99,M$12:N$182,2,FALSE)</f>
        <v>BAČKI PETROVAC</v>
      </c>
      <c r="S99" t="s">
        <v>1512</v>
      </c>
    </row>
    <row r="100" spans="4:19">
      <c r="D100" s="162">
        <v>74</v>
      </c>
      <c r="E100" s="285">
        <v>110</v>
      </c>
      <c r="F100" s="9" t="s">
        <v>1440</v>
      </c>
      <c r="G100" s="9" t="s">
        <v>212</v>
      </c>
      <c r="H100" s="4">
        <v>110</v>
      </c>
      <c r="I100" s="4">
        <v>3</v>
      </c>
      <c r="J100" s="4">
        <v>11</v>
      </c>
      <c r="K100" s="4"/>
      <c r="L100" s="4" t="s">
        <v>1554</v>
      </c>
      <c r="M100" s="285">
        <f t="shared" si="8"/>
        <v>110</v>
      </c>
      <c r="N100" s="9" t="s">
        <v>1440</v>
      </c>
      <c r="O100" s="9" t="str">
        <f t="shared" si="7"/>
        <v>ВЕЛИКО ГРАДИШТЕ</v>
      </c>
      <c r="Q100" s="4">
        <v>208</v>
      </c>
      <c r="R100" s="4" t="str">
        <f t="shared" si="9"/>
        <v>BEČEJ</v>
      </c>
      <c r="S100" t="s">
        <v>1512</v>
      </c>
    </row>
    <row r="101" spans="4:19">
      <c r="D101" s="162">
        <v>75</v>
      </c>
      <c r="E101" s="285">
        <v>111</v>
      </c>
      <c r="F101" s="9" t="s">
        <v>1441</v>
      </c>
      <c r="G101" s="9" t="s">
        <v>214</v>
      </c>
      <c r="H101" s="4">
        <v>111</v>
      </c>
      <c r="I101" s="4">
        <v>4</v>
      </c>
      <c r="J101" s="4">
        <v>24</v>
      </c>
      <c r="K101" s="4"/>
      <c r="L101" s="4" t="s">
        <v>1567</v>
      </c>
      <c r="M101" s="285">
        <f t="shared" si="8"/>
        <v>111</v>
      </c>
      <c r="N101" s="9" t="s">
        <v>1441</v>
      </c>
      <c r="O101" s="9" t="str">
        <f t="shared" si="7"/>
        <v>ВЛАДИЧИН ХАН</v>
      </c>
      <c r="Q101" s="4">
        <v>209</v>
      </c>
      <c r="R101" s="4" t="str">
        <f t="shared" si="9"/>
        <v>BELA CRKVA</v>
      </c>
      <c r="S101" t="s">
        <v>1512</v>
      </c>
    </row>
    <row r="102" spans="4:19">
      <c r="D102" s="162">
        <v>76</v>
      </c>
      <c r="E102" s="285">
        <v>112</v>
      </c>
      <c r="F102" s="9" t="s">
        <v>1442</v>
      </c>
      <c r="G102" s="9" t="s">
        <v>213</v>
      </c>
      <c r="H102" s="4">
        <v>112</v>
      </c>
      <c r="I102" s="4">
        <v>3</v>
      </c>
      <c r="J102" s="4">
        <v>8</v>
      </c>
      <c r="K102" s="4"/>
      <c r="L102" s="4" t="s">
        <v>1551</v>
      </c>
      <c r="M102" s="285">
        <f t="shared" si="8"/>
        <v>112</v>
      </c>
      <c r="N102" s="9" t="s">
        <v>1442</v>
      </c>
      <c r="O102" s="9" t="str">
        <f t="shared" si="7"/>
        <v>ВЛАДИМИРЦИ</v>
      </c>
      <c r="Q102" s="4">
        <v>210</v>
      </c>
      <c r="R102" s="4" t="str">
        <f t="shared" si="9"/>
        <v>BEOČIN</v>
      </c>
      <c r="S102" t="s">
        <v>1512</v>
      </c>
    </row>
    <row r="103" spans="4:19">
      <c r="D103" s="162">
        <v>77</v>
      </c>
      <c r="E103" s="285">
        <v>113</v>
      </c>
      <c r="F103" s="9" t="s">
        <v>1443</v>
      </c>
      <c r="G103" s="9" t="s">
        <v>215</v>
      </c>
      <c r="H103" s="4">
        <v>113</v>
      </c>
      <c r="I103" s="4">
        <v>4</v>
      </c>
      <c r="J103" s="4">
        <v>23</v>
      </c>
      <c r="K103" s="4"/>
      <c r="L103" s="4" t="s">
        <v>1566</v>
      </c>
      <c r="M103" s="285">
        <f t="shared" si="8"/>
        <v>113</v>
      </c>
      <c r="N103" s="9" t="s">
        <v>1443</v>
      </c>
      <c r="O103" s="9" t="str">
        <f t="shared" si="7"/>
        <v>ВЛАСОТИНЦЕ</v>
      </c>
      <c r="Q103" s="4">
        <v>211</v>
      </c>
      <c r="R103" s="4" t="str">
        <f t="shared" si="9"/>
        <v>ČOKA</v>
      </c>
      <c r="S103" t="s">
        <v>1512</v>
      </c>
    </row>
    <row r="104" spans="4:19">
      <c r="D104" s="32">
        <v>135</v>
      </c>
      <c r="E104" s="285">
        <v>114</v>
      </c>
      <c r="F104" s="9" t="s">
        <v>1501</v>
      </c>
      <c r="G104" s="9" t="s">
        <v>216</v>
      </c>
      <c r="H104" s="4">
        <v>114</v>
      </c>
      <c r="I104" s="4">
        <v>2</v>
      </c>
      <c r="J104" s="4">
        <v>24</v>
      </c>
      <c r="K104" s="4">
        <v>1</v>
      </c>
      <c r="L104" s="4" t="s">
        <v>1567</v>
      </c>
      <c r="M104" s="285">
        <f t="shared" si="8"/>
        <v>114</v>
      </c>
      <c r="N104" s="9" t="s">
        <v>1501</v>
      </c>
      <c r="O104" s="9" t="str">
        <f t="shared" si="7"/>
        <v>ВРАЊЕ</v>
      </c>
      <c r="Q104" s="4">
        <v>212</v>
      </c>
      <c r="R104" s="4" t="str">
        <f t="shared" si="9"/>
        <v>INĐIJA</v>
      </c>
      <c r="S104" t="s">
        <v>1512</v>
      </c>
    </row>
    <row r="105" spans="4:19">
      <c r="D105" s="162">
        <v>78</v>
      </c>
      <c r="E105" s="285">
        <v>115</v>
      </c>
      <c r="F105" s="9" t="s">
        <v>1444</v>
      </c>
      <c r="G105" s="9" t="s">
        <v>218</v>
      </c>
      <c r="H105" s="4">
        <v>115</v>
      </c>
      <c r="I105" s="4">
        <v>2</v>
      </c>
      <c r="J105" s="4">
        <v>18</v>
      </c>
      <c r="K105" s="4"/>
      <c r="L105" s="4" t="s">
        <v>1561</v>
      </c>
      <c r="M105" s="285">
        <f t="shared" si="8"/>
        <v>115</v>
      </c>
      <c r="N105" s="9" t="s">
        <v>1444</v>
      </c>
      <c r="O105" s="9" t="str">
        <f t="shared" si="7"/>
        <v>ВРЊАЧКА БАЊА</v>
      </c>
      <c r="Q105" s="4">
        <v>213</v>
      </c>
      <c r="R105" s="4" t="str">
        <f t="shared" si="9"/>
        <v>IRIG</v>
      </c>
      <c r="S105" t="s">
        <v>1512</v>
      </c>
    </row>
    <row r="106" spans="4:19">
      <c r="D106" s="32">
        <v>136</v>
      </c>
      <c r="E106" s="285">
        <v>116</v>
      </c>
      <c r="F106" s="9" t="s">
        <v>1502</v>
      </c>
      <c r="G106" s="9" t="s">
        <v>231</v>
      </c>
      <c r="H106" s="4">
        <v>116</v>
      </c>
      <c r="I106" s="4">
        <v>2</v>
      </c>
      <c r="J106" s="4">
        <v>15</v>
      </c>
      <c r="K106" s="4">
        <v>1</v>
      </c>
      <c r="L106" s="4" t="s">
        <v>1558</v>
      </c>
      <c r="M106" s="285">
        <f t="shared" si="8"/>
        <v>116</v>
      </c>
      <c r="N106" s="9" t="s">
        <v>1502</v>
      </c>
      <c r="O106" s="9" t="str">
        <f t="shared" si="7"/>
        <v>ЗАЈЕЧАР</v>
      </c>
      <c r="Q106" s="4">
        <v>214</v>
      </c>
      <c r="R106" s="4" t="str">
        <f t="shared" si="9"/>
        <v>KANJIŽA</v>
      </c>
      <c r="S106" t="s">
        <v>1512</v>
      </c>
    </row>
    <row r="107" spans="4:19">
      <c r="D107" s="162">
        <v>79</v>
      </c>
      <c r="E107" s="285">
        <v>117</v>
      </c>
      <c r="F107" s="9" t="s">
        <v>1445</v>
      </c>
      <c r="G107" s="9" t="s">
        <v>227</v>
      </c>
      <c r="H107" s="4">
        <v>117</v>
      </c>
      <c r="I107" s="4">
        <v>3</v>
      </c>
      <c r="J107" s="4">
        <v>11</v>
      </c>
      <c r="K107" s="4"/>
      <c r="L107" s="4" t="s">
        <v>1554</v>
      </c>
      <c r="M107" s="285">
        <f t="shared" si="8"/>
        <v>117</v>
      </c>
      <c r="N107" s="9" t="s">
        <v>1445</v>
      </c>
      <c r="O107" s="9" t="str">
        <f t="shared" si="7"/>
        <v>ЖАБАРИ</v>
      </c>
      <c r="Q107" s="4">
        <v>216</v>
      </c>
      <c r="R107" s="4" t="str">
        <f t="shared" si="9"/>
        <v>KOVAČICA</v>
      </c>
      <c r="S107" t="s">
        <v>1512</v>
      </c>
    </row>
    <row r="108" spans="4:19">
      <c r="D108" s="162">
        <v>80</v>
      </c>
      <c r="E108" s="285">
        <v>118</v>
      </c>
      <c r="F108" s="9" t="s">
        <v>1446</v>
      </c>
      <c r="G108" s="9" t="s">
        <v>228</v>
      </c>
      <c r="H108" s="4">
        <v>118</v>
      </c>
      <c r="I108" s="4">
        <v>4</v>
      </c>
      <c r="J108" s="4">
        <v>11</v>
      </c>
      <c r="K108" s="4"/>
      <c r="L108" s="4" t="s">
        <v>1554</v>
      </c>
      <c r="M108" s="285">
        <f t="shared" si="8"/>
        <v>118</v>
      </c>
      <c r="N108" s="9" t="s">
        <v>1446</v>
      </c>
      <c r="O108" s="9" t="str">
        <f t="shared" si="7"/>
        <v>ЖАГУБИЦА</v>
      </c>
      <c r="Q108" s="4">
        <v>217</v>
      </c>
      <c r="R108" s="4" t="str">
        <f t="shared" si="9"/>
        <v>KOVIN</v>
      </c>
      <c r="S108" t="s">
        <v>1512</v>
      </c>
    </row>
    <row r="109" spans="4:19">
      <c r="D109" s="162">
        <v>81</v>
      </c>
      <c r="E109" s="285">
        <v>119</v>
      </c>
      <c r="F109" s="9" t="s">
        <v>1447</v>
      </c>
      <c r="G109" s="9" t="s">
        <v>230</v>
      </c>
      <c r="H109" s="4">
        <v>119</v>
      </c>
      <c r="I109" s="4">
        <v>4</v>
      </c>
      <c r="J109" s="4">
        <v>21</v>
      </c>
      <c r="K109" s="4"/>
      <c r="L109" s="4" t="s">
        <v>1564</v>
      </c>
      <c r="M109" s="285">
        <f t="shared" si="8"/>
        <v>119</v>
      </c>
      <c r="N109" s="9" t="s">
        <v>1447</v>
      </c>
      <c r="O109" s="9" t="str">
        <f t="shared" si="7"/>
        <v>ЖИТОРАЂА</v>
      </c>
      <c r="Q109" s="4">
        <v>218</v>
      </c>
      <c r="R109" s="4" t="str">
        <f t="shared" si="9"/>
        <v>KULA</v>
      </c>
      <c r="S109" t="s">
        <v>1512</v>
      </c>
    </row>
    <row r="110" spans="4:19">
      <c r="D110" s="162">
        <v>82</v>
      </c>
      <c r="E110" s="285">
        <v>121</v>
      </c>
      <c r="F110" s="9" t="s">
        <v>1448</v>
      </c>
      <c r="G110" s="9" t="s">
        <v>254</v>
      </c>
      <c r="H110" s="4">
        <v>121</v>
      </c>
      <c r="I110" s="4">
        <v>2</v>
      </c>
      <c r="J110" s="4">
        <v>12</v>
      </c>
      <c r="K110" s="4"/>
      <c r="L110" s="4" t="s">
        <v>1555</v>
      </c>
      <c r="M110" s="285">
        <f t="shared" si="8"/>
        <v>121</v>
      </c>
      <c r="N110" s="9" t="s">
        <v>1448</v>
      </c>
      <c r="O110" s="9" t="str">
        <f t="shared" si="7"/>
        <v>ЛАПОВО</v>
      </c>
      <c r="Q110" s="4">
        <v>219</v>
      </c>
      <c r="R110" s="4" t="str">
        <f t="shared" si="9"/>
        <v>MALI IĐOŠ</v>
      </c>
      <c r="S110" t="s">
        <v>1512</v>
      </c>
    </row>
    <row r="111" spans="4:19">
      <c r="D111" s="162">
        <v>83</v>
      </c>
      <c r="E111" s="285">
        <v>201</v>
      </c>
      <c r="F111" s="9" t="s">
        <v>1449</v>
      </c>
      <c r="G111" s="9" t="s">
        <v>182</v>
      </c>
      <c r="H111" s="4">
        <v>201</v>
      </c>
      <c r="I111" s="4">
        <v>2</v>
      </c>
      <c r="J111" s="4">
        <v>3</v>
      </c>
      <c r="K111" s="4"/>
      <c r="L111" s="4" t="s">
        <v>1546</v>
      </c>
      <c r="M111" s="285">
        <f t="shared" si="8"/>
        <v>201</v>
      </c>
      <c r="N111" s="9" t="s">
        <v>1449</v>
      </c>
      <c r="O111" s="9" t="str">
        <f t="shared" si="7"/>
        <v>АДА</v>
      </c>
      <c r="Q111" s="4">
        <v>220</v>
      </c>
      <c r="R111" s="4" t="str">
        <f t="shared" si="9"/>
        <v>NOVA CRNJA</v>
      </c>
      <c r="S111" t="s">
        <v>1512</v>
      </c>
    </row>
    <row r="112" spans="4:19">
      <c r="D112" s="162">
        <v>84</v>
      </c>
      <c r="E112" s="285">
        <v>202</v>
      </c>
      <c r="F112" s="9" t="s">
        <v>1450</v>
      </c>
      <c r="G112" s="9" t="s">
        <v>185</v>
      </c>
      <c r="H112" s="4">
        <v>202</v>
      </c>
      <c r="I112" s="4">
        <v>3</v>
      </c>
      <c r="J112" s="4">
        <v>4</v>
      </c>
      <c r="K112" s="4"/>
      <c r="L112" s="4" t="s">
        <v>1547</v>
      </c>
      <c r="M112" s="285">
        <f t="shared" si="8"/>
        <v>202</v>
      </c>
      <c r="N112" s="9" t="s">
        <v>1450</v>
      </c>
      <c r="O112" s="9" t="str">
        <f t="shared" si="7"/>
        <v>АЛИБУНАР</v>
      </c>
      <c r="Q112" s="4">
        <v>221</v>
      </c>
      <c r="R112" s="4" t="str">
        <f t="shared" si="9"/>
        <v>NOVI BEČEJ</v>
      </c>
      <c r="S112" t="s">
        <v>1512</v>
      </c>
    </row>
    <row r="113" spans="4:19">
      <c r="D113" s="162">
        <v>85</v>
      </c>
      <c r="E113" s="285">
        <v>203</v>
      </c>
      <c r="F113" s="9" t="s">
        <v>1451</v>
      </c>
      <c r="G113" s="9" t="s">
        <v>186</v>
      </c>
      <c r="H113" s="4">
        <v>203</v>
      </c>
      <c r="I113" s="4">
        <v>2</v>
      </c>
      <c r="J113" s="4">
        <v>5</v>
      </c>
      <c r="K113" s="4"/>
      <c r="L113" s="4" t="s">
        <v>1548</v>
      </c>
      <c r="M113" s="285">
        <f t="shared" si="8"/>
        <v>203</v>
      </c>
      <c r="N113" s="9" t="s">
        <v>1451</v>
      </c>
      <c r="O113" s="9" t="str">
        <f t="shared" si="7"/>
        <v>АПАТИН</v>
      </c>
      <c r="Q113" s="4">
        <v>222</v>
      </c>
      <c r="R113" s="4" t="str">
        <f t="shared" si="9"/>
        <v>NOVI KNEŽEVAC</v>
      </c>
      <c r="S113" t="s">
        <v>1512</v>
      </c>
    </row>
    <row r="114" spans="4:19">
      <c r="D114" s="162">
        <v>86</v>
      </c>
      <c r="E114" s="285">
        <v>204</v>
      </c>
      <c r="F114" s="9" t="s">
        <v>1452</v>
      </c>
      <c r="G114" s="9" t="s">
        <v>192</v>
      </c>
      <c r="H114" s="4">
        <v>204</v>
      </c>
      <c r="I114" s="4">
        <v>2</v>
      </c>
      <c r="J114" s="4">
        <v>6</v>
      </c>
      <c r="K114" s="4"/>
      <c r="L114" s="4" t="s">
        <v>1549</v>
      </c>
      <c r="M114" s="285">
        <f t="shared" si="8"/>
        <v>204</v>
      </c>
      <c r="N114" s="9" t="s">
        <v>1452</v>
      </c>
      <c r="O114" s="9" t="str">
        <f t="shared" si="7"/>
        <v>БАЧ</v>
      </c>
      <c r="Q114" s="4">
        <v>224</v>
      </c>
      <c r="R114" s="4" t="str">
        <f t="shared" si="9"/>
        <v>ODŽACI</v>
      </c>
      <c r="S114" t="s">
        <v>1512</v>
      </c>
    </row>
    <row r="115" spans="4:19">
      <c r="D115" s="162">
        <v>87</v>
      </c>
      <c r="E115" s="285">
        <v>205</v>
      </c>
      <c r="F115" s="9" t="s">
        <v>1453</v>
      </c>
      <c r="G115" s="9" t="s">
        <v>193</v>
      </c>
      <c r="H115" s="4">
        <v>205</v>
      </c>
      <c r="I115" s="4">
        <v>1</v>
      </c>
      <c r="J115" s="4">
        <v>6</v>
      </c>
      <c r="K115" s="4"/>
      <c r="L115" s="4" t="s">
        <v>1549</v>
      </c>
      <c r="M115" s="285">
        <f t="shared" si="8"/>
        <v>205</v>
      </c>
      <c r="N115" s="9" t="s">
        <v>1453</v>
      </c>
      <c r="O115" s="9" t="str">
        <f t="shared" si="7"/>
        <v>БАЧКА ПАЛАНКА</v>
      </c>
      <c r="Q115" s="4">
        <v>225</v>
      </c>
      <c r="R115" s="4" t="str">
        <f t="shared" si="9"/>
        <v>OPOVO</v>
      </c>
      <c r="S115" t="s">
        <v>1512</v>
      </c>
    </row>
    <row r="116" spans="4:19">
      <c r="D116" s="162">
        <v>88</v>
      </c>
      <c r="E116" s="285">
        <v>206</v>
      </c>
      <c r="F116" s="9" t="s">
        <v>1454</v>
      </c>
      <c r="G116" s="9" t="s">
        <v>194</v>
      </c>
      <c r="H116" s="4">
        <v>206</v>
      </c>
      <c r="I116" s="4">
        <v>2</v>
      </c>
      <c r="J116" s="4">
        <v>1</v>
      </c>
      <c r="K116" s="4"/>
      <c r="L116" s="4" t="s">
        <v>1544</v>
      </c>
      <c r="M116" s="285">
        <f t="shared" si="8"/>
        <v>206</v>
      </c>
      <c r="N116" s="9" t="s">
        <v>1454</v>
      </c>
      <c r="O116" s="9" t="str">
        <f t="shared" si="7"/>
        <v>БАЧКА ТОПОЛА</v>
      </c>
      <c r="Q116" s="4">
        <v>227</v>
      </c>
      <c r="R116" s="4" t="str">
        <f t="shared" si="9"/>
        <v>PEĆINCI</v>
      </c>
      <c r="S116" t="s">
        <v>1512</v>
      </c>
    </row>
    <row r="117" spans="4:19">
      <c r="D117" s="162">
        <v>89</v>
      </c>
      <c r="E117" s="285">
        <v>207</v>
      </c>
      <c r="F117" s="9" t="s">
        <v>1455</v>
      </c>
      <c r="G117" s="9" t="s">
        <v>195</v>
      </c>
      <c r="H117" s="4">
        <v>207</v>
      </c>
      <c r="I117" s="4">
        <v>3</v>
      </c>
      <c r="J117" s="4">
        <v>6</v>
      </c>
      <c r="K117" s="4"/>
      <c r="L117" s="4" t="s">
        <v>1549</v>
      </c>
      <c r="M117" s="285">
        <f t="shared" si="8"/>
        <v>207</v>
      </c>
      <c r="N117" s="9" t="s">
        <v>1455</v>
      </c>
      <c r="O117" s="9" t="str">
        <f t="shared" si="7"/>
        <v>БАЧКИ ПЕТРОВАЦ</v>
      </c>
      <c r="Q117" s="4">
        <v>228</v>
      </c>
      <c r="R117" s="4" t="str">
        <f t="shared" si="9"/>
        <v>PLANDIŠTE</v>
      </c>
      <c r="S117" t="s">
        <v>1512</v>
      </c>
    </row>
    <row r="118" spans="4:19">
      <c r="D118" s="162">
        <v>90</v>
      </c>
      <c r="E118" s="285">
        <v>208</v>
      </c>
      <c r="F118" s="9" t="s">
        <v>1456</v>
      </c>
      <c r="G118" s="9" t="s">
        <v>200</v>
      </c>
      <c r="H118" s="4">
        <v>208</v>
      </c>
      <c r="I118" s="4">
        <v>2</v>
      </c>
      <c r="J118" s="4">
        <v>6</v>
      </c>
      <c r="K118" s="4"/>
      <c r="L118" s="4" t="s">
        <v>1549</v>
      </c>
      <c r="M118" s="285">
        <f t="shared" si="8"/>
        <v>208</v>
      </c>
      <c r="N118" s="9" t="s">
        <v>1456</v>
      </c>
      <c r="O118" s="9" t="str">
        <f t="shared" si="7"/>
        <v>БЕЧЕЈ</v>
      </c>
      <c r="Q118" s="4">
        <v>229</v>
      </c>
      <c r="R118" s="4" t="str">
        <f t="shared" si="9"/>
        <v>RUMA</v>
      </c>
      <c r="S118" t="s">
        <v>1512</v>
      </c>
    </row>
    <row r="119" spans="4:19">
      <c r="D119" s="162">
        <v>91</v>
      </c>
      <c r="E119" s="285">
        <v>209</v>
      </c>
      <c r="F119" s="9" t="s">
        <v>1457</v>
      </c>
      <c r="G119" s="9" t="s">
        <v>197</v>
      </c>
      <c r="H119" s="4">
        <v>209</v>
      </c>
      <c r="I119" s="4">
        <v>3</v>
      </c>
      <c r="J119" s="4">
        <v>4</v>
      </c>
      <c r="K119" s="4"/>
      <c r="L119" s="4" t="s">
        <v>1547</v>
      </c>
      <c r="M119" s="285">
        <f t="shared" si="8"/>
        <v>209</v>
      </c>
      <c r="N119" s="9" t="s">
        <v>1457</v>
      </c>
      <c r="O119" s="9" t="str">
        <f t="shared" si="7"/>
        <v>БЕЛА ЦРКВА</v>
      </c>
      <c r="Q119" s="4">
        <v>230</v>
      </c>
      <c r="R119" s="4" t="str">
        <f t="shared" si="9"/>
        <v>SEČANJ</v>
      </c>
      <c r="S119" t="s">
        <v>1512</v>
      </c>
    </row>
    <row r="120" spans="4:19">
      <c r="D120" s="162">
        <v>92</v>
      </c>
      <c r="E120" s="285">
        <v>210</v>
      </c>
      <c r="F120" s="9" t="s">
        <v>1458</v>
      </c>
      <c r="G120" s="9" t="s">
        <v>199</v>
      </c>
      <c r="H120" s="4">
        <v>210</v>
      </c>
      <c r="I120" s="4">
        <v>1</v>
      </c>
      <c r="J120" s="4">
        <v>6</v>
      </c>
      <c r="K120" s="4"/>
      <c r="L120" s="4" t="s">
        <v>1549</v>
      </c>
      <c r="M120" s="285">
        <f t="shared" si="8"/>
        <v>210</v>
      </c>
      <c r="N120" s="9" t="s">
        <v>1458</v>
      </c>
      <c r="O120" s="9" t="str">
        <f t="shared" si="7"/>
        <v>БЕОЧИН</v>
      </c>
      <c r="Q120" s="4">
        <v>231</v>
      </c>
      <c r="R120" s="4" t="str">
        <f t="shared" si="9"/>
        <v>SENTA</v>
      </c>
      <c r="S120" t="s">
        <v>1512</v>
      </c>
    </row>
    <row r="121" spans="4:19">
      <c r="D121" s="162">
        <v>93</v>
      </c>
      <c r="E121" s="285">
        <v>211</v>
      </c>
      <c r="F121" s="9" t="s">
        <v>1459</v>
      </c>
      <c r="G121" s="9" t="s">
        <v>324</v>
      </c>
      <c r="H121" s="4">
        <v>211</v>
      </c>
      <c r="I121" s="4">
        <v>4</v>
      </c>
      <c r="J121" s="4">
        <v>3</v>
      </c>
      <c r="K121" s="4"/>
      <c r="L121" s="4" t="s">
        <v>1546</v>
      </c>
      <c r="M121" s="285">
        <f t="shared" si="8"/>
        <v>211</v>
      </c>
      <c r="N121" s="9" t="s">
        <v>1459</v>
      </c>
      <c r="O121" s="9" t="str">
        <f t="shared" si="7"/>
        <v>ЧОКА</v>
      </c>
      <c r="Q121" s="4">
        <v>233</v>
      </c>
      <c r="R121" s="4" t="str">
        <f t="shared" si="9"/>
        <v>SRBOBRAN</v>
      </c>
      <c r="S121" t="s">
        <v>1512</v>
      </c>
    </row>
    <row r="122" spans="4:19">
      <c r="D122" s="162">
        <v>94</v>
      </c>
      <c r="E122" s="285">
        <v>212</v>
      </c>
      <c r="F122" s="9" t="s">
        <v>1460</v>
      </c>
      <c r="G122" s="9" t="s">
        <v>234</v>
      </c>
      <c r="H122" s="4">
        <v>212</v>
      </c>
      <c r="I122" s="4">
        <v>2</v>
      </c>
      <c r="J122" s="4">
        <v>7</v>
      </c>
      <c r="K122" s="4"/>
      <c r="L122" s="4" t="s">
        <v>1550</v>
      </c>
      <c r="M122" s="285">
        <f t="shared" si="8"/>
        <v>212</v>
      </c>
      <c r="N122" s="9" t="s">
        <v>1460</v>
      </c>
      <c r="O122" s="9" t="str">
        <f t="shared" si="7"/>
        <v>ИНЂИЈА</v>
      </c>
      <c r="Q122" s="4">
        <v>235</v>
      </c>
      <c r="R122" s="4" t="str">
        <f t="shared" si="9"/>
        <v>STARA PAZOVA</v>
      </c>
      <c r="S122" t="s">
        <v>1512</v>
      </c>
    </row>
    <row r="123" spans="4:19">
      <c r="D123" s="162">
        <v>95</v>
      </c>
      <c r="E123" s="285">
        <v>213</v>
      </c>
      <c r="F123" s="9" t="s">
        <v>1461</v>
      </c>
      <c r="G123" s="9" t="s">
        <v>235</v>
      </c>
      <c r="H123" s="4">
        <v>213</v>
      </c>
      <c r="I123" s="4">
        <v>3</v>
      </c>
      <c r="J123" s="4">
        <v>7</v>
      </c>
      <c r="K123" s="4"/>
      <c r="L123" s="4" t="s">
        <v>1550</v>
      </c>
      <c r="M123" s="285">
        <f t="shared" si="8"/>
        <v>213</v>
      </c>
      <c r="N123" s="9" t="s">
        <v>1461</v>
      </c>
      <c r="O123" s="9" t="str">
        <f t="shared" si="7"/>
        <v>ИРИГ</v>
      </c>
      <c r="Q123" s="4">
        <v>237</v>
      </c>
      <c r="R123" s="4" t="str">
        <f t="shared" si="9"/>
        <v>ŠID</v>
      </c>
      <c r="S123" t="s">
        <v>1512</v>
      </c>
    </row>
    <row r="124" spans="4:19">
      <c r="D124" s="162">
        <v>96</v>
      </c>
      <c r="E124" s="285">
        <v>214</v>
      </c>
      <c r="F124" s="9" t="s">
        <v>1462</v>
      </c>
      <c r="G124" s="9" t="s">
        <v>237</v>
      </c>
      <c r="H124" s="4">
        <v>214</v>
      </c>
      <c r="I124" s="4">
        <v>1</v>
      </c>
      <c r="J124" s="4">
        <v>3</v>
      </c>
      <c r="K124" s="4"/>
      <c r="L124" s="4" t="s">
        <v>1546</v>
      </c>
      <c r="M124" s="285">
        <f t="shared" si="8"/>
        <v>214</v>
      </c>
      <c r="N124" s="9" t="s">
        <v>1462</v>
      </c>
      <c r="O124" s="9" t="str">
        <f t="shared" si="7"/>
        <v>КАЊИЖА</v>
      </c>
      <c r="Q124" s="4">
        <v>238</v>
      </c>
      <c r="R124" s="4" t="str">
        <f t="shared" si="9"/>
        <v>TEMERIN</v>
      </c>
      <c r="S124" t="s">
        <v>1512</v>
      </c>
    </row>
    <row r="125" spans="4:19">
      <c r="D125" s="32">
        <v>137</v>
      </c>
      <c r="E125" s="285">
        <v>215</v>
      </c>
      <c r="F125" s="9" t="s">
        <v>1503</v>
      </c>
      <c r="G125" s="9" t="s">
        <v>238</v>
      </c>
      <c r="H125" s="4">
        <v>215</v>
      </c>
      <c r="I125" s="4">
        <v>2</v>
      </c>
      <c r="J125" s="4">
        <v>3</v>
      </c>
      <c r="K125" s="4"/>
      <c r="L125" s="4" t="s">
        <v>1546</v>
      </c>
      <c r="M125" s="285">
        <f t="shared" si="8"/>
        <v>215</v>
      </c>
      <c r="N125" s="9" t="s">
        <v>1503</v>
      </c>
      <c r="O125" s="9" t="str">
        <f t="shared" si="7"/>
        <v>КИКИНДА</v>
      </c>
      <c r="Q125" s="4">
        <v>239</v>
      </c>
      <c r="R125" s="4" t="str">
        <f t="shared" si="9"/>
        <v>TITEL</v>
      </c>
      <c r="S125" t="s">
        <v>1512</v>
      </c>
    </row>
    <row r="126" spans="4:19">
      <c r="D126" s="162">
        <v>97</v>
      </c>
      <c r="E126" s="285">
        <v>216</v>
      </c>
      <c r="F126" s="9" t="s">
        <v>1463</v>
      </c>
      <c r="G126" s="9" t="s">
        <v>242</v>
      </c>
      <c r="H126" s="4">
        <v>216</v>
      </c>
      <c r="I126" s="4">
        <v>3</v>
      </c>
      <c r="J126" s="4">
        <v>4</v>
      </c>
      <c r="K126" s="4"/>
      <c r="L126" s="4" t="s">
        <v>1547</v>
      </c>
      <c r="M126" s="285">
        <f t="shared" si="8"/>
        <v>216</v>
      </c>
      <c r="N126" s="9" t="s">
        <v>1463</v>
      </c>
      <c r="O126" s="9" t="str">
        <f t="shared" si="7"/>
        <v>КОВАЧИЦА</v>
      </c>
      <c r="Q126" s="4">
        <v>240</v>
      </c>
      <c r="R126" s="4" t="str">
        <f t="shared" si="9"/>
        <v>VRBAS</v>
      </c>
      <c r="S126" t="s">
        <v>1512</v>
      </c>
    </row>
    <row r="127" spans="4:19">
      <c r="D127" s="162">
        <v>98</v>
      </c>
      <c r="E127" s="285">
        <v>217</v>
      </c>
      <c r="F127" s="9" t="s">
        <v>1464</v>
      </c>
      <c r="G127" s="9" t="s">
        <v>243</v>
      </c>
      <c r="H127" s="4">
        <v>217</v>
      </c>
      <c r="I127" s="4">
        <v>3</v>
      </c>
      <c r="J127" s="4">
        <v>4</v>
      </c>
      <c r="K127" s="4"/>
      <c r="L127" s="4" t="s">
        <v>1547</v>
      </c>
      <c r="M127" s="285">
        <f t="shared" si="8"/>
        <v>217</v>
      </c>
      <c r="N127" s="9" t="s">
        <v>1464</v>
      </c>
      <c r="O127" s="9" t="str">
        <f t="shared" si="7"/>
        <v>КОВИН</v>
      </c>
      <c r="Q127" s="4">
        <v>243</v>
      </c>
      <c r="R127" s="4" t="str">
        <f t="shared" si="9"/>
        <v>ŽABALJ</v>
      </c>
      <c r="S127" t="s">
        <v>1512</v>
      </c>
    </row>
    <row r="128" spans="4:19">
      <c r="D128" s="162">
        <v>99</v>
      </c>
      <c r="E128" s="285">
        <v>218</v>
      </c>
      <c r="F128" s="9" t="s">
        <v>1465</v>
      </c>
      <c r="G128" s="9" t="s">
        <v>250</v>
      </c>
      <c r="H128" s="4">
        <v>218</v>
      </c>
      <c r="I128" s="4">
        <v>2</v>
      </c>
      <c r="J128" s="4">
        <v>5</v>
      </c>
      <c r="K128" s="4"/>
      <c r="L128" s="4" t="s">
        <v>1548</v>
      </c>
      <c r="M128" s="285">
        <f t="shared" si="8"/>
        <v>218</v>
      </c>
      <c r="N128" s="9" t="s">
        <v>1465</v>
      </c>
      <c r="O128" s="9" t="str">
        <f t="shared" si="7"/>
        <v>КУЛА</v>
      </c>
      <c r="Q128" s="4">
        <v>244</v>
      </c>
      <c r="R128" s="4" t="str">
        <f t="shared" si="9"/>
        <v>ŽITIŠTE</v>
      </c>
      <c r="S128" t="s">
        <v>1512</v>
      </c>
    </row>
    <row r="129" spans="4:19">
      <c r="D129" s="162">
        <v>100</v>
      </c>
      <c r="E129" s="285">
        <v>219</v>
      </c>
      <c r="F129" s="9" t="s">
        <v>1466</v>
      </c>
      <c r="G129" s="9" t="s">
        <v>263</v>
      </c>
      <c r="H129" s="4">
        <v>219</v>
      </c>
      <c r="I129" s="4">
        <v>3</v>
      </c>
      <c r="J129" s="4">
        <v>1</v>
      </c>
      <c r="K129" s="4"/>
      <c r="L129" s="4" t="s">
        <v>1544</v>
      </c>
      <c r="M129" s="285">
        <f t="shared" si="8"/>
        <v>219</v>
      </c>
      <c r="N129" s="9" t="s">
        <v>1466</v>
      </c>
      <c r="O129" s="9" t="str">
        <f t="shared" si="7"/>
        <v>МАЛИ ИЂОШ</v>
      </c>
      <c r="Q129" s="4">
        <v>250</v>
      </c>
      <c r="R129" s="4" t="str">
        <f t="shared" si="9"/>
        <v>SREMSKI KARLOVCI</v>
      </c>
      <c r="S129" t="s">
        <v>1512</v>
      </c>
    </row>
    <row r="130" spans="4:19" ht="15.75" thickBot="1">
      <c r="D130" s="162">
        <v>101</v>
      </c>
      <c r="E130" s="285">
        <v>220</v>
      </c>
      <c r="F130" s="9" t="s">
        <v>1467</v>
      </c>
      <c r="G130" s="9" t="s">
        <v>271</v>
      </c>
      <c r="H130" s="4">
        <v>220</v>
      </c>
      <c r="I130" s="4">
        <v>3</v>
      </c>
      <c r="J130" s="4">
        <v>2</v>
      </c>
      <c r="K130" s="4"/>
      <c r="L130" s="4" t="s">
        <v>1545</v>
      </c>
      <c r="M130" s="285">
        <f t="shared" si="8"/>
        <v>220</v>
      </c>
      <c r="N130" s="9" t="s">
        <v>1467</v>
      </c>
      <c r="O130" s="9" t="str">
        <f t="shared" si="7"/>
        <v>НОВА ЦРЊА</v>
      </c>
      <c r="Q130" s="161"/>
      <c r="R130" s="4"/>
      <c r="S130"/>
    </row>
    <row r="131" spans="4:19">
      <c r="D131" s="162">
        <v>102</v>
      </c>
      <c r="E131" s="285">
        <v>221</v>
      </c>
      <c r="F131" s="9" t="s">
        <v>1468</v>
      </c>
      <c r="G131" s="9" t="s">
        <v>272</v>
      </c>
      <c r="H131" s="4">
        <v>221</v>
      </c>
      <c r="I131" s="4">
        <v>2</v>
      </c>
      <c r="J131" s="4">
        <v>2</v>
      </c>
      <c r="K131" s="4"/>
      <c r="L131" s="4" t="s">
        <v>1545</v>
      </c>
      <c r="M131" s="285">
        <f t="shared" si="8"/>
        <v>221</v>
      </c>
      <c r="N131" s="9" t="s">
        <v>1468</v>
      </c>
      <c r="O131" s="9" t="str">
        <f t="shared" si="7"/>
        <v>НОВИ БЕЧЕЈ</v>
      </c>
      <c r="Q131" s="162"/>
      <c r="R131" s="4"/>
      <c r="S131"/>
    </row>
    <row r="132" spans="4:19">
      <c r="D132" s="162">
        <v>103</v>
      </c>
      <c r="E132" s="285">
        <v>222</v>
      </c>
      <c r="F132" s="9" t="s">
        <v>1469</v>
      </c>
      <c r="G132" s="9" t="s">
        <v>273</v>
      </c>
      <c r="H132" s="4">
        <v>222</v>
      </c>
      <c r="I132" s="4">
        <v>2</v>
      </c>
      <c r="J132" s="4">
        <v>3</v>
      </c>
      <c r="K132" s="4"/>
      <c r="L132" s="4" t="s">
        <v>1546</v>
      </c>
      <c r="M132" s="285">
        <f t="shared" si="8"/>
        <v>222</v>
      </c>
      <c r="N132" s="9" t="s">
        <v>1469</v>
      </c>
      <c r="O132" s="9" t="str">
        <f t="shared" si="7"/>
        <v>НОВИ КНЕЖЕВАЦ</v>
      </c>
      <c r="Q132" s="4">
        <v>27</v>
      </c>
      <c r="R132" s="295" t="str">
        <f t="shared" ref="R132:R158" si="10">+VLOOKUP(Q132,M$12:N$182,2,FALSE)</f>
        <v>BOR</v>
      </c>
      <c r="S132" s="282" t="s">
        <v>1513</v>
      </c>
    </row>
    <row r="133" spans="4:19">
      <c r="D133" s="32">
        <v>138</v>
      </c>
      <c r="E133" s="294">
        <v>223</v>
      </c>
      <c r="F133" s="9" t="s">
        <v>1504</v>
      </c>
      <c r="G133" s="9" t="s">
        <v>275</v>
      </c>
      <c r="H133" s="261">
        <v>223</v>
      </c>
      <c r="I133" s="4">
        <v>1</v>
      </c>
      <c r="J133" s="4">
        <v>6</v>
      </c>
      <c r="K133" s="4"/>
      <c r="L133" s="4" t="s">
        <v>1549</v>
      </c>
      <c r="M133" s="294">
        <v>223</v>
      </c>
      <c r="N133" s="9" t="s">
        <v>1504</v>
      </c>
      <c r="O133" s="9" t="str">
        <f t="shared" si="7"/>
        <v>НОВИ САД</v>
      </c>
      <c r="Q133" s="4">
        <v>34</v>
      </c>
      <c r="R133" s="4" t="str">
        <f t="shared" si="10"/>
        <v>ČAČAK</v>
      </c>
      <c r="S133" t="s">
        <v>1513</v>
      </c>
    </row>
    <row r="134" spans="4:19">
      <c r="D134" s="162">
        <v>104</v>
      </c>
      <c r="E134" s="285">
        <v>224</v>
      </c>
      <c r="F134" s="9" t="s">
        <v>1470</v>
      </c>
      <c r="G134" s="9" t="s">
        <v>278</v>
      </c>
      <c r="H134" s="4">
        <v>224</v>
      </c>
      <c r="I134" s="4">
        <v>3</v>
      </c>
      <c r="J134" s="4">
        <v>5</v>
      </c>
      <c r="K134" s="4"/>
      <c r="L134" s="4" t="s">
        <v>1548</v>
      </c>
      <c r="M134" s="285">
        <f t="shared" ref="M134:M155" si="11">+H134</f>
        <v>224</v>
      </c>
      <c r="N134" s="9" t="s">
        <v>1470</v>
      </c>
      <c r="O134" s="9" t="str">
        <f t="shared" si="7"/>
        <v>ОЏАЦИ</v>
      </c>
      <c r="Q134" s="261">
        <v>49</v>
      </c>
      <c r="R134" s="4" t="str">
        <f t="shared" si="10"/>
        <v>KRAGUJEVAC</v>
      </c>
      <c r="S134" t="s">
        <v>1513</v>
      </c>
    </row>
    <row r="135" spans="4:19">
      <c r="D135" s="162">
        <v>105</v>
      </c>
      <c r="E135" s="285">
        <v>225</v>
      </c>
      <c r="F135" s="9" t="s">
        <v>1471</v>
      </c>
      <c r="G135" s="9" t="s">
        <v>276</v>
      </c>
      <c r="H135" s="4">
        <v>225</v>
      </c>
      <c r="I135" s="4">
        <v>3</v>
      </c>
      <c r="J135" s="4">
        <v>4</v>
      </c>
      <c r="K135" s="4"/>
      <c r="L135" s="4" t="s">
        <v>1547</v>
      </c>
      <c r="M135" s="285">
        <f t="shared" si="11"/>
        <v>225</v>
      </c>
      <c r="N135" s="9" t="s">
        <v>1471</v>
      </c>
      <c r="O135" s="9" t="str">
        <f t="shared" si="7"/>
        <v>ОПОВО</v>
      </c>
      <c r="Q135" s="4">
        <v>50</v>
      </c>
      <c r="R135" s="4" t="str">
        <f t="shared" si="10"/>
        <v>KRALJEVO</v>
      </c>
      <c r="S135" t="s">
        <v>1513</v>
      </c>
    </row>
    <row r="136" spans="4:19">
      <c r="D136" s="32">
        <v>139</v>
      </c>
      <c r="E136" s="285">
        <v>226</v>
      </c>
      <c r="F136" s="9" t="s">
        <v>1505</v>
      </c>
      <c r="G136" s="9" t="s">
        <v>279</v>
      </c>
      <c r="H136" s="4">
        <v>226</v>
      </c>
      <c r="I136" s="4">
        <v>1</v>
      </c>
      <c r="J136" s="4">
        <v>4</v>
      </c>
      <c r="K136" s="4"/>
      <c r="L136" s="4" t="s">
        <v>1547</v>
      </c>
      <c r="M136" s="285">
        <f t="shared" si="11"/>
        <v>226</v>
      </c>
      <c r="N136" s="9" t="s">
        <v>1505</v>
      </c>
      <c r="O136" s="9" t="str">
        <f t="shared" si="7"/>
        <v>ПАНЧЕВО</v>
      </c>
      <c r="Q136" s="4">
        <v>52</v>
      </c>
      <c r="R136" s="4" t="str">
        <f t="shared" si="10"/>
        <v>KRUŠEVAC</v>
      </c>
      <c r="S136" t="s">
        <v>1513</v>
      </c>
    </row>
    <row r="137" spans="4:19">
      <c r="D137" s="162">
        <v>106</v>
      </c>
      <c r="E137" s="285">
        <v>227</v>
      </c>
      <c r="F137" s="9" t="s">
        <v>1472</v>
      </c>
      <c r="G137" s="9" t="s">
        <v>282</v>
      </c>
      <c r="H137" s="4">
        <v>227</v>
      </c>
      <c r="I137" s="4">
        <v>1</v>
      </c>
      <c r="J137" s="4">
        <v>7</v>
      </c>
      <c r="K137" s="4"/>
      <c r="L137" s="4" t="s">
        <v>1550</v>
      </c>
      <c r="M137" s="285">
        <f t="shared" si="11"/>
        <v>227</v>
      </c>
      <c r="N137" s="9" t="s">
        <v>1472</v>
      </c>
      <c r="O137" s="9" t="str">
        <f t="shared" si="7"/>
        <v>ПЕЋИНЦИ</v>
      </c>
      <c r="Q137" s="4">
        <v>58</v>
      </c>
      <c r="R137" s="4" t="str">
        <f t="shared" si="10"/>
        <v>LESKOVAC</v>
      </c>
      <c r="S137" t="s">
        <v>1513</v>
      </c>
    </row>
    <row r="138" spans="4:19">
      <c r="D138" s="162">
        <v>107</v>
      </c>
      <c r="E138" s="285">
        <v>228</v>
      </c>
      <c r="F138" s="9" t="s">
        <v>1473</v>
      </c>
      <c r="G138" s="9" t="s">
        <v>284</v>
      </c>
      <c r="H138" s="4">
        <v>228</v>
      </c>
      <c r="I138" s="4">
        <v>4</v>
      </c>
      <c r="J138" s="4">
        <v>4</v>
      </c>
      <c r="K138" s="4"/>
      <c r="L138" s="4" t="s">
        <v>1547</v>
      </c>
      <c r="M138" s="285">
        <f t="shared" si="11"/>
        <v>228</v>
      </c>
      <c r="N138" s="9" t="s">
        <v>1473</v>
      </c>
      <c r="O138" s="9" t="str">
        <f t="shared" si="7"/>
        <v>ПЛАНДИШТЕ</v>
      </c>
      <c r="Q138" s="4">
        <v>59</v>
      </c>
      <c r="R138" s="4" t="str">
        <f t="shared" si="10"/>
        <v>LOZNICA</v>
      </c>
      <c r="S138" t="s">
        <v>1513</v>
      </c>
    </row>
    <row r="139" spans="4:19">
      <c r="D139" s="162">
        <v>108</v>
      </c>
      <c r="E139" s="285">
        <v>229</v>
      </c>
      <c r="F139" s="9" t="s">
        <v>1474</v>
      </c>
      <c r="G139" s="9" t="s">
        <v>295</v>
      </c>
      <c r="H139" s="4">
        <v>229</v>
      </c>
      <c r="I139" s="4">
        <v>2</v>
      </c>
      <c r="J139" s="4">
        <v>7</v>
      </c>
      <c r="K139" s="4"/>
      <c r="L139" s="4" t="s">
        <v>1550</v>
      </c>
      <c r="M139" s="285">
        <f t="shared" si="11"/>
        <v>229</v>
      </c>
      <c r="N139" s="9" t="s">
        <v>1474</v>
      </c>
      <c r="O139" s="9" t="str">
        <f t="shared" si="7"/>
        <v>РУМА</v>
      </c>
      <c r="Q139" s="261">
        <v>73</v>
      </c>
      <c r="R139" s="4" t="str">
        <f t="shared" si="10"/>
        <v>NIŠ</v>
      </c>
      <c r="S139" t="s">
        <v>1513</v>
      </c>
    </row>
    <row r="140" spans="4:19">
      <c r="D140" s="162">
        <v>109</v>
      </c>
      <c r="E140" s="285">
        <v>230</v>
      </c>
      <c r="F140" s="9" t="s">
        <v>1475</v>
      </c>
      <c r="G140" s="9" t="s">
        <v>299</v>
      </c>
      <c r="H140" s="4">
        <v>230</v>
      </c>
      <c r="I140" s="4">
        <v>3</v>
      </c>
      <c r="J140" s="4">
        <v>2</v>
      </c>
      <c r="K140" s="4"/>
      <c r="L140" s="4" t="s">
        <v>1545</v>
      </c>
      <c r="M140" s="285">
        <f t="shared" si="11"/>
        <v>230</v>
      </c>
      <c r="N140" s="9" t="s">
        <v>1475</v>
      </c>
      <c r="O140" s="9" t="str">
        <f t="shared" si="7"/>
        <v>СЕЧАЊ</v>
      </c>
      <c r="Q140" s="4">
        <v>75</v>
      </c>
      <c r="R140" s="4" t="str">
        <f t="shared" si="10"/>
        <v>NOVI PAZAR</v>
      </c>
      <c r="S140" t="s">
        <v>1513</v>
      </c>
    </row>
    <row r="141" spans="4:19">
      <c r="D141" s="162">
        <v>110</v>
      </c>
      <c r="E141" s="285">
        <v>231</v>
      </c>
      <c r="F141" s="9" t="s">
        <v>1476</v>
      </c>
      <c r="G141" s="9" t="s">
        <v>298</v>
      </c>
      <c r="H141" s="4">
        <v>231</v>
      </c>
      <c r="I141" s="4">
        <v>1</v>
      </c>
      <c r="J141" s="4">
        <v>3</v>
      </c>
      <c r="K141" s="4"/>
      <c r="L141" s="4" t="s">
        <v>1546</v>
      </c>
      <c r="M141" s="285">
        <f t="shared" si="11"/>
        <v>231</v>
      </c>
      <c r="N141" s="9" t="s">
        <v>1476</v>
      </c>
      <c r="O141" s="9" t="str">
        <f t="shared" ref="O141:O173" si="12">+G141</f>
        <v>СЕНТА</v>
      </c>
      <c r="Q141" s="4">
        <v>79</v>
      </c>
      <c r="R141" s="4" t="str">
        <f t="shared" si="10"/>
        <v>PIROT</v>
      </c>
      <c r="S141" t="s">
        <v>1513</v>
      </c>
    </row>
    <row r="142" spans="4:19">
      <c r="D142" s="32">
        <v>140</v>
      </c>
      <c r="E142" s="285">
        <v>232</v>
      </c>
      <c r="F142" s="9" t="s">
        <v>1506</v>
      </c>
      <c r="G142" s="9" t="s">
        <v>304</v>
      </c>
      <c r="H142" s="4">
        <v>232</v>
      </c>
      <c r="I142" s="4">
        <v>2</v>
      </c>
      <c r="J142" s="4">
        <v>5</v>
      </c>
      <c r="K142" s="4"/>
      <c r="L142" s="4" t="s">
        <v>1548</v>
      </c>
      <c r="M142" s="285">
        <f t="shared" si="11"/>
        <v>232</v>
      </c>
      <c r="N142" s="9" t="s">
        <v>1506</v>
      </c>
      <c r="O142" s="9" t="str">
        <f t="shared" si="12"/>
        <v>СОМБОР</v>
      </c>
      <c r="Q142" s="4">
        <v>80</v>
      </c>
      <c r="R142" s="4" t="str">
        <f t="shared" si="10"/>
        <v>POŽAREVAC</v>
      </c>
      <c r="S142" t="s">
        <v>1513</v>
      </c>
    </row>
    <row r="143" spans="4:19">
      <c r="D143" s="162">
        <v>111</v>
      </c>
      <c r="E143" s="285">
        <v>233</v>
      </c>
      <c r="F143" s="9" t="s">
        <v>1477</v>
      </c>
      <c r="G143" s="9" t="s">
        <v>305</v>
      </c>
      <c r="H143" s="4">
        <v>233</v>
      </c>
      <c r="I143" s="4">
        <v>3</v>
      </c>
      <c r="J143" s="4">
        <v>6</v>
      </c>
      <c r="K143" s="4"/>
      <c r="L143" s="4" t="s">
        <v>1549</v>
      </c>
      <c r="M143" s="285">
        <f t="shared" si="11"/>
        <v>233</v>
      </c>
      <c r="N143" s="9" t="s">
        <v>1477</v>
      </c>
      <c r="O143" s="9" t="str">
        <f t="shared" si="12"/>
        <v>СРБОБРАН</v>
      </c>
      <c r="Q143" s="4">
        <v>85</v>
      </c>
      <c r="R143" s="295" t="str">
        <f t="shared" si="10"/>
        <v>PROKUPLJE</v>
      </c>
      <c r="S143" s="282" t="s">
        <v>1513</v>
      </c>
    </row>
    <row r="144" spans="4:19">
      <c r="D144" s="32">
        <v>141</v>
      </c>
      <c r="E144" s="285">
        <v>234</v>
      </c>
      <c r="F144" s="9" t="s">
        <v>1507</v>
      </c>
      <c r="G144" s="9" t="s">
        <v>306</v>
      </c>
      <c r="H144" s="4">
        <v>234</v>
      </c>
      <c r="I144" s="4">
        <v>2</v>
      </c>
      <c r="J144" s="4">
        <v>7</v>
      </c>
      <c r="K144" s="4"/>
      <c r="L144" s="4" t="s">
        <v>1550</v>
      </c>
      <c r="M144" s="285">
        <f t="shared" si="11"/>
        <v>234</v>
      </c>
      <c r="N144" s="9" t="s">
        <v>1507</v>
      </c>
      <c r="O144" s="9" t="str">
        <f t="shared" si="12"/>
        <v>СРЕМСКА МИТРОВИЦА</v>
      </c>
      <c r="Q144" s="4">
        <v>92</v>
      </c>
      <c r="R144" s="4" t="str">
        <f t="shared" si="10"/>
        <v>SMEDEREVO</v>
      </c>
      <c r="S144" t="s">
        <v>1513</v>
      </c>
    </row>
    <row r="145" spans="4:19">
      <c r="D145" s="162">
        <v>112</v>
      </c>
      <c r="E145" s="285">
        <v>235</v>
      </c>
      <c r="F145" s="9" t="s">
        <v>1478</v>
      </c>
      <c r="G145" s="9" t="s">
        <v>308</v>
      </c>
      <c r="H145" s="4">
        <v>235</v>
      </c>
      <c r="I145" s="4">
        <v>1</v>
      </c>
      <c r="J145" s="4">
        <v>7</v>
      </c>
      <c r="K145" s="4"/>
      <c r="L145" s="4" t="s">
        <v>1550</v>
      </c>
      <c r="M145" s="285">
        <f t="shared" si="11"/>
        <v>235</v>
      </c>
      <c r="N145" s="9" t="s">
        <v>1478</v>
      </c>
      <c r="O145" s="9" t="str">
        <f t="shared" si="12"/>
        <v>СТАРА ПАЗОВА</v>
      </c>
      <c r="Q145" s="4">
        <v>96</v>
      </c>
      <c r="R145" s="4" t="str">
        <f t="shared" si="10"/>
        <v>JAGODINA</v>
      </c>
      <c r="S145" t="s">
        <v>1513</v>
      </c>
    </row>
    <row r="146" spans="4:19">
      <c r="D146" s="32">
        <v>142</v>
      </c>
      <c r="E146" s="285">
        <v>236</v>
      </c>
      <c r="F146" s="9" t="s">
        <v>1508</v>
      </c>
      <c r="G146" s="9" t="s">
        <v>309</v>
      </c>
      <c r="H146" s="4">
        <v>236</v>
      </c>
      <c r="I146" s="4">
        <v>1</v>
      </c>
      <c r="J146" s="4">
        <v>1</v>
      </c>
      <c r="K146" s="4"/>
      <c r="L146" s="4" t="s">
        <v>1544</v>
      </c>
      <c r="M146" s="285">
        <f t="shared" si="11"/>
        <v>236</v>
      </c>
      <c r="N146" s="9" t="s">
        <v>1508</v>
      </c>
      <c r="O146" s="9" t="str">
        <f t="shared" si="12"/>
        <v>СУБОТИЦА</v>
      </c>
      <c r="Q146" s="4">
        <v>99</v>
      </c>
      <c r="R146" s="4" t="str">
        <f t="shared" si="10"/>
        <v>ŠABAC</v>
      </c>
      <c r="S146" t="s">
        <v>1513</v>
      </c>
    </row>
    <row r="147" spans="4:19">
      <c r="D147" s="162">
        <v>113</v>
      </c>
      <c r="E147" s="285">
        <v>237</v>
      </c>
      <c r="F147" s="9" t="s">
        <v>1479</v>
      </c>
      <c r="G147" s="9" t="s">
        <v>326</v>
      </c>
      <c r="H147" s="4">
        <v>237</v>
      </c>
      <c r="I147" s="4">
        <v>3</v>
      </c>
      <c r="J147" s="4">
        <v>7</v>
      </c>
      <c r="K147" s="4"/>
      <c r="L147" s="4" t="s">
        <v>1550</v>
      </c>
      <c r="M147" s="285">
        <f t="shared" si="11"/>
        <v>237</v>
      </c>
      <c r="N147" s="9" t="s">
        <v>1479</v>
      </c>
      <c r="O147" s="9" t="str">
        <f t="shared" si="12"/>
        <v>ШИД</v>
      </c>
      <c r="Q147" s="4">
        <v>100</v>
      </c>
      <c r="R147" s="4" t="str">
        <f t="shared" si="10"/>
        <v>UŽICE</v>
      </c>
      <c r="S147" t="s">
        <v>1513</v>
      </c>
    </row>
    <row r="148" spans="4:19">
      <c r="D148" s="162">
        <v>114</v>
      </c>
      <c r="E148" s="285">
        <v>238</v>
      </c>
      <c r="F148" s="9" t="s">
        <v>1480</v>
      </c>
      <c r="G148" s="9" t="s">
        <v>311</v>
      </c>
      <c r="H148" s="4">
        <v>238</v>
      </c>
      <c r="I148" s="4">
        <v>2</v>
      </c>
      <c r="J148" s="4">
        <v>6</v>
      </c>
      <c r="K148" s="4"/>
      <c r="L148" s="4" t="s">
        <v>1549</v>
      </c>
      <c r="M148" s="285">
        <f t="shared" si="11"/>
        <v>238</v>
      </c>
      <c r="N148" s="9" t="s">
        <v>1480</v>
      </c>
      <c r="O148" s="9" t="str">
        <f t="shared" si="12"/>
        <v>ТЕМЕРИН</v>
      </c>
      <c r="Q148" s="4">
        <v>107</v>
      </c>
      <c r="R148" s="4" t="str">
        <f t="shared" si="10"/>
        <v>VALJEVO</v>
      </c>
      <c r="S148" t="s">
        <v>1513</v>
      </c>
    </row>
    <row r="149" spans="4:19">
      <c r="D149" s="162">
        <v>115</v>
      </c>
      <c r="E149" s="285">
        <v>239</v>
      </c>
      <c r="F149" s="9" t="s">
        <v>1481</v>
      </c>
      <c r="G149" s="9" t="s">
        <v>312</v>
      </c>
      <c r="H149" s="4">
        <v>239</v>
      </c>
      <c r="I149" s="4">
        <v>3</v>
      </c>
      <c r="J149" s="4">
        <v>6</v>
      </c>
      <c r="K149" s="4"/>
      <c r="L149" s="4" t="s">
        <v>1549</v>
      </c>
      <c r="M149" s="285">
        <f t="shared" si="11"/>
        <v>239</v>
      </c>
      <c r="N149" s="9" t="s">
        <v>1481</v>
      </c>
      <c r="O149" s="9" t="str">
        <f t="shared" si="12"/>
        <v>ТИТЕЛ</v>
      </c>
      <c r="Q149" s="4">
        <v>114</v>
      </c>
      <c r="R149" s="4" t="str">
        <f t="shared" si="10"/>
        <v>VRANJE</v>
      </c>
      <c r="S149" t="s">
        <v>1513</v>
      </c>
    </row>
    <row r="150" spans="4:19">
      <c r="D150" s="162">
        <v>116</v>
      </c>
      <c r="E150" s="285">
        <v>240</v>
      </c>
      <c r="F150" s="9" t="s">
        <v>1482</v>
      </c>
      <c r="G150" s="9" t="s">
        <v>217</v>
      </c>
      <c r="H150" s="4">
        <v>240</v>
      </c>
      <c r="I150" s="4">
        <v>1</v>
      </c>
      <c r="J150" s="4">
        <v>6</v>
      </c>
      <c r="K150" s="4"/>
      <c r="L150" s="4" t="s">
        <v>1549</v>
      </c>
      <c r="M150" s="285">
        <f t="shared" si="11"/>
        <v>240</v>
      </c>
      <c r="N150" s="9" t="s">
        <v>1482</v>
      </c>
      <c r="O150" s="9" t="str">
        <f t="shared" si="12"/>
        <v>ВРБАС</v>
      </c>
      <c r="Q150" s="4">
        <v>116</v>
      </c>
      <c r="R150" s="4" t="str">
        <f t="shared" si="10"/>
        <v>ZAJEČAR</v>
      </c>
      <c r="S150" t="s">
        <v>1513</v>
      </c>
    </row>
    <row r="151" spans="4:19">
      <c r="D151" s="32">
        <v>143</v>
      </c>
      <c r="E151" s="285">
        <v>241</v>
      </c>
      <c r="F151" s="9" t="s">
        <v>1509</v>
      </c>
      <c r="G151" s="9" t="s">
        <v>219</v>
      </c>
      <c r="H151" s="4">
        <v>241</v>
      </c>
      <c r="I151" s="4">
        <v>1</v>
      </c>
      <c r="J151" s="4">
        <v>4</v>
      </c>
      <c r="K151" s="4"/>
      <c r="L151" s="4" t="s">
        <v>1547</v>
      </c>
      <c r="M151" s="285">
        <f t="shared" si="11"/>
        <v>241</v>
      </c>
      <c r="N151" s="9" t="s">
        <v>1509</v>
      </c>
      <c r="O151" s="9" t="str">
        <f t="shared" si="12"/>
        <v>ВРШАЦ</v>
      </c>
      <c r="Q151" s="4">
        <v>215</v>
      </c>
      <c r="R151" s="4" t="str">
        <f t="shared" si="10"/>
        <v>KIKINDA</v>
      </c>
      <c r="S151" t="s">
        <v>1513</v>
      </c>
    </row>
    <row r="152" spans="4:19">
      <c r="D152" s="32">
        <v>144</v>
      </c>
      <c r="E152" s="285">
        <v>242</v>
      </c>
      <c r="F152" s="9" t="s">
        <v>1510</v>
      </c>
      <c r="G152" s="9" t="s">
        <v>232</v>
      </c>
      <c r="H152" s="4">
        <v>242</v>
      </c>
      <c r="I152" s="4">
        <v>1</v>
      </c>
      <c r="J152" s="4">
        <v>2</v>
      </c>
      <c r="K152" s="4"/>
      <c r="L152" s="4" t="s">
        <v>1545</v>
      </c>
      <c r="M152" s="285">
        <f t="shared" si="11"/>
        <v>242</v>
      </c>
      <c r="N152" s="9" t="s">
        <v>1510</v>
      </c>
      <c r="O152" s="9" t="str">
        <f t="shared" si="12"/>
        <v>ЗРЕЊАНИН</v>
      </c>
      <c r="Q152" s="261">
        <v>223</v>
      </c>
      <c r="R152" s="4" t="str">
        <f t="shared" si="10"/>
        <v>NOVI SAD</v>
      </c>
      <c r="S152" t="s">
        <v>1513</v>
      </c>
    </row>
    <row r="153" spans="4:19">
      <c r="D153" s="162">
        <v>117</v>
      </c>
      <c r="E153" s="285">
        <v>243</v>
      </c>
      <c r="F153" s="9" t="s">
        <v>1483</v>
      </c>
      <c r="G153" s="9" t="s">
        <v>226</v>
      </c>
      <c r="H153" s="4">
        <v>243</v>
      </c>
      <c r="I153" s="4">
        <v>3</v>
      </c>
      <c r="J153" s="4">
        <v>6</v>
      </c>
      <c r="K153" s="4"/>
      <c r="L153" s="4" t="s">
        <v>1549</v>
      </c>
      <c r="M153" s="285">
        <f t="shared" si="11"/>
        <v>243</v>
      </c>
      <c r="N153" s="9" t="s">
        <v>1483</v>
      </c>
      <c r="O153" s="9" t="str">
        <f t="shared" si="12"/>
        <v>ЖАБАЉ</v>
      </c>
      <c r="Q153" s="4">
        <v>226</v>
      </c>
      <c r="R153" s="4" t="str">
        <f t="shared" si="10"/>
        <v>PANČEVO</v>
      </c>
      <c r="S153" t="s">
        <v>1513</v>
      </c>
    </row>
    <row r="154" spans="4:19">
      <c r="D154" s="162">
        <v>118</v>
      </c>
      <c r="E154" s="285">
        <v>244</v>
      </c>
      <c r="F154" s="9" t="s">
        <v>1484</v>
      </c>
      <c r="G154" s="9" t="s">
        <v>229</v>
      </c>
      <c r="H154" s="4">
        <v>244</v>
      </c>
      <c r="I154" s="4">
        <v>4</v>
      </c>
      <c r="J154" s="4">
        <v>2</v>
      </c>
      <c r="K154" s="4"/>
      <c r="L154" s="4" t="s">
        <v>1545</v>
      </c>
      <c r="M154" s="285">
        <f t="shared" si="11"/>
        <v>244</v>
      </c>
      <c r="N154" s="9" t="s">
        <v>1484</v>
      </c>
      <c r="O154" s="9" t="str">
        <f t="shared" si="12"/>
        <v>ЖИТИШТЕ</v>
      </c>
      <c r="Q154" s="4">
        <v>232</v>
      </c>
      <c r="R154" s="4" t="str">
        <f t="shared" si="10"/>
        <v>SOMBOR</v>
      </c>
      <c r="S154" t="s">
        <v>1513</v>
      </c>
    </row>
    <row r="155" spans="4:19">
      <c r="D155" s="162">
        <v>119</v>
      </c>
      <c r="E155" s="285">
        <v>250</v>
      </c>
      <c r="F155" s="9" t="s">
        <v>1485</v>
      </c>
      <c r="G155" s="9" t="s">
        <v>307</v>
      </c>
      <c r="H155" s="4">
        <v>250</v>
      </c>
      <c r="I155" s="4">
        <v>1</v>
      </c>
      <c r="J155" s="4">
        <v>6</v>
      </c>
      <c r="K155" s="4"/>
      <c r="L155" s="4" t="s">
        <v>1549</v>
      </c>
      <c r="M155" s="285">
        <f t="shared" si="11"/>
        <v>250</v>
      </c>
      <c r="N155" s="9" t="s">
        <v>1485</v>
      </c>
      <c r="O155" s="9" t="str">
        <f t="shared" si="12"/>
        <v>СРЕМСКИ КАРЛОВЦИ</v>
      </c>
      <c r="Q155" s="4">
        <v>234</v>
      </c>
      <c r="R155" s="4" t="str">
        <f t="shared" si="10"/>
        <v>SREMSKA MITROVICA</v>
      </c>
      <c r="S155" t="s">
        <v>1513</v>
      </c>
    </row>
    <row r="156" spans="4:19">
      <c r="D156" s="162">
        <v>145</v>
      </c>
      <c r="E156" s="285">
        <v>500</v>
      </c>
      <c r="F156" s="9" t="s">
        <v>1511</v>
      </c>
      <c r="G156" s="9" t="s">
        <v>198</v>
      </c>
      <c r="H156" s="32">
        <v>501</v>
      </c>
      <c r="I156" s="4">
        <v>1</v>
      </c>
      <c r="J156" s="4">
        <v>0</v>
      </c>
      <c r="K156" s="4"/>
      <c r="L156" s="4"/>
      <c r="M156" s="285">
        <v>500</v>
      </c>
      <c r="N156" s="9" t="s">
        <v>1511</v>
      </c>
      <c r="O156" s="9" t="str">
        <f t="shared" si="12"/>
        <v>БЕОГРАД</v>
      </c>
      <c r="Q156" s="4">
        <v>236</v>
      </c>
      <c r="R156" s="4" t="str">
        <f t="shared" si="10"/>
        <v>SUBOTICA</v>
      </c>
      <c r="S156" t="s">
        <v>1513</v>
      </c>
    </row>
    <row r="157" spans="4:19">
      <c r="G157" s="9"/>
      <c r="O157" s="9"/>
      <c r="Q157" s="4">
        <v>241</v>
      </c>
      <c r="R157" s="4" t="str">
        <f t="shared" si="10"/>
        <v>VRŠAC</v>
      </c>
      <c r="S157" t="s">
        <v>1513</v>
      </c>
    </row>
    <row r="158" spans="4:19">
      <c r="D158" s="193"/>
      <c r="E158" s="285">
        <v>500</v>
      </c>
      <c r="F158" s="193" t="s">
        <v>695</v>
      </c>
      <c r="G158" s="9" t="s">
        <v>695</v>
      </c>
      <c r="H158" s="193">
        <v>10</v>
      </c>
      <c r="M158" s="285">
        <v>500</v>
      </c>
      <c r="N158" s="9" t="s">
        <v>1511</v>
      </c>
      <c r="O158" s="9" t="str">
        <f t="shared" si="12"/>
        <v>Барајево</v>
      </c>
      <c r="Q158" s="4">
        <v>242</v>
      </c>
      <c r="R158" s="4" t="str">
        <f t="shared" si="10"/>
        <v>ZRENJANIN</v>
      </c>
      <c r="S158" t="s">
        <v>1513</v>
      </c>
    </row>
    <row r="159" spans="4:19">
      <c r="D159" s="193"/>
      <c r="E159" s="285">
        <v>500</v>
      </c>
      <c r="F159" s="193" t="s">
        <v>696</v>
      </c>
      <c r="G159" s="9" t="s">
        <v>696</v>
      </c>
      <c r="H159" s="193">
        <v>11</v>
      </c>
      <c r="M159" s="285">
        <v>500</v>
      </c>
      <c r="N159" s="9" t="s">
        <v>1511</v>
      </c>
      <c r="O159" s="9" t="str">
        <f t="shared" si="12"/>
        <v>Чукарица</v>
      </c>
    </row>
    <row r="160" spans="4:19">
      <c r="D160" s="193"/>
      <c r="E160" s="285">
        <v>500</v>
      </c>
      <c r="F160" s="193" t="s">
        <v>697</v>
      </c>
      <c r="G160" s="9" t="s">
        <v>697</v>
      </c>
      <c r="H160" s="193">
        <v>12</v>
      </c>
      <c r="M160" s="285">
        <v>500</v>
      </c>
      <c r="N160" s="9" t="s">
        <v>1511</v>
      </c>
      <c r="O160" s="9" t="str">
        <f t="shared" si="12"/>
        <v>Гроцка</v>
      </c>
      <c r="Q160" s="193">
        <v>10</v>
      </c>
      <c r="R160" s="9" t="s">
        <v>695</v>
      </c>
      <c r="S160" t="s">
        <v>1512</v>
      </c>
    </row>
    <row r="161" spans="4:19">
      <c r="D161" s="193"/>
      <c r="E161" s="285">
        <v>500</v>
      </c>
      <c r="F161" s="193" t="s">
        <v>698</v>
      </c>
      <c r="G161" s="9" t="s">
        <v>698</v>
      </c>
      <c r="H161" s="193">
        <v>13</v>
      </c>
      <c r="M161" s="285">
        <v>500</v>
      </c>
      <c r="N161" s="9" t="s">
        <v>1511</v>
      </c>
      <c r="O161" s="9" t="str">
        <f t="shared" si="12"/>
        <v>Нови Београд</v>
      </c>
      <c r="Q161" s="193">
        <v>11</v>
      </c>
      <c r="R161" s="9" t="s">
        <v>696</v>
      </c>
      <c r="S161" t="s">
        <v>1512</v>
      </c>
    </row>
    <row r="162" spans="4:19">
      <c r="D162" s="193"/>
      <c r="E162" s="285">
        <v>500</v>
      </c>
      <c r="F162" s="193" t="s">
        <v>699</v>
      </c>
      <c r="G162" s="9" t="s">
        <v>699</v>
      </c>
      <c r="H162" s="193">
        <v>14</v>
      </c>
      <c r="M162" s="285">
        <v>500</v>
      </c>
      <c r="N162" s="9" t="s">
        <v>1511</v>
      </c>
      <c r="O162" s="9" t="str">
        <f t="shared" si="12"/>
        <v>Обреновац</v>
      </c>
      <c r="Q162" s="193">
        <v>12</v>
      </c>
      <c r="R162" s="9" t="s">
        <v>697</v>
      </c>
      <c r="S162" t="s">
        <v>1512</v>
      </c>
    </row>
    <row r="163" spans="4:19">
      <c r="D163" s="193"/>
      <c r="E163" s="285">
        <v>500</v>
      </c>
      <c r="F163" s="193" t="s">
        <v>700</v>
      </c>
      <c r="G163" s="9" t="s">
        <v>700</v>
      </c>
      <c r="H163" s="193">
        <v>15</v>
      </c>
      <c r="M163" s="285">
        <v>500</v>
      </c>
      <c r="N163" s="9" t="s">
        <v>1511</v>
      </c>
      <c r="O163" s="9" t="str">
        <f t="shared" si="12"/>
        <v>Палилула</v>
      </c>
      <c r="Q163" s="193">
        <v>13</v>
      </c>
      <c r="R163" s="9" t="s">
        <v>698</v>
      </c>
      <c r="S163" t="s">
        <v>1512</v>
      </c>
    </row>
    <row r="164" spans="4:19">
      <c r="D164" s="193"/>
      <c r="E164" s="285">
        <v>500</v>
      </c>
      <c r="F164" s="193" t="s">
        <v>701</v>
      </c>
      <c r="G164" s="9" t="s">
        <v>701</v>
      </c>
      <c r="H164" s="193">
        <v>16</v>
      </c>
      <c r="M164" s="285">
        <v>500</v>
      </c>
      <c r="N164" s="9" t="s">
        <v>1511</v>
      </c>
      <c r="O164" s="9" t="str">
        <f t="shared" si="12"/>
        <v>Савски Венац</v>
      </c>
      <c r="Q164" s="193">
        <v>14</v>
      </c>
      <c r="R164" s="9" t="s">
        <v>699</v>
      </c>
      <c r="S164" t="s">
        <v>1512</v>
      </c>
    </row>
    <row r="165" spans="4:19">
      <c r="D165" s="193"/>
      <c r="E165" s="285">
        <v>500</v>
      </c>
      <c r="F165" s="193" t="s">
        <v>702</v>
      </c>
      <c r="G165" s="9" t="s">
        <v>702</v>
      </c>
      <c r="H165" s="193">
        <v>17</v>
      </c>
      <c r="M165" s="285">
        <v>500</v>
      </c>
      <c r="N165" s="9" t="s">
        <v>1511</v>
      </c>
      <c r="O165" s="9" t="str">
        <f t="shared" si="12"/>
        <v>Сопот</v>
      </c>
      <c r="Q165" s="193">
        <v>15</v>
      </c>
      <c r="R165" s="9" t="s">
        <v>700</v>
      </c>
      <c r="S165" t="s">
        <v>1512</v>
      </c>
    </row>
    <row r="166" spans="4:19">
      <c r="D166" s="193"/>
      <c r="E166" s="285">
        <v>500</v>
      </c>
      <c r="F166" s="193" t="s">
        <v>703</v>
      </c>
      <c r="G166" s="9" t="s">
        <v>703</v>
      </c>
      <c r="H166" s="193">
        <v>18</v>
      </c>
      <c r="M166" s="285">
        <v>500</v>
      </c>
      <c r="N166" s="9" t="s">
        <v>1511</v>
      </c>
      <c r="O166" s="9" t="str">
        <f t="shared" si="12"/>
        <v>Стари Град</v>
      </c>
      <c r="Q166" s="193">
        <v>16</v>
      </c>
      <c r="R166" s="9" t="s">
        <v>701</v>
      </c>
      <c r="S166" t="s">
        <v>1512</v>
      </c>
    </row>
    <row r="167" spans="4:19">
      <c r="D167" s="193"/>
      <c r="E167" s="285">
        <v>500</v>
      </c>
      <c r="F167" s="193" t="s">
        <v>704</v>
      </c>
      <c r="G167" s="9" t="s">
        <v>704</v>
      </c>
      <c r="H167" s="193">
        <v>19</v>
      </c>
      <c r="M167" s="285">
        <v>500</v>
      </c>
      <c r="N167" s="9" t="s">
        <v>1511</v>
      </c>
      <c r="O167" s="9" t="str">
        <f t="shared" si="12"/>
        <v>Вождовац</v>
      </c>
      <c r="Q167" s="193">
        <v>17</v>
      </c>
      <c r="R167" s="9" t="s">
        <v>702</v>
      </c>
      <c r="S167" t="s">
        <v>1512</v>
      </c>
    </row>
    <row r="168" spans="4:19">
      <c r="D168" s="193"/>
      <c r="E168" s="285">
        <v>500</v>
      </c>
      <c r="F168" s="193" t="s">
        <v>705</v>
      </c>
      <c r="G168" s="9" t="s">
        <v>705</v>
      </c>
      <c r="H168" s="193">
        <v>20</v>
      </c>
      <c r="M168" s="285">
        <v>500</v>
      </c>
      <c r="N168" s="9" t="s">
        <v>1511</v>
      </c>
      <c r="O168" s="9" t="str">
        <f t="shared" si="12"/>
        <v>Врачар</v>
      </c>
      <c r="Q168" s="193">
        <v>18</v>
      </c>
      <c r="R168" s="9" t="s">
        <v>703</v>
      </c>
      <c r="S168" t="s">
        <v>1512</v>
      </c>
    </row>
    <row r="169" spans="4:19">
      <c r="D169" s="193"/>
      <c r="E169" s="285">
        <v>500</v>
      </c>
      <c r="F169" s="193" t="s">
        <v>706</v>
      </c>
      <c r="G169" s="9" t="s">
        <v>706</v>
      </c>
      <c r="H169" s="193">
        <v>21</v>
      </c>
      <c r="M169" s="285">
        <v>500</v>
      </c>
      <c r="N169" s="9" t="s">
        <v>1511</v>
      </c>
      <c r="O169" s="9" t="str">
        <f t="shared" si="12"/>
        <v>Земун</v>
      </c>
      <c r="Q169" s="193">
        <v>19</v>
      </c>
      <c r="R169" s="9" t="s">
        <v>704</v>
      </c>
      <c r="S169" t="s">
        <v>1512</v>
      </c>
    </row>
    <row r="170" spans="4:19">
      <c r="D170" s="193"/>
      <c r="E170" s="285">
        <v>500</v>
      </c>
      <c r="F170" s="193" t="s">
        <v>707</v>
      </c>
      <c r="G170" s="9" t="s">
        <v>707</v>
      </c>
      <c r="H170" s="193">
        <v>22</v>
      </c>
      <c r="M170" s="285">
        <v>500</v>
      </c>
      <c r="N170" s="9" t="s">
        <v>1511</v>
      </c>
      <c r="O170" s="9" t="str">
        <f t="shared" si="12"/>
        <v>Звездара</v>
      </c>
      <c r="Q170" s="193">
        <v>20</v>
      </c>
      <c r="R170" s="9" t="s">
        <v>705</v>
      </c>
      <c r="S170" t="s">
        <v>1512</v>
      </c>
    </row>
    <row r="171" spans="4:19">
      <c r="D171" s="193"/>
      <c r="E171" s="285">
        <v>500</v>
      </c>
      <c r="F171" s="193" t="s">
        <v>708</v>
      </c>
      <c r="G171" s="9" t="s">
        <v>708</v>
      </c>
      <c r="H171" s="193">
        <v>56</v>
      </c>
      <c r="M171" s="285">
        <v>500</v>
      </c>
      <c r="N171" s="9" t="s">
        <v>1511</v>
      </c>
      <c r="O171" s="9" t="str">
        <f t="shared" si="12"/>
        <v>Лазаревац</v>
      </c>
      <c r="Q171" s="193">
        <v>21</v>
      </c>
      <c r="R171" s="9" t="s">
        <v>706</v>
      </c>
      <c r="S171" t="s">
        <v>1512</v>
      </c>
    </row>
    <row r="172" spans="4:19">
      <c r="D172" s="193"/>
      <c r="E172" s="285">
        <v>500</v>
      </c>
      <c r="F172" s="193" t="s">
        <v>709</v>
      </c>
      <c r="G172" s="9" t="s">
        <v>709</v>
      </c>
      <c r="H172" s="193">
        <v>70</v>
      </c>
      <c r="M172" s="285">
        <v>500</v>
      </c>
      <c r="N172" s="9" t="s">
        <v>1511</v>
      </c>
      <c r="O172" s="9" t="str">
        <f t="shared" si="12"/>
        <v>Младеновац</v>
      </c>
      <c r="Q172" s="193">
        <v>22</v>
      </c>
      <c r="R172" s="9" t="s">
        <v>707</v>
      </c>
      <c r="S172" t="s">
        <v>1512</v>
      </c>
    </row>
    <row r="173" spans="4:19">
      <c r="D173" s="193"/>
      <c r="E173" s="285">
        <v>500</v>
      </c>
      <c r="F173" s="193" t="s">
        <v>710</v>
      </c>
      <c r="G173" s="9" t="s">
        <v>710</v>
      </c>
      <c r="H173" s="193">
        <v>120</v>
      </c>
      <c r="M173" s="285">
        <v>500</v>
      </c>
      <c r="N173" s="9" t="s">
        <v>1511</v>
      </c>
      <c r="O173" s="9" t="str">
        <f t="shared" si="12"/>
        <v>Раковица</v>
      </c>
      <c r="Q173" s="193">
        <v>56</v>
      </c>
      <c r="R173" s="9" t="s">
        <v>708</v>
      </c>
      <c r="S173" t="s">
        <v>1512</v>
      </c>
    </row>
    <row r="174" spans="4:19">
      <c r="D174" s="193"/>
      <c r="E174" s="285">
        <v>73</v>
      </c>
      <c r="F174" s="193" t="s">
        <v>711</v>
      </c>
      <c r="G174" s="9" t="s">
        <v>711</v>
      </c>
      <c r="H174" s="193">
        <v>122</v>
      </c>
      <c r="J174" s="285">
        <v>20</v>
      </c>
      <c r="L174" s="4" t="s">
        <v>1563</v>
      </c>
      <c r="M174" s="285">
        <v>73</v>
      </c>
      <c r="N174" s="9" t="s">
        <v>1492</v>
      </c>
      <c r="O174" s="9" t="s">
        <v>269</v>
      </c>
      <c r="Q174" s="193">
        <v>70</v>
      </c>
      <c r="R174" s="9" t="s">
        <v>709</v>
      </c>
      <c r="S174" t="s">
        <v>1512</v>
      </c>
    </row>
    <row r="175" spans="4:19">
      <c r="D175" s="193"/>
      <c r="E175" s="285">
        <v>500</v>
      </c>
      <c r="F175" s="193" t="s">
        <v>712</v>
      </c>
      <c r="G175" s="9" t="s">
        <v>712</v>
      </c>
      <c r="H175" s="193">
        <v>124</v>
      </c>
      <c r="L175" s="4"/>
      <c r="M175" s="285">
        <v>500</v>
      </c>
      <c r="N175" s="9" t="s">
        <v>1511</v>
      </c>
      <c r="O175" s="9" t="s">
        <v>198</v>
      </c>
      <c r="Q175" s="193">
        <v>120</v>
      </c>
      <c r="R175" s="9" t="s">
        <v>710</v>
      </c>
      <c r="S175" t="s">
        <v>1512</v>
      </c>
    </row>
    <row r="176" spans="4:19">
      <c r="D176" s="193"/>
      <c r="E176" s="285">
        <v>73</v>
      </c>
      <c r="F176" s="193" t="s">
        <v>713</v>
      </c>
      <c r="G176" s="9" t="s">
        <v>713</v>
      </c>
      <c r="H176" s="193">
        <v>125</v>
      </c>
      <c r="J176" s="285">
        <v>20</v>
      </c>
      <c r="L176" s="4" t="s">
        <v>1563</v>
      </c>
      <c r="M176" s="285">
        <v>73</v>
      </c>
      <c r="N176" s="9" t="s">
        <v>1492</v>
      </c>
      <c r="O176" s="9" t="s">
        <v>269</v>
      </c>
      <c r="Q176" s="193">
        <v>122</v>
      </c>
      <c r="R176" s="9" t="s">
        <v>711</v>
      </c>
      <c r="S176" t="s">
        <v>1512</v>
      </c>
    </row>
    <row r="177" spans="4:19">
      <c r="D177" s="193"/>
      <c r="E177" s="285">
        <v>73</v>
      </c>
      <c r="F177" s="193" t="s">
        <v>714</v>
      </c>
      <c r="G177" s="9" t="s">
        <v>714</v>
      </c>
      <c r="H177" s="193">
        <v>126</v>
      </c>
      <c r="J177" s="285">
        <v>20</v>
      </c>
      <c r="L177" s="4" t="s">
        <v>1563</v>
      </c>
      <c r="M177" s="285">
        <v>73</v>
      </c>
      <c r="N177" s="9" t="s">
        <v>1492</v>
      </c>
      <c r="O177" s="9" t="s">
        <v>269</v>
      </c>
      <c r="Q177" s="193">
        <v>124</v>
      </c>
      <c r="R177" s="9" t="s">
        <v>712</v>
      </c>
      <c r="S177" t="s">
        <v>1512</v>
      </c>
    </row>
    <row r="178" spans="4:19">
      <c r="D178" s="193"/>
      <c r="E178" s="285">
        <v>73</v>
      </c>
      <c r="F178" s="193" t="s">
        <v>1514</v>
      </c>
      <c r="G178" s="9" t="s">
        <v>1514</v>
      </c>
      <c r="H178" s="193">
        <v>127</v>
      </c>
      <c r="J178" s="285">
        <v>20</v>
      </c>
      <c r="L178" s="4" t="s">
        <v>1563</v>
      </c>
      <c r="M178" s="285">
        <v>73</v>
      </c>
      <c r="N178" s="9" t="s">
        <v>1492</v>
      </c>
      <c r="O178" s="9" t="s">
        <v>269</v>
      </c>
      <c r="Q178" s="193">
        <v>125</v>
      </c>
      <c r="R178" s="9" t="s">
        <v>713</v>
      </c>
      <c r="S178" t="s">
        <v>1512</v>
      </c>
    </row>
    <row r="179" spans="4:19">
      <c r="D179" s="193"/>
      <c r="E179" s="285">
        <v>73</v>
      </c>
      <c r="F179" s="193" t="s">
        <v>715</v>
      </c>
      <c r="G179" s="9" t="s">
        <v>715</v>
      </c>
      <c r="H179" s="193">
        <v>128</v>
      </c>
      <c r="J179" s="285">
        <v>20</v>
      </c>
      <c r="L179" s="4" t="s">
        <v>1563</v>
      </c>
      <c r="M179" s="285">
        <v>73</v>
      </c>
      <c r="N179" s="9" t="s">
        <v>1492</v>
      </c>
      <c r="O179" s="9" t="s">
        <v>269</v>
      </c>
      <c r="Q179" s="193">
        <v>126</v>
      </c>
      <c r="R179" s="9" t="s">
        <v>714</v>
      </c>
      <c r="S179" t="s">
        <v>1512</v>
      </c>
    </row>
    <row r="180" spans="4:19">
      <c r="D180" s="193"/>
      <c r="E180" s="285">
        <v>80</v>
      </c>
      <c r="F180" s="193" t="s">
        <v>716</v>
      </c>
      <c r="G180" s="9" t="s">
        <v>716</v>
      </c>
      <c r="H180" s="193">
        <v>129</v>
      </c>
      <c r="J180" s="4">
        <v>11</v>
      </c>
      <c r="K180" s="4"/>
      <c r="L180" s="4" t="s">
        <v>1554</v>
      </c>
      <c r="M180" s="285">
        <v>80</v>
      </c>
      <c r="N180" s="9" t="s">
        <v>1495</v>
      </c>
      <c r="O180" s="9" t="s">
        <v>285</v>
      </c>
      <c r="Q180" s="193">
        <v>127</v>
      </c>
      <c r="R180" s="9" t="s">
        <v>1514</v>
      </c>
      <c r="S180" t="s">
        <v>1512</v>
      </c>
    </row>
    <row r="181" spans="4:19">
      <c r="D181" s="193"/>
      <c r="E181" s="285">
        <v>114</v>
      </c>
      <c r="F181" s="193" t="s">
        <v>717</v>
      </c>
      <c r="G181" s="9" t="s">
        <v>717</v>
      </c>
      <c r="H181" s="193">
        <v>130</v>
      </c>
      <c r="J181" s="285">
        <v>24</v>
      </c>
      <c r="L181" s="4" t="s">
        <v>1567</v>
      </c>
      <c r="M181" s="285">
        <v>114</v>
      </c>
      <c r="N181" s="9" t="s">
        <v>1501</v>
      </c>
      <c r="O181" s="9" t="s">
        <v>216</v>
      </c>
      <c r="Q181" s="193">
        <v>128</v>
      </c>
      <c r="R181" s="9" t="s">
        <v>715</v>
      </c>
      <c r="S181" t="s">
        <v>1512</v>
      </c>
    </row>
    <row r="182" spans="4:19">
      <c r="D182" s="193"/>
      <c r="E182" s="285">
        <v>100</v>
      </c>
      <c r="F182" s="193" t="s">
        <v>718</v>
      </c>
      <c r="G182" s="9" t="s">
        <v>718</v>
      </c>
      <c r="H182" s="193">
        <v>131</v>
      </c>
      <c r="J182" s="4">
        <v>16</v>
      </c>
      <c r="K182" s="4"/>
      <c r="L182" s="4" t="s">
        <v>1559</v>
      </c>
      <c r="M182" s="285">
        <v>100</v>
      </c>
      <c r="N182" s="9" t="s">
        <v>1499</v>
      </c>
      <c r="O182" s="9" t="s">
        <v>320</v>
      </c>
      <c r="Q182" s="193">
        <v>129</v>
      </c>
      <c r="R182" s="9" t="s">
        <v>716</v>
      </c>
      <c r="S182" t="s">
        <v>1512</v>
      </c>
    </row>
    <row r="183" spans="4:19">
      <c r="D183" s="193"/>
      <c r="Q183" s="193">
        <v>130</v>
      </c>
      <c r="R183" s="9" t="s">
        <v>717</v>
      </c>
      <c r="S183" t="s">
        <v>1512</v>
      </c>
    </row>
    <row r="184" spans="4:19">
      <c r="Q184" s="193">
        <v>131</v>
      </c>
      <c r="R184" s="9" t="s">
        <v>718</v>
      </c>
      <c r="S184" t="s">
        <v>1512</v>
      </c>
    </row>
  </sheetData>
  <autoFilter ref="D10:L183" xr:uid="{00000000-0009-0000-0000-00000A000000}"/>
  <sortState xmlns:xlrd2="http://schemas.microsoft.com/office/spreadsheetml/2017/richdata2" ref="D11:N155">
    <sortCondition ref="M11:M155"/>
  </sortState>
  <conditionalFormatting sqref="F12:G12 O12:O173 G12:G157">
    <cfRule type="expression" dxfId="53" priority="52">
      <formula>$AU11=3</formula>
    </cfRule>
    <cfRule type="expression" dxfId="52" priority="53">
      <formula>$AU11=2</formula>
    </cfRule>
    <cfRule type="expression" dxfId="51" priority="54">
      <formula>$AU11=1</formula>
    </cfRule>
  </conditionalFormatting>
  <conditionalFormatting sqref="F13:G130">
    <cfRule type="expression" dxfId="50" priority="49">
      <formula>$AU12=3</formula>
    </cfRule>
    <cfRule type="expression" dxfId="49" priority="50">
      <formula>$AU12=2</formula>
    </cfRule>
    <cfRule type="expression" dxfId="48" priority="51">
      <formula>$AU12=1</formula>
    </cfRule>
  </conditionalFormatting>
  <conditionalFormatting sqref="F131:G155">
    <cfRule type="expression" dxfId="47" priority="46">
      <formula>$AU130=3</formula>
    </cfRule>
    <cfRule type="expression" dxfId="46" priority="47">
      <formula>$AU130=2</formula>
    </cfRule>
    <cfRule type="expression" dxfId="45" priority="48">
      <formula>$AU130=1</formula>
    </cfRule>
  </conditionalFormatting>
  <conditionalFormatting sqref="F156:G156">
    <cfRule type="expression" dxfId="44" priority="43">
      <formula>$AU155=3</formula>
    </cfRule>
    <cfRule type="expression" dxfId="43" priority="44">
      <formula>$AU155=2</formula>
    </cfRule>
    <cfRule type="expression" dxfId="42" priority="45">
      <formula>$AU155=1</formula>
    </cfRule>
  </conditionalFormatting>
  <conditionalFormatting sqref="N12:O12">
    <cfRule type="expression" dxfId="41" priority="40">
      <formula>$AU11=3</formula>
    </cfRule>
    <cfRule type="expression" dxfId="40" priority="41">
      <formula>$AU11=2</formula>
    </cfRule>
    <cfRule type="expression" dxfId="39" priority="42">
      <formula>$AU11=1</formula>
    </cfRule>
  </conditionalFormatting>
  <conditionalFormatting sqref="N13:O130">
    <cfRule type="expression" dxfId="38" priority="37">
      <formula>$AU12=3</formula>
    </cfRule>
    <cfRule type="expression" dxfId="37" priority="38">
      <formula>$AU12=2</formula>
    </cfRule>
    <cfRule type="expression" dxfId="36" priority="39">
      <formula>$AU12=1</formula>
    </cfRule>
  </conditionalFormatting>
  <conditionalFormatting sqref="N131:O155">
    <cfRule type="expression" dxfId="35" priority="34">
      <formula>$AU130=3</formula>
    </cfRule>
    <cfRule type="expression" dxfId="34" priority="35">
      <formula>$AU130=2</formula>
    </cfRule>
    <cfRule type="expression" dxfId="33" priority="36">
      <formula>$AU130=1</formula>
    </cfRule>
  </conditionalFormatting>
  <conditionalFormatting sqref="N156:O156">
    <cfRule type="expression" dxfId="32" priority="31">
      <formula>$AU155=3</formula>
    </cfRule>
    <cfRule type="expression" dxfId="31" priority="32">
      <formula>$AU155=2</formula>
    </cfRule>
    <cfRule type="expression" dxfId="30" priority="33">
      <formula>$AU155=1</formula>
    </cfRule>
  </conditionalFormatting>
  <conditionalFormatting sqref="N158:O173">
    <cfRule type="expression" dxfId="29" priority="28">
      <formula>$AU157=3</formula>
    </cfRule>
    <cfRule type="expression" dxfId="28" priority="29">
      <formula>$AU157=2</formula>
    </cfRule>
    <cfRule type="expression" dxfId="27" priority="30">
      <formula>$AU157=1</formula>
    </cfRule>
  </conditionalFormatting>
  <conditionalFormatting sqref="N181:O182 N174:O175">
    <cfRule type="expression" dxfId="26" priority="25">
      <formula>$AU174=3</formula>
    </cfRule>
    <cfRule type="expression" dxfId="25" priority="26">
      <formula>$AU174=2</formula>
    </cfRule>
    <cfRule type="expression" dxfId="24" priority="27">
      <formula>$AU174=1</formula>
    </cfRule>
  </conditionalFormatting>
  <conditionalFormatting sqref="N176:N179">
    <cfRule type="expression" dxfId="23" priority="22">
      <formula>$AU176=3</formula>
    </cfRule>
    <cfRule type="expression" dxfId="22" priority="23">
      <formula>$AU176=2</formula>
    </cfRule>
    <cfRule type="expression" dxfId="21" priority="24">
      <formula>$AU176=1</formula>
    </cfRule>
  </conditionalFormatting>
  <conditionalFormatting sqref="N180:O180">
    <cfRule type="expression" dxfId="20" priority="19">
      <formula>$AU180=3</formula>
    </cfRule>
    <cfRule type="expression" dxfId="19" priority="20">
      <formula>$AU180=2</formula>
    </cfRule>
    <cfRule type="expression" dxfId="18" priority="21">
      <formula>$AU180=1</formula>
    </cfRule>
  </conditionalFormatting>
  <conditionalFormatting sqref="O158:O173">
    <cfRule type="expression" dxfId="17" priority="16">
      <formula>$AU157=3</formula>
    </cfRule>
    <cfRule type="expression" dxfId="16" priority="17">
      <formula>$AU157=2</formula>
    </cfRule>
    <cfRule type="expression" dxfId="15" priority="18">
      <formula>$AU157=1</formula>
    </cfRule>
  </conditionalFormatting>
  <conditionalFormatting sqref="O176:O179">
    <cfRule type="expression" dxfId="14" priority="13">
      <formula>$AU176=3</formula>
    </cfRule>
    <cfRule type="expression" dxfId="13" priority="14">
      <formula>$AU176=2</formula>
    </cfRule>
    <cfRule type="expression" dxfId="12" priority="15">
      <formula>$AU176=1</formula>
    </cfRule>
  </conditionalFormatting>
  <conditionalFormatting sqref="G158:G182">
    <cfRule type="expression" dxfId="11" priority="10">
      <formula>$AU157=3</formula>
    </cfRule>
    <cfRule type="expression" dxfId="10" priority="11">
      <formula>$AU157=2</formula>
    </cfRule>
    <cfRule type="expression" dxfId="9" priority="12">
      <formula>$AU157=1</formula>
    </cfRule>
  </conditionalFormatting>
  <conditionalFormatting sqref="G158:G182">
    <cfRule type="expression" dxfId="8" priority="7">
      <formula>$AU157=3</formula>
    </cfRule>
    <cfRule type="expression" dxfId="7" priority="8">
      <formula>$AU157=2</formula>
    </cfRule>
    <cfRule type="expression" dxfId="6" priority="9">
      <formula>$AU157=1</formula>
    </cfRule>
  </conditionalFormatting>
  <conditionalFormatting sqref="R160:R184">
    <cfRule type="expression" dxfId="5" priority="4">
      <formula>$AU159=3</formula>
    </cfRule>
    <cfRule type="expression" dxfId="4" priority="5">
      <formula>$AU159=2</formula>
    </cfRule>
    <cfRule type="expression" dxfId="3" priority="6">
      <formula>$AU159=1</formula>
    </cfRule>
  </conditionalFormatting>
  <conditionalFormatting sqref="R160:R184">
    <cfRule type="expression" dxfId="2" priority="1">
      <formula>$AU159=3</formula>
    </cfRule>
    <cfRule type="expression" dxfId="1" priority="2">
      <formula>$AU159=2</formula>
    </cfRule>
    <cfRule type="expression" dxfId="0" priority="3">
      <formula>$AU159=1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A1:C146"/>
  <sheetViews>
    <sheetView topLeftCell="A102" workbookViewId="0">
      <selection activeCell="A4" sqref="A4:A146"/>
    </sheetView>
  </sheetViews>
  <sheetFormatPr defaultRowHeight="15"/>
  <cols>
    <col min="1" max="1" width="9.140625" style="69"/>
    <col min="2" max="2" width="81.140625" style="58" customWidth="1"/>
    <col min="3" max="3" width="5.5703125" style="59" bestFit="1" customWidth="1"/>
    <col min="4" max="16384" width="9.140625" style="59"/>
  </cols>
  <sheetData>
    <row r="1" spans="1:3">
      <c r="A1" s="57" t="s">
        <v>539</v>
      </c>
    </row>
    <row r="3" spans="1:3">
      <c r="A3" s="60" t="s">
        <v>329</v>
      </c>
      <c r="B3" s="62" t="s">
        <v>541</v>
      </c>
      <c r="C3" s="61" t="s">
        <v>540</v>
      </c>
    </row>
    <row r="4" spans="1:3">
      <c r="A4" s="63" t="s">
        <v>542</v>
      </c>
      <c r="B4" s="65" t="s">
        <v>543</v>
      </c>
      <c r="C4" s="64">
        <v>1</v>
      </c>
    </row>
    <row r="5" spans="1:3">
      <c r="A5" s="66" t="s">
        <v>544</v>
      </c>
      <c r="B5" s="68" t="s">
        <v>545</v>
      </c>
      <c r="C5" s="67">
        <v>2</v>
      </c>
    </row>
    <row r="6" spans="1:3">
      <c r="A6" s="66" t="s">
        <v>546</v>
      </c>
      <c r="B6" s="68" t="s">
        <v>547</v>
      </c>
      <c r="C6" s="67">
        <v>3</v>
      </c>
    </row>
    <row r="7" spans="1:3">
      <c r="A7" s="66" t="s">
        <v>548</v>
      </c>
      <c r="B7" s="68" t="s">
        <v>549</v>
      </c>
      <c r="C7" s="67">
        <v>3</v>
      </c>
    </row>
    <row r="8" spans="1:3">
      <c r="A8" s="66" t="s">
        <v>550</v>
      </c>
      <c r="B8" s="68" t="s">
        <v>551</v>
      </c>
      <c r="C8" s="67">
        <v>2</v>
      </c>
    </row>
    <row r="9" spans="1:3">
      <c r="A9" s="66" t="s">
        <v>552</v>
      </c>
      <c r="B9" s="68" t="s">
        <v>553</v>
      </c>
      <c r="C9" s="67">
        <v>2</v>
      </c>
    </row>
    <row r="10" spans="1:3">
      <c r="A10" s="66" t="s">
        <v>554</v>
      </c>
      <c r="B10" s="68" t="s">
        <v>555</v>
      </c>
      <c r="C10" s="67">
        <v>2</v>
      </c>
    </row>
    <row r="11" spans="1:3">
      <c r="A11" s="66" t="s">
        <v>556</v>
      </c>
      <c r="B11" s="68" t="s">
        <v>557</v>
      </c>
      <c r="C11" s="67">
        <v>2</v>
      </c>
    </row>
    <row r="12" spans="1:3">
      <c r="A12" s="66" t="s">
        <v>558</v>
      </c>
      <c r="B12" s="68" t="s">
        <v>559</v>
      </c>
      <c r="C12" s="67">
        <v>2</v>
      </c>
    </row>
    <row r="13" spans="1:3">
      <c r="A13" s="66" t="s">
        <v>560</v>
      </c>
      <c r="B13" s="68" t="s">
        <v>561</v>
      </c>
      <c r="C13" s="67">
        <v>2</v>
      </c>
    </row>
    <row r="14" spans="1:3">
      <c r="A14" s="66" t="s">
        <v>562</v>
      </c>
      <c r="B14" s="68" t="s">
        <v>563</v>
      </c>
      <c r="C14" s="67">
        <v>2</v>
      </c>
    </row>
    <row r="15" spans="1:3">
      <c r="A15" s="66" t="s">
        <v>564</v>
      </c>
      <c r="B15" s="68" t="s">
        <v>565</v>
      </c>
      <c r="C15" s="67">
        <v>2</v>
      </c>
    </row>
    <row r="16" spans="1:3">
      <c r="A16" s="63">
        <v>100</v>
      </c>
      <c r="B16" s="65" t="s">
        <v>566</v>
      </c>
      <c r="C16" s="64">
        <v>1</v>
      </c>
    </row>
    <row r="17" spans="1:3">
      <c r="A17" s="66">
        <v>110</v>
      </c>
      <c r="B17" s="68" t="s">
        <v>567</v>
      </c>
      <c r="C17" s="67">
        <v>2</v>
      </c>
    </row>
    <row r="18" spans="1:3">
      <c r="A18" s="66">
        <v>111</v>
      </c>
      <c r="B18" s="68" t="s">
        <v>568</v>
      </c>
      <c r="C18" s="67">
        <v>3</v>
      </c>
    </row>
    <row r="19" spans="1:3">
      <c r="A19" s="66">
        <v>112</v>
      </c>
      <c r="B19" s="68" t="s">
        <v>569</v>
      </c>
      <c r="C19" s="67">
        <v>3</v>
      </c>
    </row>
    <row r="20" spans="1:3">
      <c r="A20" s="66">
        <v>113</v>
      </c>
      <c r="B20" s="68" t="s">
        <v>570</v>
      </c>
      <c r="C20" s="67">
        <v>3</v>
      </c>
    </row>
    <row r="21" spans="1:3">
      <c r="A21" s="66">
        <v>120</v>
      </c>
      <c r="B21" s="68" t="s">
        <v>571</v>
      </c>
      <c r="C21" s="67">
        <v>2</v>
      </c>
    </row>
    <row r="22" spans="1:3">
      <c r="A22" s="66">
        <v>121</v>
      </c>
      <c r="B22" s="68" t="s">
        <v>572</v>
      </c>
      <c r="C22" s="67">
        <v>3</v>
      </c>
    </row>
    <row r="23" spans="1:3">
      <c r="A23" s="66">
        <v>122</v>
      </c>
      <c r="B23" s="68" t="s">
        <v>573</v>
      </c>
      <c r="C23" s="67">
        <v>3</v>
      </c>
    </row>
    <row r="24" spans="1:3">
      <c r="A24" s="66">
        <v>130</v>
      </c>
      <c r="B24" s="68" t="s">
        <v>574</v>
      </c>
      <c r="C24" s="67">
        <v>2</v>
      </c>
    </row>
    <row r="25" spans="1:3">
      <c r="A25" s="66">
        <v>131</v>
      </c>
      <c r="B25" s="68" t="s">
        <v>575</v>
      </c>
      <c r="C25" s="67">
        <v>3</v>
      </c>
    </row>
    <row r="26" spans="1:3">
      <c r="A26" s="66">
        <v>132</v>
      </c>
      <c r="B26" s="68" t="s">
        <v>576</v>
      </c>
      <c r="C26" s="67">
        <v>3</v>
      </c>
    </row>
    <row r="27" spans="1:3">
      <c r="A27" s="66">
        <v>133</v>
      </c>
      <c r="B27" s="68" t="s">
        <v>577</v>
      </c>
      <c r="C27" s="67">
        <v>3</v>
      </c>
    </row>
    <row r="28" spans="1:3">
      <c r="A28" s="66">
        <v>140</v>
      </c>
      <c r="B28" s="68" t="s">
        <v>578</v>
      </c>
      <c r="C28" s="67">
        <v>2</v>
      </c>
    </row>
    <row r="29" spans="1:3">
      <c r="A29" s="66">
        <v>150</v>
      </c>
      <c r="B29" s="68" t="s">
        <v>579</v>
      </c>
      <c r="C29" s="67">
        <v>2</v>
      </c>
    </row>
    <row r="30" spans="1:3">
      <c r="A30" s="66">
        <v>160</v>
      </c>
      <c r="B30" s="68" t="s">
        <v>580</v>
      </c>
      <c r="C30" s="67">
        <v>2</v>
      </c>
    </row>
    <row r="31" spans="1:3">
      <c r="A31" s="66">
        <v>170</v>
      </c>
      <c r="B31" s="68" t="s">
        <v>581</v>
      </c>
      <c r="C31" s="67">
        <v>2</v>
      </c>
    </row>
    <row r="32" spans="1:3">
      <c r="A32" s="66">
        <v>180</v>
      </c>
      <c r="B32" s="68" t="s">
        <v>582</v>
      </c>
      <c r="C32" s="67">
        <v>2</v>
      </c>
    </row>
    <row r="33" spans="1:3">
      <c r="A33" s="63">
        <v>200</v>
      </c>
      <c r="B33" s="65" t="s">
        <v>583</v>
      </c>
      <c r="C33" s="64">
        <v>1</v>
      </c>
    </row>
    <row r="34" spans="1:3">
      <c r="A34" s="66">
        <v>210</v>
      </c>
      <c r="B34" s="68" t="s">
        <v>584</v>
      </c>
      <c r="C34" s="67">
        <v>2</v>
      </c>
    </row>
    <row r="35" spans="1:3">
      <c r="A35" s="66">
        <v>220</v>
      </c>
      <c r="B35" s="68" t="s">
        <v>585</v>
      </c>
      <c r="C35" s="67">
        <v>2</v>
      </c>
    </row>
    <row r="36" spans="1:3">
      <c r="A36" s="66">
        <v>230</v>
      </c>
      <c r="B36" s="68" t="s">
        <v>586</v>
      </c>
      <c r="C36" s="67">
        <v>2</v>
      </c>
    </row>
    <row r="37" spans="1:3">
      <c r="A37" s="66">
        <v>240</v>
      </c>
      <c r="B37" s="68" t="s">
        <v>587</v>
      </c>
      <c r="C37" s="67">
        <v>2</v>
      </c>
    </row>
    <row r="38" spans="1:3">
      <c r="A38" s="66">
        <v>250</v>
      </c>
      <c r="B38" s="68" t="s">
        <v>588</v>
      </c>
      <c r="C38" s="67">
        <v>2</v>
      </c>
    </row>
    <row r="39" spans="1:3">
      <c r="A39" s="63">
        <v>300</v>
      </c>
      <c r="B39" s="65" t="s">
        <v>589</v>
      </c>
      <c r="C39" s="64">
        <v>1</v>
      </c>
    </row>
    <row r="40" spans="1:3">
      <c r="A40" s="66">
        <v>310</v>
      </c>
      <c r="B40" s="68" t="s">
        <v>590</v>
      </c>
      <c r="C40" s="67">
        <v>2</v>
      </c>
    </row>
    <row r="41" spans="1:3">
      <c r="A41" s="66">
        <v>320</v>
      </c>
      <c r="B41" s="68" t="s">
        <v>591</v>
      </c>
      <c r="C41" s="67">
        <v>2</v>
      </c>
    </row>
    <row r="42" spans="1:3">
      <c r="A42" s="66">
        <v>330</v>
      </c>
      <c r="B42" s="68" t="s">
        <v>592</v>
      </c>
      <c r="C42" s="67">
        <v>2</v>
      </c>
    </row>
    <row r="43" spans="1:3">
      <c r="A43" s="66">
        <v>340</v>
      </c>
      <c r="B43" s="68" t="s">
        <v>593</v>
      </c>
      <c r="C43" s="67">
        <v>2</v>
      </c>
    </row>
    <row r="44" spans="1:3">
      <c r="A44" s="66">
        <v>350</v>
      </c>
      <c r="B44" s="68" t="s">
        <v>594</v>
      </c>
      <c r="C44" s="67">
        <v>2</v>
      </c>
    </row>
    <row r="45" spans="1:3">
      <c r="A45" s="66">
        <v>360</v>
      </c>
      <c r="B45" s="68" t="s">
        <v>595</v>
      </c>
      <c r="C45" s="67">
        <v>2</v>
      </c>
    </row>
    <row r="46" spans="1:3">
      <c r="A46" s="63">
        <v>400</v>
      </c>
      <c r="B46" s="65" t="s">
        <v>596</v>
      </c>
      <c r="C46" s="64">
        <v>1</v>
      </c>
    </row>
    <row r="47" spans="1:3">
      <c r="A47" s="66">
        <v>410</v>
      </c>
      <c r="B47" s="68" t="s">
        <v>597</v>
      </c>
      <c r="C47" s="67">
        <v>2</v>
      </c>
    </row>
    <row r="48" spans="1:3">
      <c r="A48" s="66">
        <v>411</v>
      </c>
      <c r="B48" s="68" t="s">
        <v>598</v>
      </c>
      <c r="C48" s="67">
        <v>3</v>
      </c>
    </row>
    <row r="49" spans="1:3">
      <c r="A49" s="66">
        <v>412</v>
      </c>
      <c r="B49" s="68" t="s">
        <v>599</v>
      </c>
      <c r="C49" s="67">
        <v>3</v>
      </c>
    </row>
    <row r="50" spans="1:3">
      <c r="A50" s="66">
        <v>420</v>
      </c>
      <c r="B50" s="68" t="s">
        <v>600</v>
      </c>
      <c r="C50" s="67">
        <v>2</v>
      </c>
    </row>
    <row r="51" spans="1:3">
      <c r="A51" s="66">
        <v>421</v>
      </c>
      <c r="B51" s="68" t="s">
        <v>601</v>
      </c>
      <c r="C51" s="67">
        <v>3</v>
      </c>
    </row>
    <row r="52" spans="1:3">
      <c r="A52" s="66">
        <v>422</v>
      </c>
      <c r="B52" s="68" t="s">
        <v>602</v>
      </c>
      <c r="C52" s="67">
        <v>3</v>
      </c>
    </row>
    <row r="53" spans="1:3">
      <c r="A53" s="66">
        <v>423</v>
      </c>
      <c r="B53" s="68" t="s">
        <v>603</v>
      </c>
      <c r="C53" s="67">
        <v>3</v>
      </c>
    </row>
    <row r="54" spans="1:3">
      <c r="A54" s="66">
        <v>430</v>
      </c>
      <c r="B54" s="68" t="s">
        <v>604</v>
      </c>
      <c r="C54" s="67">
        <v>2</v>
      </c>
    </row>
    <row r="55" spans="1:3">
      <c r="A55" s="66">
        <v>431</v>
      </c>
      <c r="B55" s="68" t="s">
        <v>605</v>
      </c>
      <c r="C55" s="67">
        <v>3</v>
      </c>
    </row>
    <row r="56" spans="1:3">
      <c r="A56" s="66">
        <v>432</v>
      </c>
      <c r="B56" s="68" t="s">
        <v>606</v>
      </c>
      <c r="C56" s="67">
        <v>3</v>
      </c>
    </row>
    <row r="57" spans="1:3">
      <c r="A57" s="66">
        <v>433</v>
      </c>
      <c r="B57" s="68" t="s">
        <v>607</v>
      </c>
      <c r="C57" s="67">
        <v>3</v>
      </c>
    </row>
    <row r="58" spans="1:3">
      <c r="A58" s="66">
        <v>434</v>
      </c>
      <c r="B58" s="68" t="s">
        <v>608</v>
      </c>
      <c r="C58" s="67">
        <v>3</v>
      </c>
    </row>
    <row r="59" spans="1:3">
      <c r="A59" s="66">
        <v>435</v>
      </c>
      <c r="B59" s="68" t="s">
        <v>609</v>
      </c>
      <c r="C59" s="67">
        <v>3</v>
      </c>
    </row>
    <row r="60" spans="1:3">
      <c r="A60" s="66">
        <v>436</v>
      </c>
      <c r="B60" s="68" t="s">
        <v>610</v>
      </c>
      <c r="C60" s="67">
        <v>3</v>
      </c>
    </row>
    <row r="61" spans="1:3">
      <c r="A61" s="66">
        <v>440</v>
      </c>
      <c r="B61" s="68" t="s">
        <v>611</v>
      </c>
      <c r="C61" s="67">
        <v>2</v>
      </c>
    </row>
    <row r="62" spans="1:3">
      <c r="A62" s="66">
        <v>441</v>
      </c>
      <c r="B62" s="68" t="s">
        <v>612</v>
      </c>
      <c r="C62" s="67">
        <v>3</v>
      </c>
    </row>
    <row r="63" spans="1:3">
      <c r="A63" s="66">
        <v>442</v>
      </c>
      <c r="B63" s="68" t="s">
        <v>613</v>
      </c>
      <c r="C63" s="67">
        <v>3</v>
      </c>
    </row>
    <row r="64" spans="1:3">
      <c r="A64" s="66">
        <v>443</v>
      </c>
      <c r="B64" s="68" t="s">
        <v>614</v>
      </c>
      <c r="C64" s="67">
        <v>3</v>
      </c>
    </row>
    <row r="65" spans="1:3">
      <c r="A65" s="66">
        <v>450</v>
      </c>
      <c r="B65" s="68" t="s">
        <v>615</v>
      </c>
      <c r="C65" s="67">
        <v>2</v>
      </c>
    </row>
    <row r="66" spans="1:3">
      <c r="A66" s="66">
        <v>451</v>
      </c>
      <c r="B66" s="68" t="s">
        <v>616</v>
      </c>
      <c r="C66" s="67">
        <v>3</v>
      </c>
    </row>
    <row r="67" spans="1:3">
      <c r="A67" s="66">
        <v>452</v>
      </c>
      <c r="B67" s="68" t="s">
        <v>617</v>
      </c>
      <c r="C67" s="67">
        <v>3</v>
      </c>
    </row>
    <row r="68" spans="1:3">
      <c r="A68" s="66">
        <v>453</v>
      </c>
      <c r="B68" s="68" t="s">
        <v>618</v>
      </c>
      <c r="C68" s="67">
        <v>3</v>
      </c>
    </row>
    <row r="69" spans="1:3">
      <c r="A69" s="66">
        <v>454</v>
      </c>
      <c r="B69" s="68" t="s">
        <v>619</v>
      </c>
      <c r="C69" s="67">
        <v>3</v>
      </c>
    </row>
    <row r="70" spans="1:3">
      <c r="A70" s="66">
        <v>455</v>
      </c>
      <c r="B70" s="68" t="s">
        <v>620</v>
      </c>
      <c r="C70" s="67">
        <v>3</v>
      </c>
    </row>
    <row r="71" spans="1:3">
      <c r="A71" s="66">
        <v>460</v>
      </c>
      <c r="B71" s="68" t="s">
        <v>621</v>
      </c>
      <c r="C71" s="67">
        <v>2</v>
      </c>
    </row>
    <row r="72" spans="1:3">
      <c r="A72" s="66">
        <v>470</v>
      </c>
      <c r="B72" s="68" t="s">
        <v>622</v>
      </c>
      <c r="C72" s="67">
        <v>2</v>
      </c>
    </row>
    <row r="73" spans="1:3">
      <c r="A73" s="66">
        <v>471</v>
      </c>
      <c r="B73" s="68" t="s">
        <v>623</v>
      </c>
      <c r="C73" s="67">
        <v>3</v>
      </c>
    </row>
    <row r="74" spans="1:3">
      <c r="A74" s="66">
        <v>472</v>
      </c>
      <c r="B74" s="68" t="s">
        <v>624</v>
      </c>
      <c r="C74" s="67">
        <v>3</v>
      </c>
    </row>
    <row r="75" spans="1:3">
      <c r="A75" s="66">
        <v>473</v>
      </c>
      <c r="B75" s="68" t="s">
        <v>625</v>
      </c>
      <c r="C75" s="67">
        <v>3</v>
      </c>
    </row>
    <row r="76" spans="1:3">
      <c r="A76" s="66">
        <v>474</v>
      </c>
      <c r="B76" s="68" t="s">
        <v>626</v>
      </c>
      <c r="C76" s="67">
        <v>3</v>
      </c>
    </row>
    <row r="77" spans="1:3">
      <c r="A77" s="66">
        <v>480</v>
      </c>
      <c r="B77" s="68" t="s">
        <v>627</v>
      </c>
      <c r="C77" s="67">
        <v>2</v>
      </c>
    </row>
    <row r="78" spans="1:3">
      <c r="A78" s="66">
        <v>481</v>
      </c>
      <c r="B78" s="68" t="s">
        <v>628</v>
      </c>
      <c r="C78" s="67">
        <v>3</v>
      </c>
    </row>
    <row r="79" spans="1:3">
      <c r="A79" s="66">
        <v>482</v>
      </c>
      <c r="B79" s="68" t="s">
        <v>629</v>
      </c>
      <c r="C79" s="67">
        <v>3</v>
      </c>
    </row>
    <row r="80" spans="1:3">
      <c r="A80" s="66">
        <v>483</v>
      </c>
      <c r="B80" s="68" t="s">
        <v>630</v>
      </c>
      <c r="C80" s="67">
        <v>3</v>
      </c>
    </row>
    <row r="81" spans="1:3">
      <c r="A81" s="66">
        <v>484</v>
      </c>
      <c r="B81" s="68" t="s">
        <v>631</v>
      </c>
      <c r="C81" s="67">
        <v>3</v>
      </c>
    </row>
    <row r="82" spans="1:3">
      <c r="A82" s="66">
        <v>485</v>
      </c>
      <c r="B82" s="68" t="s">
        <v>632</v>
      </c>
      <c r="C82" s="67">
        <v>3</v>
      </c>
    </row>
    <row r="83" spans="1:3">
      <c r="A83" s="66">
        <v>486</v>
      </c>
      <c r="B83" s="68" t="s">
        <v>633</v>
      </c>
      <c r="C83" s="67">
        <v>3</v>
      </c>
    </row>
    <row r="84" spans="1:3">
      <c r="A84" s="66">
        <v>487</v>
      </c>
      <c r="B84" s="68" t="s">
        <v>634</v>
      </c>
      <c r="C84" s="67">
        <v>3</v>
      </c>
    </row>
    <row r="85" spans="1:3">
      <c r="A85" s="66">
        <v>490</v>
      </c>
      <c r="B85" s="68" t="s">
        <v>635</v>
      </c>
      <c r="C85" s="67">
        <v>2</v>
      </c>
    </row>
    <row r="86" spans="1:3">
      <c r="A86" s="63">
        <v>500</v>
      </c>
      <c r="B86" s="65" t="s">
        <v>636</v>
      </c>
      <c r="C86" s="64">
        <v>1</v>
      </c>
    </row>
    <row r="87" spans="1:3">
      <c r="A87" s="66">
        <v>510</v>
      </c>
      <c r="B87" s="68" t="s">
        <v>637</v>
      </c>
      <c r="C87" s="67">
        <v>2</v>
      </c>
    </row>
    <row r="88" spans="1:3">
      <c r="A88" s="66">
        <v>520</v>
      </c>
      <c r="B88" s="68" t="s">
        <v>379</v>
      </c>
      <c r="C88" s="67">
        <v>2</v>
      </c>
    </row>
    <row r="89" spans="1:3">
      <c r="A89" s="66">
        <v>530</v>
      </c>
      <c r="B89" s="68" t="s">
        <v>638</v>
      </c>
      <c r="C89" s="67">
        <v>2</v>
      </c>
    </row>
    <row r="90" spans="1:3">
      <c r="A90" s="66">
        <v>540</v>
      </c>
      <c r="B90" s="68" t="s">
        <v>639</v>
      </c>
      <c r="C90" s="67">
        <v>2</v>
      </c>
    </row>
    <row r="91" spans="1:3">
      <c r="A91" s="66">
        <v>550</v>
      </c>
      <c r="B91" s="68" t="s">
        <v>640</v>
      </c>
      <c r="C91" s="67">
        <v>2</v>
      </c>
    </row>
    <row r="92" spans="1:3">
      <c r="A92" s="66">
        <v>560</v>
      </c>
      <c r="B92" s="68" t="s">
        <v>641</v>
      </c>
      <c r="C92" s="67">
        <v>2</v>
      </c>
    </row>
    <row r="93" spans="1:3">
      <c r="A93" s="63">
        <v>600</v>
      </c>
      <c r="B93" s="65" t="s">
        <v>642</v>
      </c>
      <c r="C93" s="64">
        <v>1</v>
      </c>
    </row>
    <row r="94" spans="1:3">
      <c r="A94" s="66">
        <v>610</v>
      </c>
      <c r="B94" s="68" t="s">
        <v>643</v>
      </c>
      <c r="C94" s="67">
        <v>2</v>
      </c>
    </row>
    <row r="95" spans="1:3">
      <c r="A95" s="66">
        <v>620</v>
      </c>
      <c r="B95" s="68" t="s">
        <v>644</v>
      </c>
      <c r="C95" s="67">
        <v>2</v>
      </c>
    </row>
    <row r="96" spans="1:3">
      <c r="A96" s="66">
        <v>630</v>
      </c>
      <c r="B96" s="68" t="s">
        <v>645</v>
      </c>
      <c r="C96" s="67">
        <v>2</v>
      </c>
    </row>
    <row r="97" spans="1:3">
      <c r="A97" s="66">
        <v>640</v>
      </c>
      <c r="B97" s="68" t="s">
        <v>646</v>
      </c>
      <c r="C97" s="67">
        <v>2</v>
      </c>
    </row>
    <row r="98" spans="1:3">
      <c r="A98" s="66">
        <v>650</v>
      </c>
      <c r="B98" s="68" t="s">
        <v>647</v>
      </c>
      <c r="C98" s="67">
        <v>2</v>
      </c>
    </row>
    <row r="99" spans="1:3">
      <c r="A99" s="66">
        <v>660</v>
      </c>
      <c r="B99" s="68" t="s">
        <v>648</v>
      </c>
      <c r="C99" s="67">
        <v>2</v>
      </c>
    </row>
    <row r="100" spans="1:3">
      <c r="A100" s="63">
        <v>700</v>
      </c>
      <c r="B100" s="65" t="s">
        <v>649</v>
      </c>
      <c r="C100" s="64">
        <v>1</v>
      </c>
    </row>
    <row r="101" spans="1:3">
      <c r="A101" s="66">
        <v>710</v>
      </c>
      <c r="B101" s="68" t="s">
        <v>650</v>
      </c>
      <c r="C101" s="67">
        <v>2</v>
      </c>
    </row>
    <row r="102" spans="1:3">
      <c r="A102" s="66">
        <v>711</v>
      </c>
      <c r="B102" s="68" t="s">
        <v>651</v>
      </c>
      <c r="C102" s="67">
        <v>3</v>
      </c>
    </row>
    <row r="103" spans="1:3">
      <c r="A103" s="66">
        <v>712</v>
      </c>
      <c r="B103" s="68" t="s">
        <v>652</v>
      </c>
      <c r="C103" s="67">
        <v>3</v>
      </c>
    </row>
    <row r="104" spans="1:3">
      <c r="A104" s="66">
        <v>713</v>
      </c>
      <c r="B104" s="68" t="s">
        <v>653</v>
      </c>
      <c r="C104" s="67">
        <v>3</v>
      </c>
    </row>
    <row r="105" spans="1:3">
      <c r="A105" s="66">
        <v>720</v>
      </c>
      <c r="B105" s="68" t="s">
        <v>654</v>
      </c>
      <c r="C105" s="67">
        <v>2</v>
      </c>
    </row>
    <row r="106" spans="1:3">
      <c r="A106" s="66">
        <v>721</v>
      </c>
      <c r="B106" s="68" t="s">
        <v>655</v>
      </c>
      <c r="C106" s="67">
        <v>3</v>
      </c>
    </row>
    <row r="107" spans="1:3">
      <c r="A107" s="66">
        <v>722</v>
      </c>
      <c r="B107" s="68" t="s">
        <v>656</v>
      </c>
      <c r="C107" s="67">
        <v>3</v>
      </c>
    </row>
    <row r="108" spans="1:3">
      <c r="A108" s="66">
        <v>723</v>
      </c>
      <c r="B108" s="68" t="s">
        <v>657</v>
      </c>
      <c r="C108" s="67">
        <v>3</v>
      </c>
    </row>
    <row r="109" spans="1:3">
      <c r="A109" s="66">
        <v>724</v>
      </c>
      <c r="B109" s="68" t="s">
        <v>658</v>
      </c>
      <c r="C109" s="67">
        <v>3</v>
      </c>
    </row>
    <row r="110" spans="1:3">
      <c r="A110" s="66">
        <v>730</v>
      </c>
      <c r="B110" s="68" t="s">
        <v>659</v>
      </c>
      <c r="C110" s="67">
        <v>2</v>
      </c>
    </row>
    <row r="111" spans="1:3">
      <c r="A111" s="66">
        <v>731</v>
      </c>
      <c r="B111" s="68" t="s">
        <v>660</v>
      </c>
      <c r="C111" s="67">
        <v>3</v>
      </c>
    </row>
    <row r="112" spans="1:3">
      <c r="A112" s="66">
        <v>732</v>
      </c>
      <c r="B112" s="68" t="s">
        <v>661</v>
      </c>
      <c r="C112" s="67">
        <v>3</v>
      </c>
    </row>
    <row r="113" spans="1:3">
      <c r="A113" s="66">
        <v>733</v>
      </c>
      <c r="B113" s="68" t="s">
        <v>662</v>
      </c>
      <c r="C113" s="67">
        <v>3</v>
      </c>
    </row>
    <row r="114" spans="1:3">
      <c r="A114" s="66">
        <v>734</v>
      </c>
      <c r="B114" s="68" t="s">
        <v>663</v>
      </c>
      <c r="C114" s="67">
        <v>3</v>
      </c>
    </row>
    <row r="115" spans="1:3">
      <c r="A115" s="66">
        <v>740</v>
      </c>
      <c r="B115" s="68" t="s">
        <v>664</v>
      </c>
      <c r="C115" s="67">
        <v>2</v>
      </c>
    </row>
    <row r="116" spans="1:3">
      <c r="A116" s="66">
        <v>750</v>
      </c>
      <c r="B116" s="68" t="s">
        <v>665</v>
      </c>
      <c r="C116" s="67">
        <v>2</v>
      </c>
    </row>
    <row r="117" spans="1:3">
      <c r="A117" s="66">
        <v>760</v>
      </c>
      <c r="B117" s="68" t="s">
        <v>666</v>
      </c>
      <c r="C117" s="67">
        <v>2</v>
      </c>
    </row>
    <row r="118" spans="1:3">
      <c r="A118" s="63">
        <v>800</v>
      </c>
      <c r="B118" s="65" t="s">
        <v>667</v>
      </c>
      <c r="C118" s="64">
        <v>1</v>
      </c>
    </row>
    <row r="119" spans="1:3">
      <c r="A119" s="66">
        <v>810</v>
      </c>
      <c r="B119" s="68" t="s">
        <v>668</v>
      </c>
      <c r="C119" s="67">
        <v>2</v>
      </c>
    </row>
    <row r="120" spans="1:3">
      <c r="A120" s="66">
        <v>820</v>
      </c>
      <c r="B120" s="68" t="s">
        <v>669</v>
      </c>
      <c r="C120" s="67">
        <v>2</v>
      </c>
    </row>
    <row r="121" spans="1:3">
      <c r="A121" s="66">
        <v>830</v>
      </c>
      <c r="B121" s="68" t="s">
        <v>670</v>
      </c>
      <c r="C121" s="67">
        <v>2</v>
      </c>
    </row>
    <row r="122" spans="1:3">
      <c r="A122" s="66">
        <v>840</v>
      </c>
      <c r="B122" s="68" t="s">
        <v>671</v>
      </c>
      <c r="C122" s="67">
        <v>2</v>
      </c>
    </row>
    <row r="123" spans="1:3">
      <c r="A123" s="66">
        <v>850</v>
      </c>
      <c r="B123" s="68" t="s">
        <v>672</v>
      </c>
      <c r="C123" s="67">
        <v>2</v>
      </c>
    </row>
    <row r="124" spans="1:3">
      <c r="A124" s="66">
        <v>860</v>
      </c>
      <c r="B124" s="68" t="s">
        <v>673</v>
      </c>
      <c r="C124" s="67">
        <v>2</v>
      </c>
    </row>
    <row r="125" spans="1:3">
      <c r="A125" s="63">
        <v>900</v>
      </c>
      <c r="B125" s="65" t="s">
        <v>674</v>
      </c>
      <c r="C125" s="64">
        <v>1</v>
      </c>
    </row>
    <row r="126" spans="1:3">
      <c r="A126" s="66">
        <v>910</v>
      </c>
      <c r="B126" s="68" t="s">
        <v>675</v>
      </c>
      <c r="C126" s="67">
        <v>2</v>
      </c>
    </row>
    <row r="127" spans="1:3">
      <c r="A127" s="66">
        <v>911</v>
      </c>
      <c r="B127" s="68" t="s">
        <v>676</v>
      </c>
      <c r="C127" s="67">
        <v>3</v>
      </c>
    </row>
    <row r="128" spans="1:3">
      <c r="A128" s="66">
        <v>912</v>
      </c>
      <c r="B128" s="68" t="s">
        <v>677</v>
      </c>
      <c r="C128" s="67">
        <v>3</v>
      </c>
    </row>
    <row r="129" spans="1:3">
      <c r="A129" s="66">
        <v>913</v>
      </c>
      <c r="B129" s="68" t="s">
        <v>678</v>
      </c>
      <c r="C129" s="67">
        <v>3</v>
      </c>
    </row>
    <row r="130" spans="1:3">
      <c r="A130" s="66">
        <v>914</v>
      </c>
      <c r="B130" s="68" t="s">
        <v>679</v>
      </c>
      <c r="C130" s="67">
        <v>3</v>
      </c>
    </row>
    <row r="131" spans="1:3">
      <c r="A131" s="66">
        <v>915</v>
      </c>
      <c r="B131" s="68" t="s">
        <v>680</v>
      </c>
      <c r="C131" s="67">
        <v>3</v>
      </c>
    </row>
    <row r="132" spans="1:3">
      <c r="A132" s="66">
        <v>916</v>
      </c>
      <c r="B132" s="68" t="s">
        <v>681</v>
      </c>
      <c r="C132" s="67">
        <v>3</v>
      </c>
    </row>
    <row r="133" spans="1:3">
      <c r="A133" s="66">
        <v>920</v>
      </c>
      <c r="B133" s="68" t="s">
        <v>682</v>
      </c>
      <c r="C133" s="67">
        <v>2</v>
      </c>
    </row>
    <row r="134" spans="1:3">
      <c r="A134" s="66">
        <v>921</v>
      </c>
      <c r="B134" s="68" t="s">
        <v>683</v>
      </c>
      <c r="C134" s="67">
        <v>3</v>
      </c>
    </row>
    <row r="135" spans="1:3">
      <c r="A135" s="66">
        <v>922</v>
      </c>
      <c r="B135" s="68" t="s">
        <v>684</v>
      </c>
      <c r="C135" s="67">
        <v>3</v>
      </c>
    </row>
    <row r="136" spans="1:3">
      <c r="A136" s="66">
        <v>923</v>
      </c>
      <c r="B136" s="68" t="s">
        <v>685</v>
      </c>
      <c r="C136" s="67">
        <v>3</v>
      </c>
    </row>
    <row r="137" spans="1:3">
      <c r="A137" s="66">
        <v>930</v>
      </c>
      <c r="B137" s="68" t="s">
        <v>686</v>
      </c>
      <c r="C137" s="67">
        <v>2</v>
      </c>
    </row>
    <row r="138" spans="1:3">
      <c r="A138" s="66">
        <v>931</v>
      </c>
      <c r="B138" s="68" t="s">
        <v>686</v>
      </c>
      <c r="C138" s="67">
        <v>3</v>
      </c>
    </row>
    <row r="139" spans="1:3">
      <c r="A139" s="66">
        <v>932</v>
      </c>
      <c r="B139" s="68" t="s">
        <v>687</v>
      </c>
      <c r="C139" s="67">
        <v>3</v>
      </c>
    </row>
    <row r="140" spans="1:3">
      <c r="A140" s="66">
        <v>940</v>
      </c>
      <c r="B140" s="68" t="s">
        <v>688</v>
      </c>
      <c r="C140" s="67">
        <v>2</v>
      </c>
    </row>
    <row r="141" spans="1:3">
      <c r="A141" s="66">
        <v>941</v>
      </c>
      <c r="B141" s="68" t="s">
        <v>689</v>
      </c>
      <c r="C141" s="67">
        <v>3</v>
      </c>
    </row>
    <row r="142" spans="1:3">
      <c r="A142" s="66">
        <v>942</v>
      </c>
      <c r="B142" s="68" t="s">
        <v>690</v>
      </c>
      <c r="C142" s="67">
        <v>3</v>
      </c>
    </row>
    <row r="143" spans="1:3">
      <c r="A143" s="66">
        <v>950</v>
      </c>
      <c r="B143" s="68" t="s">
        <v>691</v>
      </c>
      <c r="C143" s="67">
        <v>2</v>
      </c>
    </row>
    <row r="144" spans="1:3">
      <c r="A144" s="66">
        <v>960</v>
      </c>
      <c r="B144" s="68" t="s">
        <v>692</v>
      </c>
      <c r="C144" s="67">
        <v>2</v>
      </c>
    </row>
    <row r="145" spans="1:3">
      <c r="A145" s="66">
        <v>970</v>
      </c>
      <c r="B145" s="68" t="s">
        <v>693</v>
      </c>
      <c r="C145" s="67">
        <v>2</v>
      </c>
    </row>
    <row r="146" spans="1:3">
      <c r="A146" s="66">
        <v>980</v>
      </c>
      <c r="B146" s="68" t="s">
        <v>694</v>
      </c>
      <c r="C146" s="67">
        <v>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I34"/>
  <sheetViews>
    <sheetView workbookViewId="0">
      <selection activeCell="C3" sqref="C3"/>
    </sheetView>
  </sheetViews>
  <sheetFormatPr defaultRowHeight="15"/>
  <sheetData>
    <row r="3" spans="1:9" ht="15.75" thickBot="1">
      <c r="A3" s="153">
        <v>978</v>
      </c>
      <c r="B3" s="174" t="s">
        <v>1573</v>
      </c>
      <c r="C3" s="153" t="s">
        <v>1262</v>
      </c>
      <c r="D3" s="153">
        <v>1</v>
      </c>
      <c r="E3">
        <f>+I3/10000</f>
        <v>118.20569999999999</v>
      </c>
      <c r="F3">
        <v>118.5</v>
      </c>
      <c r="I3" s="175">
        <v>1182057</v>
      </c>
    </row>
    <row r="4" spans="1:9" ht="15.75" thickBot="1">
      <c r="A4" s="153">
        <v>36</v>
      </c>
      <c r="B4" s="174" t="s">
        <v>1574</v>
      </c>
      <c r="C4" s="153" t="s">
        <v>1263</v>
      </c>
      <c r="D4" s="153">
        <v>1</v>
      </c>
      <c r="E4">
        <f t="shared" ref="E4:E34" si="0">+I4/10000</f>
        <v>74.175299999999993</v>
      </c>
      <c r="I4" s="175">
        <v>741753</v>
      </c>
    </row>
    <row r="5" spans="1:9" ht="15.75" thickBot="1">
      <c r="A5" s="153">
        <v>124</v>
      </c>
      <c r="B5" s="174" t="s">
        <v>1575</v>
      </c>
      <c r="C5" s="153" t="s">
        <v>1264</v>
      </c>
      <c r="D5" s="153">
        <v>1</v>
      </c>
      <c r="E5">
        <f t="shared" si="0"/>
        <v>78.830100000000002</v>
      </c>
      <c r="I5" s="175">
        <v>788301</v>
      </c>
    </row>
    <row r="6" spans="1:9" ht="15.75" thickBot="1">
      <c r="A6" s="153">
        <v>156</v>
      </c>
      <c r="B6" s="174" t="s">
        <v>1576</v>
      </c>
      <c r="C6" s="153" t="s">
        <v>1265</v>
      </c>
      <c r="D6" s="153">
        <v>1</v>
      </c>
      <c r="E6">
        <f t="shared" si="0"/>
        <v>15.4519</v>
      </c>
      <c r="I6" s="175">
        <v>154519</v>
      </c>
    </row>
    <row r="7" spans="1:9" ht="15.75" thickBot="1">
      <c r="A7" s="153">
        <v>191</v>
      </c>
      <c r="B7" s="174" t="s">
        <v>1577</v>
      </c>
      <c r="C7" s="153" t="s">
        <v>1578</v>
      </c>
      <c r="D7" s="153">
        <v>1</v>
      </c>
      <c r="E7">
        <f t="shared" si="0"/>
        <v>15.947900000000001</v>
      </c>
      <c r="I7" s="175">
        <v>159479</v>
      </c>
    </row>
    <row r="8" spans="1:9" ht="21.75" thickBot="1">
      <c r="A8" s="153">
        <v>203</v>
      </c>
      <c r="B8" s="174" t="s">
        <v>1579</v>
      </c>
      <c r="C8" s="153" t="s">
        <v>1580</v>
      </c>
      <c r="D8" s="153">
        <v>1</v>
      </c>
      <c r="E8">
        <f t="shared" si="0"/>
        <v>4.5659999999999998</v>
      </c>
      <c r="I8" s="175">
        <v>45660</v>
      </c>
    </row>
    <row r="9" spans="1:9" ht="15.75" thickBot="1">
      <c r="A9" s="153">
        <v>208</v>
      </c>
      <c r="B9" s="174" t="s">
        <v>1581</v>
      </c>
      <c r="C9" s="153" t="s">
        <v>1582</v>
      </c>
      <c r="D9" s="153">
        <v>1</v>
      </c>
      <c r="E9">
        <f t="shared" si="0"/>
        <v>15.837999999999999</v>
      </c>
      <c r="I9" s="175">
        <v>158380</v>
      </c>
    </row>
    <row r="10" spans="1:9" ht="15.75" thickBot="1">
      <c r="A10" s="153">
        <v>348</v>
      </c>
      <c r="B10" s="174" t="s">
        <v>1583</v>
      </c>
      <c r="C10" s="153" t="s">
        <v>1584</v>
      </c>
      <c r="D10" s="153">
        <v>100</v>
      </c>
      <c r="E10">
        <f t="shared" si="0"/>
        <v>36.93</v>
      </c>
      <c r="I10" s="175">
        <v>369300</v>
      </c>
    </row>
    <row r="11" spans="1:9" ht="15.75" thickBot="1">
      <c r="A11" s="153">
        <v>392</v>
      </c>
      <c r="B11" s="174" t="s">
        <v>1585</v>
      </c>
      <c r="C11" s="153" t="s">
        <v>1266</v>
      </c>
      <c r="D11" s="153">
        <v>100</v>
      </c>
      <c r="E11">
        <f t="shared" si="0"/>
        <v>94.738900000000001</v>
      </c>
      <c r="I11" s="175">
        <v>947389</v>
      </c>
    </row>
    <row r="12" spans="1:9" ht="15.75" thickBot="1">
      <c r="A12" s="153">
        <v>414</v>
      </c>
      <c r="B12" s="174" t="s">
        <v>1586</v>
      </c>
      <c r="C12" s="153" t="s">
        <v>1267</v>
      </c>
      <c r="D12" s="153">
        <v>1</v>
      </c>
      <c r="E12">
        <f t="shared" si="0"/>
        <v>344.62299999999999</v>
      </c>
      <c r="I12" s="175">
        <v>3446230</v>
      </c>
    </row>
    <row r="13" spans="1:9" ht="15.75" thickBot="1">
      <c r="A13" s="153">
        <v>578</v>
      </c>
      <c r="B13" s="174" t="s">
        <v>1587</v>
      </c>
      <c r="C13" s="153" t="s">
        <v>1268</v>
      </c>
      <c r="D13" s="153">
        <v>1</v>
      </c>
      <c r="E13">
        <f t="shared" si="0"/>
        <v>12.031499999999999</v>
      </c>
      <c r="I13" s="175">
        <v>120315</v>
      </c>
    </row>
    <row r="14" spans="1:9" ht="21.75" thickBot="1">
      <c r="A14" s="153">
        <v>643</v>
      </c>
      <c r="B14" s="174" t="s">
        <v>1588</v>
      </c>
      <c r="C14" s="153" t="s">
        <v>1269</v>
      </c>
      <c r="D14" s="153">
        <v>1</v>
      </c>
      <c r="E14">
        <f t="shared" si="0"/>
        <v>1.5916999999999999</v>
      </c>
      <c r="I14" s="175">
        <v>15917</v>
      </c>
    </row>
    <row r="15" spans="1:9" ht="15.75" thickBot="1">
      <c r="A15" s="153">
        <v>752</v>
      </c>
      <c r="B15" s="174" t="s">
        <v>1589</v>
      </c>
      <c r="C15" s="153" t="s">
        <v>1270</v>
      </c>
      <c r="D15" s="153">
        <v>1</v>
      </c>
      <c r="E15">
        <f t="shared" si="0"/>
        <v>11.2683</v>
      </c>
      <c r="I15" s="175">
        <v>112683</v>
      </c>
    </row>
    <row r="16" spans="1:9" ht="15.75" thickBot="1">
      <c r="A16" s="153">
        <v>756</v>
      </c>
      <c r="B16" s="174" t="s">
        <v>1590</v>
      </c>
      <c r="C16" s="176" t="s">
        <v>1271</v>
      </c>
      <c r="D16" s="153">
        <v>1</v>
      </c>
      <c r="E16">
        <f t="shared" si="0"/>
        <v>104.31140000000001</v>
      </c>
      <c r="F16">
        <v>104.5</v>
      </c>
      <c r="I16" s="175">
        <v>1043114</v>
      </c>
    </row>
    <row r="17" spans="1:9" ht="21.75" thickBot="1">
      <c r="A17" s="153">
        <v>826</v>
      </c>
      <c r="B17" s="174" t="s">
        <v>1591</v>
      </c>
      <c r="C17" s="176" t="s">
        <v>1272</v>
      </c>
      <c r="D17" s="153">
        <v>1</v>
      </c>
      <c r="E17">
        <f t="shared" si="0"/>
        <v>134.7842</v>
      </c>
      <c r="F17">
        <v>135</v>
      </c>
      <c r="I17" s="175">
        <v>1347842</v>
      </c>
    </row>
    <row r="18" spans="1:9" ht="15.75" thickBot="1">
      <c r="A18" s="153">
        <v>840</v>
      </c>
      <c r="B18" s="174" t="s">
        <v>1592</v>
      </c>
      <c r="C18" s="176" t="s">
        <v>1273</v>
      </c>
      <c r="D18" s="153">
        <v>1</v>
      </c>
      <c r="E18">
        <f t="shared" si="0"/>
        <v>104.7923</v>
      </c>
      <c r="F18">
        <v>105</v>
      </c>
      <c r="I18" s="175">
        <v>1047923</v>
      </c>
    </row>
    <row r="19" spans="1:9" ht="15.75" thickBot="1">
      <c r="A19" s="153">
        <v>946</v>
      </c>
      <c r="B19" s="174" t="s">
        <v>1593</v>
      </c>
      <c r="C19" s="153" t="s">
        <v>1594</v>
      </c>
      <c r="D19" s="153">
        <v>1</v>
      </c>
      <c r="E19">
        <f t="shared" si="0"/>
        <v>24.898</v>
      </c>
      <c r="I19" s="175">
        <v>248980</v>
      </c>
    </row>
    <row r="20" spans="1:9" ht="15.75" thickBot="1">
      <c r="A20" s="153">
        <v>949</v>
      </c>
      <c r="B20" s="174" t="s">
        <v>1595</v>
      </c>
      <c r="C20" s="153" t="s">
        <v>1274</v>
      </c>
      <c r="D20" s="153">
        <v>1</v>
      </c>
      <c r="E20">
        <f t="shared" si="0"/>
        <v>19.869800000000001</v>
      </c>
      <c r="I20" s="175">
        <v>198698</v>
      </c>
    </row>
    <row r="21" spans="1:9" ht="15.75" thickBot="1">
      <c r="A21" s="153">
        <v>975</v>
      </c>
      <c r="B21" s="174" t="s">
        <v>1596</v>
      </c>
      <c r="C21" s="153" t="s">
        <v>1597</v>
      </c>
      <c r="D21" s="153">
        <v>1</v>
      </c>
      <c r="E21">
        <f t="shared" si="0"/>
        <v>60.437600000000003</v>
      </c>
      <c r="I21" s="175">
        <v>604376</v>
      </c>
    </row>
    <row r="22" spans="1:9" ht="32.25" thickBot="1">
      <c r="A22" s="153">
        <v>977</v>
      </c>
      <c r="B22" s="174" t="s">
        <v>1598</v>
      </c>
      <c r="C22" s="153" t="s">
        <v>1599</v>
      </c>
      <c r="D22" s="153">
        <v>1</v>
      </c>
      <c r="E22">
        <f t="shared" si="0"/>
        <v>60.437600000000003</v>
      </c>
      <c r="I22" s="175">
        <v>604376</v>
      </c>
    </row>
    <row r="23" spans="1:9" ht="15.75" thickBot="1">
      <c r="A23" s="153">
        <v>985</v>
      </c>
      <c r="B23" s="174" t="s">
        <v>1600</v>
      </c>
      <c r="C23" s="153" t="s">
        <v>1601</v>
      </c>
      <c r="D23" s="153">
        <v>1</v>
      </c>
      <c r="E23">
        <f t="shared" si="0"/>
        <v>27.334</v>
      </c>
      <c r="I23" s="175">
        <v>273340</v>
      </c>
    </row>
    <row r="24" spans="1:9" ht="15.75" thickBot="1">
      <c r="A24" s="153">
        <v>40</v>
      </c>
      <c r="B24" s="174" t="s">
        <v>1602</v>
      </c>
      <c r="C24" s="153" t="s">
        <v>1603</v>
      </c>
      <c r="D24" s="153">
        <v>1</v>
      </c>
      <c r="E24">
        <f t="shared" si="0"/>
        <v>8.5902999999999992</v>
      </c>
      <c r="I24" s="175">
        <v>85903</v>
      </c>
    </row>
    <row r="25" spans="1:9" ht="15.75" thickBot="1">
      <c r="A25" s="153">
        <v>56</v>
      </c>
      <c r="B25" s="174" t="s">
        <v>1604</v>
      </c>
      <c r="C25" s="153" t="s">
        <v>1605</v>
      </c>
      <c r="D25" s="153">
        <v>100</v>
      </c>
      <c r="E25">
        <f t="shared" si="0"/>
        <v>293.02429999999998</v>
      </c>
      <c r="I25" s="175">
        <v>2930243</v>
      </c>
    </row>
    <row r="26" spans="1:9" ht="15.75" thickBot="1">
      <c r="A26" s="153">
        <v>246</v>
      </c>
      <c r="B26" s="174" t="s">
        <v>1606</v>
      </c>
      <c r="C26" s="153" t="s">
        <v>1607</v>
      </c>
      <c r="D26" s="153">
        <v>1</v>
      </c>
      <c r="E26">
        <f t="shared" si="0"/>
        <v>19.880800000000001</v>
      </c>
      <c r="I26" s="175">
        <v>198808</v>
      </c>
    </row>
    <row r="27" spans="1:9" ht="15.75" thickBot="1">
      <c r="A27" s="153">
        <v>250</v>
      </c>
      <c r="B27" s="174" t="s">
        <v>1608</v>
      </c>
      <c r="C27" s="153" t="s">
        <v>1609</v>
      </c>
      <c r="D27" s="153">
        <v>1</v>
      </c>
      <c r="E27">
        <f t="shared" si="0"/>
        <v>18.020299999999999</v>
      </c>
      <c r="I27" s="175">
        <v>180203</v>
      </c>
    </row>
    <row r="28" spans="1:9" ht="15.75" thickBot="1">
      <c r="A28" s="153">
        <v>280</v>
      </c>
      <c r="B28" s="174" t="s">
        <v>1610</v>
      </c>
      <c r="C28" s="153" t="s">
        <v>1611</v>
      </c>
      <c r="D28" s="153">
        <v>1</v>
      </c>
      <c r="E28">
        <f t="shared" si="0"/>
        <v>60.437600000000003</v>
      </c>
      <c r="I28" s="175">
        <v>604376</v>
      </c>
    </row>
    <row r="29" spans="1:9" ht="15.75" thickBot="1">
      <c r="A29" s="153">
        <v>300</v>
      </c>
      <c r="B29" s="174" t="s">
        <v>1612</v>
      </c>
      <c r="C29" s="153" t="s">
        <v>1613</v>
      </c>
      <c r="D29" s="153">
        <v>100</v>
      </c>
      <c r="E29">
        <f t="shared" si="0"/>
        <v>34.689900000000002</v>
      </c>
      <c r="I29" s="175">
        <v>346899</v>
      </c>
    </row>
    <row r="30" spans="1:9" ht="15.75" thickBot="1">
      <c r="A30" s="153">
        <v>372</v>
      </c>
      <c r="B30" s="174" t="s">
        <v>1614</v>
      </c>
      <c r="C30" s="153" t="s">
        <v>1615</v>
      </c>
      <c r="D30" s="153">
        <v>1</v>
      </c>
      <c r="E30">
        <f t="shared" si="0"/>
        <v>150.09030000000001</v>
      </c>
      <c r="I30" s="175">
        <v>1500903</v>
      </c>
    </row>
    <row r="31" spans="1:9" ht="15.75" thickBot="1">
      <c r="A31" s="153">
        <v>380</v>
      </c>
      <c r="B31" s="174" t="s">
        <v>1616</v>
      </c>
      <c r="C31" s="153" t="s">
        <v>1617</v>
      </c>
      <c r="D31" s="153">
        <v>100</v>
      </c>
      <c r="E31">
        <f t="shared" si="0"/>
        <v>6.1048</v>
      </c>
      <c r="I31" s="175">
        <v>61048</v>
      </c>
    </row>
    <row r="32" spans="1:9" ht="15.75" thickBot="1">
      <c r="A32" s="153">
        <v>442</v>
      </c>
      <c r="B32" s="174" t="s">
        <v>1618</v>
      </c>
      <c r="C32" s="153" t="s">
        <v>1619</v>
      </c>
      <c r="D32" s="153">
        <v>100</v>
      </c>
      <c r="E32">
        <f t="shared" si="0"/>
        <v>293.02429999999998</v>
      </c>
      <c r="I32" s="175">
        <v>2930243</v>
      </c>
    </row>
    <row r="33" spans="1:9" ht="15.75" thickBot="1">
      <c r="A33" s="153">
        <v>620</v>
      </c>
      <c r="B33" s="174" t="s">
        <v>1620</v>
      </c>
      <c r="C33" s="153" t="s">
        <v>1621</v>
      </c>
      <c r="D33" s="153">
        <v>100</v>
      </c>
      <c r="E33">
        <f t="shared" si="0"/>
        <v>58.960799999999999</v>
      </c>
      <c r="I33" s="175">
        <v>589608</v>
      </c>
    </row>
    <row r="34" spans="1:9" ht="15.75" thickBot="1">
      <c r="A34" s="153">
        <v>724</v>
      </c>
      <c r="B34" s="174" t="s">
        <v>1622</v>
      </c>
      <c r="C34" s="153" t="s">
        <v>1623</v>
      </c>
      <c r="D34" s="153">
        <v>100</v>
      </c>
      <c r="E34">
        <f t="shared" si="0"/>
        <v>71.043099999999995</v>
      </c>
      <c r="I34" s="175">
        <v>710431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W1500"/>
  <sheetViews>
    <sheetView tabSelected="1" zoomScaleNormal="100" workbookViewId="0">
      <pane xSplit="10" ySplit="7" topLeftCell="N152" activePane="bottomRight" state="frozen"/>
      <selection activeCell="L8" sqref="L8:Q999"/>
      <selection pane="topRight" activeCell="L8" sqref="L8:Q999"/>
      <selection pane="bottomLeft" activeCell="L8" sqref="L8:Q999"/>
      <selection pane="bottomRight" activeCell="Q163" sqref="Q163"/>
    </sheetView>
  </sheetViews>
  <sheetFormatPr defaultRowHeight="15"/>
  <cols>
    <col min="1" max="1" width="7.7109375" hidden="1" customWidth="1"/>
    <col min="2" max="2" width="10.85546875" customWidth="1"/>
    <col min="3" max="3" width="23.5703125" customWidth="1"/>
    <col min="4" max="4" width="15" customWidth="1"/>
    <col min="5" max="5" width="18.85546875" customWidth="1"/>
    <col min="6" max="6" width="10.42578125" customWidth="1"/>
    <col min="7" max="7" width="10.85546875" customWidth="1"/>
    <col min="8" max="8" width="38.7109375" customWidth="1"/>
    <col min="9" max="9" width="13" customWidth="1"/>
    <col min="10" max="10" width="12.42578125" customWidth="1"/>
    <col min="11" max="11" width="33.28515625" style="32" customWidth="1"/>
    <col min="12" max="12" width="11.5703125" customWidth="1"/>
    <col min="13" max="13" width="24.85546875" customWidth="1"/>
    <col min="14" max="14" width="8.85546875" customWidth="1"/>
    <col min="15" max="15" width="9" customWidth="1"/>
    <col min="16" max="16" width="21.28515625" customWidth="1"/>
    <col min="17" max="17" width="19" customWidth="1"/>
    <col min="22" max="22" width="9.140625" customWidth="1"/>
    <col min="23" max="23" width="9.140625" hidden="1" customWidth="1"/>
    <col min="24" max="25" width="9.140625" customWidth="1"/>
  </cols>
  <sheetData>
    <row r="1" spans="1:23" ht="21" customHeight="1">
      <c r="A1">
        <f>+MAX(A8:A1500)</f>
        <v>219</v>
      </c>
      <c r="C1" s="13" t="s">
        <v>1260</v>
      </c>
      <c r="P1" s="116">
        <f>+SUM(P8:P1500)</f>
        <v>3289389324.8000002</v>
      </c>
      <c r="Q1" s="116">
        <f>+SUM(Q8:Q1500)</f>
        <v>2092658076.8950002</v>
      </c>
    </row>
    <row r="2" spans="1:23" ht="17.25" customHeight="1" thickBot="1">
      <c r="B2" s="11"/>
    </row>
    <row r="3" spans="1:23" ht="18.75" customHeight="1" thickBot="1">
      <c r="B3" s="71" t="s">
        <v>537</v>
      </c>
      <c r="C3" s="389" t="s">
        <v>274</v>
      </c>
      <c r="D3" s="390"/>
      <c r="E3" s="390"/>
      <c r="F3" s="391"/>
      <c r="G3" s="205">
        <f>IFERROR(+VLOOKUP(C3,okruzi!G$12:H$182,2,FALSE),"")</f>
        <v>75</v>
      </c>
    </row>
    <row r="4" spans="1:23" ht="19.5" customHeight="1" thickBot="1">
      <c r="B4" s="11"/>
    </row>
    <row r="5" spans="1:23" ht="28.5" customHeight="1" thickBot="1">
      <c r="C5" s="148" t="s">
        <v>1249</v>
      </c>
      <c r="D5" s="223" t="s">
        <v>1287</v>
      </c>
      <c r="E5" s="147">
        <v>2020</v>
      </c>
      <c r="F5" s="129" t="s">
        <v>1250</v>
      </c>
    </row>
    <row r="6" spans="1:23" ht="24" customHeight="1">
      <c r="P6" s="72" t="s">
        <v>464</v>
      </c>
      <c r="Q6" s="72" t="s">
        <v>464</v>
      </c>
    </row>
    <row r="7" spans="1:23" ht="52.5" customHeight="1">
      <c r="A7" t="s">
        <v>731</v>
      </c>
      <c r="B7" s="80" t="s">
        <v>453</v>
      </c>
      <c r="C7" s="80" t="s">
        <v>720</v>
      </c>
      <c r="D7" s="80" t="s">
        <v>454</v>
      </c>
      <c r="E7" s="80" t="s">
        <v>721</v>
      </c>
      <c r="F7" s="12" t="s">
        <v>455</v>
      </c>
      <c r="G7" s="12" t="s">
        <v>457</v>
      </c>
      <c r="H7" s="12" t="s">
        <v>456</v>
      </c>
      <c r="I7" s="12" t="s">
        <v>723</v>
      </c>
      <c r="J7" s="12" t="s">
        <v>458</v>
      </c>
      <c r="K7" s="78" t="s">
        <v>459</v>
      </c>
      <c r="L7" s="80" t="s">
        <v>460</v>
      </c>
      <c r="M7" s="80" t="s">
        <v>461</v>
      </c>
      <c r="N7" s="80" t="s">
        <v>462</v>
      </c>
      <c r="O7" s="80" t="s">
        <v>463</v>
      </c>
      <c r="P7" s="124" t="str">
        <f>+CONCATENATE("План  за ",,+E5,"  годину")</f>
        <v>План  за 2020  годину</v>
      </c>
      <c r="Q7" s="149" t="str">
        <f>+CONCATENATE("Извршење за извештајни период  ",D5)</f>
        <v>Извршење за извештајни период  I - IX</v>
      </c>
      <c r="W7" t="s">
        <v>1633</v>
      </c>
    </row>
    <row r="8" spans="1:23">
      <c r="A8">
        <f>+IF(O8&gt;0,1,0)</f>
        <v>1</v>
      </c>
      <c r="B8" s="250">
        <v>1</v>
      </c>
      <c r="C8" s="269" t="s">
        <v>1777</v>
      </c>
      <c r="D8" s="250" t="s">
        <v>1778</v>
      </c>
      <c r="E8" s="269" t="s">
        <v>1779</v>
      </c>
      <c r="F8" s="252">
        <v>110</v>
      </c>
      <c r="G8" s="252" t="s">
        <v>444</v>
      </c>
      <c r="H8" s="142" t="s">
        <v>443</v>
      </c>
      <c r="I8" s="137">
        <v>16</v>
      </c>
      <c r="J8" s="252" t="s">
        <v>534</v>
      </c>
      <c r="K8" s="79" t="s">
        <v>446</v>
      </c>
      <c r="L8" s="256"/>
      <c r="M8" s="257"/>
      <c r="N8" s="284">
        <v>1</v>
      </c>
      <c r="O8" s="297" t="s">
        <v>1780</v>
      </c>
      <c r="P8" s="255">
        <v>5650000</v>
      </c>
      <c r="Q8" s="255">
        <v>4056628.92</v>
      </c>
      <c r="R8" s="74"/>
      <c r="T8" s="74"/>
      <c r="U8" s="74"/>
      <c r="V8" s="193"/>
      <c r="W8" s="193">
        <f>+LEN(O8)</f>
        <v>3</v>
      </c>
    </row>
    <row r="9" spans="1:23">
      <c r="A9">
        <f>+IF(O9&gt;0,+A8+1,0)</f>
        <v>2</v>
      </c>
      <c r="B9" s="250">
        <v>1</v>
      </c>
      <c r="C9" s="269" t="s">
        <v>1777</v>
      </c>
      <c r="D9" s="250" t="s">
        <v>1778</v>
      </c>
      <c r="E9" s="269" t="s">
        <v>1779</v>
      </c>
      <c r="F9" s="252">
        <v>110</v>
      </c>
      <c r="G9" s="252" t="s">
        <v>444</v>
      </c>
      <c r="H9" s="142" t="s">
        <v>443</v>
      </c>
      <c r="I9" s="137">
        <v>16</v>
      </c>
      <c r="J9" s="252" t="s">
        <v>534</v>
      </c>
      <c r="K9" s="79" t="s">
        <v>446</v>
      </c>
      <c r="L9" s="256"/>
      <c r="M9" s="257"/>
      <c r="N9" s="284">
        <v>1</v>
      </c>
      <c r="O9" s="297" t="s">
        <v>1781</v>
      </c>
      <c r="P9" s="255">
        <v>1000000</v>
      </c>
      <c r="Q9" s="255">
        <v>629414.42000000004</v>
      </c>
      <c r="R9" s="74"/>
      <c r="T9" s="74"/>
      <c r="U9" s="74"/>
      <c r="W9" s="193">
        <f t="shared" ref="W9:W72" si="0">+LEN(O9)</f>
        <v>3</v>
      </c>
    </row>
    <row r="10" spans="1:23">
      <c r="A10">
        <f t="shared" ref="A10:A73" si="1">+IF(O10&gt;0,+A9+1,0)</f>
        <v>3</v>
      </c>
      <c r="B10" s="250">
        <v>1</v>
      </c>
      <c r="C10" s="269" t="s">
        <v>1777</v>
      </c>
      <c r="D10" s="250" t="s">
        <v>1778</v>
      </c>
      <c r="E10" s="269" t="s">
        <v>1779</v>
      </c>
      <c r="F10" s="252">
        <v>110</v>
      </c>
      <c r="G10" s="252" t="s">
        <v>444</v>
      </c>
      <c r="H10" s="142" t="s">
        <v>443</v>
      </c>
      <c r="I10" s="137">
        <v>16</v>
      </c>
      <c r="J10" s="252" t="s">
        <v>534</v>
      </c>
      <c r="K10" s="79" t="s">
        <v>446</v>
      </c>
      <c r="L10" s="256"/>
      <c r="M10" s="257"/>
      <c r="N10" s="284">
        <v>1</v>
      </c>
      <c r="O10" s="297" t="s">
        <v>1782</v>
      </c>
      <c r="P10" s="255">
        <v>100000</v>
      </c>
      <c r="Q10" s="255">
        <v>56945.19</v>
      </c>
      <c r="R10" s="74"/>
      <c r="T10" s="74"/>
      <c r="U10" s="74"/>
      <c r="W10" s="193">
        <f t="shared" si="0"/>
        <v>3</v>
      </c>
    </row>
    <row r="11" spans="1:23">
      <c r="A11">
        <f t="shared" si="1"/>
        <v>4</v>
      </c>
      <c r="B11" s="250">
        <v>1</v>
      </c>
      <c r="C11" s="269" t="s">
        <v>1777</v>
      </c>
      <c r="D11" s="250" t="s">
        <v>1778</v>
      </c>
      <c r="E11" s="269" t="s">
        <v>1779</v>
      </c>
      <c r="F11" s="252">
        <v>110</v>
      </c>
      <c r="G11" s="252" t="s">
        <v>444</v>
      </c>
      <c r="H11" s="142" t="s">
        <v>443</v>
      </c>
      <c r="I11" s="137">
        <v>16</v>
      </c>
      <c r="J11" s="252" t="s">
        <v>534</v>
      </c>
      <c r="K11" s="79" t="s">
        <v>446</v>
      </c>
      <c r="L11" s="256"/>
      <c r="M11" s="257"/>
      <c r="N11" s="284">
        <v>1</v>
      </c>
      <c r="O11" s="297" t="s">
        <v>1783</v>
      </c>
      <c r="P11" s="255">
        <v>60000</v>
      </c>
      <c r="Q11" s="255"/>
      <c r="R11" s="74"/>
      <c r="T11" s="74"/>
      <c r="U11" s="74"/>
      <c r="W11" s="193">
        <f t="shared" si="0"/>
        <v>3</v>
      </c>
    </row>
    <row r="12" spans="1:23">
      <c r="A12">
        <f t="shared" si="1"/>
        <v>5</v>
      </c>
      <c r="B12" s="250">
        <v>1</v>
      </c>
      <c r="C12" s="269" t="s">
        <v>1777</v>
      </c>
      <c r="D12" s="250" t="s">
        <v>1778</v>
      </c>
      <c r="E12" s="269" t="s">
        <v>1779</v>
      </c>
      <c r="F12" s="252">
        <v>110</v>
      </c>
      <c r="G12" s="252" t="s">
        <v>444</v>
      </c>
      <c r="H12" s="142" t="s">
        <v>443</v>
      </c>
      <c r="I12" s="137">
        <v>16</v>
      </c>
      <c r="J12" s="252" t="s">
        <v>534</v>
      </c>
      <c r="K12" s="79" t="s">
        <v>446</v>
      </c>
      <c r="L12" s="256"/>
      <c r="M12" s="257"/>
      <c r="N12" s="284">
        <v>1</v>
      </c>
      <c r="O12" s="297" t="s">
        <v>1784</v>
      </c>
      <c r="P12" s="255">
        <v>19400000</v>
      </c>
      <c r="Q12" s="255">
        <v>4309012.8099999996</v>
      </c>
      <c r="R12" s="74"/>
      <c r="T12" s="74"/>
      <c r="U12" s="74"/>
      <c r="W12" s="193">
        <f t="shared" si="0"/>
        <v>3</v>
      </c>
    </row>
    <row r="13" spans="1:23">
      <c r="A13">
        <f t="shared" si="1"/>
        <v>6</v>
      </c>
      <c r="B13" s="250">
        <v>1</v>
      </c>
      <c r="C13" s="269" t="s">
        <v>1777</v>
      </c>
      <c r="D13" s="250" t="s">
        <v>1778</v>
      </c>
      <c r="E13" s="269" t="s">
        <v>1779</v>
      </c>
      <c r="F13" s="252">
        <v>110</v>
      </c>
      <c r="G13" s="252" t="s">
        <v>444</v>
      </c>
      <c r="H13" s="142" t="s">
        <v>443</v>
      </c>
      <c r="I13" s="137">
        <v>16</v>
      </c>
      <c r="J13" s="252" t="s">
        <v>534</v>
      </c>
      <c r="K13" s="79" t="s">
        <v>446</v>
      </c>
      <c r="L13" s="256"/>
      <c r="M13" s="257"/>
      <c r="N13" s="284">
        <v>1</v>
      </c>
      <c r="O13" s="297" t="s">
        <v>1785</v>
      </c>
      <c r="P13" s="255">
        <v>1450000</v>
      </c>
      <c r="Q13" s="255">
        <v>1881158.08</v>
      </c>
      <c r="R13" s="74"/>
      <c r="T13" s="74"/>
      <c r="U13" s="74"/>
      <c r="W13" s="193">
        <f t="shared" si="0"/>
        <v>3</v>
      </c>
    </row>
    <row r="14" spans="1:23">
      <c r="A14">
        <f t="shared" si="1"/>
        <v>7</v>
      </c>
      <c r="B14" s="250">
        <v>1</v>
      </c>
      <c r="C14" s="269" t="s">
        <v>1777</v>
      </c>
      <c r="D14" s="250" t="s">
        <v>1778</v>
      </c>
      <c r="E14" s="269" t="s">
        <v>1786</v>
      </c>
      <c r="F14" s="252">
        <v>110</v>
      </c>
      <c r="G14" s="252" t="s">
        <v>444</v>
      </c>
      <c r="H14" s="142" t="s">
        <v>443</v>
      </c>
      <c r="I14" s="137">
        <v>16</v>
      </c>
      <c r="J14" s="252" t="s">
        <v>536</v>
      </c>
      <c r="K14" s="79" t="s">
        <v>448</v>
      </c>
      <c r="L14" s="256"/>
      <c r="M14" s="257"/>
      <c r="N14" s="284">
        <v>1</v>
      </c>
      <c r="O14" s="297" t="s">
        <v>1787</v>
      </c>
      <c r="P14" s="255">
        <v>10400000</v>
      </c>
      <c r="Q14" s="255">
        <v>8659038.4600000009</v>
      </c>
      <c r="R14" s="74"/>
      <c r="T14" s="74"/>
      <c r="U14" s="74"/>
      <c r="W14" s="193">
        <f t="shared" si="0"/>
        <v>3</v>
      </c>
    </row>
    <row r="15" spans="1:23">
      <c r="A15">
        <f t="shared" si="1"/>
        <v>8</v>
      </c>
      <c r="B15" s="250">
        <v>1</v>
      </c>
      <c r="C15" s="269" t="s">
        <v>1777</v>
      </c>
      <c r="D15" s="250" t="s">
        <v>1778</v>
      </c>
      <c r="E15" s="269" t="s">
        <v>1786</v>
      </c>
      <c r="F15" s="252">
        <v>110</v>
      </c>
      <c r="G15" s="252" t="s">
        <v>444</v>
      </c>
      <c r="H15" s="142" t="s">
        <v>443</v>
      </c>
      <c r="I15" s="137">
        <v>16</v>
      </c>
      <c r="J15" s="252" t="s">
        <v>536</v>
      </c>
      <c r="K15" s="79" t="s">
        <v>448</v>
      </c>
      <c r="L15" s="256"/>
      <c r="M15" s="257"/>
      <c r="N15" s="284">
        <v>1</v>
      </c>
      <c r="O15" s="297" t="s">
        <v>1784</v>
      </c>
      <c r="P15" s="255">
        <v>600000</v>
      </c>
      <c r="Q15" s="255">
        <v>126286.42</v>
      </c>
      <c r="R15" s="74"/>
      <c r="T15" s="74"/>
      <c r="U15" s="74"/>
      <c r="W15" s="193">
        <f t="shared" si="0"/>
        <v>3</v>
      </c>
    </row>
    <row r="16" spans="1:23">
      <c r="A16">
        <f t="shared" si="1"/>
        <v>9</v>
      </c>
      <c r="B16" s="250">
        <v>1</v>
      </c>
      <c r="C16" s="269" t="s">
        <v>1777</v>
      </c>
      <c r="D16" s="250" t="s">
        <v>1778</v>
      </c>
      <c r="E16" s="269" t="s">
        <v>1786</v>
      </c>
      <c r="F16" s="252">
        <v>110</v>
      </c>
      <c r="G16" s="252" t="s">
        <v>444</v>
      </c>
      <c r="H16" s="142" t="s">
        <v>443</v>
      </c>
      <c r="I16" s="137">
        <v>16</v>
      </c>
      <c r="J16" s="252" t="s">
        <v>536</v>
      </c>
      <c r="K16" s="79" t="s">
        <v>448</v>
      </c>
      <c r="L16" s="256"/>
      <c r="M16" s="257"/>
      <c r="N16" s="284">
        <v>1</v>
      </c>
      <c r="O16" s="297" t="s">
        <v>1788</v>
      </c>
      <c r="P16" s="255">
        <v>1000000</v>
      </c>
      <c r="Q16" s="255">
        <v>1622526.36</v>
      </c>
      <c r="R16" s="74"/>
      <c r="T16" s="74"/>
      <c r="U16" s="74"/>
      <c r="W16" s="193">
        <f t="shared" si="0"/>
        <v>3</v>
      </c>
    </row>
    <row r="17" spans="1:23">
      <c r="A17">
        <f t="shared" si="1"/>
        <v>10</v>
      </c>
      <c r="B17" s="250">
        <v>2</v>
      </c>
      <c r="C17" s="269" t="s">
        <v>1789</v>
      </c>
      <c r="D17" s="250" t="s">
        <v>1790</v>
      </c>
      <c r="E17" s="269" t="s">
        <v>1791</v>
      </c>
      <c r="F17" s="252">
        <v>110</v>
      </c>
      <c r="G17" s="252" t="s">
        <v>444</v>
      </c>
      <c r="H17" s="142" t="s">
        <v>443</v>
      </c>
      <c r="I17" s="137">
        <v>16</v>
      </c>
      <c r="J17" s="252" t="s">
        <v>535</v>
      </c>
      <c r="K17" s="79" t="s">
        <v>447</v>
      </c>
      <c r="L17" s="256"/>
      <c r="M17" s="257"/>
      <c r="N17" s="284">
        <v>1</v>
      </c>
      <c r="O17" s="297" t="s">
        <v>1780</v>
      </c>
      <c r="P17" s="255">
        <v>10360000</v>
      </c>
      <c r="Q17" s="255">
        <v>7770022.1600000001</v>
      </c>
      <c r="R17" s="74"/>
      <c r="T17" s="74"/>
      <c r="U17" s="74"/>
      <c r="W17" s="193">
        <f t="shared" si="0"/>
        <v>3</v>
      </c>
    </row>
    <row r="18" spans="1:23">
      <c r="A18">
        <f t="shared" si="1"/>
        <v>11</v>
      </c>
      <c r="B18" s="250">
        <v>2</v>
      </c>
      <c r="C18" s="269" t="s">
        <v>1789</v>
      </c>
      <c r="D18" s="250" t="s">
        <v>1790</v>
      </c>
      <c r="E18" s="269" t="s">
        <v>1791</v>
      </c>
      <c r="F18" s="252">
        <v>110</v>
      </c>
      <c r="G18" s="252" t="s">
        <v>444</v>
      </c>
      <c r="H18" s="142" t="s">
        <v>443</v>
      </c>
      <c r="I18" s="137">
        <v>16</v>
      </c>
      <c r="J18" s="252" t="s">
        <v>535</v>
      </c>
      <c r="K18" s="79" t="s">
        <v>447</v>
      </c>
      <c r="L18" s="256"/>
      <c r="M18" s="257"/>
      <c r="N18" s="284">
        <v>1</v>
      </c>
      <c r="O18" s="297" t="s">
        <v>1781</v>
      </c>
      <c r="P18" s="255">
        <v>1840000</v>
      </c>
      <c r="Q18" s="255">
        <v>1180380.26</v>
      </c>
      <c r="R18" s="74"/>
      <c r="T18" s="74"/>
      <c r="U18" s="74"/>
      <c r="W18" s="193">
        <f t="shared" si="0"/>
        <v>3</v>
      </c>
    </row>
    <row r="19" spans="1:23">
      <c r="A19">
        <f t="shared" si="1"/>
        <v>12</v>
      </c>
      <c r="B19" s="250">
        <v>2</v>
      </c>
      <c r="C19" s="269" t="s">
        <v>1789</v>
      </c>
      <c r="D19" s="250" t="s">
        <v>1790</v>
      </c>
      <c r="E19" s="269" t="s">
        <v>1791</v>
      </c>
      <c r="F19" s="252">
        <v>110</v>
      </c>
      <c r="G19" s="252" t="s">
        <v>444</v>
      </c>
      <c r="H19" s="142" t="s">
        <v>443</v>
      </c>
      <c r="I19" s="137">
        <v>16</v>
      </c>
      <c r="J19" s="252" t="s">
        <v>535</v>
      </c>
      <c r="K19" s="79" t="s">
        <v>447</v>
      </c>
      <c r="L19" s="256"/>
      <c r="M19" s="257"/>
      <c r="N19" s="284">
        <v>1</v>
      </c>
      <c r="O19" s="297" t="s">
        <v>1782</v>
      </c>
      <c r="P19" s="255">
        <v>120000</v>
      </c>
      <c r="Q19" s="255">
        <v>71315.360000000001</v>
      </c>
      <c r="R19" s="74"/>
      <c r="T19" s="74"/>
      <c r="U19" s="74"/>
      <c r="W19" s="193">
        <f t="shared" si="0"/>
        <v>3</v>
      </c>
    </row>
    <row r="20" spans="1:23">
      <c r="A20">
        <f t="shared" si="1"/>
        <v>13</v>
      </c>
      <c r="B20" s="250">
        <v>2</v>
      </c>
      <c r="C20" s="269" t="s">
        <v>1792</v>
      </c>
      <c r="D20" s="250" t="s">
        <v>1793</v>
      </c>
      <c r="E20" s="269" t="s">
        <v>1791</v>
      </c>
      <c r="F20" s="252">
        <v>110</v>
      </c>
      <c r="G20" s="252" t="s">
        <v>444</v>
      </c>
      <c r="H20" s="142" t="s">
        <v>443</v>
      </c>
      <c r="I20" s="137">
        <v>16</v>
      </c>
      <c r="J20" s="252" t="s">
        <v>535</v>
      </c>
      <c r="K20" s="79" t="s">
        <v>447</v>
      </c>
      <c r="L20" s="256"/>
      <c r="M20" s="257"/>
      <c r="N20" s="284">
        <v>1</v>
      </c>
      <c r="O20" s="297" t="s">
        <v>1780</v>
      </c>
      <c r="P20" s="255">
        <v>14160000</v>
      </c>
      <c r="Q20" s="255">
        <v>10400168.710000001</v>
      </c>
      <c r="R20" s="74"/>
      <c r="T20" s="74"/>
      <c r="U20" s="74"/>
      <c r="W20" s="193">
        <f t="shared" si="0"/>
        <v>3</v>
      </c>
    </row>
    <row r="21" spans="1:23">
      <c r="A21">
        <f t="shared" si="1"/>
        <v>14</v>
      </c>
      <c r="B21" s="250">
        <v>2</v>
      </c>
      <c r="C21" s="269" t="s">
        <v>1792</v>
      </c>
      <c r="D21" s="250" t="s">
        <v>1793</v>
      </c>
      <c r="E21" s="269" t="s">
        <v>1791</v>
      </c>
      <c r="F21" s="252">
        <v>110</v>
      </c>
      <c r="G21" s="252" t="s">
        <v>444</v>
      </c>
      <c r="H21" s="142" t="s">
        <v>443</v>
      </c>
      <c r="I21" s="137">
        <v>16</v>
      </c>
      <c r="J21" s="252" t="s">
        <v>535</v>
      </c>
      <c r="K21" s="79" t="s">
        <v>447</v>
      </c>
      <c r="L21" s="256"/>
      <c r="M21" s="257"/>
      <c r="N21" s="284">
        <v>1</v>
      </c>
      <c r="O21" s="297" t="s">
        <v>1781</v>
      </c>
      <c r="P21" s="255">
        <v>2500000</v>
      </c>
      <c r="Q21" s="255">
        <v>1564909.01</v>
      </c>
      <c r="R21" s="74"/>
      <c r="T21" s="74"/>
      <c r="U21" s="74"/>
      <c r="V21" s="193"/>
      <c r="W21" s="193">
        <f t="shared" si="0"/>
        <v>3</v>
      </c>
    </row>
    <row r="22" spans="1:23">
      <c r="A22">
        <f t="shared" si="1"/>
        <v>15</v>
      </c>
      <c r="B22" s="250">
        <v>2</v>
      </c>
      <c r="C22" s="269" t="s">
        <v>1792</v>
      </c>
      <c r="D22" s="250" t="s">
        <v>1793</v>
      </c>
      <c r="E22" s="269" t="s">
        <v>1791</v>
      </c>
      <c r="F22" s="252">
        <v>110</v>
      </c>
      <c r="G22" s="252" t="s">
        <v>444</v>
      </c>
      <c r="H22" s="142" t="s">
        <v>443</v>
      </c>
      <c r="I22" s="137">
        <v>16</v>
      </c>
      <c r="J22" s="252" t="s">
        <v>535</v>
      </c>
      <c r="K22" s="79" t="s">
        <v>447</v>
      </c>
      <c r="L22" s="256"/>
      <c r="M22" s="257"/>
      <c r="N22" s="284">
        <v>1</v>
      </c>
      <c r="O22" s="297" t="s">
        <v>1782</v>
      </c>
      <c r="P22" s="255">
        <v>240000</v>
      </c>
      <c r="Q22" s="255">
        <v>109015.42</v>
      </c>
      <c r="R22" s="74"/>
      <c r="T22" s="74"/>
      <c r="U22" s="74"/>
      <c r="V22" s="193"/>
      <c r="W22" s="193">
        <f t="shared" si="0"/>
        <v>3</v>
      </c>
    </row>
    <row r="23" spans="1:23">
      <c r="A23">
        <f t="shared" si="1"/>
        <v>16</v>
      </c>
      <c r="B23" s="250">
        <v>3</v>
      </c>
      <c r="C23" s="269" t="s">
        <v>1794</v>
      </c>
      <c r="D23" s="250" t="s">
        <v>1795</v>
      </c>
      <c r="E23" s="269" t="s">
        <v>1796</v>
      </c>
      <c r="F23" s="252">
        <v>130</v>
      </c>
      <c r="G23" s="252" t="s">
        <v>426</v>
      </c>
      <c r="H23" s="142" t="s">
        <v>425</v>
      </c>
      <c r="I23" s="137">
        <v>15</v>
      </c>
      <c r="J23" s="252" t="s">
        <v>479</v>
      </c>
      <c r="K23" s="79" t="s">
        <v>428</v>
      </c>
      <c r="L23" s="256"/>
      <c r="M23" s="257"/>
      <c r="N23" s="284">
        <v>1</v>
      </c>
      <c r="O23" s="297" t="s">
        <v>1780</v>
      </c>
      <c r="P23" s="255">
        <v>217040000</v>
      </c>
      <c r="Q23" s="255">
        <v>213488933.22999999</v>
      </c>
      <c r="R23" s="74"/>
      <c r="T23" s="74"/>
      <c r="U23" s="74"/>
      <c r="V23" s="193"/>
      <c r="W23" s="193">
        <f t="shared" si="0"/>
        <v>3</v>
      </c>
    </row>
    <row r="24" spans="1:23">
      <c r="A24">
        <f t="shared" si="1"/>
        <v>17</v>
      </c>
      <c r="B24" s="250">
        <v>3</v>
      </c>
      <c r="C24" s="269" t="s">
        <v>1794</v>
      </c>
      <c r="D24" s="250" t="s">
        <v>1795</v>
      </c>
      <c r="E24" s="269" t="s">
        <v>1796</v>
      </c>
      <c r="F24" s="252">
        <v>130</v>
      </c>
      <c r="G24" s="252" t="s">
        <v>426</v>
      </c>
      <c r="H24" s="142" t="s">
        <v>425</v>
      </c>
      <c r="I24" s="137">
        <v>15</v>
      </c>
      <c r="J24" s="252" t="s">
        <v>479</v>
      </c>
      <c r="K24" s="79" t="s">
        <v>428</v>
      </c>
      <c r="L24" s="256"/>
      <c r="M24" s="257"/>
      <c r="N24" s="284">
        <v>13</v>
      </c>
      <c r="O24" s="297" t="s">
        <v>1780</v>
      </c>
      <c r="P24" s="255">
        <v>40000000</v>
      </c>
      <c r="Q24" s="255"/>
      <c r="R24" s="74"/>
      <c r="T24" s="74"/>
      <c r="U24" s="74"/>
      <c r="V24" s="193"/>
      <c r="W24" s="193">
        <f t="shared" si="0"/>
        <v>3</v>
      </c>
    </row>
    <row r="25" spans="1:23">
      <c r="A25">
        <f t="shared" si="1"/>
        <v>18</v>
      </c>
      <c r="B25" s="250">
        <v>3</v>
      </c>
      <c r="C25" s="269" t="s">
        <v>1794</v>
      </c>
      <c r="D25" s="250" t="s">
        <v>1795</v>
      </c>
      <c r="E25" s="269" t="s">
        <v>1796</v>
      </c>
      <c r="F25" s="252">
        <v>130</v>
      </c>
      <c r="G25" s="252" t="s">
        <v>426</v>
      </c>
      <c r="H25" s="142" t="s">
        <v>425</v>
      </c>
      <c r="I25" s="137">
        <v>15</v>
      </c>
      <c r="J25" s="252" t="s">
        <v>479</v>
      </c>
      <c r="K25" s="79" t="s">
        <v>428</v>
      </c>
      <c r="L25" s="256"/>
      <c r="M25" s="257"/>
      <c r="N25" s="284">
        <v>1</v>
      </c>
      <c r="O25" s="297" t="s">
        <v>1781</v>
      </c>
      <c r="P25" s="255">
        <v>45360000</v>
      </c>
      <c r="Q25" s="255">
        <v>35734874.189999998</v>
      </c>
      <c r="R25" s="74"/>
      <c r="T25" s="74"/>
      <c r="U25" s="74"/>
      <c r="V25" s="193"/>
      <c r="W25" s="193">
        <f t="shared" si="0"/>
        <v>3</v>
      </c>
    </row>
    <row r="26" spans="1:23">
      <c r="A26">
        <f t="shared" si="1"/>
        <v>19</v>
      </c>
      <c r="B26" s="250">
        <v>3</v>
      </c>
      <c r="C26" s="269" t="s">
        <v>1794</v>
      </c>
      <c r="D26" s="250" t="s">
        <v>1795</v>
      </c>
      <c r="E26" s="269" t="s">
        <v>1796</v>
      </c>
      <c r="F26" s="252">
        <v>130</v>
      </c>
      <c r="G26" s="252" t="s">
        <v>426</v>
      </c>
      <c r="H26" s="142" t="s">
        <v>425</v>
      </c>
      <c r="I26" s="137">
        <v>15</v>
      </c>
      <c r="J26" s="252" t="s">
        <v>479</v>
      </c>
      <c r="K26" s="79" t="s">
        <v>428</v>
      </c>
      <c r="L26" s="256"/>
      <c r="M26" s="257"/>
      <c r="N26" s="284">
        <v>1</v>
      </c>
      <c r="O26" s="297" t="s">
        <v>1797</v>
      </c>
      <c r="P26" s="255">
        <v>700000</v>
      </c>
      <c r="Q26" s="255"/>
      <c r="R26" s="74"/>
      <c r="T26" s="74"/>
      <c r="U26" s="74"/>
      <c r="V26" s="193"/>
      <c r="W26" s="193">
        <f t="shared" si="0"/>
        <v>3</v>
      </c>
    </row>
    <row r="27" spans="1:23">
      <c r="A27">
        <f t="shared" si="1"/>
        <v>20</v>
      </c>
      <c r="B27" s="250">
        <v>3</v>
      </c>
      <c r="C27" s="269" t="s">
        <v>1794</v>
      </c>
      <c r="D27" s="250" t="s">
        <v>1795</v>
      </c>
      <c r="E27" s="269" t="s">
        <v>1796</v>
      </c>
      <c r="F27" s="252">
        <v>130</v>
      </c>
      <c r="G27" s="252" t="s">
        <v>426</v>
      </c>
      <c r="H27" s="142" t="s">
        <v>425</v>
      </c>
      <c r="I27" s="137">
        <v>15</v>
      </c>
      <c r="J27" s="252" t="s">
        <v>479</v>
      </c>
      <c r="K27" s="79" t="s">
        <v>428</v>
      </c>
      <c r="L27" s="256"/>
      <c r="M27" s="257"/>
      <c r="N27" s="284">
        <v>1</v>
      </c>
      <c r="O27" s="297" t="s">
        <v>1798</v>
      </c>
      <c r="P27" s="255">
        <v>4500000</v>
      </c>
      <c r="Q27" s="255">
        <v>3190036.27</v>
      </c>
      <c r="R27" s="74"/>
      <c r="T27" s="74"/>
      <c r="U27" s="74"/>
      <c r="V27" s="193"/>
      <c r="W27" s="193">
        <f t="shared" si="0"/>
        <v>3</v>
      </c>
    </row>
    <row r="28" spans="1:23">
      <c r="A28">
        <f t="shared" si="1"/>
        <v>21</v>
      </c>
      <c r="B28" s="250">
        <v>3</v>
      </c>
      <c r="C28" s="269" t="s">
        <v>1794</v>
      </c>
      <c r="D28" s="250" t="s">
        <v>1795</v>
      </c>
      <c r="E28" s="269" t="s">
        <v>1796</v>
      </c>
      <c r="F28" s="252">
        <v>130</v>
      </c>
      <c r="G28" s="252" t="s">
        <v>426</v>
      </c>
      <c r="H28" s="142" t="s">
        <v>425</v>
      </c>
      <c r="I28" s="137">
        <v>15</v>
      </c>
      <c r="J28" s="252" t="s">
        <v>479</v>
      </c>
      <c r="K28" s="79" t="s">
        <v>428</v>
      </c>
      <c r="L28" s="256"/>
      <c r="M28" s="257"/>
      <c r="N28" s="284">
        <v>1</v>
      </c>
      <c r="O28" s="297" t="s">
        <v>1782</v>
      </c>
      <c r="P28" s="255">
        <v>6000000</v>
      </c>
      <c r="Q28" s="255">
        <v>4076144.14</v>
      </c>
      <c r="R28" s="74"/>
      <c r="T28" s="74"/>
      <c r="U28" s="74"/>
      <c r="V28" s="193"/>
      <c r="W28" s="193">
        <f t="shared" si="0"/>
        <v>3</v>
      </c>
    </row>
    <row r="29" spans="1:23">
      <c r="A29">
        <f t="shared" si="1"/>
        <v>22</v>
      </c>
      <c r="B29" s="250">
        <v>3</v>
      </c>
      <c r="C29" s="269" t="s">
        <v>1794</v>
      </c>
      <c r="D29" s="250" t="s">
        <v>1795</v>
      </c>
      <c r="E29" s="269" t="s">
        <v>1796</v>
      </c>
      <c r="F29" s="252">
        <v>130</v>
      </c>
      <c r="G29" s="252" t="s">
        <v>426</v>
      </c>
      <c r="H29" s="142" t="s">
        <v>425</v>
      </c>
      <c r="I29" s="137">
        <v>15</v>
      </c>
      <c r="J29" s="252" t="s">
        <v>479</v>
      </c>
      <c r="K29" s="79" t="s">
        <v>428</v>
      </c>
      <c r="L29" s="256"/>
      <c r="M29" s="257"/>
      <c r="N29" s="284">
        <v>1</v>
      </c>
      <c r="O29" s="297" t="s">
        <v>1787</v>
      </c>
      <c r="P29" s="255">
        <v>5100000</v>
      </c>
      <c r="Q29" s="255">
        <v>1437302.88</v>
      </c>
      <c r="R29" s="74"/>
      <c r="T29" s="74"/>
      <c r="U29" s="74"/>
      <c r="V29" s="193"/>
      <c r="W29" s="193">
        <f t="shared" si="0"/>
        <v>3</v>
      </c>
    </row>
    <row r="30" spans="1:23">
      <c r="A30">
        <f t="shared" si="1"/>
        <v>23</v>
      </c>
      <c r="B30" s="250">
        <v>3</v>
      </c>
      <c r="C30" s="269" t="s">
        <v>1794</v>
      </c>
      <c r="D30" s="250" t="s">
        <v>1795</v>
      </c>
      <c r="E30" s="269" t="s">
        <v>1796</v>
      </c>
      <c r="F30" s="252">
        <v>130</v>
      </c>
      <c r="G30" s="252" t="s">
        <v>426</v>
      </c>
      <c r="H30" s="142" t="s">
        <v>425</v>
      </c>
      <c r="I30" s="137">
        <v>15</v>
      </c>
      <c r="J30" s="252" t="s">
        <v>479</v>
      </c>
      <c r="K30" s="79" t="s">
        <v>428</v>
      </c>
      <c r="L30" s="256"/>
      <c r="M30" s="257"/>
      <c r="N30" s="284">
        <v>7</v>
      </c>
      <c r="O30" s="297" t="s">
        <v>1799</v>
      </c>
      <c r="P30" s="255">
        <v>30000000</v>
      </c>
      <c r="Q30" s="255">
        <v>1241065.3</v>
      </c>
      <c r="R30" s="74"/>
      <c r="T30" s="74"/>
      <c r="U30" s="74"/>
      <c r="V30" s="193"/>
      <c r="W30" s="193">
        <f t="shared" si="0"/>
        <v>3</v>
      </c>
    </row>
    <row r="31" spans="1:23">
      <c r="A31">
        <f t="shared" si="1"/>
        <v>24</v>
      </c>
      <c r="B31" s="250">
        <v>3</v>
      </c>
      <c r="C31" s="269" t="s">
        <v>1794</v>
      </c>
      <c r="D31" s="250" t="s">
        <v>1795</v>
      </c>
      <c r="E31" s="269" t="s">
        <v>1796</v>
      </c>
      <c r="F31" s="252">
        <v>130</v>
      </c>
      <c r="G31" s="252" t="s">
        <v>426</v>
      </c>
      <c r="H31" s="142" t="s">
        <v>425</v>
      </c>
      <c r="I31" s="137">
        <v>15</v>
      </c>
      <c r="J31" s="252" t="s">
        <v>479</v>
      </c>
      <c r="K31" s="79" t="s">
        <v>428</v>
      </c>
      <c r="L31" s="256"/>
      <c r="M31" s="257"/>
      <c r="N31" s="284">
        <v>1</v>
      </c>
      <c r="O31" s="297" t="s">
        <v>1799</v>
      </c>
      <c r="P31" s="255">
        <v>19150000</v>
      </c>
      <c r="Q31" s="255">
        <v>19150000</v>
      </c>
      <c r="R31" s="74"/>
      <c r="T31" s="74"/>
      <c r="U31" s="74"/>
      <c r="V31" s="193"/>
      <c r="W31" s="193">
        <f t="shared" si="0"/>
        <v>3</v>
      </c>
    </row>
    <row r="32" spans="1:23">
      <c r="A32">
        <f t="shared" si="1"/>
        <v>25</v>
      </c>
      <c r="B32" s="250">
        <v>3</v>
      </c>
      <c r="C32" s="269" t="s">
        <v>1794</v>
      </c>
      <c r="D32" s="250" t="s">
        <v>1795</v>
      </c>
      <c r="E32" s="269" t="s">
        <v>1796</v>
      </c>
      <c r="F32" s="252">
        <v>130</v>
      </c>
      <c r="G32" s="252" t="s">
        <v>426</v>
      </c>
      <c r="H32" s="142" t="s">
        <v>425</v>
      </c>
      <c r="I32" s="137">
        <v>15</v>
      </c>
      <c r="J32" s="252" t="s">
        <v>479</v>
      </c>
      <c r="K32" s="79" t="s">
        <v>428</v>
      </c>
      <c r="L32" s="256"/>
      <c r="M32" s="257"/>
      <c r="N32" s="284">
        <v>1</v>
      </c>
      <c r="O32" s="297" t="s">
        <v>1783</v>
      </c>
      <c r="P32" s="255">
        <v>5000000</v>
      </c>
      <c r="Q32" s="255">
        <v>1725093.91</v>
      </c>
      <c r="R32" s="74"/>
      <c r="T32" s="74"/>
      <c r="U32" s="74"/>
      <c r="V32" s="193"/>
      <c r="W32" s="193">
        <f t="shared" si="0"/>
        <v>3</v>
      </c>
    </row>
    <row r="33" spans="1:23">
      <c r="A33">
        <f t="shared" si="1"/>
        <v>26</v>
      </c>
      <c r="B33" s="250">
        <v>3</v>
      </c>
      <c r="C33" s="269" t="s">
        <v>1794</v>
      </c>
      <c r="D33" s="250" t="s">
        <v>1795</v>
      </c>
      <c r="E33" s="269" t="s">
        <v>1796</v>
      </c>
      <c r="F33" s="252">
        <v>130</v>
      </c>
      <c r="G33" s="252" t="s">
        <v>426</v>
      </c>
      <c r="H33" s="142" t="s">
        <v>425</v>
      </c>
      <c r="I33" s="137">
        <v>15</v>
      </c>
      <c r="J33" s="252" t="s">
        <v>479</v>
      </c>
      <c r="K33" s="79" t="s">
        <v>428</v>
      </c>
      <c r="L33" s="256"/>
      <c r="M33" s="257"/>
      <c r="N33" s="284">
        <v>1</v>
      </c>
      <c r="O33" s="297" t="s">
        <v>1784</v>
      </c>
      <c r="P33" s="255">
        <v>35900000</v>
      </c>
      <c r="Q33" s="255">
        <v>22486779.690000001</v>
      </c>
      <c r="R33" s="74"/>
      <c r="T33" s="74"/>
      <c r="U33" s="74"/>
      <c r="V33" s="193"/>
      <c r="W33" s="193">
        <f t="shared" si="0"/>
        <v>3</v>
      </c>
    </row>
    <row r="34" spans="1:23">
      <c r="A34">
        <f t="shared" si="1"/>
        <v>27</v>
      </c>
      <c r="B34" s="250">
        <v>3</v>
      </c>
      <c r="C34" s="269" t="s">
        <v>1794</v>
      </c>
      <c r="D34" s="250" t="s">
        <v>1795</v>
      </c>
      <c r="E34" s="269" t="s">
        <v>1796</v>
      </c>
      <c r="F34" s="252">
        <v>130</v>
      </c>
      <c r="G34" s="252" t="s">
        <v>426</v>
      </c>
      <c r="H34" s="142" t="s">
        <v>425</v>
      </c>
      <c r="I34" s="137">
        <v>15</v>
      </c>
      <c r="J34" s="252" t="s">
        <v>479</v>
      </c>
      <c r="K34" s="79" t="s">
        <v>428</v>
      </c>
      <c r="L34" s="256"/>
      <c r="M34" s="257"/>
      <c r="N34" s="284">
        <v>1</v>
      </c>
      <c r="O34" s="297" t="s">
        <v>1800</v>
      </c>
      <c r="P34" s="255">
        <v>14700000</v>
      </c>
      <c r="Q34" s="255">
        <v>4368905.05</v>
      </c>
      <c r="R34" s="74"/>
      <c r="T34" s="74"/>
      <c r="U34" s="74"/>
      <c r="V34" s="193"/>
      <c r="W34" s="193">
        <f t="shared" si="0"/>
        <v>3</v>
      </c>
    </row>
    <row r="35" spans="1:23">
      <c r="A35">
        <f t="shared" si="1"/>
        <v>28</v>
      </c>
      <c r="B35" s="250">
        <v>3</v>
      </c>
      <c r="C35" s="269" t="s">
        <v>1794</v>
      </c>
      <c r="D35" s="250" t="s">
        <v>1795</v>
      </c>
      <c r="E35" s="269" t="s">
        <v>1796</v>
      </c>
      <c r="F35" s="252">
        <v>130</v>
      </c>
      <c r="G35" s="252" t="s">
        <v>426</v>
      </c>
      <c r="H35" s="142" t="s">
        <v>425</v>
      </c>
      <c r="I35" s="137">
        <v>15</v>
      </c>
      <c r="J35" s="252" t="s">
        <v>479</v>
      </c>
      <c r="K35" s="79" t="s">
        <v>428</v>
      </c>
      <c r="L35" s="256"/>
      <c r="M35" s="257"/>
      <c r="N35" s="284">
        <v>1</v>
      </c>
      <c r="O35" s="297" t="s">
        <v>1801</v>
      </c>
      <c r="P35" s="255">
        <v>7800000</v>
      </c>
      <c r="Q35" s="255">
        <v>2981896.83</v>
      </c>
      <c r="R35" s="74"/>
      <c r="T35" s="74"/>
      <c r="U35" s="74"/>
      <c r="V35" s="193"/>
      <c r="W35" s="193">
        <f t="shared" si="0"/>
        <v>3</v>
      </c>
    </row>
    <row r="36" spans="1:23">
      <c r="A36">
        <f t="shared" si="1"/>
        <v>29</v>
      </c>
      <c r="B36" s="250">
        <v>3</v>
      </c>
      <c r="C36" s="269" t="s">
        <v>1794</v>
      </c>
      <c r="D36" s="250" t="s">
        <v>1795</v>
      </c>
      <c r="E36" s="269" t="s">
        <v>1796</v>
      </c>
      <c r="F36" s="252">
        <v>130</v>
      </c>
      <c r="G36" s="252" t="s">
        <v>426</v>
      </c>
      <c r="H36" s="142" t="s">
        <v>425</v>
      </c>
      <c r="I36" s="137">
        <v>15</v>
      </c>
      <c r="J36" s="252" t="s">
        <v>479</v>
      </c>
      <c r="K36" s="79" t="s">
        <v>428</v>
      </c>
      <c r="L36" s="256"/>
      <c r="M36" s="257"/>
      <c r="N36" s="284">
        <v>1</v>
      </c>
      <c r="O36" s="297" t="s">
        <v>1788</v>
      </c>
      <c r="P36" s="255">
        <v>27700000</v>
      </c>
      <c r="Q36" s="255">
        <v>23376542.609999999</v>
      </c>
      <c r="R36" s="74"/>
      <c r="T36" s="74"/>
      <c r="U36" s="74"/>
      <c r="V36" s="193"/>
      <c r="W36" s="193">
        <f t="shared" si="0"/>
        <v>3</v>
      </c>
    </row>
    <row r="37" spans="1:23">
      <c r="A37">
        <f t="shared" si="1"/>
        <v>30</v>
      </c>
      <c r="B37" s="250">
        <v>3</v>
      </c>
      <c r="C37" s="269" t="s">
        <v>1794</v>
      </c>
      <c r="D37" s="250" t="s">
        <v>1795</v>
      </c>
      <c r="E37" s="269" t="s">
        <v>1796</v>
      </c>
      <c r="F37" s="252">
        <v>130</v>
      </c>
      <c r="G37" s="252" t="s">
        <v>426</v>
      </c>
      <c r="H37" s="142" t="s">
        <v>425</v>
      </c>
      <c r="I37" s="137">
        <v>15</v>
      </c>
      <c r="J37" s="252" t="s">
        <v>479</v>
      </c>
      <c r="K37" s="79" t="s">
        <v>428</v>
      </c>
      <c r="L37" s="256"/>
      <c r="M37" s="257"/>
      <c r="N37" s="284">
        <v>1</v>
      </c>
      <c r="O37" s="297" t="s">
        <v>1802</v>
      </c>
      <c r="P37" s="255">
        <v>12300000</v>
      </c>
      <c r="Q37" s="255">
        <v>11277194.4</v>
      </c>
      <c r="R37" s="74"/>
      <c r="T37" s="74"/>
      <c r="U37" s="74"/>
      <c r="V37" s="193"/>
      <c r="W37" s="193">
        <f t="shared" si="0"/>
        <v>3</v>
      </c>
    </row>
    <row r="38" spans="1:23">
      <c r="A38">
        <f t="shared" si="1"/>
        <v>31</v>
      </c>
      <c r="B38" s="250">
        <v>3</v>
      </c>
      <c r="C38" s="269" t="s">
        <v>1794</v>
      </c>
      <c r="D38" s="250" t="s">
        <v>1795</v>
      </c>
      <c r="E38" s="269" t="s">
        <v>1796</v>
      </c>
      <c r="F38" s="252">
        <v>130</v>
      </c>
      <c r="G38" s="252" t="s">
        <v>426</v>
      </c>
      <c r="H38" s="142" t="s">
        <v>425</v>
      </c>
      <c r="I38" s="137">
        <v>15</v>
      </c>
      <c r="J38" s="252" t="s">
        <v>479</v>
      </c>
      <c r="K38" s="79" t="s">
        <v>428</v>
      </c>
      <c r="L38" s="256"/>
      <c r="M38" s="257"/>
      <c r="N38" s="284">
        <v>1</v>
      </c>
      <c r="O38" s="297" t="s">
        <v>1803</v>
      </c>
      <c r="P38" s="255">
        <v>1900000</v>
      </c>
      <c r="Q38" s="255">
        <v>1823692.88</v>
      </c>
      <c r="R38" s="74"/>
      <c r="T38" s="74"/>
      <c r="U38" s="74"/>
      <c r="V38" s="193"/>
      <c r="W38" s="193">
        <f t="shared" si="0"/>
        <v>3</v>
      </c>
    </row>
    <row r="39" spans="1:23">
      <c r="A39">
        <f t="shared" si="1"/>
        <v>32</v>
      </c>
      <c r="B39" s="250">
        <v>3</v>
      </c>
      <c r="C39" s="269" t="s">
        <v>1794</v>
      </c>
      <c r="D39" s="250" t="s">
        <v>1795</v>
      </c>
      <c r="E39" s="269" t="s">
        <v>1796</v>
      </c>
      <c r="F39" s="252">
        <v>130</v>
      </c>
      <c r="G39" s="252" t="s">
        <v>426</v>
      </c>
      <c r="H39" s="142" t="s">
        <v>425</v>
      </c>
      <c r="I39" s="137">
        <v>15</v>
      </c>
      <c r="J39" s="252" t="s">
        <v>479</v>
      </c>
      <c r="K39" s="79" t="s">
        <v>428</v>
      </c>
      <c r="L39" s="256"/>
      <c r="M39" s="257"/>
      <c r="N39" s="284">
        <v>1</v>
      </c>
      <c r="O39" s="297" t="s">
        <v>1804</v>
      </c>
      <c r="P39" s="255">
        <v>16000000</v>
      </c>
      <c r="Q39" s="255">
        <v>20519088.68</v>
      </c>
      <c r="R39" s="74"/>
      <c r="T39" s="74"/>
      <c r="U39" s="74"/>
      <c r="V39" s="193"/>
      <c r="W39" s="193">
        <f t="shared" si="0"/>
        <v>3</v>
      </c>
    </row>
    <row r="40" spans="1:23">
      <c r="A40">
        <f t="shared" si="1"/>
        <v>33</v>
      </c>
      <c r="B40" s="250">
        <v>3</v>
      </c>
      <c r="C40" s="269" t="s">
        <v>1794</v>
      </c>
      <c r="D40" s="250" t="s">
        <v>1795</v>
      </c>
      <c r="E40" s="269" t="s">
        <v>1796</v>
      </c>
      <c r="F40" s="252">
        <v>130</v>
      </c>
      <c r="G40" s="252" t="s">
        <v>426</v>
      </c>
      <c r="H40" s="142" t="s">
        <v>425</v>
      </c>
      <c r="I40" s="137">
        <v>15</v>
      </c>
      <c r="J40" s="252" t="s">
        <v>479</v>
      </c>
      <c r="K40" s="79" t="s">
        <v>428</v>
      </c>
      <c r="L40" s="256"/>
      <c r="M40" s="257"/>
      <c r="N40" s="284">
        <v>1</v>
      </c>
      <c r="O40" s="297" t="s">
        <v>1805</v>
      </c>
      <c r="P40" s="255">
        <v>14000000</v>
      </c>
      <c r="Q40" s="255">
        <v>9420996</v>
      </c>
      <c r="R40" s="74"/>
      <c r="T40" s="74"/>
      <c r="U40" s="74"/>
      <c r="V40" s="193"/>
      <c r="W40" s="193">
        <f t="shared" si="0"/>
        <v>3</v>
      </c>
    </row>
    <row r="41" spans="1:23">
      <c r="A41">
        <f t="shared" si="1"/>
        <v>34</v>
      </c>
      <c r="B41" s="250">
        <v>3</v>
      </c>
      <c r="C41" s="269" t="s">
        <v>1794</v>
      </c>
      <c r="D41" s="250" t="s">
        <v>1795</v>
      </c>
      <c r="E41" s="269" t="s">
        <v>1796</v>
      </c>
      <c r="F41" s="252">
        <v>130</v>
      </c>
      <c r="G41" s="252" t="s">
        <v>426</v>
      </c>
      <c r="H41" s="142" t="s">
        <v>425</v>
      </c>
      <c r="I41" s="137">
        <v>15</v>
      </c>
      <c r="J41" s="252" t="s">
        <v>479</v>
      </c>
      <c r="K41" s="79" t="s">
        <v>428</v>
      </c>
      <c r="L41" s="256"/>
      <c r="M41" s="257"/>
      <c r="N41" s="284">
        <v>1</v>
      </c>
      <c r="O41" s="297" t="s">
        <v>1806</v>
      </c>
      <c r="P41" s="255">
        <v>4000000</v>
      </c>
      <c r="Q41" s="255">
        <v>7920314</v>
      </c>
      <c r="R41" s="74"/>
      <c r="T41" s="74"/>
      <c r="U41" s="74"/>
      <c r="V41" s="193"/>
      <c r="W41" s="193">
        <f t="shared" si="0"/>
        <v>3</v>
      </c>
    </row>
    <row r="42" spans="1:23">
      <c r="A42">
        <f t="shared" si="1"/>
        <v>35</v>
      </c>
      <c r="B42" s="250">
        <v>3</v>
      </c>
      <c r="C42" s="269" t="s">
        <v>1794</v>
      </c>
      <c r="D42" s="250" t="s">
        <v>1795</v>
      </c>
      <c r="E42" s="269" t="s">
        <v>1796</v>
      </c>
      <c r="F42" s="252">
        <v>130</v>
      </c>
      <c r="G42" s="252" t="s">
        <v>426</v>
      </c>
      <c r="H42" s="142" t="s">
        <v>425</v>
      </c>
      <c r="I42" s="137">
        <v>15</v>
      </c>
      <c r="J42" s="252" t="s">
        <v>479</v>
      </c>
      <c r="K42" s="79" t="s">
        <v>428</v>
      </c>
      <c r="L42" s="256"/>
      <c r="M42" s="257"/>
      <c r="N42" s="284">
        <v>1</v>
      </c>
      <c r="O42" s="297" t="s">
        <v>1807</v>
      </c>
      <c r="P42" s="255">
        <v>6500000</v>
      </c>
      <c r="Q42" s="255">
        <v>1954375.8</v>
      </c>
      <c r="R42" s="74"/>
      <c r="T42" s="74"/>
      <c r="U42" s="74"/>
      <c r="V42" s="193"/>
      <c r="W42" s="193">
        <f t="shared" si="0"/>
        <v>3</v>
      </c>
    </row>
    <row r="43" spans="1:23">
      <c r="A43">
        <f t="shared" si="1"/>
        <v>36</v>
      </c>
      <c r="B43" s="250">
        <v>3</v>
      </c>
      <c r="C43" s="269" t="s">
        <v>1794</v>
      </c>
      <c r="D43" s="250" t="s">
        <v>1795</v>
      </c>
      <c r="E43" s="269" t="s">
        <v>1796</v>
      </c>
      <c r="F43" s="252">
        <v>130</v>
      </c>
      <c r="G43" s="252" t="s">
        <v>426</v>
      </c>
      <c r="H43" s="142" t="s">
        <v>425</v>
      </c>
      <c r="I43" s="137">
        <v>15</v>
      </c>
      <c r="J43" s="252" t="s">
        <v>479</v>
      </c>
      <c r="K43" s="79" t="s">
        <v>428</v>
      </c>
      <c r="L43" s="256"/>
      <c r="M43" s="257"/>
      <c r="N43" s="284">
        <v>7</v>
      </c>
      <c r="O43" s="297" t="s">
        <v>1808</v>
      </c>
      <c r="P43" s="255">
        <v>40000000</v>
      </c>
      <c r="Q43" s="255">
        <v>2076202.5549999999</v>
      </c>
      <c r="R43" s="74"/>
      <c r="T43" s="74"/>
      <c r="U43" s="74"/>
      <c r="V43" s="193"/>
      <c r="W43" s="193">
        <f t="shared" si="0"/>
        <v>3</v>
      </c>
    </row>
    <row r="44" spans="1:23">
      <c r="A44">
        <f t="shared" si="1"/>
        <v>37</v>
      </c>
      <c r="B44" s="250">
        <v>3</v>
      </c>
      <c r="C44" s="269" t="s">
        <v>1794</v>
      </c>
      <c r="D44" s="250" t="s">
        <v>1795</v>
      </c>
      <c r="E44" s="269" t="s">
        <v>1796</v>
      </c>
      <c r="F44" s="252">
        <v>130</v>
      </c>
      <c r="G44" s="252" t="s">
        <v>426</v>
      </c>
      <c r="H44" s="142" t="s">
        <v>425</v>
      </c>
      <c r="I44" s="137">
        <v>15</v>
      </c>
      <c r="J44" s="252" t="s">
        <v>479</v>
      </c>
      <c r="K44" s="79" t="s">
        <v>428</v>
      </c>
      <c r="L44" s="256"/>
      <c r="M44" s="257"/>
      <c r="N44" s="284">
        <v>9</v>
      </c>
      <c r="O44" s="297" t="s">
        <v>1808</v>
      </c>
      <c r="P44" s="255">
        <v>60000000</v>
      </c>
      <c r="Q44" s="255">
        <v>60000000</v>
      </c>
      <c r="R44" s="74"/>
      <c r="T44" s="74"/>
      <c r="U44" s="74"/>
      <c r="V44" s="193"/>
      <c r="W44" s="193">
        <f t="shared" si="0"/>
        <v>3</v>
      </c>
    </row>
    <row r="45" spans="1:23">
      <c r="A45">
        <f t="shared" si="1"/>
        <v>38</v>
      </c>
      <c r="B45" s="250">
        <v>3</v>
      </c>
      <c r="C45" s="269" t="s">
        <v>1794</v>
      </c>
      <c r="D45" s="250" t="s">
        <v>1795</v>
      </c>
      <c r="E45" s="269" t="s">
        <v>430</v>
      </c>
      <c r="F45" s="252">
        <v>170</v>
      </c>
      <c r="G45" s="252" t="s">
        <v>426</v>
      </c>
      <c r="H45" s="142" t="s">
        <v>425</v>
      </c>
      <c r="I45" s="137">
        <v>15</v>
      </c>
      <c r="J45" s="252" t="s">
        <v>481</v>
      </c>
      <c r="K45" s="79" t="s">
        <v>430</v>
      </c>
      <c r="L45" s="256"/>
      <c r="M45" s="257"/>
      <c r="N45" s="284">
        <v>1</v>
      </c>
      <c r="O45" s="297" t="s">
        <v>1809</v>
      </c>
      <c r="P45" s="255">
        <v>8400000</v>
      </c>
      <c r="Q45" s="255">
        <v>10033961.74</v>
      </c>
      <c r="R45" s="74"/>
      <c r="T45" s="74"/>
      <c r="U45" s="74"/>
      <c r="V45" s="193"/>
      <c r="W45" s="193">
        <f t="shared" si="0"/>
        <v>3</v>
      </c>
    </row>
    <row r="46" spans="1:23">
      <c r="A46">
        <f t="shared" si="1"/>
        <v>39</v>
      </c>
      <c r="B46" s="250">
        <v>3</v>
      </c>
      <c r="C46" s="269" t="s">
        <v>1794</v>
      </c>
      <c r="D46" s="250" t="s">
        <v>1795</v>
      </c>
      <c r="E46" s="269" t="s">
        <v>430</v>
      </c>
      <c r="F46" s="252">
        <v>170</v>
      </c>
      <c r="G46" s="252" t="s">
        <v>426</v>
      </c>
      <c r="H46" s="142" t="s">
        <v>425</v>
      </c>
      <c r="I46" s="137">
        <v>15</v>
      </c>
      <c r="J46" s="252" t="s">
        <v>481</v>
      </c>
      <c r="K46" s="79" t="s">
        <v>430</v>
      </c>
      <c r="L46" s="256"/>
      <c r="M46" s="257"/>
      <c r="N46" s="284">
        <v>1</v>
      </c>
      <c r="O46" s="297" t="s">
        <v>1810</v>
      </c>
      <c r="P46" s="255">
        <v>62540000</v>
      </c>
      <c r="Q46" s="255">
        <v>41290286.909999996</v>
      </c>
      <c r="R46" s="74"/>
      <c r="T46" s="74"/>
      <c r="U46" s="74"/>
      <c r="V46" s="193"/>
      <c r="W46" s="193">
        <f t="shared" si="0"/>
        <v>3</v>
      </c>
    </row>
    <row r="47" spans="1:23">
      <c r="A47">
        <f t="shared" si="1"/>
        <v>40</v>
      </c>
      <c r="B47" s="250">
        <v>3</v>
      </c>
      <c r="C47" s="269" t="s">
        <v>1794</v>
      </c>
      <c r="D47" s="250" t="s">
        <v>1795</v>
      </c>
      <c r="E47" s="269" t="s">
        <v>434</v>
      </c>
      <c r="F47" s="252">
        <v>110</v>
      </c>
      <c r="G47" s="252" t="s">
        <v>426</v>
      </c>
      <c r="H47" s="142" t="s">
        <v>425</v>
      </c>
      <c r="I47" s="137">
        <v>15</v>
      </c>
      <c r="J47" s="252" t="s">
        <v>485</v>
      </c>
      <c r="K47" s="79" t="s">
        <v>434</v>
      </c>
      <c r="L47" s="256"/>
      <c r="M47" s="257"/>
      <c r="N47" s="284">
        <v>1</v>
      </c>
      <c r="O47" s="297" t="s">
        <v>1785</v>
      </c>
      <c r="P47" s="255">
        <v>12000000</v>
      </c>
      <c r="Q47" s="255">
        <v>0</v>
      </c>
      <c r="R47" s="74"/>
      <c r="T47" s="74"/>
      <c r="U47" s="74"/>
      <c r="V47" s="193"/>
      <c r="W47" s="193">
        <f t="shared" si="0"/>
        <v>3</v>
      </c>
    </row>
    <row r="48" spans="1:23">
      <c r="A48">
        <f t="shared" si="1"/>
        <v>41</v>
      </c>
      <c r="B48" s="250">
        <v>3</v>
      </c>
      <c r="C48" s="269" t="s">
        <v>1794</v>
      </c>
      <c r="D48" s="250" t="s">
        <v>1795</v>
      </c>
      <c r="E48" s="269" t="s">
        <v>1811</v>
      </c>
      <c r="F48" s="252">
        <v>110</v>
      </c>
      <c r="G48" s="252" t="s">
        <v>426</v>
      </c>
      <c r="H48" s="142" t="s">
        <v>425</v>
      </c>
      <c r="I48" s="137">
        <v>15</v>
      </c>
      <c r="J48" s="252" t="s">
        <v>486</v>
      </c>
      <c r="K48" s="79" t="s">
        <v>436</v>
      </c>
      <c r="L48" s="256"/>
      <c r="M48" s="257"/>
      <c r="N48" s="284">
        <v>1</v>
      </c>
      <c r="O48" s="297" t="s">
        <v>1812</v>
      </c>
      <c r="P48" s="255">
        <v>4500000</v>
      </c>
      <c r="Q48" s="255">
        <v>0</v>
      </c>
      <c r="R48" s="74"/>
      <c r="T48" s="74"/>
      <c r="U48" s="74"/>
      <c r="V48" s="193"/>
      <c r="W48" s="193">
        <f t="shared" si="0"/>
        <v>3</v>
      </c>
    </row>
    <row r="49" spans="1:23">
      <c r="A49">
        <f t="shared" si="1"/>
        <v>42</v>
      </c>
      <c r="B49" s="250">
        <v>3</v>
      </c>
      <c r="C49" s="269" t="s">
        <v>1794</v>
      </c>
      <c r="D49" s="250" t="s">
        <v>1795</v>
      </c>
      <c r="E49" s="269" t="s">
        <v>438</v>
      </c>
      <c r="F49" s="252">
        <v>110</v>
      </c>
      <c r="G49" s="252" t="s">
        <v>426</v>
      </c>
      <c r="H49" s="142" t="s">
        <v>425</v>
      </c>
      <c r="I49" s="137">
        <v>15</v>
      </c>
      <c r="J49" s="252" t="s">
        <v>487</v>
      </c>
      <c r="K49" s="79" t="s">
        <v>438</v>
      </c>
      <c r="L49" s="256"/>
      <c r="M49" s="257"/>
      <c r="N49" s="284">
        <v>1</v>
      </c>
      <c r="O49" s="297" t="s">
        <v>1812</v>
      </c>
      <c r="P49" s="255">
        <v>2000000</v>
      </c>
      <c r="Q49" s="255">
        <v>0</v>
      </c>
      <c r="R49" s="74"/>
      <c r="T49" s="74"/>
      <c r="U49" s="74"/>
      <c r="V49" s="193"/>
      <c r="W49" s="193">
        <f t="shared" si="0"/>
        <v>3</v>
      </c>
    </row>
    <row r="50" spans="1:23">
      <c r="A50">
        <f t="shared" si="1"/>
        <v>43</v>
      </c>
      <c r="B50" s="250">
        <v>3</v>
      </c>
      <c r="C50" s="269" t="s">
        <v>1794</v>
      </c>
      <c r="D50" s="250" t="s">
        <v>1795</v>
      </c>
      <c r="E50" s="269" t="s">
        <v>442</v>
      </c>
      <c r="F50" s="252">
        <v>110</v>
      </c>
      <c r="G50" s="252" t="s">
        <v>426</v>
      </c>
      <c r="H50" s="142" t="s">
        <v>425</v>
      </c>
      <c r="I50" s="137">
        <v>15</v>
      </c>
      <c r="J50" s="252" t="s">
        <v>489</v>
      </c>
      <c r="K50" s="79" t="s">
        <v>442</v>
      </c>
      <c r="L50" s="256"/>
      <c r="M50" s="257"/>
      <c r="N50" s="284">
        <v>1</v>
      </c>
      <c r="O50" s="297" t="s">
        <v>1813</v>
      </c>
      <c r="P50" s="255">
        <v>14000000</v>
      </c>
      <c r="Q50" s="255">
        <v>30706179.010000002</v>
      </c>
      <c r="R50" s="74"/>
      <c r="T50" s="74"/>
      <c r="U50" s="74"/>
      <c r="V50" s="193"/>
      <c r="W50" s="193">
        <f t="shared" si="0"/>
        <v>3</v>
      </c>
    </row>
    <row r="51" spans="1:23">
      <c r="A51">
        <f t="shared" si="1"/>
        <v>44</v>
      </c>
      <c r="B51" s="250">
        <v>3</v>
      </c>
      <c r="C51" s="269" t="s">
        <v>1794</v>
      </c>
      <c r="D51" s="250" t="s">
        <v>1795</v>
      </c>
      <c r="E51" s="269" t="s">
        <v>1814</v>
      </c>
      <c r="F51" s="252">
        <v>110</v>
      </c>
      <c r="G51" s="252" t="s">
        <v>426</v>
      </c>
      <c r="H51" s="142" t="s">
        <v>425</v>
      </c>
      <c r="I51" s="137">
        <v>15</v>
      </c>
      <c r="J51" s="252"/>
      <c r="K51" s="79" t="s">
        <v>1815</v>
      </c>
      <c r="L51" s="256" t="s">
        <v>1816</v>
      </c>
      <c r="M51" s="257" t="s">
        <v>1814</v>
      </c>
      <c r="N51" s="284">
        <v>1</v>
      </c>
      <c r="O51" s="297" t="s">
        <v>1800</v>
      </c>
      <c r="P51" s="255">
        <v>4000000</v>
      </c>
      <c r="Q51" s="255">
        <v>0</v>
      </c>
      <c r="R51" s="74"/>
      <c r="T51" s="74"/>
      <c r="U51" s="74"/>
      <c r="V51" s="193"/>
      <c r="W51" s="193">
        <f t="shared" si="0"/>
        <v>3</v>
      </c>
    </row>
    <row r="52" spans="1:23">
      <c r="A52">
        <f t="shared" si="1"/>
        <v>45</v>
      </c>
      <c r="B52" s="250">
        <v>3</v>
      </c>
      <c r="C52" s="269" t="s">
        <v>1794</v>
      </c>
      <c r="D52" s="250" t="s">
        <v>1795</v>
      </c>
      <c r="E52" s="269" t="s">
        <v>1814</v>
      </c>
      <c r="F52" s="252">
        <v>110</v>
      </c>
      <c r="G52" s="252" t="s">
        <v>426</v>
      </c>
      <c r="H52" s="142" t="s">
        <v>425</v>
      </c>
      <c r="I52" s="137">
        <v>15</v>
      </c>
      <c r="J52" s="252"/>
      <c r="K52" s="79" t="s">
        <v>1815</v>
      </c>
      <c r="L52" s="256" t="s">
        <v>1816</v>
      </c>
      <c r="M52" s="257" t="s">
        <v>1814</v>
      </c>
      <c r="N52" s="284">
        <v>1</v>
      </c>
      <c r="O52" s="297" t="s">
        <v>1806</v>
      </c>
      <c r="P52" s="255">
        <v>14500000</v>
      </c>
      <c r="Q52" s="255">
        <v>0</v>
      </c>
      <c r="R52" s="74"/>
      <c r="T52" s="74"/>
      <c r="U52" s="74"/>
      <c r="V52" s="193"/>
      <c r="W52" s="193">
        <f t="shared" si="0"/>
        <v>3</v>
      </c>
    </row>
    <row r="53" spans="1:23">
      <c r="A53">
        <f t="shared" si="1"/>
        <v>46</v>
      </c>
      <c r="B53" s="250">
        <v>3</v>
      </c>
      <c r="C53" s="269" t="s">
        <v>1794</v>
      </c>
      <c r="D53" s="250" t="s">
        <v>1795</v>
      </c>
      <c r="E53" s="269" t="s">
        <v>1817</v>
      </c>
      <c r="F53" s="252">
        <v>110</v>
      </c>
      <c r="G53" s="252" t="s">
        <v>426</v>
      </c>
      <c r="H53" s="142" t="s">
        <v>425</v>
      </c>
      <c r="I53" s="137">
        <v>15</v>
      </c>
      <c r="J53" s="252"/>
      <c r="K53" s="79" t="s">
        <v>1815</v>
      </c>
      <c r="L53" s="256" t="s">
        <v>1816</v>
      </c>
      <c r="M53" s="257" t="s">
        <v>1817</v>
      </c>
      <c r="N53" s="284">
        <v>1</v>
      </c>
      <c r="O53" s="297" t="s">
        <v>1807</v>
      </c>
      <c r="P53" s="255">
        <v>13000000</v>
      </c>
      <c r="Q53" s="255">
        <v>0</v>
      </c>
      <c r="R53" s="74"/>
      <c r="T53" s="74"/>
      <c r="U53" s="74"/>
      <c r="V53" s="193"/>
      <c r="W53" s="193">
        <f t="shared" si="0"/>
        <v>3</v>
      </c>
    </row>
    <row r="54" spans="1:23" ht="45">
      <c r="A54">
        <f t="shared" si="1"/>
        <v>47</v>
      </c>
      <c r="B54" s="250">
        <v>3</v>
      </c>
      <c r="C54" s="269" t="s">
        <v>1794</v>
      </c>
      <c r="D54" s="250" t="s">
        <v>1795</v>
      </c>
      <c r="E54" s="269" t="s">
        <v>1818</v>
      </c>
      <c r="F54" s="252">
        <v>110</v>
      </c>
      <c r="G54" s="252" t="s">
        <v>426</v>
      </c>
      <c r="H54" s="142" t="s">
        <v>425</v>
      </c>
      <c r="I54" s="137">
        <v>15</v>
      </c>
      <c r="J54" s="252"/>
      <c r="K54" s="79" t="s">
        <v>1815</v>
      </c>
      <c r="L54" s="256" t="s">
        <v>1819</v>
      </c>
      <c r="M54" s="257" t="s">
        <v>1818</v>
      </c>
      <c r="N54" s="284">
        <v>1</v>
      </c>
      <c r="O54" s="297" t="s">
        <v>1800</v>
      </c>
      <c r="P54" s="255">
        <v>500000</v>
      </c>
      <c r="Q54" s="255">
        <v>70000</v>
      </c>
      <c r="R54" s="74"/>
      <c r="T54" s="74"/>
      <c r="U54" s="74"/>
      <c r="V54" s="193"/>
      <c r="W54" s="193">
        <f t="shared" si="0"/>
        <v>3</v>
      </c>
    </row>
    <row r="55" spans="1:23">
      <c r="A55">
        <f t="shared" si="1"/>
        <v>48</v>
      </c>
      <c r="B55" s="250">
        <v>3</v>
      </c>
      <c r="C55" s="269" t="s">
        <v>1794</v>
      </c>
      <c r="D55" s="250" t="s">
        <v>1795</v>
      </c>
      <c r="E55" s="269" t="s">
        <v>1820</v>
      </c>
      <c r="F55" s="252">
        <v>110</v>
      </c>
      <c r="G55" s="252" t="s">
        <v>426</v>
      </c>
      <c r="H55" s="142" t="s">
        <v>425</v>
      </c>
      <c r="I55" s="137">
        <v>15</v>
      </c>
      <c r="J55" s="252"/>
      <c r="K55" s="79" t="s">
        <v>1815</v>
      </c>
      <c r="L55" s="256" t="s">
        <v>1821</v>
      </c>
      <c r="M55" s="257" t="s">
        <v>1820</v>
      </c>
      <c r="N55" s="284">
        <v>1</v>
      </c>
      <c r="O55" s="297" t="s">
        <v>1785</v>
      </c>
      <c r="P55" s="255">
        <v>6500000</v>
      </c>
      <c r="Q55" s="255">
        <v>7845000</v>
      </c>
      <c r="R55" s="74"/>
      <c r="T55" s="74"/>
      <c r="U55" s="74"/>
      <c r="V55" s="193"/>
      <c r="W55" s="193">
        <f t="shared" si="0"/>
        <v>3</v>
      </c>
    </row>
    <row r="56" spans="1:23" ht="30">
      <c r="A56">
        <f t="shared" si="1"/>
        <v>49</v>
      </c>
      <c r="B56" s="250">
        <v>3</v>
      </c>
      <c r="C56" s="269" t="s">
        <v>1794</v>
      </c>
      <c r="D56" s="250" t="s">
        <v>1795</v>
      </c>
      <c r="E56" s="269" t="s">
        <v>1822</v>
      </c>
      <c r="F56" s="252">
        <v>110</v>
      </c>
      <c r="G56" s="252" t="s">
        <v>426</v>
      </c>
      <c r="H56" s="142" t="s">
        <v>425</v>
      </c>
      <c r="I56" s="137">
        <v>15</v>
      </c>
      <c r="J56" s="252"/>
      <c r="K56" s="79" t="s">
        <v>1815</v>
      </c>
      <c r="L56" s="256" t="s">
        <v>1823</v>
      </c>
      <c r="M56" s="257" t="s">
        <v>1822</v>
      </c>
      <c r="N56" s="284">
        <v>1</v>
      </c>
      <c r="O56" s="297" t="s">
        <v>1785</v>
      </c>
      <c r="P56" s="255">
        <v>17500000</v>
      </c>
      <c r="Q56" s="255">
        <v>3963285.34</v>
      </c>
      <c r="R56" s="74"/>
      <c r="T56" s="74"/>
      <c r="U56" s="74"/>
      <c r="V56" s="193"/>
      <c r="W56" s="193">
        <f t="shared" si="0"/>
        <v>3</v>
      </c>
    </row>
    <row r="57" spans="1:23" ht="30">
      <c r="A57">
        <f t="shared" si="1"/>
        <v>50</v>
      </c>
      <c r="B57" s="250">
        <v>3</v>
      </c>
      <c r="C57" s="269" t="s">
        <v>1794</v>
      </c>
      <c r="D57" s="250" t="s">
        <v>1795</v>
      </c>
      <c r="E57" s="269" t="s">
        <v>1824</v>
      </c>
      <c r="F57" s="252">
        <v>360</v>
      </c>
      <c r="G57" s="252" t="s">
        <v>426</v>
      </c>
      <c r="H57" s="142" t="s">
        <v>425</v>
      </c>
      <c r="I57" s="137">
        <v>15</v>
      </c>
      <c r="J57" s="252"/>
      <c r="K57" s="79" t="s">
        <v>1815</v>
      </c>
      <c r="L57" s="256" t="s">
        <v>1825</v>
      </c>
      <c r="M57" s="257" t="s">
        <v>1824</v>
      </c>
      <c r="N57" s="284">
        <v>1</v>
      </c>
      <c r="O57" s="297" t="s">
        <v>1800</v>
      </c>
      <c r="P57" s="255">
        <v>2000000</v>
      </c>
      <c r="Q57" s="255">
        <v>0</v>
      </c>
      <c r="R57" s="74"/>
      <c r="T57" s="74"/>
      <c r="U57" s="74"/>
      <c r="V57" s="193"/>
      <c r="W57" s="193">
        <f t="shared" si="0"/>
        <v>3</v>
      </c>
    </row>
    <row r="58" spans="1:23">
      <c r="A58">
        <f t="shared" si="1"/>
        <v>51</v>
      </c>
      <c r="B58" s="250">
        <v>3</v>
      </c>
      <c r="C58" s="269" t="s">
        <v>1794</v>
      </c>
      <c r="D58" s="250" t="s">
        <v>1795</v>
      </c>
      <c r="E58" s="269" t="s">
        <v>1826</v>
      </c>
      <c r="F58" s="252">
        <v>320</v>
      </c>
      <c r="G58" s="252" t="s">
        <v>426</v>
      </c>
      <c r="H58" s="142" t="s">
        <v>425</v>
      </c>
      <c r="I58" s="137">
        <v>15</v>
      </c>
      <c r="J58" s="252"/>
      <c r="K58" s="79" t="s">
        <v>1815</v>
      </c>
      <c r="L58" s="256" t="s">
        <v>1827</v>
      </c>
      <c r="M58" s="257" t="s">
        <v>1826</v>
      </c>
      <c r="N58" s="284">
        <v>1</v>
      </c>
      <c r="O58" s="297" t="s">
        <v>1828</v>
      </c>
      <c r="P58" s="255">
        <v>1000000</v>
      </c>
      <c r="Q58" s="255">
        <v>0</v>
      </c>
      <c r="R58" s="74"/>
      <c r="T58" s="74"/>
      <c r="U58" s="74"/>
      <c r="V58" s="193"/>
      <c r="W58" s="193">
        <f t="shared" si="0"/>
        <v>3</v>
      </c>
    </row>
    <row r="59" spans="1:23" ht="30">
      <c r="A59">
        <f t="shared" si="1"/>
        <v>52</v>
      </c>
      <c r="B59" s="250">
        <v>3</v>
      </c>
      <c r="C59" s="269" t="s">
        <v>1794</v>
      </c>
      <c r="D59" s="250" t="s">
        <v>1795</v>
      </c>
      <c r="E59" s="269" t="s">
        <v>1829</v>
      </c>
      <c r="F59" s="252">
        <v>480</v>
      </c>
      <c r="G59" s="252" t="s">
        <v>426</v>
      </c>
      <c r="H59" s="142" t="s">
        <v>425</v>
      </c>
      <c r="I59" s="137">
        <v>15</v>
      </c>
      <c r="J59" s="252"/>
      <c r="K59" s="79" t="s">
        <v>1815</v>
      </c>
      <c r="L59" s="256" t="s">
        <v>1830</v>
      </c>
      <c r="M59" s="257" t="s">
        <v>1829</v>
      </c>
      <c r="N59" s="284">
        <v>1</v>
      </c>
      <c r="O59" s="297" t="s">
        <v>1807</v>
      </c>
      <c r="P59" s="255">
        <v>2000000</v>
      </c>
      <c r="Q59" s="255">
        <v>0</v>
      </c>
      <c r="R59" s="74"/>
      <c r="T59" s="74"/>
      <c r="U59" s="74"/>
      <c r="V59" s="193"/>
      <c r="W59" s="193">
        <f t="shared" si="0"/>
        <v>3</v>
      </c>
    </row>
    <row r="60" spans="1:23" ht="30">
      <c r="A60">
        <f t="shared" si="1"/>
        <v>53</v>
      </c>
      <c r="B60" s="250">
        <v>3</v>
      </c>
      <c r="C60" s="269" t="s">
        <v>1794</v>
      </c>
      <c r="D60" s="250" t="s">
        <v>1795</v>
      </c>
      <c r="E60" s="269" t="s">
        <v>1829</v>
      </c>
      <c r="F60" s="252">
        <v>480</v>
      </c>
      <c r="G60" s="252" t="s">
        <v>426</v>
      </c>
      <c r="H60" s="142" t="s">
        <v>425</v>
      </c>
      <c r="I60" s="137">
        <v>15</v>
      </c>
      <c r="J60" s="252"/>
      <c r="K60" s="79" t="s">
        <v>1815</v>
      </c>
      <c r="L60" s="256" t="s">
        <v>1830</v>
      </c>
      <c r="M60" s="257" t="s">
        <v>1829</v>
      </c>
      <c r="N60" s="284">
        <v>6</v>
      </c>
      <c r="O60" s="297" t="s">
        <v>1807</v>
      </c>
      <c r="P60" s="255">
        <v>12000000</v>
      </c>
      <c r="Q60" s="255">
        <v>6358786</v>
      </c>
      <c r="R60" s="74"/>
      <c r="T60" s="74"/>
      <c r="U60" s="74"/>
      <c r="V60" s="193"/>
      <c r="W60" s="193">
        <f t="shared" si="0"/>
        <v>3</v>
      </c>
    </row>
    <row r="61" spans="1:23">
      <c r="A61">
        <f t="shared" si="1"/>
        <v>54</v>
      </c>
      <c r="B61" s="250">
        <v>3</v>
      </c>
      <c r="C61" s="269" t="s">
        <v>1794</v>
      </c>
      <c r="D61" s="250" t="s">
        <v>1795</v>
      </c>
      <c r="E61" s="269" t="s">
        <v>429</v>
      </c>
      <c r="F61" s="252">
        <v>160</v>
      </c>
      <c r="G61" s="252" t="s">
        <v>426</v>
      </c>
      <c r="H61" s="142" t="s">
        <v>425</v>
      </c>
      <c r="I61" s="137">
        <v>15</v>
      </c>
      <c r="J61" s="252" t="s">
        <v>480</v>
      </c>
      <c r="K61" s="79" t="s">
        <v>429</v>
      </c>
      <c r="L61" s="256"/>
      <c r="M61" s="257"/>
      <c r="N61" s="284">
        <v>1</v>
      </c>
      <c r="O61" s="297" t="s">
        <v>1788</v>
      </c>
      <c r="P61" s="255">
        <v>5000000</v>
      </c>
      <c r="Q61" s="255">
        <v>1145066.96</v>
      </c>
      <c r="R61" s="74"/>
      <c r="T61" s="74"/>
      <c r="U61" s="74"/>
      <c r="V61" s="193"/>
      <c r="W61" s="193">
        <f t="shared" si="0"/>
        <v>3</v>
      </c>
    </row>
    <row r="62" spans="1:23">
      <c r="A62">
        <f t="shared" si="1"/>
        <v>55</v>
      </c>
      <c r="B62" s="250">
        <v>3</v>
      </c>
      <c r="C62" s="269" t="s">
        <v>1794</v>
      </c>
      <c r="D62" s="250" t="s">
        <v>1795</v>
      </c>
      <c r="E62" s="269" t="s">
        <v>1831</v>
      </c>
      <c r="F62" s="252">
        <v>620</v>
      </c>
      <c r="G62" s="252" t="s">
        <v>333</v>
      </c>
      <c r="H62" s="142" t="s">
        <v>332</v>
      </c>
      <c r="I62" s="137">
        <v>1</v>
      </c>
      <c r="J62" s="252" t="s">
        <v>500</v>
      </c>
      <c r="K62" s="79" t="s">
        <v>336</v>
      </c>
      <c r="L62" s="256"/>
      <c r="M62" s="257"/>
      <c r="N62" s="284">
        <v>1</v>
      </c>
      <c r="O62" s="297" t="s">
        <v>1784</v>
      </c>
      <c r="P62" s="255">
        <v>35000000</v>
      </c>
      <c r="Q62" s="255">
        <v>22494989.649999999</v>
      </c>
      <c r="R62" s="74"/>
      <c r="T62" s="74"/>
      <c r="U62" s="74"/>
      <c r="V62" s="193"/>
      <c r="W62" s="193">
        <f t="shared" si="0"/>
        <v>3</v>
      </c>
    </row>
    <row r="63" spans="1:23">
      <c r="A63">
        <f t="shared" si="1"/>
        <v>56</v>
      </c>
      <c r="B63" s="250">
        <v>3</v>
      </c>
      <c r="C63" s="269" t="s">
        <v>1794</v>
      </c>
      <c r="D63" s="250" t="s">
        <v>1795</v>
      </c>
      <c r="E63" s="269" t="s">
        <v>1832</v>
      </c>
      <c r="F63" s="252">
        <v>620</v>
      </c>
      <c r="G63" s="252" t="s">
        <v>333</v>
      </c>
      <c r="H63" s="142" t="s">
        <v>332</v>
      </c>
      <c r="I63" s="137">
        <v>1</v>
      </c>
      <c r="J63" s="252"/>
      <c r="K63" s="79" t="s">
        <v>1815</v>
      </c>
      <c r="L63" s="256" t="s">
        <v>1833</v>
      </c>
      <c r="M63" s="257" t="s">
        <v>1832</v>
      </c>
      <c r="N63" s="284">
        <v>1</v>
      </c>
      <c r="O63" s="297" t="s">
        <v>1806</v>
      </c>
      <c r="P63" s="255">
        <v>70000000</v>
      </c>
      <c r="Q63" s="255">
        <v>7259844</v>
      </c>
      <c r="R63" s="74"/>
      <c r="T63" s="74"/>
      <c r="U63" s="74"/>
      <c r="V63" s="193"/>
      <c r="W63" s="193">
        <f t="shared" si="0"/>
        <v>3</v>
      </c>
    </row>
    <row r="64" spans="1:23">
      <c r="A64">
        <f t="shared" si="1"/>
        <v>57</v>
      </c>
      <c r="B64" s="250">
        <v>3</v>
      </c>
      <c r="C64" s="269" t="s">
        <v>1794</v>
      </c>
      <c r="D64" s="250" t="s">
        <v>1795</v>
      </c>
      <c r="E64" s="269" t="s">
        <v>1834</v>
      </c>
      <c r="F64" s="252">
        <v>620</v>
      </c>
      <c r="G64" s="252" t="s">
        <v>346</v>
      </c>
      <c r="H64" s="142" t="s">
        <v>345</v>
      </c>
      <c r="I64" s="137">
        <v>2</v>
      </c>
      <c r="J64" s="252" t="s">
        <v>511</v>
      </c>
      <c r="K64" s="79" t="s">
        <v>355</v>
      </c>
      <c r="L64" s="256"/>
      <c r="M64" s="257"/>
      <c r="N64" s="284">
        <v>1</v>
      </c>
      <c r="O64" s="297" t="s">
        <v>1835</v>
      </c>
      <c r="P64" s="255">
        <v>20000000</v>
      </c>
      <c r="Q64" s="255">
        <v>3000000</v>
      </c>
      <c r="R64" s="74"/>
      <c r="T64" s="74"/>
      <c r="U64" s="74"/>
      <c r="V64" s="193"/>
      <c r="W64" s="193">
        <f t="shared" si="0"/>
        <v>3</v>
      </c>
    </row>
    <row r="65" spans="1:23">
      <c r="A65">
        <f t="shared" si="1"/>
        <v>58</v>
      </c>
      <c r="B65" s="250">
        <v>3</v>
      </c>
      <c r="C65" s="269" t="s">
        <v>1794</v>
      </c>
      <c r="D65" s="250" t="s">
        <v>1795</v>
      </c>
      <c r="E65" s="269" t="s">
        <v>349</v>
      </c>
      <c r="F65" s="252">
        <v>620</v>
      </c>
      <c r="G65" s="252" t="s">
        <v>346</v>
      </c>
      <c r="H65" s="142" t="s">
        <v>345</v>
      </c>
      <c r="I65" s="137">
        <v>2</v>
      </c>
      <c r="J65" s="252" t="s">
        <v>507</v>
      </c>
      <c r="K65" s="79" t="s">
        <v>349</v>
      </c>
      <c r="L65" s="256"/>
      <c r="M65" s="257"/>
      <c r="N65" s="284">
        <v>1</v>
      </c>
      <c r="O65" s="297" t="s">
        <v>1800</v>
      </c>
      <c r="P65" s="255">
        <v>130000000</v>
      </c>
      <c r="Q65" s="255">
        <v>61997642.740000002</v>
      </c>
      <c r="R65" s="74"/>
      <c r="T65" s="74"/>
      <c r="U65" s="74"/>
      <c r="V65" s="193"/>
      <c r="W65" s="193">
        <f t="shared" si="0"/>
        <v>3</v>
      </c>
    </row>
    <row r="66" spans="1:23">
      <c r="A66">
        <f t="shared" si="1"/>
        <v>59</v>
      </c>
      <c r="B66" s="250">
        <v>3</v>
      </c>
      <c r="C66" s="269" t="s">
        <v>1794</v>
      </c>
      <c r="D66" s="250" t="s">
        <v>1795</v>
      </c>
      <c r="E66" s="269" t="s">
        <v>1836</v>
      </c>
      <c r="F66" s="252">
        <v>640</v>
      </c>
      <c r="G66" s="252" t="s">
        <v>346</v>
      </c>
      <c r="H66" s="142" t="s">
        <v>345</v>
      </c>
      <c r="I66" s="137">
        <v>2</v>
      </c>
      <c r="J66" s="252" t="s">
        <v>505</v>
      </c>
      <c r="K66" s="79" t="s">
        <v>347</v>
      </c>
      <c r="L66" s="256"/>
      <c r="M66" s="257"/>
      <c r="N66" s="284">
        <v>1</v>
      </c>
      <c r="O66" s="297" t="s">
        <v>1799</v>
      </c>
      <c r="P66" s="255">
        <v>70000000</v>
      </c>
      <c r="Q66" s="255">
        <v>56708287.100000001</v>
      </c>
      <c r="R66" s="74"/>
      <c r="T66" s="74"/>
      <c r="U66" s="74"/>
      <c r="V66" s="193"/>
      <c r="W66" s="193">
        <f t="shared" si="0"/>
        <v>3</v>
      </c>
    </row>
    <row r="67" spans="1:23">
      <c r="A67">
        <f t="shared" si="1"/>
        <v>60</v>
      </c>
      <c r="B67" s="250">
        <v>3</v>
      </c>
      <c r="C67" s="269" t="s">
        <v>1794</v>
      </c>
      <c r="D67" s="250" t="s">
        <v>1795</v>
      </c>
      <c r="E67" s="269" t="s">
        <v>1837</v>
      </c>
      <c r="F67" s="252">
        <v>440</v>
      </c>
      <c r="G67" s="252" t="s">
        <v>346</v>
      </c>
      <c r="H67" s="142" t="s">
        <v>345</v>
      </c>
      <c r="I67" s="137">
        <v>2</v>
      </c>
      <c r="J67" s="252"/>
      <c r="K67" s="79" t="s">
        <v>1815</v>
      </c>
      <c r="L67" s="256" t="s">
        <v>1838</v>
      </c>
      <c r="M67" s="257" t="s">
        <v>1837</v>
      </c>
      <c r="N67" s="284">
        <v>7</v>
      </c>
      <c r="O67" s="297" t="s">
        <v>1806</v>
      </c>
      <c r="P67" s="255">
        <v>14000000</v>
      </c>
      <c r="Q67" s="255">
        <v>9783445</v>
      </c>
      <c r="R67" s="74"/>
      <c r="T67" s="74"/>
      <c r="U67" s="74"/>
      <c r="V67" s="193"/>
      <c r="W67" s="193">
        <f t="shared" si="0"/>
        <v>3</v>
      </c>
    </row>
    <row r="68" spans="1:23">
      <c r="A68">
        <f t="shared" si="1"/>
        <v>61</v>
      </c>
      <c r="B68" s="250">
        <v>3</v>
      </c>
      <c r="C68" s="269" t="s">
        <v>1794</v>
      </c>
      <c r="D68" s="250" t="s">
        <v>1795</v>
      </c>
      <c r="E68" s="269" t="s">
        <v>1839</v>
      </c>
      <c r="F68" s="252">
        <v>410</v>
      </c>
      <c r="G68" s="252" t="s">
        <v>359</v>
      </c>
      <c r="H68" s="142" t="s">
        <v>358</v>
      </c>
      <c r="I68" s="137">
        <v>3</v>
      </c>
      <c r="J68" s="252" t="s">
        <v>524</v>
      </c>
      <c r="K68" s="79" t="s">
        <v>362</v>
      </c>
      <c r="L68" s="256"/>
      <c r="M68" s="257"/>
      <c r="N68" s="284">
        <v>1</v>
      </c>
      <c r="O68" s="297" t="s">
        <v>1840</v>
      </c>
      <c r="P68" s="255">
        <v>27000000</v>
      </c>
      <c r="Q68" s="255">
        <v>0</v>
      </c>
      <c r="R68" s="74"/>
      <c r="T68" s="74"/>
      <c r="U68" s="74"/>
      <c r="V68" s="193"/>
      <c r="W68" s="193">
        <f t="shared" si="0"/>
        <v>3</v>
      </c>
    </row>
    <row r="69" spans="1:23">
      <c r="A69">
        <f t="shared" si="1"/>
        <v>62</v>
      </c>
      <c r="B69" s="250">
        <v>3</v>
      </c>
      <c r="C69" s="269" t="s">
        <v>1794</v>
      </c>
      <c r="D69" s="250" t="s">
        <v>1795</v>
      </c>
      <c r="E69" s="269" t="s">
        <v>1841</v>
      </c>
      <c r="F69" s="252">
        <v>451</v>
      </c>
      <c r="G69" s="252" t="s">
        <v>383</v>
      </c>
      <c r="H69" s="142" t="s">
        <v>382</v>
      </c>
      <c r="I69" s="137">
        <v>7</v>
      </c>
      <c r="J69" s="252" t="s">
        <v>490</v>
      </c>
      <c r="K69" s="79" t="s">
        <v>385</v>
      </c>
      <c r="L69" s="256"/>
      <c r="M69" s="257"/>
      <c r="N69" s="284">
        <v>1</v>
      </c>
      <c r="O69" s="297" t="s">
        <v>1784</v>
      </c>
      <c r="P69" s="255">
        <v>40000000</v>
      </c>
      <c r="Q69" s="255">
        <v>27768570.5</v>
      </c>
      <c r="R69" s="74"/>
      <c r="T69" s="74"/>
      <c r="U69" s="74"/>
      <c r="V69" s="193"/>
      <c r="W69" s="193">
        <f t="shared" si="0"/>
        <v>3</v>
      </c>
    </row>
    <row r="70" spans="1:23">
      <c r="A70">
        <f t="shared" si="1"/>
        <v>63</v>
      </c>
      <c r="B70" s="250">
        <v>3</v>
      </c>
      <c r="C70" s="269" t="s">
        <v>1794</v>
      </c>
      <c r="D70" s="250" t="s">
        <v>1795</v>
      </c>
      <c r="E70" s="269" t="s">
        <v>1841</v>
      </c>
      <c r="F70" s="252">
        <v>360</v>
      </c>
      <c r="G70" s="252" t="s">
        <v>383</v>
      </c>
      <c r="H70" s="142" t="s">
        <v>382</v>
      </c>
      <c r="I70" s="137">
        <v>7</v>
      </c>
      <c r="J70" s="252" t="s">
        <v>490</v>
      </c>
      <c r="K70" s="79" t="s">
        <v>385</v>
      </c>
      <c r="L70" s="256"/>
      <c r="M70" s="257"/>
      <c r="N70" s="284">
        <v>1</v>
      </c>
      <c r="O70" s="297" t="s">
        <v>1787</v>
      </c>
      <c r="P70" s="255">
        <v>500000</v>
      </c>
      <c r="Q70" s="255">
        <v>0</v>
      </c>
      <c r="R70" s="74"/>
      <c r="T70" s="74"/>
      <c r="U70" s="74"/>
      <c r="V70" s="193"/>
      <c r="W70" s="193">
        <f t="shared" si="0"/>
        <v>3</v>
      </c>
    </row>
    <row r="71" spans="1:23">
      <c r="A71">
        <f t="shared" si="1"/>
        <v>64</v>
      </c>
      <c r="B71" s="250">
        <v>3</v>
      </c>
      <c r="C71" s="269" t="s">
        <v>1794</v>
      </c>
      <c r="D71" s="250" t="s">
        <v>1795</v>
      </c>
      <c r="E71" s="269" t="s">
        <v>1841</v>
      </c>
      <c r="F71" s="252">
        <v>360</v>
      </c>
      <c r="G71" s="252" t="s">
        <v>383</v>
      </c>
      <c r="H71" s="142" t="s">
        <v>382</v>
      </c>
      <c r="I71" s="137">
        <v>7</v>
      </c>
      <c r="J71" s="252" t="s">
        <v>490</v>
      </c>
      <c r="K71" s="79" t="s">
        <v>385</v>
      </c>
      <c r="L71" s="256"/>
      <c r="M71" s="257"/>
      <c r="N71" s="284">
        <v>1</v>
      </c>
      <c r="O71" s="297" t="s">
        <v>1783</v>
      </c>
      <c r="P71" s="255">
        <v>310000</v>
      </c>
      <c r="Q71" s="255"/>
      <c r="R71" s="74"/>
      <c r="T71" s="74"/>
      <c r="U71" s="74"/>
      <c r="V71" s="193"/>
      <c r="W71" s="193">
        <f t="shared" si="0"/>
        <v>3</v>
      </c>
    </row>
    <row r="72" spans="1:23">
      <c r="A72">
        <f t="shared" si="1"/>
        <v>65</v>
      </c>
      <c r="B72" s="250">
        <v>3</v>
      </c>
      <c r="C72" s="269" t="s">
        <v>1794</v>
      </c>
      <c r="D72" s="250" t="s">
        <v>1795</v>
      </c>
      <c r="E72" s="269" t="s">
        <v>1841</v>
      </c>
      <c r="F72" s="252">
        <v>360</v>
      </c>
      <c r="G72" s="252" t="s">
        <v>383</v>
      </c>
      <c r="H72" s="142" t="s">
        <v>382</v>
      </c>
      <c r="I72" s="137">
        <v>7</v>
      </c>
      <c r="J72" s="252" t="s">
        <v>490</v>
      </c>
      <c r="K72" s="79" t="s">
        <v>385</v>
      </c>
      <c r="L72" s="256"/>
      <c r="M72" s="257"/>
      <c r="N72" s="284">
        <v>1</v>
      </c>
      <c r="O72" s="297" t="s">
        <v>1784</v>
      </c>
      <c r="P72" s="255">
        <v>5610000</v>
      </c>
      <c r="Q72" s="255">
        <v>102000</v>
      </c>
      <c r="R72" s="74"/>
      <c r="T72" s="74"/>
      <c r="U72" s="74"/>
      <c r="V72" s="193"/>
      <c r="W72" s="193">
        <f t="shared" si="0"/>
        <v>3</v>
      </c>
    </row>
    <row r="73" spans="1:23">
      <c r="A73">
        <f t="shared" si="1"/>
        <v>66</v>
      </c>
      <c r="B73" s="250">
        <v>3</v>
      </c>
      <c r="C73" s="269" t="s">
        <v>1794</v>
      </c>
      <c r="D73" s="250" t="s">
        <v>1795</v>
      </c>
      <c r="E73" s="269" t="s">
        <v>1841</v>
      </c>
      <c r="F73" s="252">
        <v>360</v>
      </c>
      <c r="G73" s="252" t="s">
        <v>383</v>
      </c>
      <c r="H73" s="142" t="s">
        <v>382</v>
      </c>
      <c r="I73" s="137">
        <v>7</v>
      </c>
      <c r="J73" s="252" t="s">
        <v>490</v>
      </c>
      <c r="K73" s="79" t="s">
        <v>385</v>
      </c>
      <c r="L73" s="256"/>
      <c r="M73" s="257"/>
      <c r="N73" s="284">
        <v>1</v>
      </c>
      <c r="O73" s="297" t="s">
        <v>1800</v>
      </c>
      <c r="P73" s="255">
        <v>1080000</v>
      </c>
      <c r="Q73" s="255">
        <v>1704000</v>
      </c>
      <c r="R73" s="74"/>
      <c r="T73" s="74"/>
      <c r="U73" s="74"/>
      <c r="V73" s="193"/>
      <c r="W73" s="193">
        <f t="shared" ref="W73:W136" si="2">+LEN(O73)</f>
        <v>3</v>
      </c>
    </row>
    <row r="74" spans="1:23">
      <c r="A74">
        <f t="shared" ref="A74:A137" si="3">+IF(O74&gt;0,+A73+1,0)</f>
        <v>67</v>
      </c>
      <c r="B74" s="250">
        <v>3</v>
      </c>
      <c r="C74" s="269" t="s">
        <v>1794</v>
      </c>
      <c r="D74" s="250" t="s">
        <v>1795</v>
      </c>
      <c r="E74" s="269" t="s">
        <v>1841</v>
      </c>
      <c r="F74" s="252">
        <v>360</v>
      </c>
      <c r="G74" s="252" t="s">
        <v>383</v>
      </c>
      <c r="H74" s="142" t="s">
        <v>382</v>
      </c>
      <c r="I74" s="137">
        <v>7</v>
      </c>
      <c r="J74" s="252" t="s">
        <v>490</v>
      </c>
      <c r="K74" s="79" t="s">
        <v>385</v>
      </c>
      <c r="L74" s="256"/>
      <c r="M74" s="257"/>
      <c r="N74" s="284">
        <v>1</v>
      </c>
      <c r="O74" s="297" t="s">
        <v>1788</v>
      </c>
      <c r="P74" s="255">
        <v>1000000</v>
      </c>
      <c r="Q74" s="255"/>
      <c r="R74" s="74"/>
      <c r="T74" s="74"/>
      <c r="U74" s="74"/>
      <c r="V74" s="193"/>
      <c r="W74" s="193">
        <f t="shared" si="2"/>
        <v>3</v>
      </c>
    </row>
    <row r="75" spans="1:23">
      <c r="A75">
        <f t="shared" si="3"/>
        <v>68</v>
      </c>
      <c r="B75" s="250">
        <v>3</v>
      </c>
      <c r="C75" s="269" t="s">
        <v>1794</v>
      </c>
      <c r="D75" s="250" t="s">
        <v>1795</v>
      </c>
      <c r="E75" s="269" t="s">
        <v>1841</v>
      </c>
      <c r="F75" s="252">
        <v>360</v>
      </c>
      <c r="G75" s="252" t="s">
        <v>383</v>
      </c>
      <c r="H75" s="142" t="s">
        <v>382</v>
      </c>
      <c r="I75" s="137">
        <v>7</v>
      </c>
      <c r="J75" s="252" t="s">
        <v>490</v>
      </c>
      <c r="K75" s="79" t="s">
        <v>385</v>
      </c>
      <c r="L75" s="256"/>
      <c r="M75" s="257"/>
      <c r="N75" s="284">
        <v>1</v>
      </c>
      <c r="O75" s="297" t="s">
        <v>1806</v>
      </c>
      <c r="P75" s="255">
        <v>16500000</v>
      </c>
      <c r="Q75" s="255"/>
      <c r="R75" s="74"/>
      <c r="T75" s="74"/>
      <c r="U75" s="74"/>
      <c r="V75" s="193"/>
      <c r="W75" s="193">
        <f t="shared" si="2"/>
        <v>3</v>
      </c>
    </row>
    <row r="76" spans="1:23">
      <c r="A76">
        <f t="shared" si="3"/>
        <v>69</v>
      </c>
      <c r="B76" s="250">
        <v>3</v>
      </c>
      <c r="C76" s="269" t="s">
        <v>1794</v>
      </c>
      <c r="D76" s="250" t="s">
        <v>1795</v>
      </c>
      <c r="E76" s="269" t="s">
        <v>1841</v>
      </c>
      <c r="F76" s="252">
        <v>360</v>
      </c>
      <c r="G76" s="252" t="s">
        <v>383</v>
      </c>
      <c r="H76" s="142" t="s">
        <v>382</v>
      </c>
      <c r="I76" s="137">
        <v>7</v>
      </c>
      <c r="J76" s="252" t="s">
        <v>490</v>
      </c>
      <c r="K76" s="79" t="s">
        <v>385</v>
      </c>
      <c r="L76" s="256"/>
      <c r="M76" s="257"/>
      <c r="N76" s="284">
        <v>1</v>
      </c>
      <c r="O76" s="297" t="s">
        <v>1807</v>
      </c>
      <c r="P76" s="255">
        <v>5000000</v>
      </c>
      <c r="Q76" s="255">
        <v>456000</v>
      </c>
      <c r="R76" s="74"/>
      <c r="T76" s="74"/>
      <c r="U76" s="74"/>
      <c r="V76" s="193"/>
      <c r="W76" s="193">
        <f t="shared" si="2"/>
        <v>3</v>
      </c>
    </row>
    <row r="77" spans="1:23" ht="30">
      <c r="A77">
        <f t="shared" si="3"/>
        <v>70</v>
      </c>
      <c r="B77" s="250">
        <v>3</v>
      </c>
      <c r="C77" s="269" t="s">
        <v>1794</v>
      </c>
      <c r="D77" s="250" t="s">
        <v>1795</v>
      </c>
      <c r="E77" s="269" t="s">
        <v>1842</v>
      </c>
      <c r="F77" s="252">
        <v>451</v>
      </c>
      <c r="G77" s="252" t="s">
        <v>383</v>
      </c>
      <c r="H77" s="142" t="s">
        <v>382</v>
      </c>
      <c r="I77" s="137">
        <v>7</v>
      </c>
      <c r="J77" s="252"/>
      <c r="K77" s="79" t="s">
        <v>1815</v>
      </c>
      <c r="L77" s="256" t="s">
        <v>1843</v>
      </c>
      <c r="M77" s="257" t="s">
        <v>1842</v>
      </c>
      <c r="N77" s="284">
        <v>1</v>
      </c>
      <c r="O77" s="297" t="s">
        <v>1806</v>
      </c>
      <c r="P77" s="255">
        <v>1690000</v>
      </c>
      <c r="Q77" s="255">
        <v>1690000</v>
      </c>
      <c r="R77" s="74"/>
      <c r="T77" s="74"/>
      <c r="U77" s="74"/>
      <c r="V77" s="193"/>
      <c r="W77" s="193">
        <f t="shared" si="2"/>
        <v>3</v>
      </c>
    </row>
    <row r="78" spans="1:23" ht="30">
      <c r="A78">
        <f t="shared" si="3"/>
        <v>71</v>
      </c>
      <c r="B78" s="250">
        <v>3</v>
      </c>
      <c r="C78" s="269" t="s">
        <v>1794</v>
      </c>
      <c r="D78" s="250" t="s">
        <v>1795</v>
      </c>
      <c r="E78" s="269" t="s">
        <v>1842</v>
      </c>
      <c r="F78" s="252">
        <v>451</v>
      </c>
      <c r="G78" s="252" t="s">
        <v>383</v>
      </c>
      <c r="H78" s="142" t="s">
        <v>382</v>
      </c>
      <c r="I78" s="137">
        <v>7</v>
      </c>
      <c r="J78" s="252"/>
      <c r="K78" s="79" t="s">
        <v>1815</v>
      </c>
      <c r="L78" s="256" t="s">
        <v>1843</v>
      </c>
      <c r="M78" s="257" t="s">
        <v>1842</v>
      </c>
      <c r="N78" s="284">
        <v>7</v>
      </c>
      <c r="O78" s="297" t="s">
        <v>1806</v>
      </c>
      <c r="P78" s="255">
        <v>20000000</v>
      </c>
      <c r="Q78" s="255">
        <v>20000000</v>
      </c>
      <c r="R78" s="74"/>
      <c r="T78" s="74"/>
      <c r="U78" s="74"/>
      <c r="V78" s="193"/>
      <c r="W78" s="193">
        <f t="shared" si="2"/>
        <v>3</v>
      </c>
    </row>
    <row r="79" spans="1:23" ht="30">
      <c r="A79">
        <f t="shared" si="3"/>
        <v>72</v>
      </c>
      <c r="B79" s="250">
        <v>3</v>
      </c>
      <c r="C79" s="269" t="s">
        <v>1794</v>
      </c>
      <c r="D79" s="250" t="s">
        <v>1795</v>
      </c>
      <c r="E79" s="269" t="s">
        <v>1842</v>
      </c>
      <c r="F79" s="252">
        <v>451</v>
      </c>
      <c r="G79" s="252" t="s">
        <v>383</v>
      </c>
      <c r="H79" s="142" t="s">
        <v>382</v>
      </c>
      <c r="I79" s="137">
        <v>7</v>
      </c>
      <c r="J79" s="252"/>
      <c r="K79" s="79" t="s">
        <v>1815</v>
      </c>
      <c r="L79" s="256" t="s">
        <v>1843</v>
      </c>
      <c r="M79" s="257" t="s">
        <v>1842</v>
      </c>
      <c r="N79" s="284">
        <v>10</v>
      </c>
      <c r="O79" s="297" t="s">
        <v>1806</v>
      </c>
      <c r="P79" s="255">
        <v>180000000</v>
      </c>
      <c r="Q79" s="255">
        <v>176703496.44999999</v>
      </c>
      <c r="R79" s="74"/>
      <c r="T79" s="74"/>
      <c r="U79" s="74"/>
      <c r="V79" s="193"/>
      <c r="W79" s="193">
        <f t="shared" si="2"/>
        <v>3</v>
      </c>
    </row>
    <row r="80" spans="1:23" ht="30">
      <c r="A80">
        <f t="shared" si="3"/>
        <v>73</v>
      </c>
      <c r="B80" s="250">
        <v>3</v>
      </c>
      <c r="C80" s="269" t="s">
        <v>1794</v>
      </c>
      <c r="D80" s="250" t="s">
        <v>1795</v>
      </c>
      <c r="E80" s="269" t="s">
        <v>1842</v>
      </c>
      <c r="F80" s="252">
        <v>451</v>
      </c>
      <c r="G80" s="252" t="s">
        <v>383</v>
      </c>
      <c r="H80" s="142" t="s">
        <v>382</v>
      </c>
      <c r="I80" s="137">
        <v>7</v>
      </c>
      <c r="J80" s="252"/>
      <c r="K80" s="79" t="s">
        <v>1815</v>
      </c>
      <c r="L80" s="256" t="s">
        <v>1843</v>
      </c>
      <c r="M80" s="257" t="s">
        <v>1842</v>
      </c>
      <c r="N80" s="284">
        <v>13</v>
      </c>
      <c r="O80" s="297" t="s">
        <v>1806</v>
      </c>
      <c r="P80" s="255">
        <v>160000000</v>
      </c>
      <c r="Q80" s="255">
        <v>211813036.00999999</v>
      </c>
      <c r="R80" s="74"/>
      <c r="T80" s="74"/>
      <c r="U80" s="74"/>
      <c r="V80" s="193"/>
      <c r="W80" s="193">
        <f t="shared" si="2"/>
        <v>3</v>
      </c>
    </row>
    <row r="81" spans="1:23">
      <c r="A81">
        <f t="shared" si="3"/>
        <v>74</v>
      </c>
      <c r="B81" s="250">
        <v>3</v>
      </c>
      <c r="C81" s="269" t="s">
        <v>1794</v>
      </c>
      <c r="D81" s="250" t="s">
        <v>1795</v>
      </c>
      <c r="E81" s="269" t="s">
        <v>1844</v>
      </c>
      <c r="F81" s="252">
        <v>452</v>
      </c>
      <c r="G81" s="252" t="s">
        <v>383</v>
      </c>
      <c r="H81" s="142" t="s">
        <v>382</v>
      </c>
      <c r="I81" s="137">
        <v>7</v>
      </c>
      <c r="J81" s="252"/>
      <c r="K81" s="79" t="s">
        <v>1815</v>
      </c>
      <c r="L81" s="256" t="s">
        <v>1845</v>
      </c>
      <c r="M81" s="257" t="s">
        <v>1844</v>
      </c>
      <c r="N81" s="284">
        <v>7</v>
      </c>
      <c r="O81" s="297" t="s">
        <v>1806</v>
      </c>
      <c r="P81" s="255">
        <v>10000000</v>
      </c>
      <c r="Q81" s="255"/>
      <c r="R81" s="74"/>
      <c r="T81" s="74"/>
      <c r="U81" s="74"/>
      <c r="V81" s="193"/>
      <c r="W81" s="193">
        <f t="shared" si="2"/>
        <v>3</v>
      </c>
    </row>
    <row r="82" spans="1:23" ht="30">
      <c r="A82">
        <f t="shared" si="3"/>
        <v>75</v>
      </c>
      <c r="B82" s="250">
        <v>3</v>
      </c>
      <c r="C82" s="269" t="s">
        <v>1794</v>
      </c>
      <c r="D82" s="250" t="s">
        <v>1795</v>
      </c>
      <c r="E82" s="269" t="s">
        <v>1846</v>
      </c>
      <c r="F82" s="252">
        <v>452</v>
      </c>
      <c r="G82" s="252" t="s">
        <v>383</v>
      </c>
      <c r="H82" s="142" t="s">
        <v>382</v>
      </c>
      <c r="I82" s="137">
        <v>7</v>
      </c>
      <c r="J82" s="252"/>
      <c r="K82" s="79" t="s">
        <v>1815</v>
      </c>
      <c r="L82" s="256" t="s">
        <v>1847</v>
      </c>
      <c r="M82" s="257" t="s">
        <v>1846</v>
      </c>
      <c r="N82" s="284">
        <v>1</v>
      </c>
      <c r="O82" s="297" t="s">
        <v>1806</v>
      </c>
      <c r="P82" s="255">
        <v>1000000</v>
      </c>
      <c r="Q82" s="255"/>
      <c r="R82" s="74"/>
      <c r="T82" s="74"/>
      <c r="U82" s="74"/>
      <c r="V82" s="193"/>
      <c r="W82" s="193">
        <f t="shared" si="2"/>
        <v>3</v>
      </c>
    </row>
    <row r="83" spans="1:23" ht="30">
      <c r="A83">
        <f t="shared" si="3"/>
        <v>76</v>
      </c>
      <c r="B83" s="250">
        <v>3</v>
      </c>
      <c r="C83" s="269" t="s">
        <v>1794</v>
      </c>
      <c r="D83" s="250" t="s">
        <v>1795</v>
      </c>
      <c r="E83" s="269" t="s">
        <v>1848</v>
      </c>
      <c r="F83" s="252">
        <v>455</v>
      </c>
      <c r="G83" s="252" t="s">
        <v>383</v>
      </c>
      <c r="H83" s="142" t="s">
        <v>382</v>
      </c>
      <c r="I83" s="137">
        <v>7</v>
      </c>
      <c r="J83" s="252"/>
      <c r="K83" s="79" t="s">
        <v>1815</v>
      </c>
      <c r="L83" s="256" t="s">
        <v>1849</v>
      </c>
      <c r="M83" s="257" t="s">
        <v>1848</v>
      </c>
      <c r="N83" s="284">
        <v>1</v>
      </c>
      <c r="O83" s="297" t="s">
        <v>1806</v>
      </c>
      <c r="P83" s="255">
        <v>20000000</v>
      </c>
      <c r="Q83" s="255">
        <v>0</v>
      </c>
      <c r="R83" s="74"/>
      <c r="T83" s="74"/>
      <c r="U83" s="74"/>
      <c r="V83" s="193"/>
      <c r="W83" s="193">
        <f t="shared" si="2"/>
        <v>3</v>
      </c>
    </row>
    <row r="84" spans="1:23" ht="30">
      <c r="A84">
        <f t="shared" si="3"/>
        <v>77</v>
      </c>
      <c r="B84" s="250">
        <v>3</v>
      </c>
      <c r="C84" s="269" t="s">
        <v>1794</v>
      </c>
      <c r="D84" s="250" t="s">
        <v>1795</v>
      </c>
      <c r="E84" s="269" t="s">
        <v>1848</v>
      </c>
      <c r="F84" s="252">
        <v>455</v>
      </c>
      <c r="G84" s="252" t="s">
        <v>383</v>
      </c>
      <c r="H84" s="142" t="s">
        <v>382</v>
      </c>
      <c r="I84" s="137">
        <v>7</v>
      </c>
      <c r="J84" s="252"/>
      <c r="K84" s="79" t="s">
        <v>1815</v>
      </c>
      <c r="L84" s="256" t="s">
        <v>1849</v>
      </c>
      <c r="M84" s="257" t="s">
        <v>1848</v>
      </c>
      <c r="N84" s="284">
        <v>7</v>
      </c>
      <c r="O84" s="297" t="s">
        <v>1806</v>
      </c>
      <c r="P84" s="255">
        <v>30000000</v>
      </c>
      <c r="Q84" s="255">
        <v>0</v>
      </c>
      <c r="R84" s="74"/>
      <c r="T84" s="74"/>
      <c r="U84" s="74"/>
      <c r="V84" s="193"/>
      <c r="W84" s="193">
        <f t="shared" si="2"/>
        <v>3</v>
      </c>
    </row>
    <row r="85" spans="1:23" ht="45">
      <c r="A85">
        <f t="shared" si="3"/>
        <v>78</v>
      </c>
      <c r="B85" s="250">
        <v>3</v>
      </c>
      <c r="C85" s="269" t="s">
        <v>1794</v>
      </c>
      <c r="D85" s="250" t="s">
        <v>1795</v>
      </c>
      <c r="E85" s="269" t="s">
        <v>1850</v>
      </c>
      <c r="F85" s="252">
        <v>560</v>
      </c>
      <c r="G85" s="252" t="s">
        <v>383</v>
      </c>
      <c r="H85" s="142" t="s">
        <v>382</v>
      </c>
      <c r="I85" s="137">
        <v>7</v>
      </c>
      <c r="J85" s="252"/>
      <c r="K85" s="79" t="s">
        <v>1815</v>
      </c>
      <c r="L85" s="256" t="s">
        <v>1851</v>
      </c>
      <c r="M85" s="257" t="s">
        <v>1850</v>
      </c>
      <c r="N85" s="284">
        <v>7</v>
      </c>
      <c r="O85" s="297" t="s">
        <v>1806</v>
      </c>
      <c r="P85" s="255">
        <v>10000000</v>
      </c>
      <c r="Q85" s="255">
        <v>831800</v>
      </c>
      <c r="R85" s="74"/>
      <c r="T85" s="74"/>
      <c r="U85" s="74"/>
      <c r="V85" s="193"/>
      <c r="W85" s="193">
        <f t="shared" si="2"/>
        <v>3</v>
      </c>
    </row>
    <row r="86" spans="1:23">
      <c r="A86">
        <f t="shared" si="3"/>
        <v>79</v>
      </c>
      <c r="B86" s="250">
        <v>3</v>
      </c>
      <c r="C86" s="269" t="s">
        <v>1794</v>
      </c>
      <c r="D86" s="250" t="s">
        <v>1795</v>
      </c>
      <c r="E86" s="269" t="s">
        <v>452</v>
      </c>
      <c r="F86" s="252">
        <v>430</v>
      </c>
      <c r="G86" s="252" t="s">
        <v>450</v>
      </c>
      <c r="H86" s="142" t="s">
        <v>449</v>
      </c>
      <c r="I86" s="137">
        <v>17</v>
      </c>
      <c r="J86" s="252" t="s">
        <v>478</v>
      </c>
      <c r="K86" s="79" t="s">
        <v>452</v>
      </c>
      <c r="L86" s="256"/>
      <c r="M86" s="257"/>
      <c r="N86" s="284">
        <v>1</v>
      </c>
      <c r="O86" s="297" t="s">
        <v>1806</v>
      </c>
      <c r="P86" s="255">
        <v>14000000</v>
      </c>
      <c r="Q86" s="255"/>
      <c r="R86" s="74"/>
      <c r="T86" s="74"/>
      <c r="U86" s="74"/>
      <c r="V86" s="193"/>
      <c r="W86" s="193">
        <f t="shared" si="2"/>
        <v>3</v>
      </c>
    </row>
    <row r="87" spans="1:23">
      <c r="A87">
        <f t="shared" si="3"/>
        <v>80</v>
      </c>
      <c r="B87" s="250">
        <v>3</v>
      </c>
      <c r="C87" s="269" t="s">
        <v>1794</v>
      </c>
      <c r="D87" s="250" t="s">
        <v>1852</v>
      </c>
      <c r="E87" s="269" t="s">
        <v>1796</v>
      </c>
      <c r="F87" s="252">
        <v>133</v>
      </c>
      <c r="G87" s="252" t="s">
        <v>426</v>
      </c>
      <c r="H87" s="142" t="s">
        <v>425</v>
      </c>
      <c r="I87" s="137">
        <v>15</v>
      </c>
      <c r="J87" s="252" t="s">
        <v>479</v>
      </c>
      <c r="K87" s="79" t="s">
        <v>428</v>
      </c>
      <c r="L87" s="256"/>
      <c r="M87" s="257"/>
      <c r="N87" s="284">
        <v>1</v>
      </c>
      <c r="O87" s="297" t="s">
        <v>1780</v>
      </c>
      <c r="P87" s="255">
        <v>37480000</v>
      </c>
      <c r="Q87" s="255">
        <v>25552914.600000001</v>
      </c>
      <c r="R87" s="74"/>
      <c r="T87" s="74"/>
      <c r="U87" s="74"/>
      <c r="V87" s="193"/>
      <c r="W87" s="193">
        <f t="shared" si="2"/>
        <v>3</v>
      </c>
    </row>
    <row r="88" spans="1:23">
      <c r="A88">
        <f t="shared" si="3"/>
        <v>81</v>
      </c>
      <c r="B88" s="250">
        <v>3</v>
      </c>
      <c r="C88" s="269" t="s">
        <v>1794</v>
      </c>
      <c r="D88" s="250" t="s">
        <v>1852</v>
      </c>
      <c r="E88" s="269" t="s">
        <v>1796</v>
      </c>
      <c r="F88" s="252">
        <v>133</v>
      </c>
      <c r="G88" s="252" t="s">
        <v>426</v>
      </c>
      <c r="H88" s="142" t="s">
        <v>425</v>
      </c>
      <c r="I88" s="137">
        <v>15</v>
      </c>
      <c r="J88" s="252" t="s">
        <v>479</v>
      </c>
      <c r="K88" s="79" t="s">
        <v>428</v>
      </c>
      <c r="L88" s="256"/>
      <c r="M88" s="257"/>
      <c r="N88" s="284">
        <v>1</v>
      </c>
      <c r="O88" s="297" t="s">
        <v>1781</v>
      </c>
      <c r="P88" s="255">
        <v>9750000</v>
      </c>
      <c r="Q88" s="255">
        <v>4255987.3</v>
      </c>
      <c r="R88" s="74"/>
      <c r="T88" s="74"/>
      <c r="U88" s="74"/>
      <c r="V88" s="193"/>
      <c r="W88" s="193">
        <f t="shared" si="2"/>
        <v>3</v>
      </c>
    </row>
    <row r="89" spans="1:23">
      <c r="A89">
        <f t="shared" si="3"/>
        <v>82</v>
      </c>
      <c r="B89" s="250">
        <v>3</v>
      </c>
      <c r="C89" s="269" t="s">
        <v>1794</v>
      </c>
      <c r="D89" s="250" t="s">
        <v>1852</v>
      </c>
      <c r="E89" s="269" t="s">
        <v>1796</v>
      </c>
      <c r="F89" s="252">
        <v>133</v>
      </c>
      <c r="G89" s="252" t="s">
        <v>426</v>
      </c>
      <c r="H89" s="142" t="s">
        <v>425</v>
      </c>
      <c r="I89" s="137">
        <v>15</v>
      </c>
      <c r="J89" s="252" t="s">
        <v>479</v>
      </c>
      <c r="K89" s="79" t="s">
        <v>428</v>
      </c>
      <c r="L89" s="256"/>
      <c r="M89" s="257"/>
      <c r="N89" s="284">
        <v>1</v>
      </c>
      <c r="O89" s="297" t="s">
        <v>1798</v>
      </c>
      <c r="P89" s="255">
        <v>450000</v>
      </c>
      <c r="Q89" s="255">
        <v>382289.36</v>
      </c>
      <c r="R89" s="74"/>
      <c r="T89" s="74"/>
      <c r="U89" s="74"/>
      <c r="V89" s="193"/>
      <c r="W89" s="193">
        <f t="shared" si="2"/>
        <v>3</v>
      </c>
    </row>
    <row r="90" spans="1:23">
      <c r="A90">
        <f t="shared" si="3"/>
        <v>83</v>
      </c>
      <c r="B90" s="250">
        <v>3</v>
      </c>
      <c r="C90" s="269" t="s">
        <v>1794</v>
      </c>
      <c r="D90" s="250" t="s">
        <v>1852</v>
      </c>
      <c r="E90" s="269" t="s">
        <v>1796</v>
      </c>
      <c r="F90" s="252">
        <v>133</v>
      </c>
      <c r="G90" s="252" t="s">
        <v>426</v>
      </c>
      <c r="H90" s="142" t="s">
        <v>425</v>
      </c>
      <c r="I90" s="137">
        <v>15</v>
      </c>
      <c r="J90" s="252" t="s">
        <v>479</v>
      </c>
      <c r="K90" s="79" t="s">
        <v>428</v>
      </c>
      <c r="L90" s="256"/>
      <c r="M90" s="257"/>
      <c r="N90" s="284">
        <v>1</v>
      </c>
      <c r="O90" s="297" t="s">
        <v>1782</v>
      </c>
      <c r="P90" s="255">
        <v>650000</v>
      </c>
      <c r="Q90" s="255">
        <v>363864.5</v>
      </c>
      <c r="R90" s="74"/>
      <c r="T90" s="74"/>
      <c r="U90" s="74"/>
      <c r="V90" s="193"/>
      <c r="W90" s="193">
        <f t="shared" si="2"/>
        <v>3</v>
      </c>
    </row>
    <row r="91" spans="1:23">
      <c r="A91">
        <f t="shared" si="3"/>
        <v>84</v>
      </c>
      <c r="B91" s="250">
        <v>3</v>
      </c>
      <c r="C91" s="269" t="s">
        <v>1794</v>
      </c>
      <c r="D91" s="250" t="s">
        <v>1852</v>
      </c>
      <c r="E91" s="269" t="s">
        <v>1796</v>
      </c>
      <c r="F91" s="252">
        <v>133</v>
      </c>
      <c r="G91" s="252" t="s">
        <v>426</v>
      </c>
      <c r="H91" s="142" t="s">
        <v>425</v>
      </c>
      <c r="I91" s="137">
        <v>15</v>
      </c>
      <c r="J91" s="252" t="s">
        <v>479</v>
      </c>
      <c r="K91" s="79" t="s">
        <v>428</v>
      </c>
      <c r="L91" s="256"/>
      <c r="M91" s="257"/>
      <c r="N91" s="284">
        <v>1</v>
      </c>
      <c r="O91" s="297" t="s">
        <v>1787</v>
      </c>
      <c r="P91" s="255">
        <v>50000</v>
      </c>
      <c r="Q91" s="255">
        <v>0</v>
      </c>
      <c r="R91" s="74"/>
      <c r="T91" s="74"/>
      <c r="U91" s="74"/>
      <c r="V91" s="193"/>
      <c r="W91" s="193">
        <f t="shared" si="2"/>
        <v>3</v>
      </c>
    </row>
    <row r="92" spans="1:23">
      <c r="A92">
        <f t="shared" si="3"/>
        <v>85</v>
      </c>
      <c r="B92" s="250">
        <v>3</v>
      </c>
      <c r="C92" s="269" t="s">
        <v>1794</v>
      </c>
      <c r="D92" s="250" t="s">
        <v>1852</v>
      </c>
      <c r="E92" s="269" t="s">
        <v>1796</v>
      </c>
      <c r="F92" s="252">
        <v>133</v>
      </c>
      <c r="G92" s="252" t="s">
        <v>426</v>
      </c>
      <c r="H92" s="142" t="s">
        <v>425</v>
      </c>
      <c r="I92" s="137">
        <v>15</v>
      </c>
      <c r="J92" s="252" t="s">
        <v>479</v>
      </c>
      <c r="K92" s="79" t="s">
        <v>428</v>
      </c>
      <c r="L92" s="256"/>
      <c r="M92" s="257"/>
      <c r="N92" s="284">
        <v>1</v>
      </c>
      <c r="O92" s="297" t="s">
        <v>1799</v>
      </c>
      <c r="P92" s="255">
        <v>6150000</v>
      </c>
      <c r="Q92" s="255">
        <v>2129776.56</v>
      </c>
      <c r="R92" s="74"/>
      <c r="T92" s="74"/>
      <c r="U92" s="74"/>
      <c r="V92" s="193"/>
      <c r="W92" s="193">
        <f t="shared" si="2"/>
        <v>3</v>
      </c>
    </row>
    <row r="93" spans="1:23">
      <c r="A93">
        <f t="shared" si="3"/>
        <v>86</v>
      </c>
      <c r="B93" s="250">
        <v>3</v>
      </c>
      <c r="C93" s="269" t="s">
        <v>1794</v>
      </c>
      <c r="D93" s="250" t="s">
        <v>1852</v>
      </c>
      <c r="E93" s="269" t="s">
        <v>1796</v>
      </c>
      <c r="F93" s="252">
        <v>133</v>
      </c>
      <c r="G93" s="252" t="s">
        <v>426</v>
      </c>
      <c r="H93" s="142" t="s">
        <v>425</v>
      </c>
      <c r="I93" s="137">
        <v>15</v>
      </c>
      <c r="J93" s="252" t="s">
        <v>479</v>
      </c>
      <c r="K93" s="79" t="s">
        <v>428</v>
      </c>
      <c r="L93" s="256"/>
      <c r="M93" s="257"/>
      <c r="N93" s="284">
        <v>1</v>
      </c>
      <c r="O93" s="297" t="s">
        <v>1783</v>
      </c>
      <c r="P93" s="255">
        <v>250000</v>
      </c>
      <c r="Q93" s="255">
        <v>26047</v>
      </c>
      <c r="R93" s="74"/>
      <c r="T93" s="74"/>
      <c r="U93" s="74"/>
      <c r="V93" s="193"/>
      <c r="W93" s="193">
        <f t="shared" si="2"/>
        <v>3</v>
      </c>
    </row>
    <row r="94" spans="1:23">
      <c r="A94">
        <f t="shared" si="3"/>
        <v>87</v>
      </c>
      <c r="B94" s="250">
        <v>3</v>
      </c>
      <c r="C94" s="269" t="s">
        <v>1794</v>
      </c>
      <c r="D94" s="250" t="s">
        <v>1852</v>
      </c>
      <c r="E94" s="269" t="s">
        <v>1796</v>
      </c>
      <c r="F94" s="252">
        <v>133</v>
      </c>
      <c r="G94" s="252" t="s">
        <v>426</v>
      </c>
      <c r="H94" s="142" t="s">
        <v>425</v>
      </c>
      <c r="I94" s="137">
        <v>15</v>
      </c>
      <c r="J94" s="252" t="s">
        <v>479</v>
      </c>
      <c r="K94" s="79" t="s">
        <v>428</v>
      </c>
      <c r="L94" s="256"/>
      <c r="M94" s="257"/>
      <c r="N94" s="284">
        <v>1</v>
      </c>
      <c r="O94" s="297" t="s">
        <v>1784</v>
      </c>
      <c r="P94" s="255">
        <v>1740000</v>
      </c>
      <c r="Q94" s="255">
        <v>910676.63</v>
      </c>
      <c r="R94" s="74"/>
      <c r="T94" s="74"/>
      <c r="U94" s="74"/>
      <c r="V94" s="193"/>
      <c r="W94" s="193">
        <f t="shared" si="2"/>
        <v>3</v>
      </c>
    </row>
    <row r="95" spans="1:23">
      <c r="A95">
        <f t="shared" si="3"/>
        <v>88</v>
      </c>
      <c r="B95" s="250">
        <v>3</v>
      </c>
      <c r="C95" s="269" t="s">
        <v>1794</v>
      </c>
      <c r="D95" s="250" t="s">
        <v>1852</v>
      </c>
      <c r="E95" s="269" t="s">
        <v>1796</v>
      </c>
      <c r="F95" s="252">
        <v>133</v>
      </c>
      <c r="G95" s="252" t="s">
        <v>426</v>
      </c>
      <c r="H95" s="142" t="s">
        <v>425</v>
      </c>
      <c r="I95" s="137">
        <v>15</v>
      </c>
      <c r="J95" s="252" t="s">
        <v>479</v>
      </c>
      <c r="K95" s="79" t="s">
        <v>428</v>
      </c>
      <c r="L95" s="256"/>
      <c r="M95" s="257"/>
      <c r="N95" s="284">
        <v>1</v>
      </c>
      <c r="O95" s="297" t="s">
        <v>1801</v>
      </c>
      <c r="P95" s="255">
        <v>1030000</v>
      </c>
      <c r="Q95" s="255">
        <v>913899.78</v>
      </c>
      <c r="R95" s="74"/>
      <c r="T95" s="74"/>
      <c r="U95" s="74"/>
      <c r="V95" s="193"/>
      <c r="W95" s="193">
        <f t="shared" si="2"/>
        <v>3</v>
      </c>
    </row>
    <row r="96" spans="1:23">
      <c r="A96">
        <f t="shared" si="3"/>
        <v>89</v>
      </c>
      <c r="B96" s="250">
        <v>3</v>
      </c>
      <c r="C96" s="269" t="s">
        <v>1794</v>
      </c>
      <c r="D96" s="250" t="s">
        <v>1852</v>
      </c>
      <c r="E96" s="269" t="s">
        <v>1796</v>
      </c>
      <c r="F96" s="252">
        <v>133</v>
      </c>
      <c r="G96" s="252" t="s">
        <v>426</v>
      </c>
      <c r="H96" s="142" t="s">
        <v>425</v>
      </c>
      <c r="I96" s="137">
        <v>15</v>
      </c>
      <c r="J96" s="252" t="s">
        <v>479</v>
      </c>
      <c r="K96" s="79" t="s">
        <v>428</v>
      </c>
      <c r="L96" s="256"/>
      <c r="M96" s="257"/>
      <c r="N96" s="284">
        <v>1</v>
      </c>
      <c r="O96" s="297" t="s">
        <v>1788</v>
      </c>
      <c r="P96" s="255">
        <v>1070000</v>
      </c>
      <c r="Q96" s="255">
        <v>212812.99</v>
      </c>
      <c r="R96" s="74"/>
      <c r="T96" s="74"/>
      <c r="U96" s="74"/>
      <c r="V96" s="193"/>
      <c r="W96" s="193">
        <f t="shared" si="2"/>
        <v>3</v>
      </c>
    </row>
    <row r="97" spans="1:23">
      <c r="A97">
        <f t="shared" si="3"/>
        <v>90</v>
      </c>
      <c r="B97" s="250">
        <v>3</v>
      </c>
      <c r="C97" s="269" t="s">
        <v>1794</v>
      </c>
      <c r="D97" s="250" t="s">
        <v>1852</v>
      </c>
      <c r="E97" s="269" t="s">
        <v>1796</v>
      </c>
      <c r="F97" s="252">
        <v>133</v>
      </c>
      <c r="G97" s="252" t="s">
        <v>426</v>
      </c>
      <c r="H97" s="142" t="s">
        <v>425</v>
      </c>
      <c r="I97" s="137">
        <v>15</v>
      </c>
      <c r="J97" s="252" t="s">
        <v>479</v>
      </c>
      <c r="K97" s="79" t="s">
        <v>428</v>
      </c>
      <c r="L97" s="256"/>
      <c r="M97" s="257"/>
      <c r="N97" s="284">
        <v>1</v>
      </c>
      <c r="O97" s="297" t="s">
        <v>1803</v>
      </c>
      <c r="P97" s="255">
        <v>100000</v>
      </c>
      <c r="Q97" s="255">
        <v>20688</v>
      </c>
      <c r="R97" s="74"/>
      <c r="T97" s="74"/>
      <c r="U97" s="74"/>
      <c r="V97" s="193"/>
      <c r="W97" s="193">
        <f t="shared" si="2"/>
        <v>3</v>
      </c>
    </row>
    <row r="98" spans="1:23">
      <c r="A98">
        <f t="shared" si="3"/>
        <v>91</v>
      </c>
      <c r="B98" s="250">
        <v>3</v>
      </c>
      <c r="C98" s="269" t="s">
        <v>1794</v>
      </c>
      <c r="D98" s="250" t="s">
        <v>1852</v>
      </c>
      <c r="E98" s="269" t="s">
        <v>1796</v>
      </c>
      <c r="F98" s="252">
        <v>133</v>
      </c>
      <c r="G98" s="252" t="s">
        <v>426</v>
      </c>
      <c r="H98" s="142" t="s">
        <v>425</v>
      </c>
      <c r="I98" s="137">
        <v>15</v>
      </c>
      <c r="J98" s="252" t="s">
        <v>479</v>
      </c>
      <c r="K98" s="79" t="s">
        <v>428</v>
      </c>
      <c r="L98" s="256"/>
      <c r="M98" s="257"/>
      <c r="N98" s="284">
        <v>1</v>
      </c>
      <c r="O98" s="297" t="s">
        <v>1804</v>
      </c>
      <c r="P98" s="255">
        <v>50000</v>
      </c>
      <c r="Q98" s="255">
        <v>179935.08</v>
      </c>
      <c r="R98" s="74"/>
      <c r="T98" s="74"/>
      <c r="U98" s="74"/>
      <c r="V98" s="193"/>
      <c r="W98" s="193">
        <f t="shared" si="2"/>
        <v>3</v>
      </c>
    </row>
    <row r="99" spans="1:23">
      <c r="A99">
        <f t="shared" si="3"/>
        <v>92</v>
      </c>
      <c r="B99" s="250">
        <v>3</v>
      </c>
      <c r="C99" s="269" t="s">
        <v>1794</v>
      </c>
      <c r="D99" s="250" t="s">
        <v>1852</v>
      </c>
      <c r="E99" s="269" t="s">
        <v>1796</v>
      </c>
      <c r="F99" s="252">
        <v>133</v>
      </c>
      <c r="G99" s="252" t="s">
        <v>426</v>
      </c>
      <c r="H99" s="142" t="s">
        <v>425</v>
      </c>
      <c r="I99" s="137">
        <v>15</v>
      </c>
      <c r="J99" s="252" t="s">
        <v>479</v>
      </c>
      <c r="K99" s="79" t="s">
        <v>428</v>
      </c>
      <c r="L99" s="256"/>
      <c r="M99" s="257"/>
      <c r="N99" s="284">
        <v>1</v>
      </c>
      <c r="O99" s="297" t="s">
        <v>1807</v>
      </c>
      <c r="P99" s="255">
        <v>1500000</v>
      </c>
      <c r="Q99" s="255">
        <v>998315</v>
      </c>
      <c r="R99" s="74"/>
      <c r="T99" s="74"/>
      <c r="U99" s="74"/>
      <c r="V99" s="193"/>
      <c r="W99" s="193">
        <f t="shared" si="2"/>
        <v>3</v>
      </c>
    </row>
    <row r="100" spans="1:23">
      <c r="A100">
        <f t="shared" si="3"/>
        <v>93</v>
      </c>
      <c r="B100" s="250">
        <v>3</v>
      </c>
      <c r="C100" s="269" t="s">
        <v>1794</v>
      </c>
      <c r="D100" s="250" t="s">
        <v>1853</v>
      </c>
      <c r="E100" s="269" t="s">
        <v>391</v>
      </c>
      <c r="F100" s="252">
        <v>912</v>
      </c>
      <c r="G100" s="252"/>
      <c r="H100" s="142" t="s">
        <v>1815</v>
      </c>
      <c r="I100" s="137" t="s">
        <v>1815</v>
      </c>
      <c r="J100" s="252" t="s">
        <v>532</v>
      </c>
      <c r="K100" s="79" t="s">
        <v>391</v>
      </c>
      <c r="L100" s="256"/>
      <c r="M100" s="257"/>
      <c r="N100" s="284">
        <v>1</v>
      </c>
      <c r="O100" s="297" t="s">
        <v>1854</v>
      </c>
      <c r="P100" s="255">
        <v>161629000</v>
      </c>
      <c r="Q100" s="255">
        <v>87775609.629999995</v>
      </c>
      <c r="R100" s="74"/>
      <c r="T100" s="74"/>
      <c r="U100" s="74"/>
      <c r="V100" s="193"/>
      <c r="W100" s="193">
        <f t="shared" si="2"/>
        <v>3</v>
      </c>
    </row>
    <row r="101" spans="1:23">
      <c r="A101">
        <f t="shared" si="3"/>
        <v>94</v>
      </c>
      <c r="B101" s="250">
        <v>3</v>
      </c>
      <c r="C101" s="269" t="s">
        <v>1794</v>
      </c>
      <c r="D101" s="250" t="s">
        <v>1853</v>
      </c>
      <c r="E101" s="269" t="s">
        <v>391</v>
      </c>
      <c r="F101" s="252">
        <v>912</v>
      </c>
      <c r="G101" s="252"/>
      <c r="H101" s="142" t="s">
        <v>1815</v>
      </c>
      <c r="I101" s="137" t="s">
        <v>1815</v>
      </c>
      <c r="J101" s="252" t="s">
        <v>532</v>
      </c>
      <c r="K101" s="79" t="s">
        <v>391</v>
      </c>
      <c r="L101" s="256"/>
      <c r="M101" s="257"/>
      <c r="N101" s="284">
        <v>4</v>
      </c>
      <c r="O101" s="297" t="s">
        <v>1854</v>
      </c>
      <c r="P101" s="255">
        <v>6671000</v>
      </c>
      <c r="Q101" s="255">
        <v>0</v>
      </c>
      <c r="R101" s="74"/>
      <c r="T101" s="74"/>
      <c r="U101" s="74"/>
      <c r="V101" s="193"/>
      <c r="W101" s="193">
        <f t="shared" si="2"/>
        <v>3</v>
      </c>
    </row>
    <row r="102" spans="1:23">
      <c r="A102">
        <f t="shared" si="3"/>
        <v>95</v>
      </c>
      <c r="B102" s="250">
        <v>3</v>
      </c>
      <c r="C102" s="269" t="s">
        <v>1794</v>
      </c>
      <c r="D102" s="250" t="s">
        <v>1855</v>
      </c>
      <c r="E102" s="269" t="s">
        <v>1856</v>
      </c>
      <c r="F102" s="252">
        <v>920</v>
      </c>
      <c r="G102" s="252" t="s">
        <v>392</v>
      </c>
      <c r="H102" s="142" t="s">
        <v>467</v>
      </c>
      <c r="I102" s="137">
        <v>10</v>
      </c>
      <c r="J102" s="252" t="s">
        <v>533</v>
      </c>
      <c r="K102" s="79" t="s">
        <v>393</v>
      </c>
      <c r="L102" s="256"/>
      <c r="M102" s="257"/>
      <c r="N102" s="284">
        <v>1</v>
      </c>
      <c r="O102" s="297" t="s">
        <v>1854</v>
      </c>
      <c r="P102" s="255">
        <v>78444000</v>
      </c>
      <c r="Q102" s="255">
        <v>49355335.82</v>
      </c>
      <c r="R102" s="74"/>
      <c r="T102" s="74"/>
      <c r="U102" s="74"/>
      <c r="V102" s="193"/>
      <c r="W102" s="193">
        <f t="shared" si="2"/>
        <v>3</v>
      </c>
    </row>
    <row r="103" spans="1:23">
      <c r="A103">
        <f t="shared" si="3"/>
        <v>96</v>
      </c>
      <c r="B103" s="250">
        <v>3</v>
      </c>
      <c r="C103" s="269" t="s">
        <v>1794</v>
      </c>
      <c r="D103" s="250" t="s">
        <v>1855</v>
      </c>
      <c r="E103" s="269" t="s">
        <v>1856</v>
      </c>
      <c r="F103" s="252">
        <v>920</v>
      </c>
      <c r="G103" s="252" t="s">
        <v>392</v>
      </c>
      <c r="H103" s="142" t="s">
        <v>467</v>
      </c>
      <c r="I103" s="137">
        <v>10</v>
      </c>
      <c r="J103" s="252" t="s">
        <v>533</v>
      </c>
      <c r="K103" s="79" t="s">
        <v>393</v>
      </c>
      <c r="L103" s="256"/>
      <c r="M103" s="257"/>
      <c r="N103" s="284">
        <v>4</v>
      </c>
      <c r="O103" s="297" t="s">
        <v>1854</v>
      </c>
      <c r="P103" s="255">
        <v>2256000</v>
      </c>
      <c r="Q103" s="255">
        <v>0</v>
      </c>
      <c r="R103" s="74"/>
      <c r="T103" s="74"/>
      <c r="U103" s="74"/>
      <c r="V103" s="193"/>
      <c r="W103" s="193">
        <f t="shared" si="2"/>
        <v>3</v>
      </c>
    </row>
    <row r="104" spans="1:23">
      <c r="A104">
        <f t="shared" si="3"/>
        <v>97</v>
      </c>
      <c r="B104" s="250">
        <v>3</v>
      </c>
      <c r="C104" s="269" t="s">
        <v>1794</v>
      </c>
      <c r="D104" s="250" t="s">
        <v>1857</v>
      </c>
      <c r="E104" s="269" t="s">
        <v>1856</v>
      </c>
      <c r="F104" s="252">
        <v>980</v>
      </c>
      <c r="G104" s="252" t="s">
        <v>392</v>
      </c>
      <c r="H104" s="142" t="s">
        <v>467</v>
      </c>
      <c r="I104" s="137">
        <v>10</v>
      </c>
      <c r="J104" s="252" t="s">
        <v>533</v>
      </c>
      <c r="K104" s="79" t="s">
        <v>393</v>
      </c>
      <c r="L104" s="256"/>
      <c r="M104" s="257"/>
      <c r="N104" s="284">
        <v>1</v>
      </c>
      <c r="O104" s="297" t="s">
        <v>1780</v>
      </c>
      <c r="P104" s="255">
        <v>4500000</v>
      </c>
      <c r="Q104" s="255">
        <v>3882923.72</v>
      </c>
      <c r="R104" s="74"/>
      <c r="T104" s="74"/>
      <c r="U104" s="74"/>
      <c r="V104" s="193"/>
      <c r="W104" s="193">
        <f t="shared" si="2"/>
        <v>3</v>
      </c>
    </row>
    <row r="105" spans="1:23">
      <c r="A105">
        <f t="shared" si="3"/>
        <v>98</v>
      </c>
      <c r="B105" s="250">
        <v>3</v>
      </c>
      <c r="C105" s="269" t="s">
        <v>1794</v>
      </c>
      <c r="D105" s="250" t="s">
        <v>1857</v>
      </c>
      <c r="E105" s="269" t="s">
        <v>1856</v>
      </c>
      <c r="F105" s="252">
        <v>980</v>
      </c>
      <c r="G105" s="252" t="s">
        <v>392</v>
      </c>
      <c r="H105" s="142" t="s">
        <v>467</v>
      </c>
      <c r="I105" s="137">
        <v>10</v>
      </c>
      <c r="J105" s="252" t="s">
        <v>533</v>
      </c>
      <c r="K105" s="79" t="s">
        <v>393</v>
      </c>
      <c r="L105" s="256"/>
      <c r="M105" s="257"/>
      <c r="N105" s="284">
        <v>1</v>
      </c>
      <c r="O105" s="297" t="s">
        <v>1781</v>
      </c>
      <c r="P105" s="255">
        <v>810000</v>
      </c>
      <c r="Q105" s="255">
        <v>648318.26</v>
      </c>
      <c r="R105" s="74"/>
      <c r="T105" s="74"/>
      <c r="U105" s="74"/>
      <c r="V105" s="193"/>
      <c r="W105" s="193">
        <f t="shared" si="2"/>
        <v>3</v>
      </c>
    </row>
    <row r="106" spans="1:23">
      <c r="A106">
        <f t="shared" si="3"/>
        <v>99</v>
      </c>
      <c r="B106" s="250">
        <v>3</v>
      </c>
      <c r="C106" s="269" t="s">
        <v>1794</v>
      </c>
      <c r="D106" s="250" t="s">
        <v>1857</v>
      </c>
      <c r="E106" s="269" t="s">
        <v>1856</v>
      </c>
      <c r="F106" s="252">
        <v>980</v>
      </c>
      <c r="G106" s="252" t="s">
        <v>392</v>
      </c>
      <c r="H106" s="142" t="s">
        <v>467</v>
      </c>
      <c r="I106" s="137">
        <v>10</v>
      </c>
      <c r="J106" s="252" t="s">
        <v>533</v>
      </c>
      <c r="K106" s="79" t="s">
        <v>393</v>
      </c>
      <c r="L106" s="256"/>
      <c r="M106" s="257"/>
      <c r="N106" s="284">
        <v>1</v>
      </c>
      <c r="O106" s="297" t="s">
        <v>1798</v>
      </c>
      <c r="P106" s="255">
        <v>100000</v>
      </c>
      <c r="Q106" s="255">
        <v>0</v>
      </c>
      <c r="R106" s="74"/>
      <c r="T106" s="74"/>
      <c r="U106" s="74"/>
      <c r="V106" s="193"/>
      <c r="W106" s="193">
        <f t="shared" si="2"/>
        <v>3</v>
      </c>
    </row>
    <row r="107" spans="1:23">
      <c r="A107">
        <f t="shared" si="3"/>
        <v>100</v>
      </c>
      <c r="B107" s="250">
        <v>3</v>
      </c>
      <c r="C107" s="269" t="s">
        <v>1794</v>
      </c>
      <c r="D107" s="250" t="s">
        <v>1857</v>
      </c>
      <c r="E107" s="269" t="s">
        <v>1856</v>
      </c>
      <c r="F107" s="252">
        <v>980</v>
      </c>
      <c r="G107" s="252" t="s">
        <v>392</v>
      </c>
      <c r="H107" s="142" t="s">
        <v>467</v>
      </c>
      <c r="I107" s="137">
        <v>10</v>
      </c>
      <c r="J107" s="252" t="s">
        <v>533</v>
      </c>
      <c r="K107" s="79" t="s">
        <v>393</v>
      </c>
      <c r="L107" s="256"/>
      <c r="M107" s="257"/>
      <c r="N107" s="284">
        <v>1</v>
      </c>
      <c r="O107" s="297" t="s">
        <v>1782</v>
      </c>
      <c r="P107" s="255">
        <v>70000</v>
      </c>
      <c r="Q107" s="255">
        <v>11217.39</v>
      </c>
      <c r="R107" s="74"/>
      <c r="T107" s="74"/>
      <c r="U107" s="74"/>
      <c r="V107" s="193"/>
      <c r="W107" s="193">
        <f t="shared" si="2"/>
        <v>3</v>
      </c>
    </row>
    <row r="108" spans="1:23">
      <c r="A108">
        <f t="shared" si="3"/>
        <v>101</v>
      </c>
      <c r="B108" s="250">
        <v>3</v>
      </c>
      <c r="C108" s="269" t="s">
        <v>1794</v>
      </c>
      <c r="D108" s="250" t="s">
        <v>1857</v>
      </c>
      <c r="E108" s="269" t="s">
        <v>1856</v>
      </c>
      <c r="F108" s="252">
        <v>980</v>
      </c>
      <c r="G108" s="252" t="s">
        <v>392</v>
      </c>
      <c r="H108" s="142" t="s">
        <v>467</v>
      </c>
      <c r="I108" s="137">
        <v>10</v>
      </c>
      <c r="J108" s="252" t="s">
        <v>533</v>
      </c>
      <c r="K108" s="79" t="s">
        <v>393</v>
      </c>
      <c r="L108" s="256"/>
      <c r="M108" s="257"/>
      <c r="N108" s="284">
        <v>1</v>
      </c>
      <c r="O108" s="297" t="s">
        <v>1799</v>
      </c>
      <c r="P108" s="255">
        <v>700000</v>
      </c>
      <c r="Q108" s="255">
        <v>526441.16</v>
      </c>
      <c r="R108" s="74"/>
      <c r="T108" s="74"/>
      <c r="U108" s="74"/>
      <c r="V108" s="193"/>
      <c r="W108" s="193">
        <f t="shared" si="2"/>
        <v>3</v>
      </c>
    </row>
    <row r="109" spans="1:23">
      <c r="A109">
        <f t="shared" si="3"/>
        <v>102</v>
      </c>
      <c r="B109" s="250">
        <v>3</v>
      </c>
      <c r="C109" s="269" t="s">
        <v>1794</v>
      </c>
      <c r="D109" s="250" t="s">
        <v>1857</v>
      </c>
      <c r="E109" s="269" t="s">
        <v>1856</v>
      </c>
      <c r="F109" s="252">
        <v>980</v>
      </c>
      <c r="G109" s="252" t="s">
        <v>392</v>
      </c>
      <c r="H109" s="142" t="s">
        <v>467</v>
      </c>
      <c r="I109" s="137">
        <v>10</v>
      </c>
      <c r="J109" s="252" t="s">
        <v>533</v>
      </c>
      <c r="K109" s="79" t="s">
        <v>393</v>
      </c>
      <c r="L109" s="256"/>
      <c r="M109" s="257"/>
      <c r="N109" s="284">
        <v>1</v>
      </c>
      <c r="O109" s="297" t="s">
        <v>1783</v>
      </c>
      <c r="P109" s="255">
        <v>100000</v>
      </c>
      <c r="Q109" s="255">
        <v>17751.689999999999</v>
      </c>
      <c r="R109" s="74"/>
      <c r="T109" s="74"/>
      <c r="U109" s="74"/>
      <c r="V109" s="193"/>
      <c r="W109" s="193">
        <f t="shared" si="2"/>
        <v>3</v>
      </c>
    </row>
    <row r="110" spans="1:23">
      <c r="A110">
        <f t="shared" si="3"/>
        <v>103</v>
      </c>
      <c r="B110" s="250">
        <v>3</v>
      </c>
      <c r="C110" s="269" t="s">
        <v>1794</v>
      </c>
      <c r="D110" s="250" t="s">
        <v>1857</v>
      </c>
      <c r="E110" s="269" t="s">
        <v>1856</v>
      </c>
      <c r="F110" s="252">
        <v>980</v>
      </c>
      <c r="G110" s="252" t="s">
        <v>392</v>
      </c>
      <c r="H110" s="142" t="s">
        <v>467</v>
      </c>
      <c r="I110" s="137">
        <v>10</v>
      </c>
      <c r="J110" s="252" t="s">
        <v>533</v>
      </c>
      <c r="K110" s="79" t="s">
        <v>393</v>
      </c>
      <c r="L110" s="256"/>
      <c r="M110" s="257"/>
      <c r="N110" s="284">
        <v>1</v>
      </c>
      <c r="O110" s="297" t="s">
        <v>1784</v>
      </c>
      <c r="P110" s="255">
        <v>1090000</v>
      </c>
      <c r="Q110" s="255">
        <v>744940.98</v>
      </c>
      <c r="R110" s="74"/>
      <c r="T110" s="74"/>
      <c r="U110" s="74"/>
      <c r="V110" s="193"/>
      <c r="W110" s="193">
        <f t="shared" si="2"/>
        <v>3</v>
      </c>
    </row>
    <row r="111" spans="1:23">
      <c r="A111">
        <f t="shared" si="3"/>
        <v>104</v>
      </c>
      <c r="B111" s="250">
        <v>3</v>
      </c>
      <c r="C111" s="269" t="s">
        <v>1794</v>
      </c>
      <c r="D111" s="250" t="s">
        <v>1857</v>
      </c>
      <c r="E111" s="269" t="s">
        <v>1856</v>
      </c>
      <c r="F111" s="252">
        <v>980</v>
      </c>
      <c r="G111" s="252" t="s">
        <v>392</v>
      </c>
      <c r="H111" s="142" t="s">
        <v>467</v>
      </c>
      <c r="I111" s="137">
        <v>10</v>
      </c>
      <c r="J111" s="252" t="s">
        <v>533</v>
      </c>
      <c r="K111" s="79" t="s">
        <v>393</v>
      </c>
      <c r="L111" s="256"/>
      <c r="M111" s="257"/>
      <c r="N111" s="284">
        <v>1</v>
      </c>
      <c r="O111" s="297" t="s">
        <v>1800</v>
      </c>
      <c r="P111" s="255">
        <v>50000</v>
      </c>
      <c r="Q111" s="255">
        <v>0</v>
      </c>
      <c r="R111" s="74"/>
      <c r="T111" s="74"/>
      <c r="U111" s="74"/>
      <c r="V111" s="193"/>
      <c r="W111" s="193">
        <f t="shared" si="2"/>
        <v>3</v>
      </c>
    </row>
    <row r="112" spans="1:23">
      <c r="A112">
        <f t="shared" si="3"/>
        <v>105</v>
      </c>
      <c r="B112" s="250">
        <v>3</v>
      </c>
      <c r="C112" s="269" t="s">
        <v>1794</v>
      </c>
      <c r="D112" s="250" t="s">
        <v>1857</v>
      </c>
      <c r="E112" s="269" t="s">
        <v>1856</v>
      </c>
      <c r="F112" s="252">
        <v>980</v>
      </c>
      <c r="G112" s="252" t="s">
        <v>392</v>
      </c>
      <c r="H112" s="142" t="s">
        <v>467</v>
      </c>
      <c r="I112" s="137">
        <v>10</v>
      </c>
      <c r="J112" s="252" t="s">
        <v>533</v>
      </c>
      <c r="K112" s="79" t="s">
        <v>393</v>
      </c>
      <c r="L112" s="256"/>
      <c r="M112" s="257"/>
      <c r="N112" s="284">
        <v>1</v>
      </c>
      <c r="O112" s="297" t="s">
        <v>1801</v>
      </c>
      <c r="P112" s="255">
        <v>100000</v>
      </c>
      <c r="Q112" s="255">
        <v>126394</v>
      </c>
      <c r="R112" s="74"/>
      <c r="T112" s="74"/>
      <c r="U112" s="74"/>
      <c r="V112" s="193"/>
      <c r="W112" s="193">
        <f t="shared" si="2"/>
        <v>3</v>
      </c>
    </row>
    <row r="113" spans="1:23">
      <c r="A113">
        <f t="shared" si="3"/>
        <v>106</v>
      </c>
      <c r="B113" s="250">
        <v>3</v>
      </c>
      <c r="C113" s="269" t="s">
        <v>1794</v>
      </c>
      <c r="D113" s="250" t="s">
        <v>1857</v>
      </c>
      <c r="E113" s="269" t="s">
        <v>1856</v>
      </c>
      <c r="F113" s="252">
        <v>980</v>
      </c>
      <c r="G113" s="252" t="s">
        <v>392</v>
      </c>
      <c r="H113" s="142" t="s">
        <v>467</v>
      </c>
      <c r="I113" s="137">
        <v>10</v>
      </c>
      <c r="J113" s="252" t="s">
        <v>533</v>
      </c>
      <c r="K113" s="79" t="s">
        <v>393</v>
      </c>
      <c r="L113" s="256"/>
      <c r="M113" s="257"/>
      <c r="N113" s="284">
        <v>1</v>
      </c>
      <c r="O113" s="297" t="s">
        <v>1788</v>
      </c>
      <c r="P113" s="255">
        <v>120000</v>
      </c>
      <c r="Q113" s="255">
        <v>16260</v>
      </c>
      <c r="R113" s="74"/>
      <c r="T113" s="74"/>
      <c r="U113" s="74"/>
      <c r="V113" s="193"/>
      <c r="W113" s="193">
        <f t="shared" si="2"/>
        <v>3</v>
      </c>
    </row>
    <row r="114" spans="1:23">
      <c r="A114">
        <f t="shared" si="3"/>
        <v>107</v>
      </c>
      <c r="B114" s="250">
        <v>3</v>
      </c>
      <c r="C114" s="269" t="s">
        <v>1794</v>
      </c>
      <c r="D114" s="250" t="s">
        <v>1857</v>
      </c>
      <c r="E114" s="269" t="s">
        <v>1856</v>
      </c>
      <c r="F114" s="252">
        <v>980</v>
      </c>
      <c r="G114" s="252" t="s">
        <v>392</v>
      </c>
      <c r="H114" s="142" t="s">
        <v>467</v>
      </c>
      <c r="I114" s="137">
        <v>10</v>
      </c>
      <c r="J114" s="252" t="s">
        <v>533</v>
      </c>
      <c r="K114" s="79" t="s">
        <v>393</v>
      </c>
      <c r="L114" s="256"/>
      <c r="M114" s="257"/>
      <c r="N114" s="284">
        <v>1</v>
      </c>
      <c r="O114" s="297" t="s">
        <v>1807</v>
      </c>
      <c r="P114" s="255">
        <v>600000</v>
      </c>
      <c r="Q114" s="255">
        <v>0</v>
      </c>
      <c r="R114" s="74"/>
      <c r="T114" s="74"/>
      <c r="U114" s="74"/>
      <c r="V114" s="193"/>
      <c r="W114" s="193">
        <f t="shared" si="2"/>
        <v>3</v>
      </c>
    </row>
    <row r="115" spans="1:23" ht="30">
      <c r="A115">
        <f t="shared" si="3"/>
        <v>108</v>
      </c>
      <c r="B115" s="250">
        <v>3</v>
      </c>
      <c r="C115" s="269" t="s">
        <v>1794</v>
      </c>
      <c r="D115" s="250" t="s">
        <v>1858</v>
      </c>
      <c r="E115" s="269" t="s">
        <v>1859</v>
      </c>
      <c r="F115" s="252">
        <v>920</v>
      </c>
      <c r="G115" s="252" t="s">
        <v>392</v>
      </c>
      <c r="H115" s="142" t="s">
        <v>467</v>
      </c>
      <c r="I115" s="137">
        <v>10</v>
      </c>
      <c r="J115" s="252"/>
      <c r="K115" s="79" t="s">
        <v>1815</v>
      </c>
      <c r="L115" s="256" t="s">
        <v>1860</v>
      </c>
      <c r="M115" s="257" t="s">
        <v>1859</v>
      </c>
      <c r="N115" s="284">
        <v>1</v>
      </c>
      <c r="O115" s="297" t="s">
        <v>1784</v>
      </c>
      <c r="P115" s="255">
        <v>400000</v>
      </c>
      <c r="Q115" s="255">
        <v>0</v>
      </c>
      <c r="R115" s="74"/>
      <c r="T115" s="74"/>
      <c r="U115" s="74"/>
      <c r="V115" s="193"/>
      <c r="W115" s="193">
        <f t="shared" si="2"/>
        <v>3</v>
      </c>
    </row>
    <row r="116" spans="1:23" ht="30">
      <c r="A116">
        <f t="shared" si="3"/>
        <v>109</v>
      </c>
      <c r="B116" s="250">
        <v>3</v>
      </c>
      <c r="C116" s="269" t="s">
        <v>1794</v>
      </c>
      <c r="D116" s="250" t="s">
        <v>1858</v>
      </c>
      <c r="E116" s="269" t="s">
        <v>1859</v>
      </c>
      <c r="F116" s="252">
        <v>920</v>
      </c>
      <c r="G116" s="252" t="s">
        <v>392</v>
      </c>
      <c r="H116" s="142" t="s">
        <v>467</v>
      </c>
      <c r="I116" s="137">
        <v>10</v>
      </c>
      <c r="J116" s="252"/>
      <c r="K116" s="79" t="s">
        <v>1815</v>
      </c>
      <c r="L116" s="256" t="s">
        <v>1860</v>
      </c>
      <c r="M116" s="257" t="s">
        <v>1859</v>
      </c>
      <c r="N116" s="284">
        <v>1</v>
      </c>
      <c r="O116" s="297" t="s">
        <v>1806</v>
      </c>
      <c r="P116" s="255">
        <v>2600000</v>
      </c>
      <c r="Q116" s="255">
        <v>0</v>
      </c>
      <c r="R116" s="74"/>
      <c r="T116" s="74"/>
      <c r="U116" s="74"/>
      <c r="V116" s="193"/>
      <c r="W116" s="193">
        <f t="shared" si="2"/>
        <v>3</v>
      </c>
    </row>
    <row r="117" spans="1:23">
      <c r="A117">
        <f t="shared" si="3"/>
        <v>110</v>
      </c>
      <c r="B117" s="250">
        <v>3</v>
      </c>
      <c r="C117" s="269" t="s">
        <v>1794</v>
      </c>
      <c r="D117" s="250" t="s">
        <v>1861</v>
      </c>
      <c r="E117" s="269" t="s">
        <v>1862</v>
      </c>
      <c r="F117" s="252">
        <v>810</v>
      </c>
      <c r="G117" s="252" t="s">
        <v>419</v>
      </c>
      <c r="H117" s="142" t="s">
        <v>469</v>
      </c>
      <c r="I117" s="137">
        <v>14</v>
      </c>
      <c r="J117" s="252" t="s">
        <v>519</v>
      </c>
      <c r="K117" s="79" t="s">
        <v>423</v>
      </c>
      <c r="L117" s="256"/>
      <c r="M117" s="257"/>
      <c r="N117" s="284">
        <v>1</v>
      </c>
      <c r="O117" s="297" t="s">
        <v>1785</v>
      </c>
      <c r="P117" s="255">
        <v>14500000</v>
      </c>
      <c r="Q117" s="255">
        <v>9245421.3000000007</v>
      </c>
      <c r="R117" s="74"/>
      <c r="T117" s="74"/>
      <c r="U117" s="74"/>
      <c r="V117" s="193"/>
      <c r="W117" s="193">
        <f t="shared" si="2"/>
        <v>3</v>
      </c>
    </row>
    <row r="118" spans="1:23">
      <c r="A118">
        <f t="shared" si="3"/>
        <v>111</v>
      </c>
      <c r="B118" s="250">
        <v>3</v>
      </c>
      <c r="C118" s="269" t="s">
        <v>1794</v>
      </c>
      <c r="D118" s="250" t="s">
        <v>1861</v>
      </c>
      <c r="E118" s="269" t="s">
        <v>422</v>
      </c>
      <c r="F118" s="252">
        <v>810</v>
      </c>
      <c r="G118" s="252" t="s">
        <v>419</v>
      </c>
      <c r="H118" s="142" t="s">
        <v>469</v>
      </c>
      <c r="I118" s="137">
        <v>14</v>
      </c>
      <c r="J118" s="252" t="s">
        <v>520</v>
      </c>
      <c r="K118" s="79" t="s">
        <v>422</v>
      </c>
      <c r="L118" s="256"/>
      <c r="M118" s="257"/>
      <c r="N118" s="284">
        <v>1</v>
      </c>
      <c r="O118" s="297" t="s">
        <v>1785</v>
      </c>
      <c r="P118" s="255">
        <v>114000000</v>
      </c>
      <c r="Q118" s="255">
        <v>46049732.329999998</v>
      </c>
      <c r="R118" s="74"/>
      <c r="T118" s="74"/>
      <c r="U118" s="74"/>
      <c r="V118" s="193"/>
      <c r="W118" s="193">
        <f t="shared" si="2"/>
        <v>3</v>
      </c>
    </row>
    <row r="119" spans="1:23">
      <c r="A119">
        <f t="shared" si="3"/>
        <v>112</v>
      </c>
      <c r="B119" s="250">
        <v>3</v>
      </c>
      <c r="C119" s="269" t="s">
        <v>1794</v>
      </c>
      <c r="D119" s="250" t="s">
        <v>1861</v>
      </c>
      <c r="E119" s="269" t="s">
        <v>421</v>
      </c>
      <c r="F119" s="252">
        <v>810</v>
      </c>
      <c r="G119" s="252" t="s">
        <v>419</v>
      </c>
      <c r="H119" s="142" t="s">
        <v>469</v>
      </c>
      <c r="I119" s="137">
        <v>14</v>
      </c>
      <c r="J119" s="252" t="s">
        <v>521</v>
      </c>
      <c r="K119" s="79" t="s">
        <v>421</v>
      </c>
      <c r="L119" s="256"/>
      <c r="M119" s="257"/>
      <c r="N119" s="284">
        <v>1</v>
      </c>
      <c r="O119" s="297" t="s">
        <v>1780</v>
      </c>
      <c r="P119" s="255">
        <v>4000000</v>
      </c>
      <c r="Q119" s="255">
        <v>0</v>
      </c>
      <c r="R119" s="74"/>
      <c r="T119" s="74"/>
      <c r="U119" s="74"/>
      <c r="V119" s="193"/>
      <c r="W119" s="193">
        <f t="shared" si="2"/>
        <v>3</v>
      </c>
    </row>
    <row r="120" spans="1:23">
      <c r="A120">
        <f t="shared" si="3"/>
        <v>113</v>
      </c>
      <c r="B120" s="250">
        <v>3</v>
      </c>
      <c r="C120" s="269" t="s">
        <v>1794</v>
      </c>
      <c r="D120" s="250" t="s">
        <v>1861</v>
      </c>
      <c r="E120" s="269" t="s">
        <v>421</v>
      </c>
      <c r="F120" s="252">
        <v>810</v>
      </c>
      <c r="G120" s="252" t="s">
        <v>419</v>
      </c>
      <c r="H120" s="142" t="s">
        <v>469</v>
      </c>
      <c r="I120" s="137">
        <v>14</v>
      </c>
      <c r="J120" s="252" t="s">
        <v>521</v>
      </c>
      <c r="K120" s="79" t="s">
        <v>421</v>
      </c>
      <c r="L120" s="256"/>
      <c r="M120" s="257"/>
      <c r="N120" s="284">
        <v>1</v>
      </c>
      <c r="O120" s="297" t="s">
        <v>1781</v>
      </c>
      <c r="P120" s="255">
        <v>720000</v>
      </c>
      <c r="Q120" s="255">
        <v>0</v>
      </c>
      <c r="R120" s="74"/>
      <c r="T120" s="74"/>
      <c r="U120" s="74"/>
      <c r="V120" s="193"/>
      <c r="W120" s="193">
        <f t="shared" si="2"/>
        <v>3</v>
      </c>
    </row>
    <row r="121" spans="1:23">
      <c r="A121">
        <f t="shared" si="3"/>
        <v>114</v>
      </c>
      <c r="B121" s="250">
        <v>3</v>
      </c>
      <c r="C121" s="269" t="s">
        <v>1794</v>
      </c>
      <c r="D121" s="250" t="s">
        <v>1861</v>
      </c>
      <c r="E121" s="269" t="s">
        <v>421</v>
      </c>
      <c r="F121" s="252">
        <v>810</v>
      </c>
      <c r="G121" s="252" t="s">
        <v>419</v>
      </c>
      <c r="H121" s="142" t="s">
        <v>469</v>
      </c>
      <c r="I121" s="137">
        <v>14</v>
      </c>
      <c r="J121" s="252" t="s">
        <v>521</v>
      </c>
      <c r="K121" s="79" t="s">
        <v>421</v>
      </c>
      <c r="L121" s="256"/>
      <c r="M121" s="257"/>
      <c r="N121" s="284">
        <v>4</v>
      </c>
      <c r="O121" s="297" t="s">
        <v>1799</v>
      </c>
      <c r="P121" s="255">
        <v>4375000</v>
      </c>
      <c r="Q121" s="255">
        <v>3318533.22</v>
      </c>
      <c r="R121" s="74"/>
      <c r="T121" s="74"/>
      <c r="U121" s="74"/>
      <c r="V121" s="193"/>
      <c r="W121" s="193">
        <f t="shared" si="2"/>
        <v>3</v>
      </c>
    </row>
    <row r="122" spans="1:23">
      <c r="A122">
        <f t="shared" si="3"/>
        <v>115</v>
      </c>
      <c r="B122" s="250">
        <v>3</v>
      </c>
      <c r="C122" s="269" t="s">
        <v>1794</v>
      </c>
      <c r="D122" s="250" t="s">
        <v>1861</v>
      </c>
      <c r="E122" s="269" t="s">
        <v>421</v>
      </c>
      <c r="F122" s="252">
        <v>810</v>
      </c>
      <c r="G122" s="252" t="s">
        <v>419</v>
      </c>
      <c r="H122" s="142" t="s">
        <v>469</v>
      </c>
      <c r="I122" s="137">
        <v>14</v>
      </c>
      <c r="J122" s="252" t="s">
        <v>521</v>
      </c>
      <c r="K122" s="79" t="s">
        <v>421</v>
      </c>
      <c r="L122" s="256"/>
      <c r="M122" s="257"/>
      <c r="N122" s="284">
        <v>1</v>
      </c>
      <c r="O122" s="297" t="s">
        <v>1799</v>
      </c>
      <c r="P122" s="255">
        <v>575000</v>
      </c>
      <c r="Q122" s="255">
        <v>0</v>
      </c>
      <c r="R122" s="74"/>
      <c r="T122" s="74"/>
      <c r="U122" s="74"/>
      <c r="V122" s="193"/>
      <c r="W122" s="193">
        <f t="shared" si="2"/>
        <v>3</v>
      </c>
    </row>
    <row r="123" spans="1:23">
      <c r="A123">
        <f t="shared" si="3"/>
        <v>116</v>
      </c>
      <c r="B123" s="250">
        <v>3</v>
      </c>
      <c r="C123" s="269" t="s">
        <v>1794</v>
      </c>
      <c r="D123" s="250" t="s">
        <v>1861</v>
      </c>
      <c r="E123" s="269" t="s">
        <v>421</v>
      </c>
      <c r="F123" s="252">
        <v>810</v>
      </c>
      <c r="G123" s="252" t="s">
        <v>419</v>
      </c>
      <c r="H123" s="142" t="s">
        <v>469</v>
      </c>
      <c r="I123" s="137">
        <v>14</v>
      </c>
      <c r="J123" s="252" t="s">
        <v>521</v>
      </c>
      <c r="K123" s="79" t="s">
        <v>421</v>
      </c>
      <c r="L123" s="256"/>
      <c r="M123" s="257"/>
      <c r="N123" s="284">
        <v>1</v>
      </c>
      <c r="O123" s="297" t="s">
        <v>1783</v>
      </c>
      <c r="P123" s="255">
        <v>50000</v>
      </c>
      <c r="Q123" s="255">
        <v>0</v>
      </c>
      <c r="R123" s="74"/>
      <c r="T123" s="74"/>
      <c r="U123" s="74"/>
      <c r="V123" s="193"/>
      <c r="W123" s="193">
        <f t="shared" si="2"/>
        <v>3</v>
      </c>
    </row>
    <row r="124" spans="1:23">
      <c r="A124">
        <f t="shared" si="3"/>
        <v>117</v>
      </c>
      <c r="B124" s="250">
        <v>3</v>
      </c>
      <c r="C124" s="269" t="s">
        <v>1794</v>
      </c>
      <c r="D124" s="250" t="s">
        <v>1861</v>
      </c>
      <c r="E124" s="269" t="s">
        <v>421</v>
      </c>
      <c r="F124" s="252">
        <v>810</v>
      </c>
      <c r="G124" s="252" t="s">
        <v>419</v>
      </c>
      <c r="H124" s="142" t="s">
        <v>469</v>
      </c>
      <c r="I124" s="137">
        <v>14</v>
      </c>
      <c r="J124" s="252" t="s">
        <v>521</v>
      </c>
      <c r="K124" s="79" t="s">
        <v>421</v>
      </c>
      <c r="L124" s="256"/>
      <c r="M124" s="257"/>
      <c r="N124" s="284">
        <v>1</v>
      </c>
      <c r="O124" s="297" t="s">
        <v>1784</v>
      </c>
      <c r="P124" s="255">
        <v>350000</v>
      </c>
      <c r="Q124" s="255">
        <v>283440</v>
      </c>
      <c r="R124" s="74"/>
      <c r="T124" s="74"/>
      <c r="U124" s="74"/>
      <c r="V124" s="193"/>
      <c r="W124" s="193">
        <f t="shared" si="2"/>
        <v>3</v>
      </c>
    </row>
    <row r="125" spans="1:23">
      <c r="A125">
        <f t="shared" si="3"/>
        <v>118</v>
      </c>
      <c r="B125" s="250">
        <v>3</v>
      </c>
      <c r="C125" s="269" t="s">
        <v>1794</v>
      </c>
      <c r="D125" s="250" t="s">
        <v>1861</v>
      </c>
      <c r="E125" s="269" t="s">
        <v>421</v>
      </c>
      <c r="F125" s="252">
        <v>810</v>
      </c>
      <c r="G125" s="252" t="s">
        <v>419</v>
      </c>
      <c r="H125" s="142" t="s">
        <v>469</v>
      </c>
      <c r="I125" s="137">
        <v>14</v>
      </c>
      <c r="J125" s="252" t="s">
        <v>521</v>
      </c>
      <c r="K125" s="79" t="s">
        <v>421</v>
      </c>
      <c r="L125" s="256"/>
      <c r="M125" s="257"/>
      <c r="N125" s="284">
        <v>1</v>
      </c>
      <c r="O125" s="297" t="s">
        <v>1800</v>
      </c>
      <c r="P125" s="255">
        <v>100000</v>
      </c>
      <c r="Q125" s="255">
        <v>772730</v>
      </c>
      <c r="R125" s="74"/>
      <c r="T125" s="74"/>
      <c r="U125" s="74"/>
      <c r="V125" s="193"/>
      <c r="W125" s="193">
        <f t="shared" si="2"/>
        <v>3</v>
      </c>
    </row>
    <row r="126" spans="1:23">
      <c r="A126">
        <f t="shared" si="3"/>
        <v>119</v>
      </c>
      <c r="B126" s="250">
        <v>3</v>
      </c>
      <c r="C126" s="269" t="s">
        <v>1794</v>
      </c>
      <c r="D126" s="250" t="s">
        <v>1861</v>
      </c>
      <c r="E126" s="269" t="s">
        <v>421</v>
      </c>
      <c r="F126" s="252">
        <v>810</v>
      </c>
      <c r="G126" s="252" t="s">
        <v>419</v>
      </c>
      <c r="H126" s="142" t="s">
        <v>469</v>
      </c>
      <c r="I126" s="137">
        <v>14</v>
      </c>
      <c r="J126" s="252" t="s">
        <v>521</v>
      </c>
      <c r="K126" s="79" t="s">
        <v>421</v>
      </c>
      <c r="L126" s="256"/>
      <c r="M126" s="257"/>
      <c r="N126" s="284">
        <v>1</v>
      </c>
      <c r="O126" s="297" t="s">
        <v>1801</v>
      </c>
      <c r="P126" s="255">
        <v>1450000</v>
      </c>
      <c r="Q126" s="255">
        <v>1688953.96</v>
      </c>
      <c r="R126" s="74"/>
      <c r="T126" s="74"/>
      <c r="U126" s="74"/>
      <c r="V126" s="193"/>
      <c r="W126" s="193">
        <f t="shared" si="2"/>
        <v>3</v>
      </c>
    </row>
    <row r="127" spans="1:23">
      <c r="A127">
        <f t="shared" si="3"/>
        <v>120</v>
      </c>
      <c r="B127" s="250">
        <v>3</v>
      </c>
      <c r="C127" s="269" t="s">
        <v>1794</v>
      </c>
      <c r="D127" s="250" t="s">
        <v>1861</v>
      </c>
      <c r="E127" s="269" t="s">
        <v>421</v>
      </c>
      <c r="F127" s="252">
        <v>810</v>
      </c>
      <c r="G127" s="252" t="s">
        <v>419</v>
      </c>
      <c r="H127" s="142" t="s">
        <v>469</v>
      </c>
      <c r="I127" s="137">
        <v>14</v>
      </c>
      <c r="J127" s="252" t="s">
        <v>521</v>
      </c>
      <c r="K127" s="79" t="s">
        <v>421</v>
      </c>
      <c r="L127" s="256"/>
      <c r="M127" s="257"/>
      <c r="N127" s="284">
        <v>1</v>
      </c>
      <c r="O127" s="297" t="s">
        <v>1788</v>
      </c>
      <c r="P127" s="255">
        <v>700000</v>
      </c>
      <c r="Q127" s="255">
        <v>733672</v>
      </c>
      <c r="R127" s="74"/>
      <c r="T127" s="74"/>
      <c r="U127" s="74"/>
      <c r="V127" s="193"/>
      <c r="W127" s="193">
        <f t="shared" si="2"/>
        <v>3</v>
      </c>
    </row>
    <row r="128" spans="1:23">
      <c r="A128">
        <f t="shared" si="3"/>
        <v>121</v>
      </c>
      <c r="B128" s="250">
        <v>3</v>
      </c>
      <c r="C128" s="269" t="s">
        <v>1794</v>
      </c>
      <c r="D128" s="250" t="s">
        <v>1861</v>
      </c>
      <c r="E128" s="269" t="s">
        <v>421</v>
      </c>
      <c r="F128" s="252">
        <v>810</v>
      </c>
      <c r="G128" s="252" t="s">
        <v>419</v>
      </c>
      <c r="H128" s="142" t="s">
        <v>469</v>
      </c>
      <c r="I128" s="137">
        <v>14</v>
      </c>
      <c r="J128" s="252" t="s">
        <v>521</v>
      </c>
      <c r="K128" s="79" t="s">
        <v>421</v>
      </c>
      <c r="L128" s="256"/>
      <c r="M128" s="257"/>
      <c r="N128" s="284">
        <v>1</v>
      </c>
      <c r="O128" s="297" t="s">
        <v>1803</v>
      </c>
      <c r="P128" s="255">
        <v>50000</v>
      </c>
      <c r="Q128" s="255">
        <v>0</v>
      </c>
      <c r="R128" s="74"/>
      <c r="T128" s="74"/>
      <c r="U128" s="74"/>
      <c r="V128" s="193"/>
      <c r="W128" s="193">
        <f t="shared" si="2"/>
        <v>3</v>
      </c>
    </row>
    <row r="129" spans="1:23" ht="30">
      <c r="A129">
        <f t="shared" si="3"/>
        <v>122</v>
      </c>
      <c r="B129" s="250">
        <v>3</v>
      </c>
      <c r="C129" s="269" t="s">
        <v>1794</v>
      </c>
      <c r="D129" s="250" t="s">
        <v>1861</v>
      </c>
      <c r="E129" s="269" t="s">
        <v>1863</v>
      </c>
      <c r="F129" s="252">
        <v>810</v>
      </c>
      <c r="G129" s="252" t="s">
        <v>419</v>
      </c>
      <c r="H129" s="142" t="s">
        <v>469</v>
      </c>
      <c r="I129" s="137">
        <v>14</v>
      </c>
      <c r="J129" s="252"/>
      <c r="K129" s="79" t="s">
        <v>1815</v>
      </c>
      <c r="L129" s="256" t="s">
        <v>1864</v>
      </c>
      <c r="M129" s="257" t="s">
        <v>1863</v>
      </c>
      <c r="N129" s="284">
        <v>1</v>
      </c>
      <c r="O129" s="297" t="s">
        <v>1854</v>
      </c>
      <c r="P129" s="255">
        <v>9000000</v>
      </c>
      <c r="Q129" s="255">
        <v>780935</v>
      </c>
      <c r="R129" s="74"/>
      <c r="T129" s="74"/>
      <c r="U129" s="74"/>
      <c r="V129" s="193"/>
      <c r="W129" s="193">
        <f t="shared" si="2"/>
        <v>3</v>
      </c>
    </row>
    <row r="130" spans="1:23" ht="30">
      <c r="A130">
        <f t="shared" si="3"/>
        <v>123</v>
      </c>
      <c r="B130" s="250">
        <v>3</v>
      </c>
      <c r="C130" s="269" t="s">
        <v>1794</v>
      </c>
      <c r="D130" s="250" t="s">
        <v>1861</v>
      </c>
      <c r="E130" s="269" t="s">
        <v>1865</v>
      </c>
      <c r="F130" s="252">
        <v>810</v>
      </c>
      <c r="G130" s="252" t="s">
        <v>419</v>
      </c>
      <c r="H130" s="142" t="s">
        <v>469</v>
      </c>
      <c r="I130" s="137">
        <v>14</v>
      </c>
      <c r="J130" s="252"/>
      <c r="K130" s="79" t="s">
        <v>1815</v>
      </c>
      <c r="L130" s="256" t="s">
        <v>1866</v>
      </c>
      <c r="M130" s="257" t="s">
        <v>1865</v>
      </c>
      <c r="N130" s="284">
        <v>1</v>
      </c>
      <c r="O130" s="297" t="s">
        <v>1806</v>
      </c>
      <c r="P130" s="255">
        <v>40000000</v>
      </c>
      <c r="Q130" s="255">
        <v>53038251.280000001</v>
      </c>
      <c r="R130" s="74"/>
      <c r="T130" s="74"/>
      <c r="U130" s="74"/>
      <c r="V130" s="193"/>
      <c r="W130" s="193">
        <f t="shared" si="2"/>
        <v>3</v>
      </c>
    </row>
    <row r="131" spans="1:23" ht="30">
      <c r="A131">
        <f t="shared" si="3"/>
        <v>124</v>
      </c>
      <c r="B131" s="250">
        <v>3</v>
      </c>
      <c r="C131" s="269" t="s">
        <v>1794</v>
      </c>
      <c r="D131" s="250" t="s">
        <v>1861</v>
      </c>
      <c r="E131" s="269" t="s">
        <v>1865</v>
      </c>
      <c r="F131" s="252">
        <v>810</v>
      </c>
      <c r="G131" s="252" t="s">
        <v>419</v>
      </c>
      <c r="H131" s="142" t="s">
        <v>469</v>
      </c>
      <c r="I131" s="137">
        <v>14</v>
      </c>
      <c r="J131" s="252"/>
      <c r="K131" s="79" t="s">
        <v>1815</v>
      </c>
      <c r="L131" s="256" t="s">
        <v>1866</v>
      </c>
      <c r="M131" s="257" t="s">
        <v>1865</v>
      </c>
      <c r="N131" s="284">
        <v>1</v>
      </c>
      <c r="O131" s="297" t="s">
        <v>1807</v>
      </c>
      <c r="P131" s="255">
        <v>2000000</v>
      </c>
      <c r="Q131" s="255">
        <v>0</v>
      </c>
      <c r="R131" s="74"/>
      <c r="T131" s="74"/>
      <c r="U131" s="74"/>
      <c r="V131" s="193"/>
      <c r="W131" s="193">
        <f t="shared" si="2"/>
        <v>3</v>
      </c>
    </row>
    <row r="132" spans="1:23">
      <c r="A132">
        <f t="shared" si="3"/>
        <v>125</v>
      </c>
      <c r="B132" s="250">
        <v>3</v>
      </c>
      <c r="C132" s="269" t="s">
        <v>1794</v>
      </c>
      <c r="D132" s="250" t="s">
        <v>1861</v>
      </c>
      <c r="E132" s="269" t="s">
        <v>1867</v>
      </c>
      <c r="F132" s="252">
        <v>810</v>
      </c>
      <c r="G132" s="252" t="s">
        <v>419</v>
      </c>
      <c r="H132" s="142" t="s">
        <v>469</v>
      </c>
      <c r="I132" s="137">
        <v>14</v>
      </c>
      <c r="J132" s="252"/>
      <c r="K132" s="79" t="s">
        <v>1815</v>
      </c>
      <c r="L132" s="256" t="s">
        <v>1868</v>
      </c>
      <c r="M132" s="257" t="s">
        <v>1867</v>
      </c>
      <c r="N132" s="284">
        <v>1</v>
      </c>
      <c r="O132" s="297" t="s">
        <v>1800</v>
      </c>
      <c r="P132" s="255">
        <v>5000000</v>
      </c>
      <c r="Q132" s="255">
        <v>288888.86</v>
      </c>
      <c r="R132" s="74"/>
      <c r="T132" s="74"/>
      <c r="U132" s="74"/>
      <c r="V132" s="193"/>
      <c r="W132" s="193">
        <f t="shared" si="2"/>
        <v>3</v>
      </c>
    </row>
    <row r="133" spans="1:23">
      <c r="A133">
        <f t="shared" si="3"/>
        <v>126</v>
      </c>
      <c r="B133" s="250">
        <v>3</v>
      </c>
      <c r="C133" s="269" t="s">
        <v>1794</v>
      </c>
      <c r="D133" s="250" t="s">
        <v>1861</v>
      </c>
      <c r="E133" s="269" t="s">
        <v>424</v>
      </c>
      <c r="F133" s="252">
        <v>860</v>
      </c>
      <c r="G133" s="252" t="s">
        <v>419</v>
      </c>
      <c r="H133" s="142" t="s">
        <v>469</v>
      </c>
      <c r="I133" s="137">
        <v>14</v>
      </c>
      <c r="J133" s="252" t="s">
        <v>522</v>
      </c>
      <c r="K133" s="79" t="s">
        <v>424</v>
      </c>
      <c r="L133" s="256"/>
      <c r="M133" s="257"/>
      <c r="N133" s="284">
        <v>1</v>
      </c>
      <c r="O133" s="297" t="s">
        <v>1780</v>
      </c>
      <c r="P133" s="255">
        <v>5300000</v>
      </c>
      <c r="Q133" s="255">
        <v>4006330.65</v>
      </c>
      <c r="R133" s="74"/>
      <c r="T133" s="74"/>
      <c r="U133" s="74"/>
      <c r="V133" s="193"/>
      <c r="W133" s="193">
        <f t="shared" si="2"/>
        <v>3</v>
      </c>
    </row>
    <row r="134" spans="1:23">
      <c r="A134">
        <f t="shared" si="3"/>
        <v>127</v>
      </c>
      <c r="B134" s="250">
        <v>3</v>
      </c>
      <c r="C134" s="269" t="s">
        <v>1794</v>
      </c>
      <c r="D134" s="250" t="s">
        <v>1861</v>
      </c>
      <c r="E134" s="269" t="s">
        <v>424</v>
      </c>
      <c r="F134" s="252">
        <v>860</v>
      </c>
      <c r="G134" s="252" t="s">
        <v>419</v>
      </c>
      <c r="H134" s="142" t="s">
        <v>469</v>
      </c>
      <c r="I134" s="137">
        <v>14</v>
      </c>
      <c r="J134" s="252" t="s">
        <v>522</v>
      </c>
      <c r="K134" s="79" t="s">
        <v>424</v>
      </c>
      <c r="L134" s="256"/>
      <c r="M134" s="257"/>
      <c r="N134" s="284">
        <v>1</v>
      </c>
      <c r="O134" s="297" t="s">
        <v>1781</v>
      </c>
      <c r="P134" s="255">
        <v>930000</v>
      </c>
      <c r="Q134" s="255">
        <v>667054.11</v>
      </c>
      <c r="R134" s="74"/>
      <c r="T134" s="74"/>
      <c r="U134" s="74"/>
      <c r="V134" s="193"/>
      <c r="W134" s="193">
        <f t="shared" si="2"/>
        <v>3</v>
      </c>
    </row>
    <row r="135" spans="1:23">
      <c r="A135">
        <f t="shared" si="3"/>
        <v>128</v>
      </c>
      <c r="B135" s="250">
        <v>3</v>
      </c>
      <c r="C135" s="269" t="s">
        <v>1794</v>
      </c>
      <c r="D135" s="250" t="s">
        <v>1861</v>
      </c>
      <c r="E135" s="269" t="s">
        <v>424</v>
      </c>
      <c r="F135" s="252">
        <v>860</v>
      </c>
      <c r="G135" s="252" t="s">
        <v>419</v>
      </c>
      <c r="H135" s="142" t="s">
        <v>469</v>
      </c>
      <c r="I135" s="137">
        <v>14</v>
      </c>
      <c r="J135" s="252" t="s">
        <v>522</v>
      </c>
      <c r="K135" s="79" t="s">
        <v>424</v>
      </c>
      <c r="L135" s="256"/>
      <c r="M135" s="257"/>
      <c r="N135" s="284">
        <v>1</v>
      </c>
      <c r="O135" s="297" t="s">
        <v>1798</v>
      </c>
      <c r="P135" s="255">
        <v>250000</v>
      </c>
      <c r="Q135" s="255">
        <v>120632</v>
      </c>
      <c r="R135" s="74"/>
      <c r="T135" s="74"/>
      <c r="U135" s="74"/>
      <c r="V135" s="193"/>
      <c r="W135" s="193">
        <f t="shared" si="2"/>
        <v>3</v>
      </c>
    </row>
    <row r="136" spans="1:23">
      <c r="A136">
        <f t="shared" si="3"/>
        <v>129</v>
      </c>
      <c r="B136" s="250">
        <v>3</v>
      </c>
      <c r="C136" s="269" t="s">
        <v>1794</v>
      </c>
      <c r="D136" s="250" t="s">
        <v>1861</v>
      </c>
      <c r="E136" s="269" t="s">
        <v>424</v>
      </c>
      <c r="F136" s="252">
        <v>860</v>
      </c>
      <c r="G136" s="252" t="s">
        <v>419</v>
      </c>
      <c r="H136" s="142" t="s">
        <v>469</v>
      </c>
      <c r="I136" s="137">
        <v>14</v>
      </c>
      <c r="J136" s="252" t="s">
        <v>522</v>
      </c>
      <c r="K136" s="79" t="s">
        <v>424</v>
      </c>
      <c r="L136" s="256"/>
      <c r="M136" s="257"/>
      <c r="N136" s="284">
        <v>1</v>
      </c>
      <c r="O136" s="297" t="s">
        <v>1787</v>
      </c>
      <c r="P136" s="255">
        <v>100000</v>
      </c>
      <c r="Q136" s="255">
        <v>0</v>
      </c>
      <c r="R136" s="74"/>
      <c r="T136" s="74"/>
      <c r="U136" s="74"/>
      <c r="V136" s="193"/>
      <c r="W136" s="193">
        <f t="shared" si="2"/>
        <v>3</v>
      </c>
    </row>
    <row r="137" spans="1:23">
      <c r="A137">
        <f t="shared" si="3"/>
        <v>130</v>
      </c>
      <c r="B137" s="250">
        <v>3</v>
      </c>
      <c r="C137" s="269" t="s">
        <v>1794</v>
      </c>
      <c r="D137" s="250" t="s">
        <v>1861</v>
      </c>
      <c r="E137" s="269" t="s">
        <v>424</v>
      </c>
      <c r="F137" s="252">
        <v>860</v>
      </c>
      <c r="G137" s="252" t="s">
        <v>419</v>
      </c>
      <c r="H137" s="142" t="s">
        <v>469</v>
      </c>
      <c r="I137" s="137">
        <v>14</v>
      </c>
      <c r="J137" s="252" t="s">
        <v>522</v>
      </c>
      <c r="K137" s="79" t="s">
        <v>424</v>
      </c>
      <c r="L137" s="256"/>
      <c r="M137" s="257"/>
      <c r="N137" s="284">
        <v>4</v>
      </c>
      <c r="O137" s="297" t="s">
        <v>1799</v>
      </c>
      <c r="P137" s="255">
        <v>3460000</v>
      </c>
      <c r="Q137" s="255">
        <v>2674201.37</v>
      </c>
      <c r="R137" s="74"/>
      <c r="T137" s="74"/>
      <c r="U137" s="74"/>
      <c r="V137" s="193"/>
      <c r="W137" s="193">
        <f t="shared" ref="W137:W200" si="4">+LEN(O137)</f>
        <v>3</v>
      </c>
    </row>
    <row r="138" spans="1:23">
      <c r="A138">
        <f t="shared" ref="A138:A201" si="5">+IF(O138&gt;0,+A137+1,0)</f>
        <v>131</v>
      </c>
      <c r="B138" s="250">
        <v>3</v>
      </c>
      <c r="C138" s="269" t="s">
        <v>1794</v>
      </c>
      <c r="D138" s="250" t="s">
        <v>1861</v>
      </c>
      <c r="E138" s="269" t="s">
        <v>424</v>
      </c>
      <c r="F138" s="252">
        <v>860</v>
      </c>
      <c r="G138" s="252" t="s">
        <v>419</v>
      </c>
      <c r="H138" s="142" t="s">
        <v>469</v>
      </c>
      <c r="I138" s="137">
        <v>14</v>
      </c>
      <c r="J138" s="252" t="s">
        <v>522</v>
      </c>
      <c r="K138" s="79" t="s">
        <v>424</v>
      </c>
      <c r="L138" s="256"/>
      <c r="M138" s="257"/>
      <c r="N138" s="284">
        <v>1</v>
      </c>
      <c r="O138" s="297" t="s">
        <v>1783</v>
      </c>
      <c r="P138" s="255">
        <v>250000</v>
      </c>
      <c r="Q138" s="255">
        <v>0</v>
      </c>
      <c r="R138" s="74"/>
      <c r="T138" s="74"/>
      <c r="U138" s="74"/>
      <c r="V138" s="193"/>
      <c r="W138" s="193">
        <f t="shared" si="4"/>
        <v>3</v>
      </c>
    </row>
    <row r="139" spans="1:23">
      <c r="A139">
        <f t="shared" si="5"/>
        <v>132</v>
      </c>
      <c r="B139" s="250">
        <v>3</v>
      </c>
      <c r="C139" s="269" t="s">
        <v>1794</v>
      </c>
      <c r="D139" s="250" t="s">
        <v>1861</v>
      </c>
      <c r="E139" s="269" t="s">
        <v>424</v>
      </c>
      <c r="F139" s="252">
        <v>860</v>
      </c>
      <c r="G139" s="252" t="s">
        <v>419</v>
      </c>
      <c r="H139" s="142" t="s">
        <v>469</v>
      </c>
      <c r="I139" s="137">
        <v>14</v>
      </c>
      <c r="J139" s="252" t="s">
        <v>522</v>
      </c>
      <c r="K139" s="79" t="s">
        <v>424</v>
      </c>
      <c r="L139" s="256"/>
      <c r="M139" s="257"/>
      <c r="N139" s="284">
        <v>1</v>
      </c>
      <c r="O139" s="297" t="s">
        <v>1784</v>
      </c>
      <c r="P139" s="255">
        <v>1245000</v>
      </c>
      <c r="Q139" s="255">
        <v>1163420</v>
      </c>
      <c r="R139" s="74"/>
      <c r="T139" s="74"/>
      <c r="U139" s="74"/>
      <c r="V139" s="193"/>
      <c r="W139" s="193">
        <f t="shared" si="4"/>
        <v>3</v>
      </c>
    </row>
    <row r="140" spans="1:23">
      <c r="A140">
        <f t="shared" si="5"/>
        <v>133</v>
      </c>
      <c r="B140" s="250">
        <v>3</v>
      </c>
      <c r="C140" s="269" t="s">
        <v>1794</v>
      </c>
      <c r="D140" s="250" t="s">
        <v>1861</v>
      </c>
      <c r="E140" s="269" t="s">
        <v>424</v>
      </c>
      <c r="F140" s="252">
        <v>860</v>
      </c>
      <c r="G140" s="252" t="s">
        <v>419</v>
      </c>
      <c r="H140" s="142" t="s">
        <v>469</v>
      </c>
      <c r="I140" s="137">
        <v>14</v>
      </c>
      <c r="J140" s="252" t="s">
        <v>522</v>
      </c>
      <c r="K140" s="79" t="s">
        <v>424</v>
      </c>
      <c r="L140" s="256"/>
      <c r="M140" s="257"/>
      <c r="N140" s="284">
        <v>4</v>
      </c>
      <c r="O140" s="297" t="s">
        <v>1784</v>
      </c>
      <c r="P140" s="255">
        <v>915000</v>
      </c>
      <c r="Q140" s="255">
        <v>0</v>
      </c>
      <c r="R140" s="74"/>
      <c r="T140" s="74"/>
      <c r="U140" s="74"/>
      <c r="V140" s="193"/>
      <c r="W140" s="193">
        <f t="shared" si="4"/>
        <v>3</v>
      </c>
    </row>
    <row r="141" spans="1:23">
      <c r="A141">
        <f t="shared" si="5"/>
        <v>134</v>
      </c>
      <c r="B141" s="250">
        <v>3</v>
      </c>
      <c r="C141" s="269" t="s">
        <v>1794</v>
      </c>
      <c r="D141" s="250" t="s">
        <v>1861</v>
      </c>
      <c r="E141" s="269" t="s">
        <v>424</v>
      </c>
      <c r="F141" s="252">
        <v>860</v>
      </c>
      <c r="G141" s="252" t="s">
        <v>419</v>
      </c>
      <c r="H141" s="142" t="s">
        <v>469</v>
      </c>
      <c r="I141" s="137">
        <v>14</v>
      </c>
      <c r="J141" s="252" t="s">
        <v>522</v>
      </c>
      <c r="K141" s="79" t="s">
        <v>424</v>
      </c>
      <c r="L141" s="256"/>
      <c r="M141" s="257"/>
      <c r="N141" s="284">
        <v>1</v>
      </c>
      <c r="O141" s="297" t="s">
        <v>1800</v>
      </c>
      <c r="P141" s="255">
        <v>100000</v>
      </c>
      <c r="Q141" s="255">
        <v>0</v>
      </c>
      <c r="R141" s="74"/>
      <c r="T141" s="74"/>
      <c r="U141" s="74"/>
      <c r="V141" s="193"/>
      <c r="W141" s="193">
        <f t="shared" si="4"/>
        <v>3</v>
      </c>
    </row>
    <row r="142" spans="1:23">
      <c r="A142">
        <f t="shared" si="5"/>
        <v>135</v>
      </c>
      <c r="B142" s="250">
        <v>3</v>
      </c>
      <c r="C142" s="269" t="s">
        <v>1794</v>
      </c>
      <c r="D142" s="250" t="s">
        <v>1861</v>
      </c>
      <c r="E142" s="269" t="s">
        <v>424</v>
      </c>
      <c r="F142" s="252">
        <v>860</v>
      </c>
      <c r="G142" s="252" t="s">
        <v>419</v>
      </c>
      <c r="H142" s="142" t="s">
        <v>469</v>
      </c>
      <c r="I142" s="137">
        <v>14</v>
      </c>
      <c r="J142" s="252" t="s">
        <v>522</v>
      </c>
      <c r="K142" s="79" t="s">
        <v>424</v>
      </c>
      <c r="L142" s="256"/>
      <c r="M142" s="257"/>
      <c r="N142" s="284">
        <v>1</v>
      </c>
      <c r="O142" s="297" t="s">
        <v>1788</v>
      </c>
      <c r="P142" s="255">
        <v>140000</v>
      </c>
      <c r="Q142" s="255">
        <v>738342.41</v>
      </c>
      <c r="R142" s="74"/>
      <c r="T142" s="74"/>
      <c r="U142" s="74"/>
      <c r="V142" s="193"/>
      <c r="W142" s="193">
        <f t="shared" si="4"/>
        <v>3</v>
      </c>
    </row>
    <row r="143" spans="1:23">
      <c r="A143">
        <f t="shared" si="5"/>
        <v>136</v>
      </c>
      <c r="B143" s="250">
        <v>3</v>
      </c>
      <c r="C143" s="269" t="s">
        <v>1794</v>
      </c>
      <c r="D143" s="250" t="s">
        <v>1869</v>
      </c>
      <c r="E143" s="269" t="s">
        <v>413</v>
      </c>
      <c r="F143" s="252">
        <v>820</v>
      </c>
      <c r="G143" s="252" t="s">
        <v>411</v>
      </c>
      <c r="H143" s="142" t="s">
        <v>468</v>
      </c>
      <c r="I143" s="137">
        <v>13</v>
      </c>
      <c r="J143" s="252" t="s">
        <v>513</v>
      </c>
      <c r="K143" s="79" t="s">
        <v>413</v>
      </c>
      <c r="L143" s="256"/>
      <c r="M143" s="257"/>
      <c r="N143" s="284">
        <v>1</v>
      </c>
      <c r="O143" s="297" t="s">
        <v>1780</v>
      </c>
      <c r="P143" s="255">
        <v>90220000</v>
      </c>
      <c r="Q143" s="255">
        <v>76254273.519999996</v>
      </c>
      <c r="R143" s="74"/>
      <c r="T143" s="74"/>
      <c r="U143" s="74"/>
      <c r="V143" s="193"/>
      <c r="W143" s="193">
        <f t="shared" si="4"/>
        <v>3</v>
      </c>
    </row>
    <row r="144" spans="1:23">
      <c r="A144">
        <f t="shared" si="5"/>
        <v>137</v>
      </c>
      <c r="B144" s="250">
        <v>3</v>
      </c>
      <c r="C144" s="269" t="s">
        <v>1794</v>
      </c>
      <c r="D144" s="250" t="s">
        <v>1869</v>
      </c>
      <c r="E144" s="269" t="s">
        <v>413</v>
      </c>
      <c r="F144" s="252">
        <v>820</v>
      </c>
      <c r="G144" s="252" t="s">
        <v>411</v>
      </c>
      <c r="H144" s="142" t="s">
        <v>468</v>
      </c>
      <c r="I144" s="137">
        <v>13</v>
      </c>
      <c r="J144" s="252" t="s">
        <v>513</v>
      </c>
      <c r="K144" s="79" t="s">
        <v>413</v>
      </c>
      <c r="L144" s="256"/>
      <c r="M144" s="257"/>
      <c r="N144" s="284">
        <v>1</v>
      </c>
      <c r="O144" s="297" t="s">
        <v>1781</v>
      </c>
      <c r="P144" s="255">
        <v>15480000</v>
      </c>
      <c r="Q144" s="255">
        <v>12758702.630000001</v>
      </c>
      <c r="R144" s="74"/>
      <c r="T144" s="74"/>
      <c r="U144" s="74"/>
      <c r="V144" s="193"/>
      <c r="W144" s="193">
        <f t="shared" si="4"/>
        <v>3</v>
      </c>
    </row>
    <row r="145" spans="1:23">
      <c r="A145">
        <f t="shared" si="5"/>
        <v>138</v>
      </c>
      <c r="B145" s="250">
        <v>3</v>
      </c>
      <c r="C145" s="269" t="s">
        <v>1794</v>
      </c>
      <c r="D145" s="250" t="s">
        <v>1869</v>
      </c>
      <c r="E145" s="269" t="s">
        <v>413</v>
      </c>
      <c r="F145" s="252">
        <v>820</v>
      </c>
      <c r="G145" s="252" t="s">
        <v>411</v>
      </c>
      <c r="H145" s="142" t="s">
        <v>468</v>
      </c>
      <c r="I145" s="137">
        <v>13</v>
      </c>
      <c r="J145" s="252" t="s">
        <v>513</v>
      </c>
      <c r="K145" s="79" t="s">
        <v>413</v>
      </c>
      <c r="L145" s="256"/>
      <c r="M145" s="257"/>
      <c r="N145" s="284">
        <v>1</v>
      </c>
      <c r="O145" s="297" t="s">
        <v>1797</v>
      </c>
      <c r="P145" s="255">
        <v>220000</v>
      </c>
      <c r="Q145" s="255">
        <v>75252</v>
      </c>
      <c r="R145" s="74"/>
      <c r="T145" s="74"/>
      <c r="U145" s="74"/>
      <c r="V145" s="193"/>
      <c r="W145" s="193">
        <f t="shared" si="4"/>
        <v>3</v>
      </c>
    </row>
    <row r="146" spans="1:23">
      <c r="A146">
        <f t="shared" si="5"/>
        <v>139</v>
      </c>
      <c r="B146" s="250">
        <v>3</v>
      </c>
      <c r="C146" s="269" t="s">
        <v>1794</v>
      </c>
      <c r="D146" s="250" t="s">
        <v>1869</v>
      </c>
      <c r="E146" s="269" t="s">
        <v>413</v>
      </c>
      <c r="F146" s="252">
        <v>820</v>
      </c>
      <c r="G146" s="252" t="s">
        <v>411</v>
      </c>
      <c r="H146" s="142" t="s">
        <v>468</v>
      </c>
      <c r="I146" s="137">
        <v>13</v>
      </c>
      <c r="J146" s="252" t="s">
        <v>513</v>
      </c>
      <c r="K146" s="79" t="s">
        <v>413</v>
      </c>
      <c r="L146" s="256"/>
      <c r="M146" s="257"/>
      <c r="N146" s="284">
        <v>1</v>
      </c>
      <c r="O146" s="297" t="s">
        <v>1798</v>
      </c>
      <c r="P146" s="255">
        <v>1265000</v>
      </c>
      <c r="Q146" s="255">
        <v>736971.57</v>
      </c>
      <c r="R146" s="74"/>
      <c r="T146" s="74"/>
      <c r="U146" s="74"/>
      <c r="V146" s="193"/>
      <c r="W146" s="193">
        <f t="shared" si="4"/>
        <v>3</v>
      </c>
    </row>
    <row r="147" spans="1:23">
      <c r="A147">
        <f t="shared" si="5"/>
        <v>140</v>
      </c>
      <c r="B147" s="250">
        <v>3</v>
      </c>
      <c r="C147" s="269" t="s">
        <v>1794</v>
      </c>
      <c r="D147" s="250" t="s">
        <v>1869</v>
      </c>
      <c r="E147" s="269" t="s">
        <v>413</v>
      </c>
      <c r="F147" s="252">
        <v>820</v>
      </c>
      <c r="G147" s="252" t="s">
        <v>411</v>
      </c>
      <c r="H147" s="142" t="s">
        <v>468</v>
      </c>
      <c r="I147" s="137">
        <v>13</v>
      </c>
      <c r="J147" s="252" t="s">
        <v>513</v>
      </c>
      <c r="K147" s="79" t="s">
        <v>413</v>
      </c>
      <c r="L147" s="256"/>
      <c r="M147" s="257"/>
      <c r="N147" s="284">
        <v>1</v>
      </c>
      <c r="O147" s="297" t="s">
        <v>1782</v>
      </c>
      <c r="P147" s="255">
        <v>2640000</v>
      </c>
      <c r="Q147" s="255">
        <v>466789.44</v>
      </c>
      <c r="R147" s="74"/>
      <c r="T147" s="74"/>
      <c r="U147" s="74"/>
      <c r="V147" s="193"/>
      <c r="W147" s="193">
        <f t="shared" si="4"/>
        <v>3</v>
      </c>
    </row>
    <row r="148" spans="1:23">
      <c r="A148">
        <f t="shared" si="5"/>
        <v>141</v>
      </c>
      <c r="B148" s="250">
        <v>3</v>
      </c>
      <c r="C148" s="269" t="s">
        <v>1794</v>
      </c>
      <c r="D148" s="250" t="s">
        <v>1869</v>
      </c>
      <c r="E148" s="269" t="s">
        <v>413</v>
      </c>
      <c r="F148" s="252">
        <v>820</v>
      </c>
      <c r="G148" s="252" t="s">
        <v>411</v>
      </c>
      <c r="H148" s="142" t="s">
        <v>468</v>
      </c>
      <c r="I148" s="137">
        <v>13</v>
      </c>
      <c r="J148" s="252" t="s">
        <v>513</v>
      </c>
      <c r="K148" s="79" t="s">
        <v>413</v>
      </c>
      <c r="L148" s="256"/>
      <c r="M148" s="257"/>
      <c r="N148" s="284">
        <v>1</v>
      </c>
      <c r="O148" s="297" t="s">
        <v>1787</v>
      </c>
      <c r="P148" s="255">
        <v>500000</v>
      </c>
      <c r="Q148" s="255">
        <v>0</v>
      </c>
      <c r="R148" s="74"/>
      <c r="T148" s="74"/>
      <c r="U148" s="74"/>
      <c r="V148" s="193"/>
      <c r="W148" s="193">
        <f t="shared" si="4"/>
        <v>3</v>
      </c>
    </row>
    <row r="149" spans="1:23">
      <c r="A149">
        <f t="shared" si="5"/>
        <v>142</v>
      </c>
      <c r="B149" s="250">
        <v>3</v>
      </c>
      <c r="C149" s="269" t="s">
        <v>1794</v>
      </c>
      <c r="D149" s="250" t="s">
        <v>1869</v>
      </c>
      <c r="E149" s="269" t="s">
        <v>413</v>
      </c>
      <c r="F149" s="252">
        <v>820</v>
      </c>
      <c r="G149" s="252" t="s">
        <v>411</v>
      </c>
      <c r="H149" s="142" t="s">
        <v>468</v>
      </c>
      <c r="I149" s="137">
        <v>13</v>
      </c>
      <c r="J149" s="252" t="s">
        <v>513</v>
      </c>
      <c r="K149" s="79" t="s">
        <v>413</v>
      </c>
      <c r="L149" s="256"/>
      <c r="M149" s="257"/>
      <c r="N149" s="284">
        <v>1</v>
      </c>
      <c r="O149" s="297" t="s">
        <v>1799</v>
      </c>
      <c r="P149" s="255">
        <v>2025000</v>
      </c>
      <c r="Q149" s="255">
        <v>2025000</v>
      </c>
      <c r="R149" s="74"/>
      <c r="T149" s="74"/>
      <c r="U149" s="74"/>
      <c r="V149" s="193"/>
      <c r="W149" s="193">
        <f t="shared" si="4"/>
        <v>3</v>
      </c>
    </row>
    <row r="150" spans="1:23">
      <c r="A150">
        <f t="shared" si="5"/>
        <v>143</v>
      </c>
      <c r="B150" s="250">
        <v>3</v>
      </c>
      <c r="C150" s="269" t="s">
        <v>1794</v>
      </c>
      <c r="D150" s="250" t="s">
        <v>1869</v>
      </c>
      <c r="E150" s="269" t="s">
        <v>413</v>
      </c>
      <c r="F150" s="252">
        <v>820</v>
      </c>
      <c r="G150" s="252" t="s">
        <v>411</v>
      </c>
      <c r="H150" s="142" t="s">
        <v>468</v>
      </c>
      <c r="I150" s="137">
        <v>13</v>
      </c>
      <c r="J150" s="252" t="s">
        <v>513</v>
      </c>
      <c r="K150" s="79" t="s">
        <v>413</v>
      </c>
      <c r="L150" s="256"/>
      <c r="M150" s="257"/>
      <c r="N150" s="284">
        <v>4</v>
      </c>
      <c r="O150" s="297" t="s">
        <v>1799</v>
      </c>
      <c r="P150" s="255">
        <v>9980000</v>
      </c>
      <c r="Q150" s="255">
        <v>4505064.96</v>
      </c>
      <c r="R150" s="74"/>
      <c r="T150" s="74"/>
      <c r="U150" s="74"/>
      <c r="V150" s="193"/>
      <c r="W150" s="193">
        <f t="shared" si="4"/>
        <v>3</v>
      </c>
    </row>
    <row r="151" spans="1:23">
      <c r="A151">
        <f t="shared" si="5"/>
        <v>144</v>
      </c>
      <c r="B151" s="250">
        <v>3</v>
      </c>
      <c r="C151" s="269" t="s">
        <v>1794</v>
      </c>
      <c r="D151" s="250" t="s">
        <v>1869</v>
      </c>
      <c r="E151" s="269" t="s">
        <v>413</v>
      </c>
      <c r="F151" s="252">
        <v>820</v>
      </c>
      <c r="G151" s="252" t="s">
        <v>411</v>
      </c>
      <c r="H151" s="142" t="s">
        <v>468</v>
      </c>
      <c r="I151" s="137">
        <v>13</v>
      </c>
      <c r="J151" s="252" t="s">
        <v>513</v>
      </c>
      <c r="K151" s="79" t="s">
        <v>413</v>
      </c>
      <c r="L151" s="256"/>
      <c r="M151" s="257"/>
      <c r="N151" s="284">
        <v>1</v>
      </c>
      <c r="O151" s="297" t="s">
        <v>1783</v>
      </c>
      <c r="P151" s="255">
        <v>1920000</v>
      </c>
      <c r="Q151" s="255">
        <v>432890.4</v>
      </c>
      <c r="R151" s="74"/>
      <c r="T151" s="74"/>
      <c r="U151" s="74"/>
      <c r="V151" s="193"/>
      <c r="W151" s="193">
        <f t="shared" si="4"/>
        <v>3</v>
      </c>
    </row>
    <row r="152" spans="1:23">
      <c r="A152">
        <f t="shared" si="5"/>
        <v>145</v>
      </c>
      <c r="B152" s="250">
        <v>3</v>
      </c>
      <c r="C152" s="269" t="s">
        <v>1794</v>
      </c>
      <c r="D152" s="250" t="s">
        <v>1869</v>
      </c>
      <c r="E152" s="269" t="s">
        <v>413</v>
      </c>
      <c r="F152" s="252">
        <v>820</v>
      </c>
      <c r="G152" s="252" t="s">
        <v>411</v>
      </c>
      <c r="H152" s="142" t="s">
        <v>468</v>
      </c>
      <c r="I152" s="137">
        <v>13</v>
      </c>
      <c r="J152" s="252" t="s">
        <v>513</v>
      </c>
      <c r="K152" s="79" t="s">
        <v>413</v>
      </c>
      <c r="L152" s="256"/>
      <c r="M152" s="257"/>
      <c r="N152" s="284">
        <v>1</v>
      </c>
      <c r="O152" s="297" t="s">
        <v>1784</v>
      </c>
      <c r="P152" s="255">
        <v>8680000</v>
      </c>
      <c r="Q152" s="255">
        <v>4612492.88</v>
      </c>
      <c r="R152" s="74"/>
      <c r="T152" s="74"/>
      <c r="U152" s="74"/>
      <c r="V152" s="193"/>
      <c r="W152" s="193">
        <f t="shared" si="4"/>
        <v>3</v>
      </c>
    </row>
    <row r="153" spans="1:23">
      <c r="A153">
        <f t="shared" si="5"/>
        <v>146</v>
      </c>
      <c r="B153" s="250">
        <v>3</v>
      </c>
      <c r="C153" s="269" t="s">
        <v>1794</v>
      </c>
      <c r="D153" s="250" t="s">
        <v>1869</v>
      </c>
      <c r="E153" s="269" t="s">
        <v>413</v>
      </c>
      <c r="F153" s="252">
        <v>820</v>
      </c>
      <c r="G153" s="252" t="s">
        <v>411</v>
      </c>
      <c r="H153" s="142" t="s">
        <v>468</v>
      </c>
      <c r="I153" s="137">
        <v>13</v>
      </c>
      <c r="J153" s="252" t="s">
        <v>513</v>
      </c>
      <c r="K153" s="79" t="s">
        <v>413</v>
      </c>
      <c r="L153" s="256"/>
      <c r="M153" s="257"/>
      <c r="N153" s="284">
        <v>1</v>
      </c>
      <c r="O153" s="297" t="s">
        <v>1800</v>
      </c>
      <c r="P153" s="255">
        <v>26400000</v>
      </c>
      <c r="Q153" s="255">
        <v>7862992.5800000001</v>
      </c>
      <c r="R153" s="74"/>
      <c r="T153" s="74"/>
      <c r="U153" s="74"/>
      <c r="V153" s="193"/>
      <c r="W153" s="193">
        <f t="shared" si="4"/>
        <v>3</v>
      </c>
    </row>
    <row r="154" spans="1:23">
      <c r="A154">
        <f t="shared" si="5"/>
        <v>147</v>
      </c>
      <c r="B154" s="250">
        <v>3</v>
      </c>
      <c r="C154" s="269" t="s">
        <v>1794</v>
      </c>
      <c r="D154" s="250" t="s">
        <v>1869</v>
      </c>
      <c r="E154" s="269" t="s">
        <v>413</v>
      </c>
      <c r="F154" s="252">
        <v>820</v>
      </c>
      <c r="G154" s="252" t="s">
        <v>411</v>
      </c>
      <c r="H154" s="142" t="s">
        <v>468</v>
      </c>
      <c r="I154" s="137">
        <v>13</v>
      </c>
      <c r="J154" s="252" t="s">
        <v>513</v>
      </c>
      <c r="K154" s="79" t="s">
        <v>413</v>
      </c>
      <c r="L154" s="256"/>
      <c r="M154" s="257"/>
      <c r="N154" s="284">
        <v>1</v>
      </c>
      <c r="O154" s="297" t="s">
        <v>1801</v>
      </c>
      <c r="P154" s="255">
        <v>5150000</v>
      </c>
      <c r="Q154" s="255">
        <v>2838291.97</v>
      </c>
      <c r="R154" s="74"/>
      <c r="T154" s="74"/>
      <c r="U154" s="74"/>
      <c r="V154" s="193"/>
      <c r="W154" s="193">
        <f t="shared" si="4"/>
        <v>3</v>
      </c>
    </row>
    <row r="155" spans="1:23">
      <c r="A155">
        <f t="shared" si="5"/>
        <v>148</v>
      </c>
      <c r="B155" s="250">
        <v>3</v>
      </c>
      <c r="C155" s="269" t="s">
        <v>1794</v>
      </c>
      <c r="D155" s="250" t="s">
        <v>1869</v>
      </c>
      <c r="E155" s="269" t="s">
        <v>413</v>
      </c>
      <c r="F155" s="252">
        <v>820</v>
      </c>
      <c r="G155" s="252" t="s">
        <v>411</v>
      </c>
      <c r="H155" s="142" t="s">
        <v>468</v>
      </c>
      <c r="I155" s="137">
        <v>13</v>
      </c>
      <c r="J155" s="252" t="s">
        <v>513</v>
      </c>
      <c r="K155" s="79" t="s">
        <v>413</v>
      </c>
      <c r="L155" s="256"/>
      <c r="M155" s="257"/>
      <c r="N155" s="284">
        <v>1</v>
      </c>
      <c r="O155" s="297" t="s">
        <v>1788</v>
      </c>
      <c r="P155" s="255">
        <v>5090000</v>
      </c>
      <c r="Q155" s="255">
        <v>2656856.5499999998</v>
      </c>
      <c r="R155" s="74"/>
      <c r="T155" s="74"/>
      <c r="U155" s="74"/>
      <c r="V155" s="193"/>
      <c r="W155" s="193">
        <f t="shared" si="4"/>
        <v>3</v>
      </c>
    </row>
    <row r="156" spans="1:23">
      <c r="A156">
        <f t="shared" si="5"/>
        <v>149</v>
      </c>
      <c r="B156" s="250">
        <v>3</v>
      </c>
      <c r="C156" s="269" t="s">
        <v>1794</v>
      </c>
      <c r="D156" s="250" t="s">
        <v>1869</v>
      </c>
      <c r="E156" s="269" t="s">
        <v>413</v>
      </c>
      <c r="F156" s="252">
        <v>820</v>
      </c>
      <c r="G156" s="252" t="s">
        <v>411</v>
      </c>
      <c r="H156" s="142" t="s">
        <v>468</v>
      </c>
      <c r="I156" s="137">
        <v>13</v>
      </c>
      <c r="J156" s="252" t="s">
        <v>513</v>
      </c>
      <c r="K156" s="79" t="s">
        <v>413</v>
      </c>
      <c r="L156" s="256"/>
      <c r="M156" s="257"/>
      <c r="N156" s="284">
        <v>1</v>
      </c>
      <c r="O156" s="297" t="s">
        <v>1854</v>
      </c>
      <c r="P156" s="255">
        <v>300000</v>
      </c>
      <c r="Q156" s="255">
        <v>0</v>
      </c>
      <c r="R156" s="74"/>
      <c r="T156" s="74"/>
      <c r="U156" s="74"/>
      <c r="V156" s="193"/>
      <c r="W156" s="193">
        <f t="shared" si="4"/>
        <v>3</v>
      </c>
    </row>
    <row r="157" spans="1:23">
      <c r="A157">
        <f t="shared" si="5"/>
        <v>150</v>
      </c>
      <c r="B157" s="250">
        <v>3</v>
      </c>
      <c r="C157" s="269" t="s">
        <v>1794</v>
      </c>
      <c r="D157" s="250" t="s">
        <v>1869</v>
      </c>
      <c r="E157" s="269" t="s">
        <v>413</v>
      </c>
      <c r="F157" s="252">
        <v>820</v>
      </c>
      <c r="G157" s="252" t="s">
        <v>411</v>
      </c>
      <c r="H157" s="142" t="s">
        <v>468</v>
      </c>
      <c r="I157" s="137">
        <v>13</v>
      </c>
      <c r="J157" s="252" t="s">
        <v>513</v>
      </c>
      <c r="K157" s="79" t="s">
        <v>413</v>
      </c>
      <c r="L157" s="256"/>
      <c r="M157" s="257"/>
      <c r="N157" s="284">
        <v>1</v>
      </c>
      <c r="O157" s="297" t="s">
        <v>1804</v>
      </c>
      <c r="P157" s="255">
        <v>200000</v>
      </c>
      <c r="Q157" s="255">
        <v>656068.74</v>
      </c>
      <c r="R157" s="74"/>
      <c r="T157" s="74"/>
      <c r="U157" s="74"/>
      <c r="V157" s="193"/>
      <c r="W157" s="193">
        <f t="shared" si="4"/>
        <v>3</v>
      </c>
    </row>
    <row r="158" spans="1:23">
      <c r="A158">
        <f t="shared" si="5"/>
        <v>151</v>
      </c>
      <c r="B158" s="250">
        <v>3</v>
      </c>
      <c r="C158" s="269" t="s">
        <v>1794</v>
      </c>
      <c r="D158" s="250" t="s">
        <v>1869</v>
      </c>
      <c r="E158" s="269" t="s">
        <v>413</v>
      </c>
      <c r="F158" s="252">
        <v>820</v>
      </c>
      <c r="G158" s="252" t="s">
        <v>411</v>
      </c>
      <c r="H158" s="142" t="s">
        <v>468</v>
      </c>
      <c r="I158" s="137">
        <v>13</v>
      </c>
      <c r="J158" s="252" t="s">
        <v>513</v>
      </c>
      <c r="K158" s="79" t="s">
        <v>413</v>
      </c>
      <c r="L158" s="256"/>
      <c r="M158" s="257"/>
      <c r="N158" s="284">
        <v>1</v>
      </c>
      <c r="O158" s="297" t="s">
        <v>1806</v>
      </c>
      <c r="P158" s="255">
        <v>4450000</v>
      </c>
      <c r="Q158" s="255">
        <v>4318057.76</v>
      </c>
      <c r="R158" s="74"/>
      <c r="T158" s="74"/>
      <c r="U158" s="74"/>
      <c r="V158" s="193"/>
      <c r="W158" s="193">
        <f t="shared" si="4"/>
        <v>3</v>
      </c>
    </row>
    <row r="159" spans="1:23">
      <c r="A159">
        <f t="shared" si="5"/>
        <v>152</v>
      </c>
      <c r="B159" s="250">
        <v>3</v>
      </c>
      <c r="C159" s="269" t="s">
        <v>1794</v>
      </c>
      <c r="D159" s="250" t="s">
        <v>1869</v>
      </c>
      <c r="E159" s="269" t="s">
        <v>413</v>
      </c>
      <c r="F159" s="252">
        <v>820</v>
      </c>
      <c r="G159" s="252" t="s">
        <v>411</v>
      </c>
      <c r="H159" s="142" t="s">
        <v>468</v>
      </c>
      <c r="I159" s="137">
        <v>13</v>
      </c>
      <c r="J159" s="252" t="s">
        <v>513</v>
      </c>
      <c r="K159" s="79" t="s">
        <v>413</v>
      </c>
      <c r="L159" s="256"/>
      <c r="M159" s="257"/>
      <c r="N159" s="284">
        <v>1</v>
      </c>
      <c r="O159" s="297" t="s">
        <v>1807</v>
      </c>
      <c r="P159" s="255">
        <v>5300000</v>
      </c>
      <c r="Q159" s="255">
        <v>5602213.3300000001</v>
      </c>
      <c r="R159" s="74"/>
      <c r="T159" s="74"/>
      <c r="U159" s="74"/>
      <c r="V159" s="193"/>
      <c r="W159" s="193">
        <f t="shared" si="4"/>
        <v>3</v>
      </c>
    </row>
    <row r="160" spans="1:23">
      <c r="A160">
        <f t="shared" si="5"/>
        <v>153</v>
      </c>
      <c r="B160" s="250">
        <v>3</v>
      </c>
      <c r="C160" s="269" t="s">
        <v>1794</v>
      </c>
      <c r="D160" s="250" t="s">
        <v>1869</v>
      </c>
      <c r="E160" s="269" t="s">
        <v>413</v>
      </c>
      <c r="F160" s="252">
        <v>820</v>
      </c>
      <c r="G160" s="252" t="s">
        <v>411</v>
      </c>
      <c r="H160" s="142" t="s">
        <v>468</v>
      </c>
      <c r="I160" s="137">
        <v>13</v>
      </c>
      <c r="J160" s="252" t="s">
        <v>513</v>
      </c>
      <c r="K160" s="79" t="s">
        <v>413</v>
      </c>
      <c r="L160" s="256"/>
      <c r="M160" s="257"/>
      <c r="N160" s="284">
        <v>1</v>
      </c>
      <c r="O160" s="297" t="s">
        <v>1870</v>
      </c>
      <c r="P160" s="255">
        <v>1500000</v>
      </c>
      <c r="Q160" s="255">
        <v>246486.09</v>
      </c>
      <c r="R160" s="74"/>
      <c r="T160" s="74"/>
      <c r="U160" s="74"/>
      <c r="V160" s="193"/>
      <c r="W160" s="193">
        <f t="shared" si="4"/>
        <v>3</v>
      </c>
    </row>
    <row r="161" spans="1:23" ht="45">
      <c r="A161">
        <f t="shared" si="5"/>
        <v>154</v>
      </c>
      <c r="B161" s="250">
        <v>3</v>
      </c>
      <c r="C161" s="269" t="s">
        <v>1794</v>
      </c>
      <c r="D161" s="250" t="s">
        <v>1869</v>
      </c>
      <c r="E161" s="269" t="s">
        <v>1871</v>
      </c>
      <c r="F161" s="252">
        <v>830</v>
      </c>
      <c r="G161" s="252" t="s">
        <v>411</v>
      </c>
      <c r="H161" s="142" t="s">
        <v>468</v>
      </c>
      <c r="I161" s="137">
        <v>13</v>
      </c>
      <c r="J161" s="252"/>
      <c r="K161" s="79" t="s">
        <v>1815</v>
      </c>
      <c r="L161" s="256" t="s">
        <v>1872</v>
      </c>
      <c r="M161" s="257" t="s">
        <v>1871</v>
      </c>
      <c r="N161" s="284">
        <v>1</v>
      </c>
      <c r="O161" s="297" t="s">
        <v>1784</v>
      </c>
      <c r="P161" s="255">
        <v>64120000</v>
      </c>
      <c r="Q161" s="255">
        <v>29679277.75</v>
      </c>
      <c r="R161" s="74"/>
      <c r="T161" s="74"/>
      <c r="U161" s="74"/>
      <c r="V161" s="193"/>
      <c r="W161" s="193">
        <f t="shared" si="4"/>
        <v>3</v>
      </c>
    </row>
    <row r="162" spans="1:23">
      <c r="A162">
        <f t="shared" si="5"/>
        <v>155</v>
      </c>
      <c r="B162" s="250">
        <v>3</v>
      </c>
      <c r="C162" s="269" t="s">
        <v>1794</v>
      </c>
      <c r="D162" s="250" t="s">
        <v>1873</v>
      </c>
      <c r="E162" s="269" t="s">
        <v>389</v>
      </c>
      <c r="F162" s="252">
        <v>911</v>
      </c>
      <c r="G162" s="252" t="s">
        <v>387</v>
      </c>
      <c r="H162" s="142" t="s">
        <v>465</v>
      </c>
      <c r="I162" s="137">
        <v>8</v>
      </c>
      <c r="J162" s="252" t="s">
        <v>531</v>
      </c>
      <c r="K162" s="79" t="s">
        <v>389</v>
      </c>
      <c r="L162" s="256"/>
      <c r="M162" s="257"/>
      <c r="N162" s="284">
        <v>1</v>
      </c>
      <c r="O162" s="297" t="s">
        <v>1780</v>
      </c>
      <c r="P162" s="255">
        <v>154450000</v>
      </c>
      <c r="Q162" s="255">
        <v>154450000</v>
      </c>
      <c r="R162" s="74"/>
      <c r="T162" s="74"/>
      <c r="U162" s="74"/>
      <c r="V162" s="193"/>
      <c r="W162" s="193">
        <f t="shared" si="4"/>
        <v>3</v>
      </c>
    </row>
    <row r="163" spans="1:23">
      <c r="A163">
        <f t="shared" si="5"/>
        <v>156</v>
      </c>
      <c r="B163" s="250">
        <v>3</v>
      </c>
      <c r="C163" s="269" t="s">
        <v>1794</v>
      </c>
      <c r="D163" s="250" t="s">
        <v>1873</v>
      </c>
      <c r="E163" s="269" t="s">
        <v>389</v>
      </c>
      <c r="F163" s="252">
        <v>911</v>
      </c>
      <c r="G163" s="252" t="s">
        <v>387</v>
      </c>
      <c r="H163" s="142" t="s">
        <v>465</v>
      </c>
      <c r="I163" s="137">
        <v>8</v>
      </c>
      <c r="J163" s="252" t="s">
        <v>531</v>
      </c>
      <c r="K163" s="79" t="s">
        <v>389</v>
      </c>
      <c r="L163" s="256"/>
      <c r="M163" s="257"/>
      <c r="N163" s="284">
        <v>4</v>
      </c>
      <c r="O163" s="297" t="s">
        <v>1780</v>
      </c>
      <c r="P163" s="255">
        <v>50000000</v>
      </c>
      <c r="Q163" s="255">
        <v>31629798.920000002</v>
      </c>
      <c r="R163" s="74"/>
      <c r="T163" s="74"/>
      <c r="U163" s="74"/>
      <c r="V163" s="193"/>
      <c r="W163" s="193">
        <f t="shared" si="4"/>
        <v>3</v>
      </c>
    </row>
    <row r="164" spans="1:23">
      <c r="A164">
        <f t="shared" si="5"/>
        <v>157</v>
      </c>
      <c r="B164" s="250">
        <v>3</v>
      </c>
      <c r="C164" s="269" t="s">
        <v>1794</v>
      </c>
      <c r="D164" s="250" t="s">
        <v>1873</v>
      </c>
      <c r="E164" s="269" t="s">
        <v>389</v>
      </c>
      <c r="F164" s="252">
        <v>911</v>
      </c>
      <c r="G164" s="252" t="s">
        <v>387</v>
      </c>
      <c r="H164" s="142" t="s">
        <v>465</v>
      </c>
      <c r="I164" s="137">
        <v>8</v>
      </c>
      <c r="J164" s="252" t="s">
        <v>531</v>
      </c>
      <c r="K164" s="79" t="s">
        <v>389</v>
      </c>
      <c r="L164" s="256"/>
      <c r="M164" s="257"/>
      <c r="N164" s="284">
        <v>7</v>
      </c>
      <c r="O164" s="297" t="s">
        <v>1780</v>
      </c>
      <c r="P164" s="255">
        <v>48000000</v>
      </c>
      <c r="Q164" s="255">
        <v>0</v>
      </c>
      <c r="R164" s="74"/>
      <c r="T164" s="74"/>
      <c r="U164" s="74"/>
      <c r="V164" s="193"/>
      <c r="W164" s="193">
        <f t="shared" si="4"/>
        <v>3</v>
      </c>
    </row>
    <row r="165" spans="1:23">
      <c r="A165">
        <f t="shared" si="5"/>
        <v>158</v>
      </c>
      <c r="B165" s="250">
        <v>3</v>
      </c>
      <c r="C165" s="269" t="s">
        <v>1794</v>
      </c>
      <c r="D165" s="250" t="s">
        <v>1873</v>
      </c>
      <c r="E165" s="269" t="s">
        <v>389</v>
      </c>
      <c r="F165" s="252">
        <v>911</v>
      </c>
      <c r="G165" s="252" t="s">
        <v>387</v>
      </c>
      <c r="H165" s="142" t="s">
        <v>465</v>
      </c>
      <c r="I165" s="137">
        <v>8</v>
      </c>
      <c r="J165" s="252" t="s">
        <v>531</v>
      </c>
      <c r="K165" s="79" t="s">
        <v>389</v>
      </c>
      <c r="L165" s="256"/>
      <c r="M165" s="257"/>
      <c r="N165" s="284">
        <v>1</v>
      </c>
      <c r="O165" s="297" t="s">
        <v>1781</v>
      </c>
      <c r="P165" s="255">
        <v>44550000</v>
      </c>
      <c r="Q165" s="255">
        <v>27831217.550000001</v>
      </c>
      <c r="R165" s="74"/>
      <c r="T165" s="74"/>
      <c r="U165" s="74"/>
      <c r="V165" s="193"/>
      <c r="W165" s="193">
        <f t="shared" si="4"/>
        <v>3</v>
      </c>
    </row>
    <row r="166" spans="1:23">
      <c r="A166">
        <f t="shared" si="5"/>
        <v>159</v>
      </c>
      <c r="B166" s="250">
        <v>3</v>
      </c>
      <c r="C166" s="269" t="s">
        <v>1794</v>
      </c>
      <c r="D166" s="250" t="s">
        <v>1873</v>
      </c>
      <c r="E166" s="269" t="s">
        <v>389</v>
      </c>
      <c r="F166" s="252">
        <v>911</v>
      </c>
      <c r="G166" s="252" t="s">
        <v>387</v>
      </c>
      <c r="H166" s="142" t="s">
        <v>465</v>
      </c>
      <c r="I166" s="137">
        <v>8</v>
      </c>
      <c r="J166" s="252" t="s">
        <v>531</v>
      </c>
      <c r="K166" s="79" t="s">
        <v>389</v>
      </c>
      <c r="L166" s="256"/>
      <c r="M166" s="257"/>
      <c r="N166" s="284">
        <v>1</v>
      </c>
      <c r="O166" s="297" t="s">
        <v>1797</v>
      </c>
      <c r="P166" s="255">
        <v>300000</v>
      </c>
      <c r="Q166" s="255">
        <v>435430.18</v>
      </c>
      <c r="R166" s="74"/>
      <c r="T166" s="74"/>
      <c r="U166" s="74"/>
      <c r="V166" s="193"/>
      <c r="W166" s="193">
        <f t="shared" si="4"/>
        <v>3</v>
      </c>
    </row>
    <row r="167" spans="1:23">
      <c r="A167">
        <f t="shared" si="5"/>
        <v>160</v>
      </c>
      <c r="B167" s="250">
        <v>3</v>
      </c>
      <c r="C167" s="269" t="s">
        <v>1794</v>
      </c>
      <c r="D167" s="250" t="s">
        <v>1873</v>
      </c>
      <c r="E167" s="269" t="s">
        <v>389</v>
      </c>
      <c r="F167" s="252">
        <v>911</v>
      </c>
      <c r="G167" s="252" t="s">
        <v>387</v>
      </c>
      <c r="H167" s="142" t="s">
        <v>465</v>
      </c>
      <c r="I167" s="137">
        <v>8</v>
      </c>
      <c r="J167" s="252" t="s">
        <v>531</v>
      </c>
      <c r="K167" s="79" t="s">
        <v>389</v>
      </c>
      <c r="L167" s="256"/>
      <c r="M167" s="257"/>
      <c r="N167" s="284">
        <v>1</v>
      </c>
      <c r="O167" s="297" t="s">
        <v>1798</v>
      </c>
      <c r="P167" s="255">
        <v>1200000</v>
      </c>
      <c r="Q167" s="255">
        <v>1777425.13</v>
      </c>
      <c r="R167" s="74"/>
      <c r="T167" s="74"/>
      <c r="U167" s="74"/>
      <c r="V167" s="193"/>
      <c r="W167" s="193">
        <f t="shared" si="4"/>
        <v>3</v>
      </c>
    </row>
    <row r="168" spans="1:23">
      <c r="A168">
        <f t="shared" si="5"/>
        <v>161</v>
      </c>
      <c r="B168" s="250">
        <v>3</v>
      </c>
      <c r="C168" s="269" t="s">
        <v>1794</v>
      </c>
      <c r="D168" s="250" t="s">
        <v>1873</v>
      </c>
      <c r="E168" s="269" t="s">
        <v>389</v>
      </c>
      <c r="F168" s="252">
        <v>911</v>
      </c>
      <c r="G168" s="252" t="s">
        <v>387</v>
      </c>
      <c r="H168" s="142" t="s">
        <v>465</v>
      </c>
      <c r="I168" s="137">
        <v>8</v>
      </c>
      <c r="J168" s="252" t="s">
        <v>531</v>
      </c>
      <c r="K168" s="79" t="s">
        <v>389</v>
      </c>
      <c r="L168" s="256"/>
      <c r="M168" s="257"/>
      <c r="N168" s="284">
        <v>1</v>
      </c>
      <c r="O168" s="297" t="s">
        <v>1782</v>
      </c>
      <c r="P168" s="255">
        <v>5000000</v>
      </c>
      <c r="Q168" s="255">
        <v>871089.17</v>
      </c>
      <c r="R168" s="74"/>
      <c r="T168" s="74"/>
      <c r="U168" s="74"/>
      <c r="V168" s="193"/>
      <c r="W168" s="193">
        <f t="shared" si="4"/>
        <v>3</v>
      </c>
    </row>
    <row r="169" spans="1:23">
      <c r="A169">
        <f t="shared" si="5"/>
        <v>162</v>
      </c>
      <c r="B169" s="250">
        <v>3</v>
      </c>
      <c r="C169" s="269" t="s">
        <v>1794</v>
      </c>
      <c r="D169" s="250" t="s">
        <v>1873</v>
      </c>
      <c r="E169" s="269" t="s">
        <v>389</v>
      </c>
      <c r="F169" s="252">
        <v>911</v>
      </c>
      <c r="G169" s="252" t="s">
        <v>387</v>
      </c>
      <c r="H169" s="142" t="s">
        <v>465</v>
      </c>
      <c r="I169" s="137">
        <v>8</v>
      </c>
      <c r="J169" s="252" t="s">
        <v>531</v>
      </c>
      <c r="K169" s="79" t="s">
        <v>389</v>
      </c>
      <c r="L169" s="256"/>
      <c r="M169" s="257"/>
      <c r="N169" s="284">
        <v>1</v>
      </c>
      <c r="O169" s="297" t="s">
        <v>1787</v>
      </c>
      <c r="P169" s="255">
        <v>2500000</v>
      </c>
      <c r="Q169" s="255">
        <v>1433507.78</v>
      </c>
      <c r="R169" s="74"/>
      <c r="T169" s="74"/>
      <c r="U169" s="74"/>
      <c r="V169" s="193"/>
      <c r="W169" s="193">
        <f t="shared" si="4"/>
        <v>3</v>
      </c>
    </row>
    <row r="170" spans="1:23">
      <c r="A170">
        <f t="shared" si="5"/>
        <v>163</v>
      </c>
      <c r="B170" s="250">
        <v>3</v>
      </c>
      <c r="C170" s="269" t="s">
        <v>1794</v>
      </c>
      <c r="D170" s="250" t="s">
        <v>1873</v>
      </c>
      <c r="E170" s="269" t="s">
        <v>389</v>
      </c>
      <c r="F170" s="252">
        <v>911</v>
      </c>
      <c r="G170" s="252" t="s">
        <v>387</v>
      </c>
      <c r="H170" s="142" t="s">
        <v>465</v>
      </c>
      <c r="I170" s="137">
        <v>8</v>
      </c>
      <c r="J170" s="252" t="s">
        <v>531</v>
      </c>
      <c r="K170" s="79" t="s">
        <v>389</v>
      </c>
      <c r="L170" s="256"/>
      <c r="M170" s="257"/>
      <c r="N170" s="284">
        <v>1</v>
      </c>
      <c r="O170" s="297" t="s">
        <v>1799</v>
      </c>
      <c r="P170" s="255">
        <v>23510000</v>
      </c>
      <c r="Q170" s="255">
        <v>12041407.23</v>
      </c>
      <c r="R170" s="74"/>
      <c r="T170" s="74"/>
      <c r="U170" s="74"/>
      <c r="V170" s="193"/>
      <c r="W170" s="193">
        <f t="shared" si="4"/>
        <v>3</v>
      </c>
    </row>
    <row r="171" spans="1:23">
      <c r="A171">
        <f t="shared" si="5"/>
        <v>164</v>
      </c>
      <c r="B171" s="250">
        <v>3</v>
      </c>
      <c r="C171" s="269" t="s">
        <v>1794</v>
      </c>
      <c r="D171" s="250" t="s">
        <v>1873</v>
      </c>
      <c r="E171" s="269" t="s">
        <v>389</v>
      </c>
      <c r="F171" s="252">
        <v>911</v>
      </c>
      <c r="G171" s="252" t="s">
        <v>387</v>
      </c>
      <c r="H171" s="142" t="s">
        <v>465</v>
      </c>
      <c r="I171" s="137">
        <v>8</v>
      </c>
      <c r="J171" s="252" t="s">
        <v>531</v>
      </c>
      <c r="K171" s="79" t="s">
        <v>389</v>
      </c>
      <c r="L171" s="256"/>
      <c r="M171" s="257"/>
      <c r="N171" s="284">
        <v>1</v>
      </c>
      <c r="O171" s="297" t="s">
        <v>1783</v>
      </c>
      <c r="P171" s="255">
        <v>1120000</v>
      </c>
      <c r="Q171" s="255">
        <v>70579.009999999995</v>
      </c>
      <c r="R171" s="74"/>
      <c r="T171" s="74"/>
      <c r="U171" s="74"/>
      <c r="V171" s="193"/>
      <c r="W171" s="193">
        <f t="shared" si="4"/>
        <v>3</v>
      </c>
    </row>
    <row r="172" spans="1:23">
      <c r="A172">
        <f t="shared" si="5"/>
        <v>165</v>
      </c>
      <c r="B172" s="250">
        <v>3</v>
      </c>
      <c r="C172" s="269" t="s">
        <v>1794</v>
      </c>
      <c r="D172" s="250" t="s">
        <v>1873</v>
      </c>
      <c r="E172" s="269" t="s">
        <v>389</v>
      </c>
      <c r="F172" s="252">
        <v>911</v>
      </c>
      <c r="G172" s="252" t="s">
        <v>387</v>
      </c>
      <c r="H172" s="142" t="s">
        <v>465</v>
      </c>
      <c r="I172" s="137">
        <v>8</v>
      </c>
      <c r="J172" s="252" t="s">
        <v>531</v>
      </c>
      <c r="K172" s="79" t="s">
        <v>389</v>
      </c>
      <c r="L172" s="256"/>
      <c r="M172" s="257"/>
      <c r="N172" s="284">
        <v>1</v>
      </c>
      <c r="O172" s="297" t="s">
        <v>1784</v>
      </c>
      <c r="P172" s="255">
        <v>1510000</v>
      </c>
      <c r="Q172" s="255">
        <v>947018.22</v>
      </c>
      <c r="R172" s="74"/>
      <c r="T172" s="74"/>
      <c r="U172" s="74"/>
      <c r="V172" s="193"/>
      <c r="W172" s="193">
        <f t="shared" si="4"/>
        <v>3</v>
      </c>
    </row>
    <row r="173" spans="1:23">
      <c r="A173">
        <f t="shared" si="5"/>
        <v>166</v>
      </c>
      <c r="B173" s="250">
        <v>3</v>
      </c>
      <c r="C173" s="269" t="s">
        <v>1794</v>
      </c>
      <c r="D173" s="250" t="s">
        <v>1873</v>
      </c>
      <c r="E173" s="269" t="s">
        <v>389</v>
      </c>
      <c r="F173" s="252">
        <v>911</v>
      </c>
      <c r="G173" s="252" t="s">
        <v>387</v>
      </c>
      <c r="H173" s="142" t="s">
        <v>465</v>
      </c>
      <c r="I173" s="137">
        <v>8</v>
      </c>
      <c r="J173" s="252" t="s">
        <v>531</v>
      </c>
      <c r="K173" s="79" t="s">
        <v>389</v>
      </c>
      <c r="L173" s="256"/>
      <c r="M173" s="257"/>
      <c r="N173" s="284">
        <v>1</v>
      </c>
      <c r="O173" s="297" t="s">
        <v>1800</v>
      </c>
      <c r="P173" s="255">
        <v>1400000</v>
      </c>
      <c r="Q173" s="255">
        <v>316092</v>
      </c>
      <c r="R173" s="74"/>
      <c r="T173" s="74"/>
      <c r="U173" s="74"/>
      <c r="V173" s="193"/>
      <c r="W173" s="193">
        <f t="shared" si="4"/>
        <v>3</v>
      </c>
    </row>
    <row r="174" spans="1:23">
      <c r="A174">
        <f t="shared" si="5"/>
        <v>167</v>
      </c>
      <c r="B174" s="250">
        <v>3</v>
      </c>
      <c r="C174" s="269" t="s">
        <v>1794</v>
      </c>
      <c r="D174" s="250" t="s">
        <v>1873</v>
      </c>
      <c r="E174" s="269" t="s">
        <v>389</v>
      </c>
      <c r="F174" s="252">
        <v>911</v>
      </c>
      <c r="G174" s="252" t="s">
        <v>387</v>
      </c>
      <c r="H174" s="142" t="s">
        <v>465</v>
      </c>
      <c r="I174" s="137">
        <v>8</v>
      </c>
      <c r="J174" s="252" t="s">
        <v>531</v>
      </c>
      <c r="K174" s="79" t="s">
        <v>389</v>
      </c>
      <c r="L174" s="256"/>
      <c r="M174" s="257"/>
      <c r="N174" s="284">
        <v>1</v>
      </c>
      <c r="O174" s="297" t="s">
        <v>1801</v>
      </c>
      <c r="P174" s="255">
        <v>2400000</v>
      </c>
      <c r="Q174" s="255">
        <v>1735385.5</v>
      </c>
      <c r="R174" s="74"/>
      <c r="T174" s="74"/>
      <c r="U174" s="74"/>
      <c r="V174" s="193"/>
      <c r="W174" s="193">
        <f t="shared" si="4"/>
        <v>3</v>
      </c>
    </row>
    <row r="175" spans="1:23">
      <c r="A175">
        <f t="shared" si="5"/>
        <v>168</v>
      </c>
      <c r="B175" s="250">
        <v>3</v>
      </c>
      <c r="C175" s="269" t="s">
        <v>1794</v>
      </c>
      <c r="D175" s="250" t="s">
        <v>1873</v>
      </c>
      <c r="E175" s="269" t="s">
        <v>389</v>
      </c>
      <c r="F175" s="252">
        <v>911</v>
      </c>
      <c r="G175" s="252" t="s">
        <v>387</v>
      </c>
      <c r="H175" s="142" t="s">
        <v>465</v>
      </c>
      <c r="I175" s="137">
        <v>8</v>
      </c>
      <c r="J175" s="252" t="s">
        <v>531</v>
      </c>
      <c r="K175" s="79" t="s">
        <v>389</v>
      </c>
      <c r="L175" s="256"/>
      <c r="M175" s="257"/>
      <c r="N175" s="284">
        <v>1</v>
      </c>
      <c r="O175" s="297" t="s">
        <v>1788</v>
      </c>
      <c r="P175" s="255">
        <v>23480000</v>
      </c>
      <c r="Q175" s="255">
        <v>10502883.449999999</v>
      </c>
      <c r="R175" s="74"/>
      <c r="T175" s="74"/>
      <c r="U175" s="74"/>
      <c r="V175" s="193"/>
      <c r="W175" s="193">
        <f t="shared" si="4"/>
        <v>3</v>
      </c>
    </row>
    <row r="176" spans="1:23">
      <c r="A176">
        <f t="shared" si="5"/>
        <v>169</v>
      </c>
      <c r="B176" s="250">
        <v>3</v>
      </c>
      <c r="C176" s="269" t="s">
        <v>1794</v>
      </c>
      <c r="D176" s="250" t="s">
        <v>1873</v>
      </c>
      <c r="E176" s="269" t="s">
        <v>389</v>
      </c>
      <c r="F176" s="252">
        <v>911</v>
      </c>
      <c r="G176" s="252" t="s">
        <v>387</v>
      </c>
      <c r="H176" s="142" t="s">
        <v>465</v>
      </c>
      <c r="I176" s="137">
        <v>8</v>
      </c>
      <c r="J176" s="252" t="s">
        <v>531</v>
      </c>
      <c r="K176" s="79" t="s">
        <v>389</v>
      </c>
      <c r="L176" s="256"/>
      <c r="M176" s="257"/>
      <c r="N176" s="284">
        <v>1</v>
      </c>
      <c r="O176" s="297" t="s">
        <v>1803</v>
      </c>
      <c r="P176" s="255">
        <v>80000</v>
      </c>
      <c r="Q176" s="255">
        <v>474102.33</v>
      </c>
      <c r="R176" s="74"/>
      <c r="T176" s="74"/>
      <c r="U176" s="74"/>
      <c r="V176" s="193"/>
      <c r="W176" s="193">
        <f t="shared" si="4"/>
        <v>3</v>
      </c>
    </row>
    <row r="177" spans="1:23">
      <c r="A177">
        <f t="shared" si="5"/>
        <v>170</v>
      </c>
      <c r="B177" s="250">
        <v>3</v>
      </c>
      <c r="C177" s="269" t="s">
        <v>1794</v>
      </c>
      <c r="D177" s="250" t="s">
        <v>1873</v>
      </c>
      <c r="E177" s="269" t="s">
        <v>389</v>
      </c>
      <c r="F177" s="252">
        <v>911</v>
      </c>
      <c r="G177" s="252" t="s">
        <v>387</v>
      </c>
      <c r="H177" s="142" t="s">
        <v>465</v>
      </c>
      <c r="I177" s="137">
        <v>8</v>
      </c>
      <c r="J177" s="252" t="s">
        <v>531</v>
      </c>
      <c r="K177" s="79" t="s">
        <v>389</v>
      </c>
      <c r="L177" s="256"/>
      <c r="M177" s="257"/>
      <c r="N177" s="284">
        <v>1</v>
      </c>
      <c r="O177" s="297" t="s">
        <v>1807</v>
      </c>
      <c r="P177" s="255">
        <v>1500000</v>
      </c>
      <c r="Q177" s="255">
        <v>385970</v>
      </c>
      <c r="R177" s="74"/>
      <c r="T177" s="74"/>
      <c r="U177" s="74"/>
      <c r="V177" s="193"/>
      <c r="W177" s="193">
        <f t="shared" si="4"/>
        <v>3</v>
      </c>
    </row>
    <row r="178" spans="1:23">
      <c r="A178">
        <f t="shared" si="5"/>
        <v>171</v>
      </c>
      <c r="B178" s="250">
        <v>3</v>
      </c>
      <c r="C178" s="269" t="s">
        <v>1794</v>
      </c>
      <c r="D178" s="250" t="s">
        <v>1874</v>
      </c>
      <c r="E178" s="269" t="s">
        <v>397</v>
      </c>
      <c r="F178" s="252" t="s">
        <v>564</v>
      </c>
      <c r="G178" s="252" t="s">
        <v>395</v>
      </c>
      <c r="H178" s="142" t="s">
        <v>394</v>
      </c>
      <c r="I178" s="137">
        <v>11</v>
      </c>
      <c r="J178" s="252" t="s">
        <v>492</v>
      </c>
      <c r="K178" s="79" t="s">
        <v>397</v>
      </c>
      <c r="L178" s="256"/>
      <c r="M178" s="257"/>
      <c r="N178" s="284">
        <v>1</v>
      </c>
      <c r="O178" s="297" t="s">
        <v>1854</v>
      </c>
      <c r="P178" s="255">
        <v>36000000</v>
      </c>
      <c r="Q178" s="255">
        <v>20213774.260000002</v>
      </c>
      <c r="R178" s="74"/>
      <c r="T178" s="74"/>
      <c r="U178" s="74"/>
      <c r="V178" s="193"/>
      <c r="W178" s="193">
        <f t="shared" si="4"/>
        <v>3</v>
      </c>
    </row>
    <row r="179" spans="1:23">
      <c r="A179">
        <f t="shared" si="5"/>
        <v>172</v>
      </c>
      <c r="B179" s="250">
        <v>3</v>
      </c>
      <c r="C179" s="269" t="s">
        <v>1794</v>
      </c>
      <c r="D179" s="250" t="s">
        <v>1874</v>
      </c>
      <c r="E179" s="269" t="s">
        <v>1875</v>
      </c>
      <c r="F179" s="252" t="s">
        <v>564</v>
      </c>
      <c r="G179" s="252" t="s">
        <v>395</v>
      </c>
      <c r="H179" s="142" t="s">
        <v>394</v>
      </c>
      <c r="I179" s="137">
        <v>11</v>
      </c>
      <c r="J179" s="252" t="s">
        <v>494</v>
      </c>
      <c r="K179" s="79" t="s">
        <v>399</v>
      </c>
      <c r="L179" s="256"/>
      <c r="M179" s="257"/>
      <c r="N179" s="284">
        <v>1</v>
      </c>
      <c r="O179" s="297" t="s">
        <v>1785</v>
      </c>
      <c r="P179" s="255">
        <v>39000000</v>
      </c>
      <c r="Q179" s="255">
        <v>20548182.300000001</v>
      </c>
      <c r="R179" s="74"/>
      <c r="T179" s="74"/>
      <c r="U179" s="74"/>
      <c r="V179" s="193"/>
      <c r="W179" s="193">
        <f t="shared" si="4"/>
        <v>3</v>
      </c>
    </row>
    <row r="180" spans="1:23">
      <c r="A180">
        <f t="shared" si="5"/>
        <v>173</v>
      </c>
      <c r="B180" s="250">
        <v>3</v>
      </c>
      <c r="C180" s="269" t="s">
        <v>1794</v>
      </c>
      <c r="D180" s="250" t="s">
        <v>1874</v>
      </c>
      <c r="E180" s="269" t="s">
        <v>404</v>
      </c>
      <c r="F180" s="252" t="s">
        <v>564</v>
      </c>
      <c r="G180" s="252" t="s">
        <v>395</v>
      </c>
      <c r="H180" s="142" t="s">
        <v>394</v>
      </c>
      <c r="I180" s="137">
        <v>11</v>
      </c>
      <c r="J180" s="252" t="s">
        <v>499</v>
      </c>
      <c r="K180" s="79" t="s">
        <v>404</v>
      </c>
      <c r="L180" s="256"/>
      <c r="M180" s="257"/>
      <c r="N180" s="284">
        <v>1</v>
      </c>
      <c r="O180" s="297" t="s">
        <v>1802</v>
      </c>
      <c r="P180" s="255">
        <v>500000</v>
      </c>
      <c r="Q180" s="255">
        <v>0</v>
      </c>
      <c r="R180" s="74"/>
      <c r="T180" s="74"/>
      <c r="U180" s="74"/>
      <c r="V180" s="193"/>
      <c r="W180" s="193">
        <f t="shared" si="4"/>
        <v>3</v>
      </c>
    </row>
    <row r="181" spans="1:23">
      <c r="A181">
        <f t="shared" si="5"/>
        <v>174</v>
      </c>
      <c r="B181" s="250">
        <v>3</v>
      </c>
      <c r="C181" s="269" t="s">
        <v>1794</v>
      </c>
      <c r="D181" s="250" t="s">
        <v>1874</v>
      </c>
      <c r="E181" s="269" t="s">
        <v>1876</v>
      </c>
      <c r="F181" s="252" t="s">
        <v>564</v>
      </c>
      <c r="G181" s="252" t="s">
        <v>395</v>
      </c>
      <c r="H181" s="142" t="s">
        <v>394</v>
      </c>
      <c r="I181" s="137">
        <v>11</v>
      </c>
      <c r="J181" s="252"/>
      <c r="K181" s="79" t="s">
        <v>1815</v>
      </c>
      <c r="L181" s="256" t="s">
        <v>1877</v>
      </c>
      <c r="M181" s="257" t="s">
        <v>1876</v>
      </c>
      <c r="N181" s="284">
        <v>1</v>
      </c>
      <c r="O181" s="297" t="s">
        <v>1828</v>
      </c>
      <c r="P181" s="255">
        <v>500000</v>
      </c>
      <c r="Q181" s="255">
        <v>0</v>
      </c>
      <c r="R181" s="74"/>
      <c r="T181" s="74"/>
      <c r="U181" s="74"/>
      <c r="V181" s="193"/>
      <c r="W181" s="193">
        <f t="shared" si="4"/>
        <v>3</v>
      </c>
    </row>
    <row r="182" spans="1:23" ht="30">
      <c r="A182">
        <f t="shared" si="5"/>
        <v>175</v>
      </c>
      <c r="B182" s="250">
        <v>3</v>
      </c>
      <c r="C182" s="269" t="s">
        <v>1794</v>
      </c>
      <c r="D182" s="250" t="s">
        <v>1874</v>
      </c>
      <c r="E182" s="269" t="s">
        <v>1878</v>
      </c>
      <c r="F182" s="252" t="s">
        <v>564</v>
      </c>
      <c r="G182" s="252" t="s">
        <v>395</v>
      </c>
      <c r="H182" s="142" t="s">
        <v>394</v>
      </c>
      <c r="I182" s="137">
        <v>11</v>
      </c>
      <c r="J182" s="252"/>
      <c r="K182" s="79" t="s">
        <v>1815</v>
      </c>
      <c r="L182" s="256" t="s">
        <v>1879</v>
      </c>
      <c r="M182" s="257" t="s">
        <v>1878</v>
      </c>
      <c r="N182" s="284">
        <v>1</v>
      </c>
      <c r="O182" s="297" t="s">
        <v>1802</v>
      </c>
      <c r="P182" s="255">
        <v>8000000</v>
      </c>
      <c r="Q182" s="255">
        <v>2399000</v>
      </c>
      <c r="R182" s="74"/>
      <c r="T182" s="74"/>
      <c r="U182" s="74"/>
      <c r="V182" s="193"/>
      <c r="W182" s="193">
        <f t="shared" si="4"/>
        <v>3</v>
      </c>
    </row>
    <row r="183" spans="1:23" ht="30">
      <c r="A183">
        <f t="shared" si="5"/>
        <v>176</v>
      </c>
      <c r="B183" s="250">
        <v>3</v>
      </c>
      <c r="C183" s="269" t="s">
        <v>1794</v>
      </c>
      <c r="D183" s="250" t="s">
        <v>1874</v>
      </c>
      <c r="E183" s="269" t="s">
        <v>1880</v>
      </c>
      <c r="F183" s="252" t="s">
        <v>564</v>
      </c>
      <c r="G183" s="252" t="s">
        <v>395</v>
      </c>
      <c r="H183" s="142" t="s">
        <v>394</v>
      </c>
      <c r="I183" s="137">
        <v>11</v>
      </c>
      <c r="J183" s="252"/>
      <c r="K183" s="79" t="s">
        <v>1815</v>
      </c>
      <c r="L183" s="256" t="s">
        <v>1881</v>
      </c>
      <c r="M183" s="257" t="s">
        <v>1880</v>
      </c>
      <c r="N183" s="284">
        <v>7</v>
      </c>
      <c r="O183" s="297" t="s">
        <v>1802</v>
      </c>
      <c r="P183" s="255">
        <v>13100000</v>
      </c>
      <c r="Q183" s="255">
        <v>8705690.5299999993</v>
      </c>
      <c r="R183" s="74"/>
      <c r="T183" s="74"/>
      <c r="U183" s="74"/>
      <c r="V183" s="193"/>
      <c r="W183" s="193">
        <f t="shared" si="4"/>
        <v>3</v>
      </c>
    </row>
    <row r="184" spans="1:23">
      <c r="A184">
        <f t="shared" si="5"/>
        <v>177</v>
      </c>
      <c r="B184" s="250">
        <v>3</v>
      </c>
      <c r="C184" s="269" t="s">
        <v>1794</v>
      </c>
      <c r="D184" s="250" t="s">
        <v>1874</v>
      </c>
      <c r="E184" s="269" t="s">
        <v>1882</v>
      </c>
      <c r="F184" s="252" t="s">
        <v>564</v>
      </c>
      <c r="G184" s="252" t="s">
        <v>395</v>
      </c>
      <c r="H184" s="142" t="s">
        <v>394</v>
      </c>
      <c r="I184" s="137">
        <v>11</v>
      </c>
      <c r="J184" s="252"/>
      <c r="K184" s="79" t="s">
        <v>1815</v>
      </c>
      <c r="L184" s="256" t="s">
        <v>1883</v>
      </c>
      <c r="M184" s="257" t="s">
        <v>1882</v>
      </c>
      <c r="N184" s="284">
        <v>6</v>
      </c>
      <c r="O184" s="297" t="s">
        <v>1802</v>
      </c>
      <c r="P184" s="255">
        <v>30000000</v>
      </c>
      <c r="Q184" s="255">
        <v>13441681.01</v>
      </c>
      <c r="R184" s="74"/>
      <c r="T184" s="74"/>
      <c r="U184" s="74"/>
      <c r="V184" s="193"/>
      <c r="W184" s="193">
        <f t="shared" si="4"/>
        <v>3</v>
      </c>
    </row>
    <row r="185" spans="1:23" ht="30">
      <c r="A185">
        <f t="shared" si="5"/>
        <v>178</v>
      </c>
      <c r="B185" s="250">
        <v>3</v>
      </c>
      <c r="C185" s="269" t="s">
        <v>1794</v>
      </c>
      <c r="D185" s="250" t="s">
        <v>1874</v>
      </c>
      <c r="E185" s="269" t="s">
        <v>1884</v>
      </c>
      <c r="F185" s="252" t="s">
        <v>564</v>
      </c>
      <c r="G185" s="252" t="s">
        <v>395</v>
      </c>
      <c r="H185" s="142" t="s">
        <v>394</v>
      </c>
      <c r="I185" s="137">
        <v>11</v>
      </c>
      <c r="J185" s="252"/>
      <c r="K185" s="79" t="s">
        <v>1815</v>
      </c>
      <c r="L185" s="256" t="s">
        <v>1885</v>
      </c>
      <c r="M185" s="257" t="s">
        <v>1884</v>
      </c>
      <c r="N185" s="284">
        <v>1</v>
      </c>
      <c r="O185" s="297" t="s">
        <v>1784</v>
      </c>
      <c r="P185" s="255">
        <v>3000000</v>
      </c>
      <c r="Q185" s="255">
        <v>1094592.44</v>
      </c>
      <c r="R185" s="74"/>
      <c r="T185" s="74"/>
      <c r="U185" s="74"/>
      <c r="V185" s="193"/>
      <c r="W185" s="193">
        <f t="shared" si="4"/>
        <v>3</v>
      </c>
    </row>
    <row r="186" spans="1:23" ht="30">
      <c r="A186">
        <f t="shared" si="5"/>
        <v>179</v>
      </c>
      <c r="B186" s="250">
        <v>3</v>
      </c>
      <c r="C186" s="269" t="s">
        <v>1794</v>
      </c>
      <c r="D186" s="250" t="s">
        <v>1874</v>
      </c>
      <c r="E186" s="269" t="s">
        <v>1884</v>
      </c>
      <c r="F186" s="252" t="s">
        <v>564</v>
      </c>
      <c r="G186" s="252" t="s">
        <v>395</v>
      </c>
      <c r="H186" s="142" t="s">
        <v>394</v>
      </c>
      <c r="I186" s="137">
        <v>11</v>
      </c>
      <c r="J186" s="252"/>
      <c r="K186" s="79" t="s">
        <v>1815</v>
      </c>
      <c r="L186" s="256" t="s">
        <v>1885</v>
      </c>
      <c r="M186" s="257" t="s">
        <v>1884</v>
      </c>
      <c r="N186" s="284">
        <v>1</v>
      </c>
      <c r="O186" s="297" t="s">
        <v>1800</v>
      </c>
      <c r="P186" s="255">
        <v>3000000</v>
      </c>
      <c r="Q186" s="255">
        <v>1100000</v>
      </c>
      <c r="R186" s="74"/>
      <c r="T186" s="74"/>
      <c r="U186" s="74"/>
      <c r="V186" s="193"/>
      <c r="W186" s="193">
        <f t="shared" si="4"/>
        <v>3</v>
      </c>
    </row>
    <row r="187" spans="1:23" ht="30">
      <c r="A187">
        <f t="shared" si="5"/>
        <v>180</v>
      </c>
      <c r="B187" s="250">
        <v>3</v>
      </c>
      <c r="C187" s="269" t="s">
        <v>1794</v>
      </c>
      <c r="D187" s="250" t="s">
        <v>1874</v>
      </c>
      <c r="E187" s="269" t="s">
        <v>1884</v>
      </c>
      <c r="F187" s="252" t="s">
        <v>564</v>
      </c>
      <c r="G187" s="252" t="s">
        <v>395</v>
      </c>
      <c r="H187" s="142" t="s">
        <v>394</v>
      </c>
      <c r="I187" s="137">
        <v>11</v>
      </c>
      <c r="J187" s="252"/>
      <c r="K187" s="79" t="s">
        <v>1815</v>
      </c>
      <c r="L187" s="256" t="s">
        <v>1885</v>
      </c>
      <c r="M187" s="257" t="s">
        <v>1884</v>
      </c>
      <c r="N187" s="284">
        <v>1</v>
      </c>
      <c r="O187" s="297" t="s">
        <v>1807</v>
      </c>
      <c r="P187" s="255">
        <v>8000000</v>
      </c>
      <c r="Q187" s="255">
        <v>3536182.2</v>
      </c>
      <c r="R187" s="74"/>
      <c r="T187" s="74"/>
      <c r="U187" s="74"/>
      <c r="V187" s="193"/>
      <c r="W187" s="193">
        <f t="shared" si="4"/>
        <v>3</v>
      </c>
    </row>
    <row r="188" spans="1:23">
      <c r="A188">
        <f t="shared" si="5"/>
        <v>181</v>
      </c>
      <c r="B188" s="250">
        <v>3</v>
      </c>
      <c r="C188" s="269" t="s">
        <v>1794</v>
      </c>
      <c r="D188" s="250" t="s">
        <v>1874</v>
      </c>
      <c r="E188" s="269" t="s">
        <v>1886</v>
      </c>
      <c r="F188" s="252" t="s">
        <v>564</v>
      </c>
      <c r="G188" s="252" t="s">
        <v>395</v>
      </c>
      <c r="H188" s="142" t="s">
        <v>394</v>
      </c>
      <c r="I188" s="137">
        <v>11</v>
      </c>
      <c r="J188" s="252"/>
      <c r="K188" s="79" t="s">
        <v>1815</v>
      </c>
      <c r="L188" s="256" t="s">
        <v>1887</v>
      </c>
      <c r="M188" s="257" t="s">
        <v>1886</v>
      </c>
      <c r="N188" s="284">
        <v>1</v>
      </c>
      <c r="O188" s="297" t="s">
        <v>1802</v>
      </c>
      <c r="P188" s="255">
        <v>1000000</v>
      </c>
      <c r="Q188" s="255">
        <v>429000</v>
      </c>
      <c r="R188" s="74"/>
      <c r="T188" s="74"/>
      <c r="U188" s="74"/>
      <c r="V188" s="193"/>
      <c r="W188" s="193">
        <f t="shared" si="4"/>
        <v>3</v>
      </c>
    </row>
    <row r="189" spans="1:23" ht="30">
      <c r="A189">
        <f t="shared" si="5"/>
        <v>182</v>
      </c>
      <c r="B189" s="250">
        <v>3</v>
      </c>
      <c r="C189" s="269" t="s">
        <v>1794</v>
      </c>
      <c r="D189" s="250" t="s">
        <v>1874</v>
      </c>
      <c r="E189" s="269" t="s">
        <v>1888</v>
      </c>
      <c r="F189" s="252" t="s">
        <v>564</v>
      </c>
      <c r="G189" s="252" t="s">
        <v>395</v>
      </c>
      <c r="H189" s="142" t="s">
        <v>394</v>
      </c>
      <c r="I189" s="137">
        <v>11</v>
      </c>
      <c r="J189" s="252"/>
      <c r="K189" s="79" t="s">
        <v>1815</v>
      </c>
      <c r="L189" s="256" t="s">
        <v>1889</v>
      </c>
      <c r="M189" s="257" t="s">
        <v>1888</v>
      </c>
      <c r="N189" s="284">
        <v>1</v>
      </c>
      <c r="O189" s="297" t="s">
        <v>1802</v>
      </c>
      <c r="P189" s="255">
        <v>2000000</v>
      </c>
      <c r="Q189" s="255">
        <v>200000</v>
      </c>
      <c r="R189" s="74"/>
      <c r="T189" s="74"/>
      <c r="U189" s="74"/>
      <c r="V189" s="193"/>
      <c r="W189" s="193">
        <f t="shared" si="4"/>
        <v>3</v>
      </c>
    </row>
    <row r="190" spans="1:23" ht="60">
      <c r="A190">
        <f t="shared" si="5"/>
        <v>183</v>
      </c>
      <c r="B190" s="250">
        <v>3</v>
      </c>
      <c r="C190" s="269" t="s">
        <v>1794</v>
      </c>
      <c r="D190" s="250" t="s">
        <v>1874</v>
      </c>
      <c r="E190" s="269" t="s">
        <v>1890</v>
      </c>
      <c r="F190" s="252" t="s">
        <v>564</v>
      </c>
      <c r="G190" s="252" t="s">
        <v>395</v>
      </c>
      <c r="H190" s="142" t="s">
        <v>394</v>
      </c>
      <c r="I190" s="137">
        <v>11</v>
      </c>
      <c r="J190" s="252"/>
      <c r="K190" s="79" t="s">
        <v>1815</v>
      </c>
      <c r="L190" s="256" t="s">
        <v>1891</v>
      </c>
      <c r="M190" s="257" t="s">
        <v>1890</v>
      </c>
      <c r="N190" s="284">
        <v>1</v>
      </c>
      <c r="O190" s="297" t="s">
        <v>1802</v>
      </c>
      <c r="P190" s="255">
        <v>4000000</v>
      </c>
      <c r="Q190" s="255">
        <v>360806.40000000002</v>
      </c>
      <c r="R190" s="74"/>
      <c r="T190" s="74"/>
      <c r="U190" s="74"/>
      <c r="V190" s="193"/>
      <c r="W190" s="193">
        <f t="shared" si="4"/>
        <v>3</v>
      </c>
    </row>
    <row r="191" spans="1:23" ht="30">
      <c r="A191">
        <f t="shared" si="5"/>
        <v>184</v>
      </c>
      <c r="B191" s="250">
        <v>3</v>
      </c>
      <c r="C191" s="269" t="s">
        <v>1794</v>
      </c>
      <c r="D191" s="250" t="s">
        <v>1874</v>
      </c>
      <c r="E191" s="269" t="s">
        <v>1892</v>
      </c>
      <c r="F191" s="252" t="s">
        <v>564</v>
      </c>
      <c r="G191" s="252" t="s">
        <v>395</v>
      </c>
      <c r="H191" s="142" t="s">
        <v>394</v>
      </c>
      <c r="I191" s="137">
        <v>11</v>
      </c>
      <c r="J191" s="252"/>
      <c r="K191" s="79" t="s">
        <v>1815</v>
      </c>
      <c r="L191" s="256" t="s">
        <v>1893</v>
      </c>
      <c r="M191" s="257" t="s">
        <v>1892</v>
      </c>
      <c r="N191" s="284">
        <v>1</v>
      </c>
      <c r="O191" s="297" t="s">
        <v>1802</v>
      </c>
      <c r="P191" s="255">
        <v>720000</v>
      </c>
      <c r="Q191" s="255"/>
      <c r="R191" s="74"/>
      <c r="T191" s="74"/>
      <c r="U191" s="74"/>
      <c r="V191" s="193"/>
      <c r="W191" s="193">
        <f t="shared" si="4"/>
        <v>3</v>
      </c>
    </row>
    <row r="192" spans="1:23" ht="30">
      <c r="A192">
        <f t="shared" si="5"/>
        <v>185</v>
      </c>
      <c r="B192" s="250">
        <v>3</v>
      </c>
      <c r="C192" s="269" t="s">
        <v>1794</v>
      </c>
      <c r="D192" s="250" t="s">
        <v>1874</v>
      </c>
      <c r="E192" s="269" t="s">
        <v>1892</v>
      </c>
      <c r="F192" s="252" t="s">
        <v>564</v>
      </c>
      <c r="G192" s="252" t="s">
        <v>395</v>
      </c>
      <c r="H192" s="142" t="s">
        <v>394</v>
      </c>
      <c r="I192" s="137">
        <v>11</v>
      </c>
      <c r="J192" s="252"/>
      <c r="K192" s="79" t="s">
        <v>1815</v>
      </c>
      <c r="L192" s="256" t="s">
        <v>1893</v>
      </c>
      <c r="M192" s="257" t="s">
        <v>1892</v>
      </c>
      <c r="N192" s="284">
        <v>6</v>
      </c>
      <c r="O192" s="297" t="s">
        <v>1802</v>
      </c>
      <c r="P192" s="255">
        <v>6280000</v>
      </c>
      <c r="Q192" s="255">
        <v>2826329</v>
      </c>
      <c r="R192" s="74"/>
      <c r="T192" s="74"/>
      <c r="U192" s="74"/>
      <c r="V192" s="193"/>
      <c r="W192" s="193">
        <f t="shared" si="4"/>
        <v>3</v>
      </c>
    </row>
    <row r="193" spans="1:23">
      <c r="A193">
        <f t="shared" si="5"/>
        <v>186</v>
      </c>
      <c r="B193" s="250">
        <v>3</v>
      </c>
      <c r="C193" s="269" t="s">
        <v>1794</v>
      </c>
      <c r="D193" s="250" t="s">
        <v>1874</v>
      </c>
      <c r="E193" s="269" t="s">
        <v>1894</v>
      </c>
      <c r="F193" s="252" t="s">
        <v>564</v>
      </c>
      <c r="G193" s="252" t="s">
        <v>395</v>
      </c>
      <c r="H193" s="142" t="s">
        <v>394</v>
      </c>
      <c r="I193" s="137">
        <v>11</v>
      </c>
      <c r="J193" s="252"/>
      <c r="K193" s="79" t="s">
        <v>1815</v>
      </c>
      <c r="L193" s="256" t="s">
        <v>1895</v>
      </c>
      <c r="M193" s="257" t="s">
        <v>1894</v>
      </c>
      <c r="N193" s="284">
        <v>6</v>
      </c>
      <c r="O193" s="297" t="s">
        <v>1802</v>
      </c>
      <c r="P193" s="255">
        <v>12000000</v>
      </c>
      <c r="Q193" s="255">
        <v>6058853.2800000003</v>
      </c>
      <c r="R193" s="74"/>
      <c r="T193" s="74"/>
      <c r="U193" s="74"/>
      <c r="V193" s="193"/>
      <c r="W193" s="193">
        <f t="shared" si="4"/>
        <v>3</v>
      </c>
    </row>
    <row r="194" spans="1:23">
      <c r="A194">
        <f t="shared" si="5"/>
        <v>187</v>
      </c>
      <c r="B194" s="250">
        <v>3</v>
      </c>
      <c r="C194" s="269" t="s">
        <v>1794</v>
      </c>
      <c r="D194" s="250" t="s">
        <v>1874</v>
      </c>
      <c r="E194" s="269" t="s">
        <v>1896</v>
      </c>
      <c r="F194" s="252" t="s">
        <v>564</v>
      </c>
      <c r="G194" s="252" t="s">
        <v>395</v>
      </c>
      <c r="H194" s="142" t="s">
        <v>394</v>
      </c>
      <c r="I194" s="137">
        <v>11</v>
      </c>
      <c r="J194" s="252"/>
      <c r="K194" s="79" t="s">
        <v>1815</v>
      </c>
      <c r="L194" s="256" t="s">
        <v>1897</v>
      </c>
      <c r="M194" s="257" t="s">
        <v>1896</v>
      </c>
      <c r="N194" s="284">
        <v>6</v>
      </c>
      <c r="O194" s="297" t="s">
        <v>1802</v>
      </c>
      <c r="P194" s="255">
        <v>2400000</v>
      </c>
      <c r="Q194" s="255"/>
      <c r="R194" s="74"/>
      <c r="T194" s="74"/>
      <c r="U194" s="74"/>
      <c r="V194" s="193"/>
      <c r="W194" s="193">
        <f t="shared" si="4"/>
        <v>3</v>
      </c>
    </row>
    <row r="195" spans="1:23" ht="45">
      <c r="A195">
        <f t="shared" si="5"/>
        <v>188</v>
      </c>
      <c r="B195" s="250">
        <v>3</v>
      </c>
      <c r="C195" s="269" t="s">
        <v>1794</v>
      </c>
      <c r="D195" s="250" t="s">
        <v>1874</v>
      </c>
      <c r="E195" s="269" t="s">
        <v>1898</v>
      </c>
      <c r="F195" s="252" t="s">
        <v>564</v>
      </c>
      <c r="G195" s="252" t="s">
        <v>395</v>
      </c>
      <c r="H195" s="142" t="s">
        <v>394</v>
      </c>
      <c r="I195" s="137">
        <v>11</v>
      </c>
      <c r="J195" s="252"/>
      <c r="K195" s="79" t="s">
        <v>1815</v>
      </c>
      <c r="L195" s="256" t="s">
        <v>1899</v>
      </c>
      <c r="M195" s="257" t="s">
        <v>1898</v>
      </c>
      <c r="N195" s="284">
        <v>1</v>
      </c>
      <c r="O195" s="297" t="s">
        <v>1802</v>
      </c>
      <c r="P195" s="255">
        <v>25000000</v>
      </c>
      <c r="Q195" s="255">
        <v>4824298</v>
      </c>
      <c r="R195" s="74"/>
      <c r="T195" s="74"/>
      <c r="U195" s="74"/>
      <c r="V195" s="193"/>
      <c r="W195" s="193">
        <f t="shared" si="4"/>
        <v>3</v>
      </c>
    </row>
    <row r="196" spans="1:23" ht="45">
      <c r="A196">
        <f t="shared" si="5"/>
        <v>189</v>
      </c>
      <c r="B196" s="250">
        <v>3</v>
      </c>
      <c r="C196" s="269" t="s">
        <v>1794</v>
      </c>
      <c r="D196" s="250" t="s">
        <v>1874</v>
      </c>
      <c r="E196" s="269" t="s">
        <v>1898</v>
      </c>
      <c r="F196" s="252" t="s">
        <v>564</v>
      </c>
      <c r="G196" s="252" t="s">
        <v>395</v>
      </c>
      <c r="H196" s="142" t="s">
        <v>394</v>
      </c>
      <c r="I196" s="137">
        <v>11</v>
      </c>
      <c r="J196" s="252"/>
      <c r="K196" s="79" t="s">
        <v>1815</v>
      </c>
      <c r="L196" s="256" t="s">
        <v>1899</v>
      </c>
      <c r="M196" s="257" t="s">
        <v>1898</v>
      </c>
      <c r="N196" s="284">
        <v>9</v>
      </c>
      <c r="O196" s="297" t="s">
        <v>1802</v>
      </c>
      <c r="P196" s="255">
        <v>20000000</v>
      </c>
      <c r="Q196" s="255"/>
      <c r="R196" s="74"/>
      <c r="T196" s="74"/>
      <c r="U196" s="74"/>
      <c r="V196" s="193"/>
      <c r="W196" s="193">
        <f t="shared" si="4"/>
        <v>3</v>
      </c>
    </row>
    <row r="197" spans="1:23" ht="30">
      <c r="A197">
        <f t="shared" si="5"/>
        <v>190</v>
      </c>
      <c r="B197" s="250">
        <v>3</v>
      </c>
      <c r="C197" s="269" t="s">
        <v>1794</v>
      </c>
      <c r="D197" s="250" t="s">
        <v>1874</v>
      </c>
      <c r="E197" s="269" t="s">
        <v>1900</v>
      </c>
      <c r="F197" s="252" t="s">
        <v>564</v>
      </c>
      <c r="G197" s="252" t="s">
        <v>395</v>
      </c>
      <c r="H197" s="142" t="s">
        <v>394</v>
      </c>
      <c r="I197" s="137">
        <v>11</v>
      </c>
      <c r="J197" s="252"/>
      <c r="K197" s="79" t="s">
        <v>1815</v>
      </c>
      <c r="L197" s="256" t="s">
        <v>1901</v>
      </c>
      <c r="M197" s="257" t="s">
        <v>1900</v>
      </c>
      <c r="N197" s="284">
        <v>1</v>
      </c>
      <c r="O197" s="297" t="s">
        <v>1802</v>
      </c>
      <c r="P197" s="255">
        <v>3000000</v>
      </c>
      <c r="Q197" s="255"/>
      <c r="R197" s="74"/>
      <c r="T197" s="74"/>
      <c r="U197" s="74"/>
      <c r="V197" s="193"/>
      <c r="W197" s="193">
        <f t="shared" si="4"/>
        <v>3</v>
      </c>
    </row>
    <row r="198" spans="1:23">
      <c r="A198">
        <f t="shared" si="5"/>
        <v>191</v>
      </c>
      <c r="B198" s="250">
        <v>3</v>
      </c>
      <c r="C198" s="269" t="s">
        <v>1794</v>
      </c>
      <c r="D198" s="250" t="s">
        <v>1902</v>
      </c>
      <c r="E198" s="269" t="s">
        <v>1903</v>
      </c>
      <c r="F198" s="252">
        <v>421</v>
      </c>
      <c r="G198" s="252" t="s">
        <v>369</v>
      </c>
      <c r="H198" s="142" t="s">
        <v>368</v>
      </c>
      <c r="I198" s="137">
        <v>5</v>
      </c>
      <c r="J198" s="252" t="s">
        <v>470</v>
      </c>
      <c r="K198" s="79" t="s">
        <v>371</v>
      </c>
      <c r="L198" s="256"/>
      <c r="M198" s="257"/>
      <c r="N198" s="284">
        <v>1</v>
      </c>
      <c r="O198" s="297" t="s">
        <v>1854</v>
      </c>
      <c r="P198" s="255">
        <v>13500000</v>
      </c>
      <c r="Q198" s="255">
        <v>2388681.6</v>
      </c>
      <c r="R198" s="74"/>
      <c r="T198" s="74"/>
      <c r="U198" s="74"/>
      <c r="V198" s="193"/>
      <c r="W198" s="193">
        <f t="shared" si="4"/>
        <v>3</v>
      </c>
    </row>
    <row r="199" spans="1:23">
      <c r="A199">
        <f t="shared" si="5"/>
        <v>192</v>
      </c>
      <c r="B199" s="250">
        <v>3</v>
      </c>
      <c r="C199" s="269" t="s">
        <v>1794</v>
      </c>
      <c r="D199" s="250" t="s">
        <v>1902</v>
      </c>
      <c r="E199" s="269" t="s">
        <v>1903</v>
      </c>
      <c r="F199" s="252">
        <v>421</v>
      </c>
      <c r="G199" s="252" t="s">
        <v>369</v>
      </c>
      <c r="H199" s="142" t="s">
        <v>368</v>
      </c>
      <c r="I199" s="137">
        <v>5</v>
      </c>
      <c r="J199" s="252" t="s">
        <v>470</v>
      </c>
      <c r="K199" s="79" t="s">
        <v>371</v>
      </c>
      <c r="L199" s="256"/>
      <c r="M199" s="257"/>
      <c r="N199" s="284">
        <v>1</v>
      </c>
      <c r="O199" s="297" t="s">
        <v>1785</v>
      </c>
      <c r="P199" s="255">
        <v>1500000</v>
      </c>
      <c r="Q199" s="255">
        <v>680000</v>
      </c>
      <c r="R199" s="74"/>
      <c r="T199" s="74"/>
      <c r="U199" s="74"/>
      <c r="V199" s="193"/>
      <c r="W199" s="193">
        <f t="shared" si="4"/>
        <v>3</v>
      </c>
    </row>
    <row r="200" spans="1:23">
      <c r="A200">
        <f t="shared" si="5"/>
        <v>193</v>
      </c>
      <c r="B200" s="250">
        <v>3</v>
      </c>
      <c r="C200" s="269" t="s">
        <v>1794</v>
      </c>
      <c r="D200" s="250" t="s">
        <v>1904</v>
      </c>
      <c r="E200" s="269" t="s">
        <v>1905</v>
      </c>
      <c r="F200" s="252">
        <v>560</v>
      </c>
      <c r="G200" s="252" t="s">
        <v>374</v>
      </c>
      <c r="H200" s="142" t="s">
        <v>373</v>
      </c>
      <c r="I200" s="137">
        <v>6</v>
      </c>
      <c r="J200" s="252" t="s">
        <v>472</v>
      </c>
      <c r="K200" s="79" t="s">
        <v>376</v>
      </c>
      <c r="L200" s="256"/>
      <c r="M200" s="257"/>
      <c r="N200" s="284">
        <v>1</v>
      </c>
      <c r="O200" s="297" t="s">
        <v>1800</v>
      </c>
      <c r="P200" s="255">
        <v>6000000</v>
      </c>
      <c r="Q200" s="255">
        <v>200192.4</v>
      </c>
      <c r="R200" s="74"/>
      <c r="T200" s="74"/>
      <c r="U200" s="74"/>
      <c r="V200" s="193"/>
      <c r="W200" s="193">
        <f t="shared" si="4"/>
        <v>3</v>
      </c>
    </row>
    <row r="201" spans="1:23">
      <c r="A201">
        <f t="shared" si="5"/>
        <v>194</v>
      </c>
      <c r="B201" s="250">
        <v>3</v>
      </c>
      <c r="C201" s="269" t="s">
        <v>1794</v>
      </c>
      <c r="D201" s="250" t="s">
        <v>1904</v>
      </c>
      <c r="E201" s="269" t="s">
        <v>1905</v>
      </c>
      <c r="F201" s="252">
        <v>560</v>
      </c>
      <c r="G201" s="252" t="s">
        <v>374</v>
      </c>
      <c r="H201" s="142" t="s">
        <v>373</v>
      </c>
      <c r="I201" s="137">
        <v>6</v>
      </c>
      <c r="J201" s="252" t="s">
        <v>472</v>
      </c>
      <c r="K201" s="79" t="s">
        <v>376</v>
      </c>
      <c r="L201" s="256"/>
      <c r="M201" s="257"/>
      <c r="N201" s="284">
        <v>1</v>
      </c>
      <c r="O201" s="297" t="s">
        <v>1788</v>
      </c>
      <c r="P201" s="255">
        <v>2000000</v>
      </c>
      <c r="Q201" s="255"/>
      <c r="R201" s="74"/>
      <c r="T201" s="74"/>
      <c r="U201" s="74"/>
      <c r="V201" s="193"/>
      <c r="W201" s="193">
        <f t="shared" ref="W201:W264" si="6">+LEN(O201)</f>
        <v>3</v>
      </c>
    </row>
    <row r="202" spans="1:23">
      <c r="A202">
        <f t="shared" ref="A202:A265" si="7">+IF(O202&gt;0,+A201+1,0)</f>
        <v>195</v>
      </c>
      <c r="B202" s="250">
        <v>3</v>
      </c>
      <c r="C202" s="269" t="s">
        <v>1794</v>
      </c>
      <c r="D202" s="250" t="s">
        <v>1904</v>
      </c>
      <c r="E202" s="269" t="s">
        <v>1905</v>
      </c>
      <c r="F202" s="252">
        <v>560</v>
      </c>
      <c r="G202" s="252" t="s">
        <v>374</v>
      </c>
      <c r="H202" s="142" t="s">
        <v>373</v>
      </c>
      <c r="I202" s="137">
        <v>6</v>
      </c>
      <c r="J202" s="252" t="s">
        <v>472</v>
      </c>
      <c r="K202" s="79" t="s">
        <v>376</v>
      </c>
      <c r="L202" s="256"/>
      <c r="M202" s="257"/>
      <c r="N202" s="284">
        <v>1</v>
      </c>
      <c r="O202" s="297" t="s">
        <v>1807</v>
      </c>
      <c r="P202" s="255">
        <v>5500000</v>
      </c>
      <c r="Q202" s="255">
        <v>2650942.88</v>
      </c>
      <c r="R202" s="74"/>
      <c r="T202" s="74"/>
      <c r="U202" s="74"/>
      <c r="V202" s="193"/>
      <c r="W202" s="193">
        <f t="shared" si="6"/>
        <v>3</v>
      </c>
    </row>
    <row r="203" spans="1:23">
      <c r="A203">
        <f t="shared" si="7"/>
        <v>196</v>
      </c>
      <c r="B203" s="250">
        <v>3</v>
      </c>
      <c r="C203" s="269" t="s">
        <v>1794</v>
      </c>
      <c r="D203" s="250" t="s">
        <v>1906</v>
      </c>
      <c r="E203" s="269" t="s">
        <v>1907</v>
      </c>
      <c r="F203" s="252">
        <v>700</v>
      </c>
      <c r="G203" s="252" t="s">
        <v>406</v>
      </c>
      <c r="H203" s="142" t="s">
        <v>405</v>
      </c>
      <c r="I203" s="137">
        <v>12</v>
      </c>
      <c r="J203" s="252" t="s">
        <v>528</v>
      </c>
      <c r="K203" s="79" t="s">
        <v>408</v>
      </c>
      <c r="L203" s="256"/>
      <c r="M203" s="257"/>
      <c r="N203" s="284">
        <v>1</v>
      </c>
      <c r="O203" s="297" t="s">
        <v>1840</v>
      </c>
      <c r="P203" s="255">
        <v>11500000</v>
      </c>
      <c r="Q203" s="255">
        <v>4993119.5199999996</v>
      </c>
      <c r="R203" s="74"/>
      <c r="T203" s="74"/>
      <c r="U203" s="74"/>
      <c r="V203" s="193"/>
      <c r="W203" s="193">
        <f t="shared" si="6"/>
        <v>3</v>
      </c>
    </row>
    <row r="204" spans="1:23" ht="30">
      <c r="A204">
        <f t="shared" si="7"/>
        <v>197</v>
      </c>
      <c r="B204" s="250">
        <v>3</v>
      </c>
      <c r="C204" s="269" t="s">
        <v>1794</v>
      </c>
      <c r="D204" s="250" t="s">
        <v>1906</v>
      </c>
      <c r="E204" s="269" t="s">
        <v>1908</v>
      </c>
      <c r="F204" s="252">
        <v>700</v>
      </c>
      <c r="G204" s="252" t="s">
        <v>406</v>
      </c>
      <c r="H204" s="142" t="s">
        <v>405</v>
      </c>
      <c r="I204" s="137">
        <v>12</v>
      </c>
      <c r="J204" s="252"/>
      <c r="K204" s="79" t="s">
        <v>1815</v>
      </c>
      <c r="L204" s="256" t="s">
        <v>1909</v>
      </c>
      <c r="M204" s="257" t="s">
        <v>1908</v>
      </c>
      <c r="N204" s="284">
        <v>1</v>
      </c>
      <c r="O204" s="297" t="s">
        <v>1806</v>
      </c>
      <c r="P204" s="255">
        <v>17000000</v>
      </c>
      <c r="Q204" s="255"/>
      <c r="R204" s="74"/>
      <c r="T204" s="74"/>
      <c r="U204" s="74"/>
      <c r="V204" s="193"/>
      <c r="W204" s="193">
        <f t="shared" si="6"/>
        <v>3</v>
      </c>
    </row>
    <row r="205" spans="1:23">
      <c r="A205">
        <f t="shared" si="7"/>
        <v>198</v>
      </c>
      <c r="B205" s="250">
        <v>3</v>
      </c>
      <c r="C205" s="269" t="s">
        <v>1794</v>
      </c>
      <c r="D205" s="250" t="s">
        <v>1910</v>
      </c>
      <c r="E205" s="269" t="s">
        <v>366</v>
      </c>
      <c r="F205" s="252">
        <v>473</v>
      </c>
      <c r="G205" s="252" t="s">
        <v>365</v>
      </c>
      <c r="H205" s="142" t="s">
        <v>364</v>
      </c>
      <c r="I205" s="137">
        <v>4</v>
      </c>
      <c r="J205" s="252" t="s">
        <v>526</v>
      </c>
      <c r="K205" s="79" t="s">
        <v>366</v>
      </c>
      <c r="L205" s="256"/>
      <c r="M205" s="257"/>
      <c r="N205" s="284">
        <v>1</v>
      </c>
      <c r="O205" s="297" t="s">
        <v>1780</v>
      </c>
      <c r="P205" s="255">
        <v>6650000</v>
      </c>
      <c r="Q205" s="255">
        <v>5944326.4699999997</v>
      </c>
      <c r="R205" s="74"/>
      <c r="T205" s="74"/>
      <c r="U205" s="74"/>
      <c r="V205" s="193"/>
      <c r="W205" s="193">
        <f t="shared" si="6"/>
        <v>3</v>
      </c>
    </row>
    <row r="206" spans="1:23">
      <c r="A206">
        <f t="shared" si="7"/>
        <v>199</v>
      </c>
      <c r="B206" s="250">
        <v>3</v>
      </c>
      <c r="C206" s="269" t="s">
        <v>1794</v>
      </c>
      <c r="D206" s="250" t="s">
        <v>1910</v>
      </c>
      <c r="E206" s="269" t="s">
        <v>366</v>
      </c>
      <c r="F206" s="252">
        <v>473</v>
      </c>
      <c r="G206" s="252" t="s">
        <v>365</v>
      </c>
      <c r="H206" s="142" t="s">
        <v>364</v>
      </c>
      <c r="I206" s="137">
        <v>4</v>
      </c>
      <c r="J206" s="252" t="s">
        <v>526</v>
      </c>
      <c r="K206" s="79" t="s">
        <v>366</v>
      </c>
      <c r="L206" s="256"/>
      <c r="M206" s="257"/>
      <c r="N206" s="284">
        <v>1</v>
      </c>
      <c r="O206" s="297" t="s">
        <v>1781</v>
      </c>
      <c r="P206" s="255">
        <v>1130000</v>
      </c>
      <c r="Q206" s="255">
        <v>989730.39</v>
      </c>
      <c r="R206" s="74"/>
      <c r="T206" s="74"/>
      <c r="U206" s="74"/>
      <c r="V206" s="193"/>
      <c r="W206" s="193">
        <f t="shared" si="6"/>
        <v>3</v>
      </c>
    </row>
    <row r="207" spans="1:23">
      <c r="A207">
        <f t="shared" si="7"/>
        <v>200</v>
      </c>
      <c r="B207" s="250">
        <v>3</v>
      </c>
      <c r="C207" s="269" t="s">
        <v>1794</v>
      </c>
      <c r="D207" s="250" t="s">
        <v>1910</v>
      </c>
      <c r="E207" s="269" t="s">
        <v>366</v>
      </c>
      <c r="F207" s="252">
        <v>473</v>
      </c>
      <c r="G207" s="252" t="s">
        <v>365</v>
      </c>
      <c r="H207" s="142" t="s">
        <v>364</v>
      </c>
      <c r="I207" s="137">
        <v>4</v>
      </c>
      <c r="J207" s="252" t="s">
        <v>526</v>
      </c>
      <c r="K207" s="79" t="s">
        <v>366</v>
      </c>
      <c r="L207" s="256"/>
      <c r="M207" s="257"/>
      <c r="N207" s="284">
        <v>1</v>
      </c>
      <c r="O207" s="297" t="s">
        <v>1798</v>
      </c>
      <c r="P207" s="255">
        <v>180000</v>
      </c>
      <c r="Q207" s="255"/>
      <c r="R207" s="74"/>
      <c r="T207" s="74"/>
      <c r="U207" s="74"/>
      <c r="V207" s="193"/>
      <c r="W207" s="193">
        <f t="shared" si="6"/>
        <v>3</v>
      </c>
    </row>
    <row r="208" spans="1:23">
      <c r="A208">
        <f t="shared" si="7"/>
        <v>201</v>
      </c>
      <c r="B208" s="250">
        <v>3</v>
      </c>
      <c r="C208" s="269" t="s">
        <v>1794</v>
      </c>
      <c r="D208" s="250" t="s">
        <v>1910</v>
      </c>
      <c r="E208" s="269" t="s">
        <v>366</v>
      </c>
      <c r="F208" s="252">
        <v>473</v>
      </c>
      <c r="G208" s="252" t="s">
        <v>365</v>
      </c>
      <c r="H208" s="142" t="s">
        <v>364</v>
      </c>
      <c r="I208" s="137">
        <v>4</v>
      </c>
      <c r="J208" s="252" t="s">
        <v>526</v>
      </c>
      <c r="K208" s="79" t="s">
        <v>366</v>
      </c>
      <c r="L208" s="256"/>
      <c r="M208" s="257"/>
      <c r="N208" s="284">
        <v>1</v>
      </c>
      <c r="O208" s="297" t="s">
        <v>1782</v>
      </c>
      <c r="P208" s="255">
        <v>250000</v>
      </c>
      <c r="Q208" s="255">
        <v>55348.65</v>
      </c>
      <c r="R208" s="74"/>
      <c r="T208" s="74"/>
      <c r="U208" s="74"/>
      <c r="V208" s="193"/>
      <c r="W208" s="193">
        <f t="shared" si="6"/>
        <v>3</v>
      </c>
    </row>
    <row r="209" spans="1:23">
      <c r="A209">
        <f t="shared" si="7"/>
        <v>202</v>
      </c>
      <c r="B209" s="250">
        <v>3</v>
      </c>
      <c r="C209" s="269" t="s">
        <v>1794</v>
      </c>
      <c r="D209" s="250" t="s">
        <v>1910</v>
      </c>
      <c r="E209" s="269" t="s">
        <v>366</v>
      </c>
      <c r="F209" s="252">
        <v>473</v>
      </c>
      <c r="G209" s="252" t="s">
        <v>365</v>
      </c>
      <c r="H209" s="142" t="s">
        <v>364</v>
      </c>
      <c r="I209" s="137">
        <v>4</v>
      </c>
      <c r="J209" s="252" t="s">
        <v>526</v>
      </c>
      <c r="K209" s="79" t="s">
        <v>366</v>
      </c>
      <c r="L209" s="256"/>
      <c r="M209" s="257"/>
      <c r="N209" s="284">
        <v>1</v>
      </c>
      <c r="O209" s="297" t="s">
        <v>1787</v>
      </c>
      <c r="P209" s="255">
        <v>150000</v>
      </c>
      <c r="Q209" s="255"/>
      <c r="R209" s="74"/>
      <c r="T209" s="74"/>
      <c r="U209" s="74"/>
      <c r="V209" s="193"/>
      <c r="W209" s="193">
        <f t="shared" si="6"/>
        <v>3</v>
      </c>
    </row>
    <row r="210" spans="1:23">
      <c r="A210">
        <f t="shared" si="7"/>
        <v>203</v>
      </c>
      <c r="B210" s="250">
        <v>3</v>
      </c>
      <c r="C210" s="269" t="s">
        <v>1794</v>
      </c>
      <c r="D210" s="250" t="s">
        <v>1910</v>
      </c>
      <c r="E210" s="269" t="s">
        <v>366</v>
      </c>
      <c r="F210" s="252">
        <v>473</v>
      </c>
      <c r="G210" s="252" t="s">
        <v>365</v>
      </c>
      <c r="H210" s="142" t="s">
        <v>364</v>
      </c>
      <c r="I210" s="137">
        <v>4</v>
      </c>
      <c r="J210" s="252" t="s">
        <v>526</v>
      </c>
      <c r="K210" s="79" t="s">
        <v>366</v>
      </c>
      <c r="L210" s="256"/>
      <c r="M210" s="257"/>
      <c r="N210" s="284">
        <v>1</v>
      </c>
      <c r="O210" s="297" t="s">
        <v>1799</v>
      </c>
      <c r="P210" s="255">
        <v>2680000</v>
      </c>
      <c r="Q210" s="255">
        <v>1628369.69</v>
      </c>
      <c r="R210" s="74"/>
      <c r="T210" s="74"/>
      <c r="U210" s="74"/>
      <c r="V210" s="193"/>
      <c r="W210" s="193">
        <f t="shared" si="6"/>
        <v>3</v>
      </c>
    </row>
    <row r="211" spans="1:23">
      <c r="A211">
        <f t="shared" si="7"/>
        <v>204</v>
      </c>
      <c r="B211" s="250">
        <v>3</v>
      </c>
      <c r="C211" s="269" t="s">
        <v>1794</v>
      </c>
      <c r="D211" s="250" t="s">
        <v>1910</v>
      </c>
      <c r="E211" s="269" t="s">
        <v>366</v>
      </c>
      <c r="F211" s="252">
        <v>473</v>
      </c>
      <c r="G211" s="252" t="s">
        <v>365</v>
      </c>
      <c r="H211" s="142" t="s">
        <v>364</v>
      </c>
      <c r="I211" s="137">
        <v>4</v>
      </c>
      <c r="J211" s="252" t="s">
        <v>526</v>
      </c>
      <c r="K211" s="79" t="s">
        <v>366</v>
      </c>
      <c r="L211" s="256"/>
      <c r="M211" s="257"/>
      <c r="N211" s="284">
        <v>1</v>
      </c>
      <c r="O211" s="297" t="s">
        <v>1783</v>
      </c>
      <c r="P211" s="255">
        <v>1200000</v>
      </c>
      <c r="Q211" s="255">
        <v>457832.31</v>
      </c>
      <c r="R211" s="74"/>
      <c r="T211" s="74"/>
      <c r="U211" s="74"/>
      <c r="V211" s="193"/>
      <c r="W211" s="193">
        <f t="shared" si="6"/>
        <v>3</v>
      </c>
    </row>
    <row r="212" spans="1:23">
      <c r="A212">
        <f t="shared" si="7"/>
        <v>205</v>
      </c>
      <c r="B212" s="250">
        <v>3</v>
      </c>
      <c r="C212" s="269" t="s">
        <v>1794</v>
      </c>
      <c r="D212" s="250" t="s">
        <v>1910</v>
      </c>
      <c r="E212" s="269" t="s">
        <v>366</v>
      </c>
      <c r="F212" s="252">
        <v>473</v>
      </c>
      <c r="G212" s="252" t="s">
        <v>365</v>
      </c>
      <c r="H212" s="142" t="s">
        <v>364</v>
      </c>
      <c r="I212" s="137">
        <v>4</v>
      </c>
      <c r="J212" s="252" t="s">
        <v>526</v>
      </c>
      <c r="K212" s="79" t="s">
        <v>366</v>
      </c>
      <c r="L212" s="256"/>
      <c r="M212" s="257"/>
      <c r="N212" s="284">
        <v>1</v>
      </c>
      <c r="O212" s="297" t="s">
        <v>1784</v>
      </c>
      <c r="P212" s="255">
        <v>6960000</v>
      </c>
      <c r="Q212" s="255">
        <v>1879780.5</v>
      </c>
      <c r="R212" s="74"/>
      <c r="T212" s="74"/>
      <c r="U212" s="74"/>
      <c r="V212" s="193"/>
      <c r="W212" s="193">
        <f t="shared" si="6"/>
        <v>3</v>
      </c>
    </row>
    <row r="213" spans="1:23">
      <c r="A213">
        <f t="shared" si="7"/>
        <v>206</v>
      </c>
      <c r="B213" s="250">
        <v>3</v>
      </c>
      <c r="C213" s="269" t="s">
        <v>1794</v>
      </c>
      <c r="D213" s="250" t="s">
        <v>1910</v>
      </c>
      <c r="E213" s="269" t="s">
        <v>366</v>
      </c>
      <c r="F213" s="252">
        <v>473</v>
      </c>
      <c r="G213" s="252" t="s">
        <v>365</v>
      </c>
      <c r="H213" s="142" t="s">
        <v>364</v>
      </c>
      <c r="I213" s="137">
        <v>4</v>
      </c>
      <c r="J213" s="252" t="s">
        <v>526</v>
      </c>
      <c r="K213" s="79" t="s">
        <v>366</v>
      </c>
      <c r="L213" s="256"/>
      <c r="M213" s="257"/>
      <c r="N213" s="284">
        <v>1</v>
      </c>
      <c r="O213" s="297" t="s">
        <v>1800</v>
      </c>
      <c r="P213" s="255">
        <v>150000</v>
      </c>
      <c r="Q213" s="255"/>
      <c r="R213" s="74"/>
      <c r="T213" s="74"/>
      <c r="U213" s="74"/>
      <c r="V213" s="193"/>
      <c r="W213" s="193">
        <f t="shared" si="6"/>
        <v>3</v>
      </c>
    </row>
    <row r="214" spans="1:23">
      <c r="A214">
        <f t="shared" si="7"/>
        <v>207</v>
      </c>
      <c r="B214" s="250">
        <v>3</v>
      </c>
      <c r="C214" s="269" t="s">
        <v>1794</v>
      </c>
      <c r="D214" s="250" t="s">
        <v>1910</v>
      </c>
      <c r="E214" s="269" t="s">
        <v>366</v>
      </c>
      <c r="F214" s="252">
        <v>473</v>
      </c>
      <c r="G214" s="252" t="s">
        <v>365</v>
      </c>
      <c r="H214" s="142" t="s">
        <v>364</v>
      </c>
      <c r="I214" s="137">
        <v>4</v>
      </c>
      <c r="J214" s="252" t="s">
        <v>526</v>
      </c>
      <c r="K214" s="79" t="s">
        <v>366</v>
      </c>
      <c r="L214" s="256"/>
      <c r="M214" s="257"/>
      <c r="N214" s="284">
        <v>1</v>
      </c>
      <c r="O214" s="297" t="s">
        <v>1788</v>
      </c>
      <c r="P214" s="255">
        <v>150000</v>
      </c>
      <c r="Q214" s="255">
        <v>60944.5</v>
      </c>
      <c r="R214" s="74"/>
      <c r="T214" s="74"/>
      <c r="U214" s="74"/>
      <c r="V214" s="193"/>
      <c r="W214" s="193">
        <f t="shared" si="6"/>
        <v>3</v>
      </c>
    </row>
    <row r="215" spans="1:23">
      <c r="A215">
        <f t="shared" si="7"/>
        <v>208</v>
      </c>
      <c r="B215" s="250">
        <v>3</v>
      </c>
      <c r="C215" s="269" t="s">
        <v>1794</v>
      </c>
      <c r="D215" s="250" t="s">
        <v>1910</v>
      </c>
      <c r="E215" s="269" t="s">
        <v>366</v>
      </c>
      <c r="F215" s="252">
        <v>473</v>
      </c>
      <c r="G215" s="252" t="s">
        <v>365</v>
      </c>
      <c r="H215" s="142" t="s">
        <v>364</v>
      </c>
      <c r="I215" s="137">
        <v>4</v>
      </c>
      <c r="J215" s="252" t="s">
        <v>526</v>
      </c>
      <c r="K215" s="79" t="s">
        <v>366</v>
      </c>
      <c r="L215" s="256"/>
      <c r="M215" s="257"/>
      <c r="N215" s="284">
        <v>1</v>
      </c>
      <c r="O215" s="297" t="s">
        <v>1806</v>
      </c>
      <c r="P215" s="255">
        <v>8500000</v>
      </c>
      <c r="Q215" s="255">
        <v>5095040.12</v>
      </c>
      <c r="R215" s="74"/>
      <c r="T215" s="74"/>
      <c r="U215" s="74"/>
      <c r="V215" s="193"/>
      <c r="W215" s="193">
        <f t="shared" si="6"/>
        <v>3</v>
      </c>
    </row>
    <row r="216" spans="1:23">
      <c r="A216">
        <f t="shared" si="7"/>
        <v>209</v>
      </c>
      <c r="B216" s="250">
        <v>3</v>
      </c>
      <c r="C216" s="269" t="s">
        <v>1794</v>
      </c>
      <c r="D216" s="250" t="s">
        <v>1910</v>
      </c>
      <c r="E216" s="269" t="s">
        <v>366</v>
      </c>
      <c r="F216" s="252">
        <v>473</v>
      </c>
      <c r="G216" s="252" t="s">
        <v>365</v>
      </c>
      <c r="H216" s="142" t="s">
        <v>364</v>
      </c>
      <c r="I216" s="137">
        <v>4</v>
      </c>
      <c r="J216" s="252" t="s">
        <v>526</v>
      </c>
      <c r="K216" s="79" t="s">
        <v>366</v>
      </c>
      <c r="L216" s="256"/>
      <c r="M216" s="257"/>
      <c r="N216" s="284">
        <v>1</v>
      </c>
      <c r="O216" s="297" t="s">
        <v>1807</v>
      </c>
      <c r="P216" s="255">
        <v>300000</v>
      </c>
      <c r="Q216" s="255">
        <v>48370</v>
      </c>
      <c r="R216" s="74"/>
      <c r="T216" s="74"/>
      <c r="U216" s="74"/>
      <c r="V216" s="193"/>
      <c r="W216" s="193">
        <f t="shared" si="6"/>
        <v>3</v>
      </c>
    </row>
    <row r="217" spans="1:23">
      <c r="A217">
        <f t="shared" si="7"/>
        <v>210</v>
      </c>
      <c r="B217" s="250">
        <v>3</v>
      </c>
      <c r="C217" s="269" t="s">
        <v>1794</v>
      </c>
      <c r="D217" s="250" t="s">
        <v>1910</v>
      </c>
      <c r="E217" s="269" t="s">
        <v>367</v>
      </c>
      <c r="F217" s="252">
        <v>473</v>
      </c>
      <c r="G217" s="252" t="s">
        <v>365</v>
      </c>
      <c r="H217" s="142" t="s">
        <v>364</v>
      </c>
      <c r="I217" s="137">
        <v>4</v>
      </c>
      <c r="J217" s="252" t="s">
        <v>527</v>
      </c>
      <c r="K217" s="79" t="s">
        <v>367</v>
      </c>
      <c r="L217" s="256"/>
      <c r="M217" s="257"/>
      <c r="N217" s="284">
        <v>1</v>
      </c>
      <c r="O217" s="297" t="s">
        <v>1854</v>
      </c>
      <c r="P217" s="255">
        <v>2900000</v>
      </c>
      <c r="Q217" s="255">
        <v>2100000</v>
      </c>
      <c r="R217" s="74"/>
      <c r="T217" s="74"/>
      <c r="U217" s="74"/>
      <c r="V217" s="193"/>
      <c r="W217" s="193">
        <f t="shared" si="6"/>
        <v>3</v>
      </c>
    </row>
    <row r="218" spans="1:23">
      <c r="A218">
        <f t="shared" si="7"/>
        <v>211</v>
      </c>
      <c r="B218" s="250">
        <v>4</v>
      </c>
      <c r="C218" s="269" t="s">
        <v>1911</v>
      </c>
      <c r="D218" s="250" t="s">
        <v>1912</v>
      </c>
      <c r="E218" s="269" t="s">
        <v>1911</v>
      </c>
      <c r="F218" s="252">
        <v>330</v>
      </c>
      <c r="G218" s="252" t="s">
        <v>426</v>
      </c>
      <c r="H218" s="142" t="s">
        <v>425</v>
      </c>
      <c r="I218" s="137">
        <v>15</v>
      </c>
      <c r="J218" s="252" t="s">
        <v>482</v>
      </c>
      <c r="K218" s="79" t="s">
        <v>431</v>
      </c>
      <c r="L218" s="256"/>
      <c r="M218" s="257"/>
      <c r="N218" s="284">
        <v>1</v>
      </c>
      <c r="O218" s="297" t="s">
        <v>1780</v>
      </c>
      <c r="P218" s="255">
        <v>9000000</v>
      </c>
      <c r="Q218" s="255">
        <v>7235722.7400000002</v>
      </c>
      <c r="R218" s="74"/>
      <c r="T218" s="74"/>
      <c r="U218" s="74"/>
      <c r="V218" s="193"/>
      <c r="W218" s="193">
        <f t="shared" si="6"/>
        <v>3</v>
      </c>
    </row>
    <row r="219" spans="1:23">
      <c r="A219">
        <f t="shared" si="7"/>
        <v>212</v>
      </c>
      <c r="B219" s="250">
        <v>4</v>
      </c>
      <c r="C219" s="269" t="s">
        <v>1911</v>
      </c>
      <c r="D219" s="250" t="s">
        <v>1912</v>
      </c>
      <c r="E219" s="269" t="s">
        <v>1911</v>
      </c>
      <c r="F219" s="252">
        <v>330</v>
      </c>
      <c r="G219" s="252" t="s">
        <v>426</v>
      </c>
      <c r="H219" s="142" t="s">
        <v>425</v>
      </c>
      <c r="I219" s="137">
        <v>15</v>
      </c>
      <c r="J219" s="252" t="s">
        <v>482</v>
      </c>
      <c r="K219" s="79" t="s">
        <v>431</v>
      </c>
      <c r="L219" s="256"/>
      <c r="M219" s="257"/>
      <c r="N219" s="284">
        <v>1</v>
      </c>
      <c r="O219" s="297" t="s">
        <v>1781</v>
      </c>
      <c r="P219" s="255">
        <v>1700000</v>
      </c>
      <c r="Q219" s="255">
        <v>1204493.27</v>
      </c>
      <c r="R219" s="74"/>
      <c r="T219" s="74"/>
      <c r="U219" s="74"/>
      <c r="V219" s="193"/>
      <c r="W219" s="193">
        <f t="shared" si="6"/>
        <v>3</v>
      </c>
    </row>
    <row r="220" spans="1:23">
      <c r="A220">
        <f t="shared" si="7"/>
        <v>213</v>
      </c>
      <c r="B220" s="250">
        <v>4</v>
      </c>
      <c r="C220" s="269" t="s">
        <v>1911</v>
      </c>
      <c r="D220" s="250" t="s">
        <v>1912</v>
      </c>
      <c r="E220" s="269" t="s">
        <v>1911</v>
      </c>
      <c r="F220" s="252">
        <v>330</v>
      </c>
      <c r="G220" s="252" t="s">
        <v>426</v>
      </c>
      <c r="H220" s="142" t="s">
        <v>425</v>
      </c>
      <c r="I220" s="137">
        <v>15</v>
      </c>
      <c r="J220" s="252" t="s">
        <v>482</v>
      </c>
      <c r="K220" s="79" t="s">
        <v>431</v>
      </c>
      <c r="L220" s="256"/>
      <c r="M220" s="257"/>
      <c r="N220" s="284">
        <v>1</v>
      </c>
      <c r="O220" s="297" t="s">
        <v>1798</v>
      </c>
      <c r="P220" s="255">
        <v>60000</v>
      </c>
      <c r="Q220" s="255">
        <v>59740</v>
      </c>
      <c r="R220" s="74"/>
      <c r="T220" s="74"/>
      <c r="U220" s="74"/>
      <c r="V220" s="193"/>
      <c r="W220" s="193">
        <f t="shared" si="6"/>
        <v>3</v>
      </c>
    </row>
    <row r="221" spans="1:23">
      <c r="A221">
        <f t="shared" si="7"/>
        <v>214</v>
      </c>
      <c r="B221" s="250">
        <v>4</v>
      </c>
      <c r="C221" s="269" t="s">
        <v>1911</v>
      </c>
      <c r="D221" s="250" t="s">
        <v>1912</v>
      </c>
      <c r="E221" s="269" t="s">
        <v>1911</v>
      </c>
      <c r="F221" s="252">
        <v>330</v>
      </c>
      <c r="G221" s="252" t="s">
        <v>426</v>
      </c>
      <c r="H221" s="142" t="s">
        <v>425</v>
      </c>
      <c r="I221" s="137">
        <v>15</v>
      </c>
      <c r="J221" s="252" t="s">
        <v>482</v>
      </c>
      <c r="K221" s="79" t="s">
        <v>431</v>
      </c>
      <c r="L221" s="256"/>
      <c r="M221" s="257"/>
      <c r="N221" s="284">
        <v>1</v>
      </c>
      <c r="O221" s="297" t="s">
        <v>1782</v>
      </c>
      <c r="P221" s="255">
        <v>170000</v>
      </c>
      <c r="Q221" s="255">
        <v>129419.65</v>
      </c>
      <c r="R221" s="74"/>
      <c r="T221" s="74"/>
      <c r="U221" s="74"/>
      <c r="V221" s="193"/>
      <c r="W221" s="193">
        <f t="shared" si="6"/>
        <v>3</v>
      </c>
    </row>
    <row r="222" spans="1:23">
      <c r="A222">
        <f t="shared" si="7"/>
        <v>215</v>
      </c>
      <c r="B222" s="250">
        <v>4</v>
      </c>
      <c r="C222" s="269" t="s">
        <v>1911</v>
      </c>
      <c r="D222" s="250" t="s">
        <v>1912</v>
      </c>
      <c r="E222" s="269" t="s">
        <v>1911</v>
      </c>
      <c r="F222" s="252">
        <v>330</v>
      </c>
      <c r="G222" s="252" t="s">
        <v>426</v>
      </c>
      <c r="H222" s="142" t="s">
        <v>425</v>
      </c>
      <c r="I222" s="137">
        <v>15</v>
      </c>
      <c r="J222" s="252" t="s">
        <v>482</v>
      </c>
      <c r="K222" s="79" t="s">
        <v>431</v>
      </c>
      <c r="L222" s="256"/>
      <c r="M222" s="257"/>
      <c r="N222" s="284">
        <v>1</v>
      </c>
      <c r="O222" s="297" t="s">
        <v>1787</v>
      </c>
      <c r="P222" s="255">
        <v>100000</v>
      </c>
      <c r="Q222" s="255">
        <v>0</v>
      </c>
      <c r="R222" s="74"/>
      <c r="T222" s="74"/>
      <c r="U222" s="74"/>
      <c r="V222" s="193"/>
      <c r="W222" s="193">
        <f t="shared" si="6"/>
        <v>3</v>
      </c>
    </row>
    <row r="223" spans="1:23">
      <c r="A223">
        <f t="shared" si="7"/>
        <v>216</v>
      </c>
      <c r="B223" s="250">
        <v>4</v>
      </c>
      <c r="C223" s="269" t="s">
        <v>1911</v>
      </c>
      <c r="D223" s="250" t="s">
        <v>1912</v>
      </c>
      <c r="E223" s="269" t="s">
        <v>1911</v>
      </c>
      <c r="F223" s="252">
        <v>330</v>
      </c>
      <c r="G223" s="252" t="s">
        <v>426</v>
      </c>
      <c r="H223" s="142" t="s">
        <v>425</v>
      </c>
      <c r="I223" s="137">
        <v>15</v>
      </c>
      <c r="J223" s="252" t="s">
        <v>482</v>
      </c>
      <c r="K223" s="79" t="s">
        <v>431</v>
      </c>
      <c r="L223" s="256"/>
      <c r="M223" s="257"/>
      <c r="N223" s="284">
        <v>1</v>
      </c>
      <c r="O223" s="297" t="s">
        <v>1783</v>
      </c>
      <c r="P223" s="255">
        <v>50000</v>
      </c>
      <c r="Q223" s="255">
        <v>1200</v>
      </c>
      <c r="R223" s="74"/>
      <c r="T223" s="74"/>
      <c r="U223" s="74"/>
      <c r="V223" s="193"/>
      <c r="W223" s="193">
        <f t="shared" si="6"/>
        <v>3</v>
      </c>
    </row>
    <row r="224" spans="1:23">
      <c r="A224">
        <f t="shared" si="7"/>
        <v>217</v>
      </c>
      <c r="B224" s="250">
        <v>4</v>
      </c>
      <c r="C224" s="269" t="s">
        <v>1911</v>
      </c>
      <c r="D224" s="250" t="s">
        <v>1912</v>
      </c>
      <c r="E224" s="269" t="s">
        <v>1911</v>
      </c>
      <c r="F224" s="252">
        <v>330</v>
      </c>
      <c r="G224" s="252" t="s">
        <v>426</v>
      </c>
      <c r="H224" s="142" t="s">
        <v>425</v>
      </c>
      <c r="I224" s="137">
        <v>15</v>
      </c>
      <c r="J224" s="252" t="s">
        <v>482</v>
      </c>
      <c r="K224" s="79" t="s">
        <v>431</v>
      </c>
      <c r="L224" s="256"/>
      <c r="M224" s="257"/>
      <c r="N224" s="284">
        <v>1</v>
      </c>
      <c r="O224" s="297" t="s">
        <v>1788</v>
      </c>
      <c r="P224" s="255">
        <v>50000</v>
      </c>
      <c r="Q224" s="255">
        <v>16644</v>
      </c>
      <c r="R224" s="74"/>
      <c r="T224" s="74"/>
      <c r="U224" s="74"/>
      <c r="V224" s="193"/>
      <c r="W224" s="193">
        <f t="shared" si="6"/>
        <v>3</v>
      </c>
    </row>
    <row r="225" spans="1:23">
      <c r="A225">
        <f t="shared" si="7"/>
        <v>218</v>
      </c>
      <c r="B225" s="250">
        <v>3</v>
      </c>
      <c r="C225" s="269" t="s">
        <v>1794</v>
      </c>
      <c r="D225" s="250" t="s">
        <v>1795</v>
      </c>
      <c r="E225" s="269" t="s">
        <v>386</v>
      </c>
      <c r="F225" s="252">
        <v>451</v>
      </c>
      <c r="G225" s="252" t="s">
        <v>383</v>
      </c>
      <c r="H225" s="142" t="s">
        <v>382</v>
      </c>
      <c r="I225" s="137">
        <v>7</v>
      </c>
      <c r="J225" s="252" t="s">
        <v>491</v>
      </c>
      <c r="K225" s="79" t="s">
        <v>386</v>
      </c>
      <c r="L225" s="256"/>
      <c r="M225" s="257"/>
      <c r="N225" s="284">
        <v>1</v>
      </c>
      <c r="O225" s="297" t="s">
        <v>1802</v>
      </c>
      <c r="P225" s="255">
        <v>30000000</v>
      </c>
      <c r="Q225" s="255">
        <v>10046000</v>
      </c>
      <c r="R225" s="74"/>
      <c r="T225" s="74"/>
      <c r="U225" s="74"/>
      <c r="V225" s="193"/>
      <c r="W225" s="193">
        <f t="shared" si="6"/>
        <v>3</v>
      </c>
    </row>
    <row r="226" spans="1:23" ht="45">
      <c r="A226">
        <f t="shared" si="7"/>
        <v>219</v>
      </c>
      <c r="B226" s="250">
        <v>3</v>
      </c>
      <c r="C226" s="269" t="s">
        <v>1794</v>
      </c>
      <c r="D226" s="300" t="s">
        <v>1910</v>
      </c>
      <c r="E226" s="269" t="s">
        <v>1921</v>
      </c>
      <c r="F226" s="252">
        <v>473</v>
      </c>
      <c r="G226" s="252" t="s">
        <v>365</v>
      </c>
      <c r="H226" s="142" t="str">
        <f>IFERROR(+VLOOKUP(G226,'šifarnik Pg-Pa'!O$6:Q$22,2,FALSE),"")</f>
        <v>РАЗВОЈ ТУРИЗМА</v>
      </c>
      <c r="I226" s="137">
        <f>IFERROR(+VLOOKUP($G226,'šifarnik Pg-Pa'!$O$6:$Q$22,3,FALSE),"")</f>
        <v>4</v>
      </c>
      <c r="J226" s="252"/>
      <c r="K226" s="79" t="str">
        <f>IFERROR(+VLOOKUP(J226,'šifarnik Pg-Pa'!O$28:P$150,2,FALSE),"")</f>
        <v/>
      </c>
      <c r="L226" s="256" t="s">
        <v>1923</v>
      </c>
      <c r="M226" s="257" t="s">
        <v>1922</v>
      </c>
      <c r="N226" s="284">
        <v>6</v>
      </c>
      <c r="O226" s="297">
        <v>463</v>
      </c>
      <c r="P226" s="255">
        <v>59389324.799999997</v>
      </c>
      <c r="Q226" s="255">
        <v>59389324.799999997</v>
      </c>
      <c r="R226" s="74"/>
      <c r="T226" s="74"/>
      <c r="U226" s="74"/>
      <c r="V226" s="193"/>
      <c r="W226" s="193">
        <f t="shared" si="6"/>
        <v>3</v>
      </c>
    </row>
    <row r="227" spans="1:23">
      <c r="A227">
        <f t="shared" si="7"/>
        <v>0</v>
      </c>
      <c r="B227" s="250"/>
      <c r="C227" s="269"/>
      <c r="D227" s="300"/>
      <c r="E227" s="269"/>
      <c r="F227" s="252"/>
      <c r="G227" s="252"/>
      <c r="H227" s="142" t="str">
        <f>IFERROR(+VLOOKUP(G227,'šifarnik Pg-Pa'!O$6:Q$22,2,FALSE),"")</f>
        <v/>
      </c>
      <c r="I227" s="137" t="str">
        <f>IFERROR(+VLOOKUP($G227,'šifarnik Pg-Pa'!$O$6:$Q$22,3,FALSE),"")</f>
        <v/>
      </c>
      <c r="J227" s="252"/>
      <c r="K227" s="79" t="str">
        <f>IFERROR(+VLOOKUP(J227,'šifarnik Pg-Pa'!O$28:P$150,2,FALSE),"")</f>
        <v/>
      </c>
      <c r="L227" s="256"/>
      <c r="M227" s="257"/>
      <c r="N227" s="284"/>
      <c r="O227" s="297"/>
      <c r="P227" s="255"/>
      <c r="Q227" s="255"/>
      <c r="R227" s="74"/>
      <c r="T227" s="74"/>
      <c r="U227" s="74"/>
      <c r="V227" s="193"/>
      <c r="W227" s="193">
        <f t="shared" si="6"/>
        <v>0</v>
      </c>
    </row>
    <row r="228" spans="1:23">
      <c r="A228">
        <f t="shared" si="7"/>
        <v>0</v>
      </c>
      <c r="B228" s="250"/>
      <c r="C228" s="269"/>
      <c r="D228" s="300"/>
      <c r="E228" s="269"/>
      <c r="F228" s="252"/>
      <c r="G228" s="252"/>
      <c r="H228" s="142" t="str">
        <f>IFERROR(+VLOOKUP(G228,'šifarnik Pg-Pa'!O$6:Q$22,2,FALSE),"")</f>
        <v/>
      </c>
      <c r="I228" s="137" t="str">
        <f>IFERROR(+VLOOKUP($G228,'šifarnik Pg-Pa'!$O$6:$Q$22,3,FALSE),"")</f>
        <v/>
      </c>
      <c r="J228" s="252"/>
      <c r="K228" s="79" t="str">
        <f>IFERROR(+VLOOKUP(J228,'šifarnik Pg-Pa'!O$28:P$150,2,FALSE),"")</f>
        <v/>
      </c>
      <c r="L228" s="256"/>
      <c r="M228" s="257"/>
      <c r="N228" s="284"/>
      <c r="O228" s="297"/>
      <c r="P228" s="255"/>
      <c r="Q228" s="255"/>
      <c r="R228" s="74"/>
      <c r="T228" s="74"/>
      <c r="U228" s="74"/>
      <c r="V228" s="193"/>
      <c r="W228" s="193">
        <f t="shared" si="6"/>
        <v>0</v>
      </c>
    </row>
    <row r="229" spans="1:23">
      <c r="A229">
        <f t="shared" si="7"/>
        <v>0</v>
      </c>
      <c r="B229" s="250"/>
      <c r="C229" s="269"/>
      <c r="D229" s="250"/>
      <c r="E229" s="269"/>
      <c r="F229" s="252"/>
      <c r="G229" s="252"/>
      <c r="H229" s="142" t="str">
        <f>IFERROR(+VLOOKUP(G229,'šifarnik Pg-Pa'!O$6:Q$22,2,FALSE),"")</f>
        <v/>
      </c>
      <c r="I229" s="137" t="str">
        <f>IFERROR(+VLOOKUP($G229,'šifarnik Pg-Pa'!$O$6:$Q$22,3,FALSE),"")</f>
        <v/>
      </c>
      <c r="J229" s="252"/>
      <c r="K229" s="79" t="str">
        <f>IFERROR(+VLOOKUP(J229,'šifarnik Pg-Pa'!O$28:P$150,2,FALSE),"")</f>
        <v/>
      </c>
      <c r="L229" s="256"/>
      <c r="M229" s="257"/>
      <c r="N229" s="284"/>
      <c r="O229" s="297"/>
      <c r="P229" s="255"/>
      <c r="Q229" s="255"/>
      <c r="R229" s="74"/>
      <c r="T229" s="74"/>
      <c r="U229" s="74"/>
      <c r="V229" s="193"/>
      <c r="W229" s="193">
        <f t="shared" si="6"/>
        <v>0</v>
      </c>
    </row>
    <row r="230" spans="1:23">
      <c r="A230">
        <f t="shared" si="7"/>
        <v>0</v>
      </c>
      <c r="B230" s="250"/>
      <c r="C230" s="269"/>
      <c r="D230" s="250"/>
      <c r="E230" s="269"/>
      <c r="F230" s="252"/>
      <c r="G230" s="252"/>
      <c r="H230" s="142" t="str">
        <f>IFERROR(+VLOOKUP(G230,'šifarnik Pg-Pa'!O$6:Q$22,2,FALSE),"")</f>
        <v/>
      </c>
      <c r="I230" s="137" t="str">
        <f>IFERROR(+VLOOKUP($G230,'šifarnik Pg-Pa'!$O$6:$Q$22,3,FALSE),"")</f>
        <v/>
      </c>
      <c r="J230" s="252"/>
      <c r="K230" s="79" t="str">
        <f>IFERROR(+VLOOKUP(J230,'šifarnik Pg-Pa'!O$28:P$150,2,FALSE),"")</f>
        <v/>
      </c>
      <c r="L230" s="256"/>
      <c r="M230" s="257"/>
      <c r="N230" s="284"/>
      <c r="O230" s="297"/>
      <c r="P230" s="255"/>
      <c r="Q230" s="255"/>
      <c r="R230" s="74"/>
      <c r="T230" s="74"/>
      <c r="U230" s="74"/>
      <c r="V230" s="193"/>
      <c r="W230" s="193">
        <f t="shared" si="6"/>
        <v>0</v>
      </c>
    </row>
    <row r="231" spans="1:23">
      <c r="A231">
        <f t="shared" si="7"/>
        <v>0</v>
      </c>
      <c r="B231" s="250"/>
      <c r="C231" s="269"/>
      <c r="D231" s="250"/>
      <c r="E231" s="269"/>
      <c r="F231" s="252"/>
      <c r="G231" s="252"/>
      <c r="H231" s="142" t="str">
        <f>IFERROR(+VLOOKUP(G231,'šifarnik Pg-Pa'!O$6:Q$22,2,FALSE),"")</f>
        <v/>
      </c>
      <c r="I231" s="137" t="str">
        <f>IFERROR(+VLOOKUP($G231,'šifarnik Pg-Pa'!$O$6:$Q$22,3,FALSE),"")</f>
        <v/>
      </c>
      <c r="J231" s="252"/>
      <c r="K231" s="79" t="str">
        <f>IFERROR(+VLOOKUP(J231,'šifarnik Pg-Pa'!O$28:P$150,2,FALSE),"")</f>
        <v/>
      </c>
      <c r="L231" s="256"/>
      <c r="M231" s="257"/>
      <c r="N231" s="284"/>
      <c r="O231" s="297"/>
      <c r="P231" s="255"/>
      <c r="Q231" s="255"/>
      <c r="R231" s="74"/>
      <c r="T231" s="74"/>
      <c r="U231" s="74"/>
      <c r="V231" s="193"/>
      <c r="W231" s="193">
        <f t="shared" si="6"/>
        <v>0</v>
      </c>
    </row>
    <row r="232" spans="1:23">
      <c r="A232">
        <f t="shared" si="7"/>
        <v>0</v>
      </c>
      <c r="B232" s="250"/>
      <c r="C232" s="269"/>
      <c r="D232" s="250"/>
      <c r="E232" s="269"/>
      <c r="F232" s="252"/>
      <c r="G232" s="252"/>
      <c r="H232" s="142" t="str">
        <f>IFERROR(+VLOOKUP(G232,'šifarnik Pg-Pa'!O$6:Q$22,2,FALSE),"")</f>
        <v/>
      </c>
      <c r="I232" s="137" t="str">
        <f>IFERROR(+VLOOKUP($G232,'šifarnik Pg-Pa'!$O$6:$Q$22,3,FALSE),"")</f>
        <v/>
      </c>
      <c r="J232" s="252"/>
      <c r="K232" s="79" t="str">
        <f>IFERROR(+VLOOKUP(J232,'šifarnik Pg-Pa'!O$28:P$150,2,FALSE),"")</f>
        <v/>
      </c>
      <c r="L232" s="256"/>
      <c r="M232" s="257"/>
      <c r="N232" s="284"/>
      <c r="O232" s="297"/>
      <c r="P232" s="255"/>
      <c r="Q232" s="255"/>
      <c r="R232" s="74"/>
      <c r="T232" s="74"/>
      <c r="U232" s="74"/>
      <c r="V232" s="193"/>
      <c r="W232" s="193">
        <f t="shared" si="6"/>
        <v>0</v>
      </c>
    </row>
    <row r="233" spans="1:23">
      <c r="A233">
        <f t="shared" si="7"/>
        <v>0</v>
      </c>
      <c r="B233" s="250"/>
      <c r="C233" s="269"/>
      <c r="D233" s="250"/>
      <c r="E233" s="269"/>
      <c r="F233" s="252"/>
      <c r="G233" s="252"/>
      <c r="H233" s="142" t="str">
        <f>IFERROR(+VLOOKUP(G233,'šifarnik Pg-Pa'!O$6:Q$22,2,FALSE),"")</f>
        <v/>
      </c>
      <c r="I233" s="137" t="str">
        <f>IFERROR(+VLOOKUP($G233,'šifarnik Pg-Pa'!$O$6:$Q$22,3,FALSE),"")</f>
        <v/>
      </c>
      <c r="J233" s="252"/>
      <c r="K233" s="79" t="str">
        <f>IFERROR(+VLOOKUP(J233,'šifarnik Pg-Pa'!O$28:P$150,2,FALSE),"")</f>
        <v/>
      </c>
      <c r="L233" s="256"/>
      <c r="M233" s="257"/>
      <c r="N233" s="284"/>
      <c r="O233" s="297"/>
      <c r="P233" s="255"/>
      <c r="Q233" s="255"/>
      <c r="R233" s="74"/>
      <c r="T233" s="74"/>
      <c r="U233" s="74"/>
      <c r="V233" s="193"/>
      <c r="W233" s="193">
        <f t="shared" si="6"/>
        <v>0</v>
      </c>
    </row>
    <row r="234" spans="1:23">
      <c r="A234">
        <f t="shared" si="7"/>
        <v>0</v>
      </c>
      <c r="B234" s="250"/>
      <c r="C234" s="269"/>
      <c r="D234" s="250"/>
      <c r="E234" s="269"/>
      <c r="F234" s="252"/>
      <c r="G234" s="252"/>
      <c r="H234" s="142" t="str">
        <f>IFERROR(+VLOOKUP(G234,'šifarnik Pg-Pa'!O$6:Q$22,2,FALSE),"")</f>
        <v/>
      </c>
      <c r="I234" s="137" t="str">
        <f>IFERROR(+VLOOKUP($G234,'šifarnik Pg-Pa'!$O$6:$Q$22,3,FALSE),"")</f>
        <v/>
      </c>
      <c r="J234" s="252"/>
      <c r="K234" s="79" t="str">
        <f>IFERROR(+VLOOKUP(J234,'šifarnik Pg-Pa'!O$28:P$150,2,FALSE),"")</f>
        <v/>
      </c>
      <c r="L234" s="256"/>
      <c r="M234" s="257"/>
      <c r="N234" s="284"/>
      <c r="O234" s="297"/>
      <c r="P234" s="255"/>
      <c r="Q234" s="255"/>
      <c r="R234" s="74"/>
      <c r="T234" s="74"/>
      <c r="U234" s="74"/>
      <c r="V234" s="193"/>
      <c r="W234" s="193">
        <f t="shared" si="6"/>
        <v>0</v>
      </c>
    </row>
    <row r="235" spans="1:23">
      <c r="A235">
        <f t="shared" si="7"/>
        <v>0</v>
      </c>
      <c r="B235" s="250"/>
      <c r="C235" s="269"/>
      <c r="D235" s="250"/>
      <c r="E235" s="269"/>
      <c r="F235" s="252"/>
      <c r="G235" s="252"/>
      <c r="H235" s="142" t="str">
        <f>IFERROR(+VLOOKUP(G235,'šifarnik Pg-Pa'!O$6:Q$22,2,FALSE),"")</f>
        <v/>
      </c>
      <c r="I235" s="137" t="str">
        <f>IFERROR(+VLOOKUP($G235,'šifarnik Pg-Pa'!$O$6:$Q$22,3,FALSE),"")</f>
        <v/>
      </c>
      <c r="J235" s="252"/>
      <c r="K235" s="79" t="str">
        <f>IFERROR(+VLOOKUP(J235,'šifarnik Pg-Pa'!O$28:P$150,2,FALSE),"")</f>
        <v/>
      </c>
      <c r="L235" s="256"/>
      <c r="M235" s="257"/>
      <c r="N235" s="284"/>
      <c r="O235" s="297"/>
      <c r="P235" s="255"/>
      <c r="Q235" s="255"/>
      <c r="R235" s="74"/>
      <c r="T235" s="74"/>
      <c r="U235" s="74"/>
      <c r="V235" s="193"/>
      <c r="W235" s="193">
        <f t="shared" si="6"/>
        <v>0</v>
      </c>
    </row>
    <row r="236" spans="1:23">
      <c r="A236">
        <f t="shared" si="7"/>
        <v>0</v>
      </c>
      <c r="B236" s="250"/>
      <c r="C236" s="269"/>
      <c r="D236" s="250"/>
      <c r="E236" s="269"/>
      <c r="F236" s="252"/>
      <c r="G236" s="252"/>
      <c r="H236" s="142" t="str">
        <f>IFERROR(+VLOOKUP(G236,'šifarnik Pg-Pa'!O$6:Q$22,2,FALSE),"")</f>
        <v/>
      </c>
      <c r="I236" s="137" t="str">
        <f>IFERROR(+VLOOKUP($G236,'šifarnik Pg-Pa'!$O$6:$Q$22,3,FALSE),"")</f>
        <v/>
      </c>
      <c r="J236" s="252"/>
      <c r="K236" s="79" t="str">
        <f>IFERROR(+VLOOKUP(J236,'šifarnik Pg-Pa'!O$28:P$150,2,FALSE),"")</f>
        <v/>
      </c>
      <c r="L236" s="256"/>
      <c r="M236" s="257"/>
      <c r="N236" s="284"/>
      <c r="O236" s="297"/>
      <c r="P236" s="255"/>
      <c r="Q236" s="255"/>
      <c r="R236" s="74"/>
      <c r="T236" s="74"/>
      <c r="U236" s="74"/>
      <c r="V236" s="193"/>
      <c r="W236" s="193">
        <f t="shared" si="6"/>
        <v>0</v>
      </c>
    </row>
    <row r="237" spans="1:23">
      <c r="A237">
        <f t="shared" si="7"/>
        <v>0</v>
      </c>
      <c r="B237" s="250"/>
      <c r="C237" s="269"/>
      <c r="D237" s="250"/>
      <c r="E237" s="269"/>
      <c r="F237" s="252"/>
      <c r="G237" s="252"/>
      <c r="H237" s="142" t="str">
        <f>IFERROR(+VLOOKUP(G237,'šifarnik Pg-Pa'!O$6:Q$22,2,FALSE),"")</f>
        <v/>
      </c>
      <c r="I237" s="137" t="str">
        <f>IFERROR(+VLOOKUP($G237,'šifarnik Pg-Pa'!$O$6:$Q$22,3,FALSE),"")</f>
        <v/>
      </c>
      <c r="J237" s="252"/>
      <c r="K237" s="79" t="str">
        <f>IFERROR(+VLOOKUP(J237,'šifarnik Pg-Pa'!O$28:P$150,2,FALSE),"")</f>
        <v/>
      </c>
      <c r="L237" s="256"/>
      <c r="M237" s="257"/>
      <c r="N237" s="284"/>
      <c r="O237" s="297"/>
      <c r="P237" s="255"/>
      <c r="Q237" s="255"/>
      <c r="R237" s="74"/>
      <c r="T237" s="74"/>
      <c r="U237" s="74"/>
      <c r="V237" s="193"/>
      <c r="W237" s="193">
        <f t="shared" si="6"/>
        <v>0</v>
      </c>
    </row>
    <row r="238" spans="1:23">
      <c r="A238">
        <f t="shared" si="7"/>
        <v>0</v>
      </c>
      <c r="B238" s="250"/>
      <c r="C238" s="269"/>
      <c r="D238" s="250"/>
      <c r="E238" s="269"/>
      <c r="F238" s="252"/>
      <c r="G238" s="252"/>
      <c r="H238" s="142" t="str">
        <f>IFERROR(+VLOOKUP(G238,'šifarnik Pg-Pa'!O$6:Q$22,2,FALSE),"")</f>
        <v/>
      </c>
      <c r="I238" s="137" t="str">
        <f>IFERROR(+VLOOKUP($G238,'šifarnik Pg-Pa'!$O$6:$Q$22,3,FALSE),"")</f>
        <v/>
      </c>
      <c r="J238" s="252"/>
      <c r="K238" s="79" t="str">
        <f>IFERROR(+VLOOKUP(J238,'šifarnik Pg-Pa'!O$28:P$150,2,FALSE),"")</f>
        <v/>
      </c>
      <c r="L238" s="256"/>
      <c r="M238" s="257"/>
      <c r="N238" s="284"/>
      <c r="O238" s="297"/>
      <c r="P238" s="255"/>
      <c r="Q238" s="255"/>
      <c r="R238" s="74"/>
      <c r="T238" s="74"/>
      <c r="U238" s="74"/>
      <c r="V238" s="193"/>
      <c r="W238" s="193">
        <f t="shared" si="6"/>
        <v>0</v>
      </c>
    </row>
    <row r="239" spans="1:23">
      <c r="A239">
        <f t="shared" si="7"/>
        <v>0</v>
      </c>
      <c r="B239" s="250"/>
      <c r="C239" s="269"/>
      <c r="D239" s="250"/>
      <c r="E239" s="269"/>
      <c r="F239" s="252"/>
      <c r="G239" s="252"/>
      <c r="H239" s="142" t="str">
        <f>IFERROR(+VLOOKUP(G239,'šifarnik Pg-Pa'!O$6:Q$22,2,FALSE),"")</f>
        <v/>
      </c>
      <c r="I239" s="137" t="str">
        <f>IFERROR(+VLOOKUP($G239,'šifarnik Pg-Pa'!$O$6:$Q$22,3,FALSE),"")</f>
        <v/>
      </c>
      <c r="J239" s="252"/>
      <c r="K239" s="79" t="str">
        <f>IFERROR(+VLOOKUP(J239,'šifarnik Pg-Pa'!O$28:P$150,2,FALSE),"")</f>
        <v/>
      </c>
      <c r="L239" s="256"/>
      <c r="M239" s="257"/>
      <c r="N239" s="284"/>
      <c r="O239" s="297"/>
      <c r="P239" s="255"/>
      <c r="Q239" s="255"/>
      <c r="R239" s="74"/>
      <c r="T239" s="74"/>
      <c r="U239" s="74"/>
      <c r="V239" s="193"/>
      <c r="W239" s="193">
        <f t="shared" si="6"/>
        <v>0</v>
      </c>
    </row>
    <row r="240" spans="1:23">
      <c r="A240">
        <f t="shared" si="7"/>
        <v>0</v>
      </c>
      <c r="B240" s="250"/>
      <c r="C240" s="269"/>
      <c r="D240" s="250"/>
      <c r="E240" s="269"/>
      <c r="F240" s="252"/>
      <c r="G240" s="252"/>
      <c r="H240" s="142" t="str">
        <f>IFERROR(+VLOOKUP(G240,'šifarnik Pg-Pa'!O$6:Q$22,2,FALSE),"")</f>
        <v/>
      </c>
      <c r="I240" s="137" t="str">
        <f>IFERROR(+VLOOKUP($G240,'šifarnik Pg-Pa'!$O$6:$Q$22,3,FALSE),"")</f>
        <v/>
      </c>
      <c r="J240" s="252"/>
      <c r="K240" s="79" t="str">
        <f>IFERROR(+VLOOKUP(J240,'šifarnik Pg-Pa'!O$28:P$150,2,FALSE),"")</f>
        <v/>
      </c>
      <c r="L240" s="256"/>
      <c r="M240" s="257"/>
      <c r="N240" s="284"/>
      <c r="O240" s="297"/>
      <c r="P240" s="255"/>
      <c r="Q240" s="255"/>
      <c r="R240" s="74"/>
      <c r="T240" s="74"/>
      <c r="U240" s="74"/>
      <c r="V240" s="193"/>
      <c r="W240" s="193">
        <f t="shared" si="6"/>
        <v>0</v>
      </c>
    </row>
    <row r="241" spans="1:23">
      <c r="A241">
        <f t="shared" si="7"/>
        <v>0</v>
      </c>
      <c r="B241" s="250"/>
      <c r="C241" s="269"/>
      <c r="D241" s="250"/>
      <c r="E241" s="269"/>
      <c r="F241" s="252"/>
      <c r="G241" s="252"/>
      <c r="H241" s="142" t="str">
        <f>IFERROR(+VLOOKUP(G241,'šifarnik Pg-Pa'!O$6:Q$22,2,FALSE),"")</f>
        <v/>
      </c>
      <c r="I241" s="137" t="str">
        <f>IFERROR(+VLOOKUP($G241,'šifarnik Pg-Pa'!$O$6:$Q$22,3,FALSE),"")</f>
        <v/>
      </c>
      <c r="J241" s="252"/>
      <c r="K241" s="79" t="str">
        <f>IFERROR(+VLOOKUP(J241,'šifarnik Pg-Pa'!O$28:P$150,2,FALSE),"")</f>
        <v/>
      </c>
      <c r="L241" s="256"/>
      <c r="M241" s="257"/>
      <c r="N241" s="284"/>
      <c r="O241" s="297"/>
      <c r="P241" s="255"/>
      <c r="Q241" s="255"/>
      <c r="R241" s="74"/>
      <c r="T241" s="74"/>
      <c r="U241" s="74"/>
      <c r="V241" s="193"/>
      <c r="W241" s="193">
        <f t="shared" si="6"/>
        <v>0</v>
      </c>
    </row>
    <row r="242" spans="1:23">
      <c r="A242">
        <f t="shared" si="7"/>
        <v>0</v>
      </c>
      <c r="B242" s="250"/>
      <c r="C242" s="269"/>
      <c r="D242" s="250"/>
      <c r="E242" s="269"/>
      <c r="F242" s="252"/>
      <c r="G242" s="252"/>
      <c r="H242" s="142" t="str">
        <f>IFERROR(+VLOOKUP(G242,'šifarnik Pg-Pa'!O$6:Q$22,2,FALSE),"")</f>
        <v/>
      </c>
      <c r="I242" s="137" t="str">
        <f>IFERROR(+VLOOKUP($G242,'šifarnik Pg-Pa'!$O$6:$Q$22,3,FALSE),"")</f>
        <v/>
      </c>
      <c r="J242" s="252"/>
      <c r="K242" s="79" t="str">
        <f>IFERROR(+VLOOKUP(J242,'šifarnik Pg-Pa'!O$28:P$150,2,FALSE),"")</f>
        <v/>
      </c>
      <c r="L242" s="256"/>
      <c r="M242" s="257"/>
      <c r="N242" s="284"/>
      <c r="O242" s="297"/>
      <c r="P242" s="255"/>
      <c r="Q242" s="255"/>
      <c r="R242" s="74"/>
      <c r="T242" s="74"/>
      <c r="U242" s="74"/>
      <c r="V242" s="193"/>
      <c r="W242" s="193">
        <f t="shared" si="6"/>
        <v>0</v>
      </c>
    </row>
    <row r="243" spans="1:23">
      <c r="A243">
        <f t="shared" si="7"/>
        <v>0</v>
      </c>
      <c r="B243" s="250"/>
      <c r="C243" s="269"/>
      <c r="D243" s="250"/>
      <c r="E243" s="269"/>
      <c r="F243" s="252"/>
      <c r="G243" s="252"/>
      <c r="H243" s="142" t="str">
        <f>IFERROR(+VLOOKUP(G243,'šifarnik Pg-Pa'!O$6:Q$22,2,FALSE),"")</f>
        <v/>
      </c>
      <c r="I243" s="137" t="str">
        <f>IFERROR(+VLOOKUP($G243,'šifarnik Pg-Pa'!$O$6:$Q$22,3,FALSE),"")</f>
        <v/>
      </c>
      <c r="J243" s="252"/>
      <c r="K243" s="79" t="str">
        <f>IFERROR(+VLOOKUP(J243,'šifarnik Pg-Pa'!O$28:P$150,2,FALSE),"")</f>
        <v/>
      </c>
      <c r="L243" s="256"/>
      <c r="M243" s="257"/>
      <c r="N243" s="284"/>
      <c r="O243" s="297"/>
      <c r="P243" s="255"/>
      <c r="Q243" s="255"/>
      <c r="R243" s="74"/>
      <c r="T243" s="74"/>
      <c r="U243" s="74"/>
      <c r="V243" s="193"/>
      <c r="W243" s="193">
        <f t="shared" si="6"/>
        <v>0</v>
      </c>
    </row>
    <row r="244" spans="1:23">
      <c r="A244">
        <f t="shared" si="7"/>
        <v>0</v>
      </c>
      <c r="B244" s="250"/>
      <c r="C244" s="269"/>
      <c r="D244" s="250"/>
      <c r="E244" s="269"/>
      <c r="F244" s="252"/>
      <c r="G244" s="252"/>
      <c r="H244" s="142" t="str">
        <f>IFERROR(+VLOOKUP(G244,'šifarnik Pg-Pa'!O$6:Q$22,2,FALSE),"")</f>
        <v/>
      </c>
      <c r="I244" s="137" t="str">
        <f>IFERROR(+VLOOKUP($G244,'šifarnik Pg-Pa'!$O$6:$Q$22,3,FALSE),"")</f>
        <v/>
      </c>
      <c r="J244" s="252"/>
      <c r="K244" s="79" t="str">
        <f>IFERROR(+VLOOKUP(J244,'šifarnik Pg-Pa'!O$28:P$150,2,FALSE),"")</f>
        <v/>
      </c>
      <c r="L244" s="256"/>
      <c r="M244" s="257"/>
      <c r="N244" s="284"/>
      <c r="O244" s="297"/>
      <c r="P244" s="255"/>
      <c r="Q244" s="255"/>
      <c r="R244" s="74"/>
      <c r="T244" s="74"/>
      <c r="U244" s="74"/>
      <c r="V244" s="193"/>
      <c r="W244" s="193">
        <f t="shared" si="6"/>
        <v>0</v>
      </c>
    </row>
    <row r="245" spans="1:23">
      <c r="A245">
        <f t="shared" si="7"/>
        <v>0</v>
      </c>
      <c r="B245" s="250"/>
      <c r="C245" s="269"/>
      <c r="D245" s="250"/>
      <c r="E245" s="269"/>
      <c r="F245" s="252"/>
      <c r="G245" s="252"/>
      <c r="H245" s="142" t="str">
        <f>IFERROR(+VLOOKUP(G245,'šifarnik Pg-Pa'!O$6:Q$22,2,FALSE),"")</f>
        <v/>
      </c>
      <c r="I245" s="137" t="str">
        <f>IFERROR(+VLOOKUP($G245,'šifarnik Pg-Pa'!$O$6:$Q$22,3,FALSE),"")</f>
        <v/>
      </c>
      <c r="J245" s="252"/>
      <c r="K245" s="79" t="str">
        <f>IFERROR(+VLOOKUP(J245,'šifarnik Pg-Pa'!O$28:P$150,2,FALSE),"")</f>
        <v/>
      </c>
      <c r="L245" s="256"/>
      <c r="M245" s="257"/>
      <c r="N245" s="284"/>
      <c r="O245" s="297"/>
      <c r="P245" s="255"/>
      <c r="Q245" s="255"/>
      <c r="R245" s="74"/>
      <c r="T245" s="74"/>
      <c r="U245" s="74"/>
      <c r="V245" s="193"/>
      <c r="W245" s="193">
        <f t="shared" si="6"/>
        <v>0</v>
      </c>
    </row>
    <row r="246" spans="1:23">
      <c r="A246">
        <f t="shared" si="7"/>
        <v>0</v>
      </c>
      <c r="B246" s="250"/>
      <c r="C246" s="269"/>
      <c r="D246" s="250"/>
      <c r="E246" s="269"/>
      <c r="F246" s="252"/>
      <c r="G246" s="252"/>
      <c r="H246" s="142" t="str">
        <f>IFERROR(+VLOOKUP(G246,'šifarnik Pg-Pa'!O$6:Q$22,2,FALSE),"")</f>
        <v/>
      </c>
      <c r="I246" s="137" t="str">
        <f>IFERROR(+VLOOKUP($G246,'šifarnik Pg-Pa'!$O$6:$Q$22,3,FALSE),"")</f>
        <v/>
      </c>
      <c r="J246" s="252"/>
      <c r="K246" s="79" t="str">
        <f>IFERROR(+VLOOKUP(J246,'šifarnik Pg-Pa'!O$28:P$150,2,FALSE),"")</f>
        <v/>
      </c>
      <c r="L246" s="256"/>
      <c r="M246" s="257"/>
      <c r="N246" s="284"/>
      <c r="O246" s="297"/>
      <c r="P246" s="255"/>
      <c r="Q246" s="255"/>
      <c r="R246" s="74"/>
      <c r="T246" s="74"/>
      <c r="U246" s="74"/>
      <c r="V246" s="193"/>
      <c r="W246" s="193">
        <f t="shared" si="6"/>
        <v>0</v>
      </c>
    </row>
    <row r="247" spans="1:23">
      <c r="A247">
        <f t="shared" si="7"/>
        <v>0</v>
      </c>
      <c r="B247" s="250"/>
      <c r="C247" s="269"/>
      <c r="D247" s="250"/>
      <c r="E247" s="269"/>
      <c r="F247" s="252"/>
      <c r="G247" s="252"/>
      <c r="H247" s="142" t="str">
        <f>IFERROR(+VLOOKUP(G247,'šifarnik Pg-Pa'!O$6:Q$22,2,FALSE),"")</f>
        <v/>
      </c>
      <c r="I247" s="137" t="str">
        <f>IFERROR(+VLOOKUP($G247,'šifarnik Pg-Pa'!$O$6:$Q$22,3,FALSE),"")</f>
        <v/>
      </c>
      <c r="J247" s="252"/>
      <c r="K247" s="79" t="str">
        <f>IFERROR(+VLOOKUP(J247,'šifarnik Pg-Pa'!O$28:P$150,2,FALSE),"")</f>
        <v/>
      </c>
      <c r="L247" s="256"/>
      <c r="M247" s="257"/>
      <c r="N247" s="284"/>
      <c r="O247" s="297"/>
      <c r="P247" s="255"/>
      <c r="Q247" s="255"/>
      <c r="R247" s="74"/>
      <c r="T247" s="74"/>
      <c r="U247" s="74"/>
      <c r="V247" s="193"/>
      <c r="W247" s="193">
        <f t="shared" si="6"/>
        <v>0</v>
      </c>
    </row>
    <row r="248" spans="1:23">
      <c r="A248">
        <f t="shared" si="7"/>
        <v>0</v>
      </c>
      <c r="B248" s="250"/>
      <c r="C248" s="269"/>
      <c r="D248" s="250"/>
      <c r="E248" s="269"/>
      <c r="F248" s="252"/>
      <c r="G248" s="252"/>
      <c r="H248" s="142" t="str">
        <f>IFERROR(+VLOOKUP(G248,'šifarnik Pg-Pa'!O$6:Q$22,2,FALSE),"")</f>
        <v/>
      </c>
      <c r="I248" s="137" t="str">
        <f>IFERROR(+VLOOKUP($G248,'šifarnik Pg-Pa'!$O$6:$Q$22,3,FALSE),"")</f>
        <v/>
      </c>
      <c r="J248" s="252"/>
      <c r="K248" s="79" t="str">
        <f>IFERROR(+VLOOKUP(J248,'šifarnik Pg-Pa'!O$28:P$150,2,FALSE),"")</f>
        <v/>
      </c>
      <c r="L248" s="256"/>
      <c r="M248" s="257"/>
      <c r="N248" s="284"/>
      <c r="O248" s="297"/>
      <c r="P248" s="255"/>
      <c r="Q248" s="255"/>
      <c r="R248" s="74"/>
      <c r="T248" s="74"/>
      <c r="U248" s="74"/>
      <c r="V248" s="193"/>
      <c r="W248" s="193">
        <f t="shared" si="6"/>
        <v>0</v>
      </c>
    </row>
    <row r="249" spans="1:23">
      <c r="A249">
        <f t="shared" si="7"/>
        <v>0</v>
      </c>
      <c r="B249" s="250"/>
      <c r="C249" s="269"/>
      <c r="D249" s="250"/>
      <c r="E249" s="269"/>
      <c r="F249" s="252"/>
      <c r="G249" s="252"/>
      <c r="H249" s="142" t="str">
        <f>IFERROR(+VLOOKUP(G249,'šifarnik Pg-Pa'!O$6:Q$22,2,FALSE),"")</f>
        <v/>
      </c>
      <c r="I249" s="137" t="str">
        <f>IFERROR(+VLOOKUP($G249,'šifarnik Pg-Pa'!$O$6:$Q$22,3,FALSE),"")</f>
        <v/>
      </c>
      <c r="J249" s="252"/>
      <c r="K249" s="79" t="str">
        <f>IFERROR(+VLOOKUP(J249,'šifarnik Pg-Pa'!O$28:P$150,2,FALSE),"")</f>
        <v/>
      </c>
      <c r="L249" s="256"/>
      <c r="M249" s="257"/>
      <c r="N249" s="284"/>
      <c r="O249" s="297"/>
      <c r="P249" s="255"/>
      <c r="Q249" s="255"/>
      <c r="R249" s="74"/>
      <c r="T249" s="74"/>
      <c r="U249" s="74"/>
      <c r="V249" s="193"/>
      <c r="W249" s="193">
        <f t="shared" si="6"/>
        <v>0</v>
      </c>
    </row>
    <row r="250" spans="1:23">
      <c r="A250">
        <f t="shared" si="7"/>
        <v>0</v>
      </c>
      <c r="B250" s="250"/>
      <c r="C250" s="269"/>
      <c r="D250" s="250"/>
      <c r="E250" s="269"/>
      <c r="F250" s="252"/>
      <c r="G250" s="252"/>
      <c r="H250" s="142" t="str">
        <f>IFERROR(+VLOOKUP(G250,'šifarnik Pg-Pa'!O$6:Q$22,2,FALSE),"")</f>
        <v/>
      </c>
      <c r="I250" s="137" t="str">
        <f>IFERROR(+VLOOKUP($G250,'šifarnik Pg-Pa'!$O$6:$Q$22,3,FALSE),"")</f>
        <v/>
      </c>
      <c r="J250" s="252"/>
      <c r="K250" s="79" t="str">
        <f>IFERROR(+VLOOKUP(J250,'šifarnik Pg-Pa'!O$28:P$150,2,FALSE),"")</f>
        <v/>
      </c>
      <c r="L250" s="256"/>
      <c r="M250" s="257"/>
      <c r="N250" s="284"/>
      <c r="O250" s="297"/>
      <c r="P250" s="255"/>
      <c r="Q250" s="255"/>
      <c r="R250" s="74"/>
      <c r="T250" s="74"/>
      <c r="U250" s="74"/>
      <c r="V250" s="193"/>
      <c r="W250" s="193">
        <f t="shared" si="6"/>
        <v>0</v>
      </c>
    </row>
    <row r="251" spans="1:23">
      <c r="A251">
        <f t="shared" si="7"/>
        <v>0</v>
      </c>
      <c r="B251" s="250"/>
      <c r="C251" s="269"/>
      <c r="D251" s="250"/>
      <c r="E251" s="269"/>
      <c r="F251" s="252"/>
      <c r="G251" s="252"/>
      <c r="H251" s="142" t="str">
        <f>IFERROR(+VLOOKUP(G251,'šifarnik Pg-Pa'!O$6:Q$22,2,FALSE),"")</f>
        <v/>
      </c>
      <c r="I251" s="137" t="str">
        <f>IFERROR(+VLOOKUP($G251,'šifarnik Pg-Pa'!$O$6:$Q$22,3,FALSE),"")</f>
        <v/>
      </c>
      <c r="J251" s="252"/>
      <c r="K251" s="79" t="str">
        <f>IFERROR(+VLOOKUP(J251,'šifarnik Pg-Pa'!O$28:P$150,2,FALSE),"")</f>
        <v/>
      </c>
      <c r="L251" s="256"/>
      <c r="M251" s="257"/>
      <c r="N251" s="284"/>
      <c r="O251" s="297"/>
      <c r="P251" s="255"/>
      <c r="Q251" s="255"/>
      <c r="R251" s="74"/>
      <c r="T251" s="74"/>
      <c r="U251" s="74"/>
      <c r="V251" s="193"/>
      <c r="W251" s="193">
        <f t="shared" si="6"/>
        <v>0</v>
      </c>
    </row>
    <row r="252" spans="1:23">
      <c r="A252">
        <f t="shared" si="7"/>
        <v>0</v>
      </c>
      <c r="B252" s="250"/>
      <c r="C252" s="269"/>
      <c r="D252" s="250"/>
      <c r="E252" s="269"/>
      <c r="F252" s="252"/>
      <c r="G252" s="252"/>
      <c r="H252" s="142" t="str">
        <f>IFERROR(+VLOOKUP(G252,'šifarnik Pg-Pa'!O$6:Q$22,2,FALSE),"")</f>
        <v/>
      </c>
      <c r="I252" s="137" t="str">
        <f>IFERROR(+VLOOKUP($G252,'šifarnik Pg-Pa'!$O$6:$Q$22,3,FALSE),"")</f>
        <v/>
      </c>
      <c r="J252" s="252"/>
      <c r="K252" s="79" t="str">
        <f>IFERROR(+VLOOKUP(J252,'šifarnik Pg-Pa'!O$28:P$150,2,FALSE),"")</f>
        <v/>
      </c>
      <c r="L252" s="256"/>
      <c r="M252" s="257"/>
      <c r="N252" s="284"/>
      <c r="O252" s="297"/>
      <c r="P252" s="255"/>
      <c r="Q252" s="255"/>
      <c r="R252" s="74"/>
      <c r="T252" s="74"/>
      <c r="U252" s="74"/>
      <c r="V252" s="193"/>
      <c r="W252" s="193">
        <f t="shared" si="6"/>
        <v>0</v>
      </c>
    </row>
    <row r="253" spans="1:23">
      <c r="A253">
        <f t="shared" si="7"/>
        <v>0</v>
      </c>
      <c r="B253" s="250"/>
      <c r="C253" s="269"/>
      <c r="D253" s="250"/>
      <c r="E253" s="269"/>
      <c r="F253" s="252"/>
      <c r="G253" s="252"/>
      <c r="H253" s="142" t="str">
        <f>IFERROR(+VLOOKUP(G253,'šifarnik Pg-Pa'!O$6:Q$22,2,FALSE),"")</f>
        <v/>
      </c>
      <c r="I253" s="137" t="str">
        <f>IFERROR(+VLOOKUP($G253,'šifarnik Pg-Pa'!$O$6:$Q$22,3,FALSE),"")</f>
        <v/>
      </c>
      <c r="J253" s="252"/>
      <c r="K253" s="79" t="str">
        <f>IFERROR(+VLOOKUP(J253,'šifarnik Pg-Pa'!O$28:P$150,2,FALSE),"")</f>
        <v/>
      </c>
      <c r="L253" s="256"/>
      <c r="M253" s="257"/>
      <c r="N253" s="284"/>
      <c r="O253" s="297"/>
      <c r="P253" s="255"/>
      <c r="Q253" s="255"/>
      <c r="R253" s="74"/>
      <c r="T253" s="74"/>
      <c r="U253" s="74"/>
      <c r="V253" s="193"/>
      <c r="W253" s="193">
        <f t="shared" si="6"/>
        <v>0</v>
      </c>
    </row>
    <row r="254" spans="1:23">
      <c r="A254">
        <f t="shared" si="7"/>
        <v>0</v>
      </c>
      <c r="B254" s="250"/>
      <c r="C254" s="269"/>
      <c r="D254" s="250"/>
      <c r="E254" s="269"/>
      <c r="F254" s="252"/>
      <c r="G254" s="252"/>
      <c r="H254" s="142" t="str">
        <f>IFERROR(+VLOOKUP(G254,'šifarnik Pg-Pa'!O$6:Q$22,2,FALSE),"")</f>
        <v/>
      </c>
      <c r="I254" s="137" t="str">
        <f>IFERROR(+VLOOKUP($G254,'šifarnik Pg-Pa'!$O$6:$Q$22,3,FALSE),"")</f>
        <v/>
      </c>
      <c r="J254" s="252"/>
      <c r="K254" s="79" t="str">
        <f>IFERROR(+VLOOKUP(J254,'šifarnik Pg-Pa'!O$28:P$150,2,FALSE),"")</f>
        <v/>
      </c>
      <c r="L254" s="256"/>
      <c r="M254" s="257"/>
      <c r="N254" s="284"/>
      <c r="O254" s="297"/>
      <c r="P254" s="255"/>
      <c r="Q254" s="255"/>
      <c r="R254" s="74"/>
      <c r="T254" s="74"/>
      <c r="U254" s="74"/>
      <c r="V254" s="193"/>
      <c r="W254" s="193">
        <f t="shared" si="6"/>
        <v>0</v>
      </c>
    </row>
    <row r="255" spans="1:23">
      <c r="A255">
        <f t="shared" si="7"/>
        <v>0</v>
      </c>
      <c r="B255" s="250"/>
      <c r="C255" s="269"/>
      <c r="D255" s="250"/>
      <c r="E255" s="269"/>
      <c r="F255" s="252"/>
      <c r="G255" s="252"/>
      <c r="H255" s="142" t="str">
        <f>IFERROR(+VLOOKUP(G255,'šifarnik Pg-Pa'!O$6:Q$22,2,FALSE),"")</f>
        <v/>
      </c>
      <c r="I255" s="137" t="str">
        <f>IFERROR(+VLOOKUP($G255,'šifarnik Pg-Pa'!$O$6:$Q$22,3,FALSE),"")</f>
        <v/>
      </c>
      <c r="J255" s="252"/>
      <c r="K255" s="79" t="str">
        <f>IFERROR(+VLOOKUP(J255,'šifarnik Pg-Pa'!O$28:P$150,2,FALSE),"")</f>
        <v/>
      </c>
      <c r="L255" s="256"/>
      <c r="M255" s="257"/>
      <c r="N255" s="284"/>
      <c r="O255" s="297"/>
      <c r="P255" s="255"/>
      <c r="Q255" s="255"/>
      <c r="R255" s="74"/>
      <c r="T255" s="74"/>
      <c r="U255" s="74"/>
      <c r="V255" s="193"/>
      <c r="W255" s="193">
        <f t="shared" si="6"/>
        <v>0</v>
      </c>
    </row>
    <row r="256" spans="1:23">
      <c r="A256">
        <f t="shared" si="7"/>
        <v>0</v>
      </c>
      <c r="B256" s="250"/>
      <c r="C256" s="269"/>
      <c r="D256" s="250"/>
      <c r="E256" s="269"/>
      <c r="F256" s="252"/>
      <c r="G256" s="252"/>
      <c r="H256" s="142" t="str">
        <f>IFERROR(+VLOOKUP(G256,'šifarnik Pg-Pa'!O$6:Q$22,2,FALSE),"")</f>
        <v/>
      </c>
      <c r="I256" s="137" t="str">
        <f>IFERROR(+VLOOKUP($G256,'šifarnik Pg-Pa'!$O$6:$Q$22,3,FALSE),"")</f>
        <v/>
      </c>
      <c r="J256" s="252"/>
      <c r="K256" s="79" t="str">
        <f>IFERROR(+VLOOKUP(J256,'šifarnik Pg-Pa'!O$28:P$150,2,FALSE),"")</f>
        <v/>
      </c>
      <c r="L256" s="256"/>
      <c r="M256" s="257"/>
      <c r="N256" s="284"/>
      <c r="O256" s="297"/>
      <c r="P256" s="255"/>
      <c r="Q256" s="255"/>
      <c r="R256" s="74"/>
      <c r="T256" s="74"/>
      <c r="U256" s="74"/>
      <c r="V256" s="193"/>
      <c r="W256" s="193">
        <f t="shared" si="6"/>
        <v>0</v>
      </c>
    </row>
    <row r="257" spans="1:23">
      <c r="A257">
        <f t="shared" si="7"/>
        <v>0</v>
      </c>
      <c r="B257" s="250"/>
      <c r="C257" s="269"/>
      <c r="D257" s="250"/>
      <c r="E257" s="269"/>
      <c r="F257" s="252"/>
      <c r="G257" s="252"/>
      <c r="H257" s="142" t="str">
        <f>IFERROR(+VLOOKUP(G257,'šifarnik Pg-Pa'!O$6:Q$22,2,FALSE),"")</f>
        <v/>
      </c>
      <c r="I257" s="137" t="str">
        <f>IFERROR(+VLOOKUP($G257,'šifarnik Pg-Pa'!$O$6:$Q$22,3,FALSE),"")</f>
        <v/>
      </c>
      <c r="J257" s="252"/>
      <c r="K257" s="79" t="str">
        <f>IFERROR(+VLOOKUP(J257,'šifarnik Pg-Pa'!O$28:P$150,2,FALSE),"")</f>
        <v/>
      </c>
      <c r="L257" s="256"/>
      <c r="M257" s="257"/>
      <c r="N257" s="284"/>
      <c r="O257" s="297"/>
      <c r="P257" s="255"/>
      <c r="Q257" s="255"/>
      <c r="R257" s="74"/>
      <c r="T257" s="74"/>
      <c r="U257" s="74"/>
      <c r="V257" s="193"/>
      <c r="W257" s="193">
        <f t="shared" si="6"/>
        <v>0</v>
      </c>
    </row>
    <row r="258" spans="1:23">
      <c r="A258">
        <f t="shared" si="7"/>
        <v>0</v>
      </c>
      <c r="B258" s="250"/>
      <c r="C258" s="269"/>
      <c r="D258" s="250"/>
      <c r="E258" s="269"/>
      <c r="F258" s="252"/>
      <c r="G258" s="252"/>
      <c r="H258" s="142" t="str">
        <f>IFERROR(+VLOOKUP(G258,'šifarnik Pg-Pa'!O$6:Q$22,2,FALSE),"")</f>
        <v/>
      </c>
      <c r="I258" s="137" t="str">
        <f>IFERROR(+VLOOKUP($G258,'šifarnik Pg-Pa'!$O$6:$Q$22,3,FALSE),"")</f>
        <v/>
      </c>
      <c r="J258" s="252"/>
      <c r="K258" s="79" t="str">
        <f>IFERROR(+VLOOKUP(J258,'šifarnik Pg-Pa'!O$28:P$150,2,FALSE),"")</f>
        <v/>
      </c>
      <c r="L258" s="256"/>
      <c r="M258" s="257"/>
      <c r="N258" s="284"/>
      <c r="O258" s="297"/>
      <c r="P258" s="255"/>
      <c r="Q258" s="255"/>
      <c r="R258" s="74"/>
      <c r="T258" s="74"/>
      <c r="U258" s="74"/>
      <c r="V258" s="193"/>
      <c r="W258" s="193">
        <f t="shared" si="6"/>
        <v>0</v>
      </c>
    </row>
    <row r="259" spans="1:23">
      <c r="A259">
        <f t="shared" si="7"/>
        <v>0</v>
      </c>
      <c r="B259" s="250"/>
      <c r="C259" s="269"/>
      <c r="D259" s="250"/>
      <c r="E259" s="269"/>
      <c r="F259" s="252"/>
      <c r="G259" s="252"/>
      <c r="H259" s="142" t="str">
        <f>IFERROR(+VLOOKUP(G259,'šifarnik Pg-Pa'!O$6:Q$22,2,FALSE),"")</f>
        <v/>
      </c>
      <c r="I259" s="137" t="str">
        <f>IFERROR(+VLOOKUP($G259,'šifarnik Pg-Pa'!$O$6:$Q$22,3,FALSE),"")</f>
        <v/>
      </c>
      <c r="J259" s="252"/>
      <c r="K259" s="79" t="str">
        <f>IFERROR(+VLOOKUP(J259,'šifarnik Pg-Pa'!O$28:P$150,2,FALSE),"")</f>
        <v/>
      </c>
      <c r="L259" s="256"/>
      <c r="M259" s="257"/>
      <c r="N259" s="284"/>
      <c r="O259" s="297"/>
      <c r="P259" s="255"/>
      <c r="Q259" s="255"/>
      <c r="R259" s="74"/>
      <c r="T259" s="74"/>
      <c r="U259" s="74"/>
      <c r="V259" s="193"/>
      <c r="W259" s="193">
        <f t="shared" si="6"/>
        <v>0</v>
      </c>
    </row>
    <row r="260" spans="1:23">
      <c r="A260">
        <f t="shared" si="7"/>
        <v>0</v>
      </c>
      <c r="B260" s="250"/>
      <c r="C260" s="269"/>
      <c r="D260" s="250"/>
      <c r="E260" s="269"/>
      <c r="F260" s="252"/>
      <c r="G260" s="252"/>
      <c r="H260" s="142" t="str">
        <f>IFERROR(+VLOOKUP(G260,'šifarnik Pg-Pa'!O$6:Q$22,2,FALSE),"")</f>
        <v/>
      </c>
      <c r="I260" s="137" t="str">
        <f>IFERROR(+VLOOKUP($G260,'šifarnik Pg-Pa'!$O$6:$Q$22,3,FALSE),"")</f>
        <v/>
      </c>
      <c r="J260" s="252"/>
      <c r="K260" s="79" t="str">
        <f>IFERROR(+VLOOKUP(J260,'šifarnik Pg-Pa'!O$28:P$150,2,FALSE),"")</f>
        <v/>
      </c>
      <c r="L260" s="256"/>
      <c r="M260" s="257"/>
      <c r="N260" s="284"/>
      <c r="O260" s="297"/>
      <c r="P260" s="255"/>
      <c r="Q260" s="255"/>
      <c r="R260" s="74"/>
      <c r="T260" s="74"/>
      <c r="U260" s="74"/>
      <c r="V260" s="193"/>
      <c r="W260" s="193">
        <f t="shared" si="6"/>
        <v>0</v>
      </c>
    </row>
    <row r="261" spans="1:23">
      <c r="A261">
        <f t="shared" si="7"/>
        <v>0</v>
      </c>
      <c r="B261" s="250"/>
      <c r="C261" s="269"/>
      <c r="D261" s="250"/>
      <c r="E261" s="269"/>
      <c r="F261" s="252"/>
      <c r="G261" s="252"/>
      <c r="H261" s="142" t="str">
        <f>IFERROR(+VLOOKUP(G261,'šifarnik Pg-Pa'!O$6:Q$22,2,FALSE),"")</f>
        <v/>
      </c>
      <c r="I261" s="137" t="str">
        <f>IFERROR(+VLOOKUP($G261,'šifarnik Pg-Pa'!$O$6:$Q$22,3,FALSE),"")</f>
        <v/>
      </c>
      <c r="J261" s="252"/>
      <c r="K261" s="79" t="str">
        <f>IFERROR(+VLOOKUP(J261,'šifarnik Pg-Pa'!O$28:P$150,2,FALSE),"")</f>
        <v/>
      </c>
      <c r="L261" s="256"/>
      <c r="M261" s="257"/>
      <c r="N261" s="284"/>
      <c r="O261" s="297"/>
      <c r="P261" s="255"/>
      <c r="Q261" s="255"/>
      <c r="R261" s="74"/>
      <c r="T261" s="74"/>
      <c r="U261" s="74"/>
      <c r="V261" s="193"/>
      <c r="W261" s="193">
        <f t="shared" si="6"/>
        <v>0</v>
      </c>
    </row>
    <row r="262" spans="1:23">
      <c r="A262">
        <f t="shared" si="7"/>
        <v>0</v>
      </c>
      <c r="B262" s="250"/>
      <c r="C262" s="269"/>
      <c r="D262" s="250"/>
      <c r="E262" s="269"/>
      <c r="F262" s="252"/>
      <c r="G262" s="252"/>
      <c r="H262" s="142" t="str">
        <f>IFERROR(+VLOOKUP(G262,'šifarnik Pg-Pa'!O$6:Q$22,2,FALSE),"")</f>
        <v/>
      </c>
      <c r="I262" s="137" t="str">
        <f>IFERROR(+VLOOKUP($G262,'šifarnik Pg-Pa'!$O$6:$Q$22,3,FALSE),"")</f>
        <v/>
      </c>
      <c r="J262" s="252"/>
      <c r="K262" s="79" t="str">
        <f>IFERROR(+VLOOKUP(J262,'šifarnik Pg-Pa'!O$28:P$150,2,FALSE),"")</f>
        <v/>
      </c>
      <c r="L262" s="256"/>
      <c r="M262" s="257"/>
      <c r="N262" s="284"/>
      <c r="O262" s="297"/>
      <c r="P262" s="255"/>
      <c r="Q262" s="255"/>
      <c r="R262" s="74"/>
      <c r="T262" s="74"/>
      <c r="U262" s="74"/>
      <c r="V262" s="193"/>
      <c r="W262" s="193">
        <f t="shared" si="6"/>
        <v>0</v>
      </c>
    </row>
    <row r="263" spans="1:23">
      <c r="A263">
        <f t="shared" si="7"/>
        <v>0</v>
      </c>
      <c r="B263" s="250"/>
      <c r="C263" s="269"/>
      <c r="D263" s="250"/>
      <c r="E263" s="269"/>
      <c r="F263" s="252"/>
      <c r="G263" s="252"/>
      <c r="H263" s="142" t="str">
        <f>IFERROR(+VLOOKUP(G263,'šifarnik Pg-Pa'!O$6:Q$22,2,FALSE),"")</f>
        <v/>
      </c>
      <c r="I263" s="137" t="str">
        <f>IFERROR(+VLOOKUP($G263,'šifarnik Pg-Pa'!$O$6:$Q$22,3,FALSE),"")</f>
        <v/>
      </c>
      <c r="J263" s="252"/>
      <c r="K263" s="79" t="str">
        <f>IFERROR(+VLOOKUP(J263,'šifarnik Pg-Pa'!O$28:P$150,2,FALSE),"")</f>
        <v/>
      </c>
      <c r="L263" s="256"/>
      <c r="M263" s="257"/>
      <c r="N263" s="284"/>
      <c r="O263" s="297"/>
      <c r="P263" s="255"/>
      <c r="Q263" s="255"/>
      <c r="R263" s="74"/>
      <c r="T263" s="74"/>
      <c r="U263" s="74"/>
      <c r="V263" s="193"/>
      <c r="W263" s="193">
        <f t="shared" si="6"/>
        <v>0</v>
      </c>
    </row>
    <row r="264" spans="1:23">
      <c r="A264">
        <f t="shared" si="7"/>
        <v>0</v>
      </c>
      <c r="B264" s="250"/>
      <c r="C264" s="269"/>
      <c r="D264" s="250"/>
      <c r="E264" s="269"/>
      <c r="F264" s="252"/>
      <c r="G264" s="252"/>
      <c r="H264" s="142" t="str">
        <f>IFERROR(+VLOOKUP(G264,'šifarnik Pg-Pa'!O$6:Q$22,2,FALSE),"")</f>
        <v/>
      </c>
      <c r="I264" s="137" t="str">
        <f>IFERROR(+VLOOKUP($G264,'šifarnik Pg-Pa'!$O$6:$Q$22,3,FALSE),"")</f>
        <v/>
      </c>
      <c r="J264" s="252"/>
      <c r="K264" s="79" t="str">
        <f>IFERROR(+VLOOKUP(J264,'šifarnik Pg-Pa'!O$28:P$150,2,FALSE),"")</f>
        <v/>
      </c>
      <c r="L264" s="256"/>
      <c r="M264" s="257"/>
      <c r="N264" s="284"/>
      <c r="O264" s="297"/>
      <c r="P264" s="255"/>
      <c r="Q264" s="255"/>
      <c r="R264" s="74"/>
      <c r="T264" s="74"/>
      <c r="U264" s="74"/>
      <c r="V264" s="193"/>
      <c r="W264" s="193">
        <f t="shared" si="6"/>
        <v>0</v>
      </c>
    </row>
    <row r="265" spans="1:23">
      <c r="A265">
        <f t="shared" si="7"/>
        <v>0</v>
      </c>
      <c r="B265" s="250"/>
      <c r="C265" s="269"/>
      <c r="D265" s="250"/>
      <c r="E265" s="269"/>
      <c r="F265" s="252"/>
      <c r="G265" s="252"/>
      <c r="H265" s="142" t="str">
        <f>IFERROR(+VLOOKUP(G265,'šifarnik Pg-Pa'!O$6:Q$22,2,FALSE),"")</f>
        <v/>
      </c>
      <c r="I265" s="137" t="str">
        <f>IFERROR(+VLOOKUP($G265,'šifarnik Pg-Pa'!$O$6:$Q$22,3,FALSE),"")</f>
        <v/>
      </c>
      <c r="J265" s="252"/>
      <c r="K265" s="79" t="str">
        <f>IFERROR(+VLOOKUP(J265,'šifarnik Pg-Pa'!O$28:P$150,2,FALSE),"")</f>
        <v/>
      </c>
      <c r="L265" s="256"/>
      <c r="M265" s="257"/>
      <c r="N265" s="284"/>
      <c r="O265" s="297"/>
      <c r="P265" s="255"/>
      <c r="Q265" s="255"/>
      <c r="R265" s="74"/>
      <c r="T265" s="74"/>
      <c r="U265" s="74"/>
      <c r="V265" s="193"/>
      <c r="W265" s="193">
        <f t="shared" ref="W265:W328" si="8">+LEN(O265)</f>
        <v>0</v>
      </c>
    </row>
    <row r="266" spans="1:23">
      <c r="A266">
        <f t="shared" ref="A266:A329" si="9">+IF(O266&gt;0,+A265+1,0)</f>
        <v>0</v>
      </c>
      <c r="B266" s="250"/>
      <c r="C266" s="269"/>
      <c r="D266" s="250"/>
      <c r="E266" s="269"/>
      <c r="F266" s="252"/>
      <c r="G266" s="252"/>
      <c r="H266" s="142" t="str">
        <f>IFERROR(+VLOOKUP(G266,'šifarnik Pg-Pa'!O$6:Q$22,2,FALSE),"")</f>
        <v/>
      </c>
      <c r="I266" s="137" t="str">
        <f>IFERROR(+VLOOKUP($G266,'šifarnik Pg-Pa'!$O$6:$Q$22,3,FALSE),"")</f>
        <v/>
      </c>
      <c r="J266" s="252"/>
      <c r="K266" s="79" t="str">
        <f>IFERROR(+VLOOKUP(J266,'šifarnik Pg-Pa'!O$28:P$150,2,FALSE),"")</f>
        <v/>
      </c>
      <c r="L266" s="256"/>
      <c r="M266" s="257"/>
      <c r="N266" s="284"/>
      <c r="O266" s="297"/>
      <c r="P266" s="255"/>
      <c r="Q266" s="255"/>
      <c r="R266" s="74"/>
      <c r="T266" s="74"/>
      <c r="U266" s="74"/>
      <c r="V266" s="193"/>
      <c r="W266" s="193">
        <f t="shared" si="8"/>
        <v>0</v>
      </c>
    </row>
    <row r="267" spans="1:23">
      <c r="A267">
        <f t="shared" si="9"/>
        <v>0</v>
      </c>
      <c r="B267" s="250"/>
      <c r="C267" s="269"/>
      <c r="D267" s="250"/>
      <c r="E267" s="269"/>
      <c r="F267" s="252"/>
      <c r="G267" s="252"/>
      <c r="H267" s="142" t="str">
        <f>IFERROR(+VLOOKUP(G267,'šifarnik Pg-Pa'!O$6:Q$22,2,FALSE),"")</f>
        <v/>
      </c>
      <c r="I267" s="137" t="str">
        <f>IFERROR(+VLOOKUP($G267,'šifarnik Pg-Pa'!$O$6:$Q$22,3,FALSE),"")</f>
        <v/>
      </c>
      <c r="J267" s="252"/>
      <c r="K267" s="79" t="str">
        <f>IFERROR(+VLOOKUP(J267,'šifarnik Pg-Pa'!O$28:P$150,2,FALSE),"")</f>
        <v/>
      </c>
      <c r="L267" s="256"/>
      <c r="M267" s="257"/>
      <c r="N267" s="284"/>
      <c r="O267" s="297"/>
      <c r="P267" s="255"/>
      <c r="Q267" s="255"/>
      <c r="R267" s="74"/>
      <c r="T267" s="74"/>
      <c r="U267" s="74"/>
      <c r="V267" s="193"/>
      <c r="W267" s="193">
        <f t="shared" si="8"/>
        <v>0</v>
      </c>
    </row>
    <row r="268" spans="1:23">
      <c r="A268">
        <f t="shared" si="9"/>
        <v>0</v>
      </c>
      <c r="B268" s="250"/>
      <c r="C268" s="269"/>
      <c r="D268" s="250"/>
      <c r="E268" s="269"/>
      <c r="F268" s="252"/>
      <c r="G268" s="252"/>
      <c r="H268" s="142" t="str">
        <f>IFERROR(+VLOOKUP(G268,'šifarnik Pg-Pa'!O$6:Q$22,2,FALSE),"")</f>
        <v/>
      </c>
      <c r="I268" s="137" t="str">
        <f>IFERROR(+VLOOKUP($G268,'šifarnik Pg-Pa'!$O$6:$Q$22,3,FALSE),"")</f>
        <v/>
      </c>
      <c r="J268" s="252"/>
      <c r="K268" s="79" t="str">
        <f>IFERROR(+VLOOKUP(J268,'šifarnik Pg-Pa'!O$28:P$150,2,FALSE),"")</f>
        <v/>
      </c>
      <c r="L268" s="256"/>
      <c r="M268" s="257"/>
      <c r="N268" s="284"/>
      <c r="O268" s="297"/>
      <c r="P268" s="255"/>
      <c r="Q268" s="255"/>
      <c r="R268" s="74"/>
      <c r="T268" s="74"/>
      <c r="U268" s="74"/>
      <c r="V268" s="193"/>
      <c r="W268" s="193">
        <f t="shared" si="8"/>
        <v>0</v>
      </c>
    </row>
    <row r="269" spans="1:23">
      <c r="A269">
        <f t="shared" si="9"/>
        <v>0</v>
      </c>
      <c r="B269" s="250"/>
      <c r="C269" s="269"/>
      <c r="D269" s="250"/>
      <c r="E269" s="269"/>
      <c r="F269" s="252"/>
      <c r="G269" s="252"/>
      <c r="H269" s="142" t="str">
        <f>IFERROR(+VLOOKUP(G269,'šifarnik Pg-Pa'!O$6:Q$22,2,FALSE),"")</f>
        <v/>
      </c>
      <c r="I269" s="137" t="str">
        <f>IFERROR(+VLOOKUP($G269,'šifarnik Pg-Pa'!$O$6:$Q$22,3,FALSE),"")</f>
        <v/>
      </c>
      <c r="J269" s="252"/>
      <c r="K269" s="79" t="str">
        <f>IFERROR(+VLOOKUP(J269,'šifarnik Pg-Pa'!O$28:P$150,2,FALSE),"")</f>
        <v/>
      </c>
      <c r="L269" s="256"/>
      <c r="M269" s="257"/>
      <c r="N269" s="284"/>
      <c r="O269" s="297"/>
      <c r="P269" s="255"/>
      <c r="Q269" s="255"/>
      <c r="R269" s="74"/>
      <c r="T269" s="74"/>
      <c r="U269" s="74"/>
      <c r="V269" s="193"/>
      <c r="W269" s="193">
        <f t="shared" si="8"/>
        <v>0</v>
      </c>
    </row>
    <row r="270" spans="1:23">
      <c r="A270">
        <f t="shared" si="9"/>
        <v>0</v>
      </c>
      <c r="B270" s="250"/>
      <c r="C270" s="269"/>
      <c r="D270" s="250"/>
      <c r="E270" s="269"/>
      <c r="F270" s="252"/>
      <c r="G270" s="252"/>
      <c r="H270" s="142" t="str">
        <f>IFERROR(+VLOOKUP(G270,'šifarnik Pg-Pa'!O$6:Q$22,2,FALSE),"")</f>
        <v/>
      </c>
      <c r="I270" s="137" t="str">
        <f>IFERROR(+VLOOKUP($G270,'šifarnik Pg-Pa'!$O$6:$Q$22,3,FALSE),"")</f>
        <v/>
      </c>
      <c r="J270" s="252"/>
      <c r="K270" s="79" t="str">
        <f>IFERROR(+VLOOKUP(J270,'šifarnik Pg-Pa'!O$28:P$150,2,FALSE),"")</f>
        <v/>
      </c>
      <c r="L270" s="256"/>
      <c r="M270" s="257"/>
      <c r="N270" s="284"/>
      <c r="O270" s="297"/>
      <c r="P270" s="255"/>
      <c r="Q270" s="255"/>
      <c r="R270" s="74"/>
      <c r="T270" s="74"/>
      <c r="U270" s="74"/>
      <c r="V270" s="193"/>
      <c r="W270" s="193">
        <f t="shared" si="8"/>
        <v>0</v>
      </c>
    </row>
    <row r="271" spans="1:23">
      <c r="A271">
        <f t="shared" si="9"/>
        <v>0</v>
      </c>
      <c r="B271" s="250"/>
      <c r="C271" s="269"/>
      <c r="D271" s="250"/>
      <c r="E271" s="269"/>
      <c r="F271" s="252"/>
      <c r="G271" s="252"/>
      <c r="H271" s="142" t="str">
        <f>IFERROR(+VLOOKUP(G271,'šifarnik Pg-Pa'!O$6:Q$22,2,FALSE),"")</f>
        <v/>
      </c>
      <c r="I271" s="137" t="str">
        <f>IFERROR(+VLOOKUP($G271,'šifarnik Pg-Pa'!$O$6:$Q$22,3,FALSE),"")</f>
        <v/>
      </c>
      <c r="J271" s="252"/>
      <c r="K271" s="79" t="str">
        <f>IFERROR(+VLOOKUP(J271,'šifarnik Pg-Pa'!O$28:P$150,2,FALSE),"")</f>
        <v/>
      </c>
      <c r="L271" s="256"/>
      <c r="M271" s="257"/>
      <c r="N271" s="284"/>
      <c r="O271" s="297"/>
      <c r="P271" s="255"/>
      <c r="Q271" s="255"/>
      <c r="R271" s="74"/>
      <c r="T271" s="74"/>
      <c r="U271" s="74"/>
      <c r="V271" s="193"/>
      <c r="W271" s="193">
        <f t="shared" si="8"/>
        <v>0</v>
      </c>
    </row>
    <row r="272" spans="1:23">
      <c r="A272">
        <f t="shared" si="9"/>
        <v>0</v>
      </c>
      <c r="B272" s="250"/>
      <c r="C272" s="269"/>
      <c r="D272" s="250"/>
      <c r="E272" s="269"/>
      <c r="F272" s="252"/>
      <c r="G272" s="252"/>
      <c r="H272" s="142" t="str">
        <f>IFERROR(+VLOOKUP(G272,'šifarnik Pg-Pa'!O$6:Q$22,2,FALSE),"")</f>
        <v/>
      </c>
      <c r="I272" s="137" t="str">
        <f>IFERROR(+VLOOKUP($G272,'šifarnik Pg-Pa'!$O$6:$Q$22,3,FALSE),"")</f>
        <v/>
      </c>
      <c r="J272" s="252"/>
      <c r="K272" s="79" t="str">
        <f>IFERROR(+VLOOKUP(J272,'šifarnik Pg-Pa'!O$28:P$150,2,FALSE),"")</f>
        <v/>
      </c>
      <c r="L272" s="256"/>
      <c r="M272" s="257"/>
      <c r="N272" s="284"/>
      <c r="O272" s="297"/>
      <c r="P272" s="255"/>
      <c r="Q272" s="255"/>
      <c r="R272" s="74"/>
      <c r="T272" s="74"/>
      <c r="U272" s="74"/>
      <c r="V272" s="193"/>
      <c r="W272" s="193">
        <f t="shared" si="8"/>
        <v>0</v>
      </c>
    </row>
    <row r="273" spans="1:23">
      <c r="A273">
        <f t="shared" si="9"/>
        <v>0</v>
      </c>
      <c r="B273" s="250"/>
      <c r="C273" s="269"/>
      <c r="D273" s="250"/>
      <c r="E273" s="269"/>
      <c r="F273" s="252"/>
      <c r="G273" s="252"/>
      <c r="H273" s="142" t="str">
        <f>IFERROR(+VLOOKUP(G273,'šifarnik Pg-Pa'!O$6:Q$22,2,FALSE),"")</f>
        <v/>
      </c>
      <c r="I273" s="137" t="str">
        <f>IFERROR(+VLOOKUP($G273,'šifarnik Pg-Pa'!$O$6:$Q$22,3,FALSE),"")</f>
        <v/>
      </c>
      <c r="J273" s="252"/>
      <c r="K273" s="79" t="str">
        <f>IFERROR(+VLOOKUP(J273,'šifarnik Pg-Pa'!O$28:P$150,2,FALSE),"")</f>
        <v/>
      </c>
      <c r="L273" s="256"/>
      <c r="M273" s="257"/>
      <c r="N273" s="284"/>
      <c r="O273" s="297"/>
      <c r="P273" s="255"/>
      <c r="Q273" s="255"/>
      <c r="R273" s="74"/>
      <c r="T273" s="74"/>
      <c r="U273" s="74"/>
      <c r="V273" s="193"/>
      <c r="W273" s="193">
        <f t="shared" si="8"/>
        <v>0</v>
      </c>
    </row>
    <row r="274" spans="1:23">
      <c r="A274">
        <f t="shared" si="9"/>
        <v>0</v>
      </c>
      <c r="B274" s="250"/>
      <c r="C274" s="269"/>
      <c r="D274" s="250"/>
      <c r="E274" s="269"/>
      <c r="F274" s="252"/>
      <c r="G274" s="252"/>
      <c r="H274" s="142" t="str">
        <f>IFERROR(+VLOOKUP(G274,'šifarnik Pg-Pa'!O$6:Q$22,2,FALSE),"")</f>
        <v/>
      </c>
      <c r="I274" s="137" t="str">
        <f>IFERROR(+VLOOKUP($G274,'šifarnik Pg-Pa'!$O$6:$Q$22,3,FALSE),"")</f>
        <v/>
      </c>
      <c r="J274" s="252"/>
      <c r="K274" s="79" t="str">
        <f>IFERROR(+VLOOKUP(J274,'šifarnik Pg-Pa'!O$28:P$150,2,FALSE),"")</f>
        <v/>
      </c>
      <c r="L274" s="256"/>
      <c r="M274" s="257"/>
      <c r="N274" s="284"/>
      <c r="O274" s="297"/>
      <c r="P274" s="255"/>
      <c r="Q274" s="255"/>
      <c r="R274" s="74"/>
      <c r="T274" s="74"/>
      <c r="U274" s="74"/>
      <c r="V274" s="193"/>
      <c r="W274" s="193">
        <f t="shared" si="8"/>
        <v>0</v>
      </c>
    </row>
    <row r="275" spans="1:23">
      <c r="A275">
        <f t="shared" si="9"/>
        <v>0</v>
      </c>
      <c r="B275" s="250"/>
      <c r="C275" s="269"/>
      <c r="D275" s="250"/>
      <c r="E275" s="269"/>
      <c r="F275" s="252"/>
      <c r="G275" s="252"/>
      <c r="H275" s="142" t="str">
        <f>IFERROR(+VLOOKUP(G275,'šifarnik Pg-Pa'!O$6:Q$22,2,FALSE),"")</f>
        <v/>
      </c>
      <c r="I275" s="137" t="str">
        <f>IFERROR(+VLOOKUP($G275,'šifarnik Pg-Pa'!$O$6:$Q$22,3,FALSE),"")</f>
        <v/>
      </c>
      <c r="J275" s="252"/>
      <c r="K275" s="79" t="str">
        <f>IFERROR(+VLOOKUP(J275,'šifarnik Pg-Pa'!O$28:P$150,2,FALSE),"")</f>
        <v/>
      </c>
      <c r="L275" s="256"/>
      <c r="M275" s="257"/>
      <c r="N275" s="284"/>
      <c r="O275" s="297"/>
      <c r="P275" s="255"/>
      <c r="Q275" s="255"/>
      <c r="R275" s="74"/>
      <c r="T275" s="74"/>
      <c r="U275" s="74"/>
      <c r="V275" s="193"/>
      <c r="W275" s="193">
        <f t="shared" si="8"/>
        <v>0</v>
      </c>
    </row>
    <row r="276" spans="1:23">
      <c r="A276">
        <f t="shared" si="9"/>
        <v>0</v>
      </c>
      <c r="B276" s="250"/>
      <c r="C276" s="269"/>
      <c r="D276" s="250"/>
      <c r="E276" s="269"/>
      <c r="F276" s="252"/>
      <c r="G276" s="252"/>
      <c r="H276" s="142" t="str">
        <f>IFERROR(+VLOOKUP(G276,'šifarnik Pg-Pa'!O$6:Q$22,2,FALSE),"")</f>
        <v/>
      </c>
      <c r="I276" s="137" t="str">
        <f>IFERROR(+VLOOKUP($G276,'šifarnik Pg-Pa'!$O$6:$Q$22,3,FALSE),"")</f>
        <v/>
      </c>
      <c r="J276" s="252"/>
      <c r="K276" s="79" t="str">
        <f>IFERROR(+VLOOKUP(J276,'šifarnik Pg-Pa'!O$28:P$150,2,FALSE),"")</f>
        <v/>
      </c>
      <c r="L276" s="256"/>
      <c r="M276" s="257"/>
      <c r="N276" s="284"/>
      <c r="O276" s="297"/>
      <c r="P276" s="255"/>
      <c r="Q276" s="255"/>
      <c r="R276" s="74"/>
      <c r="T276" s="74"/>
      <c r="U276" s="74"/>
      <c r="V276" s="193"/>
      <c r="W276" s="193">
        <f t="shared" si="8"/>
        <v>0</v>
      </c>
    </row>
    <row r="277" spans="1:23">
      <c r="A277">
        <f t="shared" si="9"/>
        <v>0</v>
      </c>
      <c r="B277" s="250"/>
      <c r="C277" s="269"/>
      <c r="D277" s="250"/>
      <c r="E277" s="269"/>
      <c r="F277" s="252"/>
      <c r="G277" s="252"/>
      <c r="H277" s="142" t="str">
        <f>IFERROR(+VLOOKUP(G277,'šifarnik Pg-Pa'!O$6:Q$22,2,FALSE),"")</f>
        <v/>
      </c>
      <c r="I277" s="137" t="str">
        <f>IFERROR(+VLOOKUP($G277,'šifarnik Pg-Pa'!$O$6:$Q$22,3,FALSE),"")</f>
        <v/>
      </c>
      <c r="J277" s="252"/>
      <c r="K277" s="79" t="str">
        <f>IFERROR(+VLOOKUP(J277,'šifarnik Pg-Pa'!O$28:P$150,2,FALSE),"")</f>
        <v/>
      </c>
      <c r="L277" s="256"/>
      <c r="M277" s="257"/>
      <c r="N277" s="284"/>
      <c r="O277" s="297"/>
      <c r="P277" s="255"/>
      <c r="Q277" s="255"/>
      <c r="R277" s="74"/>
      <c r="T277" s="74"/>
      <c r="U277" s="74"/>
      <c r="V277" s="193"/>
      <c r="W277" s="193">
        <f t="shared" si="8"/>
        <v>0</v>
      </c>
    </row>
    <row r="278" spans="1:23">
      <c r="A278">
        <f t="shared" si="9"/>
        <v>0</v>
      </c>
      <c r="B278" s="250"/>
      <c r="C278" s="269"/>
      <c r="D278" s="250"/>
      <c r="E278" s="269"/>
      <c r="F278" s="252"/>
      <c r="G278" s="252"/>
      <c r="H278" s="142" t="str">
        <f>IFERROR(+VLOOKUP(G278,'šifarnik Pg-Pa'!O$6:Q$22,2,FALSE),"")</f>
        <v/>
      </c>
      <c r="I278" s="137" t="str">
        <f>IFERROR(+VLOOKUP($G278,'šifarnik Pg-Pa'!$O$6:$Q$22,3,FALSE),"")</f>
        <v/>
      </c>
      <c r="J278" s="252"/>
      <c r="K278" s="79" t="str">
        <f>IFERROR(+VLOOKUP(J278,'šifarnik Pg-Pa'!O$28:P$150,2,FALSE),"")</f>
        <v/>
      </c>
      <c r="L278" s="256"/>
      <c r="M278" s="257"/>
      <c r="N278" s="284"/>
      <c r="O278" s="297"/>
      <c r="P278" s="255"/>
      <c r="Q278" s="255"/>
      <c r="R278" s="74"/>
      <c r="T278" s="74"/>
      <c r="U278" s="74"/>
      <c r="V278" s="193"/>
      <c r="W278" s="193">
        <f t="shared" si="8"/>
        <v>0</v>
      </c>
    </row>
    <row r="279" spans="1:23">
      <c r="A279">
        <f t="shared" si="9"/>
        <v>0</v>
      </c>
      <c r="B279" s="250"/>
      <c r="C279" s="269"/>
      <c r="D279" s="250"/>
      <c r="E279" s="269"/>
      <c r="F279" s="252"/>
      <c r="G279" s="252"/>
      <c r="H279" s="142" t="str">
        <f>IFERROR(+VLOOKUP(G279,'šifarnik Pg-Pa'!O$6:Q$22,2,FALSE),"")</f>
        <v/>
      </c>
      <c r="I279" s="137" t="str">
        <f>IFERROR(+VLOOKUP($G279,'šifarnik Pg-Pa'!$O$6:$Q$22,3,FALSE),"")</f>
        <v/>
      </c>
      <c r="J279" s="252"/>
      <c r="K279" s="79" t="str">
        <f>IFERROR(+VLOOKUP(J279,'šifarnik Pg-Pa'!O$28:P$150,2,FALSE),"")</f>
        <v/>
      </c>
      <c r="L279" s="256"/>
      <c r="M279" s="257"/>
      <c r="N279" s="284"/>
      <c r="O279" s="297"/>
      <c r="P279" s="255"/>
      <c r="Q279" s="255"/>
      <c r="R279" s="74"/>
      <c r="T279" s="74"/>
      <c r="U279" s="74"/>
      <c r="V279" s="193"/>
      <c r="W279" s="193">
        <f t="shared" si="8"/>
        <v>0</v>
      </c>
    </row>
    <row r="280" spans="1:23">
      <c r="A280">
        <f t="shared" si="9"/>
        <v>0</v>
      </c>
      <c r="B280" s="250"/>
      <c r="C280" s="269"/>
      <c r="D280" s="250"/>
      <c r="E280" s="269"/>
      <c r="F280" s="252"/>
      <c r="G280" s="252"/>
      <c r="H280" s="142" t="str">
        <f>IFERROR(+VLOOKUP(G280,'šifarnik Pg-Pa'!O$6:Q$22,2,FALSE),"")</f>
        <v/>
      </c>
      <c r="I280" s="137" t="str">
        <f>IFERROR(+VLOOKUP($G280,'šifarnik Pg-Pa'!$O$6:$Q$22,3,FALSE),"")</f>
        <v/>
      </c>
      <c r="J280" s="252"/>
      <c r="K280" s="79" t="str">
        <f>IFERROR(+VLOOKUP(J280,'šifarnik Pg-Pa'!O$28:P$150,2,FALSE),"")</f>
        <v/>
      </c>
      <c r="L280" s="256"/>
      <c r="M280" s="257"/>
      <c r="N280" s="284"/>
      <c r="O280" s="297"/>
      <c r="P280" s="255"/>
      <c r="Q280" s="255"/>
      <c r="R280" s="74"/>
      <c r="T280" s="74"/>
      <c r="U280" s="74"/>
      <c r="V280" s="193"/>
      <c r="W280" s="193">
        <f t="shared" si="8"/>
        <v>0</v>
      </c>
    </row>
    <row r="281" spans="1:23">
      <c r="A281">
        <f t="shared" si="9"/>
        <v>0</v>
      </c>
      <c r="B281" s="250"/>
      <c r="C281" s="269"/>
      <c r="D281" s="250"/>
      <c r="E281" s="269"/>
      <c r="F281" s="252"/>
      <c r="G281" s="252"/>
      <c r="H281" s="142" t="str">
        <f>IFERROR(+VLOOKUP(G281,'šifarnik Pg-Pa'!O$6:Q$22,2,FALSE),"")</f>
        <v/>
      </c>
      <c r="I281" s="137" t="str">
        <f>IFERROR(+VLOOKUP($G281,'šifarnik Pg-Pa'!$O$6:$Q$22,3,FALSE),"")</f>
        <v/>
      </c>
      <c r="J281" s="252"/>
      <c r="K281" s="79" t="str">
        <f>IFERROR(+VLOOKUP(J281,'šifarnik Pg-Pa'!O$28:P$150,2,FALSE),"")</f>
        <v/>
      </c>
      <c r="L281" s="256"/>
      <c r="M281" s="257"/>
      <c r="N281" s="284"/>
      <c r="O281" s="297"/>
      <c r="P281" s="255"/>
      <c r="Q281" s="255"/>
      <c r="R281" s="74"/>
      <c r="T281" s="74"/>
      <c r="U281" s="74"/>
      <c r="V281" s="193"/>
      <c r="W281" s="193">
        <f t="shared" si="8"/>
        <v>0</v>
      </c>
    </row>
    <row r="282" spans="1:23">
      <c r="A282">
        <f t="shared" si="9"/>
        <v>0</v>
      </c>
      <c r="B282" s="250"/>
      <c r="C282" s="269"/>
      <c r="D282" s="250"/>
      <c r="E282" s="269"/>
      <c r="F282" s="252"/>
      <c r="G282" s="252"/>
      <c r="H282" s="142" t="str">
        <f>IFERROR(+VLOOKUP(G282,'šifarnik Pg-Pa'!O$6:Q$22,2,FALSE),"")</f>
        <v/>
      </c>
      <c r="I282" s="137" t="str">
        <f>IFERROR(+VLOOKUP($G282,'šifarnik Pg-Pa'!$O$6:$Q$22,3,FALSE),"")</f>
        <v/>
      </c>
      <c r="J282" s="252"/>
      <c r="K282" s="79" t="str">
        <f>IFERROR(+VLOOKUP(J282,'šifarnik Pg-Pa'!O$28:P$150,2,FALSE),"")</f>
        <v/>
      </c>
      <c r="L282" s="256"/>
      <c r="M282" s="257"/>
      <c r="N282" s="284"/>
      <c r="O282" s="297"/>
      <c r="P282" s="255"/>
      <c r="Q282" s="255"/>
      <c r="R282" s="74"/>
      <c r="T282" s="74"/>
      <c r="U282" s="74"/>
      <c r="V282" s="193"/>
      <c r="W282" s="193">
        <f t="shared" si="8"/>
        <v>0</v>
      </c>
    </row>
    <row r="283" spans="1:23">
      <c r="A283">
        <f t="shared" si="9"/>
        <v>0</v>
      </c>
      <c r="B283" s="250"/>
      <c r="C283" s="269"/>
      <c r="D283" s="250"/>
      <c r="E283" s="269"/>
      <c r="F283" s="252"/>
      <c r="G283" s="252"/>
      <c r="H283" s="142" t="str">
        <f>IFERROR(+VLOOKUP(G283,'šifarnik Pg-Pa'!O$6:Q$22,2,FALSE),"")</f>
        <v/>
      </c>
      <c r="I283" s="137" t="str">
        <f>IFERROR(+VLOOKUP($G283,'šifarnik Pg-Pa'!$O$6:$Q$22,3,FALSE),"")</f>
        <v/>
      </c>
      <c r="J283" s="252"/>
      <c r="K283" s="79" t="str">
        <f>IFERROR(+VLOOKUP(J283,'šifarnik Pg-Pa'!O$28:P$150,2,FALSE),"")</f>
        <v/>
      </c>
      <c r="L283" s="256"/>
      <c r="M283" s="257"/>
      <c r="N283" s="284"/>
      <c r="O283" s="297"/>
      <c r="P283" s="255"/>
      <c r="Q283" s="255"/>
      <c r="R283" s="74"/>
      <c r="T283" s="74"/>
      <c r="U283" s="74"/>
      <c r="V283" s="193"/>
      <c r="W283" s="193">
        <f t="shared" si="8"/>
        <v>0</v>
      </c>
    </row>
    <row r="284" spans="1:23">
      <c r="A284">
        <f t="shared" si="9"/>
        <v>0</v>
      </c>
      <c r="B284" s="250"/>
      <c r="C284" s="269"/>
      <c r="D284" s="250"/>
      <c r="E284" s="269"/>
      <c r="F284" s="252"/>
      <c r="G284" s="252"/>
      <c r="H284" s="142" t="str">
        <f>IFERROR(+VLOOKUP(G284,'šifarnik Pg-Pa'!O$6:Q$22,2,FALSE),"")</f>
        <v/>
      </c>
      <c r="I284" s="137" t="str">
        <f>IFERROR(+VLOOKUP($G284,'šifarnik Pg-Pa'!$O$6:$Q$22,3,FALSE),"")</f>
        <v/>
      </c>
      <c r="J284" s="252"/>
      <c r="K284" s="79" t="str">
        <f>IFERROR(+VLOOKUP(J284,'šifarnik Pg-Pa'!O$28:P$150,2,FALSE),"")</f>
        <v/>
      </c>
      <c r="L284" s="256"/>
      <c r="M284" s="257"/>
      <c r="N284" s="284"/>
      <c r="O284" s="297"/>
      <c r="P284" s="255"/>
      <c r="Q284" s="255"/>
      <c r="R284" s="74"/>
      <c r="T284" s="74"/>
      <c r="U284" s="74"/>
      <c r="V284" s="193"/>
      <c r="W284" s="193">
        <f t="shared" si="8"/>
        <v>0</v>
      </c>
    </row>
    <row r="285" spans="1:23">
      <c r="A285">
        <f t="shared" si="9"/>
        <v>0</v>
      </c>
      <c r="B285" s="250"/>
      <c r="C285" s="269"/>
      <c r="D285" s="250"/>
      <c r="E285" s="269"/>
      <c r="F285" s="252"/>
      <c r="G285" s="252"/>
      <c r="H285" s="142" t="str">
        <f>IFERROR(+VLOOKUP(G285,'šifarnik Pg-Pa'!O$6:Q$22,2,FALSE),"")</f>
        <v/>
      </c>
      <c r="I285" s="137" t="str">
        <f>IFERROR(+VLOOKUP($G285,'šifarnik Pg-Pa'!$O$6:$Q$22,3,FALSE),"")</f>
        <v/>
      </c>
      <c r="J285" s="252"/>
      <c r="K285" s="79" t="str">
        <f>IFERROR(+VLOOKUP(J285,'šifarnik Pg-Pa'!O$28:P$150,2,FALSE),"")</f>
        <v/>
      </c>
      <c r="L285" s="256"/>
      <c r="M285" s="257"/>
      <c r="N285" s="284"/>
      <c r="O285" s="297"/>
      <c r="P285" s="255"/>
      <c r="Q285" s="255"/>
      <c r="R285" s="74"/>
      <c r="T285" s="74"/>
      <c r="U285" s="74"/>
      <c r="V285" s="193"/>
      <c r="W285" s="193">
        <f t="shared" si="8"/>
        <v>0</v>
      </c>
    </row>
    <row r="286" spans="1:23">
      <c r="A286">
        <f t="shared" si="9"/>
        <v>0</v>
      </c>
      <c r="B286" s="250"/>
      <c r="C286" s="269"/>
      <c r="D286" s="250"/>
      <c r="E286" s="269"/>
      <c r="F286" s="252"/>
      <c r="G286" s="252"/>
      <c r="H286" s="142" t="str">
        <f>IFERROR(+VLOOKUP(G286,'šifarnik Pg-Pa'!O$6:Q$22,2,FALSE),"")</f>
        <v/>
      </c>
      <c r="I286" s="137" t="str">
        <f>IFERROR(+VLOOKUP($G286,'šifarnik Pg-Pa'!$O$6:$Q$22,3,FALSE),"")</f>
        <v/>
      </c>
      <c r="J286" s="252"/>
      <c r="K286" s="79" t="str">
        <f>IFERROR(+VLOOKUP(J286,'šifarnik Pg-Pa'!O$28:P$150,2,FALSE),"")</f>
        <v/>
      </c>
      <c r="L286" s="256"/>
      <c r="M286" s="257"/>
      <c r="N286" s="284"/>
      <c r="O286" s="297"/>
      <c r="P286" s="255"/>
      <c r="Q286" s="255"/>
      <c r="R286" s="74"/>
      <c r="T286" s="74"/>
      <c r="U286" s="74"/>
      <c r="V286" s="193"/>
      <c r="W286" s="193">
        <f t="shared" si="8"/>
        <v>0</v>
      </c>
    </row>
    <row r="287" spans="1:23">
      <c r="A287">
        <f t="shared" si="9"/>
        <v>0</v>
      </c>
      <c r="B287" s="250"/>
      <c r="C287" s="269"/>
      <c r="D287" s="250"/>
      <c r="E287" s="269"/>
      <c r="F287" s="252"/>
      <c r="G287" s="252"/>
      <c r="H287" s="142" t="str">
        <f>IFERROR(+VLOOKUP(G287,'šifarnik Pg-Pa'!O$6:Q$22,2,FALSE),"")</f>
        <v/>
      </c>
      <c r="I287" s="137" t="str">
        <f>IFERROR(+VLOOKUP($G287,'šifarnik Pg-Pa'!$O$6:$Q$22,3,FALSE),"")</f>
        <v/>
      </c>
      <c r="J287" s="252"/>
      <c r="K287" s="79" t="str">
        <f>IFERROR(+VLOOKUP(J287,'šifarnik Pg-Pa'!O$28:P$150,2,FALSE),"")</f>
        <v/>
      </c>
      <c r="L287" s="256"/>
      <c r="M287" s="257"/>
      <c r="N287" s="284"/>
      <c r="O287" s="297"/>
      <c r="P287" s="255"/>
      <c r="Q287" s="255"/>
      <c r="R287" s="74"/>
      <c r="S287" s="74"/>
      <c r="T287" s="74"/>
      <c r="U287" s="74"/>
      <c r="V287" s="193"/>
      <c r="W287" s="193">
        <f t="shared" si="8"/>
        <v>0</v>
      </c>
    </row>
    <row r="288" spans="1:23">
      <c r="A288">
        <f t="shared" si="9"/>
        <v>0</v>
      </c>
      <c r="B288" s="250"/>
      <c r="C288" s="269"/>
      <c r="D288" s="250"/>
      <c r="E288" s="269"/>
      <c r="F288" s="252"/>
      <c r="G288" s="252"/>
      <c r="H288" s="142" t="str">
        <f>IFERROR(+VLOOKUP(G288,'šifarnik Pg-Pa'!O$6:Q$22,2,FALSE),"")</f>
        <v/>
      </c>
      <c r="I288" s="137" t="str">
        <f>IFERROR(+VLOOKUP($G288,'šifarnik Pg-Pa'!$O$6:$Q$22,3,FALSE),"")</f>
        <v/>
      </c>
      <c r="J288" s="252"/>
      <c r="K288" s="79" t="str">
        <f>IFERROR(+VLOOKUP(J288,'šifarnik Pg-Pa'!O$28:P$150,2,FALSE),"")</f>
        <v/>
      </c>
      <c r="L288" s="256"/>
      <c r="M288" s="257"/>
      <c r="N288" s="284"/>
      <c r="O288" s="297"/>
      <c r="P288" s="255"/>
      <c r="Q288" s="255"/>
      <c r="R288" s="74"/>
      <c r="S288" s="74"/>
      <c r="T288" s="74"/>
      <c r="U288" s="74"/>
      <c r="V288" s="193"/>
      <c r="W288" s="193">
        <f t="shared" si="8"/>
        <v>0</v>
      </c>
    </row>
    <row r="289" spans="1:23">
      <c r="A289">
        <f t="shared" si="9"/>
        <v>0</v>
      </c>
      <c r="B289" s="250"/>
      <c r="C289" s="269"/>
      <c r="D289" s="250"/>
      <c r="E289" s="269"/>
      <c r="F289" s="252"/>
      <c r="G289" s="252"/>
      <c r="H289" s="142" t="str">
        <f>IFERROR(+VLOOKUP(G289,'šifarnik Pg-Pa'!O$6:Q$22,2,FALSE),"")</f>
        <v/>
      </c>
      <c r="I289" s="137" t="str">
        <f>IFERROR(+VLOOKUP($G289,'šifarnik Pg-Pa'!$O$6:$Q$22,3,FALSE),"")</f>
        <v/>
      </c>
      <c r="J289" s="252"/>
      <c r="K289" s="79" t="str">
        <f>IFERROR(+VLOOKUP(J289,'šifarnik Pg-Pa'!O$28:P$150,2,FALSE),"")</f>
        <v/>
      </c>
      <c r="L289" s="256"/>
      <c r="M289" s="257"/>
      <c r="N289" s="284"/>
      <c r="O289" s="297"/>
      <c r="P289" s="255"/>
      <c r="Q289" s="255"/>
      <c r="R289" s="74"/>
      <c r="S289" s="74"/>
      <c r="T289" s="74"/>
      <c r="U289" s="74"/>
      <c r="V289" s="193"/>
      <c r="W289" s="193">
        <f t="shared" si="8"/>
        <v>0</v>
      </c>
    </row>
    <row r="290" spans="1:23">
      <c r="A290">
        <f t="shared" si="9"/>
        <v>0</v>
      </c>
      <c r="B290" s="250"/>
      <c r="C290" s="269"/>
      <c r="D290" s="250"/>
      <c r="E290" s="269"/>
      <c r="F290" s="252"/>
      <c r="G290" s="252"/>
      <c r="H290" s="142" t="str">
        <f>IFERROR(+VLOOKUP(G290,'šifarnik Pg-Pa'!O$6:Q$22,2,FALSE),"")</f>
        <v/>
      </c>
      <c r="I290" s="137" t="str">
        <f>IFERROR(+VLOOKUP($G290,'šifarnik Pg-Pa'!$O$6:$Q$22,3,FALSE),"")</f>
        <v/>
      </c>
      <c r="J290" s="252"/>
      <c r="K290" s="79" t="str">
        <f>IFERROR(+VLOOKUP(J290,'šifarnik Pg-Pa'!O$28:P$150,2,FALSE),"")</f>
        <v/>
      </c>
      <c r="L290" s="256"/>
      <c r="M290" s="257"/>
      <c r="N290" s="284"/>
      <c r="O290" s="297"/>
      <c r="P290" s="255"/>
      <c r="Q290" s="255"/>
      <c r="R290" s="74"/>
      <c r="S290" s="74"/>
      <c r="T290" s="74"/>
      <c r="U290" s="74"/>
      <c r="V290" s="193"/>
      <c r="W290" s="193">
        <f t="shared" si="8"/>
        <v>0</v>
      </c>
    </row>
    <row r="291" spans="1:23">
      <c r="A291">
        <f t="shared" si="9"/>
        <v>0</v>
      </c>
      <c r="B291" s="250"/>
      <c r="C291" s="269"/>
      <c r="D291" s="250"/>
      <c r="E291" s="269"/>
      <c r="F291" s="252"/>
      <c r="G291" s="252"/>
      <c r="H291" s="142" t="str">
        <f>IFERROR(+VLOOKUP(G291,'šifarnik Pg-Pa'!O$6:Q$22,2,FALSE),"")</f>
        <v/>
      </c>
      <c r="I291" s="137" t="str">
        <f>IFERROR(+VLOOKUP($G291,'šifarnik Pg-Pa'!$O$6:$Q$22,3,FALSE),"")</f>
        <v/>
      </c>
      <c r="J291" s="252"/>
      <c r="K291" s="79" t="str">
        <f>IFERROR(+VLOOKUP(J291,'šifarnik Pg-Pa'!O$28:P$150,2,FALSE),"")</f>
        <v/>
      </c>
      <c r="L291" s="256"/>
      <c r="M291" s="257"/>
      <c r="N291" s="284"/>
      <c r="O291" s="297"/>
      <c r="P291" s="255"/>
      <c r="Q291" s="255"/>
      <c r="R291" s="74"/>
      <c r="S291" s="74"/>
      <c r="T291" s="74"/>
      <c r="U291" s="74"/>
      <c r="V291" s="193"/>
      <c r="W291" s="193">
        <f t="shared" si="8"/>
        <v>0</v>
      </c>
    </row>
    <row r="292" spans="1:23">
      <c r="A292">
        <f t="shared" si="9"/>
        <v>0</v>
      </c>
      <c r="B292" s="250"/>
      <c r="C292" s="269"/>
      <c r="D292" s="250"/>
      <c r="E292" s="269"/>
      <c r="F292" s="252"/>
      <c r="G292" s="252"/>
      <c r="H292" s="142" t="str">
        <f>IFERROR(+VLOOKUP(G292,'šifarnik Pg-Pa'!O$6:Q$22,2,FALSE),"")</f>
        <v/>
      </c>
      <c r="I292" s="137" t="str">
        <f>IFERROR(+VLOOKUP($G292,'šifarnik Pg-Pa'!$O$6:$Q$22,3,FALSE),"")</f>
        <v/>
      </c>
      <c r="J292" s="252"/>
      <c r="K292" s="79" t="str">
        <f>IFERROR(+VLOOKUP(J292,'šifarnik Pg-Pa'!O$28:P$150,2,FALSE),"")</f>
        <v/>
      </c>
      <c r="L292" s="256"/>
      <c r="M292" s="257"/>
      <c r="N292" s="284"/>
      <c r="O292" s="297"/>
      <c r="P292" s="255"/>
      <c r="Q292" s="255"/>
      <c r="R292" s="74"/>
      <c r="S292" s="74"/>
      <c r="T292" s="74"/>
      <c r="U292" s="74"/>
      <c r="V292" s="193"/>
      <c r="W292" s="193">
        <f t="shared" si="8"/>
        <v>0</v>
      </c>
    </row>
    <row r="293" spans="1:23">
      <c r="A293">
        <f t="shared" si="9"/>
        <v>0</v>
      </c>
      <c r="B293" s="250"/>
      <c r="C293" s="269"/>
      <c r="D293" s="250"/>
      <c r="E293" s="269"/>
      <c r="F293" s="252"/>
      <c r="G293" s="252"/>
      <c r="H293" s="142" t="str">
        <f>IFERROR(+VLOOKUP(G293,'šifarnik Pg-Pa'!O$6:Q$22,2,FALSE),"")</f>
        <v/>
      </c>
      <c r="I293" s="137" t="str">
        <f>IFERROR(+VLOOKUP($G293,'šifarnik Pg-Pa'!$O$6:$Q$22,3,FALSE),"")</f>
        <v/>
      </c>
      <c r="J293" s="252"/>
      <c r="K293" s="79" t="str">
        <f>IFERROR(+VLOOKUP(J293,'šifarnik Pg-Pa'!O$28:P$150,2,FALSE),"")</f>
        <v/>
      </c>
      <c r="L293" s="256"/>
      <c r="M293" s="257"/>
      <c r="N293" s="284"/>
      <c r="O293" s="297"/>
      <c r="P293" s="255"/>
      <c r="Q293" s="255"/>
      <c r="R293" s="74"/>
      <c r="S293" s="74"/>
      <c r="T293" s="74"/>
      <c r="U293" s="74"/>
      <c r="V293" s="193"/>
      <c r="W293" s="193">
        <f t="shared" si="8"/>
        <v>0</v>
      </c>
    </row>
    <row r="294" spans="1:23">
      <c r="A294">
        <f t="shared" si="9"/>
        <v>0</v>
      </c>
      <c r="B294" s="250"/>
      <c r="C294" s="269"/>
      <c r="D294" s="250"/>
      <c r="E294" s="269"/>
      <c r="F294" s="252"/>
      <c r="G294" s="252"/>
      <c r="H294" s="142" t="str">
        <f>IFERROR(+VLOOKUP(G294,'šifarnik Pg-Pa'!O$6:Q$22,2,FALSE),"")</f>
        <v/>
      </c>
      <c r="I294" s="137" t="str">
        <f>IFERROR(+VLOOKUP($G294,'šifarnik Pg-Pa'!$O$6:$Q$22,3,FALSE),"")</f>
        <v/>
      </c>
      <c r="J294" s="252"/>
      <c r="K294" s="79" t="str">
        <f>IFERROR(+VLOOKUP(J294,'šifarnik Pg-Pa'!O$28:P$150,2,FALSE),"")</f>
        <v/>
      </c>
      <c r="L294" s="256"/>
      <c r="M294" s="257"/>
      <c r="N294" s="284"/>
      <c r="O294" s="297"/>
      <c r="P294" s="255"/>
      <c r="Q294" s="255"/>
      <c r="R294" s="74"/>
      <c r="S294" s="74"/>
      <c r="T294" s="74"/>
      <c r="U294" s="74"/>
      <c r="V294" s="193"/>
      <c r="W294" s="193">
        <f t="shared" si="8"/>
        <v>0</v>
      </c>
    </row>
    <row r="295" spans="1:23">
      <c r="A295">
        <f t="shared" si="9"/>
        <v>0</v>
      </c>
      <c r="B295" s="250"/>
      <c r="C295" s="269"/>
      <c r="D295" s="250"/>
      <c r="E295" s="269"/>
      <c r="F295" s="252"/>
      <c r="G295" s="252"/>
      <c r="H295" s="142" t="str">
        <f>IFERROR(+VLOOKUP(G295,'šifarnik Pg-Pa'!O$6:Q$22,2,FALSE),"")</f>
        <v/>
      </c>
      <c r="I295" s="137" t="str">
        <f>IFERROR(+VLOOKUP($G295,'šifarnik Pg-Pa'!$O$6:$Q$22,3,FALSE),"")</f>
        <v/>
      </c>
      <c r="J295" s="252"/>
      <c r="K295" s="79" t="str">
        <f>IFERROR(+VLOOKUP(J295,'šifarnik Pg-Pa'!O$28:P$150,2,FALSE),"")</f>
        <v/>
      </c>
      <c r="L295" s="256"/>
      <c r="M295" s="257"/>
      <c r="N295" s="284"/>
      <c r="O295" s="297"/>
      <c r="P295" s="255"/>
      <c r="Q295" s="255"/>
      <c r="R295" s="74"/>
      <c r="S295" s="74"/>
      <c r="T295" s="74"/>
      <c r="U295" s="74"/>
      <c r="V295" s="193"/>
      <c r="W295" s="193">
        <f t="shared" si="8"/>
        <v>0</v>
      </c>
    </row>
    <row r="296" spans="1:23">
      <c r="A296">
        <f t="shared" si="9"/>
        <v>0</v>
      </c>
      <c r="B296" s="250"/>
      <c r="C296" s="269"/>
      <c r="D296" s="250"/>
      <c r="E296" s="269"/>
      <c r="F296" s="252"/>
      <c r="G296" s="252"/>
      <c r="H296" s="142" t="str">
        <f>IFERROR(+VLOOKUP(G296,'šifarnik Pg-Pa'!O$6:Q$22,2,FALSE),"")</f>
        <v/>
      </c>
      <c r="I296" s="137" t="str">
        <f>IFERROR(+VLOOKUP($G296,'šifarnik Pg-Pa'!$O$6:$Q$22,3,FALSE),"")</f>
        <v/>
      </c>
      <c r="J296" s="252"/>
      <c r="K296" s="79" t="str">
        <f>IFERROR(+VLOOKUP(J296,'šifarnik Pg-Pa'!O$28:P$150,2,FALSE),"")</f>
        <v/>
      </c>
      <c r="L296" s="256"/>
      <c r="M296" s="257"/>
      <c r="N296" s="284"/>
      <c r="O296" s="297"/>
      <c r="P296" s="255"/>
      <c r="Q296" s="255"/>
      <c r="R296" s="74"/>
      <c r="S296" s="74"/>
      <c r="T296" s="74"/>
      <c r="U296" s="74"/>
      <c r="V296" s="193"/>
      <c r="W296" s="193">
        <f t="shared" si="8"/>
        <v>0</v>
      </c>
    </row>
    <row r="297" spans="1:23">
      <c r="A297">
        <f t="shared" si="9"/>
        <v>0</v>
      </c>
      <c r="B297" s="250"/>
      <c r="C297" s="269"/>
      <c r="D297" s="250"/>
      <c r="E297" s="269"/>
      <c r="F297" s="252"/>
      <c r="G297" s="252"/>
      <c r="H297" s="142" t="str">
        <f>IFERROR(+VLOOKUP(G297,'šifarnik Pg-Pa'!O$6:Q$22,2,FALSE),"")</f>
        <v/>
      </c>
      <c r="I297" s="137" t="str">
        <f>IFERROR(+VLOOKUP($G297,'šifarnik Pg-Pa'!$O$6:$Q$22,3,FALSE),"")</f>
        <v/>
      </c>
      <c r="J297" s="252"/>
      <c r="K297" s="79" t="str">
        <f>IFERROR(+VLOOKUP(J297,'šifarnik Pg-Pa'!O$28:P$150,2,FALSE),"")</f>
        <v/>
      </c>
      <c r="L297" s="256"/>
      <c r="M297" s="257"/>
      <c r="N297" s="284"/>
      <c r="O297" s="297"/>
      <c r="P297" s="255"/>
      <c r="Q297" s="255"/>
      <c r="R297" s="74"/>
      <c r="S297" s="74"/>
      <c r="T297" s="74"/>
      <c r="U297" s="74"/>
      <c r="V297" s="193"/>
      <c r="W297" s="193">
        <f t="shared" si="8"/>
        <v>0</v>
      </c>
    </row>
    <row r="298" spans="1:23">
      <c r="A298">
        <f t="shared" si="9"/>
        <v>0</v>
      </c>
      <c r="B298" s="250"/>
      <c r="C298" s="269"/>
      <c r="D298" s="250"/>
      <c r="E298" s="269"/>
      <c r="F298" s="252"/>
      <c r="G298" s="252"/>
      <c r="H298" s="142" t="str">
        <f>IFERROR(+VLOOKUP(G298,'šifarnik Pg-Pa'!O$6:Q$22,2,FALSE),"")</f>
        <v/>
      </c>
      <c r="I298" s="137" t="str">
        <f>IFERROR(+VLOOKUP($G298,'šifarnik Pg-Pa'!$O$6:$Q$22,3,FALSE),"")</f>
        <v/>
      </c>
      <c r="J298" s="252"/>
      <c r="K298" s="79" t="str">
        <f>IFERROR(+VLOOKUP(J298,'šifarnik Pg-Pa'!O$28:P$150,2,FALSE),"")</f>
        <v/>
      </c>
      <c r="L298" s="256"/>
      <c r="M298" s="257"/>
      <c r="N298" s="284"/>
      <c r="O298" s="297"/>
      <c r="P298" s="255"/>
      <c r="Q298" s="255"/>
      <c r="R298" s="74"/>
      <c r="S298" s="74"/>
      <c r="T298" s="74"/>
      <c r="U298" s="74"/>
      <c r="V298" s="193"/>
      <c r="W298" s="193">
        <f t="shared" si="8"/>
        <v>0</v>
      </c>
    </row>
    <row r="299" spans="1:23">
      <c r="A299">
        <f t="shared" si="9"/>
        <v>0</v>
      </c>
      <c r="B299" s="250"/>
      <c r="C299" s="269"/>
      <c r="D299" s="250"/>
      <c r="E299" s="269"/>
      <c r="F299" s="252"/>
      <c r="G299" s="252"/>
      <c r="H299" s="142" t="str">
        <f>IFERROR(+VLOOKUP(G299,'šifarnik Pg-Pa'!O$6:Q$22,2,FALSE),"")</f>
        <v/>
      </c>
      <c r="I299" s="137" t="str">
        <f>IFERROR(+VLOOKUP($G299,'šifarnik Pg-Pa'!$O$6:$Q$22,3,FALSE),"")</f>
        <v/>
      </c>
      <c r="J299" s="252"/>
      <c r="K299" s="79" t="str">
        <f>IFERROR(+VLOOKUP(J299,'šifarnik Pg-Pa'!O$28:P$150,2,FALSE),"")</f>
        <v/>
      </c>
      <c r="L299" s="256"/>
      <c r="M299" s="257"/>
      <c r="N299" s="284"/>
      <c r="O299" s="297"/>
      <c r="P299" s="255"/>
      <c r="Q299" s="255"/>
      <c r="R299" s="74"/>
      <c r="S299" s="74"/>
      <c r="T299" s="74"/>
      <c r="U299" s="74"/>
      <c r="V299" s="193"/>
      <c r="W299" s="193">
        <f t="shared" si="8"/>
        <v>0</v>
      </c>
    </row>
    <row r="300" spans="1:23">
      <c r="A300">
        <f t="shared" si="9"/>
        <v>0</v>
      </c>
      <c r="B300" s="250"/>
      <c r="C300" s="269"/>
      <c r="D300" s="250"/>
      <c r="E300" s="269"/>
      <c r="F300" s="252"/>
      <c r="G300" s="252"/>
      <c r="H300" s="142" t="str">
        <f>IFERROR(+VLOOKUP(G300,'šifarnik Pg-Pa'!O$6:Q$22,2,FALSE),"")</f>
        <v/>
      </c>
      <c r="I300" s="137" t="str">
        <f>IFERROR(+VLOOKUP($G300,'šifarnik Pg-Pa'!$O$6:$Q$22,3,FALSE),"")</f>
        <v/>
      </c>
      <c r="J300" s="252"/>
      <c r="K300" s="79" t="str">
        <f>IFERROR(+VLOOKUP(J300,'šifarnik Pg-Pa'!O$28:P$150,2,FALSE),"")</f>
        <v/>
      </c>
      <c r="L300" s="256"/>
      <c r="M300" s="257"/>
      <c r="N300" s="284"/>
      <c r="O300" s="297"/>
      <c r="P300" s="255"/>
      <c r="Q300" s="255"/>
      <c r="R300" s="74"/>
      <c r="S300" s="74"/>
      <c r="T300" s="74"/>
      <c r="U300" s="74"/>
      <c r="V300" s="193"/>
      <c r="W300" s="193">
        <f t="shared" si="8"/>
        <v>0</v>
      </c>
    </row>
    <row r="301" spans="1:23">
      <c r="A301">
        <f t="shared" si="9"/>
        <v>0</v>
      </c>
      <c r="B301" s="250"/>
      <c r="C301" s="269"/>
      <c r="D301" s="250"/>
      <c r="E301" s="269"/>
      <c r="F301" s="252"/>
      <c r="G301" s="252"/>
      <c r="H301" s="142" t="str">
        <f>IFERROR(+VLOOKUP(G301,'šifarnik Pg-Pa'!O$6:Q$22,2,FALSE),"")</f>
        <v/>
      </c>
      <c r="I301" s="137" t="str">
        <f>IFERROR(+VLOOKUP($G301,'šifarnik Pg-Pa'!$O$6:$Q$22,3,FALSE),"")</f>
        <v/>
      </c>
      <c r="J301" s="252"/>
      <c r="K301" s="79" t="str">
        <f>IFERROR(+VLOOKUP(J301,'šifarnik Pg-Pa'!O$28:P$150,2,FALSE),"")</f>
        <v/>
      </c>
      <c r="L301" s="256"/>
      <c r="M301" s="257"/>
      <c r="N301" s="284"/>
      <c r="O301" s="297"/>
      <c r="P301" s="255"/>
      <c r="Q301" s="255"/>
      <c r="R301" s="74"/>
      <c r="S301" s="74"/>
      <c r="T301" s="74"/>
      <c r="U301" s="74"/>
      <c r="V301" s="193"/>
      <c r="W301" s="193">
        <f t="shared" si="8"/>
        <v>0</v>
      </c>
    </row>
    <row r="302" spans="1:23">
      <c r="A302">
        <f t="shared" si="9"/>
        <v>0</v>
      </c>
      <c r="B302" s="250"/>
      <c r="C302" s="269"/>
      <c r="D302" s="250"/>
      <c r="E302" s="269"/>
      <c r="F302" s="252"/>
      <c r="G302" s="252"/>
      <c r="H302" s="142" t="str">
        <f>IFERROR(+VLOOKUP(G302,'šifarnik Pg-Pa'!O$6:Q$22,2,FALSE),"")</f>
        <v/>
      </c>
      <c r="I302" s="137" t="str">
        <f>IFERROR(+VLOOKUP($G302,'šifarnik Pg-Pa'!$O$6:$Q$22,3,FALSE),"")</f>
        <v/>
      </c>
      <c r="J302" s="252"/>
      <c r="K302" s="79" t="str">
        <f>IFERROR(+VLOOKUP(J302,'šifarnik Pg-Pa'!O$28:P$150,2,FALSE),"")</f>
        <v/>
      </c>
      <c r="L302" s="256"/>
      <c r="M302" s="257"/>
      <c r="N302" s="284"/>
      <c r="O302" s="297"/>
      <c r="P302" s="255"/>
      <c r="Q302" s="255"/>
      <c r="R302" s="74"/>
      <c r="S302" s="74"/>
      <c r="T302" s="74"/>
      <c r="U302" s="74"/>
      <c r="V302" s="193"/>
      <c r="W302" s="193">
        <f t="shared" si="8"/>
        <v>0</v>
      </c>
    </row>
    <row r="303" spans="1:23">
      <c r="A303">
        <f t="shared" si="9"/>
        <v>0</v>
      </c>
      <c r="B303" s="250"/>
      <c r="C303" s="269"/>
      <c r="D303" s="250"/>
      <c r="E303" s="269"/>
      <c r="F303" s="252"/>
      <c r="G303" s="252"/>
      <c r="H303" s="142" t="str">
        <f>IFERROR(+VLOOKUP(G303,'šifarnik Pg-Pa'!O$6:Q$22,2,FALSE),"")</f>
        <v/>
      </c>
      <c r="I303" s="137" t="str">
        <f>IFERROR(+VLOOKUP($G303,'šifarnik Pg-Pa'!$O$6:$Q$22,3,FALSE),"")</f>
        <v/>
      </c>
      <c r="J303" s="252"/>
      <c r="K303" s="79" t="str">
        <f>IFERROR(+VLOOKUP(J303,'šifarnik Pg-Pa'!O$28:P$150,2,FALSE),"")</f>
        <v/>
      </c>
      <c r="L303" s="256"/>
      <c r="M303" s="257"/>
      <c r="N303" s="284"/>
      <c r="O303" s="297"/>
      <c r="P303" s="255"/>
      <c r="Q303" s="255"/>
      <c r="R303" s="74"/>
      <c r="S303" s="74"/>
      <c r="T303" s="74"/>
      <c r="U303" s="74"/>
      <c r="V303" s="193"/>
      <c r="W303" s="193">
        <f t="shared" si="8"/>
        <v>0</v>
      </c>
    </row>
    <row r="304" spans="1:23">
      <c r="A304">
        <f t="shared" si="9"/>
        <v>0</v>
      </c>
      <c r="B304" s="250"/>
      <c r="C304" s="269"/>
      <c r="D304" s="250"/>
      <c r="E304" s="269"/>
      <c r="F304" s="252"/>
      <c r="G304" s="252"/>
      <c r="H304" s="142" t="str">
        <f>IFERROR(+VLOOKUP(G304,'šifarnik Pg-Pa'!O$6:Q$22,2,FALSE),"")</f>
        <v/>
      </c>
      <c r="I304" s="137" t="str">
        <f>IFERROR(+VLOOKUP($G304,'šifarnik Pg-Pa'!$O$6:$Q$22,3,FALSE),"")</f>
        <v/>
      </c>
      <c r="J304" s="252"/>
      <c r="K304" s="79" t="str">
        <f>IFERROR(+VLOOKUP(J304,'šifarnik Pg-Pa'!O$28:P$150,2,FALSE),"")</f>
        <v/>
      </c>
      <c r="L304" s="256"/>
      <c r="M304" s="257"/>
      <c r="N304" s="284"/>
      <c r="O304" s="297"/>
      <c r="P304" s="255"/>
      <c r="Q304" s="255"/>
      <c r="R304" s="74"/>
      <c r="S304" s="74"/>
      <c r="T304" s="74"/>
      <c r="U304" s="74"/>
      <c r="V304" s="193"/>
      <c r="W304" s="193">
        <f t="shared" si="8"/>
        <v>0</v>
      </c>
    </row>
    <row r="305" spans="1:23">
      <c r="A305">
        <f t="shared" si="9"/>
        <v>0</v>
      </c>
      <c r="B305" s="250"/>
      <c r="C305" s="269"/>
      <c r="D305" s="250"/>
      <c r="E305" s="269"/>
      <c r="F305" s="252"/>
      <c r="G305" s="252"/>
      <c r="H305" s="142" t="str">
        <f>IFERROR(+VLOOKUP(G305,'šifarnik Pg-Pa'!O$6:Q$22,2,FALSE),"")</f>
        <v/>
      </c>
      <c r="I305" s="137" t="str">
        <f>IFERROR(+VLOOKUP($G305,'šifarnik Pg-Pa'!$O$6:$Q$22,3,FALSE),"")</f>
        <v/>
      </c>
      <c r="J305" s="252"/>
      <c r="K305" s="79" t="str">
        <f>IFERROR(+VLOOKUP(J305,'šifarnik Pg-Pa'!O$28:P$150,2,FALSE),"")</f>
        <v/>
      </c>
      <c r="L305" s="256"/>
      <c r="M305" s="257"/>
      <c r="N305" s="284"/>
      <c r="O305" s="297"/>
      <c r="P305" s="255"/>
      <c r="Q305" s="255"/>
      <c r="R305" s="74"/>
      <c r="S305" s="74"/>
      <c r="T305" s="74"/>
      <c r="U305" s="74"/>
      <c r="V305" s="193"/>
      <c r="W305" s="193">
        <f t="shared" si="8"/>
        <v>0</v>
      </c>
    </row>
    <row r="306" spans="1:23">
      <c r="A306">
        <f t="shared" si="9"/>
        <v>0</v>
      </c>
      <c r="B306" s="250"/>
      <c r="C306" s="269"/>
      <c r="D306" s="250"/>
      <c r="E306" s="269"/>
      <c r="F306" s="252"/>
      <c r="G306" s="252"/>
      <c r="H306" s="142" t="str">
        <f>IFERROR(+VLOOKUP(G306,'šifarnik Pg-Pa'!O$6:Q$22,2,FALSE),"")</f>
        <v/>
      </c>
      <c r="I306" s="137" t="str">
        <f>IFERROR(+VLOOKUP($G306,'šifarnik Pg-Pa'!$O$6:$Q$22,3,FALSE),"")</f>
        <v/>
      </c>
      <c r="J306" s="252"/>
      <c r="K306" s="79" t="str">
        <f>IFERROR(+VLOOKUP(J306,'šifarnik Pg-Pa'!O$28:P$150,2,FALSE),"")</f>
        <v/>
      </c>
      <c r="L306" s="256"/>
      <c r="M306" s="257"/>
      <c r="N306" s="284"/>
      <c r="O306" s="297"/>
      <c r="P306" s="255"/>
      <c r="Q306" s="255"/>
      <c r="R306" s="74"/>
      <c r="S306" s="74"/>
      <c r="T306" s="74"/>
      <c r="U306" s="74"/>
      <c r="V306" s="193"/>
      <c r="W306" s="193">
        <f t="shared" si="8"/>
        <v>0</v>
      </c>
    </row>
    <row r="307" spans="1:23">
      <c r="A307">
        <f t="shared" si="9"/>
        <v>0</v>
      </c>
      <c r="B307" s="250"/>
      <c r="C307" s="269"/>
      <c r="D307" s="250"/>
      <c r="E307" s="269"/>
      <c r="F307" s="252"/>
      <c r="G307" s="252"/>
      <c r="H307" s="142" t="str">
        <f>IFERROR(+VLOOKUP(G307,'šifarnik Pg-Pa'!O$6:Q$22,2,FALSE),"")</f>
        <v/>
      </c>
      <c r="I307" s="137" t="str">
        <f>IFERROR(+VLOOKUP($G307,'šifarnik Pg-Pa'!$O$6:$Q$22,3,FALSE),"")</f>
        <v/>
      </c>
      <c r="J307" s="252"/>
      <c r="K307" s="79" t="str">
        <f>IFERROR(+VLOOKUP(J307,'šifarnik Pg-Pa'!O$28:P$150,2,FALSE),"")</f>
        <v/>
      </c>
      <c r="L307" s="256"/>
      <c r="M307" s="257"/>
      <c r="N307" s="284"/>
      <c r="O307" s="297"/>
      <c r="P307" s="255"/>
      <c r="Q307" s="255"/>
      <c r="R307" s="74"/>
      <c r="S307" s="74"/>
      <c r="T307" s="74"/>
      <c r="U307" s="74"/>
      <c r="V307" s="193"/>
      <c r="W307" s="193">
        <f t="shared" si="8"/>
        <v>0</v>
      </c>
    </row>
    <row r="308" spans="1:23">
      <c r="A308">
        <f t="shared" si="9"/>
        <v>0</v>
      </c>
      <c r="B308" s="250"/>
      <c r="C308" s="269"/>
      <c r="D308" s="250"/>
      <c r="E308" s="269"/>
      <c r="F308" s="252"/>
      <c r="G308" s="252"/>
      <c r="H308" s="142" t="str">
        <f>IFERROR(+VLOOKUP(G308,'šifarnik Pg-Pa'!O$6:Q$22,2,FALSE),"")</f>
        <v/>
      </c>
      <c r="I308" s="137" t="str">
        <f>IFERROR(+VLOOKUP($G308,'šifarnik Pg-Pa'!$O$6:$Q$22,3,FALSE),"")</f>
        <v/>
      </c>
      <c r="J308" s="252"/>
      <c r="K308" s="79" t="str">
        <f>IFERROR(+VLOOKUP(J308,'šifarnik Pg-Pa'!O$28:P$150,2,FALSE),"")</f>
        <v/>
      </c>
      <c r="L308" s="256"/>
      <c r="M308" s="257"/>
      <c r="N308" s="284"/>
      <c r="O308" s="297"/>
      <c r="P308" s="255"/>
      <c r="Q308" s="255"/>
      <c r="R308" s="74"/>
      <c r="S308" s="74"/>
      <c r="T308" s="74"/>
      <c r="U308" s="74"/>
      <c r="V308" s="193"/>
      <c r="W308" s="193">
        <f t="shared" si="8"/>
        <v>0</v>
      </c>
    </row>
    <row r="309" spans="1:23">
      <c r="A309">
        <f t="shared" si="9"/>
        <v>0</v>
      </c>
      <c r="B309" s="250"/>
      <c r="C309" s="269"/>
      <c r="D309" s="250"/>
      <c r="E309" s="269"/>
      <c r="F309" s="252"/>
      <c r="G309" s="252"/>
      <c r="H309" s="142" t="str">
        <f>IFERROR(+VLOOKUP(G309,'šifarnik Pg-Pa'!O$6:Q$22,2,FALSE),"")</f>
        <v/>
      </c>
      <c r="I309" s="137" t="str">
        <f>IFERROR(+VLOOKUP($G309,'šifarnik Pg-Pa'!$O$6:$Q$22,3,FALSE),"")</f>
        <v/>
      </c>
      <c r="J309" s="252"/>
      <c r="K309" s="79" t="str">
        <f>IFERROR(+VLOOKUP(J309,'šifarnik Pg-Pa'!O$28:P$150,2,FALSE),"")</f>
        <v/>
      </c>
      <c r="L309" s="256"/>
      <c r="M309" s="257"/>
      <c r="N309" s="284"/>
      <c r="O309" s="297"/>
      <c r="P309" s="255"/>
      <c r="Q309" s="255"/>
      <c r="R309" s="74"/>
      <c r="S309" s="74"/>
      <c r="T309" s="74"/>
      <c r="U309" s="74"/>
      <c r="V309" s="193"/>
      <c r="W309" s="193">
        <f t="shared" si="8"/>
        <v>0</v>
      </c>
    </row>
    <row r="310" spans="1:23">
      <c r="A310">
        <f t="shared" si="9"/>
        <v>0</v>
      </c>
      <c r="B310" s="250"/>
      <c r="C310" s="269"/>
      <c r="D310" s="250"/>
      <c r="E310" s="269"/>
      <c r="F310" s="252"/>
      <c r="G310" s="252"/>
      <c r="H310" s="142" t="str">
        <f>IFERROR(+VLOOKUP(G310,'šifarnik Pg-Pa'!O$6:Q$22,2,FALSE),"")</f>
        <v/>
      </c>
      <c r="I310" s="137" t="str">
        <f>IFERROR(+VLOOKUP($G310,'šifarnik Pg-Pa'!$O$6:$Q$22,3,FALSE),"")</f>
        <v/>
      </c>
      <c r="J310" s="252"/>
      <c r="K310" s="79" t="str">
        <f>IFERROR(+VLOOKUP(J310,'šifarnik Pg-Pa'!O$28:P$150,2,FALSE),"")</f>
        <v/>
      </c>
      <c r="L310" s="256"/>
      <c r="M310" s="257"/>
      <c r="N310" s="284"/>
      <c r="O310" s="297"/>
      <c r="P310" s="255"/>
      <c r="Q310" s="255"/>
      <c r="R310" s="74"/>
      <c r="S310" s="74"/>
      <c r="T310" s="74"/>
      <c r="U310" s="74"/>
      <c r="V310" s="193"/>
      <c r="W310" s="193">
        <f t="shared" si="8"/>
        <v>0</v>
      </c>
    </row>
    <row r="311" spans="1:23">
      <c r="A311">
        <f t="shared" si="9"/>
        <v>0</v>
      </c>
      <c r="B311" s="250"/>
      <c r="C311" s="269"/>
      <c r="D311" s="250"/>
      <c r="E311" s="269"/>
      <c r="F311" s="252"/>
      <c r="G311" s="252"/>
      <c r="H311" s="142" t="str">
        <f>IFERROR(+VLOOKUP(G311,'šifarnik Pg-Pa'!O$6:Q$22,2,FALSE),"")</f>
        <v/>
      </c>
      <c r="I311" s="137" t="str">
        <f>IFERROR(+VLOOKUP($G311,'šifarnik Pg-Pa'!$O$6:$Q$22,3,FALSE),"")</f>
        <v/>
      </c>
      <c r="J311" s="252"/>
      <c r="K311" s="79" t="str">
        <f>IFERROR(+VLOOKUP(J311,'šifarnik Pg-Pa'!O$28:P$150,2,FALSE),"")</f>
        <v/>
      </c>
      <c r="L311" s="256"/>
      <c r="M311" s="257"/>
      <c r="N311" s="284"/>
      <c r="O311" s="297"/>
      <c r="P311" s="255"/>
      <c r="Q311" s="255"/>
      <c r="R311" s="74"/>
      <c r="S311" s="74"/>
      <c r="T311" s="74"/>
      <c r="U311" s="74"/>
      <c r="V311" s="193"/>
      <c r="W311" s="193">
        <f t="shared" si="8"/>
        <v>0</v>
      </c>
    </row>
    <row r="312" spans="1:23">
      <c r="A312">
        <f t="shared" si="9"/>
        <v>0</v>
      </c>
      <c r="B312" s="250"/>
      <c r="C312" s="269"/>
      <c r="D312" s="250"/>
      <c r="E312" s="269"/>
      <c r="F312" s="252"/>
      <c r="G312" s="252"/>
      <c r="H312" s="142" t="str">
        <f>IFERROR(+VLOOKUP(G312,'šifarnik Pg-Pa'!O$6:Q$22,2,FALSE),"")</f>
        <v/>
      </c>
      <c r="I312" s="137" t="str">
        <f>IFERROR(+VLOOKUP($G312,'šifarnik Pg-Pa'!$O$6:$Q$22,3,FALSE),"")</f>
        <v/>
      </c>
      <c r="J312" s="252"/>
      <c r="K312" s="79" t="str">
        <f>IFERROR(+VLOOKUP(J312,'šifarnik Pg-Pa'!O$28:P$150,2,FALSE),"")</f>
        <v/>
      </c>
      <c r="L312" s="256"/>
      <c r="M312" s="257"/>
      <c r="N312" s="284"/>
      <c r="O312" s="297"/>
      <c r="P312" s="255"/>
      <c r="Q312" s="255"/>
      <c r="R312" s="74"/>
      <c r="S312" s="74"/>
      <c r="T312" s="74"/>
      <c r="U312" s="74"/>
      <c r="V312" s="193"/>
      <c r="W312" s="193">
        <f t="shared" si="8"/>
        <v>0</v>
      </c>
    </row>
    <row r="313" spans="1:23">
      <c r="A313">
        <f t="shared" si="9"/>
        <v>0</v>
      </c>
      <c r="B313" s="250"/>
      <c r="C313" s="269"/>
      <c r="D313" s="250"/>
      <c r="E313" s="269"/>
      <c r="F313" s="252"/>
      <c r="G313" s="252"/>
      <c r="H313" s="142" t="str">
        <f>IFERROR(+VLOOKUP(G313,'šifarnik Pg-Pa'!O$6:Q$22,2,FALSE),"")</f>
        <v/>
      </c>
      <c r="I313" s="137" t="str">
        <f>IFERROR(+VLOOKUP($G313,'šifarnik Pg-Pa'!$O$6:$Q$22,3,FALSE),"")</f>
        <v/>
      </c>
      <c r="J313" s="252"/>
      <c r="K313" s="79" t="str">
        <f>IFERROR(+VLOOKUP(J313,'šifarnik Pg-Pa'!O$28:P$150,2,FALSE),"")</f>
        <v/>
      </c>
      <c r="L313" s="256"/>
      <c r="M313" s="257"/>
      <c r="N313" s="284"/>
      <c r="O313" s="297"/>
      <c r="P313" s="255"/>
      <c r="Q313" s="255"/>
      <c r="R313" s="74"/>
      <c r="S313" s="74"/>
      <c r="T313" s="74"/>
      <c r="U313" s="74"/>
      <c r="V313" s="193"/>
      <c r="W313" s="193">
        <f t="shared" si="8"/>
        <v>0</v>
      </c>
    </row>
    <row r="314" spans="1:23">
      <c r="A314">
        <f t="shared" si="9"/>
        <v>0</v>
      </c>
      <c r="B314" s="250"/>
      <c r="C314" s="269"/>
      <c r="D314" s="250"/>
      <c r="E314" s="269"/>
      <c r="F314" s="252"/>
      <c r="G314" s="252"/>
      <c r="H314" s="142" t="str">
        <f>IFERROR(+VLOOKUP(G314,'šifarnik Pg-Pa'!O$6:Q$22,2,FALSE),"")</f>
        <v/>
      </c>
      <c r="I314" s="137" t="str">
        <f>IFERROR(+VLOOKUP($G314,'šifarnik Pg-Pa'!$O$6:$Q$22,3,FALSE),"")</f>
        <v/>
      </c>
      <c r="J314" s="252"/>
      <c r="K314" s="79" t="str">
        <f>IFERROR(+VLOOKUP(J314,'šifarnik Pg-Pa'!O$28:P$150,2,FALSE),"")</f>
        <v/>
      </c>
      <c r="L314" s="256"/>
      <c r="M314" s="257"/>
      <c r="N314" s="284"/>
      <c r="O314" s="297"/>
      <c r="P314" s="255"/>
      <c r="Q314" s="255"/>
      <c r="R314" s="74"/>
      <c r="S314" s="74"/>
      <c r="T314" s="74"/>
      <c r="U314" s="74"/>
      <c r="V314" s="193"/>
      <c r="W314" s="193">
        <f t="shared" si="8"/>
        <v>0</v>
      </c>
    </row>
    <row r="315" spans="1:23">
      <c r="A315">
        <f t="shared" si="9"/>
        <v>0</v>
      </c>
      <c r="B315" s="250"/>
      <c r="C315" s="269"/>
      <c r="D315" s="250"/>
      <c r="E315" s="269"/>
      <c r="F315" s="252"/>
      <c r="G315" s="252"/>
      <c r="H315" s="142" t="str">
        <f>IFERROR(+VLOOKUP(G315,'šifarnik Pg-Pa'!O$6:Q$22,2,FALSE),"")</f>
        <v/>
      </c>
      <c r="I315" s="137" t="str">
        <f>IFERROR(+VLOOKUP($G315,'šifarnik Pg-Pa'!$O$6:$Q$22,3,FALSE),"")</f>
        <v/>
      </c>
      <c r="J315" s="252"/>
      <c r="K315" s="79" t="str">
        <f>IFERROR(+VLOOKUP(J315,'šifarnik Pg-Pa'!O$28:P$150,2,FALSE),"")</f>
        <v/>
      </c>
      <c r="L315" s="256"/>
      <c r="M315" s="257"/>
      <c r="N315" s="284"/>
      <c r="O315" s="297"/>
      <c r="P315" s="255"/>
      <c r="Q315" s="255"/>
      <c r="R315" s="74"/>
      <c r="S315" s="74"/>
      <c r="T315" s="74"/>
      <c r="U315" s="74"/>
      <c r="V315" s="193"/>
      <c r="W315" s="193">
        <f t="shared" si="8"/>
        <v>0</v>
      </c>
    </row>
    <row r="316" spans="1:23">
      <c r="A316">
        <f t="shared" si="9"/>
        <v>0</v>
      </c>
      <c r="B316" s="250"/>
      <c r="C316" s="269"/>
      <c r="D316" s="250"/>
      <c r="E316" s="269"/>
      <c r="F316" s="252"/>
      <c r="G316" s="252"/>
      <c r="H316" s="142" t="str">
        <f>IFERROR(+VLOOKUP(G316,'šifarnik Pg-Pa'!O$6:Q$22,2,FALSE),"")</f>
        <v/>
      </c>
      <c r="I316" s="137" t="str">
        <f>IFERROR(+VLOOKUP($G316,'šifarnik Pg-Pa'!$O$6:$Q$22,3,FALSE),"")</f>
        <v/>
      </c>
      <c r="J316" s="252"/>
      <c r="K316" s="79" t="str">
        <f>IFERROR(+VLOOKUP(J316,'šifarnik Pg-Pa'!O$28:P$150,2,FALSE),"")</f>
        <v/>
      </c>
      <c r="L316" s="256"/>
      <c r="M316" s="257"/>
      <c r="N316" s="284"/>
      <c r="O316" s="297"/>
      <c r="P316" s="255"/>
      <c r="Q316" s="255"/>
      <c r="R316" s="74"/>
      <c r="S316" s="74"/>
      <c r="T316" s="74"/>
      <c r="U316" s="74"/>
      <c r="V316" s="193"/>
      <c r="W316" s="193">
        <f t="shared" si="8"/>
        <v>0</v>
      </c>
    </row>
    <row r="317" spans="1:23">
      <c r="A317">
        <f t="shared" si="9"/>
        <v>0</v>
      </c>
      <c r="B317" s="250"/>
      <c r="C317" s="269"/>
      <c r="D317" s="250"/>
      <c r="E317" s="269"/>
      <c r="F317" s="252"/>
      <c r="G317" s="252"/>
      <c r="H317" s="142" t="str">
        <f>IFERROR(+VLOOKUP(G317,'šifarnik Pg-Pa'!O$6:Q$22,2,FALSE),"")</f>
        <v/>
      </c>
      <c r="I317" s="137" t="str">
        <f>IFERROR(+VLOOKUP($G317,'šifarnik Pg-Pa'!$O$6:$Q$22,3,FALSE),"")</f>
        <v/>
      </c>
      <c r="J317" s="252"/>
      <c r="K317" s="79" t="str">
        <f>IFERROR(+VLOOKUP(J317,'šifarnik Pg-Pa'!O$28:P$150,2,FALSE),"")</f>
        <v/>
      </c>
      <c r="L317" s="256"/>
      <c r="M317" s="257"/>
      <c r="N317" s="284"/>
      <c r="O317" s="297"/>
      <c r="P317" s="255"/>
      <c r="Q317" s="255"/>
      <c r="R317" s="74"/>
      <c r="S317" s="74"/>
      <c r="T317" s="74"/>
      <c r="U317" s="74"/>
      <c r="V317" s="193"/>
      <c r="W317" s="193">
        <f t="shared" si="8"/>
        <v>0</v>
      </c>
    </row>
    <row r="318" spans="1:23">
      <c r="A318">
        <f t="shared" si="9"/>
        <v>0</v>
      </c>
      <c r="B318" s="250"/>
      <c r="C318" s="269"/>
      <c r="D318" s="250"/>
      <c r="E318" s="269"/>
      <c r="F318" s="252"/>
      <c r="G318" s="252"/>
      <c r="H318" s="142" t="str">
        <f>IFERROR(+VLOOKUP(G318,'šifarnik Pg-Pa'!O$6:Q$22,2,FALSE),"")</f>
        <v/>
      </c>
      <c r="I318" s="137" t="str">
        <f>IFERROR(+VLOOKUP($G318,'šifarnik Pg-Pa'!$O$6:$Q$22,3,FALSE),"")</f>
        <v/>
      </c>
      <c r="J318" s="252"/>
      <c r="K318" s="79" t="str">
        <f>IFERROR(+VLOOKUP(J318,'šifarnik Pg-Pa'!O$28:P$150,2,FALSE),"")</f>
        <v/>
      </c>
      <c r="L318" s="256"/>
      <c r="M318" s="257"/>
      <c r="N318" s="284"/>
      <c r="O318" s="297"/>
      <c r="P318" s="255"/>
      <c r="Q318" s="255"/>
      <c r="R318" s="74"/>
      <c r="S318" s="74"/>
      <c r="T318" s="74"/>
      <c r="U318" s="74"/>
      <c r="V318" s="193"/>
      <c r="W318" s="193">
        <f t="shared" si="8"/>
        <v>0</v>
      </c>
    </row>
    <row r="319" spans="1:23">
      <c r="A319">
        <f t="shared" si="9"/>
        <v>0</v>
      </c>
      <c r="B319" s="250"/>
      <c r="C319" s="269"/>
      <c r="D319" s="250"/>
      <c r="E319" s="269"/>
      <c r="F319" s="252"/>
      <c r="G319" s="252"/>
      <c r="H319" s="142" t="str">
        <f>IFERROR(+VLOOKUP(G319,'šifarnik Pg-Pa'!O$6:Q$22,2,FALSE),"")</f>
        <v/>
      </c>
      <c r="I319" s="137" t="str">
        <f>IFERROR(+VLOOKUP($G319,'šifarnik Pg-Pa'!$O$6:$Q$22,3,FALSE),"")</f>
        <v/>
      </c>
      <c r="J319" s="252"/>
      <c r="K319" s="79" t="str">
        <f>IFERROR(+VLOOKUP(J319,'šifarnik Pg-Pa'!O$28:P$150,2,FALSE),"")</f>
        <v/>
      </c>
      <c r="L319" s="256"/>
      <c r="M319" s="257"/>
      <c r="N319" s="284"/>
      <c r="O319" s="297"/>
      <c r="P319" s="255"/>
      <c r="Q319" s="255"/>
      <c r="R319" s="74"/>
      <c r="S319" s="74"/>
      <c r="T319" s="74"/>
      <c r="U319" s="74"/>
      <c r="V319" s="193"/>
      <c r="W319" s="193">
        <f t="shared" si="8"/>
        <v>0</v>
      </c>
    </row>
    <row r="320" spans="1:23">
      <c r="A320">
        <f t="shared" si="9"/>
        <v>0</v>
      </c>
      <c r="B320" s="250"/>
      <c r="C320" s="269"/>
      <c r="D320" s="250"/>
      <c r="E320" s="269"/>
      <c r="F320" s="252"/>
      <c r="G320" s="252"/>
      <c r="H320" s="142" t="str">
        <f>IFERROR(+VLOOKUP(G320,'šifarnik Pg-Pa'!O$6:Q$22,2,FALSE),"")</f>
        <v/>
      </c>
      <c r="I320" s="137" t="str">
        <f>IFERROR(+VLOOKUP($G320,'šifarnik Pg-Pa'!$O$6:$Q$22,3,FALSE),"")</f>
        <v/>
      </c>
      <c r="J320" s="252"/>
      <c r="K320" s="79" t="str">
        <f>IFERROR(+VLOOKUP(J320,'šifarnik Pg-Pa'!O$28:P$150,2,FALSE),"")</f>
        <v/>
      </c>
      <c r="L320" s="256"/>
      <c r="M320" s="257"/>
      <c r="N320" s="284"/>
      <c r="O320" s="297"/>
      <c r="P320" s="255"/>
      <c r="Q320" s="255"/>
      <c r="R320" s="74"/>
      <c r="S320" s="74"/>
      <c r="T320" s="74"/>
      <c r="U320" s="74"/>
      <c r="V320" s="193"/>
      <c r="W320" s="193">
        <f t="shared" si="8"/>
        <v>0</v>
      </c>
    </row>
    <row r="321" spans="1:23">
      <c r="A321">
        <f t="shared" si="9"/>
        <v>0</v>
      </c>
      <c r="B321" s="250"/>
      <c r="C321" s="269"/>
      <c r="D321" s="250"/>
      <c r="E321" s="269"/>
      <c r="F321" s="252"/>
      <c r="G321" s="252"/>
      <c r="H321" s="142" t="str">
        <f>IFERROR(+VLOOKUP(G321,'šifarnik Pg-Pa'!O$6:Q$22,2,FALSE),"")</f>
        <v/>
      </c>
      <c r="I321" s="137" t="str">
        <f>IFERROR(+VLOOKUP($G321,'šifarnik Pg-Pa'!$O$6:$Q$22,3,FALSE),"")</f>
        <v/>
      </c>
      <c r="J321" s="252"/>
      <c r="K321" s="79" t="str">
        <f>IFERROR(+VLOOKUP(J321,'šifarnik Pg-Pa'!O$28:P$150,2,FALSE),"")</f>
        <v/>
      </c>
      <c r="L321" s="256"/>
      <c r="M321" s="257"/>
      <c r="N321" s="284"/>
      <c r="O321" s="297"/>
      <c r="P321" s="255"/>
      <c r="Q321" s="255"/>
      <c r="R321" s="74"/>
      <c r="S321" s="74"/>
      <c r="T321" s="74"/>
      <c r="U321" s="74"/>
      <c r="V321" s="193"/>
      <c r="W321" s="193">
        <f t="shared" si="8"/>
        <v>0</v>
      </c>
    </row>
    <row r="322" spans="1:23">
      <c r="A322">
        <f t="shared" si="9"/>
        <v>0</v>
      </c>
      <c r="B322" s="250"/>
      <c r="C322" s="269"/>
      <c r="D322" s="250"/>
      <c r="E322" s="269"/>
      <c r="F322" s="252"/>
      <c r="G322" s="252"/>
      <c r="H322" s="142" t="str">
        <f>IFERROR(+VLOOKUP(G322,'šifarnik Pg-Pa'!O$6:Q$22,2,FALSE),"")</f>
        <v/>
      </c>
      <c r="I322" s="137" t="str">
        <f>IFERROR(+VLOOKUP($G322,'šifarnik Pg-Pa'!$O$6:$Q$22,3,FALSE),"")</f>
        <v/>
      </c>
      <c r="J322" s="252"/>
      <c r="K322" s="79" t="str">
        <f>IFERROR(+VLOOKUP(J322,'šifarnik Pg-Pa'!O$28:P$150,2,FALSE),"")</f>
        <v/>
      </c>
      <c r="L322" s="256"/>
      <c r="M322" s="257"/>
      <c r="N322" s="284"/>
      <c r="O322" s="297"/>
      <c r="P322" s="255"/>
      <c r="Q322" s="255"/>
      <c r="R322" s="74"/>
      <c r="S322" s="74"/>
      <c r="T322" s="74"/>
      <c r="U322" s="74"/>
      <c r="V322" s="193"/>
      <c r="W322" s="193">
        <f t="shared" si="8"/>
        <v>0</v>
      </c>
    </row>
    <row r="323" spans="1:23">
      <c r="A323">
        <f t="shared" si="9"/>
        <v>0</v>
      </c>
      <c r="B323" s="250"/>
      <c r="C323" s="269"/>
      <c r="D323" s="250"/>
      <c r="E323" s="269"/>
      <c r="F323" s="252"/>
      <c r="G323" s="252"/>
      <c r="H323" s="142" t="str">
        <f>IFERROR(+VLOOKUP(G323,'šifarnik Pg-Pa'!O$6:Q$22,2,FALSE),"")</f>
        <v/>
      </c>
      <c r="I323" s="137" t="str">
        <f>IFERROR(+VLOOKUP($G323,'šifarnik Pg-Pa'!$O$6:$Q$22,3,FALSE),"")</f>
        <v/>
      </c>
      <c r="J323" s="252"/>
      <c r="K323" s="79" t="str">
        <f>IFERROR(+VLOOKUP(J323,'šifarnik Pg-Pa'!O$28:P$150,2,FALSE),"")</f>
        <v/>
      </c>
      <c r="L323" s="256"/>
      <c r="M323" s="257"/>
      <c r="N323" s="284"/>
      <c r="O323" s="297"/>
      <c r="P323" s="255"/>
      <c r="Q323" s="255"/>
      <c r="R323" s="74"/>
      <c r="S323" s="74"/>
      <c r="T323" s="74"/>
      <c r="U323" s="74"/>
      <c r="V323" s="193"/>
      <c r="W323" s="193">
        <f t="shared" si="8"/>
        <v>0</v>
      </c>
    </row>
    <row r="324" spans="1:23">
      <c r="A324">
        <f t="shared" si="9"/>
        <v>0</v>
      </c>
      <c r="B324" s="250"/>
      <c r="C324" s="269"/>
      <c r="D324" s="250"/>
      <c r="E324" s="269"/>
      <c r="F324" s="252"/>
      <c r="G324" s="252"/>
      <c r="H324" s="142" t="str">
        <f>IFERROR(+VLOOKUP(G324,'šifarnik Pg-Pa'!O$6:Q$22,2,FALSE),"")</f>
        <v/>
      </c>
      <c r="I324" s="137" t="str">
        <f>IFERROR(+VLOOKUP($G324,'šifarnik Pg-Pa'!$O$6:$Q$22,3,FALSE),"")</f>
        <v/>
      </c>
      <c r="J324" s="252"/>
      <c r="K324" s="79" t="str">
        <f>IFERROR(+VLOOKUP(J324,'šifarnik Pg-Pa'!O$28:P$150,2,FALSE),"")</f>
        <v/>
      </c>
      <c r="L324" s="256"/>
      <c r="M324" s="257"/>
      <c r="N324" s="284"/>
      <c r="O324" s="297"/>
      <c r="P324" s="255"/>
      <c r="Q324" s="255"/>
      <c r="R324" s="74"/>
      <c r="S324" s="74"/>
      <c r="T324" s="74"/>
      <c r="U324" s="74"/>
      <c r="V324" s="193"/>
      <c r="W324" s="193">
        <f t="shared" si="8"/>
        <v>0</v>
      </c>
    </row>
    <row r="325" spans="1:23">
      <c r="A325">
        <f t="shared" si="9"/>
        <v>0</v>
      </c>
      <c r="B325" s="250"/>
      <c r="C325" s="269"/>
      <c r="D325" s="250"/>
      <c r="E325" s="269"/>
      <c r="F325" s="252"/>
      <c r="G325" s="252"/>
      <c r="H325" s="142" t="str">
        <f>IFERROR(+VLOOKUP(G325,'šifarnik Pg-Pa'!O$6:Q$22,2,FALSE),"")</f>
        <v/>
      </c>
      <c r="I325" s="137" t="str">
        <f>IFERROR(+VLOOKUP($G325,'šifarnik Pg-Pa'!$O$6:$Q$22,3,FALSE),"")</f>
        <v/>
      </c>
      <c r="J325" s="252"/>
      <c r="K325" s="79" t="str">
        <f>IFERROR(+VLOOKUP(J325,'šifarnik Pg-Pa'!O$28:P$150,2,FALSE),"")</f>
        <v/>
      </c>
      <c r="L325" s="256"/>
      <c r="M325" s="257"/>
      <c r="N325" s="284"/>
      <c r="O325" s="297"/>
      <c r="P325" s="255"/>
      <c r="Q325" s="255"/>
      <c r="R325" s="74"/>
      <c r="S325" s="74"/>
      <c r="T325" s="74"/>
      <c r="U325" s="74"/>
      <c r="V325" s="193"/>
      <c r="W325" s="193">
        <f t="shared" si="8"/>
        <v>0</v>
      </c>
    </row>
    <row r="326" spans="1:23">
      <c r="A326">
        <f t="shared" si="9"/>
        <v>0</v>
      </c>
      <c r="B326" s="250"/>
      <c r="C326" s="269"/>
      <c r="D326" s="250"/>
      <c r="E326" s="269"/>
      <c r="F326" s="252"/>
      <c r="G326" s="252"/>
      <c r="H326" s="142" t="str">
        <f>IFERROR(+VLOOKUP(G326,'šifarnik Pg-Pa'!O$6:Q$22,2,FALSE),"")</f>
        <v/>
      </c>
      <c r="I326" s="137" t="str">
        <f>IFERROR(+VLOOKUP($G326,'šifarnik Pg-Pa'!$O$6:$Q$22,3,FALSE),"")</f>
        <v/>
      </c>
      <c r="J326" s="252"/>
      <c r="K326" s="79" t="str">
        <f>IFERROR(+VLOOKUP(J326,'šifarnik Pg-Pa'!O$28:P$150,2,FALSE),"")</f>
        <v/>
      </c>
      <c r="L326" s="256"/>
      <c r="M326" s="257"/>
      <c r="N326" s="284"/>
      <c r="O326" s="297"/>
      <c r="P326" s="255"/>
      <c r="Q326" s="255"/>
      <c r="R326" s="74"/>
      <c r="S326" s="74"/>
      <c r="T326" s="74"/>
      <c r="U326" s="74"/>
      <c r="V326" s="193"/>
      <c r="W326" s="193">
        <f t="shared" si="8"/>
        <v>0</v>
      </c>
    </row>
    <row r="327" spans="1:23">
      <c r="A327">
        <f t="shared" si="9"/>
        <v>0</v>
      </c>
      <c r="B327" s="250"/>
      <c r="C327" s="269"/>
      <c r="D327" s="250"/>
      <c r="E327" s="269"/>
      <c r="F327" s="252"/>
      <c r="G327" s="252"/>
      <c r="H327" s="142" t="str">
        <f>IFERROR(+VLOOKUP(G327,'šifarnik Pg-Pa'!O$6:Q$22,2,FALSE),"")</f>
        <v/>
      </c>
      <c r="I327" s="137" t="str">
        <f>IFERROR(+VLOOKUP($G327,'šifarnik Pg-Pa'!$O$6:$Q$22,3,FALSE),"")</f>
        <v/>
      </c>
      <c r="J327" s="252"/>
      <c r="K327" s="79" t="str">
        <f>IFERROR(+VLOOKUP(J327,'šifarnik Pg-Pa'!O$28:P$150,2,FALSE),"")</f>
        <v/>
      </c>
      <c r="L327" s="256"/>
      <c r="M327" s="257"/>
      <c r="N327" s="284"/>
      <c r="O327" s="297"/>
      <c r="P327" s="255"/>
      <c r="Q327" s="255"/>
      <c r="R327" s="74"/>
      <c r="S327" s="74"/>
      <c r="T327" s="74"/>
      <c r="U327" s="74"/>
      <c r="V327" s="193"/>
      <c r="W327" s="193">
        <f t="shared" si="8"/>
        <v>0</v>
      </c>
    </row>
    <row r="328" spans="1:23">
      <c r="A328">
        <f t="shared" si="9"/>
        <v>0</v>
      </c>
      <c r="B328" s="250"/>
      <c r="C328" s="269"/>
      <c r="D328" s="250"/>
      <c r="E328" s="269"/>
      <c r="F328" s="252"/>
      <c r="G328" s="252"/>
      <c r="H328" s="142" t="str">
        <f>IFERROR(+VLOOKUP(G328,'šifarnik Pg-Pa'!O$6:Q$22,2,FALSE),"")</f>
        <v/>
      </c>
      <c r="I328" s="137" t="str">
        <f>IFERROR(+VLOOKUP($G328,'šifarnik Pg-Pa'!$O$6:$Q$22,3,FALSE),"")</f>
        <v/>
      </c>
      <c r="J328" s="252"/>
      <c r="K328" s="79" t="str">
        <f>IFERROR(+VLOOKUP(J328,'šifarnik Pg-Pa'!O$28:P$150,2,FALSE),"")</f>
        <v/>
      </c>
      <c r="L328" s="256"/>
      <c r="M328" s="257"/>
      <c r="N328" s="284"/>
      <c r="O328" s="297"/>
      <c r="P328" s="255"/>
      <c r="Q328" s="255"/>
      <c r="R328" s="74"/>
      <c r="S328" s="74"/>
      <c r="T328" s="74"/>
      <c r="U328" s="74"/>
      <c r="V328" s="193"/>
      <c r="W328" s="193">
        <f t="shared" si="8"/>
        <v>0</v>
      </c>
    </row>
    <row r="329" spans="1:23">
      <c r="A329">
        <f t="shared" si="9"/>
        <v>0</v>
      </c>
      <c r="B329" s="250"/>
      <c r="C329" s="269"/>
      <c r="D329" s="250"/>
      <c r="E329" s="269"/>
      <c r="F329" s="252"/>
      <c r="G329" s="252"/>
      <c r="H329" s="142" t="str">
        <f>IFERROR(+VLOOKUP(G329,'šifarnik Pg-Pa'!O$6:Q$22,2,FALSE),"")</f>
        <v/>
      </c>
      <c r="I329" s="137" t="str">
        <f>IFERROR(+VLOOKUP($G329,'šifarnik Pg-Pa'!$O$6:$Q$22,3,FALSE),"")</f>
        <v/>
      </c>
      <c r="J329" s="252"/>
      <c r="K329" s="79" t="str">
        <f>IFERROR(+VLOOKUP(J329,'šifarnik Pg-Pa'!O$28:P$150,2,FALSE),"")</f>
        <v/>
      </c>
      <c r="L329" s="256"/>
      <c r="M329" s="257"/>
      <c r="N329" s="284"/>
      <c r="O329" s="297"/>
      <c r="P329" s="255"/>
      <c r="Q329" s="255"/>
      <c r="R329" s="74"/>
      <c r="S329" s="74"/>
      <c r="T329" s="74"/>
      <c r="U329" s="74"/>
      <c r="V329" s="193"/>
      <c r="W329" s="193">
        <f t="shared" ref="W329:W392" si="10">+LEN(O329)</f>
        <v>0</v>
      </c>
    </row>
    <row r="330" spans="1:23">
      <c r="A330">
        <f t="shared" ref="A330:A393" si="11">+IF(O330&gt;0,+A329+1,0)</f>
        <v>0</v>
      </c>
      <c r="B330" s="250"/>
      <c r="C330" s="269"/>
      <c r="D330" s="250"/>
      <c r="E330" s="269"/>
      <c r="F330" s="252"/>
      <c r="G330" s="252"/>
      <c r="H330" s="142" t="str">
        <f>IFERROR(+VLOOKUP(G330,'šifarnik Pg-Pa'!O$6:Q$22,2,FALSE),"")</f>
        <v/>
      </c>
      <c r="I330" s="137" t="str">
        <f>IFERROR(+VLOOKUP($G330,'šifarnik Pg-Pa'!$O$6:$Q$22,3,FALSE),"")</f>
        <v/>
      </c>
      <c r="J330" s="252"/>
      <c r="K330" s="79" t="str">
        <f>IFERROR(+VLOOKUP(J330,'šifarnik Pg-Pa'!O$28:P$150,2,FALSE),"")</f>
        <v/>
      </c>
      <c r="L330" s="256"/>
      <c r="M330" s="257"/>
      <c r="N330" s="284"/>
      <c r="O330" s="297"/>
      <c r="P330" s="255"/>
      <c r="Q330" s="255"/>
      <c r="R330" s="74"/>
      <c r="S330" s="74"/>
      <c r="T330" s="74"/>
      <c r="U330" s="74"/>
      <c r="V330" s="193"/>
      <c r="W330" s="193">
        <f t="shared" si="10"/>
        <v>0</v>
      </c>
    </row>
    <row r="331" spans="1:23">
      <c r="A331">
        <f t="shared" si="11"/>
        <v>0</v>
      </c>
      <c r="B331" s="250"/>
      <c r="C331" s="269"/>
      <c r="D331" s="250"/>
      <c r="E331" s="269"/>
      <c r="F331" s="252"/>
      <c r="G331" s="252"/>
      <c r="H331" s="142" t="str">
        <f>IFERROR(+VLOOKUP(G331,'šifarnik Pg-Pa'!O$6:Q$22,2,FALSE),"")</f>
        <v/>
      </c>
      <c r="I331" s="137" t="str">
        <f>IFERROR(+VLOOKUP($G331,'šifarnik Pg-Pa'!$O$6:$Q$22,3,FALSE),"")</f>
        <v/>
      </c>
      <c r="J331" s="252"/>
      <c r="K331" s="79" t="str">
        <f>IFERROR(+VLOOKUP(J331,'šifarnik Pg-Pa'!O$28:P$150,2,FALSE),"")</f>
        <v/>
      </c>
      <c r="L331" s="256"/>
      <c r="M331" s="257"/>
      <c r="N331" s="284"/>
      <c r="O331" s="297"/>
      <c r="P331" s="255"/>
      <c r="Q331" s="255"/>
      <c r="R331" s="74"/>
      <c r="S331" s="74"/>
      <c r="T331" s="74"/>
      <c r="U331" s="74"/>
      <c r="V331" s="193"/>
      <c r="W331" s="193">
        <f t="shared" si="10"/>
        <v>0</v>
      </c>
    </row>
    <row r="332" spans="1:23">
      <c r="A332">
        <f t="shared" si="11"/>
        <v>0</v>
      </c>
      <c r="B332" s="250"/>
      <c r="C332" s="269"/>
      <c r="D332" s="250"/>
      <c r="E332" s="269"/>
      <c r="F332" s="252"/>
      <c r="G332" s="252"/>
      <c r="H332" s="142" t="str">
        <f>IFERROR(+VLOOKUP(G332,'šifarnik Pg-Pa'!O$6:Q$22,2,FALSE),"")</f>
        <v/>
      </c>
      <c r="I332" s="137" t="str">
        <f>IFERROR(+VLOOKUP($G332,'šifarnik Pg-Pa'!$O$6:$Q$22,3,FALSE),"")</f>
        <v/>
      </c>
      <c r="J332" s="252"/>
      <c r="K332" s="79" t="str">
        <f>IFERROR(+VLOOKUP(J332,'šifarnik Pg-Pa'!O$28:P$150,2,FALSE),"")</f>
        <v/>
      </c>
      <c r="L332" s="256"/>
      <c r="M332" s="257"/>
      <c r="N332" s="284"/>
      <c r="O332" s="297"/>
      <c r="P332" s="255"/>
      <c r="Q332" s="255"/>
      <c r="R332" s="74"/>
      <c r="S332" s="74"/>
      <c r="T332" s="74"/>
      <c r="U332" s="74"/>
      <c r="V332" s="193"/>
      <c r="W332" s="193">
        <f t="shared" si="10"/>
        <v>0</v>
      </c>
    </row>
    <row r="333" spans="1:23">
      <c r="A333">
        <f t="shared" si="11"/>
        <v>0</v>
      </c>
      <c r="B333" s="250"/>
      <c r="C333" s="269"/>
      <c r="D333" s="250"/>
      <c r="E333" s="269"/>
      <c r="F333" s="252"/>
      <c r="G333" s="252"/>
      <c r="H333" s="142" t="str">
        <f>IFERROR(+VLOOKUP(G333,'šifarnik Pg-Pa'!O$6:Q$22,2,FALSE),"")</f>
        <v/>
      </c>
      <c r="I333" s="137" t="str">
        <f>IFERROR(+VLOOKUP($G333,'šifarnik Pg-Pa'!$O$6:$Q$22,3,FALSE),"")</f>
        <v/>
      </c>
      <c r="J333" s="252"/>
      <c r="K333" s="79" t="str">
        <f>IFERROR(+VLOOKUP(J333,'šifarnik Pg-Pa'!O$28:P$150,2,FALSE),"")</f>
        <v/>
      </c>
      <c r="L333" s="256"/>
      <c r="M333" s="257"/>
      <c r="N333" s="284"/>
      <c r="O333" s="297"/>
      <c r="P333" s="255"/>
      <c r="Q333" s="255"/>
      <c r="R333" s="74"/>
      <c r="S333" s="74"/>
      <c r="T333" s="74"/>
      <c r="U333" s="74"/>
      <c r="V333" s="193"/>
      <c r="W333" s="193">
        <f t="shared" si="10"/>
        <v>0</v>
      </c>
    </row>
    <row r="334" spans="1:23">
      <c r="A334">
        <f t="shared" si="11"/>
        <v>0</v>
      </c>
      <c r="B334" s="250"/>
      <c r="C334" s="269"/>
      <c r="D334" s="250"/>
      <c r="E334" s="269"/>
      <c r="F334" s="252"/>
      <c r="G334" s="252"/>
      <c r="H334" s="142" t="str">
        <f>IFERROR(+VLOOKUP(G334,'šifarnik Pg-Pa'!O$6:Q$22,2,FALSE),"")</f>
        <v/>
      </c>
      <c r="I334" s="137" t="str">
        <f>IFERROR(+VLOOKUP($G334,'šifarnik Pg-Pa'!$O$6:$Q$22,3,FALSE),"")</f>
        <v/>
      </c>
      <c r="J334" s="252"/>
      <c r="K334" s="79" t="str">
        <f>IFERROR(+VLOOKUP(J334,'šifarnik Pg-Pa'!O$28:P$150,2,FALSE),"")</f>
        <v/>
      </c>
      <c r="L334" s="256"/>
      <c r="M334" s="257"/>
      <c r="N334" s="284"/>
      <c r="O334" s="297"/>
      <c r="P334" s="255"/>
      <c r="Q334" s="255"/>
      <c r="R334" s="74"/>
      <c r="S334" s="74"/>
      <c r="T334" s="74"/>
      <c r="U334" s="74"/>
      <c r="V334" s="193"/>
      <c r="W334" s="193">
        <f t="shared" si="10"/>
        <v>0</v>
      </c>
    </row>
    <row r="335" spans="1:23">
      <c r="A335">
        <f t="shared" si="11"/>
        <v>0</v>
      </c>
      <c r="B335" s="250"/>
      <c r="C335" s="269"/>
      <c r="D335" s="250"/>
      <c r="E335" s="269"/>
      <c r="F335" s="252"/>
      <c r="G335" s="252"/>
      <c r="H335" s="142" t="str">
        <f>IFERROR(+VLOOKUP(G335,'šifarnik Pg-Pa'!O$6:Q$22,2,FALSE),"")</f>
        <v/>
      </c>
      <c r="I335" s="137" t="str">
        <f>IFERROR(+VLOOKUP($G335,'šifarnik Pg-Pa'!$O$6:$Q$22,3,FALSE),"")</f>
        <v/>
      </c>
      <c r="J335" s="252"/>
      <c r="K335" s="79" t="str">
        <f>IFERROR(+VLOOKUP(J335,'šifarnik Pg-Pa'!O$28:P$150,2,FALSE),"")</f>
        <v/>
      </c>
      <c r="L335" s="256"/>
      <c r="M335" s="257"/>
      <c r="N335" s="284"/>
      <c r="O335" s="297"/>
      <c r="P335" s="255"/>
      <c r="Q335" s="255"/>
      <c r="R335" s="74"/>
      <c r="S335" s="74"/>
      <c r="T335" s="74"/>
      <c r="U335" s="74"/>
      <c r="V335" s="193"/>
      <c r="W335" s="193">
        <f t="shared" si="10"/>
        <v>0</v>
      </c>
    </row>
    <row r="336" spans="1:23">
      <c r="A336">
        <f t="shared" si="11"/>
        <v>0</v>
      </c>
      <c r="B336" s="250"/>
      <c r="C336" s="269"/>
      <c r="D336" s="250"/>
      <c r="E336" s="269"/>
      <c r="F336" s="252"/>
      <c r="G336" s="252"/>
      <c r="H336" s="142" t="str">
        <f>IFERROR(+VLOOKUP(G336,'šifarnik Pg-Pa'!O$6:Q$22,2,FALSE),"")</f>
        <v/>
      </c>
      <c r="I336" s="137" t="str">
        <f>IFERROR(+VLOOKUP($G336,'šifarnik Pg-Pa'!$O$6:$Q$22,3,FALSE),"")</f>
        <v/>
      </c>
      <c r="J336" s="252"/>
      <c r="K336" s="79" t="str">
        <f>IFERROR(+VLOOKUP(J336,'šifarnik Pg-Pa'!O$28:P$150,2,FALSE),"")</f>
        <v/>
      </c>
      <c r="L336" s="256"/>
      <c r="M336" s="257"/>
      <c r="N336" s="284"/>
      <c r="O336" s="297"/>
      <c r="P336" s="255"/>
      <c r="Q336" s="255"/>
      <c r="R336" s="74"/>
      <c r="S336" s="74"/>
      <c r="T336" s="74"/>
      <c r="U336" s="74"/>
      <c r="V336" s="193"/>
      <c r="W336" s="193">
        <f t="shared" si="10"/>
        <v>0</v>
      </c>
    </row>
    <row r="337" spans="1:23">
      <c r="A337">
        <f t="shared" si="11"/>
        <v>0</v>
      </c>
      <c r="B337" s="250"/>
      <c r="C337" s="269"/>
      <c r="D337" s="250"/>
      <c r="E337" s="269"/>
      <c r="F337" s="252"/>
      <c r="G337" s="252"/>
      <c r="H337" s="142" t="str">
        <f>IFERROR(+VLOOKUP(G337,'šifarnik Pg-Pa'!O$6:Q$22,2,FALSE),"")</f>
        <v/>
      </c>
      <c r="I337" s="137" t="str">
        <f>IFERROR(+VLOOKUP($G337,'šifarnik Pg-Pa'!$O$6:$Q$22,3,FALSE),"")</f>
        <v/>
      </c>
      <c r="J337" s="252"/>
      <c r="K337" s="79" t="str">
        <f>IFERROR(+VLOOKUP(J337,'šifarnik Pg-Pa'!O$28:P$150,2,FALSE),"")</f>
        <v/>
      </c>
      <c r="L337" s="256"/>
      <c r="M337" s="257"/>
      <c r="N337" s="284"/>
      <c r="O337" s="297"/>
      <c r="P337" s="255"/>
      <c r="Q337" s="255"/>
      <c r="R337" s="74"/>
      <c r="S337" s="74"/>
      <c r="T337" s="74"/>
      <c r="U337" s="74"/>
      <c r="V337" s="193"/>
      <c r="W337" s="193">
        <f t="shared" si="10"/>
        <v>0</v>
      </c>
    </row>
    <row r="338" spans="1:23">
      <c r="A338">
        <f t="shared" si="11"/>
        <v>0</v>
      </c>
      <c r="B338" s="250"/>
      <c r="C338" s="269"/>
      <c r="D338" s="250"/>
      <c r="E338" s="269"/>
      <c r="F338" s="252"/>
      <c r="G338" s="252"/>
      <c r="H338" s="142" t="str">
        <f>IFERROR(+VLOOKUP(G338,'šifarnik Pg-Pa'!O$6:Q$22,2,FALSE),"")</f>
        <v/>
      </c>
      <c r="I338" s="137" t="str">
        <f>IFERROR(+VLOOKUP($G338,'šifarnik Pg-Pa'!$O$6:$Q$22,3,FALSE),"")</f>
        <v/>
      </c>
      <c r="J338" s="252"/>
      <c r="K338" s="79" t="str">
        <f>IFERROR(+VLOOKUP(J338,'šifarnik Pg-Pa'!O$28:P$150,2,FALSE),"")</f>
        <v/>
      </c>
      <c r="L338" s="256"/>
      <c r="M338" s="257"/>
      <c r="N338" s="284"/>
      <c r="O338" s="297"/>
      <c r="P338" s="255"/>
      <c r="Q338" s="255"/>
      <c r="R338" s="74"/>
      <c r="S338" s="74"/>
      <c r="T338" s="74"/>
      <c r="U338" s="74"/>
      <c r="V338" s="193"/>
      <c r="W338" s="193">
        <f t="shared" si="10"/>
        <v>0</v>
      </c>
    </row>
    <row r="339" spans="1:23">
      <c r="A339">
        <f t="shared" si="11"/>
        <v>0</v>
      </c>
      <c r="B339" s="250"/>
      <c r="C339" s="269"/>
      <c r="D339" s="250"/>
      <c r="E339" s="269"/>
      <c r="F339" s="252"/>
      <c r="G339" s="252"/>
      <c r="H339" s="142" t="str">
        <f>IFERROR(+VLOOKUP(G339,'šifarnik Pg-Pa'!O$6:Q$22,2,FALSE),"")</f>
        <v/>
      </c>
      <c r="I339" s="137" t="str">
        <f>IFERROR(+VLOOKUP($G339,'šifarnik Pg-Pa'!$O$6:$Q$22,3,FALSE),"")</f>
        <v/>
      </c>
      <c r="J339" s="252"/>
      <c r="K339" s="79" t="str">
        <f>IFERROR(+VLOOKUP(J339,'šifarnik Pg-Pa'!O$28:P$150,2,FALSE),"")</f>
        <v/>
      </c>
      <c r="L339" s="256"/>
      <c r="M339" s="257"/>
      <c r="N339" s="284"/>
      <c r="O339" s="297"/>
      <c r="P339" s="255"/>
      <c r="Q339" s="255"/>
      <c r="R339" s="74"/>
      <c r="S339" s="74"/>
      <c r="T339" s="74"/>
      <c r="U339" s="74"/>
      <c r="V339" s="193"/>
      <c r="W339" s="193">
        <f t="shared" si="10"/>
        <v>0</v>
      </c>
    </row>
    <row r="340" spans="1:23">
      <c r="A340">
        <f t="shared" si="11"/>
        <v>0</v>
      </c>
      <c r="B340" s="250"/>
      <c r="C340" s="269"/>
      <c r="D340" s="250"/>
      <c r="E340" s="269"/>
      <c r="F340" s="252"/>
      <c r="G340" s="252"/>
      <c r="H340" s="142" t="str">
        <f>IFERROR(+VLOOKUP(G340,'šifarnik Pg-Pa'!O$6:Q$22,2,FALSE),"")</f>
        <v/>
      </c>
      <c r="I340" s="137" t="str">
        <f>IFERROR(+VLOOKUP($G340,'šifarnik Pg-Pa'!$O$6:$Q$22,3,FALSE),"")</f>
        <v/>
      </c>
      <c r="J340" s="252"/>
      <c r="K340" s="79" t="str">
        <f>IFERROR(+VLOOKUP(J340,'šifarnik Pg-Pa'!O$28:P$150,2,FALSE),"")</f>
        <v/>
      </c>
      <c r="L340" s="256"/>
      <c r="M340" s="257"/>
      <c r="N340" s="284"/>
      <c r="O340" s="297"/>
      <c r="P340" s="255"/>
      <c r="Q340" s="255"/>
      <c r="R340" s="74"/>
      <c r="S340" s="74"/>
      <c r="T340" s="74"/>
      <c r="U340" s="74"/>
      <c r="V340" s="193"/>
      <c r="W340" s="193">
        <f t="shared" si="10"/>
        <v>0</v>
      </c>
    </row>
    <row r="341" spans="1:23">
      <c r="A341">
        <f t="shared" si="11"/>
        <v>0</v>
      </c>
      <c r="B341" s="250"/>
      <c r="C341" s="269"/>
      <c r="D341" s="250"/>
      <c r="E341" s="269"/>
      <c r="F341" s="252"/>
      <c r="G341" s="252"/>
      <c r="H341" s="142" t="str">
        <f>IFERROR(+VLOOKUP(G341,'šifarnik Pg-Pa'!O$6:Q$22,2,FALSE),"")</f>
        <v/>
      </c>
      <c r="I341" s="137" t="str">
        <f>IFERROR(+VLOOKUP($G341,'šifarnik Pg-Pa'!$O$6:$Q$22,3,FALSE),"")</f>
        <v/>
      </c>
      <c r="J341" s="252"/>
      <c r="K341" s="79" t="str">
        <f>IFERROR(+VLOOKUP(J341,'šifarnik Pg-Pa'!O$28:P$150,2,FALSE),"")</f>
        <v/>
      </c>
      <c r="L341" s="256"/>
      <c r="M341" s="257"/>
      <c r="N341" s="284"/>
      <c r="O341" s="297"/>
      <c r="P341" s="255"/>
      <c r="Q341" s="255"/>
      <c r="R341" s="74"/>
      <c r="S341" s="74"/>
      <c r="T341" s="74"/>
      <c r="U341" s="74"/>
      <c r="V341" s="193"/>
      <c r="W341" s="193">
        <f t="shared" si="10"/>
        <v>0</v>
      </c>
    </row>
    <row r="342" spans="1:23">
      <c r="A342">
        <f t="shared" si="11"/>
        <v>0</v>
      </c>
      <c r="B342" s="250"/>
      <c r="C342" s="269"/>
      <c r="D342" s="250"/>
      <c r="E342" s="269"/>
      <c r="F342" s="252"/>
      <c r="G342" s="252"/>
      <c r="H342" s="142" t="str">
        <f>IFERROR(+VLOOKUP(G342,'šifarnik Pg-Pa'!O$6:Q$22,2,FALSE),"")</f>
        <v/>
      </c>
      <c r="I342" s="137" t="str">
        <f>IFERROR(+VLOOKUP($G342,'šifarnik Pg-Pa'!$O$6:$Q$22,3,FALSE),"")</f>
        <v/>
      </c>
      <c r="J342" s="252"/>
      <c r="K342" s="79" t="str">
        <f>IFERROR(+VLOOKUP(J342,'šifarnik Pg-Pa'!O$28:P$150,2,FALSE),"")</f>
        <v/>
      </c>
      <c r="L342" s="256"/>
      <c r="M342" s="257"/>
      <c r="N342" s="284"/>
      <c r="O342" s="297"/>
      <c r="P342" s="255"/>
      <c r="Q342" s="255"/>
      <c r="R342" s="74"/>
      <c r="S342" s="74"/>
      <c r="T342" s="74"/>
      <c r="U342" s="74"/>
      <c r="V342" s="193"/>
      <c r="W342" s="193">
        <f t="shared" si="10"/>
        <v>0</v>
      </c>
    </row>
    <row r="343" spans="1:23">
      <c r="A343">
        <f t="shared" si="11"/>
        <v>0</v>
      </c>
      <c r="B343" s="250"/>
      <c r="C343" s="269"/>
      <c r="D343" s="250"/>
      <c r="E343" s="269"/>
      <c r="F343" s="252"/>
      <c r="G343" s="252"/>
      <c r="H343" s="142" t="str">
        <f>IFERROR(+VLOOKUP(G343,'šifarnik Pg-Pa'!O$6:Q$22,2,FALSE),"")</f>
        <v/>
      </c>
      <c r="I343" s="137" t="str">
        <f>IFERROR(+VLOOKUP($G343,'šifarnik Pg-Pa'!$O$6:$Q$22,3,FALSE),"")</f>
        <v/>
      </c>
      <c r="J343" s="252"/>
      <c r="K343" s="79" t="str">
        <f>IFERROR(+VLOOKUP(J343,'šifarnik Pg-Pa'!O$28:P$150,2,FALSE),"")</f>
        <v/>
      </c>
      <c r="L343" s="256"/>
      <c r="M343" s="257"/>
      <c r="N343" s="284"/>
      <c r="O343" s="297"/>
      <c r="P343" s="255"/>
      <c r="Q343" s="255"/>
      <c r="R343" s="74"/>
      <c r="S343" s="74"/>
      <c r="T343" s="74"/>
      <c r="U343" s="74"/>
      <c r="V343" s="193"/>
      <c r="W343" s="193">
        <f t="shared" si="10"/>
        <v>0</v>
      </c>
    </row>
    <row r="344" spans="1:23">
      <c r="A344">
        <f t="shared" si="11"/>
        <v>0</v>
      </c>
      <c r="B344" s="250"/>
      <c r="C344" s="269"/>
      <c r="D344" s="250"/>
      <c r="E344" s="269"/>
      <c r="F344" s="252"/>
      <c r="G344" s="252"/>
      <c r="H344" s="142" t="str">
        <f>IFERROR(+VLOOKUP(G344,'šifarnik Pg-Pa'!O$6:Q$22,2,FALSE),"")</f>
        <v/>
      </c>
      <c r="I344" s="137" t="str">
        <f>IFERROR(+VLOOKUP($G344,'šifarnik Pg-Pa'!$O$6:$Q$22,3,FALSE),"")</f>
        <v/>
      </c>
      <c r="J344" s="252"/>
      <c r="K344" s="79" t="str">
        <f>IFERROR(+VLOOKUP(J344,'šifarnik Pg-Pa'!O$28:P$150,2,FALSE),"")</f>
        <v/>
      </c>
      <c r="L344" s="256"/>
      <c r="M344" s="257"/>
      <c r="N344" s="284"/>
      <c r="O344" s="297"/>
      <c r="P344" s="255"/>
      <c r="Q344" s="255"/>
      <c r="R344" s="74"/>
      <c r="S344" s="74"/>
      <c r="T344" s="74"/>
      <c r="U344" s="74"/>
      <c r="V344" s="193"/>
      <c r="W344" s="193">
        <f t="shared" si="10"/>
        <v>0</v>
      </c>
    </row>
    <row r="345" spans="1:23">
      <c r="A345">
        <f t="shared" si="11"/>
        <v>0</v>
      </c>
      <c r="B345" s="250"/>
      <c r="C345" s="269"/>
      <c r="D345" s="250"/>
      <c r="E345" s="269"/>
      <c r="F345" s="252"/>
      <c r="G345" s="252"/>
      <c r="H345" s="142" t="str">
        <f>IFERROR(+VLOOKUP(G345,'šifarnik Pg-Pa'!O$6:Q$22,2,FALSE),"")</f>
        <v/>
      </c>
      <c r="I345" s="137" t="str">
        <f>IFERROR(+VLOOKUP($G345,'šifarnik Pg-Pa'!$O$6:$Q$22,3,FALSE),"")</f>
        <v/>
      </c>
      <c r="J345" s="252"/>
      <c r="K345" s="79" t="str">
        <f>IFERROR(+VLOOKUP(J345,'šifarnik Pg-Pa'!O$28:P$150,2,FALSE),"")</f>
        <v/>
      </c>
      <c r="L345" s="256"/>
      <c r="M345" s="257"/>
      <c r="N345" s="284"/>
      <c r="O345" s="297"/>
      <c r="P345" s="255"/>
      <c r="Q345" s="255"/>
      <c r="R345" s="74"/>
      <c r="S345" s="74"/>
      <c r="T345" s="74"/>
      <c r="U345" s="74"/>
      <c r="V345" s="193"/>
      <c r="W345" s="193">
        <f t="shared" si="10"/>
        <v>0</v>
      </c>
    </row>
    <row r="346" spans="1:23">
      <c r="A346">
        <f t="shared" si="11"/>
        <v>0</v>
      </c>
      <c r="B346" s="250"/>
      <c r="C346" s="269"/>
      <c r="D346" s="250"/>
      <c r="E346" s="269"/>
      <c r="F346" s="252"/>
      <c r="G346" s="252"/>
      <c r="H346" s="142" t="str">
        <f>IFERROR(+VLOOKUP(G346,'šifarnik Pg-Pa'!O$6:Q$22,2,FALSE),"")</f>
        <v/>
      </c>
      <c r="I346" s="137" t="str">
        <f>IFERROR(+VLOOKUP($G346,'šifarnik Pg-Pa'!$O$6:$Q$22,3,FALSE),"")</f>
        <v/>
      </c>
      <c r="J346" s="252"/>
      <c r="K346" s="79" t="str">
        <f>IFERROR(+VLOOKUP(J346,'šifarnik Pg-Pa'!O$28:P$150,2,FALSE),"")</f>
        <v/>
      </c>
      <c r="L346" s="256"/>
      <c r="M346" s="257"/>
      <c r="N346" s="284"/>
      <c r="O346" s="297"/>
      <c r="P346" s="255"/>
      <c r="Q346" s="255"/>
      <c r="R346" s="74"/>
      <c r="S346" s="74"/>
      <c r="T346" s="74"/>
      <c r="U346" s="74"/>
      <c r="V346" s="193"/>
      <c r="W346" s="193">
        <f t="shared" si="10"/>
        <v>0</v>
      </c>
    </row>
    <row r="347" spans="1:23">
      <c r="A347">
        <f t="shared" si="11"/>
        <v>0</v>
      </c>
      <c r="B347" s="250"/>
      <c r="C347" s="269"/>
      <c r="D347" s="250"/>
      <c r="E347" s="269"/>
      <c r="F347" s="252"/>
      <c r="G347" s="252"/>
      <c r="H347" s="142" t="str">
        <f>IFERROR(+VLOOKUP(G347,'šifarnik Pg-Pa'!O$6:Q$22,2,FALSE),"")</f>
        <v/>
      </c>
      <c r="I347" s="137" t="str">
        <f>IFERROR(+VLOOKUP($G347,'šifarnik Pg-Pa'!$O$6:$Q$22,3,FALSE),"")</f>
        <v/>
      </c>
      <c r="J347" s="252"/>
      <c r="K347" s="79" t="str">
        <f>IFERROR(+VLOOKUP(J347,'šifarnik Pg-Pa'!O$28:P$150,2,FALSE),"")</f>
        <v/>
      </c>
      <c r="L347" s="256"/>
      <c r="M347" s="257"/>
      <c r="N347" s="284"/>
      <c r="O347" s="297"/>
      <c r="P347" s="255"/>
      <c r="Q347" s="255"/>
      <c r="R347" s="74"/>
      <c r="S347" s="74"/>
      <c r="T347" s="74"/>
      <c r="U347" s="74"/>
      <c r="V347" s="193"/>
      <c r="W347" s="193">
        <f t="shared" si="10"/>
        <v>0</v>
      </c>
    </row>
    <row r="348" spans="1:23">
      <c r="A348">
        <f t="shared" si="11"/>
        <v>0</v>
      </c>
      <c r="B348" s="250"/>
      <c r="C348" s="269"/>
      <c r="D348" s="250"/>
      <c r="E348" s="269"/>
      <c r="F348" s="252"/>
      <c r="G348" s="252"/>
      <c r="H348" s="142" t="str">
        <f>IFERROR(+VLOOKUP(G348,'šifarnik Pg-Pa'!O$6:Q$22,2,FALSE),"")</f>
        <v/>
      </c>
      <c r="I348" s="137" t="str">
        <f>IFERROR(+VLOOKUP($G348,'šifarnik Pg-Pa'!$O$6:$Q$22,3,FALSE),"")</f>
        <v/>
      </c>
      <c r="J348" s="252"/>
      <c r="K348" s="79" t="str">
        <f>IFERROR(+VLOOKUP(J348,'šifarnik Pg-Pa'!O$28:P$150,2,FALSE),"")</f>
        <v/>
      </c>
      <c r="L348" s="256"/>
      <c r="M348" s="257"/>
      <c r="N348" s="284"/>
      <c r="O348" s="297"/>
      <c r="P348" s="255"/>
      <c r="Q348" s="255"/>
      <c r="R348" s="74"/>
      <c r="S348" s="74"/>
      <c r="T348" s="74"/>
      <c r="U348" s="74"/>
      <c r="V348" s="193"/>
      <c r="W348" s="193">
        <f t="shared" si="10"/>
        <v>0</v>
      </c>
    </row>
    <row r="349" spans="1:23">
      <c r="A349">
        <f t="shared" si="11"/>
        <v>0</v>
      </c>
      <c r="B349" s="250"/>
      <c r="C349" s="269"/>
      <c r="D349" s="250"/>
      <c r="E349" s="269"/>
      <c r="F349" s="252"/>
      <c r="G349" s="252"/>
      <c r="H349" s="142" t="str">
        <f>IFERROR(+VLOOKUP(G349,'šifarnik Pg-Pa'!O$6:Q$22,2,FALSE),"")</f>
        <v/>
      </c>
      <c r="I349" s="137" t="str">
        <f>IFERROR(+VLOOKUP($G349,'šifarnik Pg-Pa'!$O$6:$Q$22,3,FALSE),"")</f>
        <v/>
      </c>
      <c r="J349" s="252"/>
      <c r="K349" s="79" t="str">
        <f>IFERROR(+VLOOKUP(J349,'šifarnik Pg-Pa'!O$28:P$150,2,FALSE),"")</f>
        <v/>
      </c>
      <c r="L349" s="256"/>
      <c r="M349" s="257"/>
      <c r="N349" s="284"/>
      <c r="O349" s="297"/>
      <c r="P349" s="255"/>
      <c r="Q349" s="255"/>
      <c r="R349" s="74"/>
      <c r="S349" s="74"/>
      <c r="T349" s="74"/>
      <c r="U349" s="74"/>
      <c r="V349" s="193"/>
      <c r="W349" s="193">
        <f t="shared" si="10"/>
        <v>0</v>
      </c>
    </row>
    <row r="350" spans="1:23">
      <c r="A350">
        <f t="shared" si="11"/>
        <v>0</v>
      </c>
      <c r="B350" s="250"/>
      <c r="C350" s="269"/>
      <c r="D350" s="250"/>
      <c r="E350" s="269"/>
      <c r="F350" s="252"/>
      <c r="G350" s="252"/>
      <c r="H350" s="142" t="str">
        <f>IFERROR(+VLOOKUP(G350,'šifarnik Pg-Pa'!O$6:Q$22,2,FALSE),"")</f>
        <v/>
      </c>
      <c r="I350" s="137" t="str">
        <f>IFERROR(+VLOOKUP($G350,'šifarnik Pg-Pa'!$O$6:$Q$22,3,FALSE),"")</f>
        <v/>
      </c>
      <c r="J350" s="252"/>
      <c r="K350" s="79" t="str">
        <f>IFERROR(+VLOOKUP(J350,'šifarnik Pg-Pa'!O$28:P$150,2,FALSE),"")</f>
        <v/>
      </c>
      <c r="L350" s="256"/>
      <c r="M350" s="257"/>
      <c r="N350" s="284"/>
      <c r="O350" s="297"/>
      <c r="P350" s="255"/>
      <c r="Q350" s="255"/>
      <c r="R350" s="74"/>
      <c r="S350" s="74"/>
      <c r="T350" s="74"/>
      <c r="U350" s="74"/>
      <c r="V350" s="193"/>
      <c r="W350" s="193">
        <f t="shared" si="10"/>
        <v>0</v>
      </c>
    </row>
    <row r="351" spans="1:23">
      <c r="A351">
        <f t="shared" si="11"/>
        <v>0</v>
      </c>
      <c r="B351" s="250"/>
      <c r="C351" s="269"/>
      <c r="D351" s="250"/>
      <c r="E351" s="269"/>
      <c r="F351" s="252"/>
      <c r="G351" s="252"/>
      <c r="H351" s="142" t="str">
        <f>IFERROR(+VLOOKUP(G351,'šifarnik Pg-Pa'!O$6:Q$22,2,FALSE),"")</f>
        <v/>
      </c>
      <c r="I351" s="137" t="str">
        <f>IFERROR(+VLOOKUP($G351,'šifarnik Pg-Pa'!$O$6:$Q$22,3,FALSE),"")</f>
        <v/>
      </c>
      <c r="J351" s="252"/>
      <c r="K351" s="79" t="str">
        <f>IFERROR(+VLOOKUP(J351,'šifarnik Pg-Pa'!O$28:P$150,2,FALSE),"")</f>
        <v/>
      </c>
      <c r="L351" s="256"/>
      <c r="M351" s="257"/>
      <c r="N351" s="284"/>
      <c r="O351" s="297"/>
      <c r="P351" s="255"/>
      <c r="Q351" s="255"/>
      <c r="R351" s="74"/>
      <c r="S351" s="74"/>
      <c r="T351" s="74"/>
      <c r="U351" s="74"/>
      <c r="V351" s="193"/>
      <c r="W351" s="193">
        <f t="shared" si="10"/>
        <v>0</v>
      </c>
    </row>
    <row r="352" spans="1:23">
      <c r="A352">
        <f t="shared" si="11"/>
        <v>0</v>
      </c>
      <c r="B352" s="250"/>
      <c r="C352" s="269"/>
      <c r="D352" s="250"/>
      <c r="E352" s="269"/>
      <c r="F352" s="252"/>
      <c r="G352" s="252"/>
      <c r="H352" s="142" t="str">
        <f>IFERROR(+VLOOKUP(G352,'šifarnik Pg-Pa'!O$6:Q$22,2,FALSE),"")</f>
        <v/>
      </c>
      <c r="I352" s="137" t="str">
        <f>IFERROR(+VLOOKUP($G352,'šifarnik Pg-Pa'!$O$6:$Q$22,3,FALSE),"")</f>
        <v/>
      </c>
      <c r="J352" s="252"/>
      <c r="K352" s="79" t="str">
        <f>IFERROR(+VLOOKUP(J352,'šifarnik Pg-Pa'!O$28:P$150,2,FALSE),"")</f>
        <v/>
      </c>
      <c r="L352" s="256"/>
      <c r="M352" s="257"/>
      <c r="N352" s="284"/>
      <c r="O352" s="297"/>
      <c r="P352" s="255"/>
      <c r="Q352" s="255"/>
      <c r="R352" s="74"/>
      <c r="S352" s="74"/>
      <c r="T352" s="74"/>
      <c r="U352" s="74"/>
      <c r="V352" s="193"/>
      <c r="W352" s="193">
        <f t="shared" si="10"/>
        <v>0</v>
      </c>
    </row>
    <row r="353" spans="1:23">
      <c r="A353">
        <f t="shared" si="11"/>
        <v>0</v>
      </c>
      <c r="B353" s="250"/>
      <c r="C353" s="269"/>
      <c r="D353" s="250"/>
      <c r="E353" s="269"/>
      <c r="F353" s="252"/>
      <c r="G353" s="252"/>
      <c r="H353" s="142" t="str">
        <f>IFERROR(+VLOOKUP(G353,'šifarnik Pg-Pa'!O$6:Q$22,2,FALSE),"")</f>
        <v/>
      </c>
      <c r="I353" s="137" t="str">
        <f>IFERROR(+VLOOKUP($G353,'šifarnik Pg-Pa'!$O$6:$Q$22,3,FALSE),"")</f>
        <v/>
      </c>
      <c r="J353" s="252"/>
      <c r="K353" s="79" t="str">
        <f>IFERROR(+VLOOKUP(J353,'šifarnik Pg-Pa'!O$28:P$150,2,FALSE),"")</f>
        <v/>
      </c>
      <c r="L353" s="256"/>
      <c r="M353" s="257"/>
      <c r="N353" s="284"/>
      <c r="O353" s="297"/>
      <c r="P353" s="255"/>
      <c r="Q353" s="255"/>
      <c r="R353" s="74"/>
      <c r="S353" s="74"/>
      <c r="T353" s="74"/>
      <c r="U353" s="74"/>
      <c r="V353" s="193"/>
      <c r="W353" s="193">
        <f t="shared" si="10"/>
        <v>0</v>
      </c>
    </row>
    <row r="354" spans="1:23">
      <c r="A354">
        <f t="shared" si="11"/>
        <v>0</v>
      </c>
      <c r="B354" s="250"/>
      <c r="C354" s="269"/>
      <c r="D354" s="250"/>
      <c r="E354" s="269"/>
      <c r="F354" s="252"/>
      <c r="G354" s="252"/>
      <c r="H354" s="142" t="str">
        <f>IFERROR(+VLOOKUP(G354,'šifarnik Pg-Pa'!O$6:Q$22,2,FALSE),"")</f>
        <v/>
      </c>
      <c r="I354" s="137" t="str">
        <f>IFERROR(+VLOOKUP($G354,'šifarnik Pg-Pa'!$O$6:$Q$22,3,FALSE),"")</f>
        <v/>
      </c>
      <c r="J354" s="252"/>
      <c r="K354" s="79" t="str">
        <f>IFERROR(+VLOOKUP(J354,'šifarnik Pg-Pa'!O$28:P$150,2,FALSE),"")</f>
        <v/>
      </c>
      <c r="L354" s="256"/>
      <c r="M354" s="257"/>
      <c r="N354" s="284"/>
      <c r="O354" s="297"/>
      <c r="P354" s="255"/>
      <c r="Q354" s="255"/>
      <c r="R354" s="74"/>
      <c r="S354" s="74"/>
      <c r="T354" s="74"/>
      <c r="U354" s="74"/>
      <c r="V354" s="193"/>
      <c r="W354" s="193">
        <f t="shared" si="10"/>
        <v>0</v>
      </c>
    </row>
    <row r="355" spans="1:23">
      <c r="A355">
        <f t="shared" si="11"/>
        <v>0</v>
      </c>
      <c r="B355" s="250"/>
      <c r="C355" s="269"/>
      <c r="D355" s="250"/>
      <c r="E355" s="269"/>
      <c r="F355" s="252"/>
      <c r="G355" s="252"/>
      <c r="H355" s="142" t="str">
        <f>IFERROR(+VLOOKUP(G355,'šifarnik Pg-Pa'!O$6:Q$22,2,FALSE),"")</f>
        <v/>
      </c>
      <c r="I355" s="137" t="str">
        <f>IFERROR(+VLOOKUP($G355,'šifarnik Pg-Pa'!$O$6:$Q$22,3,FALSE),"")</f>
        <v/>
      </c>
      <c r="J355" s="252"/>
      <c r="K355" s="79" t="str">
        <f>IFERROR(+VLOOKUP(J355,'šifarnik Pg-Pa'!O$28:P$150,2,FALSE),"")</f>
        <v/>
      </c>
      <c r="L355" s="256"/>
      <c r="M355" s="257"/>
      <c r="N355" s="284"/>
      <c r="O355" s="297"/>
      <c r="P355" s="255"/>
      <c r="Q355" s="255"/>
      <c r="R355" s="74"/>
      <c r="S355" s="74"/>
      <c r="T355" s="74"/>
      <c r="U355" s="74"/>
      <c r="V355" s="193"/>
      <c r="W355" s="193">
        <f t="shared" si="10"/>
        <v>0</v>
      </c>
    </row>
    <row r="356" spans="1:23">
      <c r="A356">
        <f t="shared" si="11"/>
        <v>0</v>
      </c>
      <c r="B356" s="250"/>
      <c r="C356" s="269"/>
      <c r="D356" s="250"/>
      <c r="E356" s="269"/>
      <c r="F356" s="252"/>
      <c r="G356" s="252"/>
      <c r="H356" s="142" t="str">
        <f>IFERROR(+VLOOKUP(G356,'šifarnik Pg-Pa'!O$6:Q$22,2,FALSE),"")</f>
        <v/>
      </c>
      <c r="I356" s="137" t="str">
        <f>IFERROR(+VLOOKUP($G356,'šifarnik Pg-Pa'!$O$6:$Q$22,3,FALSE),"")</f>
        <v/>
      </c>
      <c r="J356" s="252"/>
      <c r="K356" s="79" t="str">
        <f>IFERROR(+VLOOKUP(J356,'šifarnik Pg-Pa'!O$28:P$150,2,FALSE),"")</f>
        <v/>
      </c>
      <c r="L356" s="256"/>
      <c r="M356" s="257"/>
      <c r="N356" s="284"/>
      <c r="O356" s="297"/>
      <c r="P356" s="255"/>
      <c r="Q356" s="255"/>
      <c r="R356" s="74"/>
      <c r="S356" s="74"/>
      <c r="T356" s="74"/>
      <c r="U356" s="74"/>
      <c r="V356" s="193"/>
      <c r="W356" s="193">
        <f t="shared" si="10"/>
        <v>0</v>
      </c>
    </row>
    <row r="357" spans="1:23">
      <c r="A357">
        <f t="shared" si="11"/>
        <v>0</v>
      </c>
      <c r="B357" s="250"/>
      <c r="C357" s="269"/>
      <c r="D357" s="250"/>
      <c r="E357" s="269"/>
      <c r="F357" s="252"/>
      <c r="G357" s="252"/>
      <c r="H357" s="142" t="str">
        <f>IFERROR(+VLOOKUP(G357,'šifarnik Pg-Pa'!O$6:Q$22,2,FALSE),"")</f>
        <v/>
      </c>
      <c r="I357" s="137" t="str">
        <f>IFERROR(+VLOOKUP($G357,'šifarnik Pg-Pa'!$O$6:$Q$22,3,FALSE),"")</f>
        <v/>
      </c>
      <c r="J357" s="252"/>
      <c r="K357" s="79" t="str">
        <f>IFERROR(+VLOOKUP(J357,'šifarnik Pg-Pa'!O$28:P$150,2,FALSE),"")</f>
        <v/>
      </c>
      <c r="L357" s="256"/>
      <c r="M357" s="257"/>
      <c r="N357" s="284"/>
      <c r="O357" s="297"/>
      <c r="P357" s="255"/>
      <c r="Q357" s="255"/>
      <c r="R357" s="74"/>
      <c r="S357" s="74"/>
      <c r="T357" s="74"/>
      <c r="U357" s="74"/>
      <c r="V357" s="193"/>
      <c r="W357" s="193">
        <f t="shared" si="10"/>
        <v>0</v>
      </c>
    </row>
    <row r="358" spans="1:23">
      <c r="A358">
        <f t="shared" si="11"/>
        <v>0</v>
      </c>
      <c r="B358" s="250"/>
      <c r="C358" s="269"/>
      <c r="D358" s="250"/>
      <c r="E358" s="269"/>
      <c r="F358" s="252"/>
      <c r="G358" s="252"/>
      <c r="H358" s="142" t="str">
        <f>IFERROR(+VLOOKUP(G358,'šifarnik Pg-Pa'!O$6:Q$22,2,FALSE),"")</f>
        <v/>
      </c>
      <c r="I358" s="137" t="str">
        <f>IFERROR(+VLOOKUP($G358,'šifarnik Pg-Pa'!$O$6:$Q$22,3,FALSE),"")</f>
        <v/>
      </c>
      <c r="J358" s="252"/>
      <c r="K358" s="79" t="str">
        <f>IFERROR(+VLOOKUP(J358,'šifarnik Pg-Pa'!O$28:P$150,2,FALSE),"")</f>
        <v/>
      </c>
      <c r="L358" s="256"/>
      <c r="M358" s="257"/>
      <c r="N358" s="284"/>
      <c r="O358" s="297"/>
      <c r="P358" s="255"/>
      <c r="Q358" s="255"/>
      <c r="R358" s="74"/>
      <c r="S358" s="74"/>
      <c r="T358" s="74"/>
      <c r="U358" s="74"/>
      <c r="V358" s="193"/>
      <c r="W358" s="193">
        <f t="shared" si="10"/>
        <v>0</v>
      </c>
    </row>
    <row r="359" spans="1:23">
      <c r="A359">
        <f t="shared" si="11"/>
        <v>0</v>
      </c>
      <c r="B359" s="250"/>
      <c r="C359" s="269"/>
      <c r="D359" s="250"/>
      <c r="E359" s="269"/>
      <c r="F359" s="252"/>
      <c r="G359" s="252"/>
      <c r="H359" s="142" t="str">
        <f>IFERROR(+VLOOKUP(G359,'šifarnik Pg-Pa'!O$6:Q$22,2,FALSE),"")</f>
        <v/>
      </c>
      <c r="I359" s="137" t="str">
        <f>IFERROR(+VLOOKUP($G359,'šifarnik Pg-Pa'!$O$6:$Q$22,3,FALSE),"")</f>
        <v/>
      </c>
      <c r="J359" s="252"/>
      <c r="K359" s="79" t="str">
        <f>IFERROR(+VLOOKUP(J359,'šifarnik Pg-Pa'!O$28:P$150,2,FALSE),"")</f>
        <v/>
      </c>
      <c r="L359" s="256"/>
      <c r="M359" s="257"/>
      <c r="N359" s="284"/>
      <c r="O359" s="297"/>
      <c r="P359" s="255"/>
      <c r="Q359" s="255"/>
      <c r="R359" s="74"/>
      <c r="S359" s="74"/>
      <c r="T359" s="74"/>
      <c r="U359" s="74"/>
      <c r="V359" s="193"/>
      <c r="W359" s="193">
        <f t="shared" si="10"/>
        <v>0</v>
      </c>
    </row>
    <row r="360" spans="1:23">
      <c r="A360">
        <f t="shared" si="11"/>
        <v>0</v>
      </c>
      <c r="B360" s="250"/>
      <c r="C360" s="269"/>
      <c r="D360" s="250"/>
      <c r="E360" s="269"/>
      <c r="F360" s="252"/>
      <c r="G360" s="252"/>
      <c r="H360" s="142" t="str">
        <f>IFERROR(+VLOOKUP(G360,'šifarnik Pg-Pa'!O$6:Q$22,2,FALSE),"")</f>
        <v/>
      </c>
      <c r="I360" s="137" t="str">
        <f>IFERROR(+VLOOKUP($G360,'šifarnik Pg-Pa'!$O$6:$Q$22,3,FALSE),"")</f>
        <v/>
      </c>
      <c r="J360" s="252"/>
      <c r="K360" s="79" t="str">
        <f>IFERROR(+VLOOKUP(J360,'šifarnik Pg-Pa'!O$28:P$150,2,FALSE),"")</f>
        <v/>
      </c>
      <c r="L360" s="256"/>
      <c r="M360" s="257"/>
      <c r="N360" s="284"/>
      <c r="O360" s="297"/>
      <c r="P360" s="255"/>
      <c r="Q360" s="255"/>
      <c r="R360" s="74"/>
      <c r="S360" s="74"/>
      <c r="T360" s="74"/>
      <c r="U360" s="74"/>
      <c r="V360" s="193"/>
      <c r="W360" s="193">
        <f t="shared" si="10"/>
        <v>0</v>
      </c>
    </row>
    <row r="361" spans="1:23">
      <c r="A361">
        <f t="shared" si="11"/>
        <v>0</v>
      </c>
      <c r="B361" s="250"/>
      <c r="C361" s="269"/>
      <c r="D361" s="250"/>
      <c r="E361" s="269"/>
      <c r="F361" s="252"/>
      <c r="G361" s="252"/>
      <c r="H361" s="142" t="str">
        <f>IFERROR(+VLOOKUP(G361,'šifarnik Pg-Pa'!O$6:Q$22,2,FALSE),"")</f>
        <v/>
      </c>
      <c r="I361" s="137" t="str">
        <f>IFERROR(+VLOOKUP($G361,'šifarnik Pg-Pa'!$O$6:$Q$22,3,FALSE),"")</f>
        <v/>
      </c>
      <c r="J361" s="252"/>
      <c r="K361" s="79" t="str">
        <f>IFERROR(+VLOOKUP(J361,'šifarnik Pg-Pa'!O$28:P$150,2,FALSE),"")</f>
        <v/>
      </c>
      <c r="L361" s="256"/>
      <c r="M361" s="257"/>
      <c r="N361" s="284"/>
      <c r="O361" s="297"/>
      <c r="P361" s="255"/>
      <c r="Q361" s="255"/>
      <c r="R361" s="74"/>
      <c r="S361" s="74"/>
      <c r="T361" s="74"/>
      <c r="U361" s="74"/>
      <c r="V361" s="193"/>
      <c r="W361" s="193">
        <f t="shared" si="10"/>
        <v>0</v>
      </c>
    </row>
    <row r="362" spans="1:23">
      <c r="A362">
        <f t="shared" si="11"/>
        <v>0</v>
      </c>
      <c r="B362" s="250"/>
      <c r="C362" s="269"/>
      <c r="D362" s="250"/>
      <c r="E362" s="269"/>
      <c r="F362" s="252"/>
      <c r="G362" s="252"/>
      <c r="H362" s="142" t="str">
        <f>IFERROR(+VLOOKUP(G362,'šifarnik Pg-Pa'!O$6:Q$22,2,FALSE),"")</f>
        <v/>
      </c>
      <c r="I362" s="137" t="str">
        <f>IFERROR(+VLOOKUP($G362,'šifarnik Pg-Pa'!$O$6:$Q$22,3,FALSE),"")</f>
        <v/>
      </c>
      <c r="J362" s="252"/>
      <c r="K362" s="79" t="str">
        <f>IFERROR(+VLOOKUP(J362,'šifarnik Pg-Pa'!O$28:P$150,2,FALSE),"")</f>
        <v/>
      </c>
      <c r="L362" s="256"/>
      <c r="M362" s="257"/>
      <c r="N362" s="284"/>
      <c r="O362" s="297"/>
      <c r="P362" s="255"/>
      <c r="Q362" s="255"/>
      <c r="R362" s="74"/>
      <c r="S362" s="74"/>
      <c r="T362" s="74"/>
      <c r="U362" s="74"/>
      <c r="V362" s="193"/>
      <c r="W362" s="193">
        <f t="shared" si="10"/>
        <v>0</v>
      </c>
    </row>
    <row r="363" spans="1:23">
      <c r="A363">
        <f t="shared" si="11"/>
        <v>0</v>
      </c>
      <c r="B363" s="250"/>
      <c r="C363" s="269"/>
      <c r="D363" s="250"/>
      <c r="E363" s="269"/>
      <c r="F363" s="252"/>
      <c r="G363" s="252"/>
      <c r="H363" s="142" t="str">
        <f>IFERROR(+VLOOKUP(G363,'šifarnik Pg-Pa'!O$6:Q$22,2,FALSE),"")</f>
        <v/>
      </c>
      <c r="I363" s="137" t="str">
        <f>IFERROR(+VLOOKUP($G363,'šifarnik Pg-Pa'!$O$6:$Q$22,3,FALSE),"")</f>
        <v/>
      </c>
      <c r="J363" s="252"/>
      <c r="K363" s="79" t="str">
        <f>IFERROR(+VLOOKUP(J363,'šifarnik Pg-Pa'!O$28:P$150,2,FALSE),"")</f>
        <v/>
      </c>
      <c r="L363" s="256"/>
      <c r="M363" s="257"/>
      <c r="N363" s="284"/>
      <c r="O363" s="297"/>
      <c r="P363" s="255"/>
      <c r="Q363" s="255"/>
      <c r="R363" s="74"/>
      <c r="S363" s="74"/>
      <c r="T363" s="74"/>
      <c r="U363" s="74"/>
      <c r="V363" s="193"/>
      <c r="W363" s="193">
        <f t="shared" si="10"/>
        <v>0</v>
      </c>
    </row>
    <row r="364" spans="1:23">
      <c r="A364">
        <f t="shared" si="11"/>
        <v>0</v>
      </c>
      <c r="B364" s="250"/>
      <c r="C364" s="269"/>
      <c r="D364" s="250"/>
      <c r="E364" s="269"/>
      <c r="F364" s="252"/>
      <c r="G364" s="252"/>
      <c r="H364" s="142" t="str">
        <f>IFERROR(+VLOOKUP(G364,'šifarnik Pg-Pa'!O$6:Q$22,2,FALSE),"")</f>
        <v/>
      </c>
      <c r="I364" s="137" t="str">
        <f>IFERROR(+VLOOKUP($G364,'šifarnik Pg-Pa'!$O$6:$Q$22,3,FALSE),"")</f>
        <v/>
      </c>
      <c r="J364" s="252"/>
      <c r="K364" s="79" t="str">
        <f>IFERROR(+VLOOKUP(J364,'šifarnik Pg-Pa'!O$28:P$150,2,FALSE),"")</f>
        <v/>
      </c>
      <c r="L364" s="256"/>
      <c r="M364" s="257"/>
      <c r="N364" s="284"/>
      <c r="O364" s="297"/>
      <c r="P364" s="255"/>
      <c r="Q364" s="255"/>
      <c r="R364" s="74"/>
      <c r="S364" s="74"/>
      <c r="T364" s="74"/>
      <c r="U364" s="74"/>
      <c r="V364" s="193"/>
      <c r="W364" s="193">
        <f t="shared" si="10"/>
        <v>0</v>
      </c>
    </row>
    <row r="365" spans="1:23">
      <c r="A365">
        <f t="shared" si="11"/>
        <v>0</v>
      </c>
      <c r="B365" s="250"/>
      <c r="C365" s="269"/>
      <c r="D365" s="250"/>
      <c r="E365" s="269"/>
      <c r="F365" s="252"/>
      <c r="G365" s="252"/>
      <c r="H365" s="142" t="str">
        <f>IFERROR(+VLOOKUP(G365,'šifarnik Pg-Pa'!O$6:Q$22,2,FALSE),"")</f>
        <v/>
      </c>
      <c r="I365" s="137" t="str">
        <f>IFERROR(+VLOOKUP($G365,'šifarnik Pg-Pa'!$O$6:$Q$22,3,FALSE),"")</f>
        <v/>
      </c>
      <c r="J365" s="252"/>
      <c r="K365" s="79" t="str">
        <f>IFERROR(+VLOOKUP(J365,'šifarnik Pg-Pa'!O$28:P$150,2,FALSE),"")</f>
        <v/>
      </c>
      <c r="L365" s="256"/>
      <c r="M365" s="257"/>
      <c r="N365" s="284"/>
      <c r="O365" s="297"/>
      <c r="P365" s="255"/>
      <c r="Q365" s="255"/>
      <c r="R365" s="74"/>
      <c r="S365" s="74"/>
      <c r="T365" s="74"/>
      <c r="U365" s="74"/>
      <c r="V365" s="193"/>
      <c r="W365" s="193">
        <f t="shared" si="10"/>
        <v>0</v>
      </c>
    </row>
    <row r="366" spans="1:23">
      <c r="A366">
        <f t="shared" si="11"/>
        <v>0</v>
      </c>
      <c r="B366" s="250"/>
      <c r="C366" s="269"/>
      <c r="D366" s="250"/>
      <c r="E366" s="269"/>
      <c r="F366" s="252"/>
      <c r="G366" s="252"/>
      <c r="H366" s="142" t="str">
        <f>IFERROR(+VLOOKUP(G366,'šifarnik Pg-Pa'!O$6:Q$22,2,FALSE),"")</f>
        <v/>
      </c>
      <c r="I366" s="137" t="str">
        <f>IFERROR(+VLOOKUP($G366,'šifarnik Pg-Pa'!$O$6:$Q$22,3,FALSE),"")</f>
        <v/>
      </c>
      <c r="J366" s="252"/>
      <c r="K366" s="79" t="str">
        <f>IFERROR(+VLOOKUP(J366,'šifarnik Pg-Pa'!O$28:P$150,2,FALSE),"")</f>
        <v/>
      </c>
      <c r="L366" s="256"/>
      <c r="M366" s="257"/>
      <c r="N366" s="284"/>
      <c r="O366" s="297"/>
      <c r="P366" s="255"/>
      <c r="Q366" s="255"/>
      <c r="R366" s="74"/>
      <c r="S366" s="74"/>
      <c r="T366" s="74"/>
      <c r="U366" s="74"/>
      <c r="V366" s="193"/>
      <c r="W366" s="193">
        <f t="shared" si="10"/>
        <v>0</v>
      </c>
    </row>
    <row r="367" spans="1:23">
      <c r="A367">
        <f t="shared" si="11"/>
        <v>0</v>
      </c>
      <c r="B367" s="250"/>
      <c r="C367" s="269"/>
      <c r="D367" s="250"/>
      <c r="E367" s="269"/>
      <c r="F367" s="252"/>
      <c r="G367" s="252"/>
      <c r="H367" s="142" t="str">
        <f>IFERROR(+VLOOKUP(G367,'šifarnik Pg-Pa'!O$6:Q$22,2,FALSE),"")</f>
        <v/>
      </c>
      <c r="I367" s="137" t="str">
        <f>IFERROR(+VLOOKUP($G367,'šifarnik Pg-Pa'!$O$6:$Q$22,3,FALSE),"")</f>
        <v/>
      </c>
      <c r="J367" s="252"/>
      <c r="K367" s="79" t="str">
        <f>IFERROR(+VLOOKUP(J367,'šifarnik Pg-Pa'!O$28:P$150,2,FALSE),"")</f>
        <v/>
      </c>
      <c r="L367" s="256"/>
      <c r="M367" s="257"/>
      <c r="N367" s="284"/>
      <c r="O367" s="297"/>
      <c r="P367" s="255"/>
      <c r="Q367" s="255"/>
      <c r="R367" s="74"/>
      <c r="S367" s="74"/>
      <c r="T367" s="74"/>
      <c r="U367" s="74"/>
      <c r="V367" s="193"/>
      <c r="W367" s="193">
        <f t="shared" si="10"/>
        <v>0</v>
      </c>
    </row>
    <row r="368" spans="1:23">
      <c r="A368">
        <f t="shared" si="11"/>
        <v>0</v>
      </c>
      <c r="B368" s="250"/>
      <c r="C368" s="269"/>
      <c r="D368" s="250"/>
      <c r="E368" s="269"/>
      <c r="F368" s="252"/>
      <c r="G368" s="252"/>
      <c r="H368" s="142" t="str">
        <f>IFERROR(+VLOOKUP(G368,'šifarnik Pg-Pa'!O$6:Q$22,2,FALSE),"")</f>
        <v/>
      </c>
      <c r="I368" s="137" t="str">
        <f>IFERROR(+VLOOKUP($G368,'šifarnik Pg-Pa'!$O$6:$Q$22,3,FALSE),"")</f>
        <v/>
      </c>
      <c r="J368" s="252"/>
      <c r="K368" s="79" t="str">
        <f>IFERROR(+VLOOKUP(J368,'šifarnik Pg-Pa'!O$28:P$150,2,FALSE),"")</f>
        <v/>
      </c>
      <c r="L368" s="256"/>
      <c r="M368" s="257"/>
      <c r="N368" s="284"/>
      <c r="O368" s="297"/>
      <c r="P368" s="255"/>
      <c r="Q368" s="255"/>
      <c r="R368" s="74"/>
      <c r="S368" s="74"/>
      <c r="T368" s="74"/>
      <c r="U368" s="74"/>
      <c r="V368" s="193"/>
      <c r="W368" s="193">
        <f t="shared" si="10"/>
        <v>0</v>
      </c>
    </row>
    <row r="369" spans="1:23">
      <c r="A369">
        <f t="shared" si="11"/>
        <v>0</v>
      </c>
      <c r="B369" s="250"/>
      <c r="C369" s="269"/>
      <c r="D369" s="250"/>
      <c r="E369" s="269"/>
      <c r="F369" s="252"/>
      <c r="G369" s="252"/>
      <c r="H369" s="142" t="str">
        <f>IFERROR(+VLOOKUP(G369,'šifarnik Pg-Pa'!O$6:Q$22,2,FALSE),"")</f>
        <v/>
      </c>
      <c r="I369" s="137" t="str">
        <f>IFERROR(+VLOOKUP($G369,'šifarnik Pg-Pa'!$O$6:$Q$22,3,FALSE),"")</f>
        <v/>
      </c>
      <c r="J369" s="252"/>
      <c r="K369" s="79" t="str">
        <f>IFERROR(+VLOOKUP(J369,'šifarnik Pg-Pa'!O$28:P$150,2,FALSE),"")</f>
        <v/>
      </c>
      <c r="L369" s="256"/>
      <c r="M369" s="257"/>
      <c r="N369" s="284"/>
      <c r="O369" s="297"/>
      <c r="P369" s="255"/>
      <c r="Q369" s="255"/>
      <c r="R369" s="74"/>
      <c r="S369" s="74"/>
      <c r="T369" s="74"/>
      <c r="U369" s="74"/>
      <c r="V369" s="193"/>
      <c r="W369" s="193">
        <f t="shared" si="10"/>
        <v>0</v>
      </c>
    </row>
    <row r="370" spans="1:23">
      <c r="A370">
        <f t="shared" si="11"/>
        <v>0</v>
      </c>
      <c r="B370" s="250"/>
      <c r="C370" s="269"/>
      <c r="D370" s="250"/>
      <c r="E370" s="269"/>
      <c r="F370" s="252"/>
      <c r="G370" s="252"/>
      <c r="H370" s="142" t="str">
        <f>IFERROR(+VLOOKUP(G370,'šifarnik Pg-Pa'!O$6:Q$22,2,FALSE),"")</f>
        <v/>
      </c>
      <c r="I370" s="137" t="str">
        <f>IFERROR(+VLOOKUP($G370,'šifarnik Pg-Pa'!$O$6:$Q$22,3,FALSE),"")</f>
        <v/>
      </c>
      <c r="J370" s="252"/>
      <c r="K370" s="79" t="str">
        <f>IFERROR(+VLOOKUP(J370,'šifarnik Pg-Pa'!O$28:P$150,2,FALSE),"")</f>
        <v/>
      </c>
      <c r="L370" s="256"/>
      <c r="M370" s="257"/>
      <c r="N370" s="284"/>
      <c r="O370" s="297"/>
      <c r="P370" s="255"/>
      <c r="Q370" s="255"/>
      <c r="R370" s="74"/>
      <c r="S370" s="74"/>
      <c r="T370" s="74"/>
      <c r="U370" s="74"/>
      <c r="V370" s="193"/>
      <c r="W370" s="193">
        <f t="shared" si="10"/>
        <v>0</v>
      </c>
    </row>
    <row r="371" spans="1:23">
      <c r="A371">
        <f t="shared" si="11"/>
        <v>0</v>
      </c>
      <c r="B371" s="250"/>
      <c r="C371" s="269"/>
      <c r="D371" s="250"/>
      <c r="E371" s="269"/>
      <c r="F371" s="252"/>
      <c r="G371" s="252"/>
      <c r="H371" s="142" t="str">
        <f>IFERROR(+VLOOKUP(G371,'šifarnik Pg-Pa'!O$6:Q$22,2,FALSE),"")</f>
        <v/>
      </c>
      <c r="I371" s="137" t="str">
        <f>IFERROR(+VLOOKUP($G371,'šifarnik Pg-Pa'!$O$6:$Q$22,3,FALSE),"")</f>
        <v/>
      </c>
      <c r="J371" s="252"/>
      <c r="K371" s="79" t="str">
        <f>IFERROR(+VLOOKUP(J371,'šifarnik Pg-Pa'!O$28:P$150,2,FALSE),"")</f>
        <v/>
      </c>
      <c r="L371" s="256"/>
      <c r="M371" s="257"/>
      <c r="N371" s="284"/>
      <c r="O371" s="297"/>
      <c r="P371" s="255"/>
      <c r="Q371" s="255"/>
      <c r="R371" s="74"/>
      <c r="S371" s="74"/>
      <c r="T371" s="74"/>
      <c r="U371" s="74"/>
      <c r="V371" s="193"/>
      <c r="W371" s="193">
        <f t="shared" si="10"/>
        <v>0</v>
      </c>
    </row>
    <row r="372" spans="1:23">
      <c r="A372">
        <f t="shared" si="11"/>
        <v>0</v>
      </c>
      <c r="B372" s="250"/>
      <c r="C372" s="269"/>
      <c r="D372" s="250"/>
      <c r="E372" s="269"/>
      <c r="F372" s="252"/>
      <c r="G372" s="252"/>
      <c r="H372" s="142" t="str">
        <f>IFERROR(+VLOOKUP(G372,'šifarnik Pg-Pa'!O$6:Q$22,2,FALSE),"")</f>
        <v/>
      </c>
      <c r="I372" s="137" t="str">
        <f>IFERROR(+VLOOKUP($G372,'šifarnik Pg-Pa'!$O$6:$Q$22,3,FALSE),"")</f>
        <v/>
      </c>
      <c r="J372" s="252"/>
      <c r="K372" s="79" t="str">
        <f>IFERROR(+VLOOKUP(J372,'šifarnik Pg-Pa'!O$28:P$150,2,FALSE),"")</f>
        <v/>
      </c>
      <c r="L372" s="256"/>
      <c r="M372" s="257"/>
      <c r="N372" s="284"/>
      <c r="O372" s="297"/>
      <c r="P372" s="255"/>
      <c r="Q372" s="255"/>
      <c r="R372" s="74"/>
      <c r="S372" s="74"/>
      <c r="T372" s="74"/>
      <c r="U372" s="74"/>
      <c r="V372" s="193"/>
      <c r="W372" s="193">
        <f t="shared" si="10"/>
        <v>0</v>
      </c>
    </row>
    <row r="373" spans="1:23">
      <c r="A373">
        <f t="shared" si="11"/>
        <v>0</v>
      </c>
      <c r="B373" s="250"/>
      <c r="C373" s="269"/>
      <c r="D373" s="250"/>
      <c r="E373" s="269"/>
      <c r="F373" s="252"/>
      <c r="G373" s="252"/>
      <c r="H373" s="142" t="str">
        <f>IFERROR(+VLOOKUP(G373,'šifarnik Pg-Pa'!O$6:Q$22,2,FALSE),"")</f>
        <v/>
      </c>
      <c r="I373" s="137" t="str">
        <f>IFERROR(+VLOOKUP($G373,'šifarnik Pg-Pa'!$O$6:$Q$22,3,FALSE),"")</f>
        <v/>
      </c>
      <c r="J373" s="252"/>
      <c r="K373" s="79" t="str">
        <f>IFERROR(+VLOOKUP(J373,'šifarnik Pg-Pa'!O$28:P$150,2,FALSE),"")</f>
        <v/>
      </c>
      <c r="L373" s="256"/>
      <c r="M373" s="257"/>
      <c r="N373" s="284"/>
      <c r="O373" s="297"/>
      <c r="P373" s="255"/>
      <c r="Q373" s="255"/>
      <c r="R373" s="74"/>
      <c r="S373" s="74"/>
      <c r="T373" s="74"/>
      <c r="U373" s="74"/>
      <c r="V373" s="193"/>
      <c r="W373" s="193">
        <f t="shared" si="10"/>
        <v>0</v>
      </c>
    </row>
    <row r="374" spans="1:23">
      <c r="A374">
        <f t="shared" si="11"/>
        <v>0</v>
      </c>
      <c r="B374" s="250"/>
      <c r="C374" s="269"/>
      <c r="D374" s="250"/>
      <c r="E374" s="269"/>
      <c r="F374" s="252"/>
      <c r="G374" s="252"/>
      <c r="H374" s="142" t="str">
        <f>IFERROR(+VLOOKUP(G374,'šifarnik Pg-Pa'!O$6:Q$22,2,FALSE),"")</f>
        <v/>
      </c>
      <c r="I374" s="137" t="str">
        <f>IFERROR(+VLOOKUP($G374,'šifarnik Pg-Pa'!$O$6:$Q$22,3,FALSE),"")</f>
        <v/>
      </c>
      <c r="J374" s="252"/>
      <c r="K374" s="79" t="str">
        <f>IFERROR(+VLOOKUP(J374,'šifarnik Pg-Pa'!O$28:P$150,2,FALSE),"")</f>
        <v/>
      </c>
      <c r="L374" s="256"/>
      <c r="M374" s="257"/>
      <c r="N374" s="284"/>
      <c r="O374" s="297"/>
      <c r="P374" s="255"/>
      <c r="Q374" s="255"/>
      <c r="R374" s="74"/>
      <c r="S374" s="74"/>
      <c r="T374" s="74"/>
      <c r="U374" s="74"/>
      <c r="V374" s="193"/>
      <c r="W374" s="193">
        <f t="shared" si="10"/>
        <v>0</v>
      </c>
    </row>
    <row r="375" spans="1:23">
      <c r="A375">
        <f t="shared" si="11"/>
        <v>0</v>
      </c>
      <c r="B375" s="250"/>
      <c r="C375" s="269"/>
      <c r="D375" s="250"/>
      <c r="E375" s="269"/>
      <c r="F375" s="252"/>
      <c r="G375" s="252"/>
      <c r="H375" s="142" t="str">
        <f>IFERROR(+VLOOKUP(G375,'šifarnik Pg-Pa'!O$6:Q$22,2,FALSE),"")</f>
        <v/>
      </c>
      <c r="I375" s="137" t="str">
        <f>IFERROR(+VLOOKUP($G375,'šifarnik Pg-Pa'!$O$6:$Q$22,3,FALSE),"")</f>
        <v/>
      </c>
      <c r="J375" s="252"/>
      <c r="K375" s="79" t="str">
        <f>IFERROR(+VLOOKUP(J375,'šifarnik Pg-Pa'!O$28:P$150,2,FALSE),"")</f>
        <v/>
      </c>
      <c r="L375" s="256"/>
      <c r="M375" s="257"/>
      <c r="N375" s="284"/>
      <c r="O375" s="297"/>
      <c r="P375" s="255"/>
      <c r="Q375" s="255"/>
      <c r="R375" s="74"/>
      <c r="S375" s="74"/>
      <c r="T375" s="74"/>
      <c r="U375" s="74"/>
      <c r="V375" s="193"/>
      <c r="W375" s="193">
        <f t="shared" si="10"/>
        <v>0</v>
      </c>
    </row>
    <row r="376" spans="1:23">
      <c r="A376">
        <f t="shared" si="11"/>
        <v>0</v>
      </c>
      <c r="B376" s="250"/>
      <c r="C376" s="269"/>
      <c r="D376" s="250"/>
      <c r="E376" s="269"/>
      <c r="F376" s="252"/>
      <c r="G376" s="252"/>
      <c r="H376" s="142" t="str">
        <f>IFERROR(+VLOOKUP(G376,'šifarnik Pg-Pa'!O$6:Q$22,2,FALSE),"")</f>
        <v/>
      </c>
      <c r="I376" s="137" t="str">
        <f>IFERROR(+VLOOKUP($G376,'šifarnik Pg-Pa'!$O$6:$Q$22,3,FALSE),"")</f>
        <v/>
      </c>
      <c r="J376" s="252"/>
      <c r="K376" s="79" t="str">
        <f>IFERROR(+VLOOKUP(J376,'šifarnik Pg-Pa'!O$28:P$150,2,FALSE),"")</f>
        <v/>
      </c>
      <c r="L376" s="256"/>
      <c r="M376" s="257"/>
      <c r="N376" s="284"/>
      <c r="O376" s="297"/>
      <c r="P376" s="255"/>
      <c r="Q376" s="255"/>
      <c r="R376" s="74"/>
      <c r="S376" s="74"/>
      <c r="T376" s="74"/>
      <c r="U376" s="74"/>
      <c r="V376" s="193"/>
      <c r="W376" s="193">
        <f t="shared" si="10"/>
        <v>0</v>
      </c>
    </row>
    <row r="377" spans="1:23">
      <c r="A377">
        <f t="shared" si="11"/>
        <v>0</v>
      </c>
      <c r="B377" s="250"/>
      <c r="C377" s="269"/>
      <c r="D377" s="250"/>
      <c r="E377" s="269"/>
      <c r="F377" s="252"/>
      <c r="G377" s="252"/>
      <c r="H377" s="142" t="str">
        <f>IFERROR(+VLOOKUP(G377,'šifarnik Pg-Pa'!O$6:Q$22,2,FALSE),"")</f>
        <v/>
      </c>
      <c r="I377" s="137" t="str">
        <f>IFERROR(+VLOOKUP($G377,'šifarnik Pg-Pa'!$O$6:$Q$22,3,FALSE),"")</f>
        <v/>
      </c>
      <c r="J377" s="252"/>
      <c r="K377" s="79" t="str">
        <f>IFERROR(+VLOOKUP(J377,'šifarnik Pg-Pa'!O$28:P$150,2,FALSE),"")</f>
        <v/>
      </c>
      <c r="L377" s="256"/>
      <c r="M377" s="257"/>
      <c r="N377" s="284"/>
      <c r="O377" s="297"/>
      <c r="P377" s="255"/>
      <c r="Q377" s="255"/>
      <c r="R377" s="74"/>
      <c r="S377" s="74"/>
      <c r="T377" s="74"/>
      <c r="U377" s="74"/>
      <c r="V377" s="193"/>
      <c r="W377" s="193">
        <f t="shared" si="10"/>
        <v>0</v>
      </c>
    </row>
    <row r="378" spans="1:23">
      <c r="A378">
        <f t="shared" si="11"/>
        <v>0</v>
      </c>
      <c r="B378" s="250"/>
      <c r="C378" s="269"/>
      <c r="D378" s="250"/>
      <c r="E378" s="269"/>
      <c r="F378" s="252"/>
      <c r="G378" s="252"/>
      <c r="H378" s="142" t="str">
        <f>IFERROR(+VLOOKUP(G378,'šifarnik Pg-Pa'!O$6:Q$22,2,FALSE),"")</f>
        <v/>
      </c>
      <c r="I378" s="137" t="str">
        <f>IFERROR(+VLOOKUP($G378,'šifarnik Pg-Pa'!$O$6:$Q$22,3,FALSE),"")</f>
        <v/>
      </c>
      <c r="J378" s="252"/>
      <c r="K378" s="79" t="str">
        <f>IFERROR(+VLOOKUP(J378,'šifarnik Pg-Pa'!O$28:P$150,2,FALSE),"")</f>
        <v/>
      </c>
      <c r="L378" s="256"/>
      <c r="M378" s="257"/>
      <c r="N378" s="284"/>
      <c r="O378" s="297"/>
      <c r="P378" s="255"/>
      <c r="Q378" s="255"/>
      <c r="R378" s="74"/>
      <c r="S378" s="74"/>
      <c r="T378" s="74"/>
      <c r="U378" s="74"/>
      <c r="V378" s="193"/>
      <c r="W378" s="193">
        <f t="shared" si="10"/>
        <v>0</v>
      </c>
    </row>
    <row r="379" spans="1:23">
      <c r="A379">
        <f t="shared" si="11"/>
        <v>0</v>
      </c>
      <c r="B379" s="250"/>
      <c r="C379" s="269"/>
      <c r="D379" s="250"/>
      <c r="E379" s="269"/>
      <c r="F379" s="252"/>
      <c r="G379" s="252"/>
      <c r="H379" s="142" t="str">
        <f>IFERROR(+VLOOKUP(G379,'šifarnik Pg-Pa'!O$6:Q$22,2,FALSE),"")</f>
        <v/>
      </c>
      <c r="I379" s="137" t="str">
        <f>IFERROR(+VLOOKUP($G379,'šifarnik Pg-Pa'!$O$6:$Q$22,3,FALSE),"")</f>
        <v/>
      </c>
      <c r="J379" s="252"/>
      <c r="K379" s="79" t="str">
        <f>IFERROR(+VLOOKUP(J379,'šifarnik Pg-Pa'!O$28:P$150,2,FALSE),"")</f>
        <v/>
      </c>
      <c r="L379" s="256"/>
      <c r="M379" s="257"/>
      <c r="N379" s="284"/>
      <c r="O379" s="297"/>
      <c r="P379" s="255"/>
      <c r="Q379" s="255"/>
      <c r="R379" s="74"/>
      <c r="S379" s="74"/>
      <c r="T379" s="74"/>
      <c r="U379" s="74"/>
      <c r="V379" s="193"/>
      <c r="W379" s="193">
        <f t="shared" si="10"/>
        <v>0</v>
      </c>
    </row>
    <row r="380" spans="1:23">
      <c r="A380">
        <f t="shared" si="11"/>
        <v>0</v>
      </c>
      <c r="B380" s="250"/>
      <c r="C380" s="269"/>
      <c r="D380" s="250"/>
      <c r="E380" s="269"/>
      <c r="F380" s="252"/>
      <c r="G380" s="252"/>
      <c r="H380" s="142" t="str">
        <f>IFERROR(+VLOOKUP(G380,'šifarnik Pg-Pa'!O$6:Q$22,2,FALSE),"")</f>
        <v/>
      </c>
      <c r="I380" s="137" t="str">
        <f>IFERROR(+VLOOKUP($G380,'šifarnik Pg-Pa'!$O$6:$Q$22,3,FALSE),"")</f>
        <v/>
      </c>
      <c r="J380" s="252"/>
      <c r="K380" s="79" t="str">
        <f>IFERROR(+VLOOKUP(J380,'šifarnik Pg-Pa'!O$28:P$150,2,FALSE),"")</f>
        <v/>
      </c>
      <c r="L380" s="256"/>
      <c r="M380" s="257"/>
      <c r="N380" s="284"/>
      <c r="O380" s="297"/>
      <c r="P380" s="255"/>
      <c r="Q380" s="255"/>
      <c r="R380" s="74"/>
      <c r="S380" s="74"/>
      <c r="T380" s="74"/>
      <c r="U380" s="74"/>
      <c r="V380" s="193"/>
      <c r="W380" s="193">
        <f t="shared" si="10"/>
        <v>0</v>
      </c>
    </row>
    <row r="381" spans="1:23">
      <c r="A381">
        <f t="shared" si="11"/>
        <v>0</v>
      </c>
      <c r="B381" s="250"/>
      <c r="C381" s="269"/>
      <c r="D381" s="250"/>
      <c r="E381" s="269"/>
      <c r="F381" s="252"/>
      <c r="G381" s="252"/>
      <c r="H381" s="142" t="str">
        <f>IFERROR(+VLOOKUP(G381,'šifarnik Pg-Pa'!O$6:Q$22,2,FALSE),"")</f>
        <v/>
      </c>
      <c r="I381" s="137" t="str">
        <f>IFERROR(+VLOOKUP($G381,'šifarnik Pg-Pa'!$O$6:$Q$22,3,FALSE),"")</f>
        <v/>
      </c>
      <c r="J381" s="252"/>
      <c r="K381" s="79" t="str">
        <f>IFERROR(+VLOOKUP(J381,'šifarnik Pg-Pa'!O$28:P$150,2,FALSE),"")</f>
        <v/>
      </c>
      <c r="L381" s="256"/>
      <c r="M381" s="257"/>
      <c r="N381" s="284"/>
      <c r="O381" s="297"/>
      <c r="P381" s="255"/>
      <c r="Q381" s="255"/>
      <c r="R381" s="74"/>
      <c r="S381" s="74"/>
      <c r="T381" s="74"/>
      <c r="U381" s="74"/>
      <c r="V381" s="193"/>
      <c r="W381" s="193">
        <f t="shared" si="10"/>
        <v>0</v>
      </c>
    </row>
    <row r="382" spans="1:23">
      <c r="A382">
        <f t="shared" si="11"/>
        <v>0</v>
      </c>
      <c r="B382" s="250"/>
      <c r="C382" s="269"/>
      <c r="D382" s="250"/>
      <c r="E382" s="269"/>
      <c r="F382" s="252"/>
      <c r="G382" s="252"/>
      <c r="H382" s="142" t="str">
        <f>IFERROR(+VLOOKUP(G382,'šifarnik Pg-Pa'!O$6:Q$22,2,FALSE),"")</f>
        <v/>
      </c>
      <c r="I382" s="137" t="str">
        <f>IFERROR(+VLOOKUP($G382,'šifarnik Pg-Pa'!$O$6:$Q$22,3,FALSE),"")</f>
        <v/>
      </c>
      <c r="J382" s="252"/>
      <c r="K382" s="79" t="str">
        <f>IFERROR(+VLOOKUP(J382,'šifarnik Pg-Pa'!O$28:P$150,2,FALSE),"")</f>
        <v/>
      </c>
      <c r="L382" s="256"/>
      <c r="M382" s="257"/>
      <c r="N382" s="284"/>
      <c r="O382" s="297"/>
      <c r="P382" s="255"/>
      <c r="Q382" s="255"/>
      <c r="R382" s="74"/>
      <c r="S382" s="74"/>
      <c r="T382" s="74"/>
      <c r="U382" s="74"/>
      <c r="V382" s="193"/>
      <c r="W382" s="193">
        <f t="shared" si="10"/>
        <v>0</v>
      </c>
    </row>
    <row r="383" spans="1:23">
      <c r="A383">
        <f t="shared" si="11"/>
        <v>0</v>
      </c>
      <c r="B383" s="250"/>
      <c r="C383" s="269"/>
      <c r="D383" s="250"/>
      <c r="E383" s="269"/>
      <c r="F383" s="252"/>
      <c r="G383" s="252"/>
      <c r="H383" s="142" t="str">
        <f>IFERROR(+VLOOKUP(G383,'šifarnik Pg-Pa'!O$6:Q$22,2,FALSE),"")</f>
        <v/>
      </c>
      <c r="I383" s="137" t="str">
        <f>IFERROR(+VLOOKUP($G383,'šifarnik Pg-Pa'!$O$6:$Q$22,3,FALSE),"")</f>
        <v/>
      </c>
      <c r="J383" s="252"/>
      <c r="K383" s="79" t="str">
        <f>IFERROR(+VLOOKUP(J383,'šifarnik Pg-Pa'!O$28:P$150,2,FALSE),"")</f>
        <v/>
      </c>
      <c r="L383" s="256"/>
      <c r="M383" s="257"/>
      <c r="N383" s="284"/>
      <c r="O383" s="297"/>
      <c r="P383" s="255"/>
      <c r="Q383" s="255"/>
      <c r="R383" s="74"/>
      <c r="S383" s="74"/>
      <c r="T383" s="74"/>
      <c r="U383" s="74"/>
      <c r="V383" s="193"/>
      <c r="W383" s="193">
        <f t="shared" si="10"/>
        <v>0</v>
      </c>
    </row>
    <row r="384" spans="1:23">
      <c r="A384">
        <f t="shared" si="11"/>
        <v>0</v>
      </c>
      <c r="B384" s="250"/>
      <c r="C384" s="269"/>
      <c r="D384" s="250"/>
      <c r="E384" s="269"/>
      <c r="F384" s="252"/>
      <c r="G384" s="252"/>
      <c r="H384" s="142" t="str">
        <f>IFERROR(+VLOOKUP(G384,'šifarnik Pg-Pa'!O$6:Q$22,2,FALSE),"")</f>
        <v/>
      </c>
      <c r="I384" s="137" t="str">
        <f>IFERROR(+VLOOKUP($G384,'šifarnik Pg-Pa'!$O$6:$Q$22,3,FALSE),"")</f>
        <v/>
      </c>
      <c r="J384" s="252"/>
      <c r="K384" s="79" t="str">
        <f>IFERROR(+VLOOKUP(J384,'šifarnik Pg-Pa'!O$28:P$150,2,FALSE),"")</f>
        <v/>
      </c>
      <c r="L384" s="256"/>
      <c r="M384" s="257"/>
      <c r="N384" s="284"/>
      <c r="O384" s="297"/>
      <c r="P384" s="255"/>
      <c r="Q384" s="255"/>
      <c r="R384" s="74"/>
      <c r="S384" s="74"/>
      <c r="T384" s="74"/>
      <c r="U384" s="74"/>
      <c r="V384" s="193"/>
      <c r="W384" s="193">
        <f t="shared" si="10"/>
        <v>0</v>
      </c>
    </row>
    <row r="385" spans="1:23">
      <c r="A385">
        <f t="shared" si="11"/>
        <v>0</v>
      </c>
      <c r="B385" s="250"/>
      <c r="C385" s="269"/>
      <c r="D385" s="250"/>
      <c r="E385" s="269"/>
      <c r="F385" s="252"/>
      <c r="G385" s="252"/>
      <c r="H385" s="142" t="str">
        <f>IFERROR(+VLOOKUP(G385,'šifarnik Pg-Pa'!O$6:Q$22,2,FALSE),"")</f>
        <v/>
      </c>
      <c r="I385" s="137" t="str">
        <f>IFERROR(+VLOOKUP($G385,'šifarnik Pg-Pa'!$O$6:$Q$22,3,FALSE),"")</f>
        <v/>
      </c>
      <c r="J385" s="252"/>
      <c r="K385" s="79" t="str">
        <f>IFERROR(+VLOOKUP(J385,'šifarnik Pg-Pa'!O$28:P$150,2,FALSE),"")</f>
        <v/>
      </c>
      <c r="L385" s="256"/>
      <c r="M385" s="257"/>
      <c r="N385" s="284"/>
      <c r="O385" s="297"/>
      <c r="P385" s="255"/>
      <c r="Q385" s="255"/>
      <c r="R385" s="74"/>
      <c r="S385" s="74"/>
      <c r="T385" s="74"/>
      <c r="U385" s="74"/>
      <c r="V385" s="193"/>
      <c r="W385" s="193">
        <f t="shared" si="10"/>
        <v>0</v>
      </c>
    </row>
    <row r="386" spans="1:23">
      <c r="A386">
        <f t="shared" si="11"/>
        <v>0</v>
      </c>
      <c r="B386" s="250"/>
      <c r="C386" s="269"/>
      <c r="D386" s="250"/>
      <c r="E386" s="269"/>
      <c r="F386" s="252"/>
      <c r="G386" s="252"/>
      <c r="H386" s="142" t="str">
        <f>IFERROR(+VLOOKUP(G386,'šifarnik Pg-Pa'!O$6:Q$22,2,FALSE),"")</f>
        <v/>
      </c>
      <c r="I386" s="137" t="str">
        <f>IFERROR(+VLOOKUP($G386,'šifarnik Pg-Pa'!$O$6:$Q$22,3,FALSE),"")</f>
        <v/>
      </c>
      <c r="J386" s="252"/>
      <c r="K386" s="79" t="str">
        <f>IFERROR(+VLOOKUP(J386,'šifarnik Pg-Pa'!O$28:P$150,2,FALSE),"")</f>
        <v/>
      </c>
      <c r="L386" s="256"/>
      <c r="M386" s="257"/>
      <c r="N386" s="284"/>
      <c r="O386" s="297"/>
      <c r="P386" s="255"/>
      <c r="Q386" s="255"/>
      <c r="R386" s="74"/>
      <c r="S386" s="74"/>
      <c r="T386" s="74"/>
      <c r="U386" s="74"/>
      <c r="V386" s="193"/>
      <c r="W386" s="193">
        <f t="shared" si="10"/>
        <v>0</v>
      </c>
    </row>
    <row r="387" spans="1:23">
      <c r="A387">
        <f t="shared" si="11"/>
        <v>0</v>
      </c>
      <c r="B387" s="250"/>
      <c r="C387" s="269"/>
      <c r="D387" s="250"/>
      <c r="E387" s="269"/>
      <c r="F387" s="252"/>
      <c r="G387" s="252"/>
      <c r="H387" s="142" t="str">
        <f>IFERROR(+VLOOKUP(G387,'šifarnik Pg-Pa'!O$6:Q$22,2,FALSE),"")</f>
        <v/>
      </c>
      <c r="I387" s="137" t="str">
        <f>IFERROR(+VLOOKUP($G387,'šifarnik Pg-Pa'!$O$6:$Q$22,3,FALSE),"")</f>
        <v/>
      </c>
      <c r="J387" s="252"/>
      <c r="K387" s="79" t="str">
        <f>IFERROR(+VLOOKUP(J387,'šifarnik Pg-Pa'!O$28:P$150,2,FALSE),"")</f>
        <v/>
      </c>
      <c r="L387" s="256"/>
      <c r="M387" s="257"/>
      <c r="N387" s="284"/>
      <c r="O387" s="297"/>
      <c r="P387" s="255"/>
      <c r="Q387" s="255"/>
      <c r="R387" s="74"/>
      <c r="S387" s="74"/>
      <c r="T387" s="74"/>
      <c r="U387" s="74"/>
      <c r="V387" s="193"/>
      <c r="W387" s="193">
        <f t="shared" si="10"/>
        <v>0</v>
      </c>
    </row>
    <row r="388" spans="1:23">
      <c r="A388">
        <f t="shared" si="11"/>
        <v>0</v>
      </c>
      <c r="B388" s="250"/>
      <c r="C388" s="269"/>
      <c r="D388" s="250"/>
      <c r="E388" s="269"/>
      <c r="F388" s="252"/>
      <c r="G388" s="252"/>
      <c r="H388" s="142" t="str">
        <f>IFERROR(+VLOOKUP(G388,'šifarnik Pg-Pa'!O$6:Q$22,2,FALSE),"")</f>
        <v/>
      </c>
      <c r="I388" s="137" t="str">
        <f>IFERROR(+VLOOKUP($G388,'šifarnik Pg-Pa'!$O$6:$Q$22,3,FALSE),"")</f>
        <v/>
      </c>
      <c r="J388" s="252"/>
      <c r="K388" s="79" t="str">
        <f>IFERROR(+VLOOKUP(J388,'šifarnik Pg-Pa'!O$28:P$150,2,FALSE),"")</f>
        <v/>
      </c>
      <c r="L388" s="256"/>
      <c r="M388" s="257"/>
      <c r="N388" s="284"/>
      <c r="O388" s="297"/>
      <c r="P388" s="255"/>
      <c r="Q388" s="255"/>
      <c r="R388" s="74"/>
      <c r="S388" s="74"/>
      <c r="T388" s="74"/>
      <c r="U388" s="74"/>
      <c r="V388" s="193"/>
      <c r="W388" s="193">
        <f t="shared" si="10"/>
        <v>0</v>
      </c>
    </row>
    <row r="389" spans="1:23">
      <c r="A389">
        <f t="shared" si="11"/>
        <v>0</v>
      </c>
      <c r="B389" s="250"/>
      <c r="C389" s="269"/>
      <c r="D389" s="250"/>
      <c r="E389" s="269"/>
      <c r="F389" s="252"/>
      <c r="G389" s="252"/>
      <c r="H389" s="142" t="str">
        <f>IFERROR(+VLOOKUP(G389,'šifarnik Pg-Pa'!O$6:Q$22,2,FALSE),"")</f>
        <v/>
      </c>
      <c r="I389" s="137" t="str">
        <f>IFERROR(+VLOOKUP($G389,'šifarnik Pg-Pa'!$O$6:$Q$22,3,FALSE),"")</f>
        <v/>
      </c>
      <c r="J389" s="252"/>
      <c r="K389" s="79" t="str">
        <f>IFERROR(+VLOOKUP(J389,'šifarnik Pg-Pa'!O$28:P$150,2,FALSE),"")</f>
        <v/>
      </c>
      <c r="L389" s="256"/>
      <c r="M389" s="257"/>
      <c r="N389" s="284"/>
      <c r="O389" s="297"/>
      <c r="P389" s="255"/>
      <c r="Q389" s="255"/>
      <c r="R389" s="74"/>
      <c r="S389" s="74"/>
      <c r="T389" s="74"/>
      <c r="U389" s="74"/>
      <c r="V389" s="193"/>
      <c r="W389" s="193">
        <f t="shared" si="10"/>
        <v>0</v>
      </c>
    </row>
    <row r="390" spans="1:23">
      <c r="A390">
        <f t="shared" si="11"/>
        <v>0</v>
      </c>
      <c r="B390" s="250"/>
      <c r="C390" s="269"/>
      <c r="D390" s="250"/>
      <c r="E390" s="269"/>
      <c r="F390" s="252"/>
      <c r="G390" s="252"/>
      <c r="H390" s="142" t="str">
        <f>IFERROR(+VLOOKUP(G390,'šifarnik Pg-Pa'!O$6:Q$22,2,FALSE),"")</f>
        <v/>
      </c>
      <c r="I390" s="137" t="str">
        <f>IFERROR(+VLOOKUP($G390,'šifarnik Pg-Pa'!$O$6:$Q$22,3,FALSE),"")</f>
        <v/>
      </c>
      <c r="J390" s="252"/>
      <c r="K390" s="79" t="str">
        <f>IFERROR(+VLOOKUP(J390,'šifarnik Pg-Pa'!O$28:P$150,2,FALSE),"")</f>
        <v/>
      </c>
      <c r="L390" s="256"/>
      <c r="M390" s="257"/>
      <c r="N390" s="284"/>
      <c r="O390" s="297"/>
      <c r="P390" s="255"/>
      <c r="Q390" s="255"/>
      <c r="R390" s="74"/>
      <c r="S390" s="74"/>
      <c r="T390" s="74"/>
      <c r="U390" s="74"/>
      <c r="V390" s="193"/>
      <c r="W390" s="193">
        <f t="shared" si="10"/>
        <v>0</v>
      </c>
    </row>
    <row r="391" spans="1:23">
      <c r="A391">
        <f t="shared" si="11"/>
        <v>0</v>
      </c>
      <c r="B391" s="250"/>
      <c r="C391" s="269"/>
      <c r="D391" s="250"/>
      <c r="E391" s="269"/>
      <c r="F391" s="252"/>
      <c r="G391" s="252"/>
      <c r="H391" s="142" t="str">
        <f>IFERROR(+VLOOKUP(G391,'šifarnik Pg-Pa'!O$6:Q$22,2,FALSE),"")</f>
        <v/>
      </c>
      <c r="I391" s="137" t="str">
        <f>IFERROR(+VLOOKUP($G391,'šifarnik Pg-Pa'!$O$6:$Q$22,3,FALSE),"")</f>
        <v/>
      </c>
      <c r="J391" s="252"/>
      <c r="K391" s="79" t="str">
        <f>IFERROR(+VLOOKUP(J391,'šifarnik Pg-Pa'!O$28:P$150,2,FALSE),"")</f>
        <v/>
      </c>
      <c r="L391" s="256"/>
      <c r="M391" s="257"/>
      <c r="N391" s="284"/>
      <c r="O391" s="297"/>
      <c r="P391" s="255"/>
      <c r="Q391" s="255"/>
      <c r="R391" s="74"/>
      <c r="S391" s="74"/>
      <c r="T391" s="74"/>
      <c r="U391" s="74"/>
      <c r="V391" s="193"/>
      <c r="W391" s="193">
        <f t="shared" si="10"/>
        <v>0</v>
      </c>
    </row>
    <row r="392" spans="1:23">
      <c r="A392">
        <f t="shared" si="11"/>
        <v>0</v>
      </c>
      <c r="B392" s="250"/>
      <c r="C392" s="269"/>
      <c r="D392" s="250"/>
      <c r="E392" s="269"/>
      <c r="F392" s="252"/>
      <c r="G392" s="252"/>
      <c r="H392" s="142" t="str">
        <f>IFERROR(+VLOOKUP(G392,'šifarnik Pg-Pa'!O$6:Q$22,2,FALSE),"")</f>
        <v/>
      </c>
      <c r="I392" s="137" t="str">
        <f>IFERROR(+VLOOKUP($G392,'šifarnik Pg-Pa'!$O$6:$Q$22,3,FALSE),"")</f>
        <v/>
      </c>
      <c r="J392" s="252"/>
      <c r="K392" s="79" t="str">
        <f>IFERROR(+VLOOKUP(J392,'šifarnik Pg-Pa'!O$28:P$150,2,FALSE),"")</f>
        <v/>
      </c>
      <c r="L392" s="256"/>
      <c r="M392" s="257"/>
      <c r="N392" s="284"/>
      <c r="O392" s="297"/>
      <c r="P392" s="255"/>
      <c r="Q392" s="255"/>
      <c r="R392" s="74"/>
      <c r="S392" s="74"/>
      <c r="T392" s="74"/>
      <c r="U392" s="74"/>
      <c r="V392" s="193"/>
      <c r="W392" s="193">
        <f t="shared" si="10"/>
        <v>0</v>
      </c>
    </row>
    <row r="393" spans="1:23">
      <c r="A393">
        <f t="shared" si="11"/>
        <v>0</v>
      </c>
      <c r="B393" s="250"/>
      <c r="C393" s="269"/>
      <c r="D393" s="250"/>
      <c r="E393" s="269"/>
      <c r="F393" s="252"/>
      <c r="G393" s="252"/>
      <c r="H393" s="142" t="str">
        <f>IFERROR(+VLOOKUP(G393,'šifarnik Pg-Pa'!O$6:Q$22,2,FALSE),"")</f>
        <v/>
      </c>
      <c r="I393" s="137" t="str">
        <f>IFERROR(+VLOOKUP($G393,'šifarnik Pg-Pa'!$O$6:$Q$22,3,FALSE),"")</f>
        <v/>
      </c>
      <c r="J393" s="252"/>
      <c r="K393" s="79" t="str">
        <f>IFERROR(+VLOOKUP(J393,'šifarnik Pg-Pa'!O$28:P$150,2,FALSE),"")</f>
        <v/>
      </c>
      <c r="L393" s="256"/>
      <c r="M393" s="257"/>
      <c r="N393" s="284"/>
      <c r="O393" s="297"/>
      <c r="P393" s="255"/>
      <c r="Q393" s="255"/>
      <c r="R393" s="74"/>
      <c r="S393" s="74"/>
      <c r="T393" s="74"/>
      <c r="U393" s="74"/>
      <c r="V393" s="193"/>
      <c r="W393" s="193">
        <f t="shared" ref="W393:W456" si="12">+LEN(O393)</f>
        <v>0</v>
      </c>
    </row>
    <row r="394" spans="1:23">
      <c r="A394">
        <f t="shared" ref="A394:A457" si="13">+IF(O394&gt;0,+A393+1,0)</f>
        <v>0</v>
      </c>
      <c r="B394" s="250"/>
      <c r="C394" s="269"/>
      <c r="D394" s="250"/>
      <c r="E394" s="269"/>
      <c r="F394" s="252"/>
      <c r="G394" s="252"/>
      <c r="H394" s="142" t="str">
        <f>IFERROR(+VLOOKUP(G394,'šifarnik Pg-Pa'!O$6:Q$22,2,FALSE),"")</f>
        <v/>
      </c>
      <c r="I394" s="137" t="str">
        <f>IFERROR(+VLOOKUP($G394,'šifarnik Pg-Pa'!$O$6:$Q$22,3,FALSE),"")</f>
        <v/>
      </c>
      <c r="J394" s="252"/>
      <c r="K394" s="79" t="str">
        <f>IFERROR(+VLOOKUP(J394,'šifarnik Pg-Pa'!O$28:P$150,2,FALSE),"")</f>
        <v/>
      </c>
      <c r="L394" s="256"/>
      <c r="M394" s="257"/>
      <c r="N394" s="284"/>
      <c r="O394" s="297"/>
      <c r="P394" s="255"/>
      <c r="Q394" s="255"/>
      <c r="R394" s="74"/>
      <c r="S394" s="74"/>
      <c r="T394" s="74"/>
      <c r="U394" s="74"/>
      <c r="V394" s="193"/>
      <c r="W394" s="193">
        <f t="shared" si="12"/>
        <v>0</v>
      </c>
    </row>
    <row r="395" spans="1:23">
      <c r="A395">
        <f t="shared" si="13"/>
        <v>0</v>
      </c>
      <c r="B395" s="250"/>
      <c r="C395" s="269"/>
      <c r="D395" s="250"/>
      <c r="E395" s="269"/>
      <c r="F395" s="252"/>
      <c r="G395" s="252"/>
      <c r="H395" s="142" t="str">
        <f>IFERROR(+VLOOKUP(G395,'šifarnik Pg-Pa'!O$6:Q$22,2,FALSE),"")</f>
        <v/>
      </c>
      <c r="I395" s="137" t="str">
        <f>IFERROR(+VLOOKUP($G395,'šifarnik Pg-Pa'!$O$6:$Q$22,3,FALSE),"")</f>
        <v/>
      </c>
      <c r="J395" s="252"/>
      <c r="K395" s="79" t="str">
        <f>IFERROR(+VLOOKUP(J395,'šifarnik Pg-Pa'!O$28:P$150,2,FALSE),"")</f>
        <v/>
      </c>
      <c r="L395" s="256"/>
      <c r="M395" s="257"/>
      <c r="N395" s="284"/>
      <c r="O395" s="297"/>
      <c r="P395" s="255"/>
      <c r="Q395" s="255"/>
      <c r="R395" s="74"/>
      <c r="S395" s="74"/>
      <c r="T395" s="74"/>
      <c r="U395" s="74"/>
      <c r="V395" s="193"/>
      <c r="W395" s="193">
        <f t="shared" si="12"/>
        <v>0</v>
      </c>
    </row>
    <row r="396" spans="1:23">
      <c r="A396">
        <f t="shared" si="13"/>
        <v>0</v>
      </c>
      <c r="B396" s="250"/>
      <c r="C396" s="269"/>
      <c r="D396" s="250"/>
      <c r="E396" s="269"/>
      <c r="F396" s="252"/>
      <c r="G396" s="252"/>
      <c r="H396" s="142" t="str">
        <f>IFERROR(+VLOOKUP(G396,'šifarnik Pg-Pa'!O$6:Q$22,2,FALSE),"")</f>
        <v/>
      </c>
      <c r="I396" s="137" t="str">
        <f>IFERROR(+VLOOKUP($G396,'šifarnik Pg-Pa'!$O$6:$Q$22,3,FALSE),"")</f>
        <v/>
      </c>
      <c r="J396" s="252"/>
      <c r="K396" s="79" t="str">
        <f>IFERROR(+VLOOKUP(J396,'šifarnik Pg-Pa'!O$28:P$150,2,FALSE),"")</f>
        <v/>
      </c>
      <c r="L396" s="256"/>
      <c r="M396" s="257"/>
      <c r="N396" s="284"/>
      <c r="O396" s="297"/>
      <c r="P396" s="255"/>
      <c r="Q396" s="255"/>
      <c r="R396" s="74"/>
      <c r="S396" s="74"/>
      <c r="T396" s="74"/>
      <c r="U396" s="74"/>
      <c r="V396" s="193"/>
      <c r="W396" s="193">
        <f t="shared" si="12"/>
        <v>0</v>
      </c>
    </row>
    <row r="397" spans="1:23">
      <c r="A397">
        <f t="shared" si="13"/>
        <v>0</v>
      </c>
      <c r="B397" s="250"/>
      <c r="C397" s="269"/>
      <c r="D397" s="250"/>
      <c r="E397" s="269"/>
      <c r="F397" s="252"/>
      <c r="G397" s="252"/>
      <c r="H397" s="142" t="str">
        <f>IFERROR(+VLOOKUP(G397,'šifarnik Pg-Pa'!O$6:Q$22,2,FALSE),"")</f>
        <v/>
      </c>
      <c r="I397" s="137" t="str">
        <f>IFERROR(+VLOOKUP($G397,'šifarnik Pg-Pa'!$O$6:$Q$22,3,FALSE),"")</f>
        <v/>
      </c>
      <c r="J397" s="252"/>
      <c r="K397" s="79" t="str">
        <f>IFERROR(+VLOOKUP(J397,'šifarnik Pg-Pa'!O$28:P$150,2,FALSE),"")</f>
        <v/>
      </c>
      <c r="L397" s="256"/>
      <c r="M397" s="257"/>
      <c r="N397" s="284"/>
      <c r="O397" s="297"/>
      <c r="P397" s="255"/>
      <c r="Q397" s="255"/>
      <c r="R397" s="74"/>
      <c r="S397" s="74"/>
      <c r="T397" s="74"/>
      <c r="U397" s="74"/>
      <c r="V397" s="193"/>
      <c r="W397" s="193">
        <f t="shared" si="12"/>
        <v>0</v>
      </c>
    </row>
    <row r="398" spans="1:23">
      <c r="A398">
        <f t="shared" si="13"/>
        <v>0</v>
      </c>
      <c r="B398" s="250"/>
      <c r="C398" s="269"/>
      <c r="D398" s="250"/>
      <c r="E398" s="269"/>
      <c r="F398" s="252"/>
      <c r="G398" s="252"/>
      <c r="H398" s="142" t="str">
        <f>IFERROR(+VLOOKUP(G398,'šifarnik Pg-Pa'!O$6:Q$22,2,FALSE),"")</f>
        <v/>
      </c>
      <c r="I398" s="137" t="str">
        <f>IFERROR(+VLOOKUP($G398,'šifarnik Pg-Pa'!$O$6:$Q$22,3,FALSE),"")</f>
        <v/>
      </c>
      <c r="J398" s="252"/>
      <c r="K398" s="79" t="str">
        <f>IFERROR(+VLOOKUP(J398,'šifarnik Pg-Pa'!O$28:P$150,2,FALSE),"")</f>
        <v/>
      </c>
      <c r="L398" s="256"/>
      <c r="M398" s="257"/>
      <c r="N398" s="284"/>
      <c r="O398" s="297"/>
      <c r="P398" s="255"/>
      <c r="Q398" s="255"/>
      <c r="R398" s="74"/>
      <c r="S398" s="74"/>
      <c r="T398" s="74"/>
      <c r="U398" s="74"/>
      <c r="V398" s="193"/>
      <c r="W398" s="193">
        <f t="shared" si="12"/>
        <v>0</v>
      </c>
    </row>
    <row r="399" spans="1:23">
      <c r="A399">
        <f t="shared" si="13"/>
        <v>0</v>
      </c>
      <c r="B399" s="250"/>
      <c r="C399" s="269"/>
      <c r="D399" s="250"/>
      <c r="E399" s="269"/>
      <c r="F399" s="252"/>
      <c r="G399" s="252"/>
      <c r="H399" s="142" t="str">
        <f>IFERROR(+VLOOKUP(G399,'šifarnik Pg-Pa'!O$6:Q$22,2,FALSE),"")</f>
        <v/>
      </c>
      <c r="I399" s="137" t="str">
        <f>IFERROR(+VLOOKUP($G399,'šifarnik Pg-Pa'!$O$6:$Q$22,3,FALSE),"")</f>
        <v/>
      </c>
      <c r="J399" s="252"/>
      <c r="K399" s="79" t="str">
        <f>IFERROR(+VLOOKUP(J399,'šifarnik Pg-Pa'!O$28:P$150,2,FALSE),"")</f>
        <v/>
      </c>
      <c r="L399" s="256"/>
      <c r="M399" s="257"/>
      <c r="N399" s="284"/>
      <c r="O399" s="297"/>
      <c r="P399" s="255"/>
      <c r="Q399" s="255"/>
      <c r="R399" s="74"/>
      <c r="S399" s="74"/>
      <c r="T399" s="74"/>
      <c r="U399" s="74"/>
      <c r="V399" s="193"/>
      <c r="W399" s="193">
        <f t="shared" si="12"/>
        <v>0</v>
      </c>
    </row>
    <row r="400" spans="1:23">
      <c r="A400">
        <f t="shared" si="13"/>
        <v>0</v>
      </c>
      <c r="B400" s="250"/>
      <c r="C400" s="269"/>
      <c r="D400" s="250"/>
      <c r="E400" s="269"/>
      <c r="F400" s="252"/>
      <c r="G400" s="252"/>
      <c r="H400" s="142" t="str">
        <f>IFERROR(+VLOOKUP(G400,'šifarnik Pg-Pa'!O$6:Q$22,2,FALSE),"")</f>
        <v/>
      </c>
      <c r="I400" s="137" t="str">
        <f>IFERROR(+VLOOKUP($G400,'šifarnik Pg-Pa'!$O$6:$Q$22,3,FALSE),"")</f>
        <v/>
      </c>
      <c r="J400" s="252"/>
      <c r="K400" s="79" t="str">
        <f>IFERROR(+VLOOKUP(J400,'šifarnik Pg-Pa'!O$28:P$150,2,FALSE),"")</f>
        <v/>
      </c>
      <c r="L400" s="256"/>
      <c r="M400" s="257"/>
      <c r="N400" s="284"/>
      <c r="O400" s="297"/>
      <c r="P400" s="255"/>
      <c r="Q400" s="255"/>
      <c r="R400" s="74"/>
      <c r="S400" s="74"/>
      <c r="T400" s="74"/>
      <c r="U400" s="74"/>
      <c r="V400" s="193"/>
      <c r="W400" s="193">
        <f t="shared" si="12"/>
        <v>0</v>
      </c>
    </row>
    <row r="401" spans="1:23">
      <c r="A401">
        <f t="shared" si="13"/>
        <v>0</v>
      </c>
      <c r="B401" s="250"/>
      <c r="C401" s="269"/>
      <c r="D401" s="250"/>
      <c r="E401" s="269"/>
      <c r="F401" s="252"/>
      <c r="G401" s="252"/>
      <c r="H401" s="142" t="str">
        <f>IFERROR(+VLOOKUP(G401,'šifarnik Pg-Pa'!O$6:Q$22,2,FALSE),"")</f>
        <v/>
      </c>
      <c r="I401" s="137" t="str">
        <f>IFERROR(+VLOOKUP($G401,'šifarnik Pg-Pa'!$O$6:$Q$22,3,FALSE),"")</f>
        <v/>
      </c>
      <c r="J401" s="252"/>
      <c r="K401" s="79" t="str">
        <f>IFERROR(+VLOOKUP(J401,'šifarnik Pg-Pa'!O$28:P$150,2,FALSE),"")</f>
        <v/>
      </c>
      <c r="L401" s="256"/>
      <c r="M401" s="257"/>
      <c r="N401" s="284"/>
      <c r="O401" s="297"/>
      <c r="P401" s="255"/>
      <c r="Q401" s="255"/>
      <c r="R401" s="74"/>
      <c r="S401" s="74"/>
      <c r="T401" s="74"/>
      <c r="U401" s="74"/>
      <c r="V401" s="193"/>
      <c r="W401" s="193">
        <f t="shared" si="12"/>
        <v>0</v>
      </c>
    </row>
    <row r="402" spans="1:23">
      <c r="A402">
        <f t="shared" si="13"/>
        <v>0</v>
      </c>
      <c r="B402" s="250"/>
      <c r="C402" s="269"/>
      <c r="D402" s="250"/>
      <c r="E402" s="269"/>
      <c r="F402" s="252"/>
      <c r="G402" s="252"/>
      <c r="H402" s="142" t="str">
        <f>IFERROR(+VLOOKUP(G402,'šifarnik Pg-Pa'!O$6:Q$22,2,FALSE),"")</f>
        <v/>
      </c>
      <c r="I402" s="137" t="str">
        <f>IFERROR(+VLOOKUP($G402,'šifarnik Pg-Pa'!$O$6:$Q$22,3,FALSE),"")</f>
        <v/>
      </c>
      <c r="J402" s="252"/>
      <c r="K402" s="79" t="str">
        <f>IFERROR(+VLOOKUP(J402,'šifarnik Pg-Pa'!O$28:P$150,2,FALSE),"")</f>
        <v/>
      </c>
      <c r="L402" s="256"/>
      <c r="M402" s="257"/>
      <c r="N402" s="284"/>
      <c r="O402" s="297"/>
      <c r="P402" s="255"/>
      <c r="Q402" s="255"/>
      <c r="R402" s="74"/>
      <c r="S402" s="74"/>
      <c r="T402" s="74"/>
      <c r="U402" s="74"/>
      <c r="V402" s="193"/>
      <c r="W402" s="193">
        <f t="shared" si="12"/>
        <v>0</v>
      </c>
    </row>
    <row r="403" spans="1:23">
      <c r="A403">
        <f t="shared" si="13"/>
        <v>0</v>
      </c>
      <c r="B403" s="250"/>
      <c r="C403" s="269"/>
      <c r="D403" s="250"/>
      <c r="E403" s="269"/>
      <c r="F403" s="252"/>
      <c r="G403" s="252"/>
      <c r="H403" s="142" t="str">
        <f>IFERROR(+VLOOKUP(G403,'šifarnik Pg-Pa'!O$6:Q$22,2,FALSE),"")</f>
        <v/>
      </c>
      <c r="I403" s="137" t="str">
        <f>IFERROR(+VLOOKUP($G403,'šifarnik Pg-Pa'!$O$6:$Q$22,3,FALSE),"")</f>
        <v/>
      </c>
      <c r="J403" s="252"/>
      <c r="K403" s="79" t="str">
        <f>IFERROR(+VLOOKUP(J403,'šifarnik Pg-Pa'!O$28:P$150,2,FALSE),"")</f>
        <v/>
      </c>
      <c r="L403" s="256"/>
      <c r="M403" s="257"/>
      <c r="N403" s="284"/>
      <c r="O403" s="297"/>
      <c r="P403" s="255"/>
      <c r="Q403" s="255"/>
      <c r="R403" s="74"/>
      <c r="S403" s="74"/>
      <c r="T403" s="74"/>
      <c r="U403" s="74"/>
      <c r="V403" s="193"/>
      <c r="W403" s="193">
        <f t="shared" si="12"/>
        <v>0</v>
      </c>
    </row>
    <row r="404" spans="1:23">
      <c r="A404">
        <f t="shared" si="13"/>
        <v>0</v>
      </c>
      <c r="B404" s="250"/>
      <c r="C404" s="269"/>
      <c r="D404" s="250"/>
      <c r="E404" s="269"/>
      <c r="F404" s="252"/>
      <c r="G404" s="252"/>
      <c r="H404" s="142" t="str">
        <f>IFERROR(+VLOOKUP(G404,'šifarnik Pg-Pa'!O$6:Q$22,2,FALSE),"")</f>
        <v/>
      </c>
      <c r="I404" s="137" t="str">
        <f>IFERROR(+VLOOKUP($G404,'šifarnik Pg-Pa'!$O$6:$Q$22,3,FALSE),"")</f>
        <v/>
      </c>
      <c r="J404" s="252"/>
      <c r="K404" s="79" t="str">
        <f>IFERROR(+VLOOKUP(J404,'šifarnik Pg-Pa'!O$28:P$150,2,FALSE),"")</f>
        <v/>
      </c>
      <c r="L404" s="256"/>
      <c r="M404" s="257"/>
      <c r="N404" s="284"/>
      <c r="O404" s="297"/>
      <c r="P404" s="255"/>
      <c r="Q404" s="255"/>
      <c r="R404" s="74"/>
      <c r="S404" s="74"/>
      <c r="T404" s="74"/>
      <c r="U404" s="74"/>
      <c r="V404" s="193"/>
      <c r="W404" s="193">
        <f t="shared" si="12"/>
        <v>0</v>
      </c>
    </row>
    <row r="405" spans="1:23">
      <c r="A405">
        <f t="shared" si="13"/>
        <v>0</v>
      </c>
      <c r="B405" s="250"/>
      <c r="C405" s="269"/>
      <c r="D405" s="250"/>
      <c r="E405" s="269"/>
      <c r="F405" s="252"/>
      <c r="G405" s="252"/>
      <c r="H405" s="142" t="str">
        <f>IFERROR(+VLOOKUP(G405,'šifarnik Pg-Pa'!O$6:Q$22,2,FALSE),"")</f>
        <v/>
      </c>
      <c r="I405" s="137" t="str">
        <f>IFERROR(+VLOOKUP($G405,'šifarnik Pg-Pa'!$O$6:$Q$22,3,FALSE),"")</f>
        <v/>
      </c>
      <c r="J405" s="252"/>
      <c r="K405" s="79" t="str">
        <f>IFERROR(+VLOOKUP(J405,'šifarnik Pg-Pa'!O$28:P$150,2,FALSE),"")</f>
        <v/>
      </c>
      <c r="L405" s="256"/>
      <c r="M405" s="257"/>
      <c r="N405" s="284"/>
      <c r="O405" s="297"/>
      <c r="P405" s="255"/>
      <c r="Q405" s="255"/>
      <c r="R405" s="74"/>
      <c r="S405" s="74"/>
      <c r="T405" s="74"/>
      <c r="U405" s="74"/>
      <c r="V405" s="193"/>
      <c r="W405" s="193">
        <f t="shared" si="12"/>
        <v>0</v>
      </c>
    </row>
    <row r="406" spans="1:23">
      <c r="A406">
        <f t="shared" si="13"/>
        <v>0</v>
      </c>
      <c r="B406" s="250"/>
      <c r="C406" s="269"/>
      <c r="D406" s="250"/>
      <c r="E406" s="269"/>
      <c r="F406" s="252"/>
      <c r="G406" s="252"/>
      <c r="H406" s="142" t="str">
        <f>IFERROR(+VLOOKUP(G406,'šifarnik Pg-Pa'!O$6:Q$22,2,FALSE),"")</f>
        <v/>
      </c>
      <c r="I406" s="137" t="str">
        <f>IFERROR(+VLOOKUP($G406,'šifarnik Pg-Pa'!$O$6:$Q$22,3,FALSE),"")</f>
        <v/>
      </c>
      <c r="J406" s="252"/>
      <c r="K406" s="79" t="str">
        <f>IFERROR(+VLOOKUP(J406,'šifarnik Pg-Pa'!O$28:P$150,2,FALSE),"")</f>
        <v/>
      </c>
      <c r="L406" s="256"/>
      <c r="M406" s="257"/>
      <c r="N406" s="284"/>
      <c r="O406" s="297"/>
      <c r="P406" s="255"/>
      <c r="Q406" s="255"/>
      <c r="R406" s="74"/>
      <c r="S406" s="74"/>
      <c r="T406" s="74"/>
      <c r="U406" s="74"/>
      <c r="V406" s="193"/>
      <c r="W406" s="193">
        <f t="shared" si="12"/>
        <v>0</v>
      </c>
    </row>
    <row r="407" spans="1:23">
      <c r="A407">
        <f t="shared" si="13"/>
        <v>0</v>
      </c>
      <c r="B407" s="250"/>
      <c r="C407" s="269"/>
      <c r="D407" s="250"/>
      <c r="E407" s="269"/>
      <c r="F407" s="252"/>
      <c r="G407" s="252"/>
      <c r="H407" s="142" t="str">
        <f>IFERROR(+VLOOKUP(G407,'šifarnik Pg-Pa'!O$6:Q$22,2,FALSE),"")</f>
        <v/>
      </c>
      <c r="I407" s="137" t="str">
        <f>IFERROR(+VLOOKUP($G407,'šifarnik Pg-Pa'!$O$6:$Q$22,3,FALSE),"")</f>
        <v/>
      </c>
      <c r="J407" s="252"/>
      <c r="K407" s="79" t="str">
        <f>IFERROR(+VLOOKUP(J407,'šifarnik Pg-Pa'!O$28:P$150,2,FALSE),"")</f>
        <v/>
      </c>
      <c r="L407" s="256"/>
      <c r="M407" s="257"/>
      <c r="N407" s="284"/>
      <c r="O407" s="297"/>
      <c r="P407" s="255"/>
      <c r="Q407" s="255"/>
      <c r="R407" s="74"/>
      <c r="S407" s="74"/>
      <c r="T407" s="74"/>
      <c r="U407" s="74"/>
      <c r="V407" s="193"/>
      <c r="W407" s="193">
        <f t="shared" si="12"/>
        <v>0</v>
      </c>
    </row>
    <row r="408" spans="1:23">
      <c r="A408">
        <f t="shared" si="13"/>
        <v>0</v>
      </c>
      <c r="B408" s="250"/>
      <c r="C408" s="269"/>
      <c r="D408" s="250"/>
      <c r="E408" s="269"/>
      <c r="F408" s="252"/>
      <c r="G408" s="252"/>
      <c r="H408" s="142" t="str">
        <f>IFERROR(+VLOOKUP(G408,'šifarnik Pg-Pa'!O$6:Q$22,2,FALSE),"")</f>
        <v/>
      </c>
      <c r="I408" s="137" t="str">
        <f>IFERROR(+VLOOKUP($G408,'šifarnik Pg-Pa'!$O$6:$Q$22,3,FALSE),"")</f>
        <v/>
      </c>
      <c r="J408" s="252"/>
      <c r="K408" s="79" t="str">
        <f>IFERROR(+VLOOKUP(J408,'šifarnik Pg-Pa'!O$28:P$150,2,FALSE),"")</f>
        <v/>
      </c>
      <c r="L408" s="256"/>
      <c r="M408" s="257"/>
      <c r="N408" s="284"/>
      <c r="O408" s="297"/>
      <c r="P408" s="255"/>
      <c r="Q408" s="255"/>
      <c r="R408" s="74"/>
      <c r="S408" s="74"/>
      <c r="T408" s="74"/>
      <c r="U408" s="74"/>
      <c r="V408" s="193"/>
      <c r="W408" s="193">
        <f t="shared" si="12"/>
        <v>0</v>
      </c>
    </row>
    <row r="409" spans="1:23">
      <c r="A409">
        <f t="shared" si="13"/>
        <v>0</v>
      </c>
      <c r="B409" s="250"/>
      <c r="C409" s="269"/>
      <c r="D409" s="250"/>
      <c r="E409" s="269"/>
      <c r="F409" s="252"/>
      <c r="G409" s="252"/>
      <c r="H409" s="142" t="str">
        <f>IFERROR(+VLOOKUP(G409,'šifarnik Pg-Pa'!O$6:Q$22,2,FALSE),"")</f>
        <v/>
      </c>
      <c r="I409" s="137" t="str">
        <f>IFERROR(+VLOOKUP($G409,'šifarnik Pg-Pa'!$O$6:$Q$22,3,FALSE),"")</f>
        <v/>
      </c>
      <c r="J409" s="252"/>
      <c r="K409" s="79" t="str">
        <f>IFERROR(+VLOOKUP(J409,'šifarnik Pg-Pa'!O$28:P$150,2,FALSE),"")</f>
        <v/>
      </c>
      <c r="L409" s="256"/>
      <c r="M409" s="257"/>
      <c r="N409" s="284"/>
      <c r="O409" s="297"/>
      <c r="P409" s="255"/>
      <c r="Q409" s="255"/>
      <c r="R409" s="74"/>
      <c r="S409" s="74"/>
      <c r="T409" s="74"/>
      <c r="U409" s="74"/>
      <c r="V409" s="193"/>
      <c r="W409" s="193">
        <f t="shared" si="12"/>
        <v>0</v>
      </c>
    </row>
    <row r="410" spans="1:23">
      <c r="A410">
        <f t="shared" si="13"/>
        <v>0</v>
      </c>
      <c r="B410" s="250"/>
      <c r="C410" s="269"/>
      <c r="D410" s="250"/>
      <c r="E410" s="269"/>
      <c r="F410" s="252"/>
      <c r="G410" s="252"/>
      <c r="H410" s="142" t="str">
        <f>IFERROR(+VLOOKUP(G410,'šifarnik Pg-Pa'!O$6:Q$22,2,FALSE),"")</f>
        <v/>
      </c>
      <c r="I410" s="137" t="str">
        <f>IFERROR(+VLOOKUP($G410,'šifarnik Pg-Pa'!$O$6:$Q$22,3,FALSE),"")</f>
        <v/>
      </c>
      <c r="J410" s="252"/>
      <c r="K410" s="79" t="str">
        <f>IFERROR(+VLOOKUP(J410,'šifarnik Pg-Pa'!O$28:P$150,2,FALSE),"")</f>
        <v/>
      </c>
      <c r="L410" s="256"/>
      <c r="M410" s="257"/>
      <c r="N410" s="284"/>
      <c r="O410" s="297"/>
      <c r="P410" s="255"/>
      <c r="Q410" s="255"/>
      <c r="R410" s="74"/>
      <c r="S410" s="74"/>
      <c r="T410" s="74"/>
      <c r="U410" s="74"/>
      <c r="V410" s="193"/>
      <c r="W410" s="193">
        <f t="shared" si="12"/>
        <v>0</v>
      </c>
    </row>
    <row r="411" spans="1:23">
      <c r="A411">
        <f t="shared" si="13"/>
        <v>0</v>
      </c>
      <c r="B411" s="250"/>
      <c r="C411" s="269"/>
      <c r="D411" s="250"/>
      <c r="E411" s="269"/>
      <c r="F411" s="252"/>
      <c r="G411" s="252"/>
      <c r="H411" s="142" t="str">
        <f>IFERROR(+VLOOKUP(G411,'šifarnik Pg-Pa'!O$6:Q$22,2,FALSE),"")</f>
        <v/>
      </c>
      <c r="I411" s="137" t="str">
        <f>IFERROR(+VLOOKUP($G411,'šifarnik Pg-Pa'!$O$6:$Q$22,3,FALSE),"")</f>
        <v/>
      </c>
      <c r="J411" s="252"/>
      <c r="K411" s="79" t="str">
        <f>IFERROR(+VLOOKUP(J411,'šifarnik Pg-Pa'!O$28:P$150,2,FALSE),"")</f>
        <v/>
      </c>
      <c r="L411" s="256"/>
      <c r="M411" s="257"/>
      <c r="N411" s="284"/>
      <c r="O411" s="297"/>
      <c r="P411" s="255"/>
      <c r="Q411" s="255"/>
      <c r="R411" s="74"/>
      <c r="S411" s="74"/>
      <c r="T411" s="74"/>
      <c r="U411" s="74"/>
      <c r="V411" s="193"/>
      <c r="W411" s="193">
        <f t="shared" si="12"/>
        <v>0</v>
      </c>
    </row>
    <row r="412" spans="1:23">
      <c r="A412">
        <f t="shared" si="13"/>
        <v>0</v>
      </c>
      <c r="B412" s="250"/>
      <c r="C412" s="269"/>
      <c r="D412" s="250"/>
      <c r="E412" s="269"/>
      <c r="F412" s="252"/>
      <c r="G412" s="252"/>
      <c r="H412" s="142" t="str">
        <f>IFERROR(+VLOOKUP(G412,'šifarnik Pg-Pa'!O$6:Q$22,2,FALSE),"")</f>
        <v/>
      </c>
      <c r="I412" s="137" t="str">
        <f>IFERROR(+VLOOKUP($G412,'šifarnik Pg-Pa'!$O$6:$Q$22,3,FALSE),"")</f>
        <v/>
      </c>
      <c r="J412" s="252"/>
      <c r="K412" s="79" t="str">
        <f>IFERROR(+VLOOKUP(J412,'šifarnik Pg-Pa'!O$28:P$150,2,FALSE),"")</f>
        <v/>
      </c>
      <c r="L412" s="256"/>
      <c r="M412" s="257"/>
      <c r="N412" s="284"/>
      <c r="O412" s="297"/>
      <c r="P412" s="255"/>
      <c r="Q412" s="255"/>
      <c r="R412" s="74"/>
      <c r="S412" s="74"/>
      <c r="T412" s="74"/>
      <c r="U412" s="74"/>
      <c r="V412" s="193"/>
      <c r="W412" s="193">
        <f t="shared" si="12"/>
        <v>0</v>
      </c>
    </row>
    <row r="413" spans="1:23">
      <c r="A413">
        <f t="shared" si="13"/>
        <v>0</v>
      </c>
      <c r="B413" s="250"/>
      <c r="C413" s="269"/>
      <c r="D413" s="250"/>
      <c r="E413" s="269"/>
      <c r="F413" s="252"/>
      <c r="G413" s="252"/>
      <c r="H413" s="142" t="str">
        <f>IFERROR(+VLOOKUP(G413,'šifarnik Pg-Pa'!O$6:Q$22,2,FALSE),"")</f>
        <v/>
      </c>
      <c r="I413" s="137" t="str">
        <f>IFERROR(+VLOOKUP($G413,'šifarnik Pg-Pa'!$O$6:$Q$22,3,FALSE),"")</f>
        <v/>
      </c>
      <c r="J413" s="252"/>
      <c r="K413" s="79" t="str">
        <f>IFERROR(+VLOOKUP(J413,'šifarnik Pg-Pa'!O$28:P$150,2,FALSE),"")</f>
        <v/>
      </c>
      <c r="L413" s="256"/>
      <c r="M413" s="257"/>
      <c r="N413" s="284"/>
      <c r="O413" s="297"/>
      <c r="P413" s="255"/>
      <c r="Q413" s="255"/>
      <c r="R413" s="74"/>
      <c r="S413" s="74"/>
      <c r="T413" s="74"/>
      <c r="U413" s="74"/>
      <c r="V413" s="193"/>
      <c r="W413" s="193">
        <f t="shared" si="12"/>
        <v>0</v>
      </c>
    </row>
    <row r="414" spans="1:23">
      <c r="A414">
        <f t="shared" si="13"/>
        <v>0</v>
      </c>
      <c r="B414" s="250"/>
      <c r="C414" s="269"/>
      <c r="D414" s="250"/>
      <c r="E414" s="269"/>
      <c r="F414" s="252"/>
      <c r="G414" s="252"/>
      <c r="H414" s="142" t="str">
        <f>IFERROR(+VLOOKUP(G414,'šifarnik Pg-Pa'!O$6:Q$22,2,FALSE),"")</f>
        <v/>
      </c>
      <c r="I414" s="137" t="str">
        <f>IFERROR(+VLOOKUP($G414,'šifarnik Pg-Pa'!$O$6:$Q$22,3,FALSE),"")</f>
        <v/>
      </c>
      <c r="J414" s="252"/>
      <c r="K414" s="79" t="str">
        <f>IFERROR(+VLOOKUP(J414,'šifarnik Pg-Pa'!O$28:P$150,2,FALSE),"")</f>
        <v/>
      </c>
      <c r="L414" s="256"/>
      <c r="M414" s="257"/>
      <c r="N414" s="284"/>
      <c r="O414" s="297"/>
      <c r="P414" s="255"/>
      <c r="Q414" s="255"/>
      <c r="R414" s="74"/>
      <c r="S414" s="74"/>
      <c r="T414" s="74"/>
      <c r="U414" s="74"/>
      <c r="V414" s="193"/>
      <c r="W414" s="193">
        <f t="shared" si="12"/>
        <v>0</v>
      </c>
    </row>
    <row r="415" spans="1:23">
      <c r="A415">
        <f t="shared" si="13"/>
        <v>0</v>
      </c>
      <c r="B415" s="250"/>
      <c r="C415" s="269"/>
      <c r="D415" s="250"/>
      <c r="E415" s="269"/>
      <c r="F415" s="252"/>
      <c r="G415" s="252"/>
      <c r="H415" s="142" t="str">
        <f>IFERROR(+VLOOKUP(G415,'šifarnik Pg-Pa'!O$6:Q$22,2,FALSE),"")</f>
        <v/>
      </c>
      <c r="I415" s="137" t="str">
        <f>IFERROR(+VLOOKUP($G415,'šifarnik Pg-Pa'!$O$6:$Q$22,3,FALSE),"")</f>
        <v/>
      </c>
      <c r="J415" s="252"/>
      <c r="K415" s="79" t="str">
        <f>IFERROR(+VLOOKUP(J415,'šifarnik Pg-Pa'!O$28:P$150,2,FALSE),"")</f>
        <v/>
      </c>
      <c r="L415" s="256"/>
      <c r="M415" s="257"/>
      <c r="N415" s="284"/>
      <c r="O415" s="297"/>
      <c r="P415" s="255"/>
      <c r="Q415" s="255"/>
      <c r="R415" s="74"/>
      <c r="S415" s="74"/>
      <c r="T415" s="74"/>
      <c r="U415" s="74"/>
      <c r="V415" s="193"/>
      <c r="W415" s="193">
        <f t="shared" si="12"/>
        <v>0</v>
      </c>
    </row>
    <row r="416" spans="1:23">
      <c r="A416">
        <f t="shared" si="13"/>
        <v>0</v>
      </c>
      <c r="B416" s="250"/>
      <c r="C416" s="269"/>
      <c r="D416" s="250"/>
      <c r="E416" s="269"/>
      <c r="F416" s="252"/>
      <c r="G416" s="252"/>
      <c r="H416" s="142" t="str">
        <f>IFERROR(+VLOOKUP(G416,'šifarnik Pg-Pa'!O$6:Q$22,2,FALSE),"")</f>
        <v/>
      </c>
      <c r="I416" s="137" t="str">
        <f>IFERROR(+VLOOKUP($G416,'šifarnik Pg-Pa'!$O$6:$Q$22,3,FALSE),"")</f>
        <v/>
      </c>
      <c r="J416" s="252"/>
      <c r="K416" s="79" t="str">
        <f>IFERROR(+VLOOKUP(J416,'šifarnik Pg-Pa'!O$28:P$150,2,FALSE),"")</f>
        <v/>
      </c>
      <c r="L416" s="256"/>
      <c r="M416" s="257"/>
      <c r="N416" s="284"/>
      <c r="O416" s="297"/>
      <c r="P416" s="255"/>
      <c r="Q416" s="255"/>
      <c r="R416" s="74"/>
      <c r="S416" s="74"/>
      <c r="T416" s="74"/>
      <c r="U416" s="74"/>
      <c r="V416" s="193"/>
      <c r="W416" s="193">
        <f t="shared" si="12"/>
        <v>0</v>
      </c>
    </row>
    <row r="417" spans="1:23">
      <c r="A417">
        <f t="shared" si="13"/>
        <v>0</v>
      </c>
      <c r="B417" s="250"/>
      <c r="C417" s="269"/>
      <c r="D417" s="250"/>
      <c r="E417" s="269"/>
      <c r="F417" s="252"/>
      <c r="G417" s="252"/>
      <c r="H417" s="142" t="str">
        <f>IFERROR(+VLOOKUP(G417,'šifarnik Pg-Pa'!O$6:Q$22,2,FALSE),"")</f>
        <v/>
      </c>
      <c r="I417" s="137" t="str">
        <f>IFERROR(+VLOOKUP($G417,'šifarnik Pg-Pa'!$O$6:$Q$22,3,FALSE),"")</f>
        <v/>
      </c>
      <c r="J417" s="252"/>
      <c r="K417" s="79" t="str">
        <f>IFERROR(+VLOOKUP(J417,'šifarnik Pg-Pa'!O$28:P$150,2,FALSE),"")</f>
        <v/>
      </c>
      <c r="L417" s="256"/>
      <c r="M417" s="257"/>
      <c r="N417" s="284"/>
      <c r="O417" s="297"/>
      <c r="P417" s="255"/>
      <c r="Q417" s="255"/>
      <c r="R417" s="74"/>
      <c r="S417" s="74"/>
      <c r="T417" s="74"/>
      <c r="U417" s="74"/>
      <c r="V417" s="193"/>
      <c r="W417" s="193">
        <f t="shared" si="12"/>
        <v>0</v>
      </c>
    </row>
    <row r="418" spans="1:23">
      <c r="A418">
        <f t="shared" si="13"/>
        <v>0</v>
      </c>
      <c r="B418" s="250"/>
      <c r="C418" s="269"/>
      <c r="D418" s="250"/>
      <c r="E418" s="269"/>
      <c r="F418" s="252"/>
      <c r="G418" s="252"/>
      <c r="H418" s="142" t="str">
        <f>IFERROR(+VLOOKUP(G418,'šifarnik Pg-Pa'!O$6:Q$22,2,FALSE),"")</f>
        <v/>
      </c>
      <c r="I418" s="137" t="str">
        <f>IFERROR(+VLOOKUP($G418,'šifarnik Pg-Pa'!$O$6:$Q$22,3,FALSE),"")</f>
        <v/>
      </c>
      <c r="J418" s="252"/>
      <c r="K418" s="79" t="str">
        <f>IFERROR(+VLOOKUP(J418,'šifarnik Pg-Pa'!O$28:P$150,2,FALSE),"")</f>
        <v/>
      </c>
      <c r="L418" s="256"/>
      <c r="M418" s="257"/>
      <c r="N418" s="284"/>
      <c r="O418" s="297"/>
      <c r="P418" s="255"/>
      <c r="Q418" s="255"/>
      <c r="R418" s="74"/>
      <c r="S418" s="74"/>
      <c r="T418" s="74"/>
      <c r="U418" s="74"/>
      <c r="V418" s="193"/>
      <c r="W418" s="193">
        <f t="shared" si="12"/>
        <v>0</v>
      </c>
    </row>
    <row r="419" spans="1:23">
      <c r="A419">
        <f t="shared" si="13"/>
        <v>0</v>
      </c>
      <c r="B419" s="250"/>
      <c r="C419" s="269"/>
      <c r="D419" s="250"/>
      <c r="E419" s="269"/>
      <c r="F419" s="252"/>
      <c r="G419" s="252"/>
      <c r="H419" s="142" t="str">
        <f>IFERROR(+VLOOKUP(G419,'šifarnik Pg-Pa'!O$6:Q$22,2,FALSE),"")</f>
        <v/>
      </c>
      <c r="I419" s="137" t="str">
        <f>IFERROR(+VLOOKUP($G419,'šifarnik Pg-Pa'!$O$6:$Q$22,3,FALSE),"")</f>
        <v/>
      </c>
      <c r="J419" s="252"/>
      <c r="K419" s="79" t="str">
        <f>IFERROR(+VLOOKUP(J419,'šifarnik Pg-Pa'!O$28:P$150,2,FALSE),"")</f>
        <v/>
      </c>
      <c r="L419" s="256"/>
      <c r="M419" s="257"/>
      <c r="N419" s="284"/>
      <c r="O419" s="297"/>
      <c r="P419" s="255"/>
      <c r="Q419" s="255"/>
      <c r="R419" s="74"/>
      <c r="S419" s="74"/>
      <c r="T419" s="74"/>
      <c r="U419" s="74"/>
      <c r="V419" s="193"/>
      <c r="W419" s="193">
        <f t="shared" si="12"/>
        <v>0</v>
      </c>
    </row>
    <row r="420" spans="1:23">
      <c r="A420">
        <f t="shared" si="13"/>
        <v>0</v>
      </c>
      <c r="B420" s="250"/>
      <c r="C420" s="269"/>
      <c r="D420" s="250"/>
      <c r="E420" s="269"/>
      <c r="F420" s="252"/>
      <c r="G420" s="252"/>
      <c r="H420" s="142" t="str">
        <f>IFERROR(+VLOOKUP(G420,'šifarnik Pg-Pa'!O$6:Q$22,2,FALSE),"")</f>
        <v/>
      </c>
      <c r="I420" s="137" t="str">
        <f>IFERROR(+VLOOKUP($G420,'šifarnik Pg-Pa'!$O$6:$Q$22,3,FALSE),"")</f>
        <v/>
      </c>
      <c r="J420" s="252"/>
      <c r="K420" s="79" t="str">
        <f>IFERROR(+VLOOKUP(J420,'šifarnik Pg-Pa'!O$28:P$150,2,FALSE),"")</f>
        <v/>
      </c>
      <c r="L420" s="256"/>
      <c r="M420" s="257"/>
      <c r="N420" s="284"/>
      <c r="O420" s="297"/>
      <c r="P420" s="255"/>
      <c r="Q420" s="255"/>
      <c r="R420" s="74"/>
      <c r="S420" s="74"/>
      <c r="T420" s="74"/>
      <c r="U420" s="74"/>
      <c r="V420" s="193"/>
      <c r="W420" s="193">
        <f t="shared" si="12"/>
        <v>0</v>
      </c>
    </row>
    <row r="421" spans="1:23">
      <c r="A421">
        <f t="shared" si="13"/>
        <v>0</v>
      </c>
      <c r="B421" s="250"/>
      <c r="C421" s="269"/>
      <c r="D421" s="250"/>
      <c r="E421" s="269"/>
      <c r="F421" s="252"/>
      <c r="G421" s="252"/>
      <c r="H421" s="142" t="str">
        <f>IFERROR(+VLOOKUP(G421,'šifarnik Pg-Pa'!O$6:Q$22,2,FALSE),"")</f>
        <v/>
      </c>
      <c r="I421" s="137" t="str">
        <f>IFERROR(+VLOOKUP($G421,'šifarnik Pg-Pa'!$O$6:$Q$22,3,FALSE),"")</f>
        <v/>
      </c>
      <c r="J421" s="252"/>
      <c r="K421" s="79" t="str">
        <f>IFERROR(+VLOOKUP(J421,'šifarnik Pg-Pa'!O$28:P$150,2,FALSE),"")</f>
        <v/>
      </c>
      <c r="L421" s="256"/>
      <c r="M421" s="257"/>
      <c r="N421" s="284"/>
      <c r="O421" s="297"/>
      <c r="P421" s="255"/>
      <c r="Q421" s="255"/>
      <c r="R421" s="74"/>
      <c r="S421" s="74"/>
      <c r="T421" s="74"/>
      <c r="U421" s="74"/>
      <c r="V421" s="193"/>
      <c r="W421" s="193">
        <f t="shared" si="12"/>
        <v>0</v>
      </c>
    </row>
    <row r="422" spans="1:23">
      <c r="A422">
        <f t="shared" si="13"/>
        <v>0</v>
      </c>
      <c r="B422" s="250"/>
      <c r="C422" s="269"/>
      <c r="D422" s="250"/>
      <c r="E422" s="269"/>
      <c r="F422" s="252"/>
      <c r="G422" s="252"/>
      <c r="H422" s="142" t="str">
        <f>IFERROR(+VLOOKUP(G422,'šifarnik Pg-Pa'!O$6:Q$22,2,FALSE),"")</f>
        <v/>
      </c>
      <c r="I422" s="137" t="str">
        <f>IFERROR(+VLOOKUP($G422,'šifarnik Pg-Pa'!$O$6:$Q$22,3,FALSE),"")</f>
        <v/>
      </c>
      <c r="J422" s="252"/>
      <c r="K422" s="79" t="str">
        <f>IFERROR(+VLOOKUP(J422,'šifarnik Pg-Pa'!O$28:P$150,2,FALSE),"")</f>
        <v/>
      </c>
      <c r="L422" s="256"/>
      <c r="M422" s="257"/>
      <c r="N422" s="284"/>
      <c r="O422" s="297"/>
      <c r="P422" s="255"/>
      <c r="Q422" s="255"/>
      <c r="R422" s="74"/>
      <c r="S422" s="74"/>
      <c r="T422" s="74"/>
      <c r="U422" s="74"/>
      <c r="V422" s="193"/>
      <c r="W422" s="193">
        <f t="shared" si="12"/>
        <v>0</v>
      </c>
    </row>
    <row r="423" spans="1:23">
      <c r="A423">
        <f t="shared" si="13"/>
        <v>0</v>
      </c>
      <c r="B423" s="250"/>
      <c r="C423" s="269"/>
      <c r="D423" s="250"/>
      <c r="E423" s="269"/>
      <c r="F423" s="252"/>
      <c r="G423" s="252"/>
      <c r="H423" s="142" t="str">
        <f>IFERROR(+VLOOKUP(G423,'šifarnik Pg-Pa'!O$6:Q$22,2,FALSE),"")</f>
        <v/>
      </c>
      <c r="I423" s="137" t="str">
        <f>IFERROR(+VLOOKUP($G423,'šifarnik Pg-Pa'!$O$6:$Q$22,3,FALSE),"")</f>
        <v/>
      </c>
      <c r="J423" s="252"/>
      <c r="K423" s="79" t="str">
        <f>IFERROR(+VLOOKUP(J423,'šifarnik Pg-Pa'!O$28:P$150,2,FALSE),"")</f>
        <v/>
      </c>
      <c r="L423" s="256"/>
      <c r="M423" s="257"/>
      <c r="N423" s="284"/>
      <c r="O423" s="297"/>
      <c r="P423" s="255"/>
      <c r="Q423" s="255"/>
      <c r="R423" s="74"/>
      <c r="S423" s="74"/>
      <c r="T423" s="74"/>
      <c r="U423" s="74"/>
      <c r="V423" s="193"/>
      <c r="W423" s="193">
        <f t="shared" si="12"/>
        <v>0</v>
      </c>
    </row>
    <row r="424" spans="1:23">
      <c r="A424">
        <f t="shared" si="13"/>
        <v>0</v>
      </c>
      <c r="B424" s="250"/>
      <c r="C424" s="269"/>
      <c r="D424" s="250"/>
      <c r="E424" s="269"/>
      <c r="F424" s="252"/>
      <c r="G424" s="252"/>
      <c r="H424" s="142" t="str">
        <f>IFERROR(+VLOOKUP(G424,'šifarnik Pg-Pa'!O$6:Q$22,2,FALSE),"")</f>
        <v/>
      </c>
      <c r="I424" s="137" t="str">
        <f>IFERROR(+VLOOKUP($G424,'šifarnik Pg-Pa'!$O$6:$Q$22,3,FALSE),"")</f>
        <v/>
      </c>
      <c r="J424" s="252"/>
      <c r="K424" s="79" t="str">
        <f>IFERROR(+VLOOKUP(J424,'šifarnik Pg-Pa'!O$28:P$150,2,FALSE),"")</f>
        <v/>
      </c>
      <c r="L424" s="256"/>
      <c r="M424" s="257"/>
      <c r="N424" s="284"/>
      <c r="O424" s="297"/>
      <c r="P424" s="255"/>
      <c r="Q424" s="255"/>
      <c r="R424" s="74"/>
      <c r="S424" s="74"/>
      <c r="T424" s="74"/>
      <c r="U424" s="74"/>
      <c r="V424" s="193"/>
      <c r="W424" s="193">
        <f t="shared" si="12"/>
        <v>0</v>
      </c>
    </row>
    <row r="425" spans="1:23">
      <c r="A425">
        <f t="shared" si="13"/>
        <v>0</v>
      </c>
      <c r="B425" s="250"/>
      <c r="C425" s="269"/>
      <c r="D425" s="250"/>
      <c r="E425" s="269"/>
      <c r="F425" s="252"/>
      <c r="G425" s="252"/>
      <c r="H425" s="142" t="str">
        <f>IFERROR(+VLOOKUP(G425,'šifarnik Pg-Pa'!O$6:Q$22,2,FALSE),"")</f>
        <v/>
      </c>
      <c r="I425" s="137" t="str">
        <f>IFERROR(+VLOOKUP($G425,'šifarnik Pg-Pa'!$O$6:$Q$22,3,FALSE),"")</f>
        <v/>
      </c>
      <c r="J425" s="252"/>
      <c r="K425" s="79" t="str">
        <f>IFERROR(+VLOOKUP(J425,'šifarnik Pg-Pa'!O$28:P$150,2,FALSE),"")</f>
        <v/>
      </c>
      <c r="L425" s="256"/>
      <c r="M425" s="257"/>
      <c r="N425" s="284"/>
      <c r="O425" s="297"/>
      <c r="P425" s="255"/>
      <c r="Q425" s="255"/>
      <c r="R425" s="74"/>
      <c r="S425" s="74"/>
      <c r="T425" s="74"/>
      <c r="U425" s="74"/>
      <c r="V425" s="193"/>
      <c r="W425" s="193">
        <f t="shared" si="12"/>
        <v>0</v>
      </c>
    </row>
    <row r="426" spans="1:23">
      <c r="A426">
        <f t="shared" si="13"/>
        <v>0</v>
      </c>
      <c r="B426" s="250"/>
      <c r="C426" s="269"/>
      <c r="D426" s="250"/>
      <c r="E426" s="269"/>
      <c r="F426" s="252"/>
      <c r="G426" s="252"/>
      <c r="H426" s="142" t="str">
        <f>IFERROR(+VLOOKUP(G426,'šifarnik Pg-Pa'!O$6:Q$22,2,FALSE),"")</f>
        <v/>
      </c>
      <c r="I426" s="137" t="str">
        <f>IFERROR(+VLOOKUP($G426,'šifarnik Pg-Pa'!$O$6:$Q$22,3,FALSE),"")</f>
        <v/>
      </c>
      <c r="J426" s="252"/>
      <c r="K426" s="79" t="str">
        <f>IFERROR(+VLOOKUP(J426,'šifarnik Pg-Pa'!O$28:P$150,2,FALSE),"")</f>
        <v/>
      </c>
      <c r="L426" s="256"/>
      <c r="M426" s="257"/>
      <c r="N426" s="284"/>
      <c r="O426" s="297"/>
      <c r="P426" s="255"/>
      <c r="Q426" s="255"/>
      <c r="R426" s="74"/>
      <c r="S426" s="74"/>
      <c r="T426" s="74"/>
      <c r="U426" s="74"/>
      <c r="V426" s="193"/>
      <c r="W426" s="193">
        <f t="shared" si="12"/>
        <v>0</v>
      </c>
    </row>
    <row r="427" spans="1:23">
      <c r="A427">
        <f t="shared" si="13"/>
        <v>0</v>
      </c>
      <c r="B427" s="250"/>
      <c r="C427" s="269"/>
      <c r="D427" s="250"/>
      <c r="E427" s="269"/>
      <c r="F427" s="252"/>
      <c r="G427" s="252"/>
      <c r="H427" s="142" t="str">
        <f>IFERROR(+VLOOKUP(G427,'šifarnik Pg-Pa'!O$6:Q$22,2,FALSE),"")</f>
        <v/>
      </c>
      <c r="I427" s="137" t="str">
        <f>IFERROR(+VLOOKUP($G427,'šifarnik Pg-Pa'!$O$6:$Q$22,3,FALSE),"")</f>
        <v/>
      </c>
      <c r="J427" s="252"/>
      <c r="K427" s="79" t="str">
        <f>IFERROR(+VLOOKUP(J427,'šifarnik Pg-Pa'!O$28:P$150,2,FALSE),"")</f>
        <v/>
      </c>
      <c r="L427" s="256"/>
      <c r="M427" s="257"/>
      <c r="N427" s="284"/>
      <c r="O427" s="297"/>
      <c r="P427" s="255"/>
      <c r="Q427" s="255"/>
      <c r="R427" s="74"/>
      <c r="S427" s="74"/>
      <c r="T427" s="74"/>
      <c r="U427" s="74"/>
      <c r="V427" s="193"/>
      <c r="W427" s="193">
        <f t="shared" si="12"/>
        <v>0</v>
      </c>
    </row>
    <row r="428" spans="1:23">
      <c r="A428">
        <f t="shared" si="13"/>
        <v>0</v>
      </c>
      <c r="B428" s="250"/>
      <c r="C428" s="269"/>
      <c r="D428" s="250"/>
      <c r="E428" s="269"/>
      <c r="F428" s="252"/>
      <c r="G428" s="252"/>
      <c r="H428" s="142" t="str">
        <f>IFERROR(+VLOOKUP(G428,'šifarnik Pg-Pa'!O$6:Q$22,2,FALSE),"")</f>
        <v/>
      </c>
      <c r="I428" s="137" t="str">
        <f>IFERROR(+VLOOKUP($G428,'šifarnik Pg-Pa'!$O$6:$Q$22,3,FALSE),"")</f>
        <v/>
      </c>
      <c r="J428" s="252"/>
      <c r="K428" s="79" t="str">
        <f>IFERROR(+VLOOKUP(J428,'šifarnik Pg-Pa'!O$28:P$150,2,FALSE),"")</f>
        <v/>
      </c>
      <c r="L428" s="256"/>
      <c r="M428" s="257"/>
      <c r="N428" s="284"/>
      <c r="O428" s="297"/>
      <c r="P428" s="255"/>
      <c r="Q428" s="255"/>
      <c r="R428" s="74"/>
      <c r="S428" s="74"/>
      <c r="T428" s="74"/>
      <c r="U428" s="74"/>
      <c r="V428" s="193"/>
      <c r="W428" s="193">
        <f t="shared" si="12"/>
        <v>0</v>
      </c>
    </row>
    <row r="429" spans="1:23">
      <c r="A429">
        <f t="shared" si="13"/>
        <v>0</v>
      </c>
      <c r="B429" s="250"/>
      <c r="C429" s="269"/>
      <c r="D429" s="250"/>
      <c r="E429" s="269"/>
      <c r="F429" s="252"/>
      <c r="G429" s="252"/>
      <c r="H429" s="142" t="str">
        <f>IFERROR(+VLOOKUP(G429,'šifarnik Pg-Pa'!O$6:Q$22,2,FALSE),"")</f>
        <v/>
      </c>
      <c r="I429" s="137" t="str">
        <f>IFERROR(+VLOOKUP($G429,'šifarnik Pg-Pa'!$O$6:$Q$22,3,FALSE),"")</f>
        <v/>
      </c>
      <c r="J429" s="252"/>
      <c r="K429" s="79" t="str">
        <f>IFERROR(+VLOOKUP(J429,'šifarnik Pg-Pa'!O$28:P$150,2,FALSE),"")</f>
        <v/>
      </c>
      <c r="L429" s="256"/>
      <c r="M429" s="257"/>
      <c r="N429" s="284"/>
      <c r="O429" s="297"/>
      <c r="P429" s="255"/>
      <c r="Q429" s="255"/>
      <c r="R429" s="74"/>
      <c r="S429" s="74"/>
      <c r="T429" s="74"/>
      <c r="U429" s="74"/>
      <c r="V429" s="193"/>
      <c r="W429" s="193">
        <f t="shared" si="12"/>
        <v>0</v>
      </c>
    </row>
    <row r="430" spans="1:23">
      <c r="A430">
        <f t="shared" si="13"/>
        <v>0</v>
      </c>
      <c r="B430" s="250"/>
      <c r="C430" s="269"/>
      <c r="D430" s="250"/>
      <c r="E430" s="269"/>
      <c r="F430" s="252"/>
      <c r="G430" s="252"/>
      <c r="H430" s="142" t="str">
        <f>IFERROR(+VLOOKUP(G430,'šifarnik Pg-Pa'!O$6:Q$22,2,FALSE),"")</f>
        <v/>
      </c>
      <c r="I430" s="137" t="str">
        <f>IFERROR(+VLOOKUP($G430,'šifarnik Pg-Pa'!$O$6:$Q$22,3,FALSE),"")</f>
        <v/>
      </c>
      <c r="J430" s="252"/>
      <c r="K430" s="79" t="str">
        <f>IFERROR(+VLOOKUP(J430,'šifarnik Pg-Pa'!O$28:P$150,2,FALSE),"")</f>
        <v/>
      </c>
      <c r="L430" s="256"/>
      <c r="M430" s="257"/>
      <c r="N430" s="284"/>
      <c r="O430" s="297"/>
      <c r="P430" s="255"/>
      <c r="Q430" s="255"/>
      <c r="R430" s="74"/>
      <c r="S430" s="74"/>
      <c r="T430" s="74"/>
      <c r="U430" s="74"/>
      <c r="V430" s="193"/>
      <c r="W430" s="193">
        <f t="shared" si="12"/>
        <v>0</v>
      </c>
    </row>
    <row r="431" spans="1:23">
      <c r="A431">
        <f t="shared" si="13"/>
        <v>0</v>
      </c>
      <c r="B431" s="250"/>
      <c r="C431" s="269"/>
      <c r="D431" s="250"/>
      <c r="E431" s="269"/>
      <c r="F431" s="252"/>
      <c r="G431" s="252"/>
      <c r="H431" s="142" t="str">
        <f>IFERROR(+VLOOKUP(G431,'šifarnik Pg-Pa'!O$6:Q$22,2,FALSE),"")</f>
        <v/>
      </c>
      <c r="I431" s="137" t="str">
        <f>IFERROR(+VLOOKUP($G431,'šifarnik Pg-Pa'!$O$6:$Q$22,3,FALSE),"")</f>
        <v/>
      </c>
      <c r="J431" s="252"/>
      <c r="K431" s="79" t="str">
        <f>IFERROR(+VLOOKUP(J431,'šifarnik Pg-Pa'!O$28:P$150,2,FALSE),"")</f>
        <v/>
      </c>
      <c r="L431" s="256"/>
      <c r="M431" s="257"/>
      <c r="N431" s="284"/>
      <c r="O431" s="297"/>
      <c r="P431" s="255"/>
      <c r="Q431" s="255"/>
      <c r="R431" s="74"/>
      <c r="S431" s="74"/>
      <c r="T431" s="74"/>
      <c r="U431" s="74"/>
      <c r="V431" s="193"/>
      <c r="W431" s="193">
        <f t="shared" si="12"/>
        <v>0</v>
      </c>
    </row>
    <row r="432" spans="1:23">
      <c r="A432">
        <f t="shared" si="13"/>
        <v>0</v>
      </c>
      <c r="B432" s="250"/>
      <c r="C432" s="269"/>
      <c r="D432" s="250"/>
      <c r="E432" s="269"/>
      <c r="F432" s="252"/>
      <c r="G432" s="252"/>
      <c r="H432" s="142" t="str">
        <f>IFERROR(+VLOOKUP(G432,'šifarnik Pg-Pa'!O$6:Q$22,2,FALSE),"")</f>
        <v/>
      </c>
      <c r="I432" s="137" t="str">
        <f>IFERROR(+VLOOKUP($G432,'šifarnik Pg-Pa'!$O$6:$Q$22,3,FALSE),"")</f>
        <v/>
      </c>
      <c r="J432" s="252"/>
      <c r="K432" s="79" t="str">
        <f>IFERROR(+VLOOKUP(J432,'šifarnik Pg-Pa'!O$28:P$150,2,FALSE),"")</f>
        <v/>
      </c>
      <c r="L432" s="256"/>
      <c r="M432" s="257"/>
      <c r="N432" s="284"/>
      <c r="O432" s="297"/>
      <c r="P432" s="255"/>
      <c r="Q432" s="255"/>
      <c r="R432" s="74"/>
      <c r="S432" s="74"/>
      <c r="T432" s="74"/>
      <c r="U432" s="74"/>
      <c r="V432" s="193"/>
      <c r="W432" s="193">
        <f t="shared" si="12"/>
        <v>0</v>
      </c>
    </row>
    <row r="433" spans="1:23">
      <c r="A433">
        <f t="shared" si="13"/>
        <v>0</v>
      </c>
      <c r="B433" s="250"/>
      <c r="C433" s="269"/>
      <c r="D433" s="250"/>
      <c r="E433" s="269"/>
      <c r="F433" s="252"/>
      <c r="G433" s="252"/>
      <c r="H433" s="142" t="str">
        <f>IFERROR(+VLOOKUP(G433,'šifarnik Pg-Pa'!O$6:Q$22,2,FALSE),"")</f>
        <v/>
      </c>
      <c r="I433" s="137" t="str">
        <f>IFERROR(+VLOOKUP($G433,'šifarnik Pg-Pa'!$O$6:$Q$22,3,FALSE),"")</f>
        <v/>
      </c>
      <c r="J433" s="252"/>
      <c r="K433" s="79" t="str">
        <f>IFERROR(+VLOOKUP(J433,'šifarnik Pg-Pa'!O$28:P$150,2,FALSE),"")</f>
        <v/>
      </c>
      <c r="L433" s="256"/>
      <c r="M433" s="257"/>
      <c r="N433" s="284"/>
      <c r="O433" s="297"/>
      <c r="P433" s="255"/>
      <c r="Q433" s="255"/>
      <c r="R433" s="74"/>
      <c r="S433" s="74"/>
      <c r="T433" s="74"/>
      <c r="U433" s="74"/>
      <c r="V433" s="193"/>
      <c r="W433" s="193">
        <f t="shared" si="12"/>
        <v>0</v>
      </c>
    </row>
    <row r="434" spans="1:23">
      <c r="A434">
        <f t="shared" si="13"/>
        <v>0</v>
      </c>
      <c r="B434" s="250"/>
      <c r="C434" s="269"/>
      <c r="D434" s="250"/>
      <c r="E434" s="269"/>
      <c r="F434" s="252"/>
      <c r="G434" s="252"/>
      <c r="H434" s="142" t="str">
        <f>IFERROR(+VLOOKUP(G434,'šifarnik Pg-Pa'!O$6:Q$22,2,FALSE),"")</f>
        <v/>
      </c>
      <c r="I434" s="137" t="str">
        <f>IFERROR(+VLOOKUP($G434,'šifarnik Pg-Pa'!$O$6:$Q$22,3,FALSE),"")</f>
        <v/>
      </c>
      <c r="J434" s="252"/>
      <c r="K434" s="79" t="str">
        <f>IFERROR(+VLOOKUP(J434,'šifarnik Pg-Pa'!O$28:P$150,2,FALSE),"")</f>
        <v/>
      </c>
      <c r="L434" s="256"/>
      <c r="M434" s="257"/>
      <c r="N434" s="284"/>
      <c r="O434" s="297"/>
      <c r="P434" s="255"/>
      <c r="Q434" s="255"/>
      <c r="R434" s="74"/>
      <c r="S434" s="74"/>
      <c r="T434" s="74"/>
      <c r="U434" s="74"/>
      <c r="V434" s="193"/>
      <c r="W434" s="193">
        <f t="shared" si="12"/>
        <v>0</v>
      </c>
    </row>
    <row r="435" spans="1:23">
      <c r="A435">
        <f t="shared" si="13"/>
        <v>0</v>
      </c>
      <c r="B435" s="250"/>
      <c r="C435" s="269"/>
      <c r="D435" s="250"/>
      <c r="E435" s="269"/>
      <c r="F435" s="252"/>
      <c r="G435" s="252"/>
      <c r="H435" s="142" t="str">
        <f>IFERROR(+VLOOKUP(G435,'šifarnik Pg-Pa'!O$6:Q$22,2,FALSE),"")</f>
        <v/>
      </c>
      <c r="I435" s="137" t="str">
        <f>IFERROR(+VLOOKUP($G435,'šifarnik Pg-Pa'!$O$6:$Q$22,3,FALSE),"")</f>
        <v/>
      </c>
      <c r="J435" s="252"/>
      <c r="K435" s="79" t="str">
        <f>IFERROR(+VLOOKUP(J435,'šifarnik Pg-Pa'!O$28:P$150,2,FALSE),"")</f>
        <v/>
      </c>
      <c r="L435" s="256"/>
      <c r="M435" s="257"/>
      <c r="N435" s="284"/>
      <c r="O435" s="297"/>
      <c r="P435" s="255"/>
      <c r="Q435" s="255"/>
      <c r="R435" s="74"/>
      <c r="S435" s="74"/>
      <c r="T435" s="74"/>
      <c r="U435" s="74"/>
      <c r="V435" s="193"/>
      <c r="W435" s="193">
        <f t="shared" si="12"/>
        <v>0</v>
      </c>
    </row>
    <row r="436" spans="1:23">
      <c r="A436">
        <f t="shared" si="13"/>
        <v>0</v>
      </c>
      <c r="B436" s="250"/>
      <c r="C436" s="269"/>
      <c r="D436" s="250"/>
      <c r="E436" s="269"/>
      <c r="F436" s="252"/>
      <c r="G436" s="252"/>
      <c r="H436" s="142" t="str">
        <f>IFERROR(+VLOOKUP(G436,'šifarnik Pg-Pa'!O$6:Q$22,2,FALSE),"")</f>
        <v/>
      </c>
      <c r="I436" s="137" t="str">
        <f>IFERROR(+VLOOKUP($G436,'šifarnik Pg-Pa'!$O$6:$Q$22,3,FALSE),"")</f>
        <v/>
      </c>
      <c r="J436" s="252"/>
      <c r="K436" s="79" t="str">
        <f>IFERROR(+VLOOKUP(J436,'šifarnik Pg-Pa'!O$28:P$150,2,FALSE),"")</f>
        <v/>
      </c>
      <c r="L436" s="256"/>
      <c r="M436" s="257"/>
      <c r="N436" s="284"/>
      <c r="O436" s="297"/>
      <c r="P436" s="255"/>
      <c r="Q436" s="255"/>
      <c r="R436" s="74"/>
      <c r="S436" s="74"/>
      <c r="T436" s="74"/>
      <c r="U436" s="74"/>
      <c r="V436" s="193"/>
      <c r="W436" s="193">
        <f t="shared" si="12"/>
        <v>0</v>
      </c>
    </row>
    <row r="437" spans="1:23">
      <c r="A437">
        <f t="shared" si="13"/>
        <v>0</v>
      </c>
      <c r="B437" s="250"/>
      <c r="C437" s="269"/>
      <c r="D437" s="250"/>
      <c r="E437" s="269"/>
      <c r="F437" s="252"/>
      <c r="G437" s="252"/>
      <c r="H437" s="142" t="str">
        <f>IFERROR(+VLOOKUP(G437,'šifarnik Pg-Pa'!O$6:Q$22,2,FALSE),"")</f>
        <v/>
      </c>
      <c r="I437" s="137" t="str">
        <f>IFERROR(+VLOOKUP($G437,'šifarnik Pg-Pa'!$O$6:$Q$22,3,FALSE),"")</f>
        <v/>
      </c>
      <c r="J437" s="252"/>
      <c r="K437" s="79" t="str">
        <f>IFERROR(+VLOOKUP(J437,'šifarnik Pg-Pa'!O$28:P$150,2,FALSE),"")</f>
        <v/>
      </c>
      <c r="L437" s="256"/>
      <c r="M437" s="257"/>
      <c r="N437" s="284"/>
      <c r="O437" s="297"/>
      <c r="P437" s="255"/>
      <c r="Q437" s="255"/>
      <c r="R437" s="74"/>
      <c r="S437" s="74"/>
      <c r="T437" s="74"/>
      <c r="U437" s="74"/>
      <c r="V437" s="193"/>
      <c r="W437" s="193">
        <f t="shared" si="12"/>
        <v>0</v>
      </c>
    </row>
    <row r="438" spans="1:23">
      <c r="A438">
        <f t="shared" si="13"/>
        <v>0</v>
      </c>
      <c r="B438" s="250"/>
      <c r="C438" s="269"/>
      <c r="D438" s="250"/>
      <c r="E438" s="269"/>
      <c r="F438" s="252"/>
      <c r="G438" s="252"/>
      <c r="H438" s="142" t="str">
        <f>IFERROR(+VLOOKUP(G438,'šifarnik Pg-Pa'!O$6:Q$22,2,FALSE),"")</f>
        <v/>
      </c>
      <c r="I438" s="137" t="str">
        <f>IFERROR(+VLOOKUP($G438,'šifarnik Pg-Pa'!$O$6:$Q$22,3,FALSE),"")</f>
        <v/>
      </c>
      <c r="J438" s="252"/>
      <c r="K438" s="79" t="str">
        <f>IFERROR(+VLOOKUP(J438,'šifarnik Pg-Pa'!O$28:P$150,2,FALSE),"")</f>
        <v/>
      </c>
      <c r="L438" s="256"/>
      <c r="M438" s="257"/>
      <c r="N438" s="284"/>
      <c r="O438" s="297"/>
      <c r="P438" s="255"/>
      <c r="Q438" s="255"/>
      <c r="R438" s="74"/>
      <c r="S438" s="74"/>
      <c r="T438" s="74"/>
      <c r="U438" s="74"/>
      <c r="V438" s="193"/>
      <c r="W438" s="193">
        <f t="shared" si="12"/>
        <v>0</v>
      </c>
    </row>
    <row r="439" spans="1:23">
      <c r="A439">
        <f t="shared" si="13"/>
        <v>0</v>
      </c>
      <c r="B439" s="250"/>
      <c r="C439" s="269"/>
      <c r="D439" s="250"/>
      <c r="E439" s="269"/>
      <c r="F439" s="252"/>
      <c r="G439" s="252"/>
      <c r="H439" s="142" t="str">
        <f>IFERROR(+VLOOKUP(G439,'šifarnik Pg-Pa'!O$6:Q$22,2,FALSE),"")</f>
        <v/>
      </c>
      <c r="I439" s="137" t="str">
        <f>IFERROR(+VLOOKUP($G439,'šifarnik Pg-Pa'!$O$6:$Q$22,3,FALSE),"")</f>
        <v/>
      </c>
      <c r="J439" s="252"/>
      <c r="K439" s="79" t="str">
        <f>IFERROR(+VLOOKUP(J439,'šifarnik Pg-Pa'!O$28:P$150,2,FALSE),"")</f>
        <v/>
      </c>
      <c r="L439" s="256"/>
      <c r="M439" s="257"/>
      <c r="N439" s="284"/>
      <c r="O439" s="297"/>
      <c r="P439" s="255"/>
      <c r="Q439" s="255"/>
      <c r="R439" s="74"/>
      <c r="S439" s="74"/>
      <c r="T439" s="74"/>
      <c r="U439" s="74"/>
      <c r="V439" s="193"/>
      <c r="W439" s="193">
        <f t="shared" si="12"/>
        <v>0</v>
      </c>
    </row>
    <row r="440" spans="1:23">
      <c r="A440">
        <f t="shared" si="13"/>
        <v>0</v>
      </c>
      <c r="B440" s="250"/>
      <c r="C440" s="269"/>
      <c r="D440" s="250"/>
      <c r="E440" s="269"/>
      <c r="F440" s="252"/>
      <c r="G440" s="252"/>
      <c r="H440" s="142" t="str">
        <f>IFERROR(+VLOOKUP(G440,'šifarnik Pg-Pa'!O$6:Q$22,2,FALSE),"")</f>
        <v/>
      </c>
      <c r="I440" s="137" t="str">
        <f>IFERROR(+VLOOKUP($G440,'šifarnik Pg-Pa'!$O$6:$Q$22,3,FALSE),"")</f>
        <v/>
      </c>
      <c r="J440" s="252"/>
      <c r="K440" s="79" t="str">
        <f>IFERROR(+VLOOKUP(J440,'šifarnik Pg-Pa'!O$28:P$150,2,FALSE),"")</f>
        <v/>
      </c>
      <c r="L440" s="256"/>
      <c r="M440" s="257"/>
      <c r="N440" s="284"/>
      <c r="O440" s="297"/>
      <c r="P440" s="255"/>
      <c r="Q440" s="255"/>
      <c r="R440" s="74"/>
      <c r="S440" s="74"/>
      <c r="T440" s="74"/>
      <c r="U440" s="74"/>
      <c r="V440" s="193"/>
      <c r="W440" s="193">
        <f t="shared" si="12"/>
        <v>0</v>
      </c>
    </row>
    <row r="441" spans="1:23">
      <c r="A441">
        <f t="shared" si="13"/>
        <v>0</v>
      </c>
      <c r="B441" s="250"/>
      <c r="C441" s="269"/>
      <c r="D441" s="250"/>
      <c r="E441" s="269"/>
      <c r="F441" s="252"/>
      <c r="G441" s="252"/>
      <c r="H441" s="142" t="str">
        <f>IFERROR(+VLOOKUP(G441,'šifarnik Pg-Pa'!O$6:Q$22,2,FALSE),"")</f>
        <v/>
      </c>
      <c r="I441" s="137" t="str">
        <f>IFERROR(+VLOOKUP($G441,'šifarnik Pg-Pa'!$O$6:$Q$22,3,FALSE),"")</f>
        <v/>
      </c>
      <c r="J441" s="252"/>
      <c r="K441" s="79" t="str">
        <f>IFERROR(+VLOOKUP(J441,'šifarnik Pg-Pa'!O$28:P$150,2,FALSE),"")</f>
        <v/>
      </c>
      <c r="L441" s="256"/>
      <c r="M441" s="257"/>
      <c r="N441" s="284"/>
      <c r="O441" s="297"/>
      <c r="P441" s="255"/>
      <c r="Q441" s="255"/>
      <c r="R441" s="74"/>
      <c r="S441" s="74"/>
      <c r="T441" s="74"/>
      <c r="U441" s="74"/>
      <c r="V441" s="193"/>
      <c r="W441" s="193">
        <f t="shared" si="12"/>
        <v>0</v>
      </c>
    </row>
    <row r="442" spans="1:23">
      <c r="A442">
        <f t="shared" si="13"/>
        <v>0</v>
      </c>
      <c r="B442" s="250"/>
      <c r="C442" s="269"/>
      <c r="D442" s="250"/>
      <c r="E442" s="269"/>
      <c r="F442" s="252"/>
      <c r="G442" s="252"/>
      <c r="H442" s="142" t="str">
        <f>IFERROR(+VLOOKUP(G442,'šifarnik Pg-Pa'!O$6:Q$22,2,FALSE),"")</f>
        <v/>
      </c>
      <c r="I442" s="137" t="str">
        <f>IFERROR(+VLOOKUP($G442,'šifarnik Pg-Pa'!$O$6:$Q$22,3,FALSE),"")</f>
        <v/>
      </c>
      <c r="J442" s="252"/>
      <c r="K442" s="79" t="str">
        <f>IFERROR(+VLOOKUP(J442,'šifarnik Pg-Pa'!O$28:P$150,2,FALSE),"")</f>
        <v/>
      </c>
      <c r="L442" s="256"/>
      <c r="M442" s="257"/>
      <c r="N442" s="284"/>
      <c r="O442" s="297"/>
      <c r="P442" s="255"/>
      <c r="Q442" s="255"/>
      <c r="R442" s="74"/>
      <c r="S442" s="74"/>
      <c r="T442" s="74"/>
      <c r="U442" s="74"/>
      <c r="V442" s="193"/>
      <c r="W442" s="193">
        <f t="shared" si="12"/>
        <v>0</v>
      </c>
    </row>
    <row r="443" spans="1:23">
      <c r="A443">
        <f t="shared" si="13"/>
        <v>0</v>
      </c>
      <c r="B443" s="250"/>
      <c r="C443" s="269"/>
      <c r="D443" s="250"/>
      <c r="E443" s="269"/>
      <c r="F443" s="252"/>
      <c r="G443" s="252"/>
      <c r="H443" s="142" t="str">
        <f>IFERROR(+VLOOKUP(G443,'šifarnik Pg-Pa'!O$6:Q$22,2,FALSE),"")</f>
        <v/>
      </c>
      <c r="I443" s="137" t="str">
        <f>IFERROR(+VLOOKUP($G443,'šifarnik Pg-Pa'!$O$6:$Q$22,3,FALSE),"")</f>
        <v/>
      </c>
      <c r="J443" s="252"/>
      <c r="K443" s="79" t="str">
        <f>IFERROR(+VLOOKUP(J443,'šifarnik Pg-Pa'!O$28:P$150,2,FALSE),"")</f>
        <v/>
      </c>
      <c r="L443" s="256"/>
      <c r="M443" s="257"/>
      <c r="N443" s="284"/>
      <c r="O443" s="297"/>
      <c r="P443" s="255"/>
      <c r="Q443" s="255"/>
      <c r="R443" s="74"/>
      <c r="S443" s="74"/>
      <c r="T443" s="74"/>
      <c r="U443" s="74"/>
      <c r="V443" s="193"/>
      <c r="W443" s="193">
        <f t="shared" si="12"/>
        <v>0</v>
      </c>
    </row>
    <row r="444" spans="1:23">
      <c r="A444">
        <f t="shared" si="13"/>
        <v>0</v>
      </c>
      <c r="B444" s="250"/>
      <c r="C444" s="269"/>
      <c r="D444" s="250"/>
      <c r="E444" s="269"/>
      <c r="F444" s="252"/>
      <c r="G444" s="252"/>
      <c r="H444" s="142" t="str">
        <f>IFERROR(+VLOOKUP(G444,'šifarnik Pg-Pa'!O$6:Q$22,2,FALSE),"")</f>
        <v/>
      </c>
      <c r="I444" s="137" t="str">
        <f>IFERROR(+VLOOKUP($G444,'šifarnik Pg-Pa'!$O$6:$Q$22,3,FALSE),"")</f>
        <v/>
      </c>
      <c r="J444" s="252"/>
      <c r="K444" s="79" t="str">
        <f>IFERROR(+VLOOKUP(J444,'šifarnik Pg-Pa'!O$28:P$150,2,FALSE),"")</f>
        <v/>
      </c>
      <c r="L444" s="256"/>
      <c r="M444" s="257"/>
      <c r="N444" s="284"/>
      <c r="O444" s="297"/>
      <c r="P444" s="255"/>
      <c r="Q444" s="255"/>
      <c r="R444" s="74"/>
      <c r="S444" s="74"/>
      <c r="T444" s="74"/>
      <c r="U444" s="74"/>
      <c r="V444" s="193"/>
      <c r="W444" s="193">
        <f t="shared" si="12"/>
        <v>0</v>
      </c>
    </row>
    <row r="445" spans="1:23">
      <c r="A445">
        <f t="shared" si="13"/>
        <v>0</v>
      </c>
      <c r="B445" s="250"/>
      <c r="C445" s="269"/>
      <c r="D445" s="250"/>
      <c r="E445" s="269"/>
      <c r="F445" s="252"/>
      <c r="G445" s="252"/>
      <c r="H445" s="142" t="str">
        <f>IFERROR(+VLOOKUP(G445,'šifarnik Pg-Pa'!O$6:Q$22,2,FALSE),"")</f>
        <v/>
      </c>
      <c r="I445" s="137" t="str">
        <f>IFERROR(+VLOOKUP($G445,'šifarnik Pg-Pa'!$O$6:$Q$22,3,FALSE),"")</f>
        <v/>
      </c>
      <c r="J445" s="252"/>
      <c r="K445" s="79" t="str">
        <f>IFERROR(+VLOOKUP(J445,'šifarnik Pg-Pa'!O$28:P$150,2,FALSE),"")</f>
        <v/>
      </c>
      <c r="L445" s="256"/>
      <c r="M445" s="257"/>
      <c r="N445" s="284"/>
      <c r="O445" s="297"/>
      <c r="P445" s="255"/>
      <c r="Q445" s="255"/>
      <c r="R445" s="74"/>
      <c r="S445" s="74"/>
      <c r="T445" s="74"/>
      <c r="U445" s="74"/>
      <c r="V445" s="193"/>
      <c r="W445" s="193">
        <f t="shared" si="12"/>
        <v>0</v>
      </c>
    </row>
    <row r="446" spans="1:23">
      <c r="A446">
        <f t="shared" si="13"/>
        <v>0</v>
      </c>
      <c r="B446" s="250"/>
      <c r="C446" s="269"/>
      <c r="D446" s="250"/>
      <c r="E446" s="269"/>
      <c r="F446" s="252"/>
      <c r="G446" s="252"/>
      <c r="H446" s="142" t="str">
        <f>IFERROR(+VLOOKUP(G446,'šifarnik Pg-Pa'!O$6:Q$22,2,FALSE),"")</f>
        <v/>
      </c>
      <c r="I446" s="137" t="str">
        <f>IFERROR(+VLOOKUP($G446,'šifarnik Pg-Pa'!$O$6:$Q$22,3,FALSE),"")</f>
        <v/>
      </c>
      <c r="J446" s="252"/>
      <c r="K446" s="79" t="str">
        <f>IFERROR(+VLOOKUP(J446,'šifarnik Pg-Pa'!O$28:P$150,2,FALSE),"")</f>
        <v/>
      </c>
      <c r="L446" s="256"/>
      <c r="M446" s="257"/>
      <c r="N446" s="284"/>
      <c r="O446" s="297"/>
      <c r="P446" s="255"/>
      <c r="Q446" s="255"/>
      <c r="R446" s="74"/>
      <c r="S446" s="74"/>
      <c r="T446" s="74"/>
      <c r="U446" s="74"/>
      <c r="V446" s="193"/>
      <c r="W446" s="193">
        <f t="shared" si="12"/>
        <v>0</v>
      </c>
    </row>
    <row r="447" spans="1:23">
      <c r="A447">
        <f t="shared" si="13"/>
        <v>0</v>
      </c>
      <c r="B447" s="250"/>
      <c r="C447" s="269"/>
      <c r="D447" s="250"/>
      <c r="E447" s="269"/>
      <c r="F447" s="252"/>
      <c r="G447" s="252"/>
      <c r="H447" s="142" t="str">
        <f>IFERROR(+VLOOKUP(G447,'šifarnik Pg-Pa'!O$6:Q$22,2,FALSE),"")</f>
        <v/>
      </c>
      <c r="I447" s="137" t="str">
        <f>IFERROR(+VLOOKUP($G447,'šifarnik Pg-Pa'!$O$6:$Q$22,3,FALSE),"")</f>
        <v/>
      </c>
      <c r="J447" s="252"/>
      <c r="K447" s="79" t="str">
        <f>IFERROR(+VLOOKUP(J447,'šifarnik Pg-Pa'!O$28:P$150,2,FALSE),"")</f>
        <v/>
      </c>
      <c r="L447" s="256"/>
      <c r="M447" s="257"/>
      <c r="N447" s="284"/>
      <c r="O447" s="297"/>
      <c r="P447" s="255"/>
      <c r="Q447" s="255"/>
      <c r="R447" s="74"/>
      <c r="S447" s="74"/>
      <c r="T447" s="74"/>
      <c r="U447" s="74"/>
      <c r="V447" s="193"/>
      <c r="W447" s="193">
        <f t="shared" si="12"/>
        <v>0</v>
      </c>
    </row>
    <row r="448" spans="1:23">
      <c r="A448">
        <f t="shared" si="13"/>
        <v>0</v>
      </c>
      <c r="B448" s="250"/>
      <c r="C448" s="269"/>
      <c r="D448" s="250"/>
      <c r="E448" s="269"/>
      <c r="F448" s="252"/>
      <c r="G448" s="252"/>
      <c r="H448" s="142" t="str">
        <f>IFERROR(+VLOOKUP(G448,'šifarnik Pg-Pa'!O$6:Q$22,2,FALSE),"")</f>
        <v/>
      </c>
      <c r="I448" s="137" t="str">
        <f>IFERROR(+VLOOKUP($G448,'šifarnik Pg-Pa'!$O$6:$Q$22,3,FALSE),"")</f>
        <v/>
      </c>
      <c r="J448" s="252"/>
      <c r="K448" s="79" t="str">
        <f>IFERROR(+VLOOKUP(J448,'šifarnik Pg-Pa'!O$28:P$150,2,FALSE),"")</f>
        <v/>
      </c>
      <c r="L448" s="256"/>
      <c r="M448" s="257"/>
      <c r="N448" s="284"/>
      <c r="O448" s="297"/>
      <c r="P448" s="255"/>
      <c r="Q448" s="255"/>
      <c r="R448" s="74"/>
      <c r="S448" s="74"/>
      <c r="T448" s="74"/>
      <c r="U448" s="74"/>
      <c r="V448" s="193"/>
      <c r="W448" s="193">
        <f t="shared" si="12"/>
        <v>0</v>
      </c>
    </row>
    <row r="449" spans="1:23">
      <c r="A449">
        <f t="shared" si="13"/>
        <v>0</v>
      </c>
      <c r="B449" s="250"/>
      <c r="C449" s="269"/>
      <c r="D449" s="250"/>
      <c r="E449" s="269"/>
      <c r="F449" s="252"/>
      <c r="G449" s="252"/>
      <c r="H449" s="142" t="str">
        <f>IFERROR(+VLOOKUP(G449,'šifarnik Pg-Pa'!O$6:Q$22,2,FALSE),"")</f>
        <v/>
      </c>
      <c r="I449" s="137" t="str">
        <f>IFERROR(+VLOOKUP($G449,'šifarnik Pg-Pa'!$O$6:$Q$22,3,FALSE),"")</f>
        <v/>
      </c>
      <c r="J449" s="252"/>
      <c r="K449" s="79" t="str">
        <f>IFERROR(+VLOOKUP(J449,'šifarnik Pg-Pa'!O$28:P$150,2,FALSE),"")</f>
        <v/>
      </c>
      <c r="L449" s="256"/>
      <c r="M449" s="257"/>
      <c r="N449" s="284"/>
      <c r="O449" s="297"/>
      <c r="P449" s="255"/>
      <c r="Q449" s="255"/>
      <c r="R449" s="74"/>
      <c r="S449" s="74"/>
      <c r="T449" s="74"/>
      <c r="U449" s="74"/>
      <c r="V449" s="193"/>
      <c r="W449" s="193">
        <f t="shared" si="12"/>
        <v>0</v>
      </c>
    </row>
    <row r="450" spans="1:23">
      <c r="A450">
        <f t="shared" si="13"/>
        <v>0</v>
      </c>
      <c r="B450" s="250"/>
      <c r="C450" s="269"/>
      <c r="D450" s="250"/>
      <c r="E450" s="269"/>
      <c r="F450" s="252"/>
      <c r="G450" s="252"/>
      <c r="H450" s="142" t="str">
        <f>IFERROR(+VLOOKUP(G450,'šifarnik Pg-Pa'!O$6:Q$22,2,FALSE),"")</f>
        <v/>
      </c>
      <c r="I450" s="137" t="str">
        <f>IFERROR(+VLOOKUP($G450,'šifarnik Pg-Pa'!$O$6:$Q$22,3,FALSE),"")</f>
        <v/>
      </c>
      <c r="J450" s="252"/>
      <c r="K450" s="79" t="str">
        <f>IFERROR(+VLOOKUP(J450,'šifarnik Pg-Pa'!O$28:P$150,2,FALSE),"")</f>
        <v/>
      </c>
      <c r="L450" s="256"/>
      <c r="M450" s="257"/>
      <c r="N450" s="284"/>
      <c r="O450" s="297"/>
      <c r="P450" s="255"/>
      <c r="Q450" s="255"/>
      <c r="R450" s="74"/>
      <c r="S450" s="74"/>
      <c r="T450" s="74"/>
      <c r="U450" s="74"/>
      <c r="V450" s="193"/>
      <c r="W450" s="193">
        <f t="shared" si="12"/>
        <v>0</v>
      </c>
    </row>
    <row r="451" spans="1:23">
      <c r="A451">
        <f t="shared" si="13"/>
        <v>0</v>
      </c>
      <c r="B451" s="250"/>
      <c r="C451" s="269"/>
      <c r="D451" s="250"/>
      <c r="E451" s="269"/>
      <c r="F451" s="252"/>
      <c r="G451" s="252"/>
      <c r="H451" s="142" t="str">
        <f>IFERROR(+VLOOKUP(G451,'šifarnik Pg-Pa'!O$6:Q$22,2,FALSE),"")</f>
        <v/>
      </c>
      <c r="I451" s="137" t="str">
        <f>IFERROR(+VLOOKUP($G451,'šifarnik Pg-Pa'!$O$6:$Q$22,3,FALSE),"")</f>
        <v/>
      </c>
      <c r="J451" s="252"/>
      <c r="K451" s="79" t="str">
        <f>IFERROR(+VLOOKUP(J451,'šifarnik Pg-Pa'!O$28:P$150,2,FALSE),"")</f>
        <v/>
      </c>
      <c r="L451" s="256"/>
      <c r="M451" s="257"/>
      <c r="N451" s="284"/>
      <c r="O451" s="297"/>
      <c r="P451" s="255"/>
      <c r="Q451" s="255"/>
      <c r="R451" s="74"/>
      <c r="S451" s="74"/>
      <c r="T451" s="74"/>
      <c r="U451" s="74"/>
      <c r="V451" s="193"/>
      <c r="W451" s="193">
        <f t="shared" si="12"/>
        <v>0</v>
      </c>
    </row>
    <row r="452" spans="1:23">
      <c r="A452">
        <f t="shared" si="13"/>
        <v>0</v>
      </c>
      <c r="B452" s="250"/>
      <c r="C452" s="269"/>
      <c r="D452" s="250"/>
      <c r="E452" s="269"/>
      <c r="F452" s="252"/>
      <c r="G452" s="252"/>
      <c r="H452" s="142" t="str">
        <f>IFERROR(+VLOOKUP(G452,'šifarnik Pg-Pa'!O$6:Q$22,2,FALSE),"")</f>
        <v/>
      </c>
      <c r="I452" s="137" t="str">
        <f>IFERROR(+VLOOKUP($G452,'šifarnik Pg-Pa'!$O$6:$Q$22,3,FALSE),"")</f>
        <v/>
      </c>
      <c r="J452" s="252"/>
      <c r="K452" s="79" t="str">
        <f>IFERROR(+VLOOKUP(J452,'šifarnik Pg-Pa'!O$28:P$150,2,FALSE),"")</f>
        <v/>
      </c>
      <c r="L452" s="256"/>
      <c r="M452" s="257"/>
      <c r="N452" s="284"/>
      <c r="O452" s="297"/>
      <c r="P452" s="255"/>
      <c r="Q452" s="255"/>
      <c r="R452" s="74"/>
      <c r="S452" s="74"/>
      <c r="T452" s="74"/>
      <c r="U452" s="74"/>
      <c r="V452" s="193"/>
      <c r="W452" s="193">
        <f t="shared" si="12"/>
        <v>0</v>
      </c>
    </row>
    <row r="453" spans="1:23">
      <c r="A453">
        <f t="shared" si="13"/>
        <v>0</v>
      </c>
      <c r="B453" s="250"/>
      <c r="C453" s="269"/>
      <c r="D453" s="250"/>
      <c r="E453" s="269"/>
      <c r="F453" s="252"/>
      <c r="G453" s="252"/>
      <c r="H453" s="142" t="str">
        <f>IFERROR(+VLOOKUP(G453,'šifarnik Pg-Pa'!O$6:Q$22,2,FALSE),"")</f>
        <v/>
      </c>
      <c r="I453" s="137" t="str">
        <f>IFERROR(+VLOOKUP($G453,'šifarnik Pg-Pa'!$O$6:$Q$22,3,FALSE),"")</f>
        <v/>
      </c>
      <c r="J453" s="252"/>
      <c r="K453" s="79" t="str">
        <f>IFERROR(+VLOOKUP(J453,'šifarnik Pg-Pa'!O$28:P$150,2,FALSE),"")</f>
        <v/>
      </c>
      <c r="L453" s="256"/>
      <c r="M453" s="257"/>
      <c r="N453" s="284"/>
      <c r="O453" s="297"/>
      <c r="P453" s="255"/>
      <c r="Q453" s="255"/>
      <c r="R453" s="74"/>
      <c r="S453" s="74"/>
      <c r="T453" s="74"/>
      <c r="U453" s="74"/>
      <c r="V453" s="193"/>
      <c r="W453" s="193">
        <f t="shared" si="12"/>
        <v>0</v>
      </c>
    </row>
    <row r="454" spans="1:23">
      <c r="A454">
        <f t="shared" si="13"/>
        <v>0</v>
      </c>
      <c r="B454" s="250"/>
      <c r="C454" s="269"/>
      <c r="D454" s="250"/>
      <c r="E454" s="269"/>
      <c r="F454" s="252"/>
      <c r="G454" s="252"/>
      <c r="H454" s="142" t="str">
        <f>IFERROR(+VLOOKUP(G454,'šifarnik Pg-Pa'!O$6:Q$22,2,FALSE),"")</f>
        <v/>
      </c>
      <c r="I454" s="137" t="str">
        <f>IFERROR(+VLOOKUP($G454,'šifarnik Pg-Pa'!$O$6:$Q$22,3,FALSE),"")</f>
        <v/>
      </c>
      <c r="J454" s="252"/>
      <c r="K454" s="79" t="str">
        <f>IFERROR(+VLOOKUP(J454,'šifarnik Pg-Pa'!O$28:P$150,2,FALSE),"")</f>
        <v/>
      </c>
      <c r="L454" s="256"/>
      <c r="M454" s="257"/>
      <c r="N454" s="284"/>
      <c r="O454" s="297"/>
      <c r="P454" s="255"/>
      <c r="Q454" s="255"/>
      <c r="R454" s="74"/>
      <c r="S454" s="74"/>
      <c r="T454" s="74"/>
      <c r="U454" s="74"/>
      <c r="V454" s="193"/>
      <c r="W454" s="193">
        <f t="shared" si="12"/>
        <v>0</v>
      </c>
    </row>
    <row r="455" spans="1:23">
      <c r="A455">
        <f t="shared" si="13"/>
        <v>0</v>
      </c>
      <c r="B455" s="250"/>
      <c r="C455" s="269"/>
      <c r="D455" s="250"/>
      <c r="E455" s="269"/>
      <c r="F455" s="252"/>
      <c r="G455" s="252"/>
      <c r="H455" s="142" t="str">
        <f>IFERROR(+VLOOKUP(G455,'šifarnik Pg-Pa'!O$6:Q$22,2,FALSE),"")</f>
        <v/>
      </c>
      <c r="I455" s="137" t="str">
        <f>IFERROR(+VLOOKUP($G455,'šifarnik Pg-Pa'!$O$6:$Q$22,3,FALSE),"")</f>
        <v/>
      </c>
      <c r="J455" s="252"/>
      <c r="K455" s="79" t="str">
        <f>IFERROR(+VLOOKUP(J455,'šifarnik Pg-Pa'!O$28:P$150,2,FALSE),"")</f>
        <v/>
      </c>
      <c r="L455" s="256"/>
      <c r="M455" s="257"/>
      <c r="N455" s="284"/>
      <c r="O455" s="297"/>
      <c r="P455" s="255"/>
      <c r="Q455" s="255"/>
      <c r="R455" s="74"/>
      <c r="S455" s="74"/>
      <c r="T455" s="74"/>
      <c r="U455" s="74"/>
      <c r="V455" s="193"/>
      <c r="W455" s="193">
        <f t="shared" si="12"/>
        <v>0</v>
      </c>
    </row>
    <row r="456" spans="1:23">
      <c r="A456">
        <f t="shared" si="13"/>
        <v>0</v>
      </c>
      <c r="B456" s="250"/>
      <c r="C456" s="269"/>
      <c r="D456" s="250"/>
      <c r="E456" s="269"/>
      <c r="F456" s="252"/>
      <c r="G456" s="252"/>
      <c r="H456" s="142" t="str">
        <f>IFERROR(+VLOOKUP(G456,'šifarnik Pg-Pa'!O$6:Q$22,2,FALSE),"")</f>
        <v/>
      </c>
      <c r="I456" s="137" t="str">
        <f>IFERROR(+VLOOKUP($G456,'šifarnik Pg-Pa'!$O$6:$Q$22,3,FALSE),"")</f>
        <v/>
      </c>
      <c r="J456" s="252"/>
      <c r="K456" s="79" t="str">
        <f>IFERROR(+VLOOKUP(J456,'šifarnik Pg-Pa'!O$28:P$150,2,FALSE),"")</f>
        <v/>
      </c>
      <c r="L456" s="256"/>
      <c r="M456" s="257"/>
      <c r="N456" s="284"/>
      <c r="O456" s="297"/>
      <c r="P456" s="255"/>
      <c r="Q456" s="255"/>
      <c r="R456" s="74"/>
      <c r="S456" s="74"/>
      <c r="T456" s="74"/>
      <c r="U456" s="74"/>
      <c r="V456" s="193"/>
      <c r="W456" s="193">
        <f t="shared" si="12"/>
        <v>0</v>
      </c>
    </row>
    <row r="457" spans="1:23">
      <c r="A457">
        <f t="shared" si="13"/>
        <v>0</v>
      </c>
      <c r="B457" s="250"/>
      <c r="C457" s="269"/>
      <c r="D457" s="250"/>
      <c r="E457" s="269"/>
      <c r="F457" s="252"/>
      <c r="G457" s="252"/>
      <c r="H457" s="142" t="str">
        <f>IFERROR(+VLOOKUP(G457,'šifarnik Pg-Pa'!O$6:Q$22,2,FALSE),"")</f>
        <v/>
      </c>
      <c r="I457" s="137" t="str">
        <f>IFERROR(+VLOOKUP($G457,'šifarnik Pg-Pa'!$O$6:$Q$22,3,FALSE),"")</f>
        <v/>
      </c>
      <c r="J457" s="252"/>
      <c r="K457" s="79" t="str">
        <f>IFERROR(+VLOOKUP(J457,'šifarnik Pg-Pa'!O$28:P$150,2,FALSE),"")</f>
        <v/>
      </c>
      <c r="L457" s="256"/>
      <c r="M457" s="257"/>
      <c r="N457" s="284"/>
      <c r="O457" s="297"/>
      <c r="P457" s="255"/>
      <c r="Q457" s="255"/>
      <c r="R457" s="74"/>
      <c r="S457" s="74"/>
      <c r="T457" s="74"/>
      <c r="U457" s="74"/>
      <c r="V457" s="193"/>
      <c r="W457" s="193">
        <f t="shared" ref="W457:W520" si="14">+LEN(O457)</f>
        <v>0</v>
      </c>
    </row>
    <row r="458" spans="1:23">
      <c r="A458">
        <f t="shared" ref="A458:A521" si="15">+IF(O458&gt;0,+A457+1,0)</f>
        <v>0</v>
      </c>
      <c r="B458" s="250"/>
      <c r="C458" s="269"/>
      <c r="D458" s="250"/>
      <c r="E458" s="269"/>
      <c r="F458" s="252"/>
      <c r="G458" s="252"/>
      <c r="H458" s="142" t="str">
        <f>IFERROR(+VLOOKUP(G458,'šifarnik Pg-Pa'!O$6:Q$22,2,FALSE),"")</f>
        <v/>
      </c>
      <c r="I458" s="137" t="str">
        <f>IFERROR(+VLOOKUP($G458,'šifarnik Pg-Pa'!$O$6:$Q$22,3,FALSE),"")</f>
        <v/>
      </c>
      <c r="J458" s="252"/>
      <c r="K458" s="79" t="str">
        <f>IFERROR(+VLOOKUP(J458,'šifarnik Pg-Pa'!O$28:P$150,2,FALSE),"")</f>
        <v/>
      </c>
      <c r="L458" s="256"/>
      <c r="M458" s="257"/>
      <c r="N458" s="284"/>
      <c r="O458" s="297"/>
      <c r="P458" s="255"/>
      <c r="Q458" s="255"/>
      <c r="R458" s="74"/>
      <c r="S458" s="74"/>
      <c r="T458" s="74"/>
      <c r="U458" s="74"/>
      <c r="V458" s="193"/>
      <c r="W458" s="193">
        <f t="shared" si="14"/>
        <v>0</v>
      </c>
    </row>
    <row r="459" spans="1:23">
      <c r="A459">
        <f t="shared" si="15"/>
        <v>0</v>
      </c>
      <c r="B459" s="250"/>
      <c r="C459" s="269"/>
      <c r="D459" s="250"/>
      <c r="E459" s="269"/>
      <c r="F459" s="252"/>
      <c r="G459" s="252"/>
      <c r="H459" s="142" t="str">
        <f>IFERROR(+VLOOKUP(G459,'šifarnik Pg-Pa'!O$6:Q$22,2,FALSE),"")</f>
        <v/>
      </c>
      <c r="I459" s="137" t="str">
        <f>IFERROR(+VLOOKUP($G459,'šifarnik Pg-Pa'!$O$6:$Q$22,3,FALSE),"")</f>
        <v/>
      </c>
      <c r="J459" s="252"/>
      <c r="K459" s="79" t="str">
        <f>IFERROR(+VLOOKUP(J459,'šifarnik Pg-Pa'!O$28:P$150,2,FALSE),"")</f>
        <v/>
      </c>
      <c r="L459" s="256"/>
      <c r="M459" s="257"/>
      <c r="N459" s="284"/>
      <c r="O459" s="297"/>
      <c r="P459" s="255"/>
      <c r="Q459" s="255"/>
      <c r="R459" s="74"/>
      <c r="S459" s="74"/>
      <c r="T459" s="74"/>
      <c r="U459" s="74"/>
      <c r="V459" s="193"/>
      <c r="W459" s="193">
        <f t="shared" si="14"/>
        <v>0</v>
      </c>
    </row>
    <row r="460" spans="1:23">
      <c r="A460">
        <f t="shared" si="15"/>
        <v>0</v>
      </c>
      <c r="B460" s="250"/>
      <c r="C460" s="269"/>
      <c r="D460" s="250"/>
      <c r="E460" s="269"/>
      <c r="F460" s="252"/>
      <c r="G460" s="252"/>
      <c r="H460" s="142" t="str">
        <f>IFERROR(+VLOOKUP(G460,'šifarnik Pg-Pa'!O$6:Q$22,2,FALSE),"")</f>
        <v/>
      </c>
      <c r="I460" s="137" t="str">
        <f>IFERROR(+VLOOKUP($G460,'šifarnik Pg-Pa'!$O$6:$Q$22,3,FALSE),"")</f>
        <v/>
      </c>
      <c r="J460" s="252"/>
      <c r="K460" s="79" t="str">
        <f>IFERROR(+VLOOKUP(J460,'šifarnik Pg-Pa'!O$28:P$150,2,FALSE),"")</f>
        <v/>
      </c>
      <c r="L460" s="256"/>
      <c r="M460" s="257"/>
      <c r="N460" s="284"/>
      <c r="O460" s="297"/>
      <c r="P460" s="255"/>
      <c r="Q460" s="255"/>
      <c r="R460" s="74"/>
      <c r="S460" s="74"/>
      <c r="T460" s="74"/>
      <c r="U460" s="74"/>
      <c r="V460" s="193"/>
      <c r="W460" s="193">
        <f t="shared" si="14"/>
        <v>0</v>
      </c>
    </row>
    <row r="461" spans="1:23">
      <c r="A461">
        <f t="shared" si="15"/>
        <v>0</v>
      </c>
      <c r="B461" s="250"/>
      <c r="C461" s="269"/>
      <c r="D461" s="250"/>
      <c r="E461" s="269"/>
      <c r="F461" s="252"/>
      <c r="G461" s="252"/>
      <c r="H461" s="142" t="str">
        <f>IFERROR(+VLOOKUP(G461,'šifarnik Pg-Pa'!O$6:Q$22,2,FALSE),"")</f>
        <v/>
      </c>
      <c r="I461" s="137" t="str">
        <f>IFERROR(+VLOOKUP($G461,'šifarnik Pg-Pa'!$O$6:$Q$22,3,FALSE),"")</f>
        <v/>
      </c>
      <c r="J461" s="252"/>
      <c r="K461" s="79" t="str">
        <f>IFERROR(+VLOOKUP(J461,'šifarnik Pg-Pa'!O$28:P$150,2,FALSE),"")</f>
        <v/>
      </c>
      <c r="L461" s="256"/>
      <c r="M461" s="257"/>
      <c r="N461" s="284"/>
      <c r="O461" s="297"/>
      <c r="P461" s="255"/>
      <c r="Q461" s="255"/>
      <c r="R461" s="74"/>
      <c r="S461" s="74"/>
      <c r="T461" s="74"/>
      <c r="U461" s="74"/>
      <c r="V461" s="193"/>
      <c r="W461" s="193">
        <f t="shared" si="14"/>
        <v>0</v>
      </c>
    </row>
    <row r="462" spans="1:23">
      <c r="A462">
        <f t="shared" si="15"/>
        <v>0</v>
      </c>
      <c r="B462" s="250"/>
      <c r="C462" s="269"/>
      <c r="D462" s="250"/>
      <c r="E462" s="269"/>
      <c r="F462" s="252"/>
      <c r="G462" s="252"/>
      <c r="H462" s="142" t="str">
        <f>IFERROR(+VLOOKUP(G462,'šifarnik Pg-Pa'!O$6:Q$22,2,FALSE),"")</f>
        <v/>
      </c>
      <c r="I462" s="137" t="str">
        <f>IFERROR(+VLOOKUP($G462,'šifarnik Pg-Pa'!$O$6:$Q$22,3,FALSE),"")</f>
        <v/>
      </c>
      <c r="J462" s="252"/>
      <c r="K462" s="79" t="str">
        <f>IFERROR(+VLOOKUP(J462,'šifarnik Pg-Pa'!O$28:P$150,2,FALSE),"")</f>
        <v/>
      </c>
      <c r="L462" s="256"/>
      <c r="M462" s="257"/>
      <c r="N462" s="284"/>
      <c r="O462" s="297"/>
      <c r="P462" s="255"/>
      <c r="Q462" s="255"/>
      <c r="R462" s="74"/>
      <c r="S462" s="74"/>
      <c r="T462" s="74"/>
      <c r="U462" s="74"/>
      <c r="V462" s="193"/>
      <c r="W462" s="193">
        <f t="shared" si="14"/>
        <v>0</v>
      </c>
    </row>
    <row r="463" spans="1:23">
      <c r="A463">
        <f t="shared" si="15"/>
        <v>0</v>
      </c>
      <c r="B463" s="250"/>
      <c r="C463" s="269"/>
      <c r="D463" s="250"/>
      <c r="E463" s="269"/>
      <c r="F463" s="252"/>
      <c r="G463" s="252"/>
      <c r="H463" s="142" t="str">
        <f>IFERROR(+VLOOKUP(G463,'šifarnik Pg-Pa'!O$6:Q$22,2,FALSE),"")</f>
        <v/>
      </c>
      <c r="I463" s="137" t="str">
        <f>IFERROR(+VLOOKUP($G463,'šifarnik Pg-Pa'!$O$6:$Q$22,3,FALSE),"")</f>
        <v/>
      </c>
      <c r="J463" s="252"/>
      <c r="K463" s="79" t="str">
        <f>IFERROR(+VLOOKUP(J463,'šifarnik Pg-Pa'!O$28:P$150,2,FALSE),"")</f>
        <v/>
      </c>
      <c r="L463" s="256"/>
      <c r="M463" s="257"/>
      <c r="N463" s="284"/>
      <c r="O463" s="297"/>
      <c r="P463" s="255"/>
      <c r="Q463" s="255"/>
      <c r="R463" s="74"/>
      <c r="S463" s="74"/>
      <c r="T463" s="74"/>
      <c r="U463" s="74"/>
      <c r="V463" s="193"/>
      <c r="W463" s="193">
        <f t="shared" si="14"/>
        <v>0</v>
      </c>
    </row>
    <row r="464" spans="1:23">
      <c r="A464">
        <f t="shared" si="15"/>
        <v>0</v>
      </c>
      <c r="B464" s="250"/>
      <c r="C464" s="269"/>
      <c r="D464" s="250"/>
      <c r="E464" s="269"/>
      <c r="F464" s="252"/>
      <c r="G464" s="252"/>
      <c r="H464" s="142" t="str">
        <f>IFERROR(+VLOOKUP(G464,'šifarnik Pg-Pa'!O$6:Q$22,2,FALSE),"")</f>
        <v/>
      </c>
      <c r="I464" s="137" t="str">
        <f>IFERROR(+VLOOKUP($G464,'šifarnik Pg-Pa'!$O$6:$Q$22,3,FALSE),"")</f>
        <v/>
      </c>
      <c r="J464" s="252"/>
      <c r="K464" s="79" t="str">
        <f>IFERROR(+VLOOKUP(J464,'šifarnik Pg-Pa'!O$28:P$150,2,FALSE),"")</f>
        <v/>
      </c>
      <c r="L464" s="256"/>
      <c r="M464" s="257"/>
      <c r="N464" s="284"/>
      <c r="O464" s="297"/>
      <c r="P464" s="255"/>
      <c r="Q464" s="255"/>
      <c r="R464" s="74"/>
      <c r="S464" s="74"/>
      <c r="T464" s="74"/>
      <c r="U464" s="74"/>
      <c r="V464" s="193"/>
      <c r="W464" s="193">
        <f t="shared" si="14"/>
        <v>0</v>
      </c>
    </row>
    <row r="465" spans="1:23">
      <c r="A465">
        <f t="shared" si="15"/>
        <v>0</v>
      </c>
      <c r="B465" s="250"/>
      <c r="C465" s="269"/>
      <c r="D465" s="250"/>
      <c r="E465" s="269"/>
      <c r="F465" s="252"/>
      <c r="G465" s="252"/>
      <c r="H465" s="142" t="str">
        <f>IFERROR(+VLOOKUP(G465,'šifarnik Pg-Pa'!O$6:Q$22,2,FALSE),"")</f>
        <v/>
      </c>
      <c r="I465" s="137" t="str">
        <f>IFERROR(+VLOOKUP($G465,'šifarnik Pg-Pa'!$O$6:$Q$22,3,FALSE),"")</f>
        <v/>
      </c>
      <c r="J465" s="252"/>
      <c r="K465" s="79" t="str">
        <f>IFERROR(+VLOOKUP(J465,'šifarnik Pg-Pa'!O$28:P$150,2,FALSE),"")</f>
        <v/>
      </c>
      <c r="L465" s="256"/>
      <c r="M465" s="257"/>
      <c r="N465" s="284"/>
      <c r="O465" s="297"/>
      <c r="P465" s="255"/>
      <c r="Q465" s="255"/>
      <c r="R465" s="74"/>
      <c r="S465" s="74"/>
      <c r="T465" s="74"/>
      <c r="U465" s="74"/>
      <c r="V465" s="193"/>
      <c r="W465" s="193">
        <f t="shared" si="14"/>
        <v>0</v>
      </c>
    </row>
    <row r="466" spans="1:23">
      <c r="A466">
        <f t="shared" si="15"/>
        <v>0</v>
      </c>
      <c r="B466" s="250"/>
      <c r="C466" s="269"/>
      <c r="D466" s="250"/>
      <c r="E466" s="269"/>
      <c r="F466" s="252"/>
      <c r="G466" s="252"/>
      <c r="H466" s="142" t="str">
        <f>IFERROR(+VLOOKUP(G466,'šifarnik Pg-Pa'!O$6:Q$22,2,FALSE),"")</f>
        <v/>
      </c>
      <c r="I466" s="137" t="str">
        <f>IFERROR(+VLOOKUP($G466,'šifarnik Pg-Pa'!$O$6:$Q$22,3,FALSE),"")</f>
        <v/>
      </c>
      <c r="J466" s="252"/>
      <c r="K466" s="79" t="str">
        <f>IFERROR(+VLOOKUP(J466,'šifarnik Pg-Pa'!O$28:P$150,2,FALSE),"")</f>
        <v/>
      </c>
      <c r="L466" s="256"/>
      <c r="M466" s="257"/>
      <c r="N466" s="284"/>
      <c r="O466" s="297"/>
      <c r="P466" s="255"/>
      <c r="Q466" s="255"/>
      <c r="R466" s="74"/>
      <c r="S466" s="74"/>
      <c r="T466" s="74"/>
      <c r="U466" s="74"/>
      <c r="V466" s="193"/>
      <c r="W466" s="193">
        <f t="shared" si="14"/>
        <v>0</v>
      </c>
    </row>
    <row r="467" spans="1:23">
      <c r="A467">
        <f t="shared" si="15"/>
        <v>0</v>
      </c>
      <c r="B467" s="250"/>
      <c r="C467" s="269"/>
      <c r="D467" s="250"/>
      <c r="E467" s="269"/>
      <c r="F467" s="252"/>
      <c r="G467" s="252"/>
      <c r="H467" s="142" t="str">
        <f>IFERROR(+VLOOKUP(G467,'šifarnik Pg-Pa'!O$6:Q$22,2,FALSE),"")</f>
        <v/>
      </c>
      <c r="I467" s="137" t="str">
        <f>IFERROR(+VLOOKUP($G467,'šifarnik Pg-Pa'!$O$6:$Q$22,3,FALSE),"")</f>
        <v/>
      </c>
      <c r="J467" s="252"/>
      <c r="K467" s="79" t="str">
        <f>IFERROR(+VLOOKUP(J467,'šifarnik Pg-Pa'!O$28:P$150,2,FALSE),"")</f>
        <v/>
      </c>
      <c r="L467" s="256"/>
      <c r="M467" s="257"/>
      <c r="N467" s="284"/>
      <c r="O467" s="297"/>
      <c r="P467" s="255"/>
      <c r="Q467" s="255"/>
      <c r="R467" s="74"/>
      <c r="S467" s="74"/>
      <c r="T467" s="74"/>
      <c r="U467" s="74"/>
      <c r="V467" s="193"/>
      <c r="W467" s="193">
        <f t="shared" si="14"/>
        <v>0</v>
      </c>
    </row>
    <row r="468" spans="1:23">
      <c r="A468">
        <f t="shared" si="15"/>
        <v>0</v>
      </c>
      <c r="B468" s="250"/>
      <c r="C468" s="269"/>
      <c r="D468" s="250"/>
      <c r="E468" s="269"/>
      <c r="F468" s="252"/>
      <c r="G468" s="252"/>
      <c r="H468" s="142" t="str">
        <f>IFERROR(+VLOOKUP(G468,'šifarnik Pg-Pa'!O$6:Q$22,2,FALSE),"")</f>
        <v/>
      </c>
      <c r="I468" s="137" t="str">
        <f>IFERROR(+VLOOKUP($G468,'šifarnik Pg-Pa'!$O$6:$Q$22,3,FALSE),"")</f>
        <v/>
      </c>
      <c r="J468" s="252"/>
      <c r="K468" s="79" t="str">
        <f>IFERROR(+VLOOKUP(J468,'šifarnik Pg-Pa'!O$28:P$150,2,FALSE),"")</f>
        <v/>
      </c>
      <c r="L468" s="256"/>
      <c r="M468" s="257"/>
      <c r="N468" s="284"/>
      <c r="O468" s="297"/>
      <c r="P468" s="255"/>
      <c r="Q468" s="255"/>
      <c r="R468" s="74"/>
      <c r="S468" s="74"/>
      <c r="T468" s="74"/>
      <c r="U468" s="74"/>
      <c r="V468" s="193"/>
      <c r="W468" s="193">
        <f t="shared" si="14"/>
        <v>0</v>
      </c>
    </row>
    <row r="469" spans="1:23">
      <c r="A469">
        <f t="shared" si="15"/>
        <v>0</v>
      </c>
      <c r="B469" s="250"/>
      <c r="C469" s="269"/>
      <c r="D469" s="250"/>
      <c r="E469" s="269"/>
      <c r="F469" s="252"/>
      <c r="G469" s="252"/>
      <c r="H469" s="142" t="str">
        <f>IFERROR(+VLOOKUP(G469,'šifarnik Pg-Pa'!O$6:Q$22,2,FALSE),"")</f>
        <v/>
      </c>
      <c r="I469" s="137" t="str">
        <f>IFERROR(+VLOOKUP($G469,'šifarnik Pg-Pa'!$O$6:$Q$22,3,FALSE),"")</f>
        <v/>
      </c>
      <c r="J469" s="252"/>
      <c r="K469" s="79" t="str">
        <f>IFERROR(+VLOOKUP(J469,'šifarnik Pg-Pa'!O$28:P$150,2,FALSE),"")</f>
        <v/>
      </c>
      <c r="L469" s="256"/>
      <c r="M469" s="257"/>
      <c r="N469" s="284"/>
      <c r="O469" s="297"/>
      <c r="P469" s="255"/>
      <c r="Q469" s="255"/>
      <c r="R469" s="74"/>
      <c r="S469" s="74"/>
      <c r="T469" s="74"/>
      <c r="U469" s="74"/>
      <c r="V469" s="193"/>
      <c r="W469" s="193">
        <f t="shared" si="14"/>
        <v>0</v>
      </c>
    </row>
    <row r="470" spans="1:23">
      <c r="A470">
        <f t="shared" si="15"/>
        <v>0</v>
      </c>
      <c r="B470" s="250"/>
      <c r="C470" s="269"/>
      <c r="D470" s="250"/>
      <c r="E470" s="269"/>
      <c r="F470" s="252"/>
      <c r="G470" s="252"/>
      <c r="H470" s="142" t="str">
        <f>IFERROR(+VLOOKUP(G470,'šifarnik Pg-Pa'!O$6:Q$22,2,FALSE),"")</f>
        <v/>
      </c>
      <c r="I470" s="137" t="str">
        <f>IFERROR(+VLOOKUP($G470,'šifarnik Pg-Pa'!$O$6:$Q$22,3,FALSE),"")</f>
        <v/>
      </c>
      <c r="J470" s="252"/>
      <c r="K470" s="79" t="str">
        <f>IFERROR(+VLOOKUP(J470,'šifarnik Pg-Pa'!O$28:P$150,2,FALSE),"")</f>
        <v/>
      </c>
      <c r="L470" s="256"/>
      <c r="M470" s="257"/>
      <c r="N470" s="284"/>
      <c r="O470" s="297"/>
      <c r="P470" s="255"/>
      <c r="Q470" s="255"/>
      <c r="R470" s="74"/>
      <c r="S470" s="74"/>
      <c r="T470" s="74"/>
      <c r="U470" s="74"/>
      <c r="V470" s="193"/>
      <c r="W470" s="193">
        <f t="shared" si="14"/>
        <v>0</v>
      </c>
    </row>
    <row r="471" spans="1:23">
      <c r="A471">
        <f t="shared" si="15"/>
        <v>0</v>
      </c>
      <c r="B471" s="250"/>
      <c r="C471" s="269"/>
      <c r="D471" s="250"/>
      <c r="E471" s="269"/>
      <c r="F471" s="252"/>
      <c r="G471" s="252"/>
      <c r="H471" s="142" t="str">
        <f>IFERROR(+VLOOKUP(G471,'šifarnik Pg-Pa'!O$6:Q$22,2,FALSE),"")</f>
        <v/>
      </c>
      <c r="I471" s="137" t="str">
        <f>IFERROR(+VLOOKUP($G471,'šifarnik Pg-Pa'!$O$6:$Q$22,3,FALSE),"")</f>
        <v/>
      </c>
      <c r="J471" s="252"/>
      <c r="K471" s="79" t="str">
        <f>IFERROR(+VLOOKUP(J471,'šifarnik Pg-Pa'!O$28:P$150,2,FALSE),"")</f>
        <v/>
      </c>
      <c r="L471" s="256"/>
      <c r="M471" s="257"/>
      <c r="N471" s="284"/>
      <c r="O471" s="297"/>
      <c r="P471" s="255"/>
      <c r="Q471" s="255"/>
      <c r="R471" s="74"/>
      <c r="S471" s="74"/>
      <c r="T471" s="74"/>
      <c r="U471" s="74"/>
      <c r="V471" s="193"/>
      <c r="W471" s="193">
        <f t="shared" si="14"/>
        <v>0</v>
      </c>
    </row>
    <row r="472" spans="1:23">
      <c r="A472">
        <f t="shared" si="15"/>
        <v>0</v>
      </c>
      <c r="B472" s="250"/>
      <c r="C472" s="269"/>
      <c r="D472" s="250"/>
      <c r="E472" s="269"/>
      <c r="F472" s="252"/>
      <c r="G472" s="252"/>
      <c r="H472" s="142" t="str">
        <f>IFERROR(+VLOOKUP(G472,'šifarnik Pg-Pa'!O$6:Q$22,2,FALSE),"")</f>
        <v/>
      </c>
      <c r="I472" s="137" t="str">
        <f>IFERROR(+VLOOKUP($G472,'šifarnik Pg-Pa'!$O$6:$Q$22,3,FALSE),"")</f>
        <v/>
      </c>
      <c r="J472" s="252"/>
      <c r="K472" s="79" t="str">
        <f>IFERROR(+VLOOKUP(J472,'šifarnik Pg-Pa'!O$28:P$150,2,FALSE),"")</f>
        <v/>
      </c>
      <c r="L472" s="256"/>
      <c r="M472" s="257"/>
      <c r="N472" s="284"/>
      <c r="O472" s="297"/>
      <c r="P472" s="255"/>
      <c r="Q472" s="255"/>
      <c r="R472" s="74"/>
      <c r="S472" s="74"/>
      <c r="T472" s="74"/>
      <c r="U472" s="74"/>
      <c r="V472" s="193"/>
      <c r="W472" s="193">
        <f t="shared" si="14"/>
        <v>0</v>
      </c>
    </row>
    <row r="473" spans="1:23">
      <c r="A473">
        <f t="shared" si="15"/>
        <v>0</v>
      </c>
      <c r="B473" s="250"/>
      <c r="C473" s="269"/>
      <c r="D473" s="250"/>
      <c r="E473" s="269"/>
      <c r="F473" s="252"/>
      <c r="G473" s="252"/>
      <c r="H473" s="142" t="str">
        <f>IFERROR(+VLOOKUP(G473,'šifarnik Pg-Pa'!O$6:Q$22,2,FALSE),"")</f>
        <v/>
      </c>
      <c r="I473" s="137" t="str">
        <f>IFERROR(+VLOOKUP($G473,'šifarnik Pg-Pa'!$O$6:$Q$22,3,FALSE),"")</f>
        <v/>
      </c>
      <c r="J473" s="252"/>
      <c r="K473" s="79" t="str">
        <f>IFERROR(+VLOOKUP(J473,'šifarnik Pg-Pa'!O$28:P$150,2,FALSE),"")</f>
        <v/>
      </c>
      <c r="L473" s="256"/>
      <c r="M473" s="257"/>
      <c r="N473" s="284"/>
      <c r="O473" s="297"/>
      <c r="P473" s="255"/>
      <c r="Q473" s="255"/>
      <c r="R473" s="74"/>
      <c r="S473" s="74"/>
      <c r="T473" s="74"/>
      <c r="U473" s="74"/>
      <c r="V473" s="193"/>
      <c r="W473" s="193">
        <f t="shared" si="14"/>
        <v>0</v>
      </c>
    </row>
    <row r="474" spans="1:23">
      <c r="A474">
        <f t="shared" si="15"/>
        <v>0</v>
      </c>
      <c r="B474" s="250"/>
      <c r="C474" s="269"/>
      <c r="D474" s="250"/>
      <c r="E474" s="269"/>
      <c r="F474" s="252"/>
      <c r="G474" s="252"/>
      <c r="H474" s="142" t="str">
        <f>IFERROR(+VLOOKUP(G474,'šifarnik Pg-Pa'!O$6:Q$22,2,FALSE),"")</f>
        <v/>
      </c>
      <c r="I474" s="137" t="str">
        <f>IFERROR(+VLOOKUP($G474,'šifarnik Pg-Pa'!$O$6:$Q$22,3,FALSE),"")</f>
        <v/>
      </c>
      <c r="J474" s="252"/>
      <c r="K474" s="79" t="str">
        <f>IFERROR(+VLOOKUP(J474,'šifarnik Pg-Pa'!O$28:P$150,2,FALSE),"")</f>
        <v/>
      </c>
      <c r="L474" s="256"/>
      <c r="M474" s="257"/>
      <c r="N474" s="284"/>
      <c r="O474" s="297"/>
      <c r="P474" s="255"/>
      <c r="Q474" s="255"/>
      <c r="R474" s="74"/>
      <c r="S474" s="74"/>
      <c r="T474" s="74"/>
      <c r="U474" s="74"/>
      <c r="V474" s="193"/>
      <c r="W474" s="193">
        <f t="shared" si="14"/>
        <v>0</v>
      </c>
    </row>
    <row r="475" spans="1:23">
      <c r="A475">
        <f t="shared" si="15"/>
        <v>0</v>
      </c>
      <c r="B475" s="250"/>
      <c r="C475" s="269"/>
      <c r="D475" s="250"/>
      <c r="E475" s="269"/>
      <c r="F475" s="252"/>
      <c r="G475" s="252"/>
      <c r="H475" s="142" t="str">
        <f>IFERROR(+VLOOKUP(G475,'šifarnik Pg-Pa'!O$6:Q$22,2,FALSE),"")</f>
        <v/>
      </c>
      <c r="I475" s="137" t="str">
        <f>IFERROR(+VLOOKUP($G475,'šifarnik Pg-Pa'!$O$6:$Q$22,3,FALSE),"")</f>
        <v/>
      </c>
      <c r="J475" s="252"/>
      <c r="K475" s="79" t="str">
        <f>IFERROR(+VLOOKUP(J475,'šifarnik Pg-Pa'!O$28:P$150,2,FALSE),"")</f>
        <v/>
      </c>
      <c r="L475" s="256"/>
      <c r="M475" s="257"/>
      <c r="N475" s="284"/>
      <c r="O475" s="297"/>
      <c r="P475" s="255"/>
      <c r="Q475" s="255"/>
      <c r="R475" s="74"/>
      <c r="S475" s="74"/>
      <c r="T475" s="74"/>
      <c r="U475" s="74"/>
      <c r="V475" s="193"/>
      <c r="W475" s="193">
        <f t="shared" si="14"/>
        <v>0</v>
      </c>
    </row>
    <row r="476" spans="1:23">
      <c r="A476">
        <f t="shared" si="15"/>
        <v>0</v>
      </c>
      <c r="B476" s="250"/>
      <c r="C476" s="269"/>
      <c r="D476" s="250"/>
      <c r="E476" s="269"/>
      <c r="F476" s="252"/>
      <c r="G476" s="252"/>
      <c r="H476" s="142" t="str">
        <f>IFERROR(+VLOOKUP(G476,'šifarnik Pg-Pa'!O$6:Q$22,2,FALSE),"")</f>
        <v/>
      </c>
      <c r="I476" s="137" t="str">
        <f>IFERROR(+VLOOKUP($G476,'šifarnik Pg-Pa'!$O$6:$Q$22,3,FALSE),"")</f>
        <v/>
      </c>
      <c r="J476" s="252"/>
      <c r="K476" s="79" t="str">
        <f>IFERROR(+VLOOKUP(J476,'šifarnik Pg-Pa'!O$28:P$150,2,FALSE),"")</f>
        <v/>
      </c>
      <c r="L476" s="256"/>
      <c r="M476" s="257"/>
      <c r="N476" s="284"/>
      <c r="O476" s="297"/>
      <c r="P476" s="255"/>
      <c r="Q476" s="255"/>
      <c r="R476" s="74"/>
      <c r="S476" s="74"/>
      <c r="T476" s="74"/>
      <c r="U476" s="74"/>
      <c r="V476" s="193"/>
      <c r="W476" s="193">
        <f t="shared" si="14"/>
        <v>0</v>
      </c>
    </row>
    <row r="477" spans="1:23">
      <c r="A477">
        <f t="shared" si="15"/>
        <v>0</v>
      </c>
      <c r="B477" s="250"/>
      <c r="C477" s="269"/>
      <c r="D477" s="250"/>
      <c r="E477" s="269"/>
      <c r="F477" s="252"/>
      <c r="G477" s="252"/>
      <c r="H477" s="142" t="str">
        <f>IFERROR(+VLOOKUP(G477,'šifarnik Pg-Pa'!O$6:Q$22,2,FALSE),"")</f>
        <v/>
      </c>
      <c r="I477" s="137" t="str">
        <f>IFERROR(+VLOOKUP($G477,'šifarnik Pg-Pa'!$O$6:$Q$22,3,FALSE),"")</f>
        <v/>
      </c>
      <c r="J477" s="252"/>
      <c r="K477" s="79" t="str">
        <f>IFERROR(+VLOOKUP(J477,'šifarnik Pg-Pa'!O$28:P$150,2,FALSE),"")</f>
        <v/>
      </c>
      <c r="L477" s="256"/>
      <c r="M477" s="257"/>
      <c r="N477" s="284"/>
      <c r="O477" s="297"/>
      <c r="P477" s="255"/>
      <c r="Q477" s="255"/>
      <c r="R477" s="74"/>
      <c r="S477" s="74"/>
      <c r="T477" s="74"/>
      <c r="U477" s="74"/>
      <c r="V477" s="193"/>
      <c r="W477" s="193">
        <f t="shared" si="14"/>
        <v>0</v>
      </c>
    </row>
    <row r="478" spans="1:23">
      <c r="A478">
        <f t="shared" si="15"/>
        <v>0</v>
      </c>
      <c r="B478" s="250"/>
      <c r="C478" s="269"/>
      <c r="D478" s="250"/>
      <c r="E478" s="269"/>
      <c r="F478" s="252"/>
      <c r="G478" s="252"/>
      <c r="H478" s="142" t="str">
        <f>IFERROR(+VLOOKUP(G478,'šifarnik Pg-Pa'!O$6:Q$22,2,FALSE),"")</f>
        <v/>
      </c>
      <c r="I478" s="137" t="str">
        <f>IFERROR(+VLOOKUP($G478,'šifarnik Pg-Pa'!$O$6:$Q$22,3,FALSE),"")</f>
        <v/>
      </c>
      <c r="J478" s="252"/>
      <c r="K478" s="79" t="str">
        <f>IFERROR(+VLOOKUP(J478,'šifarnik Pg-Pa'!O$28:P$150,2,FALSE),"")</f>
        <v/>
      </c>
      <c r="L478" s="256"/>
      <c r="M478" s="257"/>
      <c r="N478" s="284"/>
      <c r="O478" s="297"/>
      <c r="P478" s="255"/>
      <c r="Q478" s="255"/>
      <c r="R478" s="74"/>
      <c r="S478" s="74"/>
      <c r="T478" s="74"/>
      <c r="U478" s="74"/>
      <c r="V478" s="193"/>
      <c r="W478" s="193">
        <f t="shared" si="14"/>
        <v>0</v>
      </c>
    </row>
    <row r="479" spans="1:23">
      <c r="A479">
        <f t="shared" si="15"/>
        <v>0</v>
      </c>
      <c r="B479" s="250"/>
      <c r="C479" s="269"/>
      <c r="D479" s="250"/>
      <c r="E479" s="269"/>
      <c r="F479" s="252"/>
      <c r="G479" s="252"/>
      <c r="H479" s="142" t="str">
        <f>IFERROR(+VLOOKUP(G479,'šifarnik Pg-Pa'!O$6:Q$22,2,FALSE),"")</f>
        <v/>
      </c>
      <c r="I479" s="137" t="str">
        <f>IFERROR(+VLOOKUP($G479,'šifarnik Pg-Pa'!$O$6:$Q$22,3,FALSE),"")</f>
        <v/>
      </c>
      <c r="J479" s="252"/>
      <c r="K479" s="79" t="str">
        <f>IFERROR(+VLOOKUP(J479,'šifarnik Pg-Pa'!O$28:P$150,2,FALSE),"")</f>
        <v/>
      </c>
      <c r="L479" s="256"/>
      <c r="M479" s="257"/>
      <c r="N479" s="284"/>
      <c r="O479" s="297"/>
      <c r="P479" s="255"/>
      <c r="Q479" s="255"/>
      <c r="R479" s="74"/>
      <c r="S479" s="74"/>
      <c r="T479" s="74"/>
      <c r="U479" s="74"/>
      <c r="V479" s="193"/>
      <c r="W479" s="193">
        <f t="shared" si="14"/>
        <v>0</v>
      </c>
    </row>
    <row r="480" spans="1:23">
      <c r="A480">
        <f t="shared" si="15"/>
        <v>0</v>
      </c>
      <c r="B480" s="250"/>
      <c r="C480" s="269"/>
      <c r="D480" s="250"/>
      <c r="E480" s="269"/>
      <c r="F480" s="252"/>
      <c r="G480" s="252"/>
      <c r="H480" s="142" t="str">
        <f>IFERROR(+VLOOKUP(G480,'šifarnik Pg-Pa'!O$6:Q$22,2,FALSE),"")</f>
        <v/>
      </c>
      <c r="I480" s="137" t="str">
        <f>IFERROR(+VLOOKUP($G480,'šifarnik Pg-Pa'!$O$6:$Q$22,3,FALSE),"")</f>
        <v/>
      </c>
      <c r="J480" s="252"/>
      <c r="K480" s="79" t="str">
        <f>IFERROR(+VLOOKUP(J480,'šifarnik Pg-Pa'!O$28:P$150,2,FALSE),"")</f>
        <v/>
      </c>
      <c r="L480" s="256"/>
      <c r="M480" s="257"/>
      <c r="N480" s="284"/>
      <c r="O480" s="297"/>
      <c r="P480" s="255"/>
      <c r="Q480" s="255"/>
      <c r="R480" s="74"/>
      <c r="S480" s="74"/>
      <c r="T480" s="74"/>
      <c r="U480" s="74"/>
      <c r="V480" s="193"/>
      <c r="W480" s="193">
        <f t="shared" si="14"/>
        <v>0</v>
      </c>
    </row>
    <row r="481" spans="1:23">
      <c r="A481">
        <f t="shared" si="15"/>
        <v>0</v>
      </c>
      <c r="B481" s="250"/>
      <c r="C481" s="269"/>
      <c r="D481" s="250"/>
      <c r="E481" s="269"/>
      <c r="F481" s="252"/>
      <c r="G481" s="252"/>
      <c r="H481" s="142" t="str">
        <f>IFERROR(+VLOOKUP(G481,'šifarnik Pg-Pa'!O$6:Q$22,2,FALSE),"")</f>
        <v/>
      </c>
      <c r="I481" s="137" t="str">
        <f>IFERROR(+VLOOKUP($G481,'šifarnik Pg-Pa'!$O$6:$Q$22,3,FALSE),"")</f>
        <v/>
      </c>
      <c r="J481" s="252"/>
      <c r="K481" s="79" t="str">
        <f>IFERROR(+VLOOKUP(J481,'šifarnik Pg-Pa'!O$28:P$150,2,FALSE),"")</f>
        <v/>
      </c>
      <c r="L481" s="256"/>
      <c r="M481" s="257"/>
      <c r="N481" s="284"/>
      <c r="O481" s="297"/>
      <c r="P481" s="255"/>
      <c r="Q481" s="255"/>
      <c r="R481" s="74"/>
      <c r="S481" s="74"/>
      <c r="T481" s="74"/>
      <c r="U481" s="74"/>
      <c r="V481" s="193"/>
      <c r="W481" s="193">
        <f t="shared" si="14"/>
        <v>0</v>
      </c>
    </row>
    <row r="482" spans="1:23">
      <c r="A482">
        <f t="shared" si="15"/>
        <v>0</v>
      </c>
      <c r="B482" s="250"/>
      <c r="C482" s="269"/>
      <c r="D482" s="250"/>
      <c r="E482" s="269"/>
      <c r="F482" s="252"/>
      <c r="G482" s="252"/>
      <c r="H482" s="142" t="str">
        <f>IFERROR(+VLOOKUP(G482,'šifarnik Pg-Pa'!O$6:Q$22,2,FALSE),"")</f>
        <v/>
      </c>
      <c r="I482" s="137" t="str">
        <f>IFERROR(+VLOOKUP($G482,'šifarnik Pg-Pa'!$O$6:$Q$22,3,FALSE),"")</f>
        <v/>
      </c>
      <c r="J482" s="252"/>
      <c r="K482" s="79" t="str">
        <f>IFERROR(+VLOOKUP(J482,'šifarnik Pg-Pa'!O$28:P$150,2,FALSE),"")</f>
        <v/>
      </c>
      <c r="L482" s="256"/>
      <c r="M482" s="257"/>
      <c r="N482" s="284"/>
      <c r="O482" s="297"/>
      <c r="P482" s="255"/>
      <c r="Q482" s="255"/>
      <c r="R482" s="74"/>
      <c r="S482" s="74"/>
      <c r="T482" s="74"/>
      <c r="U482" s="74"/>
      <c r="V482" s="193"/>
      <c r="W482" s="193">
        <f t="shared" si="14"/>
        <v>0</v>
      </c>
    </row>
    <row r="483" spans="1:23">
      <c r="A483">
        <f t="shared" si="15"/>
        <v>0</v>
      </c>
      <c r="B483" s="250"/>
      <c r="C483" s="269"/>
      <c r="D483" s="250"/>
      <c r="E483" s="269"/>
      <c r="F483" s="252"/>
      <c r="G483" s="252"/>
      <c r="H483" s="142" t="str">
        <f>IFERROR(+VLOOKUP(G483,'šifarnik Pg-Pa'!O$6:Q$22,2,FALSE),"")</f>
        <v/>
      </c>
      <c r="I483" s="137" t="str">
        <f>IFERROR(+VLOOKUP($G483,'šifarnik Pg-Pa'!$O$6:$Q$22,3,FALSE),"")</f>
        <v/>
      </c>
      <c r="J483" s="252"/>
      <c r="K483" s="79" t="str">
        <f>IFERROR(+VLOOKUP(J483,'šifarnik Pg-Pa'!O$28:P$150,2,FALSE),"")</f>
        <v/>
      </c>
      <c r="L483" s="256"/>
      <c r="M483" s="257"/>
      <c r="N483" s="284"/>
      <c r="O483" s="297"/>
      <c r="P483" s="255"/>
      <c r="Q483" s="255"/>
      <c r="R483" s="74"/>
      <c r="S483" s="74"/>
      <c r="T483" s="74"/>
      <c r="U483" s="74"/>
      <c r="V483" s="193"/>
      <c r="W483" s="193">
        <f t="shared" si="14"/>
        <v>0</v>
      </c>
    </row>
    <row r="484" spans="1:23">
      <c r="A484">
        <f t="shared" si="15"/>
        <v>0</v>
      </c>
      <c r="B484" s="250"/>
      <c r="C484" s="269"/>
      <c r="D484" s="250"/>
      <c r="E484" s="269"/>
      <c r="F484" s="252"/>
      <c r="G484" s="252"/>
      <c r="H484" s="142" t="str">
        <f>IFERROR(+VLOOKUP(G484,'šifarnik Pg-Pa'!O$6:Q$22,2,FALSE),"")</f>
        <v/>
      </c>
      <c r="I484" s="137" t="str">
        <f>IFERROR(+VLOOKUP($G484,'šifarnik Pg-Pa'!$O$6:$Q$22,3,FALSE),"")</f>
        <v/>
      </c>
      <c r="J484" s="252"/>
      <c r="K484" s="79" t="str">
        <f>IFERROR(+VLOOKUP(J484,'šifarnik Pg-Pa'!O$28:P$150,2,FALSE),"")</f>
        <v/>
      </c>
      <c r="L484" s="256"/>
      <c r="M484" s="257"/>
      <c r="N484" s="284"/>
      <c r="O484" s="297"/>
      <c r="P484" s="255"/>
      <c r="Q484" s="255"/>
      <c r="R484" s="74"/>
      <c r="S484" s="74"/>
      <c r="T484" s="74"/>
      <c r="U484" s="74"/>
      <c r="V484" s="193"/>
      <c r="W484" s="193">
        <f t="shared" si="14"/>
        <v>0</v>
      </c>
    </row>
    <row r="485" spans="1:23">
      <c r="A485">
        <f t="shared" si="15"/>
        <v>0</v>
      </c>
      <c r="B485" s="250"/>
      <c r="C485" s="269"/>
      <c r="D485" s="250"/>
      <c r="E485" s="269"/>
      <c r="F485" s="252"/>
      <c r="G485" s="252"/>
      <c r="H485" s="142" t="str">
        <f>IFERROR(+VLOOKUP(G485,'šifarnik Pg-Pa'!O$6:Q$22,2,FALSE),"")</f>
        <v/>
      </c>
      <c r="I485" s="137" t="str">
        <f>IFERROR(+VLOOKUP($G485,'šifarnik Pg-Pa'!$O$6:$Q$22,3,FALSE),"")</f>
        <v/>
      </c>
      <c r="J485" s="252"/>
      <c r="K485" s="79" t="str">
        <f>IFERROR(+VLOOKUP(J485,'šifarnik Pg-Pa'!O$28:P$150,2,FALSE),"")</f>
        <v/>
      </c>
      <c r="L485" s="256"/>
      <c r="M485" s="257"/>
      <c r="N485" s="284"/>
      <c r="O485" s="297"/>
      <c r="P485" s="255"/>
      <c r="Q485" s="255"/>
      <c r="R485" s="74"/>
      <c r="S485" s="74"/>
      <c r="T485" s="74"/>
      <c r="U485" s="74"/>
      <c r="V485" s="193"/>
      <c r="W485" s="193">
        <f t="shared" si="14"/>
        <v>0</v>
      </c>
    </row>
    <row r="486" spans="1:23">
      <c r="A486">
        <f t="shared" si="15"/>
        <v>0</v>
      </c>
      <c r="B486" s="250"/>
      <c r="C486" s="269"/>
      <c r="D486" s="250"/>
      <c r="E486" s="269"/>
      <c r="F486" s="252"/>
      <c r="G486" s="252"/>
      <c r="H486" s="142" t="str">
        <f>IFERROR(+VLOOKUP(G486,'šifarnik Pg-Pa'!O$6:Q$22,2,FALSE),"")</f>
        <v/>
      </c>
      <c r="I486" s="137" t="str">
        <f>IFERROR(+VLOOKUP($G486,'šifarnik Pg-Pa'!$O$6:$Q$22,3,FALSE),"")</f>
        <v/>
      </c>
      <c r="J486" s="252"/>
      <c r="K486" s="79" t="str">
        <f>IFERROR(+VLOOKUP(J486,'šifarnik Pg-Pa'!O$28:P$150,2,FALSE),"")</f>
        <v/>
      </c>
      <c r="L486" s="256"/>
      <c r="M486" s="257"/>
      <c r="N486" s="284"/>
      <c r="O486" s="297"/>
      <c r="P486" s="255"/>
      <c r="Q486" s="255"/>
      <c r="R486" s="74"/>
      <c r="S486" s="74"/>
      <c r="T486" s="74"/>
      <c r="U486" s="74"/>
      <c r="V486" s="193"/>
      <c r="W486" s="193">
        <f t="shared" si="14"/>
        <v>0</v>
      </c>
    </row>
    <row r="487" spans="1:23">
      <c r="A487">
        <f t="shared" si="15"/>
        <v>0</v>
      </c>
      <c r="B487" s="250"/>
      <c r="C487" s="269"/>
      <c r="D487" s="250"/>
      <c r="E487" s="269"/>
      <c r="F487" s="252"/>
      <c r="G487" s="252"/>
      <c r="H487" s="142" t="str">
        <f>IFERROR(+VLOOKUP(G487,'šifarnik Pg-Pa'!O$6:Q$22,2,FALSE),"")</f>
        <v/>
      </c>
      <c r="I487" s="137" t="str">
        <f>IFERROR(+VLOOKUP($G487,'šifarnik Pg-Pa'!$O$6:$Q$22,3,FALSE),"")</f>
        <v/>
      </c>
      <c r="J487" s="252"/>
      <c r="K487" s="79" t="str">
        <f>IFERROR(+VLOOKUP(J487,'šifarnik Pg-Pa'!O$28:P$150,2,FALSE),"")</f>
        <v/>
      </c>
      <c r="L487" s="256"/>
      <c r="M487" s="257"/>
      <c r="N487" s="284"/>
      <c r="O487" s="297"/>
      <c r="P487" s="255"/>
      <c r="Q487" s="255"/>
      <c r="R487" s="74"/>
      <c r="S487" s="74"/>
      <c r="T487" s="74"/>
      <c r="U487" s="74"/>
      <c r="V487" s="193"/>
      <c r="W487" s="193">
        <f t="shared" si="14"/>
        <v>0</v>
      </c>
    </row>
    <row r="488" spans="1:23">
      <c r="A488">
        <f t="shared" si="15"/>
        <v>0</v>
      </c>
      <c r="B488" s="250"/>
      <c r="C488" s="269"/>
      <c r="D488" s="250"/>
      <c r="E488" s="269"/>
      <c r="F488" s="252"/>
      <c r="G488" s="252"/>
      <c r="H488" s="142" t="str">
        <f>IFERROR(+VLOOKUP(G488,'šifarnik Pg-Pa'!O$6:Q$22,2,FALSE),"")</f>
        <v/>
      </c>
      <c r="I488" s="137" t="str">
        <f>IFERROR(+VLOOKUP($G488,'šifarnik Pg-Pa'!$O$6:$Q$22,3,FALSE),"")</f>
        <v/>
      </c>
      <c r="J488" s="252"/>
      <c r="K488" s="79" t="str">
        <f>IFERROR(+VLOOKUP(J488,'šifarnik Pg-Pa'!O$28:P$150,2,FALSE),"")</f>
        <v/>
      </c>
      <c r="L488" s="256"/>
      <c r="M488" s="257"/>
      <c r="N488" s="284"/>
      <c r="O488" s="297"/>
      <c r="P488" s="255"/>
      <c r="Q488" s="255"/>
      <c r="R488" s="74"/>
      <c r="S488" s="74"/>
      <c r="T488" s="74"/>
      <c r="U488" s="74"/>
      <c r="V488" s="193"/>
      <c r="W488" s="193">
        <f t="shared" si="14"/>
        <v>0</v>
      </c>
    </row>
    <row r="489" spans="1:23">
      <c r="A489">
        <f t="shared" si="15"/>
        <v>0</v>
      </c>
      <c r="B489" s="250"/>
      <c r="C489" s="269"/>
      <c r="D489" s="250"/>
      <c r="E489" s="269"/>
      <c r="F489" s="252"/>
      <c r="G489" s="252"/>
      <c r="H489" s="142" t="str">
        <f>IFERROR(+VLOOKUP(G489,'šifarnik Pg-Pa'!O$6:Q$22,2,FALSE),"")</f>
        <v/>
      </c>
      <c r="I489" s="137" t="str">
        <f>IFERROR(+VLOOKUP($G489,'šifarnik Pg-Pa'!$O$6:$Q$22,3,FALSE),"")</f>
        <v/>
      </c>
      <c r="J489" s="252"/>
      <c r="K489" s="79" t="str">
        <f>IFERROR(+VLOOKUP(J489,'šifarnik Pg-Pa'!O$28:P$150,2,FALSE),"")</f>
        <v/>
      </c>
      <c r="L489" s="256"/>
      <c r="M489" s="257"/>
      <c r="N489" s="284"/>
      <c r="O489" s="297"/>
      <c r="P489" s="255"/>
      <c r="Q489" s="255"/>
      <c r="R489" s="74"/>
      <c r="S489" s="74"/>
      <c r="T489" s="74"/>
      <c r="U489" s="74"/>
      <c r="V489" s="193"/>
      <c r="W489" s="193">
        <f t="shared" si="14"/>
        <v>0</v>
      </c>
    </row>
    <row r="490" spans="1:23">
      <c r="A490">
        <f t="shared" si="15"/>
        <v>0</v>
      </c>
      <c r="B490" s="250"/>
      <c r="C490" s="269"/>
      <c r="D490" s="250"/>
      <c r="E490" s="269"/>
      <c r="F490" s="252"/>
      <c r="G490" s="252"/>
      <c r="H490" s="142" t="str">
        <f>IFERROR(+VLOOKUP(G490,'šifarnik Pg-Pa'!O$6:Q$22,2,FALSE),"")</f>
        <v/>
      </c>
      <c r="I490" s="137" t="str">
        <f>IFERROR(+VLOOKUP($G490,'šifarnik Pg-Pa'!$O$6:$Q$22,3,FALSE),"")</f>
        <v/>
      </c>
      <c r="J490" s="252"/>
      <c r="K490" s="79" t="str">
        <f>IFERROR(+VLOOKUP(J490,'šifarnik Pg-Pa'!O$28:P$150,2,FALSE),"")</f>
        <v/>
      </c>
      <c r="L490" s="256"/>
      <c r="M490" s="257"/>
      <c r="N490" s="284"/>
      <c r="O490" s="297"/>
      <c r="P490" s="255"/>
      <c r="Q490" s="255"/>
      <c r="R490" s="74"/>
      <c r="S490" s="74"/>
      <c r="T490" s="74"/>
      <c r="U490" s="74"/>
      <c r="V490" s="193"/>
      <c r="W490" s="193">
        <f t="shared" si="14"/>
        <v>0</v>
      </c>
    </row>
    <row r="491" spans="1:23">
      <c r="A491">
        <f t="shared" si="15"/>
        <v>0</v>
      </c>
      <c r="B491" s="250"/>
      <c r="C491" s="269"/>
      <c r="D491" s="250"/>
      <c r="E491" s="269"/>
      <c r="F491" s="252"/>
      <c r="G491" s="252"/>
      <c r="H491" s="142" t="str">
        <f>IFERROR(+VLOOKUP(G491,'šifarnik Pg-Pa'!O$6:Q$22,2,FALSE),"")</f>
        <v/>
      </c>
      <c r="I491" s="137" t="str">
        <f>IFERROR(+VLOOKUP($G491,'šifarnik Pg-Pa'!$O$6:$Q$22,3,FALSE),"")</f>
        <v/>
      </c>
      <c r="J491" s="252"/>
      <c r="K491" s="79" t="str">
        <f>IFERROR(+VLOOKUP(J491,'šifarnik Pg-Pa'!O$28:P$150,2,FALSE),"")</f>
        <v/>
      </c>
      <c r="L491" s="256"/>
      <c r="M491" s="257"/>
      <c r="N491" s="284"/>
      <c r="O491" s="297"/>
      <c r="P491" s="255"/>
      <c r="Q491" s="255"/>
      <c r="R491" s="74"/>
      <c r="S491" s="74"/>
      <c r="T491" s="74"/>
      <c r="U491" s="74"/>
      <c r="V491" s="193"/>
      <c r="W491" s="193">
        <f t="shared" si="14"/>
        <v>0</v>
      </c>
    </row>
    <row r="492" spans="1:23">
      <c r="A492">
        <f t="shared" si="15"/>
        <v>0</v>
      </c>
      <c r="B492" s="250"/>
      <c r="C492" s="269"/>
      <c r="D492" s="250"/>
      <c r="E492" s="269"/>
      <c r="F492" s="252"/>
      <c r="G492" s="252"/>
      <c r="H492" s="142" t="str">
        <f>IFERROR(+VLOOKUP(G492,'šifarnik Pg-Pa'!O$6:Q$22,2,FALSE),"")</f>
        <v/>
      </c>
      <c r="I492" s="137" t="str">
        <f>IFERROR(+VLOOKUP($G492,'šifarnik Pg-Pa'!$O$6:$Q$22,3,FALSE),"")</f>
        <v/>
      </c>
      <c r="J492" s="252"/>
      <c r="K492" s="79" t="str">
        <f>IFERROR(+VLOOKUP(J492,'šifarnik Pg-Pa'!O$28:P$150,2,FALSE),"")</f>
        <v/>
      </c>
      <c r="L492" s="256"/>
      <c r="M492" s="257"/>
      <c r="N492" s="284"/>
      <c r="O492" s="297"/>
      <c r="P492" s="255"/>
      <c r="Q492" s="255"/>
      <c r="R492" s="74"/>
      <c r="S492" s="74"/>
      <c r="T492" s="74"/>
      <c r="U492" s="74"/>
      <c r="V492" s="193"/>
      <c r="W492" s="193">
        <f t="shared" si="14"/>
        <v>0</v>
      </c>
    </row>
    <row r="493" spans="1:23">
      <c r="A493">
        <f t="shared" si="15"/>
        <v>0</v>
      </c>
      <c r="B493" s="250"/>
      <c r="C493" s="269"/>
      <c r="D493" s="250"/>
      <c r="E493" s="269"/>
      <c r="F493" s="252"/>
      <c r="G493" s="252"/>
      <c r="H493" s="142" t="str">
        <f>IFERROR(+VLOOKUP(G493,'šifarnik Pg-Pa'!O$6:Q$22,2,FALSE),"")</f>
        <v/>
      </c>
      <c r="I493" s="137" t="str">
        <f>IFERROR(+VLOOKUP($G493,'šifarnik Pg-Pa'!$O$6:$Q$22,3,FALSE),"")</f>
        <v/>
      </c>
      <c r="J493" s="252"/>
      <c r="K493" s="79" t="str">
        <f>IFERROR(+VLOOKUP(J493,'šifarnik Pg-Pa'!O$28:P$150,2,FALSE),"")</f>
        <v/>
      </c>
      <c r="L493" s="256"/>
      <c r="M493" s="257"/>
      <c r="N493" s="284"/>
      <c r="O493" s="297"/>
      <c r="P493" s="255"/>
      <c r="Q493" s="255"/>
      <c r="R493" s="74"/>
      <c r="S493" s="74"/>
      <c r="T493" s="74"/>
      <c r="U493" s="74"/>
      <c r="V493" s="193"/>
      <c r="W493" s="193">
        <f t="shared" si="14"/>
        <v>0</v>
      </c>
    </row>
    <row r="494" spans="1:23">
      <c r="A494">
        <f t="shared" si="15"/>
        <v>0</v>
      </c>
      <c r="B494" s="250"/>
      <c r="C494" s="269"/>
      <c r="D494" s="250"/>
      <c r="E494" s="269"/>
      <c r="F494" s="252"/>
      <c r="G494" s="252"/>
      <c r="H494" s="142" t="str">
        <f>IFERROR(+VLOOKUP(G494,'šifarnik Pg-Pa'!O$6:Q$22,2,FALSE),"")</f>
        <v/>
      </c>
      <c r="I494" s="137" t="str">
        <f>IFERROR(+VLOOKUP($G494,'šifarnik Pg-Pa'!$O$6:$Q$22,3,FALSE),"")</f>
        <v/>
      </c>
      <c r="J494" s="252"/>
      <c r="K494" s="79" t="str">
        <f>IFERROR(+VLOOKUP(J494,'šifarnik Pg-Pa'!O$28:P$150,2,FALSE),"")</f>
        <v/>
      </c>
      <c r="L494" s="256"/>
      <c r="M494" s="257"/>
      <c r="N494" s="284"/>
      <c r="O494" s="297"/>
      <c r="P494" s="255"/>
      <c r="Q494" s="255"/>
      <c r="R494" s="74"/>
      <c r="S494" s="74"/>
      <c r="T494" s="74"/>
      <c r="U494" s="74"/>
      <c r="V494" s="193"/>
      <c r="W494" s="193">
        <f t="shared" si="14"/>
        <v>0</v>
      </c>
    </row>
    <row r="495" spans="1:23">
      <c r="A495">
        <f t="shared" si="15"/>
        <v>0</v>
      </c>
      <c r="B495" s="250"/>
      <c r="C495" s="269"/>
      <c r="D495" s="250"/>
      <c r="E495" s="269"/>
      <c r="F495" s="252"/>
      <c r="G495" s="252"/>
      <c r="H495" s="142" t="str">
        <f>IFERROR(+VLOOKUP(G495,'šifarnik Pg-Pa'!O$6:Q$22,2,FALSE),"")</f>
        <v/>
      </c>
      <c r="I495" s="137" t="str">
        <f>IFERROR(+VLOOKUP($G495,'šifarnik Pg-Pa'!$O$6:$Q$22,3,FALSE),"")</f>
        <v/>
      </c>
      <c r="J495" s="252"/>
      <c r="K495" s="79" t="str">
        <f>IFERROR(+VLOOKUP(J495,'šifarnik Pg-Pa'!O$28:P$150,2,FALSE),"")</f>
        <v/>
      </c>
      <c r="L495" s="256"/>
      <c r="M495" s="257"/>
      <c r="N495" s="284"/>
      <c r="O495" s="297"/>
      <c r="P495" s="255"/>
      <c r="Q495" s="255"/>
      <c r="R495" s="74"/>
      <c r="S495" s="74"/>
      <c r="T495" s="74"/>
      <c r="U495" s="74"/>
      <c r="V495" s="193"/>
      <c r="W495" s="193">
        <f t="shared" si="14"/>
        <v>0</v>
      </c>
    </row>
    <row r="496" spans="1:23">
      <c r="A496">
        <f t="shared" si="15"/>
        <v>0</v>
      </c>
      <c r="B496" s="250"/>
      <c r="C496" s="269"/>
      <c r="D496" s="250"/>
      <c r="E496" s="269"/>
      <c r="F496" s="252"/>
      <c r="G496" s="252"/>
      <c r="H496" s="142" t="str">
        <f>IFERROR(+VLOOKUP(G496,'šifarnik Pg-Pa'!O$6:Q$22,2,FALSE),"")</f>
        <v/>
      </c>
      <c r="I496" s="137" t="str">
        <f>IFERROR(+VLOOKUP($G496,'šifarnik Pg-Pa'!$O$6:$Q$22,3,FALSE),"")</f>
        <v/>
      </c>
      <c r="J496" s="252"/>
      <c r="K496" s="79" t="str">
        <f>IFERROR(+VLOOKUP(J496,'šifarnik Pg-Pa'!O$28:P$150,2,FALSE),"")</f>
        <v/>
      </c>
      <c r="L496" s="256"/>
      <c r="M496" s="257"/>
      <c r="N496" s="284"/>
      <c r="O496" s="297"/>
      <c r="P496" s="255"/>
      <c r="Q496" s="255"/>
      <c r="R496" s="74"/>
      <c r="S496" s="74"/>
      <c r="T496" s="74"/>
      <c r="U496" s="74"/>
      <c r="V496" s="193"/>
      <c r="W496" s="193">
        <f t="shared" si="14"/>
        <v>0</v>
      </c>
    </row>
    <row r="497" spans="1:23">
      <c r="A497">
        <f t="shared" si="15"/>
        <v>0</v>
      </c>
      <c r="B497" s="250"/>
      <c r="C497" s="269"/>
      <c r="D497" s="250"/>
      <c r="E497" s="269"/>
      <c r="F497" s="252"/>
      <c r="G497" s="252"/>
      <c r="H497" s="142" t="str">
        <f>IFERROR(+VLOOKUP(G497,'šifarnik Pg-Pa'!O$6:Q$22,2,FALSE),"")</f>
        <v/>
      </c>
      <c r="I497" s="137" t="str">
        <f>IFERROR(+VLOOKUP($G497,'šifarnik Pg-Pa'!$O$6:$Q$22,3,FALSE),"")</f>
        <v/>
      </c>
      <c r="J497" s="252"/>
      <c r="K497" s="79" t="str">
        <f>IFERROR(+VLOOKUP(J497,'šifarnik Pg-Pa'!O$28:P$150,2,FALSE),"")</f>
        <v/>
      </c>
      <c r="L497" s="256"/>
      <c r="M497" s="257"/>
      <c r="N497" s="284"/>
      <c r="O497" s="297"/>
      <c r="P497" s="255"/>
      <c r="Q497" s="255"/>
      <c r="R497" s="74"/>
      <c r="S497" s="74"/>
      <c r="T497" s="74"/>
      <c r="U497" s="74"/>
      <c r="V497" s="193"/>
      <c r="W497" s="193">
        <f t="shared" si="14"/>
        <v>0</v>
      </c>
    </row>
    <row r="498" spans="1:23">
      <c r="A498">
        <f t="shared" si="15"/>
        <v>0</v>
      </c>
      <c r="B498" s="250"/>
      <c r="C498" s="269"/>
      <c r="D498" s="250"/>
      <c r="E498" s="269"/>
      <c r="F498" s="252"/>
      <c r="G498" s="252"/>
      <c r="H498" s="142" t="str">
        <f>IFERROR(+VLOOKUP(G498,'šifarnik Pg-Pa'!O$6:Q$22,2,FALSE),"")</f>
        <v/>
      </c>
      <c r="I498" s="137" t="str">
        <f>IFERROR(+VLOOKUP($G498,'šifarnik Pg-Pa'!$O$6:$Q$22,3,FALSE),"")</f>
        <v/>
      </c>
      <c r="J498" s="252"/>
      <c r="K498" s="79" t="str">
        <f>IFERROR(+VLOOKUP(J498,'šifarnik Pg-Pa'!O$28:P$150,2,FALSE),"")</f>
        <v/>
      </c>
      <c r="L498" s="256"/>
      <c r="M498" s="257"/>
      <c r="N498" s="284"/>
      <c r="O498" s="297"/>
      <c r="P498" s="255"/>
      <c r="Q498" s="255"/>
      <c r="R498" s="74"/>
      <c r="S498" s="74"/>
      <c r="T498" s="74"/>
      <c r="U498" s="74"/>
      <c r="V498" s="193"/>
      <c r="W498" s="193">
        <f t="shared" si="14"/>
        <v>0</v>
      </c>
    </row>
    <row r="499" spans="1:23">
      <c r="A499">
        <f t="shared" si="15"/>
        <v>0</v>
      </c>
      <c r="B499" s="250"/>
      <c r="C499" s="269"/>
      <c r="D499" s="250"/>
      <c r="E499" s="269"/>
      <c r="F499" s="252"/>
      <c r="G499" s="252"/>
      <c r="H499" s="142" t="str">
        <f>IFERROR(+VLOOKUP(G499,'šifarnik Pg-Pa'!O$6:Q$22,2,FALSE),"")</f>
        <v/>
      </c>
      <c r="I499" s="137" t="str">
        <f>IFERROR(+VLOOKUP($G499,'šifarnik Pg-Pa'!$O$6:$Q$22,3,FALSE),"")</f>
        <v/>
      </c>
      <c r="J499" s="252"/>
      <c r="K499" s="79" t="str">
        <f>IFERROR(+VLOOKUP(J499,'šifarnik Pg-Pa'!O$28:P$150,2,FALSE),"")</f>
        <v/>
      </c>
      <c r="L499" s="256"/>
      <c r="M499" s="257"/>
      <c r="N499" s="284"/>
      <c r="O499" s="297"/>
      <c r="P499" s="255"/>
      <c r="Q499" s="255"/>
      <c r="R499" s="74"/>
      <c r="S499" s="74"/>
      <c r="T499" s="74"/>
      <c r="U499" s="74"/>
      <c r="V499" s="193"/>
      <c r="W499" s="193">
        <f t="shared" si="14"/>
        <v>0</v>
      </c>
    </row>
    <row r="500" spans="1:23">
      <c r="A500">
        <f t="shared" si="15"/>
        <v>0</v>
      </c>
      <c r="B500" s="250"/>
      <c r="C500" s="269"/>
      <c r="D500" s="250"/>
      <c r="E500" s="269"/>
      <c r="F500" s="252"/>
      <c r="G500" s="252"/>
      <c r="H500" s="142" t="str">
        <f>IFERROR(+VLOOKUP(G500,'šifarnik Pg-Pa'!O$6:Q$22,2,FALSE),"")</f>
        <v/>
      </c>
      <c r="I500" s="137" t="str">
        <f>IFERROR(+VLOOKUP($G500,'šifarnik Pg-Pa'!$O$6:$Q$22,3,FALSE),"")</f>
        <v/>
      </c>
      <c r="J500" s="252"/>
      <c r="K500" s="79" t="str">
        <f>IFERROR(+VLOOKUP(J500,'šifarnik Pg-Pa'!O$28:P$150,2,FALSE),"")</f>
        <v/>
      </c>
      <c r="L500" s="256"/>
      <c r="M500" s="257"/>
      <c r="N500" s="284"/>
      <c r="O500" s="297"/>
      <c r="P500" s="255"/>
      <c r="Q500" s="255"/>
      <c r="R500" s="74"/>
      <c r="S500" s="74"/>
      <c r="T500" s="74"/>
      <c r="U500" s="74"/>
      <c r="V500" s="193"/>
      <c r="W500" s="193">
        <f t="shared" si="14"/>
        <v>0</v>
      </c>
    </row>
    <row r="501" spans="1:23">
      <c r="A501">
        <f t="shared" si="15"/>
        <v>0</v>
      </c>
      <c r="B501" s="250"/>
      <c r="C501" s="269"/>
      <c r="D501" s="250"/>
      <c r="E501" s="269"/>
      <c r="F501" s="252"/>
      <c r="G501" s="252"/>
      <c r="H501" s="142" t="str">
        <f>IFERROR(+VLOOKUP(G501,'šifarnik Pg-Pa'!O$6:Q$22,2,FALSE),"")</f>
        <v/>
      </c>
      <c r="I501" s="137" t="str">
        <f>IFERROR(+VLOOKUP($G501,'šifarnik Pg-Pa'!$O$6:$Q$22,3,FALSE),"")</f>
        <v/>
      </c>
      <c r="J501" s="252"/>
      <c r="K501" s="79" t="str">
        <f>IFERROR(+VLOOKUP(J501,'šifarnik Pg-Pa'!O$28:P$150,2,FALSE),"")</f>
        <v/>
      </c>
      <c r="L501" s="256"/>
      <c r="M501" s="257"/>
      <c r="N501" s="284"/>
      <c r="O501" s="297"/>
      <c r="P501" s="255"/>
      <c r="Q501" s="255"/>
      <c r="R501" s="74"/>
      <c r="S501" s="74"/>
      <c r="T501" s="74"/>
      <c r="U501" s="74"/>
      <c r="V501" s="193"/>
      <c r="W501" s="193">
        <f t="shared" si="14"/>
        <v>0</v>
      </c>
    </row>
    <row r="502" spans="1:23">
      <c r="A502">
        <f t="shared" si="15"/>
        <v>0</v>
      </c>
      <c r="B502" s="250"/>
      <c r="C502" s="269"/>
      <c r="D502" s="250"/>
      <c r="E502" s="269"/>
      <c r="F502" s="252"/>
      <c r="G502" s="252"/>
      <c r="H502" s="142" t="str">
        <f>IFERROR(+VLOOKUP(G502,'šifarnik Pg-Pa'!O$6:Q$22,2,FALSE),"")</f>
        <v/>
      </c>
      <c r="I502" s="137" t="str">
        <f>IFERROR(+VLOOKUP($G502,'šifarnik Pg-Pa'!$O$6:$Q$22,3,FALSE),"")</f>
        <v/>
      </c>
      <c r="J502" s="252"/>
      <c r="K502" s="79" t="str">
        <f>IFERROR(+VLOOKUP(J502,'šifarnik Pg-Pa'!O$28:P$150,2,FALSE),"")</f>
        <v/>
      </c>
      <c r="L502" s="256"/>
      <c r="M502" s="257"/>
      <c r="N502" s="284"/>
      <c r="O502" s="297"/>
      <c r="P502" s="255"/>
      <c r="Q502" s="255"/>
      <c r="R502" s="74"/>
      <c r="S502" s="74"/>
      <c r="T502" s="74"/>
      <c r="U502" s="74"/>
      <c r="V502" s="193"/>
      <c r="W502" s="193">
        <f t="shared" si="14"/>
        <v>0</v>
      </c>
    </row>
    <row r="503" spans="1:23">
      <c r="A503">
        <f t="shared" si="15"/>
        <v>0</v>
      </c>
      <c r="B503" s="250"/>
      <c r="C503" s="269"/>
      <c r="D503" s="250"/>
      <c r="E503" s="269"/>
      <c r="F503" s="252"/>
      <c r="G503" s="252"/>
      <c r="H503" s="142" t="str">
        <f>IFERROR(+VLOOKUP(G503,'šifarnik Pg-Pa'!O$6:Q$22,2,FALSE),"")</f>
        <v/>
      </c>
      <c r="I503" s="137" t="str">
        <f>IFERROR(+VLOOKUP($G503,'šifarnik Pg-Pa'!$O$6:$Q$22,3,FALSE),"")</f>
        <v/>
      </c>
      <c r="J503" s="252"/>
      <c r="K503" s="79" t="str">
        <f>IFERROR(+VLOOKUP(J503,'šifarnik Pg-Pa'!O$28:P$150,2,FALSE),"")</f>
        <v/>
      </c>
      <c r="L503" s="256"/>
      <c r="M503" s="257"/>
      <c r="N503" s="284"/>
      <c r="O503" s="297"/>
      <c r="P503" s="255"/>
      <c r="Q503" s="255"/>
      <c r="R503" s="74"/>
      <c r="S503" s="74"/>
      <c r="T503" s="74"/>
      <c r="U503" s="74"/>
      <c r="V503" s="193"/>
      <c r="W503" s="193">
        <f t="shared" si="14"/>
        <v>0</v>
      </c>
    </row>
    <row r="504" spans="1:23">
      <c r="A504">
        <f t="shared" si="15"/>
        <v>0</v>
      </c>
      <c r="B504" s="250"/>
      <c r="C504" s="269"/>
      <c r="D504" s="250"/>
      <c r="E504" s="269"/>
      <c r="F504" s="252"/>
      <c r="G504" s="252"/>
      <c r="H504" s="142" t="str">
        <f>IFERROR(+VLOOKUP(G504,'šifarnik Pg-Pa'!O$6:Q$22,2,FALSE),"")</f>
        <v/>
      </c>
      <c r="I504" s="137" t="str">
        <f>IFERROR(+VLOOKUP($G504,'šifarnik Pg-Pa'!$O$6:$Q$22,3,FALSE),"")</f>
        <v/>
      </c>
      <c r="J504" s="252"/>
      <c r="K504" s="79" t="str">
        <f>IFERROR(+VLOOKUP(J504,'šifarnik Pg-Pa'!O$28:P$150,2,FALSE),"")</f>
        <v/>
      </c>
      <c r="L504" s="256"/>
      <c r="M504" s="257"/>
      <c r="N504" s="284"/>
      <c r="O504" s="297"/>
      <c r="P504" s="255"/>
      <c r="Q504" s="255"/>
      <c r="R504" s="74"/>
      <c r="S504" s="74"/>
      <c r="T504" s="74"/>
      <c r="U504" s="74"/>
      <c r="V504" s="193"/>
      <c r="W504" s="193">
        <f t="shared" si="14"/>
        <v>0</v>
      </c>
    </row>
    <row r="505" spans="1:23">
      <c r="A505">
        <f t="shared" si="15"/>
        <v>0</v>
      </c>
      <c r="B505" s="250"/>
      <c r="C505" s="269"/>
      <c r="D505" s="250"/>
      <c r="E505" s="269"/>
      <c r="F505" s="252"/>
      <c r="G505" s="252"/>
      <c r="H505" s="142" t="str">
        <f>IFERROR(+VLOOKUP(G505,'šifarnik Pg-Pa'!O$6:Q$22,2,FALSE),"")</f>
        <v/>
      </c>
      <c r="I505" s="137" t="str">
        <f>IFERROR(+VLOOKUP($G505,'šifarnik Pg-Pa'!$O$6:$Q$22,3,FALSE),"")</f>
        <v/>
      </c>
      <c r="J505" s="252"/>
      <c r="K505" s="79" t="str">
        <f>IFERROR(+VLOOKUP(J505,'šifarnik Pg-Pa'!O$28:P$150,2,FALSE),"")</f>
        <v/>
      </c>
      <c r="L505" s="256"/>
      <c r="M505" s="257"/>
      <c r="N505" s="284"/>
      <c r="O505" s="297"/>
      <c r="P505" s="255"/>
      <c r="Q505" s="255"/>
      <c r="R505" s="74"/>
      <c r="S505" s="74"/>
      <c r="T505" s="74"/>
      <c r="U505" s="74"/>
      <c r="V505" s="193"/>
      <c r="W505" s="193">
        <f t="shared" si="14"/>
        <v>0</v>
      </c>
    </row>
    <row r="506" spans="1:23">
      <c r="A506">
        <f t="shared" si="15"/>
        <v>0</v>
      </c>
      <c r="B506" s="250"/>
      <c r="C506" s="269"/>
      <c r="D506" s="250"/>
      <c r="E506" s="269"/>
      <c r="F506" s="252"/>
      <c r="G506" s="252"/>
      <c r="H506" s="142" t="str">
        <f>IFERROR(+VLOOKUP(G506,'šifarnik Pg-Pa'!O$6:Q$22,2,FALSE),"")</f>
        <v/>
      </c>
      <c r="I506" s="137" t="str">
        <f>IFERROR(+VLOOKUP($G506,'šifarnik Pg-Pa'!$O$6:$Q$22,3,FALSE),"")</f>
        <v/>
      </c>
      <c r="J506" s="252"/>
      <c r="K506" s="79" t="str">
        <f>IFERROR(+VLOOKUP(J506,'šifarnik Pg-Pa'!O$28:P$150,2,FALSE),"")</f>
        <v/>
      </c>
      <c r="L506" s="256"/>
      <c r="M506" s="257"/>
      <c r="N506" s="284"/>
      <c r="O506" s="297"/>
      <c r="P506" s="255"/>
      <c r="Q506" s="255"/>
      <c r="R506" s="74"/>
      <c r="S506" s="74"/>
      <c r="T506" s="74"/>
      <c r="U506" s="74"/>
      <c r="V506" s="193"/>
      <c r="W506" s="193">
        <f t="shared" si="14"/>
        <v>0</v>
      </c>
    </row>
    <row r="507" spans="1:23">
      <c r="A507">
        <f t="shared" si="15"/>
        <v>0</v>
      </c>
      <c r="B507" s="250"/>
      <c r="C507" s="269"/>
      <c r="D507" s="250"/>
      <c r="E507" s="269"/>
      <c r="F507" s="252"/>
      <c r="G507" s="252"/>
      <c r="H507" s="142" t="str">
        <f>IFERROR(+VLOOKUP(G507,'šifarnik Pg-Pa'!O$6:Q$22,2,FALSE),"")</f>
        <v/>
      </c>
      <c r="I507" s="137" t="str">
        <f>IFERROR(+VLOOKUP($G507,'šifarnik Pg-Pa'!$O$6:$Q$22,3,FALSE),"")</f>
        <v/>
      </c>
      <c r="J507" s="252"/>
      <c r="K507" s="79" t="str">
        <f>IFERROR(+VLOOKUP(J507,'šifarnik Pg-Pa'!O$28:P$150,2,FALSE),"")</f>
        <v/>
      </c>
      <c r="L507" s="256"/>
      <c r="M507" s="257"/>
      <c r="N507" s="284"/>
      <c r="O507" s="297"/>
      <c r="P507" s="255"/>
      <c r="Q507" s="255"/>
      <c r="R507" s="74"/>
      <c r="S507" s="74"/>
      <c r="T507" s="74"/>
      <c r="U507" s="74"/>
      <c r="V507" s="193"/>
      <c r="W507" s="193">
        <f t="shared" si="14"/>
        <v>0</v>
      </c>
    </row>
    <row r="508" spans="1:23">
      <c r="A508">
        <f t="shared" si="15"/>
        <v>0</v>
      </c>
      <c r="B508" s="250"/>
      <c r="C508" s="269"/>
      <c r="D508" s="250"/>
      <c r="E508" s="269"/>
      <c r="F508" s="252"/>
      <c r="G508" s="252"/>
      <c r="H508" s="142" t="str">
        <f>IFERROR(+VLOOKUP(G508,'šifarnik Pg-Pa'!O$6:Q$22,2,FALSE),"")</f>
        <v/>
      </c>
      <c r="I508" s="137" t="str">
        <f>IFERROR(+VLOOKUP($G508,'šifarnik Pg-Pa'!$O$6:$Q$22,3,FALSE),"")</f>
        <v/>
      </c>
      <c r="J508" s="252"/>
      <c r="K508" s="79" t="str">
        <f>IFERROR(+VLOOKUP(J508,'šifarnik Pg-Pa'!O$28:P$150,2,FALSE),"")</f>
        <v/>
      </c>
      <c r="L508" s="256"/>
      <c r="M508" s="257"/>
      <c r="N508" s="284"/>
      <c r="O508" s="297"/>
      <c r="P508" s="255"/>
      <c r="Q508" s="255"/>
      <c r="R508" s="74"/>
      <c r="S508" s="74"/>
      <c r="T508" s="74"/>
      <c r="U508" s="74"/>
      <c r="V508" s="193"/>
      <c r="W508" s="193">
        <f t="shared" si="14"/>
        <v>0</v>
      </c>
    </row>
    <row r="509" spans="1:23">
      <c r="A509">
        <f t="shared" si="15"/>
        <v>0</v>
      </c>
      <c r="B509" s="250"/>
      <c r="C509" s="269"/>
      <c r="D509" s="250"/>
      <c r="E509" s="269"/>
      <c r="F509" s="252"/>
      <c r="G509" s="252"/>
      <c r="H509" s="142" t="str">
        <f>IFERROR(+VLOOKUP(G509,'šifarnik Pg-Pa'!O$6:Q$22,2,FALSE),"")</f>
        <v/>
      </c>
      <c r="I509" s="137" t="str">
        <f>IFERROR(+VLOOKUP($G509,'šifarnik Pg-Pa'!$O$6:$Q$22,3,FALSE),"")</f>
        <v/>
      </c>
      <c r="J509" s="252"/>
      <c r="K509" s="79" t="str">
        <f>IFERROR(+VLOOKUP(J509,'šifarnik Pg-Pa'!O$28:P$150,2,FALSE),"")</f>
        <v/>
      </c>
      <c r="L509" s="256"/>
      <c r="M509" s="257"/>
      <c r="N509" s="284"/>
      <c r="O509" s="297"/>
      <c r="P509" s="255"/>
      <c r="Q509" s="255"/>
      <c r="R509" s="74"/>
      <c r="S509" s="74"/>
      <c r="T509" s="74"/>
      <c r="U509" s="74"/>
      <c r="V509" s="193"/>
      <c r="W509" s="193">
        <f t="shared" si="14"/>
        <v>0</v>
      </c>
    </row>
    <row r="510" spans="1:23">
      <c r="A510">
        <f t="shared" si="15"/>
        <v>0</v>
      </c>
      <c r="B510" s="250"/>
      <c r="C510" s="269"/>
      <c r="D510" s="250"/>
      <c r="E510" s="269"/>
      <c r="F510" s="252"/>
      <c r="G510" s="252"/>
      <c r="H510" s="142" t="str">
        <f>IFERROR(+VLOOKUP(G510,'šifarnik Pg-Pa'!O$6:Q$22,2,FALSE),"")</f>
        <v/>
      </c>
      <c r="I510" s="137" t="str">
        <f>IFERROR(+VLOOKUP($G510,'šifarnik Pg-Pa'!$O$6:$Q$22,3,FALSE),"")</f>
        <v/>
      </c>
      <c r="J510" s="252"/>
      <c r="K510" s="79" t="str">
        <f>IFERROR(+VLOOKUP(J510,'šifarnik Pg-Pa'!O$28:P$150,2,FALSE),"")</f>
        <v/>
      </c>
      <c r="L510" s="256"/>
      <c r="M510" s="257"/>
      <c r="N510" s="284"/>
      <c r="O510" s="297"/>
      <c r="P510" s="255"/>
      <c r="Q510" s="255"/>
      <c r="R510" s="74"/>
      <c r="S510" s="74"/>
      <c r="T510" s="74"/>
      <c r="U510" s="74"/>
      <c r="V510" s="193"/>
      <c r="W510" s="193">
        <f t="shared" si="14"/>
        <v>0</v>
      </c>
    </row>
    <row r="511" spans="1:23">
      <c r="A511">
        <f t="shared" si="15"/>
        <v>0</v>
      </c>
      <c r="B511" s="250"/>
      <c r="C511" s="269"/>
      <c r="D511" s="250"/>
      <c r="E511" s="269"/>
      <c r="F511" s="252"/>
      <c r="G511" s="252"/>
      <c r="H511" s="142" t="str">
        <f>IFERROR(+VLOOKUP(G511,'šifarnik Pg-Pa'!O$6:Q$22,2,FALSE),"")</f>
        <v/>
      </c>
      <c r="I511" s="137" t="str">
        <f>IFERROR(+VLOOKUP($G511,'šifarnik Pg-Pa'!$O$6:$Q$22,3,FALSE),"")</f>
        <v/>
      </c>
      <c r="J511" s="252"/>
      <c r="K511" s="79" t="str">
        <f>IFERROR(+VLOOKUP(J511,'šifarnik Pg-Pa'!O$28:P$150,2,FALSE),"")</f>
        <v/>
      </c>
      <c r="L511" s="256"/>
      <c r="M511" s="257"/>
      <c r="N511" s="284"/>
      <c r="O511" s="297"/>
      <c r="P511" s="255"/>
      <c r="Q511" s="255"/>
      <c r="R511" s="74"/>
      <c r="S511" s="74"/>
      <c r="T511" s="74"/>
      <c r="U511" s="74"/>
      <c r="V511" s="193"/>
      <c r="W511" s="193">
        <f t="shared" si="14"/>
        <v>0</v>
      </c>
    </row>
    <row r="512" spans="1:23">
      <c r="A512">
        <f t="shared" si="15"/>
        <v>0</v>
      </c>
      <c r="B512" s="250"/>
      <c r="C512" s="269"/>
      <c r="D512" s="250"/>
      <c r="E512" s="269"/>
      <c r="F512" s="252"/>
      <c r="G512" s="252"/>
      <c r="H512" s="142" t="str">
        <f>IFERROR(+VLOOKUP(G512,'šifarnik Pg-Pa'!O$6:Q$22,2,FALSE),"")</f>
        <v/>
      </c>
      <c r="I512" s="137" t="str">
        <f>IFERROR(+VLOOKUP($G512,'šifarnik Pg-Pa'!$O$6:$Q$22,3,FALSE),"")</f>
        <v/>
      </c>
      <c r="J512" s="252"/>
      <c r="K512" s="79" t="str">
        <f>IFERROR(+VLOOKUP(J512,'šifarnik Pg-Pa'!O$28:P$150,2,FALSE),"")</f>
        <v/>
      </c>
      <c r="L512" s="256"/>
      <c r="M512" s="257"/>
      <c r="N512" s="284"/>
      <c r="O512" s="297"/>
      <c r="P512" s="255"/>
      <c r="Q512" s="255"/>
      <c r="R512" s="74"/>
      <c r="S512" s="74"/>
      <c r="T512" s="74"/>
      <c r="U512" s="74"/>
      <c r="V512" s="193"/>
      <c r="W512" s="193">
        <f t="shared" si="14"/>
        <v>0</v>
      </c>
    </row>
    <row r="513" spans="1:23">
      <c r="A513">
        <f t="shared" si="15"/>
        <v>0</v>
      </c>
      <c r="B513" s="250"/>
      <c r="C513" s="269"/>
      <c r="D513" s="250"/>
      <c r="E513" s="269"/>
      <c r="F513" s="252"/>
      <c r="G513" s="252"/>
      <c r="H513" s="142" t="str">
        <f>IFERROR(+VLOOKUP(G513,'šifarnik Pg-Pa'!O$6:Q$22,2,FALSE),"")</f>
        <v/>
      </c>
      <c r="I513" s="137" t="str">
        <f>IFERROR(+VLOOKUP($G513,'šifarnik Pg-Pa'!$O$6:$Q$22,3,FALSE),"")</f>
        <v/>
      </c>
      <c r="J513" s="252"/>
      <c r="K513" s="79" t="str">
        <f>IFERROR(+VLOOKUP(J513,'šifarnik Pg-Pa'!O$28:P$150,2,FALSE),"")</f>
        <v/>
      </c>
      <c r="L513" s="256"/>
      <c r="M513" s="257"/>
      <c r="N513" s="284"/>
      <c r="O513" s="297"/>
      <c r="P513" s="255"/>
      <c r="Q513" s="255"/>
      <c r="R513" s="74"/>
      <c r="S513" s="74"/>
      <c r="T513" s="74"/>
      <c r="U513" s="74"/>
      <c r="V513" s="193"/>
      <c r="W513" s="193">
        <f t="shared" si="14"/>
        <v>0</v>
      </c>
    </row>
    <row r="514" spans="1:23">
      <c r="A514">
        <f t="shared" si="15"/>
        <v>0</v>
      </c>
      <c r="B514" s="250"/>
      <c r="C514" s="269"/>
      <c r="D514" s="250"/>
      <c r="E514" s="269"/>
      <c r="F514" s="252"/>
      <c r="G514" s="252"/>
      <c r="H514" s="142" t="str">
        <f>IFERROR(+VLOOKUP(G514,'šifarnik Pg-Pa'!O$6:Q$22,2,FALSE),"")</f>
        <v/>
      </c>
      <c r="I514" s="137" t="str">
        <f>IFERROR(+VLOOKUP($G514,'šifarnik Pg-Pa'!$O$6:$Q$22,3,FALSE),"")</f>
        <v/>
      </c>
      <c r="J514" s="252"/>
      <c r="K514" s="79" t="str">
        <f>IFERROR(+VLOOKUP(J514,'šifarnik Pg-Pa'!O$28:P$150,2,FALSE),"")</f>
        <v/>
      </c>
      <c r="L514" s="256"/>
      <c r="M514" s="257"/>
      <c r="N514" s="284"/>
      <c r="O514" s="297"/>
      <c r="P514" s="255"/>
      <c r="Q514" s="255"/>
      <c r="R514" s="74"/>
      <c r="S514" s="74"/>
      <c r="T514" s="74"/>
      <c r="U514" s="74"/>
      <c r="V514" s="193"/>
      <c r="W514" s="193">
        <f t="shared" si="14"/>
        <v>0</v>
      </c>
    </row>
    <row r="515" spans="1:23">
      <c r="A515">
        <f t="shared" si="15"/>
        <v>0</v>
      </c>
      <c r="B515" s="250"/>
      <c r="C515" s="269"/>
      <c r="D515" s="250"/>
      <c r="E515" s="269"/>
      <c r="F515" s="252"/>
      <c r="G515" s="252"/>
      <c r="H515" s="142" t="str">
        <f>IFERROR(+VLOOKUP(G515,'šifarnik Pg-Pa'!O$6:Q$22,2,FALSE),"")</f>
        <v/>
      </c>
      <c r="I515" s="137" t="str">
        <f>IFERROR(+VLOOKUP($G515,'šifarnik Pg-Pa'!$O$6:$Q$22,3,FALSE),"")</f>
        <v/>
      </c>
      <c r="J515" s="252"/>
      <c r="K515" s="79" t="str">
        <f>IFERROR(+VLOOKUP(J515,'šifarnik Pg-Pa'!O$28:P$150,2,FALSE),"")</f>
        <v/>
      </c>
      <c r="L515" s="256"/>
      <c r="M515" s="257"/>
      <c r="N515" s="284"/>
      <c r="O515" s="297"/>
      <c r="P515" s="255"/>
      <c r="Q515" s="255"/>
      <c r="R515" s="74"/>
      <c r="S515" s="74"/>
      <c r="T515" s="74"/>
      <c r="U515" s="74"/>
      <c r="V515" s="193"/>
      <c r="W515" s="193">
        <f t="shared" si="14"/>
        <v>0</v>
      </c>
    </row>
    <row r="516" spans="1:23">
      <c r="A516">
        <f t="shared" si="15"/>
        <v>0</v>
      </c>
      <c r="B516" s="250"/>
      <c r="C516" s="269"/>
      <c r="D516" s="250"/>
      <c r="E516" s="269"/>
      <c r="F516" s="252"/>
      <c r="G516" s="252"/>
      <c r="H516" s="142" t="str">
        <f>IFERROR(+VLOOKUP(G516,'šifarnik Pg-Pa'!O$6:Q$22,2,FALSE),"")</f>
        <v/>
      </c>
      <c r="I516" s="137" t="str">
        <f>IFERROR(+VLOOKUP($G516,'šifarnik Pg-Pa'!$O$6:$Q$22,3,FALSE),"")</f>
        <v/>
      </c>
      <c r="J516" s="252"/>
      <c r="K516" s="79" t="str">
        <f>IFERROR(+VLOOKUP(J516,'šifarnik Pg-Pa'!O$28:P$150,2,FALSE),"")</f>
        <v/>
      </c>
      <c r="L516" s="256"/>
      <c r="M516" s="257"/>
      <c r="N516" s="284"/>
      <c r="O516" s="297"/>
      <c r="P516" s="255"/>
      <c r="Q516" s="255"/>
      <c r="R516" s="74"/>
      <c r="S516" s="74"/>
      <c r="T516" s="74"/>
      <c r="U516" s="74"/>
      <c r="V516" s="193"/>
      <c r="W516" s="193">
        <f t="shared" si="14"/>
        <v>0</v>
      </c>
    </row>
    <row r="517" spans="1:23">
      <c r="A517">
        <f t="shared" si="15"/>
        <v>0</v>
      </c>
      <c r="B517" s="250"/>
      <c r="C517" s="269"/>
      <c r="D517" s="250"/>
      <c r="E517" s="269"/>
      <c r="F517" s="252"/>
      <c r="G517" s="252"/>
      <c r="H517" s="142" t="str">
        <f>IFERROR(+VLOOKUP(G517,'šifarnik Pg-Pa'!O$6:Q$22,2,FALSE),"")</f>
        <v/>
      </c>
      <c r="I517" s="137" t="str">
        <f>IFERROR(+VLOOKUP($G517,'šifarnik Pg-Pa'!$O$6:$Q$22,3,FALSE),"")</f>
        <v/>
      </c>
      <c r="J517" s="252"/>
      <c r="K517" s="79" t="str">
        <f>IFERROR(+VLOOKUP(J517,'šifarnik Pg-Pa'!O$28:P$150,2,FALSE),"")</f>
        <v/>
      </c>
      <c r="L517" s="256"/>
      <c r="M517" s="257"/>
      <c r="N517" s="284"/>
      <c r="O517" s="297"/>
      <c r="P517" s="255"/>
      <c r="Q517" s="255"/>
      <c r="R517" s="74"/>
      <c r="S517" s="74"/>
      <c r="T517" s="74"/>
      <c r="U517" s="74"/>
      <c r="V517" s="193"/>
      <c r="W517" s="193">
        <f t="shared" si="14"/>
        <v>0</v>
      </c>
    </row>
    <row r="518" spans="1:23">
      <c r="A518">
        <f t="shared" si="15"/>
        <v>0</v>
      </c>
      <c r="B518" s="250"/>
      <c r="C518" s="269"/>
      <c r="D518" s="250"/>
      <c r="E518" s="269"/>
      <c r="F518" s="252"/>
      <c r="G518" s="252"/>
      <c r="H518" s="142" t="str">
        <f>IFERROR(+VLOOKUP(G518,'šifarnik Pg-Pa'!O$6:Q$22,2,FALSE),"")</f>
        <v/>
      </c>
      <c r="I518" s="137" t="str">
        <f>IFERROR(+VLOOKUP($G518,'šifarnik Pg-Pa'!$O$6:$Q$22,3,FALSE),"")</f>
        <v/>
      </c>
      <c r="J518" s="252"/>
      <c r="K518" s="79" t="str">
        <f>IFERROR(+VLOOKUP(J518,'šifarnik Pg-Pa'!O$28:P$150,2,FALSE),"")</f>
        <v/>
      </c>
      <c r="L518" s="256"/>
      <c r="M518" s="257"/>
      <c r="N518" s="284"/>
      <c r="O518" s="297"/>
      <c r="P518" s="255"/>
      <c r="Q518" s="255"/>
      <c r="R518" s="74"/>
      <c r="S518" s="74"/>
      <c r="T518" s="74"/>
      <c r="U518" s="74"/>
      <c r="V518" s="193"/>
      <c r="W518" s="193">
        <f t="shared" si="14"/>
        <v>0</v>
      </c>
    </row>
    <row r="519" spans="1:23">
      <c r="A519">
        <f t="shared" si="15"/>
        <v>0</v>
      </c>
      <c r="B519" s="250"/>
      <c r="C519" s="269"/>
      <c r="D519" s="250"/>
      <c r="E519" s="269"/>
      <c r="F519" s="252"/>
      <c r="G519" s="252"/>
      <c r="H519" s="142" t="str">
        <f>IFERROR(+VLOOKUP(G519,'šifarnik Pg-Pa'!O$6:Q$22,2,FALSE),"")</f>
        <v/>
      </c>
      <c r="I519" s="137" t="str">
        <f>IFERROR(+VLOOKUP($G519,'šifarnik Pg-Pa'!$O$6:$Q$22,3,FALSE),"")</f>
        <v/>
      </c>
      <c r="J519" s="252"/>
      <c r="K519" s="79" t="str">
        <f>IFERROR(+VLOOKUP(J519,'šifarnik Pg-Pa'!O$28:P$150,2,FALSE),"")</f>
        <v/>
      </c>
      <c r="L519" s="256"/>
      <c r="M519" s="257"/>
      <c r="N519" s="284"/>
      <c r="O519" s="297"/>
      <c r="P519" s="255"/>
      <c r="Q519" s="255"/>
      <c r="R519" s="74"/>
      <c r="S519" s="74"/>
      <c r="T519" s="74"/>
      <c r="U519" s="74"/>
      <c r="V519" s="193"/>
      <c r="W519" s="193">
        <f t="shared" si="14"/>
        <v>0</v>
      </c>
    </row>
    <row r="520" spans="1:23">
      <c r="A520">
        <f t="shared" si="15"/>
        <v>0</v>
      </c>
      <c r="B520" s="250"/>
      <c r="C520" s="269"/>
      <c r="D520" s="250"/>
      <c r="E520" s="269"/>
      <c r="F520" s="252"/>
      <c r="G520" s="252"/>
      <c r="H520" s="142" t="str">
        <f>IFERROR(+VLOOKUP(G520,'šifarnik Pg-Pa'!O$6:Q$22,2,FALSE),"")</f>
        <v/>
      </c>
      <c r="I520" s="137" t="str">
        <f>IFERROR(+VLOOKUP($G520,'šifarnik Pg-Pa'!$O$6:$Q$22,3,FALSE),"")</f>
        <v/>
      </c>
      <c r="J520" s="252"/>
      <c r="K520" s="79" t="str">
        <f>IFERROR(+VLOOKUP(J520,'šifarnik Pg-Pa'!O$28:P$150,2,FALSE),"")</f>
        <v/>
      </c>
      <c r="L520" s="256"/>
      <c r="M520" s="257"/>
      <c r="N520" s="284"/>
      <c r="O520" s="297"/>
      <c r="P520" s="255"/>
      <c r="Q520" s="255"/>
      <c r="R520" s="74"/>
      <c r="S520" s="74"/>
      <c r="T520" s="74"/>
      <c r="U520" s="74"/>
      <c r="V520" s="193"/>
      <c r="W520" s="193">
        <f t="shared" si="14"/>
        <v>0</v>
      </c>
    </row>
    <row r="521" spans="1:23">
      <c r="A521">
        <f t="shared" si="15"/>
        <v>0</v>
      </c>
      <c r="B521" s="250"/>
      <c r="C521" s="269"/>
      <c r="D521" s="250"/>
      <c r="E521" s="269"/>
      <c r="F521" s="252"/>
      <c r="G521" s="252"/>
      <c r="H521" s="142" t="str">
        <f>IFERROR(+VLOOKUP(G521,'šifarnik Pg-Pa'!O$6:Q$22,2,FALSE),"")</f>
        <v/>
      </c>
      <c r="I521" s="137" t="str">
        <f>IFERROR(+VLOOKUP($G521,'šifarnik Pg-Pa'!$O$6:$Q$22,3,FALSE),"")</f>
        <v/>
      </c>
      <c r="J521" s="252"/>
      <c r="K521" s="79" t="str">
        <f>IFERROR(+VLOOKUP(J521,'šifarnik Pg-Pa'!O$28:P$150,2,FALSE),"")</f>
        <v/>
      </c>
      <c r="L521" s="256"/>
      <c r="M521" s="257"/>
      <c r="N521" s="284"/>
      <c r="O521" s="297"/>
      <c r="P521" s="255"/>
      <c r="Q521" s="255"/>
      <c r="R521" s="74"/>
      <c r="S521" s="74"/>
      <c r="T521" s="74"/>
      <c r="U521" s="74"/>
      <c r="V521" s="193"/>
      <c r="W521" s="193">
        <f t="shared" ref="W521:W584" si="16">+LEN(O521)</f>
        <v>0</v>
      </c>
    </row>
    <row r="522" spans="1:23">
      <c r="A522">
        <f t="shared" ref="A522:A585" si="17">+IF(O522&gt;0,+A521+1,0)</f>
        <v>0</v>
      </c>
      <c r="B522" s="250"/>
      <c r="C522" s="269"/>
      <c r="D522" s="250"/>
      <c r="E522" s="269"/>
      <c r="F522" s="252"/>
      <c r="G522" s="252"/>
      <c r="H522" s="142" t="str">
        <f>IFERROR(+VLOOKUP(G522,'šifarnik Pg-Pa'!O$6:Q$22,2,FALSE),"")</f>
        <v/>
      </c>
      <c r="I522" s="137" t="str">
        <f>IFERROR(+VLOOKUP($G522,'šifarnik Pg-Pa'!$O$6:$Q$22,3,FALSE),"")</f>
        <v/>
      </c>
      <c r="J522" s="252"/>
      <c r="K522" s="79" t="str">
        <f>IFERROR(+VLOOKUP(J522,'šifarnik Pg-Pa'!O$28:P$150,2,FALSE),"")</f>
        <v/>
      </c>
      <c r="L522" s="256"/>
      <c r="M522" s="257"/>
      <c r="N522" s="284"/>
      <c r="O522" s="297"/>
      <c r="P522" s="255"/>
      <c r="Q522" s="255"/>
      <c r="R522" s="74"/>
      <c r="S522" s="74"/>
      <c r="T522" s="74"/>
      <c r="U522" s="74"/>
      <c r="V522" s="193"/>
      <c r="W522" s="193">
        <f t="shared" si="16"/>
        <v>0</v>
      </c>
    </row>
    <row r="523" spans="1:23">
      <c r="A523">
        <f t="shared" si="17"/>
        <v>0</v>
      </c>
      <c r="B523" s="250"/>
      <c r="C523" s="269"/>
      <c r="D523" s="250"/>
      <c r="E523" s="269"/>
      <c r="F523" s="252"/>
      <c r="G523" s="252"/>
      <c r="H523" s="142" t="str">
        <f>IFERROR(+VLOOKUP(G523,'šifarnik Pg-Pa'!O$6:Q$22,2,FALSE),"")</f>
        <v/>
      </c>
      <c r="I523" s="137" t="str">
        <f>IFERROR(+VLOOKUP($G523,'šifarnik Pg-Pa'!$O$6:$Q$22,3,FALSE),"")</f>
        <v/>
      </c>
      <c r="J523" s="252"/>
      <c r="K523" s="79" t="str">
        <f>IFERROR(+VLOOKUP(J523,'šifarnik Pg-Pa'!O$28:P$150,2,FALSE),"")</f>
        <v/>
      </c>
      <c r="L523" s="256"/>
      <c r="M523" s="257"/>
      <c r="N523" s="284"/>
      <c r="O523" s="297"/>
      <c r="P523" s="255"/>
      <c r="Q523" s="255"/>
      <c r="R523" s="74"/>
      <c r="S523" s="74"/>
      <c r="T523" s="74"/>
      <c r="U523" s="74"/>
      <c r="V523" s="193"/>
      <c r="W523" s="193">
        <f t="shared" si="16"/>
        <v>0</v>
      </c>
    </row>
    <row r="524" spans="1:23">
      <c r="A524">
        <f t="shared" si="17"/>
        <v>0</v>
      </c>
      <c r="B524" s="250"/>
      <c r="C524" s="269"/>
      <c r="D524" s="250"/>
      <c r="E524" s="269"/>
      <c r="F524" s="252"/>
      <c r="G524" s="252"/>
      <c r="H524" s="142" t="str">
        <f>IFERROR(+VLOOKUP(G524,'šifarnik Pg-Pa'!O$6:Q$22,2,FALSE),"")</f>
        <v/>
      </c>
      <c r="I524" s="137" t="str">
        <f>IFERROR(+VLOOKUP($G524,'šifarnik Pg-Pa'!$O$6:$Q$22,3,FALSE),"")</f>
        <v/>
      </c>
      <c r="J524" s="252"/>
      <c r="K524" s="79" t="str">
        <f>IFERROR(+VLOOKUP(J524,'šifarnik Pg-Pa'!O$28:P$150,2,FALSE),"")</f>
        <v/>
      </c>
      <c r="L524" s="256"/>
      <c r="M524" s="257"/>
      <c r="N524" s="284"/>
      <c r="O524" s="297"/>
      <c r="P524" s="255"/>
      <c r="Q524" s="255"/>
      <c r="R524" s="74"/>
      <c r="S524" s="74"/>
      <c r="T524" s="74"/>
      <c r="U524" s="74"/>
      <c r="V524" s="193"/>
      <c r="W524" s="193">
        <f t="shared" si="16"/>
        <v>0</v>
      </c>
    </row>
    <row r="525" spans="1:23">
      <c r="A525">
        <f t="shared" si="17"/>
        <v>0</v>
      </c>
      <c r="B525" s="250"/>
      <c r="C525" s="269"/>
      <c r="D525" s="250"/>
      <c r="E525" s="269"/>
      <c r="F525" s="252"/>
      <c r="G525" s="252"/>
      <c r="H525" s="142" t="str">
        <f>IFERROR(+VLOOKUP(G525,'šifarnik Pg-Pa'!O$6:Q$22,2,FALSE),"")</f>
        <v/>
      </c>
      <c r="I525" s="137" t="str">
        <f>IFERROR(+VLOOKUP($G525,'šifarnik Pg-Pa'!$O$6:$Q$22,3,FALSE),"")</f>
        <v/>
      </c>
      <c r="J525" s="252"/>
      <c r="K525" s="79" t="str">
        <f>IFERROR(+VLOOKUP(J525,'šifarnik Pg-Pa'!O$28:P$150,2,FALSE),"")</f>
        <v/>
      </c>
      <c r="L525" s="256"/>
      <c r="M525" s="257"/>
      <c r="N525" s="284"/>
      <c r="O525" s="297"/>
      <c r="P525" s="255"/>
      <c r="Q525" s="255"/>
      <c r="R525" s="74"/>
      <c r="S525" s="74"/>
      <c r="T525" s="74"/>
      <c r="U525" s="74"/>
      <c r="V525" s="193"/>
      <c r="W525" s="193">
        <f t="shared" si="16"/>
        <v>0</v>
      </c>
    </row>
    <row r="526" spans="1:23">
      <c r="A526">
        <f t="shared" si="17"/>
        <v>0</v>
      </c>
      <c r="B526" s="250"/>
      <c r="C526" s="269"/>
      <c r="D526" s="250"/>
      <c r="E526" s="269"/>
      <c r="F526" s="252"/>
      <c r="G526" s="252"/>
      <c r="H526" s="142" t="str">
        <f>IFERROR(+VLOOKUP(G526,'šifarnik Pg-Pa'!O$6:Q$22,2,FALSE),"")</f>
        <v/>
      </c>
      <c r="I526" s="137" t="str">
        <f>IFERROR(+VLOOKUP($G526,'šifarnik Pg-Pa'!$O$6:$Q$22,3,FALSE),"")</f>
        <v/>
      </c>
      <c r="J526" s="252"/>
      <c r="K526" s="79" t="str">
        <f>IFERROR(+VLOOKUP(J526,'šifarnik Pg-Pa'!O$28:P$150,2,FALSE),"")</f>
        <v/>
      </c>
      <c r="L526" s="256"/>
      <c r="M526" s="257"/>
      <c r="N526" s="284"/>
      <c r="O526" s="297"/>
      <c r="P526" s="255"/>
      <c r="Q526" s="255"/>
      <c r="R526" s="74"/>
      <c r="S526" s="74"/>
      <c r="T526" s="74"/>
      <c r="U526" s="74"/>
      <c r="V526" s="193"/>
      <c r="W526" s="193">
        <f t="shared" si="16"/>
        <v>0</v>
      </c>
    </row>
    <row r="527" spans="1:23">
      <c r="A527">
        <f t="shared" si="17"/>
        <v>0</v>
      </c>
      <c r="B527" s="250"/>
      <c r="C527" s="269"/>
      <c r="D527" s="250"/>
      <c r="E527" s="269"/>
      <c r="F527" s="252"/>
      <c r="G527" s="252"/>
      <c r="H527" s="142" t="str">
        <f>IFERROR(+VLOOKUP(G527,'šifarnik Pg-Pa'!O$6:Q$22,2,FALSE),"")</f>
        <v/>
      </c>
      <c r="I527" s="137" t="str">
        <f>IFERROR(+VLOOKUP($G527,'šifarnik Pg-Pa'!$O$6:$Q$22,3,FALSE),"")</f>
        <v/>
      </c>
      <c r="J527" s="252"/>
      <c r="K527" s="79" t="str">
        <f>IFERROR(+VLOOKUP(J527,'šifarnik Pg-Pa'!O$28:P$150,2,FALSE),"")</f>
        <v/>
      </c>
      <c r="L527" s="256"/>
      <c r="M527" s="257"/>
      <c r="N527" s="284"/>
      <c r="O527" s="297"/>
      <c r="P527" s="255"/>
      <c r="Q527" s="255"/>
      <c r="R527" s="74"/>
      <c r="S527" s="74"/>
      <c r="T527" s="74"/>
      <c r="U527" s="74"/>
      <c r="V527" s="193"/>
      <c r="W527" s="193">
        <f t="shared" si="16"/>
        <v>0</v>
      </c>
    </row>
    <row r="528" spans="1:23">
      <c r="A528">
        <f t="shared" si="17"/>
        <v>0</v>
      </c>
      <c r="B528" s="250"/>
      <c r="C528" s="269"/>
      <c r="D528" s="250"/>
      <c r="E528" s="269"/>
      <c r="F528" s="252"/>
      <c r="G528" s="252"/>
      <c r="H528" s="142" t="str">
        <f>IFERROR(+VLOOKUP(G528,'šifarnik Pg-Pa'!O$6:Q$22,2,FALSE),"")</f>
        <v/>
      </c>
      <c r="I528" s="137" t="str">
        <f>IFERROR(+VLOOKUP($G528,'šifarnik Pg-Pa'!$O$6:$Q$22,3,FALSE),"")</f>
        <v/>
      </c>
      <c r="J528" s="252"/>
      <c r="K528" s="79" t="str">
        <f>IFERROR(+VLOOKUP(J528,'šifarnik Pg-Pa'!O$28:P$150,2,FALSE),"")</f>
        <v/>
      </c>
      <c r="L528" s="256"/>
      <c r="M528" s="257"/>
      <c r="N528" s="284"/>
      <c r="O528" s="297"/>
      <c r="P528" s="255"/>
      <c r="Q528" s="255"/>
      <c r="R528" s="74"/>
      <c r="S528" s="74"/>
      <c r="T528" s="74"/>
      <c r="U528" s="74"/>
      <c r="V528" s="193"/>
      <c r="W528" s="193">
        <f t="shared" si="16"/>
        <v>0</v>
      </c>
    </row>
    <row r="529" spans="1:23">
      <c r="A529">
        <f t="shared" si="17"/>
        <v>0</v>
      </c>
      <c r="B529" s="250"/>
      <c r="C529" s="269"/>
      <c r="D529" s="250"/>
      <c r="E529" s="269"/>
      <c r="F529" s="252"/>
      <c r="G529" s="252"/>
      <c r="H529" s="142" t="str">
        <f>IFERROR(+VLOOKUP(G529,'šifarnik Pg-Pa'!O$6:Q$22,2,FALSE),"")</f>
        <v/>
      </c>
      <c r="I529" s="137" t="str">
        <f>IFERROR(+VLOOKUP($G529,'šifarnik Pg-Pa'!$O$6:$Q$22,3,FALSE),"")</f>
        <v/>
      </c>
      <c r="J529" s="252"/>
      <c r="K529" s="79" t="str">
        <f>IFERROR(+VLOOKUP(J529,'šifarnik Pg-Pa'!O$28:P$150,2,FALSE),"")</f>
        <v/>
      </c>
      <c r="L529" s="256"/>
      <c r="M529" s="257"/>
      <c r="N529" s="284"/>
      <c r="O529" s="297"/>
      <c r="P529" s="255"/>
      <c r="Q529" s="255"/>
      <c r="R529" s="74"/>
      <c r="S529" s="74"/>
      <c r="T529" s="74"/>
      <c r="U529" s="74"/>
      <c r="V529" s="193"/>
      <c r="W529" s="193">
        <f t="shared" si="16"/>
        <v>0</v>
      </c>
    </row>
    <row r="530" spans="1:23">
      <c r="A530">
        <f t="shared" si="17"/>
        <v>0</v>
      </c>
      <c r="B530" s="250"/>
      <c r="C530" s="269"/>
      <c r="D530" s="250"/>
      <c r="E530" s="269"/>
      <c r="F530" s="252"/>
      <c r="G530" s="252"/>
      <c r="H530" s="142" t="str">
        <f>IFERROR(+VLOOKUP(G530,'šifarnik Pg-Pa'!O$6:Q$22,2,FALSE),"")</f>
        <v/>
      </c>
      <c r="I530" s="137" t="str">
        <f>IFERROR(+VLOOKUP($G530,'šifarnik Pg-Pa'!$O$6:$Q$22,3,FALSE),"")</f>
        <v/>
      </c>
      <c r="J530" s="252"/>
      <c r="K530" s="79" t="str">
        <f>IFERROR(+VLOOKUP(J530,'šifarnik Pg-Pa'!O$28:P$150,2,FALSE),"")</f>
        <v/>
      </c>
      <c r="L530" s="256"/>
      <c r="M530" s="257"/>
      <c r="N530" s="284"/>
      <c r="O530" s="297"/>
      <c r="P530" s="255"/>
      <c r="Q530" s="255"/>
      <c r="R530" s="74"/>
      <c r="S530" s="74"/>
      <c r="T530" s="74"/>
      <c r="U530" s="74"/>
      <c r="V530" s="193"/>
      <c r="W530" s="193">
        <f t="shared" si="16"/>
        <v>0</v>
      </c>
    </row>
    <row r="531" spans="1:23">
      <c r="A531">
        <f t="shared" si="17"/>
        <v>0</v>
      </c>
      <c r="B531" s="250"/>
      <c r="C531" s="269"/>
      <c r="D531" s="250"/>
      <c r="E531" s="269"/>
      <c r="F531" s="252"/>
      <c r="G531" s="252"/>
      <c r="H531" s="142" t="str">
        <f>IFERROR(+VLOOKUP(G531,'šifarnik Pg-Pa'!O$6:Q$22,2,FALSE),"")</f>
        <v/>
      </c>
      <c r="I531" s="137" t="str">
        <f>IFERROR(+VLOOKUP($G531,'šifarnik Pg-Pa'!$O$6:$Q$22,3,FALSE),"")</f>
        <v/>
      </c>
      <c r="J531" s="252"/>
      <c r="K531" s="79" t="str">
        <f>IFERROR(+VLOOKUP(J531,'šifarnik Pg-Pa'!O$28:P$150,2,FALSE),"")</f>
        <v/>
      </c>
      <c r="L531" s="256"/>
      <c r="M531" s="257"/>
      <c r="N531" s="284"/>
      <c r="O531" s="297"/>
      <c r="P531" s="255"/>
      <c r="Q531" s="255"/>
      <c r="R531" s="74"/>
      <c r="S531" s="74"/>
      <c r="T531" s="74"/>
      <c r="U531" s="74"/>
      <c r="V531" s="193"/>
      <c r="W531" s="193">
        <f t="shared" si="16"/>
        <v>0</v>
      </c>
    </row>
    <row r="532" spans="1:23">
      <c r="A532">
        <f t="shared" si="17"/>
        <v>0</v>
      </c>
      <c r="B532" s="250"/>
      <c r="C532" s="269"/>
      <c r="D532" s="250"/>
      <c r="E532" s="269"/>
      <c r="F532" s="252"/>
      <c r="G532" s="252"/>
      <c r="H532" s="142" t="str">
        <f>IFERROR(+VLOOKUP(G532,'šifarnik Pg-Pa'!O$6:Q$22,2,FALSE),"")</f>
        <v/>
      </c>
      <c r="I532" s="137" t="str">
        <f>IFERROR(+VLOOKUP($G532,'šifarnik Pg-Pa'!$O$6:$Q$22,3,FALSE),"")</f>
        <v/>
      </c>
      <c r="J532" s="252"/>
      <c r="K532" s="79" t="str">
        <f>IFERROR(+VLOOKUP(J532,'šifarnik Pg-Pa'!O$28:P$150,2,FALSE),"")</f>
        <v/>
      </c>
      <c r="L532" s="256"/>
      <c r="M532" s="257"/>
      <c r="N532" s="284"/>
      <c r="O532" s="297"/>
      <c r="P532" s="255"/>
      <c r="Q532" s="255"/>
      <c r="R532" s="74"/>
      <c r="S532" s="74"/>
      <c r="T532" s="74"/>
      <c r="U532" s="74"/>
      <c r="V532" s="193"/>
      <c r="W532" s="193">
        <f t="shared" si="16"/>
        <v>0</v>
      </c>
    </row>
    <row r="533" spans="1:23">
      <c r="A533">
        <f t="shared" si="17"/>
        <v>0</v>
      </c>
      <c r="B533" s="250"/>
      <c r="C533" s="269"/>
      <c r="D533" s="250"/>
      <c r="E533" s="269"/>
      <c r="F533" s="252"/>
      <c r="G533" s="252"/>
      <c r="H533" s="142" t="str">
        <f>IFERROR(+VLOOKUP(G533,'šifarnik Pg-Pa'!O$6:Q$22,2,FALSE),"")</f>
        <v/>
      </c>
      <c r="I533" s="137" t="str">
        <f>IFERROR(+VLOOKUP($G533,'šifarnik Pg-Pa'!$O$6:$Q$22,3,FALSE),"")</f>
        <v/>
      </c>
      <c r="J533" s="252"/>
      <c r="K533" s="79" t="str">
        <f>IFERROR(+VLOOKUP(J533,'šifarnik Pg-Pa'!O$28:P$150,2,FALSE),"")</f>
        <v/>
      </c>
      <c r="L533" s="256"/>
      <c r="M533" s="257"/>
      <c r="N533" s="284"/>
      <c r="O533" s="297"/>
      <c r="P533" s="255"/>
      <c r="Q533" s="255"/>
      <c r="R533" s="74"/>
      <c r="S533" s="74"/>
      <c r="T533" s="74"/>
      <c r="U533" s="74"/>
      <c r="V533" s="193"/>
      <c r="W533" s="193">
        <f t="shared" si="16"/>
        <v>0</v>
      </c>
    </row>
    <row r="534" spans="1:23">
      <c r="A534">
        <f t="shared" si="17"/>
        <v>0</v>
      </c>
      <c r="B534" s="250"/>
      <c r="C534" s="269"/>
      <c r="D534" s="250"/>
      <c r="E534" s="269"/>
      <c r="F534" s="252"/>
      <c r="G534" s="252"/>
      <c r="H534" s="142" t="str">
        <f>IFERROR(+VLOOKUP(G534,'šifarnik Pg-Pa'!O$6:Q$22,2,FALSE),"")</f>
        <v/>
      </c>
      <c r="I534" s="137" t="str">
        <f>IFERROR(+VLOOKUP($G534,'šifarnik Pg-Pa'!$O$6:$Q$22,3,FALSE),"")</f>
        <v/>
      </c>
      <c r="J534" s="252"/>
      <c r="K534" s="79" t="str">
        <f>IFERROR(+VLOOKUP(J534,'šifarnik Pg-Pa'!O$28:P$150,2,FALSE),"")</f>
        <v/>
      </c>
      <c r="L534" s="256"/>
      <c r="M534" s="257"/>
      <c r="N534" s="284"/>
      <c r="O534" s="297"/>
      <c r="P534" s="255"/>
      <c r="Q534" s="255"/>
      <c r="R534" s="74"/>
      <c r="S534" s="74"/>
      <c r="T534" s="74"/>
      <c r="U534" s="74"/>
      <c r="V534" s="193"/>
      <c r="W534" s="193">
        <f t="shared" si="16"/>
        <v>0</v>
      </c>
    </row>
    <row r="535" spans="1:23">
      <c r="A535">
        <f t="shared" si="17"/>
        <v>0</v>
      </c>
      <c r="B535" s="250"/>
      <c r="C535" s="269"/>
      <c r="D535" s="250"/>
      <c r="E535" s="269"/>
      <c r="F535" s="252"/>
      <c r="G535" s="252"/>
      <c r="H535" s="142" t="str">
        <f>IFERROR(+VLOOKUP(G535,'šifarnik Pg-Pa'!O$6:Q$22,2,FALSE),"")</f>
        <v/>
      </c>
      <c r="I535" s="137" t="str">
        <f>IFERROR(+VLOOKUP($G535,'šifarnik Pg-Pa'!$O$6:$Q$22,3,FALSE),"")</f>
        <v/>
      </c>
      <c r="J535" s="252"/>
      <c r="K535" s="79" t="str">
        <f>IFERROR(+VLOOKUP(J535,'šifarnik Pg-Pa'!O$28:P$150,2,FALSE),"")</f>
        <v/>
      </c>
      <c r="L535" s="256"/>
      <c r="M535" s="257"/>
      <c r="N535" s="284"/>
      <c r="O535" s="297"/>
      <c r="P535" s="255"/>
      <c r="Q535" s="255"/>
      <c r="R535" s="74"/>
      <c r="S535" s="74"/>
      <c r="T535" s="74"/>
      <c r="U535" s="74"/>
      <c r="V535" s="193"/>
      <c r="W535" s="193">
        <f t="shared" si="16"/>
        <v>0</v>
      </c>
    </row>
    <row r="536" spans="1:23">
      <c r="A536">
        <f t="shared" si="17"/>
        <v>0</v>
      </c>
      <c r="B536" s="250"/>
      <c r="C536" s="269"/>
      <c r="D536" s="250"/>
      <c r="E536" s="269"/>
      <c r="F536" s="252"/>
      <c r="G536" s="252"/>
      <c r="H536" s="142" t="str">
        <f>IFERROR(+VLOOKUP(G536,'šifarnik Pg-Pa'!O$6:Q$22,2,FALSE),"")</f>
        <v/>
      </c>
      <c r="I536" s="137" t="str">
        <f>IFERROR(+VLOOKUP($G536,'šifarnik Pg-Pa'!$O$6:$Q$22,3,FALSE),"")</f>
        <v/>
      </c>
      <c r="J536" s="252"/>
      <c r="K536" s="79" t="str">
        <f>IFERROR(+VLOOKUP(J536,'šifarnik Pg-Pa'!O$28:P$150,2,FALSE),"")</f>
        <v/>
      </c>
      <c r="L536" s="256"/>
      <c r="M536" s="257"/>
      <c r="N536" s="284"/>
      <c r="O536" s="297"/>
      <c r="P536" s="255"/>
      <c r="Q536" s="255"/>
      <c r="R536" s="74"/>
      <c r="S536" s="74"/>
      <c r="T536" s="74"/>
      <c r="U536" s="74"/>
      <c r="V536" s="193"/>
      <c r="W536" s="193">
        <f t="shared" si="16"/>
        <v>0</v>
      </c>
    </row>
    <row r="537" spans="1:23">
      <c r="A537">
        <f t="shared" si="17"/>
        <v>0</v>
      </c>
      <c r="B537" s="250"/>
      <c r="C537" s="269"/>
      <c r="D537" s="250"/>
      <c r="E537" s="269"/>
      <c r="F537" s="252"/>
      <c r="G537" s="252"/>
      <c r="H537" s="142" t="str">
        <f>IFERROR(+VLOOKUP(G537,'šifarnik Pg-Pa'!O$6:Q$22,2,FALSE),"")</f>
        <v/>
      </c>
      <c r="I537" s="137" t="str">
        <f>IFERROR(+VLOOKUP($G537,'šifarnik Pg-Pa'!$O$6:$Q$22,3,FALSE),"")</f>
        <v/>
      </c>
      <c r="J537" s="252"/>
      <c r="K537" s="79" t="str">
        <f>IFERROR(+VLOOKUP(J537,'šifarnik Pg-Pa'!O$28:P$150,2,FALSE),"")</f>
        <v/>
      </c>
      <c r="L537" s="256"/>
      <c r="M537" s="257"/>
      <c r="N537" s="284"/>
      <c r="O537" s="297"/>
      <c r="P537" s="255"/>
      <c r="Q537" s="255"/>
      <c r="R537" s="74"/>
      <c r="S537" s="74"/>
      <c r="T537" s="74"/>
      <c r="U537" s="74"/>
      <c r="V537" s="193"/>
      <c r="W537" s="193">
        <f t="shared" si="16"/>
        <v>0</v>
      </c>
    </row>
    <row r="538" spans="1:23">
      <c r="A538">
        <f t="shared" si="17"/>
        <v>0</v>
      </c>
      <c r="B538" s="250"/>
      <c r="C538" s="269"/>
      <c r="D538" s="250"/>
      <c r="E538" s="269"/>
      <c r="F538" s="252"/>
      <c r="G538" s="252"/>
      <c r="H538" s="142" t="str">
        <f>IFERROR(+VLOOKUP(G538,'šifarnik Pg-Pa'!O$6:Q$22,2,FALSE),"")</f>
        <v/>
      </c>
      <c r="I538" s="137" t="str">
        <f>IFERROR(+VLOOKUP($G538,'šifarnik Pg-Pa'!$O$6:$Q$22,3,FALSE),"")</f>
        <v/>
      </c>
      <c r="J538" s="252"/>
      <c r="K538" s="79" t="str">
        <f>IFERROR(+VLOOKUP(J538,'šifarnik Pg-Pa'!O$28:P$150,2,FALSE),"")</f>
        <v/>
      </c>
      <c r="L538" s="256"/>
      <c r="M538" s="257"/>
      <c r="N538" s="284"/>
      <c r="O538" s="297"/>
      <c r="P538" s="255"/>
      <c r="Q538" s="255"/>
      <c r="R538" s="74"/>
      <c r="S538" s="74"/>
      <c r="T538" s="74"/>
      <c r="U538" s="74"/>
      <c r="V538" s="193"/>
      <c r="W538" s="193">
        <f t="shared" si="16"/>
        <v>0</v>
      </c>
    </row>
    <row r="539" spans="1:23">
      <c r="A539">
        <f t="shared" si="17"/>
        <v>0</v>
      </c>
      <c r="B539" s="250"/>
      <c r="C539" s="269"/>
      <c r="D539" s="250"/>
      <c r="E539" s="269"/>
      <c r="F539" s="252"/>
      <c r="G539" s="252"/>
      <c r="H539" s="142" t="str">
        <f>IFERROR(+VLOOKUP(G539,'šifarnik Pg-Pa'!O$6:Q$22,2,FALSE),"")</f>
        <v/>
      </c>
      <c r="I539" s="137" t="str">
        <f>IFERROR(+VLOOKUP($G539,'šifarnik Pg-Pa'!$O$6:$Q$22,3,FALSE),"")</f>
        <v/>
      </c>
      <c r="J539" s="252"/>
      <c r="K539" s="79" t="str">
        <f>IFERROR(+VLOOKUP(J539,'šifarnik Pg-Pa'!O$28:P$150,2,FALSE),"")</f>
        <v/>
      </c>
      <c r="L539" s="256"/>
      <c r="M539" s="257"/>
      <c r="N539" s="284"/>
      <c r="O539" s="297"/>
      <c r="P539" s="255"/>
      <c r="Q539" s="255"/>
      <c r="R539" s="74"/>
      <c r="S539" s="74"/>
      <c r="T539" s="74"/>
      <c r="U539" s="74"/>
      <c r="V539" s="193"/>
      <c r="W539" s="193">
        <f t="shared" si="16"/>
        <v>0</v>
      </c>
    </row>
    <row r="540" spans="1:23">
      <c r="A540">
        <f t="shared" si="17"/>
        <v>0</v>
      </c>
      <c r="B540" s="250"/>
      <c r="C540" s="269"/>
      <c r="D540" s="250"/>
      <c r="E540" s="269"/>
      <c r="F540" s="252"/>
      <c r="G540" s="252"/>
      <c r="H540" s="142" t="str">
        <f>IFERROR(+VLOOKUP(G540,'šifarnik Pg-Pa'!O$6:Q$22,2,FALSE),"")</f>
        <v/>
      </c>
      <c r="I540" s="137" t="str">
        <f>IFERROR(+VLOOKUP($G540,'šifarnik Pg-Pa'!$O$6:$Q$22,3,FALSE),"")</f>
        <v/>
      </c>
      <c r="J540" s="252"/>
      <c r="K540" s="79" t="str">
        <f>IFERROR(+VLOOKUP(J540,'šifarnik Pg-Pa'!O$28:P$150,2,FALSE),"")</f>
        <v/>
      </c>
      <c r="L540" s="256"/>
      <c r="M540" s="257"/>
      <c r="N540" s="284"/>
      <c r="O540" s="297"/>
      <c r="P540" s="255"/>
      <c r="Q540" s="255"/>
      <c r="R540" s="74"/>
      <c r="S540" s="74"/>
      <c r="T540" s="74"/>
      <c r="U540" s="74"/>
      <c r="V540" s="193"/>
      <c r="W540" s="193">
        <f t="shared" si="16"/>
        <v>0</v>
      </c>
    </row>
    <row r="541" spans="1:23">
      <c r="A541">
        <f t="shared" si="17"/>
        <v>0</v>
      </c>
      <c r="B541" s="250"/>
      <c r="C541" s="269"/>
      <c r="D541" s="250"/>
      <c r="E541" s="269"/>
      <c r="F541" s="252"/>
      <c r="G541" s="252"/>
      <c r="H541" s="142" t="str">
        <f>IFERROR(+VLOOKUP(G541,'šifarnik Pg-Pa'!O$6:Q$22,2,FALSE),"")</f>
        <v/>
      </c>
      <c r="I541" s="137" t="str">
        <f>IFERROR(+VLOOKUP($G541,'šifarnik Pg-Pa'!$O$6:$Q$22,3,FALSE),"")</f>
        <v/>
      </c>
      <c r="J541" s="252"/>
      <c r="K541" s="79" t="str">
        <f>IFERROR(+VLOOKUP(J541,'šifarnik Pg-Pa'!O$28:P$150,2,FALSE),"")</f>
        <v/>
      </c>
      <c r="L541" s="256"/>
      <c r="M541" s="257"/>
      <c r="N541" s="284"/>
      <c r="O541" s="297"/>
      <c r="P541" s="255"/>
      <c r="Q541" s="255"/>
      <c r="R541" s="74"/>
      <c r="S541" s="74"/>
      <c r="T541" s="74"/>
      <c r="U541" s="74"/>
      <c r="V541" s="193"/>
      <c r="W541" s="193">
        <f t="shared" si="16"/>
        <v>0</v>
      </c>
    </row>
    <row r="542" spans="1:23">
      <c r="A542">
        <f t="shared" si="17"/>
        <v>0</v>
      </c>
      <c r="B542" s="250"/>
      <c r="C542" s="269"/>
      <c r="D542" s="250"/>
      <c r="E542" s="269"/>
      <c r="F542" s="252"/>
      <c r="G542" s="252"/>
      <c r="H542" s="142" t="str">
        <f>IFERROR(+VLOOKUP(G542,'šifarnik Pg-Pa'!O$6:Q$22,2,FALSE),"")</f>
        <v/>
      </c>
      <c r="I542" s="137" t="str">
        <f>IFERROR(+VLOOKUP($G542,'šifarnik Pg-Pa'!$O$6:$Q$22,3,FALSE),"")</f>
        <v/>
      </c>
      <c r="J542" s="252"/>
      <c r="K542" s="79" t="str">
        <f>IFERROR(+VLOOKUP(J542,'šifarnik Pg-Pa'!O$28:P$150,2,FALSE),"")</f>
        <v/>
      </c>
      <c r="L542" s="256"/>
      <c r="M542" s="257"/>
      <c r="N542" s="284"/>
      <c r="O542" s="297"/>
      <c r="P542" s="255"/>
      <c r="Q542" s="255"/>
      <c r="R542" s="74"/>
      <c r="S542" s="74"/>
      <c r="T542" s="74"/>
      <c r="U542" s="74"/>
      <c r="V542" s="193"/>
      <c r="W542" s="193">
        <f t="shared" si="16"/>
        <v>0</v>
      </c>
    </row>
    <row r="543" spans="1:23">
      <c r="A543">
        <f t="shared" si="17"/>
        <v>0</v>
      </c>
      <c r="B543" s="250"/>
      <c r="C543" s="269"/>
      <c r="D543" s="250"/>
      <c r="E543" s="269"/>
      <c r="F543" s="252"/>
      <c r="G543" s="252"/>
      <c r="H543" s="142" t="str">
        <f>IFERROR(+VLOOKUP(G543,'šifarnik Pg-Pa'!O$6:Q$22,2,FALSE),"")</f>
        <v/>
      </c>
      <c r="I543" s="137" t="str">
        <f>IFERROR(+VLOOKUP($G543,'šifarnik Pg-Pa'!$O$6:$Q$22,3,FALSE),"")</f>
        <v/>
      </c>
      <c r="J543" s="252"/>
      <c r="K543" s="79" t="str">
        <f>IFERROR(+VLOOKUP(J543,'šifarnik Pg-Pa'!O$28:P$150,2,FALSE),"")</f>
        <v/>
      </c>
      <c r="L543" s="256"/>
      <c r="M543" s="257"/>
      <c r="N543" s="284"/>
      <c r="O543" s="297"/>
      <c r="P543" s="255"/>
      <c r="Q543" s="255"/>
      <c r="R543" s="74"/>
      <c r="S543" s="74"/>
      <c r="T543" s="74"/>
      <c r="U543" s="74"/>
      <c r="V543" s="193"/>
      <c r="W543" s="193">
        <f t="shared" si="16"/>
        <v>0</v>
      </c>
    </row>
    <row r="544" spans="1:23">
      <c r="A544">
        <f t="shared" si="17"/>
        <v>0</v>
      </c>
      <c r="B544" s="250"/>
      <c r="C544" s="269"/>
      <c r="D544" s="250"/>
      <c r="E544" s="269"/>
      <c r="F544" s="252"/>
      <c r="G544" s="252"/>
      <c r="H544" s="142" t="str">
        <f>IFERROR(+VLOOKUP(G544,'šifarnik Pg-Pa'!O$6:Q$22,2,FALSE),"")</f>
        <v/>
      </c>
      <c r="I544" s="137" t="str">
        <f>IFERROR(+VLOOKUP($G544,'šifarnik Pg-Pa'!$O$6:$Q$22,3,FALSE),"")</f>
        <v/>
      </c>
      <c r="J544" s="252"/>
      <c r="K544" s="79" t="str">
        <f>IFERROR(+VLOOKUP(J544,'šifarnik Pg-Pa'!O$28:P$150,2,FALSE),"")</f>
        <v/>
      </c>
      <c r="L544" s="256"/>
      <c r="M544" s="257"/>
      <c r="N544" s="284"/>
      <c r="O544" s="297"/>
      <c r="P544" s="255"/>
      <c r="Q544" s="255"/>
      <c r="R544" s="74"/>
      <c r="S544" s="74"/>
      <c r="T544" s="74"/>
      <c r="U544" s="74"/>
      <c r="V544" s="193"/>
      <c r="W544" s="193">
        <f t="shared" si="16"/>
        <v>0</v>
      </c>
    </row>
    <row r="545" spans="1:23">
      <c r="A545">
        <f t="shared" si="17"/>
        <v>0</v>
      </c>
      <c r="B545" s="250"/>
      <c r="C545" s="269"/>
      <c r="D545" s="250"/>
      <c r="E545" s="269"/>
      <c r="F545" s="252"/>
      <c r="G545" s="252"/>
      <c r="H545" s="142" t="str">
        <f>IFERROR(+VLOOKUP(G545,'šifarnik Pg-Pa'!O$6:Q$22,2,FALSE),"")</f>
        <v/>
      </c>
      <c r="I545" s="137" t="str">
        <f>IFERROR(+VLOOKUP($G545,'šifarnik Pg-Pa'!$O$6:$Q$22,3,FALSE),"")</f>
        <v/>
      </c>
      <c r="J545" s="252"/>
      <c r="K545" s="79" t="str">
        <f>IFERROR(+VLOOKUP(J545,'šifarnik Pg-Pa'!O$28:P$150,2,FALSE),"")</f>
        <v/>
      </c>
      <c r="L545" s="256"/>
      <c r="M545" s="257"/>
      <c r="N545" s="284"/>
      <c r="O545" s="297"/>
      <c r="P545" s="255"/>
      <c r="Q545" s="255"/>
      <c r="R545" s="74"/>
      <c r="S545" s="74"/>
      <c r="T545" s="74"/>
      <c r="U545" s="74"/>
      <c r="V545" s="193"/>
      <c r="W545" s="193">
        <f t="shared" si="16"/>
        <v>0</v>
      </c>
    </row>
    <row r="546" spans="1:23">
      <c r="A546">
        <f t="shared" si="17"/>
        <v>0</v>
      </c>
      <c r="B546" s="250"/>
      <c r="C546" s="269"/>
      <c r="D546" s="250"/>
      <c r="E546" s="269"/>
      <c r="F546" s="252"/>
      <c r="G546" s="252"/>
      <c r="H546" s="142" t="str">
        <f>IFERROR(+VLOOKUP(G546,'šifarnik Pg-Pa'!O$6:Q$22,2,FALSE),"")</f>
        <v/>
      </c>
      <c r="I546" s="137" t="str">
        <f>IFERROR(+VLOOKUP($G546,'šifarnik Pg-Pa'!$O$6:$Q$22,3,FALSE),"")</f>
        <v/>
      </c>
      <c r="J546" s="252"/>
      <c r="K546" s="79" t="str">
        <f>IFERROR(+VLOOKUP(J546,'šifarnik Pg-Pa'!O$28:P$150,2,FALSE),"")</f>
        <v/>
      </c>
      <c r="L546" s="256"/>
      <c r="M546" s="257"/>
      <c r="N546" s="284"/>
      <c r="O546" s="297"/>
      <c r="P546" s="255"/>
      <c r="Q546" s="255"/>
      <c r="R546" s="74"/>
      <c r="S546" s="74"/>
      <c r="T546" s="74"/>
      <c r="U546" s="74"/>
      <c r="V546" s="193"/>
      <c r="W546" s="193">
        <f t="shared" si="16"/>
        <v>0</v>
      </c>
    </row>
    <row r="547" spans="1:23">
      <c r="A547">
        <f t="shared" si="17"/>
        <v>0</v>
      </c>
      <c r="B547" s="250"/>
      <c r="C547" s="269"/>
      <c r="D547" s="250"/>
      <c r="E547" s="269"/>
      <c r="F547" s="252"/>
      <c r="G547" s="252"/>
      <c r="H547" s="142" t="str">
        <f>IFERROR(+VLOOKUP(G547,'šifarnik Pg-Pa'!O$6:Q$22,2,FALSE),"")</f>
        <v/>
      </c>
      <c r="I547" s="137" t="str">
        <f>IFERROR(+VLOOKUP($G547,'šifarnik Pg-Pa'!$O$6:$Q$22,3,FALSE),"")</f>
        <v/>
      </c>
      <c r="J547" s="252"/>
      <c r="K547" s="79" t="str">
        <f>IFERROR(+VLOOKUP(J547,'šifarnik Pg-Pa'!O$28:P$150,2,FALSE),"")</f>
        <v/>
      </c>
      <c r="L547" s="256"/>
      <c r="M547" s="257"/>
      <c r="N547" s="284"/>
      <c r="O547" s="297"/>
      <c r="P547" s="255"/>
      <c r="Q547" s="255"/>
      <c r="R547" s="74"/>
      <c r="S547" s="74"/>
      <c r="T547" s="74"/>
      <c r="U547" s="74"/>
      <c r="V547" s="193"/>
      <c r="W547" s="193">
        <f t="shared" si="16"/>
        <v>0</v>
      </c>
    </row>
    <row r="548" spans="1:23">
      <c r="A548">
        <f t="shared" si="17"/>
        <v>0</v>
      </c>
      <c r="B548" s="250"/>
      <c r="C548" s="269"/>
      <c r="D548" s="250"/>
      <c r="E548" s="269"/>
      <c r="F548" s="252"/>
      <c r="G548" s="252"/>
      <c r="H548" s="142" t="str">
        <f>IFERROR(+VLOOKUP(G548,'šifarnik Pg-Pa'!O$6:Q$22,2,FALSE),"")</f>
        <v/>
      </c>
      <c r="I548" s="137" t="str">
        <f>IFERROR(+VLOOKUP($G548,'šifarnik Pg-Pa'!$O$6:$Q$22,3,FALSE),"")</f>
        <v/>
      </c>
      <c r="J548" s="252"/>
      <c r="K548" s="79" t="str">
        <f>IFERROR(+VLOOKUP(J548,'šifarnik Pg-Pa'!O$28:P$150,2,FALSE),"")</f>
        <v/>
      </c>
      <c r="L548" s="256"/>
      <c r="M548" s="257"/>
      <c r="N548" s="284"/>
      <c r="O548" s="297"/>
      <c r="P548" s="255"/>
      <c r="Q548" s="255"/>
      <c r="R548" s="74"/>
      <c r="S548" s="74"/>
      <c r="T548" s="74"/>
      <c r="U548" s="74"/>
      <c r="V548" s="193"/>
      <c r="W548" s="193">
        <f t="shared" si="16"/>
        <v>0</v>
      </c>
    </row>
    <row r="549" spans="1:23">
      <c r="A549">
        <f t="shared" si="17"/>
        <v>0</v>
      </c>
      <c r="B549" s="250"/>
      <c r="C549" s="269"/>
      <c r="D549" s="250"/>
      <c r="E549" s="269"/>
      <c r="F549" s="252"/>
      <c r="G549" s="252"/>
      <c r="H549" s="142" t="str">
        <f>IFERROR(+VLOOKUP(G549,'šifarnik Pg-Pa'!O$6:Q$22,2,FALSE),"")</f>
        <v/>
      </c>
      <c r="I549" s="137" t="str">
        <f>IFERROR(+VLOOKUP($G549,'šifarnik Pg-Pa'!$O$6:$Q$22,3,FALSE),"")</f>
        <v/>
      </c>
      <c r="J549" s="252"/>
      <c r="K549" s="79" t="str">
        <f>IFERROR(+VLOOKUP(J549,'šifarnik Pg-Pa'!O$28:P$150,2,FALSE),"")</f>
        <v/>
      </c>
      <c r="L549" s="256"/>
      <c r="M549" s="257"/>
      <c r="N549" s="284"/>
      <c r="O549" s="297"/>
      <c r="P549" s="255"/>
      <c r="Q549" s="255"/>
      <c r="R549" s="74"/>
      <c r="S549" s="74"/>
      <c r="T549" s="74"/>
      <c r="U549" s="74"/>
      <c r="V549" s="193"/>
      <c r="W549" s="193">
        <f t="shared" si="16"/>
        <v>0</v>
      </c>
    </row>
    <row r="550" spans="1:23">
      <c r="A550">
        <f t="shared" si="17"/>
        <v>0</v>
      </c>
      <c r="B550" s="250"/>
      <c r="C550" s="269"/>
      <c r="D550" s="250"/>
      <c r="E550" s="269"/>
      <c r="F550" s="252"/>
      <c r="G550" s="252"/>
      <c r="H550" s="142" t="str">
        <f>IFERROR(+VLOOKUP(G550,'šifarnik Pg-Pa'!O$6:Q$22,2,FALSE),"")</f>
        <v/>
      </c>
      <c r="I550" s="137" t="str">
        <f>IFERROR(+VLOOKUP($G550,'šifarnik Pg-Pa'!$O$6:$Q$22,3,FALSE),"")</f>
        <v/>
      </c>
      <c r="J550" s="252"/>
      <c r="K550" s="79" t="str">
        <f>IFERROR(+VLOOKUP(J550,'šifarnik Pg-Pa'!O$28:P$150,2,FALSE),"")</f>
        <v/>
      </c>
      <c r="L550" s="256"/>
      <c r="M550" s="257"/>
      <c r="N550" s="284"/>
      <c r="O550" s="297"/>
      <c r="P550" s="255"/>
      <c r="Q550" s="255"/>
      <c r="R550" s="74"/>
      <c r="S550" s="74"/>
      <c r="T550" s="74"/>
      <c r="U550" s="74"/>
      <c r="V550" s="193"/>
      <c r="W550" s="193">
        <f t="shared" si="16"/>
        <v>0</v>
      </c>
    </row>
    <row r="551" spans="1:23">
      <c r="A551">
        <f t="shared" si="17"/>
        <v>0</v>
      </c>
      <c r="B551" s="250"/>
      <c r="C551" s="269"/>
      <c r="D551" s="250"/>
      <c r="E551" s="269"/>
      <c r="F551" s="252"/>
      <c r="G551" s="252"/>
      <c r="H551" s="142" t="str">
        <f>IFERROR(+VLOOKUP(G551,'šifarnik Pg-Pa'!O$6:Q$22,2,FALSE),"")</f>
        <v/>
      </c>
      <c r="I551" s="137" t="str">
        <f>IFERROR(+VLOOKUP($G551,'šifarnik Pg-Pa'!$O$6:$Q$22,3,FALSE),"")</f>
        <v/>
      </c>
      <c r="J551" s="252"/>
      <c r="K551" s="79" t="str">
        <f>IFERROR(+VLOOKUP(J551,'šifarnik Pg-Pa'!O$28:P$150,2,FALSE),"")</f>
        <v/>
      </c>
      <c r="L551" s="256"/>
      <c r="M551" s="257"/>
      <c r="N551" s="284"/>
      <c r="O551" s="297"/>
      <c r="P551" s="255"/>
      <c r="Q551" s="255"/>
      <c r="R551" s="74"/>
      <c r="S551" s="74"/>
      <c r="T551" s="74"/>
      <c r="U551" s="74"/>
      <c r="V551" s="193"/>
      <c r="W551" s="193">
        <f t="shared" si="16"/>
        <v>0</v>
      </c>
    </row>
    <row r="552" spans="1:23">
      <c r="A552">
        <f t="shared" si="17"/>
        <v>0</v>
      </c>
      <c r="B552" s="250"/>
      <c r="C552" s="269"/>
      <c r="D552" s="250"/>
      <c r="E552" s="269"/>
      <c r="F552" s="252"/>
      <c r="G552" s="252"/>
      <c r="H552" s="142" t="str">
        <f>IFERROR(+VLOOKUP(G552,'šifarnik Pg-Pa'!O$6:Q$22,2,FALSE),"")</f>
        <v/>
      </c>
      <c r="I552" s="137" t="str">
        <f>IFERROR(+VLOOKUP($G552,'šifarnik Pg-Pa'!$O$6:$Q$22,3,FALSE),"")</f>
        <v/>
      </c>
      <c r="J552" s="252"/>
      <c r="K552" s="79" t="str">
        <f>IFERROR(+VLOOKUP(J552,'šifarnik Pg-Pa'!O$28:P$150,2,FALSE),"")</f>
        <v/>
      </c>
      <c r="L552" s="256"/>
      <c r="M552" s="257"/>
      <c r="N552" s="284"/>
      <c r="O552" s="297"/>
      <c r="P552" s="255"/>
      <c r="Q552" s="255"/>
      <c r="R552" s="74"/>
      <c r="S552" s="74"/>
      <c r="T552" s="74"/>
      <c r="U552" s="74"/>
      <c r="V552" s="193"/>
      <c r="W552" s="193">
        <f t="shared" si="16"/>
        <v>0</v>
      </c>
    </row>
    <row r="553" spans="1:23">
      <c r="A553">
        <f t="shared" si="17"/>
        <v>0</v>
      </c>
      <c r="B553" s="250"/>
      <c r="C553" s="269"/>
      <c r="D553" s="250"/>
      <c r="E553" s="269"/>
      <c r="F553" s="252"/>
      <c r="G553" s="252"/>
      <c r="H553" s="142" t="str">
        <f>IFERROR(+VLOOKUP(G553,'šifarnik Pg-Pa'!O$6:Q$22,2,FALSE),"")</f>
        <v/>
      </c>
      <c r="I553" s="137" t="str">
        <f>IFERROR(+VLOOKUP($G553,'šifarnik Pg-Pa'!$O$6:$Q$22,3,FALSE),"")</f>
        <v/>
      </c>
      <c r="J553" s="252"/>
      <c r="K553" s="79" t="str">
        <f>IFERROR(+VLOOKUP(J553,'šifarnik Pg-Pa'!O$28:P$150,2,FALSE),"")</f>
        <v/>
      </c>
      <c r="L553" s="256"/>
      <c r="M553" s="257"/>
      <c r="N553" s="284"/>
      <c r="O553" s="297"/>
      <c r="P553" s="255"/>
      <c r="Q553" s="255"/>
      <c r="R553" s="74"/>
      <c r="S553" s="74"/>
      <c r="T553" s="74"/>
      <c r="U553" s="74"/>
      <c r="V553" s="193"/>
      <c r="W553" s="193">
        <f t="shared" si="16"/>
        <v>0</v>
      </c>
    </row>
    <row r="554" spans="1:23">
      <c r="A554">
        <f t="shared" si="17"/>
        <v>0</v>
      </c>
      <c r="B554" s="250"/>
      <c r="C554" s="269"/>
      <c r="D554" s="250"/>
      <c r="E554" s="269"/>
      <c r="F554" s="252"/>
      <c r="G554" s="252"/>
      <c r="H554" s="142" t="str">
        <f>IFERROR(+VLOOKUP(G554,'šifarnik Pg-Pa'!O$6:Q$22,2,FALSE),"")</f>
        <v/>
      </c>
      <c r="I554" s="137" t="str">
        <f>IFERROR(+VLOOKUP($G554,'šifarnik Pg-Pa'!$O$6:$Q$22,3,FALSE),"")</f>
        <v/>
      </c>
      <c r="J554" s="252"/>
      <c r="K554" s="79" t="str">
        <f>IFERROR(+VLOOKUP(J554,'šifarnik Pg-Pa'!O$28:P$150,2,FALSE),"")</f>
        <v/>
      </c>
      <c r="L554" s="256"/>
      <c r="M554" s="257"/>
      <c r="N554" s="284"/>
      <c r="O554" s="297"/>
      <c r="P554" s="255"/>
      <c r="Q554" s="255"/>
      <c r="R554" s="74"/>
      <c r="S554" s="74"/>
      <c r="T554" s="74"/>
      <c r="U554" s="74"/>
      <c r="V554" s="193"/>
      <c r="W554" s="193">
        <f t="shared" si="16"/>
        <v>0</v>
      </c>
    </row>
    <row r="555" spans="1:23">
      <c r="A555">
        <f t="shared" si="17"/>
        <v>0</v>
      </c>
      <c r="B555" s="250"/>
      <c r="C555" s="269"/>
      <c r="D555" s="250"/>
      <c r="E555" s="269"/>
      <c r="F555" s="252"/>
      <c r="G555" s="252"/>
      <c r="H555" s="142" t="str">
        <f>IFERROR(+VLOOKUP(G555,'šifarnik Pg-Pa'!O$6:Q$22,2,FALSE),"")</f>
        <v/>
      </c>
      <c r="I555" s="137" t="str">
        <f>IFERROR(+VLOOKUP($G555,'šifarnik Pg-Pa'!$O$6:$Q$22,3,FALSE),"")</f>
        <v/>
      </c>
      <c r="J555" s="252"/>
      <c r="K555" s="79" t="str">
        <f>IFERROR(+VLOOKUP(J555,'šifarnik Pg-Pa'!O$28:P$150,2,FALSE),"")</f>
        <v/>
      </c>
      <c r="L555" s="256"/>
      <c r="M555" s="257"/>
      <c r="N555" s="284"/>
      <c r="O555" s="297"/>
      <c r="P555" s="255"/>
      <c r="Q555" s="255"/>
      <c r="R555" s="74"/>
      <c r="S555" s="74"/>
      <c r="T555" s="74"/>
      <c r="U555" s="74"/>
      <c r="V555" s="193"/>
      <c r="W555" s="193">
        <f t="shared" si="16"/>
        <v>0</v>
      </c>
    </row>
    <row r="556" spans="1:23">
      <c r="A556">
        <f t="shared" si="17"/>
        <v>0</v>
      </c>
      <c r="B556" s="250"/>
      <c r="C556" s="269"/>
      <c r="D556" s="250"/>
      <c r="E556" s="269"/>
      <c r="F556" s="252"/>
      <c r="G556" s="252"/>
      <c r="H556" s="142" t="str">
        <f>IFERROR(+VLOOKUP(G556,'šifarnik Pg-Pa'!O$6:Q$22,2,FALSE),"")</f>
        <v/>
      </c>
      <c r="I556" s="137" t="str">
        <f>IFERROR(+VLOOKUP($G556,'šifarnik Pg-Pa'!$O$6:$Q$22,3,FALSE),"")</f>
        <v/>
      </c>
      <c r="J556" s="252"/>
      <c r="K556" s="79" t="str">
        <f>IFERROR(+VLOOKUP(J556,'šifarnik Pg-Pa'!O$28:P$150,2,FALSE),"")</f>
        <v/>
      </c>
      <c r="L556" s="256"/>
      <c r="M556" s="257"/>
      <c r="N556" s="284"/>
      <c r="O556" s="297"/>
      <c r="P556" s="255"/>
      <c r="Q556" s="255"/>
      <c r="R556" s="74"/>
      <c r="S556" s="74"/>
      <c r="T556" s="74"/>
      <c r="U556" s="74"/>
      <c r="V556" s="193"/>
      <c r="W556" s="193">
        <f t="shared" si="16"/>
        <v>0</v>
      </c>
    </row>
    <row r="557" spans="1:23">
      <c r="A557">
        <f t="shared" si="17"/>
        <v>0</v>
      </c>
      <c r="B557" s="250"/>
      <c r="C557" s="269"/>
      <c r="D557" s="250"/>
      <c r="E557" s="269"/>
      <c r="F557" s="252"/>
      <c r="G557" s="252"/>
      <c r="H557" s="142" t="str">
        <f>IFERROR(+VLOOKUP(G557,'šifarnik Pg-Pa'!O$6:Q$22,2,FALSE),"")</f>
        <v/>
      </c>
      <c r="I557" s="137" t="str">
        <f>IFERROR(+VLOOKUP($G557,'šifarnik Pg-Pa'!$O$6:$Q$22,3,FALSE),"")</f>
        <v/>
      </c>
      <c r="J557" s="252"/>
      <c r="K557" s="79" t="str">
        <f>IFERROR(+VLOOKUP(J557,'šifarnik Pg-Pa'!O$28:P$150,2,FALSE),"")</f>
        <v/>
      </c>
      <c r="L557" s="256"/>
      <c r="M557" s="257"/>
      <c r="N557" s="284"/>
      <c r="O557" s="297"/>
      <c r="P557" s="255"/>
      <c r="Q557" s="255"/>
      <c r="R557" s="74"/>
      <c r="S557" s="74"/>
      <c r="T557" s="74"/>
      <c r="U557" s="74"/>
      <c r="V557" s="193"/>
      <c r="W557" s="193">
        <f t="shared" si="16"/>
        <v>0</v>
      </c>
    </row>
    <row r="558" spans="1:23">
      <c r="A558">
        <f t="shared" si="17"/>
        <v>0</v>
      </c>
      <c r="B558" s="250"/>
      <c r="C558" s="269"/>
      <c r="D558" s="250"/>
      <c r="E558" s="269"/>
      <c r="F558" s="252"/>
      <c r="G558" s="252"/>
      <c r="H558" s="142" t="str">
        <f>IFERROR(+VLOOKUP(G558,'šifarnik Pg-Pa'!O$6:Q$22,2,FALSE),"")</f>
        <v/>
      </c>
      <c r="I558" s="137" t="str">
        <f>IFERROR(+VLOOKUP($G558,'šifarnik Pg-Pa'!$O$6:$Q$22,3,FALSE),"")</f>
        <v/>
      </c>
      <c r="J558" s="252"/>
      <c r="K558" s="79" t="str">
        <f>IFERROR(+VLOOKUP(J558,'šifarnik Pg-Pa'!O$28:P$150,2,FALSE),"")</f>
        <v/>
      </c>
      <c r="L558" s="256"/>
      <c r="M558" s="257"/>
      <c r="N558" s="284"/>
      <c r="O558" s="297"/>
      <c r="P558" s="255"/>
      <c r="Q558" s="255"/>
      <c r="R558" s="74"/>
      <c r="S558" s="74"/>
      <c r="T558" s="74"/>
      <c r="U558" s="74"/>
      <c r="V558" s="193"/>
      <c r="W558" s="193">
        <f t="shared" si="16"/>
        <v>0</v>
      </c>
    </row>
    <row r="559" spans="1:23">
      <c r="A559">
        <f t="shared" si="17"/>
        <v>0</v>
      </c>
      <c r="B559" s="250"/>
      <c r="C559" s="269"/>
      <c r="D559" s="250"/>
      <c r="E559" s="269"/>
      <c r="F559" s="252"/>
      <c r="G559" s="252"/>
      <c r="H559" s="142" t="str">
        <f>IFERROR(+VLOOKUP(G559,'šifarnik Pg-Pa'!O$6:Q$22,2,FALSE),"")</f>
        <v/>
      </c>
      <c r="I559" s="137" t="str">
        <f>IFERROR(+VLOOKUP($G559,'šifarnik Pg-Pa'!$O$6:$Q$22,3,FALSE),"")</f>
        <v/>
      </c>
      <c r="J559" s="252"/>
      <c r="K559" s="79" t="str">
        <f>IFERROR(+VLOOKUP(J559,'šifarnik Pg-Pa'!O$28:P$150,2,FALSE),"")</f>
        <v/>
      </c>
      <c r="L559" s="256"/>
      <c r="M559" s="257"/>
      <c r="N559" s="284"/>
      <c r="O559" s="297"/>
      <c r="P559" s="255"/>
      <c r="Q559" s="255"/>
      <c r="R559" s="74"/>
      <c r="S559" s="74"/>
      <c r="T559" s="74"/>
      <c r="U559" s="74"/>
      <c r="V559" s="193"/>
      <c r="W559" s="193">
        <f t="shared" si="16"/>
        <v>0</v>
      </c>
    </row>
    <row r="560" spans="1:23">
      <c r="A560">
        <f t="shared" si="17"/>
        <v>0</v>
      </c>
      <c r="B560" s="250"/>
      <c r="C560" s="269"/>
      <c r="D560" s="250"/>
      <c r="E560" s="269"/>
      <c r="F560" s="252"/>
      <c r="G560" s="252"/>
      <c r="H560" s="142" t="str">
        <f>IFERROR(+VLOOKUP(G560,'šifarnik Pg-Pa'!O$6:Q$22,2,FALSE),"")</f>
        <v/>
      </c>
      <c r="I560" s="137" t="str">
        <f>IFERROR(+VLOOKUP($G560,'šifarnik Pg-Pa'!$O$6:$Q$22,3,FALSE),"")</f>
        <v/>
      </c>
      <c r="J560" s="252"/>
      <c r="K560" s="79" t="str">
        <f>IFERROR(+VLOOKUP(J560,'šifarnik Pg-Pa'!O$28:P$150,2,FALSE),"")</f>
        <v/>
      </c>
      <c r="L560" s="256"/>
      <c r="M560" s="257"/>
      <c r="N560" s="284"/>
      <c r="O560" s="297"/>
      <c r="P560" s="255"/>
      <c r="Q560" s="255"/>
      <c r="R560" s="74"/>
      <c r="S560" s="74"/>
      <c r="T560" s="74"/>
      <c r="U560" s="74"/>
      <c r="V560" s="193"/>
      <c r="W560" s="193">
        <f t="shared" si="16"/>
        <v>0</v>
      </c>
    </row>
    <row r="561" spans="1:23">
      <c r="A561">
        <f t="shared" si="17"/>
        <v>0</v>
      </c>
      <c r="B561" s="250"/>
      <c r="C561" s="269"/>
      <c r="D561" s="250"/>
      <c r="E561" s="269"/>
      <c r="F561" s="252"/>
      <c r="G561" s="252"/>
      <c r="H561" s="142" t="str">
        <f>IFERROR(+VLOOKUP(G561,'šifarnik Pg-Pa'!O$6:Q$22,2,FALSE),"")</f>
        <v/>
      </c>
      <c r="I561" s="137" t="str">
        <f>IFERROR(+VLOOKUP($G561,'šifarnik Pg-Pa'!$O$6:$Q$22,3,FALSE),"")</f>
        <v/>
      </c>
      <c r="J561" s="252"/>
      <c r="K561" s="79" t="str">
        <f>IFERROR(+VLOOKUP(J561,'šifarnik Pg-Pa'!O$28:P$150,2,FALSE),"")</f>
        <v/>
      </c>
      <c r="L561" s="256"/>
      <c r="M561" s="257"/>
      <c r="N561" s="284"/>
      <c r="O561" s="297"/>
      <c r="P561" s="255"/>
      <c r="Q561" s="255"/>
      <c r="R561" s="74"/>
      <c r="S561" s="74"/>
      <c r="T561" s="74"/>
      <c r="U561" s="74"/>
      <c r="V561" s="193"/>
      <c r="W561" s="193">
        <f t="shared" si="16"/>
        <v>0</v>
      </c>
    </row>
    <row r="562" spans="1:23">
      <c r="A562">
        <f t="shared" si="17"/>
        <v>0</v>
      </c>
      <c r="B562" s="250"/>
      <c r="C562" s="269"/>
      <c r="D562" s="250"/>
      <c r="E562" s="269"/>
      <c r="F562" s="252"/>
      <c r="G562" s="252"/>
      <c r="H562" s="142" t="str">
        <f>IFERROR(+VLOOKUP(G562,'šifarnik Pg-Pa'!O$6:Q$22,2,FALSE),"")</f>
        <v/>
      </c>
      <c r="I562" s="137" t="str">
        <f>IFERROR(+VLOOKUP($G562,'šifarnik Pg-Pa'!$O$6:$Q$22,3,FALSE),"")</f>
        <v/>
      </c>
      <c r="J562" s="252"/>
      <c r="K562" s="79" t="str">
        <f>IFERROR(+VLOOKUP(J562,'šifarnik Pg-Pa'!O$28:P$150,2,FALSE),"")</f>
        <v/>
      </c>
      <c r="L562" s="256"/>
      <c r="M562" s="257"/>
      <c r="N562" s="284"/>
      <c r="O562" s="297"/>
      <c r="P562" s="255"/>
      <c r="Q562" s="255"/>
      <c r="R562" s="74"/>
      <c r="S562" s="74"/>
      <c r="T562" s="74"/>
      <c r="U562" s="74"/>
      <c r="V562" s="193"/>
      <c r="W562" s="193">
        <f t="shared" si="16"/>
        <v>0</v>
      </c>
    </row>
    <row r="563" spans="1:23">
      <c r="A563">
        <f t="shared" si="17"/>
        <v>0</v>
      </c>
      <c r="B563" s="250"/>
      <c r="C563" s="269"/>
      <c r="D563" s="250"/>
      <c r="E563" s="269"/>
      <c r="F563" s="252"/>
      <c r="G563" s="252"/>
      <c r="H563" s="142" t="str">
        <f>IFERROR(+VLOOKUP(G563,'šifarnik Pg-Pa'!O$6:Q$22,2,FALSE),"")</f>
        <v/>
      </c>
      <c r="I563" s="137" t="str">
        <f>IFERROR(+VLOOKUP($G563,'šifarnik Pg-Pa'!$O$6:$Q$22,3,FALSE),"")</f>
        <v/>
      </c>
      <c r="J563" s="252"/>
      <c r="K563" s="79" t="str">
        <f>IFERROR(+VLOOKUP(J563,'šifarnik Pg-Pa'!O$28:P$150,2,FALSE),"")</f>
        <v/>
      </c>
      <c r="L563" s="256"/>
      <c r="M563" s="257"/>
      <c r="N563" s="284"/>
      <c r="O563" s="297"/>
      <c r="P563" s="255"/>
      <c r="Q563" s="255"/>
      <c r="R563" s="74"/>
      <c r="S563" s="74"/>
      <c r="T563" s="74"/>
      <c r="U563" s="74"/>
      <c r="V563" s="193"/>
      <c r="W563" s="193">
        <f t="shared" si="16"/>
        <v>0</v>
      </c>
    </row>
    <row r="564" spans="1:23">
      <c r="A564">
        <f t="shared" si="17"/>
        <v>0</v>
      </c>
      <c r="B564" s="250"/>
      <c r="C564" s="269"/>
      <c r="D564" s="250"/>
      <c r="E564" s="269"/>
      <c r="F564" s="252"/>
      <c r="G564" s="252"/>
      <c r="H564" s="142" t="str">
        <f>IFERROR(+VLOOKUP(G564,'šifarnik Pg-Pa'!O$6:Q$22,2,FALSE),"")</f>
        <v/>
      </c>
      <c r="I564" s="137" t="str">
        <f>IFERROR(+VLOOKUP($G564,'šifarnik Pg-Pa'!$O$6:$Q$22,3,FALSE),"")</f>
        <v/>
      </c>
      <c r="J564" s="252"/>
      <c r="K564" s="79" t="str">
        <f>IFERROR(+VLOOKUP(J564,'šifarnik Pg-Pa'!O$28:P$150,2,FALSE),"")</f>
        <v/>
      </c>
      <c r="L564" s="256"/>
      <c r="M564" s="257"/>
      <c r="N564" s="284"/>
      <c r="O564" s="297"/>
      <c r="P564" s="255"/>
      <c r="Q564" s="255"/>
      <c r="R564" s="74"/>
      <c r="S564" s="74"/>
      <c r="T564" s="74"/>
      <c r="U564" s="74"/>
      <c r="V564" s="193"/>
      <c r="W564" s="193">
        <f t="shared" si="16"/>
        <v>0</v>
      </c>
    </row>
    <row r="565" spans="1:23">
      <c r="A565">
        <f t="shared" si="17"/>
        <v>0</v>
      </c>
      <c r="B565" s="250"/>
      <c r="C565" s="269"/>
      <c r="D565" s="250"/>
      <c r="E565" s="269"/>
      <c r="F565" s="252"/>
      <c r="G565" s="252"/>
      <c r="H565" s="142" t="str">
        <f>IFERROR(+VLOOKUP(G565,'šifarnik Pg-Pa'!O$6:Q$22,2,FALSE),"")</f>
        <v/>
      </c>
      <c r="I565" s="137" t="str">
        <f>IFERROR(+VLOOKUP($G565,'šifarnik Pg-Pa'!$O$6:$Q$22,3,FALSE),"")</f>
        <v/>
      </c>
      <c r="J565" s="252"/>
      <c r="K565" s="79" t="str">
        <f>IFERROR(+VLOOKUP(J565,'šifarnik Pg-Pa'!O$28:P$150,2,FALSE),"")</f>
        <v/>
      </c>
      <c r="L565" s="256"/>
      <c r="M565" s="257"/>
      <c r="N565" s="284"/>
      <c r="O565" s="297"/>
      <c r="P565" s="255"/>
      <c r="Q565" s="255"/>
      <c r="R565" s="74"/>
      <c r="S565" s="74"/>
      <c r="T565" s="74"/>
      <c r="U565" s="74"/>
      <c r="V565" s="193"/>
      <c r="W565" s="193">
        <f t="shared" si="16"/>
        <v>0</v>
      </c>
    </row>
    <row r="566" spans="1:23">
      <c r="A566">
        <f t="shared" si="17"/>
        <v>0</v>
      </c>
      <c r="B566" s="250"/>
      <c r="C566" s="269"/>
      <c r="D566" s="250"/>
      <c r="E566" s="269"/>
      <c r="F566" s="252"/>
      <c r="G566" s="252"/>
      <c r="H566" s="142" t="str">
        <f>IFERROR(+VLOOKUP(G566,'šifarnik Pg-Pa'!O$6:Q$22,2,FALSE),"")</f>
        <v/>
      </c>
      <c r="I566" s="137" t="str">
        <f>IFERROR(+VLOOKUP($G566,'šifarnik Pg-Pa'!$O$6:$Q$22,3,FALSE),"")</f>
        <v/>
      </c>
      <c r="J566" s="252"/>
      <c r="K566" s="79" t="str">
        <f>IFERROR(+VLOOKUP(J566,'šifarnik Pg-Pa'!O$28:P$150,2,FALSE),"")</f>
        <v/>
      </c>
      <c r="L566" s="256"/>
      <c r="M566" s="257"/>
      <c r="N566" s="284"/>
      <c r="O566" s="297"/>
      <c r="P566" s="255"/>
      <c r="Q566" s="255"/>
      <c r="R566" s="74"/>
      <c r="S566" s="74"/>
      <c r="T566" s="74"/>
      <c r="U566" s="74"/>
      <c r="V566" s="193"/>
      <c r="W566" s="193">
        <f t="shared" si="16"/>
        <v>0</v>
      </c>
    </row>
    <row r="567" spans="1:23">
      <c r="A567">
        <f t="shared" si="17"/>
        <v>0</v>
      </c>
      <c r="B567" s="250"/>
      <c r="C567" s="269"/>
      <c r="D567" s="250"/>
      <c r="E567" s="269"/>
      <c r="F567" s="252"/>
      <c r="G567" s="252"/>
      <c r="H567" s="142" t="str">
        <f>IFERROR(+VLOOKUP(G567,'šifarnik Pg-Pa'!O$6:Q$22,2,FALSE),"")</f>
        <v/>
      </c>
      <c r="I567" s="137" t="str">
        <f>IFERROR(+VLOOKUP($G567,'šifarnik Pg-Pa'!$O$6:$Q$22,3,FALSE),"")</f>
        <v/>
      </c>
      <c r="J567" s="252"/>
      <c r="K567" s="79" t="str">
        <f>IFERROR(+VLOOKUP(J567,'šifarnik Pg-Pa'!O$28:P$150,2,FALSE),"")</f>
        <v/>
      </c>
      <c r="L567" s="256"/>
      <c r="M567" s="257"/>
      <c r="N567" s="284"/>
      <c r="O567" s="297"/>
      <c r="P567" s="255"/>
      <c r="Q567" s="255"/>
      <c r="R567" s="74"/>
      <c r="S567" s="74"/>
      <c r="T567" s="74"/>
      <c r="U567" s="74"/>
      <c r="V567" s="193"/>
      <c r="W567" s="193">
        <f t="shared" si="16"/>
        <v>0</v>
      </c>
    </row>
    <row r="568" spans="1:23">
      <c r="A568">
        <f t="shared" si="17"/>
        <v>0</v>
      </c>
      <c r="B568" s="250"/>
      <c r="C568" s="269"/>
      <c r="D568" s="250"/>
      <c r="E568" s="269"/>
      <c r="F568" s="252"/>
      <c r="G568" s="252"/>
      <c r="H568" s="142" t="str">
        <f>IFERROR(+VLOOKUP(G568,'šifarnik Pg-Pa'!O$6:Q$22,2,FALSE),"")</f>
        <v/>
      </c>
      <c r="I568" s="137" t="str">
        <f>IFERROR(+VLOOKUP($G568,'šifarnik Pg-Pa'!$O$6:$Q$22,3,FALSE),"")</f>
        <v/>
      </c>
      <c r="J568" s="252"/>
      <c r="K568" s="79" t="str">
        <f>IFERROR(+VLOOKUP(J568,'šifarnik Pg-Pa'!O$28:P$150,2,FALSE),"")</f>
        <v/>
      </c>
      <c r="L568" s="256"/>
      <c r="M568" s="257"/>
      <c r="N568" s="284"/>
      <c r="O568" s="297"/>
      <c r="P568" s="255"/>
      <c r="Q568" s="255"/>
      <c r="R568" s="74"/>
      <c r="S568" s="74"/>
      <c r="T568" s="74"/>
      <c r="U568" s="74"/>
      <c r="V568" s="193"/>
      <c r="W568" s="193">
        <f t="shared" si="16"/>
        <v>0</v>
      </c>
    </row>
    <row r="569" spans="1:23">
      <c r="A569">
        <f t="shared" si="17"/>
        <v>0</v>
      </c>
      <c r="B569" s="250"/>
      <c r="C569" s="269"/>
      <c r="D569" s="250"/>
      <c r="E569" s="269"/>
      <c r="F569" s="252"/>
      <c r="G569" s="252"/>
      <c r="H569" s="142" t="str">
        <f>IFERROR(+VLOOKUP(G569,'šifarnik Pg-Pa'!O$6:Q$22,2,FALSE),"")</f>
        <v/>
      </c>
      <c r="I569" s="137" t="str">
        <f>IFERROR(+VLOOKUP($G569,'šifarnik Pg-Pa'!$O$6:$Q$22,3,FALSE),"")</f>
        <v/>
      </c>
      <c r="J569" s="252"/>
      <c r="K569" s="79" t="str">
        <f>IFERROR(+VLOOKUP(J569,'šifarnik Pg-Pa'!O$28:P$150,2,FALSE),"")</f>
        <v/>
      </c>
      <c r="L569" s="256"/>
      <c r="M569" s="257"/>
      <c r="N569" s="284"/>
      <c r="O569" s="297"/>
      <c r="P569" s="255"/>
      <c r="Q569" s="255"/>
      <c r="R569" s="74"/>
      <c r="S569" s="74"/>
      <c r="T569" s="74"/>
      <c r="U569" s="74"/>
      <c r="V569" s="193"/>
      <c r="W569" s="193">
        <f t="shared" si="16"/>
        <v>0</v>
      </c>
    </row>
    <row r="570" spans="1:23">
      <c r="A570">
        <f t="shared" si="17"/>
        <v>0</v>
      </c>
      <c r="B570" s="250"/>
      <c r="C570" s="269"/>
      <c r="D570" s="250"/>
      <c r="E570" s="269"/>
      <c r="F570" s="252"/>
      <c r="G570" s="252"/>
      <c r="H570" s="142" t="str">
        <f>IFERROR(+VLOOKUP(G570,'šifarnik Pg-Pa'!O$6:Q$22,2,FALSE),"")</f>
        <v/>
      </c>
      <c r="I570" s="137" t="str">
        <f>IFERROR(+VLOOKUP($G570,'šifarnik Pg-Pa'!$O$6:$Q$22,3,FALSE),"")</f>
        <v/>
      </c>
      <c r="J570" s="252"/>
      <c r="K570" s="79" t="str">
        <f>IFERROR(+VLOOKUP(J570,'šifarnik Pg-Pa'!O$28:P$150,2,FALSE),"")</f>
        <v/>
      </c>
      <c r="L570" s="256"/>
      <c r="M570" s="257"/>
      <c r="N570" s="284"/>
      <c r="O570" s="297"/>
      <c r="P570" s="255"/>
      <c r="Q570" s="255"/>
      <c r="R570" s="74"/>
      <c r="S570" s="74"/>
      <c r="T570" s="74"/>
      <c r="U570" s="74"/>
      <c r="V570" s="193"/>
      <c r="W570" s="193">
        <f t="shared" si="16"/>
        <v>0</v>
      </c>
    </row>
    <row r="571" spans="1:23">
      <c r="A571">
        <f t="shared" si="17"/>
        <v>0</v>
      </c>
      <c r="B571" s="250"/>
      <c r="C571" s="269"/>
      <c r="D571" s="250"/>
      <c r="E571" s="269"/>
      <c r="F571" s="252"/>
      <c r="G571" s="252"/>
      <c r="H571" s="142" t="str">
        <f>IFERROR(+VLOOKUP(G571,'šifarnik Pg-Pa'!O$6:Q$22,2,FALSE),"")</f>
        <v/>
      </c>
      <c r="I571" s="137" t="str">
        <f>IFERROR(+VLOOKUP($G571,'šifarnik Pg-Pa'!$O$6:$Q$22,3,FALSE),"")</f>
        <v/>
      </c>
      <c r="J571" s="252"/>
      <c r="K571" s="79" t="str">
        <f>IFERROR(+VLOOKUP(J571,'šifarnik Pg-Pa'!O$28:P$150,2,FALSE),"")</f>
        <v/>
      </c>
      <c r="L571" s="256"/>
      <c r="M571" s="257"/>
      <c r="N571" s="284"/>
      <c r="O571" s="297"/>
      <c r="P571" s="255"/>
      <c r="Q571" s="255"/>
      <c r="R571" s="74"/>
      <c r="S571" s="74"/>
      <c r="T571" s="74"/>
      <c r="U571" s="74"/>
      <c r="V571" s="193"/>
      <c r="W571" s="193">
        <f t="shared" si="16"/>
        <v>0</v>
      </c>
    </row>
    <row r="572" spans="1:23">
      <c r="A572">
        <f t="shared" si="17"/>
        <v>0</v>
      </c>
      <c r="B572" s="250"/>
      <c r="C572" s="269"/>
      <c r="D572" s="250"/>
      <c r="E572" s="269"/>
      <c r="F572" s="252"/>
      <c r="G572" s="252"/>
      <c r="H572" s="142" t="str">
        <f>IFERROR(+VLOOKUP(G572,'šifarnik Pg-Pa'!O$6:Q$22,2,FALSE),"")</f>
        <v/>
      </c>
      <c r="I572" s="137" t="str">
        <f>IFERROR(+VLOOKUP($G572,'šifarnik Pg-Pa'!$O$6:$Q$22,3,FALSE),"")</f>
        <v/>
      </c>
      <c r="J572" s="252"/>
      <c r="K572" s="79" t="str">
        <f>IFERROR(+VLOOKUP(J572,'šifarnik Pg-Pa'!O$28:P$150,2,FALSE),"")</f>
        <v/>
      </c>
      <c r="L572" s="256"/>
      <c r="M572" s="257"/>
      <c r="N572" s="284"/>
      <c r="O572" s="297"/>
      <c r="P572" s="255"/>
      <c r="Q572" s="255"/>
      <c r="R572" s="74"/>
      <c r="S572" s="74"/>
      <c r="T572" s="74"/>
      <c r="U572" s="74"/>
      <c r="V572" s="193"/>
      <c r="W572" s="193">
        <f t="shared" si="16"/>
        <v>0</v>
      </c>
    </row>
    <row r="573" spans="1:23">
      <c r="A573">
        <f t="shared" si="17"/>
        <v>0</v>
      </c>
      <c r="B573" s="250"/>
      <c r="C573" s="269"/>
      <c r="D573" s="250"/>
      <c r="E573" s="269"/>
      <c r="F573" s="252"/>
      <c r="G573" s="252"/>
      <c r="H573" s="142" t="str">
        <f>IFERROR(+VLOOKUP(G573,'šifarnik Pg-Pa'!O$6:Q$22,2,FALSE),"")</f>
        <v/>
      </c>
      <c r="I573" s="137" t="str">
        <f>IFERROR(+VLOOKUP($G573,'šifarnik Pg-Pa'!$O$6:$Q$22,3,FALSE),"")</f>
        <v/>
      </c>
      <c r="J573" s="252"/>
      <c r="K573" s="79" t="str">
        <f>IFERROR(+VLOOKUP(J573,'šifarnik Pg-Pa'!O$28:P$150,2,FALSE),"")</f>
        <v/>
      </c>
      <c r="L573" s="256"/>
      <c r="M573" s="257"/>
      <c r="N573" s="284"/>
      <c r="O573" s="297"/>
      <c r="P573" s="255"/>
      <c r="Q573" s="255"/>
      <c r="R573" s="74"/>
      <c r="S573" s="74"/>
      <c r="T573" s="74"/>
      <c r="U573" s="74"/>
      <c r="V573" s="193"/>
      <c r="W573" s="193">
        <f t="shared" si="16"/>
        <v>0</v>
      </c>
    </row>
    <row r="574" spans="1:23">
      <c r="A574">
        <f t="shared" si="17"/>
        <v>0</v>
      </c>
      <c r="B574" s="250"/>
      <c r="C574" s="269"/>
      <c r="D574" s="250"/>
      <c r="E574" s="269"/>
      <c r="F574" s="252"/>
      <c r="G574" s="252"/>
      <c r="H574" s="142" t="str">
        <f>IFERROR(+VLOOKUP(G574,'šifarnik Pg-Pa'!O$6:Q$22,2,FALSE),"")</f>
        <v/>
      </c>
      <c r="I574" s="137" t="str">
        <f>IFERROR(+VLOOKUP($G574,'šifarnik Pg-Pa'!$O$6:$Q$22,3,FALSE),"")</f>
        <v/>
      </c>
      <c r="J574" s="252"/>
      <c r="K574" s="79" t="str">
        <f>IFERROR(+VLOOKUP(J574,'šifarnik Pg-Pa'!O$28:P$150,2,FALSE),"")</f>
        <v/>
      </c>
      <c r="L574" s="256"/>
      <c r="M574" s="257"/>
      <c r="N574" s="284"/>
      <c r="O574" s="297"/>
      <c r="P574" s="255"/>
      <c r="Q574" s="255"/>
      <c r="R574" s="74"/>
      <c r="S574" s="74"/>
      <c r="T574" s="74"/>
      <c r="U574" s="74"/>
      <c r="V574" s="193"/>
      <c r="W574" s="193">
        <f t="shared" si="16"/>
        <v>0</v>
      </c>
    </row>
    <row r="575" spans="1:23">
      <c r="A575">
        <f t="shared" si="17"/>
        <v>0</v>
      </c>
      <c r="B575" s="250"/>
      <c r="C575" s="269"/>
      <c r="D575" s="250"/>
      <c r="E575" s="269"/>
      <c r="F575" s="252"/>
      <c r="G575" s="252"/>
      <c r="H575" s="142" t="str">
        <f>IFERROR(+VLOOKUP(G575,'šifarnik Pg-Pa'!O$6:Q$22,2,FALSE),"")</f>
        <v/>
      </c>
      <c r="I575" s="137" t="str">
        <f>IFERROR(+VLOOKUP($G575,'šifarnik Pg-Pa'!$O$6:$Q$22,3,FALSE),"")</f>
        <v/>
      </c>
      <c r="J575" s="252"/>
      <c r="K575" s="79" t="str">
        <f>IFERROR(+VLOOKUP(J575,'šifarnik Pg-Pa'!O$28:P$150,2,FALSE),"")</f>
        <v/>
      </c>
      <c r="L575" s="256"/>
      <c r="M575" s="257"/>
      <c r="N575" s="284"/>
      <c r="O575" s="297"/>
      <c r="P575" s="255"/>
      <c r="Q575" s="255"/>
      <c r="R575" s="74"/>
      <c r="S575" s="74"/>
      <c r="T575" s="74"/>
      <c r="U575" s="74"/>
      <c r="V575" s="193"/>
      <c r="W575" s="193">
        <f t="shared" si="16"/>
        <v>0</v>
      </c>
    </row>
    <row r="576" spans="1:23">
      <c r="A576">
        <f t="shared" si="17"/>
        <v>0</v>
      </c>
      <c r="B576" s="250"/>
      <c r="C576" s="269"/>
      <c r="D576" s="250"/>
      <c r="E576" s="269"/>
      <c r="F576" s="252"/>
      <c r="G576" s="252"/>
      <c r="H576" s="142" t="str">
        <f>IFERROR(+VLOOKUP(G576,'šifarnik Pg-Pa'!O$6:Q$22,2,FALSE),"")</f>
        <v/>
      </c>
      <c r="I576" s="137" t="str">
        <f>IFERROR(+VLOOKUP($G576,'šifarnik Pg-Pa'!$O$6:$Q$22,3,FALSE),"")</f>
        <v/>
      </c>
      <c r="J576" s="252"/>
      <c r="K576" s="79" t="str">
        <f>IFERROR(+VLOOKUP(J576,'šifarnik Pg-Pa'!O$28:P$150,2,FALSE),"")</f>
        <v/>
      </c>
      <c r="L576" s="256"/>
      <c r="M576" s="257"/>
      <c r="N576" s="284"/>
      <c r="O576" s="297"/>
      <c r="P576" s="255"/>
      <c r="Q576" s="255"/>
      <c r="R576" s="74"/>
      <c r="S576" s="74"/>
      <c r="T576" s="74"/>
      <c r="U576" s="74"/>
      <c r="V576" s="193"/>
      <c r="W576" s="193">
        <f t="shared" si="16"/>
        <v>0</v>
      </c>
    </row>
    <row r="577" spans="1:23">
      <c r="A577">
        <f t="shared" si="17"/>
        <v>0</v>
      </c>
      <c r="B577" s="250"/>
      <c r="C577" s="269"/>
      <c r="D577" s="250"/>
      <c r="E577" s="269"/>
      <c r="F577" s="252"/>
      <c r="G577" s="252"/>
      <c r="H577" s="142" t="str">
        <f>IFERROR(+VLOOKUP(G577,'šifarnik Pg-Pa'!O$6:Q$22,2,FALSE),"")</f>
        <v/>
      </c>
      <c r="I577" s="137" t="str">
        <f>IFERROR(+VLOOKUP($G577,'šifarnik Pg-Pa'!$O$6:$Q$22,3,FALSE),"")</f>
        <v/>
      </c>
      <c r="J577" s="252"/>
      <c r="K577" s="79" t="str">
        <f>IFERROR(+VLOOKUP(J577,'šifarnik Pg-Pa'!O$28:P$150,2,FALSE),"")</f>
        <v/>
      </c>
      <c r="L577" s="256"/>
      <c r="M577" s="257"/>
      <c r="N577" s="284"/>
      <c r="O577" s="297"/>
      <c r="P577" s="255"/>
      <c r="Q577" s="255"/>
      <c r="R577" s="74"/>
      <c r="S577" s="74"/>
      <c r="T577" s="74"/>
      <c r="U577" s="74"/>
      <c r="V577" s="193"/>
      <c r="W577" s="193">
        <f t="shared" si="16"/>
        <v>0</v>
      </c>
    </row>
    <row r="578" spans="1:23">
      <c r="A578">
        <f t="shared" si="17"/>
        <v>0</v>
      </c>
      <c r="B578" s="250"/>
      <c r="C578" s="269"/>
      <c r="D578" s="250"/>
      <c r="E578" s="269"/>
      <c r="F578" s="252"/>
      <c r="G578" s="252"/>
      <c r="H578" s="142" t="str">
        <f>IFERROR(+VLOOKUP(G578,'šifarnik Pg-Pa'!O$6:Q$22,2,FALSE),"")</f>
        <v/>
      </c>
      <c r="I578" s="137" t="str">
        <f>IFERROR(+VLOOKUP($G578,'šifarnik Pg-Pa'!$O$6:$Q$22,3,FALSE),"")</f>
        <v/>
      </c>
      <c r="J578" s="252"/>
      <c r="K578" s="79" t="str">
        <f>IFERROR(+VLOOKUP(J578,'šifarnik Pg-Pa'!O$28:P$150,2,FALSE),"")</f>
        <v/>
      </c>
      <c r="L578" s="256"/>
      <c r="M578" s="257"/>
      <c r="N578" s="284"/>
      <c r="O578" s="297"/>
      <c r="P578" s="255"/>
      <c r="Q578" s="255"/>
      <c r="R578" s="74"/>
      <c r="S578" s="74"/>
      <c r="T578" s="74"/>
      <c r="U578" s="74"/>
      <c r="V578" s="193"/>
      <c r="W578" s="193">
        <f t="shared" si="16"/>
        <v>0</v>
      </c>
    </row>
    <row r="579" spans="1:23">
      <c r="A579">
        <f t="shared" si="17"/>
        <v>0</v>
      </c>
      <c r="B579" s="250"/>
      <c r="C579" s="269"/>
      <c r="D579" s="250"/>
      <c r="E579" s="269"/>
      <c r="F579" s="252"/>
      <c r="G579" s="252"/>
      <c r="H579" s="142" t="str">
        <f>IFERROR(+VLOOKUP(G579,'šifarnik Pg-Pa'!O$6:Q$22,2,FALSE),"")</f>
        <v/>
      </c>
      <c r="I579" s="137" t="str">
        <f>IFERROR(+VLOOKUP($G579,'šifarnik Pg-Pa'!$O$6:$Q$22,3,FALSE),"")</f>
        <v/>
      </c>
      <c r="J579" s="252"/>
      <c r="K579" s="79" t="str">
        <f>IFERROR(+VLOOKUP(J579,'šifarnik Pg-Pa'!O$28:P$150,2,FALSE),"")</f>
        <v/>
      </c>
      <c r="L579" s="256"/>
      <c r="M579" s="257"/>
      <c r="N579" s="284"/>
      <c r="O579" s="297"/>
      <c r="P579" s="255"/>
      <c r="Q579" s="255"/>
      <c r="R579" s="74"/>
      <c r="S579" s="74"/>
      <c r="T579" s="74"/>
      <c r="U579" s="74"/>
      <c r="V579" s="193"/>
      <c r="W579" s="193">
        <f t="shared" si="16"/>
        <v>0</v>
      </c>
    </row>
    <row r="580" spans="1:23">
      <c r="A580">
        <f t="shared" si="17"/>
        <v>0</v>
      </c>
      <c r="B580" s="250"/>
      <c r="C580" s="269"/>
      <c r="D580" s="250"/>
      <c r="E580" s="269"/>
      <c r="F580" s="252"/>
      <c r="G580" s="252"/>
      <c r="H580" s="142" t="str">
        <f>IFERROR(+VLOOKUP(G580,'šifarnik Pg-Pa'!O$6:Q$22,2,FALSE),"")</f>
        <v/>
      </c>
      <c r="I580" s="137" t="str">
        <f>IFERROR(+VLOOKUP($G580,'šifarnik Pg-Pa'!$O$6:$Q$22,3,FALSE),"")</f>
        <v/>
      </c>
      <c r="J580" s="252"/>
      <c r="K580" s="79" t="str">
        <f>IFERROR(+VLOOKUP(J580,'šifarnik Pg-Pa'!O$28:P$150,2,FALSE),"")</f>
        <v/>
      </c>
      <c r="L580" s="256"/>
      <c r="M580" s="257"/>
      <c r="N580" s="284"/>
      <c r="O580" s="297"/>
      <c r="P580" s="255"/>
      <c r="Q580" s="255"/>
      <c r="R580" s="74"/>
      <c r="S580" s="74"/>
      <c r="T580" s="74"/>
      <c r="U580" s="74"/>
      <c r="V580" s="193"/>
      <c r="W580" s="193">
        <f t="shared" si="16"/>
        <v>0</v>
      </c>
    </row>
    <row r="581" spans="1:23">
      <c r="A581">
        <f t="shared" si="17"/>
        <v>0</v>
      </c>
      <c r="B581" s="250"/>
      <c r="C581" s="269"/>
      <c r="D581" s="250"/>
      <c r="E581" s="269"/>
      <c r="F581" s="252"/>
      <c r="G581" s="252"/>
      <c r="H581" s="142" t="str">
        <f>IFERROR(+VLOOKUP(G581,'šifarnik Pg-Pa'!O$6:Q$22,2,FALSE),"")</f>
        <v/>
      </c>
      <c r="I581" s="137" t="str">
        <f>IFERROR(+VLOOKUP($G581,'šifarnik Pg-Pa'!$O$6:$Q$22,3,FALSE),"")</f>
        <v/>
      </c>
      <c r="J581" s="252"/>
      <c r="K581" s="79" t="str">
        <f>IFERROR(+VLOOKUP(J581,'šifarnik Pg-Pa'!O$28:P$150,2,FALSE),"")</f>
        <v/>
      </c>
      <c r="L581" s="256"/>
      <c r="M581" s="257"/>
      <c r="N581" s="284"/>
      <c r="O581" s="297"/>
      <c r="P581" s="255"/>
      <c r="Q581" s="255"/>
      <c r="R581" s="74"/>
      <c r="S581" s="74"/>
      <c r="T581" s="74"/>
      <c r="U581" s="74"/>
      <c r="V581" s="193"/>
      <c r="W581" s="193">
        <f t="shared" si="16"/>
        <v>0</v>
      </c>
    </row>
    <row r="582" spans="1:23">
      <c r="A582">
        <f t="shared" si="17"/>
        <v>0</v>
      </c>
      <c r="B582" s="250"/>
      <c r="C582" s="269"/>
      <c r="D582" s="250"/>
      <c r="E582" s="269"/>
      <c r="F582" s="252"/>
      <c r="G582" s="252"/>
      <c r="H582" s="142" t="str">
        <f>IFERROR(+VLOOKUP(G582,'šifarnik Pg-Pa'!O$6:Q$22,2,FALSE),"")</f>
        <v/>
      </c>
      <c r="I582" s="137" t="str">
        <f>IFERROR(+VLOOKUP($G582,'šifarnik Pg-Pa'!$O$6:$Q$22,3,FALSE),"")</f>
        <v/>
      </c>
      <c r="J582" s="252"/>
      <c r="K582" s="79" t="str">
        <f>IFERROR(+VLOOKUP(J582,'šifarnik Pg-Pa'!O$28:P$150,2,FALSE),"")</f>
        <v/>
      </c>
      <c r="L582" s="256"/>
      <c r="M582" s="257"/>
      <c r="N582" s="284"/>
      <c r="O582" s="297"/>
      <c r="P582" s="255"/>
      <c r="Q582" s="255"/>
      <c r="R582" s="74"/>
      <c r="S582" s="74"/>
      <c r="T582" s="74"/>
      <c r="U582" s="74"/>
      <c r="V582" s="193"/>
      <c r="W582" s="193">
        <f t="shared" si="16"/>
        <v>0</v>
      </c>
    </row>
    <row r="583" spans="1:23">
      <c r="A583">
        <f t="shared" si="17"/>
        <v>0</v>
      </c>
      <c r="B583" s="250"/>
      <c r="C583" s="269"/>
      <c r="D583" s="250"/>
      <c r="E583" s="269"/>
      <c r="F583" s="252"/>
      <c r="G583" s="252"/>
      <c r="H583" s="142" t="str">
        <f>IFERROR(+VLOOKUP(G583,'šifarnik Pg-Pa'!O$6:Q$22,2,FALSE),"")</f>
        <v/>
      </c>
      <c r="I583" s="137" t="str">
        <f>IFERROR(+VLOOKUP($G583,'šifarnik Pg-Pa'!$O$6:$Q$22,3,FALSE),"")</f>
        <v/>
      </c>
      <c r="J583" s="252"/>
      <c r="K583" s="79" t="str">
        <f>IFERROR(+VLOOKUP(J583,'šifarnik Pg-Pa'!O$28:P$150,2,FALSE),"")</f>
        <v/>
      </c>
      <c r="L583" s="256"/>
      <c r="M583" s="257"/>
      <c r="N583" s="284"/>
      <c r="O583" s="297"/>
      <c r="P583" s="255"/>
      <c r="Q583" s="255"/>
      <c r="R583" s="74"/>
      <c r="S583" s="74"/>
      <c r="T583" s="74"/>
      <c r="U583" s="74"/>
      <c r="V583" s="193"/>
      <c r="W583" s="193">
        <f t="shared" si="16"/>
        <v>0</v>
      </c>
    </row>
    <row r="584" spans="1:23">
      <c r="A584">
        <f t="shared" si="17"/>
        <v>0</v>
      </c>
      <c r="B584" s="250"/>
      <c r="C584" s="269"/>
      <c r="D584" s="250"/>
      <c r="E584" s="269"/>
      <c r="F584" s="252"/>
      <c r="G584" s="252"/>
      <c r="H584" s="142" t="str">
        <f>IFERROR(+VLOOKUP(G584,'šifarnik Pg-Pa'!O$6:Q$22,2,FALSE),"")</f>
        <v/>
      </c>
      <c r="I584" s="137" t="str">
        <f>IFERROR(+VLOOKUP($G584,'šifarnik Pg-Pa'!$O$6:$Q$22,3,FALSE),"")</f>
        <v/>
      </c>
      <c r="J584" s="252"/>
      <c r="K584" s="79" t="str">
        <f>IFERROR(+VLOOKUP(J584,'šifarnik Pg-Pa'!O$28:P$150,2,FALSE),"")</f>
        <v/>
      </c>
      <c r="L584" s="256"/>
      <c r="M584" s="257"/>
      <c r="N584" s="284"/>
      <c r="O584" s="297"/>
      <c r="P584" s="255"/>
      <c r="Q584" s="255"/>
      <c r="R584" s="74"/>
      <c r="S584" s="74"/>
      <c r="T584" s="74"/>
      <c r="U584" s="74"/>
      <c r="V584" s="193"/>
      <c r="W584" s="193">
        <f t="shared" si="16"/>
        <v>0</v>
      </c>
    </row>
    <row r="585" spans="1:23">
      <c r="A585">
        <f t="shared" si="17"/>
        <v>0</v>
      </c>
      <c r="B585" s="250"/>
      <c r="C585" s="269"/>
      <c r="D585" s="250"/>
      <c r="E585" s="269"/>
      <c r="F585" s="252"/>
      <c r="G585" s="252"/>
      <c r="H585" s="142" t="str">
        <f>IFERROR(+VLOOKUP(G585,'šifarnik Pg-Pa'!O$6:Q$22,2,FALSE),"")</f>
        <v/>
      </c>
      <c r="I585" s="137" t="str">
        <f>IFERROR(+VLOOKUP($G585,'šifarnik Pg-Pa'!$O$6:$Q$22,3,FALSE),"")</f>
        <v/>
      </c>
      <c r="J585" s="252"/>
      <c r="K585" s="79" t="str">
        <f>IFERROR(+VLOOKUP(J585,'šifarnik Pg-Pa'!O$28:P$150,2,FALSE),"")</f>
        <v/>
      </c>
      <c r="L585" s="256"/>
      <c r="M585" s="257"/>
      <c r="N585" s="284"/>
      <c r="O585" s="297"/>
      <c r="P585" s="255"/>
      <c r="Q585" s="255"/>
      <c r="R585" s="74"/>
      <c r="S585" s="74"/>
      <c r="T585" s="74"/>
      <c r="U585" s="74"/>
      <c r="V585" s="193"/>
      <c r="W585" s="193">
        <f t="shared" ref="W585:W648" si="18">+LEN(O585)</f>
        <v>0</v>
      </c>
    </row>
    <row r="586" spans="1:23">
      <c r="A586">
        <f t="shared" ref="A586:A649" si="19">+IF(O586&gt;0,+A585+1,0)</f>
        <v>0</v>
      </c>
      <c r="B586" s="250"/>
      <c r="C586" s="269"/>
      <c r="D586" s="250"/>
      <c r="E586" s="269"/>
      <c r="F586" s="252"/>
      <c r="G586" s="252"/>
      <c r="H586" s="142" t="str">
        <f>IFERROR(+VLOOKUP(G586,'šifarnik Pg-Pa'!O$6:Q$22,2,FALSE),"")</f>
        <v/>
      </c>
      <c r="I586" s="137" t="str">
        <f>IFERROR(+VLOOKUP($G586,'šifarnik Pg-Pa'!$O$6:$Q$22,3,FALSE),"")</f>
        <v/>
      </c>
      <c r="J586" s="252"/>
      <c r="K586" s="79" t="str">
        <f>IFERROR(+VLOOKUP(J586,'šifarnik Pg-Pa'!O$28:P$150,2,FALSE),"")</f>
        <v/>
      </c>
      <c r="L586" s="256"/>
      <c r="M586" s="257"/>
      <c r="N586" s="284"/>
      <c r="O586" s="297"/>
      <c r="P586" s="255"/>
      <c r="Q586" s="255"/>
      <c r="R586" s="74"/>
      <c r="S586" s="74"/>
      <c r="T586" s="74"/>
      <c r="U586" s="74"/>
      <c r="V586" s="193"/>
      <c r="W586" s="193">
        <f t="shared" si="18"/>
        <v>0</v>
      </c>
    </row>
    <row r="587" spans="1:23">
      <c r="A587">
        <f t="shared" si="19"/>
        <v>0</v>
      </c>
      <c r="B587" s="250"/>
      <c r="C587" s="269"/>
      <c r="D587" s="250"/>
      <c r="E587" s="269"/>
      <c r="F587" s="252"/>
      <c r="G587" s="252"/>
      <c r="H587" s="142" t="str">
        <f>IFERROR(+VLOOKUP(G587,'šifarnik Pg-Pa'!O$6:Q$22,2,FALSE),"")</f>
        <v/>
      </c>
      <c r="I587" s="137" t="str">
        <f>IFERROR(+VLOOKUP($G587,'šifarnik Pg-Pa'!$O$6:$Q$22,3,FALSE),"")</f>
        <v/>
      </c>
      <c r="J587" s="252"/>
      <c r="K587" s="79" t="str">
        <f>IFERROR(+VLOOKUP(J587,'šifarnik Pg-Pa'!O$28:P$150,2,FALSE),"")</f>
        <v/>
      </c>
      <c r="L587" s="256"/>
      <c r="M587" s="257"/>
      <c r="N587" s="284"/>
      <c r="O587" s="297"/>
      <c r="P587" s="255"/>
      <c r="Q587" s="255"/>
      <c r="R587" s="74"/>
      <c r="S587" s="74"/>
      <c r="T587" s="74"/>
      <c r="U587" s="74"/>
      <c r="V587" s="193"/>
      <c r="W587" s="193">
        <f t="shared" si="18"/>
        <v>0</v>
      </c>
    </row>
    <row r="588" spans="1:23">
      <c r="A588">
        <f t="shared" si="19"/>
        <v>0</v>
      </c>
      <c r="B588" s="250"/>
      <c r="C588" s="269"/>
      <c r="D588" s="250"/>
      <c r="E588" s="269"/>
      <c r="F588" s="252"/>
      <c r="G588" s="252"/>
      <c r="H588" s="142" t="str">
        <f>IFERROR(+VLOOKUP(G588,'šifarnik Pg-Pa'!O$6:Q$22,2,FALSE),"")</f>
        <v/>
      </c>
      <c r="I588" s="137" t="str">
        <f>IFERROR(+VLOOKUP($G588,'šifarnik Pg-Pa'!$O$6:$Q$22,3,FALSE),"")</f>
        <v/>
      </c>
      <c r="J588" s="252"/>
      <c r="K588" s="79" t="str">
        <f>IFERROR(+VLOOKUP(J588,'šifarnik Pg-Pa'!O$28:P$150,2,FALSE),"")</f>
        <v/>
      </c>
      <c r="L588" s="256"/>
      <c r="M588" s="257"/>
      <c r="N588" s="284"/>
      <c r="O588" s="297"/>
      <c r="P588" s="255"/>
      <c r="Q588" s="255"/>
      <c r="R588" s="74"/>
      <c r="S588" s="74"/>
      <c r="T588" s="74"/>
      <c r="U588" s="74"/>
      <c r="V588" s="193"/>
      <c r="W588" s="193">
        <f t="shared" si="18"/>
        <v>0</v>
      </c>
    </row>
    <row r="589" spans="1:23">
      <c r="A589">
        <f t="shared" si="19"/>
        <v>0</v>
      </c>
      <c r="B589" s="250"/>
      <c r="C589" s="269"/>
      <c r="D589" s="250"/>
      <c r="E589" s="269"/>
      <c r="F589" s="252"/>
      <c r="G589" s="252"/>
      <c r="H589" s="142" t="str">
        <f>IFERROR(+VLOOKUP(G589,'šifarnik Pg-Pa'!O$6:Q$22,2,FALSE),"")</f>
        <v/>
      </c>
      <c r="I589" s="137" t="str">
        <f>IFERROR(+VLOOKUP($G589,'šifarnik Pg-Pa'!$O$6:$Q$22,3,FALSE),"")</f>
        <v/>
      </c>
      <c r="J589" s="252"/>
      <c r="K589" s="79" t="str">
        <f>IFERROR(+VLOOKUP(J589,'šifarnik Pg-Pa'!O$28:P$150,2,FALSE),"")</f>
        <v/>
      </c>
      <c r="L589" s="256"/>
      <c r="M589" s="257"/>
      <c r="N589" s="284"/>
      <c r="O589" s="297"/>
      <c r="P589" s="255"/>
      <c r="Q589" s="255"/>
      <c r="R589" s="74"/>
      <c r="S589" s="74"/>
      <c r="T589" s="74"/>
      <c r="U589" s="74"/>
      <c r="V589" s="193"/>
      <c r="W589" s="193">
        <f t="shared" si="18"/>
        <v>0</v>
      </c>
    </row>
    <row r="590" spans="1:23">
      <c r="A590">
        <f t="shared" si="19"/>
        <v>0</v>
      </c>
      <c r="B590" s="250"/>
      <c r="C590" s="269"/>
      <c r="D590" s="250"/>
      <c r="E590" s="269"/>
      <c r="F590" s="252"/>
      <c r="G590" s="252"/>
      <c r="H590" s="142" t="str">
        <f>IFERROR(+VLOOKUP(G590,'šifarnik Pg-Pa'!O$6:Q$22,2,FALSE),"")</f>
        <v/>
      </c>
      <c r="I590" s="137" t="str">
        <f>IFERROR(+VLOOKUP($G590,'šifarnik Pg-Pa'!$O$6:$Q$22,3,FALSE),"")</f>
        <v/>
      </c>
      <c r="J590" s="252"/>
      <c r="K590" s="79" t="str">
        <f>IFERROR(+VLOOKUP(J590,'šifarnik Pg-Pa'!O$28:P$150,2,FALSE),"")</f>
        <v/>
      </c>
      <c r="L590" s="256"/>
      <c r="M590" s="257"/>
      <c r="N590" s="284"/>
      <c r="O590" s="297"/>
      <c r="P590" s="255"/>
      <c r="Q590" s="255"/>
      <c r="R590" s="74"/>
      <c r="S590" s="74"/>
      <c r="T590" s="74"/>
      <c r="U590" s="74"/>
      <c r="V590" s="193"/>
      <c r="W590" s="193">
        <f t="shared" si="18"/>
        <v>0</v>
      </c>
    </row>
    <row r="591" spans="1:23">
      <c r="A591">
        <f t="shared" si="19"/>
        <v>0</v>
      </c>
      <c r="B591" s="250"/>
      <c r="C591" s="269"/>
      <c r="D591" s="250"/>
      <c r="E591" s="269"/>
      <c r="F591" s="252"/>
      <c r="G591" s="252"/>
      <c r="H591" s="142" t="str">
        <f>IFERROR(+VLOOKUP(G591,'šifarnik Pg-Pa'!O$6:Q$22,2,FALSE),"")</f>
        <v/>
      </c>
      <c r="I591" s="137" t="str">
        <f>IFERROR(+VLOOKUP($G591,'šifarnik Pg-Pa'!$O$6:$Q$22,3,FALSE),"")</f>
        <v/>
      </c>
      <c r="J591" s="252"/>
      <c r="K591" s="79" t="str">
        <f>IFERROR(+VLOOKUP(J591,'šifarnik Pg-Pa'!O$28:P$150,2,FALSE),"")</f>
        <v/>
      </c>
      <c r="L591" s="256"/>
      <c r="M591" s="257"/>
      <c r="N591" s="284"/>
      <c r="O591" s="297"/>
      <c r="P591" s="255"/>
      <c r="Q591" s="255"/>
      <c r="R591" s="74"/>
      <c r="S591" s="74"/>
      <c r="T591" s="74"/>
      <c r="U591" s="74"/>
      <c r="V591" s="193"/>
      <c r="W591" s="193">
        <f t="shared" si="18"/>
        <v>0</v>
      </c>
    </row>
    <row r="592" spans="1:23">
      <c r="A592">
        <f t="shared" si="19"/>
        <v>0</v>
      </c>
      <c r="B592" s="250"/>
      <c r="C592" s="269"/>
      <c r="D592" s="250"/>
      <c r="E592" s="269"/>
      <c r="F592" s="252"/>
      <c r="G592" s="252"/>
      <c r="H592" s="142" t="str">
        <f>IFERROR(+VLOOKUP(G592,'šifarnik Pg-Pa'!O$6:Q$22,2,FALSE),"")</f>
        <v/>
      </c>
      <c r="I592" s="137" t="str">
        <f>IFERROR(+VLOOKUP($G592,'šifarnik Pg-Pa'!$O$6:$Q$22,3,FALSE),"")</f>
        <v/>
      </c>
      <c r="J592" s="252"/>
      <c r="K592" s="79" t="str">
        <f>IFERROR(+VLOOKUP(J592,'šifarnik Pg-Pa'!O$28:P$150,2,FALSE),"")</f>
        <v/>
      </c>
      <c r="L592" s="256"/>
      <c r="M592" s="257"/>
      <c r="N592" s="284"/>
      <c r="O592" s="297"/>
      <c r="P592" s="255"/>
      <c r="Q592" s="255"/>
      <c r="R592" s="74"/>
      <c r="S592" s="74"/>
      <c r="T592" s="74"/>
      <c r="U592" s="74"/>
      <c r="V592" s="193"/>
      <c r="W592" s="193">
        <f t="shared" si="18"/>
        <v>0</v>
      </c>
    </row>
    <row r="593" spans="1:23">
      <c r="A593">
        <f t="shared" si="19"/>
        <v>0</v>
      </c>
      <c r="B593" s="250"/>
      <c r="C593" s="269"/>
      <c r="D593" s="250"/>
      <c r="E593" s="269"/>
      <c r="F593" s="252"/>
      <c r="G593" s="252"/>
      <c r="H593" s="142" t="str">
        <f>IFERROR(+VLOOKUP(G593,'šifarnik Pg-Pa'!O$6:Q$22,2,FALSE),"")</f>
        <v/>
      </c>
      <c r="I593" s="137" t="str">
        <f>IFERROR(+VLOOKUP($G593,'šifarnik Pg-Pa'!$O$6:$Q$22,3,FALSE),"")</f>
        <v/>
      </c>
      <c r="J593" s="252"/>
      <c r="K593" s="79" t="str">
        <f>IFERROR(+VLOOKUP(J593,'šifarnik Pg-Pa'!O$28:P$150,2,FALSE),"")</f>
        <v/>
      </c>
      <c r="L593" s="256"/>
      <c r="M593" s="257"/>
      <c r="N593" s="284"/>
      <c r="O593" s="297"/>
      <c r="P593" s="255"/>
      <c r="Q593" s="255"/>
      <c r="R593" s="74"/>
      <c r="S593" s="74"/>
      <c r="T593" s="74"/>
      <c r="U593" s="74"/>
      <c r="V593" s="193"/>
      <c r="W593" s="193">
        <f t="shared" si="18"/>
        <v>0</v>
      </c>
    </row>
    <row r="594" spans="1:23">
      <c r="A594">
        <f t="shared" si="19"/>
        <v>0</v>
      </c>
      <c r="B594" s="250"/>
      <c r="C594" s="269"/>
      <c r="D594" s="250"/>
      <c r="E594" s="269"/>
      <c r="F594" s="252"/>
      <c r="G594" s="252"/>
      <c r="H594" s="142" t="str">
        <f>IFERROR(+VLOOKUP(G594,'šifarnik Pg-Pa'!O$6:Q$22,2,FALSE),"")</f>
        <v/>
      </c>
      <c r="I594" s="137" t="str">
        <f>IFERROR(+VLOOKUP($G594,'šifarnik Pg-Pa'!$O$6:$Q$22,3,FALSE),"")</f>
        <v/>
      </c>
      <c r="J594" s="252"/>
      <c r="K594" s="79" t="str">
        <f>IFERROR(+VLOOKUP(J594,'šifarnik Pg-Pa'!O$28:P$150,2,FALSE),"")</f>
        <v/>
      </c>
      <c r="L594" s="256"/>
      <c r="M594" s="257"/>
      <c r="N594" s="284"/>
      <c r="O594" s="297"/>
      <c r="P594" s="255"/>
      <c r="Q594" s="255"/>
      <c r="R594" s="74"/>
      <c r="S594" s="74"/>
      <c r="T594" s="74"/>
      <c r="U594" s="74"/>
      <c r="V594" s="193"/>
      <c r="W594" s="193">
        <f t="shared" si="18"/>
        <v>0</v>
      </c>
    </row>
    <row r="595" spans="1:23">
      <c r="A595">
        <f t="shared" si="19"/>
        <v>0</v>
      </c>
      <c r="B595" s="250"/>
      <c r="C595" s="269"/>
      <c r="D595" s="250"/>
      <c r="E595" s="269"/>
      <c r="F595" s="252"/>
      <c r="G595" s="252"/>
      <c r="H595" s="142" t="str">
        <f>IFERROR(+VLOOKUP(G595,'šifarnik Pg-Pa'!O$6:Q$22,2,FALSE),"")</f>
        <v/>
      </c>
      <c r="I595" s="137" t="str">
        <f>IFERROR(+VLOOKUP($G595,'šifarnik Pg-Pa'!$O$6:$Q$22,3,FALSE),"")</f>
        <v/>
      </c>
      <c r="J595" s="252"/>
      <c r="K595" s="79" t="str">
        <f>IFERROR(+VLOOKUP(J595,'šifarnik Pg-Pa'!O$28:P$150,2,FALSE),"")</f>
        <v/>
      </c>
      <c r="L595" s="256"/>
      <c r="M595" s="257"/>
      <c r="N595" s="284"/>
      <c r="O595" s="297"/>
      <c r="P595" s="255"/>
      <c r="Q595" s="255"/>
      <c r="R595" s="74"/>
      <c r="S595" s="74"/>
      <c r="T595" s="74"/>
      <c r="U595" s="74"/>
      <c r="V595" s="193"/>
      <c r="W595" s="193">
        <f t="shared" si="18"/>
        <v>0</v>
      </c>
    </row>
    <row r="596" spans="1:23">
      <c r="A596">
        <f t="shared" si="19"/>
        <v>0</v>
      </c>
      <c r="B596" s="250"/>
      <c r="C596" s="269"/>
      <c r="D596" s="250"/>
      <c r="E596" s="269"/>
      <c r="F596" s="252"/>
      <c r="G596" s="252"/>
      <c r="H596" s="142" t="str">
        <f>IFERROR(+VLOOKUP(G596,'šifarnik Pg-Pa'!O$6:Q$22,2,FALSE),"")</f>
        <v/>
      </c>
      <c r="I596" s="137" t="str">
        <f>IFERROR(+VLOOKUP($G596,'šifarnik Pg-Pa'!$O$6:$Q$22,3,FALSE),"")</f>
        <v/>
      </c>
      <c r="J596" s="252"/>
      <c r="K596" s="79" t="str">
        <f>IFERROR(+VLOOKUP(J596,'šifarnik Pg-Pa'!O$28:P$150,2,FALSE),"")</f>
        <v/>
      </c>
      <c r="L596" s="256"/>
      <c r="M596" s="257"/>
      <c r="N596" s="284"/>
      <c r="O596" s="297"/>
      <c r="P596" s="255"/>
      <c r="Q596" s="255"/>
      <c r="R596" s="74"/>
      <c r="S596" s="74"/>
      <c r="T596" s="74"/>
      <c r="U596" s="74"/>
      <c r="V596" s="193"/>
      <c r="W596" s="193">
        <f t="shared" si="18"/>
        <v>0</v>
      </c>
    </row>
    <row r="597" spans="1:23">
      <c r="A597">
        <f t="shared" si="19"/>
        <v>0</v>
      </c>
      <c r="B597" s="250"/>
      <c r="C597" s="269"/>
      <c r="D597" s="250"/>
      <c r="E597" s="269"/>
      <c r="F597" s="252"/>
      <c r="G597" s="252"/>
      <c r="H597" s="142" t="str">
        <f>IFERROR(+VLOOKUP(G597,'šifarnik Pg-Pa'!O$6:Q$22,2,FALSE),"")</f>
        <v/>
      </c>
      <c r="I597" s="137" t="str">
        <f>IFERROR(+VLOOKUP($G597,'šifarnik Pg-Pa'!$O$6:$Q$22,3,FALSE),"")</f>
        <v/>
      </c>
      <c r="J597" s="252"/>
      <c r="K597" s="79" t="str">
        <f>IFERROR(+VLOOKUP(J597,'šifarnik Pg-Pa'!O$28:P$150,2,FALSE),"")</f>
        <v/>
      </c>
      <c r="L597" s="256"/>
      <c r="M597" s="257"/>
      <c r="N597" s="284"/>
      <c r="O597" s="297"/>
      <c r="P597" s="255"/>
      <c r="Q597" s="255"/>
      <c r="R597" s="74"/>
      <c r="S597" s="74"/>
      <c r="T597" s="74"/>
      <c r="U597" s="74"/>
      <c r="V597" s="193"/>
      <c r="W597" s="193">
        <f t="shared" si="18"/>
        <v>0</v>
      </c>
    </row>
    <row r="598" spans="1:23">
      <c r="A598">
        <f t="shared" si="19"/>
        <v>0</v>
      </c>
      <c r="B598" s="250"/>
      <c r="C598" s="269"/>
      <c r="D598" s="250"/>
      <c r="E598" s="269"/>
      <c r="F598" s="252"/>
      <c r="G598" s="252"/>
      <c r="H598" s="142" t="str">
        <f>IFERROR(+VLOOKUP(G598,'šifarnik Pg-Pa'!O$6:Q$22,2,FALSE),"")</f>
        <v/>
      </c>
      <c r="I598" s="137" t="str">
        <f>IFERROR(+VLOOKUP($G598,'šifarnik Pg-Pa'!$O$6:$Q$22,3,FALSE),"")</f>
        <v/>
      </c>
      <c r="J598" s="252"/>
      <c r="K598" s="79" t="str">
        <f>IFERROR(+VLOOKUP(J598,'šifarnik Pg-Pa'!O$28:P$150,2,FALSE),"")</f>
        <v/>
      </c>
      <c r="L598" s="256"/>
      <c r="M598" s="257"/>
      <c r="N598" s="284"/>
      <c r="O598" s="297"/>
      <c r="P598" s="255"/>
      <c r="Q598" s="255"/>
      <c r="R598" s="74"/>
      <c r="S598" s="74"/>
      <c r="T598" s="74"/>
      <c r="U598" s="74"/>
      <c r="V598" s="193"/>
      <c r="W598" s="193">
        <f t="shared" si="18"/>
        <v>0</v>
      </c>
    </row>
    <row r="599" spans="1:23">
      <c r="A599">
        <f t="shared" si="19"/>
        <v>0</v>
      </c>
      <c r="B599" s="250"/>
      <c r="C599" s="269"/>
      <c r="D599" s="250"/>
      <c r="E599" s="269"/>
      <c r="F599" s="252"/>
      <c r="G599" s="252"/>
      <c r="H599" s="142" t="str">
        <f>IFERROR(+VLOOKUP(G599,'šifarnik Pg-Pa'!O$6:Q$22,2,FALSE),"")</f>
        <v/>
      </c>
      <c r="I599" s="137" t="str">
        <f>IFERROR(+VLOOKUP($G599,'šifarnik Pg-Pa'!$O$6:$Q$22,3,FALSE),"")</f>
        <v/>
      </c>
      <c r="J599" s="252"/>
      <c r="K599" s="79" t="str">
        <f>IFERROR(+VLOOKUP(J599,'šifarnik Pg-Pa'!O$28:P$150,2,FALSE),"")</f>
        <v/>
      </c>
      <c r="L599" s="256"/>
      <c r="M599" s="257"/>
      <c r="N599" s="284"/>
      <c r="O599" s="297"/>
      <c r="P599" s="255"/>
      <c r="Q599" s="255"/>
      <c r="R599" s="74"/>
      <c r="S599" s="74"/>
      <c r="T599" s="74"/>
      <c r="U599" s="74"/>
      <c r="V599" s="193"/>
      <c r="W599" s="193">
        <f t="shared" si="18"/>
        <v>0</v>
      </c>
    </row>
    <row r="600" spans="1:23">
      <c r="A600">
        <f t="shared" si="19"/>
        <v>0</v>
      </c>
      <c r="B600" s="250"/>
      <c r="C600" s="269"/>
      <c r="D600" s="250"/>
      <c r="E600" s="269"/>
      <c r="F600" s="252"/>
      <c r="G600" s="252"/>
      <c r="H600" s="142" t="str">
        <f>IFERROR(+VLOOKUP(G600,'šifarnik Pg-Pa'!O$6:Q$22,2,FALSE),"")</f>
        <v/>
      </c>
      <c r="I600" s="137" t="str">
        <f>IFERROR(+VLOOKUP($G600,'šifarnik Pg-Pa'!$O$6:$Q$22,3,FALSE),"")</f>
        <v/>
      </c>
      <c r="J600" s="252"/>
      <c r="K600" s="79" t="str">
        <f>IFERROR(+VLOOKUP(J600,'šifarnik Pg-Pa'!O$28:P$150,2,FALSE),"")</f>
        <v/>
      </c>
      <c r="L600" s="256"/>
      <c r="M600" s="257"/>
      <c r="N600" s="284"/>
      <c r="O600" s="297"/>
      <c r="P600" s="255"/>
      <c r="Q600" s="255"/>
      <c r="R600" s="74"/>
      <c r="S600" s="74"/>
      <c r="T600" s="74"/>
      <c r="U600" s="74"/>
      <c r="V600" s="193"/>
      <c r="W600" s="193">
        <f t="shared" si="18"/>
        <v>0</v>
      </c>
    </row>
    <row r="601" spans="1:23">
      <c r="A601">
        <f t="shared" si="19"/>
        <v>0</v>
      </c>
      <c r="B601" s="250"/>
      <c r="C601" s="269"/>
      <c r="D601" s="250"/>
      <c r="E601" s="269"/>
      <c r="F601" s="252"/>
      <c r="G601" s="252"/>
      <c r="H601" s="142" t="str">
        <f>IFERROR(+VLOOKUP(G601,'šifarnik Pg-Pa'!O$6:Q$22,2,FALSE),"")</f>
        <v/>
      </c>
      <c r="I601" s="137" t="str">
        <f>IFERROR(+VLOOKUP($G601,'šifarnik Pg-Pa'!$O$6:$Q$22,3,FALSE),"")</f>
        <v/>
      </c>
      <c r="J601" s="252"/>
      <c r="K601" s="79" t="str">
        <f>IFERROR(+VLOOKUP(J601,'šifarnik Pg-Pa'!O$28:P$150,2,FALSE),"")</f>
        <v/>
      </c>
      <c r="L601" s="256"/>
      <c r="M601" s="257"/>
      <c r="N601" s="284"/>
      <c r="O601" s="297"/>
      <c r="P601" s="255"/>
      <c r="Q601" s="255"/>
      <c r="R601" s="74"/>
      <c r="S601" s="74"/>
      <c r="T601" s="74"/>
      <c r="U601" s="74"/>
      <c r="V601" s="193"/>
      <c r="W601" s="193">
        <f t="shared" si="18"/>
        <v>0</v>
      </c>
    </row>
    <row r="602" spans="1:23">
      <c r="A602">
        <f t="shared" si="19"/>
        <v>0</v>
      </c>
      <c r="B602" s="250"/>
      <c r="C602" s="269"/>
      <c r="D602" s="250"/>
      <c r="E602" s="269"/>
      <c r="F602" s="252"/>
      <c r="G602" s="252"/>
      <c r="H602" s="142" t="str">
        <f>IFERROR(+VLOOKUP(G602,'šifarnik Pg-Pa'!O$6:Q$22,2,FALSE),"")</f>
        <v/>
      </c>
      <c r="I602" s="137" t="str">
        <f>IFERROR(+VLOOKUP($G602,'šifarnik Pg-Pa'!$O$6:$Q$22,3,FALSE),"")</f>
        <v/>
      </c>
      <c r="J602" s="252"/>
      <c r="K602" s="79" t="str">
        <f>IFERROR(+VLOOKUP(J602,'šifarnik Pg-Pa'!O$28:P$150,2,FALSE),"")</f>
        <v/>
      </c>
      <c r="L602" s="256"/>
      <c r="M602" s="257"/>
      <c r="N602" s="284"/>
      <c r="O602" s="297"/>
      <c r="P602" s="255"/>
      <c r="Q602" s="255"/>
      <c r="R602" s="74"/>
      <c r="S602" s="74"/>
      <c r="T602" s="74"/>
      <c r="U602" s="74"/>
      <c r="V602" s="193"/>
      <c r="W602" s="193">
        <f t="shared" si="18"/>
        <v>0</v>
      </c>
    </row>
    <row r="603" spans="1:23">
      <c r="A603">
        <f t="shared" si="19"/>
        <v>0</v>
      </c>
      <c r="B603" s="250"/>
      <c r="C603" s="269"/>
      <c r="D603" s="250"/>
      <c r="E603" s="269"/>
      <c r="F603" s="252"/>
      <c r="G603" s="252"/>
      <c r="H603" s="142" t="str">
        <f>IFERROR(+VLOOKUP(G603,'šifarnik Pg-Pa'!O$6:Q$22,2,FALSE),"")</f>
        <v/>
      </c>
      <c r="I603" s="137" t="str">
        <f>IFERROR(+VLOOKUP($G603,'šifarnik Pg-Pa'!$O$6:$Q$22,3,FALSE),"")</f>
        <v/>
      </c>
      <c r="J603" s="252"/>
      <c r="K603" s="79" t="str">
        <f>IFERROR(+VLOOKUP(J603,'šifarnik Pg-Pa'!O$28:P$150,2,FALSE),"")</f>
        <v/>
      </c>
      <c r="L603" s="256"/>
      <c r="M603" s="257"/>
      <c r="N603" s="284"/>
      <c r="O603" s="297"/>
      <c r="P603" s="255"/>
      <c r="Q603" s="255"/>
      <c r="R603" s="74"/>
      <c r="S603" s="74"/>
      <c r="T603" s="74"/>
      <c r="U603" s="74"/>
      <c r="V603" s="193"/>
      <c r="W603" s="193">
        <f t="shared" si="18"/>
        <v>0</v>
      </c>
    </row>
    <row r="604" spans="1:23">
      <c r="A604">
        <f t="shared" si="19"/>
        <v>0</v>
      </c>
      <c r="B604" s="250"/>
      <c r="C604" s="269"/>
      <c r="D604" s="250"/>
      <c r="E604" s="269"/>
      <c r="F604" s="252"/>
      <c r="G604" s="252"/>
      <c r="H604" s="142" t="str">
        <f>IFERROR(+VLOOKUP(G604,'šifarnik Pg-Pa'!O$6:Q$22,2,FALSE),"")</f>
        <v/>
      </c>
      <c r="I604" s="137" t="str">
        <f>IFERROR(+VLOOKUP($G604,'šifarnik Pg-Pa'!$O$6:$Q$22,3,FALSE),"")</f>
        <v/>
      </c>
      <c r="J604" s="252"/>
      <c r="K604" s="79" t="str">
        <f>IFERROR(+VLOOKUP(J604,'šifarnik Pg-Pa'!O$28:P$150,2,FALSE),"")</f>
        <v/>
      </c>
      <c r="L604" s="256"/>
      <c r="M604" s="257"/>
      <c r="N604" s="284"/>
      <c r="O604" s="297"/>
      <c r="P604" s="255"/>
      <c r="Q604" s="255"/>
      <c r="R604" s="74"/>
      <c r="S604" s="74"/>
      <c r="T604" s="74"/>
      <c r="U604" s="74"/>
      <c r="V604" s="193"/>
      <c r="W604" s="193">
        <f t="shared" si="18"/>
        <v>0</v>
      </c>
    </row>
    <row r="605" spans="1:23">
      <c r="A605">
        <f t="shared" si="19"/>
        <v>0</v>
      </c>
      <c r="B605" s="250"/>
      <c r="C605" s="269"/>
      <c r="D605" s="250"/>
      <c r="E605" s="269"/>
      <c r="F605" s="252"/>
      <c r="G605" s="252"/>
      <c r="H605" s="142" t="str">
        <f>IFERROR(+VLOOKUP(G605,'šifarnik Pg-Pa'!O$6:Q$22,2,FALSE),"")</f>
        <v/>
      </c>
      <c r="I605" s="137" t="str">
        <f>IFERROR(+VLOOKUP($G605,'šifarnik Pg-Pa'!$O$6:$Q$22,3,FALSE),"")</f>
        <v/>
      </c>
      <c r="J605" s="252"/>
      <c r="K605" s="79" t="str">
        <f>IFERROR(+VLOOKUP(J605,'šifarnik Pg-Pa'!O$28:P$150,2,FALSE),"")</f>
        <v/>
      </c>
      <c r="L605" s="256"/>
      <c r="M605" s="257"/>
      <c r="N605" s="284"/>
      <c r="O605" s="297"/>
      <c r="P605" s="255"/>
      <c r="Q605" s="255"/>
      <c r="R605" s="74"/>
      <c r="S605" s="74"/>
      <c r="T605" s="74"/>
      <c r="U605" s="74"/>
      <c r="V605" s="193"/>
      <c r="W605" s="193">
        <f t="shared" si="18"/>
        <v>0</v>
      </c>
    </row>
    <row r="606" spans="1:23">
      <c r="A606">
        <f t="shared" si="19"/>
        <v>0</v>
      </c>
      <c r="B606" s="250"/>
      <c r="C606" s="269"/>
      <c r="D606" s="250"/>
      <c r="E606" s="269"/>
      <c r="F606" s="252"/>
      <c r="G606" s="252"/>
      <c r="H606" s="142" t="str">
        <f>IFERROR(+VLOOKUP(G606,'šifarnik Pg-Pa'!O$6:Q$22,2,FALSE),"")</f>
        <v/>
      </c>
      <c r="I606" s="137" t="str">
        <f>IFERROR(+VLOOKUP($G606,'šifarnik Pg-Pa'!$O$6:$Q$22,3,FALSE),"")</f>
        <v/>
      </c>
      <c r="J606" s="252"/>
      <c r="K606" s="79" t="str">
        <f>IFERROR(+VLOOKUP(J606,'šifarnik Pg-Pa'!O$28:P$150,2,FALSE),"")</f>
        <v/>
      </c>
      <c r="L606" s="256"/>
      <c r="M606" s="257"/>
      <c r="N606" s="284"/>
      <c r="O606" s="297"/>
      <c r="P606" s="255"/>
      <c r="Q606" s="255"/>
      <c r="R606" s="74"/>
      <c r="S606" s="74"/>
      <c r="T606" s="74"/>
      <c r="U606" s="74"/>
      <c r="V606" s="193"/>
      <c r="W606" s="193">
        <f t="shared" si="18"/>
        <v>0</v>
      </c>
    </row>
    <row r="607" spans="1:23">
      <c r="A607">
        <f t="shared" si="19"/>
        <v>0</v>
      </c>
      <c r="B607" s="250"/>
      <c r="C607" s="269"/>
      <c r="D607" s="250"/>
      <c r="E607" s="269"/>
      <c r="F607" s="252"/>
      <c r="G607" s="252"/>
      <c r="H607" s="142" t="str">
        <f>IFERROR(+VLOOKUP(G607,'šifarnik Pg-Pa'!O$6:Q$22,2,FALSE),"")</f>
        <v/>
      </c>
      <c r="I607" s="137" t="str">
        <f>IFERROR(+VLOOKUP($G607,'šifarnik Pg-Pa'!$O$6:$Q$22,3,FALSE),"")</f>
        <v/>
      </c>
      <c r="J607" s="252"/>
      <c r="K607" s="79" t="str">
        <f>IFERROR(+VLOOKUP(J607,'šifarnik Pg-Pa'!O$28:P$150,2,FALSE),"")</f>
        <v/>
      </c>
      <c r="L607" s="256"/>
      <c r="M607" s="257"/>
      <c r="N607" s="284"/>
      <c r="O607" s="297"/>
      <c r="P607" s="255"/>
      <c r="Q607" s="255"/>
      <c r="R607" s="74"/>
      <c r="S607" s="74"/>
      <c r="T607" s="74"/>
      <c r="U607" s="74"/>
      <c r="V607" s="193"/>
      <c r="W607" s="193">
        <f t="shared" si="18"/>
        <v>0</v>
      </c>
    </row>
    <row r="608" spans="1:23">
      <c r="A608">
        <f t="shared" si="19"/>
        <v>0</v>
      </c>
      <c r="B608" s="250"/>
      <c r="C608" s="269"/>
      <c r="D608" s="250"/>
      <c r="E608" s="269"/>
      <c r="F608" s="252"/>
      <c r="G608" s="252"/>
      <c r="H608" s="142" t="str">
        <f>IFERROR(+VLOOKUP(G608,'šifarnik Pg-Pa'!O$6:Q$22,2,FALSE),"")</f>
        <v/>
      </c>
      <c r="I608" s="137" t="str">
        <f>IFERROR(+VLOOKUP($G608,'šifarnik Pg-Pa'!$O$6:$Q$22,3,FALSE),"")</f>
        <v/>
      </c>
      <c r="J608" s="252"/>
      <c r="K608" s="79" t="str">
        <f>IFERROR(+VLOOKUP(J608,'šifarnik Pg-Pa'!O$28:P$150,2,FALSE),"")</f>
        <v/>
      </c>
      <c r="L608" s="256"/>
      <c r="M608" s="257"/>
      <c r="N608" s="284"/>
      <c r="O608" s="297"/>
      <c r="P608" s="255"/>
      <c r="Q608" s="255"/>
      <c r="R608" s="74"/>
      <c r="S608" s="74"/>
      <c r="T608" s="74"/>
      <c r="U608" s="74"/>
      <c r="V608" s="193"/>
      <c r="W608" s="193">
        <f t="shared" si="18"/>
        <v>0</v>
      </c>
    </row>
    <row r="609" spans="1:23">
      <c r="A609">
        <f t="shared" si="19"/>
        <v>0</v>
      </c>
      <c r="B609" s="250"/>
      <c r="C609" s="269"/>
      <c r="D609" s="250"/>
      <c r="E609" s="269"/>
      <c r="F609" s="252"/>
      <c r="G609" s="252"/>
      <c r="H609" s="142" t="str">
        <f>IFERROR(+VLOOKUP(G609,'šifarnik Pg-Pa'!O$6:Q$22,2,FALSE),"")</f>
        <v/>
      </c>
      <c r="I609" s="137" t="str">
        <f>IFERROR(+VLOOKUP($G609,'šifarnik Pg-Pa'!$O$6:$Q$22,3,FALSE),"")</f>
        <v/>
      </c>
      <c r="J609" s="252"/>
      <c r="K609" s="79" t="str">
        <f>IFERROR(+VLOOKUP(J609,'šifarnik Pg-Pa'!O$28:P$150,2,FALSE),"")</f>
        <v/>
      </c>
      <c r="L609" s="256"/>
      <c r="M609" s="257"/>
      <c r="N609" s="284"/>
      <c r="O609" s="297"/>
      <c r="P609" s="255"/>
      <c r="Q609" s="255"/>
      <c r="R609" s="74"/>
      <c r="S609" s="74"/>
      <c r="T609" s="74"/>
      <c r="U609" s="74"/>
      <c r="V609" s="193"/>
      <c r="W609" s="193">
        <f t="shared" si="18"/>
        <v>0</v>
      </c>
    </row>
    <row r="610" spans="1:23">
      <c r="A610">
        <f t="shared" si="19"/>
        <v>0</v>
      </c>
      <c r="B610" s="250"/>
      <c r="C610" s="269"/>
      <c r="D610" s="250"/>
      <c r="E610" s="269"/>
      <c r="F610" s="252"/>
      <c r="G610" s="252"/>
      <c r="H610" s="142" t="str">
        <f>IFERROR(+VLOOKUP(G610,'šifarnik Pg-Pa'!O$6:Q$22,2,FALSE),"")</f>
        <v/>
      </c>
      <c r="I610" s="137" t="str">
        <f>IFERROR(+VLOOKUP($G610,'šifarnik Pg-Pa'!$O$6:$Q$22,3,FALSE),"")</f>
        <v/>
      </c>
      <c r="J610" s="252"/>
      <c r="K610" s="79" t="str">
        <f>IFERROR(+VLOOKUP(J610,'šifarnik Pg-Pa'!O$28:P$150,2,FALSE),"")</f>
        <v/>
      </c>
      <c r="L610" s="256"/>
      <c r="M610" s="257"/>
      <c r="N610" s="284"/>
      <c r="O610" s="297"/>
      <c r="P610" s="255"/>
      <c r="Q610" s="255"/>
      <c r="R610" s="74"/>
      <c r="S610" s="74"/>
      <c r="T610" s="74"/>
      <c r="U610" s="74"/>
      <c r="V610" s="193"/>
      <c r="W610" s="193">
        <f t="shared" si="18"/>
        <v>0</v>
      </c>
    </row>
    <row r="611" spans="1:23">
      <c r="A611">
        <f t="shared" si="19"/>
        <v>0</v>
      </c>
      <c r="B611" s="250"/>
      <c r="C611" s="269"/>
      <c r="D611" s="250"/>
      <c r="E611" s="269"/>
      <c r="F611" s="252"/>
      <c r="G611" s="252"/>
      <c r="H611" s="142" t="str">
        <f>IFERROR(+VLOOKUP(G611,'šifarnik Pg-Pa'!O$6:Q$22,2,FALSE),"")</f>
        <v/>
      </c>
      <c r="I611" s="137" t="str">
        <f>IFERROR(+VLOOKUP($G611,'šifarnik Pg-Pa'!$O$6:$Q$22,3,FALSE),"")</f>
        <v/>
      </c>
      <c r="J611" s="252"/>
      <c r="K611" s="79" t="str">
        <f>IFERROR(+VLOOKUP(J611,'šifarnik Pg-Pa'!O$28:P$150,2,FALSE),"")</f>
        <v/>
      </c>
      <c r="L611" s="256"/>
      <c r="M611" s="257"/>
      <c r="N611" s="284"/>
      <c r="O611" s="297"/>
      <c r="P611" s="255"/>
      <c r="Q611" s="255"/>
      <c r="R611" s="74"/>
      <c r="S611" s="74"/>
      <c r="T611" s="74"/>
      <c r="U611" s="74"/>
      <c r="V611" s="193"/>
      <c r="W611" s="193">
        <f t="shared" si="18"/>
        <v>0</v>
      </c>
    </row>
    <row r="612" spans="1:23">
      <c r="A612">
        <f t="shared" si="19"/>
        <v>0</v>
      </c>
      <c r="B612" s="250"/>
      <c r="C612" s="269"/>
      <c r="D612" s="250"/>
      <c r="E612" s="269"/>
      <c r="F612" s="252"/>
      <c r="G612" s="252"/>
      <c r="H612" s="142" t="str">
        <f>IFERROR(+VLOOKUP(G612,'šifarnik Pg-Pa'!O$6:Q$22,2,FALSE),"")</f>
        <v/>
      </c>
      <c r="I612" s="137" t="str">
        <f>IFERROR(+VLOOKUP($G612,'šifarnik Pg-Pa'!$O$6:$Q$22,3,FALSE),"")</f>
        <v/>
      </c>
      <c r="J612" s="252"/>
      <c r="K612" s="79" t="str">
        <f>IFERROR(+VLOOKUP(J612,'šifarnik Pg-Pa'!O$28:P$150,2,FALSE),"")</f>
        <v/>
      </c>
      <c r="L612" s="256"/>
      <c r="M612" s="257"/>
      <c r="N612" s="284"/>
      <c r="O612" s="297"/>
      <c r="P612" s="255"/>
      <c r="Q612" s="255"/>
      <c r="R612" s="74"/>
      <c r="S612" s="74"/>
      <c r="T612" s="74"/>
      <c r="U612" s="74"/>
      <c r="V612" s="193"/>
      <c r="W612" s="193">
        <f t="shared" si="18"/>
        <v>0</v>
      </c>
    </row>
    <row r="613" spans="1:23">
      <c r="A613">
        <f t="shared" si="19"/>
        <v>0</v>
      </c>
      <c r="B613" s="250"/>
      <c r="C613" s="269"/>
      <c r="D613" s="250"/>
      <c r="E613" s="269"/>
      <c r="F613" s="252"/>
      <c r="G613" s="252"/>
      <c r="H613" s="142" t="str">
        <f>IFERROR(+VLOOKUP(G613,'šifarnik Pg-Pa'!O$6:Q$22,2,FALSE),"")</f>
        <v/>
      </c>
      <c r="I613" s="137" t="str">
        <f>IFERROR(+VLOOKUP($G613,'šifarnik Pg-Pa'!$O$6:$Q$22,3,FALSE),"")</f>
        <v/>
      </c>
      <c r="J613" s="252"/>
      <c r="K613" s="79" t="str">
        <f>IFERROR(+VLOOKUP(J613,'šifarnik Pg-Pa'!O$28:P$150,2,FALSE),"")</f>
        <v/>
      </c>
      <c r="L613" s="256"/>
      <c r="M613" s="257"/>
      <c r="N613" s="284"/>
      <c r="O613" s="297"/>
      <c r="P613" s="255"/>
      <c r="Q613" s="255"/>
      <c r="R613" s="74"/>
      <c r="S613" s="74"/>
      <c r="T613" s="74"/>
      <c r="U613" s="74"/>
      <c r="V613" s="193"/>
      <c r="W613" s="193">
        <f t="shared" si="18"/>
        <v>0</v>
      </c>
    </row>
    <row r="614" spans="1:23">
      <c r="A614">
        <f t="shared" si="19"/>
        <v>0</v>
      </c>
      <c r="B614" s="250"/>
      <c r="C614" s="269"/>
      <c r="D614" s="250"/>
      <c r="E614" s="269"/>
      <c r="F614" s="252"/>
      <c r="G614" s="252"/>
      <c r="H614" s="142" t="str">
        <f>IFERROR(+VLOOKUP(G614,'šifarnik Pg-Pa'!O$6:Q$22,2,FALSE),"")</f>
        <v/>
      </c>
      <c r="I614" s="137" t="str">
        <f>IFERROR(+VLOOKUP($G614,'šifarnik Pg-Pa'!$O$6:$Q$22,3,FALSE),"")</f>
        <v/>
      </c>
      <c r="J614" s="252"/>
      <c r="K614" s="79" t="str">
        <f>IFERROR(+VLOOKUP(J614,'šifarnik Pg-Pa'!O$28:P$150,2,FALSE),"")</f>
        <v/>
      </c>
      <c r="L614" s="256"/>
      <c r="M614" s="257"/>
      <c r="N614" s="284"/>
      <c r="O614" s="297"/>
      <c r="P614" s="255"/>
      <c r="Q614" s="255"/>
      <c r="R614" s="74"/>
      <c r="S614" s="74"/>
      <c r="T614" s="74"/>
      <c r="U614" s="74"/>
      <c r="V614" s="193"/>
      <c r="W614" s="193">
        <f t="shared" si="18"/>
        <v>0</v>
      </c>
    </row>
    <row r="615" spans="1:23">
      <c r="A615">
        <f t="shared" si="19"/>
        <v>0</v>
      </c>
      <c r="B615" s="250"/>
      <c r="C615" s="269"/>
      <c r="D615" s="250"/>
      <c r="E615" s="269"/>
      <c r="F615" s="252"/>
      <c r="G615" s="252"/>
      <c r="H615" s="142" t="str">
        <f>IFERROR(+VLOOKUP(G615,'šifarnik Pg-Pa'!O$6:Q$22,2,FALSE),"")</f>
        <v/>
      </c>
      <c r="I615" s="137" t="str">
        <f>IFERROR(+VLOOKUP($G615,'šifarnik Pg-Pa'!$O$6:$Q$22,3,FALSE),"")</f>
        <v/>
      </c>
      <c r="J615" s="252"/>
      <c r="K615" s="79" t="str">
        <f>IFERROR(+VLOOKUP(J615,'šifarnik Pg-Pa'!O$28:P$150,2,FALSE),"")</f>
        <v/>
      </c>
      <c r="L615" s="256"/>
      <c r="M615" s="257"/>
      <c r="N615" s="284"/>
      <c r="O615" s="297"/>
      <c r="P615" s="255"/>
      <c r="Q615" s="255"/>
      <c r="R615" s="74"/>
      <c r="S615" s="74"/>
      <c r="T615" s="74"/>
      <c r="U615" s="74"/>
      <c r="V615" s="193"/>
      <c r="W615" s="193">
        <f t="shared" si="18"/>
        <v>0</v>
      </c>
    </row>
    <row r="616" spans="1:23">
      <c r="A616">
        <f t="shared" si="19"/>
        <v>0</v>
      </c>
      <c r="B616" s="250"/>
      <c r="C616" s="269"/>
      <c r="D616" s="250"/>
      <c r="E616" s="269"/>
      <c r="F616" s="252"/>
      <c r="G616" s="252"/>
      <c r="H616" s="142" t="str">
        <f>IFERROR(+VLOOKUP(G616,'šifarnik Pg-Pa'!O$6:Q$22,2,FALSE),"")</f>
        <v/>
      </c>
      <c r="I616" s="137" t="str">
        <f>IFERROR(+VLOOKUP($G616,'šifarnik Pg-Pa'!$O$6:$Q$22,3,FALSE),"")</f>
        <v/>
      </c>
      <c r="J616" s="252"/>
      <c r="K616" s="79" t="str">
        <f>IFERROR(+VLOOKUP(J616,'šifarnik Pg-Pa'!O$28:P$150,2,FALSE),"")</f>
        <v/>
      </c>
      <c r="L616" s="256"/>
      <c r="M616" s="257"/>
      <c r="N616" s="284"/>
      <c r="O616" s="297"/>
      <c r="P616" s="255"/>
      <c r="Q616" s="255"/>
      <c r="R616" s="74"/>
      <c r="S616" s="74"/>
      <c r="T616" s="74"/>
      <c r="U616" s="74"/>
      <c r="V616" s="193"/>
      <c r="W616" s="193">
        <f t="shared" si="18"/>
        <v>0</v>
      </c>
    </row>
    <row r="617" spans="1:23">
      <c r="A617">
        <f t="shared" si="19"/>
        <v>0</v>
      </c>
      <c r="B617" s="250"/>
      <c r="C617" s="269"/>
      <c r="D617" s="250"/>
      <c r="E617" s="269"/>
      <c r="F617" s="252"/>
      <c r="G617" s="252"/>
      <c r="H617" s="142" t="str">
        <f>IFERROR(+VLOOKUP(G617,'šifarnik Pg-Pa'!O$6:Q$22,2,FALSE),"")</f>
        <v/>
      </c>
      <c r="I617" s="137" t="str">
        <f>IFERROR(+VLOOKUP($G617,'šifarnik Pg-Pa'!$O$6:$Q$22,3,FALSE),"")</f>
        <v/>
      </c>
      <c r="J617" s="252"/>
      <c r="K617" s="79" t="str">
        <f>IFERROR(+VLOOKUP(J617,'šifarnik Pg-Pa'!O$28:P$150,2,FALSE),"")</f>
        <v/>
      </c>
      <c r="L617" s="256"/>
      <c r="M617" s="257"/>
      <c r="N617" s="284"/>
      <c r="O617" s="297"/>
      <c r="P617" s="255"/>
      <c r="Q617" s="255"/>
      <c r="R617" s="74"/>
      <c r="S617" s="74"/>
      <c r="T617" s="74"/>
      <c r="U617" s="74"/>
      <c r="V617" s="193"/>
      <c r="W617" s="193">
        <f t="shared" si="18"/>
        <v>0</v>
      </c>
    </row>
    <row r="618" spans="1:23">
      <c r="A618">
        <f t="shared" si="19"/>
        <v>0</v>
      </c>
      <c r="B618" s="250"/>
      <c r="C618" s="269"/>
      <c r="D618" s="250"/>
      <c r="E618" s="269"/>
      <c r="F618" s="252"/>
      <c r="G618" s="252"/>
      <c r="H618" s="142" t="str">
        <f>IFERROR(+VLOOKUP(G618,'šifarnik Pg-Pa'!O$6:Q$22,2,FALSE),"")</f>
        <v/>
      </c>
      <c r="I618" s="137" t="str">
        <f>IFERROR(+VLOOKUP($G618,'šifarnik Pg-Pa'!$O$6:$Q$22,3,FALSE),"")</f>
        <v/>
      </c>
      <c r="J618" s="252"/>
      <c r="K618" s="79" t="str">
        <f>IFERROR(+VLOOKUP(J618,'šifarnik Pg-Pa'!O$28:P$150,2,FALSE),"")</f>
        <v/>
      </c>
      <c r="L618" s="256"/>
      <c r="M618" s="257"/>
      <c r="N618" s="284"/>
      <c r="O618" s="297"/>
      <c r="P618" s="255"/>
      <c r="Q618" s="255"/>
      <c r="R618" s="74"/>
      <c r="S618" s="74"/>
      <c r="T618" s="74"/>
      <c r="U618" s="74"/>
      <c r="V618" s="193"/>
      <c r="W618" s="193">
        <f t="shared" si="18"/>
        <v>0</v>
      </c>
    </row>
    <row r="619" spans="1:23">
      <c r="A619">
        <f t="shared" si="19"/>
        <v>0</v>
      </c>
      <c r="B619" s="250"/>
      <c r="C619" s="269"/>
      <c r="D619" s="250"/>
      <c r="E619" s="269"/>
      <c r="F619" s="252"/>
      <c r="G619" s="252"/>
      <c r="H619" s="142" t="str">
        <f>IFERROR(+VLOOKUP(G619,'šifarnik Pg-Pa'!O$6:Q$22,2,FALSE),"")</f>
        <v/>
      </c>
      <c r="I619" s="137" t="str">
        <f>IFERROR(+VLOOKUP($G619,'šifarnik Pg-Pa'!$O$6:$Q$22,3,FALSE),"")</f>
        <v/>
      </c>
      <c r="J619" s="252"/>
      <c r="K619" s="79" t="str">
        <f>IFERROR(+VLOOKUP(J619,'šifarnik Pg-Pa'!O$28:P$150,2,FALSE),"")</f>
        <v/>
      </c>
      <c r="L619" s="256"/>
      <c r="M619" s="257"/>
      <c r="N619" s="284"/>
      <c r="O619" s="297"/>
      <c r="P619" s="255"/>
      <c r="Q619" s="255"/>
      <c r="R619" s="74"/>
      <c r="S619" s="74"/>
      <c r="T619" s="74"/>
      <c r="U619" s="74"/>
      <c r="V619" s="193"/>
      <c r="W619" s="193">
        <f t="shared" si="18"/>
        <v>0</v>
      </c>
    </row>
    <row r="620" spans="1:23">
      <c r="A620">
        <f t="shared" si="19"/>
        <v>0</v>
      </c>
      <c r="B620" s="250"/>
      <c r="C620" s="269"/>
      <c r="D620" s="250"/>
      <c r="E620" s="269"/>
      <c r="F620" s="252"/>
      <c r="G620" s="252"/>
      <c r="H620" s="142" t="str">
        <f>IFERROR(+VLOOKUP(G620,'šifarnik Pg-Pa'!O$6:Q$22,2,FALSE),"")</f>
        <v/>
      </c>
      <c r="I620" s="137" t="str">
        <f>IFERROR(+VLOOKUP($G620,'šifarnik Pg-Pa'!$O$6:$Q$22,3,FALSE),"")</f>
        <v/>
      </c>
      <c r="J620" s="252"/>
      <c r="K620" s="79" t="str">
        <f>IFERROR(+VLOOKUP(J620,'šifarnik Pg-Pa'!O$28:P$150,2,FALSE),"")</f>
        <v/>
      </c>
      <c r="L620" s="256"/>
      <c r="M620" s="257"/>
      <c r="N620" s="284"/>
      <c r="O620" s="297"/>
      <c r="P620" s="255"/>
      <c r="Q620" s="255"/>
      <c r="R620" s="74"/>
      <c r="S620" s="74"/>
      <c r="T620" s="74"/>
      <c r="U620" s="74"/>
      <c r="V620" s="193"/>
      <c r="W620" s="193">
        <f t="shared" si="18"/>
        <v>0</v>
      </c>
    </row>
    <row r="621" spans="1:23">
      <c r="A621">
        <f t="shared" si="19"/>
        <v>0</v>
      </c>
      <c r="B621" s="250"/>
      <c r="C621" s="269"/>
      <c r="D621" s="250"/>
      <c r="E621" s="269"/>
      <c r="F621" s="252"/>
      <c r="G621" s="252"/>
      <c r="H621" s="142" t="str">
        <f>IFERROR(+VLOOKUP(G621,'šifarnik Pg-Pa'!O$6:Q$22,2,FALSE),"")</f>
        <v/>
      </c>
      <c r="I621" s="137" t="str">
        <f>IFERROR(+VLOOKUP($G621,'šifarnik Pg-Pa'!$O$6:$Q$22,3,FALSE),"")</f>
        <v/>
      </c>
      <c r="J621" s="252"/>
      <c r="K621" s="79" t="str">
        <f>IFERROR(+VLOOKUP(J621,'šifarnik Pg-Pa'!O$28:P$150,2,FALSE),"")</f>
        <v/>
      </c>
      <c r="L621" s="256"/>
      <c r="M621" s="257"/>
      <c r="N621" s="284"/>
      <c r="O621" s="297"/>
      <c r="P621" s="255"/>
      <c r="Q621" s="255"/>
      <c r="R621" s="74"/>
      <c r="S621" s="74"/>
      <c r="T621" s="74"/>
      <c r="U621" s="74"/>
      <c r="V621" s="193"/>
      <c r="W621" s="193">
        <f t="shared" si="18"/>
        <v>0</v>
      </c>
    </row>
    <row r="622" spans="1:23">
      <c r="A622">
        <f t="shared" si="19"/>
        <v>0</v>
      </c>
      <c r="B622" s="250"/>
      <c r="C622" s="269"/>
      <c r="D622" s="250"/>
      <c r="E622" s="269"/>
      <c r="F622" s="252"/>
      <c r="G622" s="252"/>
      <c r="H622" s="142" t="str">
        <f>IFERROR(+VLOOKUP(G622,'šifarnik Pg-Pa'!O$6:Q$22,2,FALSE),"")</f>
        <v/>
      </c>
      <c r="I622" s="137" t="str">
        <f>IFERROR(+VLOOKUP($G622,'šifarnik Pg-Pa'!$O$6:$Q$22,3,FALSE),"")</f>
        <v/>
      </c>
      <c r="J622" s="252"/>
      <c r="K622" s="79" t="str">
        <f>IFERROR(+VLOOKUP(J622,'šifarnik Pg-Pa'!O$28:P$150,2,FALSE),"")</f>
        <v/>
      </c>
      <c r="L622" s="256"/>
      <c r="M622" s="257"/>
      <c r="N622" s="284"/>
      <c r="O622" s="297"/>
      <c r="P622" s="255"/>
      <c r="Q622" s="255"/>
      <c r="R622" s="74"/>
      <c r="S622" s="74"/>
      <c r="T622" s="74"/>
      <c r="U622" s="74"/>
      <c r="V622" s="193"/>
      <c r="W622" s="193">
        <f t="shared" si="18"/>
        <v>0</v>
      </c>
    </row>
    <row r="623" spans="1:23">
      <c r="A623">
        <f t="shared" si="19"/>
        <v>0</v>
      </c>
      <c r="B623" s="250"/>
      <c r="C623" s="269"/>
      <c r="D623" s="250"/>
      <c r="E623" s="269"/>
      <c r="F623" s="252"/>
      <c r="G623" s="252"/>
      <c r="H623" s="142" t="str">
        <f>IFERROR(+VLOOKUP(G623,'šifarnik Pg-Pa'!O$6:Q$22,2,FALSE),"")</f>
        <v/>
      </c>
      <c r="I623" s="137" t="str">
        <f>IFERROR(+VLOOKUP($G623,'šifarnik Pg-Pa'!$O$6:$Q$22,3,FALSE),"")</f>
        <v/>
      </c>
      <c r="J623" s="252"/>
      <c r="K623" s="79" t="str">
        <f>IFERROR(+VLOOKUP(J623,'šifarnik Pg-Pa'!O$28:P$150,2,FALSE),"")</f>
        <v/>
      </c>
      <c r="L623" s="256"/>
      <c r="M623" s="257"/>
      <c r="N623" s="284"/>
      <c r="O623" s="297"/>
      <c r="P623" s="255"/>
      <c r="Q623" s="255"/>
      <c r="R623" s="74"/>
      <c r="S623" s="74"/>
      <c r="T623" s="74"/>
      <c r="U623" s="74"/>
      <c r="V623" s="193"/>
      <c r="W623" s="193">
        <f t="shared" si="18"/>
        <v>0</v>
      </c>
    </row>
    <row r="624" spans="1:23">
      <c r="A624">
        <f t="shared" si="19"/>
        <v>0</v>
      </c>
      <c r="B624" s="250"/>
      <c r="C624" s="269"/>
      <c r="D624" s="250"/>
      <c r="E624" s="269"/>
      <c r="F624" s="252"/>
      <c r="G624" s="252"/>
      <c r="H624" s="142" t="str">
        <f>IFERROR(+VLOOKUP(G624,'šifarnik Pg-Pa'!O$6:Q$22,2,FALSE),"")</f>
        <v/>
      </c>
      <c r="I624" s="137" t="str">
        <f>IFERROR(+VLOOKUP($G624,'šifarnik Pg-Pa'!$O$6:$Q$22,3,FALSE),"")</f>
        <v/>
      </c>
      <c r="J624" s="252"/>
      <c r="K624" s="79" t="str">
        <f>IFERROR(+VLOOKUP(J624,'šifarnik Pg-Pa'!O$28:P$150,2,FALSE),"")</f>
        <v/>
      </c>
      <c r="L624" s="256"/>
      <c r="M624" s="257"/>
      <c r="N624" s="284"/>
      <c r="O624" s="297"/>
      <c r="P624" s="255"/>
      <c r="Q624" s="255"/>
      <c r="R624" s="74"/>
      <c r="S624" s="74"/>
      <c r="T624" s="74"/>
      <c r="U624" s="74"/>
      <c r="V624" s="193"/>
      <c r="W624" s="193">
        <f t="shared" si="18"/>
        <v>0</v>
      </c>
    </row>
    <row r="625" spans="1:23">
      <c r="A625">
        <f t="shared" si="19"/>
        <v>0</v>
      </c>
      <c r="B625" s="250"/>
      <c r="C625" s="269"/>
      <c r="D625" s="250"/>
      <c r="E625" s="269"/>
      <c r="F625" s="252"/>
      <c r="G625" s="252"/>
      <c r="H625" s="142" t="str">
        <f>IFERROR(+VLOOKUP(G625,'šifarnik Pg-Pa'!O$6:Q$22,2,FALSE),"")</f>
        <v/>
      </c>
      <c r="I625" s="137" t="str">
        <f>IFERROR(+VLOOKUP($G625,'šifarnik Pg-Pa'!$O$6:$Q$22,3,FALSE),"")</f>
        <v/>
      </c>
      <c r="J625" s="252"/>
      <c r="K625" s="79" t="str">
        <f>IFERROR(+VLOOKUP(J625,'šifarnik Pg-Pa'!O$28:P$150,2,FALSE),"")</f>
        <v/>
      </c>
      <c r="L625" s="256"/>
      <c r="M625" s="257"/>
      <c r="N625" s="284"/>
      <c r="O625" s="297"/>
      <c r="P625" s="255"/>
      <c r="Q625" s="255"/>
      <c r="R625" s="74"/>
      <c r="S625" s="74"/>
      <c r="T625" s="74"/>
      <c r="U625" s="74"/>
      <c r="V625" s="193"/>
      <c r="W625" s="193">
        <f t="shared" si="18"/>
        <v>0</v>
      </c>
    </row>
    <row r="626" spans="1:23">
      <c r="A626">
        <f t="shared" si="19"/>
        <v>0</v>
      </c>
      <c r="B626" s="250"/>
      <c r="C626" s="269"/>
      <c r="D626" s="250"/>
      <c r="E626" s="269"/>
      <c r="F626" s="252"/>
      <c r="G626" s="252"/>
      <c r="H626" s="142" t="str">
        <f>IFERROR(+VLOOKUP(G626,'šifarnik Pg-Pa'!O$6:Q$22,2,FALSE),"")</f>
        <v/>
      </c>
      <c r="I626" s="137" t="str">
        <f>IFERROR(+VLOOKUP($G626,'šifarnik Pg-Pa'!$O$6:$Q$22,3,FALSE),"")</f>
        <v/>
      </c>
      <c r="J626" s="252"/>
      <c r="K626" s="79" t="str">
        <f>IFERROR(+VLOOKUP(J626,'šifarnik Pg-Pa'!O$28:P$150,2,FALSE),"")</f>
        <v/>
      </c>
      <c r="L626" s="256"/>
      <c r="M626" s="257"/>
      <c r="N626" s="284"/>
      <c r="O626" s="297"/>
      <c r="P626" s="255"/>
      <c r="Q626" s="255"/>
      <c r="R626" s="74"/>
      <c r="S626" s="74"/>
      <c r="T626" s="74"/>
      <c r="U626" s="74"/>
      <c r="V626" s="193"/>
      <c r="W626" s="193">
        <f t="shared" si="18"/>
        <v>0</v>
      </c>
    </row>
    <row r="627" spans="1:23">
      <c r="A627">
        <f t="shared" si="19"/>
        <v>0</v>
      </c>
      <c r="B627" s="250"/>
      <c r="C627" s="269"/>
      <c r="D627" s="250"/>
      <c r="E627" s="269"/>
      <c r="F627" s="252"/>
      <c r="G627" s="252"/>
      <c r="H627" s="142" t="str">
        <f>IFERROR(+VLOOKUP(G627,'šifarnik Pg-Pa'!O$6:Q$22,2,FALSE),"")</f>
        <v/>
      </c>
      <c r="I627" s="137" t="str">
        <f>IFERROR(+VLOOKUP($G627,'šifarnik Pg-Pa'!$O$6:$Q$22,3,FALSE),"")</f>
        <v/>
      </c>
      <c r="J627" s="252"/>
      <c r="K627" s="79" t="str">
        <f>IFERROR(+VLOOKUP(J627,'šifarnik Pg-Pa'!O$28:P$150,2,FALSE),"")</f>
        <v/>
      </c>
      <c r="L627" s="256"/>
      <c r="M627" s="257"/>
      <c r="N627" s="284"/>
      <c r="O627" s="297"/>
      <c r="P627" s="255"/>
      <c r="Q627" s="255"/>
      <c r="R627" s="74"/>
      <c r="S627" s="74"/>
      <c r="T627" s="74"/>
      <c r="U627" s="74"/>
      <c r="V627" s="193"/>
      <c r="W627" s="193">
        <f t="shared" si="18"/>
        <v>0</v>
      </c>
    </row>
    <row r="628" spans="1:23">
      <c r="A628">
        <f t="shared" si="19"/>
        <v>0</v>
      </c>
      <c r="B628" s="250"/>
      <c r="C628" s="269"/>
      <c r="D628" s="250"/>
      <c r="E628" s="269"/>
      <c r="F628" s="252"/>
      <c r="G628" s="252"/>
      <c r="H628" s="142" t="str">
        <f>IFERROR(+VLOOKUP(G628,'šifarnik Pg-Pa'!O$6:Q$22,2,FALSE),"")</f>
        <v/>
      </c>
      <c r="I628" s="137" t="str">
        <f>IFERROR(+VLOOKUP($G628,'šifarnik Pg-Pa'!$O$6:$Q$22,3,FALSE),"")</f>
        <v/>
      </c>
      <c r="J628" s="252"/>
      <c r="K628" s="79" t="str">
        <f>IFERROR(+VLOOKUP(J628,'šifarnik Pg-Pa'!O$28:P$150,2,FALSE),"")</f>
        <v/>
      </c>
      <c r="L628" s="256"/>
      <c r="M628" s="257"/>
      <c r="N628" s="284"/>
      <c r="O628" s="297"/>
      <c r="P628" s="255"/>
      <c r="Q628" s="255"/>
      <c r="R628" s="74"/>
      <c r="S628" s="74"/>
      <c r="T628" s="74"/>
      <c r="U628" s="74"/>
      <c r="V628" s="193"/>
      <c r="W628" s="193">
        <f t="shared" si="18"/>
        <v>0</v>
      </c>
    </row>
    <row r="629" spans="1:23">
      <c r="A629">
        <f t="shared" si="19"/>
        <v>0</v>
      </c>
      <c r="B629" s="250"/>
      <c r="C629" s="269"/>
      <c r="D629" s="250"/>
      <c r="E629" s="269"/>
      <c r="F629" s="252"/>
      <c r="G629" s="252"/>
      <c r="H629" s="142" t="str">
        <f>IFERROR(+VLOOKUP(G629,'šifarnik Pg-Pa'!O$6:Q$22,2,FALSE),"")</f>
        <v/>
      </c>
      <c r="I629" s="137" t="str">
        <f>IFERROR(+VLOOKUP($G629,'šifarnik Pg-Pa'!$O$6:$Q$22,3,FALSE),"")</f>
        <v/>
      </c>
      <c r="J629" s="252"/>
      <c r="K629" s="79" t="str">
        <f>IFERROR(+VLOOKUP(J629,'šifarnik Pg-Pa'!O$28:P$150,2,FALSE),"")</f>
        <v/>
      </c>
      <c r="L629" s="256"/>
      <c r="M629" s="257"/>
      <c r="N629" s="284"/>
      <c r="O629" s="297"/>
      <c r="P629" s="255"/>
      <c r="Q629" s="255"/>
      <c r="R629" s="74"/>
      <c r="S629" s="74"/>
      <c r="T629" s="74"/>
      <c r="U629" s="74"/>
      <c r="V629" s="193"/>
      <c r="W629" s="193">
        <f t="shared" si="18"/>
        <v>0</v>
      </c>
    </row>
    <row r="630" spans="1:23">
      <c r="A630">
        <f t="shared" si="19"/>
        <v>0</v>
      </c>
      <c r="B630" s="250"/>
      <c r="C630" s="269"/>
      <c r="D630" s="250"/>
      <c r="E630" s="269"/>
      <c r="F630" s="252"/>
      <c r="G630" s="252"/>
      <c r="H630" s="142" t="str">
        <f>IFERROR(+VLOOKUP(G630,'šifarnik Pg-Pa'!O$6:Q$22,2,FALSE),"")</f>
        <v/>
      </c>
      <c r="I630" s="137" t="str">
        <f>IFERROR(+VLOOKUP($G630,'šifarnik Pg-Pa'!$O$6:$Q$22,3,FALSE),"")</f>
        <v/>
      </c>
      <c r="J630" s="252"/>
      <c r="K630" s="79" t="str">
        <f>IFERROR(+VLOOKUP(J630,'šifarnik Pg-Pa'!O$28:P$150,2,FALSE),"")</f>
        <v/>
      </c>
      <c r="L630" s="256"/>
      <c r="M630" s="257"/>
      <c r="N630" s="284"/>
      <c r="O630" s="297"/>
      <c r="P630" s="255"/>
      <c r="Q630" s="255"/>
      <c r="R630" s="74"/>
      <c r="S630" s="74"/>
      <c r="T630" s="74"/>
      <c r="U630" s="74"/>
      <c r="V630" s="193"/>
      <c r="W630" s="193">
        <f t="shared" si="18"/>
        <v>0</v>
      </c>
    </row>
    <row r="631" spans="1:23">
      <c r="A631">
        <f t="shared" si="19"/>
        <v>0</v>
      </c>
      <c r="B631" s="250"/>
      <c r="C631" s="269"/>
      <c r="D631" s="250"/>
      <c r="E631" s="269"/>
      <c r="F631" s="252"/>
      <c r="G631" s="252"/>
      <c r="H631" s="142" t="str">
        <f>IFERROR(+VLOOKUP(G631,'šifarnik Pg-Pa'!O$6:Q$22,2,FALSE),"")</f>
        <v/>
      </c>
      <c r="I631" s="137" t="str">
        <f>IFERROR(+VLOOKUP($G631,'šifarnik Pg-Pa'!$O$6:$Q$22,3,FALSE),"")</f>
        <v/>
      </c>
      <c r="J631" s="252"/>
      <c r="K631" s="79" t="str">
        <f>IFERROR(+VLOOKUP(J631,'šifarnik Pg-Pa'!O$28:P$150,2,FALSE),"")</f>
        <v/>
      </c>
      <c r="L631" s="256"/>
      <c r="M631" s="257"/>
      <c r="N631" s="284"/>
      <c r="O631" s="297"/>
      <c r="P631" s="255"/>
      <c r="Q631" s="255"/>
      <c r="R631" s="74"/>
      <c r="S631" s="74"/>
      <c r="T631" s="74"/>
      <c r="U631" s="74"/>
      <c r="V631" s="193"/>
      <c r="W631" s="193">
        <f t="shared" si="18"/>
        <v>0</v>
      </c>
    </row>
    <row r="632" spans="1:23">
      <c r="A632">
        <f t="shared" si="19"/>
        <v>0</v>
      </c>
      <c r="B632" s="250"/>
      <c r="C632" s="269"/>
      <c r="D632" s="250"/>
      <c r="E632" s="269"/>
      <c r="F632" s="252"/>
      <c r="G632" s="252"/>
      <c r="H632" s="142" t="str">
        <f>IFERROR(+VLOOKUP(G632,'šifarnik Pg-Pa'!O$6:Q$22,2,FALSE),"")</f>
        <v/>
      </c>
      <c r="I632" s="137" t="str">
        <f>IFERROR(+VLOOKUP($G632,'šifarnik Pg-Pa'!$O$6:$Q$22,3,FALSE),"")</f>
        <v/>
      </c>
      <c r="J632" s="252"/>
      <c r="K632" s="79" t="str">
        <f>IFERROR(+VLOOKUP(J632,'šifarnik Pg-Pa'!O$28:P$150,2,FALSE),"")</f>
        <v/>
      </c>
      <c r="L632" s="256"/>
      <c r="M632" s="257"/>
      <c r="N632" s="284"/>
      <c r="O632" s="297"/>
      <c r="P632" s="255"/>
      <c r="Q632" s="255"/>
      <c r="R632" s="74"/>
      <c r="S632" s="74"/>
      <c r="T632" s="74"/>
      <c r="U632" s="74"/>
      <c r="V632" s="193"/>
      <c r="W632" s="193">
        <f t="shared" si="18"/>
        <v>0</v>
      </c>
    </row>
    <row r="633" spans="1:23">
      <c r="A633">
        <f t="shared" si="19"/>
        <v>0</v>
      </c>
      <c r="B633" s="250"/>
      <c r="C633" s="269"/>
      <c r="D633" s="250"/>
      <c r="E633" s="269"/>
      <c r="F633" s="252"/>
      <c r="G633" s="252"/>
      <c r="H633" s="142" t="str">
        <f>IFERROR(+VLOOKUP(G633,'šifarnik Pg-Pa'!O$6:Q$22,2,FALSE),"")</f>
        <v/>
      </c>
      <c r="I633" s="137" t="str">
        <f>IFERROR(+VLOOKUP($G633,'šifarnik Pg-Pa'!$O$6:$Q$22,3,FALSE),"")</f>
        <v/>
      </c>
      <c r="J633" s="252"/>
      <c r="K633" s="79" t="str">
        <f>IFERROR(+VLOOKUP(J633,'šifarnik Pg-Pa'!O$28:P$150,2,FALSE),"")</f>
        <v/>
      </c>
      <c r="L633" s="256"/>
      <c r="M633" s="257"/>
      <c r="N633" s="284"/>
      <c r="O633" s="297"/>
      <c r="P633" s="255"/>
      <c r="Q633" s="255"/>
      <c r="R633" s="74"/>
      <c r="S633" s="74"/>
      <c r="T633" s="74"/>
      <c r="U633" s="74"/>
      <c r="V633" s="193"/>
      <c r="W633" s="193">
        <f t="shared" si="18"/>
        <v>0</v>
      </c>
    </row>
    <row r="634" spans="1:23">
      <c r="A634">
        <f t="shared" si="19"/>
        <v>0</v>
      </c>
      <c r="B634" s="250"/>
      <c r="C634" s="269"/>
      <c r="D634" s="250"/>
      <c r="E634" s="269"/>
      <c r="F634" s="252"/>
      <c r="G634" s="252"/>
      <c r="H634" s="142" t="str">
        <f>IFERROR(+VLOOKUP(G634,'šifarnik Pg-Pa'!O$6:Q$22,2,FALSE),"")</f>
        <v/>
      </c>
      <c r="I634" s="137" t="str">
        <f>IFERROR(+VLOOKUP($G634,'šifarnik Pg-Pa'!$O$6:$Q$22,3,FALSE),"")</f>
        <v/>
      </c>
      <c r="J634" s="252"/>
      <c r="K634" s="79" t="str">
        <f>IFERROR(+VLOOKUP(J634,'šifarnik Pg-Pa'!O$28:P$150,2,FALSE),"")</f>
        <v/>
      </c>
      <c r="L634" s="256"/>
      <c r="M634" s="257"/>
      <c r="N634" s="284"/>
      <c r="O634" s="297"/>
      <c r="P634" s="255"/>
      <c r="Q634" s="255"/>
      <c r="R634" s="74"/>
      <c r="S634" s="74"/>
      <c r="T634" s="74"/>
      <c r="U634" s="74"/>
      <c r="V634" s="193"/>
      <c r="W634" s="193">
        <f t="shared" si="18"/>
        <v>0</v>
      </c>
    </row>
    <row r="635" spans="1:23">
      <c r="A635">
        <f t="shared" si="19"/>
        <v>0</v>
      </c>
      <c r="B635" s="250"/>
      <c r="C635" s="269"/>
      <c r="D635" s="250"/>
      <c r="E635" s="269"/>
      <c r="F635" s="252"/>
      <c r="G635" s="252"/>
      <c r="H635" s="142" t="str">
        <f>IFERROR(+VLOOKUP(G635,'šifarnik Pg-Pa'!O$6:Q$22,2,FALSE),"")</f>
        <v/>
      </c>
      <c r="I635" s="137" t="str">
        <f>IFERROR(+VLOOKUP($G635,'šifarnik Pg-Pa'!$O$6:$Q$22,3,FALSE),"")</f>
        <v/>
      </c>
      <c r="J635" s="252"/>
      <c r="K635" s="79" t="str">
        <f>IFERROR(+VLOOKUP(J635,'šifarnik Pg-Pa'!O$28:P$150,2,FALSE),"")</f>
        <v/>
      </c>
      <c r="L635" s="256"/>
      <c r="M635" s="257"/>
      <c r="N635" s="284"/>
      <c r="O635" s="297"/>
      <c r="P635" s="255"/>
      <c r="Q635" s="255"/>
      <c r="R635" s="74"/>
      <c r="S635" s="74"/>
      <c r="T635" s="74"/>
      <c r="U635" s="74"/>
      <c r="V635" s="193"/>
      <c r="W635" s="193">
        <f t="shared" si="18"/>
        <v>0</v>
      </c>
    </row>
    <row r="636" spans="1:23">
      <c r="A636">
        <f t="shared" si="19"/>
        <v>0</v>
      </c>
      <c r="B636" s="250"/>
      <c r="C636" s="269"/>
      <c r="D636" s="250"/>
      <c r="E636" s="269"/>
      <c r="F636" s="252"/>
      <c r="G636" s="252"/>
      <c r="H636" s="142" t="str">
        <f>IFERROR(+VLOOKUP(G636,'šifarnik Pg-Pa'!O$6:Q$22,2,FALSE),"")</f>
        <v/>
      </c>
      <c r="I636" s="137" t="str">
        <f>IFERROR(+VLOOKUP($G636,'šifarnik Pg-Pa'!$O$6:$Q$22,3,FALSE),"")</f>
        <v/>
      </c>
      <c r="J636" s="252"/>
      <c r="K636" s="79" t="str">
        <f>IFERROR(+VLOOKUP(J636,'šifarnik Pg-Pa'!O$28:P$150,2,FALSE),"")</f>
        <v/>
      </c>
      <c r="L636" s="256"/>
      <c r="M636" s="257"/>
      <c r="N636" s="284"/>
      <c r="O636" s="297"/>
      <c r="P636" s="255"/>
      <c r="Q636" s="255"/>
      <c r="R636" s="74"/>
      <c r="S636" s="74"/>
      <c r="T636" s="74"/>
      <c r="U636" s="74"/>
      <c r="V636" s="193"/>
      <c r="W636" s="193">
        <f t="shared" si="18"/>
        <v>0</v>
      </c>
    </row>
    <row r="637" spans="1:23">
      <c r="A637">
        <f t="shared" si="19"/>
        <v>0</v>
      </c>
      <c r="B637" s="250"/>
      <c r="C637" s="269"/>
      <c r="D637" s="250"/>
      <c r="E637" s="269"/>
      <c r="F637" s="252"/>
      <c r="G637" s="252"/>
      <c r="H637" s="142" t="str">
        <f>IFERROR(+VLOOKUP(G637,'šifarnik Pg-Pa'!O$6:Q$22,2,FALSE),"")</f>
        <v/>
      </c>
      <c r="I637" s="137" t="str">
        <f>IFERROR(+VLOOKUP($G637,'šifarnik Pg-Pa'!$O$6:$Q$22,3,FALSE),"")</f>
        <v/>
      </c>
      <c r="J637" s="252"/>
      <c r="K637" s="79" t="str">
        <f>IFERROR(+VLOOKUP(J637,'šifarnik Pg-Pa'!O$28:P$150,2,FALSE),"")</f>
        <v/>
      </c>
      <c r="L637" s="256"/>
      <c r="M637" s="257"/>
      <c r="N637" s="284"/>
      <c r="O637" s="297"/>
      <c r="P637" s="255"/>
      <c r="Q637" s="255"/>
      <c r="R637" s="74"/>
      <c r="S637" s="74"/>
      <c r="T637" s="74"/>
      <c r="U637" s="74"/>
      <c r="V637" s="193"/>
      <c r="W637" s="193">
        <f t="shared" si="18"/>
        <v>0</v>
      </c>
    </row>
    <row r="638" spans="1:23">
      <c r="A638">
        <f t="shared" si="19"/>
        <v>0</v>
      </c>
      <c r="B638" s="250"/>
      <c r="C638" s="269"/>
      <c r="D638" s="250"/>
      <c r="E638" s="269"/>
      <c r="F638" s="252"/>
      <c r="G638" s="252"/>
      <c r="H638" s="142" t="str">
        <f>IFERROR(+VLOOKUP(G638,'šifarnik Pg-Pa'!O$6:Q$22,2,FALSE),"")</f>
        <v/>
      </c>
      <c r="I638" s="137" t="str">
        <f>IFERROR(+VLOOKUP($G638,'šifarnik Pg-Pa'!$O$6:$Q$22,3,FALSE),"")</f>
        <v/>
      </c>
      <c r="J638" s="252"/>
      <c r="K638" s="79" t="str">
        <f>IFERROR(+VLOOKUP(J638,'šifarnik Pg-Pa'!O$28:P$150,2,FALSE),"")</f>
        <v/>
      </c>
      <c r="L638" s="256"/>
      <c r="M638" s="257"/>
      <c r="N638" s="284"/>
      <c r="O638" s="297"/>
      <c r="P638" s="255"/>
      <c r="Q638" s="255"/>
      <c r="R638" s="74"/>
      <c r="S638" s="74"/>
      <c r="T638" s="74"/>
      <c r="U638" s="74"/>
      <c r="V638" s="193"/>
      <c r="W638" s="193">
        <f t="shared" si="18"/>
        <v>0</v>
      </c>
    </row>
    <row r="639" spans="1:23">
      <c r="A639">
        <f t="shared" si="19"/>
        <v>0</v>
      </c>
      <c r="B639" s="250"/>
      <c r="C639" s="269"/>
      <c r="D639" s="250"/>
      <c r="E639" s="269"/>
      <c r="F639" s="252"/>
      <c r="G639" s="252"/>
      <c r="H639" s="142" t="str">
        <f>IFERROR(+VLOOKUP(G639,'šifarnik Pg-Pa'!O$6:Q$22,2,FALSE),"")</f>
        <v/>
      </c>
      <c r="I639" s="137" t="str">
        <f>IFERROR(+VLOOKUP($G639,'šifarnik Pg-Pa'!$O$6:$Q$22,3,FALSE),"")</f>
        <v/>
      </c>
      <c r="J639" s="252"/>
      <c r="K639" s="79" t="str">
        <f>IFERROR(+VLOOKUP(J639,'šifarnik Pg-Pa'!O$28:P$150,2,FALSE),"")</f>
        <v/>
      </c>
      <c r="L639" s="256"/>
      <c r="M639" s="257"/>
      <c r="N639" s="284"/>
      <c r="O639" s="297"/>
      <c r="P639" s="255"/>
      <c r="Q639" s="255"/>
      <c r="R639" s="74"/>
      <c r="S639" s="74"/>
      <c r="T639" s="74"/>
      <c r="U639" s="74"/>
      <c r="V639" s="193"/>
      <c r="W639" s="193">
        <f t="shared" si="18"/>
        <v>0</v>
      </c>
    </row>
    <row r="640" spans="1:23">
      <c r="A640">
        <f t="shared" si="19"/>
        <v>0</v>
      </c>
      <c r="B640" s="250"/>
      <c r="C640" s="269"/>
      <c r="D640" s="250"/>
      <c r="E640" s="269"/>
      <c r="F640" s="252"/>
      <c r="G640" s="252"/>
      <c r="H640" s="142" t="str">
        <f>IFERROR(+VLOOKUP(G640,'šifarnik Pg-Pa'!O$6:Q$22,2,FALSE),"")</f>
        <v/>
      </c>
      <c r="I640" s="137" t="str">
        <f>IFERROR(+VLOOKUP($G640,'šifarnik Pg-Pa'!$O$6:$Q$22,3,FALSE),"")</f>
        <v/>
      </c>
      <c r="J640" s="252"/>
      <c r="K640" s="79" t="str">
        <f>IFERROR(+VLOOKUP(J640,'šifarnik Pg-Pa'!O$28:P$150,2,FALSE),"")</f>
        <v/>
      </c>
      <c r="L640" s="256"/>
      <c r="M640" s="257"/>
      <c r="N640" s="284"/>
      <c r="O640" s="297"/>
      <c r="P640" s="255"/>
      <c r="Q640" s="255"/>
      <c r="R640" s="74"/>
      <c r="S640" s="74"/>
      <c r="T640" s="74"/>
      <c r="U640" s="74"/>
      <c r="V640" s="193"/>
      <c r="W640" s="193">
        <f t="shared" si="18"/>
        <v>0</v>
      </c>
    </row>
    <row r="641" spans="1:23">
      <c r="A641">
        <f t="shared" si="19"/>
        <v>0</v>
      </c>
      <c r="B641" s="250"/>
      <c r="C641" s="269"/>
      <c r="D641" s="250"/>
      <c r="E641" s="269"/>
      <c r="F641" s="252"/>
      <c r="G641" s="252"/>
      <c r="H641" s="142" t="str">
        <f>IFERROR(+VLOOKUP(G641,'šifarnik Pg-Pa'!O$6:Q$22,2,FALSE),"")</f>
        <v/>
      </c>
      <c r="I641" s="137" t="str">
        <f>IFERROR(+VLOOKUP($G641,'šifarnik Pg-Pa'!$O$6:$Q$22,3,FALSE),"")</f>
        <v/>
      </c>
      <c r="J641" s="252"/>
      <c r="K641" s="79" t="str">
        <f>IFERROR(+VLOOKUP(J641,'šifarnik Pg-Pa'!O$28:P$150,2,FALSE),"")</f>
        <v/>
      </c>
      <c r="L641" s="256"/>
      <c r="M641" s="257"/>
      <c r="N641" s="284"/>
      <c r="O641" s="297"/>
      <c r="P641" s="255"/>
      <c r="Q641" s="255"/>
      <c r="R641" s="74"/>
      <c r="S641" s="74"/>
      <c r="T641" s="74"/>
      <c r="U641" s="74"/>
      <c r="V641" s="193"/>
      <c r="W641" s="193">
        <f t="shared" si="18"/>
        <v>0</v>
      </c>
    </row>
    <row r="642" spans="1:23">
      <c r="A642">
        <f t="shared" si="19"/>
        <v>0</v>
      </c>
      <c r="B642" s="250"/>
      <c r="C642" s="269"/>
      <c r="D642" s="250"/>
      <c r="E642" s="269"/>
      <c r="F642" s="252"/>
      <c r="G642" s="252"/>
      <c r="H642" s="142" t="str">
        <f>IFERROR(+VLOOKUP(G642,'šifarnik Pg-Pa'!O$6:Q$22,2,FALSE),"")</f>
        <v/>
      </c>
      <c r="I642" s="137" t="str">
        <f>IFERROR(+VLOOKUP($G642,'šifarnik Pg-Pa'!$O$6:$Q$22,3,FALSE),"")</f>
        <v/>
      </c>
      <c r="J642" s="252"/>
      <c r="K642" s="79" t="str">
        <f>IFERROR(+VLOOKUP(J642,'šifarnik Pg-Pa'!O$28:P$150,2,FALSE),"")</f>
        <v/>
      </c>
      <c r="L642" s="256"/>
      <c r="M642" s="257"/>
      <c r="N642" s="284"/>
      <c r="O642" s="297"/>
      <c r="P642" s="255"/>
      <c r="Q642" s="255"/>
      <c r="R642" s="74"/>
      <c r="S642" s="74"/>
      <c r="T642" s="74"/>
      <c r="U642" s="74"/>
      <c r="V642" s="193"/>
      <c r="W642" s="193">
        <f t="shared" si="18"/>
        <v>0</v>
      </c>
    </row>
    <row r="643" spans="1:23">
      <c r="A643">
        <f t="shared" si="19"/>
        <v>0</v>
      </c>
      <c r="B643" s="250"/>
      <c r="C643" s="269"/>
      <c r="D643" s="250"/>
      <c r="E643" s="269"/>
      <c r="F643" s="252"/>
      <c r="G643" s="252"/>
      <c r="H643" s="142" t="str">
        <f>IFERROR(+VLOOKUP(G643,'šifarnik Pg-Pa'!O$6:Q$22,2,FALSE),"")</f>
        <v/>
      </c>
      <c r="I643" s="137" t="str">
        <f>IFERROR(+VLOOKUP($G643,'šifarnik Pg-Pa'!$O$6:$Q$22,3,FALSE),"")</f>
        <v/>
      </c>
      <c r="J643" s="252"/>
      <c r="K643" s="79" t="str">
        <f>IFERROR(+VLOOKUP(J643,'šifarnik Pg-Pa'!O$28:P$150,2,FALSE),"")</f>
        <v/>
      </c>
      <c r="L643" s="256"/>
      <c r="M643" s="257"/>
      <c r="N643" s="284"/>
      <c r="O643" s="297"/>
      <c r="P643" s="255"/>
      <c r="Q643" s="255"/>
      <c r="R643" s="74"/>
      <c r="S643" s="74"/>
      <c r="T643" s="74"/>
      <c r="U643" s="74"/>
      <c r="V643" s="193"/>
      <c r="W643" s="193">
        <f t="shared" si="18"/>
        <v>0</v>
      </c>
    </row>
    <row r="644" spans="1:23">
      <c r="A644">
        <f t="shared" si="19"/>
        <v>0</v>
      </c>
      <c r="B644" s="250"/>
      <c r="C644" s="269"/>
      <c r="D644" s="250"/>
      <c r="E644" s="269"/>
      <c r="F644" s="252"/>
      <c r="G644" s="252"/>
      <c r="H644" s="142" t="str">
        <f>IFERROR(+VLOOKUP(G644,'šifarnik Pg-Pa'!O$6:Q$22,2,FALSE),"")</f>
        <v/>
      </c>
      <c r="I644" s="137" t="str">
        <f>IFERROR(+VLOOKUP($G644,'šifarnik Pg-Pa'!$O$6:$Q$22,3,FALSE),"")</f>
        <v/>
      </c>
      <c r="J644" s="252"/>
      <c r="K644" s="79" t="str">
        <f>IFERROR(+VLOOKUP(J644,'šifarnik Pg-Pa'!O$28:P$150,2,FALSE),"")</f>
        <v/>
      </c>
      <c r="L644" s="256"/>
      <c r="M644" s="257"/>
      <c r="N644" s="284"/>
      <c r="O644" s="297"/>
      <c r="P644" s="255"/>
      <c r="Q644" s="255"/>
      <c r="R644" s="74"/>
      <c r="S644" s="74"/>
      <c r="T644" s="74"/>
      <c r="U644" s="74"/>
      <c r="V644" s="193"/>
      <c r="W644" s="193">
        <f t="shared" si="18"/>
        <v>0</v>
      </c>
    </row>
    <row r="645" spans="1:23">
      <c r="A645">
        <f t="shared" si="19"/>
        <v>0</v>
      </c>
      <c r="B645" s="250"/>
      <c r="C645" s="269"/>
      <c r="D645" s="250"/>
      <c r="E645" s="269"/>
      <c r="F645" s="252"/>
      <c r="G645" s="252"/>
      <c r="H645" s="142" t="str">
        <f>IFERROR(+VLOOKUP(G645,'šifarnik Pg-Pa'!O$6:Q$22,2,FALSE),"")</f>
        <v/>
      </c>
      <c r="I645" s="137" t="str">
        <f>IFERROR(+VLOOKUP($G645,'šifarnik Pg-Pa'!$O$6:$Q$22,3,FALSE),"")</f>
        <v/>
      </c>
      <c r="J645" s="252"/>
      <c r="K645" s="79" t="str">
        <f>IFERROR(+VLOOKUP(J645,'šifarnik Pg-Pa'!O$28:P$150,2,FALSE),"")</f>
        <v/>
      </c>
      <c r="L645" s="256"/>
      <c r="M645" s="257"/>
      <c r="N645" s="284"/>
      <c r="O645" s="297"/>
      <c r="P645" s="255"/>
      <c r="Q645" s="255"/>
      <c r="R645" s="74"/>
      <c r="S645" s="74"/>
      <c r="T645" s="74"/>
      <c r="U645" s="74"/>
      <c r="V645" s="193"/>
      <c r="W645" s="193">
        <f t="shared" si="18"/>
        <v>0</v>
      </c>
    </row>
    <row r="646" spans="1:23">
      <c r="A646">
        <f t="shared" si="19"/>
        <v>0</v>
      </c>
      <c r="B646" s="250"/>
      <c r="C646" s="269"/>
      <c r="D646" s="250"/>
      <c r="E646" s="269"/>
      <c r="F646" s="252"/>
      <c r="G646" s="252"/>
      <c r="H646" s="142" t="str">
        <f>IFERROR(+VLOOKUP(G646,'šifarnik Pg-Pa'!O$6:Q$22,2,FALSE),"")</f>
        <v/>
      </c>
      <c r="I646" s="137" t="str">
        <f>IFERROR(+VLOOKUP($G646,'šifarnik Pg-Pa'!$O$6:$Q$22,3,FALSE),"")</f>
        <v/>
      </c>
      <c r="J646" s="252"/>
      <c r="K646" s="79" t="str">
        <f>IFERROR(+VLOOKUP(J646,'šifarnik Pg-Pa'!O$28:P$150,2,FALSE),"")</f>
        <v/>
      </c>
      <c r="L646" s="256"/>
      <c r="M646" s="257"/>
      <c r="N646" s="284"/>
      <c r="O646" s="297"/>
      <c r="P646" s="255"/>
      <c r="Q646" s="255"/>
      <c r="R646" s="74"/>
      <c r="S646" s="74"/>
      <c r="T646" s="74"/>
      <c r="U646" s="74"/>
      <c r="V646" s="193"/>
      <c r="W646" s="193">
        <f t="shared" si="18"/>
        <v>0</v>
      </c>
    </row>
    <row r="647" spans="1:23">
      <c r="A647">
        <f t="shared" si="19"/>
        <v>0</v>
      </c>
      <c r="B647" s="250"/>
      <c r="C647" s="269"/>
      <c r="D647" s="250"/>
      <c r="E647" s="269"/>
      <c r="F647" s="252"/>
      <c r="G647" s="252"/>
      <c r="H647" s="142" t="str">
        <f>IFERROR(+VLOOKUP(G647,'šifarnik Pg-Pa'!O$6:Q$22,2,FALSE),"")</f>
        <v/>
      </c>
      <c r="I647" s="137" t="str">
        <f>IFERROR(+VLOOKUP($G647,'šifarnik Pg-Pa'!$O$6:$Q$22,3,FALSE),"")</f>
        <v/>
      </c>
      <c r="J647" s="252"/>
      <c r="K647" s="79" t="str">
        <f>IFERROR(+VLOOKUP(J647,'šifarnik Pg-Pa'!O$28:P$150,2,FALSE),"")</f>
        <v/>
      </c>
      <c r="L647" s="256"/>
      <c r="M647" s="257"/>
      <c r="N647" s="284"/>
      <c r="O647" s="297"/>
      <c r="P647" s="255"/>
      <c r="Q647" s="255"/>
      <c r="R647" s="74"/>
      <c r="S647" s="74"/>
      <c r="T647" s="74"/>
      <c r="U647" s="74"/>
      <c r="V647" s="193"/>
      <c r="W647" s="193">
        <f t="shared" si="18"/>
        <v>0</v>
      </c>
    </row>
    <row r="648" spans="1:23">
      <c r="A648">
        <f t="shared" si="19"/>
        <v>0</v>
      </c>
      <c r="B648" s="250"/>
      <c r="C648" s="269"/>
      <c r="D648" s="250"/>
      <c r="E648" s="269"/>
      <c r="F648" s="252"/>
      <c r="G648" s="252"/>
      <c r="H648" s="142" t="str">
        <f>IFERROR(+VLOOKUP(G648,'šifarnik Pg-Pa'!O$6:Q$22,2,FALSE),"")</f>
        <v/>
      </c>
      <c r="I648" s="137" t="str">
        <f>IFERROR(+VLOOKUP($G648,'šifarnik Pg-Pa'!$O$6:$Q$22,3,FALSE),"")</f>
        <v/>
      </c>
      <c r="J648" s="252"/>
      <c r="K648" s="79" t="str">
        <f>IFERROR(+VLOOKUP(J648,'šifarnik Pg-Pa'!O$28:P$150,2,FALSE),"")</f>
        <v/>
      </c>
      <c r="L648" s="256"/>
      <c r="M648" s="257"/>
      <c r="N648" s="284"/>
      <c r="O648" s="297"/>
      <c r="P648" s="255"/>
      <c r="Q648" s="255"/>
      <c r="R648" s="74"/>
      <c r="S648" s="74"/>
      <c r="T648" s="74"/>
      <c r="U648" s="74"/>
      <c r="V648" s="193"/>
      <c r="W648" s="193">
        <f t="shared" si="18"/>
        <v>0</v>
      </c>
    </row>
    <row r="649" spans="1:23">
      <c r="A649">
        <f t="shared" si="19"/>
        <v>0</v>
      </c>
      <c r="B649" s="250"/>
      <c r="C649" s="269"/>
      <c r="D649" s="250"/>
      <c r="E649" s="269"/>
      <c r="F649" s="252"/>
      <c r="G649" s="252"/>
      <c r="H649" s="142" t="str">
        <f>IFERROR(+VLOOKUP(G649,'šifarnik Pg-Pa'!O$6:Q$22,2,FALSE),"")</f>
        <v/>
      </c>
      <c r="I649" s="137" t="str">
        <f>IFERROR(+VLOOKUP($G649,'šifarnik Pg-Pa'!$O$6:$Q$22,3,FALSE),"")</f>
        <v/>
      </c>
      <c r="J649" s="252"/>
      <c r="K649" s="79" t="str">
        <f>IFERROR(+VLOOKUP(J649,'šifarnik Pg-Pa'!O$28:P$150,2,FALSE),"")</f>
        <v/>
      </c>
      <c r="L649" s="256"/>
      <c r="M649" s="257"/>
      <c r="N649" s="284"/>
      <c r="O649" s="297"/>
      <c r="P649" s="255"/>
      <c r="Q649" s="255"/>
      <c r="R649" s="74"/>
      <c r="S649" s="74"/>
      <c r="T649" s="74"/>
      <c r="U649" s="74"/>
      <c r="V649" s="193"/>
      <c r="W649" s="193">
        <f t="shared" ref="W649:W712" si="20">+LEN(O649)</f>
        <v>0</v>
      </c>
    </row>
    <row r="650" spans="1:23">
      <c r="A650">
        <f t="shared" ref="A650:A713" si="21">+IF(O650&gt;0,+A649+1,0)</f>
        <v>0</v>
      </c>
      <c r="B650" s="250"/>
      <c r="C650" s="269"/>
      <c r="D650" s="250"/>
      <c r="E650" s="269"/>
      <c r="F650" s="252"/>
      <c r="G650" s="252"/>
      <c r="H650" s="142" t="str">
        <f>IFERROR(+VLOOKUP(G650,'šifarnik Pg-Pa'!O$6:Q$22,2,FALSE),"")</f>
        <v/>
      </c>
      <c r="I650" s="137" t="str">
        <f>IFERROR(+VLOOKUP($G650,'šifarnik Pg-Pa'!$O$6:$Q$22,3,FALSE),"")</f>
        <v/>
      </c>
      <c r="J650" s="252"/>
      <c r="K650" s="79" t="str">
        <f>IFERROR(+VLOOKUP(J650,'šifarnik Pg-Pa'!O$28:P$150,2,FALSE),"")</f>
        <v/>
      </c>
      <c r="L650" s="256"/>
      <c r="M650" s="257"/>
      <c r="N650" s="284"/>
      <c r="O650" s="297"/>
      <c r="P650" s="255"/>
      <c r="Q650" s="255"/>
      <c r="R650" s="74"/>
      <c r="S650" s="74"/>
      <c r="T650" s="74"/>
      <c r="U650" s="74"/>
      <c r="V650" s="193"/>
      <c r="W650" s="193">
        <f t="shared" si="20"/>
        <v>0</v>
      </c>
    </row>
    <row r="651" spans="1:23">
      <c r="A651">
        <f t="shared" si="21"/>
        <v>0</v>
      </c>
      <c r="B651" s="250"/>
      <c r="C651" s="269"/>
      <c r="D651" s="250"/>
      <c r="E651" s="269"/>
      <c r="F651" s="252"/>
      <c r="G651" s="252"/>
      <c r="H651" s="142" t="str">
        <f>IFERROR(+VLOOKUP(G651,'šifarnik Pg-Pa'!O$6:Q$22,2,FALSE),"")</f>
        <v/>
      </c>
      <c r="I651" s="137" t="str">
        <f>IFERROR(+VLOOKUP($G651,'šifarnik Pg-Pa'!$O$6:$Q$22,3,FALSE),"")</f>
        <v/>
      </c>
      <c r="J651" s="252"/>
      <c r="K651" s="79" t="str">
        <f>IFERROR(+VLOOKUP(J651,'šifarnik Pg-Pa'!O$28:P$150,2,FALSE),"")</f>
        <v/>
      </c>
      <c r="L651" s="256"/>
      <c r="M651" s="257"/>
      <c r="N651" s="284"/>
      <c r="O651" s="297"/>
      <c r="P651" s="255"/>
      <c r="Q651" s="255"/>
      <c r="R651" s="74"/>
      <c r="S651" s="74"/>
      <c r="T651" s="74"/>
      <c r="U651" s="74"/>
      <c r="V651" s="193"/>
      <c r="W651" s="193">
        <f t="shared" si="20"/>
        <v>0</v>
      </c>
    </row>
    <row r="652" spans="1:23">
      <c r="A652">
        <f t="shared" si="21"/>
        <v>0</v>
      </c>
      <c r="B652" s="250"/>
      <c r="C652" s="269"/>
      <c r="D652" s="250"/>
      <c r="E652" s="269"/>
      <c r="F652" s="252"/>
      <c r="G652" s="252"/>
      <c r="H652" s="142" t="str">
        <f>IFERROR(+VLOOKUP(G652,'šifarnik Pg-Pa'!O$6:Q$22,2,FALSE),"")</f>
        <v/>
      </c>
      <c r="I652" s="137" t="str">
        <f>IFERROR(+VLOOKUP($G652,'šifarnik Pg-Pa'!$O$6:$Q$22,3,FALSE),"")</f>
        <v/>
      </c>
      <c r="J652" s="252"/>
      <c r="K652" s="79" t="str">
        <f>IFERROR(+VLOOKUP(J652,'šifarnik Pg-Pa'!O$28:P$150,2,FALSE),"")</f>
        <v/>
      </c>
      <c r="L652" s="256"/>
      <c r="M652" s="257"/>
      <c r="N652" s="284"/>
      <c r="O652" s="297"/>
      <c r="P652" s="255"/>
      <c r="Q652" s="255"/>
      <c r="R652" s="74"/>
      <c r="S652" s="74"/>
      <c r="T652" s="74"/>
      <c r="U652" s="74"/>
      <c r="V652" s="193"/>
      <c r="W652" s="193">
        <f t="shared" si="20"/>
        <v>0</v>
      </c>
    </row>
    <row r="653" spans="1:23">
      <c r="A653">
        <f t="shared" si="21"/>
        <v>0</v>
      </c>
      <c r="B653" s="250"/>
      <c r="C653" s="269"/>
      <c r="D653" s="250"/>
      <c r="E653" s="269"/>
      <c r="F653" s="252"/>
      <c r="G653" s="252"/>
      <c r="H653" s="142" t="str">
        <f>IFERROR(+VLOOKUP(G653,'šifarnik Pg-Pa'!O$6:Q$22,2,FALSE),"")</f>
        <v/>
      </c>
      <c r="I653" s="137" t="str">
        <f>IFERROR(+VLOOKUP($G653,'šifarnik Pg-Pa'!$O$6:$Q$22,3,FALSE),"")</f>
        <v/>
      </c>
      <c r="J653" s="252"/>
      <c r="K653" s="79" t="str">
        <f>IFERROR(+VLOOKUP(J653,'šifarnik Pg-Pa'!O$28:P$150,2,FALSE),"")</f>
        <v/>
      </c>
      <c r="L653" s="256"/>
      <c r="M653" s="257"/>
      <c r="N653" s="284"/>
      <c r="O653" s="297"/>
      <c r="P653" s="255"/>
      <c r="Q653" s="255"/>
      <c r="R653" s="74"/>
      <c r="S653" s="74"/>
      <c r="T653" s="74"/>
      <c r="U653" s="74"/>
      <c r="V653" s="193"/>
      <c r="W653" s="193">
        <f t="shared" si="20"/>
        <v>0</v>
      </c>
    </row>
    <row r="654" spans="1:23">
      <c r="A654">
        <f t="shared" si="21"/>
        <v>0</v>
      </c>
      <c r="B654" s="250"/>
      <c r="C654" s="269"/>
      <c r="D654" s="250"/>
      <c r="E654" s="269"/>
      <c r="F654" s="252"/>
      <c r="G654" s="252"/>
      <c r="H654" s="142" t="str">
        <f>IFERROR(+VLOOKUP(G654,'šifarnik Pg-Pa'!O$6:Q$22,2,FALSE),"")</f>
        <v/>
      </c>
      <c r="I654" s="137" t="str">
        <f>IFERROR(+VLOOKUP($G654,'šifarnik Pg-Pa'!$O$6:$Q$22,3,FALSE),"")</f>
        <v/>
      </c>
      <c r="J654" s="252"/>
      <c r="K654" s="79" t="str">
        <f>IFERROR(+VLOOKUP(J654,'šifarnik Pg-Pa'!O$28:P$150,2,FALSE),"")</f>
        <v/>
      </c>
      <c r="L654" s="256"/>
      <c r="M654" s="257"/>
      <c r="N654" s="284"/>
      <c r="O654" s="297"/>
      <c r="P654" s="255"/>
      <c r="Q654" s="255"/>
      <c r="R654" s="74"/>
      <c r="S654" s="74"/>
      <c r="T654" s="74"/>
      <c r="U654" s="74"/>
      <c r="V654" s="193"/>
      <c r="W654" s="193">
        <f t="shared" si="20"/>
        <v>0</v>
      </c>
    </row>
    <row r="655" spans="1:23">
      <c r="A655">
        <f t="shared" si="21"/>
        <v>0</v>
      </c>
      <c r="B655" s="250"/>
      <c r="C655" s="269"/>
      <c r="D655" s="250"/>
      <c r="E655" s="269"/>
      <c r="F655" s="252"/>
      <c r="G655" s="252"/>
      <c r="H655" s="142" t="str">
        <f>IFERROR(+VLOOKUP(G655,'šifarnik Pg-Pa'!O$6:Q$22,2,FALSE),"")</f>
        <v/>
      </c>
      <c r="I655" s="137" t="str">
        <f>IFERROR(+VLOOKUP($G655,'šifarnik Pg-Pa'!$O$6:$Q$22,3,FALSE),"")</f>
        <v/>
      </c>
      <c r="J655" s="252"/>
      <c r="K655" s="79" t="str">
        <f>IFERROR(+VLOOKUP(J655,'šifarnik Pg-Pa'!O$28:P$150,2,FALSE),"")</f>
        <v/>
      </c>
      <c r="L655" s="256"/>
      <c r="M655" s="257"/>
      <c r="N655" s="284"/>
      <c r="O655" s="297"/>
      <c r="P655" s="255"/>
      <c r="Q655" s="255"/>
      <c r="R655" s="74"/>
      <c r="S655" s="74"/>
      <c r="T655" s="74"/>
      <c r="U655" s="74"/>
      <c r="V655" s="193"/>
      <c r="W655" s="193">
        <f t="shared" si="20"/>
        <v>0</v>
      </c>
    </row>
    <row r="656" spans="1:23">
      <c r="A656">
        <f t="shared" si="21"/>
        <v>0</v>
      </c>
      <c r="B656" s="250"/>
      <c r="C656" s="269"/>
      <c r="D656" s="250"/>
      <c r="E656" s="269"/>
      <c r="F656" s="252"/>
      <c r="G656" s="252"/>
      <c r="H656" s="142" t="str">
        <f>IFERROR(+VLOOKUP(G656,'šifarnik Pg-Pa'!O$6:Q$22,2,FALSE),"")</f>
        <v/>
      </c>
      <c r="I656" s="137" t="str">
        <f>IFERROR(+VLOOKUP($G656,'šifarnik Pg-Pa'!$O$6:$Q$22,3,FALSE),"")</f>
        <v/>
      </c>
      <c r="J656" s="252"/>
      <c r="K656" s="79" t="str">
        <f>IFERROR(+VLOOKUP(J656,'šifarnik Pg-Pa'!O$28:P$150,2,FALSE),"")</f>
        <v/>
      </c>
      <c r="L656" s="256"/>
      <c r="M656" s="257"/>
      <c r="N656" s="284"/>
      <c r="O656" s="297"/>
      <c r="P656" s="255"/>
      <c r="Q656" s="255"/>
      <c r="R656" s="74"/>
      <c r="S656" s="74"/>
      <c r="T656" s="74"/>
      <c r="U656" s="74"/>
      <c r="V656" s="193"/>
      <c r="W656" s="193">
        <f t="shared" si="20"/>
        <v>0</v>
      </c>
    </row>
    <row r="657" spans="1:23">
      <c r="A657">
        <f t="shared" si="21"/>
        <v>0</v>
      </c>
      <c r="B657" s="250"/>
      <c r="C657" s="269"/>
      <c r="D657" s="250"/>
      <c r="E657" s="269"/>
      <c r="F657" s="252"/>
      <c r="G657" s="252"/>
      <c r="H657" s="142" t="str">
        <f>IFERROR(+VLOOKUP(G657,'šifarnik Pg-Pa'!O$6:Q$22,2,FALSE),"")</f>
        <v/>
      </c>
      <c r="I657" s="137" t="str">
        <f>IFERROR(+VLOOKUP($G657,'šifarnik Pg-Pa'!$O$6:$Q$22,3,FALSE),"")</f>
        <v/>
      </c>
      <c r="J657" s="252"/>
      <c r="K657" s="79" t="str">
        <f>IFERROR(+VLOOKUP(J657,'šifarnik Pg-Pa'!O$28:P$150,2,FALSE),"")</f>
        <v/>
      </c>
      <c r="L657" s="256"/>
      <c r="M657" s="257"/>
      <c r="N657" s="284"/>
      <c r="O657" s="297"/>
      <c r="P657" s="255"/>
      <c r="Q657" s="255"/>
      <c r="R657" s="74"/>
      <c r="S657" s="74"/>
      <c r="T657" s="74"/>
      <c r="U657" s="74"/>
      <c r="V657" s="193"/>
      <c r="W657" s="193">
        <f t="shared" si="20"/>
        <v>0</v>
      </c>
    </row>
    <row r="658" spans="1:23">
      <c r="A658">
        <f t="shared" si="21"/>
        <v>0</v>
      </c>
      <c r="B658" s="250"/>
      <c r="C658" s="269"/>
      <c r="D658" s="250"/>
      <c r="E658" s="269"/>
      <c r="F658" s="252"/>
      <c r="G658" s="252"/>
      <c r="H658" s="142" t="str">
        <f>IFERROR(+VLOOKUP(G658,'šifarnik Pg-Pa'!O$6:Q$22,2,FALSE),"")</f>
        <v/>
      </c>
      <c r="I658" s="137" t="str">
        <f>IFERROR(+VLOOKUP($G658,'šifarnik Pg-Pa'!$O$6:$Q$22,3,FALSE),"")</f>
        <v/>
      </c>
      <c r="J658" s="252"/>
      <c r="K658" s="79" t="str">
        <f>IFERROR(+VLOOKUP(J658,'šifarnik Pg-Pa'!O$28:P$150,2,FALSE),"")</f>
        <v/>
      </c>
      <c r="L658" s="256"/>
      <c r="M658" s="257"/>
      <c r="N658" s="284"/>
      <c r="O658" s="297"/>
      <c r="P658" s="255"/>
      <c r="Q658" s="255"/>
      <c r="R658" s="74"/>
      <c r="S658" s="74"/>
      <c r="T658" s="74"/>
      <c r="U658" s="74"/>
      <c r="V658" s="193"/>
      <c r="W658" s="193">
        <f t="shared" si="20"/>
        <v>0</v>
      </c>
    </row>
    <row r="659" spans="1:23">
      <c r="A659">
        <f t="shared" si="21"/>
        <v>0</v>
      </c>
      <c r="B659" s="250"/>
      <c r="C659" s="269"/>
      <c r="D659" s="250"/>
      <c r="E659" s="269"/>
      <c r="F659" s="252"/>
      <c r="G659" s="252"/>
      <c r="H659" s="142" t="str">
        <f>IFERROR(+VLOOKUP(G659,'šifarnik Pg-Pa'!O$6:Q$22,2,FALSE),"")</f>
        <v/>
      </c>
      <c r="I659" s="137" t="str">
        <f>IFERROR(+VLOOKUP($G659,'šifarnik Pg-Pa'!$O$6:$Q$22,3,FALSE),"")</f>
        <v/>
      </c>
      <c r="J659" s="252"/>
      <c r="K659" s="79" t="str">
        <f>IFERROR(+VLOOKUP(J659,'šifarnik Pg-Pa'!O$28:P$150,2,FALSE),"")</f>
        <v/>
      </c>
      <c r="L659" s="256"/>
      <c r="M659" s="257"/>
      <c r="N659" s="284"/>
      <c r="O659" s="297"/>
      <c r="P659" s="255"/>
      <c r="Q659" s="255"/>
      <c r="R659" s="74"/>
      <c r="S659" s="74"/>
      <c r="T659" s="74"/>
      <c r="U659" s="74"/>
      <c r="V659" s="193"/>
      <c r="W659" s="193">
        <f t="shared" si="20"/>
        <v>0</v>
      </c>
    </row>
    <row r="660" spans="1:23">
      <c r="A660">
        <f t="shared" si="21"/>
        <v>0</v>
      </c>
      <c r="B660" s="250"/>
      <c r="C660" s="269"/>
      <c r="D660" s="250"/>
      <c r="E660" s="269"/>
      <c r="F660" s="252"/>
      <c r="G660" s="252"/>
      <c r="H660" s="142" t="str">
        <f>IFERROR(+VLOOKUP(G660,'šifarnik Pg-Pa'!O$6:Q$22,2,FALSE),"")</f>
        <v/>
      </c>
      <c r="I660" s="137" t="str">
        <f>IFERROR(+VLOOKUP($G660,'šifarnik Pg-Pa'!$O$6:$Q$22,3,FALSE),"")</f>
        <v/>
      </c>
      <c r="J660" s="252"/>
      <c r="K660" s="79" t="str">
        <f>IFERROR(+VLOOKUP(J660,'šifarnik Pg-Pa'!O$28:P$150,2,FALSE),"")</f>
        <v/>
      </c>
      <c r="L660" s="256"/>
      <c r="M660" s="257"/>
      <c r="N660" s="284"/>
      <c r="O660" s="297"/>
      <c r="P660" s="255"/>
      <c r="Q660" s="255"/>
      <c r="R660" s="74"/>
      <c r="S660" s="74"/>
      <c r="T660" s="74"/>
      <c r="U660" s="74"/>
      <c r="V660" s="193"/>
      <c r="W660" s="193">
        <f t="shared" si="20"/>
        <v>0</v>
      </c>
    </row>
    <row r="661" spans="1:23">
      <c r="A661">
        <f t="shared" si="21"/>
        <v>0</v>
      </c>
      <c r="B661" s="250"/>
      <c r="C661" s="269"/>
      <c r="D661" s="250"/>
      <c r="E661" s="269"/>
      <c r="F661" s="252"/>
      <c r="G661" s="252"/>
      <c r="H661" s="142" t="str">
        <f>IFERROR(+VLOOKUP(G661,'šifarnik Pg-Pa'!O$6:Q$22,2,FALSE),"")</f>
        <v/>
      </c>
      <c r="I661" s="137" t="str">
        <f>IFERROR(+VLOOKUP($G661,'šifarnik Pg-Pa'!$O$6:$Q$22,3,FALSE),"")</f>
        <v/>
      </c>
      <c r="J661" s="252"/>
      <c r="K661" s="79" t="str">
        <f>IFERROR(+VLOOKUP(J661,'šifarnik Pg-Pa'!O$28:P$150,2,FALSE),"")</f>
        <v/>
      </c>
      <c r="L661" s="256"/>
      <c r="M661" s="257"/>
      <c r="N661" s="284"/>
      <c r="O661" s="297"/>
      <c r="P661" s="255"/>
      <c r="Q661" s="255"/>
      <c r="R661" s="74"/>
      <c r="S661" s="74"/>
      <c r="T661" s="74"/>
      <c r="U661" s="74"/>
      <c r="V661" s="193"/>
      <c r="W661" s="193">
        <f t="shared" si="20"/>
        <v>0</v>
      </c>
    </row>
    <row r="662" spans="1:23">
      <c r="A662">
        <f t="shared" si="21"/>
        <v>0</v>
      </c>
      <c r="B662" s="250"/>
      <c r="C662" s="269"/>
      <c r="D662" s="250"/>
      <c r="E662" s="269"/>
      <c r="F662" s="252"/>
      <c r="G662" s="252"/>
      <c r="H662" s="142" t="str">
        <f>IFERROR(+VLOOKUP(G662,'šifarnik Pg-Pa'!O$6:Q$22,2,FALSE),"")</f>
        <v/>
      </c>
      <c r="I662" s="137" t="str">
        <f>IFERROR(+VLOOKUP($G662,'šifarnik Pg-Pa'!$O$6:$Q$22,3,FALSE),"")</f>
        <v/>
      </c>
      <c r="J662" s="252"/>
      <c r="K662" s="79" t="str">
        <f>IFERROR(+VLOOKUP(J662,'šifarnik Pg-Pa'!O$28:P$150,2,FALSE),"")</f>
        <v/>
      </c>
      <c r="L662" s="256"/>
      <c r="M662" s="257"/>
      <c r="N662" s="284"/>
      <c r="O662" s="297"/>
      <c r="P662" s="255"/>
      <c r="Q662" s="255"/>
      <c r="R662" s="74"/>
      <c r="S662" s="74"/>
      <c r="T662" s="74"/>
      <c r="U662" s="74"/>
      <c r="V662" s="193"/>
      <c r="W662" s="193">
        <f t="shared" si="20"/>
        <v>0</v>
      </c>
    </row>
    <row r="663" spans="1:23">
      <c r="A663">
        <f t="shared" si="21"/>
        <v>0</v>
      </c>
      <c r="B663" s="250"/>
      <c r="C663" s="269"/>
      <c r="D663" s="250"/>
      <c r="E663" s="269"/>
      <c r="F663" s="252"/>
      <c r="G663" s="252"/>
      <c r="H663" s="142" t="str">
        <f>IFERROR(+VLOOKUP(G663,'šifarnik Pg-Pa'!O$6:Q$22,2,FALSE),"")</f>
        <v/>
      </c>
      <c r="I663" s="137" t="str">
        <f>IFERROR(+VLOOKUP($G663,'šifarnik Pg-Pa'!$O$6:$Q$22,3,FALSE),"")</f>
        <v/>
      </c>
      <c r="J663" s="252"/>
      <c r="K663" s="79" t="str">
        <f>IFERROR(+VLOOKUP(J663,'šifarnik Pg-Pa'!O$28:P$150,2,FALSE),"")</f>
        <v/>
      </c>
      <c r="L663" s="256"/>
      <c r="M663" s="257"/>
      <c r="N663" s="284"/>
      <c r="O663" s="297"/>
      <c r="P663" s="255"/>
      <c r="Q663" s="255"/>
      <c r="R663" s="74"/>
      <c r="S663" s="74"/>
      <c r="T663" s="74"/>
      <c r="U663" s="74"/>
      <c r="V663" s="193"/>
      <c r="W663" s="193">
        <f t="shared" si="20"/>
        <v>0</v>
      </c>
    </row>
    <row r="664" spans="1:23">
      <c r="A664">
        <f t="shared" si="21"/>
        <v>0</v>
      </c>
      <c r="B664" s="250"/>
      <c r="C664" s="269"/>
      <c r="D664" s="250"/>
      <c r="E664" s="269"/>
      <c r="F664" s="252"/>
      <c r="G664" s="252"/>
      <c r="H664" s="142" t="str">
        <f>IFERROR(+VLOOKUP(G664,'šifarnik Pg-Pa'!O$6:Q$22,2,FALSE),"")</f>
        <v/>
      </c>
      <c r="I664" s="137" t="str">
        <f>IFERROR(+VLOOKUP($G664,'šifarnik Pg-Pa'!$O$6:$Q$22,3,FALSE),"")</f>
        <v/>
      </c>
      <c r="J664" s="252"/>
      <c r="K664" s="79" t="str">
        <f>IFERROR(+VLOOKUP(J664,'šifarnik Pg-Pa'!O$28:P$150,2,FALSE),"")</f>
        <v/>
      </c>
      <c r="L664" s="256"/>
      <c r="M664" s="257"/>
      <c r="N664" s="284"/>
      <c r="O664" s="297"/>
      <c r="P664" s="255"/>
      <c r="Q664" s="255"/>
      <c r="R664" s="74"/>
      <c r="S664" s="74"/>
      <c r="T664" s="74"/>
      <c r="U664" s="74"/>
      <c r="V664" s="193"/>
      <c r="W664" s="193">
        <f t="shared" si="20"/>
        <v>0</v>
      </c>
    </row>
    <row r="665" spans="1:23">
      <c r="A665">
        <f t="shared" si="21"/>
        <v>0</v>
      </c>
      <c r="B665" s="250"/>
      <c r="C665" s="269"/>
      <c r="D665" s="250"/>
      <c r="E665" s="269"/>
      <c r="F665" s="252"/>
      <c r="G665" s="252"/>
      <c r="H665" s="142" t="str">
        <f>IFERROR(+VLOOKUP(G665,'šifarnik Pg-Pa'!O$6:Q$22,2,FALSE),"")</f>
        <v/>
      </c>
      <c r="I665" s="137" t="str">
        <f>IFERROR(+VLOOKUP($G665,'šifarnik Pg-Pa'!$O$6:$Q$22,3,FALSE),"")</f>
        <v/>
      </c>
      <c r="J665" s="252"/>
      <c r="K665" s="79" t="str">
        <f>IFERROR(+VLOOKUP(J665,'šifarnik Pg-Pa'!O$28:P$150,2,FALSE),"")</f>
        <v/>
      </c>
      <c r="L665" s="256"/>
      <c r="M665" s="257"/>
      <c r="N665" s="284"/>
      <c r="O665" s="297"/>
      <c r="P665" s="255"/>
      <c r="Q665" s="255"/>
      <c r="R665" s="74"/>
      <c r="S665" s="74"/>
      <c r="T665" s="74"/>
      <c r="U665" s="74"/>
      <c r="V665" s="193"/>
      <c r="W665" s="193">
        <f t="shared" si="20"/>
        <v>0</v>
      </c>
    </row>
    <row r="666" spans="1:23">
      <c r="A666">
        <f t="shared" si="21"/>
        <v>0</v>
      </c>
      <c r="B666" s="250"/>
      <c r="C666" s="269"/>
      <c r="D666" s="250"/>
      <c r="E666" s="269"/>
      <c r="F666" s="252"/>
      <c r="G666" s="252"/>
      <c r="H666" s="142" t="str">
        <f>IFERROR(+VLOOKUP(G666,'šifarnik Pg-Pa'!O$6:Q$22,2,FALSE),"")</f>
        <v/>
      </c>
      <c r="I666" s="137" t="str">
        <f>IFERROR(+VLOOKUP($G666,'šifarnik Pg-Pa'!$O$6:$Q$22,3,FALSE),"")</f>
        <v/>
      </c>
      <c r="J666" s="252"/>
      <c r="K666" s="79" t="str">
        <f>IFERROR(+VLOOKUP(J666,'šifarnik Pg-Pa'!O$28:P$150,2,FALSE),"")</f>
        <v/>
      </c>
      <c r="L666" s="256"/>
      <c r="M666" s="257"/>
      <c r="N666" s="284"/>
      <c r="O666" s="297"/>
      <c r="P666" s="255"/>
      <c r="Q666" s="255"/>
      <c r="R666" s="74"/>
      <c r="S666" s="74"/>
      <c r="T666" s="74"/>
      <c r="U666" s="74"/>
      <c r="V666" s="193"/>
      <c r="W666" s="193">
        <f t="shared" si="20"/>
        <v>0</v>
      </c>
    </row>
    <row r="667" spans="1:23">
      <c r="A667">
        <f t="shared" si="21"/>
        <v>0</v>
      </c>
      <c r="B667" s="250"/>
      <c r="C667" s="269"/>
      <c r="D667" s="250"/>
      <c r="E667" s="269"/>
      <c r="F667" s="252"/>
      <c r="G667" s="252"/>
      <c r="H667" s="142" t="str">
        <f>IFERROR(+VLOOKUP(G667,'šifarnik Pg-Pa'!O$6:Q$22,2,FALSE),"")</f>
        <v/>
      </c>
      <c r="I667" s="137" t="str">
        <f>IFERROR(+VLOOKUP($G667,'šifarnik Pg-Pa'!$O$6:$Q$22,3,FALSE),"")</f>
        <v/>
      </c>
      <c r="J667" s="252"/>
      <c r="K667" s="79" t="str">
        <f>IFERROR(+VLOOKUP(J667,'šifarnik Pg-Pa'!O$28:P$150,2,FALSE),"")</f>
        <v/>
      </c>
      <c r="L667" s="256"/>
      <c r="M667" s="257"/>
      <c r="N667" s="284"/>
      <c r="O667" s="297"/>
      <c r="P667" s="255"/>
      <c r="Q667" s="255"/>
      <c r="R667" s="74"/>
      <c r="S667" s="74"/>
      <c r="T667" s="74"/>
      <c r="U667" s="74"/>
      <c r="V667" s="193"/>
      <c r="W667" s="193">
        <f t="shared" si="20"/>
        <v>0</v>
      </c>
    </row>
    <row r="668" spans="1:23">
      <c r="A668">
        <f t="shared" si="21"/>
        <v>0</v>
      </c>
      <c r="B668" s="250"/>
      <c r="C668" s="269"/>
      <c r="D668" s="250"/>
      <c r="E668" s="269"/>
      <c r="F668" s="252"/>
      <c r="G668" s="252"/>
      <c r="H668" s="142" t="str">
        <f>IFERROR(+VLOOKUP(G668,'šifarnik Pg-Pa'!O$6:Q$22,2,FALSE),"")</f>
        <v/>
      </c>
      <c r="I668" s="137" t="str">
        <f>IFERROR(+VLOOKUP($G668,'šifarnik Pg-Pa'!$O$6:$Q$22,3,FALSE),"")</f>
        <v/>
      </c>
      <c r="J668" s="252"/>
      <c r="K668" s="79" t="str">
        <f>IFERROR(+VLOOKUP(J668,'šifarnik Pg-Pa'!O$28:P$150,2,FALSE),"")</f>
        <v/>
      </c>
      <c r="L668" s="256"/>
      <c r="M668" s="257"/>
      <c r="N668" s="284"/>
      <c r="O668" s="297"/>
      <c r="P668" s="255"/>
      <c r="Q668" s="255"/>
      <c r="R668" s="74"/>
      <c r="S668" s="74"/>
      <c r="T668" s="74"/>
      <c r="U668" s="74"/>
      <c r="V668" s="193"/>
      <c r="W668" s="193">
        <f t="shared" si="20"/>
        <v>0</v>
      </c>
    </row>
    <row r="669" spans="1:23">
      <c r="A669">
        <f t="shared" si="21"/>
        <v>0</v>
      </c>
      <c r="B669" s="250"/>
      <c r="C669" s="269"/>
      <c r="D669" s="250"/>
      <c r="E669" s="269"/>
      <c r="F669" s="252"/>
      <c r="G669" s="252"/>
      <c r="H669" s="142" t="str">
        <f>IFERROR(+VLOOKUP(G669,'šifarnik Pg-Pa'!O$6:Q$22,2,FALSE),"")</f>
        <v/>
      </c>
      <c r="I669" s="137" t="str">
        <f>IFERROR(+VLOOKUP($G669,'šifarnik Pg-Pa'!$O$6:$Q$22,3,FALSE),"")</f>
        <v/>
      </c>
      <c r="J669" s="252"/>
      <c r="K669" s="79" t="str">
        <f>IFERROR(+VLOOKUP(J669,'šifarnik Pg-Pa'!O$28:P$150,2,FALSE),"")</f>
        <v/>
      </c>
      <c r="L669" s="256"/>
      <c r="M669" s="257"/>
      <c r="N669" s="284"/>
      <c r="O669" s="297"/>
      <c r="P669" s="255"/>
      <c r="Q669" s="255"/>
      <c r="R669" s="74"/>
      <c r="S669" s="74"/>
      <c r="T669" s="74"/>
      <c r="U669" s="74"/>
      <c r="V669" s="193"/>
      <c r="W669" s="193">
        <f t="shared" si="20"/>
        <v>0</v>
      </c>
    </row>
    <row r="670" spans="1:23">
      <c r="A670">
        <f t="shared" si="21"/>
        <v>0</v>
      </c>
      <c r="B670" s="250"/>
      <c r="C670" s="269"/>
      <c r="D670" s="250"/>
      <c r="E670" s="269"/>
      <c r="F670" s="252"/>
      <c r="G670" s="252"/>
      <c r="H670" s="142" t="str">
        <f>IFERROR(+VLOOKUP(G670,'šifarnik Pg-Pa'!O$6:Q$22,2,FALSE),"")</f>
        <v/>
      </c>
      <c r="I670" s="137" t="str">
        <f>IFERROR(+VLOOKUP($G670,'šifarnik Pg-Pa'!$O$6:$Q$22,3,FALSE),"")</f>
        <v/>
      </c>
      <c r="J670" s="252"/>
      <c r="K670" s="79" t="str">
        <f>IFERROR(+VLOOKUP(J670,'šifarnik Pg-Pa'!O$28:P$150,2,FALSE),"")</f>
        <v/>
      </c>
      <c r="L670" s="256"/>
      <c r="M670" s="257"/>
      <c r="N670" s="284"/>
      <c r="O670" s="297"/>
      <c r="P670" s="255"/>
      <c r="Q670" s="255"/>
      <c r="R670" s="74"/>
      <c r="S670" s="74"/>
      <c r="T670" s="74"/>
      <c r="U670" s="74"/>
      <c r="V670" s="193"/>
      <c r="W670" s="193">
        <f t="shared" si="20"/>
        <v>0</v>
      </c>
    </row>
    <row r="671" spans="1:23">
      <c r="A671">
        <f t="shared" si="21"/>
        <v>0</v>
      </c>
      <c r="B671" s="250"/>
      <c r="C671" s="269"/>
      <c r="D671" s="250"/>
      <c r="E671" s="269"/>
      <c r="F671" s="252"/>
      <c r="G671" s="252"/>
      <c r="H671" s="142" t="str">
        <f>IFERROR(+VLOOKUP(G671,'šifarnik Pg-Pa'!O$6:Q$22,2,FALSE),"")</f>
        <v/>
      </c>
      <c r="I671" s="137" t="str">
        <f>IFERROR(+VLOOKUP($G671,'šifarnik Pg-Pa'!$O$6:$Q$22,3,FALSE),"")</f>
        <v/>
      </c>
      <c r="J671" s="252"/>
      <c r="K671" s="79" t="str">
        <f>IFERROR(+VLOOKUP(J671,'šifarnik Pg-Pa'!O$28:P$150,2,FALSE),"")</f>
        <v/>
      </c>
      <c r="L671" s="256"/>
      <c r="M671" s="257"/>
      <c r="N671" s="284"/>
      <c r="O671" s="297"/>
      <c r="P671" s="255"/>
      <c r="Q671" s="255"/>
      <c r="R671" s="74"/>
      <c r="S671" s="74"/>
      <c r="T671" s="74"/>
      <c r="U671" s="74"/>
      <c r="V671" s="193"/>
      <c r="W671" s="193">
        <f t="shared" si="20"/>
        <v>0</v>
      </c>
    </row>
    <row r="672" spans="1:23">
      <c r="A672">
        <f t="shared" si="21"/>
        <v>0</v>
      </c>
      <c r="B672" s="250"/>
      <c r="C672" s="269"/>
      <c r="D672" s="250"/>
      <c r="E672" s="269"/>
      <c r="F672" s="252"/>
      <c r="G672" s="252"/>
      <c r="H672" s="142" t="str">
        <f>IFERROR(+VLOOKUP(G672,'šifarnik Pg-Pa'!O$6:Q$22,2,FALSE),"")</f>
        <v/>
      </c>
      <c r="I672" s="137" t="str">
        <f>IFERROR(+VLOOKUP($G672,'šifarnik Pg-Pa'!$O$6:$Q$22,3,FALSE),"")</f>
        <v/>
      </c>
      <c r="J672" s="252"/>
      <c r="K672" s="79" t="str">
        <f>IFERROR(+VLOOKUP(J672,'šifarnik Pg-Pa'!O$28:P$150,2,FALSE),"")</f>
        <v/>
      </c>
      <c r="L672" s="256"/>
      <c r="M672" s="257"/>
      <c r="N672" s="284"/>
      <c r="O672" s="297"/>
      <c r="P672" s="255"/>
      <c r="Q672" s="255"/>
      <c r="R672" s="74"/>
      <c r="S672" s="74"/>
      <c r="T672" s="74"/>
      <c r="U672" s="74"/>
      <c r="V672" s="193"/>
      <c r="W672" s="193">
        <f t="shared" si="20"/>
        <v>0</v>
      </c>
    </row>
    <row r="673" spans="1:23">
      <c r="A673">
        <f t="shared" si="21"/>
        <v>0</v>
      </c>
      <c r="B673" s="250"/>
      <c r="C673" s="269"/>
      <c r="D673" s="250"/>
      <c r="E673" s="269"/>
      <c r="F673" s="252"/>
      <c r="G673" s="252"/>
      <c r="H673" s="142" t="str">
        <f>IFERROR(+VLOOKUP(G673,'šifarnik Pg-Pa'!O$6:Q$22,2,FALSE),"")</f>
        <v/>
      </c>
      <c r="I673" s="137" t="str">
        <f>IFERROR(+VLOOKUP($G673,'šifarnik Pg-Pa'!$O$6:$Q$22,3,FALSE),"")</f>
        <v/>
      </c>
      <c r="J673" s="252"/>
      <c r="K673" s="79" t="str">
        <f>IFERROR(+VLOOKUP(J673,'šifarnik Pg-Pa'!O$28:P$150,2,FALSE),"")</f>
        <v/>
      </c>
      <c r="L673" s="256"/>
      <c r="M673" s="257"/>
      <c r="N673" s="284"/>
      <c r="O673" s="297"/>
      <c r="P673" s="255"/>
      <c r="Q673" s="255"/>
      <c r="R673" s="74"/>
      <c r="S673" s="74"/>
      <c r="T673" s="74"/>
      <c r="U673" s="74"/>
      <c r="V673" s="193"/>
      <c r="W673" s="193">
        <f t="shared" si="20"/>
        <v>0</v>
      </c>
    </row>
    <row r="674" spans="1:23">
      <c r="A674">
        <f t="shared" si="21"/>
        <v>0</v>
      </c>
      <c r="B674" s="250"/>
      <c r="C674" s="269"/>
      <c r="D674" s="250"/>
      <c r="E674" s="269"/>
      <c r="F674" s="252"/>
      <c r="G674" s="252"/>
      <c r="H674" s="142" t="str">
        <f>IFERROR(+VLOOKUP(G674,'šifarnik Pg-Pa'!O$6:Q$22,2,FALSE),"")</f>
        <v/>
      </c>
      <c r="I674" s="137" t="str">
        <f>IFERROR(+VLOOKUP($G674,'šifarnik Pg-Pa'!$O$6:$Q$22,3,FALSE),"")</f>
        <v/>
      </c>
      <c r="J674" s="252"/>
      <c r="K674" s="79" t="str">
        <f>IFERROR(+VLOOKUP(J674,'šifarnik Pg-Pa'!O$28:P$150,2,FALSE),"")</f>
        <v/>
      </c>
      <c r="L674" s="256"/>
      <c r="M674" s="257"/>
      <c r="N674" s="284"/>
      <c r="O674" s="297"/>
      <c r="P674" s="255"/>
      <c r="Q674" s="255"/>
      <c r="R674" s="74"/>
      <c r="S674" s="74"/>
      <c r="T674" s="74"/>
      <c r="U674" s="74"/>
      <c r="V674" s="193"/>
      <c r="W674" s="193">
        <f t="shared" si="20"/>
        <v>0</v>
      </c>
    </row>
    <row r="675" spans="1:23">
      <c r="A675">
        <f t="shared" si="21"/>
        <v>0</v>
      </c>
      <c r="B675" s="250"/>
      <c r="C675" s="269"/>
      <c r="D675" s="250"/>
      <c r="E675" s="269"/>
      <c r="F675" s="252"/>
      <c r="G675" s="252"/>
      <c r="H675" s="142" t="str">
        <f>IFERROR(+VLOOKUP(G675,'šifarnik Pg-Pa'!O$6:Q$22,2,FALSE),"")</f>
        <v/>
      </c>
      <c r="I675" s="137" t="str">
        <f>IFERROR(+VLOOKUP($G675,'šifarnik Pg-Pa'!$O$6:$Q$22,3,FALSE),"")</f>
        <v/>
      </c>
      <c r="J675" s="252"/>
      <c r="K675" s="79" t="str">
        <f>IFERROR(+VLOOKUP(J675,'šifarnik Pg-Pa'!O$28:P$150,2,FALSE),"")</f>
        <v/>
      </c>
      <c r="L675" s="256"/>
      <c r="M675" s="257"/>
      <c r="N675" s="284"/>
      <c r="O675" s="297"/>
      <c r="P675" s="255"/>
      <c r="Q675" s="255"/>
      <c r="R675" s="74"/>
      <c r="S675" s="74"/>
      <c r="T675" s="74"/>
      <c r="U675" s="74"/>
      <c r="V675" s="193"/>
      <c r="W675" s="193">
        <f t="shared" si="20"/>
        <v>0</v>
      </c>
    </row>
    <row r="676" spans="1:23">
      <c r="A676">
        <f t="shared" si="21"/>
        <v>0</v>
      </c>
      <c r="B676" s="250"/>
      <c r="C676" s="269"/>
      <c r="D676" s="250"/>
      <c r="E676" s="269"/>
      <c r="F676" s="252"/>
      <c r="G676" s="252"/>
      <c r="H676" s="142" t="str">
        <f>IFERROR(+VLOOKUP(G676,'šifarnik Pg-Pa'!O$6:Q$22,2,FALSE),"")</f>
        <v/>
      </c>
      <c r="I676" s="137" t="str">
        <f>IFERROR(+VLOOKUP($G676,'šifarnik Pg-Pa'!$O$6:$Q$22,3,FALSE),"")</f>
        <v/>
      </c>
      <c r="J676" s="252"/>
      <c r="K676" s="79" t="str">
        <f>IFERROR(+VLOOKUP(J676,'šifarnik Pg-Pa'!O$28:P$150,2,FALSE),"")</f>
        <v/>
      </c>
      <c r="L676" s="256"/>
      <c r="M676" s="257"/>
      <c r="N676" s="284"/>
      <c r="O676" s="297"/>
      <c r="P676" s="255"/>
      <c r="Q676" s="255"/>
      <c r="R676" s="74"/>
      <c r="S676" s="74"/>
      <c r="T676" s="74"/>
      <c r="U676" s="74"/>
      <c r="V676" s="193"/>
      <c r="W676" s="193">
        <f t="shared" si="20"/>
        <v>0</v>
      </c>
    </row>
    <row r="677" spans="1:23">
      <c r="A677">
        <f t="shared" si="21"/>
        <v>0</v>
      </c>
      <c r="B677" s="250"/>
      <c r="C677" s="269"/>
      <c r="D677" s="250"/>
      <c r="E677" s="269"/>
      <c r="F677" s="252"/>
      <c r="G677" s="252"/>
      <c r="H677" s="142" t="str">
        <f>IFERROR(+VLOOKUP(G677,'šifarnik Pg-Pa'!O$6:Q$22,2,FALSE),"")</f>
        <v/>
      </c>
      <c r="I677" s="137" t="str">
        <f>IFERROR(+VLOOKUP($G677,'šifarnik Pg-Pa'!$O$6:$Q$22,3,FALSE),"")</f>
        <v/>
      </c>
      <c r="J677" s="252"/>
      <c r="K677" s="79" t="str">
        <f>IFERROR(+VLOOKUP(J677,'šifarnik Pg-Pa'!O$28:P$150,2,FALSE),"")</f>
        <v/>
      </c>
      <c r="L677" s="256"/>
      <c r="M677" s="257"/>
      <c r="N677" s="284"/>
      <c r="O677" s="297"/>
      <c r="P677" s="255"/>
      <c r="Q677" s="255"/>
      <c r="R677" s="74"/>
      <c r="S677" s="74"/>
      <c r="T677" s="74"/>
      <c r="U677" s="74"/>
      <c r="V677" s="193"/>
      <c r="W677" s="193">
        <f t="shared" si="20"/>
        <v>0</v>
      </c>
    </row>
    <row r="678" spans="1:23">
      <c r="A678">
        <f t="shared" si="21"/>
        <v>0</v>
      </c>
      <c r="B678" s="250"/>
      <c r="C678" s="269"/>
      <c r="D678" s="250"/>
      <c r="E678" s="269"/>
      <c r="F678" s="252"/>
      <c r="G678" s="252"/>
      <c r="H678" s="142" t="str">
        <f>IFERROR(+VLOOKUP(G678,'šifarnik Pg-Pa'!O$6:Q$22,2,FALSE),"")</f>
        <v/>
      </c>
      <c r="I678" s="137" t="str">
        <f>IFERROR(+VLOOKUP($G678,'šifarnik Pg-Pa'!$O$6:$Q$22,3,FALSE),"")</f>
        <v/>
      </c>
      <c r="J678" s="252"/>
      <c r="K678" s="79" t="str">
        <f>IFERROR(+VLOOKUP(J678,'šifarnik Pg-Pa'!O$28:P$150,2,FALSE),"")</f>
        <v/>
      </c>
      <c r="L678" s="256"/>
      <c r="M678" s="257"/>
      <c r="N678" s="284"/>
      <c r="O678" s="297"/>
      <c r="P678" s="255"/>
      <c r="Q678" s="255"/>
      <c r="R678" s="74"/>
      <c r="S678" s="74"/>
      <c r="T678" s="74"/>
      <c r="U678" s="74"/>
      <c r="V678" s="193"/>
      <c r="W678" s="193">
        <f t="shared" si="20"/>
        <v>0</v>
      </c>
    </row>
    <row r="679" spans="1:23">
      <c r="A679">
        <f t="shared" si="21"/>
        <v>0</v>
      </c>
      <c r="B679" s="250"/>
      <c r="C679" s="269"/>
      <c r="D679" s="250"/>
      <c r="E679" s="269"/>
      <c r="F679" s="252"/>
      <c r="G679" s="252"/>
      <c r="H679" s="142" t="str">
        <f>IFERROR(+VLOOKUP(G679,'šifarnik Pg-Pa'!O$6:Q$22,2,FALSE),"")</f>
        <v/>
      </c>
      <c r="I679" s="137" t="str">
        <f>IFERROR(+VLOOKUP($G679,'šifarnik Pg-Pa'!$O$6:$Q$22,3,FALSE),"")</f>
        <v/>
      </c>
      <c r="J679" s="252"/>
      <c r="K679" s="79" t="str">
        <f>IFERROR(+VLOOKUP(J679,'šifarnik Pg-Pa'!O$28:P$150,2,FALSE),"")</f>
        <v/>
      </c>
      <c r="L679" s="256"/>
      <c r="M679" s="257"/>
      <c r="N679" s="284"/>
      <c r="O679" s="297"/>
      <c r="P679" s="255"/>
      <c r="Q679" s="255"/>
      <c r="R679" s="74"/>
      <c r="S679" s="74"/>
      <c r="T679" s="74"/>
      <c r="U679" s="74"/>
      <c r="V679" s="193"/>
      <c r="W679" s="193">
        <f t="shared" si="20"/>
        <v>0</v>
      </c>
    </row>
    <row r="680" spans="1:23">
      <c r="A680">
        <f t="shared" si="21"/>
        <v>0</v>
      </c>
      <c r="B680" s="250"/>
      <c r="C680" s="269"/>
      <c r="D680" s="250"/>
      <c r="E680" s="269"/>
      <c r="F680" s="252"/>
      <c r="G680" s="252"/>
      <c r="H680" s="142" t="str">
        <f>IFERROR(+VLOOKUP(G680,'šifarnik Pg-Pa'!O$6:Q$22,2,FALSE),"")</f>
        <v/>
      </c>
      <c r="I680" s="137" t="str">
        <f>IFERROR(+VLOOKUP($G680,'šifarnik Pg-Pa'!$O$6:$Q$22,3,FALSE),"")</f>
        <v/>
      </c>
      <c r="J680" s="252"/>
      <c r="K680" s="79" t="str">
        <f>IFERROR(+VLOOKUP(J680,'šifarnik Pg-Pa'!O$28:P$150,2,FALSE),"")</f>
        <v/>
      </c>
      <c r="L680" s="256"/>
      <c r="M680" s="257"/>
      <c r="N680" s="284"/>
      <c r="O680" s="297"/>
      <c r="P680" s="255"/>
      <c r="Q680" s="255"/>
      <c r="R680" s="74"/>
      <c r="S680" s="74"/>
      <c r="T680" s="74"/>
      <c r="U680" s="74"/>
      <c r="V680" s="193"/>
      <c r="W680" s="193">
        <f t="shared" si="20"/>
        <v>0</v>
      </c>
    </row>
    <row r="681" spans="1:23">
      <c r="A681">
        <f t="shared" si="21"/>
        <v>0</v>
      </c>
      <c r="B681" s="250"/>
      <c r="C681" s="269"/>
      <c r="D681" s="250"/>
      <c r="E681" s="269"/>
      <c r="F681" s="252"/>
      <c r="G681" s="252"/>
      <c r="H681" s="142" t="str">
        <f>IFERROR(+VLOOKUP(G681,'šifarnik Pg-Pa'!O$6:Q$22,2,FALSE),"")</f>
        <v/>
      </c>
      <c r="I681" s="137" t="str">
        <f>IFERROR(+VLOOKUP($G681,'šifarnik Pg-Pa'!$O$6:$Q$22,3,FALSE),"")</f>
        <v/>
      </c>
      <c r="J681" s="252"/>
      <c r="K681" s="79" t="str">
        <f>IFERROR(+VLOOKUP(J681,'šifarnik Pg-Pa'!O$28:P$150,2,FALSE),"")</f>
        <v/>
      </c>
      <c r="L681" s="256"/>
      <c r="M681" s="257"/>
      <c r="N681" s="284"/>
      <c r="O681" s="297"/>
      <c r="P681" s="255"/>
      <c r="Q681" s="255"/>
      <c r="R681" s="74"/>
      <c r="S681" s="74"/>
      <c r="T681" s="74"/>
      <c r="U681" s="74"/>
      <c r="V681" s="193"/>
      <c r="W681" s="193">
        <f t="shared" si="20"/>
        <v>0</v>
      </c>
    </row>
    <row r="682" spans="1:23">
      <c r="A682">
        <f t="shared" si="21"/>
        <v>0</v>
      </c>
      <c r="B682" s="250"/>
      <c r="C682" s="269"/>
      <c r="D682" s="250"/>
      <c r="E682" s="269"/>
      <c r="F682" s="252"/>
      <c r="G682" s="252"/>
      <c r="H682" s="142" t="str">
        <f>IFERROR(+VLOOKUP(G682,'šifarnik Pg-Pa'!O$6:Q$22,2,FALSE),"")</f>
        <v/>
      </c>
      <c r="I682" s="137" t="str">
        <f>IFERROR(+VLOOKUP($G682,'šifarnik Pg-Pa'!$O$6:$Q$22,3,FALSE),"")</f>
        <v/>
      </c>
      <c r="J682" s="252"/>
      <c r="K682" s="79" t="str">
        <f>IFERROR(+VLOOKUP(J682,'šifarnik Pg-Pa'!O$28:P$150,2,FALSE),"")</f>
        <v/>
      </c>
      <c r="L682" s="256"/>
      <c r="M682" s="257"/>
      <c r="N682" s="284"/>
      <c r="O682" s="297"/>
      <c r="P682" s="255"/>
      <c r="Q682" s="255"/>
      <c r="R682" s="74"/>
      <c r="S682" s="74"/>
      <c r="T682" s="74"/>
      <c r="U682" s="74"/>
      <c r="V682" s="193"/>
      <c r="W682" s="193">
        <f t="shared" si="20"/>
        <v>0</v>
      </c>
    </row>
    <row r="683" spans="1:23">
      <c r="A683">
        <f t="shared" si="21"/>
        <v>0</v>
      </c>
      <c r="B683" s="250"/>
      <c r="C683" s="269"/>
      <c r="D683" s="250"/>
      <c r="E683" s="269"/>
      <c r="F683" s="252"/>
      <c r="G683" s="252"/>
      <c r="H683" s="142" t="str">
        <f>IFERROR(+VLOOKUP(G683,'šifarnik Pg-Pa'!O$6:Q$22,2,FALSE),"")</f>
        <v/>
      </c>
      <c r="I683" s="137" t="str">
        <f>IFERROR(+VLOOKUP($G683,'šifarnik Pg-Pa'!$O$6:$Q$22,3,FALSE),"")</f>
        <v/>
      </c>
      <c r="J683" s="252"/>
      <c r="K683" s="79" t="str">
        <f>IFERROR(+VLOOKUP(J683,'šifarnik Pg-Pa'!O$28:P$150,2,FALSE),"")</f>
        <v/>
      </c>
      <c r="L683" s="256"/>
      <c r="M683" s="257"/>
      <c r="N683" s="284"/>
      <c r="O683" s="297"/>
      <c r="P683" s="255"/>
      <c r="Q683" s="255"/>
      <c r="R683" s="74"/>
      <c r="S683" s="74"/>
      <c r="T683" s="74"/>
      <c r="U683" s="74"/>
      <c r="V683" s="193"/>
      <c r="W683" s="193">
        <f t="shared" si="20"/>
        <v>0</v>
      </c>
    </row>
    <row r="684" spans="1:23">
      <c r="A684">
        <f t="shared" si="21"/>
        <v>0</v>
      </c>
      <c r="B684" s="250"/>
      <c r="C684" s="269"/>
      <c r="D684" s="250"/>
      <c r="E684" s="269"/>
      <c r="F684" s="252"/>
      <c r="G684" s="252"/>
      <c r="H684" s="142" t="str">
        <f>IFERROR(+VLOOKUP(G684,'šifarnik Pg-Pa'!O$6:Q$22,2,FALSE),"")</f>
        <v/>
      </c>
      <c r="I684" s="137" t="str">
        <f>IFERROR(+VLOOKUP($G684,'šifarnik Pg-Pa'!$O$6:$Q$22,3,FALSE),"")</f>
        <v/>
      </c>
      <c r="J684" s="252"/>
      <c r="K684" s="79" t="str">
        <f>IFERROR(+VLOOKUP(J684,'šifarnik Pg-Pa'!O$28:P$150,2,FALSE),"")</f>
        <v/>
      </c>
      <c r="L684" s="256"/>
      <c r="M684" s="257"/>
      <c r="N684" s="284"/>
      <c r="O684" s="297"/>
      <c r="P684" s="255"/>
      <c r="Q684" s="255"/>
      <c r="R684" s="74"/>
      <c r="S684" s="74"/>
      <c r="T684" s="74"/>
      <c r="U684" s="74"/>
      <c r="V684" s="193"/>
      <c r="W684" s="193">
        <f t="shared" si="20"/>
        <v>0</v>
      </c>
    </row>
    <row r="685" spans="1:23">
      <c r="A685">
        <f t="shared" si="21"/>
        <v>0</v>
      </c>
      <c r="B685" s="250"/>
      <c r="C685" s="269"/>
      <c r="D685" s="250"/>
      <c r="E685" s="269"/>
      <c r="F685" s="252"/>
      <c r="G685" s="252"/>
      <c r="H685" s="142" t="str">
        <f>IFERROR(+VLOOKUP(G685,'šifarnik Pg-Pa'!O$6:Q$22,2,FALSE),"")</f>
        <v/>
      </c>
      <c r="I685" s="137" t="str">
        <f>IFERROR(+VLOOKUP($G685,'šifarnik Pg-Pa'!$O$6:$Q$22,3,FALSE),"")</f>
        <v/>
      </c>
      <c r="J685" s="252"/>
      <c r="K685" s="79" t="str">
        <f>IFERROR(+VLOOKUP(J685,'šifarnik Pg-Pa'!O$28:P$150,2,FALSE),"")</f>
        <v/>
      </c>
      <c r="L685" s="256"/>
      <c r="M685" s="257"/>
      <c r="N685" s="284"/>
      <c r="O685" s="297"/>
      <c r="P685" s="255"/>
      <c r="Q685" s="255"/>
      <c r="R685" s="74"/>
      <c r="S685" s="74"/>
      <c r="T685" s="74"/>
      <c r="U685" s="74"/>
      <c r="V685" s="193"/>
      <c r="W685" s="193">
        <f t="shared" si="20"/>
        <v>0</v>
      </c>
    </row>
    <row r="686" spans="1:23">
      <c r="A686">
        <f t="shared" si="21"/>
        <v>0</v>
      </c>
      <c r="B686" s="250"/>
      <c r="C686" s="269"/>
      <c r="D686" s="250"/>
      <c r="E686" s="269"/>
      <c r="F686" s="252"/>
      <c r="G686" s="252"/>
      <c r="H686" s="142" t="str">
        <f>IFERROR(+VLOOKUP(G686,'šifarnik Pg-Pa'!O$6:Q$22,2,FALSE),"")</f>
        <v/>
      </c>
      <c r="I686" s="137" t="str">
        <f>IFERROR(+VLOOKUP($G686,'šifarnik Pg-Pa'!$O$6:$Q$22,3,FALSE),"")</f>
        <v/>
      </c>
      <c r="J686" s="252"/>
      <c r="K686" s="79" t="str">
        <f>IFERROR(+VLOOKUP(J686,'šifarnik Pg-Pa'!O$28:P$150,2,FALSE),"")</f>
        <v/>
      </c>
      <c r="L686" s="256"/>
      <c r="M686" s="257"/>
      <c r="N686" s="284"/>
      <c r="O686" s="297"/>
      <c r="P686" s="255"/>
      <c r="Q686" s="255"/>
      <c r="R686" s="74"/>
      <c r="S686" s="74"/>
      <c r="T686" s="74"/>
      <c r="U686" s="74"/>
      <c r="V686" s="193"/>
      <c r="W686" s="193">
        <f t="shared" si="20"/>
        <v>0</v>
      </c>
    </row>
    <row r="687" spans="1:23">
      <c r="A687">
        <f t="shared" si="21"/>
        <v>0</v>
      </c>
      <c r="B687" s="250"/>
      <c r="C687" s="269"/>
      <c r="D687" s="250"/>
      <c r="E687" s="269"/>
      <c r="F687" s="252"/>
      <c r="G687" s="252"/>
      <c r="H687" s="142" t="str">
        <f>IFERROR(+VLOOKUP(G687,'šifarnik Pg-Pa'!O$6:Q$22,2,FALSE),"")</f>
        <v/>
      </c>
      <c r="I687" s="137" t="str">
        <f>IFERROR(+VLOOKUP($G687,'šifarnik Pg-Pa'!$O$6:$Q$22,3,FALSE),"")</f>
        <v/>
      </c>
      <c r="J687" s="252"/>
      <c r="K687" s="79" t="str">
        <f>IFERROR(+VLOOKUP(J687,'šifarnik Pg-Pa'!O$28:P$150,2,FALSE),"")</f>
        <v/>
      </c>
      <c r="L687" s="256"/>
      <c r="M687" s="257"/>
      <c r="N687" s="284"/>
      <c r="O687" s="297"/>
      <c r="P687" s="255"/>
      <c r="Q687" s="255"/>
      <c r="R687" s="74"/>
      <c r="S687" s="74"/>
      <c r="T687" s="74"/>
      <c r="U687" s="74"/>
      <c r="V687" s="193"/>
      <c r="W687" s="193">
        <f t="shared" si="20"/>
        <v>0</v>
      </c>
    </row>
    <row r="688" spans="1:23">
      <c r="A688">
        <f t="shared" si="21"/>
        <v>0</v>
      </c>
      <c r="B688" s="250"/>
      <c r="C688" s="269"/>
      <c r="D688" s="250"/>
      <c r="E688" s="269"/>
      <c r="F688" s="252"/>
      <c r="G688" s="252"/>
      <c r="H688" s="142" t="str">
        <f>IFERROR(+VLOOKUP(G688,'šifarnik Pg-Pa'!O$6:Q$22,2,FALSE),"")</f>
        <v/>
      </c>
      <c r="I688" s="137" t="str">
        <f>IFERROR(+VLOOKUP($G688,'šifarnik Pg-Pa'!$O$6:$Q$22,3,FALSE),"")</f>
        <v/>
      </c>
      <c r="J688" s="252"/>
      <c r="K688" s="79" t="str">
        <f>IFERROR(+VLOOKUP(J688,'šifarnik Pg-Pa'!O$28:P$150,2,FALSE),"")</f>
        <v/>
      </c>
      <c r="L688" s="256"/>
      <c r="M688" s="257"/>
      <c r="N688" s="284"/>
      <c r="O688" s="297"/>
      <c r="P688" s="255"/>
      <c r="Q688" s="255"/>
      <c r="R688" s="74"/>
      <c r="S688" s="74"/>
      <c r="T688" s="74"/>
      <c r="U688" s="74"/>
      <c r="V688" s="193"/>
      <c r="W688" s="193">
        <f t="shared" si="20"/>
        <v>0</v>
      </c>
    </row>
    <row r="689" spans="1:23">
      <c r="A689">
        <f t="shared" si="21"/>
        <v>0</v>
      </c>
      <c r="B689" s="250"/>
      <c r="C689" s="269"/>
      <c r="D689" s="250"/>
      <c r="E689" s="269"/>
      <c r="F689" s="252"/>
      <c r="G689" s="252"/>
      <c r="H689" s="142" t="str">
        <f>IFERROR(+VLOOKUP(G689,'šifarnik Pg-Pa'!O$6:Q$22,2,FALSE),"")</f>
        <v/>
      </c>
      <c r="I689" s="137" t="str">
        <f>IFERROR(+VLOOKUP($G689,'šifarnik Pg-Pa'!$O$6:$Q$22,3,FALSE),"")</f>
        <v/>
      </c>
      <c r="J689" s="252"/>
      <c r="K689" s="79" t="str">
        <f>IFERROR(+VLOOKUP(J689,'šifarnik Pg-Pa'!O$28:P$150,2,FALSE),"")</f>
        <v/>
      </c>
      <c r="L689" s="256"/>
      <c r="M689" s="257"/>
      <c r="N689" s="284"/>
      <c r="O689" s="297"/>
      <c r="P689" s="255"/>
      <c r="Q689" s="255"/>
      <c r="R689" s="74"/>
      <c r="S689" s="74"/>
      <c r="T689" s="74"/>
      <c r="U689" s="74"/>
      <c r="V689" s="193"/>
      <c r="W689" s="193">
        <f t="shared" si="20"/>
        <v>0</v>
      </c>
    </row>
    <row r="690" spans="1:23">
      <c r="A690">
        <f t="shared" si="21"/>
        <v>0</v>
      </c>
      <c r="B690" s="250"/>
      <c r="C690" s="269"/>
      <c r="D690" s="250"/>
      <c r="E690" s="269"/>
      <c r="F690" s="252"/>
      <c r="G690" s="252"/>
      <c r="H690" s="142" t="str">
        <f>IFERROR(+VLOOKUP(G690,'šifarnik Pg-Pa'!O$6:Q$22,2,FALSE),"")</f>
        <v/>
      </c>
      <c r="I690" s="137" t="str">
        <f>IFERROR(+VLOOKUP($G690,'šifarnik Pg-Pa'!$O$6:$Q$22,3,FALSE),"")</f>
        <v/>
      </c>
      <c r="J690" s="252"/>
      <c r="K690" s="79" t="str">
        <f>IFERROR(+VLOOKUP(J690,'šifarnik Pg-Pa'!O$28:P$150,2,FALSE),"")</f>
        <v/>
      </c>
      <c r="L690" s="256"/>
      <c r="M690" s="257"/>
      <c r="N690" s="284"/>
      <c r="O690" s="297"/>
      <c r="P690" s="255"/>
      <c r="Q690" s="255"/>
      <c r="R690" s="74"/>
      <c r="S690" s="74"/>
      <c r="T690" s="74"/>
      <c r="U690" s="74"/>
      <c r="V690" s="193"/>
      <c r="W690" s="193">
        <f t="shared" si="20"/>
        <v>0</v>
      </c>
    </row>
    <row r="691" spans="1:23">
      <c r="A691">
        <f t="shared" si="21"/>
        <v>0</v>
      </c>
      <c r="B691" s="250"/>
      <c r="C691" s="269"/>
      <c r="D691" s="250"/>
      <c r="E691" s="269"/>
      <c r="F691" s="252"/>
      <c r="G691" s="252"/>
      <c r="H691" s="142" t="str">
        <f>IFERROR(+VLOOKUP(G691,'šifarnik Pg-Pa'!O$6:Q$22,2,FALSE),"")</f>
        <v/>
      </c>
      <c r="I691" s="137" t="str">
        <f>IFERROR(+VLOOKUP($G691,'šifarnik Pg-Pa'!$O$6:$Q$22,3,FALSE),"")</f>
        <v/>
      </c>
      <c r="J691" s="252"/>
      <c r="K691" s="79" t="str">
        <f>IFERROR(+VLOOKUP(J691,'šifarnik Pg-Pa'!O$28:P$150,2,FALSE),"")</f>
        <v/>
      </c>
      <c r="L691" s="256"/>
      <c r="M691" s="257"/>
      <c r="N691" s="284"/>
      <c r="O691" s="297"/>
      <c r="P691" s="255"/>
      <c r="Q691" s="255"/>
      <c r="R691" s="74"/>
      <c r="S691" s="74"/>
      <c r="T691" s="74"/>
      <c r="U691" s="74"/>
      <c r="V691" s="193"/>
      <c r="W691" s="193">
        <f t="shared" si="20"/>
        <v>0</v>
      </c>
    </row>
    <row r="692" spans="1:23">
      <c r="A692">
        <f t="shared" si="21"/>
        <v>0</v>
      </c>
      <c r="B692" s="250"/>
      <c r="C692" s="269"/>
      <c r="D692" s="250"/>
      <c r="E692" s="269"/>
      <c r="F692" s="252"/>
      <c r="G692" s="252"/>
      <c r="H692" s="142" t="str">
        <f>IFERROR(+VLOOKUP(G692,'šifarnik Pg-Pa'!O$6:Q$22,2,FALSE),"")</f>
        <v/>
      </c>
      <c r="I692" s="137" t="str">
        <f>IFERROR(+VLOOKUP($G692,'šifarnik Pg-Pa'!$O$6:$Q$22,3,FALSE),"")</f>
        <v/>
      </c>
      <c r="J692" s="252"/>
      <c r="K692" s="79" t="str">
        <f>IFERROR(+VLOOKUP(J692,'šifarnik Pg-Pa'!O$28:P$150,2,FALSE),"")</f>
        <v/>
      </c>
      <c r="L692" s="256"/>
      <c r="M692" s="257"/>
      <c r="N692" s="284"/>
      <c r="O692" s="297"/>
      <c r="P692" s="255"/>
      <c r="Q692" s="255"/>
      <c r="R692" s="74"/>
      <c r="S692" s="74"/>
      <c r="T692" s="74"/>
      <c r="U692" s="74"/>
      <c r="V692" s="193"/>
      <c r="W692" s="193">
        <f t="shared" si="20"/>
        <v>0</v>
      </c>
    </row>
    <row r="693" spans="1:23">
      <c r="A693">
        <f t="shared" si="21"/>
        <v>0</v>
      </c>
      <c r="B693" s="250"/>
      <c r="C693" s="269"/>
      <c r="D693" s="250"/>
      <c r="E693" s="269"/>
      <c r="F693" s="252"/>
      <c r="G693" s="252"/>
      <c r="H693" s="142" t="str">
        <f>IFERROR(+VLOOKUP(G693,'šifarnik Pg-Pa'!O$6:Q$22,2,FALSE),"")</f>
        <v/>
      </c>
      <c r="I693" s="137" t="str">
        <f>IFERROR(+VLOOKUP($G693,'šifarnik Pg-Pa'!$O$6:$Q$22,3,FALSE),"")</f>
        <v/>
      </c>
      <c r="J693" s="252"/>
      <c r="K693" s="79" t="str">
        <f>IFERROR(+VLOOKUP(J693,'šifarnik Pg-Pa'!O$28:P$150,2,FALSE),"")</f>
        <v/>
      </c>
      <c r="L693" s="256"/>
      <c r="M693" s="257"/>
      <c r="N693" s="284"/>
      <c r="O693" s="297"/>
      <c r="P693" s="255"/>
      <c r="Q693" s="255"/>
      <c r="R693" s="74"/>
      <c r="S693" s="74"/>
      <c r="T693" s="74"/>
      <c r="U693" s="74"/>
      <c r="V693" s="193"/>
      <c r="W693" s="193">
        <f t="shared" si="20"/>
        <v>0</v>
      </c>
    </row>
    <row r="694" spans="1:23">
      <c r="A694">
        <f t="shared" si="21"/>
        <v>0</v>
      </c>
      <c r="B694" s="250"/>
      <c r="C694" s="269"/>
      <c r="D694" s="250"/>
      <c r="E694" s="269"/>
      <c r="F694" s="252"/>
      <c r="G694" s="252"/>
      <c r="H694" s="142" t="str">
        <f>IFERROR(+VLOOKUP(G694,'šifarnik Pg-Pa'!O$6:Q$22,2,FALSE),"")</f>
        <v/>
      </c>
      <c r="I694" s="137" t="str">
        <f>IFERROR(+VLOOKUP($G694,'šifarnik Pg-Pa'!$O$6:$Q$22,3,FALSE),"")</f>
        <v/>
      </c>
      <c r="J694" s="252"/>
      <c r="K694" s="79" t="str">
        <f>IFERROR(+VLOOKUP(J694,'šifarnik Pg-Pa'!O$28:P$150,2,FALSE),"")</f>
        <v/>
      </c>
      <c r="L694" s="256"/>
      <c r="M694" s="257"/>
      <c r="N694" s="284"/>
      <c r="O694" s="297"/>
      <c r="P694" s="255"/>
      <c r="Q694" s="255"/>
      <c r="R694" s="74"/>
      <c r="S694" s="74"/>
      <c r="T694" s="74"/>
      <c r="U694" s="74"/>
      <c r="V694" s="193"/>
      <c r="W694" s="193">
        <f t="shared" si="20"/>
        <v>0</v>
      </c>
    </row>
    <row r="695" spans="1:23">
      <c r="A695">
        <f t="shared" si="21"/>
        <v>0</v>
      </c>
      <c r="B695" s="250"/>
      <c r="C695" s="269"/>
      <c r="D695" s="250"/>
      <c r="E695" s="269"/>
      <c r="F695" s="252"/>
      <c r="G695" s="252"/>
      <c r="H695" s="142" t="str">
        <f>IFERROR(+VLOOKUP(G695,'šifarnik Pg-Pa'!O$6:Q$22,2,FALSE),"")</f>
        <v/>
      </c>
      <c r="I695" s="137" t="str">
        <f>IFERROR(+VLOOKUP($G695,'šifarnik Pg-Pa'!$O$6:$Q$22,3,FALSE),"")</f>
        <v/>
      </c>
      <c r="J695" s="252"/>
      <c r="K695" s="79" t="str">
        <f>IFERROR(+VLOOKUP(J695,'šifarnik Pg-Pa'!O$28:P$150,2,FALSE),"")</f>
        <v/>
      </c>
      <c r="L695" s="256"/>
      <c r="M695" s="257"/>
      <c r="N695" s="284"/>
      <c r="O695" s="297"/>
      <c r="P695" s="255"/>
      <c r="Q695" s="255"/>
      <c r="R695" s="74"/>
      <c r="S695" s="74"/>
      <c r="T695" s="74"/>
      <c r="U695" s="74"/>
      <c r="V695" s="193"/>
      <c r="W695" s="193">
        <f t="shared" si="20"/>
        <v>0</v>
      </c>
    </row>
    <row r="696" spans="1:23">
      <c r="A696">
        <f t="shared" si="21"/>
        <v>0</v>
      </c>
      <c r="B696" s="250"/>
      <c r="C696" s="269"/>
      <c r="D696" s="250"/>
      <c r="E696" s="269"/>
      <c r="F696" s="252"/>
      <c r="G696" s="252"/>
      <c r="H696" s="142" t="str">
        <f>IFERROR(+VLOOKUP(G696,'šifarnik Pg-Pa'!O$6:Q$22,2,FALSE),"")</f>
        <v/>
      </c>
      <c r="I696" s="137" t="str">
        <f>IFERROR(+VLOOKUP($G696,'šifarnik Pg-Pa'!$O$6:$Q$22,3,FALSE),"")</f>
        <v/>
      </c>
      <c r="J696" s="252"/>
      <c r="K696" s="79" t="str">
        <f>IFERROR(+VLOOKUP(J696,'šifarnik Pg-Pa'!O$28:P$150,2,FALSE),"")</f>
        <v/>
      </c>
      <c r="L696" s="256"/>
      <c r="M696" s="257"/>
      <c r="N696" s="284"/>
      <c r="O696" s="297"/>
      <c r="P696" s="255"/>
      <c r="Q696" s="255"/>
      <c r="R696" s="74"/>
      <c r="S696" s="74"/>
      <c r="T696" s="74"/>
      <c r="U696" s="74"/>
      <c r="V696" s="193"/>
      <c r="W696" s="193">
        <f t="shared" si="20"/>
        <v>0</v>
      </c>
    </row>
    <row r="697" spans="1:23">
      <c r="A697">
        <f t="shared" si="21"/>
        <v>0</v>
      </c>
      <c r="B697" s="250"/>
      <c r="C697" s="269"/>
      <c r="D697" s="250"/>
      <c r="E697" s="269"/>
      <c r="F697" s="252"/>
      <c r="G697" s="252"/>
      <c r="H697" s="142" t="str">
        <f>IFERROR(+VLOOKUP(G697,'šifarnik Pg-Pa'!O$6:Q$22,2,FALSE),"")</f>
        <v/>
      </c>
      <c r="I697" s="137" t="str">
        <f>IFERROR(+VLOOKUP($G697,'šifarnik Pg-Pa'!$O$6:$Q$22,3,FALSE),"")</f>
        <v/>
      </c>
      <c r="J697" s="252"/>
      <c r="K697" s="79" t="str">
        <f>IFERROR(+VLOOKUP(J697,'šifarnik Pg-Pa'!O$28:P$150,2,FALSE),"")</f>
        <v/>
      </c>
      <c r="L697" s="256"/>
      <c r="M697" s="257"/>
      <c r="N697" s="284"/>
      <c r="O697" s="297"/>
      <c r="P697" s="255"/>
      <c r="Q697" s="255"/>
      <c r="R697" s="74"/>
      <c r="S697" s="74"/>
      <c r="T697" s="74"/>
      <c r="U697" s="74"/>
      <c r="V697" s="193"/>
      <c r="W697" s="193">
        <f t="shared" si="20"/>
        <v>0</v>
      </c>
    </row>
    <row r="698" spans="1:23">
      <c r="A698">
        <f t="shared" si="21"/>
        <v>0</v>
      </c>
      <c r="B698" s="250"/>
      <c r="C698" s="269"/>
      <c r="D698" s="250"/>
      <c r="E698" s="269"/>
      <c r="F698" s="252"/>
      <c r="G698" s="252"/>
      <c r="H698" s="142" t="str">
        <f>IFERROR(+VLOOKUP(G698,'šifarnik Pg-Pa'!O$6:Q$22,2,FALSE),"")</f>
        <v/>
      </c>
      <c r="I698" s="137" t="str">
        <f>IFERROR(+VLOOKUP($G698,'šifarnik Pg-Pa'!$O$6:$Q$22,3,FALSE),"")</f>
        <v/>
      </c>
      <c r="J698" s="252"/>
      <c r="K698" s="79" t="str">
        <f>IFERROR(+VLOOKUP(J698,'šifarnik Pg-Pa'!O$28:P$150,2,FALSE),"")</f>
        <v/>
      </c>
      <c r="L698" s="256"/>
      <c r="M698" s="257"/>
      <c r="N698" s="284"/>
      <c r="O698" s="297"/>
      <c r="P698" s="255"/>
      <c r="Q698" s="255"/>
      <c r="R698" s="74"/>
      <c r="S698" s="74"/>
      <c r="T698" s="74"/>
      <c r="U698" s="74"/>
      <c r="V698" s="193"/>
      <c r="W698" s="193">
        <f t="shared" si="20"/>
        <v>0</v>
      </c>
    </row>
    <row r="699" spans="1:23">
      <c r="A699">
        <f t="shared" si="21"/>
        <v>0</v>
      </c>
      <c r="B699" s="250"/>
      <c r="C699" s="269"/>
      <c r="D699" s="250"/>
      <c r="E699" s="269"/>
      <c r="F699" s="252"/>
      <c r="G699" s="252"/>
      <c r="H699" s="142" t="str">
        <f>IFERROR(+VLOOKUP(G699,'šifarnik Pg-Pa'!O$6:Q$22,2,FALSE),"")</f>
        <v/>
      </c>
      <c r="I699" s="137" t="str">
        <f>IFERROR(+VLOOKUP($G699,'šifarnik Pg-Pa'!$O$6:$Q$22,3,FALSE),"")</f>
        <v/>
      </c>
      <c r="J699" s="252"/>
      <c r="K699" s="79" t="str">
        <f>IFERROR(+VLOOKUP(J699,'šifarnik Pg-Pa'!O$28:P$150,2,FALSE),"")</f>
        <v/>
      </c>
      <c r="L699" s="256"/>
      <c r="M699" s="257"/>
      <c r="N699" s="284"/>
      <c r="O699" s="297"/>
      <c r="P699" s="255"/>
      <c r="Q699" s="255"/>
      <c r="R699" s="74"/>
      <c r="S699" s="74"/>
      <c r="T699" s="74"/>
      <c r="U699" s="74"/>
      <c r="V699" s="193"/>
      <c r="W699" s="193">
        <f t="shared" si="20"/>
        <v>0</v>
      </c>
    </row>
    <row r="700" spans="1:23">
      <c r="A700">
        <f t="shared" si="21"/>
        <v>0</v>
      </c>
      <c r="B700" s="250"/>
      <c r="C700" s="269"/>
      <c r="D700" s="250"/>
      <c r="E700" s="269"/>
      <c r="F700" s="252"/>
      <c r="G700" s="252"/>
      <c r="H700" s="142" t="str">
        <f>IFERROR(+VLOOKUP(G700,'šifarnik Pg-Pa'!O$6:Q$22,2,FALSE),"")</f>
        <v/>
      </c>
      <c r="I700" s="137" t="str">
        <f>IFERROR(+VLOOKUP($G700,'šifarnik Pg-Pa'!$O$6:$Q$22,3,FALSE),"")</f>
        <v/>
      </c>
      <c r="J700" s="252"/>
      <c r="K700" s="79" t="str">
        <f>IFERROR(+VLOOKUP(J700,'šifarnik Pg-Pa'!O$28:P$150,2,FALSE),"")</f>
        <v/>
      </c>
      <c r="L700" s="256"/>
      <c r="M700" s="257"/>
      <c r="N700" s="284"/>
      <c r="O700" s="297"/>
      <c r="P700" s="255"/>
      <c r="Q700" s="255"/>
      <c r="R700" s="74"/>
      <c r="S700" s="74"/>
      <c r="T700" s="74"/>
      <c r="U700" s="74"/>
      <c r="V700" s="193"/>
      <c r="W700" s="193">
        <f t="shared" si="20"/>
        <v>0</v>
      </c>
    </row>
    <row r="701" spans="1:23">
      <c r="A701">
        <f t="shared" si="21"/>
        <v>0</v>
      </c>
      <c r="B701" s="250"/>
      <c r="C701" s="269"/>
      <c r="D701" s="250"/>
      <c r="E701" s="269"/>
      <c r="F701" s="252"/>
      <c r="G701" s="252"/>
      <c r="H701" s="142" t="str">
        <f>IFERROR(+VLOOKUP(G701,'šifarnik Pg-Pa'!O$6:Q$22,2,FALSE),"")</f>
        <v/>
      </c>
      <c r="I701" s="137" t="str">
        <f>IFERROR(+VLOOKUP($G701,'šifarnik Pg-Pa'!$O$6:$Q$22,3,FALSE),"")</f>
        <v/>
      </c>
      <c r="J701" s="252"/>
      <c r="K701" s="79" t="str">
        <f>IFERROR(+VLOOKUP(J701,'šifarnik Pg-Pa'!O$28:P$150,2,FALSE),"")</f>
        <v/>
      </c>
      <c r="L701" s="256"/>
      <c r="M701" s="257"/>
      <c r="N701" s="284"/>
      <c r="O701" s="297"/>
      <c r="P701" s="255"/>
      <c r="Q701" s="255"/>
      <c r="R701" s="74"/>
      <c r="S701" s="74"/>
      <c r="T701" s="74"/>
      <c r="U701" s="74"/>
      <c r="V701" s="193"/>
      <c r="W701" s="193">
        <f t="shared" si="20"/>
        <v>0</v>
      </c>
    </row>
    <row r="702" spans="1:23">
      <c r="A702">
        <f t="shared" si="21"/>
        <v>0</v>
      </c>
      <c r="B702" s="250"/>
      <c r="C702" s="269"/>
      <c r="D702" s="250"/>
      <c r="E702" s="269"/>
      <c r="F702" s="252"/>
      <c r="G702" s="252"/>
      <c r="H702" s="142" t="str">
        <f>IFERROR(+VLOOKUP(G702,'šifarnik Pg-Pa'!O$6:Q$22,2,FALSE),"")</f>
        <v/>
      </c>
      <c r="I702" s="137" t="str">
        <f>IFERROR(+VLOOKUP($G702,'šifarnik Pg-Pa'!$O$6:$Q$22,3,FALSE),"")</f>
        <v/>
      </c>
      <c r="J702" s="252"/>
      <c r="K702" s="79" t="str">
        <f>IFERROR(+VLOOKUP(J702,'šifarnik Pg-Pa'!O$28:P$150,2,FALSE),"")</f>
        <v/>
      </c>
      <c r="L702" s="256"/>
      <c r="M702" s="257"/>
      <c r="N702" s="284"/>
      <c r="O702" s="297"/>
      <c r="P702" s="255"/>
      <c r="Q702" s="255"/>
      <c r="R702" s="74"/>
      <c r="S702" s="74"/>
      <c r="T702" s="74"/>
      <c r="U702" s="74"/>
      <c r="V702" s="193"/>
      <c r="W702" s="193">
        <f t="shared" si="20"/>
        <v>0</v>
      </c>
    </row>
    <row r="703" spans="1:23">
      <c r="A703">
        <f t="shared" si="21"/>
        <v>0</v>
      </c>
      <c r="B703" s="250"/>
      <c r="C703" s="269"/>
      <c r="D703" s="250"/>
      <c r="E703" s="269"/>
      <c r="F703" s="252"/>
      <c r="G703" s="252"/>
      <c r="H703" s="142" t="str">
        <f>IFERROR(+VLOOKUP(G703,'šifarnik Pg-Pa'!O$6:Q$22,2,FALSE),"")</f>
        <v/>
      </c>
      <c r="I703" s="137" t="str">
        <f>IFERROR(+VLOOKUP($G703,'šifarnik Pg-Pa'!$O$6:$Q$22,3,FALSE),"")</f>
        <v/>
      </c>
      <c r="J703" s="252"/>
      <c r="K703" s="79" t="str">
        <f>IFERROR(+VLOOKUP(J703,'šifarnik Pg-Pa'!O$28:P$150,2,FALSE),"")</f>
        <v/>
      </c>
      <c r="L703" s="256"/>
      <c r="M703" s="257"/>
      <c r="N703" s="284"/>
      <c r="O703" s="297"/>
      <c r="P703" s="255"/>
      <c r="Q703" s="255"/>
      <c r="R703" s="74"/>
      <c r="S703" s="74"/>
      <c r="T703" s="74"/>
      <c r="U703" s="74"/>
      <c r="V703" s="193"/>
      <c r="W703" s="193">
        <f t="shared" si="20"/>
        <v>0</v>
      </c>
    </row>
    <row r="704" spans="1:23">
      <c r="A704">
        <f t="shared" si="21"/>
        <v>0</v>
      </c>
      <c r="B704" s="250"/>
      <c r="C704" s="269"/>
      <c r="D704" s="250"/>
      <c r="E704" s="269"/>
      <c r="F704" s="252"/>
      <c r="G704" s="252"/>
      <c r="H704" s="142" t="str">
        <f>IFERROR(+VLOOKUP(G704,'šifarnik Pg-Pa'!O$6:Q$22,2,FALSE),"")</f>
        <v/>
      </c>
      <c r="I704" s="137" t="str">
        <f>IFERROR(+VLOOKUP($G704,'šifarnik Pg-Pa'!$O$6:$Q$22,3,FALSE),"")</f>
        <v/>
      </c>
      <c r="J704" s="252"/>
      <c r="K704" s="79" t="str">
        <f>IFERROR(+VLOOKUP(J704,'šifarnik Pg-Pa'!O$28:P$150,2,FALSE),"")</f>
        <v/>
      </c>
      <c r="L704" s="256"/>
      <c r="M704" s="257"/>
      <c r="N704" s="284"/>
      <c r="O704" s="297"/>
      <c r="P704" s="255"/>
      <c r="Q704" s="255"/>
      <c r="R704" s="74"/>
      <c r="S704" s="74"/>
      <c r="T704" s="74"/>
      <c r="U704" s="74"/>
      <c r="V704" s="193"/>
      <c r="W704" s="193">
        <f t="shared" si="20"/>
        <v>0</v>
      </c>
    </row>
    <row r="705" spans="1:23">
      <c r="A705">
        <f t="shared" si="21"/>
        <v>0</v>
      </c>
      <c r="B705" s="250"/>
      <c r="C705" s="269"/>
      <c r="D705" s="250"/>
      <c r="E705" s="269"/>
      <c r="F705" s="252"/>
      <c r="G705" s="252"/>
      <c r="H705" s="142" t="str">
        <f>IFERROR(+VLOOKUP(G705,'šifarnik Pg-Pa'!O$6:Q$22,2,FALSE),"")</f>
        <v/>
      </c>
      <c r="I705" s="137" t="str">
        <f>IFERROR(+VLOOKUP($G705,'šifarnik Pg-Pa'!$O$6:$Q$22,3,FALSE),"")</f>
        <v/>
      </c>
      <c r="J705" s="252"/>
      <c r="K705" s="79" t="str">
        <f>IFERROR(+VLOOKUP(J705,'šifarnik Pg-Pa'!O$28:P$150,2,FALSE),"")</f>
        <v/>
      </c>
      <c r="L705" s="256"/>
      <c r="M705" s="257"/>
      <c r="N705" s="284"/>
      <c r="O705" s="297"/>
      <c r="P705" s="255"/>
      <c r="Q705" s="255"/>
      <c r="R705" s="74"/>
      <c r="S705" s="74"/>
      <c r="T705" s="74"/>
      <c r="U705" s="74"/>
      <c r="V705" s="193"/>
      <c r="W705" s="193">
        <f t="shared" si="20"/>
        <v>0</v>
      </c>
    </row>
    <row r="706" spans="1:23">
      <c r="A706">
        <f t="shared" si="21"/>
        <v>0</v>
      </c>
      <c r="B706" s="250"/>
      <c r="C706" s="269"/>
      <c r="D706" s="250"/>
      <c r="E706" s="269"/>
      <c r="F706" s="252"/>
      <c r="G706" s="252"/>
      <c r="H706" s="142" t="str">
        <f>IFERROR(+VLOOKUP(G706,'šifarnik Pg-Pa'!O$6:Q$22,2,FALSE),"")</f>
        <v/>
      </c>
      <c r="I706" s="137" t="str">
        <f>IFERROR(+VLOOKUP($G706,'šifarnik Pg-Pa'!$O$6:$Q$22,3,FALSE),"")</f>
        <v/>
      </c>
      <c r="J706" s="252"/>
      <c r="K706" s="79" t="str">
        <f>IFERROR(+VLOOKUP(J706,'šifarnik Pg-Pa'!O$28:P$150,2,FALSE),"")</f>
        <v/>
      </c>
      <c r="L706" s="256"/>
      <c r="M706" s="257"/>
      <c r="N706" s="284"/>
      <c r="O706" s="297"/>
      <c r="P706" s="255"/>
      <c r="Q706" s="255"/>
      <c r="R706" s="74"/>
      <c r="S706" s="74"/>
      <c r="T706" s="74"/>
      <c r="U706" s="74"/>
      <c r="V706" s="193"/>
      <c r="W706" s="193">
        <f t="shared" si="20"/>
        <v>0</v>
      </c>
    </row>
    <row r="707" spans="1:23">
      <c r="A707">
        <f t="shared" si="21"/>
        <v>0</v>
      </c>
      <c r="B707" s="250"/>
      <c r="C707" s="269"/>
      <c r="D707" s="250"/>
      <c r="E707" s="269"/>
      <c r="F707" s="252"/>
      <c r="G707" s="252"/>
      <c r="H707" s="142" t="str">
        <f>IFERROR(+VLOOKUP(G707,'šifarnik Pg-Pa'!O$6:Q$22,2,FALSE),"")</f>
        <v/>
      </c>
      <c r="I707" s="137" t="str">
        <f>IFERROR(+VLOOKUP($G707,'šifarnik Pg-Pa'!$O$6:$Q$22,3,FALSE),"")</f>
        <v/>
      </c>
      <c r="J707" s="252"/>
      <c r="K707" s="79" t="str">
        <f>IFERROR(+VLOOKUP(J707,'šifarnik Pg-Pa'!O$28:P$150,2,FALSE),"")</f>
        <v/>
      </c>
      <c r="L707" s="256"/>
      <c r="M707" s="257"/>
      <c r="N707" s="284"/>
      <c r="O707" s="297"/>
      <c r="P707" s="255"/>
      <c r="Q707" s="255"/>
      <c r="R707" s="74"/>
      <c r="S707" s="74"/>
      <c r="T707" s="74"/>
      <c r="U707" s="74"/>
      <c r="V707" s="193"/>
      <c r="W707" s="193">
        <f t="shared" si="20"/>
        <v>0</v>
      </c>
    </row>
    <row r="708" spans="1:23">
      <c r="A708">
        <f t="shared" si="21"/>
        <v>0</v>
      </c>
      <c r="B708" s="250"/>
      <c r="C708" s="269"/>
      <c r="D708" s="250"/>
      <c r="E708" s="269"/>
      <c r="F708" s="252"/>
      <c r="G708" s="252"/>
      <c r="H708" s="142" t="str">
        <f>IFERROR(+VLOOKUP(G708,'šifarnik Pg-Pa'!O$6:Q$22,2,FALSE),"")</f>
        <v/>
      </c>
      <c r="I708" s="137" t="str">
        <f>IFERROR(+VLOOKUP($G708,'šifarnik Pg-Pa'!$O$6:$Q$22,3,FALSE),"")</f>
        <v/>
      </c>
      <c r="J708" s="252"/>
      <c r="K708" s="79" t="str">
        <f>IFERROR(+VLOOKUP(J708,'šifarnik Pg-Pa'!O$28:P$150,2,FALSE),"")</f>
        <v/>
      </c>
      <c r="L708" s="256"/>
      <c r="M708" s="257"/>
      <c r="N708" s="284"/>
      <c r="O708" s="297"/>
      <c r="P708" s="255"/>
      <c r="Q708" s="255"/>
      <c r="R708" s="74"/>
      <c r="S708" s="74"/>
      <c r="T708" s="74"/>
      <c r="U708" s="74"/>
      <c r="V708" s="193"/>
      <c r="W708" s="193">
        <f t="shared" si="20"/>
        <v>0</v>
      </c>
    </row>
    <row r="709" spans="1:23">
      <c r="A709">
        <f t="shared" si="21"/>
        <v>0</v>
      </c>
      <c r="B709" s="250"/>
      <c r="C709" s="269"/>
      <c r="D709" s="250"/>
      <c r="E709" s="269"/>
      <c r="F709" s="252"/>
      <c r="G709" s="252"/>
      <c r="H709" s="142" t="str">
        <f>IFERROR(+VLOOKUP(G709,'šifarnik Pg-Pa'!O$6:Q$22,2,FALSE),"")</f>
        <v/>
      </c>
      <c r="I709" s="137" t="str">
        <f>IFERROR(+VLOOKUP($G709,'šifarnik Pg-Pa'!$O$6:$Q$22,3,FALSE),"")</f>
        <v/>
      </c>
      <c r="J709" s="252"/>
      <c r="K709" s="79" t="str">
        <f>IFERROR(+VLOOKUP(J709,'šifarnik Pg-Pa'!O$28:P$150,2,FALSE),"")</f>
        <v/>
      </c>
      <c r="L709" s="256"/>
      <c r="M709" s="257"/>
      <c r="N709" s="284"/>
      <c r="O709" s="297"/>
      <c r="P709" s="255"/>
      <c r="Q709" s="255"/>
      <c r="R709" s="74"/>
      <c r="S709" s="74"/>
      <c r="T709" s="74"/>
      <c r="U709" s="74"/>
      <c r="V709" s="193"/>
      <c r="W709" s="193">
        <f t="shared" si="20"/>
        <v>0</v>
      </c>
    </row>
    <row r="710" spans="1:23">
      <c r="A710">
        <f t="shared" si="21"/>
        <v>0</v>
      </c>
      <c r="B710" s="250"/>
      <c r="C710" s="269"/>
      <c r="D710" s="250"/>
      <c r="E710" s="269"/>
      <c r="F710" s="252"/>
      <c r="G710" s="252"/>
      <c r="H710" s="142" t="str">
        <f>IFERROR(+VLOOKUP(G710,'šifarnik Pg-Pa'!O$6:Q$22,2,FALSE),"")</f>
        <v/>
      </c>
      <c r="I710" s="137" t="str">
        <f>IFERROR(+VLOOKUP($G710,'šifarnik Pg-Pa'!$O$6:$Q$22,3,FALSE),"")</f>
        <v/>
      </c>
      <c r="J710" s="252"/>
      <c r="K710" s="79" t="str">
        <f>IFERROR(+VLOOKUP(J710,'šifarnik Pg-Pa'!O$28:P$150,2,FALSE),"")</f>
        <v/>
      </c>
      <c r="L710" s="256"/>
      <c r="M710" s="257"/>
      <c r="N710" s="284"/>
      <c r="O710" s="297"/>
      <c r="P710" s="255"/>
      <c r="Q710" s="255"/>
      <c r="R710" s="74"/>
      <c r="S710" s="74"/>
      <c r="T710" s="74"/>
      <c r="U710" s="74"/>
      <c r="V710" s="193"/>
      <c r="W710" s="193">
        <f t="shared" si="20"/>
        <v>0</v>
      </c>
    </row>
    <row r="711" spans="1:23">
      <c r="A711">
        <f t="shared" si="21"/>
        <v>0</v>
      </c>
      <c r="B711" s="250"/>
      <c r="C711" s="269"/>
      <c r="D711" s="250"/>
      <c r="E711" s="269"/>
      <c r="F711" s="252"/>
      <c r="G711" s="252"/>
      <c r="H711" s="142" t="str">
        <f>IFERROR(+VLOOKUP(G711,'šifarnik Pg-Pa'!O$6:Q$22,2,FALSE),"")</f>
        <v/>
      </c>
      <c r="I711" s="137" t="str">
        <f>IFERROR(+VLOOKUP($G711,'šifarnik Pg-Pa'!$O$6:$Q$22,3,FALSE),"")</f>
        <v/>
      </c>
      <c r="J711" s="252"/>
      <c r="K711" s="79" t="str">
        <f>IFERROR(+VLOOKUP(J711,'šifarnik Pg-Pa'!O$28:P$150,2,FALSE),"")</f>
        <v/>
      </c>
      <c r="L711" s="256"/>
      <c r="M711" s="257"/>
      <c r="N711" s="284"/>
      <c r="O711" s="297"/>
      <c r="P711" s="255"/>
      <c r="Q711" s="255"/>
      <c r="R711" s="74"/>
      <c r="S711" s="74"/>
      <c r="T711" s="74"/>
      <c r="U711" s="74"/>
      <c r="V711" s="193"/>
      <c r="W711" s="193">
        <f t="shared" si="20"/>
        <v>0</v>
      </c>
    </row>
    <row r="712" spans="1:23">
      <c r="A712">
        <f t="shared" si="21"/>
        <v>0</v>
      </c>
      <c r="B712" s="250"/>
      <c r="C712" s="269"/>
      <c r="D712" s="250"/>
      <c r="E712" s="269"/>
      <c r="F712" s="252"/>
      <c r="G712" s="252"/>
      <c r="H712" s="142" t="str">
        <f>IFERROR(+VLOOKUP(G712,'šifarnik Pg-Pa'!O$6:Q$22,2,FALSE),"")</f>
        <v/>
      </c>
      <c r="I712" s="137" t="str">
        <f>IFERROR(+VLOOKUP($G712,'šifarnik Pg-Pa'!$O$6:$Q$22,3,FALSE),"")</f>
        <v/>
      </c>
      <c r="J712" s="252"/>
      <c r="K712" s="79" t="str">
        <f>IFERROR(+VLOOKUP(J712,'šifarnik Pg-Pa'!O$28:P$150,2,FALSE),"")</f>
        <v/>
      </c>
      <c r="L712" s="256"/>
      <c r="M712" s="257"/>
      <c r="N712" s="284"/>
      <c r="O712" s="297"/>
      <c r="P712" s="255"/>
      <c r="Q712" s="255"/>
      <c r="R712" s="74"/>
      <c r="S712" s="74"/>
      <c r="T712" s="74"/>
      <c r="U712" s="74"/>
      <c r="V712" s="193"/>
      <c r="W712" s="193">
        <f t="shared" si="20"/>
        <v>0</v>
      </c>
    </row>
    <row r="713" spans="1:23">
      <c r="A713">
        <f t="shared" si="21"/>
        <v>0</v>
      </c>
      <c r="B713" s="250"/>
      <c r="C713" s="269"/>
      <c r="D713" s="250"/>
      <c r="E713" s="269"/>
      <c r="F713" s="252"/>
      <c r="G713" s="252"/>
      <c r="H713" s="142" t="str">
        <f>IFERROR(+VLOOKUP(G713,'šifarnik Pg-Pa'!O$6:Q$22,2,FALSE),"")</f>
        <v/>
      </c>
      <c r="I713" s="137" t="str">
        <f>IFERROR(+VLOOKUP($G713,'šifarnik Pg-Pa'!$O$6:$Q$22,3,FALSE),"")</f>
        <v/>
      </c>
      <c r="J713" s="252"/>
      <c r="K713" s="79" t="str">
        <f>IFERROR(+VLOOKUP(J713,'šifarnik Pg-Pa'!O$28:P$150,2,FALSE),"")</f>
        <v/>
      </c>
      <c r="L713" s="256"/>
      <c r="M713" s="257"/>
      <c r="N713" s="284"/>
      <c r="O713" s="297"/>
      <c r="P713" s="255"/>
      <c r="Q713" s="255"/>
      <c r="R713" s="74"/>
      <c r="S713" s="74"/>
      <c r="T713" s="74"/>
      <c r="U713" s="74"/>
      <c r="V713" s="193"/>
      <c r="W713" s="193">
        <f t="shared" ref="W713:W776" si="22">+LEN(O713)</f>
        <v>0</v>
      </c>
    </row>
    <row r="714" spans="1:23">
      <c r="A714">
        <f t="shared" ref="A714:A777" si="23">+IF(O714&gt;0,+A713+1,0)</f>
        <v>0</v>
      </c>
      <c r="B714" s="250"/>
      <c r="C714" s="269"/>
      <c r="D714" s="250"/>
      <c r="E714" s="269"/>
      <c r="F714" s="252"/>
      <c r="G714" s="252"/>
      <c r="H714" s="142" t="str">
        <f>IFERROR(+VLOOKUP(G714,'šifarnik Pg-Pa'!O$6:Q$22,2,FALSE),"")</f>
        <v/>
      </c>
      <c r="I714" s="137" t="str">
        <f>IFERROR(+VLOOKUP($G714,'šifarnik Pg-Pa'!$O$6:$Q$22,3,FALSE),"")</f>
        <v/>
      </c>
      <c r="J714" s="252"/>
      <c r="K714" s="79" t="str">
        <f>IFERROR(+VLOOKUP(J714,'šifarnik Pg-Pa'!O$28:P$150,2,FALSE),"")</f>
        <v/>
      </c>
      <c r="L714" s="256"/>
      <c r="M714" s="257"/>
      <c r="N714" s="284"/>
      <c r="O714" s="297"/>
      <c r="P714" s="255"/>
      <c r="Q714" s="255"/>
      <c r="R714" s="74"/>
      <c r="S714" s="74"/>
      <c r="T714" s="74"/>
      <c r="U714" s="74"/>
      <c r="V714" s="193"/>
      <c r="W714" s="193">
        <f t="shared" si="22"/>
        <v>0</v>
      </c>
    </row>
    <row r="715" spans="1:23">
      <c r="A715">
        <f t="shared" si="23"/>
        <v>0</v>
      </c>
      <c r="B715" s="250"/>
      <c r="C715" s="269"/>
      <c r="D715" s="250"/>
      <c r="E715" s="269"/>
      <c r="F715" s="252"/>
      <c r="G715" s="252"/>
      <c r="H715" s="142" t="str">
        <f>IFERROR(+VLOOKUP(G715,'šifarnik Pg-Pa'!O$6:Q$22,2,FALSE),"")</f>
        <v/>
      </c>
      <c r="I715" s="137" t="str">
        <f>IFERROR(+VLOOKUP($G715,'šifarnik Pg-Pa'!$O$6:$Q$22,3,FALSE),"")</f>
        <v/>
      </c>
      <c r="J715" s="252"/>
      <c r="K715" s="79" t="str">
        <f>IFERROR(+VLOOKUP(J715,'šifarnik Pg-Pa'!O$28:P$150,2,FALSE),"")</f>
        <v/>
      </c>
      <c r="L715" s="256"/>
      <c r="M715" s="257"/>
      <c r="N715" s="284"/>
      <c r="O715" s="297"/>
      <c r="P715" s="255"/>
      <c r="Q715" s="255"/>
      <c r="R715" s="74"/>
      <c r="S715" s="74"/>
      <c r="T715" s="74"/>
      <c r="U715" s="74"/>
      <c r="V715" s="193"/>
      <c r="W715" s="193">
        <f t="shared" si="22"/>
        <v>0</v>
      </c>
    </row>
    <row r="716" spans="1:23">
      <c r="A716">
        <f t="shared" si="23"/>
        <v>0</v>
      </c>
      <c r="B716" s="250"/>
      <c r="C716" s="269"/>
      <c r="D716" s="250"/>
      <c r="E716" s="269"/>
      <c r="F716" s="252"/>
      <c r="G716" s="252"/>
      <c r="H716" s="142" t="str">
        <f>IFERROR(+VLOOKUP(G716,'šifarnik Pg-Pa'!O$6:Q$22,2,FALSE),"")</f>
        <v/>
      </c>
      <c r="I716" s="137" t="str">
        <f>IFERROR(+VLOOKUP($G716,'šifarnik Pg-Pa'!$O$6:$Q$22,3,FALSE),"")</f>
        <v/>
      </c>
      <c r="J716" s="252"/>
      <c r="K716" s="79" t="str">
        <f>IFERROR(+VLOOKUP(J716,'šifarnik Pg-Pa'!O$28:P$150,2,FALSE),"")</f>
        <v/>
      </c>
      <c r="L716" s="256"/>
      <c r="M716" s="257"/>
      <c r="N716" s="284"/>
      <c r="O716" s="297"/>
      <c r="P716" s="255"/>
      <c r="Q716" s="255"/>
      <c r="R716" s="74"/>
      <c r="S716" s="74"/>
      <c r="T716" s="74"/>
      <c r="U716" s="74"/>
      <c r="V716" s="193"/>
      <c r="W716" s="193">
        <f t="shared" si="22"/>
        <v>0</v>
      </c>
    </row>
    <row r="717" spans="1:23">
      <c r="A717">
        <f t="shared" si="23"/>
        <v>0</v>
      </c>
      <c r="B717" s="250"/>
      <c r="C717" s="269"/>
      <c r="D717" s="250"/>
      <c r="E717" s="269"/>
      <c r="F717" s="252"/>
      <c r="G717" s="252"/>
      <c r="H717" s="142" t="str">
        <f>IFERROR(+VLOOKUP(G717,'šifarnik Pg-Pa'!O$6:Q$22,2,FALSE),"")</f>
        <v/>
      </c>
      <c r="I717" s="137" t="str">
        <f>IFERROR(+VLOOKUP($G717,'šifarnik Pg-Pa'!$O$6:$Q$22,3,FALSE),"")</f>
        <v/>
      </c>
      <c r="J717" s="252"/>
      <c r="K717" s="79" t="str">
        <f>IFERROR(+VLOOKUP(J717,'šifarnik Pg-Pa'!O$28:P$150,2,FALSE),"")</f>
        <v/>
      </c>
      <c r="L717" s="256"/>
      <c r="M717" s="257"/>
      <c r="N717" s="284"/>
      <c r="O717" s="297"/>
      <c r="P717" s="255"/>
      <c r="Q717" s="255"/>
      <c r="R717" s="74"/>
      <c r="S717" s="74"/>
      <c r="T717" s="74"/>
      <c r="U717" s="74"/>
      <c r="V717" s="193"/>
      <c r="W717" s="193">
        <f t="shared" si="22"/>
        <v>0</v>
      </c>
    </row>
    <row r="718" spans="1:23">
      <c r="A718">
        <f t="shared" si="23"/>
        <v>0</v>
      </c>
      <c r="B718" s="250"/>
      <c r="C718" s="269"/>
      <c r="D718" s="250"/>
      <c r="E718" s="269"/>
      <c r="F718" s="252"/>
      <c r="G718" s="252"/>
      <c r="H718" s="142" t="str">
        <f>IFERROR(+VLOOKUP(G718,'šifarnik Pg-Pa'!O$6:Q$22,2,FALSE),"")</f>
        <v/>
      </c>
      <c r="I718" s="137" t="str">
        <f>IFERROR(+VLOOKUP($G718,'šifarnik Pg-Pa'!$O$6:$Q$22,3,FALSE),"")</f>
        <v/>
      </c>
      <c r="J718" s="252"/>
      <c r="K718" s="79" t="str">
        <f>IFERROR(+VLOOKUP(J718,'šifarnik Pg-Pa'!O$28:P$150,2,FALSE),"")</f>
        <v/>
      </c>
      <c r="L718" s="256"/>
      <c r="M718" s="257"/>
      <c r="N718" s="284"/>
      <c r="O718" s="297"/>
      <c r="P718" s="255"/>
      <c r="Q718" s="255"/>
      <c r="R718" s="74"/>
      <c r="S718" s="74"/>
      <c r="T718" s="74"/>
      <c r="U718" s="74"/>
      <c r="V718" s="193"/>
      <c r="W718" s="193">
        <f t="shared" si="22"/>
        <v>0</v>
      </c>
    </row>
    <row r="719" spans="1:23">
      <c r="A719">
        <f t="shared" si="23"/>
        <v>0</v>
      </c>
      <c r="B719" s="250"/>
      <c r="C719" s="269"/>
      <c r="D719" s="250"/>
      <c r="E719" s="269"/>
      <c r="F719" s="252"/>
      <c r="G719" s="252"/>
      <c r="H719" s="142" t="str">
        <f>IFERROR(+VLOOKUP(G719,'šifarnik Pg-Pa'!O$6:Q$22,2,FALSE),"")</f>
        <v/>
      </c>
      <c r="I719" s="137" t="str">
        <f>IFERROR(+VLOOKUP($G719,'šifarnik Pg-Pa'!$O$6:$Q$22,3,FALSE),"")</f>
        <v/>
      </c>
      <c r="J719" s="252"/>
      <c r="K719" s="79" t="str">
        <f>IFERROR(+VLOOKUP(J719,'šifarnik Pg-Pa'!O$28:P$150,2,FALSE),"")</f>
        <v/>
      </c>
      <c r="L719" s="256"/>
      <c r="M719" s="257"/>
      <c r="N719" s="284"/>
      <c r="O719" s="297"/>
      <c r="P719" s="255"/>
      <c r="Q719" s="255"/>
      <c r="R719" s="74"/>
      <c r="S719" s="74"/>
      <c r="T719" s="74"/>
      <c r="U719" s="74"/>
      <c r="V719" s="193"/>
      <c r="W719" s="193">
        <f t="shared" si="22"/>
        <v>0</v>
      </c>
    </row>
    <row r="720" spans="1:23">
      <c r="A720">
        <f t="shared" si="23"/>
        <v>0</v>
      </c>
      <c r="B720" s="250"/>
      <c r="C720" s="269"/>
      <c r="D720" s="250"/>
      <c r="E720" s="269"/>
      <c r="F720" s="252"/>
      <c r="G720" s="252"/>
      <c r="H720" s="142" t="str">
        <f>IFERROR(+VLOOKUP(G720,'šifarnik Pg-Pa'!O$6:Q$22,2,FALSE),"")</f>
        <v/>
      </c>
      <c r="I720" s="137" t="str">
        <f>IFERROR(+VLOOKUP($G720,'šifarnik Pg-Pa'!$O$6:$Q$22,3,FALSE),"")</f>
        <v/>
      </c>
      <c r="J720" s="252"/>
      <c r="K720" s="79" t="str">
        <f>IFERROR(+VLOOKUP(J720,'šifarnik Pg-Pa'!O$28:P$150,2,FALSE),"")</f>
        <v/>
      </c>
      <c r="L720" s="256"/>
      <c r="M720" s="257"/>
      <c r="N720" s="284"/>
      <c r="O720" s="297"/>
      <c r="P720" s="255"/>
      <c r="Q720" s="255"/>
      <c r="R720" s="74"/>
      <c r="S720" s="74"/>
      <c r="T720" s="74"/>
      <c r="U720" s="74"/>
      <c r="V720" s="193"/>
      <c r="W720" s="193">
        <f t="shared" si="22"/>
        <v>0</v>
      </c>
    </row>
    <row r="721" spans="1:23">
      <c r="A721">
        <f t="shared" si="23"/>
        <v>0</v>
      </c>
      <c r="B721" s="250"/>
      <c r="C721" s="269"/>
      <c r="D721" s="250"/>
      <c r="E721" s="269"/>
      <c r="F721" s="252"/>
      <c r="G721" s="252"/>
      <c r="H721" s="142" t="str">
        <f>IFERROR(+VLOOKUP(G721,'šifarnik Pg-Pa'!O$6:Q$22,2,FALSE),"")</f>
        <v/>
      </c>
      <c r="I721" s="137" t="str">
        <f>IFERROR(+VLOOKUP($G721,'šifarnik Pg-Pa'!$O$6:$Q$22,3,FALSE),"")</f>
        <v/>
      </c>
      <c r="J721" s="252"/>
      <c r="K721" s="79" t="str">
        <f>IFERROR(+VLOOKUP(J721,'šifarnik Pg-Pa'!O$28:P$150,2,FALSE),"")</f>
        <v/>
      </c>
      <c r="L721" s="256"/>
      <c r="M721" s="257"/>
      <c r="N721" s="284"/>
      <c r="O721" s="297"/>
      <c r="P721" s="255"/>
      <c r="Q721" s="255"/>
      <c r="R721" s="74"/>
      <c r="S721" s="74"/>
      <c r="T721" s="74"/>
      <c r="U721" s="74"/>
      <c r="V721" s="193"/>
      <c r="W721" s="193">
        <f t="shared" si="22"/>
        <v>0</v>
      </c>
    </row>
    <row r="722" spans="1:23">
      <c r="A722">
        <f t="shared" si="23"/>
        <v>0</v>
      </c>
      <c r="B722" s="250"/>
      <c r="C722" s="269"/>
      <c r="D722" s="250"/>
      <c r="E722" s="269"/>
      <c r="F722" s="252"/>
      <c r="G722" s="252"/>
      <c r="H722" s="142" t="str">
        <f>IFERROR(+VLOOKUP(G722,'šifarnik Pg-Pa'!O$6:Q$22,2,FALSE),"")</f>
        <v/>
      </c>
      <c r="I722" s="137" t="str">
        <f>IFERROR(+VLOOKUP($G722,'šifarnik Pg-Pa'!$O$6:$Q$22,3,FALSE),"")</f>
        <v/>
      </c>
      <c r="J722" s="252"/>
      <c r="K722" s="79" t="str">
        <f>IFERROR(+VLOOKUP(J722,'šifarnik Pg-Pa'!O$28:P$150,2,FALSE),"")</f>
        <v/>
      </c>
      <c r="L722" s="256"/>
      <c r="M722" s="257"/>
      <c r="N722" s="284"/>
      <c r="O722" s="297"/>
      <c r="P722" s="255"/>
      <c r="Q722" s="255"/>
      <c r="R722" s="74"/>
      <c r="S722" s="74"/>
      <c r="T722" s="74"/>
      <c r="U722" s="74"/>
      <c r="V722" s="193"/>
      <c r="W722" s="193">
        <f t="shared" si="22"/>
        <v>0</v>
      </c>
    </row>
    <row r="723" spans="1:23">
      <c r="A723">
        <f t="shared" si="23"/>
        <v>0</v>
      </c>
      <c r="B723" s="250"/>
      <c r="C723" s="269"/>
      <c r="D723" s="250"/>
      <c r="E723" s="269"/>
      <c r="F723" s="252"/>
      <c r="G723" s="252"/>
      <c r="H723" s="142" t="str">
        <f>IFERROR(+VLOOKUP(G723,'šifarnik Pg-Pa'!O$6:Q$22,2,FALSE),"")</f>
        <v/>
      </c>
      <c r="I723" s="137" t="str">
        <f>IFERROR(+VLOOKUP($G723,'šifarnik Pg-Pa'!$O$6:$Q$22,3,FALSE),"")</f>
        <v/>
      </c>
      <c r="J723" s="252"/>
      <c r="K723" s="79" t="str">
        <f>IFERROR(+VLOOKUP(J723,'šifarnik Pg-Pa'!O$28:P$150,2,FALSE),"")</f>
        <v/>
      </c>
      <c r="L723" s="256"/>
      <c r="M723" s="257"/>
      <c r="N723" s="284"/>
      <c r="O723" s="297"/>
      <c r="P723" s="255"/>
      <c r="Q723" s="255"/>
      <c r="R723" s="74"/>
      <c r="S723" s="74"/>
      <c r="T723" s="74"/>
      <c r="U723" s="74"/>
      <c r="V723" s="193"/>
      <c r="W723" s="193">
        <f t="shared" si="22"/>
        <v>0</v>
      </c>
    </row>
    <row r="724" spans="1:23">
      <c r="A724">
        <f t="shared" si="23"/>
        <v>0</v>
      </c>
      <c r="B724" s="250"/>
      <c r="C724" s="269"/>
      <c r="D724" s="250"/>
      <c r="E724" s="269"/>
      <c r="F724" s="252"/>
      <c r="G724" s="252"/>
      <c r="H724" s="142" t="str">
        <f>IFERROR(+VLOOKUP(G724,'šifarnik Pg-Pa'!O$6:Q$22,2,FALSE),"")</f>
        <v/>
      </c>
      <c r="I724" s="137" t="str">
        <f>IFERROR(+VLOOKUP($G724,'šifarnik Pg-Pa'!$O$6:$Q$22,3,FALSE),"")</f>
        <v/>
      </c>
      <c r="J724" s="252"/>
      <c r="K724" s="79" t="str">
        <f>IFERROR(+VLOOKUP(J724,'šifarnik Pg-Pa'!O$28:P$150,2,FALSE),"")</f>
        <v/>
      </c>
      <c r="L724" s="256"/>
      <c r="M724" s="257"/>
      <c r="N724" s="284"/>
      <c r="O724" s="297"/>
      <c r="P724" s="255"/>
      <c r="Q724" s="255"/>
      <c r="R724" s="74"/>
      <c r="S724" s="74"/>
      <c r="T724" s="74"/>
      <c r="U724" s="74"/>
      <c r="V724" s="193"/>
      <c r="W724" s="193">
        <f t="shared" si="22"/>
        <v>0</v>
      </c>
    </row>
    <row r="725" spans="1:23">
      <c r="A725">
        <f t="shared" si="23"/>
        <v>0</v>
      </c>
      <c r="B725" s="250"/>
      <c r="C725" s="269"/>
      <c r="D725" s="250"/>
      <c r="E725" s="269"/>
      <c r="F725" s="252"/>
      <c r="G725" s="252"/>
      <c r="H725" s="142" t="str">
        <f>IFERROR(+VLOOKUP(G725,'šifarnik Pg-Pa'!O$6:Q$22,2,FALSE),"")</f>
        <v/>
      </c>
      <c r="I725" s="137" t="str">
        <f>IFERROR(+VLOOKUP($G725,'šifarnik Pg-Pa'!$O$6:$Q$22,3,FALSE),"")</f>
        <v/>
      </c>
      <c r="J725" s="252"/>
      <c r="K725" s="79" t="str">
        <f>IFERROR(+VLOOKUP(J725,'šifarnik Pg-Pa'!O$28:P$150,2,FALSE),"")</f>
        <v/>
      </c>
      <c r="L725" s="256"/>
      <c r="M725" s="257"/>
      <c r="N725" s="284"/>
      <c r="O725" s="297"/>
      <c r="P725" s="255"/>
      <c r="Q725" s="255"/>
      <c r="R725" s="74"/>
      <c r="S725" s="74"/>
      <c r="T725" s="74"/>
      <c r="U725" s="74"/>
      <c r="V725" s="193"/>
      <c r="W725" s="193">
        <f t="shared" si="22"/>
        <v>0</v>
      </c>
    </row>
    <row r="726" spans="1:23">
      <c r="A726">
        <f t="shared" si="23"/>
        <v>0</v>
      </c>
      <c r="B726" s="250"/>
      <c r="C726" s="269"/>
      <c r="D726" s="250"/>
      <c r="E726" s="269"/>
      <c r="F726" s="252"/>
      <c r="G726" s="252"/>
      <c r="H726" s="142" t="str">
        <f>IFERROR(+VLOOKUP(G726,'šifarnik Pg-Pa'!O$6:Q$22,2,FALSE),"")</f>
        <v/>
      </c>
      <c r="I726" s="137" t="str">
        <f>IFERROR(+VLOOKUP($G726,'šifarnik Pg-Pa'!$O$6:$Q$22,3,FALSE),"")</f>
        <v/>
      </c>
      <c r="J726" s="252"/>
      <c r="K726" s="79" t="str">
        <f>IFERROR(+VLOOKUP(J726,'šifarnik Pg-Pa'!O$28:P$150,2,FALSE),"")</f>
        <v/>
      </c>
      <c r="L726" s="256"/>
      <c r="M726" s="257"/>
      <c r="N726" s="284"/>
      <c r="O726" s="297"/>
      <c r="P726" s="255"/>
      <c r="Q726" s="255"/>
      <c r="R726" s="74"/>
      <c r="S726" s="74"/>
      <c r="T726" s="74"/>
      <c r="U726" s="74"/>
      <c r="V726" s="193"/>
      <c r="W726" s="193">
        <f t="shared" si="22"/>
        <v>0</v>
      </c>
    </row>
    <row r="727" spans="1:23">
      <c r="A727">
        <f t="shared" si="23"/>
        <v>0</v>
      </c>
      <c r="B727" s="250"/>
      <c r="C727" s="269"/>
      <c r="D727" s="250"/>
      <c r="E727" s="269"/>
      <c r="F727" s="252"/>
      <c r="G727" s="252"/>
      <c r="H727" s="142" t="str">
        <f>IFERROR(+VLOOKUP(G727,'šifarnik Pg-Pa'!O$6:Q$22,2,FALSE),"")</f>
        <v/>
      </c>
      <c r="I727" s="137" t="str">
        <f>IFERROR(+VLOOKUP($G727,'šifarnik Pg-Pa'!$O$6:$Q$22,3,FALSE),"")</f>
        <v/>
      </c>
      <c r="J727" s="252"/>
      <c r="K727" s="79" t="str">
        <f>IFERROR(+VLOOKUP(J727,'šifarnik Pg-Pa'!O$28:P$150,2,FALSE),"")</f>
        <v/>
      </c>
      <c r="L727" s="256"/>
      <c r="M727" s="257"/>
      <c r="N727" s="284"/>
      <c r="O727" s="297"/>
      <c r="P727" s="255"/>
      <c r="Q727" s="255"/>
      <c r="R727" s="74"/>
      <c r="S727" s="74"/>
      <c r="T727" s="74"/>
      <c r="U727" s="74"/>
      <c r="V727" s="193"/>
      <c r="W727" s="193">
        <f t="shared" si="22"/>
        <v>0</v>
      </c>
    </row>
    <row r="728" spans="1:23">
      <c r="A728">
        <f t="shared" si="23"/>
        <v>0</v>
      </c>
      <c r="B728" s="250"/>
      <c r="C728" s="269"/>
      <c r="D728" s="250"/>
      <c r="E728" s="269"/>
      <c r="F728" s="252"/>
      <c r="G728" s="252"/>
      <c r="H728" s="142" t="str">
        <f>IFERROR(+VLOOKUP(G728,'šifarnik Pg-Pa'!O$6:Q$22,2,FALSE),"")</f>
        <v/>
      </c>
      <c r="I728" s="137" t="str">
        <f>IFERROR(+VLOOKUP($G728,'šifarnik Pg-Pa'!$O$6:$Q$22,3,FALSE),"")</f>
        <v/>
      </c>
      <c r="J728" s="252"/>
      <c r="K728" s="79" t="str">
        <f>IFERROR(+VLOOKUP(J728,'šifarnik Pg-Pa'!O$28:P$150,2,FALSE),"")</f>
        <v/>
      </c>
      <c r="L728" s="256"/>
      <c r="M728" s="257"/>
      <c r="N728" s="284"/>
      <c r="O728" s="297"/>
      <c r="P728" s="255"/>
      <c r="Q728" s="255"/>
      <c r="R728" s="74"/>
      <c r="S728" s="74"/>
      <c r="T728" s="74"/>
      <c r="U728" s="74"/>
      <c r="V728" s="193"/>
      <c r="W728" s="193">
        <f t="shared" si="22"/>
        <v>0</v>
      </c>
    </row>
    <row r="729" spans="1:23">
      <c r="A729">
        <f t="shared" si="23"/>
        <v>0</v>
      </c>
      <c r="B729" s="250"/>
      <c r="C729" s="269"/>
      <c r="D729" s="250"/>
      <c r="E729" s="269"/>
      <c r="F729" s="252"/>
      <c r="G729" s="252"/>
      <c r="H729" s="142" t="str">
        <f>IFERROR(+VLOOKUP(G729,'šifarnik Pg-Pa'!O$6:Q$22,2,FALSE),"")</f>
        <v/>
      </c>
      <c r="I729" s="137" t="str">
        <f>IFERROR(+VLOOKUP($G729,'šifarnik Pg-Pa'!$O$6:$Q$22,3,FALSE),"")</f>
        <v/>
      </c>
      <c r="J729" s="252"/>
      <c r="K729" s="79" t="str">
        <f>IFERROR(+VLOOKUP(J729,'šifarnik Pg-Pa'!O$28:P$150,2,FALSE),"")</f>
        <v/>
      </c>
      <c r="L729" s="256"/>
      <c r="M729" s="257"/>
      <c r="N729" s="284"/>
      <c r="O729" s="297"/>
      <c r="P729" s="255"/>
      <c r="Q729" s="255"/>
      <c r="R729" s="74"/>
      <c r="S729" s="74"/>
      <c r="T729" s="74"/>
      <c r="U729" s="74"/>
      <c r="V729" s="193"/>
      <c r="W729" s="193">
        <f t="shared" si="22"/>
        <v>0</v>
      </c>
    </row>
    <row r="730" spans="1:23">
      <c r="A730">
        <f t="shared" si="23"/>
        <v>0</v>
      </c>
      <c r="B730" s="250"/>
      <c r="C730" s="269"/>
      <c r="D730" s="250"/>
      <c r="E730" s="269"/>
      <c r="F730" s="252"/>
      <c r="G730" s="252"/>
      <c r="H730" s="142" t="str">
        <f>IFERROR(+VLOOKUP(G730,'šifarnik Pg-Pa'!O$6:Q$22,2,FALSE),"")</f>
        <v/>
      </c>
      <c r="I730" s="137" t="str">
        <f>IFERROR(+VLOOKUP($G730,'šifarnik Pg-Pa'!$O$6:$Q$22,3,FALSE),"")</f>
        <v/>
      </c>
      <c r="J730" s="252"/>
      <c r="K730" s="79" t="str">
        <f>IFERROR(+VLOOKUP(J730,'šifarnik Pg-Pa'!O$28:P$150,2,FALSE),"")</f>
        <v/>
      </c>
      <c r="L730" s="256"/>
      <c r="M730" s="257"/>
      <c r="N730" s="284"/>
      <c r="O730" s="297"/>
      <c r="P730" s="255"/>
      <c r="Q730" s="255"/>
      <c r="R730" s="74"/>
      <c r="S730" s="74"/>
      <c r="T730" s="74"/>
      <c r="U730" s="74"/>
      <c r="V730" s="193"/>
      <c r="W730" s="193">
        <f t="shared" si="22"/>
        <v>0</v>
      </c>
    </row>
    <row r="731" spans="1:23">
      <c r="A731">
        <f t="shared" si="23"/>
        <v>0</v>
      </c>
      <c r="B731" s="250"/>
      <c r="C731" s="269"/>
      <c r="D731" s="250"/>
      <c r="E731" s="269"/>
      <c r="F731" s="252"/>
      <c r="G731" s="252"/>
      <c r="H731" s="142" t="str">
        <f>IFERROR(+VLOOKUP(G731,'šifarnik Pg-Pa'!O$6:Q$22,2,FALSE),"")</f>
        <v/>
      </c>
      <c r="I731" s="137" t="str">
        <f>IFERROR(+VLOOKUP($G731,'šifarnik Pg-Pa'!$O$6:$Q$22,3,FALSE),"")</f>
        <v/>
      </c>
      <c r="J731" s="252"/>
      <c r="K731" s="79" t="str">
        <f>IFERROR(+VLOOKUP(J731,'šifarnik Pg-Pa'!O$28:P$150,2,FALSE),"")</f>
        <v/>
      </c>
      <c r="L731" s="256"/>
      <c r="M731" s="257"/>
      <c r="N731" s="284"/>
      <c r="O731" s="297"/>
      <c r="P731" s="255"/>
      <c r="Q731" s="255"/>
      <c r="R731" s="74"/>
      <c r="S731" s="74"/>
      <c r="T731" s="74"/>
      <c r="U731" s="74"/>
      <c r="V731" s="193"/>
      <c r="W731" s="193">
        <f t="shared" si="22"/>
        <v>0</v>
      </c>
    </row>
    <row r="732" spans="1:23">
      <c r="A732">
        <f t="shared" si="23"/>
        <v>0</v>
      </c>
      <c r="B732" s="250"/>
      <c r="C732" s="269"/>
      <c r="D732" s="250"/>
      <c r="E732" s="269"/>
      <c r="F732" s="252"/>
      <c r="G732" s="252"/>
      <c r="H732" s="142" t="str">
        <f>IFERROR(+VLOOKUP(G732,'šifarnik Pg-Pa'!O$6:Q$22,2,FALSE),"")</f>
        <v/>
      </c>
      <c r="I732" s="137" t="str">
        <f>IFERROR(+VLOOKUP($G732,'šifarnik Pg-Pa'!$O$6:$Q$22,3,FALSE),"")</f>
        <v/>
      </c>
      <c r="J732" s="252"/>
      <c r="K732" s="79" t="str">
        <f>IFERROR(+VLOOKUP(J732,'šifarnik Pg-Pa'!O$28:P$150,2,FALSE),"")</f>
        <v/>
      </c>
      <c r="L732" s="256"/>
      <c r="M732" s="257"/>
      <c r="N732" s="284"/>
      <c r="O732" s="297"/>
      <c r="P732" s="255"/>
      <c r="Q732" s="255"/>
      <c r="R732" s="74"/>
      <c r="S732" s="74"/>
      <c r="T732" s="74"/>
      <c r="U732" s="74"/>
      <c r="V732" s="193"/>
      <c r="W732" s="193">
        <f t="shared" si="22"/>
        <v>0</v>
      </c>
    </row>
    <row r="733" spans="1:23">
      <c r="A733">
        <f t="shared" si="23"/>
        <v>0</v>
      </c>
      <c r="B733" s="250"/>
      <c r="C733" s="269"/>
      <c r="D733" s="250"/>
      <c r="E733" s="269"/>
      <c r="F733" s="252"/>
      <c r="G733" s="252"/>
      <c r="H733" s="142" t="str">
        <f>IFERROR(+VLOOKUP(G733,'šifarnik Pg-Pa'!O$6:Q$22,2,FALSE),"")</f>
        <v/>
      </c>
      <c r="I733" s="137" t="str">
        <f>IFERROR(+VLOOKUP($G733,'šifarnik Pg-Pa'!$O$6:$Q$22,3,FALSE),"")</f>
        <v/>
      </c>
      <c r="J733" s="252"/>
      <c r="K733" s="79" t="str">
        <f>IFERROR(+VLOOKUP(J733,'šifarnik Pg-Pa'!O$28:P$150,2,FALSE),"")</f>
        <v/>
      </c>
      <c r="L733" s="256"/>
      <c r="M733" s="257"/>
      <c r="N733" s="284"/>
      <c r="O733" s="297"/>
      <c r="P733" s="255"/>
      <c r="Q733" s="255"/>
      <c r="R733" s="74"/>
      <c r="S733" s="74"/>
      <c r="T733" s="74"/>
      <c r="U733" s="74"/>
      <c r="V733" s="193"/>
      <c r="W733" s="193">
        <f t="shared" si="22"/>
        <v>0</v>
      </c>
    </row>
    <row r="734" spans="1:23">
      <c r="A734">
        <f t="shared" si="23"/>
        <v>0</v>
      </c>
      <c r="B734" s="250"/>
      <c r="C734" s="269"/>
      <c r="D734" s="250"/>
      <c r="E734" s="269"/>
      <c r="F734" s="252"/>
      <c r="G734" s="252"/>
      <c r="H734" s="142" t="str">
        <f>IFERROR(+VLOOKUP(G734,'šifarnik Pg-Pa'!O$6:Q$22,2,FALSE),"")</f>
        <v/>
      </c>
      <c r="I734" s="137" t="str">
        <f>IFERROR(+VLOOKUP($G734,'šifarnik Pg-Pa'!$O$6:$Q$22,3,FALSE),"")</f>
        <v/>
      </c>
      <c r="J734" s="252"/>
      <c r="K734" s="79" t="str">
        <f>IFERROR(+VLOOKUP(J734,'šifarnik Pg-Pa'!O$28:P$150,2,FALSE),"")</f>
        <v/>
      </c>
      <c r="L734" s="256"/>
      <c r="M734" s="257"/>
      <c r="N734" s="284"/>
      <c r="O734" s="297"/>
      <c r="P734" s="255"/>
      <c r="Q734" s="255"/>
      <c r="R734" s="74"/>
      <c r="S734" s="74"/>
      <c r="T734" s="74"/>
      <c r="U734" s="74"/>
      <c r="V734" s="193"/>
      <c r="W734" s="193">
        <f t="shared" si="22"/>
        <v>0</v>
      </c>
    </row>
    <row r="735" spans="1:23">
      <c r="A735">
        <f t="shared" si="23"/>
        <v>0</v>
      </c>
      <c r="B735" s="250"/>
      <c r="C735" s="269"/>
      <c r="D735" s="250"/>
      <c r="E735" s="269"/>
      <c r="F735" s="252"/>
      <c r="G735" s="252"/>
      <c r="H735" s="142" t="str">
        <f>IFERROR(+VLOOKUP(G735,'šifarnik Pg-Pa'!O$6:Q$22,2,FALSE),"")</f>
        <v/>
      </c>
      <c r="I735" s="137" t="str">
        <f>IFERROR(+VLOOKUP($G735,'šifarnik Pg-Pa'!$O$6:$Q$22,3,FALSE),"")</f>
        <v/>
      </c>
      <c r="J735" s="252"/>
      <c r="K735" s="79" t="str">
        <f>IFERROR(+VLOOKUP(J735,'šifarnik Pg-Pa'!O$28:P$150,2,FALSE),"")</f>
        <v/>
      </c>
      <c r="L735" s="256"/>
      <c r="M735" s="257"/>
      <c r="N735" s="284"/>
      <c r="O735" s="297"/>
      <c r="P735" s="255"/>
      <c r="Q735" s="255"/>
      <c r="R735" s="74"/>
      <c r="S735" s="74"/>
      <c r="T735" s="74"/>
      <c r="U735" s="74"/>
      <c r="V735" s="193"/>
      <c r="W735" s="193">
        <f t="shared" si="22"/>
        <v>0</v>
      </c>
    </row>
    <row r="736" spans="1:23">
      <c r="A736">
        <f t="shared" si="23"/>
        <v>0</v>
      </c>
      <c r="B736" s="250"/>
      <c r="C736" s="269"/>
      <c r="D736" s="250"/>
      <c r="E736" s="269"/>
      <c r="F736" s="252"/>
      <c r="G736" s="252"/>
      <c r="H736" s="142" t="str">
        <f>IFERROR(+VLOOKUP(G736,'šifarnik Pg-Pa'!O$6:Q$22,2,FALSE),"")</f>
        <v/>
      </c>
      <c r="I736" s="137" t="str">
        <f>IFERROR(+VLOOKUP($G736,'šifarnik Pg-Pa'!$O$6:$Q$22,3,FALSE),"")</f>
        <v/>
      </c>
      <c r="J736" s="252"/>
      <c r="K736" s="79" t="str">
        <f>IFERROR(+VLOOKUP(J736,'šifarnik Pg-Pa'!O$28:P$150,2,FALSE),"")</f>
        <v/>
      </c>
      <c r="L736" s="256"/>
      <c r="M736" s="257"/>
      <c r="N736" s="284"/>
      <c r="O736" s="297"/>
      <c r="P736" s="255"/>
      <c r="Q736" s="255"/>
      <c r="R736" s="74"/>
      <c r="S736" s="74"/>
      <c r="T736" s="74"/>
      <c r="U736" s="74"/>
      <c r="V736" s="193"/>
      <c r="W736" s="193">
        <f t="shared" si="22"/>
        <v>0</v>
      </c>
    </row>
    <row r="737" spans="1:23">
      <c r="A737">
        <f t="shared" si="23"/>
        <v>0</v>
      </c>
      <c r="B737" s="250"/>
      <c r="C737" s="269"/>
      <c r="D737" s="250"/>
      <c r="E737" s="269"/>
      <c r="F737" s="252"/>
      <c r="G737" s="252"/>
      <c r="H737" s="142" t="str">
        <f>IFERROR(+VLOOKUP(G737,'šifarnik Pg-Pa'!O$6:Q$22,2,FALSE),"")</f>
        <v/>
      </c>
      <c r="I737" s="137" t="str">
        <f>IFERROR(+VLOOKUP($G737,'šifarnik Pg-Pa'!$O$6:$Q$22,3,FALSE),"")</f>
        <v/>
      </c>
      <c r="J737" s="252"/>
      <c r="K737" s="79" t="str">
        <f>IFERROR(+VLOOKUP(J737,'šifarnik Pg-Pa'!O$28:P$150,2,FALSE),"")</f>
        <v/>
      </c>
      <c r="L737" s="256"/>
      <c r="M737" s="257"/>
      <c r="N737" s="284"/>
      <c r="O737" s="297"/>
      <c r="P737" s="255"/>
      <c r="Q737" s="255"/>
      <c r="R737" s="74"/>
      <c r="S737" s="74"/>
      <c r="T737" s="74"/>
      <c r="U737" s="74"/>
      <c r="V737" s="193"/>
      <c r="W737" s="193">
        <f t="shared" si="22"/>
        <v>0</v>
      </c>
    </row>
    <row r="738" spans="1:23">
      <c r="A738">
        <f t="shared" si="23"/>
        <v>0</v>
      </c>
      <c r="B738" s="250"/>
      <c r="C738" s="269"/>
      <c r="D738" s="250"/>
      <c r="E738" s="269"/>
      <c r="F738" s="252"/>
      <c r="G738" s="252"/>
      <c r="H738" s="142" t="str">
        <f>IFERROR(+VLOOKUP(G738,'šifarnik Pg-Pa'!O$6:Q$22,2,FALSE),"")</f>
        <v/>
      </c>
      <c r="I738" s="137" t="str">
        <f>IFERROR(+VLOOKUP($G738,'šifarnik Pg-Pa'!$O$6:$Q$22,3,FALSE),"")</f>
        <v/>
      </c>
      <c r="J738" s="252"/>
      <c r="K738" s="79" t="str">
        <f>IFERROR(+VLOOKUP(J738,'šifarnik Pg-Pa'!O$28:P$150,2,FALSE),"")</f>
        <v/>
      </c>
      <c r="L738" s="256"/>
      <c r="M738" s="257"/>
      <c r="N738" s="284"/>
      <c r="O738" s="297"/>
      <c r="P738" s="255"/>
      <c r="Q738" s="255"/>
      <c r="R738" s="74"/>
      <c r="S738" s="74"/>
      <c r="T738" s="74"/>
      <c r="U738" s="74"/>
      <c r="V738" s="193"/>
      <c r="W738" s="193">
        <f t="shared" si="22"/>
        <v>0</v>
      </c>
    </row>
    <row r="739" spans="1:23">
      <c r="A739">
        <f t="shared" si="23"/>
        <v>0</v>
      </c>
      <c r="B739" s="250"/>
      <c r="C739" s="269"/>
      <c r="D739" s="250"/>
      <c r="E739" s="269"/>
      <c r="F739" s="252"/>
      <c r="G739" s="252"/>
      <c r="H739" s="142" t="str">
        <f>IFERROR(+VLOOKUP(G739,'šifarnik Pg-Pa'!O$6:Q$22,2,FALSE),"")</f>
        <v/>
      </c>
      <c r="I739" s="137" t="str">
        <f>IFERROR(+VLOOKUP($G739,'šifarnik Pg-Pa'!$O$6:$Q$22,3,FALSE),"")</f>
        <v/>
      </c>
      <c r="J739" s="252"/>
      <c r="K739" s="79" t="str">
        <f>IFERROR(+VLOOKUP(J739,'šifarnik Pg-Pa'!O$28:P$150,2,FALSE),"")</f>
        <v/>
      </c>
      <c r="L739" s="256"/>
      <c r="M739" s="257"/>
      <c r="N739" s="284"/>
      <c r="O739" s="297"/>
      <c r="P739" s="255"/>
      <c r="Q739" s="255"/>
      <c r="R739" s="74"/>
      <c r="S739" s="74"/>
      <c r="T739" s="74"/>
      <c r="U739" s="74"/>
      <c r="V739" s="193"/>
      <c r="W739" s="193">
        <f t="shared" si="22"/>
        <v>0</v>
      </c>
    </row>
    <row r="740" spans="1:23">
      <c r="A740">
        <f t="shared" si="23"/>
        <v>0</v>
      </c>
      <c r="B740" s="250"/>
      <c r="C740" s="269"/>
      <c r="D740" s="250"/>
      <c r="E740" s="269"/>
      <c r="F740" s="252"/>
      <c r="G740" s="252"/>
      <c r="H740" s="142" t="str">
        <f>IFERROR(+VLOOKUP(G740,'šifarnik Pg-Pa'!O$6:Q$22,2,FALSE),"")</f>
        <v/>
      </c>
      <c r="I740" s="137" t="str">
        <f>IFERROR(+VLOOKUP($G740,'šifarnik Pg-Pa'!$O$6:$Q$22,3,FALSE),"")</f>
        <v/>
      </c>
      <c r="J740" s="252"/>
      <c r="K740" s="79" t="str">
        <f>IFERROR(+VLOOKUP(J740,'šifarnik Pg-Pa'!O$28:P$150,2,FALSE),"")</f>
        <v/>
      </c>
      <c r="L740" s="256"/>
      <c r="M740" s="257"/>
      <c r="N740" s="284"/>
      <c r="O740" s="297"/>
      <c r="P740" s="255"/>
      <c r="Q740" s="255"/>
      <c r="R740" s="74"/>
      <c r="S740" s="74"/>
      <c r="T740" s="74"/>
      <c r="U740" s="74"/>
      <c r="V740" s="193"/>
      <c r="W740" s="193">
        <f t="shared" si="22"/>
        <v>0</v>
      </c>
    </row>
    <row r="741" spans="1:23">
      <c r="A741">
        <f t="shared" si="23"/>
        <v>0</v>
      </c>
      <c r="B741" s="250"/>
      <c r="C741" s="269"/>
      <c r="D741" s="250"/>
      <c r="E741" s="269"/>
      <c r="F741" s="252"/>
      <c r="G741" s="252"/>
      <c r="H741" s="142" t="str">
        <f>IFERROR(+VLOOKUP(G741,'šifarnik Pg-Pa'!O$6:Q$22,2,FALSE),"")</f>
        <v/>
      </c>
      <c r="I741" s="137" t="str">
        <f>IFERROR(+VLOOKUP($G741,'šifarnik Pg-Pa'!$O$6:$Q$22,3,FALSE),"")</f>
        <v/>
      </c>
      <c r="J741" s="252"/>
      <c r="K741" s="79" t="str">
        <f>IFERROR(+VLOOKUP(J741,'šifarnik Pg-Pa'!O$28:P$150,2,FALSE),"")</f>
        <v/>
      </c>
      <c r="L741" s="256"/>
      <c r="M741" s="257"/>
      <c r="N741" s="284"/>
      <c r="O741" s="297"/>
      <c r="P741" s="255"/>
      <c r="Q741" s="255"/>
      <c r="R741" s="74"/>
      <c r="S741" s="74"/>
      <c r="T741" s="74"/>
      <c r="U741" s="74"/>
      <c r="V741" s="193"/>
      <c r="W741" s="193">
        <f t="shared" si="22"/>
        <v>0</v>
      </c>
    </row>
    <row r="742" spans="1:23">
      <c r="A742">
        <f t="shared" si="23"/>
        <v>0</v>
      </c>
      <c r="B742" s="250"/>
      <c r="C742" s="269"/>
      <c r="D742" s="250"/>
      <c r="E742" s="269"/>
      <c r="F742" s="252"/>
      <c r="G742" s="252"/>
      <c r="H742" s="142" t="str">
        <f>IFERROR(+VLOOKUP(G742,'šifarnik Pg-Pa'!O$6:Q$22,2,FALSE),"")</f>
        <v/>
      </c>
      <c r="I742" s="137" t="str">
        <f>IFERROR(+VLOOKUP($G742,'šifarnik Pg-Pa'!$O$6:$Q$22,3,FALSE),"")</f>
        <v/>
      </c>
      <c r="J742" s="252"/>
      <c r="K742" s="79" t="str">
        <f>IFERROR(+VLOOKUP(J742,'šifarnik Pg-Pa'!O$28:P$150,2,FALSE),"")</f>
        <v/>
      </c>
      <c r="L742" s="256"/>
      <c r="M742" s="257"/>
      <c r="N742" s="284"/>
      <c r="O742" s="297"/>
      <c r="P742" s="255"/>
      <c r="Q742" s="255"/>
      <c r="R742" s="74"/>
      <c r="S742" s="74"/>
      <c r="T742" s="74"/>
      <c r="U742" s="74"/>
      <c r="V742" s="193"/>
      <c r="W742" s="193">
        <f t="shared" si="22"/>
        <v>0</v>
      </c>
    </row>
    <row r="743" spans="1:23">
      <c r="A743">
        <f t="shared" si="23"/>
        <v>0</v>
      </c>
      <c r="B743" s="250"/>
      <c r="C743" s="269"/>
      <c r="D743" s="250"/>
      <c r="E743" s="269"/>
      <c r="F743" s="252"/>
      <c r="G743" s="252"/>
      <c r="H743" s="142" t="str">
        <f>IFERROR(+VLOOKUP(G743,'šifarnik Pg-Pa'!O$6:Q$22,2,FALSE),"")</f>
        <v/>
      </c>
      <c r="I743" s="137" t="str">
        <f>IFERROR(+VLOOKUP($G743,'šifarnik Pg-Pa'!$O$6:$Q$22,3,FALSE),"")</f>
        <v/>
      </c>
      <c r="J743" s="252"/>
      <c r="K743" s="79" t="str">
        <f>IFERROR(+VLOOKUP(J743,'šifarnik Pg-Pa'!O$28:P$150,2,FALSE),"")</f>
        <v/>
      </c>
      <c r="L743" s="256"/>
      <c r="M743" s="257"/>
      <c r="N743" s="284"/>
      <c r="O743" s="297"/>
      <c r="P743" s="255"/>
      <c r="Q743" s="255"/>
      <c r="R743" s="74"/>
      <c r="S743" s="74"/>
      <c r="T743" s="74"/>
      <c r="U743" s="74"/>
      <c r="V743" s="193"/>
      <c r="W743" s="193">
        <f t="shared" si="22"/>
        <v>0</v>
      </c>
    </row>
    <row r="744" spans="1:23">
      <c r="A744">
        <f t="shared" si="23"/>
        <v>0</v>
      </c>
      <c r="B744" s="250"/>
      <c r="C744" s="269"/>
      <c r="D744" s="250"/>
      <c r="E744" s="269"/>
      <c r="F744" s="252"/>
      <c r="G744" s="252"/>
      <c r="H744" s="142" t="str">
        <f>IFERROR(+VLOOKUP(G744,'šifarnik Pg-Pa'!O$6:Q$22,2,FALSE),"")</f>
        <v/>
      </c>
      <c r="I744" s="137" t="str">
        <f>IFERROR(+VLOOKUP($G744,'šifarnik Pg-Pa'!$O$6:$Q$22,3,FALSE),"")</f>
        <v/>
      </c>
      <c r="J744" s="252"/>
      <c r="K744" s="79" t="str">
        <f>IFERROR(+VLOOKUP(J744,'šifarnik Pg-Pa'!O$28:P$150,2,FALSE),"")</f>
        <v/>
      </c>
      <c r="L744" s="256"/>
      <c r="M744" s="257"/>
      <c r="N744" s="284"/>
      <c r="O744" s="297"/>
      <c r="P744" s="255"/>
      <c r="Q744" s="255"/>
      <c r="R744" s="74"/>
      <c r="S744" s="74"/>
      <c r="T744" s="74"/>
      <c r="U744" s="74"/>
      <c r="V744" s="193"/>
      <c r="W744" s="193">
        <f t="shared" si="22"/>
        <v>0</v>
      </c>
    </row>
    <row r="745" spans="1:23">
      <c r="A745">
        <f t="shared" si="23"/>
        <v>0</v>
      </c>
      <c r="B745" s="250"/>
      <c r="C745" s="269"/>
      <c r="D745" s="250"/>
      <c r="E745" s="269"/>
      <c r="F745" s="252"/>
      <c r="G745" s="252"/>
      <c r="H745" s="142" t="str">
        <f>IFERROR(+VLOOKUP(G745,'šifarnik Pg-Pa'!O$6:Q$22,2,FALSE),"")</f>
        <v/>
      </c>
      <c r="I745" s="137" t="str">
        <f>IFERROR(+VLOOKUP($G745,'šifarnik Pg-Pa'!$O$6:$Q$22,3,FALSE),"")</f>
        <v/>
      </c>
      <c r="J745" s="252"/>
      <c r="K745" s="79" t="str">
        <f>IFERROR(+VLOOKUP(J745,'šifarnik Pg-Pa'!O$28:P$150,2,FALSE),"")</f>
        <v/>
      </c>
      <c r="L745" s="256"/>
      <c r="M745" s="257"/>
      <c r="N745" s="284"/>
      <c r="O745" s="297"/>
      <c r="P745" s="255"/>
      <c r="Q745" s="255"/>
      <c r="R745" s="74"/>
      <c r="S745" s="74"/>
      <c r="T745" s="74"/>
      <c r="U745" s="74"/>
      <c r="V745" s="193"/>
      <c r="W745" s="193">
        <f t="shared" si="22"/>
        <v>0</v>
      </c>
    </row>
    <row r="746" spans="1:23">
      <c r="A746">
        <f t="shared" si="23"/>
        <v>0</v>
      </c>
      <c r="B746" s="250"/>
      <c r="C746" s="269"/>
      <c r="D746" s="250"/>
      <c r="E746" s="269"/>
      <c r="F746" s="252"/>
      <c r="G746" s="252"/>
      <c r="H746" s="142" t="str">
        <f>IFERROR(+VLOOKUP(G746,'šifarnik Pg-Pa'!O$6:Q$22,2,FALSE),"")</f>
        <v/>
      </c>
      <c r="I746" s="137" t="str">
        <f>IFERROR(+VLOOKUP($G746,'šifarnik Pg-Pa'!$O$6:$Q$22,3,FALSE),"")</f>
        <v/>
      </c>
      <c r="J746" s="252"/>
      <c r="K746" s="79" t="str">
        <f>IFERROR(+VLOOKUP(J746,'šifarnik Pg-Pa'!O$28:P$150,2,FALSE),"")</f>
        <v/>
      </c>
      <c r="L746" s="256"/>
      <c r="M746" s="257"/>
      <c r="N746" s="284"/>
      <c r="O746" s="297"/>
      <c r="P746" s="255"/>
      <c r="Q746" s="255"/>
      <c r="R746" s="74"/>
      <c r="S746" s="74"/>
      <c r="T746" s="74"/>
      <c r="U746" s="74"/>
      <c r="V746" s="193"/>
      <c r="W746" s="193">
        <f t="shared" si="22"/>
        <v>0</v>
      </c>
    </row>
    <row r="747" spans="1:23">
      <c r="A747">
        <f t="shared" si="23"/>
        <v>0</v>
      </c>
      <c r="B747" s="250"/>
      <c r="C747" s="269"/>
      <c r="D747" s="250"/>
      <c r="E747" s="269"/>
      <c r="F747" s="252"/>
      <c r="G747" s="252"/>
      <c r="H747" s="142" t="str">
        <f>IFERROR(+VLOOKUP(G747,'šifarnik Pg-Pa'!O$6:Q$22,2,FALSE),"")</f>
        <v/>
      </c>
      <c r="I747" s="137" t="str">
        <f>IFERROR(+VLOOKUP($G747,'šifarnik Pg-Pa'!$O$6:$Q$22,3,FALSE),"")</f>
        <v/>
      </c>
      <c r="J747" s="252"/>
      <c r="K747" s="79" t="str">
        <f>IFERROR(+VLOOKUP(J747,'šifarnik Pg-Pa'!O$28:P$150,2,FALSE),"")</f>
        <v/>
      </c>
      <c r="L747" s="256"/>
      <c r="M747" s="257"/>
      <c r="N747" s="284"/>
      <c r="O747" s="297"/>
      <c r="P747" s="255"/>
      <c r="Q747" s="255"/>
      <c r="R747" s="74"/>
      <c r="S747" s="74"/>
      <c r="T747" s="74"/>
      <c r="U747" s="74"/>
      <c r="V747" s="193"/>
      <c r="W747" s="193">
        <f t="shared" si="22"/>
        <v>0</v>
      </c>
    </row>
    <row r="748" spans="1:23">
      <c r="A748">
        <f t="shared" si="23"/>
        <v>0</v>
      </c>
      <c r="B748" s="250"/>
      <c r="C748" s="269"/>
      <c r="D748" s="250"/>
      <c r="E748" s="269"/>
      <c r="F748" s="252"/>
      <c r="G748" s="252"/>
      <c r="H748" s="142" t="str">
        <f>IFERROR(+VLOOKUP(G748,'šifarnik Pg-Pa'!O$6:Q$22,2,FALSE),"")</f>
        <v/>
      </c>
      <c r="I748" s="137" t="str">
        <f>IFERROR(+VLOOKUP($G748,'šifarnik Pg-Pa'!$O$6:$Q$22,3,FALSE),"")</f>
        <v/>
      </c>
      <c r="J748" s="252"/>
      <c r="K748" s="79" t="str">
        <f>IFERROR(+VLOOKUP(J748,'šifarnik Pg-Pa'!O$28:P$150,2,FALSE),"")</f>
        <v/>
      </c>
      <c r="L748" s="256"/>
      <c r="M748" s="257"/>
      <c r="N748" s="284"/>
      <c r="O748" s="297"/>
      <c r="P748" s="255"/>
      <c r="Q748" s="255"/>
      <c r="R748" s="74"/>
      <c r="S748" s="74"/>
      <c r="T748" s="74"/>
      <c r="U748" s="74"/>
      <c r="V748" s="193"/>
      <c r="W748" s="193">
        <f t="shared" si="22"/>
        <v>0</v>
      </c>
    </row>
    <row r="749" spans="1:23">
      <c r="A749">
        <f t="shared" si="23"/>
        <v>0</v>
      </c>
      <c r="B749" s="250"/>
      <c r="C749" s="269"/>
      <c r="D749" s="250"/>
      <c r="E749" s="269"/>
      <c r="F749" s="252"/>
      <c r="G749" s="252"/>
      <c r="H749" s="142" t="str">
        <f>IFERROR(+VLOOKUP(G749,'šifarnik Pg-Pa'!O$6:Q$22,2,FALSE),"")</f>
        <v/>
      </c>
      <c r="I749" s="137" t="str">
        <f>IFERROR(+VLOOKUP($G749,'šifarnik Pg-Pa'!$O$6:$Q$22,3,FALSE),"")</f>
        <v/>
      </c>
      <c r="J749" s="252"/>
      <c r="K749" s="79" t="str">
        <f>IFERROR(+VLOOKUP(J749,'šifarnik Pg-Pa'!O$28:P$150,2,FALSE),"")</f>
        <v/>
      </c>
      <c r="L749" s="256"/>
      <c r="M749" s="257"/>
      <c r="N749" s="284"/>
      <c r="O749" s="297"/>
      <c r="P749" s="255"/>
      <c r="Q749" s="255"/>
      <c r="R749" s="74"/>
      <c r="S749" s="74"/>
      <c r="T749" s="74"/>
      <c r="U749" s="74"/>
      <c r="V749" s="193"/>
      <c r="W749" s="193">
        <f t="shared" si="22"/>
        <v>0</v>
      </c>
    </row>
    <row r="750" spans="1:23">
      <c r="A750">
        <f t="shared" si="23"/>
        <v>0</v>
      </c>
      <c r="B750" s="250"/>
      <c r="C750" s="269"/>
      <c r="D750" s="250"/>
      <c r="E750" s="269"/>
      <c r="F750" s="252"/>
      <c r="G750" s="252"/>
      <c r="H750" s="142" t="str">
        <f>IFERROR(+VLOOKUP(G750,'šifarnik Pg-Pa'!O$6:Q$22,2,FALSE),"")</f>
        <v/>
      </c>
      <c r="I750" s="137" t="str">
        <f>IFERROR(+VLOOKUP($G750,'šifarnik Pg-Pa'!$O$6:$Q$22,3,FALSE),"")</f>
        <v/>
      </c>
      <c r="J750" s="252"/>
      <c r="K750" s="79" t="str">
        <f>IFERROR(+VLOOKUP(J750,'šifarnik Pg-Pa'!O$28:P$150,2,FALSE),"")</f>
        <v/>
      </c>
      <c r="L750" s="256"/>
      <c r="M750" s="257"/>
      <c r="N750" s="284"/>
      <c r="O750" s="297"/>
      <c r="P750" s="255"/>
      <c r="Q750" s="255"/>
      <c r="R750" s="74"/>
      <c r="S750" s="74"/>
      <c r="T750" s="74"/>
      <c r="U750" s="74"/>
      <c r="V750" s="193"/>
      <c r="W750" s="193">
        <f t="shared" si="22"/>
        <v>0</v>
      </c>
    </row>
    <row r="751" spans="1:23">
      <c r="A751">
        <f t="shared" si="23"/>
        <v>0</v>
      </c>
      <c r="B751" s="250"/>
      <c r="C751" s="269"/>
      <c r="D751" s="250"/>
      <c r="E751" s="269"/>
      <c r="F751" s="252"/>
      <c r="G751" s="252"/>
      <c r="H751" s="142" t="str">
        <f>IFERROR(+VLOOKUP(G751,'šifarnik Pg-Pa'!O$6:Q$22,2,FALSE),"")</f>
        <v/>
      </c>
      <c r="I751" s="137" t="str">
        <f>IFERROR(+VLOOKUP($G751,'šifarnik Pg-Pa'!$O$6:$Q$22,3,FALSE),"")</f>
        <v/>
      </c>
      <c r="J751" s="252"/>
      <c r="K751" s="79" t="str">
        <f>IFERROR(+VLOOKUP(J751,'šifarnik Pg-Pa'!O$28:P$150,2,FALSE),"")</f>
        <v/>
      </c>
      <c r="L751" s="256"/>
      <c r="M751" s="257"/>
      <c r="N751" s="284"/>
      <c r="O751" s="297"/>
      <c r="P751" s="255"/>
      <c r="Q751" s="255"/>
      <c r="R751" s="74"/>
      <c r="S751" s="74"/>
      <c r="T751" s="74"/>
      <c r="U751" s="74"/>
      <c r="V751" s="193"/>
      <c r="W751" s="193">
        <f t="shared" si="22"/>
        <v>0</v>
      </c>
    </row>
    <row r="752" spans="1:23">
      <c r="A752">
        <f t="shared" si="23"/>
        <v>0</v>
      </c>
      <c r="B752" s="250"/>
      <c r="C752" s="269"/>
      <c r="D752" s="250"/>
      <c r="E752" s="269"/>
      <c r="F752" s="252"/>
      <c r="G752" s="252"/>
      <c r="H752" s="142" t="str">
        <f>IFERROR(+VLOOKUP(G752,'šifarnik Pg-Pa'!O$6:Q$22,2,FALSE),"")</f>
        <v/>
      </c>
      <c r="I752" s="137" t="str">
        <f>IFERROR(+VLOOKUP($G752,'šifarnik Pg-Pa'!$O$6:$Q$22,3,FALSE),"")</f>
        <v/>
      </c>
      <c r="J752" s="252"/>
      <c r="K752" s="79" t="str">
        <f>IFERROR(+VLOOKUP(J752,'šifarnik Pg-Pa'!O$28:P$150,2,FALSE),"")</f>
        <v/>
      </c>
      <c r="L752" s="256"/>
      <c r="M752" s="257"/>
      <c r="N752" s="284"/>
      <c r="O752" s="297"/>
      <c r="P752" s="255"/>
      <c r="Q752" s="255"/>
      <c r="R752" s="74"/>
      <c r="S752" s="74"/>
      <c r="T752" s="74"/>
      <c r="U752" s="74"/>
      <c r="V752" s="193"/>
      <c r="W752" s="193">
        <f t="shared" si="22"/>
        <v>0</v>
      </c>
    </row>
    <row r="753" spans="1:23">
      <c r="A753">
        <f t="shared" si="23"/>
        <v>0</v>
      </c>
      <c r="B753" s="250"/>
      <c r="C753" s="269"/>
      <c r="D753" s="250"/>
      <c r="E753" s="269"/>
      <c r="F753" s="252"/>
      <c r="G753" s="252"/>
      <c r="H753" s="142" t="str">
        <f>IFERROR(+VLOOKUP(G753,'šifarnik Pg-Pa'!O$6:Q$22,2,FALSE),"")</f>
        <v/>
      </c>
      <c r="I753" s="137" t="str">
        <f>IFERROR(+VLOOKUP($G753,'šifarnik Pg-Pa'!$O$6:$Q$22,3,FALSE),"")</f>
        <v/>
      </c>
      <c r="J753" s="252"/>
      <c r="K753" s="79" t="str">
        <f>IFERROR(+VLOOKUP(J753,'šifarnik Pg-Pa'!O$28:P$150,2,FALSE),"")</f>
        <v/>
      </c>
      <c r="L753" s="256"/>
      <c r="M753" s="257"/>
      <c r="N753" s="284"/>
      <c r="O753" s="297"/>
      <c r="P753" s="255"/>
      <c r="Q753" s="255"/>
      <c r="R753" s="74"/>
      <c r="S753" s="74"/>
      <c r="T753" s="74"/>
      <c r="U753" s="74"/>
      <c r="V753" s="193"/>
      <c r="W753" s="193">
        <f t="shared" si="22"/>
        <v>0</v>
      </c>
    </row>
    <row r="754" spans="1:23">
      <c r="A754">
        <f t="shared" si="23"/>
        <v>0</v>
      </c>
      <c r="B754" s="250"/>
      <c r="C754" s="269"/>
      <c r="D754" s="250"/>
      <c r="E754" s="269"/>
      <c r="F754" s="252"/>
      <c r="G754" s="252"/>
      <c r="H754" s="142" t="str">
        <f>IFERROR(+VLOOKUP(G754,'šifarnik Pg-Pa'!O$6:Q$22,2,FALSE),"")</f>
        <v/>
      </c>
      <c r="I754" s="137" t="str">
        <f>IFERROR(+VLOOKUP($G754,'šifarnik Pg-Pa'!$O$6:$Q$22,3,FALSE),"")</f>
        <v/>
      </c>
      <c r="J754" s="252"/>
      <c r="K754" s="79" t="str">
        <f>IFERROR(+VLOOKUP(J754,'šifarnik Pg-Pa'!O$28:P$150,2,FALSE),"")</f>
        <v/>
      </c>
      <c r="L754" s="256"/>
      <c r="M754" s="257"/>
      <c r="N754" s="284"/>
      <c r="O754" s="297"/>
      <c r="P754" s="255"/>
      <c r="Q754" s="255"/>
      <c r="R754" s="74"/>
      <c r="S754" s="74"/>
      <c r="T754" s="74"/>
      <c r="U754" s="74"/>
      <c r="V754" s="193"/>
      <c r="W754" s="193">
        <f t="shared" si="22"/>
        <v>0</v>
      </c>
    </row>
    <row r="755" spans="1:23">
      <c r="A755">
        <f t="shared" si="23"/>
        <v>0</v>
      </c>
      <c r="B755" s="250"/>
      <c r="C755" s="269"/>
      <c r="D755" s="250"/>
      <c r="E755" s="269"/>
      <c r="F755" s="252"/>
      <c r="G755" s="252"/>
      <c r="H755" s="142" t="str">
        <f>IFERROR(+VLOOKUP(G755,'šifarnik Pg-Pa'!O$6:Q$22,2,FALSE),"")</f>
        <v/>
      </c>
      <c r="I755" s="137" t="str">
        <f>IFERROR(+VLOOKUP($G755,'šifarnik Pg-Pa'!$O$6:$Q$22,3,FALSE),"")</f>
        <v/>
      </c>
      <c r="J755" s="252"/>
      <c r="K755" s="79" t="str">
        <f>IFERROR(+VLOOKUP(J755,'šifarnik Pg-Pa'!O$28:P$150,2,FALSE),"")</f>
        <v/>
      </c>
      <c r="L755" s="256"/>
      <c r="M755" s="257"/>
      <c r="N755" s="284"/>
      <c r="O755" s="297"/>
      <c r="P755" s="255"/>
      <c r="Q755" s="255"/>
      <c r="R755" s="74"/>
      <c r="S755" s="74"/>
      <c r="T755" s="74"/>
      <c r="U755" s="74"/>
      <c r="V755" s="193"/>
      <c r="W755" s="193">
        <f t="shared" si="22"/>
        <v>0</v>
      </c>
    </row>
    <row r="756" spans="1:23">
      <c r="A756">
        <f t="shared" si="23"/>
        <v>0</v>
      </c>
      <c r="B756" s="250"/>
      <c r="C756" s="269"/>
      <c r="D756" s="250"/>
      <c r="E756" s="269"/>
      <c r="F756" s="252"/>
      <c r="G756" s="252"/>
      <c r="H756" s="142" t="str">
        <f>IFERROR(+VLOOKUP(G756,'šifarnik Pg-Pa'!O$6:Q$22,2,FALSE),"")</f>
        <v/>
      </c>
      <c r="I756" s="137" t="str">
        <f>IFERROR(+VLOOKUP($G756,'šifarnik Pg-Pa'!$O$6:$Q$22,3,FALSE),"")</f>
        <v/>
      </c>
      <c r="J756" s="252"/>
      <c r="K756" s="79" t="str">
        <f>IFERROR(+VLOOKUP(J756,'šifarnik Pg-Pa'!O$28:P$150,2,FALSE),"")</f>
        <v/>
      </c>
      <c r="L756" s="256"/>
      <c r="M756" s="257"/>
      <c r="N756" s="284"/>
      <c r="O756" s="297"/>
      <c r="P756" s="255"/>
      <c r="Q756" s="255"/>
      <c r="R756" s="74"/>
      <c r="S756" s="74"/>
      <c r="T756" s="74"/>
      <c r="U756" s="74"/>
      <c r="V756" s="193"/>
      <c r="W756" s="193">
        <f t="shared" si="22"/>
        <v>0</v>
      </c>
    </row>
    <row r="757" spans="1:23">
      <c r="A757">
        <f t="shared" si="23"/>
        <v>0</v>
      </c>
      <c r="B757" s="250"/>
      <c r="C757" s="269"/>
      <c r="D757" s="250"/>
      <c r="E757" s="269"/>
      <c r="F757" s="252"/>
      <c r="G757" s="252"/>
      <c r="H757" s="142" t="str">
        <f>IFERROR(+VLOOKUP(G757,'šifarnik Pg-Pa'!O$6:Q$22,2,FALSE),"")</f>
        <v/>
      </c>
      <c r="I757" s="137" t="str">
        <f>IFERROR(+VLOOKUP($G757,'šifarnik Pg-Pa'!$O$6:$Q$22,3,FALSE),"")</f>
        <v/>
      </c>
      <c r="J757" s="252"/>
      <c r="K757" s="79" t="str">
        <f>IFERROR(+VLOOKUP(J757,'šifarnik Pg-Pa'!O$28:P$150,2,FALSE),"")</f>
        <v/>
      </c>
      <c r="L757" s="256"/>
      <c r="M757" s="257"/>
      <c r="N757" s="284"/>
      <c r="O757" s="297"/>
      <c r="P757" s="255"/>
      <c r="Q757" s="255"/>
      <c r="R757" s="74"/>
      <c r="S757" s="74"/>
      <c r="T757" s="74"/>
      <c r="U757" s="74"/>
      <c r="V757" s="193"/>
      <c r="W757" s="193">
        <f t="shared" si="22"/>
        <v>0</v>
      </c>
    </row>
    <row r="758" spans="1:23">
      <c r="A758">
        <f t="shared" si="23"/>
        <v>0</v>
      </c>
      <c r="B758" s="250"/>
      <c r="C758" s="269"/>
      <c r="D758" s="250"/>
      <c r="E758" s="269"/>
      <c r="F758" s="252"/>
      <c r="G758" s="252"/>
      <c r="H758" s="142" t="str">
        <f>IFERROR(+VLOOKUP(G758,'šifarnik Pg-Pa'!O$6:Q$22,2,FALSE),"")</f>
        <v/>
      </c>
      <c r="I758" s="137" t="str">
        <f>IFERROR(+VLOOKUP($G758,'šifarnik Pg-Pa'!$O$6:$Q$22,3,FALSE),"")</f>
        <v/>
      </c>
      <c r="J758" s="252"/>
      <c r="K758" s="79" t="str">
        <f>IFERROR(+VLOOKUP(J758,'šifarnik Pg-Pa'!O$28:P$150,2,FALSE),"")</f>
        <v/>
      </c>
      <c r="L758" s="256"/>
      <c r="M758" s="257"/>
      <c r="N758" s="284"/>
      <c r="O758" s="297"/>
      <c r="P758" s="255"/>
      <c r="Q758" s="255"/>
      <c r="R758" s="74"/>
      <c r="S758" s="74"/>
      <c r="T758" s="74"/>
      <c r="U758" s="74"/>
      <c r="V758" s="193"/>
      <c r="W758" s="193">
        <f t="shared" si="22"/>
        <v>0</v>
      </c>
    </row>
    <row r="759" spans="1:23">
      <c r="A759">
        <f t="shared" si="23"/>
        <v>0</v>
      </c>
      <c r="B759" s="250"/>
      <c r="C759" s="269"/>
      <c r="D759" s="250"/>
      <c r="E759" s="269"/>
      <c r="F759" s="252"/>
      <c r="G759" s="252"/>
      <c r="H759" s="142" t="str">
        <f>IFERROR(+VLOOKUP(G759,'šifarnik Pg-Pa'!O$6:Q$22,2,FALSE),"")</f>
        <v/>
      </c>
      <c r="I759" s="137" t="str">
        <f>IFERROR(+VLOOKUP($G759,'šifarnik Pg-Pa'!$O$6:$Q$22,3,FALSE),"")</f>
        <v/>
      </c>
      <c r="J759" s="252"/>
      <c r="K759" s="79" t="str">
        <f>IFERROR(+VLOOKUP(J759,'šifarnik Pg-Pa'!O$28:P$150,2,FALSE),"")</f>
        <v/>
      </c>
      <c r="L759" s="256"/>
      <c r="M759" s="257"/>
      <c r="N759" s="284"/>
      <c r="O759" s="297"/>
      <c r="P759" s="255"/>
      <c r="Q759" s="255"/>
      <c r="R759" s="74"/>
      <c r="S759" s="74"/>
      <c r="T759" s="74"/>
      <c r="U759" s="74"/>
      <c r="V759" s="193"/>
      <c r="W759" s="193">
        <f t="shared" si="22"/>
        <v>0</v>
      </c>
    </row>
    <row r="760" spans="1:23">
      <c r="A760">
        <f t="shared" si="23"/>
        <v>0</v>
      </c>
      <c r="B760" s="250"/>
      <c r="C760" s="269"/>
      <c r="D760" s="250"/>
      <c r="E760" s="269"/>
      <c r="F760" s="252"/>
      <c r="G760" s="252"/>
      <c r="H760" s="142" t="str">
        <f>IFERROR(+VLOOKUP(G760,'šifarnik Pg-Pa'!O$6:Q$22,2,FALSE),"")</f>
        <v/>
      </c>
      <c r="I760" s="137" t="str">
        <f>IFERROR(+VLOOKUP($G760,'šifarnik Pg-Pa'!$O$6:$Q$22,3,FALSE),"")</f>
        <v/>
      </c>
      <c r="J760" s="252"/>
      <c r="K760" s="79" t="str">
        <f>IFERROR(+VLOOKUP(J760,'šifarnik Pg-Pa'!O$28:P$150,2,FALSE),"")</f>
        <v/>
      </c>
      <c r="L760" s="256"/>
      <c r="M760" s="257"/>
      <c r="N760" s="284"/>
      <c r="O760" s="297"/>
      <c r="P760" s="255"/>
      <c r="Q760" s="255"/>
      <c r="R760" s="74"/>
      <c r="S760" s="74"/>
      <c r="T760" s="74"/>
      <c r="U760" s="74"/>
      <c r="V760" s="193"/>
      <c r="W760" s="193">
        <f t="shared" si="22"/>
        <v>0</v>
      </c>
    </row>
    <row r="761" spans="1:23">
      <c r="A761">
        <f t="shared" si="23"/>
        <v>0</v>
      </c>
      <c r="B761" s="250"/>
      <c r="C761" s="269"/>
      <c r="D761" s="250"/>
      <c r="E761" s="269"/>
      <c r="F761" s="252"/>
      <c r="G761" s="252"/>
      <c r="H761" s="142" t="str">
        <f>IFERROR(+VLOOKUP(G761,'šifarnik Pg-Pa'!O$6:Q$22,2,FALSE),"")</f>
        <v/>
      </c>
      <c r="I761" s="137" t="str">
        <f>IFERROR(+VLOOKUP($G761,'šifarnik Pg-Pa'!$O$6:$Q$22,3,FALSE),"")</f>
        <v/>
      </c>
      <c r="J761" s="252"/>
      <c r="K761" s="79" t="str">
        <f>IFERROR(+VLOOKUP(J761,'šifarnik Pg-Pa'!O$28:P$150,2,FALSE),"")</f>
        <v/>
      </c>
      <c r="L761" s="256"/>
      <c r="M761" s="257"/>
      <c r="N761" s="284"/>
      <c r="O761" s="297"/>
      <c r="P761" s="255"/>
      <c r="Q761" s="255"/>
      <c r="R761" s="74"/>
      <c r="S761" s="74"/>
      <c r="T761" s="74"/>
      <c r="U761" s="74"/>
      <c r="V761" s="193"/>
      <c r="W761" s="193">
        <f t="shared" si="22"/>
        <v>0</v>
      </c>
    </row>
    <row r="762" spans="1:23">
      <c r="A762">
        <f t="shared" si="23"/>
        <v>0</v>
      </c>
      <c r="B762" s="250"/>
      <c r="C762" s="269"/>
      <c r="D762" s="250"/>
      <c r="E762" s="269"/>
      <c r="F762" s="252"/>
      <c r="G762" s="252"/>
      <c r="H762" s="142" t="str">
        <f>IFERROR(+VLOOKUP(G762,'šifarnik Pg-Pa'!O$6:Q$22,2,FALSE),"")</f>
        <v/>
      </c>
      <c r="I762" s="137" t="str">
        <f>IFERROR(+VLOOKUP($G762,'šifarnik Pg-Pa'!$O$6:$Q$22,3,FALSE),"")</f>
        <v/>
      </c>
      <c r="J762" s="252"/>
      <c r="K762" s="79" t="str">
        <f>IFERROR(+VLOOKUP(J762,'šifarnik Pg-Pa'!O$28:P$150,2,FALSE),"")</f>
        <v/>
      </c>
      <c r="L762" s="256"/>
      <c r="M762" s="257"/>
      <c r="N762" s="284"/>
      <c r="O762" s="297"/>
      <c r="P762" s="255"/>
      <c r="Q762" s="255"/>
      <c r="R762" s="74"/>
      <c r="S762" s="74"/>
      <c r="T762" s="74"/>
      <c r="U762" s="74"/>
      <c r="V762" s="193"/>
      <c r="W762" s="193">
        <f t="shared" si="22"/>
        <v>0</v>
      </c>
    </row>
    <row r="763" spans="1:23">
      <c r="A763">
        <f t="shared" si="23"/>
        <v>0</v>
      </c>
      <c r="B763" s="250"/>
      <c r="C763" s="269"/>
      <c r="D763" s="250"/>
      <c r="E763" s="269"/>
      <c r="F763" s="252"/>
      <c r="G763" s="252"/>
      <c r="H763" s="142" t="str">
        <f>IFERROR(+VLOOKUP(G763,'šifarnik Pg-Pa'!O$6:Q$22,2,FALSE),"")</f>
        <v/>
      </c>
      <c r="I763" s="137" t="str">
        <f>IFERROR(+VLOOKUP($G763,'šifarnik Pg-Pa'!$O$6:$Q$22,3,FALSE),"")</f>
        <v/>
      </c>
      <c r="J763" s="252"/>
      <c r="K763" s="79" t="str">
        <f>IFERROR(+VLOOKUP(J763,'šifarnik Pg-Pa'!O$28:P$150,2,FALSE),"")</f>
        <v/>
      </c>
      <c r="L763" s="256"/>
      <c r="M763" s="257"/>
      <c r="N763" s="284"/>
      <c r="O763" s="297"/>
      <c r="P763" s="255"/>
      <c r="Q763" s="255"/>
      <c r="R763" s="74"/>
      <c r="S763" s="74"/>
      <c r="T763" s="74"/>
      <c r="U763" s="74"/>
      <c r="V763" s="193"/>
      <c r="W763" s="193">
        <f t="shared" si="22"/>
        <v>0</v>
      </c>
    </row>
    <row r="764" spans="1:23">
      <c r="A764">
        <f t="shared" si="23"/>
        <v>0</v>
      </c>
      <c r="B764" s="250"/>
      <c r="C764" s="269"/>
      <c r="D764" s="250"/>
      <c r="E764" s="269"/>
      <c r="F764" s="252"/>
      <c r="G764" s="252"/>
      <c r="H764" s="142" t="str">
        <f>IFERROR(+VLOOKUP(G764,'šifarnik Pg-Pa'!O$6:Q$22,2,FALSE),"")</f>
        <v/>
      </c>
      <c r="I764" s="137" t="str">
        <f>IFERROR(+VLOOKUP($G764,'šifarnik Pg-Pa'!$O$6:$Q$22,3,FALSE),"")</f>
        <v/>
      </c>
      <c r="J764" s="252"/>
      <c r="K764" s="79" t="str">
        <f>IFERROR(+VLOOKUP(J764,'šifarnik Pg-Pa'!O$28:P$150,2,FALSE),"")</f>
        <v/>
      </c>
      <c r="L764" s="256"/>
      <c r="M764" s="257"/>
      <c r="N764" s="284"/>
      <c r="O764" s="297"/>
      <c r="P764" s="255"/>
      <c r="Q764" s="255"/>
      <c r="R764" s="74"/>
      <c r="S764" s="74"/>
      <c r="T764" s="74"/>
      <c r="U764" s="74"/>
      <c r="V764" s="193"/>
      <c r="W764" s="193">
        <f t="shared" si="22"/>
        <v>0</v>
      </c>
    </row>
    <row r="765" spans="1:23">
      <c r="A765">
        <f t="shared" si="23"/>
        <v>0</v>
      </c>
      <c r="B765" s="250"/>
      <c r="C765" s="269"/>
      <c r="D765" s="250"/>
      <c r="E765" s="269"/>
      <c r="F765" s="252"/>
      <c r="G765" s="252"/>
      <c r="H765" s="142" t="str">
        <f>IFERROR(+VLOOKUP(G765,'šifarnik Pg-Pa'!O$6:Q$22,2,FALSE),"")</f>
        <v/>
      </c>
      <c r="I765" s="137" t="str">
        <f>IFERROR(+VLOOKUP($G765,'šifarnik Pg-Pa'!$O$6:$Q$22,3,FALSE),"")</f>
        <v/>
      </c>
      <c r="J765" s="252"/>
      <c r="K765" s="79" t="str">
        <f>IFERROR(+VLOOKUP(J765,'šifarnik Pg-Pa'!O$28:P$150,2,FALSE),"")</f>
        <v/>
      </c>
      <c r="L765" s="256"/>
      <c r="M765" s="257"/>
      <c r="N765" s="284"/>
      <c r="O765" s="297"/>
      <c r="P765" s="255"/>
      <c r="Q765" s="255"/>
      <c r="R765" s="74"/>
      <c r="S765" s="74"/>
      <c r="T765" s="74"/>
      <c r="U765" s="74"/>
      <c r="V765" s="193"/>
      <c r="W765" s="193">
        <f t="shared" si="22"/>
        <v>0</v>
      </c>
    </row>
    <row r="766" spans="1:23">
      <c r="A766">
        <f t="shared" si="23"/>
        <v>0</v>
      </c>
      <c r="B766" s="250"/>
      <c r="C766" s="269"/>
      <c r="D766" s="250"/>
      <c r="E766" s="269"/>
      <c r="F766" s="252"/>
      <c r="G766" s="252"/>
      <c r="H766" s="142" t="str">
        <f>IFERROR(+VLOOKUP(G766,'šifarnik Pg-Pa'!O$6:Q$22,2,FALSE),"")</f>
        <v/>
      </c>
      <c r="I766" s="137" t="str">
        <f>IFERROR(+VLOOKUP($G766,'šifarnik Pg-Pa'!$O$6:$Q$22,3,FALSE),"")</f>
        <v/>
      </c>
      <c r="J766" s="252"/>
      <c r="K766" s="79" t="str">
        <f>IFERROR(+VLOOKUP(J766,'šifarnik Pg-Pa'!O$28:P$150,2,FALSE),"")</f>
        <v/>
      </c>
      <c r="L766" s="256"/>
      <c r="M766" s="257"/>
      <c r="N766" s="284"/>
      <c r="O766" s="297"/>
      <c r="P766" s="255"/>
      <c r="Q766" s="255"/>
      <c r="R766" s="74"/>
      <c r="S766" s="74"/>
      <c r="T766" s="74"/>
      <c r="U766" s="74"/>
      <c r="V766" s="193"/>
      <c r="W766" s="193">
        <f t="shared" si="22"/>
        <v>0</v>
      </c>
    </row>
    <row r="767" spans="1:23">
      <c r="A767">
        <f t="shared" si="23"/>
        <v>0</v>
      </c>
      <c r="B767" s="250"/>
      <c r="C767" s="269"/>
      <c r="D767" s="250"/>
      <c r="E767" s="269"/>
      <c r="F767" s="252"/>
      <c r="G767" s="252"/>
      <c r="H767" s="142" t="str">
        <f>IFERROR(+VLOOKUP(G767,'šifarnik Pg-Pa'!O$6:Q$22,2,FALSE),"")</f>
        <v/>
      </c>
      <c r="I767" s="137" t="str">
        <f>IFERROR(+VLOOKUP($G767,'šifarnik Pg-Pa'!$O$6:$Q$22,3,FALSE),"")</f>
        <v/>
      </c>
      <c r="J767" s="252"/>
      <c r="K767" s="79" t="str">
        <f>IFERROR(+VLOOKUP(J767,'šifarnik Pg-Pa'!O$28:P$150,2,FALSE),"")</f>
        <v/>
      </c>
      <c r="L767" s="256"/>
      <c r="M767" s="257"/>
      <c r="N767" s="284"/>
      <c r="O767" s="297"/>
      <c r="P767" s="255"/>
      <c r="Q767" s="255"/>
      <c r="R767" s="74"/>
      <c r="S767" s="74"/>
      <c r="T767" s="74"/>
      <c r="U767" s="74"/>
      <c r="V767" s="193"/>
      <c r="W767" s="193">
        <f t="shared" si="22"/>
        <v>0</v>
      </c>
    </row>
    <row r="768" spans="1:23">
      <c r="A768">
        <f t="shared" si="23"/>
        <v>0</v>
      </c>
      <c r="B768" s="250"/>
      <c r="C768" s="269"/>
      <c r="D768" s="250"/>
      <c r="E768" s="269"/>
      <c r="F768" s="252"/>
      <c r="G768" s="252"/>
      <c r="H768" s="142" t="str">
        <f>IFERROR(+VLOOKUP(G768,'šifarnik Pg-Pa'!O$6:Q$22,2,FALSE),"")</f>
        <v/>
      </c>
      <c r="I768" s="137" t="str">
        <f>IFERROR(+VLOOKUP($G768,'šifarnik Pg-Pa'!$O$6:$Q$22,3,FALSE),"")</f>
        <v/>
      </c>
      <c r="J768" s="252"/>
      <c r="K768" s="79" t="str">
        <f>IFERROR(+VLOOKUP(J768,'šifarnik Pg-Pa'!O$28:P$150,2,FALSE),"")</f>
        <v/>
      </c>
      <c r="L768" s="256"/>
      <c r="M768" s="257"/>
      <c r="N768" s="284"/>
      <c r="O768" s="297"/>
      <c r="P768" s="255"/>
      <c r="Q768" s="255"/>
      <c r="R768" s="74"/>
      <c r="S768" s="74"/>
      <c r="T768" s="74"/>
      <c r="U768" s="74"/>
      <c r="V768" s="193"/>
      <c r="W768" s="193">
        <f t="shared" si="22"/>
        <v>0</v>
      </c>
    </row>
    <row r="769" spans="1:23">
      <c r="A769">
        <f t="shared" si="23"/>
        <v>0</v>
      </c>
      <c r="B769" s="250"/>
      <c r="C769" s="269"/>
      <c r="D769" s="250"/>
      <c r="E769" s="269"/>
      <c r="F769" s="252"/>
      <c r="G769" s="252"/>
      <c r="H769" s="142" t="str">
        <f>IFERROR(+VLOOKUP(G769,'šifarnik Pg-Pa'!O$6:Q$22,2,FALSE),"")</f>
        <v/>
      </c>
      <c r="I769" s="137" t="str">
        <f>IFERROR(+VLOOKUP($G769,'šifarnik Pg-Pa'!$O$6:$Q$22,3,FALSE),"")</f>
        <v/>
      </c>
      <c r="J769" s="252"/>
      <c r="K769" s="79" t="str">
        <f>IFERROR(+VLOOKUP(J769,'šifarnik Pg-Pa'!O$28:P$150,2,FALSE),"")</f>
        <v/>
      </c>
      <c r="L769" s="256"/>
      <c r="M769" s="257"/>
      <c r="N769" s="284"/>
      <c r="O769" s="297"/>
      <c r="P769" s="255"/>
      <c r="Q769" s="255"/>
      <c r="R769" s="74"/>
      <c r="S769" s="74"/>
      <c r="T769" s="74"/>
      <c r="U769" s="74"/>
      <c r="V769" s="193"/>
      <c r="W769" s="193">
        <f t="shared" si="22"/>
        <v>0</v>
      </c>
    </row>
    <row r="770" spans="1:23">
      <c r="A770">
        <f t="shared" si="23"/>
        <v>0</v>
      </c>
      <c r="B770" s="250"/>
      <c r="C770" s="269"/>
      <c r="D770" s="250"/>
      <c r="E770" s="269"/>
      <c r="F770" s="252"/>
      <c r="G770" s="252"/>
      <c r="H770" s="142" t="str">
        <f>IFERROR(+VLOOKUP(G770,'šifarnik Pg-Pa'!O$6:Q$22,2,FALSE),"")</f>
        <v/>
      </c>
      <c r="I770" s="137" t="str">
        <f>IFERROR(+VLOOKUP($G770,'šifarnik Pg-Pa'!$O$6:$Q$22,3,FALSE),"")</f>
        <v/>
      </c>
      <c r="J770" s="252"/>
      <c r="K770" s="79" t="str">
        <f>IFERROR(+VLOOKUP(J770,'šifarnik Pg-Pa'!O$28:P$150,2,FALSE),"")</f>
        <v/>
      </c>
      <c r="L770" s="256"/>
      <c r="M770" s="257"/>
      <c r="N770" s="284"/>
      <c r="O770" s="297"/>
      <c r="P770" s="255"/>
      <c r="Q770" s="255"/>
      <c r="R770" s="74"/>
      <c r="S770" s="74"/>
      <c r="T770" s="74"/>
      <c r="U770" s="74"/>
      <c r="V770" s="193"/>
      <c r="W770" s="193">
        <f t="shared" si="22"/>
        <v>0</v>
      </c>
    </row>
    <row r="771" spans="1:23">
      <c r="A771">
        <f t="shared" si="23"/>
        <v>0</v>
      </c>
      <c r="B771" s="250"/>
      <c r="C771" s="269"/>
      <c r="D771" s="250"/>
      <c r="E771" s="269"/>
      <c r="F771" s="252"/>
      <c r="G771" s="252"/>
      <c r="H771" s="142" t="str">
        <f>IFERROR(+VLOOKUP(G771,'šifarnik Pg-Pa'!O$6:Q$22,2,FALSE),"")</f>
        <v/>
      </c>
      <c r="I771" s="137" t="str">
        <f>IFERROR(+VLOOKUP($G771,'šifarnik Pg-Pa'!$O$6:$Q$22,3,FALSE),"")</f>
        <v/>
      </c>
      <c r="J771" s="252"/>
      <c r="K771" s="79" t="str">
        <f>IFERROR(+VLOOKUP(J771,'šifarnik Pg-Pa'!O$28:P$150,2,FALSE),"")</f>
        <v/>
      </c>
      <c r="L771" s="256"/>
      <c r="M771" s="257"/>
      <c r="N771" s="284"/>
      <c r="O771" s="297"/>
      <c r="P771" s="255"/>
      <c r="Q771" s="255"/>
      <c r="R771" s="74"/>
      <c r="S771" s="74"/>
      <c r="T771" s="74"/>
      <c r="U771" s="74"/>
      <c r="V771" s="193"/>
      <c r="W771" s="193">
        <f t="shared" si="22"/>
        <v>0</v>
      </c>
    </row>
    <row r="772" spans="1:23">
      <c r="A772">
        <f t="shared" si="23"/>
        <v>0</v>
      </c>
      <c r="B772" s="250"/>
      <c r="C772" s="269"/>
      <c r="D772" s="250"/>
      <c r="E772" s="269"/>
      <c r="F772" s="252"/>
      <c r="G772" s="252"/>
      <c r="H772" s="142" t="str">
        <f>IFERROR(+VLOOKUP(G772,'šifarnik Pg-Pa'!O$6:Q$22,2,FALSE),"")</f>
        <v/>
      </c>
      <c r="I772" s="137" t="str">
        <f>IFERROR(+VLOOKUP($G772,'šifarnik Pg-Pa'!$O$6:$Q$22,3,FALSE),"")</f>
        <v/>
      </c>
      <c r="J772" s="252"/>
      <c r="K772" s="79" t="str">
        <f>IFERROR(+VLOOKUP(J772,'šifarnik Pg-Pa'!O$28:P$150,2,FALSE),"")</f>
        <v/>
      </c>
      <c r="L772" s="256"/>
      <c r="M772" s="257"/>
      <c r="N772" s="284"/>
      <c r="O772" s="297"/>
      <c r="P772" s="255"/>
      <c r="Q772" s="255"/>
      <c r="R772" s="74"/>
      <c r="S772" s="74"/>
      <c r="T772" s="74"/>
      <c r="U772" s="74"/>
      <c r="V772" s="193"/>
      <c r="W772" s="193">
        <f t="shared" si="22"/>
        <v>0</v>
      </c>
    </row>
    <row r="773" spans="1:23">
      <c r="A773">
        <f t="shared" si="23"/>
        <v>0</v>
      </c>
      <c r="B773" s="250"/>
      <c r="C773" s="269"/>
      <c r="D773" s="250"/>
      <c r="E773" s="269"/>
      <c r="F773" s="252"/>
      <c r="G773" s="252"/>
      <c r="H773" s="142" t="str">
        <f>IFERROR(+VLOOKUP(G773,'šifarnik Pg-Pa'!O$6:Q$22,2,FALSE),"")</f>
        <v/>
      </c>
      <c r="I773" s="137" t="str">
        <f>IFERROR(+VLOOKUP($G773,'šifarnik Pg-Pa'!$O$6:$Q$22,3,FALSE),"")</f>
        <v/>
      </c>
      <c r="J773" s="252"/>
      <c r="K773" s="79" t="str">
        <f>IFERROR(+VLOOKUP(J773,'šifarnik Pg-Pa'!O$28:P$150,2,FALSE),"")</f>
        <v/>
      </c>
      <c r="L773" s="256"/>
      <c r="M773" s="257"/>
      <c r="N773" s="284"/>
      <c r="O773" s="297"/>
      <c r="P773" s="255"/>
      <c r="Q773" s="255"/>
      <c r="R773" s="74"/>
      <c r="S773" s="74"/>
      <c r="T773" s="74"/>
      <c r="U773" s="74"/>
      <c r="V773" s="193"/>
      <c r="W773" s="193">
        <f t="shared" si="22"/>
        <v>0</v>
      </c>
    </row>
    <row r="774" spans="1:23">
      <c r="A774">
        <f t="shared" si="23"/>
        <v>0</v>
      </c>
      <c r="B774" s="250"/>
      <c r="C774" s="269"/>
      <c r="D774" s="250"/>
      <c r="E774" s="269"/>
      <c r="F774" s="252"/>
      <c r="G774" s="252"/>
      <c r="H774" s="142" t="str">
        <f>IFERROR(+VLOOKUP(G774,'šifarnik Pg-Pa'!O$6:Q$22,2,FALSE),"")</f>
        <v/>
      </c>
      <c r="I774" s="137" t="str">
        <f>IFERROR(+VLOOKUP($G774,'šifarnik Pg-Pa'!$O$6:$Q$22,3,FALSE),"")</f>
        <v/>
      </c>
      <c r="J774" s="252"/>
      <c r="K774" s="79" t="str">
        <f>IFERROR(+VLOOKUP(J774,'šifarnik Pg-Pa'!O$28:P$150,2,FALSE),"")</f>
        <v/>
      </c>
      <c r="L774" s="256"/>
      <c r="M774" s="257"/>
      <c r="N774" s="284"/>
      <c r="O774" s="297"/>
      <c r="P774" s="255"/>
      <c r="Q774" s="255"/>
      <c r="R774" s="74"/>
      <c r="S774" s="74"/>
      <c r="T774" s="74"/>
      <c r="U774" s="74"/>
      <c r="V774" s="193"/>
      <c r="W774" s="193">
        <f t="shared" si="22"/>
        <v>0</v>
      </c>
    </row>
    <row r="775" spans="1:23">
      <c r="A775">
        <f t="shared" si="23"/>
        <v>0</v>
      </c>
      <c r="B775" s="250"/>
      <c r="C775" s="269"/>
      <c r="D775" s="250"/>
      <c r="E775" s="269"/>
      <c r="F775" s="252"/>
      <c r="G775" s="252"/>
      <c r="H775" s="142" t="str">
        <f>IFERROR(+VLOOKUP(G775,'šifarnik Pg-Pa'!O$6:Q$22,2,FALSE),"")</f>
        <v/>
      </c>
      <c r="I775" s="137" t="str">
        <f>IFERROR(+VLOOKUP($G775,'šifarnik Pg-Pa'!$O$6:$Q$22,3,FALSE),"")</f>
        <v/>
      </c>
      <c r="J775" s="252"/>
      <c r="K775" s="79" t="str">
        <f>IFERROR(+VLOOKUP(J775,'šifarnik Pg-Pa'!O$28:P$150,2,FALSE),"")</f>
        <v/>
      </c>
      <c r="L775" s="256"/>
      <c r="M775" s="257"/>
      <c r="N775" s="284"/>
      <c r="O775" s="297"/>
      <c r="P775" s="255"/>
      <c r="Q775" s="255"/>
      <c r="R775" s="74"/>
      <c r="S775" s="74"/>
      <c r="T775" s="74"/>
      <c r="U775" s="74"/>
      <c r="V775" s="193"/>
      <c r="W775" s="193">
        <f t="shared" si="22"/>
        <v>0</v>
      </c>
    </row>
    <row r="776" spans="1:23">
      <c r="A776">
        <f t="shared" si="23"/>
        <v>0</v>
      </c>
      <c r="B776" s="250"/>
      <c r="C776" s="269"/>
      <c r="D776" s="250"/>
      <c r="E776" s="269"/>
      <c r="F776" s="252"/>
      <c r="G776" s="252"/>
      <c r="H776" s="142" t="str">
        <f>IFERROR(+VLOOKUP(G776,'šifarnik Pg-Pa'!O$6:Q$22,2,FALSE),"")</f>
        <v/>
      </c>
      <c r="I776" s="137" t="str">
        <f>IFERROR(+VLOOKUP($G776,'šifarnik Pg-Pa'!$O$6:$Q$22,3,FALSE),"")</f>
        <v/>
      </c>
      <c r="J776" s="252"/>
      <c r="K776" s="79" t="str">
        <f>IFERROR(+VLOOKUP(J776,'šifarnik Pg-Pa'!O$28:P$150,2,FALSE),"")</f>
        <v/>
      </c>
      <c r="L776" s="256"/>
      <c r="M776" s="257"/>
      <c r="N776" s="284"/>
      <c r="O776" s="297"/>
      <c r="P776" s="255"/>
      <c r="Q776" s="255"/>
      <c r="R776" s="74"/>
      <c r="S776" s="74"/>
      <c r="T776" s="74"/>
      <c r="U776" s="74"/>
      <c r="V776" s="193"/>
      <c r="W776" s="193">
        <f t="shared" si="22"/>
        <v>0</v>
      </c>
    </row>
    <row r="777" spans="1:23">
      <c r="A777">
        <f t="shared" si="23"/>
        <v>0</v>
      </c>
      <c r="B777" s="250"/>
      <c r="C777" s="269"/>
      <c r="D777" s="250"/>
      <c r="E777" s="269"/>
      <c r="F777" s="252"/>
      <c r="G777" s="252"/>
      <c r="H777" s="142" t="str">
        <f>IFERROR(+VLOOKUP(G777,'šifarnik Pg-Pa'!O$6:Q$22,2,FALSE),"")</f>
        <v/>
      </c>
      <c r="I777" s="137" t="str">
        <f>IFERROR(+VLOOKUP($G777,'šifarnik Pg-Pa'!$O$6:$Q$22,3,FALSE),"")</f>
        <v/>
      </c>
      <c r="J777" s="252"/>
      <c r="K777" s="79" t="str">
        <f>IFERROR(+VLOOKUP(J777,'šifarnik Pg-Pa'!O$28:P$150,2,FALSE),"")</f>
        <v/>
      </c>
      <c r="L777" s="256"/>
      <c r="M777" s="257"/>
      <c r="N777" s="284"/>
      <c r="O777" s="297"/>
      <c r="P777" s="255"/>
      <c r="Q777" s="255"/>
      <c r="R777" s="74"/>
      <c r="S777" s="74"/>
      <c r="T777" s="74"/>
      <c r="U777" s="74"/>
      <c r="V777" s="193"/>
      <c r="W777" s="193">
        <f t="shared" ref="W777:W840" si="24">+LEN(O777)</f>
        <v>0</v>
      </c>
    </row>
    <row r="778" spans="1:23">
      <c r="A778">
        <f t="shared" ref="A778:A841" si="25">+IF(O778&gt;0,+A777+1,0)</f>
        <v>0</v>
      </c>
      <c r="B778" s="250"/>
      <c r="C778" s="269"/>
      <c r="D778" s="250"/>
      <c r="E778" s="269"/>
      <c r="F778" s="252"/>
      <c r="G778" s="252"/>
      <c r="H778" s="142" t="str">
        <f>IFERROR(+VLOOKUP(G778,'šifarnik Pg-Pa'!O$6:Q$22,2,FALSE),"")</f>
        <v/>
      </c>
      <c r="I778" s="137" t="str">
        <f>IFERROR(+VLOOKUP($G778,'šifarnik Pg-Pa'!$O$6:$Q$22,3,FALSE),"")</f>
        <v/>
      </c>
      <c r="J778" s="252"/>
      <c r="K778" s="79" t="str">
        <f>IFERROR(+VLOOKUP(J778,'šifarnik Pg-Pa'!O$28:P$150,2,FALSE),"")</f>
        <v/>
      </c>
      <c r="L778" s="256"/>
      <c r="M778" s="257"/>
      <c r="N778" s="284"/>
      <c r="O778" s="297"/>
      <c r="P778" s="255"/>
      <c r="Q778" s="255"/>
      <c r="R778" s="74"/>
      <c r="S778" s="74"/>
      <c r="T778" s="74"/>
      <c r="U778" s="74"/>
      <c r="V778" s="193"/>
      <c r="W778" s="193">
        <f t="shared" si="24"/>
        <v>0</v>
      </c>
    </row>
    <row r="779" spans="1:23">
      <c r="A779">
        <f t="shared" si="25"/>
        <v>0</v>
      </c>
      <c r="B779" s="250"/>
      <c r="C779" s="269"/>
      <c r="D779" s="250"/>
      <c r="E779" s="269"/>
      <c r="F779" s="252"/>
      <c r="G779" s="252"/>
      <c r="H779" s="142" t="str">
        <f>IFERROR(+VLOOKUP(G779,'šifarnik Pg-Pa'!O$6:Q$22,2,FALSE),"")</f>
        <v/>
      </c>
      <c r="I779" s="137" t="str">
        <f>IFERROR(+VLOOKUP($G779,'šifarnik Pg-Pa'!$O$6:$Q$22,3,FALSE),"")</f>
        <v/>
      </c>
      <c r="J779" s="252"/>
      <c r="K779" s="79" t="str">
        <f>IFERROR(+VLOOKUP(J779,'šifarnik Pg-Pa'!O$28:P$150,2,FALSE),"")</f>
        <v/>
      </c>
      <c r="L779" s="256"/>
      <c r="M779" s="257"/>
      <c r="N779" s="284"/>
      <c r="O779" s="297"/>
      <c r="P779" s="255"/>
      <c r="Q779" s="255"/>
      <c r="R779" s="74"/>
      <c r="S779" s="74"/>
      <c r="T779" s="74"/>
      <c r="U779" s="74"/>
      <c r="V779" s="193"/>
      <c r="W779" s="193">
        <f t="shared" si="24"/>
        <v>0</v>
      </c>
    </row>
    <row r="780" spans="1:23">
      <c r="A780">
        <f t="shared" si="25"/>
        <v>0</v>
      </c>
      <c r="B780" s="250"/>
      <c r="C780" s="269"/>
      <c r="D780" s="250"/>
      <c r="E780" s="269"/>
      <c r="F780" s="252"/>
      <c r="G780" s="252"/>
      <c r="H780" s="142" t="str">
        <f>IFERROR(+VLOOKUP(G780,'šifarnik Pg-Pa'!O$6:Q$22,2,FALSE),"")</f>
        <v/>
      </c>
      <c r="I780" s="137" t="str">
        <f>IFERROR(+VLOOKUP($G780,'šifarnik Pg-Pa'!$O$6:$Q$22,3,FALSE),"")</f>
        <v/>
      </c>
      <c r="J780" s="252"/>
      <c r="K780" s="79" t="str">
        <f>IFERROR(+VLOOKUP(J780,'šifarnik Pg-Pa'!O$28:P$150,2,FALSE),"")</f>
        <v/>
      </c>
      <c r="L780" s="256"/>
      <c r="M780" s="257"/>
      <c r="N780" s="284"/>
      <c r="O780" s="297"/>
      <c r="P780" s="255"/>
      <c r="Q780" s="255"/>
      <c r="R780" s="74"/>
      <c r="S780" s="74"/>
      <c r="T780" s="74"/>
      <c r="U780" s="74"/>
      <c r="V780" s="193"/>
      <c r="W780" s="193">
        <f t="shared" si="24"/>
        <v>0</v>
      </c>
    </row>
    <row r="781" spans="1:23">
      <c r="A781">
        <f t="shared" si="25"/>
        <v>0</v>
      </c>
      <c r="B781" s="250"/>
      <c r="C781" s="269"/>
      <c r="D781" s="250"/>
      <c r="E781" s="269"/>
      <c r="F781" s="252"/>
      <c r="G781" s="252"/>
      <c r="H781" s="142" t="str">
        <f>IFERROR(+VLOOKUP(G781,'šifarnik Pg-Pa'!O$6:Q$22,2,FALSE),"")</f>
        <v/>
      </c>
      <c r="I781" s="137" t="str">
        <f>IFERROR(+VLOOKUP($G781,'šifarnik Pg-Pa'!$O$6:$Q$22,3,FALSE),"")</f>
        <v/>
      </c>
      <c r="J781" s="252"/>
      <c r="K781" s="79" t="str">
        <f>IFERROR(+VLOOKUP(J781,'šifarnik Pg-Pa'!O$28:P$150,2,FALSE),"")</f>
        <v/>
      </c>
      <c r="L781" s="256"/>
      <c r="M781" s="257"/>
      <c r="N781" s="284"/>
      <c r="O781" s="297"/>
      <c r="P781" s="255"/>
      <c r="Q781" s="255"/>
      <c r="R781" s="74"/>
      <c r="S781" s="74"/>
      <c r="T781" s="74"/>
      <c r="U781" s="74"/>
      <c r="V781" s="193"/>
      <c r="W781" s="193">
        <f t="shared" si="24"/>
        <v>0</v>
      </c>
    </row>
    <row r="782" spans="1:23">
      <c r="A782">
        <f t="shared" si="25"/>
        <v>0</v>
      </c>
      <c r="B782" s="250"/>
      <c r="C782" s="269"/>
      <c r="D782" s="250"/>
      <c r="E782" s="269"/>
      <c r="F782" s="252"/>
      <c r="G782" s="252"/>
      <c r="H782" s="142" t="str">
        <f>IFERROR(+VLOOKUP(G782,'šifarnik Pg-Pa'!O$6:Q$22,2,FALSE),"")</f>
        <v/>
      </c>
      <c r="I782" s="137" t="str">
        <f>IFERROR(+VLOOKUP($G782,'šifarnik Pg-Pa'!$O$6:$Q$22,3,FALSE),"")</f>
        <v/>
      </c>
      <c r="J782" s="252"/>
      <c r="K782" s="79" t="str">
        <f>IFERROR(+VLOOKUP(J782,'šifarnik Pg-Pa'!O$28:P$150,2,FALSE),"")</f>
        <v/>
      </c>
      <c r="L782" s="256"/>
      <c r="M782" s="257"/>
      <c r="N782" s="284"/>
      <c r="O782" s="297"/>
      <c r="P782" s="255"/>
      <c r="Q782" s="255"/>
      <c r="R782" s="74"/>
      <c r="S782" s="74"/>
      <c r="T782" s="74"/>
      <c r="U782" s="74"/>
      <c r="V782" s="193"/>
      <c r="W782" s="193">
        <f t="shared" si="24"/>
        <v>0</v>
      </c>
    </row>
    <row r="783" spans="1:23">
      <c r="A783">
        <f t="shared" si="25"/>
        <v>0</v>
      </c>
      <c r="B783" s="250"/>
      <c r="C783" s="269"/>
      <c r="D783" s="250"/>
      <c r="E783" s="269"/>
      <c r="F783" s="252"/>
      <c r="G783" s="252"/>
      <c r="H783" s="142" t="str">
        <f>IFERROR(+VLOOKUP(G783,'šifarnik Pg-Pa'!O$6:Q$22,2,FALSE),"")</f>
        <v/>
      </c>
      <c r="I783" s="137" t="str">
        <f>IFERROR(+VLOOKUP($G783,'šifarnik Pg-Pa'!$O$6:$Q$22,3,FALSE),"")</f>
        <v/>
      </c>
      <c r="J783" s="252"/>
      <c r="K783" s="79" t="str">
        <f>IFERROR(+VLOOKUP(J783,'šifarnik Pg-Pa'!O$28:P$150,2,FALSE),"")</f>
        <v/>
      </c>
      <c r="L783" s="256"/>
      <c r="M783" s="257"/>
      <c r="N783" s="284"/>
      <c r="O783" s="297"/>
      <c r="P783" s="255"/>
      <c r="Q783" s="255"/>
      <c r="R783" s="74"/>
      <c r="S783" s="74"/>
      <c r="T783" s="74"/>
      <c r="U783" s="74"/>
      <c r="V783" s="193"/>
      <c r="W783" s="193">
        <f t="shared" si="24"/>
        <v>0</v>
      </c>
    </row>
    <row r="784" spans="1:23">
      <c r="A784">
        <f t="shared" si="25"/>
        <v>0</v>
      </c>
      <c r="B784" s="250"/>
      <c r="C784" s="269"/>
      <c r="D784" s="250"/>
      <c r="E784" s="269"/>
      <c r="F784" s="252"/>
      <c r="G784" s="252"/>
      <c r="H784" s="142" t="str">
        <f>IFERROR(+VLOOKUP(G784,'šifarnik Pg-Pa'!O$6:Q$22,2,FALSE),"")</f>
        <v/>
      </c>
      <c r="I784" s="137" t="str">
        <f>IFERROR(+VLOOKUP($G784,'šifarnik Pg-Pa'!$O$6:$Q$22,3,FALSE),"")</f>
        <v/>
      </c>
      <c r="J784" s="252"/>
      <c r="K784" s="79" t="str">
        <f>IFERROR(+VLOOKUP(J784,'šifarnik Pg-Pa'!O$28:P$150,2,FALSE),"")</f>
        <v/>
      </c>
      <c r="L784" s="256"/>
      <c r="M784" s="257"/>
      <c r="N784" s="284"/>
      <c r="O784" s="297"/>
      <c r="P784" s="255"/>
      <c r="Q784" s="255"/>
      <c r="R784" s="74"/>
      <c r="S784" s="74"/>
      <c r="T784" s="74"/>
      <c r="U784" s="74"/>
      <c r="V784" s="193"/>
      <c r="W784" s="193">
        <f t="shared" si="24"/>
        <v>0</v>
      </c>
    </row>
    <row r="785" spans="1:23">
      <c r="A785">
        <f t="shared" si="25"/>
        <v>0</v>
      </c>
      <c r="B785" s="250"/>
      <c r="C785" s="269"/>
      <c r="D785" s="250"/>
      <c r="E785" s="269"/>
      <c r="F785" s="252"/>
      <c r="G785" s="252"/>
      <c r="H785" s="142" t="str">
        <f>IFERROR(+VLOOKUP(G785,'šifarnik Pg-Pa'!O$6:Q$22,2,FALSE),"")</f>
        <v/>
      </c>
      <c r="I785" s="137" t="str">
        <f>IFERROR(+VLOOKUP($G785,'šifarnik Pg-Pa'!$O$6:$Q$22,3,FALSE),"")</f>
        <v/>
      </c>
      <c r="J785" s="252"/>
      <c r="K785" s="79" t="str">
        <f>IFERROR(+VLOOKUP(J785,'šifarnik Pg-Pa'!O$28:P$150,2,FALSE),"")</f>
        <v/>
      </c>
      <c r="L785" s="256"/>
      <c r="M785" s="257"/>
      <c r="N785" s="284"/>
      <c r="O785" s="297"/>
      <c r="P785" s="255"/>
      <c r="Q785" s="255"/>
      <c r="R785" s="74"/>
      <c r="S785" s="74"/>
      <c r="T785" s="74"/>
      <c r="U785" s="74"/>
      <c r="V785" s="193"/>
      <c r="W785" s="193">
        <f t="shared" si="24"/>
        <v>0</v>
      </c>
    </row>
    <row r="786" spans="1:23">
      <c r="A786">
        <f t="shared" si="25"/>
        <v>0</v>
      </c>
      <c r="B786" s="250"/>
      <c r="C786" s="269"/>
      <c r="D786" s="250"/>
      <c r="E786" s="269"/>
      <c r="F786" s="252"/>
      <c r="G786" s="252"/>
      <c r="H786" s="142" t="str">
        <f>IFERROR(+VLOOKUP(G786,'šifarnik Pg-Pa'!O$6:Q$22,2,FALSE),"")</f>
        <v/>
      </c>
      <c r="I786" s="137" t="str">
        <f>IFERROR(+VLOOKUP($G786,'šifarnik Pg-Pa'!$O$6:$Q$22,3,FALSE),"")</f>
        <v/>
      </c>
      <c r="J786" s="252"/>
      <c r="K786" s="79" t="str">
        <f>IFERROR(+VLOOKUP(J786,'šifarnik Pg-Pa'!O$28:P$150,2,FALSE),"")</f>
        <v/>
      </c>
      <c r="L786" s="256"/>
      <c r="M786" s="257"/>
      <c r="N786" s="284"/>
      <c r="O786" s="297"/>
      <c r="P786" s="255"/>
      <c r="Q786" s="255"/>
      <c r="R786" s="74"/>
      <c r="S786" s="74"/>
      <c r="T786" s="74"/>
      <c r="U786" s="74"/>
      <c r="V786" s="193"/>
      <c r="W786" s="193">
        <f t="shared" si="24"/>
        <v>0</v>
      </c>
    </row>
    <row r="787" spans="1:23">
      <c r="A787">
        <f t="shared" si="25"/>
        <v>0</v>
      </c>
      <c r="B787" s="250"/>
      <c r="C787" s="269"/>
      <c r="D787" s="250"/>
      <c r="E787" s="269"/>
      <c r="F787" s="252"/>
      <c r="G787" s="252"/>
      <c r="H787" s="142" t="str">
        <f>IFERROR(+VLOOKUP(G787,'šifarnik Pg-Pa'!O$6:Q$22,2,FALSE),"")</f>
        <v/>
      </c>
      <c r="I787" s="137" t="str">
        <f>IFERROR(+VLOOKUP($G787,'šifarnik Pg-Pa'!$O$6:$Q$22,3,FALSE),"")</f>
        <v/>
      </c>
      <c r="J787" s="252"/>
      <c r="K787" s="79" t="str">
        <f>IFERROR(+VLOOKUP(J787,'šifarnik Pg-Pa'!O$28:P$150,2,FALSE),"")</f>
        <v/>
      </c>
      <c r="L787" s="256"/>
      <c r="M787" s="257"/>
      <c r="N787" s="284"/>
      <c r="O787" s="297"/>
      <c r="P787" s="255"/>
      <c r="Q787" s="255"/>
      <c r="R787" s="74"/>
      <c r="S787" s="74"/>
      <c r="T787" s="74"/>
      <c r="U787" s="74"/>
      <c r="V787" s="193"/>
      <c r="W787" s="193">
        <f t="shared" si="24"/>
        <v>0</v>
      </c>
    </row>
    <row r="788" spans="1:23">
      <c r="A788">
        <f t="shared" si="25"/>
        <v>0</v>
      </c>
      <c r="B788" s="250"/>
      <c r="C788" s="269"/>
      <c r="D788" s="250"/>
      <c r="E788" s="269"/>
      <c r="F788" s="252"/>
      <c r="G788" s="252"/>
      <c r="H788" s="142" t="str">
        <f>IFERROR(+VLOOKUP(G788,'šifarnik Pg-Pa'!O$6:Q$22,2,FALSE),"")</f>
        <v/>
      </c>
      <c r="I788" s="137" t="str">
        <f>IFERROR(+VLOOKUP($G788,'šifarnik Pg-Pa'!$O$6:$Q$22,3,FALSE),"")</f>
        <v/>
      </c>
      <c r="J788" s="252"/>
      <c r="K788" s="79" t="str">
        <f>IFERROR(+VLOOKUP(J788,'šifarnik Pg-Pa'!O$28:P$150,2,FALSE),"")</f>
        <v/>
      </c>
      <c r="L788" s="256"/>
      <c r="M788" s="257"/>
      <c r="N788" s="284"/>
      <c r="O788" s="297"/>
      <c r="P788" s="255"/>
      <c r="Q788" s="255"/>
      <c r="R788" s="74"/>
      <c r="S788" s="74"/>
      <c r="T788" s="74"/>
      <c r="U788" s="74"/>
      <c r="V788" s="193"/>
      <c r="W788" s="193">
        <f t="shared" si="24"/>
        <v>0</v>
      </c>
    </row>
    <row r="789" spans="1:23">
      <c r="A789">
        <f t="shared" si="25"/>
        <v>0</v>
      </c>
      <c r="B789" s="250"/>
      <c r="C789" s="269"/>
      <c r="D789" s="250"/>
      <c r="E789" s="269"/>
      <c r="F789" s="252"/>
      <c r="G789" s="252"/>
      <c r="H789" s="142" t="str">
        <f>IFERROR(+VLOOKUP(G789,'šifarnik Pg-Pa'!O$6:Q$22,2,FALSE),"")</f>
        <v/>
      </c>
      <c r="I789" s="137" t="str">
        <f>IFERROR(+VLOOKUP($G789,'šifarnik Pg-Pa'!$O$6:$Q$22,3,FALSE),"")</f>
        <v/>
      </c>
      <c r="J789" s="252"/>
      <c r="K789" s="79" t="str">
        <f>IFERROR(+VLOOKUP(J789,'šifarnik Pg-Pa'!O$28:P$150,2,FALSE),"")</f>
        <v/>
      </c>
      <c r="L789" s="256"/>
      <c r="M789" s="257"/>
      <c r="N789" s="284"/>
      <c r="O789" s="297"/>
      <c r="P789" s="255"/>
      <c r="Q789" s="255"/>
      <c r="R789" s="74"/>
      <c r="S789" s="74"/>
      <c r="T789" s="74"/>
      <c r="U789" s="74"/>
      <c r="V789" s="193"/>
      <c r="W789" s="193">
        <f t="shared" si="24"/>
        <v>0</v>
      </c>
    </row>
    <row r="790" spans="1:23">
      <c r="A790">
        <f t="shared" si="25"/>
        <v>0</v>
      </c>
      <c r="B790" s="250"/>
      <c r="C790" s="269"/>
      <c r="D790" s="250"/>
      <c r="E790" s="269"/>
      <c r="F790" s="252"/>
      <c r="G790" s="252"/>
      <c r="H790" s="142" t="str">
        <f>IFERROR(+VLOOKUP(G790,'šifarnik Pg-Pa'!O$6:Q$22,2,FALSE),"")</f>
        <v/>
      </c>
      <c r="I790" s="137" t="str">
        <f>IFERROR(+VLOOKUP($G790,'šifarnik Pg-Pa'!$O$6:$Q$22,3,FALSE),"")</f>
        <v/>
      </c>
      <c r="J790" s="252"/>
      <c r="K790" s="79" t="str">
        <f>IFERROR(+VLOOKUP(J790,'šifarnik Pg-Pa'!O$28:P$150,2,FALSE),"")</f>
        <v/>
      </c>
      <c r="L790" s="256"/>
      <c r="M790" s="257"/>
      <c r="N790" s="284"/>
      <c r="O790" s="297"/>
      <c r="P790" s="255"/>
      <c r="Q790" s="255"/>
      <c r="R790" s="74"/>
      <c r="S790" s="74"/>
      <c r="T790" s="74"/>
      <c r="U790" s="74"/>
      <c r="V790" s="193"/>
      <c r="W790" s="193">
        <f t="shared" si="24"/>
        <v>0</v>
      </c>
    </row>
    <row r="791" spans="1:23">
      <c r="A791">
        <f t="shared" si="25"/>
        <v>0</v>
      </c>
      <c r="B791" s="250"/>
      <c r="C791" s="269"/>
      <c r="D791" s="250"/>
      <c r="E791" s="269"/>
      <c r="F791" s="252"/>
      <c r="G791" s="252"/>
      <c r="H791" s="142" t="str">
        <f>IFERROR(+VLOOKUP(G791,'šifarnik Pg-Pa'!O$6:Q$22,2,FALSE),"")</f>
        <v/>
      </c>
      <c r="I791" s="137" t="str">
        <f>IFERROR(+VLOOKUP($G791,'šifarnik Pg-Pa'!$O$6:$Q$22,3,FALSE),"")</f>
        <v/>
      </c>
      <c r="J791" s="252"/>
      <c r="K791" s="79" t="str">
        <f>IFERROR(+VLOOKUP(J791,'šifarnik Pg-Pa'!O$28:P$150,2,FALSE),"")</f>
        <v/>
      </c>
      <c r="L791" s="256"/>
      <c r="M791" s="257"/>
      <c r="N791" s="284"/>
      <c r="O791" s="297"/>
      <c r="P791" s="255"/>
      <c r="Q791" s="255"/>
      <c r="R791" s="74"/>
      <c r="S791" s="74"/>
      <c r="T791" s="74"/>
      <c r="U791" s="74"/>
      <c r="V791" s="193"/>
      <c r="W791" s="193">
        <f t="shared" si="24"/>
        <v>0</v>
      </c>
    </row>
    <row r="792" spans="1:23">
      <c r="A792">
        <f t="shared" si="25"/>
        <v>0</v>
      </c>
      <c r="B792" s="250"/>
      <c r="C792" s="269"/>
      <c r="D792" s="250"/>
      <c r="E792" s="269"/>
      <c r="F792" s="252"/>
      <c r="G792" s="252"/>
      <c r="H792" s="142" t="str">
        <f>IFERROR(+VLOOKUP(G792,'šifarnik Pg-Pa'!O$6:Q$22,2,FALSE),"")</f>
        <v/>
      </c>
      <c r="I792" s="137" t="str">
        <f>IFERROR(+VLOOKUP($G792,'šifarnik Pg-Pa'!$O$6:$Q$22,3,FALSE),"")</f>
        <v/>
      </c>
      <c r="J792" s="252"/>
      <c r="K792" s="79" t="str">
        <f>IFERROR(+VLOOKUP(J792,'šifarnik Pg-Pa'!O$28:P$150,2,FALSE),"")</f>
        <v/>
      </c>
      <c r="L792" s="256"/>
      <c r="M792" s="257"/>
      <c r="N792" s="284"/>
      <c r="O792" s="297"/>
      <c r="P792" s="255"/>
      <c r="Q792" s="255"/>
      <c r="R792" s="74"/>
      <c r="S792" s="74"/>
      <c r="T792" s="74"/>
      <c r="U792" s="74"/>
      <c r="V792" s="193"/>
      <c r="W792" s="193">
        <f t="shared" si="24"/>
        <v>0</v>
      </c>
    </row>
    <row r="793" spans="1:23">
      <c r="A793">
        <f t="shared" si="25"/>
        <v>0</v>
      </c>
      <c r="B793" s="250"/>
      <c r="C793" s="269"/>
      <c r="D793" s="250"/>
      <c r="E793" s="269"/>
      <c r="F793" s="252"/>
      <c r="G793" s="252"/>
      <c r="H793" s="142" t="str">
        <f>IFERROR(+VLOOKUP(G793,'šifarnik Pg-Pa'!O$6:Q$22,2,FALSE),"")</f>
        <v/>
      </c>
      <c r="I793" s="137" t="str">
        <f>IFERROR(+VLOOKUP($G793,'šifarnik Pg-Pa'!$O$6:$Q$22,3,FALSE),"")</f>
        <v/>
      </c>
      <c r="J793" s="252"/>
      <c r="K793" s="79" t="str">
        <f>IFERROR(+VLOOKUP(J793,'šifarnik Pg-Pa'!O$28:P$150,2,FALSE),"")</f>
        <v/>
      </c>
      <c r="L793" s="256"/>
      <c r="M793" s="257"/>
      <c r="N793" s="284"/>
      <c r="O793" s="297"/>
      <c r="P793" s="255"/>
      <c r="Q793" s="255"/>
      <c r="R793" s="74"/>
      <c r="S793" s="74"/>
      <c r="T793" s="74"/>
      <c r="U793" s="74"/>
      <c r="V793" s="193"/>
      <c r="W793" s="193">
        <f t="shared" si="24"/>
        <v>0</v>
      </c>
    </row>
    <row r="794" spans="1:23">
      <c r="A794">
        <f t="shared" si="25"/>
        <v>0</v>
      </c>
      <c r="B794" s="250"/>
      <c r="C794" s="269"/>
      <c r="D794" s="250"/>
      <c r="E794" s="269"/>
      <c r="F794" s="252"/>
      <c r="G794" s="252"/>
      <c r="H794" s="142" t="str">
        <f>IFERROR(+VLOOKUP(G794,'šifarnik Pg-Pa'!O$6:Q$22,2,FALSE),"")</f>
        <v/>
      </c>
      <c r="I794" s="137" t="str">
        <f>IFERROR(+VLOOKUP($G794,'šifarnik Pg-Pa'!$O$6:$Q$22,3,FALSE),"")</f>
        <v/>
      </c>
      <c r="J794" s="252"/>
      <c r="K794" s="79" t="str">
        <f>IFERROR(+VLOOKUP(J794,'šifarnik Pg-Pa'!O$28:P$150,2,FALSE),"")</f>
        <v/>
      </c>
      <c r="L794" s="256"/>
      <c r="M794" s="257"/>
      <c r="N794" s="284"/>
      <c r="O794" s="297"/>
      <c r="P794" s="255"/>
      <c r="Q794" s="255"/>
      <c r="R794" s="74"/>
      <c r="S794" s="74"/>
      <c r="T794" s="74"/>
      <c r="U794" s="74"/>
      <c r="V794" s="193"/>
      <c r="W794" s="193">
        <f t="shared" si="24"/>
        <v>0</v>
      </c>
    </row>
    <row r="795" spans="1:23">
      <c r="A795">
        <f t="shared" si="25"/>
        <v>0</v>
      </c>
      <c r="B795" s="250"/>
      <c r="C795" s="269"/>
      <c r="D795" s="250"/>
      <c r="E795" s="269"/>
      <c r="F795" s="252"/>
      <c r="G795" s="252"/>
      <c r="H795" s="142" t="str">
        <f>IFERROR(+VLOOKUP(G795,'šifarnik Pg-Pa'!O$6:Q$22,2,FALSE),"")</f>
        <v/>
      </c>
      <c r="I795" s="137" t="str">
        <f>IFERROR(+VLOOKUP($G795,'šifarnik Pg-Pa'!$O$6:$Q$22,3,FALSE),"")</f>
        <v/>
      </c>
      <c r="J795" s="252"/>
      <c r="K795" s="79" t="str">
        <f>IFERROR(+VLOOKUP(J795,'šifarnik Pg-Pa'!O$28:P$150,2,FALSE),"")</f>
        <v/>
      </c>
      <c r="L795" s="256"/>
      <c r="M795" s="257"/>
      <c r="N795" s="284"/>
      <c r="O795" s="297"/>
      <c r="P795" s="255"/>
      <c r="Q795" s="255"/>
      <c r="R795" s="74"/>
      <c r="S795" s="74"/>
      <c r="T795" s="74"/>
      <c r="U795" s="74"/>
      <c r="V795" s="193"/>
      <c r="W795" s="193">
        <f t="shared" si="24"/>
        <v>0</v>
      </c>
    </row>
    <row r="796" spans="1:23">
      <c r="A796">
        <f t="shared" si="25"/>
        <v>0</v>
      </c>
      <c r="B796" s="250"/>
      <c r="C796" s="269"/>
      <c r="D796" s="250"/>
      <c r="E796" s="269"/>
      <c r="F796" s="252"/>
      <c r="G796" s="252"/>
      <c r="H796" s="142" t="str">
        <f>IFERROR(+VLOOKUP(G796,'šifarnik Pg-Pa'!O$6:Q$22,2,FALSE),"")</f>
        <v/>
      </c>
      <c r="I796" s="137" t="str">
        <f>IFERROR(+VLOOKUP($G796,'šifarnik Pg-Pa'!$O$6:$Q$22,3,FALSE),"")</f>
        <v/>
      </c>
      <c r="J796" s="252"/>
      <c r="K796" s="79" t="str">
        <f>IFERROR(+VLOOKUP(J796,'šifarnik Pg-Pa'!O$28:P$150,2,FALSE),"")</f>
        <v/>
      </c>
      <c r="L796" s="256"/>
      <c r="M796" s="257"/>
      <c r="N796" s="284"/>
      <c r="O796" s="297"/>
      <c r="P796" s="255"/>
      <c r="Q796" s="255"/>
      <c r="R796" s="74"/>
      <c r="S796" s="74"/>
      <c r="T796" s="74"/>
      <c r="U796" s="74"/>
      <c r="V796" s="193"/>
      <c r="W796" s="193">
        <f t="shared" si="24"/>
        <v>0</v>
      </c>
    </row>
    <row r="797" spans="1:23">
      <c r="A797">
        <f t="shared" si="25"/>
        <v>0</v>
      </c>
      <c r="B797" s="250"/>
      <c r="C797" s="269"/>
      <c r="D797" s="250"/>
      <c r="E797" s="269"/>
      <c r="F797" s="252"/>
      <c r="G797" s="252"/>
      <c r="H797" s="142" t="str">
        <f>IFERROR(+VLOOKUP(G797,'šifarnik Pg-Pa'!O$6:Q$22,2,FALSE),"")</f>
        <v/>
      </c>
      <c r="I797" s="137" t="str">
        <f>IFERROR(+VLOOKUP($G797,'šifarnik Pg-Pa'!$O$6:$Q$22,3,FALSE),"")</f>
        <v/>
      </c>
      <c r="J797" s="252"/>
      <c r="K797" s="79" t="str">
        <f>IFERROR(+VLOOKUP(J797,'šifarnik Pg-Pa'!O$28:P$150,2,FALSE),"")</f>
        <v/>
      </c>
      <c r="L797" s="256"/>
      <c r="M797" s="257"/>
      <c r="N797" s="284"/>
      <c r="O797" s="297"/>
      <c r="P797" s="255"/>
      <c r="Q797" s="255"/>
      <c r="R797" s="74"/>
      <c r="S797" s="74"/>
      <c r="T797" s="74"/>
      <c r="U797" s="74"/>
      <c r="V797" s="193"/>
      <c r="W797" s="193">
        <f t="shared" si="24"/>
        <v>0</v>
      </c>
    </row>
    <row r="798" spans="1:23">
      <c r="A798">
        <f t="shared" si="25"/>
        <v>0</v>
      </c>
      <c r="B798" s="250"/>
      <c r="C798" s="269"/>
      <c r="D798" s="250"/>
      <c r="E798" s="269"/>
      <c r="F798" s="252"/>
      <c r="G798" s="252"/>
      <c r="H798" s="142" t="str">
        <f>IFERROR(+VLOOKUP(G798,'šifarnik Pg-Pa'!O$6:Q$22,2,FALSE),"")</f>
        <v/>
      </c>
      <c r="I798" s="137" t="str">
        <f>IFERROR(+VLOOKUP($G798,'šifarnik Pg-Pa'!$O$6:$Q$22,3,FALSE),"")</f>
        <v/>
      </c>
      <c r="J798" s="252"/>
      <c r="K798" s="79" t="str">
        <f>IFERROR(+VLOOKUP(J798,'šifarnik Pg-Pa'!O$28:P$150,2,FALSE),"")</f>
        <v/>
      </c>
      <c r="L798" s="256"/>
      <c r="M798" s="257"/>
      <c r="N798" s="284"/>
      <c r="O798" s="297"/>
      <c r="P798" s="255"/>
      <c r="Q798" s="255"/>
      <c r="R798" s="74"/>
      <c r="S798" s="74"/>
      <c r="T798" s="74"/>
      <c r="U798" s="74"/>
      <c r="V798" s="193"/>
      <c r="W798" s="193">
        <f t="shared" si="24"/>
        <v>0</v>
      </c>
    </row>
    <row r="799" spans="1:23">
      <c r="A799">
        <f t="shared" si="25"/>
        <v>0</v>
      </c>
      <c r="B799" s="250"/>
      <c r="C799" s="269"/>
      <c r="D799" s="250"/>
      <c r="E799" s="269"/>
      <c r="F799" s="252"/>
      <c r="G799" s="252"/>
      <c r="H799" s="142" t="str">
        <f>IFERROR(+VLOOKUP(G799,'šifarnik Pg-Pa'!O$6:Q$22,2,FALSE),"")</f>
        <v/>
      </c>
      <c r="I799" s="137" t="str">
        <f>IFERROR(+VLOOKUP($G799,'šifarnik Pg-Pa'!$O$6:$Q$22,3,FALSE),"")</f>
        <v/>
      </c>
      <c r="J799" s="252"/>
      <c r="K799" s="79" t="str">
        <f>IFERROR(+VLOOKUP(J799,'šifarnik Pg-Pa'!O$28:P$150,2,FALSE),"")</f>
        <v/>
      </c>
      <c r="L799" s="256"/>
      <c r="M799" s="257"/>
      <c r="N799" s="284"/>
      <c r="O799" s="297"/>
      <c r="P799" s="255"/>
      <c r="Q799" s="255"/>
      <c r="R799" s="74"/>
      <c r="S799" s="74"/>
      <c r="T799" s="74"/>
      <c r="U799" s="74"/>
      <c r="V799" s="193"/>
      <c r="W799" s="193">
        <f t="shared" si="24"/>
        <v>0</v>
      </c>
    </row>
    <row r="800" spans="1:23">
      <c r="A800">
        <f t="shared" si="25"/>
        <v>0</v>
      </c>
      <c r="B800" s="250"/>
      <c r="C800" s="269"/>
      <c r="D800" s="250"/>
      <c r="E800" s="269"/>
      <c r="F800" s="252"/>
      <c r="G800" s="252"/>
      <c r="H800" s="142" t="str">
        <f>IFERROR(+VLOOKUP(G800,'šifarnik Pg-Pa'!O$6:Q$22,2,FALSE),"")</f>
        <v/>
      </c>
      <c r="I800" s="137" t="str">
        <f>IFERROR(+VLOOKUP($G800,'šifarnik Pg-Pa'!$O$6:$Q$22,3,FALSE),"")</f>
        <v/>
      </c>
      <c r="J800" s="252"/>
      <c r="K800" s="79" t="str">
        <f>IFERROR(+VLOOKUP(J800,'šifarnik Pg-Pa'!O$28:P$150,2,FALSE),"")</f>
        <v/>
      </c>
      <c r="L800" s="256"/>
      <c r="M800" s="257"/>
      <c r="N800" s="284"/>
      <c r="O800" s="297"/>
      <c r="P800" s="255"/>
      <c r="Q800" s="255"/>
      <c r="R800" s="74"/>
      <c r="S800" s="74"/>
      <c r="T800" s="74"/>
      <c r="U800" s="74"/>
      <c r="V800" s="193"/>
      <c r="W800" s="193">
        <f t="shared" si="24"/>
        <v>0</v>
      </c>
    </row>
    <row r="801" spans="1:23">
      <c r="A801">
        <f t="shared" si="25"/>
        <v>0</v>
      </c>
      <c r="B801" s="250"/>
      <c r="C801" s="269"/>
      <c r="D801" s="250"/>
      <c r="E801" s="269"/>
      <c r="F801" s="252"/>
      <c r="G801" s="252"/>
      <c r="H801" s="142" t="str">
        <f>IFERROR(+VLOOKUP(G801,'šifarnik Pg-Pa'!O$6:Q$22,2,FALSE),"")</f>
        <v/>
      </c>
      <c r="I801" s="137" t="str">
        <f>IFERROR(+VLOOKUP($G801,'šifarnik Pg-Pa'!$O$6:$Q$22,3,FALSE),"")</f>
        <v/>
      </c>
      <c r="J801" s="252"/>
      <c r="K801" s="79" t="str">
        <f>IFERROR(+VLOOKUP(J801,'šifarnik Pg-Pa'!O$28:P$150,2,FALSE),"")</f>
        <v/>
      </c>
      <c r="L801" s="256"/>
      <c r="M801" s="257"/>
      <c r="N801" s="284"/>
      <c r="O801" s="297"/>
      <c r="P801" s="255"/>
      <c r="Q801" s="255"/>
      <c r="R801" s="74"/>
      <c r="S801" s="74"/>
      <c r="T801" s="74"/>
      <c r="U801" s="74"/>
      <c r="V801" s="193"/>
      <c r="W801" s="193">
        <f t="shared" si="24"/>
        <v>0</v>
      </c>
    </row>
    <row r="802" spans="1:23">
      <c r="A802">
        <f t="shared" si="25"/>
        <v>0</v>
      </c>
      <c r="B802" s="250"/>
      <c r="C802" s="269"/>
      <c r="D802" s="250"/>
      <c r="E802" s="269"/>
      <c r="F802" s="252"/>
      <c r="G802" s="252"/>
      <c r="H802" s="142" t="str">
        <f>IFERROR(+VLOOKUP(G802,'šifarnik Pg-Pa'!O$6:Q$22,2,FALSE),"")</f>
        <v/>
      </c>
      <c r="I802" s="137" t="str">
        <f>IFERROR(+VLOOKUP($G802,'šifarnik Pg-Pa'!$O$6:$Q$22,3,FALSE),"")</f>
        <v/>
      </c>
      <c r="J802" s="252"/>
      <c r="K802" s="79" t="str">
        <f>IFERROR(+VLOOKUP(J802,'šifarnik Pg-Pa'!O$28:P$150,2,FALSE),"")</f>
        <v/>
      </c>
      <c r="L802" s="256"/>
      <c r="M802" s="257"/>
      <c r="N802" s="284"/>
      <c r="O802" s="297"/>
      <c r="P802" s="255"/>
      <c r="Q802" s="255"/>
      <c r="R802" s="74"/>
      <c r="S802" s="74"/>
      <c r="T802" s="74"/>
      <c r="U802" s="74"/>
      <c r="V802" s="193"/>
      <c r="W802" s="193">
        <f t="shared" si="24"/>
        <v>0</v>
      </c>
    </row>
    <row r="803" spans="1:23">
      <c r="A803">
        <f t="shared" si="25"/>
        <v>0</v>
      </c>
      <c r="B803" s="250"/>
      <c r="C803" s="269"/>
      <c r="D803" s="250"/>
      <c r="E803" s="269"/>
      <c r="F803" s="252"/>
      <c r="G803" s="252"/>
      <c r="H803" s="142" t="str">
        <f>IFERROR(+VLOOKUP(G803,'šifarnik Pg-Pa'!O$6:Q$22,2,FALSE),"")</f>
        <v/>
      </c>
      <c r="I803" s="137" t="str">
        <f>IFERROR(+VLOOKUP($G803,'šifarnik Pg-Pa'!$O$6:$Q$22,3,FALSE),"")</f>
        <v/>
      </c>
      <c r="J803" s="252"/>
      <c r="K803" s="79" t="str">
        <f>IFERROR(+VLOOKUP(J803,'šifarnik Pg-Pa'!O$28:P$150,2,FALSE),"")</f>
        <v/>
      </c>
      <c r="L803" s="256"/>
      <c r="M803" s="257"/>
      <c r="N803" s="284"/>
      <c r="O803" s="297"/>
      <c r="P803" s="255"/>
      <c r="Q803" s="255"/>
      <c r="R803" s="74"/>
      <c r="S803" s="74"/>
      <c r="T803" s="74"/>
      <c r="U803" s="74"/>
      <c r="V803" s="193"/>
      <c r="W803" s="193">
        <f t="shared" si="24"/>
        <v>0</v>
      </c>
    </row>
    <row r="804" spans="1:23">
      <c r="A804">
        <f t="shared" si="25"/>
        <v>0</v>
      </c>
      <c r="B804" s="250"/>
      <c r="C804" s="269"/>
      <c r="D804" s="250"/>
      <c r="E804" s="269"/>
      <c r="F804" s="252"/>
      <c r="G804" s="252"/>
      <c r="H804" s="142" t="str">
        <f>IFERROR(+VLOOKUP(G804,'šifarnik Pg-Pa'!O$6:Q$22,2,FALSE),"")</f>
        <v/>
      </c>
      <c r="I804" s="137" t="str">
        <f>IFERROR(+VLOOKUP($G804,'šifarnik Pg-Pa'!$O$6:$Q$22,3,FALSE),"")</f>
        <v/>
      </c>
      <c r="J804" s="252"/>
      <c r="K804" s="79" t="str">
        <f>IFERROR(+VLOOKUP(J804,'šifarnik Pg-Pa'!O$28:P$150,2,FALSE),"")</f>
        <v/>
      </c>
      <c r="L804" s="256"/>
      <c r="M804" s="257"/>
      <c r="N804" s="284"/>
      <c r="O804" s="297"/>
      <c r="P804" s="255"/>
      <c r="Q804" s="255"/>
      <c r="R804" s="74"/>
      <c r="S804" s="74"/>
      <c r="T804" s="74"/>
      <c r="U804" s="74"/>
      <c r="V804" s="193"/>
      <c r="W804" s="193">
        <f t="shared" si="24"/>
        <v>0</v>
      </c>
    </row>
    <row r="805" spans="1:23">
      <c r="A805">
        <f t="shared" si="25"/>
        <v>0</v>
      </c>
      <c r="B805" s="250"/>
      <c r="C805" s="269"/>
      <c r="D805" s="250"/>
      <c r="E805" s="269"/>
      <c r="F805" s="252"/>
      <c r="G805" s="252"/>
      <c r="H805" s="142" t="str">
        <f>IFERROR(+VLOOKUP(G805,'šifarnik Pg-Pa'!O$6:Q$22,2,FALSE),"")</f>
        <v/>
      </c>
      <c r="I805" s="137" t="str">
        <f>IFERROR(+VLOOKUP($G805,'šifarnik Pg-Pa'!$O$6:$Q$22,3,FALSE),"")</f>
        <v/>
      </c>
      <c r="J805" s="252"/>
      <c r="K805" s="79" t="str">
        <f>IFERROR(+VLOOKUP(J805,'šifarnik Pg-Pa'!O$28:P$150,2,FALSE),"")</f>
        <v/>
      </c>
      <c r="L805" s="256"/>
      <c r="M805" s="257"/>
      <c r="N805" s="284"/>
      <c r="O805" s="297"/>
      <c r="P805" s="255"/>
      <c r="Q805" s="255"/>
      <c r="R805" s="74"/>
      <c r="S805" s="74"/>
      <c r="T805" s="74"/>
      <c r="U805" s="74"/>
      <c r="V805" s="193"/>
      <c r="W805" s="193">
        <f t="shared" si="24"/>
        <v>0</v>
      </c>
    </row>
    <row r="806" spans="1:23">
      <c r="A806">
        <f t="shared" si="25"/>
        <v>0</v>
      </c>
      <c r="B806" s="250"/>
      <c r="C806" s="269"/>
      <c r="D806" s="250"/>
      <c r="E806" s="269"/>
      <c r="F806" s="252"/>
      <c r="G806" s="252"/>
      <c r="H806" s="142" t="str">
        <f>IFERROR(+VLOOKUP(G806,'šifarnik Pg-Pa'!O$6:Q$22,2,FALSE),"")</f>
        <v/>
      </c>
      <c r="I806" s="137" t="str">
        <f>IFERROR(+VLOOKUP($G806,'šifarnik Pg-Pa'!$O$6:$Q$22,3,FALSE),"")</f>
        <v/>
      </c>
      <c r="J806" s="252"/>
      <c r="K806" s="79" t="str">
        <f>IFERROR(+VLOOKUP(J806,'šifarnik Pg-Pa'!O$28:P$150,2,FALSE),"")</f>
        <v/>
      </c>
      <c r="L806" s="256"/>
      <c r="M806" s="257"/>
      <c r="N806" s="284"/>
      <c r="O806" s="297"/>
      <c r="P806" s="255"/>
      <c r="Q806" s="255"/>
      <c r="R806" s="74"/>
      <c r="S806" s="74"/>
      <c r="T806" s="74"/>
      <c r="U806" s="74"/>
      <c r="V806" s="193"/>
      <c r="W806" s="193">
        <f t="shared" si="24"/>
        <v>0</v>
      </c>
    </row>
    <row r="807" spans="1:23">
      <c r="A807">
        <f t="shared" si="25"/>
        <v>0</v>
      </c>
      <c r="B807" s="250"/>
      <c r="C807" s="269"/>
      <c r="D807" s="250"/>
      <c r="E807" s="269"/>
      <c r="F807" s="252"/>
      <c r="G807" s="252"/>
      <c r="H807" s="142" t="str">
        <f>IFERROR(+VLOOKUP(G807,'šifarnik Pg-Pa'!O$6:Q$22,2,FALSE),"")</f>
        <v/>
      </c>
      <c r="I807" s="137" t="str">
        <f>IFERROR(+VLOOKUP($G807,'šifarnik Pg-Pa'!$O$6:$Q$22,3,FALSE),"")</f>
        <v/>
      </c>
      <c r="J807" s="252"/>
      <c r="K807" s="79" t="str">
        <f>IFERROR(+VLOOKUP(J807,'šifarnik Pg-Pa'!O$28:P$150,2,FALSE),"")</f>
        <v/>
      </c>
      <c r="L807" s="256"/>
      <c r="M807" s="257"/>
      <c r="N807" s="284"/>
      <c r="O807" s="297"/>
      <c r="P807" s="255"/>
      <c r="Q807" s="255"/>
      <c r="R807" s="74"/>
      <c r="S807" s="74"/>
      <c r="T807" s="74"/>
      <c r="U807" s="74"/>
      <c r="V807" s="193"/>
      <c r="W807" s="193">
        <f t="shared" si="24"/>
        <v>0</v>
      </c>
    </row>
    <row r="808" spans="1:23">
      <c r="A808">
        <f t="shared" si="25"/>
        <v>0</v>
      </c>
      <c r="B808" s="250"/>
      <c r="C808" s="269"/>
      <c r="D808" s="250"/>
      <c r="E808" s="269"/>
      <c r="F808" s="252"/>
      <c r="G808" s="252"/>
      <c r="H808" s="142" t="str">
        <f>IFERROR(+VLOOKUP(G808,'šifarnik Pg-Pa'!O$6:Q$22,2,FALSE),"")</f>
        <v/>
      </c>
      <c r="I808" s="137" t="str">
        <f>IFERROR(+VLOOKUP($G808,'šifarnik Pg-Pa'!$O$6:$Q$22,3,FALSE),"")</f>
        <v/>
      </c>
      <c r="J808" s="252"/>
      <c r="K808" s="79" t="str">
        <f>IFERROR(+VLOOKUP(J808,'šifarnik Pg-Pa'!O$28:P$150,2,FALSE),"")</f>
        <v/>
      </c>
      <c r="L808" s="256"/>
      <c r="M808" s="257"/>
      <c r="N808" s="284"/>
      <c r="O808" s="297"/>
      <c r="P808" s="255"/>
      <c r="Q808" s="255"/>
      <c r="R808" s="74"/>
      <c r="S808" s="74"/>
      <c r="T808" s="74"/>
      <c r="U808" s="74"/>
      <c r="V808" s="193"/>
      <c r="W808" s="193">
        <f t="shared" si="24"/>
        <v>0</v>
      </c>
    </row>
    <row r="809" spans="1:23">
      <c r="A809">
        <f t="shared" si="25"/>
        <v>0</v>
      </c>
      <c r="B809" s="250"/>
      <c r="C809" s="269"/>
      <c r="D809" s="250"/>
      <c r="E809" s="269"/>
      <c r="F809" s="252"/>
      <c r="G809" s="252"/>
      <c r="H809" s="142" t="str">
        <f>IFERROR(+VLOOKUP(G809,'šifarnik Pg-Pa'!O$6:Q$22,2,FALSE),"")</f>
        <v/>
      </c>
      <c r="I809" s="137" t="str">
        <f>IFERROR(+VLOOKUP($G809,'šifarnik Pg-Pa'!$O$6:$Q$22,3,FALSE),"")</f>
        <v/>
      </c>
      <c r="J809" s="252"/>
      <c r="K809" s="79" t="str">
        <f>IFERROR(+VLOOKUP(J809,'šifarnik Pg-Pa'!O$28:P$150,2,FALSE),"")</f>
        <v/>
      </c>
      <c r="L809" s="256"/>
      <c r="M809" s="257"/>
      <c r="N809" s="284"/>
      <c r="O809" s="297"/>
      <c r="P809" s="255"/>
      <c r="Q809" s="255"/>
      <c r="R809" s="74"/>
      <c r="S809" s="74"/>
      <c r="T809" s="74"/>
      <c r="U809" s="74"/>
      <c r="V809" s="193"/>
      <c r="W809" s="193">
        <f t="shared" si="24"/>
        <v>0</v>
      </c>
    </row>
    <row r="810" spans="1:23">
      <c r="A810">
        <f t="shared" si="25"/>
        <v>0</v>
      </c>
      <c r="B810" s="250"/>
      <c r="C810" s="269"/>
      <c r="D810" s="250"/>
      <c r="E810" s="269"/>
      <c r="F810" s="252"/>
      <c r="G810" s="252"/>
      <c r="H810" s="142" t="str">
        <f>IFERROR(+VLOOKUP(G810,'šifarnik Pg-Pa'!O$6:Q$22,2,FALSE),"")</f>
        <v/>
      </c>
      <c r="I810" s="137" t="str">
        <f>IFERROR(+VLOOKUP($G810,'šifarnik Pg-Pa'!$O$6:$Q$22,3,FALSE),"")</f>
        <v/>
      </c>
      <c r="J810" s="252"/>
      <c r="K810" s="79" t="str">
        <f>IFERROR(+VLOOKUP(J810,'šifarnik Pg-Pa'!O$28:P$150,2,FALSE),"")</f>
        <v/>
      </c>
      <c r="L810" s="256"/>
      <c r="M810" s="257"/>
      <c r="N810" s="284"/>
      <c r="O810" s="297"/>
      <c r="P810" s="255"/>
      <c r="Q810" s="255"/>
      <c r="R810" s="74"/>
      <c r="S810" s="74"/>
      <c r="T810" s="74"/>
      <c r="U810" s="74"/>
      <c r="V810" s="193"/>
      <c r="W810" s="193">
        <f t="shared" si="24"/>
        <v>0</v>
      </c>
    </row>
    <row r="811" spans="1:23">
      <c r="A811">
        <f t="shared" si="25"/>
        <v>0</v>
      </c>
      <c r="B811" s="250"/>
      <c r="C811" s="269"/>
      <c r="D811" s="250"/>
      <c r="E811" s="269"/>
      <c r="F811" s="252"/>
      <c r="G811" s="252"/>
      <c r="H811" s="142" t="str">
        <f>IFERROR(+VLOOKUP(G811,'šifarnik Pg-Pa'!O$6:Q$22,2,FALSE),"")</f>
        <v/>
      </c>
      <c r="I811" s="137" t="str">
        <f>IFERROR(+VLOOKUP($G811,'šifarnik Pg-Pa'!$O$6:$Q$22,3,FALSE),"")</f>
        <v/>
      </c>
      <c r="J811" s="252"/>
      <c r="K811" s="79" t="str">
        <f>IFERROR(+VLOOKUP(J811,'šifarnik Pg-Pa'!O$28:P$150,2,FALSE),"")</f>
        <v/>
      </c>
      <c r="L811" s="256"/>
      <c r="M811" s="257"/>
      <c r="N811" s="284"/>
      <c r="O811" s="297"/>
      <c r="P811" s="255"/>
      <c r="Q811" s="255"/>
      <c r="R811" s="74"/>
      <c r="S811" s="74"/>
      <c r="T811" s="74"/>
      <c r="U811" s="74"/>
      <c r="V811" s="193"/>
      <c r="W811" s="193">
        <f t="shared" si="24"/>
        <v>0</v>
      </c>
    </row>
    <row r="812" spans="1:23">
      <c r="A812">
        <f t="shared" si="25"/>
        <v>0</v>
      </c>
      <c r="B812" s="250"/>
      <c r="C812" s="269"/>
      <c r="D812" s="250"/>
      <c r="E812" s="269"/>
      <c r="F812" s="252"/>
      <c r="G812" s="252"/>
      <c r="H812" s="142" t="str">
        <f>IFERROR(+VLOOKUP(G812,'šifarnik Pg-Pa'!O$6:Q$22,2,FALSE),"")</f>
        <v/>
      </c>
      <c r="I812" s="137" t="str">
        <f>IFERROR(+VLOOKUP($G812,'šifarnik Pg-Pa'!$O$6:$Q$22,3,FALSE),"")</f>
        <v/>
      </c>
      <c r="J812" s="252"/>
      <c r="K812" s="79" t="str">
        <f>IFERROR(+VLOOKUP(J812,'šifarnik Pg-Pa'!O$28:P$150,2,FALSE),"")</f>
        <v/>
      </c>
      <c r="L812" s="256"/>
      <c r="M812" s="257"/>
      <c r="N812" s="284"/>
      <c r="O812" s="297"/>
      <c r="P812" s="255"/>
      <c r="Q812" s="255"/>
      <c r="R812" s="74"/>
      <c r="S812" s="74"/>
      <c r="T812" s="74"/>
      <c r="U812" s="74"/>
      <c r="V812" s="193"/>
      <c r="W812" s="193">
        <f t="shared" si="24"/>
        <v>0</v>
      </c>
    </row>
    <row r="813" spans="1:23">
      <c r="A813">
        <f t="shared" si="25"/>
        <v>0</v>
      </c>
      <c r="B813" s="250"/>
      <c r="C813" s="269"/>
      <c r="D813" s="250"/>
      <c r="E813" s="269"/>
      <c r="F813" s="252"/>
      <c r="G813" s="252"/>
      <c r="H813" s="142" t="str">
        <f>IFERROR(+VLOOKUP(G813,'šifarnik Pg-Pa'!O$6:Q$22,2,FALSE),"")</f>
        <v/>
      </c>
      <c r="I813" s="137" t="str">
        <f>IFERROR(+VLOOKUP($G813,'šifarnik Pg-Pa'!$O$6:$Q$22,3,FALSE),"")</f>
        <v/>
      </c>
      <c r="J813" s="252"/>
      <c r="K813" s="79" t="str">
        <f>IFERROR(+VLOOKUP(J813,'šifarnik Pg-Pa'!O$28:P$150,2,FALSE),"")</f>
        <v/>
      </c>
      <c r="L813" s="256"/>
      <c r="M813" s="257"/>
      <c r="N813" s="284"/>
      <c r="O813" s="297"/>
      <c r="P813" s="255"/>
      <c r="Q813" s="255"/>
      <c r="R813" s="74"/>
      <c r="S813" s="74"/>
      <c r="T813" s="74"/>
      <c r="U813" s="74"/>
      <c r="V813" s="193"/>
      <c r="W813" s="193">
        <f t="shared" si="24"/>
        <v>0</v>
      </c>
    </row>
    <row r="814" spans="1:23">
      <c r="A814">
        <f t="shared" si="25"/>
        <v>0</v>
      </c>
      <c r="B814" s="250"/>
      <c r="C814" s="269"/>
      <c r="D814" s="250"/>
      <c r="E814" s="269"/>
      <c r="F814" s="252"/>
      <c r="G814" s="252"/>
      <c r="H814" s="142" t="str">
        <f>IFERROR(+VLOOKUP(G814,'šifarnik Pg-Pa'!O$6:Q$22,2,FALSE),"")</f>
        <v/>
      </c>
      <c r="I814" s="137" t="str">
        <f>IFERROR(+VLOOKUP($G814,'šifarnik Pg-Pa'!$O$6:$Q$22,3,FALSE),"")</f>
        <v/>
      </c>
      <c r="J814" s="252"/>
      <c r="K814" s="79" t="str">
        <f>IFERROR(+VLOOKUP(J814,'šifarnik Pg-Pa'!O$28:P$150,2,FALSE),"")</f>
        <v/>
      </c>
      <c r="L814" s="256"/>
      <c r="M814" s="257"/>
      <c r="N814" s="284"/>
      <c r="O814" s="297"/>
      <c r="P814" s="255"/>
      <c r="Q814" s="255"/>
      <c r="R814" s="74"/>
      <c r="S814" s="74"/>
      <c r="T814" s="74"/>
      <c r="U814" s="74"/>
      <c r="V814" s="193"/>
      <c r="W814" s="193">
        <f t="shared" si="24"/>
        <v>0</v>
      </c>
    </row>
    <row r="815" spans="1:23">
      <c r="A815">
        <f t="shared" si="25"/>
        <v>0</v>
      </c>
      <c r="B815" s="250"/>
      <c r="C815" s="269"/>
      <c r="D815" s="250"/>
      <c r="E815" s="269"/>
      <c r="F815" s="252"/>
      <c r="G815" s="252"/>
      <c r="H815" s="142" t="str">
        <f>IFERROR(+VLOOKUP(G815,'šifarnik Pg-Pa'!O$6:Q$22,2,FALSE),"")</f>
        <v/>
      </c>
      <c r="I815" s="137" t="str">
        <f>IFERROR(+VLOOKUP($G815,'šifarnik Pg-Pa'!$O$6:$Q$22,3,FALSE),"")</f>
        <v/>
      </c>
      <c r="J815" s="252"/>
      <c r="K815" s="79" t="str">
        <f>IFERROR(+VLOOKUP(J815,'šifarnik Pg-Pa'!O$28:P$150,2,FALSE),"")</f>
        <v/>
      </c>
      <c r="L815" s="256"/>
      <c r="M815" s="257"/>
      <c r="N815" s="284"/>
      <c r="O815" s="297"/>
      <c r="P815" s="255"/>
      <c r="Q815" s="255"/>
      <c r="R815" s="74"/>
      <c r="S815" s="74"/>
      <c r="T815" s="74"/>
      <c r="U815" s="74"/>
      <c r="V815" s="193"/>
      <c r="W815" s="193">
        <f t="shared" si="24"/>
        <v>0</v>
      </c>
    </row>
    <row r="816" spans="1:23">
      <c r="A816">
        <f t="shared" si="25"/>
        <v>0</v>
      </c>
      <c r="B816" s="250"/>
      <c r="C816" s="269"/>
      <c r="D816" s="250"/>
      <c r="E816" s="269"/>
      <c r="F816" s="252"/>
      <c r="G816" s="252"/>
      <c r="H816" s="142" t="str">
        <f>IFERROR(+VLOOKUP(G816,'šifarnik Pg-Pa'!O$6:Q$22,2,FALSE),"")</f>
        <v/>
      </c>
      <c r="I816" s="137" t="str">
        <f>IFERROR(+VLOOKUP($G816,'šifarnik Pg-Pa'!$O$6:$Q$22,3,FALSE),"")</f>
        <v/>
      </c>
      <c r="J816" s="252"/>
      <c r="K816" s="79" t="str">
        <f>IFERROR(+VLOOKUP(J816,'šifarnik Pg-Pa'!O$28:P$150,2,FALSE),"")</f>
        <v/>
      </c>
      <c r="L816" s="256"/>
      <c r="M816" s="257"/>
      <c r="N816" s="284"/>
      <c r="O816" s="297"/>
      <c r="P816" s="255"/>
      <c r="Q816" s="255"/>
      <c r="R816" s="74"/>
      <c r="S816" s="74"/>
      <c r="T816" s="74"/>
      <c r="U816" s="74"/>
      <c r="V816" s="193"/>
      <c r="W816" s="193">
        <f t="shared" si="24"/>
        <v>0</v>
      </c>
    </row>
    <row r="817" spans="1:23">
      <c r="A817">
        <f t="shared" si="25"/>
        <v>0</v>
      </c>
      <c r="B817" s="250"/>
      <c r="C817" s="269"/>
      <c r="D817" s="250"/>
      <c r="E817" s="269"/>
      <c r="F817" s="252"/>
      <c r="G817" s="252"/>
      <c r="H817" s="142" t="str">
        <f>IFERROR(+VLOOKUP(G817,'šifarnik Pg-Pa'!O$6:Q$22,2,FALSE),"")</f>
        <v/>
      </c>
      <c r="I817" s="137" t="str">
        <f>IFERROR(+VLOOKUP($G817,'šifarnik Pg-Pa'!$O$6:$Q$22,3,FALSE),"")</f>
        <v/>
      </c>
      <c r="J817" s="252"/>
      <c r="K817" s="79" t="str">
        <f>IFERROR(+VLOOKUP(J817,'šifarnik Pg-Pa'!O$28:P$150,2,FALSE),"")</f>
        <v/>
      </c>
      <c r="L817" s="256"/>
      <c r="M817" s="257"/>
      <c r="N817" s="284"/>
      <c r="O817" s="297"/>
      <c r="P817" s="255"/>
      <c r="Q817" s="255"/>
      <c r="R817" s="74"/>
      <c r="S817" s="74"/>
      <c r="T817" s="74"/>
      <c r="U817" s="74"/>
      <c r="V817" s="193"/>
      <c r="W817" s="193">
        <f t="shared" si="24"/>
        <v>0</v>
      </c>
    </row>
    <row r="818" spans="1:23">
      <c r="A818">
        <f t="shared" si="25"/>
        <v>0</v>
      </c>
      <c r="B818" s="250"/>
      <c r="C818" s="269"/>
      <c r="D818" s="250"/>
      <c r="E818" s="269"/>
      <c r="F818" s="252"/>
      <c r="G818" s="252"/>
      <c r="H818" s="142" t="str">
        <f>IFERROR(+VLOOKUP(G818,'šifarnik Pg-Pa'!O$6:Q$22,2,FALSE),"")</f>
        <v/>
      </c>
      <c r="I818" s="137" t="str">
        <f>IFERROR(+VLOOKUP($G818,'šifarnik Pg-Pa'!$O$6:$Q$22,3,FALSE),"")</f>
        <v/>
      </c>
      <c r="J818" s="252"/>
      <c r="K818" s="79" t="str">
        <f>IFERROR(+VLOOKUP(J818,'šifarnik Pg-Pa'!O$28:P$150,2,FALSE),"")</f>
        <v/>
      </c>
      <c r="L818" s="256"/>
      <c r="M818" s="257"/>
      <c r="N818" s="284"/>
      <c r="O818" s="297"/>
      <c r="P818" s="255"/>
      <c r="Q818" s="255"/>
      <c r="R818" s="74"/>
      <c r="S818" s="74"/>
      <c r="T818" s="74"/>
      <c r="U818" s="74"/>
      <c r="V818" s="193"/>
      <c r="W818" s="193">
        <f t="shared" si="24"/>
        <v>0</v>
      </c>
    </row>
    <row r="819" spans="1:23">
      <c r="A819">
        <f t="shared" si="25"/>
        <v>0</v>
      </c>
      <c r="B819" s="250"/>
      <c r="C819" s="269"/>
      <c r="D819" s="250"/>
      <c r="E819" s="269"/>
      <c r="F819" s="252"/>
      <c r="G819" s="252"/>
      <c r="H819" s="142" t="str">
        <f>IFERROR(+VLOOKUP(G819,'šifarnik Pg-Pa'!O$6:Q$22,2,FALSE),"")</f>
        <v/>
      </c>
      <c r="I819" s="137" t="str">
        <f>IFERROR(+VLOOKUP($G819,'šifarnik Pg-Pa'!$O$6:$Q$22,3,FALSE),"")</f>
        <v/>
      </c>
      <c r="J819" s="252"/>
      <c r="K819" s="79" t="str">
        <f>IFERROR(+VLOOKUP(J819,'šifarnik Pg-Pa'!O$28:P$150,2,FALSE),"")</f>
        <v/>
      </c>
      <c r="L819" s="256"/>
      <c r="M819" s="257"/>
      <c r="N819" s="284"/>
      <c r="O819" s="297"/>
      <c r="P819" s="255"/>
      <c r="Q819" s="255"/>
      <c r="R819" s="74"/>
      <c r="S819" s="74"/>
      <c r="T819" s="74"/>
      <c r="U819" s="74"/>
      <c r="V819" s="193"/>
      <c r="W819" s="193">
        <f t="shared" si="24"/>
        <v>0</v>
      </c>
    </row>
    <row r="820" spans="1:23">
      <c r="A820">
        <f t="shared" si="25"/>
        <v>0</v>
      </c>
      <c r="B820" s="250"/>
      <c r="C820" s="269"/>
      <c r="D820" s="250"/>
      <c r="E820" s="269"/>
      <c r="F820" s="252"/>
      <c r="G820" s="252"/>
      <c r="H820" s="142" t="str">
        <f>IFERROR(+VLOOKUP(G820,'šifarnik Pg-Pa'!O$6:Q$22,2,FALSE),"")</f>
        <v/>
      </c>
      <c r="I820" s="137" t="str">
        <f>IFERROR(+VLOOKUP($G820,'šifarnik Pg-Pa'!$O$6:$Q$22,3,FALSE),"")</f>
        <v/>
      </c>
      <c r="J820" s="252"/>
      <c r="K820" s="79" t="str">
        <f>IFERROR(+VLOOKUP(J820,'šifarnik Pg-Pa'!O$28:P$150,2,FALSE),"")</f>
        <v/>
      </c>
      <c r="L820" s="256"/>
      <c r="M820" s="257"/>
      <c r="N820" s="284"/>
      <c r="O820" s="297"/>
      <c r="P820" s="255"/>
      <c r="Q820" s="255"/>
      <c r="R820" s="74"/>
      <c r="S820" s="74"/>
      <c r="T820" s="74"/>
      <c r="U820" s="74"/>
      <c r="V820" s="193"/>
      <c r="W820" s="193">
        <f t="shared" si="24"/>
        <v>0</v>
      </c>
    </row>
    <row r="821" spans="1:23">
      <c r="A821">
        <f t="shared" si="25"/>
        <v>0</v>
      </c>
      <c r="B821" s="250"/>
      <c r="C821" s="269"/>
      <c r="D821" s="250"/>
      <c r="E821" s="269"/>
      <c r="F821" s="252"/>
      <c r="G821" s="252"/>
      <c r="H821" s="142" t="str">
        <f>IFERROR(+VLOOKUP(G821,'šifarnik Pg-Pa'!O$6:Q$22,2,FALSE),"")</f>
        <v/>
      </c>
      <c r="I821" s="137" t="str">
        <f>IFERROR(+VLOOKUP($G821,'šifarnik Pg-Pa'!$O$6:$Q$22,3,FALSE),"")</f>
        <v/>
      </c>
      <c r="J821" s="252"/>
      <c r="K821" s="79" t="str">
        <f>IFERROR(+VLOOKUP(J821,'šifarnik Pg-Pa'!O$28:P$150,2,FALSE),"")</f>
        <v/>
      </c>
      <c r="L821" s="256"/>
      <c r="M821" s="257"/>
      <c r="N821" s="284"/>
      <c r="O821" s="297"/>
      <c r="P821" s="255"/>
      <c r="Q821" s="255"/>
      <c r="R821" s="74"/>
      <c r="S821" s="74"/>
      <c r="T821" s="74"/>
      <c r="U821" s="74"/>
      <c r="V821" s="193"/>
      <c r="W821" s="193">
        <f t="shared" si="24"/>
        <v>0</v>
      </c>
    </row>
    <row r="822" spans="1:23">
      <c r="A822">
        <f t="shared" si="25"/>
        <v>0</v>
      </c>
      <c r="B822" s="250"/>
      <c r="C822" s="269"/>
      <c r="D822" s="250"/>
      <c r="E822" s="269"/>
      <c r="F822" s="252"/>
      <c r="G822" s="252"/>
      <c r="H822" s="142" t="str">
        <f>IFERROR(+VLOOKUP(G822,'šifarnik Pg-Pa'!O$6:Q$22,2,FALSE),"")</f>
        <v/>
      </c>
      <c r="I822" s="137" t="str">
        <f>IFERROR(+VLOOKUP($G822,'šifarnik Pg-Pa'!$O$6:$Q$22,3,FALSE),"")</f>
        <v/>
      </c>
      <c r="J822" s="252"/>
      <c r="K822" s="79" t="str">
        <f>IFERROR(+VLOOKUP(J822,'šifarnik Pg-Pa'!O$28:P$150,2,FALSE),"")</f>
        <v/>
      </c>
      <c r="L822" s="256"/>
      <c r="M822" s="257"/>
      <c r="N822" s="284"/>
      <c r="O822" s="297"/>
      <c r="P822" s="255"/>
      <c r="Q822" s="255"/>
      <c r="R822" s="74"/>
      <c r="S822" s="74"/>
      <c r="T822" s="74"/>
      <c r="U822" s="74"/>
      <c r="V822" s="193"/>
      <c r="W822" s="193">
        <f t="shared" si="24"/>
        <v>0</v>
      </c>
    </row>
    <row r="823" spans="1:23">
      <c r="A823">
        <f t="shared" si="25"/>
        <v>0</v>
      </c>
      <c r="B823" s="250"/>
      <c r="C823" s="269"/>
      <c r="D823" s="250"/>
      <c r="E823" s="269"/>
      <c r="F823" s="252"/>
      <c r="G823" s="252"/>
      <c r="H823" s="142" t="str">
        <f>IFERROR(+VLOOKUP(G823,'šifarnik Pg-Pa'!O$6:Q$22,2,FALSE),"")</f>
        <v/>
      </c>
      <c r="I823" s="137" t="str">
        <f>IFERROR(+VLOOKUP($G823,'šifarnik Pg-Pa'!$O$6:$Q$22,3,FALSE),"")</f>
        <v/>
      </c>
      <c r="J823" s="252"/>
      <c r="K823" s="79" t="str">
        <f>IFERROR(+VLOOKUP(J823,'šifarnik Pg-Pa'!O$28:P$150,2,FALSE),"")</f>
        <v/>
      </c>
      <c r="L823" s="256"/>
      <c r="M823" s="257"/>
      <c r="N823" s="284"/>
      <c r="O823" s="297"/>
      <c r="P823" s="255"/>
      <c r="Q823" s="255"/>
      <c r="R823" s="74"/>
      <c r="S823" s="74"/>
      <c r="T823" s="74"/>
      <c r="U823" s="74"/>
      <c r="V823" s="193"/>
      <c r="W823" s="193">
        <f t="shared" si="24"/>
        <v>0</v>
      </c>
    </row>
    <row r="824" spans="1:23">
      <c r="A824">
        <f t="shared" si="25"/>
        <v>0</v>
      </c>
      <c r="B824" s="250"/>
      <c r="C824" s="269"/>
      <c r="D824" s="250"/>
      <c r="E824" s="269"/>
      <c r="F824" s="252"/>
      <c r="G824" s="252"/>
      <c r="H824" s="142" t="str">
        <f>IFERROR(+VLOOKUP(G824,'šifarnik Pg-Pa'!O$6:Q$22,2,FALSE),"")</f>
        <v/>
      </c>
      <c r="I824" s="137" t="str">
        <f>IFERROR(+VLOOKUP($G824,'šifarnik Pg-Pa'!$O$6:$Q$22,3,FALSE),"")</f>
        <v/>
      </c>
      <c r="J824" s="252"/>
      <c r="K824" s="79" t="str">
        <f>IFERROR(+VLOOKUP(J824,'šifarnik Pg-Pa'!O$28:P$150,2,FALSE),"")</f>
        <v/>
      </c>
      <c r="L824" s="256"/>
      <c r="M824" s="257"/>
      <c r="N824" s="284"/>
      <c r="O824" s="297"/>
      <c r="P824" s="255"/>
      <c r="Q824" s="255"/>
      <c r="R824" s="74"/>
      <c r="S824" s="74"/>
      <c r="T824" s="74"/>
      <c r="U824" s="74"/>
      <c r="V824" s="193"/>
      <c r="W824" s="193">
        <f t="shared" si="24"/>
        <v>0</v>
      </c>
    </row>
    <row r="825" spans="1:23">
      <c r="A825">
        <f t="shared" si="25"/>
        <v>0</v>
      </c>
      <c r="B825" s="250"/>
      <c r="C825" s="269"/>
      <c r="D825" s="250"/>
      <c r="E825" s="269"/>
      <c r="F825" s="252"/>
      <c r="G825" s="252"/>
      <c r="H825" s="142" t="str">
        <f>IFERROR(+VLOOKUP(G825,'šifarnik Pg-Pa'!O$6:Q$22,2,FALSE),"")</f>
        <v/>
      </c>
      <c r="I825" s="137" t="str">
        <f>IFERROR(+VLOOKUP($G825,'šifarnik Pg-Pa'!$O$6:$Q$22,3,FALSE),"")</f>
        <v/>
      </c>
      <c r="J825" s="252"/>
      <c r="K825" s="79" t="str">
        <f>IFERROR(+VLOOKUP(J825,'šifarnik Pg-Pa'!O$28:P$150,2,FALSE),"")</f>
        <v/>
      </c>
      <c r="L825" s="256"/>
      <c r="M825" s="257"/>
      <c r="N825" s="284"/>
      <c r="O825" s="297"/>
      <c r="P825" s="255"/>
      <c r="Q825" s="255"/>
      <c r="R825" s="74"/>
      <c r="S825" s="74"/>
      <c r="T825" s="74"/>
      <c r="U825" s="74"/>
      <c r="V825" s="193"/>
      <c r="W825" s="193">
        <f t="shared" si="24"/>
        <v>0</v>
      </c>
    </row>
    <row r="826" spans="1:23">
      <c r="A826">
        <f t="shared" si="25"/>
        <v>0</v>
      </c>
      <c r="B826" s="250"/>
      <c r="C826" s="269"/>
      <c r="D826" s="250"/>
      <c r="E826" s="269"/>
      <c r="F826" s="252"/>
      <c r="G826" s="252"/>
      <c r="H826" s="142" t="str">
        <f>IFERROR(+VLOOKUP(G826,'šifarnik Pg-Pa'!O$6:Q$22,2,FALSE),"")</f>
        <v/>
      </c>
      <c r="I826" s="137" t="str">
        <f>IFERROR(+VLOOKUP($G826,'šifarnik Pg-Pa'!$O$6:$Q$22,3,FALSE),"")</f>
        <v/>
      </c>
      <c r="J826" s="252"/>
      <c r="K826" s="79" t="str">
        <f>IFERROR(+VLOOKUP(J826,'šifarnik Pg-Pa'!O$28:P$150,2,FALSE),"")</f>
        <v/>
      </c>
      <c r="L826" s="256"/>
      <c r="M826" s="257"/>
      <c r="N826" s="284"/>
      <c r="O826" s="297"/>
      <c r="P826" s="255"/>
      <c r="Q826" s="255"/>
      <c r="R826" s="74"/>
      <c r="S826" s="74"/>
      <c r="T826" s="74"/>
      <c r="U826" s="74"/>
      <c r="V826" s="193"/>
      <c r="W826" s="193">
        <f t="shared" si="24"/>
        <v>0</v>
      </c>
    </row>
    <row r="827" spans="1:23">
      <c r="A827">
        <f t="shared" si="25"/>
        <v>0</v>
      </c>
      <c r="B827" s="250"/>
      <c r="C827" s="269"/>
      <c r="D827" s="250"/>
      <c r="E827" s="269"/>
      <c r="F827" s="252"/>
      <c r="G827" s="252"/>
      <c r="H827" s="142" t="str">
        <f>IFERROR(+VLOOKUP(G827,'šifarnik Pg-Pa'!O$6:Q$22,2,FALSE),"")</f>
        <v/>
      </c>
      <c r="I827" s="137" t="str">
        <f>IFERROR(+VLOOKUP($G827,'šifarnik Pg-Pa'!$O$6:$Q$22,3,FALSE),"")</f>
        <v/>
      </c>
      <c r="J827" s="252"/>
      <c r="K827" s="79" t="str">
        <f>IFERROR(+VLOOKUP(J827,'šifarnik Pg-Pa'!O$28:P$150,2,FALSE),"")</f>
        <v/>
      </c>
      <c r="L827" s="256"/>
      <c r="M827" s="257"/>
      <c r="N827" s="284"/>
      <c r="O827" s="297"/>
      <c r="P827" s="255"/>
      <c r="Q827" s="255"/>
      <c r="R827" s="74"/>
      <c r="S827" s="74"/>
      <c r="T827" s="74"/>
      <c r="U827" s="74"/>
      <c r="V827" s="193"/>
      <c r="W827" s="193">
        <f t="shared" si="24"/>
        <v>0</v>
      </c>
    </row>
    <row r="828" spans="1:23">
      <c r="A828">
        <f t="shared" si="25"/>
        <v>0</v>
      </c>
      <c r="B828" s="250"/>
      <c r="C828" s="269"/>
      <c r="D828" s="250"/>
      <c r="E828" s="269"/>
      <c r="F828" s="252"/>
      <c r="G828" s="252"/>
      <c r="H828" s="142" t="str">
        <f>IFERROR(+VLOOKUP(G828,'šifarnik Pg-Pa'!O$6:Q$22,2,FALSE),"")</f>
        <v/>
      </c>
      <c r="I828" s="137" t="str">
        <f>IFERROR(+VLOOKUP($G828,'šifarnik Pg-Pa'!$O$6:$Q$22,3,FALSE),"")</f>
        <v/>
      </c>
      <c r="J828" s="252"/>
      <c r="K828" s="79" t="str">
        <f>IFERROR(+VLOOKUP(J828,'šifarnik Pg-Pa'!O$28:P$150,2,FALSE),"")</f>
        <v/>
      </c>
      <c r="L828" s="256"/>
      <c r="M828" s="257"/>
      <c r="N828" s="284"/>
      <c r="O828" s="297"/>
      <c r="P828" s="255"/>
      <c r="Q828" s="255"/>
      <c r="R828" s="74"/>
      <c r="S828" s="74"/>
      <c r="T828" s="74"/>
      <c r="U828" s="74"/>
      <c r="V828" s="193"/>
      <c r="W828" s="193">
        <f t="shared" si="24"/>
        <v>0</v>
      </c>
    </row>
    <row r="829" spans="1:23">
      <c r="A829">
        <f t="shared" si="25"/>
        <v>0</v>
      </c>
      <c r="B829" s="250"/>
      <c r="C829" s="269"/>
      <c r="D829" s="250"/>
      <c r="E829" s="269"/>
      <c r="F829" s="252"/>
      <c r="G829" s="252"/>
      <c r="H829" s="142" t="str">
        <f>IFERROR(+VLOOKUP(G829,'šifarnik Pg-Pa'!O$6:Q$22,2,FALSE),"")</f>
        <v/>
      </c>
      <c r="I829" s="137" t="str">
        <f>IFERROR(+VLOOKUP($G829,'šifarnik Pg-Pa'!$O$6:$Q$22,3,FALSE),"")</f>
        <v/>
      </c>
      <c r="J829" s="252"/>
      <c r="K829" s="79" t="str">
        <f>IFERROR(+VLOOKUP(J829,'šifarnik Pg-Pa'!O$28:P$150,2,FALSE),"")</f>
        <v/>
      </c>
      <c r="L829" s="256"/>
      <c r="M829" s="257"/>
      <c r="N829" s="284"/>
      <c r="O829" s="297"/>
      <c r="P829" s="255"/>
      <c r="Q829" s="255"/>
      <c r="R829" s="74"/>
      <c r="S829" s="74"/>
      <c r="T829" s="74"/>
      <c r="U829" s="74"/>
      <c r="V829" s="193"/>
      <c r="W829" s="193">
        <f t="shared" si="24"/>
        <v>0</v>
      </c>
    </row>
    <row r="830" spans="1:23">
      <c r="A830">
        <f t="shared" si="25"/>
        <v>0</v>
      </c>
      <c r="B830" s="250"/>
      <c r="C830" s="269"/>
      <c r="D830" s="250"/>
      <c r="E830" s="269"/>
      <c r="F830" s="252"/>
      <c r="G830" s="252"/>
      <c r="H830" s="142" t="str">
        <f>IFERROR(+VLOOKUP(G830,'šifarnik Pg-Pa'!O$6:Q$22,2,FALSE),"")</f>
        <v/>
      </c>
      <c r="I830" s="137" t="str">
        <f>IFERROR(+VLOOKUP($G830,'šifarnik Pg-Pa'!$O$6:$Q$22,3,FALSE),"")</f>
        <v/>
      </c>
      <c r="J830" s="252"/>
      <c r="K830" s="79" t="str">
        <f>IFERROR(+VLOOKUP(J830,'šifarnik Pg-Pa'!O$28:P$150,2,FALSE),"")</f>
        <v/>
      </c>
      <c r="L830" s="256"/>
      <c r="M830" s="257"/>
      <c r="N830" s="284"/>
      <c r="O830" s="297"/>
      <c r="P830" s="255"/>
      <c r="Q830" s="255"/>
      <c r="R830" s="74"/>
      <c r="S830" s="74"/>
      <c r="T830" s="74"/>
      <c r="U830" s="74"/>
      <c r="V830" s="193"/>
      <c r="W830" s="193">
        <f t="shared" si="24"/>
        <v>0</v>
      </c>
    </row>
    <row r="831" spans="1:23">
      <c r="A831">
        <f t="shared" si="25"/>
        <v>0</v>
      </c>
      <c r="B831" s="250"/>
      <c r="C831" s="269"/>
      <c r="D831" s="250"/>
      <c r="E831" s="269"/>
      <c r="F831" s="252"/>
      <c r="G831" s="252"/>
      <c r="H831" s="142" t="str">
        <f>IFERROR(+VLOOKUP(G831,'šifarnik Pg-Pa'!O$6:Q$22,2,FALSE),"")</f>
        <v/>
      </c>
      <c r="I831" s="137" t="str">
        <f>IFERROR(+VLOOKUP($G831,'šifarnik Pg-Pa'!$O$6:$Q$22,3,FALSE),"")</f>
        <v/>
      </c>
      <c r="J831" s="252"/>
      <c r="K831" s="79" t="str">
        <f>IFERROR(+VLOOKUP(J831,'šifarnik Pg-Pa'!O$28:P$150,2,FALSE),"")</f>
        <v/>
      </c>
      <c r="L831" s="256"/>
      <c r="M831" s="257"/>
      <c r="N831" s="284"/>
      <c r="O831" s="297"/>
      <c r="P831" s="255"/>
      <c r="Q831" s="255"/>
      <c r="R831" s="74"/>
      <c r="S831" s="74"/>
      <c r="T831" s="74"/>
      <c r="U831" s="74"/>
      <c r="V831" s="193"/>
      <c r="W831" s="193">
        <f t="shared" si="24"/>
        <v>0</v>
      </c>
    </row>
    <row r="832" spans="1:23">
      <c r="A832">
        <f t="shared" si="25"/>
        <v>0</v>
      </c>
      <c r="B832" s="250"/>
      <c r="C832" s="269"/>
      <c r="D832" s="250"/>
      <c r="E832" s="269"/>
      <c r="F832" s="252"/>
      <c r="G832" s="252"/>
      <c r="H832" s="142" t="str">
        <f>IFERROR(+VLOOKUP(G832,'šifarnik Pg-Pa'!O$6:Q$22,2,FALSE),"")</f>
        <v/>
      </c>
      <c r="I832" s="137" t="str">
        <f>IFERROR(+VLOOKUP($G832,'šifarnik Pg-Pa'!$O$6:$Q$22,3,FALSE),"")</f>
        <v/>
      </c>
      <c r="J832" s="252"/>
      <c r="K832" s="79" t="str">
        <f>IFERROR(+VLOOKUP(J832,'šifarnik Pg-Pa'!O$28:P$150,2,FALSE),"")</f>
        <v/>
      </c>
      <c r="L832" s="256"/>
      <c r="M832" s="257"/>
      <c r="N832" s="284"/>
      <c r="O832" s="297"/>
      <c r="P832" s="255"/>
      <c r="Q832" s="255"/>
      <c r="R832" s="74"/>
      <c r="S832" s="74"/>
      <c r="T832" s="74"/>
      <c r="U832" s="74"/>
      <c r="V832" s="193"/>
      <c r="W832" s="193">
        <f t="shared" si="24"/>
        <v>0</v>
      </c>
    </row>
    <row r="833" spans="1:23">
      <c r="A833">
        <f t="shared" si="25"/>
        <v>0</v>
      </c>
      <c r="B833" s="250"/>
      <c r="C833" s="269"/>
      <c r="D833" s="250"/>
      <c r="E833" s="269"/>
      <c r="F833" s="252"/>
      <c r="G833" s="252"/>
      <c r="H833" s="142" t="str">
        <f>IFERROR(+VLOOKUP(G833,'šifarnik Pg-Pa'!O$6:Q$22,2,FALSE),"")</f>
        <v/>
      </c>
      <c r="I833" s="137" t="str">
        <f>IFERROR(+VLOOKUP($G833,'šifarnik Pg-Pa'!$O$6:$Q$22,3,FALSE),"")</f>
        <v/>
      </c>
      <c r="J833" s="252"/>
      <c r="K833" s="79" t="str">
        <f>IFERROR(+VLOOKUP(J833,'šifarnik Pg-Pa'!O$28:P$150,2,FALSE),"")</f>
        <v/>
      </c>
      <c r="L833" s="256"/>
      <c r="M833" s="257"/>
      <c r="N833" s="284"/>
      <c r="O833" s="297"/>
      <c r="P833" s="255"/>
      <c r="Q833" s="255"/>
      <c r="R833" s="74"/>
      <c r="S833" s="74"/>
      <c r="T833" s="74"/>
      <c r="U833" s="74"/>
      <c r="V833" s="193"/>
      <c r="W833" s="193">
        <f t="shared" si="24"/>
        <v>0</v>
      </c>
    </row>
    <row r="834" spans="1:23">
      <c r="A834">
        <f t="shared" si="25"/>
        <v>0</v>
      </c>
      <c r="B834" s="250"/>
      <c r="C834" s="269"/>
      <c r="D834" s="250"/>
      <c r="E834" s="269"/>
      <c r="F834" s="252"/>
      <c r="G834" s="252"/>
      <c r="H834" s="142" t="str">
        <f>IFERROR(+VLOOKUP(G834,'šifarnik Pg-Pa'!O$6:Q$22,2,FALSE),"")</f>
        <v/>
      </c>
      <c r="I834" s="137" t="str">
        <f>IFERROR(+VLOOKUP($G834,'šifarnik Pg-Pa'!$O$6:$Q$22,3,FALSE),"")</f>
        <v/>
      </c>
      <c r="J834" s="252"/>
      <c r="K834" s="79" t="str">
        <f>IFERROR(+VLOOKUP(J834,'šifarnik Pg-Pa'!O$28:P$150,2,FALSE),"")</f>
        <v/>
      </c>
      <c r="L834" s="256"/>
      <c r="M834" s="257"/>
      <c r="N834" s="284"/>
      <c r="O834" s="297"/>
      <c r="P834" s="255"/>
      <c r="Q834" s="255"/>
      <c r="R834" s="74"/>
      <c r="S834" s="74"/>
      <c r="T834" s="74"/>
      <c r="U834" s="74"/>
      <c r="V834" s="193"/>
      <c r="W834" s="193">
        <f t="shared" si="24"/>
        <v>0</v>
      </c>
    </row>
    <row r="835" spans="1:23">
      <c r="A835">
        <f t="shared" si="25"/>
        <v>0</v>
      </c>
      <c r="B835" s="250"/>
      <c r="C835" s="269"/>
      <c r="D835" s="250"/>
      <c r="E835" s="269"/>
      <c r="F835" s="252"/>
      <c r="G835" s="252"/>
      <c r="H835" s="142" t="str">
        <f>IFERROR(+VLOOKUP(G835,'šifarnik Pg-Pa'!O$6:Q$22,2,FALSE),"")</f>
        <v/>
      </c>
      <c r="I835" s="137" t="str">
        <f>IFERROR(+VLOOKUP($G835,'šifarnik Pg-Pa'!$O$6:$Q$22,3,FALSE),"")</f>
        <v/>
      </c>
      <c r="J835" s="252"/>
      <c r="K835" s="79" t="str">
        <f>IFERROR(+VLOOKUP(J835,'šifarnik Pg-Pa'!O$28:P$150,2,FALSE),"")</f>
        <v/>
      </c>
      <c r="L835" s="256"/>
      <c r="M835" s="257"/>
      <c r="N835" s="284"/>
      <c r="O835" s="297"/>
      <c r="P835" s="255"/>
      <c r="Q835" s="255"/>
      <c r="R835" s="74"/>
      <c r="S835" s="74"/>
      <c r="T835" s="74"/>
      <c r="U835" s="74"/>
      <c r="V835" s="193"/>
      <c r="W835" s="193">
        <f t="shared" si="24"/>
        <v>0</v>
      </c>
    </row>
    <row r="836" spans="1:23">
      <c r="A836">
        <f t="shared" si="25"/>
        <v>0</v>
      </c>
      <c r="B836" s="250"/>
      <c r="C836" s="269"/>
      <c r="D836" s="250"/>
      <c r="E836" s="269"/>
      <c r="F836" s="252"/>
      <c r="G836" s="252"/>
      <c r="H836" s="142" t="str">
        <f>IFERROR(+VLOOKUP(G836,'šifarnik Pg-Pa'!O$6:Q$22,2,FALSE),"")</f>
        <v/>
      </c>
      <c r="I836" s="137" t="str">
        <f>IFERROR(+VLOOKUP($G836,'šifarnik Pg-Pa'!$O$6:$Q$22,3,FALSE),"")</f>
        <v/>
      </c>
      <c r="J836" s="252"/>
      <c r="K836" s="79" t="str">
        <f>IFERROR(+VLOOKUP(J836,'šifarnik Pg-Pa'!O$28:P$150,2,FALSE),"")</f>
        <v/>
      </c>
      <c r="L836" s="256"/>
      <c r="M836" s="257"/>
      <c r="N836" s="284"/>
      <c r="O836" s="297"/>
      <c r="P836" s="255"/>
      <c r="Q836" s="255"/>
      <c r="R836" s="74"/>
      <c r="S836" s="74"/>
      <c r="T836" s="74"/>
      <c r="U836" s="74"/>
      <c r="V836" s="193"/>
      <c r="W836" s="193">
        <f t="shared" si="24"/>
        <v>0</v>
      </c>
    </row>
    <row r="837" spans="1:23">
      <c r="A837">
        <f t="shared" si="25"/>
        <v>0</v>
      </c>
      <c r="B837" s="250"/>
      <c r="C837" s="269"/>
      <c r="D837" s="250"/>
      <c r="E837" s="269"/>
      <c r="F837" s="252"/>
      <c r="G837" s="252"/>
      <c r="H837" s="142" t="str">
        <f>IFERROR(+VLOOKUP(G837,'šifarnik Pg-Pa'!O$6:Q$22,2,FALSE),"")</f>
        <v/>
      </c>
      <c r="I837" s="137" t="str">
        <f>IFERROR(+VLOOKUP($G837,'šifarnik Pg-Pa'!$O$6:$Q$22,3,FALSE),"")</f>
        <v/>
      </c>
      <c r="J837" s="252"/>
      <c r="K837" s="79" t="str">
        <f>IFERROR(+VLOOKUP(J837,'šifarnik Pg-Pa'!O$28:P$150,2,FALSE),"")</f>
        <v/>
      </c>
      <c r="L837" s="256"/>
      <c r="M837" s="257"/>
      <c r="N837" s="284"/>
      <c r="O837" s="297"/>
      <c r="P837" s="255"/>
      <c r="Q837" s="255"/>
      <c r="R837" s="74"/>
      <c r="S837" s="74"/>
      <c r="T837" s="74"/>
      <c r="U837" s="74"/>
      <c r="V837" s="193"/>
      <c r="W837" s="193">
        <f t="shared" si="24"/>
        <v>0</v>
      </c>
    </row>
    <row r="838" spans="1:23">
      <c r="A838">
        <f t="shared" si="25"/>
        <v>0</v>
      </c>
      <c r="B838" s="250"/>
      <c r="C838" s="269"/>
      <c r="D838" s="250"/>
      <c r="E838" s="269"/>
      <c r="F838" s="252"/>
      <c r="G838" s="252"/>
      <c r="H838" s="142" t="str">
        <f>IFERROR(+VLOOKUP(G838,'šifarnik Pg-Pa'!O$6:Q$22,2,FALSE),"")</f>
        <v/>
      </c>
      <c r="I838" s="137" t="str">
        <f>IFERROR(+VLOOKUP($G838,'šifarnik Pg-Pa'!$O$6:$Q$22,3,FALSE),"")</f>
        <v/>
      </c>
      <c r="J838" s="252"/>
      <c r="K838" s="79" t="str">
        <f>IFERROR(+VLOOKUP(J838,'šifarnik Pg-Pa'!O$28:P$150,2,FALSE),"")</f>
        <v/>
      </c>
      <c r="L838" s="256"/>
      <c r="M838" s="257"/>
      <c r="N838" s="284"/>
      <c r="O838" s="297"/>
      <c r="P838" s="255"/>
      <c r="Q838" s="255"/>
      <c r="R838" s="74"/>
      <c r="S838" s="74"/>
      <c r="T838" s="74"/>
      <c r="U838" s="74"/>
      <c r="V838" s="193"/>
      <c r="W838" s="193">
        <f t="shared" si="24"/>
        <v>0</v>
      </c>
    </row>
    <row r="839" spans="1:23">
      <c r="A839">
        <f t="shared" si="25"/>
        <v>0</v>
      </c>
      <c r="B839" s="250"/>
      <c r="C839" s="269"/>
      <c r="D839" s="250"/>
      <c r="E839" s="269"/>
      <c r="F839" s="252"/>
      <c r="G839" s="252"/>
      <c r="H839" s="142" t="str">
        <f>IFERROR(+VLOOKUP(G839,'šifarnik Pg-Pa'!O$6:Q$22,2,FALSE),"")</f>
        <v/>
      </c>
      <c r="I839" s="137" t="str">
        <f>IFERROR(+VLOOKUP($G839,'šifarnik Pg-Pa'!$O$6:$Q$22,3,FALSE),"")</f>
        <v/>
      </c>
      <c r="J839" s="252"/>
      <c r="K839" s="79" t="str">
        <f>IFERROR(+VLOOKUP(J839,'šifarnik Pg-Pa'!O$28:P$150,2,FALSE),"")</f>
        <v/>
      </c>
      <c r="L839" s="256"/>
      <c r="M839" s="257"/>
      <c r="N839" s="284"/>
      <c r="O839" s="297"/>
      <c r="P839" s="255"/>
      <c r="Q839" s="255"/>
      <c r="R839" s="74"/>
      <c r="S839" s="74"/>
      <c r="T839" s="74"/>
      <c r="U839" s="74"/>
      <c r="V839" s="193"/>
      <c r="W839" s="193">
        <f t="shared" si="24"/>
        <v>0</v>
      </c>
    </row>
    <row r="840" spans="1:23">
      <c r="A840">
        <f t="shared" si="25"/>
        <v>0</v>
      </c>
      <c r="B840" s="250"/>
      <c r="C840" s="269"/>
      <c r="D840" s="250"/>
      <c r="E840" s="269"/>
      <c r="F840" s="252"/>
      <c r="G840" s="252"/>
      <c r="H840" s="142" t="str">
        <f>IFERROR(+VLOOKUP(G840,'šifarnik Pg-Pa'!O$6:Q$22,2,FALSE),"")</f>
        <v/>
      </c>
      <c r="I840" s="137" t="str">
        <f>IFERROR(+VLOOKUP($G840,'šifarnik Pg-Pa'!$O$6:$Q$22,3,FALSE),"")</f>
        <v/>
      </c>
      <c r="J840" s="252"/>
      <c r="K840" s="79" t="str">
        <f>IFERROR(+VLOOKUP(J840,'šifarnik Pg-Pa'!O$28:P$150,2,FALSE),"")</f>
        <v/>
      </c>
      <c r="L840" s="256"/>
      <c r="M840" s="257"/>
      <c r="N840" s="284"/>
      <c r="O840" s="297"/>
      <c r="P840" s="255"/>
      <c r="Q840" s="255"/>
      <c r="R840" s="74"/>
      <c r="S840" s="74"/>
      <c r="T840" s="74"/>
      <c r="U840" s="74"/>
      <c r="V840" s="193"/>
      <c r="W840" s="193">
        <f t="shared" si="24"/>
        <v>0</v>
      </c>
    </row>
    <row r="841" spans="1:23">
      <c r="A841">
        <f t="shared" si="25"/>
        <v>0</v>
      </c>
      <c r="B841" s="250"/>
      <c r="C841" s="269"/>
      <c r="D841" s="250"/>
      <c r="E841" s="269"/>
      <c r="F841" s="252"/>
      <c r="G841" s="252"/>
      <c r="H841" s="142" t="str">
        <f>IFERROR(+VLOOKUP(G841,'šifarnik Pg-Pa'!O$6:Q$22,2,FALSE),"")</f>
        <v/>
      </c>
      <c r="I841" s="137" t="str">
        <f>IFERROR(+VLOOKUP($G841,'šifarnik Pg-Pa'!$O$6:$Q$22,3,FALSE),"")</f>
        <v/>
      </c>
      <c r="J841" s="252"/>
      <c r="K841" s="79" t="str">
        <f>IFERROR(+VLOOKUP(J841,'šifarnik Pg-Pa'!O$28:P$150,2,FALSE),"")</f>
        <v/>
      </c>
      <c r="L841" s="256"/>
      <c r="M841" s="257"/>
      <c r="N841" s="284"/>
      <c r="O841" s="297"/>
      <c r="P841" s="255"/>
      <c r="Q841" s="255"/>
      <c r="R841" s="74"/>
      <c r="S841" s="74"/>
      <c r="T841" s="74"/>
      <c r="U841" s="74"/>
      <c r="V841" s="193"/>
      <c r="W841" s="193">
        <f t="shared" ref="W841:W904" si="26">+LEN(O841)</f>
        <v>0</v>
      </c>
    </row>
    <row r="842" spans="1:23">
      <c r="A842">
        <f t="shared" ref="A842:A905" si="27">+IF(O842&gt;0,+A841+1,0)</f>
        <v>0</v>
      </c>
      <c r="B842" s="250"/>
      <c r="C842" s="269"/>
      <c r="D842" s="250"/>
      <c r="E842" s="269"/>
      <c r="F842" s="252"/>
      <c r="G842" s="252"/>
      <c r="H842" s="142" t="str">
        <f>IFERROR(+VLOOKUP(G842,'šifarnik Pg-Pa'!O$6:Q$22,2,FALSE),"")</f>
        <v/>
      </c>
      <c r="I842" s="137" t="str">
        <f>IFERROR(+VLOOKUP($G842,'šifarnik Pg-Pa'!$O$6:$Q$22,3,FALSE),"")</f>
        <v/>
      </c>
      <c r="J842" s="252"/>
      <c r="K842" s="79" t="str">
        <f>IFERROR(+VLOOKUP(J842,'šifarnik Pg-Pa'!O$28:P$150,2,FALSE),"")</f>
        <v/>
      </c>
      <c r="L842" s="256"/>
      <c r="M842" s="257"/>
      <c r="N842" s="284"/>
      <c r="O842" s="297"/>
      <c r="P842" s="255"/>
      <c r="Q842" s="255"/>
      <c r="R842" s="74"/>
      <c r="S842" s="74"/>
      <c r="T842" s="74"/>
      <c r="U842" s="74"/>
      <c r="V842" s="193"/>
      <c r="W842" s="193">
        <f t="shared" si="26"/>
        <v>0</v>
      </c>
    </row>
    <row r="843" spans="1:23">
      <c r="A843">
        <f t="shared" si="27"/>
        <v>0</v>
      </c>
      <c r="B843" s="250"/>
      <c r="C843" s="269"/>
      <c r="D843" s="250"/>
      <c r="E843" s="269"/>
      <c r="F843" s="252"/>
      <c r="G843" s="252"/>
      <c r="H843" s="142" t="str">
        <f>IFERROR(+VLOOKUP(G843,'šifarnik Pg-Pa'!O$6:Q$22,2,FALSE),"")</f>
        <v/>
      </c>
      <c r="I843" s="137" t="str">
        <f>IFERROR(+VLOOKUP($G843,'šifarnik Pg-Pa'!$O$6:$Q$22,3,FALSE),"")</f>
        <v/>
      </c>
      <c r="J843" s="252"/>
      <c r="K843" s="79" t="str">
        <f>IFERROR(+VLOOKUP(J843,'šifarnik Pg-Pa'!O$28:P$150,2,FALSE),"")</f>
        <v/>
      </c>
      <c r="L843" s="256"/>
      <c r="M843" s="257"/>
      <c r="N843" s="284"/>
      <c r="O843" s="297"/>
      <c r="P843" s="255"/>
      <c r="Q843" s="255"/>
      <c r="R843" s="74"/>
      <c r="S843" s="74"/>
      <c r="T843" s="74"/>
      <c r="U843" s="74"/>
      <c r="V843" s="193"/>
      <c r="W843" s="193">
        <f t="shared" si="26"/>
        <v>0</v>
      </c>
    </row>
    <row r="844" spans="1:23">
      <c r="A844">
        <f t="shared" si="27"/>
        <v>0</v>
      </c>
      <c r="B844" s="250"/>
      <c r="C844" s="269"/>
      <c r="D844" s="250"/>
      <c r="E844" s="269"/>
      <c r="F844" s="252"/>
      <c r="G844" s="252"/>
      <c r="H844" s="142" t="str">
        <f>IFERROR(+VLOOKUP(G844,'šifarnik Pg-Pa'!O$6:Q$22,2,FALSE),"")</f>
        <v/>
      </c>
      <c r="I844" s="137" t="str">
        <f>IFERROR(+VLOOKUP($G844,'šifarnik Pg-Pa'!$O$6:$Q$22,3,FALSE),"")</f>
        <v/>
      </c>
      <c r="J844" s="252"/>
      <c r="K844" s="79" t="str">
        <f>IFERROR(+VLOOKUP(J844,'šifarnik Pg-Pa'!O$28:P$150,2,FALSE),"")</f>
        <v/>
      </c>
      <c r="L844" s="256"/>
      <c r="M844" s="257"/>
      <c r="N844" s="284"/>
      <c r="O844" s="297"/>
      <c r="P844" s="255"/>
      <c r="Q844" s="255"/>
      <c r="R844" s="74"/>
      <c r="S844" s="74"/>
      <c r="T844" s="74"/>
      <c r="U844" s="74"/>
      <c r="V844" s="193"/>
      <c r="W844" s="193">
        <f t="shared" si="26"/>
        <v>0</v>
      </c>
    </row>
    <row r="845" spans="1:23">
      <c r="A845">
        <f t="shared" si="27"/>
        <v>0</v>
      </c>
      <c r="B845" s="250"/>
      <c r="C845" s="269"/>
      <c r="D845" s="250"/>
      <c r="E845" s="269"/>
      <c r="F845" s="252"/>
      <c r="G845" s="252"/>
      <c r="H845" s="142" t="str">
        <f>IFERROR(+VLOOKUP(G845,'šifarnik Pg-Pa'!O$6:Q$22,2,FALSE),"")</f>
        <v/>
      </c>
      <c r="I845" s="137" t="str">
        <f>IFERROR(+VLOOKUP($G845,'šifarnik Pg-Pa'!$O$6:$Q$22,3,FALSE),"")</f>
        <v/>
      </c>
      <c r="J845" s="252"/>
      <c r="K845" s="79" t="str">
        <f>IFERROR(+VLOOKUP(J845,'šifarnik Pg-Pa'!O$28:P$150,2,FALSE),"")</f>
        <v/>
      </c>
      <c r="L845" s="256"/>
      <c r="M845" s="257"/>
      <c r="N845" s="284"/>
      <c r="O845" s="297"/>
      <c r="P845" s="255"/>
      <c r="Q845" s="255"/>
      <c r="R845" s="74"/>
      <c r="S845" s="74"/>
      <c r="T845" s="74"/>
      <c r="U845" s="74"/>
      <c r="V845" s="193"/>
      <c r="W845" s="193">
        <f t="shared" si="26"/>
        <v>0</v>
      </c>
    </row>
    <row r="846" spans="1:23">
      <c r="A846">
        <f t="shared" si="27"/>
        <v>0</v>
      </c>
      <c r="B846" s="250"/>
      <c r="C846" s="269"/>
      <c r="D846" s="250"/>
      <c r="E846" s="269"/>
      <c r="F846" s="252"/>
      <c r="G846" s="252"/>
      <c r="H846" s="142" t="str">
        <f>IFERROR(+VLOOKUP(G846,'šifarnik Pg-Pa'!O$6:Q$22,2,FALSE),"")</f>
        <v/>
      </c>
      <c r="I846" s="137" t="str">
        <f>IFERROR(+VLOOKUP($G846,'šifarnik Pg-Pa'!$O$6:$Q$22,3,FALSE),"")</f>
        <v/>
      </c>
      <c r="J846" s="252"/>
      <c r="K846" s="79" t="str">
        <f>IFERROR(+VLOOKUP(J846,'šifarnik Pg-Pa'!O$28:P$150,2,FALSE),"")</f>
        <v/>
      </c>
      <c r="L846" s="256"/>
      <c r="M846" s="257"/>
      <c r="N846" s="284"/>
      <c r="O846" s="297"/>
      <c r="P846" s="255"/>
      <c r="Q846" s="255"/>
      <c r="R846" s="74"/>
      <c r="S846" s="74"/>
      <c r="T846" s="74"/>
      <c r="U846" s="74"/>
      <c r="V846" s="193"/>
      <c r="W846" s="193">
        <f t="shared" si="26"/>
        <v>0</v>
      </c>
    </row>
    <row r="847" spans="1:23">
      <c r="A847">
        <f t="shared" si="27"/>
        <v>0</v>
      </c>
      <c r="B847" s="250"/>
      <c r="C847" s="269"/>
      <c r="D847" s="250"/>
      <c r="E847" s="269"/>
      <c r="F847" s="252"/>
      <c r="G847" s="252"/>
      <c r="H847" s="142" t="str">
        <f>IFERROR(+VLOOKUP(G847,'šifarnik Pg-Pa'!O$6:Q$22,2,FALSE),"")</f>
        <v/>
      </c>
      <c r="I847" s="137" t="str">
        <f>IFERROR(+VLOOKUP($G847,'šifarnik Pg-Pa'!$O$6:$Q$22,3,FALSE),"")</f>
        <v/>
      </c>
      <c r="J847" s="252"/>
      <c r="K847" s="79" t="str">
        <f>IFERROR(+VLOOKUP(J847,'šifarnik Pg-Pa'!O$28:P$150,2,FALSE),"")</f>
        <v/>
      </c>
      <c r="L847" s="256"/>
      <c r="M847" s="257"/>
      <c r="N847" s="284"/>
      <c r="O847" s="297"/>
      <c r="P847" s="255"/>
      <c r="Q847" s="255"/>
      <c r="R847" s="74"/>
      <c r="S847" s="74"/>
      <c r="T847" s="74"/>
      <c r="U847" s="74"/>
      <c r="V847" s="193"/>
      <c r="W847" s="193">
        <f t="shared" si="26"/>
        <v>0</v>
      </c>
    </row>
    <row r="848" spans="1:23">
      <c r="A848">
        <f t="shared" si="27"/>
        <v>0</v>
      </c>
      <c r="B848" s="250"/>
      <c r="C848" s="269"/>
      <c r="D848" s="250"/>
      <c r="E848" s="269"/>
      <c r="F848" s="252"/>
      <c r="G848" s="252"/>
      <c r="H848" s="142" t="str">
        <f>IFERROR(+VLOOKUP(G848,'šifarnik Pg-Pa'!O$6:Q$22,2,FALSE),"")</f>
        <v/>
      </c>
      <c r="I848" s="137" t="str">
        <f>IFERROR(+VLOOKUP($G848,'šifarnik Pg-Pa'!$O$6:$Q$22,3,FALSE),"")</f>
        <v/>
      </c>
      <c r="J848" s="252"/>
      <c r="K848" s="79" t="str">
        <f>IFERROR(+VLOOKUP(J848,'šifarnik Pg-Pa'!O$28:P$150,2,FALSE),"")</f>
        <v/>
      </c>
      <c r="L848" s="256"/>
      <c r="M848" s="257"/>
      <c r="N848" s="284"/>
      <c r="O848" s="297"/>
      <c r="P848" s="255"/>
      <c r="Q848" s="255"/>
      <c r="R848" s="74"/>
      <c r="S848" s="74"/>
      <c r="T848" s="74"/>
      <c r="U848" s="74"/>
      <c r="V848" s="193"/>
      <c r="W848" s="193">
        <f t="shared" si="26"/>
        <v>0</v>
      </c>
    </row>
    <row r="849" spans="1:23">
      <c r="A849">
        <f t="shared" si="27"/>
        <v>0</v>
      </c>
      <c r="B849" s="250"/>
      <c r="C849" s="269"/>
      <c r="D849" s="250"/>
      <c r="E849" s="269"/>
      <c r="F849" s="252"/>
      <c r="G849" s="252"/>
      <c r="H849" s="142" t="str">
        <f>IFERROR(+VLOOKUP(G849,'šifarnik Pg-Pa'!O$6:Q$22,2,FALSE),"")</f>
        <v/>
      </c>
      <c r="I849" s="137" t="str">
        <f>IFERROR(+VLOOKUP($G849,'šifarnik Pg-Pa'!$O$6:$Q$22,3,FALSE),"")</f>
        <v/>
      </c>
      <c r="J849" s="252"/>
      <c r="K849" s="79" t="str">
        <f>IFERROR(+VLOOKUP(J849,'šifarnik Pg-Pa'!O$28:P$150,2,FALSE),"")</f>
        <v/>
      </c>
      <c r="L849" s="256"/>
      <c r="M849" s="257"/>
      <c r="N849" s="284"/>
      <c r="O849" s="297"/>
      <c r="P849" s="255"/>
      <c r="Q849" s="255"/>
      <c r="R849" s="74"/>
      <c r="S849" s="74"/>
      <c r="T849" s="74"/>
      <c r="U849" s="74"/>
      <c r="V849" s="193"/>
      <c r="W849" s="193">
        <f t="shared" si="26"/>
        <v>0</v>
      </c>
    </row>
    <row r="850" spans="1:23">
      <c r="A850">
        <f t="shared" si="27"/>
        <v>0</v>
      </c>
      <c r="B850" s="250"/>
      <c r="C850" s="269"/>
      <c r="D850" s="250"/>
      <c r="E850" s="269"/>
      <c r="F850" s="252"/>
      <c r="G850" s="252"/>
      <c r="H850" s="142" t="str">
        <f>IFERROR(+VLOOKUP(G850,'šifarnik Pg-Pa'!O$6:Q$22,2,FALSE),"")</f>
        <v/>
      </c>
      <c r="I850" s="137" t="str">
        <f>IFERROR(+VLOOKUP($G850,'šifarnik Pg-Pa'!$O$6:$Q$22,3,FALSE),"")</f>
        <v/>
      </c>
      <c r="J850" s="252"/>
      <c r="K850" s="79" t="str">
        <f>IFERROR(+VLOOKUP(J850,'šifarnik Pg-Pa'!O$28:P$150,2,FALSE),"")</f>
        <v/>
      </c>
      <c r="L850" s="256"/>
      <c r="M850" s="257"/>
      <c r="N850" s="284"/>
      <c r="O850" s="297"/>
      <c r="P850" s="255"/>
      <c r="Q850" s="255"/>
      <c r="R850" s="74"/>
      <c r="S850" s="74"/>
      <c r="T850" s="74"/>
      <c r="U850" s="74"/>
      <c r="V850" s="193"/>
      <c r="W850" s="193">
        <f t="shared" si="26"/>
        <v>0</v>
      </c>
    </row>
    <row r="851" spans="1:23">
      <c r="A851">
        <f t="shared" si="27"/>
        <v>0</v>
      </c>
      <c r="B851" s="250"/>
      <c r="C851" s="269"/>
      <c r="D851" s="250"/>
      <c r="E851" s="269"/>
      <c r="F851" s="252"/>
      <c r="G851" s="252"/>
      <c r="H851" s="142" t="str">
        <f>IFERROR(+VLOOKUP(G851,'šifarnik Pg-Pa'!O$6:Q$22,2,FALSE),"")</f>
        <v/>
      </c>
      <c r="I851" s="137" t="str">
        <f>IFERROR(+VLOOKUP($G851,'šifarnik Pg-Pa'!$O$6:$Q$22,3,FALSE),"")</f>
        <v/>
      </c>
      <c r="J851" s="252"/>
      <c r="K851" s="79" t="str">
        <f>IFERROR(+VLOOKUP(J851,'šifarnik Pg-Pa'!O$28:P$150,2,FALSE),"")</f>
        <v/>
      </c>
      <c r="L851" s="256"/>
      <c r="M851" s="257"/>
      <c r="N851" s="284"/>
      <c r="O851" s="297"/>
      <c r="P851" s="255"/>
      <c r="Q851" s="255"/>
      <c r="R851" s="74"/>
      <c r="S851" s="74"/>
      <c r="T851" s="74"/>
      <c r="U851" s="74"/>
      <c r="V851" s="193"/>
      <c r="W851" s="193">
        <f t="shared" si="26"/>
        <v>0</v>
      </c>
    </row>
    <row r="852" spans="1:23">
      <c r="A852">
        <f t="shared" si="27"/>
        <v>0</v>
      </c>
      <c r="B852" s="250"/>
      <c r="C852" s="269"/>
      <c r="D852" s="250"/>
      <c r="E852" s="269"/>
      <c r="F852" s="252"/>
      <c r="G852" s="252"/>
      <c r="H852" s="142" t="str">
        <f>IFERROR(+VLOOKUP(G852,'šifarnik Pg-Pa'!O$6:Q$22,2,FALSE),"")</f>
        <v/>
      </c>
      <c r="I852" s="137" t="str">
        <f>IFERROR(+VLOOKUP($G852,'šifarnik Pg-Pa'!$O$6:$Q$22,3,FALSE),"")</f>
        <v/>
      </c>
      <c r="J852" s="252"/>
      <c r="K852" s="79" t="str">
        <f>IFERROR(+VLOOKUP(J852,'šifarnik Pg-Pa'!O$28:P$150,2,FALSE),"")</f>
        <v/>
      </c>
      <c r="L852" s="256"/>
      <c r="M852" s="257"/>
      <c r="N852" s="284"/>
      <c r="O852" s="297"/>
      <c r="P852" s="255"/>
      <c r="Q852" s="255"/>
      <c r="R852" s="74"/>
      <c r="S852" s="74"/>
      <c r="T852" s="74"/>
      <c r="U852" s="74"/>
      <c r="V852" s="193"/>
      <c r="W852" s="193">
        <f t="shared" si="26"/>
        <v>0</v>
      </c>
    </row>
    <row r="853" spans="1:23">
      <c r="A853">
        <f t="shared" si="27"/>
        <v>0</v>
      </c>
      <c r="B853" s="250"/>
      <c r="C853" s="269"/>
      <c r="D853" s="250"/>
      <c r="E853" s="269"/>
      <c r="F853" s="252"/>
      <c r="G853" s="252"/>
      <c r="H853" s="142" t="str">
        <f>IFERROR(+VLOOKUP(G853,'šifarnik Pg-Pa'!O$6:Q$22,2,FALSE),"")</f>
        <v/>
      </c>
      <c r="I853" s="137" t="str">
        <f>IFERROR(+VLOOKUP($G853,'šifarnik Pg-Pa'!$O$6:$Q$22,3,FALSE),"")</f>
        <v/>
      </c>
      <c r="J853" s="252"/>
      <c r="K853" s="79" t="str">
        <f>IFERROR(+VLOOKUP(J853,'šifarnik Pg-Pa'!O$28:P$150,2,FALSE),"")</f>
        <v/>
      </c>
      <c r="L853" s="256"/>
      <c r="M853" s="257"/>
      <c r="N853" s="284"/>
      <c r="O853" s="297"/>
      <c r="P853" s="255"/>
      <c r="Q853" s="255"/>
      <c r="R853" s="74"/>
      <c r="S853" s="74"/>
      <c r="T853" s="74"/>
      <c r="U853" s="74"/>
      <c r="V853" s="193"/>
      <c r="W853" s="193">
        <f t="shared" si="26"/>
        <v>0</v>
      </c>
    </row>
    <row r="854" spans="1:23">
      <c r="A854">
        <f t="shared" si="27"/>
        <v>0</v>
      </c>
      <c r="B854" s="250"/>
      <c r="C854" s="269"/>
      <c r="D854" s="250"/>
      <c r="E854" s="269"/>
      <c r="F854" s="252"/>
      <c r="G854" s="252"/>
      <c r="H854" s="142" t="str">
        <f>IFERROR(+VLOOKUP(G854,'šifarnik Pg-Pa'!O$6:Q$22,2,FALSE),"")</f>
        <v/>
      </c>
      <c r="I854" s="137" t="str">
        <f>IFERROR(+VLOOKUP($G854,'šifarnik Pg-Pa'!$O$6:$Q$22,3,FALSE),"")</f>
        <v/>
      </c>
      <c r="J854" s="252"/>
      <c r="K854" s="79" t="str">
        <f>IFERROR(+VLOOKUP(J854,'šifarnik Pg-Pa'!O$28:P$150,2,FALSE),"")</f>
        <v/>
      </c>
      <c r="L854" s="256"/>
      <c r="M854" s="257"/>
      <c r="N854" s="284"/>
      <c r="O854" s="297"/>
      <c r="P854" s="255"/>
      <c r="Q854" s="255"/>
      <c r="R854" s="74"/>
      <c r="S854" s="74"/>
      <c r="T854" s="74"/>
      <c r="U854" s="74"/>
      <c r="V854" s="193"/>
      <c r="W854" s="193">
        <f t="shared" si="26"/>
        <v>0</v>
      </c>
    </row>
    <row r="855" spans="1:23">
      <c r="A855">
        <f t="shared" si="27"/>
        <v>0</v>
      </c>
      <c r="B855" s="250"/>
      <c r="C855" s="269"/>
      <c r="D855" s="250"/>
      <c r="E855" s="269"/>
      <c r="F855" s="252"/>
      <c r="G855" s="252"/>
      <c r="H855" s="142" t="str">
        <f>IFERROR(+VLOOKUP(G855,'šifarnik Pg-Pa'!O$6:Q$22,2,FALSE),"")</f>
        <v/>
      </c>
      <c r="I855" s="137" t="str">
        <f>IFERROR(+VLOOKUP($G855,'šifarnik Pg-Pa'!$O$6:$Q$22,3,FALSE),"")</f>
        <v/>
      </c>
      <c r="J855" s="252"/>
      <c r="K855" s="79" t="str">
        <f>IFERROR(+VLOOKUP(J855,'šifarnik Pg-Pa'!O$28:P$150,2,FALSE),"")</f>
        <v/>
      </c>
      <c r="L855" s="256"/>
      <c r="M855" s="257"/>
      <c r="N855" s="284"/>
      <c r="O855" s="297"/>
      <c r="P855" s="255"/>
      <c r="Q855" s="255"/>
      <c r="R855" s="74"/>
      <c r="S855" s="74"/>
      <c r="T855" s="74"/>
      <c r="U855" s="74"/>
      <c r="V855" s="193"/>
      <c r="W855" s="193">
        <f t="shared" si="26"/>
        <v>0</v>
      </c>
    </row>
    <row r="856" spans="1:23">
      <c r="A856">
        <f t="shared" si="27"/>
        <v>0</v>
      </c>
      <c r="B856" s="250"/>
      <c r="C856" s="269"/>
      <c r="D856" s="250"/>
      <c r="E856" s="269"/>
      <c r="F856" s="252"/>
      <c r="G856" s="252"/>
      <c r="H856" s="142" t="str">
        <f>IFERROR(+VLOOKUP(G856,'šifarnik Pg-Pa'!O$6:Q$22,2,FALSE),"")</f>
        <v/>
      </c>
      <c r="I856" s="137" t="str">
        <f>IFERROR(+VLOOKUP($G856,'šifarnik Pg-Pa'!$O$6:$Q$22,3,FALSE),"")</f>
        <v/>
      </c>
      <c r="J856" s="252"/>
      <c r="K856" s="79" t="str">
        <f>IFERROR(+VLOOKUP(J856,'šifarnik Pg-Pa'!O$28:P$150,2,FALSE),"")</f>
        <v/>
      </c>
      <c r="L856" s="256"/>
      <c r="M856" s="257"/>
      <c r="N856" s="284"/>
      <c r="O856" s="297"/>
      <c r="P856" s="255"/>
      <c r="Q856" s="255"/>
      <c r="R856" s="74"/>
      <c r="S856" s="74"/>
      <c r="T856" s="74"/>
      <c r="U856" s="74"/>
      <c r="V856" s="193"/>
      <c r="W856" s="193">
        <f t="shared" si="26"/>
        <v>0</v>
      </c>
    </row>
    <row r="857" spans="1:23">
      <c r="A857">
        <f t="shared" si="27"/>
        <v>0</v>
      </c>
      <c r="B857" s="250"/>
      <c r="C857" s="269"/>
      <c r="D857" s="250"/>
      <c r="E857" s="269"/>
      <c r="F857" s="252"/>
      <c r="G857" s="252"/>
      <c r="H857" s="142" t="str">
        <f>IFERROR(+VLOOKUP(G857,'šifarnik Pg-Pa'!O$6:Q$22,2,FALSE),"")</f>
        <v/>
      </c>
      <c r="I857" s="137" t="str">
        <f>IFERROR(+VLOOKUP($G857,'šifarnik Pg-Pa'!$O$6:$Q$22,3,FALSE),"")</f>
        <v/>
      </c>
      <c r="J857" s="252"/>
      <c r="K857" s="79" t="str">
        <f>IFERROR(+VLOOKUP(J857,'šifarnik Pg-Pa'!O$28:P$150,2,FALSE),"")</f>
        <v/>
      </c>
      <c r="L857" s="256"/>
      <c r="M857" s="257"/>
      <c r="N857" s="284"/>
      <c r="O857" s="297"/>
      <c r="P857" s="255"/>
      <c r="Q857" s="255"/>
      <c r="R857" s="74"/>
      <c r="S857" s="74"/>
      <c r="T857" s="74"/>
      <c r="U857" s="74"/>
      <c r="V857" s="193"/>
      <c r="W857" s="193">
        <f t="shared" si="26"/>
        <v>0</v>
      </c>
    </row>
    <row r="858" spans="1:23">
      <c r="A858">
        <f t="shared" si="27"/>
        <v>0</v>
      </c>
      <c r="B858" s="250"/>
      <c r="C858" s="269"/>
      <c r="D858" s="250"/>
      <c r="E858" s="269"/>
      <c r="F858" s="252"/>
      <c r="G858" s="252"/>
      <c r="H858" s="142" t="str">
        <f>IFERROR(+VLOOKUP(G858,'šifarnik Pg-Pa'!O$6:Q$22,2,FALSE),"")</f>
        <v/>
      </c>
      <c r="I858" s="137" t="str">
        <f>IFERROR(+VLOOKUP($G858,'šifarnik Pg-Pa'!$O$6:$Q$22,3,FALSE),"")</f>
        <v/>
      </c>
      <c r="J858" s="252"/>
      <c r="K858" s="79" t="str">
        <f>IFERROR(+VLOOKUP(J858,'šifarnik Pg-Pa'!O$28:P$150,2,FALSE),"")</f>
        <v/>
      </c>
      <c r="L858" s="256"/>
      <c r="M858" s="257"/>
      <c r="N858" s="284"/>
      <c r="O858" s="297"/>
      <c r="P858" s="255"/>
      <c r="Q858" s="255"/>
      <c r="R858" s="74"/>
      <c r="S858" s="74"/>
      <c r="T858" s="74"/>
      <c r="U858" s="74"/>
      <c r="V858" s="193"/>
      <c r="W858" s="193">
        <f t="shared" si="26"/>
        <v>0</v>
      </c>
    </row>
    <row r="859" spans="1:23">
      <c r="A859">
        <f t="shared" si="27"/>
        <v>0</v>
      </c>
      <c r="B859" s="250"/>
      <c r="C859" s="269"/>
      <c r="D859" s="250"/>
      <c r="E859" s="269"/>
      <c r="F859" s="252"/>
      <c r="G859" s="252"/>
      <c r="H859" s="142" t="str">
        <f>IFERROR(+VLOOKUP(G859,'šifarnik Pg-Pa'!O$6:Q$22,2,FALSE),"")</f>
        <v/>
      </c>
      <c r="I859" s="137" t="str">
        <f>IFERROR(+VLOOKUP($G859,'šifarnik Pg-Pa'!$O$6:$Q$22,3,FALSE),"")</f>
        <v/>
      </c>
      <c r="J859" s="252"/>
      <c r="K859" s="79" t="str">
        <f>IFERROR(+VLOOKUP(J859,'šifarnik Pg-Pa'!O$28:P$150,2,FALSE),"")</f>
        <v/>
      </c>
      <c r="L859" s="256"/>
      <c r="M859" s="257"/>
      <c r="N859" s="284"/>
      <c r="O859" s="297"/>
      <c r="P859" s="255"/>
      <c r="Q859" s="255"/>
      <c r="R859" s="74"/>
      <c r="S859" s="74"/>
      <c r="T859" s="74"/>
      <c r="U859" s="74"/>
      <c r="V859" s="193"/>
      <c r="W859" s="193">
        <f t="shared" si="26"/>
        <v>0</v>
      </c>
    </row>
    <row r="860" spans="1:23">
      <c r="A860">
        <f t="shared" si="27"/>
        <v>0</v>
      </c>
      <c r="B860" s="250"/>
      <c r="C860" s="269"/>
      <c r="D860" s="250"/>
      <c r="E860" s="269"/>
      <c r="F860" s="252"/>
      <c r="G860" s="252"/>
      <c r="H860" s="142" t="str">
        <f>IFERROR(+VLOOKUP(G860,'šifarnik Pg-Pa'!O$6:Q$22,2,FALSE),"")</f>
        <v/>
      </c>
      <c r="I860" s="137" t="str">
        <f>IFERROR(+VLOOKUP($G860,'šifarnik Pg-Pa'!$O$6:$Q$22,3,FALSE),"")</f>
        <v/>
      </c>
      <c r="J860" s="252"/>
      <c r="K860" s="79" t="str">
        <f>IFERROR(+VLOOKUP(J860,'šifarnik Pg-Pa'!O$28:P$150,2,FALSE),"")</f>
        <v/>
      </c>
      <c r="L860" s="256"/>
      <c r="M860" s="257"/>
      <c r="N860" s="284"/>
      <c r="O860" s="297"/>
      <c r="P860" s="255"/>
      <c r="Q860" s="255"/>
      <c r="R860" s="74"/>
      <c r="S860" s="74"/>
      <c r="T860" s="74"/>
      <c r="U860" s="74"/>
      <c r="V860" s="193"/>
      <c r="W860" s="193">
        <f t="shared" si="26"/>
        <v>0</v>
      </c>
    </row>
    <row r="861" spans="1:23">
      <c r="A861">
        <f t="shared" si="27"/>
        <v>0</v>
      </c>
      <c r="B861" s="250"/>
      <c r="C861" s="269"/>
      <c r="D861" s="250"/>
      <c r="E861" s="269"/>
      <c r="F861" s="252"/>
      <c r="G861" s="252"/>
      <c r="H861" s="142" t="str">
        <f>IFERROR(+VLOOKUP(G861,'šifarnik Pg-Pa'!O$6:Q$22,2,FALSE),"")</f>
        <v/>
      </c>
      <c r="I861" s="137" t="str">
        <f>IFERROR(+VLOOKUP($G861,'šifarnik Pg-Pa'!$O$6:$Q$22,3,FALSE),"")</f>
        <v/>
      </c>
      <c r="J861" s="252"/>
      <c r="K861" s="79" t="str">
        <f>IFERROR(+VLOOKUP(J861,'šifarnik Pg-Pa'!O$28:P$150,2,FALSE),"")</f>
        <v/>
      </c>
      <c r="L861" s="256"/>
      <c r="M861" s="257"/>
      <c r="N861" s="284"/>
      <c r="O861" s="297"/>
      <c r="P861" s="255"/>
      <c r="Q861" s="255"/>
      <c r="R861" s="74"/>
      <c r="S861" s="74"/>
      <c r="T861" s="74"/>
      <c r="U861" s="74"/>
      <c r="V861" s="193"/>
      <c r="W861" s="193">
        <f t="shared" si="26"/>
        <v>0</v>
      </c>
    </row>
    <row r="862" spans="1:23">
      <c r="A862">
        <f t="shared" si="27"/>
        <v>0</v>
      </c>
      <c r="B862" s="250"/>
      <c r="C862" s="269"/>
      <c r="D862" s="250"/>
      <c r="E862" s="269"/>
      <c r="F862" s="252"/>
      <c r="G862" s="252"/>
      <c r="H862" s="142" t="str">
        <f>IFERROR(+VLOOKUP(G862,'šifarnik Pg-Pa'!O$6:Q$22,2,FALSE),"")</f>
        <v/>
      </c>
      <c r="I862" s="137" t="str">
        <f>IFERROR(+VLOOKUP($G862,'šifarnik Pg-Pa'!$O$6:$Q$22,3,FALSE),"")</f>
        <v/>
      </c>
      <c r="J862" s="252"/>
      <c r="K862" s="79" t="str">
        <f>IFERROR(+VLOOKUP(J862,'šifarnik Pg-Pa'!O$28:P$150,2,FALSE),"")</f>
        <v/>
      </c>
      <c r="L862" s="256"/>
      <c r="M862" s="257"/>
      <c r="N862" s="284"/>
      <c r="O862" s="297"/>
      <c r="P862" s="255"/>
      <c r="Q862" s="255"/>
      <c r="R862" s="74"/>
      <c r="S862" s="74"/>
      <c r="T862" s="74"/>
      <c r="U862" s="74"/>
      <c r="V862" s="193"/>
      <c r="W862" s="193">
        <f t="shared" si="26"/>
        <v>0</v>
      </c>
    </row>
    <row r="863" spans="1:23">
      <c r="A863">
        <f t="shared" si="27"/>
        <v>0</v>
      </c>
      <c r="B863" s="250"/>
      <c r="C863" s="269"/>
      <c r="D863" s="250"/>
      <c r="E863" s="269"/>
      <c r="F863" s="252"/>
      <c r="G863" s="252"/>
      <c r="H863" s="142" t="str">
        <f>IFERROR(+VLOOKUP(G863,'šifarnik Pg-Pa'!O$6:Q$22,2,FALSE),"")</f>
        <v/>
      </c>
      <c r="I863" s="137" t="str">
        <f>IFERROR(+VLOOKUP($G863,'šifarnik Pg-Pa'!$O$6:$Q$22,3,FALSE),"")</f>
        <v/>
      </c>
      <c r="J863" s="252"/>
      <c r="K863" s="79" t="str">
        <f>IFERROR(+VLOOKUP(J863,'šifarnik Pg-Pa'!O$28:P$150,2,FALSE),"")</f>
        <v/>
      </c>
      <c r="L863" s="256"/>
      <c r="M863" s="257"/>
      <c r="N863" s="284"/>
      <c r="O863" s="297"/>
      <c r="P863" s="255"/>
      <c r="Q863" s="255"/>
      <c r="R863" s="74"/>
      <c r="S863" s="74"/>
      <c r="T863" s="74"/>
      <c r="U863" s="74"/>
      <c r="V863" s="193"/>
      <c r="W863" s="193">
        <f t="shared" si="26"/>
        <v>0</v>
      </c>
    </row>
    <row r="864" spans="1:23">
      <c r="A864">
        <f t="shared" si="27"/>
        <v>0</v>
      </c>
      <c r="B864" s="250"/>
      <c r="C864" s="269"/>
      <c r="D864" s="250"/>
      <c r="E864" s="269"/>
      <c r="F864" s="252"/>
      <c r="G864" s="252"/>
      <c r="H864" s="142" t="str">
        <f>IFERROR(+VLOOKUP(G864,'šifarnik Pg-Pa'!O$6:Q$22,2,FALSE),"")</f>
        <v/>
      </c>
      <c r="I864" s="137" t="str">
        <f>IFERROR(+VLOOKUP($G864,'šifarnik Pg-Pa'!$O$6:$Q$22,3,FALSE),"")</f>
        <v/>
      </c>
      <c r="J864" s="252"/>
      <c r="K864" s="79" t="str">
        <f>IFERROR(+VLOOKUP(J864,'šifarnik Pg-Pa'!O$28:P$150,2,FALSE),"")</f>
        <v/>
      </c>
      <c r="L864" s="256"/>
      <c r="M864" s="257"/>
      <c r="N864" s="284"/>
      <c r="O864" s="297"/>
      <c r="P864" s="255"/>
      <c r="Q864" s="255"/>
      <c r="R864" s="74"/>
      <c r="S864" s="74"/>
      <c r="T864" s="74"/>
      <c r="U864" s="74"/>
      <c r="V864" s="193"/>
      <c r="W864" s="193">
        <f t="shared" si="26"/>
        <v>0</v>
      </c>
    </row>
    <row r="865" spans="1:23">
      <c r="A865">
        <f t="shared" si="27"/>
        <v>0</v>
      </c>
      <c r="B865" s="250"/>
      <c r="C865" s="269"/>
      <c r="D865" s="250"/>
      <c r="E865" s="269"/>
      <c r="F865" s="252"/>
      <c r="G865" s="252"/>
      <c r="H865" s="142" t="str">
        <f>IFERROR(+VLOOKUP(G865,'šifarnik Pg-Pa'!O$6:Q$22,2,FALSE),"")</f>
        <v/>
      </c>
      <c r="I865" s="137" t="str">
        <f>IFERROR(+VLOOKUP($G865,'šifarnik Pg-Pa'!$O$6:$Q$22,3,FALSE),"")</f>
        <v/>
      </c>
      <c r="J865" s="252"/>
      <c r="K865" s="79" t="str">
        <f>IFERROR(+VLOOKUP(J865,'šifarnik Pg-Pa'!O$28:P$150,2,FALSE),"")</f>
        <v/>
      </c>
      <c r="L865" s="256"/>
      <c r="M865" s="257"/>
      <c r="N865" s="284"/>
      <c r="O865" s="297"/>
      <c r="P865" s="255"/>
      <c r="Q865" s="255"/>
      <c r="R865" s="74"/>
      <c r="S865" s="74"/>
      <c r="T865" s="74"/>
      <c r="U865" s="74"/>
      <c r="V865" s="193"/>
      <c r="W865" s="193">
        <f t="shared" si="26"/>
        <v>0</v>
      </c>
    </row>
    <row r="866" spans="1:23">
      <c r="A866">
        <f t="shared" si="27"/>
        <v>0</v>
      </c>
      <c r="B866" s="250"/>
      <c r="C866" s="269"/>
      <c r="D866" s="250"/>
      <c r="E866" s="269"/>
      <c r="F866" s="252"/>
      <c r="G866" s="252"/>
      <c r="H866" s="142" t="str">
        <f>IFERROR(+VLOOKUP(G866,'šifarnik Pg-Pa'!O$6:Q$22,2,FALSE),"")</f>
        <v/>
      </c>
      <c r="I866" s="137" t="str">
        <f>IFERROR(+VLOOKUP($G866,'šifarnik Pg-Pa'!$O$6:$Q$22,3,FALSE),"")</f>
        <v/>
      </c>
      <c r="J866" s="252"/>
      <c r="K866" s="79" t="str">
        <f>IFERROR(+VLOOKUP(J866,'šifarnik Pg-Pa'!O$28:P$150,2,FALSE),"")</f>
        <v/>
      </c>
      <c r="L866" s="256"/>
      <c r="M866" s="257"/>
      <c r="N866" s="284"/>
      <c r="O866" s="297"/>
      <c r="P866" s="255"/>
      <c r="Q866" s="255"/>
      <c r="R866" s="74"/>
      <c r="S866" s="74"/>
      <c r="T866" s="74"/>
      <c r="U866" s="74"/>
      <c r="V866" s="193"/>
      <c r="W866" s="193">
        <f t="shared" si="26"/>
        <v>0</v>
      </c>
    </row>
    <row r="867" spans="1:23">
      <c r="A867">
        <f t="shared" si="27"/>
        <v>0</v>
      </c>
      <c r="B867" s="250"/>
      <c r="C867" s="269"/>
      <c r="D867" s="250"/>
      <c r="E867" s="269"/>
      <c r="F867" s="252"/>
      <c r="G867" s="252"/>
      <c r="H867" s="142" t="str">
        <f>IFERROR(+VLOOKUP(G867,'šifarnik Pg-Pa'!O$6:Q$22,2,FALSE),"")</f>
        <v/>
      </c>
      <c r="I867" s="137" t="str">
        <f>IFERROR(+VLOOKUP($G867,'šifarnik Pg-Pa'!$O$6:$Q$22,3,FALSE),"")</f>
        <v/>
      </c>
      <c r="J867" s="252"/>
      <c r="K867" s="79" t="str">
        <f>IFERROR(+VLOOKUP(J867,'šifarnik Pg-Pa'!O$28:P$150,2,FALSE),"")</f>
        <v/>
      </c>
      <c r="L867" s="256"/>
      <c r="M867" s="257"/>
      <c r="N867" s="284"/>
      <c r="O867" s="297"/>
      <c r="P867" s="255"/>
      <c r="Q867" s="255"/>
      <c r="R867" s="74"/>
      <c r="S867" s="74"/>
      <c r="T867" s="74"/>
      <c r="U867" s="74"/>
      <c r="V867" s="193"/>
      <c r="W867" s="193">
        <f t="shared" si="26"/>
        <v>0</v>
      </c>
    </row>
    <row r="868" spans="1:23">
      <c r="A868">
        <f t="shared" si="27"/>
        <v>0</v>
      </c>
      <c r="B868" s="250"/>
      <c r="C868" s="269"/>
      <c r="D868" s="250"/>
      <c r="E868" s="269"/>
      <c r="F868" s="252"/>
      <c r="G868" s="252"/>
      <c r="H868" s="142" t="str">
        <f>IFERROR(+VLOOKUP(G868,'šifarnik Pg-Pa'!O$6:Q$22,2,FALSE),"")</f>
        <v/>
      </c>
      <c r="I868" s="137" t="str">
        <f>IFERROR(+VLOOKUP($G868,'šifarnik Pg-Pa'!$O$6:$Q$22,3,FALSE),"")</f>
        <v/>
      </c>
      <c r="J868" s="252"/>
      <c r="K868" s="79" t="str">
        <f>IFERROR(+VLOOKUP(J868,'šifarnik Pg-Pa'!O$28:P$150,2,FALSE),"")</f>
        <v/>
      </c>
      <c r="L868" s="256"/>
      <c r="M868" s="257"/>
      <c r="N868" s="284"/>
      <c r="O868" s="297"/>
      <c r="P868" s="255"/>
      <c r="Q868" s="255"/>
      <c r="R868" s="74"/>
      <c r="S868" s="74"/>
      <c r="T868" s="74"/>
      <c r="U868" s="74"/>
      <c r="V868" s="193"/>
      <c r="W868" s="193">
        <f t="shared" si="26"/>
        <v>0</v>
      </c>
    </row>
    <row r="869" spans="1:23">
      <c r="A869">
        <f t="shared" si="27"/>
        <v>0</v>
      </c>
      <c r="B869" s="250"/>
      <c r="C869" s="269"/>
      <c r="D869" s="250"/>
      <c r="E869" s="269"/>
      <c r="F869" s="252"/>
      <c r="G869" s="252"/>
      <c r="H869" s="142" t="str">
        <f>IFERROR(+VLOOKUP(G869,'šifarnik Pg-Pa'!O$6:Q$22,2,FALSE),"")</f>
        <v/>
      </c>
      <c r="I869" s="137" t="str">
        <f>IFERROR(+VLOOKUP($G869,'šifarnik Pg-Pa'!$O$6:$Q$22,3,FALSE),"")</f>
        <v/>
      </c>
      <c r="J869" s="252"/>
      <c r="K869" s="79" t="str">
        <f>IFERROR(+VLOOKUP(J869,'šifarnik Pg-Pa'!O$28:P$150,2,FALSE),"")</f>
        <v/>
      </c>
      <c r="L869" s="256"/>
      <c r="M869" s="257"/>
      <c r="N869" s="284"/>
      <c r="O869" s="297"/>
      <c r="P869" s="255"/>
      <c r="Q869" s="255"/>
      <c r="R869" s="74"/>
      <c r="S869" s="74"/>
      <c r="T869" s="74"/>
      <c r="U869" s="74"/>
      <c r="V869" s="193"/>
      <c r="W869" s="193">
        <f t="shared" si="26"/>
        <v>0</v>
      </c>
    </row>
    <row r="870" spans="1:23">
      <c r="A870">
        <f t="shared" si="27"/>
        <v>0</v>
      </c>
      <c r="B870" s="250"/>
      <c r="C870" s="269"/>
      <c r="D870" s="250"/>
      <c r="E870" s="269"/>
      <c r="F870" s="252"/>
      <c r="G870" s="252"/>
      <c r="H870" s="142" t="str">
        <f>IFERROR(+VLOOKUP(G870,'šifarnik Pg-Pa'!O$6:Q$22,2,FALSE),"")</f>
        <v/>
      </c>
      <c r="I870" s="137" t="str">
        <f>IFERROR(+VLOOKUP($G870,'šifarnik Pg-Pa'!$O$6:$Q$22,3,FALSE),"")</f>
        <v/>
      </c>
      <c r="J870" s="252"/>
      <c r="K870" s="79" t="str">
        <f>IFERROR(+VLOOKUP(J870,'šifarnik Pg-Pa'!O$28:P$150,2,FALSE),"")</f>
        <v/>
      </c>
      <c r="L870" s="256"/>
      <c r="M870" s="257"/>
      <c r="N870" s="284"/>
      <c r="O870" s="297"/>
      <c r="P870" s="255"/>
      <c r="Q870" s="255"/>
      <c r="R870" s="74"/>
      <c r="S870" s="74"/>
      <c r="T870" s="74"/>
      <c r="U870" s="74"/>
      <c r="V870" s="193"/>
      <c r="W870" s="193">
        <f t="shared" si="26"/>
        <v>0</v>
      </c>
    </row>
    <row r="871" spans="1:23">
      <c r="A871">
        <f t="shared" si="27"/>
        <v>0</v>
      </c>
      <c r="B871" s="250"/>
      <c r="C871" s="269"/>
      <c r="D871" s="250"/>
      <c r="E871" s="269"/>
      <c r="F871" s="252"/>
      <c r="G871" s="252"/>
      <c r="H871" s="142" t="str">
        <f>IFERROR(+VLOOKUP(G871,'šifarnik Pg-Pa'!O$6:Q$22,2,FALSE),"")</f>
        <v/>
      </c>
      <c r="I871" s="137" t="str">
        <f>IFERROR(+VLOOKUP($G871,'šifarnik Pg-Pa'!$O$6:$Q$22,3,FALSE),"")</f>
        <v/>
      </c>
      <c r="J871" s="252"/>
      <c r="K871" s="79" t="str">
        <f>IFERROR(+VLOOKUP(J871,'šifarnik Pg-Pa'!O$28:P$150,2,FALSE),"")</f>
        <v/>
      </c>
      <c r="L871" s="256"/>
      <c r="M871" s="257"/>
      <c r="N871" s="284"/>
      <c r="O871" s="297"/>
      <c r="P871" s="255"/>
      <c r="Q871" s="255"/>
      <c r="R871" s="74"/>
      <c r="S871" s="74"/>
      <c r="T871" s="74"/>
      <c r="U871" s="74"/>
      <c r="V871" s="193"/>
      <c r="W871" s="193">
        <f t="shared" si="26"/>
        <v>0</v>
      </c>
    </row>
    <row r="872" spans="1:23">
      <c r="A872">
        <f t="shared" si="27"/>
        <v>0</v>
      </c>
      <c r="B872" s="250"/>
      <c r="C872" s="269"/>
      <c r="D872" s="250"/>
      <c r="E872" s="269"/>
      <c r="F872" s="252"/>
      <c r="G872" s="252"/>
      <c r="H872" s="142" t="str">
        <f>IFERROR(+VLOOKUP(G872,'šifarnik Pg-Pa'!O$6:Q$22,2,FALSE),"")</f>
        <v/>
      </c>
      <c r="I872" s="137" t="str">
        <f>IFERROR(+VLOOKUP($G872,'šifarnik Pg-Pa'!$O$6:$Q$22,3,FALSE),"")</f>
        <v/>
      </c>
      <c r="J872" s="252"/>
      <c r="K872" s="79" t="str">
        <f>IFERROR(+VLOOKUP(J872,'šifarnik Pg-Pa'!O$28:P$150,2,FALSE),"")</f>
        <v/>
      </c>
      <c r="L872" s="256"/>
      <c r="M872" s="257"/>
      <c r="N872" s="284"/>
      <c r="O872" s="297"/>
      <c r="P872" s="255"/>
      <c r="Q872" s="255"/>
      <c r="R872" s="74"/>
      <c r="S872" s="74"/>
      <c r="T872" s="74"/>
      <c r="U872" s="74"/>
      <c r="V872" s="193"/>
      <c r="W872" s="193">
        <f t="shared" si="26"/>
        <v>0</v>
      </c>
    </row>
    <row r="873" spans="1:23">
      <c r="A873">
        <f t="shared" si="27"/>
        <v>0</v>
      </c>
      <c r="B873" s="250"/>
      <c r="C873" s="269"/>
      <c r="D873" s="250"/>
      <c r="E873" s="269"/>
      <c r="F873" s="252"/>
      <c r="G873" s="252"/>
      <c r="H873" s="142" t="str">
        <f>IFERROR(+VLOOKUP(G873,'šifarnik Pg-Pa'!O$6:Q$22,2,FALSE),"")</f>
        <v/>
      </c>
      <c r="I873" s="137" t="str">
        <f>IFERROR(+VLOOKUP($G873,'šifarnik Pg-Pa'!$O$6:$Q$22,3,FALSE),"")</f>
        <v/>
      </c>
      <c r="J873" s="252"/>
      <c r="K873" s="79" t="str">
        <f>IFERROR(+VLOOKUP(J873,'šifarnik Pg-Pa'!O$28:P$150,2,FALSE),"")</f>
        <v/>
      </c>
      <c r="L873" s="256"/>
      <c r="M873" s="257"/>
      <c r="N873" s="284"/>
      <c r="O873" s="297"/>
      <c r="P873" s="255"/>
      <c r="Q873" s="255"/>
      <c r="R873" s="74"/>
      <c r="S873" s="74"/>
      <c r="T873" s="74"/>
      <c r="U873" s="74"/>
      <c r="V873" s="193"/>
      <c r="W873" s="193">
        <f t="shared" si="26"/>
        <v>0</v>
      </c>
    </row>
    <row r="874" spans="1:23">
      <c r="A874">
        <f t="shared" si="27"/>
        <v>0</v>
      </c>
      <c r="B874" s="250"/>
      <c r="C874" s="269"/>
      <c r="D874" s="250"/>
      <c r="E874" s="269"/>
      <c r="F874" s="252"/>
      <c r="G874" s="252"/>
      <c r="H874" s="142" t="str">
        <f>IFERROR(+VLOOKUP(G874,'šifarnik Pg-Pa'!O$6:Q$22,2,FALSE),"")</f>
        <v/>
      </c>
      <c r="I874" s="137" t="str">
        <f>IFERROR(+VLOOKUP($G874,'šifarnik Pg-Pa'!$O$6:$Q$22,3,FALSE),"")</f>
        <v/>
      </c>
      <c r="J874" s="252"/>
      <c r="K874" s="79" t="str">
        <f>IFERROR(+VLOOKUP(J874,'šifarnik Pg-Pa'!O$28:P$150,2,FALSE),"")</f>
        <v/>
      </c>
      <c r="L874" s="256"/>
      <c r="M874" s="257"/>
      <c r="N874" s="284"/>
      <c r="O874" s="297"/>
      <c r="P874" s="255"/>
      <c r="Q874" s="255"/>
      <c r="R874" s="74"/>
      <c r="S874" s="74"/>
      <c r="T874" s="74"/>
      <c r="U874" s="74"/>
      <c r="V874" s="193"/>
      <c r="W874" s="193">
        <f t="shared" si="26"/>
        <v>0</v>
      </c>
    </row>
    <row r="875" spans="1:23">
      <c r="A875">
        <f t="shared" si="27"/>
        <v>0</v>
      </c>
      <c r="B875" s="250"/>
      <c r="C875" s="269"/>
      <c r="D875" s="250"/>
      <c r="E875" s="269"/>
      <c r="F875" s="252"/>
      <c r="G875" s="252"/>
      <c r="H875" s="142" t="str">
        <f>IFERROR(+VLOOKUP(G875,'šifarnik Pg-Pa'!O$6:Q$22,2,FALSE),"")</f>
        <v/>
      </c>
      <c r="I875" s="137" t="str">
        <f>IFERROR(+VLOOKUP($G875,'šifarnik Pg-Pa'!$O$6:$Q$22,3,FALSE),"")</f>
        <v/>
      </c>
      <c r="J875" s="252"/>
      <c r="K875" s="79" t="str">
        <f>IFERROR(+VLOOKUP(J875,'šifarnik Pg-Pa'!O$28:P$150,2,FALSE),"")</f>
        <v/>
      </c>
      <c r="L875" s="256"/>
      <c r="M875" s="257"/>
      <c r="N875" s="284"/>
      <c r="O875" s="297"/>
      <c r="P875" s="255"/>
      <c r="Q875" s="255"/>
      <c r="R875" s="74"/>
      <c r="S875" s="74"/>
      <c r="T875" s="74"/>
      <c r="U875" s="74"/>
      <c r="V875" s="193"/>
      <c r="W875" s="193">
        <f t="shared" si="26"/>
        <v>0</v>
      </c>
    </row>
    <row r="876" spans="1:23">
      <c r="A876">
        <f t="shared" si="27"/>
        <v>0</v>
      </c>
      <c r="B876" s="250"/>
      <c r="C876" s="269"/>
      <c r="D876" s="250"/>
      <c r="E876" s="269"/>
      <c r="F876" s="252"/>
      <c r="G876" s="252"/>
      <c r="H876" s="142" t="str">
        <f>IFERROR(+VLOOKUP(G876,'šifarnik Pg-Pa'!O$6:Q$22,2,FALSE),"")</f>
        <v/>
      </c>
      <c r="I876" s="137" t="str">
        <f>IFERROR(+VLOOKUP($G876,'šifarnik Pg-Pa'!$O$6:$Q$22,3,FALSE),"")</f>
        <v/>
      </c>
      <c r="J876" s="252"/>
      <c r="K876" s="79" t="str">
        <f>IFERROR(+VLOOKUP(J876,'šifarnik Pg-Pa'!O$28:P$150,2,FALSE),"")</f>
        <v/>
      </c>
      <c r="L876" s="256"/>
      <c r="M876" s="257"/>
      <c r="N876" s="284"/>
      <c r="O876" s="297"/>
      <c r="P876" s="255"/>
      <c r="Q876" s="255"/>
      <c r="R876" s="74"/>
      <c r="S876" s="74"/>
      <c r="T876" s="74"/>
      <c r="U876" s="74"/>
      <c r="V876" s="193"/>
      <c r="W876" s="193">
        <f t="shared" si="26"/>
        <v>0</v>
      </c>
    </row>
    <row r="877" spans="1:23">
      <c r="A877">
        <f t="shared" si="27"/>
        <v>0</v>
      </c>
      <c r="B877" s="250"/>
      <c r="C877" s="269"/>
      <c r="D877" s="250"/>
      <c r="E877" s="269"/>
      <c r="F877" s="252"/>
      <c r="G877" s="252"/>
      <c r="H877" s="142" t="str">
        <f>IFERROR(+VLOOKUP(G877,'šifarnik Pg-Pa'!O$6:Q$22,2,FALSE),"")</f>
        <v/>
      </c>
      <c r="I877" s="137" t="str">
        <f>IFERROR(+VLOOKUP($G877,'šifarnik Pg-Pa'!$O$6:$Q$22,3,FALSE),"")</f>
        <v/>
      </c>
      <c r="J877" s="252"/>
      <c r="K877" s="79" t="str">
        <f>IFERROR(+VLOOKUP(J877,'šifarnik Pg-Pa'!O$28:P$150,2,FALSE),"")</f>
        <v/>
      </c>
      <c r="L877" s="256"/>
      <c r="M877" s="257"/>
      <c r="N877" s="284"/>
      <c r="O877" s="297"/>
      <c r="P877" s="255"/>
      <c r="Q877" s="255"/>
      <c r="R877" s="74"/>
      <c r="S877" s="74"/>
      <c r="T877" s="74"/>
      <c r="U877" s="74"/>
      <c r="V877" s="193"/>
      <c r="W877" s="193">
        <f t="shared" si="26"/>
        <v>0</v>
      </c>
    </row>
    <row r="878" spans="1:23">
      <c r="A878">
        <f t="shared" si="27"/>
        <v>0</v>
      </c>
      <c r="B878" s="250"/>
      <c r="C878" s="269"/>
      <c r="D878" s="250"/>
      <c r="E878" s="269"/>
      <c r="F878" s="252"/>
      <c r="G878" s="252"/>
      <c r="H878" s="142" t="str">
        <f>IFERROR(+VLOOKUP(G878,'šifarnik Pg-Pa'!O$6:Q$22,2,FALSE),"")</f>
        <v/>
      </c>
      <c r="I878" s="137" t="str">
        <f>IFERROR(+VLOOKUP($G878,'šifarnik Pg-Pa'!$O$6:$Q$22,3,FALSE),"")</f>
        <v/>
      </c>
      <c r="J878" s="252"/>
      <c r="K878" s="79" t="str">
        <f>IFERROR(+VLOOKUP(J878,'šifarnik Pg-Pa'!O$28:P$150,2,FALSE),"")</f>
        <v/>
      </c>
      <c r="L878" s="256"/>
      <c r="M878" s="257"/>
      <c r="N878" s="284"/>
      <c r="O878" s="297"/>
      <c r="P878" s="255"/>
      <c r="Q878" s="255"/>
      <c r="R878" s="74"/>
      <c r="S878" s="74"/>
      <c r="T878" s="74"/>
      <c r="U878" s="74"/>
      <c r="V878" s="193"/>
      <c r="W878" s="193">
        <f t="shared" si="26"/>
        <v>0</v>
      </c>
    </row>
    <row r="879" spans="1:23">
      <c r="A879">
        <f t="shared" si="27"/>
        <v>0</v>
      </c>
      <c r="B879" s="250"/>
      <c r="C879" s="269"/>
      <c r="D879" s="250"/>
      <c r="E879" s="269"/>
      <c r="F879" s="252"/>
      <c r="G879" s="252"/>
      <c r="H879" s="142" t="str">
        <f>IFERROR(+VLOOKUP(G879,'šifarnik Pg-Pa'!O$6:Q$22,2,FALSE),"")</f>
        <v/>
      </c>
      <c r="I879" s="137" t="str">
        <f>IFERROR(+VLOOKUP($G879,'šifarnik Pg-Pa'!$O$6:$Q$22,3,FALSE),"")</f>
        <v/>
      </c>
      <c r="J879" s="252"/>
      <c r="K879" s="79" t="str">
        <f>IFERROR(+VLOOKUP(J879,'šifarnik Pg-Pa'!O$28:P$150,2,FALSE),"")</f>
        <v/>
      </c>
      <c r="L879" s="256"/>
      <c r="M879" s="257"/>
      <c r="N879" s="284"/>
      <c r="O879" s="297"/>
      <c r="P879" s="255"/>
      <c r="Q879" s="255"/>
      <c r="R879" s="74"/>
      <c r="S879" s="74"/>
      <c r="T879" s="74"/>
      <c r="U879" s="74"/>
      <c r="V879" s="193"/>
      <c r="W879" s="193">
        <f t="shared" si="26"/>
        <v>0</v>
      </c>
    </row>
    <row r="880" spans="1:23">
      <c r="A880">
        <f t="shared" si="27"/>
        <v>0</v>
      </c>
      <c r="B880" s="250"/>
      <c r="C880" s="269"/>
      <c r="D880" s="250"/>
      <c r="E880" s="269"/>
      <c r="F880" s="252"/>
      <c r="G880" s="252"/>
      <c r="H880" s="142" t="str">
        <f>IFERROR(+VLOOKUP(G880,'šifarnik Pg-Pa'!O$6:Q$22,2,FALSE),"")</f>
        <v/>
      </c>
      <c r="I880" s="137" t="str">
        <f>IFERROR(+VLOOKUP($G880,'šifarnik Pg-Pa'!$O$6:$Q$22,3,FALSE),"")</f>
        <v/>
      </c>
      <c r="J880" s="252"/>
      <c r="K880" s="79" t="str">
        <f>IFERROR(+VLOOKUP(J880,'šifarnik Pg-Pa'!O$28:P$150,2,FALSE),"")</f>
        <v/>
      </c>
      <c r="L880" s="256"/>
      <c r="M880" s="257"/>
      <c r="N880" s="284"/>
      <c r="O880" s="297"/>
      <c r="P880" s="255"/>
      <c r="Q880" s="255"/>
      <c r="R880" s="74"/>
      <c r="S880" s="74"/>
      <c r="T880" s="74"/>
      <c r="U880" s="74"/>
      <c r="V880" s="193"/>
      <c r="W880" s="193">
        <f t="shared" si="26"/>
        <v>0</v>
      </c>
    </row>
    <row r="881" spans="1:23">
      <c r="A881">
        <f t="shared" si="27"/>
        <v>0</v>
      </c>
      <c r="B881" s="250"/>
      <c r="C881" s="269"/>
      <c r="D881" s="250"/>
      <c r="E881" s="269"/>
      <c r="F881" s="252"/>
      <c r="G881" s="252"/>
      <c r="H881" s="142" t="str">
        <f>IFERROR(+VLOOKUP(G881,'šifarnik Pg-Pa'!O$6:Q$22,2,FALSE),"")</f>
        <v/>
      </c>
      <c r="I881" s="137" t="str">
        <f>IFERROR(+VLOOKUP($G881,'šifarnik Pg-Pa'!$O$6:$Q$22,3,FALSE),"")</f>
        <v/>
      </c>
      <c r="J881" s="252"/>
      <c r="K881" s="79" t="str">
        <f>IFERROR(+VLOOKUP(J881,'šifarnik Pg-Pa'!O$28:P$150,2,FALSE),"")</f>
        <v/>
      </c>
      <c r="L881" s="256"/>
      <c r="M881" s="257"/>
      <c r="N881" s="284"/>
      <c r="O881" s="297"/>
      <c r="P881" s="255"/>
      <c r="Q881" s="255"/>
      <c r="R881" s="74"/>
      <c r="S881" s="74"/>
      <c r="T881" s="74"/>
      <c r="U881" s="74"/>
      <c r="V881" s="193"/>
      <c r="W881" s="193">
        <f t="shared" si="26"/>
        <v>0</v>
      </c>
    </row>
    <row r="882" spans="1:23">
      <c r="A882">
        <f t="shared" si="27"/>
        <v>0</v>
      </c>
      <c r="B882" s="250"/>
      <c r="C882" s="269"/>
      <c r="D882" s="250"/>
      <c r="E882" s="269"/>
      <c r="F882" s="252"/>
      <c r="G882" s="252"/>
      <c r="H882" s="142" t="str">
        <f>IFERROR(+VLOOKUP(G882,'šifarnik Pg-Pa'!O$6:Q$22,2,FALSE),"")</f>
        <v/>
      </c>
      <c r="I882" s="137" t="str">
        <f>IFERROR(+VLOOKUP($G882,'šifarnik Pg-Pa'!$O$6:$Q$22,3,FALSE),"")</f>
        <v/>
      </c>
      <c r="J882" s="252"/>
      <c r="K882" s="79" t="str">
        <f>IFERROR(+VLOOKUP(J882,'šifarnik Pg-Pa'!O$28:P$150,2,FALSE),"")</f>
        <v/>
      </c>
      <c r="L882" s="256"/>
      <c r="M882" s="257"/>
      <c r="N882" s="284"/>
      <c r="O882" s="297"/>
      <c r="P882" s="255"/>
      <c r="Q882" s="255"/>
      <c r="R882" s="74"/>
      <c r="S882" s="74"/>
      <c r="T882" s="74"/>
      <c r="U882" s="74"/>
      <c r="V882" s="193"/>
      <c r="W882" s="193">
        <f t="shared" si="26"/>
        <v>0</v>
      </c>
    </row>
    <row r="883" spans="1:23">
      <c r="A883">
        <f t="shared" si="27"/>
        <v>0</v>
      </c>
      <c r="B883" s="250"/>
      <c r="C883" s="269"/>
      <c r="D883" s="250"/>
      <c r="E883" s="269"/>
      <c r="F883" s="252"/>
      <c r="G883" s="252"/>
      <c r="H883" s="142" t="str">
        <f>IFERROR(+VLOOKUP(G883,'šifarnik Pg-Pa'!O$6:Q$22,2,FALSE),"")</f>
        <v/>
      </c>
      <c r="I883" s="137" t="str">
        <f>IFERROR(+VLOOKUP($G883,'šifarnik Pg-Pa'!$O$6:$Q$22,3,FALSE),"")</f>
        <v/>
      </c>
      <c r="J883" s="252"/>
      <c r="K883" s="79" t="str">
        <f>IFERROR(+VLOOKUP(J883,'šifarnik Pg-Pa'!O$28:P$150,2,FALSE),"")</f>
        <v/>
      </c>
      <c r="L883" s="256"/>
      <c r="M883" s="257"/>
      <c r="N883" s="284"/>
      <c r="O883" s="297"/>
      <c r="P883" s="255"/>
      <c r="Q883" s="255"/>
      <c r="R883" s="74"/>
      <c r="S883" s="74"/>
      <c r="T883" s="74"/>
      <c r="U883" s="74"/>
      <c r="V883" s="193"/>
      <c r="W883" s="193">
        <f t="shared" si="26"/>
        <v>0</v>
      </c>
    </row>
    <row r="884" spans="1:23">
      <c r="A884">
        <f t="shared" si="27"/>
        <v>0</v>
      </c>
      <c r="B884" s="250"/>
      <c r="C884" s="269"/>
      <c r="D884" s="250"/>
      <c r="E884" s="269"/>
      <c r="F884" s="252"/>
      <c r="G884" s="252"/>
      <c r="H884" s="142" t="str">
        <f>IFERROR(+VLOOKUP(G884,'šifarnik Pg-Pa'!O$6:Q$22,2,FALSE),"")</f>
        <v/>
      </c>
      <c r="I884" s="137" t="str">
        <f>IFERROR(+VLOOKUP($G884,'šifarnik Pg-Pa'!$O$6:$Q$22,3,FALSE),"")</f>
        <v/>
      </c>
      <c r="J884" s="252"/>
      <c r="K884" s="79" t="str">
        <f>IFERROR(+VLOOKUP(J884,'šifarnik Pg-Pa'!O$28:P$150,2,FALSE),"")</f>
        <v/>
      </c>
      <c r="L884" s="256"/>
      <c r="M884" s="257"/>
      <c r="N884" s="284"/>
      <c r="O884" s="297"/>
      <c r="P884" s="255"/>
      <c r="Q884" s="255"/>
      <c r="R884" s="74"/>
      <c r="S884" s="74"/>
      <c r="T884" s="74"/>
      <c r="U884" s="74"/>
      <c r="V884" s="193"/>
      <c r="W884" s="193">
        <f t="shared" si="26"/>
        <v>0</v>
      </c>
    </row>
    <row r="885" spans="1:23">
      <c r="A885">
        <f t="shared" si="27"/>
        <v>0</v>
      </c>
      <c r="B885" s="250"/>
      <c r="C885" s="269"/>
      <c r="D885" s="250"/>
      <c r="E885" s="269"/>
      <c r="F885" s="252"/>
      <c r="G885" s="252"/>
      <c r="H885" s="142" t="str">
        <f>IFERROR(+VLOOKUP(G885,'šifarnik Pg-Pa'!O$6:Q$22,2,FALSE),"")</f>
        <v/>
      </c>
      <c r="I885" s="137" t="str">
        <f>IFERROR(+VLOOKUP($G885,'šifarnik Pg-Pa'!$O$6:$Q$22,3,FALSE),"")</f>
        <v/>
      </c>
      <c r="J885" s="252"/>
      <c r="K885" s="79" t="str">
        <f>IFERROR(+VLOOKUP(J885,'šifarnik Pg-Pa'!O$28:P$150,2,FALSE),"")</f>
        <v/>
      </c>
      <c r="L885" s="256"/>
      <c r="M885" s="257"/>
      <c r="N885" s="284"/>
      <c r="O885" s="297"/>
      <c r="P885" s="255"/>
      <c r="Q885" s="255"/>
      <c r="R885" s="74"/>
      <c r="S885" s="74"/>
      <c r="T885" s="74"/>
      <c r="U885" s="74"/>
      <c r="V885" s="193"/>
      <c r="W885" s="193">
        <f t="shared" si="26"/>
        <v>0</v>
      </c>
    </row>
    <row r="886" spans="1:23">
      <c r="A886">
        <f t="shared" si="27"/>
        <v>0</v>
      </c>
      <c r="B886" s="250"/>
      <c r="C886" s="269"/>
      <c r="D886" s="250"/>
      <c r="E886" s="269"/>
      <c r="F886" s="252"/>
      <c r="G886" s="252"/>
      <c r="H886" s="142" t="str">
        <f>IFERROR(+VLOOKUP(G886,'šifarnik Pg-Pa'!O$6:Q$22,2,FALSE),"")</f>
        <v/>
      </c>
      <c r="I886" s="137" t="str">
        <f>IFERROR(+VLOOKUP($G886,'šifarnik Pg-Pa'!$O$6:$Q$22,3,FALSE),"")</f>
        <v/>
      </c>
      <c r="J886" s="252"/>
      <c r="K886" s="79" t="str">
        <f>IFERROR(+VLOOKUP(J886,'šifarnik Pg-Pa'!O$28:P$150,2,FALSE),"")</f>
        <v/>
      </c>
      <c r="L886" s="256"/>
      <c r="M886" s="257"/>
      <c r="N886" s="284"/>
      <c r="O886" s="297"/>
      <c r="P886" s="255"/>
      <c r="Q886" s="255"/>
      <c r="R886" s="74"/>
      <c r="S886" s="74"/>
      <c r="T886" s="74"/>
      <c r="U886" s="74"/>
      <c r="V886" s="193"/>
      <c r="W886" s="193">
        <f t="shared" si="26"/>
        <v>0</v>
      </c>
    </row>
    <row r="887" spans="1:23">
      <c r="A887">
        <f t="shared" si="27"/>
        <v>0</v>
      </c>
      <c r="B887" s="250"/>
      <c r="C887" s="269"/>
      <c r="D887" s="250"/>
      <c r="E887" s="269"/>
      <c r="F887" s="252"/>
      <c r="G887" s="252"/>
      <c r="H887" s="142" t="str">
        <f>IFERROR(+VLOOKUP(G887,'šifarnik Pg-Pa'!O$6:Q$22,2,FALSE),"")</f>
        <v/>
      </c>
      <c r="I887" s="137" t="str">
        <f>IFERROR(+VLOOKUP($G887,'šifarnik Pg-Pa'!$O$6:$Q$22,3,FALSE),"")</f>
        <v/>
      </c>
      <c r="J887" s="252"/>
      <c r="K887" s="79" t="str">
        <f>IFERROR(+VLOOKUP(J887,'šifarnik Pg-Pa'!O$28:P$150,2,FALSE),"")</f>
        <v/>
      </c>
      <c r="L887" s="256"/>
      <c r="M887" s="257"/>
      <c r="N887" s="284"/>
      <c r="O887" s="297"/>
      <c r="P887" s="255"/>
      <c r="Q887" s="255"/>
      <c r="R887" s="74"/>
      <c r="S887" s="74"/>
      <c r="T887" s="74"/>
      <c r="U887" s="74"/>
      <c r="V887" s="193"/>
      <c r="W887" s="193">
        <f t="shared" si="26"/>
        <v>0</v>
      </c>
    </row>
    <row r="888" spans="1:23">
      <c r="A888">
        <f t="shared" si="27"/>
        <v>0</v>
      </c>
      <c r="B888" s="250"/>
      <c r="C888" s="269"/>
      <c r="D888" s="250"/>
      <c r="E888" s="269"/>
      <c r="F888" s="252"/>
      <c r="G888" s="252"/>
      <c r="H888" s="142" t="str">
        <f>IFERROR(+VLOOKUP(G888,'šifarnik Pg-Pa'!O$6:Q$22,2,FALSE),"")</f>
        <v/>
      </c>
      <c r="I888" s="137" t="str">
        <f>IFERROR(+VLOOKUP($G888,'šifarnik Pg-Pa'!$O$6:$Q$22,3,FALSE),"")</f>
        <v/>
      </c>
      <c r="J888" s="252"/>
      <c r="K888" s="79" t="str">
        <f>IFERROR(+VLOOKUP(J888,'šifarnik Pg-Pa'!O$28:P$150,2,FALSE),"")</f>
        <v/>
      </c>
      <c r="L888" s="256"/>
      <c r="M888" s="257"/>
      <c r="N888" s="284"/>
      <c r="O888" s="297"/>
      <c r="P888" s="255"/>
      <c r="Q888" s="255"/>
      <c r="R888" s="74"/>
      <c r="S888" s="74"/>
      <c r="T888" s="74"/>
      <c r="U888" s="74"/>
      <c r="V888" s="193"/>
      <c r="W888" s="193">
        <f t="shared" si="26"/>
        <v>0</v>
      </c>
    </row>
    <row r="889" spans="1:23">
      <c r="A889">
        <f t="shared" si="27"/>
        <v>0</v>
      </c>
      <c r="B889" s="250"/>
      <c r="C889" s="269"/>
      <c r="D889" s="250"/>
      <c r="E889" s="269"/>
      <c r="F889" s="252"/>
      <c r="G889" s="252"/>
      <c r="H889" s="142" t="str">
        <f>IFERROR(+VLOOKUP(G889,'šifarnik Pg-Pa'!O$6:Q$22,2,FALSE),"")</f>
        <v/>
      </c>
      <c r="I889" s="137" t="str">
        <f>IFERROR(+VLOOKUP($G889,'šifarnik Pg-Pa'!$O$6:$Q$22,3,FALSE),"")</f>
        <v/>
      </c>
      <c r="J889" s="252"/>
      <c r="K889" s="79" t="str">
        <f>IFERROR(+VLOOKUP(J889,'šifarnik Pg-Pa'!O$28:P$150,2,FALSE),"")</f>
        <v/>
      </c>
      <c r="L889" s="256"/>
      <c r="M889" s="257"/>
      <c r="N889" s="284"/>
      <c r="O889" s="297"/>
      <c r="P889" s="255"/>
      <c r="Q889" s="255"/>
      <c r="R889" s="74"/>
      <c r="S889" s="74"/>
      <c r="T889" s="74"/>
      <c r="U889" s="74"/>
      <c r="V889" s="193"/>
      <c r="W889" s="193">
        <f t="shared" si="26"/>
        <v>0</v>
      </c>
    </row>
    <row r="890" spans="1:23">
      <c r="A890">
        <f t="shared" si="27"/>
        <v>0</v>
      </c>
      <c r="B890" s="250"/>
      <c r="C890" s="269"/>
      <c r="D890" s="250"/>
      <c r="E890" s="269"/>
      <c r="F890" s="252"/>
      <c r="G890" s="252"/>
      <c r="H890" s="142" t="str">
        <f>IFERROR(+VLOOKUP(G890,'šifarnik Pg-Pa'!O$6:Q$22,2,FALSE),"")</f>
        <v/>
      </c>
      <c r="I890" s="137" t="str">
        <f>IFERROR(+VLOOKUP($G890,'šifarnik Pg-Pa'!$O$6:$Q$22,3,FALSE),"")</f>
        <v/>
      </c>
      <c r="J890" s="252"/>
      <c r="K890" s="79" t="str">
        <f>IFERROR(+VLOOKUP(J890,'šifarnik Pg-Pa'!O$28:P$150,2,FALSE),"")</f>
        <v/>
      </c>
      <c r="L890" s="256"/>
      <c r="M890" s="257"/>
      <c r="N890" s="284"/>
      <c r="O890" s="297"/>
      <c r="P890" s="255"/>
      <c r="Q890" s="255"/>
      <c r="R890" s="74"/>
      <c r="S890" s="74"/>
      <c r="T890" s="74"/>
      <c r="U890" s="74"/>
      <c r="V890" s="193"/>
      <c r="W890" s="193">
        <f t="shared" si="26"/>
        <v>0</v>
      </c>
    </row>
    <row r="891" spans="1:23">
      <c r="A891">
        <f t="shared" si="27"/>
        <v>0</v>
      </c>
      <c r="B891" s="250"/>
      <c r="C891" s="269"/>
      <c r="D891" s="250"/>
      <c r="E891" s="269"/>
      <c r="F891" s="252"/>
      <c r="G891" s="252"/>
      <c r="H891" s="142" t="str">
        <f>IFERROR(+VLOOKUP(G891,'šifarnik Pg-Pa'!O$6:Q$22,2,FALSE),"")</f>
        <v/>
      </c>
      <c r="I891" s="137" t="str">
        <f>IFERROR(+VLOOKUP($G891,'šifarnik Pg-Pa'!$O$6:$Q$22,3,FALSE),"")</f>
        <v/>
      </c>
      <c r="J891" s="252"/>
      <c r="K891" s="79" t="str">
        <f>IFERROR(+VLOOKUP(J891,'šifarnik Pg-Pa'!O$28:P$150,2,FALSE),"")</f>
        <v/>
      </c>
      <c r="L891" s="256"/>
      <c r="M891" s="257"/>
      <c r="N891" s="284"/>
      <c r="O891" s="297"/>
      <c r="P891" s="255"/>
      <c r="Q891" s="255"/>
      <c r="R891" s="74"/>
      <c r="S891" s="74"/>
      <c r="T891" s="74"/>
      <c r="U891" s="74"/>
      <c r="V891" s="193"/>
      <c r="W891" s="193">
        <f t="shared" si="26"/>
        <v>0</v>
      </c>
    </row>
    <row r="892" spans="1:23">
      <c r="A892">
        <f t="shared" si="27"/>
        <v>0</v>
      </c>
      <c r="B892" s="250"/>
      <c r="C892" s="269"/>
      <c r="D892" s="250"/>
      <c r="E892" s="269"/>
      <c r="F892" s="252"/>
      <c r="G892" s="252"/>
      <c r="H892" s="142" t="str">
        <f>IFERROR(+VLOOKUP(G892,'šifarnik Pg-Pa'!O$6:Q$22,2,FALSE),"")</f>
        <v/>
      </c>
      <c r="I892" s="137" t="str">
        <f>IFERROR(+VLOOKUP($G892,'šifarnik Pg-Pa'!$O$6:$Q$22,3,FALSE),"")</f>
        <v/>
      </c>
      <c r="J892" s="252"/>
      <c r="K892" s="79" t="str">
        <f>IFERROR(+VLOOKUP(J892,'šifarnik Pg-Pa'!O$28:P$150,2,FALSE),"")</f>
        <v/>
      </c>
      <c r="L892" s="256"/>
      <c r="M892" s="257"/>
      <c r="N892" s="284"/>
      <c r="O892" s="297"/>
      <c r="P892" s="255"/>
      <c r="Q892" s="255"/>
      <c r="R892" s="74"/>
      <c r="S892" s="74"/>
      <c r="T892" s="74"/>
      <c r="U892" s="74"/>
      <c r="V892" s="193"/>
      <c r="W892" s="193">
        <f t="shared" si="26"/>
        <v>0</v>
      </c>
    </row>
    <row r="893" spans="1:23">
      <c r="A893">
        <f t="shared" si="27"/>
        <v>0</v>
      </c>
      <c r="B893" s="250"/>
      <c r="C893" s="269"/>
      <c r="D893" s="250"/>
      <c r="E893" s="269"/>
      <c r="F893" s="252"/>
      <c r="G893" s="252"/>
      <c r="H893" s="142" t="str">
        <f>IFERROR(+VLOOKUP(G893,'šifarnik Pg-Pa'!O$6:Q$22,2,FALSE),"")</f>
        <v/>
      </c>
      <c r="I893" s="137" t="str">
        <f>IFERROR(+VLOOKUP($G893,'šifarnik Pg-Pa'!$O$6:$Q$22,3,FALSE),"")</f>
        <v/>
      </c>
      <c r="J893" s="252"/>
      <c r="K893" s="79" t="str">
        <f>IFERROR(+VLOOKUP(J893,'šifarnik Pg-Pa'!O$28:P$150,2,FALSE),"")</f>
        <v/>
      </c>
      <c r="L893" s="256"/>
      <c r="M893" s="257"/>
      <c r="N893" s="284"/>
      <c r="O893" s="297"/>
      <c r="P893" s="255"/>
      <c r="Q893" s="255"/>
      <c r="R893" s="74"/>
      <c r="S893" s="74"/>
      <c r="T893" s="74"/>
      <c r="U893" s="74"/>
      <c r="V893" s="193"/>
      <c r="W893" s="193">
        <f t="shared" si="26"/>
        <v>0</v>
      </c>
    </row>
    <row r="894" spans="1:23">
      <c r="A894">
        <f t="shared" si="27"/>
        <v>0</v>
      </c>
      <c r="B894" s="250"/>
      <c r="C894" s="269"/>
      <c r="D894" s="250"/>
      <c r="E894" s="269"/>
      <c r="F894" s="252"/>
      <c r="G894" s="252"/>
      <c r="H894" s="142" t="str">
        <f>IFERROR(+VLOOKUP(G894,'šifarnik Pg-Pa'!O$6:Q$22,2,FALSE),"")</f>
        <v/>
      </c>
      <c r="I894" s="137" t="str">
        <f>IFERROR(+VLOOKUP($G894,'šifarnik Pg-Pa'!$O$6:$Q$22,3,FALSE),"")</f>
        <v/>
      </c>
      <c r="J894" s="252"/>
      <c r="K894" s="79" t="str">
        <f>IFERROR(+VLOOKUP(J894,'šifarnik Pg-Pa'!O$28:P$150,2,FALSE),"")</f>
        <v/>
      </c>
      <c r="L894" s="256"/>
      <c r="M894" s="257"/>
      <c r="N894" s="284"/>
      <c r="O894" s="297"/>
      <c r="P894" s="255"/>
      <c r="Q894" s="255"/>
      <c r="R894" s="74"/>
      <c r="S894" s="74"/>
      <c r="T894" s="74"/>
      <c r="U894" s="74"/>
      <c r="V894" s="193"/>
      <c r="W894" s="193">
        <f t="shared" si="26"/>
        <v>0</v>
      </c>
    </row>
    <row r="895" spans="1:23">
      <c r="A895">
        <f t="shared" si="27"/>
        <v>0</v>
      </c>
      <c r="B895" s="250"/>
      <c r="C895" s="269"/>
      <c r="D895" s="250"/>
      <c r="E895" s="269"/>
      <c r="F895" s="252"/>
      <c r="G895" s="252"/>
      <c r="H895" s="142" t="str">
        <f>IFERROR(+VLOOKUP(G895,'šifarnik Pg-Pa'!O$6:Q$22,2,FALSE),"")</f>
        <v/>
      </c>
      <c r="I895" s="137" t="str">
        <f>IFERROR(+VLOOKUP($G895,'šifarnik Pg-Pa'!$O$6:$Q$22,3,FALSE),"")</f>
        <v/>
      </c>
      <c r="J895" s="252"/>
      <c r="K895" s="79" t="str">
        <f>IFERROR(+VLOOKUP(J895,'šifarnik Pg-Pa'!O$28:P$150,2,FALSE),"")</f>
        <v/>
      </c>
      <c r="L895" s="256"/>
      <c r="M895" s="257"/>
      <c r="N895" s="284"/>
      <c r="O895" s="297"/>
      <c r="P895" s="255"/>
      <c r="Q895" s="255"/>
      <c r="R895" s="74"/>
      <c r="S895" s="74"/>
      <c r="T895" s="74"/>
      <c r="U895" s="74"/>
      <c r="V895" s="193"/>
      <c r="W895" s="193">
        <f t="shared" si="26"/>
        <v>0</v>
      </c>
    </row>
    <row r="896" spans="1:23">
      <c r="A896">
        <f t="shared" si="27"/>
        <v>0</v>
      </c>
      <c r="B896" s="250"/>
      <c r="C896" s="269"/>
      <c r="D896" s="250"/>
      <c r="E896" s="269"/>
      <c r="F896" s="252"/>
      <c r="G896" s="252"/>
      <c r="H896" s="142" t="str">
        <f>IFERROR(+VLOOKUP(G896,'šifarnik Pg-Pa'!O$6:Q$22,2,FALSE),"")</f>
        <v/>
      </c>
      <c r="I896" s="137" t="str">
        <f>IFERROR(+VLOOKUP($G896,'šifarnik Pg-Pa'!$O$6:$Q$22,3,FALSE),"")</f>
        <v/>
      </c>
      <c r="J896" s="252"/>
      <c r="K896" s="79" t="str">
        <f>IFERROR(+VLOOKUP(J896,'šifarnik Pg-Pa'!O$28:P$150,2,FALSE),"")</f>
        <v/>
      </c>
      <c r="L896" s="256"/>
      <c r="M896" s="257"/>
      <c r="N896" s="284"/>
      <c r="O896" s="297"/>
      <c r="P896" s="255"/>
      <c r="Q896" s="255"/>
      <c r="R896" s="74"/>
      <c r="S896" s="74"/>
      <c r="T896" s="74"/>
      <c r="U896" s="74"/>
      <c r="V896" s="193"/>
      <c r="W896" s="193">
        <f t="shared" si="26"/>
        <v>0</v>
      </c>
    </row>
    <row r="897" spans="1:23">
      <c r="A897">
        <f t="shared" si="27"/>
        <v>0</v>
      </c>
      <c r="B897" s="250"/>
      <c r="C897" s="269"/>
      <c r="D897" s="250"/>
      <c r="E897" s="269"/>
      <c r="F897" s="252"/>
      <c r="G897" s="252"/>
      <c r="H897" s="142" t="str">
        <f>IFERROR(+VLOOKUP(G897,'šifarnik Pg-Pa'!O$6:Q$22,2,FALSE),"")</f>
        <v/>
      </c>
      <c r="I897" s="137" t="str">
        <f>IFERROR(+VLOOKUP($G897,'šifarnik Pg-Pa'!$O$6:$Q$22,3,FALSE),"")</f>
        <v/>
      </c>
      <c r="J897" s="252"/>
      <c r="K897" s="79" t="str">
        <f>IFERROR(+VLOOKUP(J897,'šifarnik Pg-Pa'!O$28:P$150,2,FALSE),"")</f>
        <v/>
      </c>
      <c r="L897" s="256"/>
      <c r="M897" s="257"/>
      <c r="N897" s="284"/>
      <c r="O897" s="297"/>
      <c r="P897" s="255"/>
      <c r="Q897" s="255"/>
      <c r="R897" s="74"/>
      <c r="S897" s="74"/>
      <c r="T897" s="74"/>
      <c r="U897" s="74"/>
      <c r="V897" s="193"/>
      <c r="W897" s="193">
        <f t="shared" si="26"/>
        <v>0</v>
      </c>
    </row>
    <row r="898" spans="1:23">
      <c r="A898">
        <f t="shared" si="27"/>
        <v>0</v>
      </c>
      <c r="B898" s="250"/>
      <c r="C898" s="269"/>
      <c r="D898" s="250"/>
      <c r="E898" s="269"/>
      <c r="F898" s="252"/>
      <c r="G898" s="252"/>
      <c r="H898" s="142" t="str">
        <f>IFERROR(+VLOOKUP(G898,'šifarnik Pg-Pa'!O$6:Q$22,2,FALSE),"")</f>
        <v/>
      </c>
      <c r="I898" s="137" t="str">
        <f>IFERROR(+VLOOKUP($G898,'šifarnik Pg-Pa'!$O$6:$Q$22,3,FALSE),"")</f>
        <v/>
      </c>
      <c r="J898" s="252"/>
      <c r="K898" s="79" t="str">
        <f>IFERROR(+VLOOKUP(J898,'šifarnik Pg-Pa'!O$28:P$150,2,FALSE),"")</f>
        <v/>
      </c>
      <c r="L898" s="256"/>
      <c r="M898" s="257"/>
      <c r="N898" s="284"/>
      <c r="O898" s="297"/>
      <c r="P898" s="255"/>
      <c r="Q898" s="255"/>
      <c r="R898" s="74"/>
      <c r="S898" s="74"/>
      <c r="T898" s="74"/>
      <c r="U898" s="74"/>
      <c r="V898" s="193"/>
      <c r="W898" s="193">
        <f t="shared" si="26"/>
        <v>0</v>
      </c>
    </row>
    <row r="899" spans="1:23">
      <c r="A899">
        <f t="shared" si="27"/>
        <v>0</v>
      </c>
      <c r="B899" s="250"/>
      <c r="C899" s="269"/>
      <c r="D899" s="250"/>
      <c r="E899" s="269"/>
      <c r="F899" s="252"/>
      <c r="G899" s="252"/>
      <c r="H899" s="142" t="str">
        <f>IFERROR(+VLOOKUP(G899,'šifarnik Pg-Pa'!O$6:Q$22,2,FALSE),"")</f>
        <v/>
      </c>
      <c r="I899" s="137" t="str">
        <f>IFERROR(+VLOOKUP($G899,'šifarnik Pg-Pa'!$O$6:$Q$22,3,FALSE),"")</f>
        <v/>
      </c>
      <c r="J899" s="252"/>
      <c r="K899" s="79" t="str">
        <f>IFERROR(+VLOOKUP(J899,'šifarnik Pg-Pa'!O$28:P$150,2,FALSE),"")</f>
        <v/>
      </c>
      <c r="L899" s="256"/>
      <c r="M899" s="257"/>
      <c r="N899" s="284"/>
      <c r="O899" s="297"/>
      <c r="P899" s="255"/>
      <c r="Q899" s="255"/>
      <c r="R899" s="74"/>
      <c r="S899" s="74"/>
      <c r="T899" s="74"/>
      <c r="U899" s="74"/>
      <c r="V899" s="193"/>
      <c r="W899" s="193">
        <f t="shared" si="26"/>
        <v>0</v>
      </c>
    </row>
    <row r="900" spans="1:23">
      <c r="A900">
        <f t="shared" si="27"/>
        <v>0</v>
      </c>
      <c r="B900" s="250"/>
      <c r="C900" s="269"/>
      <c r="D900" s="250"/>
      <c r="E900" s="269"/>
      <c r="F900" s="252"/>
      <c r="G900" s="252"/>
      <c r="H900" s="142" t="str">
        <f>IFERROR(+VLOOKUP(G900,'šifarnik Pg-Pa'!O$6:Q$22,2,FALSE),"")</f>
        <v/>
      </c>
      <c r="I900" s="137" t="str">
        <f>IFERROR(+VLOOKUP($G900,'šifarnik Pg-Pa'!$O$6:$Q$22,3,FALSE),"")</f>
        <v/>
      </c>
      <c r="J900" s="252"/>
      <c r="K900" s="79" t="str">
        <f>IFERROR(+VLOOKUP(J900,'šifarnik Pg-Pa'!O$28:P$150,2,FALSE),"")</f>
        <v/>
      </c>
      <c r="L900" s="256"/>
      <c r="M900" s="257"/>
      <c r="N900" s="284"/>
      <c r="O900" s="297"/>
      <c r="P900" s="255"/>
      <c r="Q900" s="255"/>
      <c r="R900" s="74"/>
      <c r="S900" s="74"/>
      <c r="T900" s="74"/>
      <c r="U900" s="74"/>
      <c r="V900" s="193"/>
      <c r="W900" s="193">
        <f t="shared" si="26"/>
        <v>0</v>
      </c>
    </row>
    <row r="901" spans="1:23">
      <c r="A901">
        <f t="shared" si="27"/>
        <v>0</v>
      </c>
      <c r="B901" s="250"/>
      <c r="C901" s="269"/>
      <c r="D901" s="250"/>
      <c r="E901" s="269"/>
      <c r="F901" s="252"/>
      <c r="G901" s="252"/>
      <c r="H901" s="142" t="str">
        <f>IFERROR(+VLOOKUP(G901,'šifarnik Pg-Pa'!O$6:Q$22,2,FALSE),"")</f>
        <v/>
      </c>
      <c r="I901" s="137" t="str">
        <f>IFERROR(+VLOOKUP($G901,'šifarnik Pg-Pa'!$O$6:$Q$22,3,FALSE),"")</f>
        <v/>
      </c>
      <c r="J901" s="252"/>
      <c r="K901" s="79" t="str">
        <f>IFERROR(+VLOOKUP(J901,'šifarnik Pg-Pa'!O$28:P$150,2,FALSE),"")</f>
        <v/>
      </c>
      <c r="L901" s="256"/>
      <c r="M901" s="257"/>
      <c r="N901" s="284"/>
      <c r="O901" s="297"/>
      <c r="P901" s="255"/>
      <c r="Q901" s="255"/>
      <c r="R901" s="74"/>
      <c r="S901" s="74"/>
      <c r="T901" s="74"/>
      <c r="U901" s="74"/>
      <c r="V901" s="193"/>
      <c r="W901" s="193">
        <f t="shared" si="26"/>
        <v>0</v>
      </c>
    </row>
    <row r="902" spans="1:23">
      <c r="A902">
        <f t="shared" si="27"/>
        <v>0</v>
      </c>
      <c r="B902" s="250"/>
      <c r="C902" s="269"/>
      <c r="D902" s="250"/>
      <c r="E902" s="269"/>
      <c r="F902" s="252"/>
      <c r="G902" s="252"/>
      <c r="H902" s="142" t="str">
        <f>IFERROR(+VLOOKUP(G902,'šifarnik Pg-Pa'!O$6:Q$22,2,FALSE),"")</f>
        <v/>
      </c>
      <c r="I902" s="137" t="str">
        <f>IFERROR(+VLOOKUP($G902,'šifarnik Pg-Pa'!$O$6:$Q$22,3,FALSE),"")</f>
        <v/>
      </c>
      <c r="J902" s="252"/>
      <c r="K902" s="79" t="str">
        <f>IFERROR(+VLOOKUP(J902,'šifarnik Pg-Pa'!O$28:P$150,2,FALSE),"")</f>
        <v/>
      </c>
      <c r="L902" s="256"/>
      <c r="M902" s="257"/>
      <c r="N902" s="284"/>
      <c r="O902" s="297"/>
      <c r="P902" s="255"/>
      <c r="Q902" s="255"/>
      <c r="R902" s="74"/>
      <c r="S902" s="74"/>
      <c r="T902" s="74"/>
      <c r="U902" s="74"/>
      <c r="V902" s="193"/>
      <c r="W902" s="193">
        <f t="shared" si="26"/>
        <v>0</v>
      </c>
    </row>
    <row r="903" spans="1:23">
      <c r="A903">
        <f t="shared" si="27"/>
        <v>0</v>
      </c>
      <c r="B903" s="250"/>
      <c r="C903" s="269"/>
      <c r="D903" s="250"/>
      <c r="E903" s="269"/>
      <c r="F903" s="252"/>
      <c r="G903" s="252"/>
      <c r="H903" s="142" t="str">
        <f>IFERROR(+VLOOKUP(G903,'šifarnik Pg-Pa'!O$6:Q$22,2,FALSE),"")</f>
        <v/>
      </c>
      <c r="I903" s="137" t="str">
        <f>IFERROR(+VLOOKUP($G903,'šifarnik Pg-Pa'!$O$6:$Q$22,3,FALSE),"")</f>
        <v/>
      </c>
      <c r="J903" s="252"/>
      <c r="K903" s="79" t="str">
        <f>IFERROR(+VLOOKUP(J903,'šifarnik Pg-Pa'!O$28:P$150,2,FALSE),"")</f>
        <v/>
      </c>
      <c r="L903" s="256"/>
      <c r="M903" s="257"/>
      <c r="N903" s="284"/>
      <c r="O903" s="297"/>
      <c r="P903" s="255"/>
      <c r="Q903" s="255"/>
      <c r="R903" s="74"/>
      <c r="S903" s="74"/>
      <c r="T903" s="74"/>
      <c r="U903" s="74"/>
      <c r="V903" s="193"/>
      <c r="W903" s="193">
        <f t="shared" si="26"/>
        <v>0</v>
      </c>
    </row>
    <row r="904" spans="1:23">
      <c r="A904">
        <f t="shared" si="27"/>
        <v>0</v>
      </c>
      <c r="B904" s="250"/>
      <c r="C904" s="269"/>
      <c r="D904" s="250"/>
      <c r="E904" s="269"/>
      <c r="F904" s="252"/>
      <c r="G904" s="252"/>
      <c r="H904" s="142" t="str">
        <f>IFERROR(+VLOOKUP(G904,'šifarnik Pg-Pa'!O$6:Q$22,2,FALSE),"")</f>
        <v/>
      </c>
      <c r="I904" s="137" t="str">
        <f>IFERROR(+VLOOKUP($G904,'šifarnik Pg-Pa'!$O$6:$Q$22,3,FALSE),"")</f>
        <v/>
      </c>
      <c r="J904" s="252"/>
      <c r="K904" s="79" t="str">
        <f>IFERROR(+VLOOKUP(J904,'šifarnik Pg-Pa'!O$28:P$150,2,FALSE),"")</f>
        <v/>
      </c>
      <c r="L904" s="256"/>
      <c r="M904" s="257"/>
      <c r="N904" s="284"/>
      <c r="O904" s="297"/>
      <c r="P904" s="255"/>
      <c r="Q904" s="255"/>
      <c r="R904" s="74"/>
      <c r="S904" s="74"/>
      <c r="T904" s="74"/>
      <c r="U904" s="74"/>
      <c r="V904" s="193"/>
      <c r="W904" s="193">
        <f t="shared" si="26"/>
        <v>0</v>
      </c>
    </row>
    <row r="905" spans="1:23">
      <c r="A905">
        <f t="shared" si="27"/>
        <v>0</v>
      </c>
      <c r="B905" s="250"/>
      <c r="C905" s="269"/>
      <c r="D905" s="250"/>
      <c r="E905" s="269"/>
      <c r="F905" s="252"/>
      <c r="G905" s="252"/>
      <c r="H905" s="142" t="str">
        <f>IFERROR(+VLOOKUP(G905,'šifarnik Pg-Pa'!O$6:Q$22,2,FALSE),"")</f>
        <v/>
      </c>
      <c r="I905" s="137" t="str">
        <f>IFERROR(+VLOOKUP($G905,'šifarnik Pg-Pa'!$O$6:$Q$22,3,FALSE),"")</f>
        <v/>
      </c>
      <c r="J905" s="252"/>
      <c r="K905" s="79" t="str">
        <f>IFERROR(+VLOOKUP(J905,'šifarnik Pg-Pa'!O$28:P$150,2,FALSE),"")</f>
        <v/>
      </c>
      <c r="L905" s="256"/>
      <c r="M905" s="257"/>
      <c r="N905" s="284"/>
      <c r="O905" s="297"/>
      <c r="P905" s="255"/>
      <c r="Q905" s="255"/>
      <c r="R905" s="74"/>
      <c r="S905" s="74"/>
      <c r="T905" s="74"/>
      <c r="U905" s="74"/>
      <c r="V905" s="193"/>
      <c r="W905" s="193">
        <f t="shared" ref="W905:W968" si="28">+LEN(O905)</f>
        <v>0</v>
      </c>
    </row>
    <row r="906" spans="1:23">
      <c r="A906">
        <f t="shared" ref="A906:A969" si="29">+IF(O906&gt;0,+A905+1,0)</f>
        <v>0</v>
      </c>
      <c r="B906" s="250"/>
      <c r="C906" s="269"/>
      <c r="D906" s="250"/>
      <c r="E906" s="269"/>
      <c r="F906" s="252"/>
      <c r="G906" s="252"/>
      <c r="H906" s="142" t="str">
        <f>IFERROR(+VLOOKUP(G906,'šifarnik Pg-Pa'!O$6:Q$22,2,FALSE),"")</f>
        <v/>
      </c>
      <c r="I906" s="137" t="str">
        <f>IFERROR(+VLOOKUP($G906,'šifarnik Pg-Pa'!$O$6:$Q$22,3,FALSE),"")</f>
        <v/>
      </c>
      <c r="J906" s="252"/>
      <c r="K906" s="79" t="str">
        <f>IFERROR(+VLOOKUP(J906,'šifarnik Pg-Pa'!O$28:P$150,2,FALSE),"")</f>
        <v/>
      </c>
      <c r="L906" s="256"/>
      <c r="M906" s="257"/>
      <c r="N906" s="284"/>
      <c r="O906" s="297"/>
      <c r="P906" s="255"/>
      <c r="Q906" s="255"/>
      <c r="R906" s="74"/>
      <c r="S906" s="74"/>
      <c r="T906" s="74"/>
      <c r="U906" s="74"/>
      <c r="V906" s="193"/>
      <c r="W906" s="193">
        <f t="shared" si="28"/>
        <v>0</v>
      </c>
    </row>
    <row r="907" spans="1:23">
      <c r="A907">
        <f t="shared" si="29"/>
        <v>0</v>
      </c>
      <c r="B907" s="250"/>
      <c r="C907" s="269"/>
      <c r="D907" s="250"/>
      <c r="E907" s="269"/>
      <c r="F907" s="252"/>
      <c r="G907" s="252"/>
      <c r="H907" s="142" t="str">
        <f>IFERROR(+VLOOKUP(G907,'šifarnik Pg-Pa'!O$6:Q$22,2,FALSE),"")</f>
        <v/>
      </c>
      <c r="I907" s="137" t="str">
        <f>IFERROR(+VLOOKUP($G907,'šifarnik Pg-Pa'!$O$6:$Q$22,3,FALSE),"")</f>
        <v/>
      </c>
      <c r="J907" s="252"/>
      <c r="K907" s="79" t="str">
        <f>IFERROR(+VLOOKUP(J907,'šifarnik Pg-Pa'!O$28:P$150,2,FALSE),"")</f>
        <v/>
      </c>
      <c r="L907" s="256"/>
      <c r="M907" s="257"/>
      <c r="N907" s="284"/>
      <c r="O907" s="297"/>
      <c r="P907" s="255"/>
      <c r="Q907" s="255"/>
      <c r="R907" s="74"/>
      <c r="S907" s="74"/>
      <c r="T907" s="74"/>
      <c r="U907" s="74"/>
      <c r="V907" s="193"/>
      <c r="W907" s="193">
        <f t="shared" si="28"/>
        <v>0</v>
      </c>
    </row>
    <row r="908" spans="1:23">
      <c r="A908">
        <f t="shared" si="29"/>
        <v>0</v>
      </c>
      <c r="B908" s="250"/>
      <c r="C908" s="269"/>
      <c r="D908" s="250"/>
      <c r="E908" s="269"/>
      <c r="F908" s="252"/>
      <c r="G908" s="252"/>
      <c r="H908" s="142" t="str">
        <f>IFERROR(+VLOOKUP(G908,'šifarnik Pg-Pa'!O$6:Q$22,2,FALSE),"")</f>
        <v/>
      </c>
      <c r="I908" s="137" t="str">
        <f>IFERROR(+VLOOKUP($G908,'šifarnik Pg-Pa'!$O$6:$Q$22,3,FALSE),"")</f>
        <v/>
      </c>
      <c r="J908" s="252"/>
      <c r="K908" s="79" t="str">
        <f>IFERROR(+VLOOKUP(J908,'šifarnik Pg-Pa'!O$28:P$150,2,FALSE),"")</f>
        <v/>
      </c>
      <c r="L908" s="256"/>
      <c r="M908" s="257"/>
      <c r="N908" s="284"/>
      <c r="O908" s="297"/>
      <c r="P908" s="255"/>
      <c r="Q908" s="255"/>
      <c r="R908" s="74"/>
      <c r="S908" s="74"/>
      <c r="T908" s="74"/>
      <c r="U908" s="74"/>
      <c r="V908" s="193"/>
      <c r="W908" s="193">
        <f t="shared" si="28"/>
        <v>0</v>
      </c>
    </row>
    <row r="909" spans="1:23">
      <c r="A909">
        <f t="shared" si="29"/>
        <v>0</v>
      </c>
      <c r="B909" s="250"/>
      <c r="C909" s="269"/>
      <c r="D909" s="250"/>
      <c r="E909" s="269"/>
      <c r="F909" s="252"/>
      <c r="G909" s="252"/>
      <c r="H909" s="142" t="str">
        <f>IFERROR(+VLOOKUP(G909,'šifarnik Pg-Pa'!O$6:Q$22,2,FALSE),"")</f>
        <v/>
      </c>
      <c r="I909" s="137" t="str">
        <f>IFERROR(+VLOOKUP($G909,'šifarnik Pg-Pa'!$O$6:$Q$22,3,FALSE),"")</f>
        <v/>
      </c>
      <c r="J909" s="252"/>
      <c r="K909" s="79" t="str">
        <f>IFERROR(+VLOOKUP(J909,'šifarnik Pg-Pa'!O$28:P$150,2,FALSE),"")</f>
        <v/>
      </c>
      <c r="L909" s="256"/>
      <c r="M909" s="257"/>
      <c r="N909" s="284"/>
      <c r="O909" s="297"/>
      <c r="P909" s="255"/>
      <c r="Q909" s="255"/>
      <c r="R909" s="74"/>
      <c r="S909" s="74"/>
      <c r="T909" s="74"/>
      <c r="U909" s="74"/>
      <c r="V909" s="193"/>
      <c r="W909" s="193">
        <f t="shared" si="28"/>
        <v>0</v>
      </c>
    </row>
    <row r="910" spans="1:23">
      <c r="A910">
        <f t="shared" si="29"/>
        <v>0</v>
      </c>
      <c r="B910" s="250"/>
      <c r="C910" s="269"/>
      <c r="D910" s="250"/>
      <c r="E910" s="269"/>
      <c r="F910" s="252"/>
      <c r="G910" s="252"/>
      <c r="H910" s="142" t="str">
        <f>IFERROR(+VLOOKUP(G910,'šifarnik Pg-Pa'!O$6:Q$22,2,FALSE),"")</f>
        <v/>
      </c>
      <c r="I910" s="137" t="str">
        <f>IFERROR(+VLOOKUP($G910,'šifarnik Pg-Pa'!$O$6:$Q$22,3,FALSE),"")</f>
        <v/>
      </c>
      <c r="J910" s="252"/>
      <c r="K910" s="79" t="str">
        <f>IFERROR(+VLOOKUP(J910,'šifarnik Pg-Pa'!O$28:P$150,2,FALSE),"")</f>
        <v/>
      </c>
      <c r="L910" s="256"/>
      <c r="M910" s="257"/>
      <c r="N910" s="284"/>
      <c r="O910" s="297"/>
      <c r="P910" s="255"/>
      <c r="Q910" s="255"/>
      <c r="R910" s="74"/>
      <c r="S910" s="74"/>
      <c r="T910" s="74"/>
      <c r="U910" s="74"/>
      <c r="V910" s="193"/>
      <c r="W910" s="193">
        <f t="shared" si="28"/>
        <v>0</v>
      </c>
    </row>
    <row r="911" spans="1:23">
      <c r="A911">
        <f t="shared" si="29"/>
        <v>0</v>
      </c>
      <c r="B911" s="250"/>
      <c r="C911" s="269"/>
      <c r="D911" s="250"/>
      <c r="E911" s="269"/>
      <c r="F911" s="252"/>
      <c r="G911" s="252"/>
      <c r="H911" s="142" t="str">
        <f>IFERROR(+VLOOKUP(G911,'šifarnik Pg-Pa'!O$6:Q$22,2,FALSE),"")</f>
        <v/>
      </c>
      <c r="I911" s="137" t="str">
        <f>IFERROR(+VLOOKUP($G911,'šifarnik Pg-Pa'!$O$6:$Q$22,3,FALSE),"")</f>
        <v/>
      </c>
      <c r="J911" s="252"/>
      <c r="K911" s="79" t="str">
        <f>IFERROR(+VLOOKUP(J911,'šifarnik Pg-Pa'!O$28:P$150,2,FALSE),"")</f>
        <v/>
      </c>
      <c r="L911" s="256"/>
      <c r="M911" s="257"/>
      <c r="N911" s="284"/>
      <c r="O911" s="297"/>
      <c r="P911" s="255"/>
      <c r="Q911" s="255"/>
      <c r="R911" s="74"/>
      <c r="S911" s="74"/>
      <c r="T911" s="74"/>
      <c r="U911" s="74"/>
      <c r="V911" s="193"/>
      <c r="W911" s="193">
        <f t="shared" si="28"/>
        <v>0</v>
      </c>
    </row>
    <row r="912" spans="1:23">
      <c r="A912">
        <f t="shared" si="29"/>
        <v>0</v>
      </c>
      <c r="B912" s="250"/>
      <c r="C912" s="269"/>
      <c r="D912" s="250"/>
      <c r="E912" s="269"/>
      <c r="F912" s="252"/>
      <c r="G912" s="252"/>
      <c r="H912" s="142" t="str">
        <f>IFERROR(+VLOOKUP(G912,'šifarnik Pg-Pa'!O$6:Q$22,2,FALSE),"")</f>
        <v/>
      </c>
      <c r="I912" s="137" t="str">
        <f>IFERROR(+VLOOKUP($G912,'šifarnik Pg-Pa'!$O$6:$Q$22,3,FALSE),"")</f>
        <v/>
      </c>
      <c r="J912" s="252"/>
      <c r="K912" s="79" t="str">
        <f>IFERROR(+VLOOKUP(J912,'šifarnik Pg-Pa'!O$28:P$150,2,FALSE),"")</f>
        <v/>
      </c>
      <c r="L912" s="256"/>
      <c r="M912" s="257"/>
      <c r="N912" s="284"/>
      <c r="O912" s="297"/>
      <c r="P912" s="255"/>
      <c r="Q912" s="255"/>
      <c r="R912" s="74"/>
      <c r="S912" s="74"/>
      <c r="T912" s="74"/>
      <c r="U912" s="74"/>
      <c r="V912" s="193"/>
      <c r="W912" s="193">
        <f t="shared" si="28"/>
        <v>0</v>
      </c>
    </row>
    <row r="913" spans="1:23">
      <c r="A913">
        <f t="shared" si="29"/>
        <v>0</v>
      </c>
      <c r="B913" s="250"/>
      <c r="C913" s="269"/>
      <c r="D913" s="250"/>
      <c r="E913" s="269"/>
      <c r="F913" s="252"/>
      <c r="G913" s="252"/>
      <c r="H913" s="142" t="str">
        <f>IFERROR(+VLOOKUP(G913,'šifarnik Pg-Pa'!O$6:Q$22,2,FALSE),"")</f>
        <v/>
      </c>
      <c r="I913" s="137" t="str">
        <f>IFERROR(+VLOOKUP($G913,'šifarnik Pg-Pa'!$O$6:$Q$22,3,FALSE),"")</f>
        <v/>
      </c>
      <c r="J913" s="252"/>
      <c r="K913" s="79" t="str">
        <f>IFERROR(+VLOOKUP(J913,'šifarnik Pg-Pa'!O$28:P$150,2,FALSE),"")</f>
        <v/>
      </c>
      <c r="L913" s="256"/>
      <c r="M913" s="257"/>
      <c r="N913" s="284"/>
      <c r="O913" s="297"/>
      <c r="P913" s="255"/>
      <c r="Q913" s="255"/>
      <c r="R913" s="74"/>
      <c r="S913" s="74"/>
      <c r="T913" s="74"/>
      <c r="U913" s="74"/>
      <c r="V913" s="193"/>
      <c r="W913" s="193">
        <f t="shared" si="28"/>
        <v>0</v>
      </c>
    </row>
    <row r="914" spans="1:23">
      <c r="A914">
        <f t="shared" si="29"/>
        <v>0</v>
      </c>
      <c r="B914" s="250"/>
      <c r="C914" s="269"/>
      <c r="D914" s="250"/>
      <c r="E914" s="269"/>
      <c r="F914" s="252"/>
      <c r="G914" s="252"/>
      <c r="H914" s="142" t="str">
        <f>IFERROR(+VLOOKUP(G914,'šifarnik Pg-Pa'!O$6:Q$22,2,FALSE),"")</f>
        <v/>
      </c>
      <c r="I914" s="137" t="str">
        <f>IFERROR(+VLOOKUP($G914,'šifarnik Pg-Pa'!$O$6:$Q$22,3,FALSE),"")</f>
        <v/>
      </c>
      <c r="J914" s="252"/>
      <c r="K914" s="79" t="str">
        <f>IFERROR(+VLOOKUP(J914,'šifarnik Pg-Pa'!O$28:P$150,2,FALSE),"")</f>
        <v/>
      </c>
      <c r="L914" s="256"/>
      <c r="M914" s="257"/>
      <c r="N914" s="284"/>
      <c r="O914" s="297"/>
      <c r="P914" s="255"/>
      <c r="Q914" s="255"/>
      <c r="R914" s="74"/>
      <c r="S914" s="74"/>
      <c r="T914" s="74"/>
      <c r="U914" s="74"/>
      <c r="V914" s="193"/>
      <c r="W914" s="193">
        <f t="shared" si="28"/>
        <v>0</v>
      </c>
    </row>
    <row r="915" spans="1:23">
      <c r="A915">
        <f t="shared" si="29"/>
        <v>0</v>
      </c>
      <c r="B915" s="250"/>
      <c r="C915" s="269"/>
      <c r="D915" s="250"/>
      <c r="E915" s="269"/>
      <c r="F915" s="252"/>
      <c r="G915" s="252"/>
      <c r="H915" s="142" t="str">
        <f>IFERROR(+VLOOKUP(G915,'šifarnik Pg-Pa'!O$6:Q$22,2,FALSE),"")</f>
        <v/>
      </c>
      <c r="I915" s="137" t="str">
        <f>IFERROR(+VLOOKUP($G915,'šifarnik Pg-Pa'!$O$6:$Q$22,3,FALSE),"")</f>
        <v/>
      </c>
      <c r="J915" s="252"/>
      <c r="K915" s="79" t="str">
        <f>IFERROR(+VLOOKUP(J915,'šifarnik Pg-Pa'!O$28:P$150,2,FALSE),"")</f>
        <v/>
      </c>
      <c r="L915" s="256"/>
      <c r="M915" s="257"/>
      <c r="N915" s="284"/>
      <c r="O915" s="297"/>
      <c r="P915" s="255"/>
      <c r="Q915" s="255"/>
      <c r="R915" s="74"/>
      <c r="S915" s="74"/>
      <c r="T915" s="74"/>
      <c r="U915" s="74"/>
      <c r="V915" s="193"/>
      <c r="W915" s="193">
        <f t="shared" si="28"/>
        <v>0</v>
      </c>
    </row>
    <row r="916" spans="1:23">
      <c r="A916">
        <f t="shared" si="29"/>
        <v>0</v>
      </c>
      <c r="B916" s="250"/>
      <c r="C916" s="269"/>
      <c r="D916" s="250"/>
      <c r="E916" s="269"/>
      <c r="F916" s="252"/>
      <c r="G916" s="252"/>
      <c r="H916" s="142" t="str">
        <f>IFERROR(+VLOOKUP(G916,'šifarnik Pg-Pa'!O$6:Q$22,2,FALSE),"")</f>
        <v/>
      </c>
      <c r="I916" s="137" t="str">
        <f>IFERROR(+VLOOKUP($G916,'šifarnik Pg-Pa'!$O$6:$Q$22,3,FALSE),"")</f>
        <v/>
      </c>
      <c r="J916" s="252"/>
      <c r="K916" s="79" t="str">
        <f>IFERROR(+VLOOKUP(J916,'šifarnik Pg-Pa'!O$28:P$150,2,FALSE),"")</f>
        <v/>
      </c>
      <c r="L916" s="256"/>
      <c r="M916" s="257"/>
      <c r="N916" s="284"/>
      <c r="O916" s="297"/>
      <c r="P916" s="255"/>
      <c r="Q916" s="255"/>
      <c r="R916" s="74"/>
      <c r="S916" s="74"/>
      <c r="T916" s="74"/>
      <c r="U916" s="74"/>
      <c r="V916" s="193"/>
      <c r="W916" s="193">
        <f t="shared" si="28"/>
        <v>0</v>
      </c>
    </row>
    <row r="917" spans="1:23">
      <c r="A917">
        <f t="shared" si="29"/>
        <v>0</v>
      </c>
      <c r="B917" s="250"/>
      <c r="C917" s="269"/>
      <c r="D917" s="250"/>
      <c r="E917" s="269"/>
      <c r="F917" s="252"/>
      <c r="G917" s="252"/>
      <c r="H917" s="142" t="str">
        <f>IFERROR(+VLOOKUP(G917,'šifarnik Pg-Pa'!O$6:Q$22,2,FALSE),"")</f>
        <v/>
      </c>
      <c r="I917" s="137" t="str">
        <f>IFERROR(+VLOOKUP($G917,'šifarnik Pg-Pa'!$O$6:$Q$22,3,FALSE),"")</f>
        <v/>
      </c>
      <c r="J917" s="252"/>
      <c r="K917" s="79" t="str">
        <f>IFERROR(+VLOOKUP(J917,'šifarnik Pg-Pa'!O$28:P$150,2,FALSE),"")</f>
        <v/>
      </c>
      <c r="L917" s="256"/>
      <c r="M917" s="257"/>
      <c r="N917" s="284"/>
      <c r="O917" s="297"/>
      <c r="P917" s="255"/>
      <c r="Q917" s="255"/>
      <c r="R917" s="74"/>
      <c r="S917" s="74"/>
      <c r="T917" s="74"/>
      <c r="U917" s="74"/>
      <c r="V917" s="193"/>
      <c r="W917" s="193">
        <f t="shared" si="28"/>
        <v>0</v>
      </c>
    </row>
    <row r="918" spans="1:23">
      <c r="A918">
        <f t="shared" si="29"/>
        <v>0</v>
      </c>
      <c r="B918" s="250"/>
      <c r="C918" s="269"/>
      <c r="D918" s="250"/>
      <c r="E918" s="269"/>
      <c r="F918" s="252"/>
      <c r="G918" s="252"/>
      <c r="H918" s="142" t="str">
        <f>IFERROR(+VLOOKUP(G918,'šifarnik Pg-Pa'!O$6:Q$22,2,FALSE),"")</f>
        <v/>
      </c>
      <c r="I918" s="137" t="str">
        <f>IFERROR(+VLOOKUP($G918,'šifarnik Pg-Pa'!$O$6:$Q$22,3,FALSE),"")</f>
        <v/>
      </c>
      <c r="J918" s="252"/>
      <c r="K918" s="79" t="str">
        <f>IFERROR(+VLOOKUP(J918,'šifarnik Pg-Pa'!O$28:P$150,2,FALSE),"")</f>
        <v/>
      </c>
      <c r="L918" s="256"/>
      <c r="M918" s="257"/>
      <c r="N918" s="284"/>
      <c r="O918" s="297"/>
      <c r="P918" s="255"/>
      <c r="Q918" s="255"/>
      <c r="R918" s="74"/>
      <c r="S918" s="74"/>
      <c r="T918" s="74"/>
      <c r="U918" s="74"/>
      <c r="V918" s="193"/>
      <c r="W918" s="193">
        <f t="shared" si="28"/>
        <v>0</v>
      </c>
    </row>
    <row r="919" spans="1:23">
      <c r="A919">
        <f t="shared" si="29"/>
        <v>0</v>
      </c>
      <c r="B919" s="250"/>
      <c r="C919" s="269"/>
      <c r="D919" s="250"/>
      <c r="E919" s="269"/>
      <c r="F919" s="252"/>
      <c r="G919" s="252"/>
      <c r="H919" s="142" t="str">
        <f>IFERROR(+VLOOKUP(G919,'šifarnik Pg-Pa'!O$6:Q$22,2,FALSE),"")</f>
        <v/>
      </c>
      <c r="I919" s="137" t="str">
        <f>IFERROR(+VLOOKUP($G919,'šifarnik Pg-Pa'!$O$6:$Q$22,3,FALSE),"")</f>
        <v/>
      </c>
      <c r="J919" s="252"/>
      <c r="K919" s="79" t="str">
        <f>IFERROR(+VLOOKUP(J919,'šifarnik Pg-Pa'!O$28:P$150,2,FALSE),"")</f>
        <v/>
      </c>
      <c r="L919" s="256"/>
      <c r="M919" s="257"/>
      <c r="N919" s="284"/>
      <c r="O919" s="297"/>
      <c r="P919" s="255"/>
      <c r="Q919" s="255"/>
      <c r="R919" s="74"/>
      <c r="S919" s="74"/>
      <c r="T919" s="74"/>
      <c r="U919" s="74"/>
      <c r="V919" s="193"/>
      <c r="W919" s="193">
        <f t="shared" si="28"/>
        <v>0</v>
      </c>
    </row>
    <row r="920" spans="1:23">
      <c r="A920">
        <f t="shared" si="29"/>
        <v>0</v>
      </c>
      <c r="B920" s="250"/>
      <c r="C920" s="269"/>
      <c r="D920" s="250"/>
      <c r="E920" s="269"/>
      <c r="F920" s="252"/>
      <c r="G920" s="252"/>
      <c r="H920" s="142" t="str">
        <f>IFERROR(+VLOOKUP(G920,'šifarnik Pg-Pa'!O$6:Q$22,2,FALSE),"")</f>
        <v/>
      </c>
      <c r="I920" s="137" t="str">
        <f>IFERROR(+VLOOKUP($G920,'šifarnik Pg-Pa'!$O$6:$Q$22,3,FALSE),"")</f>
        <v/>
      </c>
      <c r="J920" s="252"/>
      <c r="K920" s="79" t="str">
        <f>IFERROR(+VLOOKUP(J920,'šifarnik Pg-Pa'!O$28:P$150,2,FALSE),"")</f>
        <v/>
      </c>
      <c r="L920" s="256"/>
      <c r="M920" s="257"/>
      <c r="N920" s="284"/>
      <c r="O920" s="297"/>
      <c r="P920" s="255"/>
      <c r="Q920" s="255"/>
      <c r="R920" s="74"/>
      <c r="S920" s="74"/>
      <c r="T920" s="74"/>
      <c r="U920" s="74"/>
      <c r="V920" s="193"/>
      <c r="W920" s="193">
        <f t="shared" si="28"/>
        <v>0</v>
      </c>
    </row>
    <row r="921" spans="1:23">
      <c r="A921">
        <f t="shared" si="29"/>
        <v>0</v>
      </c>
      <c r="B921" s="250"/>
      <c r="C921" s="269"/>
      <c r="D921" s="250"/>
      <c r="E921" s="269"/>
      <c r="F921" s="252"/>
      <c r="G921" s="252"/>
      <c r="H921" s="142" t="str">
        <f>IFERROR(+VLOOKUP(G921,'šifarnik Pg-Pa'!O$6:Q$22,2,FALSE),"")</f>
        <v/>
      </c>
      <c r="I921" s="137" t="str">
        <f>IFERROR(+VLOOKUP($G921,'šifarnik Pg-Pa'!$O$6:$Q$22,3,FALSE),"")</f>
        <v/>
      </c>
      <c r="J921" s="252"/>
      <c r="K921" s="79" t="str">
        <f>IFERROR(+VLOOKUP(J921,'šifarnik Pg-Pa'!O$28:P$150,2,FALSE),"")</f>
        <v/>
      </c>
      <c r="L921" s="256"/>
      <c r="M921" s="257"/>
      <c r="N921" s="284"/>
      <c r="O921" s="297"/>
      <c r="P921" s="255"/>
      <c r="Q921" s="255"/>
      <c r="R921" s="74"/>
      <c r="S921" s="74"/>
      <c r="T921" s="74"/>
      <c r="U921" s="74"/>
      <c r="V921" s="193"/>
      <c r="W921" s="193">
        <f t="shared" si="28"/>
        <v>0</v>
      </c>
    </row>
    <row r="922" spans="1:23">
      <c r="A922">
        <f t="shared" si="29"/>
        <v>0</v>
      </c>
      <c r="B922" s="250"/>
      <c r="C922" s="269"/>
      <c r="D922" s="250"/>
      <c r="E922" s="269"/>
      <c r="F922" s="252"/>
      <c r="G922" s="252"/>
      <c r="H922" s="142" t="str">
        <f>IFERROR(+VLOOKUP(G922,'šifarnik Pg-Pa'!O$6:Q$22,2,FALSE),"")</f>
        <v/>
      </c>
      <c r="I922" s="137" t="str">
        <f>IFERROR(+VLOOKUP($G922,'šifarnik Pg-Pa'!$O$6:$Q$22,3,FALSE),"")</f>
        <v/>
      </c>
      <c r="J922" s="252"/>
      <c r="K922" s="79" t="str">
        <f>IFERROR(+VLOOKUP(J922,'šifarnik Pg-Pa'!O$28:P$150,2,FALSE),"")</f>
        <v/>
      </c>
      <c r="L922" s="256"/>
      <c r="M922" s="257"/>
      <c r="N922" s="284"/>
      <c r="O922" s="297"/>
      <c r="P922" s="255"/>
      <c r="Q922" s="255"/>
      <c r="R922" s="74"/>
      <c r="S922" s="74"/>
      <c r="T922" s="74"/>
      <c r="U922" s="74"/>
      <c r="V922" s="193"/>
      <c r="W922" s="193">
        <f t="shared" si="28"/>
        <v>0</v>
      </c>
    </row>
    <row r="923" spans="1:23">
      <c r="A923">
        <f t="shared" si="29"/>
        <v>0</v>
      </c>
      <c r="B923" s="250"/>
      <c r="C923" s="269"/>
      <c r="D923" s="250"/>
      <c r="E923" s="269"/>
      <c r="F923" s="252"/>
      <c r="G923" s="252"/>
      <c r="H923" s="142" t="str">
        <f>IFERROR(+VLOOKUP(G923,'šifarnik Pg-Pa'!O$6:Q$22,2,FALSE),"")</f>
        <v/>
      </c>
      <c r="I923" s="137" t="str">
        <f>IFERROR(+VLOOKUP($G923,'šifarnik Pg-Pa'!$O$6:$Q$22,3,FALSE),"")</f>
        <v/>
      </c>
      <c r="J923" s="252"/>
      <c r="K923" s="79" t="str">
        <f>IFERROR(+VLOOKUP(J923,'šifarnik Pg-Pa'!O$28:P$150,2,FALSE),"")</f>
        <v/>
      </c>
      <c r="L923" s="256"/>
      <c r="M923" s="257"/>
      <c r="N923" s="284"/>
      <c r="O923" s="297"/>
      <c r="P923" s="255"/>
      <c r="Q923" s="255"/>
      <c r="R923" s="74"/>
      <c r="S923" s="74"/>
      <c r="T923" s="74"/>
      <c r="U923" s="74"/>
      <c r="V923" s="193"/>
      <c r="W923" s="193">
        <f t="shared" si="28"/>
        <v>0</v>
      </c>
    </row>
    <row r="924" spans="1:23">
      <c r="A924">
        <f t="shared" si="29"/>
        <v>0</v>
      </c>
      <c r="B924" s="250"/>
      <c r="C924" s="269"/>
      <c r="D924" s="250"/>
      <c r="E924" s="269"/>
      <c r="F924" s="252"/>
      <c r="G924" s="252"/>
      <c r="H924" s="142" t="str">
        <f>IFERROR(+VLOOKUP(G924,'šifarnik Pg-Pa'!O$6:Q$22,2,FALSE),"")</f>
        <v/>
      </c>
      <c r="I924" s="137" t="str">
        <f>IFERROR(+VLOOKUP($G924,'šifarnik Pg-Pa'!$O$6:$Q$22,3,FALSE),"")</f>
        <v/>
      </c>
      <c r="J924" s="252"/>
      <c r="K924" s="79" t="str">
        <f>IFERROR(+VLOOKUP(J924,'šifarnik Pg-Pa'!O$28:P$150,2,FALSE),"")</f>
        <v/>
      </c>
      <c r="L924" s="256"/>
      <c r="M924" s="257"/>
      <c r="N924" s="284"/>
      <c r="O924" s="297"/>
      <c r="P924" s="255"/>
      <c r="Q924" s="255"/>
      <c r="R924" s="74"/>
      <c r="S924" s="74"/>
      <c r="T924" s="74"/>
      <c r="U924" s="74"/>
      <c r="V924" s="193"/>
      <c r="W924" s="193">
        <f t="shared" si="28"/>
        <v>0</v>
      </c>
    </row>
    <row r="925" spans="1:23">
      <c r="A925">
        <f t="shared" si="29"/>
        <v>0</v>
      </c>
      <c r="B925" s="250"/>
      <c r="C925" s="269"/>
      <c r="D925" s="250"/>
      <c r="E925" s="269"/>
      <c r="F925" s="252"/>
      <c r="G925" s="252"/>
      <c r="H925" s="142" t="str">
        <f>IFERROR(+VLOOKUP(G925,'šifarnik Pg-Pa'!O$6:Q$22,2,FALSE),"")</f>
        <v/>
      </c>
      <c r="I925" s="137" t="str">
        <f>IFERROR(+VLOOKUP($G925,'šifarnik Pg-Pa'!$O$6:$Q$22,3,FALSE),"")</f>
        <v/>
      </c>
      <c r="J925" s="252"/>
      <c r="K925" s="79" t="str">
        <f>IFERROR(+VLOOKUP(J925,'šifarnik Pg-Pa'!O$28:P$150,2,FALSE),"")</f>
        <v/>
      </c>
      <c r="L925" s="256"/>
      <c r="M925" s="257"/>
      <c r="N925" s="284"/>
      <c r="O925" s="297"/>
      <c r="P925" s="255"/>
      <c r="Q925" s="255"/>
      <c r="R925" s="74"/>
      <c r="S925" s="74"/>
      <c r="T925" s="74"/>
      <c r="U925" s="74"/>
      <c r="V925" s="193"/>
      <c r="W925" s="193">
        <f t="shared" si="28"/>
        <v>0</v>
      </c>
    </row>
    <row r="926" spans="1:23">
      <c r="A926">
        <f t="shared" si="29"/>
        <v>0</v>
      </c>
      <c r="B926" s="250"/>
      <c r="C926" s="269"/>
      <c r="D926" s="250"/>
      <c r="E926" s="269"/>
      <c r="F926" s="252"/>
      <c r="G926" s="252"/>
      <c r="H926" s="142" t="str">
        <f>IFERROR(+VLOOKUP(G926,'šifarnik Pg-Pa'!O$6:Q$22,2,FALSE),"")</f>
        <v/>
      </c>
      <c r="I926" s="137" t="str">
        <f>IFERROR(+VLOOKUP($G926,'šifarnik Pg-Pa'!$O$6:$Q$22,3,FALSE),"")</f>
        <v/>
      </c>
      <c r="J926" s="252"/>
      <c r="K926" s="79" t="str">
        <f>IFERROR(+VLOOKUP(J926,'šifarnik Pg-Pa'!O$28:P$150,2,FALSE),"")</f>
        <v/>
      </c>
      <c r="L926" s="256"/>
      <c r="M926" s="257"/>
      <c r="N926" s="284"/>
      <c r="O926" s="297"/>
      <c r="P926" s="255"/>
      <c r="Q926" s="255"/>
      <c r="R926" s="74"/>
      <c r="S926" s="74"/>
      <c r="T926" s="74"/>
      <c r="U926" s="74"/>
      <c r="V926" s="193"/>
      <c r="W926" s="193">
        <f t="shared" si="28"/>
        <v>0</v>
      </c>
    </row>
    <row r="927" spans="1:23">
      <c r="A927">
        <f t="shared" si="29"/>
        <v>0</v>
      </c>
      <c r="B927" s="250"/>
      <c r="C927" s="269"/>
      <c r="D927" s="250"/>
      <c r="E927" s="269"/>
      <c r="F927" s="252"/>
      <c r="G927" s="252"/>
      <c r="H927" s="142" t="str">
        <f>IFERROR(+VLOOKUP(G927,'šifarnik Pg-Pa'!O$6:Q$22,2,FALSE),"")</f>
        <v/>
      </c>
      <c r="I927" s="137" t="str">
        <f>IFERROR(+VLOOKUP($G927,'šifarnik Pg-Pa'!$O$6:$Q$22,3,FALSE),"")</f>
        <v/>
      </c>
      <c r="J927" s="252"/>
      <c r="K927" s="79" t="str">
        <f>IFERROR(+VLOOKUP(J927,'šifarnik Pg-Pa'!O$28:P$150,2,FALSE),"")</f>
        <v/>
      </c>
      <c r="L927" s="256"/>
      <c r="M927" s="257"/>
      <c r="N927" s="284"/>
      <c r="O927" s="297"/>
      <c r="P927" s="255"/>
      <c r="Q927" s="255"/>
      <c r="R927" s="74"/>
      <c r="S927" s="74"/>
      <c r="T927" s="74"/>
      <c r="U927" s="74"/>
      <c r="V927" s="193"/>
      <c r="W927" s="193">
        <f t="shared" si="28"/>
        <v>0</v>
      </c>
    </row>
    <row r="928" spans="1:23">
      <c r="A928">
        <f t="shared" si="29"/>
        <v>0</v>
      </c>
      <c r="B928" s="250"/>
      <c r="C928" s="269"/>
      <c r="D928" s="250"/>
      <c r="E928" s="269"/>
      <c r="F928" s="252"/>
      <c r="G928" s="252"/>
      <c r="H928" s="142" t="str">
        <f>IFERROR(+VLOOKUP(G928,'šifarnik Pg-Pa'!O$6:Q$22,2,FALSE),"")</f>
        <v/>
      </c>
      <c r="I928" s="137" t="str">
        <f>IFERROR(+VLOOKUP($G928,'šifarnik Pg-Pa'!$O$6:$Q$22,3,FALSE),"")</f>
        <v/>
      </c>
      <c r="J928" s="252"/>
      <c r="K928" s="79" t="str">
        <f>IFERROR(+VLOOKUP(J928,'šifarnik Pg-Pa'!O$28:P$150,2,FALSE),"")</f>
        <v/>
      </c>
      <c r="L928" s="256"/>
      <c r="M928" s="257"/>
      <c r="N928" s="284"/>
      <c r="O928" s="297"/>
      <c r="P928" s="255"/>
      <c r="Q928" s="255"/>
      <c r="R928" s="74"/>
      <c r="S928" s="74"/>
      <c r="T928" s="74"/>
      <c r="U928" s="74"/>
      <c r="V928" s="193"/>
      <c r="W928" s="193">
        <f t="shared" si="28"/>
        <v>0</v>
      </c>
    </row>
    <row r="929" spans="1:23">
      <c r="A929">
        <f t="shared" si="29"/>
        <v>0</v>
      </c>
      <c r="B929" s="250"/>
      <c r="C929" s="269"/>
      <c r="D929" s="250"/>
      <c r="E929" s="269"/>
      <c r="F929" s="252"/>
      <c r="G929" s="252"/>
      <c r="H929" s="142" t="str">
        <f>IFERROR(+VLOOKUP(G929,'šifarnik Pg-Pa'!O$6:Q$22,2,FALSE),"")</f>
        <v/>
      </c>
      <c r="I929" s="137" t="str">
        <f>IFERROR(+VLOOKUP($G929,'šifarnik Pg-Pa'!$O$6:$Q$22,3,FALSE),"")</f>
        <v/>
      </c>
      <c r="J929" s="252"/>
      <c r="K929" s="79" t="str">
        <f>IFERROR(+VLOOKUP(J929,'šifarnik Pg-Pa'!O$28:P$150,2,FALSE),"")</f>
        <v/>
      </c>
      <c r="L929" s="256"/>
      <c r="M929" s="257"/>
      <c r="N929" s="284"/>
      <c r="O929" s="297"/>
      <c r="P929" s="255"/>
      <c r="Q929" s="255"/>
      <c r="R929" s="74"/>
      <c r="S929" s="74"/>
      <c r="T929" s="74"/>
      <c r="U929" s="74"/>
      <c r="V929" s="193"/>
      <c r="W929" s="193">
        <f t="shared" si="28"/>
        <v>0</v>
      </c>
    </row>
    <row r="930" spans="1:23">
      <c r="A930">
        <f t="shared" si="29"/>
        <v>0</v>
      </c>
      <c r="B930" s="250"/>
      <c r="C930" s="269"/>
      <c r="D930" s="250"/>
      <c r="E930" s="269"/>
      <c r="F930" s="252"/>
      <c r="G930" s="252"/>
      <c r="H930" s="142" t="str">
        <f>IFERROR(+VLOOKUP(G930,'šifarnik Pg-Pa'!O$6:Q$22,2,FALSE),"")</f>
        <v/>
      </c>
      <c r="I930" s="137" t="str">
        <f>IFERROR(+VLOOKUP($G930,'šifarnik Pg-Pa'!$O$6:$Q$22,3,FALSE),"")</f>
        <v/>
      </c>
      <c r="J930" s="252"/>
      <c r="K930" s="79" t="str">
        <f>IFERROR(+VLOOKUP(J930,'šifarnik Pg-Pa'!O$28:P$150,2,FALSE),"")</f>
        <v/>
      </c>
      <c r="L930" s="256"/>
      <c r="M930" s="257"/>
      <c r="N930" s="284"/>
      <c r="O930" s="297"/>
      <c r="P930" s="255"/>
      <c r="Q930" s="255"/>
      <c r="R930" s="74"/>
      <c r="S930" s="74"/>
      <c r="T930" s="74"/>
      <c r="U930" s="74"/>
      <c r="V930" s="193"/>
      <c r="W930" s="193">
        <f t="shared" si="28"/>
        <v>0</v>
      </c>
    </row>
    <row r="931" spans="1:23">
      <c r="A931">
        <f t="shared" si="29"/>
        <v>0</v>
      </c>
      <c r="B931" s="250"/>
      <c r="C931" s="269"/>
      <c r="D931" s="250"/>
      <c r="E931" s="269"/>
      <c r="F931" s="252"/>
      <c r="G931" s="252"/>
      <c r="H931" s="142" t="str">
        <f>IFERROR(+VLOOKUP(G931,'šifarnik Pg-Pa'!O$6:Q$22,2,FALSE),"")</f>
        <v/>
      </c>
      <c r="I931" s="137" t="str">
        <f>IFERROR(+VLOOKUP($G931,'šifarnik Pg-Pa'!$O$6:$Q$22,3,FALSE),"")</f>
        <v/>
      </c>
      <c r="J931" s="252"/>
      <c r="K931" s="79" t="str">
        <f>IFERROR(+VLOOKUP(J931,'šifarnik Pg-Pa'!O$28:P$150,2,FALSE),"")</f>
        <v/>
      </c>
      <c r="L931" s="256"/>
      <c r="M931" s="257"/>
      <c r="N931" s="284"/>
      <c r="O931" s="297"/>
      <c r="P931" s="255"/>
      <c r="Q931" s="255"/>
      <c r="R931" s="74"/>
      <c r="S931" s="74"/>
      <c r="T931" s="74"/>
      <c r="U931" s="74"/>
      <c r="V931" s="193"/>
      <c r="W931" s="193">
        <f t="shared" si="28"/>
        <v>0</v>
      </c>
    </row>
    <row r="932" spans="1:23">
      <c r="A932">
        <f t="shared" si="29"/>
        <v>0</v>
      </c>
      <c r="B932" s="250"/>
      <c r="C932" s="269"/>
      <c r="D932" s="250"/>
      <c r="E932" s="269"/>
      <c r="F932" s="252"/>
      <c r="G932" s="252"/>
      <c r="H932" s="142" t="str">
        <f>IFERROR(+VLOOKUP(G932,'šifarnik Pg-Pa'!O$6:Q$22,2,FALSE),"")</f>
        <v/>
      </c>
      <c r="I932" s="137" t="str">
        <f>IFERROR(+VLOOKUP($G932,'šifarnik Pg-Pa'!$O$6:$Q$22,3,FALSE),"")</f>
        <v/>
      </c>
      <c r="J932" s="252"/>
      <c r="K932" s="79" t="str">
        <f>IFERROR(+VLOOKUP(J932,'šifarnik Pg-Pa'!O$28:P$150,2,FALSE),"")</f>
        <v/>
      </c>
      <c r="L932" s="256"/>
      <c r="M932" s="257"/>
      <c r="N932" s="284"/>
      <c r="O932" s="297"/>
      <c r="P932" s="255"/>
      <c r="Q932" s="255"/>
      <c r="R932" s="74"/>
      <c r="S932" s="74"/>
      <c r="T932" s="74"/>
      <c r="U932" s="74"/>
      <c r="V932" s="193"/>
      <c r="W932" s="193">
        <f t="shared" si="28"/>
        <v>0</v>
      </c>
    </row>
    <row r="933" spans="1:23">
      <c r="A933">
        <f t="shared" si="29"/>
        <v>0</v>
      </c>
      <c r="B933" s="250"/>
      <c r="C933" s="269"/>
      <c r="D933" s="250"/>
      <c r="E933" s="269"/>
      <c r="F933" s="252"/>
      <c r="G933" s="252"/>
      <c r="H933" s="142" t="str">
        <f>IFERROR(+VLOOKUP(G933,'šifarnik Pg-Pa'!O$6:Q$22,2,FALSE),"")</f>
        <v/>
      </c>
      <c r="I933" s="137" t="str">
        <f>IFERROR(+VLOOKUP($G933,'šifarnik Pg-Pa'!$O$6:$Q$22,3,FALSE),"")</f>
        <v/>
      </c>
      <c r="J933" s="252"/>
      <c r="K933" s="79" t="str">
        <f>IFERROR(+VLOOKUP(J933,'šifarnik Pg-Pa'!O$28:P$150,2,FALSE),"")</f>
        <v/>
      </c>
      <c r="L933" s="256"/>
      <c r="M933" s="257"/>
      <c r="N933" s="284"/>
      <c r="O933" s="297"/>
      <c r="P933" s="255"/>
      <c r="Q933" s="255"/>
      <c r="R933" s="74"/>
      <c r="S933" s="74"/>
      <c r="T933" s="74"/>
      <c r="U933" s="74"/>
      <c r="V933" s="193"/>
      <c r="W933" s="193">
        <f t="shared" si="28"/>
        <v>0</v>
      </c>
    </row>
    <row r="934" spans="1:23">
      <c r="A934">
        <f t="shared" si="29"/>
        <v>0</v>
      </c>
      <c r="B934" s="250"/>
      <c r="C934" s="269"/>
      <c r="D934" s="250"/>
      <c r="E934" s="269"/>
      <c r="F934" s="252"/>
      <c r="G934" s="252"/>
      <c r="H934" s="142" t="str">
        <f>IFERROR(+VLOOKUP(G934,'šifarnik Pg-Pa'!O$6:Q$22,2,FALSE),"")</f>
        <v/>
      </c>
      <c r="I934" s="137" t="str">
        <f>IFERROR(+VLOOKUP($G934,'šifarnik Pg-Pa'!$O$6:$Q$22,3,FALSE),"")</f>
        <v/>
      </c>
      <c r="J934" s="252"/>
      <c r="K934" s="79" t="str">
        <f>IFERROR(+VLOOKUP(J934,'šifarnik Pg-Pa'!O$28:P$150,2,FALSE),"")</f>
        <v/>
      </c>
      <c r="L934" s="256"/>
      <c r="M934" s="257"/>
      <c r="N934" s="284"/>
      <c r="O934" s="297"/>
      <c r="P934" s="255"/>
      <c r="Q934" s="255"/>
      <c r="R934" s="74"/>
      <c r="S934" s="74"/>
      <c r="T934" s="74"/>
      <c r="U934" s="74"/>
      <c r="V934" s="193"/>
      <c r="W934" s="193">
        <f t="shared" si="28"/>
        <v>0</v>
      </c>
    </row>
    <row r="935" spans="1:23">
      <c r="A935">
        <f t="shared" si="29"/>
        <v>0</v>
      </c>
      <c r="B935" s="250"/>
      <c r="C935" s="269"/>
      <c r="D935" s="250"/>
      <c r="E935" s="269"/>
      <c r="F935" s="252"/>
      <c r="G935" s="252"/>
      <c r="H935" s="142" t="str">
        <f>IFERROR(+VLOOKUP(G935,'šifarnik Pg-Pa'!O$6:Q$22,2,FALSE),"")</f>
        <v/>
      </c>
      <c r="I935" s="137" t="str">
        <f>IFERROR(+VLOOKUP($G935,'šifarnik Pg-Pa'!$O$6:$Q$22,3,FALSE),"")</f>
        <v/>
      </c>
      <c r="J935" s="252"/>
      <c r="K935" s="79" t="str">
        <f>IFERROR(+VLOOKUP(J935,'šifarnik Pg-Pa'!O$28:P$150,2,FALSE),"")</f>
        <v/>
      </c>
      <c r="L935" s="256"/>
      <c r="M935" s="257"/>
      <c r="N935" s="284"/>
      <c r="O935" s="297"/>
      <c r="P935" s="255"/>
      <c r="Q935" s="255"/>
      <c r="R935" s="74"/>
      <c r="S935" s="74"/>
      <c r="T935" s="74"/>
      <c r="U935" s="74"/>
      <c r="V935" s="193"/>
      <c r="W935" s="193">
        <f t="shared" si="28"/>
        <v>0</v>
      </c>
    </row>
    <row r="936" spans="1:23">
      <c r="A936">
        <f t="shared" si="29"/>
        <v>0</v>
      </c>
      <c r="B936" s="250"/>
      <c r="C936" s="269"/>
      <c r="D936" s="250"/>
      <c r="E936" s="269"/>
      <c r="F936" s="252"/>
      <c r="G936" s="252"/>
      <c r="H936" s="142" t="str">
        <f>IFERROR(+VLOOKUP(G936,'šifarnik Pg-Pa'!O$6:Q$22,2,FALSE),"")</f>
        <v/>
      </c>
      <c r="I936" s="137" t="str">
        <f>IFERROR(+VLOOKUP($G936,'šifarnik Pg-Pa'!$O$6:$Q$22,3,FALSE),"")</f>
        <v/>
      </c>
      <c r="J936" s="252"/>
      <c r="K936" s="79" t="str">
        <f>IFERROR(+VLOOKUP(J936,'šifarnik Pg-Pa'!O$28:P$150,2,FALSE),"")</f>
        <v/>
      </c>
      <c r="L936" s="256"/>
      <c r="M936" s="257"/>
      <c r="N936" s="284"/>
      <c r="O936" s="297"/>
      <c r="P936" s="255"/>
      <c r="Q936" s="255"/>
      <c r="R936" s="74"/>
      <c r="S936" s="74"/>
      <c r="T936" s="74"/>
      <c r="U936" s="74"/>
      <c r="V936" s="193"/>
      <c r="W936" s="193">
        <f t="shared" si="28"/>
        <v>0</v>
      </c>
    </row>
    <row r="937" spans="1:23">
      <c r="A937">
        <f t="shared" si="29"/>
        <v>0</v>
      </c>
      <c r="B937" s="250"/>
      <c r="C937" s="269"/>
      <c r="D937" s="250"/>
      <c r="E937" s="269"/>
      <c r="F937" s="252"/>
      <c r="G937" s="252"/>
      <c r="H937" s="142" t="str">
        <f>IFERROR(+VLOOKUP(G937,'šifarnik Pg-Pa'!O$6:Q$22,2,FALSE),"")</f>
        <v/>
      </c>
      <c r="I937" s="137" t="str">
        <f>IFERROR(+VLOOKUP($G937,'šifarnik Pg-Pa'!$O$6:$Q$22,3,FALSE),"")</f>
        <v/>
      </c>
      <c r="J937" s="252"/>
      <c r="K937" s="79" t="str">
        <f>IFERROR(+VLOOKUP(J937,'šifarnik Pg-Pa'!O$28:P$150,2,FALSE),"")</f>
        <v/>
      </c>
      <c r="L937" s="256"/>
      <c r="M937" s="257"/>
      <c r="N937" s="284"/>
      <c r="O937" s="297"/>
      <c r="P937" s="255"/>
      <c r="Q937" s="255"/>
      <c r="R937" s="74"/>
      <c r="S937" s="74"/>
      <c r="T937" s="74"/>
      <c r="U937" s="74"/>
      <c r="V937" s="193"/>
      <c r="W937" s="193">
        <f t="shared" si="28"/>
        <v>0</v>
      </c>
    </row>
    <row r="938" spans="1:23">
      <c r="A938">
        <f t="shared" si="29"/>
        <v>0</v>
      </c>
      <c r="B938" s="250"/>
      <c r="C938" s="269"/>
      <c r="D938" s="250"/>
      <c r="E938" s="269"/>
      <c r="F938" s="252"/>
      <c r="G938" s="252"/>
      <c r="H938" s="142" t="str">
        <f>IFERROR(+VLOOKUP(G938,'šifarnik Pg-Pa'!O$6:Q$22,2,FALSE),"")</f>
        <v/>
      </c>
      <c r="I938" s="137" t="str">
        <f>IFERROR(+VLOOKUP($G938,'šifarnik Pg-Pa'!$O$6:$Q$22,3,FALSE),"")</f>
        <v/>
      </c>
      <c r="J938" s="252"/>
      <c r="K938" s="79" t="str">
        <f>IFERROR(+VLOOKUP(J938,'šifarnik Pg-Pa'!O$28:P$150,2,FALSE),"")</f>
        <v/>
      </c>
      <c r="L938" s="256"/>
      <c r="M938" s="257"/>
      <c r="N938" s="284"/>
      <c r="O938" s="297"/>
      <c r="P938" s="255"/>
      <c r="Q938" s="255"/>
      <c r="R938" s="74"/>
      <c r="S938" s="74"/>
      <c r="T938" s="74"/>
      <c r="U938" s="74"/>
      <c r="V938" s="193"/>
      <c r="W938" s="193">
        <f t="shared" si="28"/>
        <v>0</v>
      </c>
    </row>
    <row r="939" spans="1:23">
      <c r="A939">
        <f t="shared" si="29"/>
        <v>0</v>
      </c>
      <c r="B939" s="250"/>
      <c r="C939" s="269"/>
      <c r="D939" s="250"/>
      <c r="E939" s="269"/>
      <c r="F939" s="252"/>
      <c r="G939" s="252"/>
      <c r="H939" s="142" t="str">
        <f>IFERROR(+VLOOKUP(G939,'šifarnik Pg-Pa'!O$6:Q$22,2,FALSE),"")</f>
        <v/>
      </c>
      <c r="I939" s="137" t="str">
        <f>IFERROR(+VLOOKUP($G939,'šifarnik Pg-Pa'!$O$6:$Q$22,3,FALSE),"")</f>
        <v/>
      </c>
      <c r="J939" s="252"/>
      <c r="K939" s="79" t="str">
        <f>IFERROR(+VLOOKUP(J939,'šifarnik Pg-Pa'!O$28:P$150,2,FALSE),"")</f>
        <v/>
      </c>
      <c r="L939" s="256"/>
      <c r="M939" s="257"/>
      <c r="N939" s="284"/>
      <c r="O939" s="297"/>
      <c r="P939" s="255"/>
      <c r="Q939" s="255"/>
      <c r="R939" s="74"/>
      <c r="S939" s="74"/>
      <c r="T939" s="74"/>
      <c r="U939" s="74"/>
      <c r="V939" s="193"/>
      <c r="W939" s="193">
        <f t="shared" si="28"/>
        <v>0</v>
      </c>
    </row>
    <row r="940" spans="1:23">
      <c r="A940">
        <f t="shared" si="29"/>
        <v>0</v>
      </c>
      <c r="B940" s="250"/>
      <c r="C940" s="269"/>
      <c r="D940" s="250"/>
      <c r="E940" s="269"/>
      <c r="F940" s="252"/>
      <c r="G940" s="252"/>
      <c r="H940" s="142" t="str">
        <f>IFERROR(+VLOOKUP(G940,'šifarnik Pg-Pa'!O$6:Q$22,2,FALSE),"")</f>
        <v/>
      </c>
      <c r="I940" s="137" t="str">
        <f>IFERROR(+VLOOKUP($G940,'šifarnik Pg-Pa'!$O$6:$Q$22,3,FALSE),"")</f>
        <v/>
      </c>
      <c r="J940" s="252"/>
      <c r="K940" s="79" t="str">
        <f>IFERROR(+VLOOKUP(J940,'šifarnik Pg-Pa'!O$28:P$150,2,FALSE),"")</f>
        <v/>
      </c>
      <c r="L940" s="256"/>
      <c r="M940" s="257"/>
      <c r="N940" s="284"/>
      <c r="O940" s="297"/>
      <c r="P940" s="255"/>
      <c r="Q940" s="255"/>
      <c r="R940" s="74"/>
      <c r="S940" s="74"/>
      <c r="T940" s="74"/>
      <c r="U940" s="74"/>
      <c r="V940" s="193"/>
      <c r="W940" s="193">
        <f t="shared" si="28"/>
        <v>0</v>
      </c>
    </row>
    <row r="941" spans="1:23">
      <c r="A941">
        <f t="shared" si="29"/>
        <v>0</v>
      </c>
      <c r="B941" s="250"/>
      <c r="C941" s="269"/>
      <c r="D941" s="250"/>
      <c r="E941" s="269"/>
      <c r="F941" s="252"/>
      <c r="G941" s="252"/>
      <c r="H941" s="142" t="str">
        <f>IFERROR(+VLOOKUP(G941,'šifarnik Pg-Pa'!O$6:Q$22,2,FALSE),"")</f>
        <v/>
      </c>
      <c r="I941" s="137" t="str">
        <f>IFERROR(+VLOOKUP($G941,'šifarnik Pg-Pa'!$O$6:$Q$22,3,FALSE),"")</f>
        <v/>
      </c>
      <c r="J941" s="252"/>
      <c r="K941" s="79" t="str">
        <f>IFERROR(+VLOOKUP(J941,'šifarnik Pg-Pa'!O$28:P$150,2,FALSE),"")</f>
        <v/>
      </c>
      <c r="L941" s="256"/>
      <c r="M941" s="257"/>
      <c r="N941" s="284"/>
      <c r="O941" s="297"/>
      <c r="P941" s="255"/>
      <c r="Q941" s="255"/>
      <c r="R941" s="74"/>
      <c r="S941" s="74"/>
      <c r="T941" s="74"/>
      <c r="U941" s="74"/>
      <c r="V941" s="193"/>
      <c r="W941" s="193">
        <f t="shared" si="28"/>
        <v>0</v>
      </c>
    </row>
    <row r="942" spans="1:23">
      <c r="A942">
        <f t="shared" si="29"/>
        <v>0</v>
      </c>
      <c r="B942" s="250"/>
      <c r="C942" s="269"/>
      <c r="D942" s="250"/>
      <c r="E942" s="269"/>
      <c r="F942" s="252"/>
      <c r="G942" s="252"/>
      <c r="H942" s="142" t="str">
        <f>IFERROR(+VLOOKUP(G942,'šifarnik Pg-Pa'!O$6:Q$22,2,FALSE),"")</f>
        <v/>
      </c>
      <c r="I942" s="137" t="str">
        <f>IFERROR(+VLOOKUP($G942,'šifarnik Pg-Pa'!$O$6:$Q$22,3,FALSE),"")</f>
        <v/>
      </c>
      <c r="J942" s="252"/>
      <c r="K942" s="79" t="str">
        <f>IFERROR(+VLOOKUP(J942,'šifarnik Pg-Pa'!O$28:P$150,2,FALSE),"")</f>
        <v/>
      </c>
      <c r="L942" s="256"/>
      <c r="M942" s="257"/>
      <c r="N942" s="284"/>
      <c r="O942" s="297"/>
      <c r="P942" s="255"/>
      <c r="Q942" s="255"/>
      <c r="R942" s="74"/>
      <c r="S942" s="74"/>
      <c r="T942" s="74"/>
      <c r="U942" s="74"/>
      <c r="V942" s="193"/>
      <c r="W942" s="193">
        <f t="shared" si="28"/>
        <v>0</v>
      </c>
    </row>
    <row r="943" spans="1:23">
      <c r="A943">
        <f t="shared" si="29"/>
        <v>0</v>
      </c>
      <c r="B943" s="250"/>
      <c r="C943" s="269"/>
      <c r="D943" s="250"/>
      <c r="E943" s="269"/>
      <c r="F943" s="252"/>
      <c r="G943" s="252"/>
      <c r="H943" s="142" t="str">
        <f>IFERROR(+VLOOKUP(G943,'šifarnik Pg-Pa'!O$6:Q$22,2,FALSE),"")</f>
        <v/>
      </c>
      <c r="I943" s="137" t="str">
        <f>IFERROR(+VLOOKUP($G943,'šifarnik Pg-Pa'!$O$6:$Q$22,3,FALSE),"")</f>
        <v/>
      </c>
      <c r="J943" s="252"/>
      <c r="K943" s="79" t="str">
        <f>IFERROR(+VLOOKUP(J943,'šifarnik Pg-Pa'!O$28:P$150,2,FALSE),"")</f>
        <v/>
      </c>
      <c r="L943" s="256"/>
      <c r="M943" s="257"/>
      <c r="N943" s="284"/>
      <c r="O943" s="297"/>
      <c r="P943" s="255"/>
      <c r="Q943" s="255"/>
      <c r="R943" s="74"/>
      <c r="S943" s="74"/>
      <c r="T943" s="74"/>
      <c r="U943" s="74"/>
      <c r="V943" s="193"/>
      <c r="W943" s="193">
        <f t="shared" si="28"/>
        <v>0</v>
      </c>
    </row>
    <row r="944" spans="1:23">
      <c r="A944">
        <f t="shared" si="29"/>
        <v>0</v>
      </c>
      <c r="B944" s="250"/>
      <c r="C944" s="269"/>
      <c r="D944" s="250"/>
      <c r="E944" s="269"/>
      <c r="F944" s="252"/>
      <c r="G944" s="252"/>
      <c r="H944" s="142" t="str">
        <f>IFERROR(+VLOOKUP(G944,'šifarnik Pg-Pa'!O$6:Q$22,2,FALSE),"")</f>
        <v/>
      </c>
      <c r="I944" s="137" t="str">
        <f>IFERROR(+VLOOKUP($G944,'šifarnik Pg-Pa'!$O$6:$Q$22,3,FALSE),"")</f>
        <v/>
      </c>
      <c r="J944" s="252"/>
      <c r="K944" s="79" t="str">
        <f>IFERROR(+VLOOKUP(J944,'šifarnik Pg-Pa'!O$28:P$150,2,FALSE),"")</f>
        <v/>
      </c>
      <c r="L944" s="256"/>
      <c r="M944" s="257"/>
      <c r="N944" s="284"/>
      <c r="O944" s="297"/>
      <c r="P944" s="255"/>
      <c r="Q944" s="255"/>
      <c r="R944" s="74"/>
      <c r="S944" s="74"/>
      <c r="T944" s="74"/>
      <c r="U944" s="74"/>
      <c r="V944" s="193"/>
      <c r="W944" s="193">
        <f t="shared" si="28"/>
        <v>0</v>
      </c>
    </row>
    <row r="945" spans="1:23">
      <c r="A945">
        <f t="shared" si="29"/>
        <v>0</v>
      </c>
      <c r="B945" s="250"/>
      <c r="C945" s="269"/>
      <c r="D945" s="250"/>
      <c r="E945" s="269"/>
      <c r="F945" s="252"/>
      <c r="G945" s="252"/>
      <c r="H945" s="142" t="str">
        <f>IFERROR(+VLOOKUP(G945,'šifarnik Pg-Pa'!O$6:Q$22,2,FALSE),"")</f>
        <v/>
      </c>
      <c r="I945" s="137" t="str">
        <f>IFERROR(+VLOOKUP($G945,'šifarnik Pg-Pa'!$O$6:$Q$22,3,FALSE),"")</f>
        <v/>
      </c>
      <c r="J945" s="252"/>
      <c r="K945" s="79" t="str">
        <f>IFERROR(+VLOOKUP(J945,'šifarnik Pg-Pa'!O$28:P$150,2,FALSE),"")</f>
        <v/>
      </c>
      <c r="L945" s="256"/>
      <c r="M945" s="257"/>
      <c r="N945" s="284"/>
      <c r="O945" s="297"/>
      <c r="P945" s="255"/>
      <c r="Q945" s="255"/>
      <c r="R945" s="74"/>
      <c r="S945" s="74"/>
      <c r="T945" s="74"/>
      <c r="U945" s="74"/>
      <c r="V945" s="193"/>
      <c r="W945" s="193">
        <f t="shared" si="28"/>
        <v>0</v>
      </c>
    </row>
    <row r="946" spans="1:23">
      <c r="A946">
        <f t="shared" si="29"/>
        <v>0</v>
      </c>
      <c r="B946" s="250"/>
      <c r="C946" s="269"/>
      <c r="D946" s="250"/>
      <c r="E946" s="269"/>
      <c r="F946" s="252"/>
      <c r="G946" s="252"/>
      <c r="H946" s="142" t="str">
        <f>IFERROR(+VLOOKUP(G946,'šifarnik Pg-Pa'!O$6:Q$22,2,FALSE),"")</f>
        <v/>
      </c>
      <c r="I946" s="137" t="str">
        <f>IFERROR(+VLOOKUP($G946,'šifarnik Pg-Pa'!$O$6:$Q$22,3,FALSE),"")</f>
        <v/>
      </c>
      <c r="J946" s="252"/>
      <c r="K946" s="79" t="str">
        <f>IFERROR(+VLOOKUP(J946,'šifarnik Pg-Pa'!O$28:P$150,2,FALSE),"")</f>
        <v/>
      </c>
      <c r="L946" s="256"/>
      <c r="M946" s="257"/>
      <c r="N946" s="284"/>
      <c r="O946" s="297"/>
      <c r="P946" s="255"/>
      <c r="Q946" s="255"/>
      <c r="R946" s="74"/>
      <c r="S946" s="74"/>
      <c r="T946" s="74"/>
      <c r="U946" s="74"/>
      <c r="V946" s="193"/>
      <c r="W946" s="193">
        <f t="shared" si="28"/>
        <v>0</v>
      </c>
    </row>
    <row r="947" spans="1:23">
      <c r="A947">
        <f t="shared" si="29"/>
        <v>0</v>
      </c>
      <c r="B947" s="250"/>
      <c r="C947" s="269"/>
      <c r="D947" s="250"/>
      <c r="E947" s="269"/>
      <c r="F947" s="252"/>
      <c r="G947" s="252"/>
      <c r="H947" s="142" t="str">
        <f>IFERROR(+VLOOKUP(G947,'šifarnik Pg-Pa'!O$6:Q$22,2,FALSE),"")</f>
        <v/>
      </c>
      <c r="I947" s="137" t="str">
        <f>IFERROR(+VLOOKUP($G947,'šifarnik Pg-Pa'!$O$6:$Q$22,3,FALSE),"")</f>
        <v/>
      </c>
      <c r="J947" s="252"/>
      <c r="K947" s="79" t="str">
        <f>IFERROR(+VLOOKUP(J947,'šifarnik Pg-Pa'!O$28:P$150,2,FALSE),"")</f>
        <v/>
      </c>
      <c r="L947" s="256"/>
      <c r="M947" s="257"/>
      <c r="N947" s="284"/>
      <c r="O947" s="297"/>
      <c r="P947" s="255"/>
      <c r="Q947" s="255"/>
      <c r="R947" s="74"/>
      <c r="S947" s="74"/>
      <c r="T947" s="74"/>
      <c r="U947" s="74"/>
      <c r="V947" s="193"/>
      <c r="W947" s="193">
        <f t="shared" si="28"/>
        <v>0</v>
      </c>
    </row>
    <row r="948" spans="1:23">
      <c r="A948">
        <f t="shared" si="29"/>
        <v>0</v>
      </c>
      <c r="B948" s="250"/>
      <c r="C948" s="269"/>
      <c r="D948" s="250"/>
      <c r="E948" s="269"/>
      <c r="F948" s="252"/>
      <c r="G948" s="252"/>
      <c r="H948" s="142" t="str">
        <f>IFERROR(+VLOOKUP(G948,'šifarnik Pg-Pa'!O$6:Q$22,2,FALSE),"")</f>
        <v/>
      </c>
      <c r="I948" s="137" t="str">
        <f>IFERROR(+VLOOKUP($G948,'šifarnik Pg-Pa'!$O$6:$Q$22,3,FALSE),"")</f>
        <v/>
      </c>
      <c r="J948" s="252"/>
      <c r="K948" s="79" t="str">
        <f>IFERROR(+VLOOKUP(J948,'šifarnik Pg-Pa'!O$28:P$150,2,FALSE),"")</f>
        <v/>
      </c>
      <c r="L948" s="256"/>
      <c r="M948" s="257"/>
      <c r="N948" s="284"/>
      <c r="O948" s="297"/>
      <c r="P948" s="255"/>
      <c r="Q948" s="255"/>
      <c r="R948" s="74"/>
      <c r="S948" s="74"/>
      <c r="T948" s="74"/>
      <c r="U948" s="74"/>
      <c r="V948" s="193"/>
      <c r="W948" s="193">
        <f t="shared" si="28"/>
        <v>0</v>
      </c>
    </row>
    <row r="949" spans="1:23">
      <c r="A949">
        <f t="shared" si="29"/>
        <v>0</v>
      </c>
      <c r="B949" s="250"/>
      <c r="C949" s="269"/>
      <c r="D949" s="250"/>
      <c r="E949" s="269"/>
      <c r="F949" s="252"/>
      <c r="G949" s="252"/>
      <c r="H949" s="142" t="str">
        <f>IFERROR(+VLOOKUP(G949,'šifarnik Pg-Pa'!O$6:Q$22,2,FALSE),"")</f>
        <v/>
      </c>
      <c r="I949" s="137" t="str">
        <f>IFERROR(+VLOOKUP($G949,'šifarnik Pg-Pa'!$O$6:$Q$22,3,FALSE),"")</f>
        <v/>
      </c>
      <c r="J949" s="252"/>
      <c r="K949" s="79" t="str">
        <f>IFERROR(+VLOOKUP(J949,'šifarnik Pg-Pa'!O$28:P$150,2,FALSE),"")</f>
        <v/>
      </c>
      <c r="L949" s="256"/>
      <c r="M949" s="257"/>
      <c r="N949" s="284"/>
      <c r="O949" s="297"/>
      <c r="P949" s="255"/>
      <c r="Q949" s="255"/>
      <c r="R949" s="74"/>
      <c r="S949" s="74"/>
      <c r="T949" s="74"/>
      <c r="U949" s="74"/>
      <c r="V949" s="193"/>
      <c r="W949" s="193">
        <f t="shared" si="28"/>
        <v>0</v>
      </c>
    </row>
    <row r="950" spans="1:23">
      <c r="A950">
        <f t="shared" si="29"/>
        <v>0</v>
      </c>
      <c r="B950" s="250"/>
      <c r="C950" s="269"/>
      <c r="D950" s="250"/>
      <c r="E950" s="269"/>
      <c r="F950" s="252"/>
      <c r="G950" s="252"/>
      <c r="H950" s="142" t="str">
        <f>IFERROR(+VLOOKUP(G950,'šifarnik Pg-Pa'!O$6:Q$22,2,FALSE),"")</f>
        <v/>
      </c>
      <c r="I950" s="137" t="str">
        <f>IFERROR(+VLOOKUP($G950,'šifarnik Pg-Pa'!$O$6:$Q$22,3,FALSE),"")</f>
        <v/>
      </c>
      <c r="J950" s="252"/>
      <c r="K950" s="79" t="str">
        <f>IFERROR(+VLOOKUP(J950,'šifarnik Pg-Pa'!O$28:P$150,2,FALSE),"")</f>
        <v/>
      </c>
      <c r="L950" s="256"/>
      <c r="M950" s="257"/>
      <c r="N950" s="284"/>
      <c r="O950" s="297"/>
      <c r="P950" s="255"/>
      <c r="Q950" s="255"/>
      <c r="R950" s="74"/>
      <c r="S950" s="74"/>
      <c r="T950" s="74"/>
      <c r="U950" s="74"/>
      <c r="V950" s="193"/>
      <c r="W950" s="193">
        <f t="shared" si="28"/>
        <v>0</v>
      </c>
    </row>
    <row r="951" spans="1:23">
      <c r="A951">
        <f t="shared" si="29"/>
        <v>0</v>
      </c>
      <c r="B951" s="250"/>
      <c r="C951" s="269"/>
      <c r="D951" s="250"/>
      <c r="E951" s="269"/>
      <c r="F951" s="252"/>
      <c r="G951" s="252"/>
      <c r="H951" s="142" t="str">
        <f>IFERROR(+VLOOKUP(G951,'šifarnik Pg-Pa'!O$6:Q$22,2,FALSE),"")</f>
        <v/>
      </c>
      <c r="I951" s="137" t="str">
        <f>IFERROR(+VLOOKUP($G951,'šifarnik Pg-Pa'!$O$6:$Q$22,3,FALSE),"")</f>
        <v/>
      </c>
      <c r="J951" s="252"/>
      <c r="K951" s="79" t="str">
        <f>IFERROR(+VLOOKUP(J951,'šifarnik Pg-Pa'!O$28:P$150,2,FALSE),"")</f>
        <v/>
      </c>
      <c r="L951" s="256"/>
      <c r="M951" s="257"/>
      <c r="N951" s="284"/>
      <c r="O951" s="297"/>
      <c r="P951" s="255"/>
      <c r="Q951" s="255"/>
      <c r="R951" s="74"/>
      <c r="S951" s="74"/>
      <c r="T951" s="74"/>
      <c r="U951" s="74"/>
      <c r="V951" s="193"/>
      <c r="W951" s="193">
        <f t="shared" si="28"/>
        <v>0</v>
      </c>
    </row>
    <row r="952" spans="1:23">
      <c r="A952">
        <f t="shared" si="29"/>
        <v>0</v>
      </c>
      <c r="B952" s="250"/>
      <c r="C952" s="269"/>
      <c r="D952" s="250"/>
      <c r="E952" s="269"/>
      <c r="F952" s="252"/>
      <c r="G952" s="252"/>
      <c r="H952" s="142" t="str">
        <f>IFERROR(+VLOOKUP(G952,'šifarnik Pg-Pa'!O$6:Q$22,2,FALSE),"")</f>
        <v/>
      </c>
      <c r="I952" s="137" t="str">
        <f>IFERROR(+VLOOKUP($G952,'šifarnik Pg-Pa'!$O$6:$Q$22,3,FALSE),"")</f>
        <v/>
      </c>
      <c r="J952" s="252"/>
      <c r="K952" s="79" t="str">
        <f>IFERROR(+VLOOKUP(J952,'šifarnik Pg-Pa'!O$28:P$150,2,FALSE),"")</f>
        <v/>
      </c>
      <c r="L952" s="256"/>
      <c r="M952" s="257"/>
      <c r="N952" s="284"/>
      <c r="O952" s="297"/>
      <c r="P952" s="255"/>
      <c r="Q952" s="255"/>
      <c r="R952" s="74"/>
      <c r="S952" s="74"/>
      <c r="T952" s="74"/>
      <c r="U952" s="74"/>
      <c r="V952" s="193"/>
      <c r="W952" s="193">
        <f t="shared" si="28"/>
        <v>0</v>
      </c>
    </row>
    <row r="953" spans="1:23">
      <c r="A953">
        <f t="shared" si="29"/>
        <v>0</v>
      </c>
      <c r="B953" s="250"/>
      <c r="C953" s="269"/>
      <c r="D953" s="250"/>
      <c r="E953" s="269"/>
      <c r="F953" s="252"/>
      <c r="G953" s="252"/>
      <c r="H953" s="142" t="str">
        <f>IFERROR(+VLOOKUP(G953,'šifarnik Pg-Pa'!O$6:Q$22,2,FALSE),"")</f>
        <v/>
      </c>
      <c r="I953" s="137" t="str">
        <f>IFERROR(+VLOOKUP($G953,'šifarnik Pg-Pa'!$O$6:$Q$22,3,FALSE),"")</f>
        <v/>
      </c>
      <c r="J953" s="252"/>
      <c r="K953" s="79" t="str">
        <f>IFERROR(+VLOOKUP(J953,'šifarnik Pg-Pa'!O$28:P$150,2,FALSE),"")</f>
        <v/>
      </c>
      <c r="L953" s="256"/>
      <c r="M953" s="257"/>
      <c r="N953" s="284"/>
      <c r="O953" s="297"/>
      <c r="P953" s="255"/>
      <c r="Q953" s="255"/>
      <c r="R953" s="74"/>
      <c r="S953" s="74"/>
      <c r="T953" s="74"/>
      <c r="U953" s="74"/>
      <c r="V953" s="193"/>
      <c r="W953" s="193">
        <f t="shared" si="28"/>
        <v>0</v>
      </c>
    </row>
    <row r="954" spans="1:23">
      <c r="A954">
        <f t="shared" si="29"/>
        <v>0</v>
      </c>
      <c r="B954" s="250"/>
      <c r="C954" s="269"/>
      <c r="D954" s="250"/>
      <c r="E954" s="269"/>
      <c r="F954" s="252"/>
      <c r="G954" s="252"/>
      <c r="H954" s="142" t="str">
        <f>IFERROR(+VLOOKUP(G954,'šifarnik Pg-Pa'!O$6:Q$22,2,FALSE),"")</f>
        <v/>
      </c>
      <c r="I954" s="137" t="str">
        <f>IFERROR(+VLOOKUP($G954,'šifarnik Pg-Pa'!$O$6:$Q$22,3,FALSE),"")</f>
        <v/>
      </c>
      <c r="J954" s="252"/>
      <c r="K954" s="79" t="str">
        <f>IFERROR(+VLOOKUP(J954,'šifarnik Pg-Pa'!O$28:P$150,2,FALSE),"")</f>
        <v/>
      </c>
      <c r="L954" s="256"/>
      <c r="M954" s="257"/>
      <c r="N954" s="284"/>
      <c r="O954" s="297"/>
      <c r="P954" s="255"/>
      <c r="Q954" s="255"/>
      <c r="R954" s="74"/>
      <c r="S954" s="74"/>
      <c r="T954" s="74"/>
      <c r="U954" s="74"/>
      <c r="V954" s="193"/>
      <c r="W954" s="193">
        <f t="shared" si="28"/>
        <v>0</v>
      </c>
    </row>
    <row r="955" spans="1:23">
      <c r="A955">
        <f t="shared" si="29"/>
        <v>0</v>
      </c>
      <c r="B955" s="250"/>
      <c r="C955" s="269"/>
      <c r="D955" s="250"/>
      <c r="E955" s="269"/>
      <c r="F955" s="252"/>
      <c r="G955" s="252"/>
      <c r="H955" s="142" t="str">
        <f>IFERROR(+VLOOKUP(G955,'šifarnik Pg-Pa'!O$6:Q$22,2,FALSE),"")</f>
        <v/>
      </c>
      <c r="I955" s="137" t="str">
        <f>IFERROR(+VLOOKUP($G955,'šifarnik Pg-Pa'!$O$6:$Q$22,3,FALSE),"")</f>
        <v/>
      </c>
      <c r="J955" s="252"/>
      <c r="K955" s="79" t="str">
        <f>IFERROR(+VLOOKUP(J955,'šifarnik Pg-Pa'!O$28:P$150,2,FALSE),"")</f>
        <v/>
      </c>
      <c r="L955" s="256"/>
      <c r="M955" s="257"/>
      <c r="N955" s="284"/>
      <c r="O955" s="297"/>
      <c r="P955" s="255"/>
      <c r="Q955" s="255"/>
      <c r="R955" s="74"/>
      <c r="S955" s="74"/>
      <c r="T955" s="74"/>
      <c r="U955" s="74"/>
      <c r="V955" s="193"/>
      <c r="W955" s="193">
        <f t="shared" si="28"/>
        <v>0</v>
      </c>
    </row>
    <row r="956" spans="1:23">
      <c r="A956">
        <f t="shared" si="29"/>
        <v>0</v>
      </c>
      <c r="B956" s="250"/>
      <c r="C956" s="269"/>
      <c r="D956" s="250"/>
      <c r="E956" s="269"/>
      <c r="F956" s="252"/>
      <c r="G956" s="252"/>
      <c r="H956" s="142" t="str">
        <f>IFERROR(+VLOOKUP(G956,'šifarnik Pg-Pa'!O$6:Q$22,2,FALSE),"")</f>
        <v/>
      </c>
      <c r="I956" s="137" t="str">
        <f>IFERROR(+VLOOKUP($G956,'šifarnik Pg-Pa'!$O$6:$Q$22,3,FALSE),"")</f>
        <v/>
      </c>
      <c r="J956" s="252"/>
      <c r="K956" s="79" t="str">
        <f>IFERROR(+VLOOKUP(J956,'šifarnik Pg-Pa'!O$28:P$150,2,FALSE),"")</f>
        <v/>
      </c>
      <c r="L956" s="256"/>
      <c r="M956" s="257"/>
      <c r="N956" s="284"/>
      <c r="O956" s="297"/>
      <c r="P956" s="255"/>
      <c r="Q956" s="255"/>
      <c r="R956" s="74"/>
      <c r="S956" s="74"/>
      <c r="T956" s="74"/>
      <c r="U956" s="74"/>
      <c r="V956" s="193"/>
      <c r="W956" s="193">
        <f t="shared" si="28"/>
        <v>0</v>
      </c>
    </row>
    <row r="957" spans="1:23">
      <c r="A957">
        <f t="shared" si="29"/>
        <v>0</v>
      </c>
      <c r="B957" s="250"/>
      <c r="C957" s="269"/>
      <c r="D957" s="250"/>
      <c r="E957" s="269"/>
      <c r="F957" s="252"/>
      <c r="G957" s="252"/>
      <c r="H957" s="142" t="str">
        <f>IFERROR(+VLOOKUP(G957,'šifarnik Pg-Pa'!O$6:Q$22,2,FALSE),"")</f>
        <v/>
      </c>
      <c r="I957" s="137" t="str">
        <f>IFERROR(+VLOOKUP($G957,'šifarnik Pg-Pa'!$O$6:$Q$22,3,FALSE),"")</f>
        <v/>
      </c>
      <c r="J957" s="252"/>
      <c r="K957" s="79" t="str">
        <f>IFERROR(+VLOOKUP(J957,'šifarnik Pg-Pa'!O$28:P$150,2,FALSE),"")</f>
        <v/>
      </c>
      <c r="L957" s="256"/>
      <c r="M957" s="257"/>
      <c r="N957" s="284"/>
      <c r="O957" s="297"/>
      <c r="P957" s="255"/>
      <c r="Q957" s="255"/>
      <c r="R957" s="74"/>
      <c r="S957" s="74"/>
      <c r="T957" s="74"/>
      <c r="U957" s="74"/>
      <c r="V957" s="193"/>
      <c r="W957" s="193">
        <f t="shared" si="28"/>
        <v>0</v>
      </c>
    </row>
    <row r="958" spans="1:23">
      <c r="A958">
        <f t="shared" si="29"/>
        <v>0</v>
      </c>
      <c r="B958" s="250"/>
      <c r="C958" s="269"/>
      <c r="D958" s="250"/>
      <c r="E958" s="269"/>
      <c r="F958" s="252"/>
      <c r="G958" s="252"/>
      <c r="H958" s="142" t="str">
        <f>IFERROR(+VLOOKUP(G958,'šifarnik Pg-Pa'!O$6:Q$22,2,FALSE),"")</f>
        <v/>
      </c>
      <c r="I958" s="137" t="str">
        <f>IFERROR(+VLOOKUP($G958,'šifarnik Pg-Pa'!$O$6:$Q$22,3,FALSE),"")</f>
        <v/>
      </c>
      <c r="J958" s="252"/>
      <c r="K958" s="79" t="str">
        <f>IFERROR(+VLOOKUP(J958,'šifarnik Pg-Pa'!O$28:P$150,2,FALSE),"")</f>
        <v/>
      </c>
      <c r="L958" s="256"/>
      <c r="M958" s="257"/>
      <c r="N958" s="284"/>
      <c r="O958" s="297"/>
      <c r="P958" s="255"/>
      <c r="Q958" s="255"/>
      <c r="R958" s="74"/>
      <c r="S958" s="74"/>
      <c r="T958" s="74"/>
      <c r="U958" s="74"/>
      <c r="V958" s="193"/>
      <c r="W958" s="193">
        <f t="shared" si="28"/>
        <v>0</v>
      </c>
    </row>
    <row r="959" spans="1:23">
      <c r="A959">
        <f t="shared" si="29"/>
        <v>0</v>
      </c>
      <c r="B959" s="250"/>
      <c r="C959" s="269"/>
      <c r="D959" s="250"/>
      <c r="E959" s="269"/>
      <c r="F959" s="252"/>
      <c r="G959" s="252"/>
      <c r="H959" s="142" t="str">
        <f>IFERROR(+VLOOKUP(G959,'šifarnik Pg-Pa'!O$6:Q$22,2,FALSE),"")</f>
        <v/>
      </c>
      <c r="I959" s="137" t="str">
        <f>IFERROR(+VLOOKUP($G959,'šifarnik Pg-Pa'!$O$6:$Q$22,3,FALSE),"")</f>
        <v/>
      </c>
      <c r="J959" s="252"/>
      <c r="K959" s="79" t="str">
        <f>IFERROR(+VLOOKUP(J959,'šifarnik Pg-Pa'!O$28:P$150,2,FALSE),"")</f>
        <v/>
      </c>
      <c r="L959" s="256"/>
      <c r="M959" s="257"/>
      <c r="N959" s="284"/>
      <c r="O959" s="297"/>
      <c r="P959" s="255"/>
      <c r="Q959" s="255"/>
      <c r="R959" s="74"/>
      <c r="S959" s="74"/>
      <c r="T959" s="74"/>
      <c r="U959" s="74"/>
      <c r="V959" s="193"/>
      <c r="W959" s="193">
        <f t="shared" si="28"/>
        <v>0</v>
      </c>
    </row>
    <row r="960" spans="1:23">
      <c r="A960">
        <f t="shared" si="29"/>
        <v>0</v>
      </c>
      <c r="B960" s="250"/>
      <c r="C960" s="269"/>
      <c r="D960" s="250"/>
      <c r="E960" s="269"/>
      <c r="F960" s="252"/>
      <c r="G960" s="252"/>
      <c r="H960" s="142" t="str">
        <f>IFERROR(+VLOOKUP(G960,'šifarnik Pg-Pa'!O$6:Q$22,2,FALSE),"")</f>
        <v/>
      </c>
      <c r="I960" s="137" t="str">
        <f>IFERROR(+VLOOKUP($G960,'šifarnik Pg-Pa'!$O$6:$Q$22,3,FALSE),"")</f>
        <v/>
      </c>
      <c r="J960" s="252"/>
      <c r="K960" s="79" t="str">
        <f>IFERROR(+VLOOKUP(J960,'šifarnik Pg-Pa'!O$28:P$150,2,FALSE),"")</f>
        <v/>
      </c>
      <c r="L960" s="256"/>
      <c r="M960" s="257"/>
      <c r="N960" s="284"/>
      <c r="O960" s="297"/>
      <c r="P960" s="255"/>
      <c r="Q960" s="255"/>
      <c r="R960" s="74"/>
      <c r="S960" s="74"/>
      <c r="T960" s="74"/>
      <c r="U960" s="74"/>
      <c r="V960" s="193"/>
      <c r="W960" s="193">
        <f t="shared" si="28"/>
        <v>0</v>
      </c>
    </row>
    <row r="961" spans="1:23">
      <c r="A961">
        <f t="shared" si="29"/>
        <v>0</v>
      </c>
      <c r="B961" s="250"/>
      <c r="C961" s="269"/>
      <c r="D961" s="250"/>
      <c r="E961" s="269"/>
      <c r="F961" s="252"/>
      <c r="G961" s="252"/>
      <c r="H961" s="142" t="str">
        <f>IFERROR(+VLOOKUP(G961,'šifarnik Pg-Pa'!O$6:Q$22,2,FALSE),"")</f>
        <v/>
      </c>
      <c r="I961" s="137" t="str">
        <f>IFERROR(+VLOOKUP($G961,'šifarnik Pg-Pa'!$O$6:$Q$22,3,FALSE),"")</f>
        <v/>
      </c>
      <c r="J961" s="252"/>
      <c r="K961" s="79" t="str">
        <f>IFERROR(+VLOOKUP(J961,'šifarnik Pg-Pa'!O$28:P$150,2,FALSE),"")</f>
        <v/>
      </c>
      <c r="L961" s="256"/>
      <c r="M961" s="257"/>
      <c r="N961" s="284"/>
      <c r="O961" s="297"/>
      <c r="P961" s="255"/>
      <c r="Q961" s="255"/>
      <c r="R961" s="74"/>
      <c r="S961" s="74"/>
      <c r="T961" s="74"/>
      <c r="U961" s="74"/>
      <c r="V961" s="193"/>
      <c r="W961" s="193">
        <f t="shared" si="28"/>
        <v>0</v>
      </c>
    </row>
    <row r="962" spans="1:23">
      <c r="A962">
        <f t="shared" si="29"/>
        <v>0</v>
      </c>
      <c r="B962" s="250"/>
      <c r="C962" s="269"/>
      <c r="D962" s="250"/>
      <c r="E962" s="269"/>
      <c r="F962" s="252"/>
      <c r="G962" s="252"/>
      <c r="H962" s="142" t="str">
        <f>IFERROR(+VLOOKUP(G962,'šifarnik Pg-Pa'!O$6:Q$22,2,FALSE),"")</f>
        <v/>
      </c>
      <c r="I962" s="137" t="str">
        <f>IFERROR(+VLOOKUP($G962,'šifarnik Pg-Pa'!$O$6:$Q$22,3,FALSE),"")</f>
        <v/>
      </c>
      <c r="J962" s="252"/>
      <c r="K962" s="79" t="str">
        <f>IFERROR(+VLOOKUP(J962,'šifarnik Pg-Pa'!O$28:P$150,2,FALSE),"")</f>
        <v/>
      </c>
      <c r="L962" s="256"/>
      <c r="M962" s="257"/>
      <c r="N962" s="284"/>
      <c r="O962" s="297"/>
      <c r="P962" s="255"/>
      <c r="Q962" s="255"/>
      <c r="R962" s="74"/>
      <c r="S962" s="74"/>
      <c r="T962" s="74"/>
      <c r="U962" s="74"/>
      <c r="V962" s="193"/>
      <c r="W962" s="193">
        <f t="shared" si="28"/>
        <v>0</v>
      </c>
    </row>
    <row r="963" spans="1:23">
      <c r="A963">
        <f t="shared" si="29"/>
        <v>0</v>
      </c>
      <c r="B963" s="250"/>
      <c r="C963" s="269"/>
      <c r="D963" s="250"/>
      <c r="E963" s="269"/>
      <c r="F963" s="252"/>
      <c r="G963" s="252"/>
      <c r="H963" s="142" t="str">
        <f>IFERROR(+VLOOKUP(G963,'šifarnik Pg-Pa'!O$6:Q$22,2,FALSE),"")</f>
        <v/>
      </c>
      <c r="I963" s="137" t="str">
        <f>IFERROR(+VLOOKUP($G963,'šifarnik Pg-Pa'!$O$6:$Q$22,3,FALSE),"")</f>
        <v/>
      </c>
      <c r="J963" s="252"/>
      <c r="K963" s="79" t="str">
        <f>IFERROR(+VLOOKUP(J963,'šifarnik Pg-Pa'!O$28:P$150,2,FALSE),"")</f>
        <v/>
      </c>
      <c r="L963" s="256"/>
      <c r="M963" s="257"/>
      <c r="N963" s="284"/>
      <c r="O963" s="297"/>
      <c r="P963" s="255"/>
      <c r="Q963" s="255"/>
      <c r="R963" s="74"/>
      <c r="S963" s="74"/>
      <c r="T963" s="74"/>
      <c r="U963" s="74"/>
      <c r="V963" s="193"/>
      <c r="W963" s="193">
        <f t="shared" si="28"/>
        <v>0</v>
      </c>
    </row>
    <row r="964" spans="1:23">
      <c r="A964">
        <f t="shared" si="29"/>
        <v>0</v>
      </c>
      <c r="B964" s="250"/>
      <c r="C964" s="269"/>
      <c r="D964" s="250"/>
      <c r="E964" s="269"/>
      <c r="F964" s="252"/>
      <c r="G964" s="252"/>
      <c r="H964" s="142" t="str">
        <f>IFERROR(+VLOOKUP(G964,'šifarnik Pg-Pa'!O$6:Q$22,2,FALSE),"")</f>
        <v/>
      </c>
      <c r="I964" s="137" t="str">
        <f>IFERROR(+VLOOKUP($G964,'šifarnik Pg-Pa'!$O$6:$Q$22,3,FALSE),"")</f>
        <v/>
      </c>
      <c r="J964" s="252"/>
      <c r="K964" s="79" t="str">
        <f>IFERROR(+VLOOKUP(J964,'šifarnik Pg-Pa'!O$28:P$150,2,FALSE),"")</f>
        <v/>
      </c>
      <c r="L964" s="256"/>
      <c r="M964" s="257"/>
      <c r="N964" s="284"/>
      <c r="O964" s="297"/>
      <c r="P964" s="255"/>
      <c r="Q964" s="255"/>
      <c r="R964" s="74"/>
      <c r="S964" s="74"/>
      <c r="T964" s="74"/>
      <c r="U964" s="74"/>
      <c r="V964" s="193"/>
      <c r="W964" s="193">
        <f t="shared" si="28"/>
        <v>0</v>
      </c>
    </row>
    <row r="965" spans="1:23">
      <c r="A965">
        <f t="shared" si="29"/>
        <v>0</v>
      </c>
      <c r="B965" s="250"/>
      <c r="C965" s="269"/>
      <c r="D965" s="250"/>
      <c r="E965" s="269"/>
      <c r="F965" s="252"/>
      <c r="G965" s="252"/>
      <c r="H965" s="142" t="str">
        <f>IFERROR(+VLOOKUP(G965,'šifarnik Pg-Pa'!O$6:Q$22,2,FALSE),"")</f>
        <v/>
      </c>
      <c r="I965" s="137" t="str">
        <f>IFERROR(+VLOOKUP($G965,'šifarnik Pg-Pa'!$O$6:$Q$22,3,FALSE),"")</f>
        <v/>
      </c>
      <c r="J965" s="252"/>
      <c r="K965" s="79" t="str">
        <f>IFERROR(+VLOOKUP(J965,'šifarnik Pg-Pa'!O$28:P$150,2,FALSE),"")</f>
        <v/>
      </c>
      <c r="L965" s="256"/>
      <c r="M965" s="257"/>
      <c r="N965" s="284"/>
      <c r="O965" s="297"/>
      <c r="P965" s="255"/>
      <c r="Q965" s="255"/>
      <c r="R965" s="74"/>
      <c r="S965" s="74"/>
      <c r="T965" s="74"/>
      <c r="U965" s="74"/>
      <c r="V965" s="193"/>
      <c r="W965" s="193">
        <f t="shared" si="28"/>
        <v>0</v>
      </c>
    </row>
    <row r="966" spans="1:23">
      <c r="A966">
        <f t="shared" si="29"/>
        <v>0</v>
      </c>
      <c r="B966" s="250"/>
      <c r="C966" s="269"/>
      <c r="D966" s="250"/>
      <c r="E966" s="269"/>
      <c r="F966" s="252"/>
      <c r="G966" s="252"/>
      <c r="H966" s="142" t="str">
        <f>IFERROR(+VLOOKUP(G966,'šifarnik Pg-Pa'!O$6:Q$22,2,FALSE),"")</f>
        <v/>
      </c>
      <c r="I966" s="137" t="str">
        <f>IFERROR(+VLOOKUP($G966,'šifarnik Pg-Pa'!$O$6:$Q$22,3,FALSE),"")</f>
        <v/>
      </c>
      <c r="J966" s="252"/>
      <c r="K966" s="79" t="str">
        <f>IFERROR(+VLOOKUP(J966,'šifarnik Pg-Pa'!O$28:P$150,2,FALSE),"")</f>
        <v/>
      </c>
      <c r="L966" s="256"/>
      <c r="M966" s="257"/>
      <c r="N966" s="284"/>
      <c r="O966" s="297"/>
      <c r="P966" s="255"/>
      <c r="Q966" s="255"/>
      <c r="R966" s="74"/>
      <c r="S966" s="74"/>
      <c r="T966" s="74"/>
      <c r="U966" s="74"/>
      <c r="V966" s="193"/>
      <c r="W966" s="193">
        <f t="shared" si="28"/>
        <v>0</v>
      </c>
    </row>
    <row r="967" spans="1:23">
      <c r="A967">
        <f t="shared" si="29"/>
        <v>0</v>
      </c>
      <c r="B967" s="250"/>
      <c r="C967" s="269"/>
      <c r="D967" s="250"/>
      <c r="E967" s="269"/>
      <c r="F967" s="252"/>
      <c r="G967" s="252"/>
      <c r="H967" s="142" t="str">
        <f>IFERROR(+VLOOKUP(G967,'šifarnik Pg-Pa'!O$6:Q$22,2,FALSE),"")</f>
        <v/>
      </c>
      <c r="I967" s="137" t="str">
        <f>IFERROR(+VLOOKUP($G967,'šifarnik Pg-Pa'!$O$6:$Q$22,3,FALSE),"")</f>
        <v/>
      </c>
      <c r="J967" s="252"/>
      <c r="K967" s="79" t="str">
        <f>IFERROR(+VLOOKUP(J967,'šifarnik Pg-Pa'!O$28:P$150,2,FALSE),"")</f>
        <v/>
      </c>
      <c r="L967" s="256"/>
      <c r="M967" s="257"/>
      <c r="N967" s="284"/>
      <c r="O967" s="297"/>
      <c r="P967" s="255"/>
      <c r="Q967" s="255"/>
      <c r="R967" s="74"/>
      <c r="S967" s="74"/>
      <c r="T967" s="74"/>
      <c r="U967" s="74"/>
      <c r="V967" s="193"/>
      <c r="W967" s="193">
        <f t="shared" si="28"/>
        <v>0</v>
      </c>
    </row>
    <row r="968" spans="1:23">
      <c r="A968">
        <f t="shared" si="29"/>
        <v>0</v>
      </c>
      <c r="B968" s="250"/>
      <c r="C968" s="269"/>
      <c r="D968" s="250"/>
      <c r="E968" s="269"/>
      <c r="F968" s="252"/>
      <c r="G968" s="252"/>
      <c r="H968" s="142" t="str">
        <f>IFERROR(+VLOOKUP(G968,'šifarnik Pg-Pa'!O$6:Q$22,2,FALSE),"")</f>
        <v/>
      </c>
      <c r="I968" s="137" t="str">
        <f>IFERROR(+VLOOKUP($G968,'šifarnik Pg-Pa'!$O$6:$Q$22,3,FALSE),"")</f>
        <v/>
      </c>
      <c r="J968" s="252"/>
      <c r="K968" s="79" t="str">
        <f>IFERROR(+VLOOKUP(J968,'šifarnik Pg-Pa'!O$28:P$150,2,FALSE),"")</f>
        <v/>
      </c>
      <c r="L968" s="256"/>
      <c r="M968" s="257"/>
      <c r="N968" s="284"/>
      <c r="O968" s="297"/>
      <c r="P968" s="255"/>
      <c r="Q968" s="255"/>
      <c r="R968" s="74"/>
      <c r="S968" s="74"/>
      <c r="T968" s="74"/>
      <c r="U968" s="74"/>
      <c r="V968" s="193"/>
      <c r="W968" s="193">
        <f t="shared" si="28"/>
        <v>0</v>
      </c>
    </row>
    <row r="969" spans="1:23">
      <c r="A969">
        <f t="shared" si="29"/>
        <v>0</v>
      </c>
      <c r="B969" s="250"/>
      <c r="C969" s="269"/>
      <c r="D969" s="250"/>
      <c r="E969" s="269"/>
      <c r="F969" s="252"/>
      <c r="G969" s="252"/>
      <c r="H969" s="142" t="str">
        <f>IFERROR(+VLOOKUP(G969,'šifarnik Pg-Pa'!O$6:Q$22,2,FALSE),"")</f>
        <v/>
      </c>
      <c r="I969" s="137" t="str">
        <f>IFERROR(+VLOOKUP($G969,'šifarnik Pg-Pa'!$O$6:$Q$22,3,FALSE),"")</f>
        <v/>
      </c>
      <c r="J969" s="252"/>
      <c r="K969" s="79" t="str">
        <f>IFERROR(+VLOOKUP(J969,'šifarnik Pg-Pa'!O$28:P$150,2,FALSE),"")</f>
        <v/>
      </c>
      <c r="L969" s="256"/>
      <c r="M969" s="257"/>
      <c r="N969" s="284"/>
      <c r="O969" s="297"/>
      <c r="P969" s="255"/>
      <c r="Q969" s="255"/>
      <c r="R969" s="74"/>
      <c r="S969" s="74"/>
      <c r="T969" s="74"/>
      <c r="U969" s="74"/>
      <c r="V969" s="193"/>
      <c r="W969" s="193">
        <f t="shared" ref="W969:W1000" si="30">+LEN(O969)</f>
        <v>0</v>
      </c>
    </row>
    <row r="970" spans="1:23">
      <c r="A970">
        <f t="shared" ref="A970:A999" si="31">+IF(O970&gt;0,+A969+1,0)</f>
        <v>0</v>
      </c>
      <c r="B970" s="250"/>
      <c r="C970" s="269"/>
      <c r="D970" s="250"/>
      <c r="E970" s="269"/>
      <c r="F970" s="252"/>
      <c r="G970" s="252"/>
      <c r="H970" s="142" t="str">
        <f>IFERROR(+VLOOKUP(G970,'šifarnik Pg-Pa'!O$6:Q$22,2,FALSE),"")</f>
        <v/>
      </c>
      <c r="I970" s="137" t="str">
        <f>IFERROR(+VLOOKUP($G970,'šifarnik Pg-Pa'!$O$6:$Q$22,3,FALSE),"")</f>
        <v/>
      </c>
      <c r="J970" s="252"/>
      <c r="K970" s="79" t="str">
        <f>IFERROR(+VLOOKUP(J970,'šifarnik Pg-Pa'!O$28:P$150,2,FALSE),"")</f>
        <v/>
      </c>
      <c r="L970" s="256"/>
      <c r="M970" s="257"/>
      <c r="N970" s="284"/>
      <c r="O970" s="297"/>
      <c r="P970" s="255"/>
      <c r="Q970" s="255"/>
      <c r="R970" s="74"/>
      <c r="S970" s="74"/>
      <c r="T970" s="74"/>
      <c r="U970" s="74"/>
      <c r="V970" s="193"/>
      <c r="W970" s="193">
        <f t="shared" si="30"/>
        <v>0</v>
      </c>
    </row>
    <row r="971" spans="1:23">
      <c r="A971">
        <f t="shared" si="31"/>
        <v>0</v>
      </c>
      <c r="B971" s="250"/>
      <c r="C971" s="269"/>
      <c r="D971" s="250"/>
      <c r="E971" s="269"/>
      <c r="F971" s="252"/>
      <c r="G971" s="252"/>
      <c r="H971" s="142" t="str">
        <f>IFERROR(+VLOOKUP(G971,'šifarnik Pg-Pa'!O$6:Q$22,2,FALSE),"")</f>
        <v/>
      </c>
      <c r="I971" s="137" t="str">
        <f>IFERROR(+VLOOKUP($G971,'šifarnik Pg-Pa'!$O$6:$Q$22,3,FALSE),"")</f>
        <v/>
      </c>
      <c r="J971" s="252"/>
      <c r="K971" s="79" t="str">
        <f>IFERROR(+VLOOKUP(J971,'šifarnik Pg-Pa'!O$28:P$150,2,FALSE),"")</f>
        <v/>
      </c>
      <c r="L971" s="256"/>
      <c r="M971" s="257"/>
      <c r="N971" s="284"/>
      <c r="O971" s="297"/>
      <c r="P971" s="255"/>
      <c r="Q971" s="255"/>
      <c r="R971" s="74"/>
      <c r="S971" s="74"/>
      <c r="T971" s="74"/>
      <c r="U971" s="74"/>
      <c r="V971" s="193"/>
      <c r="W971" s="193">
        <f t="shared" si="30"/>
        <v>0</v>
      </c>
    </row>
    <row r="972" spans="1:23">
      <c r="A972">
        <f t="shared" si="31"/>
        <v>0</v>
      </c>
      <c r="B972" s="250"/>
      <c r="C972" s="269"/>
      <c r="D972" s="250"/>
      <c r="E972" s="269"/>
      <c r="F972" s="252"/>
      <c r="G972" s="252"/>
      <c r="H972" s="142" t="str">
        <f>IFERROR(+VLOOKUP(G972,'šifarnik Pg-Pa'!O$6:Q$22,2,FALSE),"")</f>
        <v/>
      </c>
      <c r="I972" s="137" t="str">
        <f>IFERROR(+VLOOKUP($G972,'šifarnik Pg-Pa'!$O$6:$Q$22,3,FALSE),"")</f>
        <v/>
      </c>
      <c r="J972" s="252"/>
      <c r="K972" s="79" t="str">
        <f>IFERROR(+VLOOKUP(J972,'šifarnik Pg-Pa'!O$28:P$150,2,FALSE),"")</f>
        <v/>
      </c>
      <c r="L972" s="256"/>
      <c r="M972" s="257"/>
      <c r="N972" s="284"/>
      <c r="O972" s="297"/>
      <c r="P972" s="255"/>
      <c r="Q972" s="255"/>
      <c r="R972" s="74"/>
      <c r="S972" s="74"/>
      <c r="T972" s="74"/>
      <c r="U972" s="74"/>
      <c r="V972" s="193"/>
      <c r="W972" s="193">
        <f t="shared" si="30"/>
        <v>0</v>
      </c>
    </row>
    <row r="973" spans="1:23">
      <c r="A973">
        <f t="shared" si="31"/>
        <v>0</v>
      </c>
      <c r="B973" s="250"/>
      <c r="C973" s="269"/>
      <c r="D973" s="250"/>
      <c r="E973" s="269"/>
      <c r="F973" s="252"/>
      <c r="G973" s="252"/>
      <c r="H973" s="142" t="str">
        <f>IFERROR(+VLOOKUP(G973,'šifarnik Pg-Pa'!O$6:Q$22,2,FALSE),"")</f>
        <v/>
      </c>
      <c r="I973" s="137" t="str">
        <f>IFERROR(+VLOOKUP($G973,'šifarnik Pg-Pa'!$O$6:$Q$22,3,FALSE),"")</f>
        <v/>
      </c>
      <c r="J973" s="252"/>
      <c r="K973" s="79" t="str">
        <f>IFERROR(+VLOOKUP(J973,'šifarnik Pg-Pa'!O$28:P$150,2,FALSE),"")</f>
        <v/>
      </c>
      <c r="L973" s="256"/>
      <c r="M973" s="257"/>
      <c r="N973" s="284"/>
      <c r="O973" s="297"/>
      <c r="P973" s="255"/>
      <c r="Q973" s="255"/>
      <c r="R973" s="74"/>
      <c r="S973" s="74"/>
      <c r="T973" s="74"/>
      <c r="U973" s="74"/>
      <c r="V973" s="193"/>
      <c r="W973" s="193">
        <f t="shared" si="30"/>
        <v>0</v>
      </c>
    </row>
    <row r="974" spans="1:23">
      <c r="A974">
        <f t="shared" si="31"/>
        <v>0</v>
      </c>
      <c r="B974" s="250"/>
      <c r="C974" s="269"/>
      <c r="D974" s="250"/>
      <c r="E974" s="269"/>
      <c r="F974" s="252"/>
      <c r="G974" s="252"/>
      <c r="H974" s="142" t="str">
        <f>IFERROR(+VLOOKUP(G974,'šifarnik Pg-Pa'!O$6:Q$22,2,FALSE),"")</f>
        <v/>
      </c>
      <c r="I974" s="137" t="str">
        <f>IFERROR(+VLOOKUP($G974,'šifarnik Pg-Pa'!$O$6:$Q$22,3,FALSE),"")</f>
        <v/>
      </c>
      <c r="J974" s="252"/>
      <c r="K974" s="79" t="str">
        <f>IFERROR(+VLOOKUP(J974,'šifarnik Pg-Pa'!O$28:P$150,2,FALSE),"")</f>
        <v/>
      </c>
      <c r="L974" s="256"/>
      <c r="M974" s="257"/>
      <c r="N974" s="284"/>
      <c r="O974" s="297"/>
      <c r="P974" s="255"/>
      <c r="Q974" s="255"/>
      <c r="R974" s="74"/>
      <c r="S974" s="74"/>
      <c r="T974" s="74"/>
      <c r="U974" s="74"/>
      <c r="V974" s="193"/>
      <c r="W974" s="193">
        <f t="shared" si="30"/>
        <v>0</v>
      </c>
    </row>
    <row r="975" spans="1:23">
      <c r="A975">
        <f t="shared" si="31"/>
        <v>0</v>
      </c>
      <c r="B975" s="250"/>
      <c r="C975" s="269"/>
      <c r="D975" s="250"/>
      <c r="E975" s="269"/>
      <c r="F975" s="252"/>
      <c r="G975" s="252"/>
      <c r="H975" s="142" t="str">
        <f>IFERROR(+VLOOKUP(G975,'šifarnik Pg-Pa'!O$6:Q$22,2,FALSE),"")</f>
        <v/>
      </c>
      <c r="I975" s="137" t="str">
        <f>IFERROR(+VLOOKUP($G975,'šifarnik Pg-Pa'!$O$6:$Q$22,3,FALSE),"")</f>
        <v/>
      </c>
      <c r="J975" s="252"/>
      <c r="K975" s="79" t="str">
        <f>IFERROR(+VLOOKUP(J975,'šifarnik Pg-Pa'!O$28:P$150,2,FALSE),"")</f>
        <v/>
      </c>
      <c r="L975" s="256"/>
      <c r="M975" s="257"/>
      <c r="N975" s="284"/>
      <c r="O975" s="297"/>
      <c r="P975" s="255"/>
      <c r="Q975" s="255"/>
      <c r="R975" s="74"/>
      <c r="S975" s="74"/>
      <c r="T975" s="74"/>
      <c r="U975" s="74"/>
      <c r="V975" s="193"/>
      <c r="W975" s="193">
        <f t="shared" si="30"/>
        <v>0</v>
      </c>
    </row>
    <row r="976" spans="1:23">
      <c r="A976">
        <f t="shared" si="31"/>
        <v>0</v>
      </c>
      <c r="B976" s="250"/>
      <c r="C976" s="269"/>
      <c r="D976" s="250"/>
      <c r="E976" s="269"/>
      <c r="F976" s="252"/>
      <c r="G976" s="252"/>
      <c r="H976" s="142" t="str">
        <f>IFERROR(+VLOOKUP(G976,'šifarnik Pg-Pa'!O$6:Q$22,2,FALSE),"")</f>
        <v/>
      </c>
      <c r="I976" s="137" t="str">
        <f>IFERROR(+VLOOKUP($G976,'šifarnik Pg-Pa'!$O$6:$Q$22,3,FALSE),"")</f>
        <v/>
      </c>
      <c r="J976" s="252"/>
      <c r="K976" s="79" t="str">
        <f>IFERROR(+VLOOKUP(J976,'šifarnik Pg-Pa'!O$28:P$150,2,FALSE),"")</f>
        <v/>
      </c>
      <c r="L976" s="256"/>
      <c r="M976" s="257"/>
      <c r="N976" s="284"/>
      <c r="O976" s="297"/>
      <c r="P976" s="255"/>
      <c r="Q976" s="255"/>
      <c r="R976" s="74"/>
      <c r="S976" s="74"/>
      <c r="T976" s="74"/>
      <c r="U976" s="74"/>
      <c r="V976" s="193"/>
      <c r="W976" s="193">
        <f t="shared" si="30"/>
        <v>0</v>
      </c>
    </row>
    <row r="977" spans="1:23">
      <c r="A977">
        <f t="shared" si="31"/>
        <v>0</v>
      </c>
      <c r="B977" s="250"/>
      <c r="C977" s="269"/>
      <c r="D977" s="250"/>
      <c r="E977" s="269"/>
      <c r="F977" s="252"/>
      <c r="G977" s="252"/>
      <c r="H977" s="142" t="str">
        <f>IFERROR(+VLOOKUP(G977,'šifarnik Pg-Pa'!O$6:Q$22,2,FALSE),"")</f>
        <v/>
      </c>
      <c r="I977" s="137" t="str">
        <f>IFERROR(+VLOOKUP($G977,'šifarnik Pg-Pa'!$O$6:$Q$22,3,FALSE),"")</f>
        <v/>
      </c>
      <c r="J977" s="252"/>
      <c r="K977" s="79" t="str">
        <f>IFERROR(+VLOOKUP(J977,'šifarnik Pg-Pa'!O$28:P$150,2,FALSE),"")</f>
        <v/>
      </c>
      <c r="L977" s="256"/>
      <c r="M977" s="257"/>
      <c r="N977" s="284"/>
      <c r="O977" s="297"/>
      <c r="P977" s="255"/>
      <c r="Q977" s="255"/>
      <c r="R977" s="74"/>
      <c r="S977" s="74"/>
      <c r="T977" s="74"/>
      <c r="U977" s="74"/>
      <c r="V977" s="193"/>
      <c r="W977" s="193">
        <f t="shared" si="30"/>
        <v>0</v>
      </c>
    </row>
    <row r="978" spans="1:23">
      <c r="A978">
        <f t="shared" si="31"/>
        <v>0</v>
      </c>
      <c r="B978" s="250"/>
      <c r="C978" s="269"/>
      <c r="D978" s="250"/>
      <c r="E978" s="269"/>
      <c r="F978" s="252"/>
      <c r="G978" s="252"/>
      <c r="H978" s="142" t="str">
        <f>IFERROR(+VLOOKUP(G978,'šifarnik Pg-Pa'!O$6:Q$22,2,FALSE),"")</f>
        <v/>
      </c>
      <c r="I978" s="137" t="str">
        <f>IFERROR(+VLOOKUP($G978,'šifarnik Pg-Pa'!$O$6:$Q$22,3,FALSE),"")</f>
        <v/>
      </c>
      <c r="J978" s="252"/>
      <c r="K978" s="79" t="str">
        <f>IFERROR(+VLOOKUP(J978,'šifarnik Pg-Pa'!O$28:P$150,2,FALSE),"")</f>
        <v/>
      </c>
      <c r="L978" s="256"/>
      <c r="M978" s="257"/>
      <c r="N978" s="284"/>
      <c r="O978" s="297"/>
      <c r="P978" s="255"/>
      <c r="Q978" s="255"/>
      <c r="R978" s="74"/>
      <c r="S978" s="74"/>
      <c r="T978" s="74"/>
      <c r="U978" s="74"/>
      <c r="V978" s="193"/>
      <c r="W978" s="193">
        <f t="shared" si="30"/>
        <v>0</v>
      </c>
    </row>
    <row r="979" spans="1:23">
      <c r="A979">
        <f t="shared" si="31"/>
        <v>0</v>
      </c>
      <c r="B979" s="250"/>
      <c r="C979" s="269"/>
      <c r="D979" s="250"/>
      <c r="E979" s="269"/>
      <c r="F979" s="252"/>
      <c r="G979" s="252"/>
      <c r="H979" s="142" t="str">
        <f>IFERROR(+VLOOKUP(G979,'šifarnik Pg-Pa'!O$6:Q$22,2,FALSE),"")</f>
        <v/>
      </c>
      <c r="I979" s="137" t="str">
        <f>IFERROR(+VLOOKUP($G979,'šifarnik Pg-Pa'!$O$6:$Q$22,3,FALSE),"")</f>
        <v/>
      </c>
      <c r="J979" s="252"/>
      <c r="K979" s="79" t="str">
        <f>IFERROR(+VLOOKUP(J979,'šifarnik Pg-Pa'!O$28:P$150,2,FALSE),"")</f>
        <v/>
      </c>
      <c r="L979" s="256"/>
      <c r="M979" s="257"/>
      <c r="N979" s="284"/>
      <c r="O979" s="297"/>
      <c r="P979" s="255"/>
      <c r="Q979" s="255"/>
      <c r="R979" s="74"/>
      <c r="S979" s="74"/>
      <c r="T979" s="74"/>
      <c r="U979" s="74"/>
      <c r="V979" s="193"/>
      <c r="W979" s="193">
        <f t="shared" si="30"/>
        <v>0</v>
      </c>
    </row>
    <row r="980" spans="1:23">
      <c r="A980">
        <f t="shared" si="31"/>
        <v>0</v>
      </c>
      <c r="B980" s="250"/>
      <c r="C980" s="269"/>
      <c r="D980" s="250"/>
      <c r="E980" s="269"/>
      <c r="F980" s="252"/>
      <c r="G980" s="252"/>
      <c r="H980" s="142" t="str">
        <f>IFERROR(+VLOOKUP(G980,'šifarnik Pg-Pa'!O$6:Q$22,2,FALSE),"")</f>
        <v/>
      </c>
      <c r="I980" s="137" t="str">
        <f>IFERROR(+VLOOKUP($G980,'šifarnik Pg-Pa'!$O$6:$Q$22,3,FALSE),"")</f>
        <v/>
      </c>
      <c r="J980" s="252"/>
      <c r="K980" s="79" t="str">
        <f>IFERROR(+VLOOKUP(J980,'šifarnik Pg-Pa'!O$28:P$150,2,FALSE),"")</f>
        <v/>
      </c>
      <c r="L980" s="256"/>
      <c r="M980" s="257"/>
      <c r="N980" s="284"/>
      <c r="O980" s="297"/>
      <c r="P980" s="255"/>
      <c r="Q980" s="255"/>
      <c r="R980" s="74"/>
      <c r="S980" s="74"/>
      <c r="T980" s="74"/>
      <c r="U980" s="74"/>
      <c r="V980" s="193"/>
      <c r="W980" s="193">
        <f t="shared" si="30"/>
        <v>0</v>
      </c>
    </row>
    <row r="981" spans="1:23">
      <c r="A981">
        <f t="shared" si="31"/>
        <v>0</v>
      </c>
      <c r="B981" s="250"/>
      <c r="C981" s="269"/>
      <c r="D981" s="250"/>
      <c r="E981" s="269"/>
      <c r="F981" s="252"/>
      <c r="G981" s="252"/>
      <c r="H981" s="142" t="str">
        <f>IFERROR(+VLOOKUP(G981,'šifarnik Pg-Pa'!O$6:Q$22,2,FALSE),"")</f>
        <v/>
      </c>
      <c r="I981" s="137" t="str">
        <f>IFERROR(+VLOOKUP($G981,'šifarnik Pg-Pa'!$O$6:$Q$22,3,FALSE),"")</f>
        <v/>
      </c>
      <c r="J981" s="252"/>
      <c r="K981" s="79" t="str">
        <f>IFERROR(+VLOOKUP(J981,'šifarnik Pg-Pa'!O$28:P$150,2,FALSE),"")</f>
        <v/>
      </c>
      <c r="L981" s="256"/>
      <c r="M981" s="257"/>
      <c r="N981" s="284"/>
      <c r="O981" s="297"/>
      <c r="P981" s="255"/>
      <c r="Q981" s="255"/>
      <c r="R981" s="74"/>
      <c r="S981" s="74"/>
      <c r="T981" s="74"/>
      <c r="U981" s="74"/>
      <c r="V981" s="193"/>
      <c r="W981" s="193">
        <f t="shared" si="30"/>
        <v>0</v>
      </c>
    </row>
    <row r="982" spans="1:23">
      <c r="A982">
        <f t="shared" si="31"/>
        <v>0</v>
      </c>
      <c r="B982" s="250"/>
      <c r="C982" s="269"/>
      <c r="D982" s="250"/>
      <c r="E982" s="269"/>
      <c r="F982" s="252"/>
      <c r="G982" s="252"/>
      <c r="H982" s="142" t="str">
        <f>IFERROR(+VLOOKUP(G982,'šifarnik Pg-Pa'!O$6:Q$22,2,FALSE),"")</f>
        <v/>
      </c>
      <c r="I982" s="137" t="str">
        <f>IFERROR(+VLOOKUP($G982,'šifarnik Pg-Pa'!$O$6:$Q$22,3,FALSE),"")</f>
        <v/>
      </c>
      <c r="J982" s="252"/>
      <c r="K982" s="79" t="str">
        <f>IFERROR(+VLOOKUP(J982,'šifarnik Pg-Pa'!O$28:P$150,2,FALSE),"")</f>
        <v/>
      </c>
      <c r="L982" s="256"/>
      <c r="M982" s="257"/>
      <c r="N982" s="284"/>
      <c r="O982" s="297"/>
      <c r="P982" s="255"/>
      <c r="Q982" s="255"/>
      <c r="R982" s="74"/>
      <c r="S982" s="74"/>
      <c r="T982" s="74"/>
      <c r="U982" s="74"/>
      <c r="V982" s="193"/>
      <c r="W982" s="193">
        <f t="shared" si="30"/>
        <v>0</v>
      </c>
    </row>
    <row r="983" spans="1:23">
      <c r="A983">
        <f t="shared" si="31"/>
        <v>0</v>
      </c>
      <c r="B983" s="250"/>
      <c r="C983" s="269"/>
      <c r="D983" s="250"/>
      <c r="E983" s="269"/>
      <c r="F983" s="252"/>
      <c r="G983" s="252"/>
      <c r="H983" s="142" t="str">
        <f>IFERROR(+VLOOKUP(G983,'šifarnik Pg-Pa'!O$6:Q$22,2,FALSE),"")</f>
        <v/>
      </c>
      <c r="I983" s="137" t="str">
        <f>IFERROR(+VLOOKUP($G983,'šifarnik Pg-Pa'!$O$6:$Q$22,3,FALSE),"")</f>
        <v/>
      </c>
      <c r="J983" s="252"/>
      <c r="K983" s="79" t="str">
        <f>IFERROR(+VLOOKUP(J983,'šifarnik Pg-Pa'!O$28:P$150,2,FALSE),"")</f>
        <v/>
      </c>
      <c r="L983" s="256"/>
      <c r="M983" s="257"/>
      <c r="N983" s="284"/>
      <c r="O983" s="297"/>
      <c r="P983" s="255"/>
      <c r="Q983" s="255"/>
      <c r="R983" s="74"/>
      <c r="S983" s="74"/>
      <c r="T983" s="74"/>
      <c r="U983" s="74"/>
      <c r="V983" s="193"/>
      <c r="W983" s="193">
        <f t="shared" si="30"/>
        <v>0</v>
      </c>
    </row>
    <row r="984" spans="1:23">
      <c r="A984">
        <f t="shared" si="31"/>
        <v>0</v>
      </c>
      <c r="B984" s="250"/>
      <c r="C984" s="269"/>
      <c r="D984" s="250"/>
      <c r="E984" s="269"/>
      <c r="F984" s="252"/>
      <c r="G984" s="252"/>
      <c r="H984" s="142" t="str">
        <f>IFERROR(+VLOOKUP(G984,'šifarnik Pg-Pa'!O$6:Q$22,2,FALSE),"")</f>
        <v/>
      </c>
      <c r="I984" s="137" t="str">
        <f>IFERROR(+VLOOKUP($G984,'šifarnik Pg-Pa'!$O$6:$Q$22,3,FALSE),"")</f>
        <v/>
      </c>
      <c r="J984" s="252"/>
      <c r="K984" s="79" t="str">
        <f>IFERROR(+VLOOKUP(J984,'šifarnik Pg-Pa'!O$28:P$150,2,FALSE),"")</f>
        <v/>
      </c>
      <c r="L984" s="256"/>
      <c r="M984" s="257"/>
      <c r="N984" s="284"/>
      <c r="O984" s="297"/>
      <c r="P984" s="255"/>
      <c r="Q984" s="255"/>
      <c r="R984" s="74"/>
      <c r="S984" s="74"/>
      <c r="T984" s="74"/>
      <c r="U984" s="74"/>
      <c r="V984" s="193"/>
      <c r="W984" s="193">
        <f t="shared" si="30"/>
        <v>0</v>
      </c>
    </row>
    <row r="985" spans="1:23">
      <c r="A985">
        <f t="shared" si="31"/>
        <v>0</v>
      </c>
      <c r="B985" s="250"/>
      <c r="C985" s="269"/>
      <c r="D985" s="250"/>
      <c r="E985" s="269"/>
      <c r="F985" s="252"/>
      <c r="G985" s="252"/>
      <c r="H985" s="142" t="str">
        <f>IFERROR(+VLOOKUP(G985,'šifarnik Pg-Pa'!O$6:Q$22,2,FALSE),"")</f>
        <v/>
      </c>
      <c r="I985" s="137" t="str">
        <f>IFERROR(+VLOOKUP($G985,'šifarnik Pg-Pa'!$O$6:$Q$22,3,FALSE),"")</f>
        <v/>
      </c>
      <c r="J985" s="252"/>
      <c r="K985" s="79" t="str">
        <f>IFERROR(+VLOOKUP(J985,'šifarnik Pg-Pa'!O$28:P$150,2,FALSE),"")</f>
        <v/>
      </c>
      <c r="L985" s="256"/>
      <c r="M985" s="257"/>
      <c r="N985" s="284"/>
      <c r="O985" s="297"/>
      <c r="P985" s="255"/>
      <c r="Q985" s="255"/>
      <c r="R985" s="74"/>
      <c r="S985" s="74"/>
      <c r="T985" s="74"/>
      <c r="U985" s="74"/>
      <c r="V985" s="193"/>
      <c r="W985" s="193">
        <f t="shared" si="30"/>
        <v>0</v>
      </c>
    </row>
    <row r="986" spans="1:23">
      <c r="A986">
        <f t="shared" si="31"/>
        <v>0</v>
      </c>
      <c r="B986" s="250"/>
      <c r="C986" s="269"/>
      <c r="D986" s="250"/>
      <c r="E986" s="269"/>
      <c r="F986" s="252"/>
      <c r="G986" s="252"/>
      <c r="H986" s="142" t="str">
        <f>IFERROR(+VLOOKUP(G986,'šifarnik Pg-Pa'!O$6:Q$22,2,FALSE),"")</f>
        <v/>
      </c>
      <c r="I986" s="137" t="str">
        <f>IFERROR(+VLOOKUP($G986,'šifarnik Pg-Pa'!$O$6:$Q$22,3,FALSE),"")</f>
        <v/>
      </c>
      <c r="J986" s="252"/>
      <c r="K986" s="79" t="str">
        <f>IFERROR(+VLOOKUP(J986,'šifarnik Pg-Pa'!O$28:P$150,2,FALSE),"")</f>
        <v/>
      </c>
      <c r="L986" s="256"/>
      <c r="M986" s="257"/>
      <c r="N986" s="284"/>
      <c r="O986" s="297"/>
      <c r="P986" s="255"/>
      <c r="Q986" s="255"/>
      <c r="R986" s="74"/>
      <c r="S986" s="74"/>
      <c r="T986" s="74"/>
      <c r="U986" s="74"/>
      <c r="V986" s="193"/>
      <c r="W986" s="193">
        <f t="shared" si="30"/>
        <v>0</v>
      </c>
    </row>
    <row r="987" spans="1:23">
      <c r="A987">
        <f t="shared" si="31"/>
        <v>0</v>
      </c>
      <c r="B987" s="250"/>
      <c r="C987" s="269"/>
      <c r="D987" s="250"/>
      <c r="E987" s="269"/>
      <c r="F987" s="252"/>
      <c r="G987" s="252"/>
      <c r="H987" s="142" t="str">
        <f>IFERROR(+VLOOKUP(G987,'šifarnik Pg-Pa'!O$6:Q$22,2,FALSE),"")</f>
        <v/>
      </c>
      <c r="I987" s="137" t="str">
        <f>IFERROR(+VLOOKUP($G987,'šifarnik Pg-Pa'!$O$6:$Q$22,3,FALSE),"")</f>
        <v/>
      </c>
      <c r="J987" s="252"/>
      <c r="K987" s="79" t="str">
        <f>IFERROR(+VLOOKUP(J987,'šifarnik Pg-Pa'!O$28:P$150,2,FALSE),"")</f>
        <v/>
      </c>
      <c r="L987" s="256"/>
      <c r="M987" s="257"/>
      <c r="N987" s="284"/>
      <c r="O987" s="297"/>
      <c r="P987" s="255"/>
      <c r="Q987" s="255"/>
      <c r="R987" s="74"/>
      <c r="S987" s="74"/>
      <c r="T987" s="74"/>
      <c r="U987" s="74"/>
      <c r="V987" s="193"/>
      <c r="W987" s="193">
        <f t="shared" si="30"/>
        <v>0</v>
      </c>
    </row>
    <row r="988" spans="1:23">
      <c r="A988">
        <f t="shared" si="31"/>
        <v>0</v>
      </c>
      <c r="B988" s="250"/>
      <c r="C988" s="269"/>
      <c r="D988" s="250"/>
      <c r="E988" s="269"/>
      <c r="F988" s="252"/>
      <c r="G988" s="252"/>
      <c r="H988" s="142" t="str">
        <f>IFERROR(+VLOOKUP(G988,'šifarnik Pg-Pa'!O$6:Q$22,2,FALSE),"")</f>
        <v/>
      </c>
      <c r="I988" s="137" t="str">
        <f>IFERROR(+VLOOKUP($G988,'šifarnik Pg-Pa'!$O$6:$Q$22,3,FALSE),"")</f>
        <v/>
      </c>
      <c r="J988" s="252"/>
      <c r="K988" s="79" t="str">
        <f>IFERROR(+VLOOKUP(J988,'šifarnik Pg-Pa'!O$28:P$150,2,FALSE),"")</f>
        <v/>
      </c>
      <c r="L988" s="256"/>
      <c r="M988" s="257"/>
      <c r="N988" s="284"/>
      <c r="O988" s="297"/>
      <c r="P988" s="255"/>
      <c r="Q988" s="255"/>
      <c r="R988" s="74"/>
      <c r="S988" s="74"/>
      <c r="T988" s="74"/>
      <c r="U988" s="74"/>
      <c r="V988" s="193"/>
      <c r="W988" s="193">
        <f t="shared" si="30"/>
        <v>0</v>
      </c>
    </row>
    <row r="989" spans="1:23">
      <c r="A989">
        <f t="shared" si="31"/>
        <v>0</v>
      </c>
      <c r="B989" s="250"/>
      <c r="C989" s="269"/>
      <c r="D989" s="250"/>
      <c r="E989" s="269"/>
      <c r="F989" s="252"/>
      <c r="G989" s="252"/>
      <c r="H989" s="142" t="str">
        <f>IFERROR(+VLOOKUP(G989,'šifarnik Pg-Pa'!O$6:Q$22,2,FALSE),"")</f>
        <v/>
      </c>
      <c r="I989" s="137" t="str">
        <f>IFERROR(+VLOOKUP($G989,'šifarnik Pg-Pa'!$O$6:$Q$22,3,FALSE),"")</f>
        <v/>
      </c>
      <c r="J989" s="252"/>
      <c r="K989" s="79" t="str">
        <f>IFERROR(+VLOOKUP(J989,'šifarnik Pg-Pa'!O$28:P$150,2,FALSE),"")</f>
        <v/>
      </c>
      <c r="L989" s="256"/>
      <c r="M989" s="257"/>
      <c r="N989" s="284"/>
      <c r="O989" s="297"/>
      <c r="P989" s="255"/>
      <c r="Q989" s="255"/>
      <c r="R989" s="74"/>
      <c r="S989" s="74"/>
      <c r="T989" s="74"/>
      <c r="U989" s="74"/>
      <c r="V989" s="193"/>
      <c r="W989" s="193">
        <f t="shared" si="30"/>
        <v>0</v>
      </c>
    </row>
    <row r="990" spans="1:23">
      <c r="A990">
        <f t="shared" si="31"/>
        <v>0</v>
      </c>
      <c r="B990" s="250"/>
      <c r="C990" s="269"/>
      <c r="D990" s="250"/>
      <c r="E990" s="269"/>
      <c r="F990" s="252"/>
      <c r="G990" s="252"/>
      <c r="H990" s="142" t="str">
        <f>IFERROR(+VLOOKUP(G990,'šifarnik Pg-Pa'!O$6:Q$22,2,FALSE),"")</f>
        <v/>
      </c>
      <c r="I990" s="137" t="str">
        <f>IFERROR(+VLOOKUP($G990,'šifarnik Pg-Pa'!$O$6:$Q$22,3,FALSE),"")</f>
        <v/>
      </c>
      <c r="J990" s="252"/>
      <c r="K990" s="79" t="str">
        <f>IFERROR(+VLOOKUP(J990,'šifarnik Pg-Pa'!O$28:P$150,2,FALSE),"")</f>
        <v/>
      </c>
      <c r="L990" s="256"/>
      <c r="M990" s="257"/>
      <c r="N990" s="284"/>
      <c r="O990" s="297"/>
      <c r="P990" s="255"/>
      <c r="Q990" s="255"/>
      <c r="R990" s="74"/>
      <c r="S990" s="74"/>
      <c r="T990" s="74"/>
      <c r="U990" s="74"/>
      <c r="V990" s="193"/>
      <c r="W990" s="193">
        <f t="shared" si="30"/>
        <v>0</v>
      </c>
    </row>
    <row r="991" spans="1:23">
      <c r="A991">
        <f t="shared" si="31"/>
        <v>0</v>
      </c>
      <c r="B991" s="250"/>
      <c r="C991" s="269"/>
      <c r="D991" s="250"/>
      <c r="E991" s="269"/>
      <c r="F991" s="252"/>
      <c r="G991" s="252"/>
      <c r="H991" s="142" t="str">
        <f>IFERROR(+VLOOKUP(G991,'šifarnik Pg-Pa'!O$6:Q$22,2,FALSE),"")</f>
        <v/>
      </c>
      <c r="I991" s="137" t="str">
        <f>IFERROR(+VLOOKUP($G991,'šifarnik Pg-Pa'!$O$6:$Q$22,3,FALSE),"")</f>
        <v/>
      </c>
      <c r="J991" s="252"/>
      <c r="K991" s="79" t="str">
        <f>IFERROR(+VLOOKUP(J991,'šifarnik Pg-Pa'!O$28:P$150,2,FALSE),"")</f>
        <v/>
      </c>
      <c r="L991" s="256"/>
      <c r="M991" s="257"/>
      <c r="N991" s="284"/>
      <c r="O991" s="297"/>
      <c r="P991" s="255"/>
      <c r="Q991" s="255"/>
      <c r="R991" s="74"/>
      <c r="S991" s="74"/>
      <c r="T991" s="74"/>
      <c r="U991" s="74"/>
      <c r="V991" s="193"/>
      <c r="W991" s="193">
        <f t="shared" si="30"/>
        <v>0</v>
      </c>
    </row>
    <row r="992" spans="1:23">
      <c r="A992">
        <f t="shared" si="31"/>
        <v>0</v>
      </c>
      <c r="B992" s="250"/>
      <c r="C992" s="269"/>
      <c r="D992" s="250"/>
      <c r="E992" s="269"/>
      <c r="F992" s="252"/>
      <c r="G992" s="252"/>
      <c r="H992" s="142" t="str">
        <f>IFERROR(+VLOOKUP(G992,'šifarnik Pg-Pa'!O$6:Q$22,2,FALSE),"")</f>
        <v/>
      </c>
      <c r="I992" s="137" t="str">
        <f>IFERROR(+VLOOKUP($G992,'šifarnik Pg-Pa'!$O$6:$Q$22,3,FALSE),"")</f>
        <v/>
      </c>
      <c r="J992" s="252"/>
      <c r="K992" s="79" t="str">
        <f>IFERROR(+VLOOKUP(J992,'šifarnik Pg-Pa'!O$28:P$150,2,FALSE),"")</f>
        <v/>
      </c>
      <c r="L992" s="256"/>
      <c r="M992" s="257"/>
      <c r="N992" s="284"/>
      <c r="O992" s="297"/>
      <c r="P992" s="255"/>
      <c r="Q992" s="255"/>
      <c r="R992" s="74"/>
      <c r="S992" s="74"/>
      <c r="T992" s="74"/>
      <c r="U992" s="74"/>
      <c r="V992" s="193"/>
      <c r="W992" s="193">
        <f t="shared" si="30"/>
        <v>0</v>
      </c>
    </row>
    <row r="993" spans="1:23">
      <c r="A993">
        <f t="shared" si="31"/>
        <v>0</v>
      </c>
      <c r="B993" s="250"/>
      <c r="C993" s="269"/>
      <c r="D993" s="250"/>
      <c r="E993" s="269"/>
      <c r="F993" s="252"/>
      <c r="G993" s="252"/>
      <c r="H993" s="142" t="str">
        <f>IFERROR(+VLOOKUP(G993,'šifarnik Pg-Pa'!O$6:Q$22,2,FALSE),"")</f>
        <v/>
      </c>
      <c r="I993" s="137" t="str">
        <f>IFERROR(+VLOOKUP($G993,'šifarnik Pg-Pa'!$O$6:$Q$22,3,FALSE),"")</f>
        <v/>
      </c>
      <c r="J993" s="252"/>
      <c r="K993" s="79" t="str">
        <f>IFERROR(+VLOOKUP(J993,'šifarnik Pg-Pa'!O$28:P$150,2,FALSE),"")</f>
        <v/>
      </c>
      <c r="L993" s="256"/>
      <c r="M993" s="257"/>
      <c r="N993" s="284"/>
      <c r="O993" s="297"/>
      <c r="P993" s="255"/>
      <c r="Q993" s="255"/>
      <c r="R993" s="74"/>
      <c r="S993" s="74"/>
      <c r="T993" s="74"/>
      <c r="U993" s="74"/>
      <c r="V993" s="193"/>
      <c r="W993" s="193">
        <f t="shared" si="30"/>
        <v>0</v>
      </c>
    </row>
    <row r="994" spans="1:23">
      <c r="A994">
        <f t="shared" si="31"/>
        <v>0</v>
      </c>
      <c r="B994" s="250"/>
      <c r="C994" s="269"/>
      <c r="D994" s="250"/>
      <c r="E994" s="269"/>
      <c r="F994" s="252"/>
      <c r="G994" s="252"/>
      <c r="H994" s="142" t="str">
        <f>IFERROR(+VLOOKUP(G994,'šifarnik Pg-Pa'!O$6:Q$22,2,FALSE),"")</f>
        <v/>
      </c>
      <c r="I994" s="137" t="str">
        <f>IFERROR(+VLOOKUP($G994,'šifarnik Pg-Pa'!$O$6:$Q$22,3,FALSE),"")</f>
        <v/>
      </c>
      <c r="J994" s="252"/>
      <c r="K994" s="79" t="str">
        <f>IFERROR(+VLOOKUP(J994,'šifarnik Pg-Pa'!O$28:P$150,2,FALSE),"")</f>
        <v/>
      </c>
      <c r="L994" s="256"/>
      <c r="M994" s="257"/>
      <c r="N994" s="284"/>
      <c r="O994" s="297"/>
      <c r="P994" s="255"/>
      <c r="Q994" s="255"/>
      <c r="R994" s="74"/>
      <c r="S994" s="74"/>
      <c r="T994" s="74"/>
      <c r="U994" s="74"/>
      <c r="V994" s="193"/>
      <c r="W994" s="193">
        <f t="shared" si="30"/>
        <v>0</v>
      </c>
    </row>
    <row r="995" spans="1:23">
      <c r="A995">
        <f t="shared" si="31"/>
        <v>0</v>
      </c>
      <c r="B995" s="250"/>
      <c r="C995" s="269"/>
      <c r="D995" s="250"/>
      <c r="E995" s="269"/>
      <c r="F995" s="252"/>
      <c r="G995" s="252"/>
      <c r="H995" s="142" t="str">
        <f>IFERROR(+VLOOKUP(G995,'šifarnik Pg-Pa'!O$6:Q$22,2,FALSE),"")</f>
        <v/>
      </c>
      <c r="I995" s="137" t="str">
        <f>IFERROR(+VLOOKUP($G995,'šifarnik Pg-Pa'!$O$6:$Q$22,3,FALSE),"")</f>
        <v/>
      </c>
      <c r="J995" s="252"/>
      <c r="K995" s="79" t="str">
        <f>IFERROR(+VLOOKUP(J995,'šifarnik Pg-Pa'!O$28:P$150,2,FALSE),"")</f>
        <v/>
      </c>
      <c r="L995" s="256"/>
      <c r="M995" s="257"/>
      <c r="N995" s="284"/>
      <c r="O995" s="297"/>
      <c r="P995" s="255"/>
      <c r="Q995" s="255"/>
      <c r="R995" s="74"/>
      <c r="S995" s="74"/>
      <c r="T995" s="74"/>
      <c r="U995" s="74"/>
      <c r="V995" s="193"/>
      <c r="W995" s="193">
        <f t="shared" si="30"/>
        <v>0</v>
      </c>
    </row>
    <row r="996" spans="1:23">
      <c r="A996">
        <f t="shared" si="31"/>
        <v>0</v>
      </c>
      <c r="B996" s="250"/>
      <c r="C996" s="269"/>
      <c r="D996" s="250"/>
      <c r="E996" s="269"/>
      <c r="F996" s="252"/>
      <c r="G996" s="252"/>
      <c r="H996" s="142" t="str">
        <f>IFERROR(+VLOOKUP(G996,'šifarnik Pg-Pa'!O$6:Q$22,2,FALSE),"")</f>
        <v/>
      </c>
      <c r="I996" s="137" t="str">
        <f>IFERROR(+VLOOKUP($G996,'šifarnik Pg-Pa'!$O$6:$Q$22,3,FALSE),"")</f>
        <v/>
      </c>
      <c r="J996" s="252"/>
      <c r="K996" s="79" t="str">
        <f>IFERROR(+VLOOKUP(J996,'šifarnik Pg-Pa'!O$28:P$150,2,FALSE),"")</f>
        <v/>
      </c>
      <c r="L996" s="256"/>
      <c r="M996" s="257"/>
      <c r="N996" s="284"/>
      <c r="O996" s="297"/>
      <c r="P996" s="255"/>
      <c r="Q996" s="255"/>
      <c r="R996" s="74"/>
      <c r="S996" s="74"/>
      <c r="T996" s="74"/>
      <c r="U996" s="74"/>
      <c r="V996" s="193"/>
      <c r="W996" s="193">
        <f t="shared" si="30"/>
        <v>0</v>
      </c>
    </row>
    <row r="997" spans="1:23">
      <c r="A997">
        <f t="shared" si="31"/>
        <v>0</v>
      </c>
      <c r="B997" s="250"/>
      <c r="C997" s="269"/>
      <c r="D997" s="250"/>
      <c r="E997" s="269"/>
      <c r="F997" s="252"/>
      <c r="G997" s="252"/>
      <c r="H997" s="142" t="str">
        <f>IFERROR(+VLOOKUP(G997,'šifarnik Pg-Pa'!O$6:Q$22,2,FALSE),"")</f>
        <v/>
      </c>
      <c r="I997" s="137" t="str">
        <f>IFERROR(+VLOOKUP($G997,'šifarnik Pg-Pa'!$O$6:$Q$22,3,FALSE),"")</f>
        <v/>
      </c>
      <c r="J997" s="252"/>
      <c r="K997" s="79" t="str">
        <f>IFERROR(+VLOOKUP(J997,'šifarnik Pg-Pa'!O$28:P$150,2,FALSE),"")</f>
        <v/>
      </c>
      <c r="L997" s="256"/>
      <c r="M997" s="257"/>
      <c r="N997" s="284"/>
      <c r="O997" s="297"/>
      <c r="P997" s="255"/>
      <c r="Q997" s="255"/>
      <c r="R997" s="74"/>
      <c r="S997" s="74"/>
      <c r="T997" s="74"/>
      <c r="U997" s="74"/>
      <c r="V997" s="193"/>
      <c r="W997" s="193">
        <f t="shared" si="30"/>
        <v>0</v>
      </c>
    </row>
    <row r="998" spans="1:23">
      <c r="A998">
        <f t="shared" si="31"/>
        <v>0</v>
      </c>
      <c r="B998" s="250"/>
      <c r="C998" s="269"/>
      <c r="D998" s="250"/>
      <c r="E998" s="269"/>
      <c r="F998" s="252"/>
      <c r="G998" s="252"/>
      <c r="H998" s="142" t="str">
        <f>IFERROR(+VLOOKUP(G998,'šifarnik Pg-Pa'!O$6:Q$22,2,FALSE),"")</f>
        <v/>
      </c>
      <c r="I998" s="137" t="str">
        <f>IFERROR(+VLOOKUP($G998,'šifarnik Pg-Pa'!$O$6:$Q$22,3,FALSE),"")</f>
        <v/>
      </c>
      <c r="J998" s="252"/>
      <c r="K998" s="79" t="str">
        <f>IFERROR(+VLOOKUP(J998,'šifarnik Pg-Pa'!O$28:P$150,2,FALSE),"")</f>
        <v/>
      </c>
      <c r="L998" s="256"/>
      <c r="M998" s="257"/>
      <c r="N998" s="284"/>
      <c r="O998" s="297"/>
      <c r="P998" s="255"/>
      <c r="Q998" s="255"/>
      <c r="R998" s="74"/>
      <c r="S998" s="74"/>
      <c r="T998" s="74"/>
      <c r="U998" s="74"/>
      <c r="V998" s="193"/>
      <c r="W998" s="193">
        <f t="shared" si="30"/>
        <v>0</v>
      </c>
    </row>
    <row r="999" spans="1:23">
      <c r="A999">
        <f t="shared" si="31"/>
        <v>0</v>
      </c>
      <c r="B999" s="250"/>
      <c r="C999" s="269"/>
      <c r="D999" s="250"/>
      <c r="E999" s="269"/>
      <c r="F999" s="252"/>
      <c r="G999" s="252"/>
      <c r="H999" s="142" t="str">
        <f>IFERROR(+VLOOKUP(G999,'šifarnik Pg-Pa'!O$6:Q$22,2,FALSE),"")</f>
        <v/>
      </c>
      <c r="I999" s="137" t="str">
        <f>IFERROR(+VLOOKUP($G999,'šifarnik Pg-Pa'!$O$6:$Q$22,3,FALSE),"")</f>
        <v/>
      </c>
      <c r="J999" s="252"/>
      <c r="K999" s="79" t="str">
        <f>IFERROR(+VLOOKUP(J999,'šifarnik Pg-Pa'!O$28:P$150,2,FALSE),"")</f>
        <v/>
      </c>
      <c r="L999" s="256"/>
      <c r="M999" s="257"/>
      <c r="N999" s="284"/>
      <c r="O999" s="297"/>
      <c r="P999" s="255"/>
      <c r="Q999" s="255"/>
      <c r="R999" s="74"/>
      <c r="S999" s="74"/>
      <c r="T999" s="74"/>
      <c r="U999" s="74"/>
      <c r="V999" s="193"/>
      <c r="W999" s="193">
        <f t="shared" si="30"/>
        <v>0</v>
      </c>
    </row>
    <row r="1000" spans="1:23">
      <c r="A1000">
        <f t="shared" ref="A1000:A1063" si="32">+IF(O1000&gt;0,+A999+1,0)</f>
        <v>0</v>
      </c>
      <c r="B1000" s="250"/>
      <c r="C1000" s="269"/>
      <c r="D1000" s="250"/>
      <c r="E1000" s="269"/>
      <c r="F1000" s="252"/>
      <c r="G1000" s="252"/>
      <c r="H1000" s="142" t="str">
        <f>IFERROR(+VLOOKUP(G1000,'šifarnik Pg-Pa'!O$6:Q$22,2,FALSE),"")</f>
        <v/>
      </c>
      <c r="I1000" s="137" t="str">
        <f>IFERROR(+VLOOKUP($G1000,'šifarnik Pg-Pa'!$O$6:$Q$22,3,FALSE),"")</f>
        <v/>
      </c>
      <c r="J1000" s="252"/>
      <c r="K1000" s="79" t="str">
        <f>IFERROR(+VLOOKUP(J1000,'šifarnik Pg-Pa'!O$28:P$150,2,FALSE),"")</f>
        <v/>
      </c>
      <c r="L1000" s="256"/>
      <c r="M1000" s="257"/>
      <c r="N1000" s="284"/>
      <c r="O1000" s="297"/>
      <c r="P1000" s="255"/>
      <c r="Q1000" s="255"/>
      <c r="W1000" s="193">
        <f t="shared" si="30"/>
        <v>0</v>
      </c>
    </row>
    <row r="1001" spans="1:23">
      <c r="A1001">
        <f t="shared" si="32"/>
        <v>0</v>
      </c>
      <c r="B1001" s="250"/>
      <c r="C1001" s="269"/>
      <c r="D1001" s="250"/>
      <c r="E1001" s="269"/>
      <c r="F1001" s="252"/>
      <c r="G1001" s="252"/>
      <c r="H1001" s="142" t="str">
        <f>IFERROR(+VLOOKUP(G1001,'šifarnik Pg-Pa'!O$6:Q$22,2,FALSE),"")</f>
        <v/>
      </c>
      <c r="I1001" s="137" t="str">
        <f>IFERROR(+VLOOKUP($G1001,'šifarnik Pg-Pa'!$O$6:$Q$22,3,FALSE),"")</f>
        <v/>
      </c>
      <c r="J1001" s="252"/>
      <c r="K1001" s="79" t="str">
        <f>IFERROR(+VLOOKUP(J1001,'šifarnik Pg-Pa'!O$28:P$150,2,FALSE),"")</f>
        <v/>
      </c>
      <c r="L1001" s="256"/>
      <c r="M1001" s="257"/>
      <c r="N1001" s="284"/>
      <c r="O1001" s="297"/>
      <c r="P1001" s="255"/>
      <c r="Q1001" s="255"/>
    </row>
    <row r="1002" spans="1:23">
      <c r="A1002">
        <f t="shared" si="32"/>
        <v>0</v>
      </c>
      <c r="B1002" s="250"/>
      <c r="C1002" s="269"/>
      <c r="D1002" s="250"/>
      <c r="E1002" s="269"/>
      <c r="F1002" s="252"/>
      <c r="G1002" s="252"/>
      <c r="H1002" s="142" t="str">
        <f>IFERROR(+VLOOKUP(G1002,'šifarnik Pg-Pa'!O$6:Q$22,2,FALSE),"")</f>
        <v/>
      </c>
      <c r="I1002" s="137" t="str">
        <f>IFERROR(+VLOOKUP($G1002,'šifarnik Pg-Pa'!$O$6:$Q$22,3,FALSE),"")</f>
        <v/>
      </c>
      <c r="J1002" s="252"/>
      <c r="K1002" s="79" t="str">
        <f>IFERROR(+VLOOKUP(J1002,'šifarnik Pg-Pa'!O$28:P$150,2,FALSE),"")</f>
        <v/>
      </c>
      <c r="L1002" s="256"/>
      <c r="M1002" s="257"/>
      <c r="N1002" s="284"/>
      <c r="O1002" s="297"/>
      <c r="P1002" s="255"/>
      <c r="Q1002" s="255"/>
    </row>
    <row r="1003" spans="1:23">
      <c r="A1003">
        <f t="shared" si="32"/>
        <v>0</v>
      </c>
      <c r="B1003" s="250"/>
      <c r="C1003" s="269"/>
      <c r="D1003" s="250"/>
      <c r="E1003" s="269"/>
      <c r="F1003" s="252"/>
      <c r="G1003" s="252"/>
      <c r="H1003" s="142" t="str">
        <f>IFERROR(+VLOOKUP(G1003,'šifarnik Pg-Pa'!O$6:Q$22,2,FALSE),"")</f>
        <v/>
      </c>
      <c r="I1003" s="137" t="str">
        <f>IFERROR(+VLOOKUP($G1003,'šifarnik Pg-Pa'!$O$6:$Q$22,3,FALSE),"")</f>
        <v/>
      </c>
      <c r="J1003" s="252"/>
      <c r="K1003" s="79" t="str">
        <f>IFERROR(+VLOOKUP(J1003,'šifarnik Pg-Pa'!O$28:P$150,2,FALSE),"")</f>
        <v/>
      </c>
      <c r="L1003" s="256"/>
      <c r="M1003" s="257"/>
      <c r="N1003" s="284"/>
      <c r="O1003" s="297"/>
      <c r="P1003" s="255"/>
      <c r="Q1003" s="255"/>
    </row>
    <row r="1004" spans="1:23">
      <c r="A1004">
        <f t="shared" si="32"/>
        <v>0</v>
      </c>
      <c r="B1004" s="250"/>
      <c r="C1004" s="269"/>
      <c r="D1004" s="250"/>
      <c r="E1004" s="269"/>
      <c r="F1004" s="252"/>
      <c r="G1004" s="252"/>
      <c r="H1004" s="142" t="str">
        <f>IFERROR(+VLOOKUP(G1004,'šifarnik Pg-Pa'!O$6:Q$22,2,FALSE),"")</f>
        <v/>
      </c>
      <c r="I1004" s="137" t="str">
        <f>IFERROR(+VLOOKUP($G1004,'šifarnik Pg-Pa'!$O$6:$Q$22,3,FALSE),"")</f>
        <v/>
      </c>
      <c r="J1004" s="252"/>
      <c r="K1004" s="79" t="str">
        <f>IFERROR(+VLOOKUP(J1004,'šifarnik Pg-Pa'!O$28:P$150,2,FALSE),"")</f>
        <v/>
      </c>
      <c r="L1004" s="256"/>
      <c r="M1004" s="257"/>
      <c r="N1004" s="284"/>
      <c r="O1004" s="297"/>
      <c r="P1004" s="255"/>
      <c r="Q1004" s="255"/>
    </row>
    <row r="1005" spans="1:23">
      <c r="A1005">
        <f t="shared" si="32"/>
        <v>0</v>
      </c>
      <c r="B1005" s="250"/>
      <c r="C1005" s="269"/>
      <c r="D1005" s="250"/>
      <c r="E1005" s="269"/>
      <c r="F1005" s="252"/>
      <c r="G1005" s="252"/>
      <c r="H1005" s="142" t="str">
        <f>IFERROR(+VLOOKUP(G1005,'šifarnik Pg-Pa'!O$6:Q$22,2,FALSE),"")</f>
        <v/>
      </c>
      <c r="I1005" s="137" t="str">
        <f>IFERROR(+VLOOKUP($G1005,'šifarnik Pg-Pa'!$O$6:$Q$22,3,FALSE),"")</f>
        <v/>
      </c>
      <c r="J1005" s="252"/>
      <c r="K1005" s="79" t="str">
        <f>IFERROR(+VLOOKUP(J1005,'šifarnik Pg-Pa'!O$28:P$150,2,FALSE),"")</f>
        <v/>
      </c>
      <c r="L1005" s="256"/>
      <c r="M1005" s="257"/>
      <c r="N1005" s="284"/>
      <c r="O1005" s="297"/>
      <c r="P1005" s="255"/>
      <c r="Q1005" s="255"/>
    </row>
    <row r="1006" spans="1:23">
      <c r="A1006">
        <f t="shared" si="32"/>
        <v>0</v>
      </c>
      <c r="B1006" s="250"/>
      <c r="C1006" s="269"/>
      <c r="D1006" s="250"/>
      <c r="E1006" s="269"/>
      <c r="F1006" s="252"/>
      <c r="G1006" s="252"/>
      <c r="H1006" s="142" t="str">
        <f>IFERROR(+VLOOKUP(G1006,'šifarnik Pg-Pa'!O$6:Q$22,2,FALSE),"")</f>
        <v/>
      </c>
      <c r="I1006" s="137" t="str">
        <f>IFERROR(+VLOOKUP($G1006,'šifarnik Pg-Pa'!$O$6:$Q$22,3,FALSE),"")</f>
        <v/>
      </c>
      <c r="J1006" s="252"/>
      <c r="K1006" s="79" t="str">
        <f>IFERROR(+VLOOKUP(J1006,'šifarnik Pg-Pa'!O$28:P$150,2,FALSE),"")</f>
        <v/>
      </c>
      <c r="L1006" s="256"/>
      <c r="M1006" s="257"/>
      <c r="N1006" s="284"/>
      <c r="O1006" s="297"/>
      <c r="P1006" s="255"/>
      <c r="Q1006" s="255"/>
    </row>
    <row r="1007" spans="1:23">
      <c r="A1007">
        <f t="shared" si="32"/>
        <v>0</v>
      </c>
      <c r="B1007" s="250"/>
      <c r="C1007" s="269"/>
      <c r="D1007" s="250"/>
      <c r="E1007" s="269"/>
      <c r="F1007" s="252"/>
      <c r="G1007" s="252"/>
      <c r="H1007" s="142" t="str">
        <f>IFERROR(+VLOOKUP(G1007,'šifarnik Pg-Pa'!O$6:Q$22,2,FALSE),"")</f>
        <v/>
      </c>
      <c r="I1007" s="137" t="str">
        <f>IFERROR(+VLOOKUP($G1007,'šifarnik Pg-Pa'!$O$6:$Q$22,3,FALSE),"")</f>
        <v/>
      </c>
      <c r="J1007" s="252"/>
      <c r="K1007" s="79" t="str">
        <f>IFERROR(+VLOOKUP(J1007,'šifarnik Pg-Pa'!O$28:P$150,2,FALSE),"")</f>
        <v/>
      </c>
      <c r="L1007" s="256"/>
      <c r="M1007" s="257"/>
      <c r="N1007" s="284"/>
      <c r="O1007" s="297"/>
      <c r="P1007" s="255"/>
      <c r="Q1007" s="255"/>
    </row>
    <row r="1008" spans="1:23">
      <c r="A1008">
        <f t="shared" si="32"/>
        <v>0</v>
      </c>
      <c r="B1008" s="250"/>
      <c r="C1008" s="269"/>
      <c r="D1008" s="250"/>
      <c r="E1008" s="269"/>
      <c r="F1008" s="252"/>
      <c r="G1008" s="252"/>
      <c r="H1008" s="142" t="str">
        <f>IFERROR(+VLOOKUP(G1008,'šifarnik Pg-Pa'!O$6:Q$22,2,FALSE),"")</f>
        <v/>
      </c>
      <c r="I1008" s="137" t="str">
        <f>IFERROR(+VLOOKUP($G1008,'šifarnik Pg-Pa'!$O$6:$Q$22,3,FALSE),"")</f>
        <v/>
      </c>
      <c r="J1008" s="252"/>
      <c r="K1008" s="79" t="str">
        <f>IFERROR(+VLOOKUP(J1008,'šifarnik Pg-Pa'!O$28:P$150,2,FALSE),"")</f>
        <v/>
      </c>
      <c r="L1008" s="256"/>
      <c r="M1008" s="257"/>
      <c r="N1008" s="284"/>
      <c r="O1008" s="297"/>
      <c r="P1008" s="255"/>
      <c r="Q1008" s="255"/>
    </row>
    <row r="1009" spans="1:17">
      <c r="A1009">
        <f t="shared" si="32"/>
        <v>0</v>
      </c>
      <c r="B1009" s="250"/>
      <c r="C1009" s="269"/>
      <c r="D1009" s="250"/>
      <c r="E1009" s="269"/>
      <c r="F1009" s="252"/>
      <c r="G1009" s="252"/>
      <c r="H1009" s="142" t="str">
        <f>IFERROR(+VLOOKUP(G1009,'šifarnik Pg-Pa'!O$6:Q$22,2,FALSE),"")</f>
        <v/>
      </c>
      <c r="I1009" s="137" t="str">
        <f>IFERROR(+VLOOKUP($G1009,'šifarnik Pg-Pa'!$O$6:$Q$22,3,FALSE),"")</f>
        <v/>
      </c>
      <c r="J1009" s="252"/>
      <c r="K1009" s="79" t="str">
        <f>IFERROR(+VLOOKUP(J1009,'šifarnik Pg-Pa'!O$28:P$150,2,FALSE),"")</f>
        <v/>
      </c>
      <c r="L1009" s="256"/>
      <c r="M1009" s="257"/>
      <c r="N1009" s="284"/>
      <c r="O1009" s="297"/>
      <c r="P1009" s="255"/>
      <c r="Q1009" s="255"/>
    </row>
    <row r="1010" spans="1:17">
      <c r="A1010">
        <f t="shared" si="32"/>
        <v>0</v>
      </c>
      <c r="B1010" s="250"/>
      <c r="C1010" s="269"/>
      <c r="D1010" s="250"/>
      <c r="E1010" s="269"/>
      <c r="F1010" s="252"/>
      <c r="G1010" s="252"/>
      <c r="H1010" s="142" t="str">
        <f>IFERROR(+VLOOKUP(G1010,'šifarnik Pg-Pa'!O$6:Q$22,2,FALSE),"")</f>
        <v/>
      </c>
      <c r="I1010" s="137" t="str">
        <f>IFERROR(+VLOOKUP($G1010,'šifarnik Pg-Pa'!$O$6:$Q$22,3,FALSE),"")</f>
        <v/>
      </c>
      <c r="J1010" s="252"/>
      <c r="K1010" s="79" t="str">
        <f>IFERROR(+VLOOKUP(J1010,'šifarnik Pg-Pa'!O$28:P$150,2,FALSE),"")</f>
        <v/>
      </c>
      <c r="L1010" s="256"/>
      <c r="M1010" s="257"/>
      <c r="N1010" s="284"/>
      <c r="O1010" s="297"/>
      <c r="P1010" s="255"/>
      <c r="Q1010" s="255"/>
    </row>
    <row r="1011" spans="1:17">
      <c r="A1011">
        <f t="shared" si="32"/>
        <v>0</v>
      </c>
      <c r="B1011" s="250"/>
      <c r="C1011" s="269"/>
      <c r="D1011" s="250"/>
      <c r="E1011" s="269"/>
      <c r="F1011" s="252"/>
      <c r="G1011" s="252"/>
      <c r="H1011" s="142" t="str">
        <f>IFERROR(+VLOOKUP(G1011,'šifarnik Pg-Pa'!O$6:Q$22,2,FALSE),"")</f>
        <v/>
      </c>
      <c r="I1011" s="137" t="str">
        <f>IFERROR(+VLOOKUP($G1011,'šifarnik Pg-Pa'!$O$6:$Q$22,3,FALSE),"")</f>
        <v/>
      </c>
      <c r="J1011" s="252"/>
      <c r="K1011" s="79" t="str">
        <f>IFERROR(+VLOOKUP(J1011,'šifarnik Pg-Pa'!O$28:P$150,2,FALSE),"")</f>
        <v/>
      </c>
      <c r="L1011" s="256"/>
      <c r="M1011" s="257"/>
      <c r="N1011" s="284"/>
      <c r="O1011" s="297"/>
      <c r="P1011" s="255"/>
      <c r="Q1011" s="255"/>
    </row>
    <row r="1012" spans="1:17">
      <c r="A1012">
        <f t="shared" si="32"/>
        <v>0</v>
      </c>
      <c r="B1012" s="250"/>
      <c r="C1012" s="269"/>
      <c r="D1012" s="250"/>
      <c r="E1012" s="269"/>
      <c r="F1012" s="252"/>
      <c r="G1012" s="252"/>
      <c r="H1012" s="142" t="str">
        <f>IFERROR(+VLOOKUP(G1012,'šifarnik Pg-Pa'!O$6:Q$22,2,FALSE),"")</f>
        <v/>
      </c>
      <c r="I1012" s="137" t="str">
        <f>IFERROR(+VLOOKUP($G1012,'šifarnik Pg-Pa'!$O$6:$Q$22,3,FALSE),"")</f>
        <v/>
      </c>
      <c r="J1012" s="252"/>
      <c r="K1012" s="79" t="str">
        <f>IFERROR(+VLOOKUP(J1012,'šifarnik Pg-Pa'!O$28:P$150,2,FALSE),"")</f>
        <v/>
      </c>
      <c r="L1012" s="256"/>
      <c r="M1012" s="257"/>
      <c r="N1012" s="284"/>
      <c r="O1012" s="297"/>
      <c r="P1012" s="255"/>
      <c r="Q1012" s="255"/>
    </row>
    <row r="1013" spans="1:17">
      <c r="A1013">
        <f t="shared" si="32"/>
        <v>0</v>
      </c>
      <c r="B1013" s="250"/>
      <c r="C1013" s="269"/>
      <c r="D1013" s="250"/>
      <c r="E1013" s="269"/>
      <c r="F1013" s="252"/>
      <c r="G1013" s="252"/>
      <c r="H1013" s="142" t="str">
        <f>IFERROR(+VLOOKUP(G1013,'šifarnik Pg-Pa'!O$6:Q$22,2,FALSE),"")</f>
        <v/>
      </c>
      <c r="I1013" s="137" t="str">
        <f>IFERROR(+VLOOKUP($G1013,'šifarnik Pg-Pa'!$O$6:$Q$22,3,FALSE),"")</f>
        <v/>
      </c>
      <c r="J1013" s="252"/>
      <c r="K1013" s="79" t="str">
        <f>IFERROR(+VLOOKUP(J1013,'šifarnik Pg-Pa'!O$28:P$150,2,FALSE),"")</f>
        <v/>
      </c>
      <c r="L1013" s="256"/>
      <c r="M1013" s="257"/>
      <c r="N1013" s="284"/>
      <c r="O1013" s="297"/>
      <c r="P1013" s="255"/>
      <c r="Q1013" s="255"/>
    </row>
    <row r="1014" spans="1:17">
      <c r="A1014">
        <f t="shared" si="32"/>
        <v>0</v>
      </c>
      <c r="B1014" s="250"/>
      <c r="C1014" s="269"/>
      <c r="D1014" s="250"/>
      <c r="E1014" s="269"/>
      <c r="F1014" s="252"/>
      <c r="G1014" s="252"/>
      <c r="H1014" s="142" t="str">
        <f>IFERROR(+VLOOKUP(G1014,'šifarnik Pg-Pa'!O$6:Q$22,2,FALSE),"")</f>
        <v/>
      </c>
      <c r="I1014" s="137" t="str">
        <f>IFERROR(+VLOOKUP($G1014,'šifarnik Pg-Pa'!$O$6:$Q$22,3,FALSE),"")</f>
        <v/>
      </c>
      <c r="J1014" s="252"/>
      <c r="K1014" s="79" t="str">
        <f>IFERROR(+VLOOKUP(J1014,'šifarnik Pg-Pa'!O$28:P$150,2,FALSE),"")</f>
        <v/>
      </c>
      <c r="L1014" s="256"/>
      <c r="M1014" s="257"/>
      <c r="N1014" s="284"/>
      <c r="O1014" s="297"/>
      <c r="P1014" s="255"/>
      <c r="Q1014" s="255"/>
    </row>
    <row r="1015" spans="1:17">
      <c r="A1015">
        <f t="shared" si="32"/>
        <v>0</v>
      </c>
      <c r="B1015" s="250"/>
      <c r="C1015" s="269"/>
      <c r="D1015" s="250"/>
      <c r="E1015" s="269"/>
      <c r="F1015" s="252"/>
      <c r="G1015" s="252"/>
      <c r="H1015" s="142" t="str">
        <f>IFERROR(+VLOOKUP(G1015,'šifarnik Pg-Pa'!O$6:Q$22,2,FALSE),"")</f>
        <v/>
      </c>
      <c r="I1015" s="137" t="str">
        <f>IFERROR(+VLOOKUP($G1015,'šifarnik Pg-Pa'!$O$6:$Q$22,3,FALSE),"")</f>
        <v/>
      </c>
      <c r="J1015" s="252"/>
      <c r="K1015" s="79" t="str">
        <f>IFERROR(+VLOOKUP(J1015,'šifarnik Pg-Pa'!O$28:P$150,2,FALSE),"")</f>
        <v/>
      </c>
      <c r="L1015" s="256"/>
      <c r="M1015" s="257"/>
      <c r="N1015" s="284"/>
      <c r="O1015" s="297"/>
      <c r="P1015" s="255"/>
      <c r="Q1015" s="255"/>
    </row>
    <row r="1016" spans="1:17">
      <c r="A1016">
        <f t="shared" si="32"/>
        <v>0</v>
      </c>
      <c r="B1016" s="250"/>
      <c r="C1016" s="269"/>
      <c r="D1016" s="250"/>
      <c r="E1016" s="269"/>
      <c r="F1016" s="252"/>
      <c r="G1016" s="252"/>
      <c r="H1016" s="142" t="str">
        <f>IFERROR(+VLOOKUP(G1016,'šifarnik Pg-Pa'!O$6:Q$22,2,FALSE),"")</f>
        <v/>
      </c>
      <c r="I1016" s="137" t="str">
        <f>IFERROR(+VLOOKUP($G1016,'šifarnik Pg-Pa'!$O$6:$Q$22,3,FALSE),"")</f>
        <v/>
      </c>
      <c r="J1016" s="252"/>
      <c r="K1016" s="79" t="str">
        <f>IFERROR(+VLOOKUP(J1016,'šifarnik Pg-Pa'!O$28:P$150,2,FALSE),"")</f>
        <v/>
      </c>
      <c r="L1016" s="256"/>
      <c r="M1016" s="257"/>
      <c r="N1016" s="284"/>
      <c r="O1016" s="297"/>
      <c r="P1016" s="255"/>
      <c r="Q1016" s="255"/>
    </row>
    <row r="1017" spans="1:17">
      <c r="A1017">
        <f t="shared" si="32"/>
        <v>0</v>
      </c>
      <c r="B1017" s="250"/>
      <c r="C1017" s="269"/>
      <c r="D1017" s="250"/>
      <c r="E1017" s="269"/>
      <c r="F1017" s="252"/>
      <c r="G1017" s="252"/>
      <c r="H1017" s="142" t="str">
        <f>IFERROR(+VLOOKUP(G1017,'šifarnik Pg-Pa'!O$6:Q$22,2,FALSE),"")</f>
        <v/>
      </c>
      <c r="I1017" s="137" t="str">
        <f>IFERROR(+VLOOKUP($G1017,'šifarnik Pg-Pa'!$O$6:$Q$22,3,FALSE),"")</f>
        <v/>
      </c>
      <c r="J1017" s="252"/>
      <c r="K1017" s="79" t="str">
        <f>IFERROR(+VLOOKUP(J1017,'šifarnik Pg-Pa'!O$28:P$150,2,FALSE),"")</f>
        <v/>
      </c>
      <c r="L1017" s="256"/>
      <c r="M1017" s="257"/>
      <c r="N1017" s="284"/>
      <c r="O1017" s="297"/>
      <c r="P1017" s="255"/>
      <c r="Q1017" s="255"/>
    </row>
    <row r="1018" spans="1:17">
      <c r="A1018">
        <f t="shared" si="32"/>
        <v>0</v>
      </c>
      <c r="B1018" s="250"/>
      <c r="C1018" s="269"/>
      <c r="D1018" s="250"/>
      <c r="E1018" s="269"/>
      <c r="F1018" s="252"/>
      <c r="G1018" s="252"/>
      <c r="H1018" s="142" t="str">
        <f>IFERROR(+VLOOKUP(G1018,'šifarnik Pg-Pa'!O$6:Q$22,2,FALSE),"")</f>
        <v/>
      </c>
      <c r="I1018" s="137" t="str">
        <f>IFERROR(+VLOOKUP($G1018,'šifarnik Pg-Pa'!$O$6:$Q$22,3,FALSE),"")</f>
        <v/>
      </c>
      <c r="J1018" s="252"/>
      <c r="K1018" s="79" t="str">
        <f>IFERROR(+VLOOKUP(J1018,'šifarnik Pg-Pa'!O$28:P$150,2,FALSE),"")</f>
        <v/>
      </c>
      <c r="L1018" s="256"/>
      <c r="M1018" s="257"/>
      <c r="N1018" s="284"/>
      <c r="O1018" s="297"/>
      <c r="P1018" s="255"/>
      <c r="Q1018" s="255"/>
    </row>
    <row r="1019" spans="1:17">
      <c r="A1019">
        <f t="shared" si="32"/>
        <v>0</v>
      </c>
      <c r="B1019" s="250"/>
      <c r="C1019" s="269"/>
      <c r="D1019" s="250"/>
      <c r="E1019" s="269"/>
      <c r="F1019" s="252"/>
      <c r="G1019" s="252"/>
      <c r="H1019" s="142" t="str">
        <f>IFERROR(+VLOOKUP(G1019,'šifarnik Pg-Pa'!O$6:Q$22,2,FALSE),"")</f>
        <v/>
      </c>
      <c r="I1019" s="137" t="str">
        <f>IFERROR(+VLOOKUP($G1019,'šifarnik Pg-Pa'!$O$6:$Q$22,3,FALSE),"")</f>
        <v/>
      </c>
      <c r="J1019" s="252"/>
      <c r="K1019" s="79" t="str">
        <f>IFERROR(+VLOOKUP(J1019,'šifarnik Pg-Pa'!O$28:P$150,2,FALSE),"")</f>
        <v/>
      </c>
      <c r="L1019" s="256"/>
      <c r="M1019" s="257"/>
      <c r="N1019" s="284"/>
      <c r="O1019" s="297"/>
      <c r="P1019" s="255"/>
      <c r="Q1019" s="255"/>
    </row>
    <row r="1020" spans="1:17">
      <c r="A1020">
        <f t="shared" si="32"/>
        <v>0</v>
      </c>
      <c r="B1020" s="250"/>
      <c r="C1020" s="269"/>
      <c r="D1020" s="250"/>
      <c r="E1020" s="269"/>
      <c r="F1020" s="252"/>
      <c r="G1020" s="252"/>
      <c r="H1020" s="142" t="str">
        <f>IFERROR(+VLOOKUP(G1020,'šifarnik Pg-Pa'!O$6:Q$22,2,FALSE),"")</f>
        <v/>
      </c>
      <c r="I1020" s="137" t="str">
        <f>IFERROR(+VLOOKUP($G1020,'šifarnik Pg-Pa'!$O$6:$Q$22,3,FALSE),"")</f>
        <v/>
      </c>
      <c r="J1020" s="252"/>
      <c r="K1020" s="79" t="str">
        <f>IFERROR(+VLOOKUP(J1020,'šifarnik Pg-Pa'!O$28:P$150,2,FALSE),"")</f>
        <v/>
      </c>
      <c r="L1020" s="256"/>
      <c r="M1020" s="257"/>
      <c r="N1020" s="284"/>
      <c r="O1020" s="297"/>
      <c r="P1020" s="255"/>
      <c r="Q1020" s="255"/>
    </row>
    <row r="1021" spans="1:17">
      <c r="A1021">
        <f t="shared" si="32"/>
        <v>0</v>
      </c>
      <c r="B1021" s="250"/>
      <c r="C1021" s="269"/>
      <c r="D1021" s="250"/>
      <c r="E1021" s="269"/>
      <c r="F1021" s="252"/>
      <c r="G1021" s="252"/>
      <c r="H1021" s="142" t="str">
        <f>IFERROR(+VLOOKUP(G1021,'šifarnik Pg-Pa'!O$6:Q$22,2,FALSE),"")</f>
        <v/>
      </c>
      <c r="I1021" s="137" t="str">
        <f>IFERROR(+VLOOKUP($G1021,'šifarnik Pg-Pa'!$O$6:$Q$22,3,FALSE),"")</f>
        <v/>
      </c>
      <c r="J1021" s="252"/>
      <c r="K1021" s="79" t="str">
        <f>IFERROR(+VLOOKUP(J1021,'šifarnik Pg-Pa'!O$28:P$150,2,FALSE),"")</f>
        <v/>
      </c>
      <c r="L1021" s="256"/>
      <c r="M1021" s="257"/>
      <c r="N1021" s="284"/>
      <c r="O1021" s="297"/>
      <c r="P1021" s="255"/>
      <c r="Q1021" s="255"/>
    </row>
    <row r="1022" spans="1:17">
      <c r="A1022">
        <f t="shared" si="32"/>
        <v>0</v>
      </c>
      <c r="B1022" s="250"/>
      <c r="C1022" s="269"/>
      <c r="D1022" s="250"/>
      <c r="E1022" s="269"/>
      <c r="F1022" s="252"/>
      <c r="G1022" s="252"/>
      <c r="H1022" s="142" t="str">
        <f>IFERROR(+VLOOKUP(G1022,'šifarnik Pg-Pa'!O$6:Q$22,2,FALSE),"")</f>
        <v/>
      </c>
      <c r="I1022" s="137" t="str">
        <f>IFERROR(+VLOOKUP($G1022,'šifarnik Pg-Pa'!$O$6:$Q$22,3,FALSE),"")</f>
        <v/>
      </c>
      <c r="J1022" s="252"/>
      <c r="K1022" s="79" t="str">
        <f>IFERROR(+VLOOKUP(J1022,'šifarnik Pg-Pa'!O$28:P$150,2,FALSE),"")</f>
        <v/>
      </c>
      <c r="L1022" s="256"/>
      <c r="M1022" s="257"/>
      <c r="N1022" s="284"/>
      <c r="O1022" s="297"/>
      <c r="P1022" s="255"/>
      <c r="Q1022" s="255"/>
    </row>
    <row r="1023" spans="1:17">
      <c r="A1023">
        <f t="shared" si="32"/>
        <v>0</v>
      </c>
      <c r="B1023" s="250"/>
      <c r="C1023" s="269"/>
      <c r="D1023" s="250"/>
      <c r="E1023" s="269"/>
      <c r="F1023" s="252"/>
      <c r="G1023" s="252"/>
      <c r="H1023" s="142" t="str">
        <f>IFERROR(+VLOOKUP(G1023,'šifarnik Pg-Pa'!O$6:Q$22,2,FALSE),"")</f>
        <v/>
      </c>
      <c r="I1023" s="137" t="str">
        <f>IFERROR(+VLOOKUP($G1023,'šifarnik Pg-Pa'!$O$6:$Q$22,3,FALSE),"")</f>
        <v/>
      </c>
      <c r="J1023" s="252"/>
      <c r="K1023" s="79" t="str">
        <f>IFERROR(+VLOOKUP(J1023,'šifarnik Pg-Pa'!O$28:P$150,2,FALSE),"")</f>
        <v/>
      </c>
      <c r="L1023" s="256"/>
      <c r="M1023" s="257"/>
      <c r="N1023" s="284"/>
      <c r="O1023" s="297"/>
      <c r="P1023" s="255"/>
      <c r="Q1023" s="255"/>
    </row>
    <row r="1024" spans="1:17">
      <c r="A1024">
        <f t="shared" si="32"/>
        <v>0</v>
      </c>
      <c r="B1024" s="250"/>
      <c r="C1024" s="269"/>
      <c r="D1024" s="250"/>
      <c r="E1024" s="269"/>
      <c r="F1024" s="252"/>
      <c r="G1024" s="252"/>
      <c r="H1024" s="142" t="str">
        <f>IFERROR(+VLOOKUP(G1024,'šifarnik Pg-Pa'!O$6:Q$22,2,FALSE),"")</f>
        <v/>
      </c>
      <c r="I1024" s="137" t="str">
        <f>IFERROR(+VLOOKUP($G1024,'šifarnik Pg-Pa'!$O$6:$Q$22,3,FALSE),"")</f>
        <v/>
      </c>
      <c r="J1024" s="252"/>
      <c r="K1024" s="79" t="str">
        <f>IFERROR(+VLOOKUP(J1024,'šifarnik Pg-Pa'!O$28:P$150,2,FALSE),"")</f>
        <v/>
      </c>
      <c r="L1024" s="256"/>
      <c r="M1024" s="257"/>
      <c r="N1024" s="284"/>
      <c r="O1024" s="297"/>
      <c r="P1024" s="255"/>
      <c r="Q1024" s="255"/>
    </row>
    <row r="1025" spans="1:17">
      <c r="A1025">
        <f t="shared" si="32"/>
        <v>0</v>
      </c>
      <c r="B1025" s="250"/>
      <c r="C1025" s="269"/>
      <c r="D1025" s="250"/>
      <c r="E1025" s="269"/>
      <c r="F1025" s="252"/>
      <c r="G1025" s="252"/>
      <c r="H1025" s="142" t="str">
        <f>IFERROR(+VLOOKUP(G1025,'šifarnik Pg-Pa'!O$6:Q$22,2,FALSE),"")</f>
        <v/>
      </c>
      <c r="I1025" s="137" t="str">
        <f>IFERROR(+VLOOKUP($G1025,'šifarnik Pg-Pa'!$O$6:$Q$22,3,FALSE),"")</f>
        <v/>
      </c>
      <c r="J1025" s="252"/>
      <c r="K1025" s="79" t="str">
        <f>IFERROR(+VLOOKUP(J1025,'šifarnik Pg-Pa'!O$28:P$150,2,FALSE),"")</f>
        <v/>
      </c>
      <c r="L1025" s="256"/>
      <c r="M1025" s="257"/>
      <c r="N1025" s="284"/>
      <c r="O1025" s="297"/>
      <c r="P1025" s="255"/>
      <c r="Q1025" s="255"/>
    </row>
    <row r="1026" spans="1:17">
      <c r="A1026">
        <f t="shared" si="32"/>
        <v>0</v>
      </c>
      <c r="B1026" s="250"/>
      <c r="C1026" s="269"/>
      <c r="D1026" s="250"/>
      <c r="E1026" s="269"/>
      <c r="F1026" s="252"/>
      <c r="G1026" s="252"/>
      <c r="H1026" s="142" t="str">
        <f>IFERROR(+VLOOKUP(G1026,'šifarnik Pg-Pa'!O$6:Q$22,2,FALSE),"")</f>
        <v/>
      </c>
      <c r="I1026" s="137" t="str">
        <f>IFERROR(+VLOOKUP($G1026,'šifarnik Pg-Pa'!$O$6:$Q$22,3,FALSE),"")</f>
        <v/>
      </c>
      <c r="J1026" s="252"/>
      <c r="K1026" s="79" t="str">
        <f>IFERROR(+VLOOKUP(J1026,'šifarnik Pg-Pa'!O$28:P$150,2,FALSE),"")</f>
        <v/>
      </c>
      <c r="L1026" s="256"/>
      <c r="M1026" s="257"/>
      <c r="N1026" s="284"/>
      <c r="O1026" s="297"/>
      <c r="P1026" s="255"/>
      <c r="Q1026" s="255"/>
    </row>
    <row r="1027" spans="1:17">
      <c r="A1027">
        <f t="shared" si="32"/>
        <v>0</v>
      </c>
      <c r="B1027" s="250"/>
      <c r="C1027" s="269"/>
      <c r="D1027" s="250"/>
      <c r="E1027" s="269"/>
      <c r="F1027" s="252"/>
      <c r="G1027" s="252"/>
      <c r="H1027" s="142" t="str">
        <f>IFERROR(+VLOOKUP(G1027,'šifarnik Pg-Pa'!O$6:Q$22,2,FALSE),"")</f>
        <v/>
      </c>
      <c r="I1027" s="137" t="str">
        <f>IFERROR(+VLOOKUP($G1027,'šifarnik Pg-Pa'!$O$6:$Q$22,3,FALSE),"")</f>
        <v/>
      </c>
      <c r="J1027" s="252"/>
      <c r="K1027" s="79" t="str">
        <f>IFERROR(+VLOOKUP(J1027,'šifarnik Pg-Pa'!O$28:P$150,2,FALSE),"")</f>
        <v/>
      </c>
      <c r="L1027" s="256"/>
      <c r="M1027" s="257"/>
      <c r="N1027" s="284"/>
      <c r="O1027" s="297"/>
      <c r="P1027" s="255"/>
      <c r="Q1027" s="255"/>
    </row>
    <row r="1028" spans="1:17">
      <c r="A1028">
        <f t="shared" si="32"/>
        <v>0</v>
      </c>
      <c r="B1028" s="250"/>
      <c r="C1028" s="269"/>
      <c r="D1028" s="250"/>
      <c r="E1028" s="269"/>
      <c r="F1028" s="252"/>
      <c r="G1028" s="252"/>
      <c r="H1028" s="142" t="str">
        <f>IFERROR(+VLOOKUP(G1028,'šifarnik Pg-Pa'!O$6:Q$22,2,FALSE),"")</f>
        <v/>
      </c>
      <c r="I1028" s="137" t="str">
        <f>IFERROR(+VLOOKUP($G1028,'šifarnik Pg-Pa'!$O$6:$Q$22,3,FALSE),"")</f>
        <v/>
      </c>
      <c r="J1028" s="252"/>
      <c r="K1028" s="79" t="str">
        <f>IFERROR(+VLOOKUP(J1028,'šifarnik Pg-Pa'!O$28:P$150,2,FALSE),"")</f>
        <v/>
      </c>
      <c r="L1028" s="256"/>
      <c r="M1028" s="257"/>
      <c r="N1028" s="284"/>
      <c r="O1028" s="297"/>
      <c r="P1028" s="255"/>
      <c r="Q1028" s="255"/>
    </row>
    <row r="1029" spans="1:17">
      <c r="A1029">
        <f t="shared" si="32"/>
        <v>0</v>
      </c>
      <c r="B1029" s="250"/>
      <c r="C1029" s="269"/>
      <c r="D1029" s="250"/>
      <c r="E1029" s="269"/>
      <c r="F1029" s="252"/>
      <c r="G1029" s="252"/>
      <c r="H1029" s="142" t="str">
        <f>IFERROR(+VLOOKUP(G1029,'šifarnik Pg-Pa'!O$6:Q$22,2,FALSE),"")</f>
        <v/>
      </c>
      <c r="I1029" s="137" t="str">
        <f>IFERROR(+VLOOKUP($G1029,'šifarnik Pg-Pa'!$O$6:$Q$22,3,FALSE),"")</f>
        <v/>
      </c>
      <c r="J1029" s="252"/>
      <c r="K1029" s="79" t="str">
        <f>IFERROR(+VLOOKUP(J1029,'šifarnik Pg-Pa'!O$28:P$150,2,FALSE),"")</f>
        <v/>
      </c>
      <c r="L1029" s="256"/>
      <c r="M1029" s="257"/>
      <c r="N1029" s="284"/>
      <c r="O1029" s="297"/>
      <c r="P1029" s="255"/>
      <c r="Q1029" s="255"/>
    </row>
    <row r="1030" spans="1:17">
      <c r="A1030">
        <f t="shared" si="32"/>
        <v>0</v>
      </c>
      <c r="B1030" s="250"/>
      <c r="C1030" s="269"/>
      <c r="D1030" s="250"/>
      <c r="E1030" s="269"/>
      <c r="F1030" s="252"/>
      <c r="G1030" s="252"/>
      <c r="H1030" s="142" t="str">
        <f>IFERROR(+VLOOKUP(G1030,'šifarnik Pg-Pa'!O$6:Q$22,2,FALSE),"")</f>
        <v/>
      </c>
      <c r="I1030" s="137" t="str">
        <f>IFERROR(+VLOOKUP($G1030,'šifarnik Pg-Pa'!$O$6:$Q$22,3,FALSE),"")</f>
        <v/>
      </c>
      <c r="J1030" s="252"/>
      <c r="K1030" s="79" t="str">
        <f>IFERROR(+VLOOKUP(J1030,'šifarnik Pg-Pa'!O$28:P$150,2,FALSE),"")</f>
        <v/>
      </c>
      <c r="L1030" s="256"/>
      <c r="M1030" s="257"/>
      <c r="N1030" s="284"/>
      <c r="O1030" s="297"/>
      <c r="P1030" s="255"/>
      <c r="Q1030" s="255"/>
    </row>
    <row r="1031" spans="1:17">
      <c r="A1031">
        <f t="shared" si="32"/>
        <v>0</v>
      </c>
      <c r="B1031" s="250"/>
      <c r="C1031" s="269"/>
      <c r="D1031" s="250"/>
      <c r="E1031" s="269"/>
      <c r="F1031" s="252"/>
      <c r="G1031" s="252"/>
      <c r="H1031" s="142" t="str">
        <f>IFERROR(+VLOOKUP(G1031,'šifarnik Pg-Pa'!O$6:Q$22,2,FALSE),"")</f>
        <v/>
      </c>
      <c r="I1031" s="137" t="str">
        <f>IFERROR(+VLOOKUP($G1031,'šifarnik Pg-Pa'!$O$6:$Q$22,3,FALSE),"")</f>
        <v/>
      </c>
      <c r="J1031" s="252"/>
      <c r="K1031" s="79" t="str">
        <f>IFERROR(+VLOOKUP(J1031,'šifarnik Pg-Pa'!O$28:P$150,2,FALSE),"")</f>
        <v/>
      </c>
      <c r="L1031" s="256"/>
      <c r="M1031" s="257"/>
      <c r="N1031" s="284"/>
      <c r="O1031" s="297"/>
      <c r="P1031" s="255"/>
      <c r="Q1031" s="255"/>
    </row>
    <row r="1032" spans="1:17">
      <c r="A1032">
        <f t="shared" si="32"/>
        <v>0</v>
      </c>
      <c r="B1032" s="250"/>
      <c r="C1032" s="269"/>
      <c r="D1032" s="250"/>
      <c r="E1032" s="269"/>
      <c r="F1032" s="252"/>
      <c r="G1032" s="252"/>
      <c r="H1032" s="142" t="str">
        <f>IFERROR(+VLOOKUP(G1032,'šifarnik Pg-Pa'!O$6:Q$22,2,FALSE),"")</f>
        <v/>
      </c>
      <c r="I1032" s="137" t="str">
        <f>IFERROR(+VLOOKUP($G1032,'šifarnik Pg-Pa'!$O$6:$Q$22,3,FALSE),"")</f>
        <v/>
      </c>
      <c r="J1032" s="252"/>
      <c r="K1032" s="79" t="str">
        <f>IFERROR(+VLOOKUP(J1032,'šifarnik Pg-Pa'!O$28:P$150,2,FALSE),"")</f>
        <v/>
      </c>
      <c r="L1032" s="256"/>
      <c r="M1032" s="257"/>
      <c r="N1032" s="284"/>
      <c r="O1032" s="297"/>
      <c r="P1032" s="255"/>
      <c r="Q1032" s="255"/>
    </row>
    <row r="1033" spans="1:17">
      <c r="A1033">
        <f t="shared" si="32"/>
        <v>0</v>
      </c>
      <c r="B1033" s="250"/>
      <c r="C1033" s="269"/>
      <c r="D1033" s="250"/>
      <c r="E1033" s="269"/>
      <c r="F1033" s="252"/>
      <c r="G1033" s="252"/>
      <c r="H1033" s="142" t="str">
        <f>IFERROR(+VLOOKUP(G1033,'šifarnik Pg-Pa'!O$6:Q$22,2,FALSE),"")</f>
        <v/>
      </c>
      <c r="I1033" s="137" t="str">
        <f>IFERROR(+VLOOKUP($G1033,'šifarnik Pg-Pa'!$O$6:$Q$22,3,FALSE),"")</f>
        <v/>
      </c>
      <c r="J1033" s="252"/>
      <c r="K1033" s="79" t="str">
        <f>IFERROR(+VLOOKUP(J1033,'šifarnik Pg-Pa'!O$28:P$150,2,FALSE),"")</f>
        <v/>
      </c>
      <c r="L1033" s="256"/>
      <c r="M1033" s="257"/>
      <c r="N1033" s="284"/>
      <c r="O1033" s="297"/>
      <c r="P1033" s="255"/>
      <c r="Q1033" s="255"/>
    </row>
    <row r="1034" spans="1:17">
      <c r="A1034">
        <f t="shared" si="32"/>
        <v>0</v>
      </c>
      <c r="B1034" s="250"/>
      <c r="C1034" s="269"/>
      <c r="D1034" s="250"/>
      <c r="E1034" s="269"/>
      <c r="F1034" s="252"/>
      <c r="G1034" s="252"/>
      <c r="H1034" s="142" t="str">
        <f>IFERROR(+VLOOKUP(G1034,'šifarnik Pg-Pa'!O$6:Q$22,2,FALSE),"")</f>
        <v/>
      </c>
      <c r="I1034" s="137" t="str">
        <f>IFERROR(+VLOOKUP($G1034,'šifarnik Pg-Pa'!$O$6:$Q$22,3,FALSE),"")</f>
        <v/>
      </c>
      <c r="J1034" s="252"/>
      <c r="K1034" s="79" t="str">
        <f>IFERROR(+VLOOKUP(J1034,'šifarnik Pg-Pa'!O$28:P$150,2,FALSE),"")</f>
        <v/>
      </c>
      <c r="L1034" s="256"/>
      <c r="M1034" s="257"/>
      <c r="N1034" s="284"/>
      <c r="O1034" s="297"/>
      <c r="P1034" s="255"/>
      <c r="Q1034" s="255"/>
    </row>
    <row r="1035" spans="1:17">
      <c r="A1035">
        <f t="shared" si="32"/>
        <v>0</v>
      </c>
      <c r="B1035" s="250"/>
      <c r="C1035" s="269"/>
      <c r="D1035" s="250"/>
      <c r="E1035" s="269"/>
      <c r="F1035" s="252"/>
      <c r="G1035" s="252"/>
      <c r="H1035" s="142" t="str">
        <f>IFERROR(+VLOOKUP(G1035,'šifarnik Pg-Pa'!O$6:Q$22,2,FALSE),"")</f>
        <v/>
      </c>
      <c r="I1035" s="137" t="str">
        <f>IFERROR(+VLOOKUP($G1035,'šifarnik Pg-Pa'!$O$6:$Q$22,3,FALSE),"")</f>
        <v/>
      </c>
      <c r="J1035" s="252"/>
      <c r="K1035" s="79" t="str">
        <f>IFERROR(+VLOOKUP(J1035,'šifarnik Pg-Pa'!O$28:P$150,2,FALSE),"")</f>
        <v/>
      </c>
      <c r="L1035" s="256"/>
      <c r="M1035" s="257"/>
      <c r="N1035" s="284"/>
      <c r="O1035" s="297"/>
      <c r="P1035" s="255"/>
      <c r="Q1035" s="255"/>
    </row>
    <row r="1036" spans="1:17">
      <c r="A1036">
        <f t="shared" si="32"/>
        <v>0</v>
      </c>
      <c r="B1036" s="250"/>
      <c r="C1036" s="269"/>
      <c r="D1036" s="250"/>
      <c r="E1036" s="269"/>
      <c r="F1036" s="252"/>
      <c r="G1036" s="252"/>
      <c r="H1036" s="142" t="str">
        <f>IFERROR(+VLOOKUP(G1036,'šifarnik Pg-Pa'!O$6:Q$22,2,FALSE),"")</f>
        <v/>
      </c>
      <c r="I1036" s="137" t="str">
        <f>IFERROR(+VLOOKUP($G1036,'šifarnik Pg-Pa'!$O$6:$Q$22,3,FALSE),"")</f>
        <v/>
      </c>
      <c r="J1036" s="252"/>
      <c r="K1036" s="79" t="str">
        <f>IFERROR(+VLOOKUP(J1036,'šifarnik Pg-Pa'!O$28:P$150,2,FALSE),"")</f>
        <v/>
      </c>
      <c r="L1036" s="256"/>
      <c r="M1036" s="257"/>
      <c r="N1036" s="284"/>
      <c r="O1036" s="297"/>
      <c r="P1036" s="255"/>
      <c r="Q1036" s="255"/>
    </row>
    <row r="1037" spans="1:17">
      <c r="A1037">
        <f t="shared" si="32"/>
        <v>0</v>
      </c>
      <c r="B1037" s="250"/>
      <c r="C1037" s="269"/>
      <c r="D1037" s="250"/>
      <c r="E1037" s="269"/>
      <c r="F1037" s="252"/>
      <c r="G1037" s="252"/>
      <c r="H1037" s="142" t="str">
        <f>IFERROR(+VLOOKUP(G1037,'šifarnik Pg-Pa'!O$6:Q$22,2,FALSE),"")</f>
        <v/>
      </c>
      <c r="I1037" s="137" t="str">
        <f>IFERROR(+VLOOKUP($G1037,'šifarnik Pg-Pa'!$O$6:$Q$22,3,FALSE),"")</f>
        <v/>
      </c>
      <c r="J1037" s="252"/>
      <c r="K1037" s="79" t="str">
        <f>IFERROR(+VLOOKUP(J1037,'šifarnik Pg-Pa'!O$28:P$150,2,FALSE),"")</f>
        <v/>
      </c>
      <c r="L1037" s="256"/>
      <c r="M1037" s="257"/>
      <c r="N1037" s="284"/>
      <c r="O1037" s="297"/>
      <c r="P1037" s="255"/>
      <c r="Q1037" s="255"/>
    </row>
    <row r="1038" spans="1:17">
      <c r="A1038">
        <f t="shared" si="32"/>
        <v>0</v>
      </c>
      <c r="B1038" s="250"/>
      <c r="C1038" s="269"/>
      <c r="D1038" s="250"/>
      <c r="E1038" s="269"/>
      <c r="F1038" s="252"/>
      <c r="G1038" s="252"/>
      <c r="H1038" s="142" t="str">
        <f>IFERROR(+VLOOKUP(G1038,'šifarnik Pg-Pa'!O$6:Q$22,2,FALSE),"")</f>
        <v/>
      </c>
      <c r="I1038" s="137" t="str">
        <f>IFERROR(+VLOOKUP($G1038,'šifarnik Pg-Pa'!$O$6:$Q$22,3,FALSE),"")</f>
        <v/>
      </c>
      <c r="J1038" s="252"/>
      <c r="K1038" s="79" t="str">
        <f>IFERROR(+VLOOKUP(J1038,'šifarnik Pg-Pa'!O$28:P$150,2,FALSE),"")</f>
        <v/>
      </c>
      <c r="L1038" s="256"/>
      <c r="M1038" s="257"/>
      <c r="N1038" s="284"/>
      <c r="O1038" s="297"/>
      <c r="P1038" s="255"/>
      <c r="Q1038" s="255"/>
    </row>
    <row r="1039" spans="1:17">
      <c r="A1039">
        <f t="shared" si="32"/>
        <v>0</v>
      </c>
      <c r="B1039" s="250"/>
      <c r="C1039" s="269"/>
      <c r="D1039" s="250"/>
      <c r="E1039" s="269"/>
      <c r="F1039" s="252"/>
      <c r="G1039" s="252"/>
      <c r="H1039" s="142" t="str">
        <f>IFERROR(+VLOOKUP(G1039,'šifarnik Pg-Pa'!O$6:Q$22,2,FALSE),"")</f>
        <v/>
      </c>
      <c r="I1039" s="137" t="str">
        <f>IFERROR(+VLOOKUP($G1039,'šifarnik Pg-Pa'!$O$6:$Q$22,3,FALSE),"")</f>
        <v/>
      </c>
      <c r="J1039" s="252"/>
      <c r="K1039" s="79" t="str">
        <f>IFERROR(+VLOOKUP(J1039,'šifarnik Pg-Pa'!O$28:P$150,2,FALSE),"")</f>
        <v/>
      </c>
      <c r="L1039" s="256"/>
      <c r="M1039" s="257"/>
      <c r="N1039" s="284"/>
      <c r="O1039" s="297"/>
      <c r="P1039" s="255"/>
      <c r="Q1039" s="255"/>
    </row>
    <row r="1040" spans="1:17">
      <c r="A1040">
        <f t="shared" si="32"/>
        <v>0</v>
      </c>
      <c r="B1040" s="250"/>
      <c r="C1040" s="269"/>
      <c r="D1040" s="250"/>
      <c r="E1040" s="269"/>
      <c r="F1040" s="252"/>
      <c r="G1040" s="252"/>
      <c r="H1040" s="142" t="str">
        <f>IFERROR(+VLOOKUP(G1040,'šifarnik Pg-Pa'!O$6:Q$22,2,FALSE),"")</f>
        <v/>
      </c>
      <c r="I1040" s="137" t="str">
        <f>IFERROR(+VLOOKUP($G1040,'šifarnik Pg-Pa'!$O$6:$Q$22,3,FALSE),"")</f>
        <v/>
      </c>
      <c r="J1040" s="252"/>
      <c r="K1040" s="79" t="str">
        <f>IFERROR(+VLOOKUP(J1040,'šifarnik Pg-Pa'!O$28:P$150,2,FALSE),"")</f>
        <v/>
      </c>
      <c r="L1040" s="256"/>
      <c r="M1040" s="257"/>
      <c r="N1040" s="284"/>
      <c r="O1040" s="297"/>
      <c r="P1040" s="255"/>
      <c r="Q1040" s="255"/>
    </row>
    <row r="1041" spans="1:17">
      <c r="A1041">
        <f t="shared" si="32"/>
        <v>0</v>
      </c>
      <c r="B1041" s="250"/>
      <c r="C1041" s="269"/>
      <c r="D1041" s="250"/>
      <c r="E1041" s="269"/>
      <c r="F1041" s="252"/>
      <c r="G1041" s="252"/>
      <c r="H1041" s="142" t="str">
        <f>IFERROR(+VLOOKUP(G1041,'šifarnik Pg-Pa'!O$6:Q$22,2,FALSE),"")</f>
        <v/>
      </c>
      <c r="I1041" s="137" t="str">
        <f>IFERROR(+VLOOKUP($G1041,'šifarnik Pg-Pa'!$O$6:$Q$22,3,FALSE),"")</f>
        <v/>
      </c>
      <c r="J1041" s="252"/>
      <c r="K1041" s="79" t="str">
        <f>IFERROR(+VLOOKUP(J1041,'šifarnik Pg-Pa'!O$28:P$150,2,FALSE),"")</f>
        <v/>
      </c>
      <c r="L1041" s="256"/>
      <c r="M1041" s="257"/>
      <c r="N1041" s="284"/>
      <c r="O1041" s="297"/>
      <c r="P1041" s="255"/>
      <c r="Q1041" s="255"/>
    </row>
    <row r="1042" spans="1:17">
      <c r="A1042">
        <f t="shared" si="32"/>
        <v>0</v>
      </c>
      <c r="B1042" s="250"/>
      <c r="C1042" s="269"/>
      <c r="D1042" s="250"/>
      <c r="E1042" s="269"/>
      <c r="F1042" s="252"/>
      <c r="G1042" s="252"/>
      <c r="H1042" s="142" t="str">
        <f>IFERROR(+VLOOKUP(G1042,'šifarnik Pg-Pa'!O$6:Q$22,2,FALSE),"")</f>
        <v/>
      </c>
      <c r="I1042" s="137" t="str">
        <f>IFERROR(+VLOOKUP($G1042,'šifarnik Pg-Pa'!$O$6:$Q$22,3,FALSE),"")</f>
        <v/>
      </c>
      <c r="J1042" s="252"/>
      <c r="K1042" s="79" t="str">
        <f>IFERROR(+VLOOKUP(J1042,'šifarnik Pg-Pa'!O$28:P$150,2,FALSE),"")</f>
        <v/>
      </c>
      <c r="L1042" s="256"/>
      <c r="M1042" s="257"/>
      <c r="N1042" s="284"/>
      <c r="O1042" s="297"/>
      <c r="P1042" s="255"/>
      <c r="Q1042" s="255"/>
    </row>
    <row r="1043" spans="1:17">
      <c r="A1043">
        <f t="shared" si="32"/>
        <v>0</v>
      </c>
      <c r="B1043" s="250"/>
      <c r="C1043" s="269"/>
      <c r="D1043" s="250"/>
      <c r="E1043" s="269"/>
      <c r="F1043" s="252"/>
      <c r="G1043" s="252"/>
      <c r="H1043" s="142" t="str">
        <f>IFERROR(+VLOOKUP(G1043,'šifarnik Pg-Pa'!O$6:Q$22,2,FALSE),"")</f>
        <v/>
      </c>
      <c r="I1043" s="137" t="str">
        <f>IFERROR(+VLOOKUP($G1043,'šifarnik Pg-Pa'!$O$6:$Q$22,3,FALSE),"")</f>
        <v/>
      </c>
      <c r="J1043" s="252"/>
      <c r="K1043" s="79" t="str">
        <f>IFERROR(+VLOOKUP(J1043,'šifarnik Pg-Pa'!O$28:P$150,2,FALSE),"")</f>
        <v/>
      </c>
      <c r="L1043" s="256"/>
      <c r="M1043" s="257"/>
      <c r="N1043" s="284"/>
      <c r="O1043" s="297"/>
      <c r="P1043" s="255"/>
      <c r="Q1043" s="255"/>
    </row>
    <row r="1044" spans="1:17">
      <c r="A1044">
        <f t="shared" si="32"/>
        <v>0</v>
      </c>
      <c r="B1044" s="250"/>
      <c r="C1044" s="269"/>
      <c r="D1044" s="250"/>
      <c r="E1044" s="269"/>
      <c r="F1044" s="252"/>
      <c r="G1044" s="252"/>
      <c r="H1044" s="142" t="str">
        <f>IFERROR(+VLOOKUP(G1044,'šifarnik Pg-Pa'!O$6:Q$22,2,FALSE),"")</f>
        <v/>
      </c>
      <c r="I1044" s="137" t="str">
        <f>IFERROR(+VLOOKUP($G1044,'šifarnik Pg-Pa'!$O$6:$Q$22,3,FALSE),"")</f>
        <v/>
      </c>
      <c r="J1044" s="252"/>
      <c r="K1044" s="79" t="str">
        <f>IFERROR(+VLOOKUP(J1044,'šifarnik Pg-Pa'!O$28:P$150,2,FALSE),"")</f>
        <v/>
      </c>
      <c r="L1044" s="256"/>
      <c r="M1044" s="257"/>
      <c r="N1044" s="284"/>
      <c r="O1044" s="297"/>
      <c r="P1044" s="255"/>
      <c r="Q1044" s="255"/>
    </row>
    <row r="1045" spans="1:17">
      <c r="A1045">
        <f t="shared" si="32"/>
        <v>0</v>
      </c>
      <c r="B1045" s="250"/>
      <c r="C1045" s="269"/>
      <c r="D1045" s="250"/>
      <c r="E1045" s="269"/>
      <c r="F1045" s="252"/>
      <c r="G1045" s="252"/>
      <c r="H1045" s="142" t="str">
        <f>IFERROR(+VLOOKUP(G1045,'šifarnik Pg-Pa'!O$6:Q$22,2,FALSE),"")</f>
        <v/>
      </c>
      <c r="I1045" s="137" t="str">
        <f>IFERROR(+VLOOKUP($G1045,'šifarnik Pg-Pa'!$O$6:$Q$22,3,FALSE),"")</f>
        <v/>
      </c>
      <c r="J1045" s="252"/>
      <c r="K1045" s="79" t="str">
        <f>IFERROR(+VLOOKUP(J1045,'šifarnik Pg-Pa'!O$28:P$150,2,FALSE),"")</f>
        <v/>
      </c>
      <c r="L1045" s="256"/>
      <c r="M1045" s="257"/>
      <c r="N1045" s="284"/>
      <c r="O1045" s="297"/>
      <c r="P1045" s="255"/>
      <c r="Q1045" s="255"/>
    </row>
    <row r="1046" spans="1:17">
      <c r="A1046">
        <f t="shared" si="32"/>
        <v>0</v>
      </c>
      <c r="B1046" s="250"/>
      <c r="C1046" s="269"/>
      <c r="D1046" s="250"/>
      <c r="E1046" s="269"/>
      <c r="F1046" s="252"/>
      <c r="G1046" s="252"/>
      <c r="H1046" s="142" t="str">
        <f>IFERROR(+VLOOKUP(G1046,'šifarnik Pg-Pa'!O$6:Q$22,2,FALSE),"")</f>
        <v/>
      </c>
      <c r="I1046" s="137" t="str">
        <f>IFERROR(+VLOOKUP($G1046,'šifarnik Pg-Pa'!$O$6:$Q$22,3,FALSE),"")</f>
        <v/>
      </c>
      <c r="J1046" s="252"/>
      <c r="K1046" s="79" t="str">
        <f>IFERROR(+VLOOKUP(J1046,'šifarnik Pg-Pa'!O$28:P$150,2,FALSE),"")</f>
        <v/>
      </c>
      <c r="L1046" s="256"/>
      <c r="M1046" s="257"/>
      <c r="N1046" s="284"/>
      <c r="O1046" s="297"/>
      <c r="P1046" s="255"/>
      <c r="Q1046" s="255"/>
    </row>
    <row r="1047" spans="1:17">
      <c r="A1047">
        <f t="shared" si="32"/>
        <v>0</v>
      </c>
      <c r="B1047" s="250"/>
      <c r="C1047" s="269"/>
      <c r="D1047" s="250"/>
      <c r="E1047" s="269"/>
      <c r="F1047" s="252"/>
      <c r="G1047" s="252"/>
      <c r="H1047" s="142" t="str">
        <f>IFERROR(+VLOOKUP(G1047,'šifarnik Pg-Pa'!O$6:Q$22,2,FALSE),"")</f>
        <v/>
      </c>
      <c r="I1047" s="137" t="str">
        <f>IFERROR(+VLOOKUP($G1047,'šifarnik Pg-Pa'!$O$6:$Q$22,3,FALSE),"")</f>
        <v/>
      </c>
      <c r="J1047" s="252"/>
      <c r="K1047" s="79" t="str">
        <f>IFERROR(+VLOOKUP(J1047,'šifarnik Pg-Pa'!O$28:P$150,2,FALSE),"")</f>
        <v/>
      </c>
      <c r="L1047" s="256"/>
      <c r="M1047" s="257"/>
      <c r="N1047" s="284"/>
      <c r="O1047" s="297"/>
      <c r="P1047" s="255"/>
      <c r="Q1047" s="255"/>
    </row>
    <row r="1048" spans="1:17">
      <c r="A1048">
        <f t="shared" si="32"/>
        <v>0</v>
      </c>
      <c r="B1048" s="250"/>
      <c r="C1048" s="269"/>
      <c r="D1048" s="250"/>
      <c r="E1048" s="269"/>
      <c r="F1048" s="252"/>
      <c r="G1048" s="252"/>
      <c r="H1048" s="142" t="str">
        <f>IFERROR(+VLOOKUP(G1048,'šifarnik Pg-Pa'!O$6:Q$22,2,FALSE),"")</f>
        <v/>
      </c>
      <c r="I1048" s="137" t="str">
        <f>IFERROR(+VLOOKUP($G1048,'šifarnik Pg-Pa'!$O$6:$Q$22,3,FALSE),"")</f>
        <v/>
      </c>
      <c r="J1048" s="252"/>
      <c r="K1048" s="79" t="str">
        <f>IFERROR(+VLOOKUP(J1048,'šifarnik Pg-Pa'!O$28:P$150,2,FALSE),"")</f>
        <v/>
      </c>
      <c r="L1048" s="256"/>
      <c r="M1048" s="257"/>
      <c r="N1048" s="284"/>
      <c r="O1048" s="297"/>
      <c r="P1048" s="255"/>
      <c r="Q1048" s="255"/>
    </row>
    <row r="1049" spans="1:17">
      <c r="A1049">
        <f t="shared" si="32"/>
        <v>0</v>
      </c>
      <c r="B1049" s="250"/>
      <c r="C1049" s="269"/>
      <c r="D1049" s="250"/>
      <c r="E1049" s="269"/>
      <c r="F1049" s="252"/>
      <c r="G1049" s="252"/>
      <c r="H1049" s="142" t="str">
        <f>IFERROR(+VLOOKUP(G1049,'šifarnik Pg-Pa'!O$6:Q$22,2,FALSE),"")</f>
        <v/>
      </c>
      <c r="I1049" s="137" t="str">
        <f>IFERROR(+VLOOKUP($G1049,'šifarnik Pg-Pa'!$O$6:$Q$22,3,FALSE),"")</f>
        <v/>
      </c>
      <c r="J1049" s="252"/>
      <c r="K1049" s="79" t="str">
        <f>IFERROR(+VLOOKUP(J1049,'šifarnik Pg-Pa'!O$28:P$150,2,FALSE),"")</f>
        <v/>
      </c>
      <c r="L1049" s="256"/>
      <c r="M1049" s="257"/>
      <c r="N1049" s="284"/>
      <c r="O1049" s="297"/>
      <c r="P1049" s="255"/>
      <c r="Q1049" s="255"/>
    </row>
    <row r="1050" spans="1:17">
      <c r="A1050">
        <f t="shared" si="32"/>
        <v>0</v>
      </c>
      <c r="B1050" s="250"/>
      <c r="C1050" s="269"/>
      <c r="D1050" s="250"/>
      <c r="E1050" s="269"/>
      <c r="F1050" s="252"/>
      <c r="G1050" s="252"/>
      <c r="H1050" s="142" t="str">
        <f>IFERROR(+VLOOKUP(G1050,'šifarnik Pg-Pa'!O$6:Q$22,2,FALSE),"")</f>
        <v/>
      </c>
      <c r="I1050" s="137" t="str">
        <f>IFERROR(+VLOOKUP($G1050,'šifarnik Pg-Pa'!$O$6:$Q$22,3,FALSE),"")</f>
        <v/>
      </c>
      <c r="J1050" s="252"/>
      <c r="K1050" s="79" t="str">
        <f>IFERROR(+VLOOKUP(J1050,'šifarnik Pg-Pa'!O$28:P$150,2,FALSE),"")</f>
        <v/>
      </c>
      <c r="L1050" s="256"/>
      <c r="M1050" s="257"/>
      <c r="N1050" s="284"/>
      <c r="O1050" s="297"/>
      <c r="P1050" s="255"/>
      <c r="Q1050" s="255"/>
    </row>
    <row r="1051" spans="1:17">
      <c r="A1051">
        <f t="shared" si="32"/>
        <v>0</v>
      </c>
      <c r="B1051" s="250"/>
      <c r="C1051" s="269"/>
      <c r="D1051" s="250"/>
      <c r="E1051" s="269"/>
      <c r="F1051" s="252"/>
      <c r="G1051" s="252"/>
      <c r="H1051" s="142" t="str">
        <f>IFERROR(+VLOOKUP(G1051,'šifarnik Pg-Pa'!O$6:Q$22,2,FALSE),"")</f>
        <v/>
      </c>
      <c r="I1051" s="137" t="str">
        <f>IFERROR(+VLOOKUP($G1051,'šifarnik Pg-Pa'!$O$6:$Q$22,3,FALSE),"")</f>
        <v/>
      </c>
      <c r="J1051" s="252"/>
      <c r="K1051" s="79" t="str">
        <f>IFERROR(+VLOOKUP(J1051,'šifarnik Pg-Pa'!O$28:P$150,2,FALSE),"")</f>
        <v/>
      </c>
      <c r="L1051" s="256"/>
      <c r="M1051" s="257"/>
      <c r="N1051" s="284"/>
      <c r="O1051" s="297"/>
      <c r="P1051" s="255"/>
      <c r="Q1051" s="255"/>
    </row>
    <row r="1052" spans="1:17">
      <c r="A1052">
        <f t="shared" si="32"/>
        <v>0</v>
      </c>
      <c r="B1052" s="250"/>
      <c r="C1052" s="269"/>
      <c r="D1052" s="250"/>
      <c r="E1052" s="269"/>
      <c r="F1052" s="252"/>
      <c r="G1052" s="252"/>
      <c r="H1052" s="142" t="str">
        <f>IFERROR(+VLOOKUP(G1052,'šifarnik Pg-Pa'!O$6:Q$22,2,FALSE),"")</f>
        <v/>
      </c>
      <c r="I1052" s="137" t="str">
        <f>IFERROR(+VLOOKUP($G1052,'šifarnik Pg-Pa'!$O$6:$Q$22,3,FALSE),"")</f>
        <v/>
      </c>
      <c r="J1052" s="252"/>
      <c r="K1052" s="79" t="str">
        <f>IFERROR(+VLOOKUP(J1052,'šifarnik Pg-Pa'!O$28:P$150,2,FALSE),"")</f>
        <v/>
      </c>
      <c r="L1052" s="256"/>
      <c r="M1052" s="257"/>
      <c r="N1052" s="284"/>
      <c r="O1052" s="297"/>
      <c r="P1052" s="255"/>
      <c r="Q1052" s="255"/>
    </row>
    <row r="1053" spans="1:17">
      <c r="A1053">
        <f t="shared" si="32"/>
        <v>0</v>
      </c>
      <c r="B1053" s="250"/>
      <c r="C1053" s="269"/>
      <c r="D1053" s="250"/>
      <c r="E1053" s="269"/>
      <c r="F1053" s="252"/>
      <c r="G1053" s="252"/>
      <c r="H1053" s="142" t="str">
        <f>IFERROR(+VLOOKUP(G1053,'šifarnik Pg-Pa'!O$6:Q$22,2,FALSE),"")</f>
        <v/>
      </c>
      <c r="I1053" s="137" t="str">
        <f>IFERROR(+VLOOKUP($G1053,'šifarnik Pg-Pa'!$O$6:$Q$22,3,FALSE),"")</f>
        <v/>
      </c>
      <c r="J1053" s="252"/>
      <c r="K1053" s="79" t="str">
        <f>IFERROR(+VLOOKUP(J1053,'šifarnik Pg-Pa'!O$28:P$150,2,FALSE),"")</f>
        <v/>
      </c>
      <c r="L1053" s="256"/>
      <c r="M1053" s="257"/>
      <c r="N1053" s="284"/>
      <c r="O1053" s="297"/>
      <c r="P1053" s="255"/>
      <c r="Q1053" s="255"/>
    </row>
    <row r="1054" spans="1:17">
      <c r="A1054">
        <f t="shared" si="32"/>
        <v>0</v>
      </c>
      <c r="B1054" s="250"/>
      <c r="C1054" s="269"/>
      <c r="D1054" s="250"/>
      <c r="E1054" s="269"/>
      <c r="F1054" s="252"/>
      <c r="G1054" s="252"/>
      <c r="H1054" s="142" t="str">
        <f>IFERROR(+VLOOKUP(G1054,'šifarnik Pg-Pa'!O$6:Q$22,2,FALSE),"")</f>
        <v/>
      </c>
      <c r="I1054" s="137" t="str">
        <f>IFERROR(+VLOOKUP($G1054,'šifarnik Pg-Pa'!$O$6:$Q$22,3,FALSE),"")</f>
        <v/>
      </c>
      <c r="J1054" s="252"/>
      <c r="K1054" s="79" t="str">
        <f>IFERROR(+VLOOKUP(J1054,'šifarnik Pg-Pa'!O$28:P$150,2,FALSE),"")</f>
        <v/>
      </c>
      <c r="L1054" s="256"/>
      <c r="M1054" s="257"/>
      <c r="N1054" s="284"/>
      <c r="O1054" s="297"/>
      <c r="P1054" s="255"/>
      <c r="Q1054" s="255"/>
    </row>
    <row r="1055" spans="1:17">
      <c r="A1055">
        <f t="shared" si="32"/>
        <v>0</v>
      </c>
      <c r="B1055" s="250"/>
      <c r="C1055" s="269"/>
      <c r="D1055" s="250"/>
      <c r="E1055" s="269"/>
      <c r="F1055" s="252"/>
      <c r="G1055" s="252"/>
      <c r="H1055" s="142" t="str">
        <f>IFERROR(+VLOOKUP(G1055,'šifarnik Pg-Pa'!O$6:Q$22,2,FALSE),"")</f>
        <v/>
      </c>
      <c r="I1055" s="137" t="str">
        <f>IFERROR(+VLOOKUP($G1055,'šifarnik Pg-Pa'!$O$6:$Q$22,3,FALSE),"")</f>
        <v/>
      </c>
      <c r="J1055" s="252"/>
      <c r="K1055" s="79" t="str">
        <f>IFERROR(+VLOOKUP(J1055,'šifarnik Pg-Pa'!O$28:P$150,2,FALSE),"")</f>
        <v/>
      </c>
      <c r="L1055" s="256"/>
      <c r="M1055" s="257"/>
      <c r="N1055" s="284"/>
      <c r="O1055" s="297"/>
      <c r="P1055" s="255"/>
      <c r="Q1055" s="255"/>
    </row>
    <row r="1056" spans="1:17">
      <c r="A1056">
        <f t="shared" si="32"/>
        <v>0</v>
      </c>
      <c r="B1056" s="250"/>
      <c r="C1056" s="269"/>
      <c r="D1056" s="250"/>
      <c r="E1056" s="269"/>
      <c r="F1056" s="252"/>
      <c r="G1056" s="252"/>
      <c r="H1056" s="142" t="str">
        <f>IFERROR(+VLOOKUP(G1056,'šifarnik Pg-Pa'!O$6:Q$22,2,FALSE),"")</f>
        <v/>
      </c>
      <c r="I1056" s="137" t="str">
        <f>IFERROR(+VLOOKUP($G1056,'šifarnik Pg-Pa'!$O$6:$Q$22,3,FALSE),"")</f>
        <v/>
      </c>
      <c r="J1056" s="252"/>
      <c r="K1056" s="79" t="str">
        <f>IFERROR(+VLOOKUP(J1056,'šifarnik Pg-Pa'!O$28:P$150,2,FALSE),"")</f>
        <v/>
      </c>
      <c r="L1056" s="256"/>
      <c r="M1056" s="257"/>
      <c r="N1056" s="284"/>
      <c r="O1056" s="297"/>
      <c r="P1056" s="255"/>
      <c r="Q1056" s="255"/>
    </row>
    <row r="1057" spans="1:17">
      <c r="A1057">
        <f t="shared" si="32"/>
        <v>0</v>
      </c>
      <c r="B1057" s="250"/>
      <c r="C1057" s="269"/>
      <c r="D1057" s="250"/>
      <c r="E1057" s="269"/>
      <c r="F1057" s="252"/>
      <c r="G1057" s="252"/>
      <c r="H1057" s="142" t="str">
        <f>IFERROR(+VLOOKUP(G1057,'šifarnik Pg-Pa'!O$6:Q$22,2,FALSE),"")</f>
        <v/>
      </c>
      <c r="I1057" s="137" t="str">
        <f>IFERROR(+VLOOKUP($G1057,'šifarnik Pg-Pa'!$O$6:$Q$22,3,FALSE),"")</f>
        <v/>
      </c>
      <c r="J1057" s="252"/>
      <c r="K1057" s="79" t="str">
        <f>IFERROR(+VLOOKUP(J1057,'šifarnik Pg-Pa'!O$28:P$150,2,FALSE),"")</f>
        <v/>
      </c>
      <c r="L1057" s="256"/>
      <c r="M1057" s="257"/>
      <c r="N1057" s="284"/>
      <c r="O1057" s="297"/>
      <c r="P1057" s="255"/>
      <c r="Q1057" s="255"/>
    </row>
    <row r="1058" spans="1:17">
      <c r="A1058">
        <f t="shared" si="32"/>
        <v>0</v>
      </c>
      <c r="B1058" s="250"/>
      <c r="C1058" s="269"/>
      <c r="D1058" s="250"/>
      <c r="E1058" s="269"/>
      <c r="F1058" s="252"/>
      <c r="G1058" s="252"/>
      <c r="H1058" s="142" t="str">
        <f>IFERROR(+VLOOKUP(G1058,'šifarnik Pg-Pa'!O$6:Q$22,2,FALSE),"")</f>
        <v/>
      </c>
      <c r="I1058" s="137" t="str">
        <f>IFERROR(+VLOOKUP($G1058,'šifarnik Pg-Pa'!$O$6:$Q$22,3,FALSE),"")</f>
        <v/>
      </c>
      <c r="J1058" s="252"/>
      <c r="K1058" s="79" t="str">
        <f>IFERROR(+VLOOKUP(J1058,'šifarnik Pg-Pa'!O$28:P$150,2,FALSE),"")</f>
        <v/>
      </c>
      <c r="L1058" s="256"/>
      <c r="M1058" s="257"/>
      <c r="N1058" s="284"/>
      <c r="O1058" s="297"/>
      <c r="P1058" s="255"/>
      <c r="Q1058" s="255"/>
    </row>
    <row r="1059" spans="1:17">
      <c r="A1059">
        <f t="shared" si="32"/>
        <v>0</v>
      </c>
      <c r="B1059" s="250"/>
      <c r="C1059" s="269"/>
      <c r="D1059" s="250"/>
      <c r="E1059" s="269"/>
      <c r="F1059" s="252"/>
      <c r="G1059" s="252"/>
      <c r="H1059" s="142" t="str">
        <f>IFERROR(+VLOOKUP(G1059,'šifarnik Pg-Pa'!O$6:Q$22,2,FALSE),"")</f>
        <v/>
      </c>
      <c r="I1059" s="137" t="str">
        <f>IFERROR(+VLOOKUP($G1059,'šifarnik Pg-Pa'!$O$6:$Q$22,3,FALSE),"")</f>
        <v/>
      </c>
      <c r="J1059" s="252"/>
      <c r="K1059" s="79" t="str">
        <f>IFERROR(+VLOOKUP(J1059,'šifarnik Pg-Pa'!O$28:P$150,2,FALSE),"")</f>
        <v/>
      </c>
      <c r="L1059" s="256"/>
      <c r="M1059" s="257"/>
      <c r="N1059" s="284"/>
      <c r="O1059" s="297"/>
      <c r="P1059" s="255"/>
      <c r="Q1059" s="255"/>
    </row>
    <row r="1060" spans="1:17">
      <c r="A1060">
        <f t="shared" si="32"/>
        <v>0</v>
      </c>
      <c r="B1060" s="250"/>
      <c r="C1060" s="269"/>
      <c r="D1060" s="250"/>
      <c r="E1060" s="269"/>
      <c r="F1060" s="252"/>
      <c r="G1060" s="252"/>
      <c r="H1060" s="142" t="str">
        <f>IFERROR(+VLOOKUP(G1060,'šifarnik Pg-Pa'!O$6:Q$22,2,FALSE),"")</f>
        <v/>
      </c>
      <c r="I1060" s="137" t="str">
        <f>IFERROR(+VLOOKUP($G1060,'šifarnik Pg-Pa'!$O$6:$Q$22,3,FALSE),"")</f>
        <v/>
      </c>
      <c r="J1060" s="252"/>
      <c r="K1060" s="79" t="str">
        <f>IFERROR(+VLOOKUP(J1060,'šifarnik Pg-Pa'!O$28:P$150,2,FALSE),"")</f>
        <v/>
      </c>
      <c r="L1060" s="256"/>
      <c r="M1060" s="257"/>
      <c r="N1060" s="284"/>
      <c r="O1060" s="297"/>
      <c r="P1060" s="255"/>
      <c r="Q1060" s="255"/>
    </row>
    <row r="1061" spans="1:17">
      <c r="A1061">
        <f t="shared" si="32"/>
        <v>0</v>
      </c>
      <c r="B1061" s="250"/>
      <c r="C1061" s="269"/>
      <c r="D1061" s="250"/>
      <c r="E1061" s="269"/>
      <c r="F1061" s="252"/>
      <c r="G1061" s="252"/>
      <c r="H1061" s="142" t="str">
        <f>IFERROR(+VLOOKUP(G1061,'šifarnik Pg-Pa'!O$6:Q$22,2,FALSE),"")</f>
        <v/>
      </c>
      <c r="I1061" s="137" t="str">
        <f>IFERROR(+VLOOKUP($G1061,'šifarnik Pg-Pa'!$O$6:$Q$22,3,FALSE),"")</f>
        <v/>
      </c>
      <c r="J1061" s="252"/>
      <c r="K1061" s="79" t="str">
        <f>IFERROR(+VLOOKUP(J1061,'šifarnik Pg-Pa'!O$28:P$150,2,FALSE),"")</f>
        <v/>
      </c>
      <c r="L1061" s="256"/>
      <c r="M1061" s="257"/>
      <c r="N1061" s="284"/>
      <c r="O1061" s="297"/>
      <c r="P1061" s="255"/>
      <c r="Q1061" s="255"/>
    </row>
    <row r="1062" spans="1:17">
      <c r="A1062">
        <f t="shared" si="32"/>
        <v>0</v>
      </c>
      <c r="B1062" s="250"/>
      <c r="C1062" s="269"/>
      <c r="D1062" s="250"/>
      <c r="E1062" s="269"/>
      <c r="F1062" s="252"/>
      <c r="G1062" s="252"/>
      <c r="H1062" s="142" t="str">
        <f>IFERROR(+VLOOKUP(G1062,'šifarnik Pg-Pa'!O$6:Q$22,2,FALSE),"")</f>
        <v/>
      </c>
      <c r="I1062" s="137" t="str">
        <f>IFERROR(+VLOOKUP($G1062,'šifarnik Pg-Pa'!$O$6:$Q$22,3,FALSE),"")</f>
        <v/>
      </c>
      <c r="J1062" s="252"/>
      <c r="K1062" s="79" t="str">
        <f>IFERROR(+VLOOKUP(J1062,'šifarnik Pg-Pa'!O$28:P$150,2,FALSE),"")</f>
        <v/>
      </c>
      <c r="L1062" s="256"/>
      <c r="M1062" s="257"/>
      <c r="N1062" s="284"/>
      <c r="O1062" s="297"/>
      <c r="P1062" s="255"/>
      <c r="Q1062" s="255"/>
    </row>
    <row r="1063" spans="1:17">
      <c r="A1063">
        <f t="shared" si="32"/>
        <v>0</v>
      </c>
      <c r="B1063" s="250"/>
      <c r="C1063" s="269"/>
      <c r="D1063" s="250"/>
      <c r="E1063" s="269"/>
      <c r="F1063" s="252"/>
      <c r="G1063" s="252"/>
      <c r="H1063" s="142" t="str">
        <f>IFERROR(+VLOOKUP(G1063,'šifarnik Pg-Pa'!O$6:Q$22,2,FALSE),"")</f>
        <v/>
      </c>
      <c r="I1063" s="137" t="str">
        <f>IFERROR(+VLOOKUP($G1063,'šifarnik Pg-Pa'!$O$6:$Q$22,3,FALSE),"")</f>
        <v/>
      </c>
      <c r="J1063" s="252"/>
      <c r="K1063" s="79" t="str">
        <f>IFERROR(+VLOOKUP(J1063,'šifarnik Pg-Pa'!O$28:P$150,2,FALSE),"")</f>
        <v/>
      </c>
      <c r="L1063" s="256"/>
      <c r="M1063" s="257"/>
      <c r="N1063" s="284"/>
      <c r="O1063" s="297"/>
      <c r="P1063" s="255"/>
      <c r="Q1063" s="255"/>
    </row>
    <row r="1064" spans="1:17">
      <c r="A1064">
        <f t="shared" ref="A1064:A1127" si="33">+IF(O1064&gt;0,+A1063+1,0)</f>
        <v>0</v>
      </c>
      <c r="B1064" s="250"/>
      <c r="C1064" s="269"/>
      <c r="D1064" s="250"/>
      <c r="E1064" s="269"/>
      <c r="F1064" s="252"/>
      <c r="G1064" s="252"/>
      <c r="H1064" s="142" t="str">
        <f>IFERROR(+VLOOKUP(G1064,'šifarnik Pg-Pa'!O$6:Q$22,2,FALSE),"")</f>
        <v/>
      </c>
      <c r="I1064" s="137" t="str">
        <f>IFERROR(+VLOOKUP($G1064,'šifarnik Pg-Pa'!$O$6:$Q$22,3,FALSE),"")</f>
        <v/>
      </c>
      <c r="J1064" s="252"/>
      <c r="K1064" s="79" t="str">
        <f>IFERROR(+VLOOKUP(J1064,'šifarnik Pg-Pa'!O$28:P$150,2,FALSE),"")</f>
        <v/>
      </c>
      <c r="L1064" s="256"/>
      <c r="M1064" s="257"/>
      <c r="N1064" s="284"/>
      <c r="O1064" s="297"/>
      <c r="P1064" s="255"/>
      <c r="Q1064" s="255"/>
    </row>
    <row r="1065" spans="1:17">
      <c r="A1065">
        <f t="shared" si="33"/>
        <v>0</v>
      </c>
      <c r="B1065" s="250"/>
      <c r="C1065" s="269"/>
      <c r="D1065" s="250"/>
      <c r="E1065" s="269"/>
      <c r="F1065" s="252"/>
      <c r="G1065" s="252"/>
      <c r="H1065" s="142" t="str">
        <f>IFERROR(+VLOOKUP(G1065,'šifarnik Pg-Pa'!O$6:Q$22,2,FALSE),"")</f>
        <v/>
      </c>
      <c r="I1065" s="137" t="str">
        <f>IFERROR(+VLOOKUP($G1065,'šifarnik Pg-Pa'!$O$6:$Q$22,3,FALSE),"")</f>
        <v/>
      </c>
      <c r="J1065" s="252"/>
      <c r="K1065" s="79" t="str">
        <f>IFERROR(+VLOOKUP(J1065,'šifarnik Pg-Pa'!O$28:P$150,2,FALSE),"")</f>
        <v/>
      </c>
      <c r="L1065" s="256"/>
      <c r="M1065" s="257"/>
      <c r="N1065" s="284"/>
      <c r="O1065" s="297"/>
      <c r="P1065" s="255"/>
      <c r="Q1065" s="255"/>
    </row>
    <row r="1066" spans="1:17">
      <c r="A1066">
        <f t="shared" si="33"/>
        <v>0</v>
      </c>
      <c r="B1066" s="250"/>
      <c r="C1066" s="269"/>
      <c r="D1066" s="250"/>
      <c r="E1066" s="269"/>
      <c r="F1066" s="252"/>
      <c r="G1066" s="252"/>
      <c r="H1066" s="142" t="str">
        <f>IFERROR(+VLOOKUP(G1066,'šifarnik Pg-Pa'!O$6:Q$22,2,FALSE),"")</f>
        <v/>
      </c>
      <c r="I1066" s="137" t="str">
        <f>IFERROR(+VLOOKUP($G1066,'šifarnik Pg-Pa'!$O$6:$Q$22,3,FALSE),"")</f>
        <v/>
      </c>
      <c r="J1066" s="252"/>
      <c r="K1066" s="79" t="str">
        <f>IFERROR(+VLOOKUP(J1066,'šifarnik Pg-Pa'!O$28:P$150,2,FALSE),"")</f>
        <v/>
      </c>
      <c r="L1066" s="256"/>
      <c r="M1066" s="257"/>
      <c r="N1066" s="284"/>
      <c r="O1066" s="297"/>
      <c r="P1066" s="255"/>
      <c r="Q1066" s="255"/>
    </row>
    <row r="1067" spans="1:17">
      <c r="A1067">
        <f t="shared" si="33"/>
        <v>0</v>
      </c>
      <c r="B1067" s="250"/>
      <c r="C1067" s="269"/>
      <c r="D1067" s="250"/>
      <c r="E1067" s="269"/>
      <c r="F1067" s="252"/>
      <c r="G1067" s="252"/>
      <c r="H1067" s="142" t="str">
        <f>IFERROR(+VLOOKUP(G1067,'šifarnik Pg-Pa'!O$6:Q$22,2,FALSE),"")</f>
        <v/>
      </c>
      <c r="I1067" s="137" t="str">
        <f>IFERROR(+VLOOKUP($G1067,'šifarnik Pg-Pa'!$O$6:$Q$22,3,FALSE),"")</f>
        <v/>
      </c>
      <c r="J1067" s="252"/>
      <c r="K1067" s="79" t="str">
        <f>IFERROR(+VLOOKUP(J1067,'šifarnik Pg-Pa'!O$28:P$150,2,FALSE),"")</f>
        <v/>
      </c>
      <c r="L1067" s="256"/>
      <c r="M1067" s="257"/>
      <c r="N1067" s="284"/>
      <c r="O1067" s="297"/>
      <c r="P1067" s="255"/>
      <c r="Q1067" s="255"/>
    </row>
    <row r="1068" spans="1:17">
      <c r="A1068">
        <f t="shared" si="33"/>
        <v>0</v>
      </c>
      <c r="B1068" s="250"/>
      <c r="C1068" s="269"/>
      <c r="D1068" s="250"/>
      <c r="E1068" s="269"/>
      <c r="F1068" s="252"/>
      <c r="G1068" s="252"/>
      <c r="H1068" s="142" t="str">
        <f>IFERROR(+VLOOKUP(G1068,'šifarnik Pg-Pa'!O$6:Q$22,2,FALSE),"")</f>
        <v/>
      </c>
      <c r="I1068" s="137" t="str">
        <f>IFERROR(+VLOOKUP($G1068,'šifarnik Pg-Pa'!$O$6:$Q$22,3,FALSE),"")</f>
        <v/>
      </c>
      <c r="J1068" s="252"/>
      <c r="K1068" s="79" t="str">
        <f>IFERROR(+VLOOKUP(J1068,'šifarnik Pg-Pa'!O$28:P$150,2,FALSE),"")</f>
        <v/>
      </c>
      <c r="L1068" s="256"/>
      <c r="M1068" s="257"/>
      <c r="N1068" s="284"/>
      <c r="O1068" s="297"/>
      <c r="P1068" s="255"/>
      <c r="Q1068" s="255"/>
    </row>
    <row r="1069" spans="1:17">
      <c r="A1069">
        <f t="shared" si="33"/>
        <v>0</v>
      </c>
      <c r="B1069" s="250"/>
      <c r="C1069" s="269"/>
      <c r="D1069" s="250"/>
      <c r="E1069" s="269"/>
      <c r="F1069" s="252"/>
      <c r="G1069" s="252"/>
      <c r="H1069" s="142" t="str">
        <f>IFERROR(+VLOOKUP(G1069,'šifarnik Pg-Pa'!O$6:Q$22,2,FALSE),"")</f>
        <v/>
      </c>
      <c r="I1069" s="137" t="str">
        <f>IFERROR(+VLOOKUP($G1069,'šifarnik Pg-Pa'!$O$6:$Q$22,3,FALSE),"")</f>
        <v/>
      </c>
      <c r="J1069" s="252"/>
      <c r="K1069" s="79" t="str">
        <f>IFERROR(+VLOOKUP(J1069,'šifarnik Pg-Pa'!O$28:P$150,2,FALSE),"")</f>
        <v/>
      </c>
      <c r="L1069" s="256"/>
      <c r="M1069" s="257"/>
      <c r="N1069" s="284"/>
      <c r="O1069" s="297"/>
      <c r="P1069" s="255"/>
      <c r="Q1069" s="255"/>
    </row>
    <row r="1070" spans="1:17">
      <c r="A1070">
        <f t="shared" si="33"/>
        <v>0</v>
      </c>
      <c r="B1070" s="250"/>
      <c r="C1070" s="269"/>
      <c r="D1070" s="250"/>
      <c r="E1070" s="269"/>
      <c r="F1070" s="252"/>
      <c r="G1070" s="252"/>
      <c r="H1070" s="142" t="str">
        <f>IFERROR(+VLOOKUP(G1070,'šifarnik Pg-Pa'!O$6:Q$22,2,FALSE),"")</f>
        <v/>
      </c>
      <c r="I1070" s="137" t="str">
        <f>IFERROR(+VLOOKUP($G1070,'šifarnik Pg-Pa'!$O$6:$Q$22,3,FALSE),"")</f>
        <v/>
      </c>
      <c r="J1070" s="252"/>
      <c r="K1070" s="79" t="str">
        <f>IFERROR(+VLOOKUP(J1070,'šifarnik Pg-Pa'!O$28:P$150,2,FALSE),"")</f>
        <v/>
      </c>
      <c r="L1070" s="256"/>
      <c r="M1070" s="257"/>
      <c r="N1070" s="284"/>
      <c r="O1070" s="297"/>
      <c r="P1070" s="255"/>
      <c r="Q1070" s="255"/>
    </row>
    <row r="1071" spans="1:17">
      <c r="A1071">
        <f t="shared" si="33"/>
        <v>0</v>
      </c>
      <c r="B1071" s="250"/>
      <c r="C1071" s="269"/>
      <c r="D1071" s="250"/>
      <c r="E1071" s="269"/>
      <c r="F1071" s="252"/>
      <c r="G1071" s="252"/>
      <c r="H1071" s="142" t="str">
        <f>IFERROR(+VLOOKUP(G1071,'šifarnik Pg-Pa'!O$6:Q$22,2,FALSE),"")</f>
        <v/>
      </c>
      <c r="I1071" s="137" t="str">
        <f>IFERROR(+VLOOKUP($G1071,'šifarnik Pg-Pa'!$O$6:$Q$22,3,FALSE),"")</f>
        <v/>
      </c>
      <c r="J1071" s="252"/>
      <c r="K1071" s="79" t="str">
        <f>IFERROR(+VLOOKUP(J1071,'šifarnik Pg-Pa'!O$28:P$150,2,FALSE),"")</f>
        <v/>
      </c>
      <c r="L1071" s="256"/>
      <c r="M1071" s="257"/>
      <c r="N1071" s="284"/>
      <c r="O1071" s="297"/>
      <c r="P1071" s="255"/>
      <c r="Q1071" s="255"/>
    </row>
    <row r="1072" spans="1:17">
      <c r="A1072">
        <f t="shared" si="33"/>
        <v>0</v>
      </c>
      <c r="B1072" s="250"/>
      <c r="C1072" s="269"/>
      <c r="D1072" s="250"/>
      <c r="E1072" s="269"/>
      <c r="F1072" s="252"/>
      <c r="G1072" s="252"/>
      <c r="H1072" s="142" t="str">
        <f>IFERROR(+VLOOKUP(G1072,'šifarnik Pg-Pa'!O$6:Q$22,2,FALSE),"")</f>
        <v/>
      </c>
      <c r="I1072" s="137" t="str">
        <f>IFERROR(+VLOOKUP($G1072,'šifarnik Pg-Pa'!$O$6:$Q$22,3,FALSE),"")</f>
        <v/>
      </c>
      <c r="J1072" s="252"/>
      <c r="K1072" s="79" t="str">
        <f>IFERROR(+VLOOKUP(J1072,'šifarnik Pg-Pa'!O$28:P$150,2,FALSE),"")</f>
        <v/>
      </c>
      <c r="L1072" s="256"/>
      <c r="M1072" s="257"/>
      <c r="N1072" s="284"/>
      <c r="O1072" s="297"/>
      <c r="P1072" s="255"/>
      <c r="Q1072" s="255"/>
    </row>
    <row r="1073" spans="1:17">
      <c r="A1073">
        <f t="shared" si="33"/>
        <v>0</v>
      </c>
      <c r="B1073" s="250"/>
      <c r="C1073" s="269"/>
      <c r="D1073" s="250"/>
      <c r="E1073" s="269"/>
      <c r="F1073" s="252"/>
      <c r="G1073" s="252"/>
      <c r="H1073" s="142" t="str">
        <f>IFERROR(+VLOOKUP(G1073,'šifarnik Pg-Pa'!O$6:Q$22,2,FALSE),"")</f>
        <v/>
      </c>
      <c r="I1073" s="137" t="str">
        <f>IFERROR(+VLOOKUP($G1073,'šifarnik Pg-Pa'!$O$6:$Q$22,3,FALSE),"")</f>
        <v/>
      </c>
      <c r="J1073" s="252"/>
      <c r="K1073" s="79" t="str">
        <f>IFERROR(+VLOOKUP(J1073,'šifarnik Pg-Pa'!O$28:P$150,2,FALSE),"")</f>
        <v/>
      </c>
      <c r="L1073" s="256"/>
      <c r="M1073" s="257"/>
      <c r="N1073" s="284"/>
      <c r="O1073" s="297"/>
      <c r="P1073" s="255"/>
      <c r="Q1073" s="255"/>
    </row>
    <row r="1074" spans="1:17">
      <c r="A1074">
        <f t="shared" si="33"/>
        <v>0</v>
      </c>
      <c r="B1074" s="250"/>
      <c r="C1074" s="269"/>
      <c r="D1074" s="250"/>
      <c r="E1074" s="269"/>
      <c r="F1074" s="252"/>
      <c r="G1074" s="252"/>
      <c r="H1074" s="142" t="str">
        <f>IFERROR(+VLOOKUP(G1074,'šifarnik Pg-Pa'!O$6:Q$22,2,FALSE),"")</f>
        <v/>
      </c>
      <c r="I1074" s="137" t="str">
        <f>IFERROR(+VLOOKUP($G1074,'šifarnik Pg-Pa'!$O$6:$Q$22,3,FALSE),"")</f>
        <v/>
      </c>
      <c r="J1074" s="252"/>
      <c r="K1074" s="79" t="str">
        <f>IFERROR(+VLOOKUP(J1074,'šifarnik Pg-Pa'!O$28:P$150,2,FALSE),"")</f>
        <v/>
      </c>
      <c r="L1074" s="256"/>
      <c r="M1074" s="257"/>
      <c r="N1074" s="284"/>
      <c r="O1074" s="297"/>
      <c r="P1074" s="255"/>
      <c r="Q1074" s="255"/>
    </row>
    <row r="1075" spans="1:17">
      <c r="A1075">
        <f t="shared" si="33"/>
        <v>0</v>
      </c>
      <c r="B1075" s="250"/>
      <c r="C1075" s="269"/>
      <c r="D1075" s="250"/>
      <c r="E1075" s="269"/>
      <c r="F1075" s="252"/>
      <c r="G1075" s="252"/>
      <c r="H1075" s="142" t="str">
        <f>IFERROR(+VLOOKUP(G1075,'šifarnik Pg-Pa'!O$6:Q$22,2,FALSE),"")</f>
        <v/>
      </c>
      <c r="I1075" s="137" t="str">
        <f>IFERROR(+VLOOKUP($G1075,'šifarnik Pg-Pa'!$O$6:$Q$22,3,FALSE),"")</f>
        <v/>
      </c>
      <c r="J1075" s="252"/>
      <c r="K1075" s="79" t="str">
        <f>IFERROR(+VLOOKUP(J1075,'šifarnik Pg-Pa'!O$28:P$150,2,FALSE),"")</f>
        <v/>
      </c>
      <c r="L1075" s="256"/>
      <c r="M1075" s="257"/>
      <c r="N1075" s="284"/>
      <c r="O1075" s="297"/>
      <c r="P1075" s="255"/>
      <c r="Q1075" s="255"/>
    </row>
    <row r="1076" spans="1:17">
      <c r="A1076">
        <f t="shared" si="33"/>
        <v>0</v>
      </c>
      <c r="B1076" s="250"/>
      <c r="C1076" s="269"/>
      <c r="D1076" s="250"/>
      <c r="E1076" s="269"/>
      <c r="F1076" s="252"/>
      <c r="G1076" s="252"/>
      <c r="H1076" s="142" t="str">
        <f>IFERROR(+VLOOKUP(G1076,'šifarnik Pg-Pa'!O$6:Q$22,2,FALSE),"")</f>
        <v/>
      </c>
      <c r="I1076" s="137" t="str">
        <f>IFERROR(+VLOOKUP($G1076,'šifarnik Pg-Pa'!$O$6:$Q$22,3,FALSE),"")</f>
        <v/>
      </c>
      <c r="J1076" s="252"/>
      <c r="K1076" s="79" t="str">
        <f>IFERROR(+VLOOKUP(J1076,'šifarnik Pg-Pa'!O$28:P$150,2,FALSE),"")</f>
        <v/>
      </c>
      <c r="L1076" s="256"/>
      <c r="M1076" s="257"/>
      <c r="N1076" s="284"/>
      <c r="O1076" s="297"/>
      <c r="P1076" s="255"/>
      <c r="Q1076" s="255"/>
    </row>
    <row r="1077" spans="1:17">
      <c r="A1077">
        <f t="shared" si="33"/>
        <v>0</v>
      </c>
      <c r="B1077" s="250"/>
      <c r="C1077" s="269"/>
      <c r="D1077" s="250"/>
      <c r="E1077" s="269"/>
      <c r="F1077" s="252"/>
      <c r="G1077" s="252"/>
      <c r="H1077" s="142" t="str">
        <f>IFERROR(+VLOOKUP(G1077,'šifarnik Pg-Pa'!O$6:Q$22,2,FALSE),"")</f>
        <v/>
      </c>
      <c r="I1077" s="137" t="str">
        <f>IFERROR(+VLOOKUP($G1077,'šifarnik Pg-Pa'!$O$6:$Q$22,3,FALSE),"")</f>
        <v/>
      </c>
      <c r="J1077" s="252"/>
      <c r="K1077" s="79" t="str">
        <f>IFERROR(+VLOOKUP(J1077,'šifarnik Pg-Pa'!O$28:P$150,2,FALSE),"")</f>
        <v/>
      </c>
      <c r="L1077" s="256"/>
      <c r="M1077" s="257"/>
      <c r="N1077" s="284"/>
      <c r="O1077" s="297"/>
      <c r="P1077" s="255"/>
      <c r="Q1077" s="255"/>
    </row>
    <row r="1078" spans="1:17">
      <c r="A1078">
        <f t="shared" si="33"/>
        <v>0</v>
      </c>
      <c r="B1078" s="250"/>
      <c r="C1078" s="269"/>
      <c r="D1078" s="250"/>
      <c r="E1078" s="269"/>
      <c r="F1078" s="252"/>
      <c r="G1078" s="252"/>
      <c r="H1078" s="142" t="str">
        <f>IFERROR(+VLOOKUP(G1078,'šifarnik Pg-Pa'!O$6:Q$22,2,FALSE),"")</f>
        <v/>
      </c>
      <c r="I1078" s="137" t="str">
        <f>IFERROR(+VLOOKUP($G1078,'šifarnik Pg-Pa'!$O$6:$Q$22,3,FALSE),"")</f>
        <v/>
      </c>
      <c r="J1078" s="252"/>
      <c r="K1078" s="79" t="str">
        <f>IFERROR(+VLOOKUP(J1078,'šifarnik Pg-Pa'!O$28:P$150,2,FALSE),"")</f>
        <v/>
      </c>
      <c r="L1078" s="256"/>
      <c r="M1078" s="257"/>
      <c r="N1078" s="284"/>
      <c r="O1078" s="297"/>
      <c r="P1078" s="255"/>
      <c r="Q1078" s="255"/>
    </row>
    <row r="1079" spans="1:17">
      <c r="A1079">
        <f t="shared" si="33"/>
        <v>0</v>
      </c>
      <c r="B1079" s="250"/>
      <c r="C1079" s="269"/>
      <c r="D1079" s="250"/>
      <c r="E1079" s="269"/>
      <c r="F1079" s="252"/>
      <c r="G1079" s="252"/>
      <c r="H1079" s="142" t="str">
        <f>IFERROR(+VLOOKUP(G1079,'šifarnik Pg-Pa'!O$6:Q$22,2,FALSE),"")</f>
        <v/>
      </c>
      <c r="I1079" s="137" t="str">
        <f>IFERROR(+VLOOKUP($G1079,'šifarnik Pg-Pa'!$O$6:$Q$22,3,FALSE),"")</f>
        <v/>
      </c>
      <c r="J1079" s="252"/>
      <c r="K1079" s="79" t="str">
        <f>IFERROR(+VLOOKUP(J1079,'šifarnik Pg-Pa'!O$28:P$150,2,FALSE),"")</f>
        <v/>
      </c>
      <c r="L1079" s="256"/>
      <c r="M1079" s="257"/>
      <c r="N1079" s="284"/>
      <c r="O1079" s="297"/>
      <c r="P1079" s="255"/>
      <c r="Q1079" s="255"/>
    </row>
    <row r="1080" spans="1:17">
      <c r="A1080">
        <f t="shared" si="33"/>
        <v>0</v>
      </c>
      <c r="B1080" s="250"/>
      <c r="C1080" s="269"/>
      <c r="D1080" s="250"/>
      <c r="E1080" s="269"/>
      <c r="F1080" s="252"/>
      <c r="G1080" s="252"/>
      <c r="H1080" s="142" t="str">
        <f>IFERROR(+VLOOKUP(G1080,'šifarnik Pg-Pa'!O$6:Q$22,2,FALSE),"")</f>
        <v/>
      </c>
      <c r="I1080" s="137" t="str">
        <f>IFERROR(+VLOOKUP($G1080,'šifarnik Pg-Pa'!$O$6:$Q$22,3,FALSE),"")</f>
        <v/>
      </c>
      <c r="J1080" s="252"/>
      <c r="K1080" s="79" t="str">
        <f>IFERROR(+VLOOKUP(J1080,'šifarnik Pg-Pa'!O$28:P$150,2,FALSE),"")</f>
        <v/>
      </c>
      <c r="L1080" s="256"/>
      <c r="M1080" s="257"/>
      <c r="N1080" s="284"/>
      <c r="O1080" s="297"/>
      <c r="P1080" s="255"/>
      <c r="Q1080" s="255"/>
    </row>
    <row r="1081" spans="1:17">
      <c r="A1081">
        <f t="shared" si="33"/>
        <v>0</v>
      </c>
      <c r="B1081" s="250"/>
      <c r="C1081" s="269"/>
      <c r="D1081" s="250"/>
      <c r="E1081" s="269"/>
      <c r="F1081" s="252"/>
      <c r="G1081" s="252"/>
      <c r="H1081" s="142" t="str">
        <f>IFERROR(+VLOOKUP(G1081,'šifarnik Pg-Pa'!O$6:Q$22,2,FALSE),"")</f>
        <v/>
      </c>
      <c r="I1081" s="137" t="str">
        <f>IFERROR(+VLOOKUP($G1081,'šifarnik Pg-Pa'!$O$6:$Q$22,3,FALSE),"")</f>
        <v/>
      </c>
      <c r="J1081" s="252"/>
      <c r="K1081" s="79" t="str">
        <f>IFERROR(+VLOOKUP(J1081,'šifarnik Pg-Pa'!O$28:P$150,2,FALSE),"")</f>
        <v/>
      </c>
      <c r="L1081" s="256"/>
      <c r="M1081" s="257"/>
      <c r="N1081" s="284"/>
      <c r="O1081" s="297"/>
      <c r="P1081" s="255"/>
      <c r="Q1081" s="255"/>
    </row>
    <row r="1082" spans="1:17">
      <c r="A1082">
        <f t="shared" si="33"/>
        <v>0</v>
      </c>
      <c r="B1082" s="250"/>
      <c r="C1082" s="269"/>
      <c r="D1082" s="250"/>
      <c r="E1082" s="269"/>
      <c r="F1082" s="252"/>
      <c r="G1082" s="252"/>
      <c r="H1082" s="142" t="str">
        <f>IFERROR(+VLOOKUP(G1082,'šifarnik Pg-Pa'!O$6:Q$22,2,FALSE),"")</f>
        <v/>
      </c>
      <c r="I1082" s="137" t="str">
        <f>IFERROR(+VLOOKUP($G1082,'šifarnik Pg-Pa'!$O$6:$Q$22,3,FALSE),"")</f>
        <v/>
      </c>
      <c r="J1082" s="252"/>
      <c r="K1082" s="79" t="str">
        <f>IFERROR(+VLOOKUP(J1082,'šifarnik Pg-Pa'!O$28:P$150,2,FALSE),"")</f>
        <v/>
      </c>
      <c r="L1082" s="256"/>
      <c r="M1082" s="257"/>
      <c r="N1082" s="284"/>
      <c r="O1082" s="297"/>
      <c r="P1082" s="255"/>
      <c r="Q1082" s="255"/>
    </row>
    <row r="1083" spans="1:17">
      <c r="A1083">
        <f t="shared" si="33"/>
        <v>0</v>
      </c>
      <c r="B1083" s="250"/>
      <c r="C1083" s="269"/>
      <c r="D1083" s="250"/>
      <c r="E1083" s="269"/>
      <c r="F1083" s="252"/>
      <c r="G1083" s="252"/>
      <c r="H1083" s="142" t="str">
        <f>IFERROR(+VLOOKUP(G1083,'šifarnik Pg-Pa'!O$6:Q$22,2,FALSE),"")</f>
        <v/>
      </c>
      <c r="I1083" s="137" t="str">
        <f>IFERROR(+VLOOKUP($G1083,'šifarnik Pg-Pa'!$O$6:$Q$22,3,FALSE),"")</f>
        <v/>
      </c>
      <c r="J1083" s="252"/>
      <c r="K1083" s="79" t="str">
        <f>IFERROR(+VLOOKUP(J1083,'šifarnik Pg-Pa'!O$28:P$150,2,FALSE),"")</f>
        <v/>
      </c>
      <c r="L1083" s="256"/>
      <c r="M1083" s="257"/>
      <c r="N1083" s="284"/>
      <c r="O1083" s="297"/>
      <c r="P1083" s="255"/>
      <c r="Q1083" s="255"/>
    </row>
    <row r="1084" spans="1:17">
      <c r="A1084">
        <f t="shared" si="33"/>
        <v>0</v>
      </c>
      <c r="B1084" s="250"/>
      <c r="C1084" s="269"/>
      <c r="D1084" s="250"/>
      <c r="E1084" s="269"/>
      <c r="F1084" s="252"/>
      <c r="G1084" s="252"/>
      <c r="H1084" s="142" t="str">
        <f>IFERROR(+VLOOKUP(G1084,'šifarnik Pg-Pa'!O$6:Q$22,2,FALSE),"")</f>
        <v/>
      </c>
      <c r="I1084" s="137" t="str">
        <f>IFERROR(+VLOOKUP($G1084,'šifarnik Pg-Pa'!$O$6:$Q$22,3,FALSE),"")</f>
        <v/>
      </c>
      <c r="J1084" s="252"/>
      <c r="K1084" s="79" t="str">
        <f>IFERROR(+VLOOKUP(J1084,'šifarnik Pg-Pa'!O$28:P$150,2,FALSE),"")</f>
        <v/>
      </c>
      <c r="L1084" s="256"/>
      <c r="M1084" s="257"/>
      <c r="N1084" s="284"/>
      <c r="O1084" s="297"/>
      <c r="P1084" s="255"/>
      <c r="Q1084" s="255"/>
    </row>
    <row r="1085" spans="1:17">
      <c r="A1085">
        <f t="shared" si="33"/>
        <v>0</v>
      </c>
      <c r="B1085" s="250"/>
      <c r="C1085" s="269"/>
      <c r="D1085" s="250"/>
      <c r="E1085" s="269"/>
      <c r="F1085" s="252"/>
      <c r="G1085" s="252"/>
      <c r="H1085" s="142" t="str">
        <f>IFERROR(+VLOOKUP(G1085,'šifarnik Pg-Pa'!O$6:Q$22,2,FALSE),"")</f>
        <v/>
      </c>
      <c r="I1085" s="137" t="str">
        <f>IFERROR(+VLOOKUP($G1085,'šifarnik Pg-Pa'!$O$6:$Q$22,3,FALSE),"")</f>
        <v/>
      </c>
      <c r="J1085" s="252"/>
      <c r="K1085" s="79" t="str">
        <f>IFERROR(+VLOOKUP(J1085,'šifarnik Pg-Pa'!O$28:P$150,2,FALSE),"")</f>
        <v/>
      </c>
      <c r="L1085" s="256"/>
      <c r="M1085" s="257"/>
      <c r="N1085" s="284"/>
      <c r="O1085" s="297"/>
      <c r="P1085" s="255"/>
      <c r="Q1085" s="255"/>
    </row>
    <row r="1086" spans="1:17">
      <c r="A1086">
        <f t="shared" si="33"/>
        <v>0</v>
      </c>
      <c r="B1086" s="250"/>
      <c r="C1086" s="269"/>
      <c r="D1086" s="250"/>
      <c r="E1086" s="269"/>
      <c r="F1086" s="252"/>
      <c r="G1086" s="252"/>
      <c r="H1086" s="142" t="str">
        <f>IFERROR(+VLOOKUP(G1086,'šifarnik Pg-Pa'!O$6:Q$22,2,FALSE),"")</f>
        <v/>
      </c>
      <c r="I1086" s="137" t="str">
        <f>IFERROR(+VLOOKUP($G1086,'šifarnik Pg-Pa'!$O$6:$Q$22,3,FALSE),"")</f>
        <v/>
      </c>
      <c r="J1086" s="252"/>
      <c r="K1086" s="79" t="str">
        <f>IFERROR(+VLOOKUP(J1086,'šifarnik Pg-Pa'!O$28:P$150,2,FALSE),"")</f>
        <v/>
      </c>
      <c r="L1086" s="256"/>
      <c r="M1086" s="257"/>
      <c r="N1086" s="284"/>
      <c r="O1086" s="297"/>
      <c r="P1086" s="255"/>
      <c r="Q1086" s="255"/>
    </row>
    <row r="1087" spans="1:17">
      <c r="A1087">
        <f t="shared" si="33"/>
        <v>0</v>
      </c>
      <c r="B1087" s="250"/>
      <c r="C1087" s="269"/>
      <c r="D1087" s="250"/>
      <c r="E1087" s="269"/>
      <c r="F1087" s="252"/>
      <c r="G1087" s="252"/>
      <c r="H1087" s="142" t="str">
        <f>IFERROR(+VLOOKUP(G1087,'šifarnik Pg-Pa'!O$6:Q$22,2,FALSE),"")</f>
        <v/>
      </c>
      <c r="I1087" s="137" t="str">
        <f>IFERROR(+VLOOKUP($G1087,'šifarnik Pg-Pa'!$O$6:$Q$22,3,FALSE),"")</f>
        <v/>
      </c>
      <c r="J1087" s="252"/>
      <c r="K1087" s="79" t="str">
        <f>IFERROR(+VLOOKUP(J1087,'šifarnik Pg-Pa'!O$28:P$150,2,FALSE),"")</f>
        <v/>
      </c>
      <c r="L1087" s="256"/>
      <c r="M1087" s="257"/>
      <c r="N1087" s="284"/>
      <c r="O1087" s="297"/>
      <c r="P1087" s="255"/>
      <c r="Q1087" s="255"/>
    </row>
    <row r="1088" spans="1:17">
      <c r="A1088">
        <f t="shared" si="33"/>
        <v>0</v>
      </c>
      <c r="B1088" s="250"/>
      <c r="C1088" s="269"/>
      <c r="D1088" s="250"/>
      <c r="E1088" s="269"/>
      <c r="F1088" s="252"/>
      <c r="G1088" s="252"/>
      <c r="H1088" s="142" t="str">
        <f>IFERROR(+VLOOKUP(G1088,'šifarnik Pg-Pa'!O$6:Q$22,2,FALSE),"")</f>
        <v/>
      </c>
      <c r="I1088" s="137" t="str">
        <f>IFERROR(+VLOOKUP($G1088,'šifarnik Pg-Pa'!$O$6:$Q$22,3,FALSE),"")</f>
        <v/>
      </c>
      <c r="J1088" s="252"/>
      <c r="K1088" s="79" t="str">
        <f>IFERROR(+VLOOKUP(J1088,'šifarnik Pg-Pa'!O$28:P$150,2,FALSE),"")</f>
        <v/>
      </c>
      <c r="L1088" s="256"/>
      <c r="M1088" s="257"/>
      <c r="N1088" s="284"/>
      <c r="O1088" s="297"/>
      <c r="P1088" s="255"/>
      <c r="Q1088" s="255"/>
    </row>
    <row r="1089" spans="1:17">
      <c r="A1089">
        <f t="shared" si="33"/>
        <v>0</v>
      </c>
      <c r="B1089" s="250"/>
      <c r="C1089" s="269"/>
      <c r="D1089" s="250"/>
      <c r="E1089" s="269"/>
      <c r="F1089" s="252"/>
      <c r="G1089" s="252"/>
      <c r="H1089" s="142" t="str">
        <f>IFERROR(+VLOOKUP(G1089,'šifarnik Pg-Pa'!O$6:Q$22,2,FALSE),"")</f>
        <v/>
      </c>
      <c r="I1089" s="137" t="str">
        <f>IFERROR(+VLOOKUP($G1089,'šifarnik Pg-Pa'!$O$6:$Q$22,3,FALSE),"")</f>
        <v/>
      </c>
      <c r="J1089" s="252"/>
      <c r="K1089" s="79" t="str">
        <f>IFERROR(+VLOOKUP(J1089,'šifarnik Pg-Pa'!O$28:P$150,2,FALSE),"")</f>
        <v/>
      </c>
      <c r="L1089" s="256"/>
      <c r="M1089" s="257"/>
      <c r="N1089" s="284"/>
      <c r="O1089" s="297"/>
      <c r="P1089" s="255"/>
      <c r="Q1089" s="255"/>
    </row>
    <row r="1090" spans="1:17">
      <c r="A1090">
        <f t="shared" si="33"/>
        <v>0</v>
      </c>
      <c r="B1090" s="250"/>
      <c r="C1090" s="269"/>
      <c r="D1090" s="250"/>
      <c r="E1090" s="269"/>
      <c r="F1090" s="252"/>
      <c r="G1090" s="252"/>
      <c r="H1090" s="142" t="str">
        <f>IFERROR(+VLOOKUP(G1090,'šifarnik Pg-Pa'!O$6:Q$22,2,FALSE),"")</f>
        <v/>
      </c>
      <c r="I1090" s="137" t="str">
        <f>IFERROR(+VLOOKUP($G1090,'šifarnik Pg-Pa'!$O$6:$Q$22,3,FALSE),"")</f>
        <v/>
      </c>
      <c r="J1090" s="252"/>
      <c r="K1090" s="79" t="str">
        <f>IFERROR(+VLOOKUP(J1090,'šifarnik Pg-Pa'!O$28:P$150,2,FALSE),"")</f>
        <v/>
      </c>
      <c r="L1090" s="256"/>
      <c r="M1090" s="257"/>
      <c r="N1090" s="284"/>
      <c r="O1090" s="297"/>
      <c r="P1090" s="255"/>
      <c r="Q1090" s="255"/>
    </row>
    <row r="1091" spans="1:17">
      <c r="A1091">
        <f t="shared" si="33"/>
        <v>0</v>
      </c>
      <c r="B1091" s="250"/>
      <c r="C1091" s="269"/>
      <c r="D1091" s="250"/>
      <c r="E1091" s="269"/>
      <c r="F1091" s="252"/>
      <c r="G1091" s="252"/>
      <c r="H1091" s="142" t="str">
        <f>IFERROR(+VLOOKUP(G1091,'šifarnik Pg-Pa'!O$6:Q$22,2,FALSE),"")</f>
        <v/>
      </c>
      <c r="I1091" s="137" t="str">
        <f>IFERROR(+VLOOKUP($G1091,'šifarnik Pg-Pa'!$O$6:$Q$22,3,FALSE),"")</f>
        <v/>
      </c>
      <c r="J1091" s="252"/>
      <c r="K1091" s="79" t="str">
        <f>IFERROR(+VLOOKUP(J1091,'šifarnik Pg-Pa'!O$28:P$150,2,FALSE),"")</f>
        <v/>
      </c>
      <c r="L1091" s="256"/>
      <c r="M1091" s="257"/>
      <c r="N1091" s="284"/>
      <c r="O1091" s="297"/>
      <c r="P1091" s="255"/>
      <c r="Q1091" s="255"/>
    </row>
    <row r="1092" spans="1:17">
      <c r="A1092">
        <f t="shared" si="33"/>
        <v>0</v>
      </c>
      <c r="B1092" s="250"/>
      <c r="C1092" s="269"/>
      <c r="D1092" s="250"/>
      <c r="E1092" s="269"/>
      <c r="F1092" s="252"/>
      <c r="G1092" s="252"/>
      <c r="H1092" s="142" t="str">
        <f>IFERROR(+VLOOKUP(G1092,'šifarnik Pg-Pa'!O$6:Q$22,2,FALSE),"")</f>
        <v/>
      </c>
      <c r="I1092" s="137" t="str">
        <f>IFERROR(+VLOOKUP($G1092,'šifarnik Pg-Pa'!$O$6:$Q$22,3,FALSE),"")</f>
        <v/>
      </c>
      <c r="J1092" s="252"/>
      <c r="K1092" s="79" t="str">
        <f>IFERROR(+VLOOKUP(J1092,'šifarnik Pg-Pa'!O$28:P$150,2,FALSE),"")</f>
        <v/>
      </c>
      <c r="L1092" s="256"/>
      <c r="M1092" s="257"/>
      <c r="N1092" s="284"/>
      <c r="O1092" s="297"/>
      <c r="P1092" s="255"/>
      <c r="Q1092" s="255"/>
    </row>
    <row r="1093" spans="1:17">
      <c r="A1093">
        <f t="shared" si="33"/>
        <v>0</v>
      </c>
      <c r="B1093" s="250"/>
      <c r="C1093" s="269"/>
      <c r="D1093" s="250"/>
      <c r="E1093" s="269"/>
      <c r="F1093" s="252"/>
      <c r="G1093" s="252"/>
      <c r="H1093" s="142" t="str">
        <f>IFERROR(+VLOOKUP(G1093,'šifarnik Pg-Pa'!O$6:Q$22,2,FALSE),"")</f>
        <v/>
      </c>
      <c r="I1093" s="137" t="str">
        <f>IFERROR(+VLOOKUP($G1093,'šifarnik Pg-Pa'!$O$6:$Q$22,3,FALSE),"")</f>
        <v/>
      </c>
      <c r="J1093" s="252"/>
      <c r="K1093" s="79" t="str">
        <f>IFERROR(+VLOOKUP(J1093,'šifarnik Pg-Pa'!O$28:P$150,2,FALSE),"")</f>
        <v/>
      </c>
      <c r="L1093" s="256"/>
      <c r="M1093" s="257"/>
      <c r="N1093" s="284"/>
      <c r="O1093" s="297"/>
      <c r="P1093" s="255"/>
      <c r="Q1093" s="255"/>
    </row>
    <row r="1094" spans="1:17">
      <c r="A1094">
        <f t="shared" si="33"/>
        <v>0</v>
      </c>
      <c r="B1094" s="250"/>
      <c r="C1094" s="269"/>
      <c r="D1094" s="250"/>
      <c r="E1094" s="269"/>
      <c r="F1094" s="252"/>
      <c r="G1094" s="252"/>
      <c r="H1094" s="142" t="str">
        <f>IFERROR(+VLOOKUP(G1094,'šifarnik Pg-Pa'!O$6:Q$22,2,FALSE),"")</f>
        <v/>
      </c>
      <c r="I1094" s="137" t="str">
        <f>IFERROR(+VLOOKUP($G1094,'šifarnik Pg-Pa'!$O$6:$Q$22,3,FALSE),"")</f>
        <v/>
      </c>
      <c r="J1094" s="252"/>
      <c r="K1094" s="79" t="str">
        <f>IFERROR(+VLOOKUP(J1094,'šifarnik Pg-Pa'!O$28:P$150,2,FALSE),"")</f>
        <v/>
      </c>
      <c r="L1094" s="256"/>
      <c r="M1094" s="257"/>
      <c r="N1094" s="284"/>
      <c r="O1094" s="297"/>
      <c r="P1094" s="255"/>
      <c r="Q1094" s="255"/>
    </row>
    <row r="1095" spans="1:17">
      <c r="A1095">
        <f t="shared" si="33"/>
        <v>0</v>
      </c>
      <c r="B1095" s="250"/>
      <c r="C1095" s="269"/>
      <c r="D1095" s="250"/>
      <c r="E1095" s="269"/>
      <c r="F1095" s="252"/>
      <c r="G1095" s="252"/>
      <c r="H1095" s="142" t="str">
        <f>IFERROR(+VLOOKUP(G1095,'šifarnik Pg-Pa'!O$6:Q$22,2,FALSE),"")</f>
        <v/>
      </c>
      <c r="I1095" s="137" t="str">
        <f>IFERROR(+VLOOKUP($G1095,'šifarnik Pg-Pa'!$O$6:$Q$22,3,FALSE),"")</f>
        <v/>
      </c>
      <c r="J1095" s="252"/>
      <c r="K1095" s="79" t="str">
        <f>IFERROR(+VLOOKUP(J1095,'šifarnik Pg-Pa'!O$28:P$150,2,FALSE),"")</f>
        <v/>
      </c>
      <c r="L1095" s="256"/>
      <c r="M1095" s="257"/>
      <c r="N1095" s="284"/>
      <c r="O1095" s="297"/>
      <c r="P1095" s="255"/>
      <c r="Q1095" s="255"/>
    </row>
    <row r="1096" spans="1:17">
      <c r="A1096">
        <f t="shared" si="33"/>
        <v>0</v>
      </c>
      <c r="B1096" s="250"/>
      <c r="C1096" s="269"/>
      <c r="D1096" s="250"/>
      <c r="E1096" s="269"/>
      <c r="F1096" s="252"/>
      <c r="G1096" s="252"/>
      <c r="H1096" s="142" t="str">
        <f>IFERROR(+VLOOKUP(G1096,'šifarnik Pg-Pa'!O$6:Q$22,2,FALSE),"")</f>
        <v/>
      </c>
      <c r="I1096" s="137" t="str">
        <f>IFERROR(+VLOOKUP($G1096,'šifarnik Pg-Pa'!$O$6:$Q$22,3,FALSE),"")</f>
        <v/>
      </c>
      <c r="J1096" s="252"/>
      <c r="K1096" s="79" t="str">
        <f>IFERROR(+VLOOKUP(J1096,'šifarnik Pg-Pa'!O$28:P$150,2,FALSE),"")</f>
        <v/>
      </c>
      <c r="L1096" s="256"/>
      <c r="M1096" s="257"/>
      <c r="N1096" s="284"/>
      <c r="O1096" s="297"/>
      <c r="P1096" s="255"/>
      <c r="Q1096" s="255"/>
    </row>
    <row r="1097" spans="1:17">
      <c r="A1097">
        <f t="shared" si="33"/>
        <v>0</v>
      </c>
      <c r="B1097" s="250"/>
      <c r="C1097" s="269"/>
      <c r="D1097" s="250"/>
      <c r="E1097" s="269"/>
      <c r="F1097" s="252"/>
      <c r="G1097" s="252"/>
      <c r="H1097" s="142" t="str">
        <f>IFERROR(+VLOOKUP(G1097,'šifarnik Pg-Pa'!O$6:Q$22,2,FALSE),"")</f>
        <v/>
      </c>
      <c r="I1097" s="137" t="str">
        <f>IFERROR(+VLOOKUP($G1097,'šifarnik Pg-Pa'!$O$6:$Q$22,3,FALSE),"")</f>
        <v/>
      </c>
      <c r="J1097" s="252"/>
      <c r="K1097" s="79" t="str">
        <f>IFERROR(+VLOOKUP(J1097,'šifarnik Pg-Pa'!O$28:P$150,2,FALSE),"")</f>
        <v/>
      </c>
      <c r="L1097" s="256"/>
      <c r="M1097" s="257"/>
      <c r="N1097" s="284"/>
      <c r="O1097" s="297"/>
      <c r="P1097" s="255"/>
      <c r="Q1097" s="255"/>
    </row>
    <row r="1098" spans="1:17">
      <c r="A1098">
        <f t="shared" si="33"/>
        <v>0</v>
      </c>
      <c r="B1098" s="250"/>
      <c r="C1098" s="269"/>
      <c r="D1098" s="250"/>
      <c r="E1098" s="269"/>
      <c r="F1098" s="252"/>
      <c r="G1098" s="252"/>
      <c r="H1098" s="142" t="str">
        <f>IFERROR(+VLOOKUP(G1098,'šifarnik Pg-Pa'!O$6:Q$22,2,FALSE),"")</f>
        <v/>
      </c>
      <c r="I1098" s="137" t="str">
        <f>IFERROR(+VLOOKUP($G1098,'šifarnik Pg-Pa'!$O$6:$Q$22,3,FALSE),"")</f>
        <v/>
      </c>
      <c r="J1098" s="252"/>
      <c r="K1098" s="79" t="str">
        <f>IFERROR(+VLOOKUP(J1098,'šifarnik Pg-Pa'!O$28:P$150,2,FALSE),"")</f>
        <v/>
      </c>
      <c r="L1098" s="256"/>
      <c r="M1098" s="257"/>
      <c r="N1098" s="284"/>
      <c r="O1098" s="297"/>
      <c r="P1098" s="255"/>
      <c r="Q1098" s="255"/>
    </row>
    <row r="1099" spans="1:17">
      <c r="A1099">
        <f t="shared" si="33"/>
        <v>0</v>
      </c>
      <c r="B1099" s="250"/>
      <c r="C1099" s="269"/>
      <c r="D1099" s="250"/>
      <c r="E1099" s="269"/>
      <c r="F1099" s="252"/>
      <c r="G1099" s="252"/>
      <c r="H1099" s="142" t="str">
        <f>IFERROR(+VLOOKUP(G1099,'šifarnik Pg-Pa'!O$6:Q$22,2,FALSE),"")</f>
        <v/>
      </c>
      <c r="I1099" s="137" t="str">
        <f>IFERROR(+VLOOKUP($G1099,'šifarnik Pg-Pa'!$O$6:$Q$22,3,FALSE),"")</f>
        <v/>
      </c>
      <c r="J1099" s="252"/>
      <c r="K1099" s="79" t="str">
        <f>IFERROR(+VLOOKUP(J1099,'šifarnik Pg-Pa'!O$28:P$150,2,FALSE),"")</f>
        <v/>
      </c>
      <c r="L1099" s="256"/>
      <c r="M1099" s="257"/>
      <c r="N1099" s="284"/>
      <c r="O1099" s="297"/>
      <c r="P1099" s="255"/>
      <c r="Q1099" s="255"/>
    </row>
    <row r="1100" spans="1:17">
      <c r="A1100">
        <f t="shared" si="33"/>
        <v>0</v>
      </c>
      <c r="B1100" s="250"/>
      <c r="C1100" s="269"/>
      <c r="D1100" s="250"/>
      <c r="E1100" s="269"/>
      <c r="F1100" s="252"/>
      <c r="G1100" s="252"/>
      <c r="H1100" s="142" t="str">
        <f>IFERROR(+VLOOKUP(G1100,'šifarnik Pg-Pa'!O$6:Q$22,2,FALSE),"")</f>
        <v/>
      </c>
      <c r="I1100" s="137" t="str">
        <f>IFERROR(+VLOOKUP($G1100,'šifarnik Pg-Pa'!$O$6:$Q$22,3,FALSE),"")</f>
        <v/>
      </c>
      <c r="J1100" s="252"/>
      <c r="K1100" s="79" t="str">
        <f>IFERROR(+VLOOKUP(J1100,'šifarnik Pg-Pa'!O$28:P$150,2,FALSE),"")</f>
        <v/>
      </c>
      <c r="L1100" s="256"/>
      <c r="M1100" s="257"/>
      <c r="N1100" s="284"/>
      <c r="O1100" s="297"/>
      <c r="P1100" s="255"/>
      <c r="Q1100" s="255"/>
    </row>
    <row r="1101" spans="1:17">
      <c r="A1101">
        <f t="shared" si="33"/>
        <v>0</v>
      </c>
      <c r="B1101" s="250"/>
      <c r="C1101" s="269"/>
      <c r="D1101" s="250"/>
      <c r="E1101" s="269"/>
      <c r="F1101" s="252"/>
      <c r="G1101" s="252"/>
      <c r="H1101" s="142" t="str">
        <f>IFERROR(+VLOOKUP(G1101,'šifarnik Pg-Pa'!O$6:Q$22,2,FALSE),"")</f>
        <v/>
      </c>
      <c r="I1101" s="137" t="str">
        <f>IFERROR(+VLOOKUP($G1101,'šifarnik Pg-Pa'!$O$6:$Q$22,3,FALSE),"")</f>
        <v/>
      </c>
      <c r="J1101" s="252"/>
      <c r="K1101" s="79" t="str">
        <f>IFERROR(+VLOOKUP(J1101,'šifarnik Pg-Pa'!O$28:P$150,2,FALSE),"")</f>
        <v/>
      </c>
      <c r="L1101" s="256"/>
      <c r="M1101" s="257"/>
      <c r="N1101" s="284"/>
      <c r="O1101" s="297"/>
      <c r="P1101" s="255"/>
      <c r="Q1101" s="255"/>
    </row>
    <row r="1102" spans="1:17">
      <c r="A1102">
        <f t="shared" si="33"/>
        <v>0</v>
      </c>
      <c r="B1102" s="250"/>
      <c r="C1102" s="269"/>
      <c r="D1102" s="250"/>
      <c r="E1102" s="269"/>
      <c r="F1102" s="252"/>
      <c r="G1102" s="252"/>
      <c r="H1102" s="142" t="str">
        <f>IFERROR(+VLOOKUP(G1102,'šifarnik Pg-Pa'!O$6:Q$22,2,FALSE),"")</f>
        <v/>
      </c>
      <c r="I1102" s="137" t="str">
        <f>IFERROR(+VLOOKUP($G1102,'šifarnik Pg-Pa'!$O$6:$Q$22,3,FALSE),"")</f>
        <v/>
      </c>
      <c r="J1102" s="252"/>
      <c r="K1102" s="79" t="str">
        <f>IFERROR(+VLOOKUP(J1102,'šifarnik Pg-Pa'!O$28:P$150,2,FALSE),"")</f>
        <v/>
      </c>
      <c r="L1102" s="256"/>
      <c r="M1102" s="257"/>
      <c r="N1102" s="284"/>
      <c r="O1102" s="297"/>
      <c r="P1102" s="255"/>
      <c r="Q1102" s="255"/>
    </row>
    <row r="1103" spans="1:17">
      <c r="A1103">
        <f t="shared" si="33"/>
        <v>0</v>
      </c>
      <c r="B1103" s="250"/>
      <c r="C1103" s="269"/>
      <c r="D1103" s="250"/>
      <c r="E1103" s="269"/>
      <c r="F1103" s="252"/>
      <c r="G1103" s="252"/>
      <c r="H1103" s="142" t="str">
        <f>IFERROR(+VLOOKUP(G1103,'šifarnik Pg-Pa'!O$6:Q$22,2,FALSE),"")</f>
        <v/>
      </c>
      <c r="I1103" s="137" t="str">
        <f>IFERROR(+VLOOKUP($G1103,'šifarnik Pg-Pa'!$O$6:$Q$22,3,FALSE),"")</f>
        <v/>
      </c>
      <c r="J1103" s="252"/>
      <c r="K1103" s="79" t="str">
        <f>IFERROR(+VLOOKUP(J1103,'šifarnik Pg-Pa'!O$28:P$150,2,FALSE),"")</f>
        <v/>
      </c>
      <c r="L1103" s="256"/>
      <c r="M1103" s="257"/>
      <c r="N1103" s="284"/>
      <c r="O1103" s="297"/>
      <c r="P1103" s="255"/>
      <c r="Q1103" s="255"/>
    </row>
    <row r="1104" spans="1:17">
      <c r="A1104">
        <f t="shared" si="33"/>
        <v>0</v>
      </c>
      <c r="B1104" s="250"/>
      <c r="C1104" s="269"/>
      <c r="D1104" s="250"/>
      <c r="E1104" s="269"/>
      <c r="F1104" s="252"/>
      <c r="G1104" s="252"/>
      <c r="H1104" s="142" t="str">
        <f>IFERROR(+VLOOKUP(G1104,'šifarnik Pg-Pa'!O$6:Q$22,2,FALSE),"")</f>
        <v/>
      </c>
      <c r="I1104" s="137" t="str">
        <f>IFERROR(+VLOOKUP($G1104,'šifarnik Pg-Pa'!$O$6:$Q$22,3,FALSE),"")</f>
        <v/>
      </c>
      <c r="J1104" s="252"/>
      <c r="K1104" s="79" t="str">
        <f>IFERROR(+VLOOKUP(J1104,'šifarnik Pg-Pa'!O$28:P$150,2,FALSE),"")</f>
        <v/>
      </c>
      <c r="L1104" s="256"/>
      <c r="M1104" s="257"/>
      <c r="N1104" s="284"/>
      <c r="O1104" s="297"/>
      <c r="P1104" s="255"/>
      <c r="Q1104" s="255"/>
    </row>
    <row r="1105" spans="1:17">
      <c r="A1105">
        <f t="shared" si="33"/>
        <v>0</v>
      </c>
      <c r="B1105" s="250"/>
      <c r="C1105" s="269"/>
      <c r="D1105" s="250"/>
      <c r="E1105" s="269"/>
      <c r="F1105" s="252"/>
      <c r="G1105" s="252"/>
      <c r="H1105" s="142" t="str">
        <f>IFERROR(+VLOOKUP(G1105,'šifarnik Pg-Pa'!O$6:Q$22,2,FALSE),"")</f>
        <v/>
      </c>
      <c r="I1105" s="137" t="str">
        <f>IFERROR(+VLOOKUP($G1105,'šifarnik Pg-Pa'!$O$6:$Q$22,3,FALSE),"")</f>
        <v/>
      </c>
      <c r="J1105" s="252"/>
      <c r="K1105" s="79" t="str">
        <f>IFERROR(+VLOOKUP(J1105,'šifarnik Pg-Pa'!O$28:P$150,2,FALSE),"")</f>
        <v/>
      </c>
      <c r="L1105" s="256"/>
      <c r="M1105" s="257"/>
      <c r="N1105" s="284"/>
      <c r="O1105" s="297"/>
      <c r="P1105" s="255"/>
      <c r="Q1105" s="255"/>
    </row>
    <row r="1106" spans="1:17">
      <c r="A1106">
        <f t="shared" si="33"/>
        <v>0</v>
      </c>
      <c r="B1106" s="250"/>
      <c r="C1106" s="269"/>
      <c r="D1106" s="250"/>
      <c r="E1106" s="269"/>
      <c r="F1106" s="252"/>
      <c r="G1106" s="252"/>
      <c r="H1106" s="142" t="str">
        <f>IFERROR(+VLOOKUP(G1106,'šifarnik Pg-Pa'!O$6:Q$22,2,FALSE),"")</f>
        <v/>
      </c>
      <c r="I1106" s="137" t="str">
        <f>IFERROR(+VLOOKUP($G1106,'šifarnik Pg-Pa'!$O$6:$Q$22,3,FALSE),"")</f>
        <v/>
      </c>
      <c r="J1106" s="252"/>
      <c r="K1106" s="79" t="str">
        <f>IFERROR(+VLOOKUP(J1106,'šifarnik Pg-Pa'!O$28:P$150,2,FALSE),"")</f>
        <v/>
      </c>
      <c r="L1106" s="256"/>
      <c r="M1106" s="257"/>
      <c r="N1106" s="284"/>
      <c r="O1106" s="297"/>
      <c r="P1106" s="255"/>
      <c r="Q1106" s="255"/>
    </row>
    <row r="1107" spans="1:17">
      <c r="A1107">
        <f t="shared" si="33"/>
        <v>0</v>
      </c>
      <c r="B1107" s="250"/>
      <c r="C1107" s="269"/>
      <c r="D1107" s="250"/>
      <c r="E1107" s="269"/>
      <c r="F1107" s="252"/>
      <c r="G1107" s="252"/>
      <c r="H1107" s="142" t="str">
        <f>IFERROR(+VLOOKUP(G1107,'šifarnik Pg-Pa'!O$6:Q$22,2,FALSE),"")</f>
        <v/>
      </c>
      <c r="I1107" s="137" t="str">
        <f>IFERROR(+VLOOKUP($G1107,'šifarnik Pg-Pa'!$O$6:$Q$22,3,FALSE),"")</f>
        <v/>
      </c>
      <c r="J1107" s="252"/>
      <c r="K1107" s="79" t="str">
        <f>IFERROR(+VLOOKUP(J1107,'šifarnik Pg-Pa'!O$28:P$150,2,FALSE),"")</f>
        <v/>
      </c>
      <c r="L1107" s="256"/>
      <c r="M1107" s="257"/>
      <c r="N1107" s="284"/>
      <c r="O1107" s="297"/>
      <c r="P1107" s="255"/>
      <c r="Q1107" s="255"/>
    </row>
    <row r="1108" spans="1:17">
      <c r="A1108">
        <f t="shared" si="33"/>
        <v>0</v>
      </c>
      <c r="B1108" s="250"/>
      <c r="C1108" s="269"/>
      <c r="D1108" s="250"/>
      <c r="E1108" s="269"/>
      <c r="F1108" s="252"/>
      <c r="G1108" s="252"/>
      <c r="H1108" s="142" t="str">
        <f>IFERROR(+VLOOKUP(G1108,'šifarnik Pg-Pa'!O$6:Q$22,2,FALSE),"")</f>
        <v/>
      </c>
      <c r="I1108" s="137" t="str">
        <f>IFERROR(+VLOOKUP($G1108,'šifarnik Pg-Pa'!$O$6:$Q$22,3,FALSE),"")</f>
        <v/>
      </c>
      <c r="J1108" s="252"/>
      <c r="K1108" s="79" t="str">
        <f>IFERROR(+VLOOKUP(J1108,'šifarnik Pg-Pa'!O$28:P$150,2,FALSE),"")</f>
        <v/>
      </c>
      <c r="L1108" s="256"/>
      <c r="M1108" s="257"/>
      <c r="N1108" s="284"/>
      <c r="O1108" s="297"/>
      <c r="P1108" s="255"/>
      <c r="Q1108" s="255"/>
    </row>
    <row r="1109" spans="1:17">
      <c r="A1109">
        <f t="shared" si="33"/>
        <v>0</v>
      </c>
      <c r="B1109" s="250"/>
      <c r="C1109" s="269"/>
      <c r="D1109" s="250"/>
      <c r="E1109" s="269"/>
      <c r="F1109" s="252"/>
      <c r="G1109" s="252"/>
      <c r="H1109" s="142" t="str">
        <f>IFERROR(+VLOOKUP(G1109,'šifarnik Pg-Pa'!O$6:Q$22,2,FALSE),"")</f>
        <v/>
      </c>
      <c r="I1109" s="137" t="str">
        <f>IFERROR(+VLOOKUP($G1109,'šifarnik Pg-Pa'!$O$6:$Q$22,3,FALSE),"")</f>
        <v/>
      </c>
      <c r="J1109" s="252"/>
      <c r="K1109" s="79" t="str">
        <f>IFERROR(+VLOOKUP(J1109,'šifarnik Pg-Pa'!O$28:P$150,2,FALSE),"")</f>
        <v/>
      </c>
      <c r="L1109" s="256"/>
      <c r="M1109" s="257"/>
      <c r="N1109" s="284"/>
      <c r="O1109" s="297"/>
      <c r="P1109" s="255"/>
      <c r="Q1109" s="255"/>
    </row>
    <row r="1110" spans="1:17">
      <c r="A1110">
        <f t="shared" si="33"/>
        <v>0</v>
      </c>
      <c r="B1110" s="250"/>
      <c r="C1110" s="269"/>
      <c r="D1110" s="250"/>
      <c r="E1110" s="269"/>
      <c r="F1110" s="252"/>
      <c r="G1110" s="252"/>
      <c r="H1110" s="142" t="str">
        <f>IFERROR(+VLOOKUP(G1110,'šifarnik Pg-Pa'!O$6:Q$22,2,FALSE),"")</f>
        <v/>
      </c>
      <c r="I1110" s="137" t="str">
        <f>IFERROR(+VLOOKUP($G1110,'šifarnik Pg-Pa'!$O$6:$Q$22,3,FALSE),"")</f>
        <v/>
      </c>
      <c r="J1110" s="252"/>
      <c r="K1110" s="79" t="str">
        <f>IFERROR(+VLOOKUP(J1110,'šifarnik Pg-Pa'!O$28:P$150,2,FALSE),"")</f>
        <v/>
      </c>
      <c r="L1110" s="256"/>
      <c r="M1110" s="257"/>
      <c r="N1110" s="284"/>
      <c r="O1110" s="297"/>
      <c r="P1110" s="255"/>
      <c r="Q1110" s="255"/>
    </row>
    <row r="1111" spans="1:17">
      <c r="A1111">
        <f t="shared" si="33"/>
        <v>0</v>
      </c>
      <c r="B1111" s="250"/>
      <c r="C1111" s="269"/>
      <c r="D1111" s="250"/>
      <c r="E1111" s="269"/>
      <c r="F1111" s="252"/>
      <c r="G1111" s="252"/>
      <c r="H1111" s="142" t="str">
        <f>IFERROR(+VLOOKUP(G1111,'šifarnik Pg-Pa'!O$6:Q$22,2,FALSE),"")</f>
        <v/>
      </c>
      <c r="I1111" s="137" t="str">
        <f>IFERROR(+VLOOKUP($G1111,'šifarnik Pg-Pa'!$O$6:$Q$22,3,FALSE),"")</f>
        <v/>
      </c>
      <c r="J1111" s="252"/>
      <c r="K1111" s="79" t="str">
        <f>IFERROR(+VLOOKUP(J1111,'šifarnik Pg-Pa'!O$28:P$150,2,FALSE),"")</f>
        <v/>
      </c>
      <c r="L1111" s="256"/>
      <c r="M1111" s="257"/>
      <c r="N1111" s="284"/>
      <c r="O1111" s="297"/>
      <c r="P1111" s="255"/>
      <c r="Q1111" s="255"/>
    </row>
    <row r="1112" spans="1:17">
      <c r="A1112">
        <f t="shared" si="33"/>
        <v>0</v>
      </c>
      <c r="B1112" s="250"/>
      <c r="C1112" s="269"/>
      <c r="D1112" s="250"/>
      <c r="E1112" s="269"/>
      <c r="F1112" s="252"/>
      <c r="G1112" s="252"/>
      <c r="H1112" s="142" t="str">
        <f>IFERROR(+VLOOKUP(G1112,'šifarnik Pg-Pa'!O$6:Q$22,2,FALSE),"")</f>
        <v/>
      </c>
      <c r="I1112" s="137" t="str">
        <f>IFERROR(+VLOOKUP($G1112,'šifarnik Pg-Pa'!$O$6:$Q$22,3,FALSE),"")</f>
        <v/>
      </c>
      <c r="J1112" s="252"/>
      <c r="K1112" s="79" t="str">
        <f>IFERROR(+VLOOKUP(J1112,'šifarnik Pg-Pa'!O$28:P$150,2,FALSE),"")</f>
        <v/>
      </c>
      <c r="L1112" s="256"/>
      <c r="M1112" s="257"/>
      <c r="N1112" s="284"/>
      <c r="O1112" s="297"/>
      <c r="P1112" s="255"/>
      <c r="Q1112" s="255"/>
    </row>
    <row r="1113" spans="1:17">
      <c r="A1113">
        <f t="shared" si="33"/>
        <v>0</v>
      </c>
      <c r="B1113" s="250"/>
      <c r="C1113" s="269"/>
      <c r="D1113" s="250"/>
      <c r="E1113" s="269"/>
      <c r="F1113" s="252"/>
      <c r="G1113" s="252"/>
      <c r="H1113" s="142" t="str">
        <f>IFERROR(+VLOOKUP(G1113,'šifarnik Pg-Pa'!O$6:Q$22,2,FALSE),"")</f>
        <v/>
      </c>
      <c r="I1113" s="137" t="str">
        <f>IFERROR(+VLOOKUP($G1113,'šifarnik Pg-Pa'!$O$6:$Q$22,3,FALSE),"")</f>
        <v/>
      </c>
      <c r="J1113" s="252"/>
      <c r="K1113" s="79" t="str">
        <f>IFERROR(+VLOOKUP(J1113,'šifarnik Pg-Pa'!O$28:P$150,2,FALSE),"")</f>
        <v/>
      </c>
      <c r="L1113" s="256"/>
      <c r="M1113" s="257"/>
      <c r="N1113" s="284"/>
      <c r="O1113" s="297"/>
      <c r="P1113" s="255"/>
      <c r="Q1113" s="255"/>
    </row>
    <row r="1114" spans="1:17">
      <c r="A1114">
        <f t="shared" si="33"/>
        <v>0</v>
      </c>
      <c r="B1114" s="250"/>
      <c r="C1114" s="269"/>
      <c r="D1114" s="250"/>
      <c r="E1114" s="269"/>
      <c r="F1114" s="252"/>
      <c r="G1114" s="252"/>
      <c r="H1114" s="142" t="str">
        <f>IFERROR(+VLOOKUP(G1114,'šifarnik Pg-Pa'!O$6:Q$22,2,FALSE),"")</f>
        <v/>
      </c>
      <c r="I1114" s="137" t="str">
        <f>IFERROR(+VLOOKUP($G1114,'šifarnik Pg-Pa'!$O$6:$Q$22,3,FALSE),"")</f>
        <v/>
      </c>
      <c r="J1114" s="252"/>
      <c r="K1114" s="79" t="str">
        <f>IFERROR(+VLOOKUP(J1114,'šifarnik Pg-Pa'!O$28:P$150,2,FALSE),"")</f>
        <v/>
      </c>
      <c r="L1114" s="256"/>
      <c r="M1114" s="257"/>
      <c r="N1114" s="284"/>
      <c r="O1114" s="297"/>
      <c r="P1114" s="255"/>
      <c r="Q1114" s="255"/>
    </row>
    <row r="1115" spans="1:17">
      <c r="A1115">
        <f t="shared" si="33"/>
        <v>0</v>
      </c>
      <c r="B1115" s="250"/>
      <c r="C1115" s="269"/>
      <c r="D1115" s="250"/>
      <c r="E1115" s="269"/>
      <c r="F1115" s="252"/>
      <c r="G1115" s="252"/>
      <c r="H1115" s="142" t="str">
        <f>IFERROR(+VLOOKUP(G1115,'šifarnik Pg-Pa'!O$6:Q$22,2,FALSE),"")</f>
        <v/>
      </c>
      <c r="I1115" s="137" t="str">
        <f>IFERROR(+VLOOKUP($G1115,'šifarnik Pg-Pa'!$O$6:$Q$22,3,FALSE),"")</f>
        <v/>
      </c>
      <c r="J1115" s="252"/>
      <c r="K1115" s="79" t="str">
        <f>IFERROR(+VLOOKUP(J1115,'šifarnik Pg-Pa'!O$28:P$150,2,FALSE),"")</f>
        <v/>
      </c>
      <c r="L1115" s="256"/>
      <c r="M1115" s="257"/>
      <c r="N1115" s="284"/>
      <c r="O1115" s="297"/>
      <c r="P1115" s="255"/>
      <c r="Q1115" s="255"/>
    </row>
    <row r="1116" spans="1:17">
      <c r="A1116">
        <f t="shared" si="33"/>
        <v>0</v>
      </c>
      <c r="B1116" s="250"/>
      <c r="C1116" s="269"/>
      <c r="D1116" s="250"/>
      <c r="E1116" s="269"/>
      <c r="F1116" s="252"/>
      <c r="G1116" s="252"/>
      <c r="H1116" s="142" t="str">
        <f>IFERROR(+VLOOKUP(G1116,'šifarnik Pg-Pa'!O$6:Q$22,2,FALSE),"")</f>
        <v/>
      </c>
      <c r="I1116" s="137" t="str">
        <f>IFERROR(+VLOOKUP($G1116,'šifarnik Pg-Pa'!$O$6:$Q$22,3,FALSE),"")</f>
        <v/>
      </c>
      <c r="J1116" s="252"/>
      <c r="K1116" s="79" t="str">
        <f>IFERROR(+VLOOKUP(J1116,'šifarnik Pg-Pa'!O$28:P$150,2,FALSE),"")</f>
        <v/>
      </c>
      <c r="L1116" s="256"/>
      <c r="M1116" s="257"/>
      <c r="N1116" s="284"/>
      <c r="O1116" s="297"/>
      <c r="P1116" s="255"/>
      <c r="Q1116" s="255"/>
    </row>
    <row r="1117" spans="1:17">
      <c r="A1117">
        <f t="shared" si="33"/>
        <v>0</v>
      </c>
      <c r="B1117" s="250"/>
      <c r="C1117" s="269"/>
      <c r="D1117" s="250"/>
      <c r="E1117" s="269"/>
      <c r="F1117" s="252"/>
      <c r="G1117" s="252"/>
      <c r="H1117" s="142" t="str">
        <f>IFERROR(+VLOOKUP(G1117,'šifarnik Pg-Pa'!O$6:Q$22,2,FALSE),"")</f>
        <v/>
      </c>
      <c r="I1117" s="137" t="str">
        <f>IFERROR(+VLOOKUP($G1117,'šifarnik Pg-Pa'!$O$6:$Q$22,3,FALSE),"")</f>
        <v/>
      </c>
      <c r="J1117" s="252"/>
      <c r="K1117" s="79" t="str">
        <f>IFERROR(+VLOOKUP(J1117,'šifarnik Pg-Pa'!O$28:P$150,2,FALSE),"")</f>
        <v/>
      </c>
      <c r="L1117" s="256"/>
      <c r="M1117" s="257"/>
      <c r="N1117" s="284"/>
      <c r="O1117" s="297"/>
      <c r="P1117" s="255"/>
      <c r="Q1117" s="255"/>
    </row>
    <row r="1118" spans="1:17">
      <c r="A1118">
        <f t="shared" si="33"/>
        <v>0</v>
      </c>
      <c r="B1118" s="250"/>
      <c r="C1118" s="269"/>
      <c r="D1118" s="250"/>
      <c r="E1118" s="269"/>
      <c r="F1118" s="252"/>
      <c r="G1118" s="252"/>
      <c r="H1118" s="142" t="str">
        <f>IFERROR(+VLOOKUP(G1118,'šifarnik Pg-Pa'!O$6:Q$22,2,FALSE),"")</f>
        <v/>
      </c>
      <c r="I1118" s="137" t="str">
        <f>IFERROR(+VLOOKUP($G1118,'šifarnik Pg-Pa'!$O$6:$Q$22,3,FALSE),"")</f>
        <v/>
      </c>
      <c r="J1118" s="252"/>
      <c r="K1118" s="79" t="str">
        <f>IFERROR(+VLOOKUP(J1118,'šifarnik Pg-Pa'!O$28:P$150,2,FALSE),"")</f>
        <v/>
      </c>
      <c r="L1118" s="256"/>
      <c r="M1118" s="257"/>
      <c r="N1118" s="284"/>
      <c r="O1118" s="297"/>
      <c r="P1118" s="255"/>
      <c r="Q1118" s="255"/>
    </row>
    <row r="1119" spans="1:17">
      <c r="A1119">
        <f t="shared" si="33"/>
        <v>0</v>
      </c>
      <c r="B1119" s="250"/>
      <c r="C1119" s="269"/>
      <c r="D1119" s="250"/>
      <c r="E1119" s="269"/>
      <c r="F1119" s="252"/>
      <c r="G1119" s="252"/>
      <c r="H1119" s="142" t="str">
        <f>IFERROR(+VLOOKUP(G1119,'šifarnik Pg-Pa'!O$6:Q$22,2,FALSE),"")</f>
        <v/>
      </c>
      <c r="I1119" s="137" t="str">
        <f>IFERROR(+VLOOKUP($G1119,'šifarnik Pg-Pa'!$O$6:$Q$22,3,FALSE),"")</f>
        <v/>
      </c>
      <c r="J1119" s="252"/>
      <c r="K1119" s="79" t="str">
        <f>IFERROR(+VLOOKUP(J1119,'šifarnik Pg-Pa'!O$28:P$150,2,FALSE),"")</f>
        <v/>
      </c>
      <c r="L1119" s="256"/>
      <c r="M1119" s="257"/>
      <c r="N1119" s="284"/>
      <c r="O1119" s="297"/>
      <c r="P1119" s="255"/>
      <c r="Q1119" s="255"/>
    </row>
    <row r="1120" spans="1:17">
      <c r="A1120">
        <f t="shared" si="33"/>
        <v>0</v>
      </c>
      <c r="B1120" s="250"/>
      <c r="C1120" s="269"/>
      <c r="D1120" s="250"/>
      <c r="E1120" s="269"/>
      <c r="F1120" s="252"/>
      <c r="G1120" s="252"/>
      <c r="H1120" s="142" t="str">
        <f>IFERROR(+VLOOKUP(G1120,'šifarnik Pg-Pa'!O$6:Q$22,2,FALSE),"")</f>
        <v/>
      </c>
      <c r="I1120" s="137" t="str">
        <f>IFERROR(+VLOOKUP($G1120,'šifarnik Pg-Pa'!$O$6:$Q$22,3,FALSE),"")</f>
        <v/>
      </c>
      <c r="J1120" s="252"/>
      <c r="K1120" s="79" t="str">
        <f>IFERROR(+VLOOKUP(J1120,'šifarnik Pg-Pa'!O$28:P$150,2,FALSE),"")</f>
        <v/>
      </c>
      <c r="L1120" s="256"/>
      <c r="M1120" s="257"/>
      <c r="N1120" s="284"/>
      <c r="O1120" s="297"/>
      <c r="P1120" s="255"/>
      <c r="Q1120" s="255"/>
    </row>
    <row r="1121" spans="1:17">
      <c r="A1121">
        <f t="shared" si="33"/>
        <v>0</v>
      </c>
      <c r="B1121" s="250"/>
      <c r="C1121" s="269"/>
      <c r="D1121" s="250"/>
      <c r="E1121" s="269"/>
      <c r="F1121" s="252"/>
      <c r="G1121" s="252"/>
      <c r="H1121" s="142" t="str">
        <f>IFERROR(+VLOOKUP(G1121,'šifarnik Pg-Pa'!O$6:Q$22,2,FALSE),"")</f>
        <v/>
      </c>
      <c r="I1121" s="137" t="str">
        <f>IFERROR(+VLOOKUP($G1121,'šifarnik Pg-Pa'!$O$6:$Q$22,3,FALSE),"")</f>
        <v/>
      </c>
      <c r="J1121" s="252"/>
      <c r="K1121" s="79" t="str">
        <f>IFERROR(+VLOOKUP(J1121,'šifarnik Pg-Pa'!O$28:P$150,2,FALSE),"")</f>
        <v/>
      </c>
      <c r="L1121" s="256"/>
      <c r="M1121" s="257"/>
      <c r="N1121" s="284"/>
      <c r="O1121" s="297"/>
      <c r="P1121" s="255"/>
      <c r="Q1121" s="255"/>
    </row>
    <row r="1122" spans="1:17">
      <c r="A1122">
        <f t="shared" si="33"/>
        <v>0</v>
      </c>
      <c r="B1122" s="250"/>
      <c r="C1122" s="269"/>
      <c r="D1122" s="250"/>
      <c r="E1122" s="269"/>
      <c r="F1122" s="252"/>
      <c r="G1122" s="252"/>
      <c r="H1122" s="142" t="str">
        <f>IFERROR(+VLOOKUP(G1122,'šifarnik Pg-Pa'!O$6:Q$22,2,FALSE),"")</f>
        <v/>
      </c>
      <c r="I1122" s="137" t="str">
        <f>IFERROR(+VLOOKUP($G1122,'šifarnik Pg-Pa'!$O$6:$Q$22,3,FALSE),"")</f>
        <v/>
      </c>
      <c r="J1122" s="252"/>
      <c r="K1122" s="79" t="str">
        <f>IFERROR(+VLOOKUP(J1122,'šifarnik Pg-Pa'!O$28:P$150,2,FALSE),"")</f>
        <v/>
      </c>
      <c r="L1122" s="256"/>
      <c r="M1122" s="257"/>
      <c r="N1122" s="284"/>
      <c r="O1122" s="297"/>
      <c r="P1122" s="255"/>
      <c r="Q1122" s="255"/>
    </row>
    <row r="1123" spans="1:17">
      <c r="A1123">
        <f t="shared" si="33"/>
        <v>0</v>
      </c>
      <c r="B1123" s="250"/>
      <c r="C1123" s="269"/>
      <c r="D1123" s="250"/>
      <c r="E1123" s="269"/>
      <c r="F1123" s="252"/>
      <c r="G1123" s="252"/>
      <c r="H1123" s="142" t="str">
        <f>IFERROR(+VLOOKUP(G1123,'šifarnik Pg-Pa'!O$6:Q$22,2,FALSE),"")</f>
        <v/>
      </c>
      <c r="I1123" s="137" t="str">
        <f>IFERROR(+VLOOKUP($G1123,'šifarnik Pg-Pa'!$O$6:$Q$22,3,FALSE),"")</f>
        <v/>
      </c>
      <c r="J1123" s="252"/>
      <c r="K1123" s="79" t="str">
        <f>IFERROR(+VLOOKUP(J1123,'šifarnik Pg-Pa'!O$28:P$150,2,FALSE),"")</f>
        <v/>
      </c>
      <c r="L1123" s="256"/>
      <c r="M1123" s="257"/>
      <c r="N1123" s="284"/>
      <c r="O1123" s="297"/>
      <c r="P1123" s="255"/>
      <c r="Q1123" s="255"/>
    </row>
    <row r="1124" spans="1:17">
      <c r="A1124">
        <f t="shared" si="33"/>
        <v>0</v>
      </c>
      <c r="B1124" s="250"/>
      <c r="C1124" s="269"/>
      <c r="D1124" s="250"/>
      <c r="E1124" s="269"/>
      <c r="F1124" s="252"/>
      <c r="G1124" s="252"/>
      <c r="H1124" s="142" t="str">
        <f>IFERROR(+VLOOKUP(G1124,'šifarnik Pg-Pa'!O$6:Q$22,2,FALSE),"")</f>
        <v/>
      </c>
      <c r="I1124" s="137" t="str">
        <f>IFERROR(+VLOOKUP($G1124,'šifarnik Pg-Pa'!$O$6:$Q$22,3,FALSE),"")</f>
        <v/>
      </c>
      <c r="J1124" s="252"/>
      <c r="K1124" s="79" t="str">
        <f>IFERROR(+VLOOKUP(J1124,'šifarnik Pg-Pa'!O$28:P$150,2,FALSE),"")</f>
        <v/>
      </c>
      <c r="L1124" s="256"/>
      <c r="M1124" s="257"/>
      <c r="N1124" s="284"/>
      <c r="O1124" s="297"/>
      <c r="P1124" s="255"/>
      <c r="Q1124" s="255"/>
    </row>
    <row r="1125" spans="1:17">
      <c r="A1125">
        <f t="shared" si="33"/>
        <v>0</v>
      </c>
      <c r="B1125" s="250"/>
      <c r="C1125" s="269"/>
      <c r="D1125" s="250"/>
      <c r="E1125" s="269"/>
      <c r="F1125" s="252"/>
      <c r="G1125" s="252"/>
      <c r="H1125" s="142" t="str">
        <f>IFERROR(+VLOOKUP(G1125,'šifarnik Pg-Pa'!O$6:Q$22,2,FALSE),"")</f>
        <v/>
      </c>
      <c r="I1125" s="137" t="str">
        <f>IFERROR(+VLOOKUP($G1125,'šifarnik Pg-Pa'!$O$6:$Q$22,3,FALSE),"")</f>
        <v/>
      </c>
      <c r="J1125" s="252"/>
      <c r="K1125" s="79" t="str">
        <f>IFERROR(+VLOOKUP(J1125,'šifarnik Pg-Pa'!O$28:P$150,2,FALSE),"")</f>
        <v/>
      </c>
      <c r="L1125" s="256"/>
      <c r="M1125" s="257"/>
      <c r="N1125" s="284"/>
      <c r="O1125" s="297"/>
      <c r="P1125" s="255"/>
      <c r="Q1125" s="255"/>
    </row>
    <row r="1126" spans="1:17">
      <c r="A1126">
        <f t="shared" si="33"/>
        <v>0</v>
      </c>
      <c r="B1126" s="250"/>
      <c r="C1126" s="269"/>
      <c r="D1126" s="250"/>
      <c r="E1126" s="269"/>
      <c r="F1126" s="252"/>
      <c r="G1126" s="252"/>
      <c r="H1126" s="142" t="str">
        <f>IFERROR(+VLOOKUP(G1126,'šifarnik Pg-Pa'!O$6:Q$22,2,FALSE),"")</f>
        <v/>
      </c>
      <c r="I1126" s="137" t="str">
        <f>IFERROR(+VLOOKUP($G1126,'šifarnik Pg-Pa'!$O$6:$Q$22,3,FALSE),"")</f>
        <v/>
      </c>
      <c r="J1126" s="252"/>
      <c r="K1126" s="79" t="str">
        <f>IFERROR(+VLOOKUP(J1126,'šifarnik Pg-Pa'!O$28:P$150,2,FALSE),"")</f>
        <v/>
      </c>
      <c r="L1126" s="256"/>
      <c r="M1126" s="257"/>
      <c r="N1126" s="284"/>
      <c r="O1126" s="297"/>
      <c r="P1126" s="255"/>
      <c r="Q1126" s="255"/>
    </row>
    <row r="1127" spans="1:17">
      <c r="A1127">
        <f t="shared" si="33"/>
        <v>0</v>
      </c>
      <c r="B1127" s="250"/>
      <c r="C1127" s="269"/>
      <c r="D1127" s="250"/>
      <c r="E1127" s="269"/>
      <c r="F1127" s="252"/>
      <c r="G1127" s="252"/>
      <c r="H1127" s="142" t="str">
        <f>IFERROR(+VLOOKUP(G1127,'šifarnik Pg-Pa'!O$6:Q$22,2,FALSE),"")</f>
        <v/>
      </c>
      <c r="I1127" s="137" t="str">
        <f>IFERROR(+VLOOKUP($G1127,'šifarnik Pg-Pa'!$O$6:$Q$22,3,FALSE),"")</f>
        <v/>
      </c>
      <c r="J1127" s="252"/>
      <c r="K1127" s="79" t="str">
        <f>IFERROR(+VLOOKUP(J1127,'šifarnik Pg-Pa'!O$28:P$150,2,FALSE),"")</f>
        <v/>
      </c>
      <c r="L1127" s="256"/>
      <c r="M1127" s="257"/>
      <c r="N1127" s="284"/>
      <c r="O1127" s="297"/>
      <c r="P1127" s="255"/>
      <c r="Q1127" s="255"/>
    </row>
    <row r="1128" spans="1:17">
      <c r="A1128">
        <f t="shared" ref="A1128:A1191" si="34">+IF(O1128&gt;0,+A1127+1,0)</f>
        <v>0</v>
      </c>
      <c r="B1128" s="250"/>
      <c r="C1128" s="269"/>
      <c r="D1128" s="250"/>
      <c r="E1128" s="269"/>
      <c r="F1128" s="252"/>
      <c r="G1128" s="252"/>
      <c r="H1128" s="142" t="str">
        <f>IFERROR(+VLOOKUP(G1128,'šifarnik Pg-Pa'!O$6:Q$22,2,FALSE),"")</f>
        <v/>
      </c>
      <c r="I1128" s="137" t="str">
        <f>IFERROR(+VLOOKUP($G1128,'šifarnik Pg-Pa'!$O$6:$Q$22,3,FALSE),"")</f>
        <v/>
      </c>
      <c r="J1128" s="252"/>
      <c r="K1128" s="79" t="str">
        <f>IFERROR(+VLOOKUP(J1128,'šifarnik Pg-Pa'!O$28:P$150,2,FALSE),"")</f>
        <v/>
      </c>
      <c r="L1128" s="256"/>
      <c r="M1128" s="257"/>
      <c r="N1128" s="284"/>
      <c r="O1128" s="297"/>
      <c r="P1128" s="255"/>
      <c r="Q1128" s="255"/>
    </row>
    <row r="1129" spans="1:17">
      <c r="A1129">
        <f t="shared" si="34"/>
        <v>0</v>
      </c>
      <c r="B1129" s="250"/>
      <c r="C1129" s="269"/>
      <c r="D1129" s="250"/>
      <c r="E1129" s="269"/>
      <c r="F1129" s="252"/>
      <c r="G1129" s="252"/>
      <c r="H1129" s="142" t="str">
        <f>IFERROR(+VLOOKUP(G1129,'šifarnik Pg-Pa'!O$6:Q$22,2,FALSE),"")</f>
        <v/>
      </c>
      <c r="I1129" s="137" t="str">
        <f>IFERROR(+VLOOKUP($G1129,'šifarnik Pg-Pa'!$O$6:$Q$22,3,FALSE),"")</f>
        <v/>
      </c>
      <c r="J1129" s="252"/>
      <c r="K1129" s="79" t="str">
        <f>IFERROR(+VLOOKUP(J1129,'šifarnik Pg-Pa'!O$28:P$150,2,FALSE),"")</f>
        <v/>
      </c>
      <c r="L1129" s="256"/>
      <c r="M1129" s="257"/>
      <c r="N1129" s="284"/>
      <c r="O1129" s="297"/>
      <c r="P1129" s="255"/>
      <c r="Q1129" s="255"/>
    </row>
    <row r="1130" spans="1:17">
      <c r="A1130">
        <f t="shared" si="34"/>
        <v>0</v>
      </c>
      <c r="B1130" s="250"/>
      <c r="C1130" s="269"/>
      <c r="D1130" s="250"/>
      <c r="E1130" s="269"/>
      <c r="F1130" s="252"/>
      <c r="G1130" s="252"/>
      <c r="H1130" s="142" t="str">
        <f>IFERROR(+VLOOKUP(G1130,'šifarnik Pg-Pa'!O$6:Q$22,2,FALSE),"")</f>
        <v/>
      </c>
      <c r="I1130" s="137" t="str">
        <f>IFERROR(+VLOOKUP($G1130,'šifarnik Pg-Pa'!$O$6:$Q$22,3,FALSE),"")</f>
        <v/>
      </c>
      <c r="J1130" s="252"/>
      <c r="K1130" s="79" t="str">
        <f>IFERROR(+VLOOKUP(J1130,'šifarnik Pg-Pa'!O$28:P$150,2,FALSE),"")</f>
        <v/>
      </c>
      <c r="L1130" s="256"/>
      <c r="M1130" s="257"/>
      <c r="N1130" s="284"/>
      <c r="O1130" s="297"/>
      <c r="P1130" s="255"/>
      <c r="Q1130" s="255"/>
    </row>
    <row r="1131" spans="1:17">
      <c r="A1131">
        <f t="shared" si="34"/>
        <v>0</v>
      </c>
      <c r="B1131" s="250"/>
      <c r="C1131" s="269"/>
      <c r="D1131" s="250"/>
      <c r="E1131" s="269"/>
      <c r="F1131" s="252"/>
      <c r="G1131" s="252"/>
      <c r="H1131" s="142" t="str">
        <f>IFERROR(+VLOOKUP(G1131,'šifarnik Pg-Pa'!O$6:Q$22,2,FALSE),"")</f>
        <v/>
      </c>
      <c r="I1131" s="137" t="str">
        <f>IFERROR(+VLOOKUP($G1131,'šifarnik Pg-Pa'!$O$6:$Q$22,3,FALSE),"")</f>
        <v/>
      </c>
      <c r="J1131" s="252"/>
      <c r="K1131" s="79" t="str">
        <f>IFERROR(+VLOOKUP(J1131,'šifarnik Pg-Pa'!O$28:P$150,2,FALSE),"")</f>
        <v/>
      </c>
      <c r="L1131" s="256"/>
      <c r="M1131" s="257"/>
      <c r="N1131" s="284"/>
      <c r="O1131" s="297"/>
      <c r="P1131" s="255"/>
      <c r="Q1131" s="255"/>
    </row>
    <row r="1132" spans="1:17">
      <c r="A1132">
        <f t="shared" si="34"/>
        <v>0</v>
      </c>
      <c r="B1132" s="250"/>
      <c r="C1132" s="269"/>
      <c r="D1132" s="250"/>
      <c r="E1132" s="269"/>
      <c r="F1132" s="252"/>
      <c r="G1132" s="252"/>
      <c r="H1132" s="142" t="str">
        <f>IFERROR(+VLOOKUP(G1132,'šifarnik Pg-Pa'!O$6:Q$22,2,FALSE),"")</f>
        <v/>
      </c>
      <c r="I1132" s="137" t="str">
        <f>IFERROR(+VLOOKUP($G1132,'šifarnik Pg-Pa'!$O$6:$Q$22,3,FALSE),"")</f>
        <v/>
      </c>
      <c r="J1132" s="252"/>
      <c r="K1132" s="79" t="str">
        <f>IFERROR(+VLOOKUP(J1132,'šifarnik Pg-Pa'!O$28:P$150,2,FALSE),"")</f>
        <v/>
      </c>
      <c r="L1132" s="256"/>
      <c r="M1132" s="257"/>
      <c r="N1132" s="284"/>
      <c r="O1132" s="297"/>
      <c r="P1132" s="255"/>
      <c r="Q1132" s="255"/>
    </row>
    <row r="1133" spans="1:17">
      <c r="A1133">
        <f t="shared" si="34"/>
        <v>0</v>
      </c>
      <c r="B1133" s="250"/>
      <c r="C1133" s="269"/>
      <c r="D1133" s="250"/>
      <c r="E1133" s="269"/>
      <c r="F1133" s="252"/>
      <c r="G1133" s="252"/>
      <c r="H1133" s="142" t="str">
        <f>IFERROR(+VLOOKUP(G1133,'šifarnik Pg-Pa'!O$6:Q$22,2,FALSE),"")</f>
        <v/>
      </c>
      <c r="I1133" s="137" t="str">
        <f>IFERROR(+VLOOKUP($G1133,'šifarnik Pg-Pa'!$O$6:$Q$22,3,FALSE),"")</f>
        <v/>
      </c>
      <c r="J1133" s="252"/>
      <c r="K1133" s="79" t="str">
        <f>IFERROR(+VLOOKUP(J1133,'šifarnik Pg-Pa'!O$28:P$150,2,FALSE),"")</f>
        <v/>
      </c>
      <c r="L1133" s="256"/>
      <c r="M1133" s="257"/>
      <c r="N1133" s="284"/>
      <c r="O1133" s="297"/>
      <c r="P1133" s="255"/>
      <c r="Q1133" s="255"/>
    </row>
    <row r="1134" spans="1:17">
      <c r="A1134">
        <f t="shared" si="34"/>
        <v>0</v>
      </c>
      <c r="B1134" s="250"/>
      <c r="C1134" s="269"/>
      <c r="D1134" s="250"/>
      <c r="E1134" s="269"/>
      <c r="F1134" s="252"/>
      <c r="G1134" s="252"/>
      <c r="H1134" s="142" t="str">
        <f>IFERROR(+VLOOKUP(G1134,'šifarnik Pg-Pa'!O$6:Q$22,2,FALSE),"")</f>
        <v/>
      </c>
      <c r="I1134" s="137" t="str">
        <f>IFERROR(+VLOOKUP($G1134,'šifarnik Pg-Pa'!$O$6:$Q$22,3,FALSE),"")</f>
        <v/>
      </c>
      <c r="J1134" s="252"/>
      <c r="K1134" s="79" t="str">
        <f>IFERROR(+VLOOKUP(J1134,'šifarnik Pg-Pa'!O$28:P$150,2,FALSE),"")</f>
        <v/>
      </c>
      <c r="L1134" s="256"/>
      <c r="M1134" s="257"/>
      <c r="N1134" s="284"/>
      <c r="O1134" s="297"/>
      <c r="P1134" s="255"/>
      <c r="Q1134" s="255"/>
    </row>
    <row r="1135" spans="1:17">
      <c r="A1135">
        <f t="shared" si="34"/>
        <v>0</v>
      </c>
      <c r="B1135" s="250"/>
      <c r="C1135" s="269"/>
      <c r="D1135" s="250"/>
      <c r="E1135" s="269"/>
      <c r="F1135" s="252"/>
      <c r="G1135" s="252"/>
      <c r="H1135" s="142" t="str">
        <f>IFERROR(+VLOOKUP(G1135,'šifarnik Pg-Pa'!O$6:Q$22,2,FALSE),"")</f>
        <v/>
      </c>
      <c r="I1135" s="137" t="str">
        <f>IFERROR(+VLOOKUP($G1135,'šifarnik Pg-Pa'!$O$6:$Q$22,3,FALSE),"")</f>
        <v/>
      </c>
      <c r="J1135" s="252"/>
      <c r="K1135" s="79" t="str">
        <f>IFERROR(+VLOOKUP(J1135,'šifarnik Pg-Pa'!O$28:P$150,2,FALSE),"")</f>
        <v/>
      </c>
      <c r="L1135" s="256"/>
      <c r="M1135" s="257"/>
      <c r="N1135" s="284"/>
      <c r="O1135" s="297"/>
      <c r="P1135" s="255"/>
      <c r="Q1135" s="255"/>
    </row>
    <row r="1136" spans="1:17">
      <c r="A1136">
        <f t="shared" si="34"/>
        <v>0</v>
      </c>
      <c r="B1136" s="250"/>
      <c r="C1136" s="269"/>
      <c r="D1136" s="250"/>
      <c r="E1136" s="269"/>
      <c r="F1136" s="252"/>
      <c r="G1136" s="252"/>
      <c r="H1136" s="142" t="str">
        <f>IFERROR(+VLOOKUP(G1136,'šifarnik Pg-Pa'!O$6:Q$22,2,FALSE),"")</f>
        <v/>
      </c>
      <c r="I1136" s="137" t="str">
        <f>IFERROR(+VLOOKUP($G1136,'šifarnik Pg-Pa'!$O$6:$Q$22,3,FALSE),"")</f>
        <v/>
      </c>
      <c r="J1136" s="252"/>
      <c r="K1136" s="79" t="str">
        <f>IFERROR(+VLOOKUP(J1136,'šifarnik Pg-Pa'!O$28:P$150,2,FALSE),"")</f>
        <v/>
      </c>
      <c r="L1136" s="256"/>
      <c r="M1136" s="257"/>
      <c r="N1136" s="284"/>
      <c r="O1136" s="297"/>
      <c r="P1136" s="255"/>
      <c r="Q1136" s="255"/>
    </row>
    <row r="1137" spans="1:17">
      <c r="A1137">
        <f t="shared" si="34"/>
        <v>0</v>
      </c>
      <c r="B1137" s="250"/>
      <c r="C1137" s="269"/>
      <c r="D1137" s="250"/>
      <c r="E1137" s="269"/>
      <c r="F1137" s="252"/>
      <c r="G1137" s="252"/>
      <c r="H1137" s="142" t="str">
        <f>IFERROR(+VLOOKUP(G1137,'šifarnik Pg-Pa'!O$6:Q$22,2,FALSE),"")</f>
        <v/>
      </c>
      <c r="I1137" s="137" t="str">
        <f>IFERROR(+VLOOKUP($G1137,'šifarnik Pg-Pa'!$O$6:$Q$22,3,FALSE),"")</f>
        <v/>
      </c>
      <c r="J1137" s="252"/>
      <c r="K1137" s="79" t="str">
        <f>IFERROR(+VLOOKUP(J1137,'šifarnik Pg-Pa'!O$28:P$150,2,FALSE),"")</f>
        <v/>
      </c>
      <c r="L1137" s="256"/>
      <c r="M1137" s="257"/>
      <c r="N1137" s="284"/>
      <c r="O1137" s="297"/>
      <c r="P1137" s="255"/>
      <c r="Q1137" s="255"/>
    </row>
    <row r="1138" spans="1:17">
      <c r="A1138">
        <f t="shared" si="34"/>
        <v>0</v>
      </c>
      <c r="B1138" s="250"/>
      <c r="C1138" s="269"/>
      <c r="D1138" s="250"/>
      <c r="E1138" s="269"/>
      <c r="F1138" s="252"/>
      <c r="G1138" s="252"/>
      <c r="H1138" s="142" t="str">
        <f>IFERROR(+VLOOKUP(G1138,'šifarnik Pg-Pa'!O$6:Q$22,2,FALSE),"")</f>
        <v/>
      </c>
      <c r="I1138" s="137" t="str">
        <f>IFERROR(+VLOOKUP($G1138,'šifarnik Pg-Pa'!$O$6:$Q$22,3,FALSE),"")</f>
        <v/>
      </c>
      <c r="J1138" s="252"/>
      <c r="K1138" s="79" t="str">
        <f>IFERROR(+VLOOKUP(J1138,'šifarnik Pg-Pa'!O$28:P$150,2,FALSE),"")</f>
        <v/>
      </c>
      <c r="L1138" s="256"/>
      <c r="M1138" s="257"/>
      <c r="N1138" s="284"/>
      <c r="O1138" s="297"/>
      <c r="P1138" s="255"/>
      <c r="Q1138" s="255"/>
    </row>
    <row r="1139" spans="1:17">
      <c r="A1139">
        <f t="shared" si="34"/>
        <v>0</v>
      </c>
      <c r="B1139" s="250"/>
      <c r="C1139" s="269"/>
      <c r="D1139" s="250"/>
      <c r="E1139" s="269"/>
      <c r="F1139" s="252"/>
      <c r="G1139" s="252"/>
      <c r="H1139" s="142" t="str">
        <f>IFERROR(+VLOOKUP(G1139,'šifarnik Pg-Pa'!O$6:Q$22,2,FALSE),"")</f>
        <v/>
      </c>
      <c r="I1139" s="137" t="str">
        <f>IFERROR(+VLOOKUP($G1139,'šifarnik Pg-Pa'!$O$6:$Q$22,3,FALSE),"")</f>
        <v/>
      </c>
      <c r="J1139" s="252"/>
      <c r="K1139" s="79" t="str">
        <f>IFERROR(+VLOOKUP(J1139,'šifarnik Pg-Pa'!O$28:P$150,2,FALSE),"")</f>
        <v/>
      </c>
      <c r="L1139" s="256"/>
      <c r="M1139" s="257"/>
      <c r="N1139" s="284"/>
      <c r="O1139" s="297"/>
      <c r="P1139" s="255"/>
      <c r="Q1139" s="255"/>
    </row>
    <row r="1140" spans="1:17">
      <c r="A1140">
        <f t="shared" si="34"/>
        <v>0</v>
      </c>
      <c r="B1140" s="250"/>
      <c r="C1140" s="269"/>
      <c r="D1140" s="250"/>
      <c r="E1140" s="269"/>
      <c r="F1140" s="252"/>
      <c r="G1140" s="252"/>
      <c r="H1140" s="142" t="str">
        <f>IFERROR(+VLOOKUP(G1140,'šifarnik Pg-Pa'!O$6:Q$22,2,FALSE),"")</f>
        <v/>
      </c>
      <c r="I1140" s="137" t="str">
        <f>IFERROR(+VLOOKUP($G1140,'šifarnik Pg-Pa'!$O$6:$Q$22,3,FALSE),"")</f>
        <v/>
      </c>
      <c r="J1140" s="252"/>
      <c r="K1140" s="79" t="str">
        <f>IFERROR(+VLOOKUP(J1140,'šifarnik Pg-Pa'!O$28:P$150,2,FALSE),"")</f>
        <v/>
      </c>
      <c r="L1140" s="256"/>
      <c r="M1140" s="257"/>
      <c r="N1140" s="284"/>
      <c r="O1140" s="297"/>
      <c r="P1140" s="255"/>
      <c r="Q1140" s="255"/>
    </row>
    <row r="1141" spans="1:17">
      <c r="A1141">
        <f t="shared" si="34"/>
        <v>0</v>
      </c>
      <c r="B1141" s="250"/>
      <c r="C1141" s="269"/>
      <c r="D1141" s="250"/>
      <c r="E1141" s="269"/>
      <c r="F1141" s="252"/>
      <c r="G1141" s="252"/>
      <c r="H1141" s="142" t="str">
        <f>IFERROR(+VLOOKUP(G1141,'šifarnik Pg-Pa'!O$6:Q$22,2,FALSE),"")</f>
        <v/>
      </c>
      <c r="I1141" s="137" t="str">
        <f>IFERROR(+VLOOKUP($G1141,'šifarnik Pg-Pa'!$O$6:$Q$22,3,FALSE),"")</f>
        <v/>
      </c>
      <c r="J1141" s="252"/>
      <c r="K1141" s="79" t="str">
        <f>IFERROR(+VLOOKUP(J1141,'šifarnik Pg-Pa'!O$28:P$150,2,FALSE),"")</f>
        <v/>
      </c>
      <c r="L1141" s="256"/>
      <c r="M1141" s="257"/>
      <c r="N1141" s="284"/>
      <c r="O1141" s="297"/>
      <c r="P1141" s="255"/>
      <c r="Q1141" s="255"/>
    </row>
    <row r="1142" spans="1:17">
      <c r="A1142">
        <f t="shared" si="34"/>
        <v>0</v>
      </c>
      <c r="B1142" s="250"/>
      <c r="C1142" s="269"/>
      <c r="D1142" s="250"/>
      <c r="E1142" s="269"/>
      <c r="F1142" s="252"/>
      <c r="G1142" s="252"/>
      <c r="H1142" s="142" t="str">
        <f>IFERROR(+VLOOKUP(G1142,'šifarnik Pg-Pa'!O$6:Q$22,2,FALSE),"")</f>
        <v/>
      </c>
      <c r="I1142" s="137" t="str">
        <f>IFERROR(+VLOOKUP($G1142,'šifarnik Pg-Pa'!$O$6:$Q$22,3,FALSE),"")</f>
        <v/>
      </c>
      <c r="J1142" s="252"/>
      <c r="K1142" s="79" t="str">
        <f>IFERROR(+VLOOKUP(J1142,'šifarnik Pg-Pa'!O$28:P$150,2,FALSE),"")</f>
        <v/>
      </c>
      <c r="L1142" s="256"/>
      <c r="M1142" s="257"/>
      <c r="N1142" s="284"/>
      <c r="O1142" s="297"/>
      <c r="P1142" s="255"/>
      <c r="Q1142" s="255"/>
    </row>
    <row r="1143" spans="1:17">
      <c r="A1143">
        <f t="shared" si="34"/>
        <v>0</v>
      </c>
      <c r="B1143" s="250"/>
      <c r="C1143" s="269"/>
      <c r="D1143" s="250"/>
      <c r="E1143" s="269"/>
      <c r="F1143" s="252"/>
      <c r="G1143" s="252"/>
      <c r="H1143" s="142" t="str">
        <f>IFERROR(+VLOOKUP(G1143,'šifarnik Pg-Pa'!O$6:Q$22,2,FALSE),"")</f>
        <v/>
      </c>
      <c r="I1143" s="137" t="str">
        <f>IFERROR(+VLOOKUP($G1143,'šifarnik Pg-Pa'!$O$6:$Q$22,3,FALSE),"")</f>
        <v/>
      </c>
      <c r="J1143" s="252"/>
      <c r="K1143" s="79" t="str">
        <f>IFERROR(+VLOOKUP(J1143,'šifarnik Pg-Pa'!O$28:P$150,2,FALSE),"")</f>
        <v/>
      </c>
      <c r="L1143" s="256"/>
      <c r="M1143" s="257"/>
      <c r="N1143" s="284"/>
      <c r="O1143" s="297"/>
      <c r="P1143" s="255"/>
      <c r="Q1143" s="255"/>
    </row>
    <row r="1144" spans="1:17">
      <c r="A1144">
        <f t="shared" si="34"/>
        <v>0</v>
      </c>
      <c r="B1144" s="250"/>
      <c r="C1144" s="269"/>
      <c r="D1144" s="250"/>
      <c r="E1144" s="269"/>
      <c r="F1144" s="252"/>
      <c r="G1144" s="252"/>
      <c r="H1144" s="142" t="str">
        <f>IFERROR(+VLOOKUP(G1144,'šifarnik Pg-Pa'!O$6:Q$22,2,FALSE),"")</f>
        <v/>
      </c>
      <c r="I1144" s="137" t="str">
        <f>IFERROR(+VLOOKUP($G1144,'šifarnik Pg-Pa'!$O$6:$Q$22,3,FALSE),"")</f>
        <v/>
      </c>
      <c r="J1144" s="252"/>
      <c r="K1144" s="79" t="str">
        <f>IFERROR(+VLOOKUP(J1144,'šifarnik Pg-Pa'!O$28:P$150,2,FALSE),"")</f>
        <v/>
      </c>
      <c r="L1144" s="256"/>
      <c r="M1144" s="257"/>
      <c r="N1144" s="284"/>
      <c r="O1144" s="297"/>
      <c r="P1144" s="255"/>
      <c r="Q1144" s="255"/>
    </row>
    <row r="1145" spans="1:17">
      <c r="A1145">
        <f t="shared" si="34"/>
        <v>0</v>
      </c>
      <c r="B1145" s="250"/>
      <c r="C1145" s="269"/>
      <c r="D1145" s="250"/>
      <c r="E1145" s="269"/>
      <c r="F1145" s="252"/>
      <c r="G1145" s="252"/>
      <c r="H1145" s="142" t="str">
        <f>IFERROR(+VLOOKUP(G1145,'šifarnik Pg-Pa'!O$6:Q$22,2,FALSE),"")</f>
        <v/>
      </c>
      <c r="I1145" s="137" t="str">
        <f>IFERROR(+VLOOKUP($G1145,'šifarnik Pg-Pa'!$O$6:$Q$22,3,FALSE),"")</f>
        <v/>
      </c>
      <c r="J1145" s="252"/>
      <c r="K1145" s="79" t="str">
        <f>IFERROR(+VLOOKUP(J1145,'šifarnik Pg-Pa'!O$28:P$150,2,FALSE),"")</f>
        <v/>
      </c>
      <c r="L1145" s="256"/>
      <c r="M1145" s="257"/>
      <c r="N1145" s="284"/>
      <c r="O1145" s="297"/>
      <c r="P1145" s="255"/>
      <c r="Q1145" s="255"/>
    </row>
    <row r="1146" spans="1:17">
      <c r="A1146">
        <f t="shared" si="34"/>
        <v>0</v>
      </c>
      <c r="B1146" s="250"/>
      <c r="C1146" s="269"/>
      <c r="D1146" s="250"/>
      <c r="E1146" s="269"/>
      <c r="F1146" s="252"/>
      <c r="G1146" s="252"/>
      <c r="H1146" s="142" t="str">
        <f>IFERROR(+VLOOKUP(G1146,'šifarnik Pg-Pa'!O$6:Q$22,2,FALSE),"")</f>
        <v/>
      </c>
      <c r="I1146" s="137" t="str">
        <f>IFERROR(+VLOOKUP($G1146,'šifarnik Pg-Pa'!$O$6:$Q$22,3,FALSE),"")</f>
        <v/>
      </c>
      <c r="J1146" s="252"/>
      <c r="K1146" s="79" t="str">
        <f>IFERROR(+VLOOKUP(J1146,'šifarnik Pg-Pa'!O$28:P$150,2,FALSE),"")</f>
        <v/>
      </c>
      <c r="L1146" s="256"/>
      <c r="M1146" s="257"/>
      <c r="N1146" s="284"/>
      <c r="O1146" s="297"/>
      <c r="P1146" s="255"/>
      <c r="Q1146" s="255"/>
    </row>
    <row r="1147" spans="1:17">
      <c r="A1147">
        <f t="shared" si="34"/>
        <v>0</v>
      </c>
      <c r="B1147" s="250"/>
      <c r="C1147" s="269"/>
      <c r="D1147" s="250"/>
      <c r="E1147" s="269"/>
      <c r="F1147" s="252"/>
      <c r="G1147" s="252"/>
      <c r="H1147" s="142" t="str">
        <f>IFERROR(+VLOOKUP(G1147,'šifarnik Pg-Pa'!O$6:Q$22,2,FALSE),"")</f>
        <v/>
      </c>
      <c r="I1147" s="137" t="str">
        <f>IFERROR(+VLOOKUP($G1147,'šifarnik Pg-Pa'!$O$6:$Q$22,3,FALSE),"")</f>
        <v/>
      </c>
      <c r="J1147" s="252"/>
      <c r="K1147" s="79" t="str">
        <f>IFERROR(+VLOOKUP(J1147,'šifarnik Pg-Pa'!O$28:P$150,2,FALSE),"")</f>
        <v/>
      </c>
      <c r="L1147" s="256"/>
      <c r="M1147" s="257"/>
      <c r="N1147" s="284"/>
      <c r="O1147" s="297"/>
      <c r="P1147" s="255"/>
      <c r="Q1147" s="255"/>
    </row>
    <row r="1148" spans="1:17">
      <c r="A1148">
        <f t="shared" si="34"/>
        <v>0</v>
      </c>
      <c r="B1148" s="250"/>
      <c r="C1148" s="269"/>
      <c r="D1148" s="250"/>
      <c r="E1148" s="269"/>
      <c r="F1148" s="252"/>
      <c r="G1148" s="252"/>
      <c r="H1148" s="142" t="str">
        <f>IFERROR(+VLOOKUP(G1148,'šifarnik Pg-Pa'!O$6:Q$22,2,FALSE),"")</f>
        <v/>
      </c>
      <c r="I1148" s="137" t="str">
        <f>IFERROR(+VLOOKUP($G1148,'šifarnik Pg-Pa'!$O$6:$Q$22,3,FALSE),"")</f>
        <v/>
      </c>
      <c r="J1148" s="252"/>
      <c r="K1148" s="79" t="str">
        <f>IFERROR(+VLOOKUP(J1148,'šifarnik Pg-Pa'!O$28:P$150,2,FALSE),"")</f>
        <v/>
      </c>
      <c r="L1148" s="256"/>
      <c r="M1148" s="257"/>
      <c r="N1148" s="284"/>
      <c r="O1148" s="297"/>
      <c r="P1148" s="255"/>
      <c r="Q1148" s="255"/>
    </row>
    <row r="1149" spans="1:17">
      <c r="A1149">
        <f t="shared" si="34"/>
        <v>0</v>
      </c>
      <c r="B1149" s="250"/>
      <c r="C1149" s="269"/>
      <c r="D1149" s="250"/>
      <c r="E1149" s="269"/>
      <c r="F1149" s="252"/>
      <c r="G1149" s="252"/>
      <c r="H1149" s="142" t="str">
        <f>IFERROR(+VLOOKUP(G1149,'šifarnik Pg-Pa'!O$6:Q$22,2,FALSE),"")</f>
        <v/>
      </c>
      <c r="I1149" s="137" t="str">
        <f>IFERROR(+VLOOKUP($G1149,'šifarnik Pg-Pa'!$O$6:$Q$22,3,FALSE),"")</f>
        <v/>
      </c>
      <c r="J1149" s="252"/>
      <c r="K1149" s="79" t="str">
        <f>IFERROR(+VLOOKUP(J1149,'šifarnik Pg-Pa'!O$28:P$150,2,FALSE),"")</f>
        <v/>
      </c>
      <c r="L1149" s="256"/>
      <c r="M1149" s="257"/>
      <c r="N1149" s="284"/>
      <c r="O1149" s="297"/>
      <c r="P1149" s="255"/>
      <c r="Q1149" s="255"/>
    </row>
    <row r="1150" spans="1:17">
      <c r="A1150">
        <f t="shared" si="34"/>
        <v>0</v>
      </c>
      <c r="B1150" s="250"/>
      <c r="C1150" s="269"/>
      <c r="D1150" s="250"/>
      <c r="E1150" s="269"/>
      <c r="F1150" s="252"/>
      <c r="G1150" s="252"/>
      <c r="H1150" s="142" t="str">
        <f>IFERROR(+VLOOKUP(G1150,'šifarnik Pg-Pa'!O$6:Q$22,2,FALSE),"")</f>
        <v/>
      </c>
      <c r="I1150" s="137" t="str">
        <f>IFERROR(+VLOOKUP($G1150,'šifarnik Pg-Pa'!$O$6:$Q$22,3,FALSE),"")</f>
        <v/>
      </c>
      <c r="J1150" s="252"/>
      <c r="K1150" s="79" t="str">
        <f>IFERROR(+VLOOKUP(J1150,'šifarnik Pg-Pa'!O$28:P$150,2,FALSE),"")</f>
        <v/>
      </c>
      <c r="L1150" s="256"/>
      <c r="M1150" s="257"/>
      <c r="N1150" s="284"/>
      <c r="O1150" s="297"/>
      <c r="P1150" s="255"/>
      <c r="Q1150" s="255"/>
    </row>
    <row r="1151" spans="1:17">
      <c r="A1151">
        <f t="shared" si="34"/>
        <v>0</v>
      </c>
      <c r="B1151" s="250"/>
      <c r="C1151" s="269"/>
      <c r="D1151" s="250"/>
      <c r="E1151" s="269"/>
      <c r="F1151" s="252"/>
      <c r="G1151" s="252"/>
      <c r="H1151" s="142" t="str">
        <f>IFERROR(+VLOOKUP(G1151,'šifarnik Pg-Pa'!O$6:Q$22,2,FALSE),"")</f>
        <v/>
      </c>
      <c r="I1151" s="137" t="str">
        <f>IFERROR(+VLOOKUP($G1151,'šifarnik Pg-Pa'!$O$6:$Q$22,3,FALSE),"")</f>
        <v/>
      </c>
      <c r="J1151" s="252"/>
      <c r="K1151" s="79" t="str">
        <f>IFERROR(+VLOOKUP(J1151,'šifarnik Pg-Pa'!O$28:P$150,2,FALSE),"")</f>
        <v/>
      </c>
      <c r="L1151" s="256"/>
      <c r="M1151" s="257"/>
      <c r="N1151" s="284"/>
      <c r="O1151" s="297"/>
      <c r="P1151" s="255"/>
      <c r="Q1151" s="255"/>
    </row>
    <row r="1152" spans="1:17">
      <c r="A1152">
        <f t="shared" si="34"/>
        <v>0</v>
      </c>
      <c r="B1152" s="250"/>
      <c r="C1152" s="269"/>
      <c r="D1152" s="250"/>
      <c r="E1152" s="269"/>
      <c r="F1152" s="252"/>
      <c r="G1152" s="252"/>
      <c r="H1152" s="142" t="str">
        <f>IFERROR(+VLOOKUP(G1152,'šifarnik Pg-Pa'!O$6:Q$22,2,FALSE),"")</f>
        <v/>
      </c>
      <c r="I1152" s="137" t="str">
        <f>IFERROR(+VLOOKUP($G1152,'šifarnik Pg-Pa'!$O$6:$Q$22,3,FALSE),"")</f>
        <v/>
      </c>
      <c r="J1152" s="252"/>
      <c r="K1152" s="79" t="str">
        <f>IFERROR(+VLOOKUP(J1152,'šifarnik Pg-Pa'!O$28:P$150,2,FALSE),"")</f>
        <v/>
      </c>
      <c r="L1152" s="256"/>
      <c r="M1152" s="257"/>
      <c r="N1152" s="284"/>
      <c r="O1152" s="297"/>
      <c r="P1152" s="255"/>
      <c r="Q1152" s="255"/>
    </row>
    <row r="1153" spans="1:17">
      <c r="A1153">
        <f t="shared" si="34"/>
        <v>0</v>
      </c>
      <c r="B1153" s="250"/>
      <c r="C1153" s="269"/>
      <c r="D1153" s="250"/>
      <c r="E1153" s="269"/>
      <c r="F1153" s="252"/>
      <c r="G1153" s="252"/>
      <c r="H1153" s="142" t="str">
        <f>IFERROR(+VLOOKUP(G1153,'šifarnik Pg-Pa'!O$6:Q$22,2,FALSE),"")</f>
        <v/>
      </c>
      <c r="I1153" s="137" t="str">
        <f>IFERROR(+VLOOKUP($G1153,'šifarnik Pg-Pa'!$O$6:$Q$22,3,FALSE),"")</f>
        <v/>
      </c>
      <c r="J1153" s="252"/>
      <c r="K1153" s="79" t="str">
        <f>IFERROR(+VLOOKUP(J1153,'šifarnik Pg-Pa'!O$28:P$150,2,FALSE),"")</f>
        <v/>
      </c>
      <c r="L1153" s="256"/>
      <c r="M1153" s="257"/>
      <c r="N1153" s="284"/>
      <c r="O1153" s="297"/>
      <c r="P1153" s="255"/>
      <c r="Q1153" s="255"/>
    </row>
    <row r="1154" spans="1:17">
      <c r="A1154">
        <f t="shared" si="34"/>
        <v>0</v>
      </c>
      <c r="B1154" s="250"/>
      <c r="C1154" s="269"/>
      <c r="D1154" s="250"/>
      <c r="E1154" s="269"/>
      <c r="F1154" s="252"/>
      <c r="G1154" s="252"/>
      <c r="H1154" s="142" t="str">
        <f>IFERROR(+VLOOKUP(G1154,'šifarnik Pg-Pa'!O$6:Q$22,2,FALSE),"")</f>
        <v/>
      </c>
      <c r="I1154" s="137" t="str">
        <f>IFERROR(+VLOOKUP($G1154,'šifarnik Pg-Pa'!$O$6:$Q$22,3,FALSE),"")</f>
        <v/>
      </c>
      <c r="J1154" s="252"/>
      <c r="K1154" s="79" t="str">
        <f>IFERROR(+VLOOKUP(J1154,'šifarnik Pg-Pa'!O$28:P$150,2,FALSE),"")</f>
        <v/>
      </c>
      <c r="L1154" s="256"/>
      <c r="M1154" s="257"/>
      <c r="N1154" s="284"/>
      <c r="O1154" s="297"/>
      <c r="P1154" s="255"/>
      <c r="Q1154" s="255"/>
    </row>
    <row r="1155" spans="1:17">
      <c r="A1155">
        <f t="shared" si="34"/>
        <v>0</v>
      </c>
      <c r="B1155" s="250"/>
      <c r="C1155" s="269"/>
      <c r="D1155" s="250"/>
      <c r="E1155" s="269"/>
      <c r="F1155" s="252"/>
      <c r="G1155" s="252"/>
      <c r="H1155" s="142" t="str">
        <f>IFERROR(+VLOOKUP(G1155,'šifarnik Pg-Pa'!O$6:Q$22,2,FALSE),"")</f>
        <v/>
      </c>
      <c r="I1155" s="137" t="str">
        <f>IFERROR(+VLOOKUP($G1155,'šifarnik Pg-Pa'!$O$6:$Q$22,3,FALSE),"")</f>
        <v/>
      </c>
      <c r="J1155" s="252"/>
      <c r="K1155" s="79" t="str">
        <f>IFERROR(+VLOOKUP(J1155,'šifarnik Pg-Pa'!O$28:P$150,2,FALSE),"")</f>
        <v/>
      </c>
      <c r="L1155" s="256"/>
      <c r="M1155" s="257"/>
      <c r="N1155" s="284"/>
      <c r="O1155" s="297"/>
      <c r="P1155" s="255"/>
      <c r="Q1155" s="255"/>
    </row>
    <row r="1156" spans="1:17">
      <c r="A1156">
        <f t="shared" si="34"/>
        <v>0</v>
      </c>
      <c r="B1156" s="250"/>
      <c r="C1156" s="269"/>
      <c r="D1156" s="250"/>
      <c r="E1156" s="269"/>
      <c r="F1156" s="252"/>
      <c r="G1156" s="252"/>
      <c r="H1156" s="142" t="str">
        <f>IFERROR(+VLOOKUP(G1156,'šifarnik Pg-Pa'!O$6:Q$22,2,FALSE),"")</f>
        <v/>
      </c>
      <c r="I1156" s="137" t="str">
        <f>IFERROR(+VLOOKUP($G1156,'šifarnik Pg-Pa'!$O$6:$Q$22,3,FALSE),"")</f>
        <v/>
      </c>
      <c r="J1156" s="252"/>
      <c r="K1156" s="79" t="str">
        <f>IFERROR(+VLOOKUP(J1156,'šifarnik Pg-Pa'!O$28:P$150,2,FALSE),"")</f>
        <v/>
      </c>
      <c r="L1156" s="256"/>
      <c r="M1156" s="257"/>
      <c r="N1156" s="284"/>
      <c r="O1156" s="297"/>
      <c r="P1156" s="255"/>
      <c r="Q1156" s="255"/>
    </row>
    <row r="1157" spans="1:17">
      <c r="A1157">
        <f t="shared" si="34"/>
        <v>0</v>
      </c>
      <c r="B1157" s="250"/>
      <c r="C1157" s="269"/>
      <c r="D1157" s="250"/>
      <c r="E1157" s="269"/>
      <c r="F1157" s="252"/>
      <c r="G1157" s="252"/>
      <c r="H1157" s="142" t="str">
        <f>IFERROR(+VLOOKUP(G1157,'šifarnik Pg-Pa'!O$6:Q$22,2,FALSE),"")</f>
        <v/>
      </c>
      <c r="I1157" s="137" t="str">
        <f>IFERROR(+VLOOKUP($G1157,'šifarnik Pg-Pa'!$O$6:$Q$22,3,FALSE),"")</f>
        <v/>
      </c>
      <c r="J1157" s="252"/>
      <c r="K1157" s="79" t="str">
        <f>IFERROR(+VLOOKUP(J1157,'šifarnik Pg-Pa'!O$28:P$150,2,FALSE),"")</f>
        <v/>
      </c>
      <c r="L1157" s="256"/>
      <c r="M1157" s="257"/>
      <c r="N1157" s="284"/>
      <c r="O1157" s="297"/>
      <c r="P1157" s="255"/>
      <c r="Q1157" s="255"/>
    </row>
    <row r="1158" spans="1:17">
      <c r="A1158">
        <f t="shared" si="34"/>
        <v>0</v>
      </c>
      <c r="B1158" s="250"/>
      <c r="C1158" s="269"/>
      <c r="D1158" s="250"/>
      <c r="E1158" s="269"/>
      <c r="F1158" s="252"/>
      <c r="G1158" s="252"/>
      <c r="H1158" s="142" t="str">
        <f>IFERROR(+VLOOKUP(G1158,'šifarnik Pg-Pa'!O$6:Q$22,2,FALSE),"")</f>
        <v/>
      </c>
      <c r="I1158" s="137" t="str">
        <f>IFERROR(+VLOOKUP($G1158,'šifarnik Pg-Pa'!$O$6:$Q$22,3,FALSE),"")</f>
        <v/>
      </c>
      <c r="J1158" s="252"/>
      <c r="K1158" s="79" t="str">
        <f>IFERROR(+VLOOKUP(J1158,'šifarnik Pg-Pa'!O$28:P$150,2,FALSE),"")</f>
        <v/>
      </c>
      <c r="L1158" s="256"/>
      <c r="M1158" s="257"/>
      <c r="N1158" s="284"/>
      <c r="O1158" s="297"/>
      <c r="P1158" s="255"/>
      <c r="Q1158" s="255"/>
    </row>
    <row r="1159" spans="1:17">
      <c r="A1159">
        <f t="shared" si="34"/>
        <v>0</v>
      </c>
      <c r="B1159" s="250"/>
      <c r="C1159" s="269"/>
      <c r="D1159" s="250"/>
      <c r="E1159" s="269"/>
      <c r="F1159" s="252"/>
      <c r="G1159" s="252"/>
      <c r="H1159" s="142" t="str">
        <f>IFERROR(+VLOOKUP(G1159,'šifarnik Pg-Pa'!O$6:Q$22,2,FALSE),"")</f>
        <v/>
      </c>
      <c r="I1159" s="137" t="str">
        <f>IFERROR(+VLOOKUP($G1159,'šifarnik Pg-Pa'!$O$6:$Q$22,3,FALSE),"")</f>
        <v/>
      </c>
      <c r="J1159" s="252"/>
      <c r="K1159" s="79" t="str">
        <f>IFERROR(+VLOOKUP(J1159,'šifarnik Pg-Pa'!O$28:P$150,2,FALSE),"")</f>
        <v/>
      </c>
      <c r="L1159" s="256"/>
      <c r="M1159" s="257"/>
      <c r="N1159" s="284"/>
      <c r="O1159" s="297"/>
      <c r="P1159" s="255"/>
      <c r="Q1159" s="255"/>
    </row>
    <row r="1160" spans="1:17">
      <c r="A1160">
        <f t="shared" si="34"/>
        <v>0</v>
      </c>
      <c r="B1160" s="250"/>
      <c r="C1160" s="269"/>
      <c r="D1160" s="250"/>
      <c r="E1160" s="269"/>
      <c r="F1160" s="252"/>
      <c r="G1160" s="252"/>
      <c r="H1160" s="142" t="str">
        <f>IFERROR(+VLOOKUP(G1160,'šifarnik Pg-Pa'!O$6:Q$22,2,FALSE),"")</f>
        <v/>
      </c>
      <c r="I1160" s="137" t="str">
        <f>IFERROR(+VLOOKUP($G1160,'šifarnik Pg-Pa'!$O$6:$Q$22,3,FALSE),"")</f>
        <v/>
      </c>
      <c r="J1160" s="252"/>
      <c r="K1160" s="79" t="str">
        <f>IFERROR(+VLOOKUP(J1160,'šifarnik Pg-Pa'!O$28:P$150,2,FALSE),"")</f>
        <v/>
      </c>
      <c r="L1160" s="256"/>
      <c r="M1160" s="257"/>
      <c r="N1160" s="284"/>
      <c r="O1160" s="297"/>
      <c r="P1160" s="255"/>
      <c r="Q1160" s="255"/>
    </row>
    <row r="1161" spans="1:17">
      <c r="A1161">
        <f t="shared" si="34"/>
        <v>0</v>
      </c>
      <c r="B1161" s="250"/>
      <c r="C1161" s="269"/>
      <c r="D1161" s="250"/>
      <c r="E1161" s="269"/>
      <c r="F1161" s="252"/>
      <c r="G1161" s="252"/>
      <c r="H1161" s="142" t="str">
        <f>IFERROR(+VLOOKUP(G1161,'šifarnik Pg-Pa'!O$6:Q$22,2,FALSE),"")</f>
        <v/>
      </c>
      <c r="I1161" s="137" t="str">
        <f>IFERROR(+VLOOKUP($G1161,'šifarnik Pg-Pa'!$O$6:$Q$22,3,FALSE),"")</f>
        <v/>
      </c>
      <c r="J1161" s="252"/>
      <c r="K1161" s="79" t="str">
        <f>IFERROR(+VLOOKUP(J1161,'šifarnik Pg-Pa'!O$28:P$150,2,FALSE),"")</f>
        <v/>
      </c>
      <c r="L1161" s="256"/>
      <c r="M1161" s="257"/>
      <c r="N1161" s="284"/>
      <c r="O1161" s="297"/>
      <c r="P1161" s="255"/>
      <c r="Q1161" s="255"/>
    </row>
    <row r="1162" spans="1:17">
      <c r="A1162">
        <f t="shared" si="34"/>
        <v>0</v>
      </c>
      <c r="B1162" s="250"/>
      <c r="C1162" s="269"/>
      <c r="D1162" s="250"/>
      <c r="E1162" s="269"/>
      <c r="F1162" s="252"/>
      <c r="G1162" s="252"/>
      <c r="H1162" s="142" t="str">
        <f>IFERROR(+VLOOKUP(G1162,'šifarnik Pg-Pa'!O$6:Q$22,2,FALSE),"")</f>
        <v/>
      </c>
      <c r="I1162" s="137" t="str">
        <f>IFERROR(+VLOOKUP($G1162,'šifarnik Pg-Pa'!$O$6:$Q$22,3,FALSE),"")</f>
        <v/>
      </c>
      <c r="J1162" s="252"/>
      <c r="K1162" s="79" t="str">
        <f>IFERROR(+VLOOKUP(J1162,'šifarnik Pg-Pa'!O$28:P$150,2,FALSE),"")</f>
        <v/>
      </c>
      <c r="L1162" s="256"/>
      <c r="M1162" s="257"/>
      <c r="N1162" s="284"/>
      <c r="O1162" s="297"/>
      <c r="P1162" s="255"/>
      <c r="Q1162" s="255"/>
    </row>
    <row r="1163" spans="1:17">
      <c r="A1163">
        <f t="shared" si="34"/>
        <v>0</v>
      </c>
      <c r="B1163" s="250"/>
      <c r="C1163" s="269"/>
      <c r="D1163" s="250"/>
      <c r="E1163" s="269"/>
      <c r="F1163" s="252"/>
      <c r="G1163" s="252"/>
      <c r="H1163" s="142" t="str">
        <f>IFERROR(+VLOOKUP(G1163,'šifarnik Pg-Pa'!O$6:Q$22,2,FALSE),"")</f>
        <v/>
      </c>
      <c r="I1163" s="137" t="str">
        <f>IFERROR(+VLOOKUP($G1163,'šifarnik Pg-Pa'!$O$6:$Q$22,3,FALSE),"")</f>
        <v/>
      </c>
      <c r="J1163" s="252"/>
      <c r="K1163" s="79" t="str">
        <f>IFERROR(+VLOOKUP(J1163,'šifarnik Pg-Pa'!O$28:P$150,2,FALSE),"")</f>
        <v/>
      </c>
      <c r="L1163" s="256"/>
      <c r="M1163" s="257"/>
      <c r="N1163" s="284"/>
      <c r="O1163" s="297"/>
      <c r="P1163" s="255"/>
      <c r="Q1163" s="255"/>
    </row>
    <row r="1164" spans="1:17">
      <c r="A1164">
        <f t="shared" si="34"/>
        <v>0</v>
      </c>
      <c r="B1164" s="250"/>
      <c r="C1164" s="269"/>
      <c r="D1164" s="250"/>
      <c r="E1164" s="269"/>
      <c r="F1164" s="252"/>
      <c r="G1164" s="252"/>
      <c r="H1164" s="142" t="str">
        <f>IFERROR(+VLOOKUP(G1164,'šifarnik Pg-Pa'!O$6:Q$22,2,FALSE),"")</f>
        <v/>
      </c>
      <c r="I1164" s="137" t="str">
        <f>IFERROR(+VLOOKUP($G1164,'šifarnik Pg-Pa'!$O$6:$Q$22,3,FALSE),"")</f>
        <v/>
      </c>
      <c r="J1164" s="252"/>
      <c r="K1164" s="79" t="str">
        <f>IFERROR(+VLOOKUP(J1164,'šifarnik Pg-Pa'!O$28:P$150,2,FALSE),"")</f>
        <v/>
      </c>
      <c r="L1164" s="256"/>
      <c r="M1164" s="257"/>
      <c r="N1164" s="284"/>
      <c r="O1164" s="297"/>
      <c r="P1164" s="255"/>
      <c r="Q1164" s="255"/>
    </row>
    <row r="1165" spans="1:17">
      <c r="A1165">
        <f t="shared" si="34"/>
        <v>0</v>
      </c>
      <c r="B1165" s="250"/>
      <c r="C1165" s="269"/>
      <c r="D1165" s="250"/>
      <c r="E1165" s="269"/>
      <c r="F1165" s="252"/>
      <c r="G1165" s="252"/>
      <c r="H1165" s="142" t="str">
        <f>IFERROR(+VLOOKUP(G1165,'šifarnik Pg-Pa'!O$6:Q$22,2,FALSE),"")</f>
        <v/>
      </c>
      <c r="I1165" s="137" t="str">
        <f>IFERROR(+VLOOKUP($G1165,'šifarnik Pg-Pa'!$O$6:$Q$22,3,FALSE),"")</f>
        <v/>
      </c>
      <c r="J1165" s="252"/>
      <c r="K1165" s="79" t="str">
        <f>IFERROR(+VLOOKUP(J1165,'šifarnik Pg-Pa'!O$28:P$150,2,FALSE),"")</f>
        <v/>
      </c>
      <c r="L1165" s="256"/>
      <c r="M1165" s="257"/>
      <c r="N1165" s="284"/>
      <c r="O1165" s="297"/>
      <c r="P1165" s="255"/>
      <c r="Q1165" s="255"/>
    </row>
    <row r="1166" spans="1:17">
      <c r="A1166">
        <f t="shared" si="34"/>
        <v>0</v>
      </c>
      <c r="B1166" s="250"/>
      <c r="C1166" s="269"/>
      <c r="D1166" s="250"/>
      <c r="E1166" s="269"/>
      <c r="F1166" s="252"/>
      <c r="G1166" s="252"/>
      <c r="H1166" s="142" t="str">
        <f>IFERROR(+VLOOKUP(G1166,'šifarnik Pg-Pa'!O$6:Q$22,2,FALSE),"")</f>
        <v/>
      </c>
      <c r="I1166" s="137" t="str">
        <f>IFERROR(+VLOOKUP($G1166,'šifarnik Pg-Pa'!$O$6:$Q$22,3,FALSE),"")</f>
        <v/>
      </c>
      <c r="J1166" s="252"/>
      <c r="K1166" s="79" t="str">
        <f>IFERROR(+VLOOKUP(J1166,'šifarnik Pg-Pa'!O$28:P$150,2,FALSE),"")</f>
        <v/>
      </c>
      <c r="L1166" s="256"/>
      <c r="M1166" s="257"/>
      <c r="N1166" s="284"/>
      <c r="O1166" s="297"/>
      <c r="P1166" s="255"/>
      <c r="Q1166" s="255"/>
    </row>
    <row r="1167" spans="1:17">
      <c r="A1167">
        <f t="shared" si="34"/>
        <v>0</v>
      </c>
      <c r="B1167" s="250"/>
      <c r="C1167" s="269"/>
      <c r="D1167" s="250"/>
      <c r="E1167" s="269"/>
      <c r="F1167" s="252"/>
      <c r="G1167" s="252"/>
      <c r="H1167" s="142" t="str">
        <f>IFERROR(+VLOOKUP(G1167,'šifarnik Pg-Pa'!O$6:Q$22,2,FALSE),"")</f>
        <v/>
      </c>
      <c r="I1167" s="137" t="str">
        <f>IFERROR(+VLOOKUP($G1167,'šifarnik Pg-Pa'!$O$6:$Q$22,3,FALSE),"")</f>
        <v/>
      </c>
      <c r="J1167" s="252"/>
      <c r="K1167" s="79" t="str">
        <f>IFERROR(+VLOOKUP(J1167,'šifarnik Pg-Pa'!O$28:P$150,2,FALSE),"")</f>
        <v/>
      </c>
      <c r="L1167" s="256"/>
      <c r="M1167" s="257"/>
      <c r="N1167" s="284"/>
      <c r="O1167" s="297"/>
      <c r="P1167" s="255"/>
      <c r="Q1167" s="255"/>
    </row>
    <row r="1168" spans="1:17">
      <c r="A1168">
        <f t="shared" si="34"/>
        <v>0</v>
      </c>
      <c r="B1168" s="250"/>
      <c r="C1168" s="269"/>
      <c r="D1168" s="250"/>
      <c r="E1168" s="269"/>
      <c r="F1168" s="252"/>
      <c r="G1168" s="252"/>
      <c r="H1168" s="142" t="str">
        <f>IFERROR(+VLOOKUP(G1168,'šifarnik Pg-Pa'!O$6:Q$22,2,FALSE),"")</f>
        <v/>
      </c>
      <c r="I1168" s="137" t="str">
        <f>IFERROR(+VLOOKUP($G1168,'šifarnik Pg-Pa'!$O$6:$Q$22,3,FALSE),"")</f>
        <v/>
      </c>
      <c r="J1168" s="252"/>
      <c r="K1168" s="79" t="str">
        <f>IFERROR(+VLOOKUP(J1168,'šifarnik Pg-Pa'!O$28:P$150,2,FALSE),"")</f>
        <v/>
      </c>
      <c r="L1168" s="256"/>
      <c r="M1168" s="257"/>
      <c r="N1168" s="284"/>
      <c r="O1168" s="297"/>
      <c r="P1168" s="255"/>
      <c r="Q1168" s="255"/>
    </row>
    <row r="1169" spans="1:17">
      <c r="A1169">
        <f t="shared" si="34"/>
        <v>0</v>
      </c>
      <c r="B1169" s="250"/>
      <c r="C1169" s="269"/>
      <c r="D1169" s="250"/>
      <c r="E1169" s="269"/>
      <c r="F1169" s="252"/>
      <c r="G1169" s="252"/>
      <c r="H1169" s="142" t="str">
        <f>IFERROR(+VLOOKUP(G1169,'šifarnik Pg-Pa'!O$6:Q$22,2,FALSE),"")</f>
        <v/>
      </c>
      <c r="I1169" s="137" t="str">
        <f>IFERROR(+VLOOKUP($G1169,'šifarnik Pg-Pa'!$O$6:$Q$22,3,FALSE),"")</f>
        <v/>
      </c>
      <c r="J1169" s="252"/>
      <c r="K1169" s="79" t="str">
        <f>IFERROR(+VLOOKUP(J1169,'šifarnik Pg-Pa'!O$28:P$150,2,FALSE),"")</f>
        <v/>
      </c>
      <c r="L1169" s="256"/>
      <c r="M1169" s="257"/>
      <c r="N1169" s="284"/>
      <c r="O1169" s="297"/>
      <c r="P1169" s="255"/>
      <c r="Q1169" s="255"/>
    </row>
    <row r="1170" spans="1:17">
      <c r="A1170">
        <f t="shared" si="34"/>
        <v>0</v>
      </c>
      <c r="B1170" s="250"/>
      <c r="C1170" s="269"/>
      <c r="D1170" s="250"/>
      <c r="E1170" s="269"/>
      <c r="F1170" s="252"/>
      <c r="G1170" s="252"/>
      <c r="H1170" s="142" t="str">
        <f>IFERROR(+VLOOKUP(G1170,'šifarnik Pg-Pa'!O$6:Q$22,2,FALSE),"")</f>
        <v/>
      </c>
      <c r="I1170" s="137" t="str">
        <f>IFERROR(+VLOOKUP($G1170,'šifarnik Pg-Pa'!$O$6:$Q$22,3,FALSE),"")</f>
        <v/>
      </c>
      <c r="J1170" s="252"/>
      <c r="K1170" s="79" t="str">
        <f>IFERROR(+VLOOKUP(J1170,'šifarnik Pg-Pa'!O$28:P$150,2,FALSE),"")</f>
        <v/>
      </c>
      <c r="L1170" s="256"/>
      <c r="M1170" s="257"/>
      <c r="N1170" s="284"/>
      <c r="O1170" s="297"/>
      <c r="P1170" s="255"/>
      <c r="Q1170" s="255"/>
    </row>
    <row r="1171" spans="1:17">
      <c r="A1171">
        <f t="shared" si="34"/>
        <v>0</v>
      </c>
      <c r="B1171" s="250"/>
      <c r="C1171" s="269"/>
      <c r="D1171" s="250"/>
      <c r="E1171" s="269"/>
      <c r="F1171" s="252"/>
      <c r="G1171" s="252"/>
      <c r="H1171" s="142" t="str">
        <f>IFERROR(+VLOOKUP(G1171,'šifarnik Pg-Pa'!O$6:Q$22,2,FALSE),"")</f>
        <v/>
      </c>
      <c r="I1171" s="137" t="str">
        <f>IFERROR(+VLOOKUP($G1171,'šifarnik Pg-Pa'!$O$6:$Q$22,3,FALSE),"")</f>
        <v/>
      </c>
      <c r="J1171" s="252"/>
      <c r="K1171" s="79" t="str">
        <f>IFERROR(+VLOOKUP(J1171,'šifarnik Pg-Pa'!O$28:P$150,2,FALSE),"")</f>
        <v/>
      </c>
      <c r="L1171" s="256"/>
      <c r="M1171" s="257"/>
      <c r="N1171" s="284"/>
      <c r="O1171" s="297"/>
      <c r="P1171" s="255"/>
      <c r="Q1171" s="255"/>
    </row>
    <row r="1172" spans="1:17">
      <c r="A1172">
        <f t="shared" si="34"/>
        <v>0</v>
      </c>
      <c r="B1172" s="250"/>
      <c r="C1172" s="269"/>
      <c r="D1172" s="250"/>
      <c r="E1172" s="269"/>
      <c r="F1172" s="252"/>
      <c r="G1172" s="252"/>
      <c r="H1172" s="142" t="str">
        <f>IFERROR(+VLOOKUP(G1172,'šifarnik Pg-Pa'!O$6:Q$22,2,FALSE),"")</f>
        <v/>
      </c>
      <c r="I1172" s="137" t="str">
        <f>IFERROR(+VLOOKUP($G1172,'šifarnik Pg-Pa'!$O$6:$Q$22,3,FALSE),"")</f>
        <v/>
      </c>
      <c r="J1172" s="252"/>
      <c r="K1172" s="79" t="str">
        <f>IFERROR(+VLOOKUP(J1172,'šifarnik Pg-Pa'!O$28:P$150,2,FALSE),"")</f>
        <v/>
      </c>
      <c r="L1172" s="256"/>
      <c r="M1172" s="257"/>
      <c r="N1172" s="284"/>
      <c r="O1172" s="297"/>
      <c r="P1172" s="255"/>
      <c r="Q1172" s="255"/>
    </row>
    <row r="1173" spans="1:17">
      <c r="A1173">
        <f t="shared" si="34"/>
        <v>0</v>
      </c>
      <c r="B1173" s="250"/>
      <c r="C1173" s="269"/>
      <c r="D1173" s="250"/>
      <c r="E1173" s="269"/>
      <c r="F1173" s="252"/>
      <c r="G1173" s="252"/>
      <c r="H1173" s="142" t="str">
        <f>IFERROR(+VLOOKUP(G1173,'šifarnik Pg-Pa'!O$6:Q$22,2,FALSE),"")</f>
        <v/>
      </c>
      <c r="I1173" s="137" t="str">
        <f>IFERROR(+VLOOKUP($G1173,'šifarnik Pg-Pa'!$O$6:$Q$22,3,FALSE),"")</f>
        <v/>
      </c>
      <c r="J1173" s="252"/>
      <c r="K1173" s="79" t="str">
        <f>IFERROR(+VLOOKUP(J1173,'šifarnik Pg-Pa'!O$28:P$150,2,FALSE),"")</f>
        <v/>
      </c>
      <c r="L1173" s="256"/>
      <c r="M1173" s="257"/>
      <c r="N1173" s="284"/>
      <c r="O1173" s="297"/>
      <c r="P1173" s="255"/>
      <c r="Q1173" s="255"/>
    </row>
    <row r="1174" spans="1:17">
      <c r="A1174">
        <f t="shared" si="34"/>
        <v>0</v>
      </c>
      <c r="B1174" s="250"/>
      <c r="C1174" s="269"/>
      <c r="D1174" s="250"/>
      <c r="E1174" s="269"/>
      <c r="F1174" s="252"/>
      <c r="G1174" s="252"/>
      <c r="H1174" s="142" t="str">
        <f>IFERROR(+VLOOKUP(G1174,'šifarnik Pg-Pa'!O$6:Q$22,2,FALSE),"")</f>
        <v/>
      </c>
      <c r="I1174" s="137" t="str">
        <f>IFERROR(+VLOOKUP($G1174,'šifarnik Pg-Pa'!$O$6:$Q$22,3,FALSE),"")</f>
        <v/>
      </c>
      <c r="J1174" s="252"/>
      <c r="K1174" s="79" t="str">
        <f>IFERROR(+VLOOKUP(J1174,'šifarnik Pg-Pa'!O$28:P$150,2,FALSE),"")</f>
        <v/>
      </c>
      <c r="L1174" s="256"/>
      <c r="M1174" s="257"/>
      <c r="N1174" s="284"/>
      <c r="O1174" s="297"/>
      <c r="P1174" s="255"/>
      <c r="Q1174" s="255"/>
    </row>
    <row r="1175" spans="1:17">
      <c r="A1175">
        <f t="shared" si="34"/>
        <v>0</v>
      </c>
      <c r="B1175" s="250"/>
      <c r="C1175" s="269"/>
      <c r="D1175" s="250"/>
      <c r="E1175" s="269"/>
      <c r="F1175" s="252"/>
      <c r="G1175" s="252"/>
      <c r="H1175" s="142" t="str">
        <f>IFERROR(+VLOOKUP(G1175,'šifarnik Pg-Pa'!O$6:Q$22,2,FALSE),"")</f>
        <v/>
      </c>
      <c r="I1175" s="137" t="str">
        <f>IFERROR(+VLOOKUP($G1175,'šifarnik Pg-Pa'!$O$6:$Q$22,3,FALSE),"")</f>
        <v/>
      </c>
      <c r="J1175" s="252"/>
      <c r="K1175" s="79" t="str">
        <f>IFERROR(+VLOOKUP(J1175,'šifarnik Pg-Pa'!O$28:P$150,2,FALSE),"")</f>
        <v/>
      </c>
      <c r="L1175" s="256"/>
      <c r="M1175" s="257"/>
      <c r="N1175" s="284"/>
      <c r="O1175" s="297"/>
      <c r="P1175" s="255"/>
      <c r="Q1175" s="255"/>
    </row>
    <row r="1176" spans="1:17">
      <c r="A1176">
        <f t="shared" si="34"/>
        <v>0</v>
      </c>
      <c r="B1176" s="250"/>
      <c r="C1176" s="269"/>
      <c r="D1176" s="250"/>
      <c r="E1176" s="269"/>
      <c r="F1176" s="252"/>
      <c r="G1176" s="252"/>
      <c r="H1176" s="142" t="str">
        <f>IFERROR(+VLOOKUP(G1176,'šifarnik Pg-Pa'!O$6:Q$22,2,FALSE),"")</f>
        <v/>
      </c>
      <c r="I1176" s="137" t="str">
        <f>IFERROR(+VLOOKUP($G1176,'šifarnik Pg-Pa'!$O$6:$Q$22,3,FALSE),"")</f>
        <v/>
      </c>
      <c r="J1176" s="252"/>
      <c r="K1176" s="79" t="str">
        <f>IFERROR(+VLOOKUP(J1176,'šifarnik Pg-Pa'!O$28:P$150,2,FALSE),"")</f>
        <v/>
      </c>
      <c r="L1176" s="256"/>
      <c r="M1176" s="257"/>
      <c r="N1176" s="284"/>
      <c r="O1176" s="297"/>
      <c r="P1176" s="255"/>
      <c r="Q1176" s="255"/>
    </row>
    <row r="1177" spans="1:17">
      <c r="A1177">
        <f t="shared" si="34"/>
        <v>0</v>
      </c>
      <c r="B1177" s="250"/>
      <c r="C1177" s="269"/>
      <c r="D1177" s="250"/>
      <c r="E1177" s="269"/>
      <c r="F1177" s="252"/>
      <c r="G1177" s="252"/>
      <c r="H1177" s="142" t="str">
        <f>IFERROR(+VLOOKUP(G1177,'šifarnik Pg-Pa'!O$6:Q$22,2,FALSE),"")</f>
        <v/>
      </c>
      <c r="I1177" s="137" t="str">
        <f>IFERROR(+VLOOKUP($G1177,'šifarnik Pg-Pa'!$O$6:$Q$22,3,FALSE),"")</f>
        <v/>
      </c>
      <c r="J1177" s="252"/>
      <c r="K1177" s="79" t="str">
        <f>IFERROR(+VLOOKUP(J1177,'šifarnik Pg-Pa'!O$28:P$150,2,FALSE),"")</f>
        <v/>
      </c>
      <c r="L1177" s="256"/>
      <c r="M1177" s="257"/>
      <c r="N1177" s="284"/>
      <c r="O1177" s="297"/>
      <c r="P1177" s="255"/>
      <c r="Q1177" s="255"/>
    </row>
    <row r="1178" spans="1:17">
      <c r="A1178">
        <f t="shared" si="34"/>
        <v>0</v>
      </c>
      <c r="B1178" s="250"/>
      <c r="C1178" s="269"/>
      <c r="D1178" s="250"/>
      <c r="E1178" s="269"/>
      <c r="F1178" s="252"/>
      <c r="G1178" s="252"/>
      <c r="H1178" s="142" t="str">
        <f>IFERROR(+VLOOKUP(G1178,'šifarnik Pg-Pa'!O$6:Q$22,2,FALSE),"")</f>
        <v/>
      </c>
      <c r="I1178" s="137" t="str">
        <f>IFERROR(+VLOOKUP($G1178,'šifarnik Pg-Pa'!$O$6:$Q$22,3,FALSE),"")</f>
        <v/>
      </c>
      <c r="J1178" s="252"/>
      <c r="K1178" s="79" t="str">
        <f>IFERROR(+VLOOKUP(J1178,'šifarnik Pg-Pa'!O$28:P$150,2,FALSE),"")</f>
        <v/>
      </c>
      <c r="L1178" s="256"/>
      <c r="M1178" s="257"/>
      <c r="N1178" s="284"/>
      <c r="O1178" s="297"/>
      <c r="P1178" s="255"/>
      <c r="Q1178" s="255"/>
    </row>
    <row r="1179" spans="1:17">
      <c r="A1179">
        <f t="shared" si="34"/>
        <v>0</v>
      </c>
      <c r="B1179" s="250"/>
      <c r="C1179" s="269"/>
      <c r="D1179" s="250"/>
      <c r="E1179" s="269"/>
      <c r="F1179" s="252"/>
      <c r="G1179" s="252"/>
      <c r="H1179" s="142" t="str">
        <f>IFERROR(+VLOOKUP(G1179,'šifarnik Pg-Pa'!O$6:Q$22,2,FALSE),"")</f>
        <v/>
      </c>
      <c r="I1179" s="137" t="str">
        <f>IFERROR(+VLOOKUP($G1179,'šifarnik Pg-Pa'!$O$6:$Q$22,3,FALSE),"")</f>
        <v/>
      </c>
      <c r="J1179" s="252"/>
      <c r="K1179" s="79" t="str">
        <f>IFERROR(+VLOOKUP(J1179,'šifarnik Pg-Pa'!O$28:P$150,2,FALSE),"")</f>
        <v/>
      </c>
      <c r="L1179" s="256"/>
      <c r="M1179" s="257"/>
      <c r="N1179" s="284"/>
      <c r="O1179" s="297"/>
      <c r="P1179" s="255"/>
      <c r="Q1179" s="255"/>
    </row>
    <row r="1180" spans="1:17">
      <c r="A1180">
        <f t="shared" si="34"/>
        <v>0</v>
      </c>
      <c r="B1180" s="250"/>
      <c r="C1180" s="269"/>
      <c r="D1180" s="250"/>
      <c r="E1180" s="269"/>
      <c r="F1180" s="252"/>
      <c r="G1180" s="252"/>
      <c r="H1180" s="142" t="str">
        <f>IFERROR(+VLOOKUP(G1180,'šifarnik Pg-Pa'!O$6:Q$22,2,FALSE),"")</f>
        <v/>
      </c>
      <c r="I1180" s="137" t="str">
        <f>IFERROR(+VLOOKUP($G1180,'šifarnik Pg-Pa'!$O$6:$Q$22,3,FALSE),"")</f>
        <v/>
      </c>
      <c r="J1180" s="252"/>
      <c r="K1180" s="79" t="str">
        <f>IFERROR(+VLOOKUP(J1180,'šifarnik Pg-Pa'!O$28:P$150,2,FALSE),"")</f>
        <v/>
      </c>
      <c r="L1180" s="256"/>
      <c r="M1180" s="257"/>
      <c r="N1180" s="284"/>
      <c r="O1180" s="297"/>
      <c r="P1180" s="255"/>
      <c r="Q1180" s="255"/>
    </row>
    <row r="1181" spans="1:17">
      <c r="A1181">
        <f t="shared" si="34"/>
        <v>0</v>
      </c>
      <c r="B1181" s="250"/>
      <c r="C1181" s="269"/>
      <c r="D1181" s="250"/>
      <c r="E1181" s="269"/>
      <c r="F1181" s="252"/>
      <c r="G1181" s="252"/>
      <c r="H1181" s="142" t="str">
        <f>IFERROR(+VLOOKUP(G1181,'šifarnik Pg-Pa'!O$6:Q$22,2,FALSE),"")</f>
        <v/>
      </c>
      <c r="I1181" s="137" t="str">
        <f>IFERROR(+VLOOKUP($G1181,'šifarnik Pg-Pa'!$O$6:$Q$22,3,FALSE),"")</f>
        <v/>
      </c>
      <c r="J1181" s="252"/>
      <c r="K1181" s="79" t="str">
        <f>IFERROR(+VLOOKUP(J1181,'šifarnik Pg-Pa'!O$28:P$150,2,FALSE),"")</f>
        <v/>
      </c>
      <c r="L1181" s="256"/>
      <c r="M1181" s="257"/>
      <c r="N1181" s="284"/>
      <c r="O1181" s="297"/>
      <c r="P1181" s="255"/>
      <c r="Q1181" s="255"/>
    </row>
    <row r="1182" spans="1:17">
      <c r="A1182">
        <f t="shared" si="34"/>
        <v>0</v>
      </c>
      <c r="B1182" s="250"/>
      <c r="C1182" s="269"/>
      <c r="D1182" s="250"/>
      <c r="E1182" s="269"/>
      <c r="F1182" s="252"/>
      <c r="G1182" s="252"/>
      <c r="H1182" s="142" t="str">
        <f>IFERROR(+VLOOKUP(G1182,'šifarnik Pg-Pa'!O$6:Q$22,2,FALSE),"")</f>
        <v/>
      </c>
      <c r="I1182" s="137" t="str">
        <f>IFERROR(+VLOOKUP($G1182,'šifarnik Pg-Pa'!$O$6:$Q$22,3,FALSE),"")</f>
        <v/>
      </c>
      <c r="J1182" s="252"/>
      <c r="K1182" s="79" t="str">
        <f>IFERROR(+VLOOKUP(J1182,'šifarnik Pg-Pa'!O$28:P$150,2,FALSE),"")</f>
        <v/>
      </c>
      <c r="L1182" s="256"/>
      <c r="M1182" s="257"/>
      <c r="N1182" s="284"/>
      <c r="O1182" s="297"/>
      <c r="P1182" s="255"/>
      <c r="Q1182" s="255"/>
    </row>
    <row r="1183" spans="1:17">
      <c r="A1183">
        <f t="shared" si="34"/>
        <v>0</v>
      </c>
      <c r="B1183" s="250"/>
      <c r="C1183" s="269"/>
      <c r="D1183" s="250"/>
      <c r="E1183" s="269"/>
      <c r="F1183" s="252"/>
      <c r="G1183" s="252"/>
      <c r="H1183" s="142" t="str">
        <f>IFERROR(+VLOOKUP(G1183,'šifarnik Pg-Pa'!O$6:Q$22,2,FALSE),"")</f>
        <v/>
      </c>
      <c r="I1183" s="137" t="str">
        <f>IFERROR(+VLOOKUP($G1183,'šifarnik Pg-Pa'!$O$6:$Q$22,3,FALSE),"")</f>
        <v/>
      </c>
      <c r="J1183" s="252"/>
      <c r="K1183" s="79" t="str">
        <f>IFERROR(+VLOOKUP(J1183,'šifarnik Pg-Pa'!O$28:P$150,2,FALSE),"")</f>
        <v/>
      </c>
      <c r="L1183" s="256"/>
      <c r="M1183" s="257"/>
      <c r="N1183" s="284"/>
      <c r="O1183" s="297"/>
      <c r="P1183" s="255"/>
      <c r="Q1183" s="255"/>
    </row>
    <row r="1184" spans="1:17">
      <c r="A1184">
        <f t="shared" si="34"/>
        <v>0</v>
      </c>
      <c r="B1184" s="250"/>
      <c r="C1184" s="269"/>
      <c r="D1184" s="250"/>
      <c r="E1184" s="269"/>
      <c r="F1184" s="252"/>
      <c r="G1184" s="252"/>
      <c r="H1184" s="142" t="str">
        <f>IFERROR(+VLOOKUP(G1184,'šifarnik Pg-Pa'!O$6:Q$22,2,FALSE),"")</f>
        <v/>
      </c>
      <c r="I1184" s="137" t="str">
        <f>IFERROR(+VLOOKUP($G1184,'šifarnik Pg-Pa'!$O$6:$Q$22,3,FALSE),"")</f>
        <v/>
      </c>
      <c r="J1184" s="252"/>
      <c r="K1184" s="79" t="str">
        <f>IFERROR(+VLOOKUP(J1184,'šifarnik Pg-Pa'!O$28:P$150,2,FALSE),"")</f>
        <v/>
      </c>
      <c r="L1184" s="256"/>
      <c r="M1184" s="257"/>
      <c r="N1184" s="284"/>
      <c r="O1184" s="297"/>
      <c r="P1184" s="255"/>
      <c r="Q1184" s="255"/>
    </row>
    <row r="1185" spans="1:17">
      <c r="A1185">
        <f t="shared" si="34"/>
        <v>0</v>
      </c>
      <c r="B1185" s="250"/>
      <c r="C1185" s="269"/>
      <c r="D1185" s="250"/>
      <c r="E1185" s="269"/>
      <c r="F1185" s="252"/>
      <c r="G1185" s="252"/>
      <c r="H1185" s="142" t="str">
        <f>IFERROR(+VLOOKUP(G1185,'šifarnik Pg-Pa'!O$6:Q$22,2,FALSE),"")</f>
        <v/>
      </c>
      <c r="I1185" s="137" t="str">
        <f>IFERROR(+VLOOKUP($G1185,'šifarnik Pg-Pa'!$O$6:$Q$22,3,FALSE),"")</f>
        <v/>
      </c>
      <c r="J1185" s="252"/>
      <c r="K1185" s="79" t="str">
        <f>IFERROR(+VLOOKUP(J1185,'šifarnik Pg-Pa'!O$28:P$150,2,FALSE),"")</f>
        <v/>
      </c>
      <c r="L1185" s="256"/>
      <c r="M1185" s="257"/>
      <c r="N1185" s="284"/>
      <c r="O1185" s="297"/>
      <c r="P1185" s="255"/>
      <c r="Q1185" s="255"/>
    </row>
    <row r="1186" spans="1:17">
      <c r="A1186">
        <f t="shared" si="34"/>
        <v>0</v>
      </c>
      <c r="B1186" s="250"/>
      <c r="C1186" s="269"/>
      <c r="D1186" s="250"/>
      <c r="E1186" s="269"/>
      <c r="F1186" s="252"/>
      <c r="G1186" s="252"/>
      <c r="H1186" s="142" t="str">
        <f>IFERROR(+VLOOKUP(G1186,'šifarnik Pg-Pa'!O$6:Q$22,2,FALSE),"")</f>
        <v/>
      </c>
      <c r="I1186" s="137" t="str">
        <f>IFERROR(+VLOOKUP($G1186,'šifarnik Pg-Pa'!$O$6:$Q$22,3,FALSE),"")</f>
        <v/>
      </c>
      <c r="J1186" s="252"/>
      <c r="K1186" s="79" t="str">
        <f>IFERROR(+VLOOKUP(J1186,'šifarnik Pg-Pa'!O$28:P$150,2,FALSE),"")</f>
        <v/>
      </c>
      <c r="L1186" s="256"/>
      <c r="M1186" s="257"/>
      <c r="N1186" s="284"/>
      <c r="O1186" s="297"/>
      <c r="P1186" s="255"/>
      <c r="Q1186" s="255"/>
    </row>
    <row r="1187" spans="1:17">
      <c r="A1187">
        <f t="shared" si="34"/>
        <v>0</v>
      </c>
      <c r="B1187" s="250"/>
      <c r="C1187" s="269"/>
      <c r="D1187" s="250"/>
      <c r="E1187" s="269"/>
      <c r="F1187" s="252"/>
      <c r="G1187" s="252"/>
      <c r="H1187" s="142" t="str">
        <f>IFERROR(+VLOOKUP(G1187,'šifarnik Pg-Pa'!O$6:Q$22,2,FALSE),"")</f>
        <v/>
      </c>
      <c r="I1187" s="137" t="str">
        <f>IFERROR(+VLOOKUP($G1187,'šifarnik Pg-Pa'!$O$6:$Q$22,3,FALSE),"")</f>
        <v/>
      </c>
      <c r="J1187" s="252"/>
      <c r="K1187" s="79" t="str">
        <f>IFERROR(+VLOOKUP(J1187,'šifarnik Pg-Pa'!O$28:P$150,2,FALSE),"")</f>
        <v/>
      </c>
      <c r="L1187" s="256"/>
      <c r="M1187" s="257"/>
      <c r="N1187" s="284"/>
      <c r="O1187" s="297"/>
      <c r="P1187" s="255"/>
      <c r="Q1187" s="255"/>
    </row>
    <row r="1188" spans="1:17">
      <c r="A1188">
        <f t="shared" si="34"/>
        <v>0</v>
      </c>
      <c r="B1188" s="250"/>
      <c r="C1188" s="269"/>
      <c r="D1188" s="250"/>
      <c r="E1188" s="269"/>
      <c r="F1188" s="252"/>
      <c r="G1188" s="252"/>
      <c r="H1188" s="142" t="str">
        <f>IFERROR(+VLOOKUP(G1188,'šifarnik Pg-Pa'!O$6:Q$22,2,FALSE),"")</f>
        <v/>
      </c>
      <c r="I1188" s="137" t="str">
        <f>IFERROR(+VLOOKUP($G1188,'šifarnik Pg-Pa'!$O$6:$Q$22,3,FALSE),"")</f>
        <v/>
      </c>
      <c r="J1188" s="252"/>
      <c r="K1188" s="79" t="str">
        <f>IFERROR(+VLOOKUP(J1188,'šifarnik Pg-Pa'!O$28:P$150,2,FALSE),"")</f>
        <v/>
      </c>
      <c r="L1188" s="256"/>
      <c r="M1188" s="257"/>
      <c r="N1188" s="284"/>
      <c r="O1188" s="297"/>
      <c r="P1188" s="255"/>
      <c r="Q1188" s="255"/>
    </row>
    <row r="1189" spans="1:17">
      <c r="A1189">
        <f t="shared" si="34"/>
        <v>0</v>
      </c>
      <c r="B1189" s="250"/>
      <c r="C1189" s="269"/>
      <c r="D1189" s="250"/>
      <c r="E1189" s="269"/>
      <c r="F1189" s="252"/>
      <c r="G1189" s="252"/>
      <c r="H1189" s="142" t="str">
        <f>IFERROR(+VLOOKUP(G1189,'šifarnik Pg-Pa'!O$6:Q$22,2,FALSE),"")</f>
        <v/>
      </c>
      <c r="I1189" s="137" t="str">
        <f>IFERROR(+VLOOKUP($G1189,'šifarnik Pg-Pa'!$O$6:$Q$22,3,FALSE),"")</f>
        <v/>
      </c>
      <c r="J1189" s="252"/>
      <c r="K1189" s="79" t="str">
        <f>IFERROR(+VLOOKUP(J1189,'šifarnik Pg-Pa'!O$28:P$150,2,FALSE),"")</f>
        <v/>
      </c>
      <c r="L1189" s="256"/>
      <c r="M1189" s="257"/>
      <c r="N1189" s="284"/>
      <c r="O1189" s="297"/>
      <c r="P1189" s="255"/>
      <c r="Q1189" s="255"/>
    </row>
    <row r="1190" spans="1:17">
      <c r="A1190">
        <f t="shared" si="34"/>
        <v>0</v>
      </c>
      <c r="B1190" s="250"/>
      <c r="C1190" s="269"/>
      <c r="D1190" s="250"/>
      <c r="E1190" s="269"/>
      <c r="F1190" s="252"/>
      <c r="G1190" s="252"/>
      <c r="H1190" s="142" t="str">
        <f>IFERROR(+VLOOKUP(G1190,'šifarnik Pg-Pa'!O$6:Q$22,2,FALSE),"")</f>
        <v/>
      </c>
      <c r="I1190" s="137" t="str">
        <f>IFERROR(+VLOOKUP($G1190,'šifarnik Pg-Pa'!$O$6:$Q$22,3,FALSE),"")</f>
        <v/>
      </c>
      <c r="J1190" s="252"/>
      <c r="K1190" s="79" t="str">
        <f>IFERROR(+VLOOKUP(J1190,'šifarnik Pg-Pa'!O$28:P$150,2,FALSE),"")</f>
        <v/>
      </c>
      <c r="L1190" s="256"/>
      <c r="M1190" s="257"/>
      <c r="N1190" s="284"/>
      <c r="O1190" s="297"/>
      <c r="P1190" s="255"/>
      <c r="Q1190" s="255"/>
    </row>
    <row r="1191" spans="1:17">
      <c r="A1191">
        <f t="shared" si="34"/>
        <v>0</v>
      </c>
      <c r="B1191" s="250"/>
      <c r="C1191" s="269"/>
      <c r="D1191" s="250"/>
      <c r="E1191" s="269"/>
      <c r="F1191" s="252"/>
      <c r="G1191" s="252"/>
      <c r="H1191" s="142" t="str">
        <f>IFERROR(+VLOOKUP(G1191,'šifarnik Pg-Pa'!O$6:Q$22,2,FALSE),"")</f>
        <v/>
      </c>
      <c r="I1191" s="137" t="str">
        <f>IFERROR(+VLOOKUP($G1191,'šifarnik Pg-Pa'!$O$6:$Q$22,3,FALSE),"")</f>
        <v/>
      </c>
      <c r="J1191" s="252"/>
      <c r="K1191" s="79" t="str">
        <f>IFERROR(+VLOOKUP(J1191,'šifarnik Pg-Pa'!O$28:P$150,2,FALSE),"")</f>
        <v/>
      </c>
      <c r="L1191" s="256"/>
      <c r="M1191" s="257"/>
      <c r="N1191" s="284"/>
      <c r="O1191" s="297"/>
      <c r="P1191" s="255"/>
      <c r="Q1191" s="255"/>
    </row>
    <row r="1192" spans="1:17">
      <c r="A1192">
        <f t="shared" ref="A1192:A1255" si="35">+IF(O1192&gt;0,+A1191+1,0)</f>
        <v>0</v>
      </c>
      <c r="B1192" s="250"/>
      <c r="C1192" s="269"/>
      <c r="D1192" s="250"/>
      <c r="E1192" s="269"/>
      <c r="F1192" s="252"/>
      <c r="G1192" s="252"/>
      <c r="H1192" s="142" t="str">
        <f>IFERROR(+VLOOKUP(G1192,'šifarnik Pg-Pa'!O$6:Q$22,2,FALSE),"")</f>
        <v/>
      </c>
      <c r="I1192" s="137" t="str">
        <f>IFERROR(+VLOOKUP($G1192,'šifarnik Pg-Pa'!$O$6:$Q$22,3,FALSE),"")</f>
        <v/>
      </c>
      <c r="J1192" s="252"/>
      <c r="K1192" s="79" t="str">
        <f>IFERROR(+VLOOKUP(J1192,'šifarnik Pg-Pa'!O$28:P$150,2,FALSE),"")</f>
        <v/>
      </c>
      <c r="L1192" s="256"/>
      <c r="M1192" s="257"/>
      <c r="N1192" s="284"/>
      <c r="O1192" s="297"/>
      <c r="P1192" s="255"/>
      <c r="Q1192" s="255"/>
    </row>
    <row r="1193" spans="1:17">
      <c r="A1193">
        <f t="shared" si="35"/>
        <v>0</v>
      </c>
      <c r="B1193" s="250"/>
      <c r="C1193" s="269"/>
      <c r="D1193" s="250"/>
      <c r="E1193" s="269"/>
      <c r="F1193" s="252"/>
      <c r="G1193" s="252"/>
      <c r="H1193" s="142" t="str">
        <f>IFERROR(+VLOOKUP(G1193,'šifarnik Pg-Pa'!O$6:Q$22,2,FALSE),"")</f>
        <v/>
      </c>
      <c r="I1193" s="137" t="str">
        <f>IFERROR(+VLOOKUP($G1193,'šifarnik Pg-Pa'!$O$6:$Q$22,3,FALSE),"")</f>
        <v/>
      </c>
      <c r="J1193" s="252"/>
      <c r="K1193" s="79" t="str">
        <f>IFERROR(+VLOOKUP(J1193,'šifarnik Pg-Pa'!O$28:P$150,2,FALSE),"")</f>
        <v/>
      </c>
      <c r="L1193" s="256"/>
      <c r="M1193" s="257"/>
      <c r="N1193" s="284"/>
      <c r="O1193" s="297"/>
      <c r="P1193" s="255"/>
      <c r="Q1193" s="255"/>
    </row>
    <row r="1194" spans="1:17">
      <c r="A1194">
        <f t="shared" si="35"/>
        <v>0</v>
      </c>
      <c r="B1194" s="250"/>
      <c r="C1194" s="269"/>
      <c r="D1194" s="250"/>
      <c r="E1194" s="269"/>
      <c r="F1194" s="252"/>
      <c r="G1194" s="252"/>
      <c r="H1194" s="142" t="str">
        <f>IFERROR(+VLOOKUP(G1194,'šifarnik Pg-Pa'!O$6:Q$22,2,FALSE),"")</f>
        <v/>
      </c>
      <c r="I1194" s="137" t="str">
        <f>IFERROR(+VLOOKUP($G1194,'šifarnik Pg-Pa'!$O$6:$Q$22,3,FALSE),"")</f>
        <v/>
      </c>
      <c r="J1194" s="252"/>
      <c r="K1194" s="79" t="str">
        <f>IFERROR(+VLOOKUP(J1194,'šifarnik Pg-Pa'!O$28:P$150,2,FALSE),"")</f>
        <v/>
      </c>
      <c r="L1194" s="256"/>
      <c r="M1194" s="257"/>
      <c r="N1194" s="284"/>
      <c r="O1194" s="297"/>
      <c r="P1194" s="255"/>
      <c r="Q1194" s="255"/>
    </row>
    <row r="1195" spans="1:17">
      <c r="A1195">
        <f t="shared" si="35"/>
        <v>0</v>
      </c>
      <c r="B1195" s="250"/>
      <c r="C1195" s="269"/>
      <c r="D1195" s="250"/>
      <c r="E1195" s="269"/>
      <c r="F1195" s="252"/>
      <c r="G1195" s="252"/>
      <c r="H1195" s="142" t="str">
        <f>IFERROR(+VLOOKUP(G1195,'šifarnik Pg-Pa'!O$6:Q$22,2,FALSE),"")</f>
        <v/>
      </c>
      <c r="I1195" s="137" t="str">
        <f>IFERROR(+VLOOKUP($G1195,'šifarnik Pg-Pa'!$O$6:$Q$22,3,FALSE),"")</f>
        <v/>
      </c>
      <c r="J1195" s="252"/>
      <c r="K1195" s="79" t="str">
        <f>IFERROR(+VLOOKUP(J1195,'šifarnik Pg-Pa'!O$28:P$150,2,FALSE),"")</f>
        <v/>
      </c>
      <c r="L1195" s="256"/>
      <c r="M1195" s="257"/>
      <c r="N1195" s="284"/>
      <c r="O1195" s="297"/>
      <c r="P1195" s="255"/>
      <c r="Q1195" s="255"/>
    </row>
    <row r="1196" spans="1:17">
      <c r="A1196">
        <f t="shared" si="35"/>
        <v>0</v>
      </c>
      <c r="B1196" s="250"/>
      <c r="C1196" s="269"/>
      <c r="D1196" s="250"/>
      <c r="E1196" s="269"/>
      <c r="F1196" s="252"/>
      <c r="G1196" s="252"/>
      <c r="H1196" s="142" t="str">
        <f>IFERROR(+VLOOKUP(G1196,'šifarnik Pg-Pa'!O$6:Q$22,2,FALSE),"")</f>
        <v/>
      </c>
      <c r="I1196" s="137" t="str">
        <f>IFERROR(+VLOOKUP($G1196,'šifarnik Pg-Pa'!$O$6:$Q$22,3,FALSE),"")</f>
        <v/>
      </c>
      <c r="J1196" s="252"/>
      <c r="K1196" s="79" t="str">
        <f>IFERROR(+VLOOKUP(J1196,'šifarnik Pg-Pa'!O$28:P$150,2,FALSE),"")</f>
        <v/>
      </c>
      <c r="L1196" s="256"/>
      <c r="M1196" s="257"/>
      <c r="N1196" s="284"/>
      <c r="O1196" s="297"/>
      <c r="P1196" s="255"/>
      <c r="Q1196" s="255"/>
    </row>
    <row r="1197" spans="1:17">
      <c r="A1197">
        <f t="shared" si="35"/>
        <v>0</v>
      </c>
      <c r="B1197" s="250"/>
      <c r="C1197" s="269"/>
      <c r="D1197" s="250"/>
      <c r="E1197" s="269"/>
      <c r="F1197" s="252"/>
      <c r="G1197" s="252"/>
      <c r="H1197" s="142" t="str">
        <f>IFERROR(+VLOOKUP(G1197,'šifarnik Pg-Pa'!O$6:Q$22,2,FALSE),"")</f>
        <v/>
      </c>
      <c r="I1197" s="137" t="str">
        <f>IFERROR(+VLOOKUP($G1197,'šifarnik Pg-Pa'!$O$6:$Q$22,3,FALSE),"")</f>
        <v/>
      </c>
      <c r="J1197" s="252"/>
      <c r="K1197" s="79" t="str">
        <f>IFERROR(+VLOOKUP(J1197,'šifarnik Pg-Pa'!O$28:P$150,2,FALSE),"")</f>
        <v/>
      </c>
      <c r="L1197" s="256"/>
      <c r="M1197" s="257"/>
      <c r="N1197" s="284"/>
      <c r="O1197" s="297"/>
      <c r="P1197" s="255"/>
      <c r="Q1197" s="255"/>
    </row>
    <row r="1198" spans="1:17">
      <c r="A1198">
        <f t="shared" si="35"/>
        <v>0</v>
      </c>
      <c r="B1198" s="250"/>
      <c r="C1198" s="269"/>
      <c r="D1198" s="250"/>
      <c r="E1198" s="269"/>
      <c r="F1198" s="252"/>
      <c r="G1198" s="252"/>
      <c r="H1198" s="142" t="str">
        <f>IFERROR(+VLOOKUP(G1198,'šifarnik Pg-Pa'!O$6:Q$22,2,FALSE),"")</f>
        <v/>
      </c>
      <c r="I1198" s="137" t="str">
        <f>IFERROR(+VLOOKUP($G1198,'šifarnik Pg-Pa'!$O$6:$Q$22,3,FALSE),"")</f>
        <v/>
      </c>
      <c r="J1198" s="252"/>
      <c r="K1198" s="79" t="str">
        <f>IFERROR(+VLOOKUP(J1198,'šifarnik Pg-Pa'!O$28:P$150,2,FALSE),"")</f>
        <v/>
      </c>
      <c r="L1198" s="256"/>
      <c r="M1198" s="257"/>
      <c r="N1198" s="284"/>
      <c r="O1198" s="297"/>
      <c r="P1198" s="255"/>
      <c r="Q1198" s="255"/>
    </row>
    <row r="1199" spans="1:17">
      <c r="A1199">
        <f t="shared" si="35"/>
        <v>0</v>
      </c>
      <c r="B1199" s="250"/>
      <c r="C1199" s="269"/>
      <c r="D1199" s="250"/>
      <c r="E1199" s="269"/>
      <c r="F1199" s="252"/>
      <c r="G1199" s="252"/>
      <c r="H1199" s="142" t="str">
        <f>IFERROR(+VLOOKUP(G1199,'šifarnik Pg-Pa'!O$6:Q$22,2,FALSE),"")</f>
        <v/>
      </c>
      <c r="I1199" s="137" t="str">
        <f>IFERROR(+VLOOKUP($G1199,'šifarnik Pg-Pa'!$O$6:$Q$22,3,FALSE),"")</f>
        <v/>
      </c>
      <c r="J1199" s="252"/>
      <c r="K1199" s="79" t="str">
        <f>IFERROR(+VLOOKUP(J1199,'šifarnik Pg-Pa'!O$28:P$150,2,FALSE),"")</f>
        <v/>
      </c>
      <c r="L1199" s="256"/>
      <c r="M1199" s="257"/>
      <c r="N1199" s="284"/>
      <c r="O1199" s="297"/>
      <c r="P1199" s="255"/>
      <c r="Q1199" s="255"/>
    </row>
    <row r="1200" spans="1:17">
      <c r="A1200">
        <f t="shared" si="35"/>
        <v>0</v>
      </c>
      <c r="B1200" s="250"/>
      <c r="C1200" s="269"/>
      <c r="D1200" s="250"/>
      <c r="E1200" s="269"/>
      <c r="F1200" s="252"/>
      <c r="G1200" s="252"/>
      <c r="H1200" s="142" t="str">
        <f>IFERROR(+VLOOKUP(G1200,'šifarnik Pg-Pa'!O$6:Q$22,2,FALSE),"")</f>
        <v/>
      </c>
      <c r="I1200" s="137" t="str">
        <f>IFERROR(+VLOOKUP($G1200,'šifarnik Pg-Pa'!$O$6:$Q$22,3,FALSE),"")</f>
        <v/>
      </c>
      <c r="J1200" s="252"/>
      <c r="K1200" s="79" t="str">
        <f>IFERROR(+VLOOKUP(J1200,'šifarnik Pg-Pa'!O$28:P$150,2,FALSE),"")</f>
        <v/>
      </c>
      <c r="L1200" s="256"/>
      <c r="M1200" s="257"/>
      <c r="N1200" s="284"/>
      <c r="O1200" s="297"/>
      <c r="P1200" s="255"/>
      <c r="Q1200" s="255"/>
    </row>
    <row r="1201" spans="1:17">
      <c r="A1201">
        <f t="shared" si="35"/>
        <v>0</v>
      </c>
      <c r="B1201" s="250"/>
      <c r="C1201" s="269"/>
      <c r="D1201" s="250"/>
      <c r="E1201" s="269"/>
      <c r="F1201" s="252"/>
      <c r="G1201" s="252"/>
      <c r="H1201" s="142" t="str">
        <f>IFERROR(+VLOOKUP(G1201,'šifarnik Pg-Pa'!O$6:Q$22,2,FALSE),"")</f>
        <v/>
      </c>
      <c r="I1201" s="137" t="str">
        <f>IFERROR(+VLOOKUP($G1201,'šifarnik Pg-Pa'!$O$6:$Q$22,3,FALSE),"")</f>
        <v/>
      </c>
      <c r="J1201" s="252"/>
      <c r="K1201" s="79" t="str">
        <f>IFERROR(+VLOOKUP(J1201,'šifarnik Pg-Pa'!O$28:P$150,2,FALSE),"")</f>
        <v/>
      </c>
      <c r="L1201" s="256"/>
      <c r="M1201" s="257"/>
      <c r="N1201" s="284"/>
      <c r="O1201" s="297"/>
      <c r="P1201" s="255"/>
      <c r="Q1201" s="255"/>
    </row>
    <row r="1202" spans="1:17">
      <c r="A1202">
        <f t="shared" si="35"/>
        <v>0</v>
      </c>
      <c r="B1202" s="250"/>
      <c r="C1202" s="269"/>
      <c r="D1202" s="250"/>
      <c r="E1202" s="269"/>
      <c r="F1202" s="252"/>
      <c r="G1202" s="252"/>
      <c r="H1202" s="142" t="str">
        <f>IFERROR(+VLOOKUP(G1202,'šifarnik Pg-Pa'!O$6:Q$22,2,FALSE),"")</f>
        <v/>
      </c>
      <c r="I1202" s="137" t="str">
        <f>IFERROR(+VLOOKUP($G1202,'šifarnik Pg-Pa'!$O$6:$Q$22,3,FALSE),"")</f>
        <v/>
      </c>
      <c r="J1202" s="252"/>
      <c r="K1202" s="79" t="str">
        <f>IFERROR(+VLOOKUP(J1202,'šifarnik Pg-Pa'!O$28:P$150,2,FALSE),"")</f>
        <v/>
      </c>
      <c r="L1202" s="256"/>
      <c r="M1202" s="257"/>
      <c r="N1202" s="284"/>
      <c r="O1202" s="297"/>
      <c r="P1202" s="255"/>
      <c r="Q1202" s="255"/>
    </row>
    <row r="1203" spans="1:17">
      <c r="A1203">
        <f t="shared" si="35"/>
        <v>0</v>
      </c>
      <c r="B1203" s="250"/>
      <c r="C1203" s="269"/>
      <c r="D1203" s="250"/>
      <c r="E1203" s="269"/>
      <c r="F1203" s="252"/>
      <c r="G1203" s="252"/>
      <c r="H1203" s="142" t="str">
        <f>IFERROR(+VLOOKUP(G1203,'šifarnik Pg-Pa'!O$6:Q$22,2,FALSE),"")</f>
        <v/>
      </c>
      <c r="I1203" s="137" t="str">
        <f>IFERROR(+VLOOKUP($G1203,'šifarnik Pg-Pa'!$O$6:$Q$22,3,FALSE),"")</f>
        <v/>
      </c>
      <c r="J1203" s="252"/>
      <c r="K1203" s="79" t="str">
        <f>IFERROR(+VLOOKUP(J1203,'šifarnik Pg-Pa'!O$28:P$150,2,FALSE),"")</f>
        <v/>
      </c>
      <c r="L1203" s="256"/>
      <c r="M1203" s="257"/>
      <c r="N1203" s="284"/>
      <c r="O1203" s="297"/>
      <c r="P1203" s="255"/>
      <c r="Q1203" s="255"/>
    </row>
    <row r="1204" spans="1:17">
      <c r="A1204">
        <f t="shared" si="35"/>
        <v>0</v>
      </c>
      <c r="B1204" s="250"/>
      <c r="C1204" s="269"/>
      <c r="D1204" s="250"/>
      <c r="E1204" s="269"/>
      <c r="F1204" s="252"/>
      <c r="G1204" s="252"/>
      <c r="H1204" s="142" t="str">
        <f>IFERROR(+VLOOKUP(G1204,'šifarnik Pg-Pa'!O$6:Q$22,2,FALSE),"")</f>
        <v/>
      </c>
      <c r="I1204" s="137" t="str">
        <f>IFERROR(+VLOOKUP($G1204,'šifarnik Pg-Pa'!$O$6:$Q$22,3,FALSE),"")</f>
        <v/>
      </c>
      <c r="J1204" s="252"/>
      <c r="K1204" s="79" t="str">
        <f>IFERROR(+VLOOKUP(J1204,'šifarnik Pg-Pa'!O$28:P$150,2,FALSE),"")</f>
        <v/>
      </c>
      <c r="L1204" s="256"/>
      <c r="M1204" s="257"/>
      <c r="N1204" s="284"/>
      <c r="O1204" s="297"/>
      <c r="P1204" s="255"/>
      <c r="Q1204" s="255"/>
    </row>
    <row r="1205" spans="1:17">
      <c r="A1205">
        <f t="shared" si="35"/>
        <v>0</v>
      </c>
      <c r="B1205" s="250"/>
      <c r="C1205" s="269"/>
      <c r="D1205" s="250"/>
      <c r="E1205" s="269"/>
      <c r="F1205" s="252"/>
      <c r="G1205" s="252"/>
      <c r="H1205" s="142" t="str">
        <f>IFERROR(+VLOOKUP(G1205,'šifarnik Pg-Pa'!O$6:Q$22,2,FALSE),"")</f>
        <v/>
      </c>
      <c r="I1205" s="137" t="str">
        <f>IFERROR(+VLOOKUP($G1205,'šifarnik Pg-Pa'!$O$6:$Q$22,3,FALSE),"")</f>
        <v/>
      </c>
      <c r="J1205" s="252"/>
      <c r="K1205" s="79" t="str">
        <f>IFERROR(+VLOOKUP(J1205,'šifarnik Pg-Pa'!O$28:P$150,2,FALSE),"")</f>
        <v/>
      </c>
      <c r="L1205" s="256"/>
      <c r="M1205" s="257"/>
      <c r="N1205" s="284"/>
      <c r="O1205" s="297"/>
      <c r="P1205" s="255"/>
      <c r="Q1205" s="255"/>
    </row>
    <row r="1206" spans="1:17">
      <c r="A1206">
        <f t="shared" si="35"/>
        <v>0</v>
      </c>
      <c r="B1206" s="250"/>
      <c r="C1206" s="269"/>
      <c r="D1206" s="250"/>
      <c r="E1206" s="269"/>
      <c r="F1206" s="252"/>
      <c r="G1206" s="252"/>
      <c r="H1206" s="142" t="str">
        <f>IFERROR(+VLOOKUP(G1206,'šifarnik Pg-Pa'!O$6:Q$22,2,FALSE),"")</f>
        <v/>
      </c>
      <c r="I1206" s="137" t="str">
        <f>IFERROR(+VLOOKUP($G1206,'šifarnik Pg-Pa'!$O$6:$Q$22,3,FALSE),"")</f>
        <v/>
      </c>
      <c r="J1206" s="252"/>
      <c r="K1206" s="79" t="str">
        <f>IFERROR(+VLOOKUP(J1206,'šifarnik Pg-Pa'!O$28:P$150,2,FALSE),"")</f>
        <v/>
      </c>
      <c r="L1206" s="256"/>
      <c r="M1206" s="257"/>
      <c r="N1206" s="284"/>
      <c r="O1206" s="297"/>
      <c r="P1206" s="255"/>
      <c r="Q1206" s="255"/>
    </row>
    <row r="1207" spans="1:17">
      <c r="A1207">
        <f t="shared" si="35"/>
        <v>0</v>
      </c>
      <c r="B1207" s="250"/>
      <c r="C1207" s="269"/>
      <c r="D1207" s="250"/>
      <c r="E1207" s="269"/>
      <c r="F1207" s="252"/>
      <c r="G1207" s="252"/>
      <c r="H1207" s="142" t="str">
        <f>IFERROR(+VLOOKUP(G1207,'šifarnik Pg-Pa'!O$6:Q$22,2,FALSE),"")</f>
        <v/>
      </c>
      <c r="I1207" s="137" t="str">
        <f>IFERROR(+VLOOKUP($G1207,'šifarnik Pg-Pa'!$O$6:$Q$22,3,FALSE),"")</f>
        <v/>
      </c>
      <c r="J1207" s="252"/>
      <c r="K1207" s="79" t="str">
        <f>IFERROR(+VLOOKUP(J1207,'šifarnik Pg-Pa'!O$28:P$150,2,FALSE),"")</f>
        <v/>
      </c>
      <c r="L1207" s="256"/>
      <c r="M1207" s="257"/>
      <c r="N1207" s="284"/>
      <c r="O1207" s="297"/>
      <c r="P1207" s="255"/>
      <c r="Q1207" s="255"/>
    </row>
    <row r="1208" spans="1:17">
      <c r="A1208">
        <f t="shared" si="35"/>
        <v>0</v>
      </c>
      <c r="B1208" s="250"/>
      <c r="C1208" s="269"/>
      <c r="D1208" s="250"/>
      <c r="E1208" s="269"/>
      <c r="F1208" s="252"/>
      <c r="G1208" s="252"/>
      <c r="H1208" s="142" t="str">
        <f>IFERROR(+VLOOKUP(G1208,'šifarnik Pg-Pa'!O$6:Q$22,2,FALSE),"")</f>
        <v/>
      </c>
      <c r="I1208" s="137" t="str">
        <f>IFERROR(+VLOOKUP($G1208,'šifarnik Pg-Pa'!$O$6:$Q$22,3,FALSE),"")</f>
        <v/>
      </c>
      <c r="J1208" s="252"/>
      <c r="K1208" s="79" t="str">
        <f>IFERROR(+VLOOKUP(J1208,'šifarnik Pg-Pa'!O$28:P$150,2,FALSE),"")</f>
        <v/>
      </c>
      <c r="L1208" s="256"/>
      <c r="M1208" s="257"/>
      <c r="N1208" s="284"/>
      <c r="O1208" s="297"/>
      <c r="P1208" s="255"/>
      <c r="Q1208" s="255"/>
    </row>
    <row r="1209" spans="1:17">
      <c r="A1209">
        <f t="shared" si="35"/>
        <v>0</v>
      </c>
      <c r="B1209" s="250"/>
      <c r="C1209" s="269"/>
      <c r="D1209" s="250"/>
      <c r="E1209" s="269"/>
      <c r="F1209" s="252"/>
      <c r="G1209" s="252"/>
      <c r="H1209" s="142" t="str">
        <f>IFERROR(+VLOOKUP(G1209,'šifarnik Pg-Pa'!O$6:Q$22,2,FALSE),"")</f>
        <v/>
      </c>
      <c r="I1209" s="137" t="str">
        <f>IFERROR(+VLOOKUP($G1209,'šifarnik Pg-Pa'!$O$6:$Q$22,3,FALSE),"")</f>
        <v/>
      </c>
      <c r="J1209" s="252"/>
      <c r="K1209" s="79" t="str">
        <f>IFERROR(+VLOOKUP(J1209,'šifarnik Pg-Pa'!O$28:P$150,2,FALSE),"")</f>
        <v/>
      </c>
      <c r="L1209" s="256"/>
      <c r="M1209" s="257"/>
      <c r="N1209" s="284"/>
      <c r="O1209" s="297"/>
      <c r="P1209" s="255"/>
      <c r="Q1209" s="255"/>
    </row>
    <row r="1210" spans="1:17">
      <c r="A1210">
        <f t="shared" si="35"/>
        <v>0</v>
      </c>
      <c r="B1210" s="250"/>
      <c r="C1210" s="269"/>
      <c r="D1210" s="250"/>
      <c r="E1210" s="269"/>
      <c r="F1210" s="252"/>
      <c r="G1210" s="252"/>
      <c r="H1210" s="142" t="str">
        <f>IFERROR(+VLOOKUP(G1210,'šifarnik Pg-Pa'!O$6:Q$22,2,FALSE),"")</f>
        <v/>
      </c>
      <c r="I1210" s="137" t="str">
        <f>IFERROR(+VLOOKUP($G1210,'šifarnik Pg-Pa'!$O$6:$Q$22,3,FALSE),"")</f>
        <v/>
      </c>
      <c r="J1210" s="252"/>
      <c r="K1210" s="79" t="str">
        <f>IFERROR(+VLOOKUP(J1210,'šifarnik Pg-Pa'!O$28:P$150,2,FALSE),"")</f>
        <v/>
      </c>
      <c r="L1210" s="256"/>
      <c r="M1210" s="257"/>
      <c r="N1210" s="284"/>
      <c r="O1210" s="297"/>
      <c r="P1210" s="255"/>
      <c r="Q1210" s="255"/>
    </row>
    <row r="1211" spans="1:17">
      <c r="A1211">
        <f t="shared" si="35"/>
        <v>0</v>
      </c>
      <c r="B1211" s="250"/>
      <c r="C1211" s="269"/>
      <c r="D1211" s="250"/>
      <c r="E1211" s="269"/>
      <c r="F1211" s="252"/>
      <c r="G1211" s="252"/>
      <c r="H1211" s="142" t="str">
        <f>IFERROR(+VLOOKUP(G1211,'šifarnik Pg-Pa'!O$6:Q$22,2,FALSE),"")</f>
        <v/>
      </c>
      <c r="I1211" s="137" t="str">
        <f>IFERROR(+VLOOKUP($G1211,'šifarnik Pg-Pa'!$O$6:$Q$22,3,FALSE),"")</f>
        <v/>
      </c>
      <c r="J1211" s="252"/>
      <c r="K1211" s="79" t="str">
        <f>IFERROR(+VLOOKUP(J1211,'šifarnik Pg-Pa'!O$28:P$150,2,FALSE),"")</f>
        <v/>
      </c>
      <c r="L1211" s="256"/>
      <c r="M1211" s="257"/>
      <c r="N1211" s="284"/>
      <c r="O1211" s="297"/>
      <c r="P1211" s="255"/>
      <c r="Q1211" s="255"/>
    </row>
    <row r="1212" spans="1:17">
      <c r="A1212">
        <f t="shared" si="35"/>
        <v>0</v>
      </c>
      <c r="B1212" s="250"/>
      <c r="C1212" s="269"/>
      <c r="D1212" s="250"/>
      <c r="E1212" s="269"/>
      <c r="F1212" s="252"/>
      <c r="G1212" s="252"/>
      <c r="H1212" s="142" t="str">
        <f>IFERROR(+VLOOKUP(G1212,'šifarnik Pg-Pa'!O$6:Q$22,2,FALSE),"")</f>
        <v/>
      </c>
      <c r="I1212" s="137" t="str">
        <f>IFERROR(+VLOOKUP($G1212,'šifarnik Pg-Pa'!$O$6:$Q$22,3,FALSE),"")</f>
        <v/>
      </c>
      <c r="J1212" s="252"/>
      <c r="K1212" s="79" t="str">
        <f>IFERROR(+VLOOKUP(J1212,'šifarnik Pg-Pa'!O$28:P$150,2,FALSE),"")</f>
        <v/>
      </c>
      <c r="L1212" s="256"/>
      <c r="M1212" s="257"/>
      <c r="N1212" s="284"/>
      <c r="O1212" s="297"/>
      <c r="P1212" s="255"/>
      <c r="Q1212" s="255"/>
    </row>
    <row r="1213" spans="1:17">
      <c r="A1213">
        <f t="shared" si="35"/>
        <v>0</v>
      </c>
      <c r="B1213" s="250"/>
      <c r="C1213" s="269"/>
      <c r="D1213" s="250"/>
      <c r="E1213" s="269"/>
      <c r="F1213" s="252"/>
      <c r="G1213" s="252"/>
      <c r="H1213" s="142" t="str">
        <f>IFERROR(+VLOOKUP(G1213,'šifarnik Pg-Pa'!O$6:Q$22,2,FALSE),"")</f>
        <v/>
      </c>
      <c r="I1213" s="137" t="str">
        <f>IFERROR(+VLOOKUP($G1213,'šifarnik Pg-Pa'!$O$6:$Q$22,3,FALSE),"")</f>
        <v/>
      </c>
      <c r="J1213" s="252"/>
      <c r="K1213" s="79" t="str">
        <f>IFERROR(+VLOOKUP(J1213,'šifarnik Pg-Pa'!O$28:P$150,2,FALSE),"")</f>
        <v/>
      </c>
      <c r="L1213" s="256"/>
      <c r="M1213" s="257"/>
      <c r="N1213" s="284"/>
      <c r="O1213" s="297"/>
      <c r="P1213" s="255"/>
      <c r="Q1213" s="255"/>
    </row>
    <row r="1214" spans="1:17">
      <c r="A1214">
        <f t="shared" si="35"/>
        <v>0</v>
      </c>
      <c r="B1214" s="250"/>
      <c r="C1214" s="269"/>
      <c r="D1214" s="250"/>
      <c r="E1214" s="269"/>
      <c r="F1214" s="252"/>
      <c r="G1214" s="252"/>
      <c r="H1214" s="142" t="str">
        <f>IFERROR(+VLOOKUP(G1214,'šifarnik Pg-Pa'!O$6:Q$22,2,FALSE),"")</f>
        <v/>
      </c>
      <c r="I1214" s="137" t="str">
        <f>IFERROR(+VLOOKUP($G1214,'šifarnik Pg-Pa'!$O$6:$Q$22,3,FALSE),"")</f>
        <v/>
      </c>
      <c r="J1214" s="252"/>
      <c r="K1214" s="79" t="str">
        <f>IFERROR(+VLOOKUP(J1214,'šifarnik Pg-Pa'!O$28:P$150,2,FALSE),"")</f>
        <v/>
      </c>
      <c r="L1214" s="256"/>
      <c r="M1214" s="257"/>
      <c r="N1214" s="284"/>
      <c r="O1214" s="297"/>
      <c r="P1214" s="255"/>
      <c r="Q1214" s="255"/>
    </row>
    <row r="1215" spans="1:17">
      <c r="A1215">
        <f t="shared" si="35"/>
        <v>0</v>
      </c>
      <c r="B1215" s="250"/>
      <c r="C1215" s="269"/>
      <c r="D1215" s="250"/>
      <c r="E1215" s="269"/>
      <c r="F1215" s="252"/>
      <c r="G1215" s="252"/>
      <c r="H1215" s="142" t="str">
        <f>IFERROR(+VLOOKUP(G1215,'šifarnik Pg-Pa'!O$6:Q$22,2,FALSE),"")</f>
        <v/>
      </c>
      <c r="I1215" s="137" t="str">
        <f>IFERROR(+VLOOKUP($G1215,'šifarnik Pg-Pa'!$O$6:$Q$22,3,FALSE),"")</f>
        <v/>
      </c>
      <c r="J1215" s="252"/>
      <c r="K1215" s="79" t="str">
        <f>IFERROR(+VLOOKUP(J1215,'šifarnik Pg-Pa'!O$28:P$150,2,FALSE),"")</f>
        <v/>
      </c>
      <c r="L1215" s="256"/>
      <c r="M1215" s="257"/>
      <c r="N1215" s="284"/>
      <c r="O1215" s="297"/>
      <c r="P1215" s="255"/>
      <c r="Q1215" s="255"/>
    </row>
    <row r="1216" spans="1:17">
      <c r="A1216">
        <f t="shared" si="35"/>
        <v>0</v>
      </c>
      <c r="B1216" s="250"/>
      <c r="C1216" s="269"/>
      <c r="D1216" s="250"/>
      <c r="E1216" s="269"/>
      <c r="F1216" s="252"/>
      <c r="G1216" s="252"/>
      <c r="H1216" s="142" t="str">
        <f>IFERROR(+VLOOKUP(G1216,'šifarnik Pg-Pa'!O$6:Q$22,2,FALSE),"")</f>
        <v/>
      </c>
      <c r="I1216" s="137" t="str">
        <f>IFERROR(+VLOOKUP($G1216,'šifarnik Pg-Pa'!$O$6:$Q$22,3,FALSE),"")</f>
        <v/>
      </c>
      <c r="J1216" s="252"/>
      <c r="K1216" s="79" t="str">
        <f>IFERROR(+VLOOKUP(J1216,'šifarnik Pg-Pa'!O$28:P$150,2,FALSE),"")</f>
        <v/>
      </c>
      <c r="L1216" s="256"/>
      <c r="M1216" s="257"/>
      <c r="N1216" s="284"/>
      <c r="O1216" s="297"/>
      <c r="P1216" s="255"/>
      <c r="Q1216" s="255"/>
    </row>
    <row r="1217" spans="1:17">
      <c r="A1217">
        <f t="shared" si="35"/>
        <v>0</v>
      </c>
      <c r="B1217" s="250"/>
      <c r="C1217" s="269"/>
      <c r="D1217" s="250"/>
      <c r="E1217" s="269"/>
      <c r="F1217" s="252"/>
      <c r="G1217" s="252"/>
      <c r="H1217" s="142" t="str">
        <f>IFERROR(+VLOOKUP(G1217,'šifarnik Pg-Pa'!O$6:Q$22,2,FALSE),"")</f>
        <v/>
      </c>
      <c r="I1217" s="137" t="str">
        <f>IFERROR(+VLOOKUP($G1217,'šifarnik Pg-Pa'!$O$6:$Q$22,3,FALSE),"")</f>
        <v/>
      </c>
      <c r="J1217" s="252"/>
      <c r="K1217" s="79" t="str">
        <f>IFERROR(+VLOOKUP(J1217,'šifarnik Pg-Pa'!O$28:P$150,2,FALSE),"")</f>
        <v/>
      </c>
      <c r="L1217" s="256"/>
      <c r="M1217" s="257"/>
      <c r="N1217" s="284"/>
      <c r="O1217" s="297"/>
      <c r="P1217" s="255"/>
      <c r="Q1217" s="255"/>
    </row>
    <row r="1218" spans="1:17">
      <c r="A1218">
        <f t="shared" si="35"/>
        <v>0</v>
      </c>
      <c r="B1218" s="250"/>
      <c r="C1218" s="269"/>
      <c r="D1218" s="250"/>
      <c r="E1218" s="269"/>
      <c r="F1218" s="252"/>
      <c r="G1218" s="252"/>
      <c r="H1218" s="142" t="str">
        <f>IFERROR(+VLOOKUP(G1218,'šifarnik Pg-Pa'!O$6:Q$22,2,FALSE),"")</f>
        <v/>
      </c>
      <c r="I1218" s="137" t="str">
        <f>IFERROR(+VLOOKUP($G1218,'šifarnik Pg-Pa'!$O$6:$Q$22,3,FALSE),"")</f>
        <v/>
      </c>
      <c r="J1218" s="252"/>
      <c r="K1218" s="79" t="str">
        <f>IFERROR(+VLOOKUP(J1218,'šifarnik Pg-Pa'!O$28:P$150,2,FALSE),"")</f>
        <v/>
      </c>
      <c r="L1218" s="256"/>
      <c r="M1218" s="257"/>
      <c r="N1218" s="284"/>
      <c r="O1218" s="297"/>
      <c r="P1218" s="255"/>
      <c r="Q1218" s="255"/>
    </row>
    <row r="1219" spans="1:17">
      <c r="A1219">
        <f t="shared" si="35"/>
        <v>0</v>
      </c>
      <c r="B1219" s="250"/>
      <c r="C1219" s="269"/>
      <c r="D1219" s="250"/>
      <c r="E1219" s="269"/>
      <c r="F1219" s="252"/>
      <c r="G1219" s="252"/>
      <c r="H1219" s="142" t="str">
        <f>IFERROR(+VLOOKUP(G1219,'šifarnik Pg-Pa'!O$6:Q$22,2,FALSE),"")</f>
        <v/>
      </c>
      <c r="I1219" s="137" t="str">
        <f>IFERROR(+VLOOKUP($G1219,'šifarnik Pg-Pa'!$O$6:$Q$22,3,FALSE),"")</f>
        <v/>
      </c>
      <c r="J1219" s="252"/>
      <c r="K1219" s="79" t="str">
        <f>IFERROR(+VLOOKUP(J1219,'šifarnik Pg-Pa'!O$28:P$150,2,FALSE),"")</f>
        <v/>
      </c>
      <c r="L1219" s="256"/>
      <c r="M1219" s="257"/>
      <c r="N1219" s="284"/>
      <c r="O1219" s="297"/>
      <c r="P1219" s="255"/>
      <c r="Q1219" s="255"/>
    </row>
    <row r="1220" spans="1:17">
      <c r="A1220">
        <f t="shared" si="35"/>
        <v>0</v>
      </c>
      <c r="B1220" s="250"/>
      <c r="C1220" s="269"/>
      <c r="D1220" s="250"/>
      <c r="E1220" s="269"/>
      <c r="F1220" s="252"/>
      <c r="G1220" s="252"/>
      <c r="H1220" s="142" t="str">
        <f>IFERROR(+VLOOKUP(G1220,'šifarnik Pg-Pa'!O$6:Q$22,2,FALSE),"")</f>
        <v/>
      </c>
      <c r="I1220" s="137" t="str">
        <f>IFERROR(+VLOOKUP($G1220,'šifarnik Pg-Pa'!$O$6:$Q$22,3,FALSE),"")</f>
        <v/>
      </c>
      <c r="J1220" s="252"/>
      <c r="K1220" s="79" t="str">
        <f>IFERROR(+VLOOKUP(J1220,'šifarnik Pg-Pa'!O$28:P$150,2,FALSE),"")</f>
        <v/>
      </c>
      <c r="L1220" s="256"/>
      <c r="M1220" s="257"/>
      <c r="N1220" s="284"/>
      <c r="O1220" s="297"/>
      <c r="P1220" s="255"/>
      <c r="Q1220" s="255"/>
    </row>
    <row r="1221" spans="1:17">
      <c r="A1221">
        <f t="shared" si="35"/>
        <v>0</v>
      </c>
      <c r="B1221" s="250"/>
      <c r="C1221" s="269"/>
      <c r="D1221" s="250"/>
      <c r="E1221" s="269"/>
      <c r="F1221" s="252"/>
      <c r="G1221" s="252"/>
      <c r="H1221" s="142" t="str">
        <f>IFERROR(+VLOOKUP(G1221,'šifarnik Pg-Pa'!O$6:Q$22,2,FALSE),"")</f>
        <v/>
      </c>
      <c r="I1221" s="137" t="str">
        <f>IFERROR(+VLOOKUP($G1221,'šifarnik Pg-Pa'!$O$6:$Q$22,3,FALSE),"")</f>
        <v/>
      </c>
      <c r="J1221" s="252"/>
      <c r="K1221" s="79" t="str">
        <f>IFERROR(+VLOOKUP(J1221,'šifarnik Pg-Pa'!O$28:P$150,2,FALSE),"")</f>
        <v/>
      </c>
      <c r="L1221" s="256"/>
      <c r="M1221" s="257"/>
      <c r="N1221" s="284"/>
      <c r="O1221" s="297"/>
      <c r="P1221" s="255"/>
      <c r="Q1221" s="255"/>
    </row>
    <row r="1222" spans="1:17">
      <c r="A1222">
        <f t="shared" si="35"/>
        <v>0</v>
      </c>
      <c r="B1222" s="250"/>
      <c r="C1222" s="269"/>
      <c r="D1222" s="250"/>
      <c r="E1222" s="269"/>
      <c r="F1222" s="252"/>
      <c r="G1222" s="252"/>
      <c r="H1222" s="142" t="str">
        <f>IFERROR(+VLOOKUP(G1222,'šifarnik Pg-Pa'!O$6:Q$22,2,FALSE),"")</f>
        <v/>
      </c>
      <c r="I1222" s="137" t="str">
        <f>IFERROR(+VLOOKUP($G1222,'šifarnik Pg-Pa'!$O$6:$Q$22,3,FALSE),"")</f>
        <v/>
      </c>
      <c r="J1222" s="252"/>
      <c r="K1222" s="79" t="str">
        <f>IFERROR(+VLOOKUP(J1222,'šifarnik Pg-Pa'!O$28:P$150,2,FALSE),"")</f>
        <v/>
      </c>
      <c r="L1222" s="256"/>
      <c r="M1222" s="257"/>
      <c r="N1222" s="284"/>
      <c r="O1222" s="297"/>
      <c r="P1222" s="255"/>
      <c r="Q1222" s="255"/>
    </row>
    <row r="1223" spans="1:17">
      <c r="A1223">
        <f t="shared" si="35"/>
        <v>0</v>
      </c>
      <c r="B1223" s="250"/>
      <c r="C1223" s="269"/>
      <c r="D1223" s="250"/>
      <c r="E1223" s="269"/>
      <c r="F1223" s="252"/>
      <c r="G1223" s="252"/>
      <c r="H1223" s="142" t="str">
        <f>IFERROR(+VLOOKUP(G1223,'šifarnik Pg-Pa'!O$6:Q$22,2,FALSE),"")</f>
        <v/>
      </c>
      <c r="I1223" s="137" t="str">
        <f>IFERROR(+VLOOKUP($G1223,'šifarnik Pg-Pa'!$O$6:$Q$22,3,FALSE),"")</f>
        <v/>
      </c>
      <c r="J1223" s="252"/>
      <c r="K1223" s="79" t="str">
        <f>IFERROR(+VLOOKUP(J1223,'šifarnik Pg-Pa'!O$28:P$150,2,FALSE),"")</f>
        <v/>
      </c>
      <c r="L1223" s="256"/>
      <c r="M1223" s="257"/>
      <c r="N1223" s="284"/>
      <c r="O1223" s="297"/>
      <c r="P1223" s="255"/>
      <c r="Q1223" s="255"/>
    </row>
    <row r="1224" spans="1:17">
      <c r="A1224">
        <f t="shared" si="35"/>
        <v>0</v>
      </c>
      <c r="B1224" s="250"/>
      <c r="C1224" s="269"/>
      <c r="D1224" s="250"/>
      <c r="E1224" s="269"/>
      <c r="F1224" s="252"/>
      <c r="G1224" s="252"/>
      <c r="H1224" s="142" t="str">
        <f>IFERROR(+VLOOKUP(G1224,'šifarnik Pg-Pa'!O$6:Q$22,2,FALSE),"")</f>
        <v/>
      </c>
      <c r="I1224" s="137" t="str">
        <f>IFERROR(+VLOOKUP($G1224,'šifarnik Pg-Pa'!$O$6:$Q$22,3,FALSE),"")</f>
        <v/>
      </c>
      <c r="J1224" s="252"/>
      <c r="K1224" s="79" t="str">
        <f>IFERROR(+VLOOKUP(J1224,'šifarnik Pg-Pa'!O$28:P$150,2,FALSE),"")</f>
        <v/>
      </c>
      <c r="L1224" s="256"/>
      <c r="M1224" s="257"/>
      <c r="N1224" s="284"/>
      <c r="O1224" s="297"/>
      <c r="P1224" s="255"/>
      <c r="Q1224" s="255"/>
    </row>
    <row r="1225" spans="1:17">
      <c r="A1225">
        <f t="shared" si="35"/>
        <v>0</v>
      </c>
      <c r="B1225" s="250"/>
      <c r="C1225" s="269"/>
      <c r="D1225" s="250"/>
      <c r="E1225" s="269"/>
      <c r="F1225" s="252"/>
      <c r="G1225" s="252"/>
      <c r="H1225" s="142" t="str">
        <f>IFERROR(+VLOOKUP(G1225,'šifarnik Pg-Pa'!O$6:Q$22,2,FALSE),"")</f>
        <v/>
      </c>
      <c r="I1225" s="137" t="str">
        <f>IFERROR(+VLOOKUP($G1225,'šifarnik Pg-Pa'!$O$6:$Q$22,3,FALSE),"")</f>
        <v/>
      </c>
      <c r="J1225" s="252"/>
      <c r="K1225" s="79" t="str">
        <f>IFERROR(+VLOOKUP(J1225,'šifarnik Pg-Pa'!O$28:P$150,2,FALSE),"")</f>
        <v/>
      </c>
      <c r="L1225" s="256"/>
      <c r="M1225" s="257"/>
      <c r="N1225" s="284"/>
      <c r="O1225" s="297"/>
      <c r="P1225" s="255"/>
      <c r="Q1225" s="255"/>
    </row>
    <row r="1226" spans="1:17">
      <c r="A1226">
        <f t="shared" si="35"/>
        <v>0</v>
      </c>
      <c r="B1226" s="250"/>
      <c r="C1226" s="269"/>
      <c r="D1226" s="250"/>
      <c r="E1226" s="269"/>
      <c r="F1226" s="252"/>
      <c r="G1226" s="252"/>
      <c r="H1226" s="142" t="str">
        <f>IFERROR(+VLOOKUP(G1226,'šifarnik Pg-Pa'!O$6:Q$22,2,FALSE),"")</f>
        <v/>
      </c>
      <c r="I1226" s="137" t="str">
        <f>IFERROR(+VLOOKUP($G1226,'šifarnik Pg-Pa'!$O$6:$Q$22,3,FALSE),"")</f>
        <v/>
      </c>
      <c r="J1226" s="252"/>
      <c r="K1226" s="79" t="str">
        <f>IFERROR(+VLOOKUP(J1226,'šifarnik Pg-Pa'!O$28:P$150,2,FALSE),"")</f>
        <v/>
      </c>
      <c r="L1226" s="256"/>
      <c r="M1226" s="257"/>
      <c r="N1226" s="284"/>
      <c r="O1226" s="297"/>
      <c r="P1226" s="255"/>
      <c r="Q1226" s="255"/>
    </row>
    <row r="1227" spans="1:17">
      <c r="A1227">
        <f t="shared" si="35"/>
        <v>0</v>
      </c>
      <c r="B1227" s="250"/>
      <c r="C1227" s="269"/>
      <c r="D1227" s="250"/>
      <c r="E1227" s="269"/>
      <c r="F1227" s="252"/>
      <c r="G1227" s="252"/>
      <c r="H1227" s="142" t="str">
        <f>IFERROR(+VLOOKUP(G1227,'šifarnik Pg-Pa'!O$6:Q$22,2,FALSE),"")</f>
        <v/>
      </c>
      <c r="I1227" s="137" t="str">
        <f>IFERROR(+VLOOKUP($G1227,'šifarnik Pg-Pa'!$O$6:$Q$22,3,FALSE),"")</f>
        <v/>
      </c>
      <c r="J1227" s="252"/>
      <c r="K1227" s="79" t="str">
        <f>IFERROR(+VLOOKUP(J1227,'šifarnik Pg-Pa'!O$28:P$150,2,FALSE),"")</f>
        <v/>
      </c>
      <c r="L1227" s="256"/>
      <c r="M1227" s="257"/>
      <c r="N1227" s="284"/>
      <c r="O1227" s="297"/>
      <c r="P1227" s="255"/>
      <c r="Q1227" s="255"/>
    </row>
    <row r="1228" spans="1:17">
      <c r="A1228">
        <f t="shared" si="35"/>
        <v>0</v>
      </c>
      <c r="B1228" s="250"/>
      <c r="C1228" s="269"/>
      <c r="D1228" s="250"/>
      <c r="E1228" s="269"/>
      <c r="F1228" s="252"/>
      <c r="G1228" s="252"/>
      <c r="H1228" s="142" t="str">
        <f>IFERROR(+VLOOKUP(G1228,'šifarnik Pg-Pa'!O$6:Q$22,2,FALSE),"")</f>
        <v/>
      </c>
      <c r="I1228" s="137" t="str">
        <f>IFERROR(+VLOOKUP($G1228,'šifarnik Pg-Pa'!$O$6:$Q$22,3,FALSE),"")</f>
        <v/>
      </c>
      <c r="J1228" s="252"/>
      <c r="K1228" s="79" t="str">
        <f>IFERROR(+VLOOKUP(J1228,'šifarnik Pg-Pa'!O$28:P$150,2,FALSE),"")</f>
        <v/>
      </c>
      <c r="L1228" s="256"/>
      <c r="M1228" s="257"/>
      <c r="N1228" s="284"/>
      <c r="O1228" s="297"/>
      <c r="P1228" s="255"/>
      <c r="Q1228" s="255"/>
    </row>
    <row r="1229" spans="1:17">
      <c r="A1229">
        <f t="shared" si="35"/>
        <v>0</v>
      </c>
      <c r="B1229" s="250"/>
      <c r="C1229" s="269"/>
      <c r="D1229" s="250"/>
      <c r="E1229" s="269"/>
      <c r="F1229" s="252"/>
      <c r="G1229" s="252"/>
      <c r="H1229" s="142" t="str">
        <f>IFERROR(+VLOOKUP(G1229,'šifarnik Pg-Pa'!O$6:Q$22,2,FALSE),"")</f>
        <v/>
      </c>
      <c r="I1229" s="137" t="str">
        <f>IFERROR(+VLOOKUP($G1229,'šifarnik Pg-Pa'!$O$6:$Q$22,3,FALSE),"")</f>
        <v/>
      </c>
      <c r="J1229" s="252"/>
      <c r="K1229" s="79" t="str">
        <f>IFERROR(+VLOOKUP(J1229,'šifarnik Pg-Pa'!O$28:P$150,2,FALSE),"")</f>
        <v/>
      </c>
      <c r="L1229" s="256"/>
      <c r="M1229" s="257"/>
      <c r="N1229" s="284"/>
      <c r="O1229" s="297"/>
      <c r="P1229" s="255"/>
      <c r="Q1229" s="255"/>
    </row>
    <row r="1230" spans="1:17">
      <c r="A1230">
        <f t="shared" si="35"/>
        <v>0</v>
      </c>
      <c r="B1230" s="250"/>
      <c r="C1230" s="269"/>
      <c r="D1230" s="250"/>
      <c r="E1230" s="269"/>
      <c r="F1230" s="252"/>
      <c r="G1230" s="252"/>
      <c r="H1230" s="142" t="str">
        <f>IFERROR(+VLOOKUP(G1230,'šifarnik Pg-Pa'!O$6:Q$22,2,FALSE),"")</f>
        <v/>
      </c>
      <c r="I1230" s="137" t="str">
        <f>IFERROR(+VLOOKUP($G1230,'šifarnik Pg-Pa'!$O$6:$Q$22,3,FALSE),"")</f>
        <v/>
      </c>
      <c r="J1230" s="252"/>
      <c r="K1230" s="79" t="str">
        <f>IFERROR(+VLOOKUP(J1230,'šifarnik Pg-Pa'!O$28:P$150,2,FALSE),"")</f>
        <v/>
      </c>
      <c r="L1230" s="256"/>
      <c r="M1230" s="257"/>
      <c r="N1230" s="284"/>
      <c r="O1230" s="297"/>
      <c r="P1230" s="255"/>
      <c r="Q1230" s="255"/>
    </row>
    <row r="1231" spans="1:17">
      <c r="A1231">
        <f t="shared" si="35"/>
        <v>0</v>
      </c>
      <c r="B1231" s="250"/>
      <c r="C1231" s="269"/>
      <c r="D1231" s="250"/>
      <c r="E1231" s="269"/>
      <c r="F1231" s="252"/>
      <c r="G1231" s="252"/>
      <c r="H1231" s="142" t="str">
        <f>IFERROR(+VLOOKUP(G1231,'šifarnik Pg-Pa'!O$6:Q$22,2,FALSE),"")</f>
        <v/>
      </c>
      <c r="I1231" s="137" t="str">
        <f>IFERROR(+VLOOKUP($G1231,'šifarnik Pg-Pa'!$O$6:$Q$22,3,FALSE),"")</f>
        <v/>
      </c>
      <c r="J1231" s="252"/>
      <c r="K1231" s="79" t="str">
        <f>IFERROR(+VLOOKUP(J1231,'šifarnik Pg-Pa'!O$28:P$150,2,FALSE),"")</f>
        <v/>
      </c>
      <c r="L1231" s="256"/>
      <c r="M1231" s="257"/>
      <c r="N1231" s="284"/>
      <c r="O1231" s="297"/>
      <c r="P1231" s="255"/>
      <c r="Q1231" s="255"/>
    </row>
    <row r="1232" spans="1:17">
      <c r="A1232">
        <f t="shared" si="35"/>
        <v>0</v>
      </c>
      <c r="B1232" s="250"/>
      <c r="C1232" s="269"/>
      <c r="D1232" s="250"/>
      <c r="E1232" s="269"/>
      <c r="F1232" s="252"/>
      <c r="G1232" s="252"/>
      <c r="H1232" s="142" t="str">
        <f>IFERROR(+VLOOKUP(G1232,'šifarnik Pg-Pa'!O$6:Q$22,2,FALSE),"")</f>
        <v/>
      </c>
      <c r="I1232" s="137" t="str">
        <f>IFERROR(+VLOOKUP($G1232,'šifarnik Pg-Pa'!$O$6:$Q$22,3,FALSE),"")</f>
        <v/>
      </c>
      <c r="J1232" s="252"/>
      <c r="K1232" s="79" t="str">
        <f>IFERROR(+VLOOKUP(J1232,'šifarnik Pg-Pa'!O$28:P$150,2,FALSE),"")</f>
        <v/>
      </c>
      <c r="L1232" s="256"/>
      <c r="M1232" s="257"/>
      <c r="N1232" s="284"/>
      <c r="O1232" s="297"/>
      <c r="P1232" s="255"/>
      <c r="Q1232" s="255"/>
    </row>
    <row r="1233" spans="1:17">
      <c r="A1233">
        <f t="shared" si="35"/>
        <v>0</v>
      </c>
      <c r="B1233" s="250"/>
      <c r="C1233" s="269"/>
      <c r="D1233" s="250"/>
      <c r="E1233" s="269"/>
      <c r="F1233" s="252"/>
      <c r="G1233" s="252"/>
      <c r="H1233" s="142" t="str">
        <f>IFERROR(+VLOOKUP(G1233,'šifarnik Pg-Pa'!O$6:Q$22,2,FALSE),"")</f>
        <v/>
      </c>
      <c r="I1233" s="137" t="str">
        <f>IFERROR(+VLOOKUP($G1233,'šifarnik Pg-Pa'!$O$6:$Q$22,3,FALSE),"")</f>
        <v/>
      </c>
      <c r="J1233" s="252"/>
      <c r="K1233" s="79" t="str">
        <f>IFERROR(+VLOOKUP(J1233,'šifarnik Pg-Pa'!O$28:P$150,2,FALSE),"")</f>
        <v/>
      </c>
      <c r="L1233" s="256"/>
      <c r="M1233" s="257"/>
      <c r="N1233" s="284"/>
      <c r="O1233" s="297"/>
      <c r="P1233" s="255"/>
      <c r="Q1233" s="255"/>
    </row>
    <row r="1234" spans="1:17">
      <c r="A1234">
        <f t="shared" si="35"/>
        <v>0</v>
      </c>
      <c r="B1234" s="250"/>
      <c r="C1234" s="269"/>
      <c r="D1234" s="250"/>
      <c r="E1234" s="269"/>
      <c r="F1234" s="252"/>
      <c r="G1234" s="252"/>
      <c r="H1234" s="142" t="str">
        <f>IFERROR(+VLOOKUP(G1234,'šifarnik Pg-Pa'!O$6:Q$22,2,FALSE),"")</f>
        <v/>
      </c>
      <c r="I1234" s="137" t="str">
        <f>IFERROR(+VLOOKUP($G1234,'šifarnik Pg-Pa'!$O$6:$Q$22,3,FALSE),"")</f>
        <v/>
      </c>
      <c r="J1234" s="252"/>
      <c r="K1234" s="79" t="str">
        <f>IFERROR(+VLOOKUP(J1234,'šifarnik Pg-Pa'!O$28:P$150,2,FALSE),"")</f>
        <v/>
      </c>
      <c r="L1234" s="256"/>
      <c r="M1234" s="257"/>
      <c r="N1234" s="284"/>
      <c r="O1234" s="297"/>
      <c r="P1234" s="255"/>
      <c r="Q1234" s="255"/>
    </row>
    <row r="1235" spans="1:17">
      <c r="A1235">
        <f t="shared" si="35"/>
        <v>0</v>
      </c>
      <c r="B1235" s="250"/>
      <c r="C1235" s="269"/>
      <c r="D1235" s="250"/>
      <c r="E1235" s="269"/>
      <c r="F1235" s="252"/>
      <c r="G1235" s="252"/>
      <c r="H1235" s="142" t="str">
        <f>IFERROR(+VLOOKUP(G1235,'šifarnik Pg-Pa'!O$6:Q$22,2,FALSE),"")</f>
        <v/>
      </c>
      <c r="I1235" s="137" t="str">
        <f>IFERROR(+VLOOKUP($G1235,'šifarnik Pg-Pa'!$O$6:$Q$22,3,FALSE),"")</f>
        <v/>
      </c>
      <c r="J1235" s="252"/>
      <c r="K1235" s="79" t="str">
        <f>IFERROR(+VLOOKUP(J1235,'šifarnik Pg-Pa'!O$28:P$150,2,FALSE),"")</f>
        <v/>
      </c>
      <c r="L1235" s="256"/>
      <c r="M1235" s="257"/>
      <c r="N1235" s="284"/>
      <c r="O1235" s="297"/>
      <c r="P1235" s="255"/>
      <c r="Q1235" s="255"/>
    </row>
    <row r="1236" spans="1:17">
      <c r="A1236">
        <f t="shared" si="35"/>
        <v>0</v>
      </c>
      <c r="B1236" s="250"/>
      <c r="C1236" s="269"/>
      <c r="D1236" s="250"/>
      <c r="E1236" s="269"/>
      <c r="F1236" s="252"/>
      <c r="G1236" s="252"/>
      <c r="H1236" s="142" t="str">
        <f>IFERROR(+VLOOKUP(G1236,'šifarnik Pg-Pa'!O$6:Q$22,2,FALSE),"")</f>
        <v/>
      </c>
      <c r="I1236" s="137" t="str">
        <f>IFERROR(+VLOOKUP($G1236,'šifarnik Pg-Pa'!$O$6:$Q$22,3,FALSE),"")</f>
        <v/>
      </c>
      <c r="J1236" s="252"/>
      <c r="K1236" s="79" t="str">
        <f>IFERROR(+VLOOKUP(J1236,'šifarnik Pg-Pa'!O$28:P$150,2,FALSE),"")</f>
        <v/>
      </c>
      <c r="L1236" s="256"/>
      <c r="M1236" s="257"/>
      <c r="N1236" s="284"/>
      <c r="O1236" s="297"/>
      <c r="P1236" s="255"/>
      <c r="Q1236" s="255"/>
    </row>
    <row r="1237" spans="1:17">
      <c r="A1237">
        <f t="shared" si="35"/>
        <v>0</v>
      </c>
      <c r="B1237" s="250"/>
      <c r="C1237" s="269"/>
      <c r="D1237" s="250"/>
      <c r="E1237" s="269"/>
      <c r="F1237" s="252"/>
      <c r="G1237" s="252"/>
      <c r="H1237" s="142" t="str">
        <f>IFERROR(+VLOOKUP(G1237,'šifarnik Pg-Pa'!O$6:Q$22,2,FALSE),"")</f>
        <v/>
      </c>
      <c r="I1237" s="137" t="str">
        <f>IFERROR(+VLOOKUP($G1237,'šifarnik Pg-Pa'!$O$6:$Q$22,3,FALSE),"")</f>
        <v/>
      </c>
      <c r="J1237" s="252"/>
      <c r="K1237" s="79" t="str">
        <f>IFERROR(+VLOOKUP(J1237,'šifarnik Pg-Pa'!O$28:P$150,2,FALSE),"")</f>
        <v/>
      </c>
      <c r="L1237" s="256"/>
      <c r="M1237" s="257"/>
      <c r="N1237" s="284"/>
      <c r="O1237" s="297"/>
      <c r="P1237" s="255"/>
      <c r="Q1237" s="255"/>
    </row>
    <row r="1238" spans="1:17">
      <c r="A1238">
        <f t="shared" si="35"/>
        <v>0</v>
      </c>
      <c r="B1238" s="250"/>
      <c r="C1238" s="269"/>
      <c r="D1238" s="250"/>
      <c r="E1238" s="269"/>
      <c r="F1238" s="252"/>
      <c r="G1238" s="252"/>
      <c r="H1238" s="142" t="str">
        <f>IFERROR(+VLOOKUP(G1238,'šifarnik Pg-Pa'!O$6:Q$22,2,FALSE),"")</f>
        <v/>
      </c>
      <c r="I1238" s="137" t="str">
        <f>IFERROR(+VLOOKUP($G1238,'šifarnik Pg-Pa'!$O$6:$Q$22,3,FALSE),"")</f>
        <v/>
      </c>
      <c r="J1238" s="252"/>
      <c r="K1238" s="79" t="str">
        <f>IFERROR(+VLOOKUP(J1238,'šifarnik Pg-Pa'!O$28:P$150,2,FALSE),"")</f>
        <v/>
      </c>
      <c r="L1238" s="256"/>
      <c r="M1238" s="257"/>
      <c r="N1238" s="284"/>
      <c r="O1238" s="297"/>
      <c r="P1238" s="255"/>
      <c r="Q1238" s="255"/>
    </row>
    <row r="1239" spans="1:17">
      <c r="A1239">
        <f t="shared" si="35"/>
        <v>0</v>
      </c>
      <c r="B1239" s="250"/>
      <c r="C1239" s="269"/>
      <c r="D1239" s="250"/>
      <c r="E1239" s="269"/>
      <c r="F1239" s="252"/>
      <c r="G1239" s="252"/>
      <c r="H1239" s="142" t="str">
        <f>IFERROR(+VLOOKUP(G1239,'šifarnik Pg-Pa'!O$6:Q$22,2,FALSE),"")</f>
        <v/>
      </c>
      <c r="I1239" s="137" t="str">
        <f>IFERROR(+VLOOKUP($G1239,'šifarnik Pg-Pa'!$O$6:$Q$22,3,FALSE),"")</f>
        <v/>
      </c>
      <c r="J1239" s="252"/>
      <c r="K1239" s="79" t="str">
        <f>IFERROR(+VLOOKUP(J1239,'šifarnik Pg-Pa'!O$28:P$150,2,FALSE),"")</f>
        <v/>
      </c>
      <c r="L1239" s="256"/>
      <c r="M1239" s="257"/>
      <c r="N1239" s="284"/>
      <c r="O1239" s="297"/>
      <c r="P1239" s="255"/>
      <c r="Q1239" s="255"/>
    </row>
    <row r="1240" spans="1:17">
      <c r="A1240">
        <f t="shared" si="35"/>
        <v>0</v>
      </c>
      <c r="B1240" s="250"/>
      <c r="C1240" s="269"/>
      <c r="D1240" s="250"/>
      <c r="E1240" s="269"/>
      <c r="F1240" s="252"/>
      <c r="G1240" s="252"/>
      <c r="H1240" s="142" t="str">
        <f>IFERROR(+VLOOKUP(G1240,'šifarnik Pg-Pa'!O$6:Q$22,2,FALSE),"")</f>
        <v/>
      </c>
      <c r="I1240" s="137" t="str">
        <f>IFERROR(+VLOOKUP($G1240,'šifarnik Pg-Pa'!$O$6:$Q$22,3,FALSE),"")</f>
        <v/>
      </c>
      <c r="J1240" s="252"/>
      <c r="K1240" s="79" t="str">
        <f>IFERROR(+VLOOKUP(J1240,'šifarnik Pg-Pa'!O$28:P$150,2,FALSE),"")</f>
        <v/>
      </c>
      <c r="L1240" s="256"/>
      <c r="M1240" s="257"/>
      <c r="N1240" s="284"/>
      <c r="O1240" s="297"/>
      <c r="P1240" s="255"/>
      <c r="Q1240" s="255"/>
    </row>
    <row r="1241" spans="1:17">
      <c r="A1241">
        <f t="shared" si="35"/>
        <v>0</v>
      </c>
      <c r="B1241" s="250"/>
      <c r="C1241" s="269"/>
      <c r="D1241" s="250"/>
      <c r="E1241" s="269"/>
      <c r="F1241" s="252"/>
      <c r="G1241" s="252"/>
      <c r="H1241" s="142" t="str">
        <f>IFERROR(+VLOOKUP(G1241,'šifarnik Pg-Pa'!O$6:Q$22,2,FALSE),"")</f>
        <v/>
      </c>
      <c r="I1241" s="137" t="str">
        <f>IFERROR(+VLOOKUP($G1241,'šifarnik Pg-Pa'!$O$6:$Q$22,3,FALSE),"")</f>
        <v/>
      </c>
      <c r="J1241" s="252"/>
      <c r="K1241" s="79" t="str">
        <f>IFERROR(+VLOOKUP(J1241,'šifarnik Pg-Pa'!O$28:P$150,2,FALSE),"")</f>
        <v/>
      </c>
      <c r="L1241" s="256"/>
      <c r="M1241" s="257"/>
      <c r="N1241" s="284"/>
      <c r="O1241" s="297"/>
      <c r="P1241" s="255"/>
      <c r="Q1241" s="255"/>
    </row>
    <row r="1242" spans="1:17">
      <c r="A1242">
        <f t="shared" si="35"/>
        <v>0</v>
      </c>
      <c r="B1242" s="250"/>
      <c r="C1242" s="269"/>
      <c r="D1242" s="250"/>
      <c r="E1242" s="269"/>
      <c r="F1242" s="252"/>
      <c r="G1242" s="252"/>
      <c r="H1242" s="142" t="str">
        <f>IFERROR(+VLOOKUP(G1242,'šifarnik Pg-Pa'!O$6:Q$22,2,FALSE),"")</f>
        <v/>
      </c>
      <c r="I1242" s="137" t="str">
        <f>IFERROR(+VLOOKUP($G1242,'šifarnik Pg-Pa'!$O$6:$Q$22,3,FALSE),"")</f>
        <v/>
      </c>
      <c r="J1242" s="252"/>
      <c r="K1242" s="79" t="str">
        <f>IFERROR(+VLOOKUP(J1242,'šifarnik Pg-Pa'!O$28:P$150,2,FALSE),"")</f>
        <v/>
      </c>
      <c r="L1242" s="256"/>
      <c r="M1242" s="257"/>
      <c r="N1242" s="284"/>
      <c r="O1242" s="297"/>
      <c r="P1242" s="255"/>
      <c r="Q1242" s="255"/>
    </row>
    <row r="1243" spans="1:17">
      <c r="A1243">
        <f t="shared" si="35"/>
        <v>0</v>
      </c>
      <c r="B1243" s="250"/>
      <c r="C1243" s="269"/>
      <c r="D1243" s="250"/>
      <c r="E1243" s="269"/>
      <c r="F1243" s="252"/>
      <c r="G1243" s="252"/>
      <c r="H1243" s="142" t="str">
        <f>IFERROR(+VLOOKUP(G1243,'šifarnik Pg-Pa'!O$6:Q$22,2,FALSE),"")</f>
        <v/>
      </c>
      <c r="I1243" s="137" t="str">
        <f>IFERROR(+VLOOKUP($G1243,'šifarnik Pg-Pa'!$O$6:$Q$22,3,FALSE),"")</f>
        <v/>
      </c>
      <c r="J1243" s="252"/>
      <c r="K1243" s="79" t="str">
        <f>IFERROR(+VLOOKUP(J1243,'šifarnik Pg-Pa'!O$28:P$150,2,FALSE),"")</f>
        <v/>
      </c>
      <c r="L1243" s="256"/>
      <c r="M1243" s="257"/>
      <c r="N1243" s="284"/>
      <c r="O1243" s="297"/>
      <c r="P1243" s="255"/>
      <c r="Q1243" s="255"/>
    </row>
    <row r="1244" spans="1:17">
      <c r="A1244">
        <f t="shared" si="35"/>
        <v>0</v>
      </c>
      <c r="B1244" s="250"/>
      <c r="C1244" s="269"/>
      <c r="D1244" s="250"/>
      <c r="E1244" s="269"/>
      <c r="F1244" s="252"/>
      <c r="G1244" s="252"/>
      <c r="H1244" s="142" t="str">
        <f>IFERROR(+VLOOKUP(G1244,'šifarnik Pg-Pa'!O$6:Q$22,2,FALSE),"")</f>
        <v/>
      </c>
      <c r="I1244" s="137" t="str">
        <f>IFERROR(+VLOOKUP($G1244,'šifarnik Pg-Pa'!$O$6:$Q$22,3,FALSE),"")</f>
        <v/>
      </c>
      <c r="J1244" s="252"/>
      <c r="K1244" s="79" t="str">
        <f>IFERROR(+VLOOKUP(J1244,'šifarnik Pg-Pa'!O$28:P$150,2,FALSE),"")</f>
        <v/>
      </c>
      <c r="L1244" s="256"/>
      <c r="M1244" s="257"/>
      <c r="N1244" s="284"/>
      <c r="O1244" s="297"/>
      <c r="P1244" s="255"/>
      <c r="Q1244" s="255"/>
    </row>
    <row r="1245" spans="1:17">
      <c r="A1245">
        <f t="shared" si="35"/>
        <v>0</v>
      </c>
      <c r="B1245" s="250"/>
      <c r="C1245" s="269"/>
      <c r="D1245" s="250"/>
      <c r="E1245" s="269"/>
      <c r="F1245" s="252"/>
      <c r="G1245" s="252"/>
      <c r="H1245" s="142" t="str">
        <f>IFERROR(+VLOOKUP(G1245,'šifarnik Pg-Pa'!O$6:Q$22,2,FALSE),"")</f>
        <v/>
      </c>
      <c r="I1245" s="137" t="str">
        <f>IFERROR(+VLOOKUP($G1245,'šifarnik Pg-Pa'!$O$6:$Q$22,3,FALSE),"")</f>
        <v/>
      </c>
      <c r="J1245" s="252"/>
      <c r="K1245" s="79" t="str">
        <f>IFERROR(+VLOOKUP(J1245,'šifarnik Pg-Pa'!O$28:P$150,2,FALSE),"")</f>
        <v/>
      </c>
      <c r="L1245" s="256"/>
      <c r="M1245" s="257"/>
      <c r="N1245" s="284"/>
      <c r="O1245" s="297"/>
      <c r="P1245" s="255"/>
      <c r="Q1245" s="255"/>
    </row>
    <row r="1246" spans="1:17">
      <c r="A1246">
        <f t="shared" si="35"/>
        <v>0</v>
      </c>
      <c r="B1246" s="250"/>
      <c r="C1246" s="269"/>
      <c r="D1246" s="250"/>
      <c r="E1246" s="269"/>
      <c r="F1246" s="252"/>
      <c r="G1246" s="252"/>
      <c r="H1246" s="142" t="str">
        <f>IFERROR(+VLOOKUP(G1246,'šifarnik Pg-Pa'!O$6:Q$22,2,FALSE),"")</f>
        <v/>
      </c>
      <c r="I1246" s="137" t="str">
        <f>IFERROR(+VLOOKUP($G1246,'šifarnik Pg-Pa'!$O$6:$Q$22,3,FALSE),"")</f>
        <v/>
      </c>
      <c r="J1246" s="252"/>
      <c r="K1246" s="79" t="str">
        <f>IFERROR(+VLOOKUP(J1246,'šifarnik Pg-Pa'!O$28:P$150,2,FALSE),"")</f>
        <v/>
      </c>
      <c r="L1246" s="256"/>
      <c r="M1246" s="257"/>
      <c r="N1246" s="284"/>
      <c r="O1246" s="297"/>
      <c r="P1246" s="255"/>
      <c r="Q1246" s="255"/>
    </row>
    <row r="1247" spans="1:17">
      <c r="A1247">
        <f t="shared" si="35"/>
        <v>0</v>
      </c>
      <c r="B1247" s="250"/>
      <c r="C1247" s="269"/>
      <c r="D1247" s="250"/>
      <c r="E1247" s="269"/>
      <c r="F1247" s="252"/>
      <c r="G1247" s="252"/>
      <c r="H1247" s="142" t="str">
        <f>IFERROR(+VLOOKUP(G1247,'šifarnik Pg-Pa'!O$6:Q$22,2,FALSE),"")</f>
        <v/>
      </c>
      <c r="I1247" s="137" t="str">
        <f>IFERROR(+VLOOKUP($G1247,'šifarnik Pg-Pa'!$O$6:$Q$22,3,FALSE),"")</f>
        <v/>
      </c>
      <c r="J1247" s="252"/>
      <c r="K1247" s="79" t="str">
        <f>IFERROR(+VLOOKUP(J1247,'šifarnik Pg-Pa'!O$28:P$150,2,FALSE),"")</f>
        <v/>
      </c>
      <c r="L1247" s="256"/>
      <c r="M1247" s="257"/>
      <c r="N1247" s="284"/>
      <c r="O1247" s="297"/>
      <c r="P1247" s="255"/>
      <c r="Q1247" s="255"/>
    </row>
    <row r="1248" spans="1:17">
      <c r="A1248">
        <f t="shared" si="35"/>
        <v>0</v>
      </c>
      <c r="B1248" s="250"/>
      <c r="C1248" s="269"/>
      <c r="D1248" s="250"/>
      <c r="E1248" s="269"/>
      <c r="F1248" s="252"/>
      <c r="G1248" s="252"/>
      <c r="H1248" s="142" t="str">
        <f>IFERROR(+VLOOKUP(G1248,'šifarnik Pg-Pa'!O$6:Q$22,2,FALSE),"")</f>
        <v/>
      </c>
      <c r="I1248" s="137" t="str">
        <f>IFERROR(+VLOOKUP($G1248,'šifarnik Pg-Pa'!$O$6:$Q$22,3,FALSE),"")</f>
        <v/>
      </c>
      <c r="J1248" s="252"/>
      <c r="K1248" s="79" t="str">
        <f>IFERROR(+VLOOKUP(J1248,'šifarnik Pg-Pa'!O$28:P$150,2,FALSE),"")</f>
        <v/>
      </c>
      <c r="L1248" s="256"/>
      <c r="M1248" s="257"/>
      <c r="N1248" s="284"/>
      <c r="O1248" s="297"/>
      <c r="P1248" s="255"/>
      <c r="Q1248" s="255"/>
    </row>
    <row r="1249" spans="1:17">
      <c r="A1249">
        <f t="shared" si="35"/>
        <v>0</v>
      </c>
      <c r="B1249" s="250"/>
      <c r="C1249" s="269"/>
      <c r="D1249" s="250"/>
      <c r="E1249" s="269"/>
      <c r="F1249" s="252"/>
      <c r="G1249" s="252"/>
      <c r="H1249" s="142" t="str">
        <f>IFERROR(+VLOOKUP(G1249,'šifarnik Pg-Pa'!O$6:Q$22,2,FALSE),"")</f>
        <v/>
      </c>
      <c r="I1249" s="137" t="str">
        <f>IFERROR(+VLOOKUP($G1249,'šifarnik Pg-Pa'!$O$6:$Q$22,3,FALSE),"")</f>
        <v/>
      </c>
      <c r="J1249" s="252"/>
      <c r="K1249" s="79" t="str">
        <f>IFERROR(+VLOOKUP(J1249,'šifarnik Pg-Pa'!O$28:P$150,2,FALSE),"")</f>
        <v/>
      </c>
      <c r="L1249" s="256"/>
      <c r="M1249" s="257"/>
      <c r="N1249" s="284"/>
      <c r="O1249" s="297"/>
      <c r="P1249" s="255"/>
      <c r="Q1249" s="255"/>
    </row>
    <row r="1250" spans="1:17">
      <c r="A1250">
        <f t="shared" si="35"/>
        <v>0</v>
      </c>
      <c r="B1250" s="250"/>
      <c r="C1250" s="269"/>
      <c r="D1250" s="250"/>
      <c r="E1250" s="269"/>
      <c r="F1250" s="252"/>
      <c r="G1250" s="252"/>
      <c r="H1250" s="142" t="str">
        <f>IFERROR(+VLOOKUP(G1250,'šifarnik Pg-Pa'!O$6:Q$22,2,FALSE),"")</f>
        <v/>
      </c>
      <c r="I1250" s="137" t="str">
        <f>IFERROR(+VLOOKUP($G1250,'šifarnik Pg-Pa'!$O$6:$Q$22,3,FALSE),"")</f>
        <v/>
      </c>
      <c r="J1250" s="252"/>
      <c r="K1250" s="79" t="str">
        <f>IFERROR(+VLOOKUP(J1250,'šifarnik Pg-Pa'!O$28:P$150,2,FALSE),"")</f>
        <v/>
      </c>
      <c r="L1250" s="256"/>
      <c r="M1250" s="257"/>
      <c r="N1250" s="284"/>
      <c r="O1250" s="297"/>
      <c r="P1250" s="255"/>
      <c r="Q1250" s="255"/>
    </row>
    <row r="1251" spans="1:17">
      <c r="A1251">
        <f t="shared" si="35"/>
        <v>0</v>
      </c>
      <c r="B1251" s="250"/>
      <c r="C1251" s="269"/>
      <c r="D1251" s="250"/>
      <c r="E1251" s="269"/>
      <c r="F1251" s="252"/>
      <c r="G1251" s="252"/>
      <c r="H1251" s="142" t="str">
        <f>IFERROR(+VLOOKUP(G1251,'šifarnik Pg-Pa'!O$6:Q$22,2,FALSE),"")</f>
        <v/>
      </c>
      <c r="I1251" s="137" t="str">
        <f>IFERROR(+VLOOKUP($G1251,'šifarnik Pg-Pa'!$O$6:$Q$22,3,FALSE),"")</f>
        <v/>
      </c>
      <c r="J1251" s="252"/>
      <c r="K1251" s="79" t="str">
        <f>IFERROR(+VLOOKUP(J1251,'šifarnik Pg-Pa'!O$28:P$150,2,FALSE),"")</f>
        <v/>
      </c>
      <c r="L1251" s="256"/>
      <c r="M1251" s="257"/>
      <c r="N1251" s="284"/>
      <c r="O1251" s="297"/>
      <c r="P1251" s="255"/>
      <c r="Q1251" s="255"/>
    </row>
    <row r="1252" spans="1:17">
      <c r="A1252">
        <f t="shared" si="35"/>
        <v>0</v>
      </c>
      <c r="B1252" s="250"/>
      <c r="C1252" s="269"/>
      <c r="D1252" s="250"/>
      <c r="E1252" s="269"/>
      <c r="F1252" s="252"/>
      <c r="G1252" s="252"/>
      <c r="H1252" s="142" t="str">
        <f>IFERROR(+VLOOKUP(G1252,'šifarnik Pg-Pa'!O$6:Q$22,2,FALSE),"")</f>
        <v/>
      </c>
      <c r="I1252" s="137" t="str">
        <f>IFERROR(+VLOOKUP($G1252,'šifarnik Pg-Pa'!$O$6:$Q$22,3,FALSE),"")</f>
        <v/>
      </c>
      <c r="J1252" s="252"/>
      <c r="K1252" s="79" t="str">
        <f>IFERROR(+VLOOKUP(J1252,'šifarnik Pg-Pa'!O$28:P$150,2,FALSE),"")</f>
        <v/>
      </c>
      <c r="L1252" s="256"/>
      <c r="M1252" s="257"/>
      <c r="N1252" s="284"/>
      <c r="O1252" s="297"/>
      <c r="P1252" s="255"/>
      <c r="Q1252" s="255"/>
    </row>
    <row r="1253" spans="1:17">
      <c r="A1253">
        <f t="shared" si="35"/>
        <v>0</v>
      </c>
      <c r="B1253" s="250"/>
      <c r="C1253" s="269"/>
      <c r="D1253" s="250"/>
      <c r="E1253" s="269"/>
      <c r="F1253" s="252"/>
      <c r="G1253" s="252"/>
      <c r="H1253" s="142" t="str">
        <f>IFERROR(+VLOOKUP(G1253,'šifarnik Pg-Pa'!O$6:Q$22,2,FALSE),"")</f>
        <v/>
      </c>
      <c r="I1253" s="137" t="str">
        <f>IFERROR(+VLOOKUP($G1253,'šifarnik Pg-Pa'!$O$6:$Q$22,3,FALSE),"")</f>
        <v/>
      </c>
      <c r="J1253" s="252"/>
      <c r="K1253" s="79" t="str">
        <f>IFERROR(+VLOOKUP(J1253,'šifarnik Pg-Pa'!O$28:P$150,2,FALSE),"")</f>
        <v/>
      </c>
      <c r="L1253" s="256"/>
      <c r="M1253" s="257"/>
      <c r="N1253" s="284"/>
      <c r="O1253" s="297"/>
      <c r="P1253" s="255"/>
      <c r="Q1253" s="255"/>
    </row>
    <row r="1254" spans="1:17">
      <c r="A1254">
        <f t="shared" si="35"/>
        <v>0</v>
      </c>
      <c r="B1254" s="250"/>
      <c r="C1254" s="269"/>
      <c r="D1254" s="250"/>
      <c r="E1254" s="269"/>
      <c r="F1254" s="252"/>
      <c r="G1254" s="252"/>
      <c r="H1254" s="142" t="str">
        <f>IFERROR(+VLOOKUP(G1254,'šifarnik Pg-Pa'!O$6:Q$22,2,FALSE),"")</f>
        <v/>
      </c>
      <c r="I1254" s="137" t="str">
        <f>IFERROR(+VLOOKUP($G1254,'šifarnik Pg-Pa'!$O$6:$Q$22,3,FALSE),"")</f>
        <v/>
      </c>
      <c r="J1254" s="252"/>
      <c r="K1254" s="79" t="str">
        <f>IFERROR(+VLOOKUP(J1254,'šifarnik Pg-Pa'!O$28:P$150,2,FALSE),"")</f>
        <v/>
      </c>
      <c r="L1254" s="256"/>
      <c r="M1254" s="257"/>
      <c r="N1254" s="284"/>
      <c r="O1254" s="297"/>
      <c r="P1254" s="255"/>
      <c r="Q1254" s="255"/>
    </row>
    <row r="1255" spans="1:17">
      <c r="A1255">
        <f t="shared" si="35"/>
        <v>0</v>
      </c>
      <c r="B1255" s="250"/>
      <c r="C1255" s="269"/>
      <c r="D1255" s="250"/>
      <c r="E1255" s="269"/>
      <c r="F1255" s="252"/>
      <c r="G1255" s="252"/>
      <c r="H1255" s="142" t="str">
        <f>IFERROR(+VLOOKUP(G1255,'šifarnik Pg-Pa'!O$6:Q$22,2,FALSE),"")</f>
        <v/>
      </c>
      <c r="I1255" s="137" t="str">
        <f>IFERROR(+VLOOKUP($G1255,'šifarnik Pg-Pa'!$O$6:$Q$22,3,FALSE),"")</f>
        <v/>
      </c>
      <c r="J1255" s="252"/>
      <c r="K1255" s="79" t="str">
        <f>IFERROR(+VLOOKUP(J1255,'šifarnik Pg-Pa'!O$28:P$150,2,FALSE),"")</f>
        <v/>
      </c>
      <c r="L1255" s="256"/>
      <c r="M1255" s="257"/>
      <c r="N1255" s="284"/>
      <c r="O1255" s="297"/>
      <c r="P1255" s="255"/>
      <c r="Q1255" s="255"/>
    </row>
    <row r="1256" spans="1:17">
      <c r="A1256">
        <f t="shared" ref="A1256:A1319" si="36">+IF(O1256&gt;0,+A1255+1,0)</f>
        <v>0</v>
      </c>
      <c r="B1256" s="250"/>
      <c r="C1256" s="269"/>
      <c r="D1256" s="250"/>
      <c r="E1256" s="269"/>
      <c r="F1256" s="252"/>
      <c r="G1256" s="252"/>
      <c r="H1256" s="142" t="str">
        <f>IFERROR(+VLOOKUP(G1256,'šifarnik Pg-Pa'!O$6:Q$22,2,FALSE),"")</f>
        <v/>
      </c>
      <c r="I1256" s="137" t="str">
        <f>IFERROR(+VLOOKUP($G1256,'šifarnik Pg-Pa'!$O$6:$Q$22,3,FALSE),"")</f>
        <v/>
      </c>
      <c r="J1256" s="252"/>
      <c r="K1256" s="79" t="str">
        <f>IFERROR(+VLOOKUP(J1256,'šifarnik Pg-Pa'!O$28:P$150,2,FALSE),"")</f>
        <v/>
      </c>
      <c r="L1256" s="256"/>
      <c r="M1256" s="257"/>
      <c r="N1256" s="284"/>
      <c r="O1256" s="297"/>
      <c r="P1256" s="255"/>
      <c r="Q1256" s="255"/>
    </row>
    <row r="1257" spans="1:17">
      <c r="A1257">
        <f t="shared" si="36"/>
        <v>0</v>
      </c>
      <c r="B1257" s="250"/>
      <c r="C1257" s="269"/>
      <c r="D1257" s="250"/>
      <c r="E1257" s="269"/>
      <c r="F1257" s="252"/>
      <c r="G1257" s="252"/>
      <c r="H1257" s="142" t="str">
        <f>IFERROR(+VLOOKUP(G1257,'šifarnik Pg-Pa'!O$6:Q$22,2,FALSE),"")</f>
        <v/>
      </c>
      <c r="I1257" s="137" t="str">
        <f>IFERROR(+VLOOKUP($G1257,'šifarnik Pg-Pa'!$O$6:$Q$22,3,FALSE),"")</f>
        <v/>
      </c>
      <c r="J1257" s="252"/>
      <c r="K1257" s="79" t="str">
        <f>IFERROR(+VLOOKUP(J1257,'šifarnik Pg-Pa'!O$28:P$150,2,FALSE),"")</f>
        <v/>
      </c>
      <c r="L1257" s="256"/>
      <c r="M1257" s="257"/>
      <c r="N1257" s="284"/>
      <c r="O1257" s="297"/>
      <c r="P1257" s="255"/>
      <c r="Q1257" s="255"/>
    </row>
    <row r="1258" spans="1:17">
      <c r="A1258">
        <f t="shared" si="36"/>
        <v>0</v>
      </c>
      <c r="B1258" s="250"/>
      <c r="C1258" s="269"/>
      <c r="D1258" s="250"/>
      <c r="E1258" s="269"/>
      <c r="F1258" s="252"/>
      <c r="G1258" s="252"/>
      <c r="H1258" s="142" t="str">
        <f>IFERROR(+VLOOKUP(G1258,'šifarnik Pg-Pa'!O$6:Q$22,2,FALSE),"")</f>
        <v/>
      </c>
      <c r="I1258" s="137" t="str">
        <f>IFERROR(+VLOOKUP($G1258,'šifarnik Pg-Pa'!$O$6:$Q$22,3,FALSE),"")</f>
        <v/>
      </c>
      <c r="J1258" s="252"/>
      <c r="K1258" s="79" t="str">
        <f>IFERROR(+VLOOKUP(J1258,'šifarnik Pg-Pa'!O$28:P$150,2,FALSE),"")</f>
        <v/>
      </c>
      <c r="L1258" s="256"/>
      <c r="M1258" s="257"/>
      <c r="N1258" s="284"/>
      <c r="O1258" s="297"/>
      <c r="P1258" s="255"/>
      <c r="Q1258" s="255"/>
    </row>
    <row r="1259" spans="1:17">
      <c r="A1259">
        <f t="shared" si="36"/>
        <v>0</v>
      </c>
      <c r="B1259" s="250"/>
      <c r="C1259" s="269"/>
      <c r="D1259" s="250"/>
      <c r="E1259" s="269"/>
      <c r="F1259" s="252"/>
      <c r="G1259" s="252"/>
      <c r="H1259" s="142" t="str">
        <f>IFERROR(+VLOOKUP(G1259,'šifarnik Pg-Pa'!O$6:Q$22,2,FALSE),"")</f>
        <v/>
      </c>
      <c r="I1259" s="137" t="str">
        <f>IFERROR(+VLOOKUP($G1259,'šifarnik Pg-Pa'!$O$6:$Q$22,3,FALSE),"")</f>
        <v/>
      </c>
      <c r="J1259" s="252"/>
      <c r="K1259" s="79" t="str">
        <f>IFERROR(+VLOOKUP(J1259,'šifarnik Pg-Pa'!O$28:P$150,2,FALSE),"")</f>
        <v/>
      </c>
      <c r="L1259" s="256"/>
      <c r="M1259" s="257"/>
      <c r="N1259" s="284"/>
      <c r="O1259" s="297"/>
      <c r="P1259" s="255"/>
      <c r="Q1259" s="255"/>
    </row>
    <row r="1260" spans="1:17">
      <c r="A1260">
        <f t="shared" si="36"/>
        <v>0</v>
      </c>
      <c r="B1260" s="250"/>
      <c r="C1260" s="269"/>
      <c r="D1260" s="250"/>
      <c r="E1260" s="269"/>
      <c r="F1260" s="252"/>
      <c r="G1260" s="252"/>
      <c r="H1260" s="142" t="str">
        <f>IFERROR(+VLOOKUP(G1260,'šifarnik Pg-Pa'!O$6:Q$22,2,FALSE),"")</f>
        <v/>
      </c>
      <c r="I1260" s="137" t="str">
        <f>IFERROR(+VLOOKUP($G1260,'šifarnik Pg-Pa'!$O$6:$Q$22,3,FALSE),"")</f>
        <v/>
      </c>
      <c r="J1260" s="252"/>
      <c r="K1260" s="79" t="str">
        <f>IFERROR(+VLOOKUP(J1260,'šifarnik Pg-Pa'!O$28:P$150,2,FALSE),"")</f>
        <v/>
      </c>
      <c r="L1260" s="256"/>
      <c r="M1260" s="257"/>
      <c r="N1260" s="284"/>
      <c r="O1260" s="297"/>
      <c r="P1260" s="255"/>
      <c r="Q1260" s="255"/>
    </row>
    <row r="1261" spans="1:17">
      <c r="A1261">
        <f t="shared" si="36"/>
        <v>0</v>
      </c>
      <c r="B1261" s="250"/>
      <c r="C1261" s="269"/>
      <c r="D1261" s="250"/>
      <c r="E1261" s="269"/>
      <c r="F1261" s="252"/>
      <c r="G1261" s="252"/>
      <c r="H1261" s="142" t="str">
        <f>IFERROR(+VLOOKUP(G1261,'šifarnik Pg-Pa'!O$6:Q$22,2,FALSE),"")</f>
        <v/>
      </c>
      <c r="I1261" s="137" t="str">
        <f>IFERROR(+VLOOKUP($G1261,'šifarnik Pg-Pa'!$O$6:$Q$22,3,FALSE),"")</f>
        <v/>
      </c>
      <c r="J1261" s="252"/>
      <c r="K1261" s="79" t="str">
        <f>IFERROR(+VLOOKUP(J1261,'šifarnik Pg-Pa'!O$28:P$150,2,FALSE),"")</f>
        <v/>
      </c>
      <c r="L1261" s="256"/>
      <c r="M1261" s="257"/>
      <c r="N1261" s="284"/>
      <c r="O1261" s="297"/>
      <c r="P1261" s="255"/>
      <c r="Q1261" s="255"/>
    </row>
    <row r="1262" spans="1:17">
      <c r="A1262">
        <f t="shared" si="36"/>
        <v>0</v>
      </c>
      <c r="B1262" s="250"/>
      <c r="C1262" s="269"/>
      <c r="D1262" s="250"/>
      <c r="E1262" s="269"/>
      <c r="F1262" s="252"/>
      <c r="G1262" s="252"/>
      <c r="H1262" s="142" t="str">
        <f>IFERROR(+VLOOKUP(G1262,'šifarnik Pg-Pa'!O$6:Q$22,2,FALSE),"")</f>
        <v/>
      </c>
      <c r="I1262" s="137" t="str">
        <f>IFERROR(+VLOOKUP($G1262,'šifarnik Pg-Pa'!$O$6:$Q$22,3,FALSE),"")</f>
        <v/>
      </c>
      <c r="J1262" s="252"/>
      <c r="K1262" s="79" t="str">
        <f>IFERROR(+VLOOKUP(J1262,'šifarnik Pg-Pa'!O$28:P$150,2,FALSE),"")</f>
        <v/>
      </c>
      <c r="L1262" s="256"/>
      <c r="M1262" s="257"/>
      <c r="N1262" s="284"/>
      <c r="O1262" s="297"/>
      <c r="P1262" s="255"/>
      <c r="Q1262" s="255"/>
    </row>
    <row r="1263" spans="1:17">
      <c r="A1263">
        <f t="shared" si="36"/>
        <v>0</v>
      </c>
      <c r="B1263" s="250"/>
      <c r="C1263" s="269"/>
      <c r="D1263" s="250"/>
      <c r="E1263" s="269"/>
      <c r="F1263" s="252"/>
      <c r="G1263" s="252"/>
      <c r="H1263" s="142" t="str">
        <f>IFERROR(+VLOOKUP(G1263,'šifarnik Pg-Pa'!O$6:Q$22,2,FALSE),"")</f>
        <v/>
      </c>
      <c r="I1263" s="137" t="str">
        <f>IFERROR(+VLOOKUP($G1263,'šifarnik Pg-Pa'!$O$6:$Q$22,3,FALSE),"")</f>
        <v/>
      </c>
      <c r="J1263" s="252"/>
      <c r="K1263" s="79" t="str">
        <f>IFERROR(+VLOOKUP(J1263,'šifarnik Pg-Pa'!O$28:P$150,2,FALSE),"")</f>
        <v/>
      </c>
      <c r="L1263" s="256"/>
      <c r="M1263" s="257"/>
      <c r="N1263" s="284"/>
      <c r="O1263" s="297"/>
      <c r="P1263" s="255"/>
      <c r="Q1263" s="255"/>
    </row>
    <row r="1264" spans="1:17">
      <c r="A1264">
        <f t="shared" si="36"/>
        <v>0</v>
      </c>
      <c r="B1264" s="250"/>
      <c r="C1264" s="269"/>
      <c r="D1264" s="250"/>
      <c r="E1264" s="269"/>
      <c r="F1264" s="252"/>
      <c r="G1264" s="252"/>
      <c r="H1264" s="142" t="str">
        <f>IFERROR(+VLOOKUP(G1264,'šifarnik Pg-Pa'!O$6:Q$22,2,FALSE),"")</f>
        <v/>
      </c>
      <c r="I1264" s="137" t="str">
        <f>IFERROR(+VLOOKUP($G1264,'šifarnik Pg-Pa'!$O$6:$Q$22,3,FALSE),"")</f>
        <v/>
      </c>
      <c r="J1264" s="252"/>
      <c r="K1264" s="79" t="str">
        <f>IFERROR(+VLOOKUP(J1264,'šifarnik Pg-Pa'!O$28:P$150,2,FALSE),"")</f>
        <v/>
      </c>
      <c r="L1264" s="256"/>
      <c r="M1264" s="257"/>
      <c r="N1264" s="284"/>
      <c r="O1264" s="297"/>
      <c r="P1264" s="255"/>
      <c r="Q1264" s="255"/>
    </row>
    <row r="1265" spans="1:17">
      <c r="A1265">
        <f t="shared" si="36"/>
        <v>0</v>
      </c>
      <c r="B1265" s="250"/>
      <c r="C1265" s="269"/>
      <c r="D1265" s="250"/>
      <c r="E1265" s="269"/>
      <c r="F1265" s="252"/>
      <c r="G1265" s="252"/>
      <c r="H1265" s="142" t="str">
        <f>IFERROR(+VLOOKUP(G1265,'šifarnik Pg-Pa'!O$6:Q$22,2,FALSE),"")</f>
        <v/>
      </c>
      <c r="I1265" s="137" t="str">
        <f>IFERROR(+VLOOKUP($G1265,'šifarnik Pg-Pa'!$O$6:$Q$22,3,FALSE),"")</f>
        <v/>
      </c>
      <c r="J1265" s="252"/>
      <c r="K1265" s="79" t="str">
        <f>IFERROR(+VLOOKUP(J1265,'šifarnik Pg-Pa'!O$28:P$150,2,FALSE),"")</f>
        <v/>
      </c>
      <c r="L1265" s="256"/>
      <c r="M1265" s="257"/>
      <c r="N1265" s="284"/>
      <c r="O1265" s="297"/>
      <c r="P1265" s="255"/>
      <c r="Q1265" s="255"/>
    </row>
    <row r="1266" spans="1:17">
      <c r="A1266">
        <f t="shared" si="36"/>
        <v>0</v>
      </c>
      <c r="B1266" s="250"/>
      <c r="C1266" s="269"/>
      <c r="D1266" s="250"/>
      <c r="E1266" s="269"/>
      <c r="F1266" s="252"/>
      <c r="G1266" s="252"/>
      <c r="H1266" s="142" t="str">
        <f>IFERROR(+VLOOKUP(G1266,'šifarnik Pg-Pa'!O$6:Q$22,2,FALSE),"")</f>
        <v/>
      </c>
      <c r="I1266" s="137" t="str">
        <f>IFERROR(+VLOOKUP($G1266,'šifarnik Pg-Pa'!$O$6:$Q$22,3,FALSE),"")</f>
        <v/>
      </c>
      <c r="J1266" s="252"/>
      <c r="K1266" s="79" t="str">
        <f>IFERROR(+VLOOKUP(J1266,'šifarnik Pg-Pa'!O$28:P$150,2,FALSE),"")</f>
        <v/>
      </c>
      <c r="L1266" s="256"/>
      <c r="M1266" s="257"/>
      <c r="N1266" s="284"/>
      <c r="O1266" s="297"/>
      <c r="P1266" s="255"/>
      <c r="Q1266" s="255"/>
    </row>
    <row r="1267" spans="1:17">
      <c r="A1267">
        <f t="shared" si="36"/>
        <v>0</v>
      </c>
      <c r="B1267" s="250"/>
      <c r="C1267" s="269"/>
      <c r="D1267" s="250"/>
      <c r="E1267" s="269"/>
      <c r="F1267" s="252"/>
      <c r="G1267" s="252"/>
      <c r="H1267" s="142" t="str">
        <f>IFERROR(+VLOOKUP(G1267,'šifarnik Pg-Pa'!O$6:Q$22,2,FALSE),"")</f>
        <v/>
      </c>
      <c r="I1267" s="137" t="str">
        <f>IFERROR(+VLOOKUP($G1267,'šifarnik Pg-Pa'!$O$6:$Q$22,3,FALSE),"")</f>
        <v/>
      </c>
      <c r="J1267" s="252"/>
      <c r="K1267" s="79" t="str">
        <f>IFERROR(+VLOOKUP(J1267,'šifarnik Pg-Pa'!O$28:P$150,2,FALSE),"")</f>
        <v/>
      </c>
      <c r="L1267" s="256"/>
      <c r="M1267" s="257"/>
      <c r="N1267" s="284"/>
      <c r="O1267" s="297"/>
      <c r="P1267" s="255"/>
      <c r="Q1267" s="255"/>
    </row>
    <row r="1268" spans="1:17">
      <c r="A1268">
        <f t="shared" si="36"/>
        <v>0</v>
      </c>
      <c r="B1268" s="250"/>
      <c r="C1268" s="269"/>
      <c r="D1268" s="250"/>
      <c r="E1268" s="269"/>
      <c r="F1268" s="252"/>
      <c r="G1268" s="252"/>
      <c r="H1268" s="142" t="str">
        <f>IFERROR(+VLOOKUP(G1268,'šifarnik Pg-Pa'!O$6:Q$22,2,FALSE),"")</f>
        <v/>
      </c>
      <c r="I1268" s="137" t="str">
        <f>IFERROR(+VLOOKUP($G1268,'šifarnik Pg-Pa'!$O$6:$Q$22,3,FALSE),"")</f>
        <v/>
      </c>
      <c r="J1268" s="252"/>
      <c r="K1268" s="79" t="str">
        <f>IFERROR(+VLOOKUP(J1268,'šifarnik Pg-Pa'!O$28:P$150,2,FALSE),"")</f>
        <v/>
      </c>
      <c r="L1268" s="256"/>
      <c r="M1268" s="257"/>
      <c r="N1268" s="284"/>
      <c r="O1268" s="297"/>
      <c r="P1268" s="255"/>
      <c r="Q1268" s="255"/>
    </row>
    <row r="1269" spans="1:17">
      <c r="A1269">
        <f t="shared" si="36"/>
        <v>0</v>
      </c>
      <c r="B1269" s="250"/>
      <c r="C1269" s="269"/>
      <c r="D1269" s="250"/>
      <c r="E1269" s="269"/>
      <c r="F1269" s="252"/>
      <c r="G1269" s="252"/>
      <c r="H1269" s="142" t="str">
        <f>IFERROR(+VLOOKUP(G1269,'šifarnik Pg-Pa'!O$6:Q$22,2,FALSE),"")</f>
        <v/>
      </c>
      <c r="I1269" s="137" t="str">
        <f>IFERROR(+VLOOKUP($G1269,'šifarnik Pg-Pa'!$O$6:$Q$22,3,FALSE),"")</f>
        <v/>
      </c>
      <c r="J1269" s="252"/>
      <c r="K1269" s="79" t="str">
        <f>IFERROR(+VLOOKUP(J1269,'šifarnik Pg-Pa'!O$28:P$150,2,FALSE),"")</f>
        <v/>
      </c>
      <c r="L1269" s="256"/>
      <c r="M1269" s="257"/>
      <c r="N1269" s="284"/>
      <c r="O1269" s="297"/>
      <c r="P1269" s="255"/>
      <c r="Q1269" s="255"/>
    </row>
    <row r="1270" spans="1:17">
      <c r="A1270">
        <f t="shared" si="36"/>
        <v>0</v>
      </c>
      <c r="B1270" s="250"/>
      <c r="C1270" s="269"/>
      <c r="D1270" s="250"/>
      <c r="E1270" s="269"/>
      <c r="F1270" s="252"/>
      <c r="G1270" s="252"/>
      <c r="H1270" s="142" t="str">
        <f>IFERROR(+VLOOKUP(G1270,'šifarnik Pg-Pa'!O$6:Q$22,2,FALSE),"")</f>
        <v/>
      </c>
      <c r="I1270" s="137" t="str">
        <f>IFERROR(+VLOOKUP($G1270,'šifarnik Pg-Pa'!$O$6:$Q$22,3,FALSE),"")</f>
        <v/>
      </c>
      <c r="J1270" s="252"/>
      <c r="K1270" s="79" t="str">
        <f>IFERROR(+VLOOKUP(J1270,'šifarnik Pg-Pa'!O$28:P$150,2,FALSE),"")</f>
        <v/>
      </c>
      <c r="L1270" s="256"/>
      <c r="M1270" s="257"/>
      <c r="N1270" s="284"/>
      <c r="O1270" s="297"/>
      <c r="P1270" s="255"/>
      <c r="Q1270" s="255"/>
    </row>
    <row r="1271" spans="1:17">
      <c r="A1271">
        <f t="shared" si="36"/>
        <v>0</v>
      </c>
      <c r="B1271" s="250"/>
      <c r="C1271" s="269"/>
      <c r="D1271" s="250"/>
      <c r="E1271" s="269"/>
      <c r="F1271" s="252"/>
      <c r="G1271" s="252"/>
      <c r="H1271" s="142" t="str">
        <f>IFERROR(+VLOOKUP(G1271,'šifarnik Pg-Pa'!O$6:Q$22,2,FALSE),"")</f>
        <v/>
      </c>
      <c r="I1271" s="137" t="str">
        <f>IFERROR(+VLOOKUP($G1271,'šifarnik Pg-Pa'!$O$6:$Q$22,3,FALSE),"")</f>
        <v/>
      </c>
      <c r="J1271" s="252"/>
      <c r="K1271" s="79" t="str">
        <f>IFERROR(+VLOOKUP(J1271,'šifarnik Pg-Pa'!O$28:P$150,2,FALSE),"")</f>
        <v/>
      </c>
      <c r="L1271" s="256"/>
      <c r="M1271" s="257"/>
      <c r="N1271" s="284"/>
      <c r="O1271" s="297"/>
      <c r="P1271" s="255"/>
      <c r="Q1271" s="255"/>
    </row>
    <row r="1272" spans="1:17">
      <c r="A1272">
        <f t="shared" si="36"/>
        <v>0</v>
      </c>
      <c r="B1272" s="250"/>
      <c r="C1272" s="269"/>
      <c r="D1272" s="250"/>
      <c r="E1272" s="269"/>
      <c r="F1272" s="252"/>
      <c r="G1272" s="252"/>
      <c r="H1272" s="142" t="str">
        <f>IFERROR(+VLOOKUP(G1272,'šifarnik Pg-Pa'!O$6:Q$22,2,FALSE),"")</f>
        <v/>
      </c>
      <c r="I1272" s="137" t="str">
        <f>IFERROR(+VLOOKUP($G1272,'šifarnik Pg-Pa'!$O$6:$Q$22,3,FALSE),"")</f>
        <v/>
      </c>
      <c r="J1272" s="252"/>
      <c r="K1272" s="79" t="str">
        <f>IFERROR(+VLOOKUP(J1272,'šifarnik Pg-Pa'!O$28:P$150,2,FALSE),"")</f>
        <v/>
      </c>
      <c r="L1272" s="256"/>
      <c r="M1272" s="257"/>
      <c r="N1272" s="284"/>
      <c r="O1272" s="297"/>
      <c r="P1272" s="255"/>
      <c r="Q1272" s="255"/>
    </row>
    <row r="1273" spans="1:17">
      <c r="A1273">
        <f t="shared" si="36"/>
        <v>0</v>
      </c>
      <c r="B1273" s="250"/>
      <c r="C1273" s="269"/>
      <c r="D1273" s="250"/>
      <c r="E1273" s="269"/>
      <c r="F1273" s="252"/>
      <c r="G1273" s="252"/>
      <c r="H1273" s="142" t="str">
        <f>IFERROR(+VLOOKUP(G1273,'šifarnik Pg-Pa'!O$6:Q$22,2,FALSE),"")</f>
        <v/>
      </c>
      <c r="I1273" s="137" t="str">
        <f>IFERROR(+VLOOKUP($G1273,'šifarnik Pg-Pa'!$O$6:$Q$22,3,FALSE),"")</f>
        <v/>
      </c>
      <c r="J1273" s="252"/>
      <c r="K1273" s="79" t="str">
        <f>IFERROR(+VLOOKUP(J1273,'šifarnik Pg-Pa'!O$28:P$150,2,FALSE),"")</f>
        <v/>
      </c>
      <c r="L1273" s="256"/>
      <c r="M1273" s="257"/>
      <c r="N1273" s="284"/>
      <c r="O1273" s="297"/>
      <c r="P1273" s="255"/>
      <c r="Q1273" s="255"/>
    </row>
    <row r="1274" spans="1:17">
      <c r="A1274">
        <f t="shared" si="36"/>
        <v>0</v>
      </c>
      <c r="B1274" s="250"/>
      <c r="C1274" s="269"/>
      <c r="D1274" s="250"/>
      <c r="E1274" s="269"/>
      <c r="F1274" s="252"/>
      <c r="G1274" s="252"/>
      <c r="H1274" s="142" t="str">
        <f>IFERROR(+VLOOKUP(G1274,'šifarnik Pg-Pa'!O$6:Q$22,2,FALSE),"")</f>
        <v/>
      </c>
      <c r="I1274" s="137" t="str">
        <f>IFERROR(+VLOOKUP($G1274,'šifarnik Pg-Pa'!$O$6:$Q$22,3,FALSE),"")</f>
        <v/>
      </c>
      <c r="J1274" s="252"/>
      <c r="K1274" s="79" t="str">
        <f>IFERROR(+VLOOKUP(J1274,'šifarnik Pg-Pa'!O$28:P$150,2,FALSE),"")</f>
        <v/>
      </c>
      <c r="L1274" s="256"/>
      <c r="M1274" s="257"/>
      <c r="N1274" s="284"/>
      <c r="O1274" s="297"/>
      <c r="P1274" s="255"/>
      <c r="Q1274" s="255"/>
    </row>
    <row r="1275" spans="1:17">
      <c r="A1275">
        <f t="shared" si="36"/>
        <v>0</v>
      </c>
      <c r="B1275" s="250"/>
      <c r="C1275" s="269"/>
      <c r="D1275" s="250"/>
      <c r="E1275" s="269"/>
      <c r="F1275" s="252"/>
      <c r="G1275" s="252"/>
      <c r="H1275" s="142" t="str">
        <f>IFERROR(+VLOOKUP(G1275,'šifarnik Pg-Pa'!O$6:Q$22,2,FALSE),"")</f>
        <v/>
      </c>
      <c r="I1275" s="137" t="str">
        <f>IFERROR(+VLOOKUP($G1275,'šifarnik Pg-Pa'!$O$6:$Q$22,3,FALSE),"")</f>
        <v/>
      </c>
      <c r="J1275" s="252"/>
      <c r="K1275" s="79" t="str">
        <f>IFERROR(+VLOOKUP(J1275,'šifarnik Pg-Pa'!O$28:P$150,2,FALSE),"")</f>
        <v/>
      </c>
      <c r="L1275" s="256"/>
      <c r="M1275" s="257"/>
      <c r="N1275" s="284"/>
      <c r="O1275" s="297"/>
      <c r="P1275" s="255"/>
      <c r="Q1275" s="255"/>
    </row>
    <row r="1276" spans="1:17">
      <c r="A1276">
        <f t="shared" si="36"/>
        <v>0</v>
      </c>
      <c r="B1276" s="250"/>
      <c r="C1276" s="269"/>
      <c r="D1276" s="250"/>
      <c r="E1276" s="269"/>
      <c r="F1276" s="252"/>
      <c r="G1276" s="252"/>
      <c r="H1276" s="142" t="str">
        <f>IFERROR(+VLOOKUP(G1276,'šifarnik Pg-Pa'!O$6:Q$22,2,FALSE),"")</f>
        <v/>
      </c>
      <c r="I1276" s="137" t="str">
        <f>IFERROR(+VLOOKUP($G1276,'šifarnik Pg-Pa'!$O$6:$Q$22,3,FALSE),"")</f>
        <v/>
      </c>
      <c r="J1276" s="252"/>
      <c r="K1276" s="79" t="str">
        <f>IFERROR(+VLOOKUP(J1276,'šifarnik Pg-Pa'!O$28:P$150,2,FALSE),"")</f>
        <v/>
      </c>
      <c r="L1276" s="256"/>
      <c r="M1276" s="257"/>
      <c r="N1276" s="284"/>
      <c r="O1276" s="297"/>
      <c r="P1276" s="255"/>
      <c r="Q1276" s="255"/>
    </row>
    <row r="1277" spans="1:17">
      <c r="A1277">
        <f t="shared" si="36"/>
        <v>0</v>
      </c>
      <c r="B1277" s="250"/>
      <c r="C1277" s="269"/>
      <c r="D1277" s="250"/>
      <c r="E1277" s="269"/>
      <c r="F1277" s="252"/>
      <c r="G1277" s="252"/>
      <c r="H1277" s="142" t="str">
        <f>IFERROR(+VLOOKUP(G1277,'šifarnik Pg-Pa'!O$6:Q$22,2,FALSE),"")</f>
        <v/>
      </c>
      <c r="I1277" s="137" t="str">
        <f>IFERROR(+VLOOKUP($G1277,'šifarnik Pg-Pa'!$O$6:$Q$22,3,FALSE),"")</f>
        <v/>
      </c>
      <c r="J1277" s="252"/>
      <c r="K1277" s="79" t="str">
        <f>IFERROR(+VLOOKUP(J1277,'šifarnik Pg-Pa'!O$28:P$150,2,FALSE),"")</f>
        <v/>
      </c>
      <c r="L1277" s="256"/>
      <c r="M1277" s="257"/>
      <c r="N1277" s="284"/>
      <c r="O1277" s="297"/>
      <c r="P1277" s="255"/>
      <c r="Q1277" s="255"/>
    </row>
    <row r="1278" spans="1:17">
      <c r="A1278">
        <f t="shared" si="36"/>
        <v>0</v>
      </c>
      <c r="B1278" s="250"/>
      <c r="C1278" s="269"/>
      <c r="D1278" s="250"/>
      <c r="E1278" s="269"/>
      <c r="F1278" s="252"/>
      <c r="G1278" s="252"/>
      <c r="H1278" s="142" t="str">
        <f>IFERROR(+VLOOKUP(G1278,'šifarnik Pg-Pa'!O$6:Q$22,2,FALSE),"")</f>
        <v/>
      </c>
      <c r="I1278" s="137" t="str">
        <f>IFERROR(+VLOOKUP($G1278,'šifarnik Pg-Pa'!$O$6:$Q$22,3,FALSE),"")</f>
        <v/>
      </c>
      <c r="J1278" s="252"/>
      <c r="K1278" s="79" t="str">
        <f>IFERROR(+VLOOKUP(J1278,'šifarnik Pg-Pa'!O$28:P$150,2,FALSE),"")</f>
        <v/>
      </c>
      <c r="L1278" s="256"/>
      <c r="M1278" s="257"/>
      <c r="N1278" s="284"/>
      <c r="O1278" s="297"/>
      <c r="P1278" s="255"/>
      <c r="Q1278" s="255"/>
    </row>
    <row r="1279" spans="1:17">
      <c r="A1279">
        <f t="shared" si="36"/>
        <v>0</v>
      </c>
      <c r="B1279" s="250"/>
      <c r="C1279" s="269"/>
      <c r="D1279" s="250"/>
      <c r="E1279" s="269"/>
      <c r="F1279" s="252"/>
      <c r="G1279" s="252"/>
      <c r="H1279" s="142" t="str">
        <f>IFERROR(+VLOOKUP(G1279,'šifarnik Pg-Pa'!O$6:Q$22,2,FALSE),"")</f>
        <v/>
      </c>
      <c r="I1279" s="137" t="str">
        <f>IFERROR(+VLOOKUP($G1279,'šifarnik Pg-Pa'!$O$6:$Q$22,3,FALSE),"")</f>
        <v/>
      </c>
      <c r="J1279" s="252"/>
      <c r="K1279" s="79" t="str">
        <f>IFERROR(+VLOOKUP(J1279,'šifarnik Pg-Pa'!O$28:P$150,2,FALSE),"")</f>
        <v/>
      </c>
      <c r="L1279" s="256"/>
      <c r="M1279" s="257"/>
      <c r="N1279" s="284"/>
      <c r="O1279" s="297"/>
      <c r="P1279" s="255"/>
      <c r="Q1279" s="255"/>
    </row>
    <row r="1280" spans="1:17">
      <c r="A1280">
        <f t="shared" si="36"/>
        <v>0</v>
      </c>
      <c r="B1280" s="250"/>
      <c r="C1280" s="269"/>
      <c r="D1280" s="250"/>
      <c r="E1280" s="269"/>
      <c r="F1280" s="252"/>
      <c r="G1280" s="252"/>
      <c r="H1280" s="142" t="str">
        <f>IFERROR(+VLOOKUP(G1280,'šifarnik Pg-Pa'!O$6:Q$22,2,FALSE),"")</f>
        <v/>
      </c>
      <c r="I1280" s="137" t="str">
        <f>IFERROR(+VLOOKUP($G1280,'šifarnik Pg-Pa'!$O$6:$Q$22,3,FALSE),"")</f>
        <v/>
      </c>
      <c r="J1280" s="252"/>
      <c r="K1280" s="79" t="str">
        <f>IFERROR(+VLOOKUP(J1280,'šifarnik Pg-Pa'!O$28:P$150,2,FALSE),"")</f>
        <v/>
      </c>
      <c r="L1280" s="256"/>
      <c r="M1280" s="257"/>
      <c r="N1280" s="284"/>
      <c r="O1280" s="297"/>
      <c r="P1280" s="255"/>
      <c r="Q1280" s="255"/>
    </row>
    <row r="1281" spans="1:17">
      <c r="A1281">
        <f t="shared" si="36"/>
        <v>0</v>
      </c>
      <c r="B1281" s="250"/>
      <c r="C1281" s="269"/>
      <c r="D1281" s="250"/>
      <c r="E1281" s="269"/>
      <c r="F1281" s="252"/>
      <c r="G1281" s="252"/>
      <c r="H1281" s="142" t="str">
        <f>IFERROR(+VLOOKUP(G1281,'šifarnik Pg-Pa'!O$6:Q$22,2,FALSE),"")</f>
        <v/>
      </c>
      <c r="I1281" s="137" t="str">
        <f>IFERROR(+VLOOKUP($G1281,'šifarnik Pg-Pa'!$O$6:$Q$22,3,FALSE),"")</f>
        <v/>
      </c>
      <c r="J1281" s="252"/>
      <c r="K1281" s="79" t="str">
        <f>IFERROR(+VLOOKUP(J1281,'šifarnik Pg-Pa'!O$28:P$150,2,FALSE),"")</f>
        <v/>
      </c>
      <c r="L1281" s="256"/>
      <c r="M1281" s="257"/>
      <c r="N1281" s="284"/>
      <c r="O1281" s="297"/>
      <c r="P1281" s="255"/>
      <c r="Q1281" s="255"/>
    </row>
    <row r="1282" spans="1:17">
      <c r="A1282">
        <f t="shared" si="36"/>
        <v>0</v>
      </c>
      <c r="B1282" s="250"/>
      <c r="C1282" s="269"/>
      <c r="D1282" s="250"/>
      <c r="E1282" s="269"/>
      <c r="F1282" s="252"/>
      <c r="G1282" s="252"/>
      <c r="H1282" s="142" t="str">
        <f>IFERROR(+VLOOKUP(G1282,'šifarnik Pg-Pa'!O$6:Q$22,2,FALSE),"")</f>
        <v/>
      </c>
      <c r="I1282" s="137" t="str">
        <f>IFERROR(+VLOOKUP($G1282,'šifarnik Pg-Pa'!$O$6:$Q$22,3,FALSE),"")</f>
        <v/>
      </c>
      <c r="J1282" s="252"/>
      <c r="K1282" s="79" t="str">
        <f>IFERROR(+VLOOKUP(J1282,'šifarnik Pg-Pa'!O$28:P$150,2,FALSE),"")</f>
        <v/>
      </c>
      <c r="L1282" s="256"/>
      <c r="M1282" s="257"/>
      <c r="N1282" s="284"/>
      <c r="O1282" s="297"/>
      <c r="P1282" s="255"/>
      <c r="Q1282" s="255"/>
    </row>
    <row r="1283" spans="1:17">
      <c r="A1283">
        <f t="shared" si="36"/>
        <v>0</v>
      </c>
      <c r="B1283" s="250"/>
      <c r="C1283" s="269"/>
      <c r="D1283" s="250"/>
      <c r="E1283" s="269"/>
      <c r="F1283" s="252"/>
      <c r="G1283" s="252"/>
      <c r="H1283" s="142" t="str">
        <f>IFERROR(+VLOOKUP(G1283,'šifarnik Pg-Pa'!O$6:Q$22,2,FALSE),"")</f>
        <v/>
      </c>
      <c r="I1283" s="137" t="str">
        <f>IFERROR(+VLOOKUP($G1283,'šifarnik Pg-Pa'!$O$6:$Q$22,3,FALSE),"")</f>
        <v/>
      </c>
      <c r="J1283" s="252"/>
      <c r="K1283" s="79" t="str">
        <f>IFERROR(+VLOOKUP(J1283,'šifarnik Pg-Pa'!O$28:P$150,2,FALSE),"")</f>
        <v/>
      </c>
      <c r="L1283" s="256"/>
      <c r="M1283" s="257"/>
      <c r="N1283" s="284"/>
      <c r="O1283" s="297"/>
      <c r="P1283" s="255"/>
      <c r="Q1283" s="255"/>
    </row>
    <row r="1284" spans="1:17">
      <c r="A1284">
        <f t="shared" si="36"/>
        <v>0</v>
      </c>
      <c r="B1284" s="250"/>
      <c r="C1284" s="269"/>
      <c r="D1284" s="250"/>
      <c r="E1284" s="269"/>
      <c r="F1284" s="252"/>
      <c r="G1284" s="252"/>
      <c r="H1284" s="142" t="str">
        <f>IFERROR(+VLOOKUP(G1284,'šifarnik Pg-Pa'!O$6:Q$22,2,FALSE),"")</f>
        <v/>
      </c>
      <c r="I1284" s="137" t="str">
        <f>IFERROR(+VLOOKUP($G1284,'šifarnik Pg-Pa'!$O$6:$Q$22,3,FALSE),"")</f>
        <v/>
      </c>
      <c r="J1284" s="252"/>
      <c r="K1284" s="79" t="str">
        <f>IFERROR(+VLOOKUP(J1284,'šifarnik Pg-Pa'!O$28:P$150,2,FALSE),"")</f>
        <v/>
      </c>
      <c r="L1284" s="256"/>
      <c r="M1284" s="257"/>
      <c r="N1284" s="284"/>
      <c r="O1284" s="297"/>
      <c r="P1284" s="255"/>
      <c r="Q1284" s="255"/>
    </row>
    <row r="1285" spans="1:17">
      <c r="A1285">
        <f t="shared" si="36"/>
        <v>0</v>
      </c>
      <c r="B1285" s="250"/>
      <c r="C1285" s="269"/>
      <c r="D1285" s="250"/>
      <c r="E1285" s="269"/>
      <c r="F1285" s="252"/>
      <c r="G1285" s="252"/>
      <c r="H1285" s="142" t="str">
        <f>IFERROR(+VLOOKUP(G1285,'šifarnik Pg-Pa'!O$6:Q$22,2,FALSE),"")</f>
        <v/>
      </c>
      <c r="I1285" s="137" t="str">
        <f>IFERROR(+VLOOKUP($G1285,'šifarnik Pg-Pa'!$O$6:$Q$22,3,FALSE),"")</f>
        <v/>
      </c>
      <c r="J1285" s="252"/>
      <c r="K1285" s="79" t="str">
        <f>IFERROR(+VLOOKUP(J1285,'šifarnik Pg-Pa'!O$28:P$150,2,FALSE),"")</f>
        <v/>
      </c>
      <c r="L1285" s="256"/>
      <c r="M1285" s="257"/>
      <c r="N1285" s="284"/>
      <c r="O1285" s="297"/>
      <c r="P1285" s="255"/>
      <c r="Q1285" s="255"/>
    </row>
    <row r="1286" spans="1:17">
      <c r="A1286">
        <f t="shared" si="36"/>
        <v>0</v>
      </c>
      <c r="B1286" s="250"/>
      <c r="C1286" s="269"/>
      <c r="D1286" s="250"/>
      <c r="E1286" s="269"/>
      <c r="F1286" s="252"/>
      <c r="G1286" s="252"/>
      <c r="H1286" s="142" t="str">
        <f>IFERROR(+VLOOKUP(G1286,'šifarnik Pg-Pa'!O$6:Q$22,2,FALSE),"")</f>
        <v/>
      </c>
      <c r="I1286" s="137" t="str">
        <f>IFERROR(+VLOOKUP($G1286,'šifarnik Pg-Pa'!$O$6:$Q$22,3,FALSE),"")</f>
        <v/>
      </c>
      <c r="J1286" s="252"/>
      <c r="K1286" s="79" t="str">
        <f>IFERROR(+VLOOKUP(J1286,'šifarnik Pg-Pa'!O$28:P$150,2,FALSE),"")</f>
        <v/>
      </c>
      <c r="L1286" s="256"/>
      <c r="M1286" s="257"/>
      <c r="N1286" s="284"/>
      <c r="O1286" s="297"/>
      <c r="P1286" s="255"/>
      <c r="Q1286" s="255"/>
    </row>
    <row r="1287" spans="1:17">
      <c r="A1287">
        <f t="shared" si="36"/>
        <v>0</v>
      </c>
      <c r="B1287" s="250"/>
      <c r="C1287" s="269"/>
      <c r="D1287" s="250"/>
      <c r="E1287" s="269"/>
      <c r="F1287" s="252"/>
      <c r="G1287" s="252"/>
      <c r="H1287" s="142" t="str">
        <f>IFERROR(+VLOOKUP(G1287,'šifarnik Pg-Pa'!O$6:Q$22,2,FALSE),"")</f>
        <v/>
      </c>
      <c r="I1287" s="137" t="str">
        <f>IFERROR(+VLOOKUP($G1287,'šifarnik Pg-Pa'!$O$6:$Q$22,3,FALSE),"")</f>
        <v/>
      </c>
      <c r="J1287" s="252"/>
      <c r="K1287" s="79" t="str">
        <f>IFERROR(+VLOOKUP(J1287,'šifarnik Pg-Pa'!O$28:P$150,2,FALSE),"")</f>
        <v/>
      </c>
      <c r="L1287" s="256"/>
      <c r="M1287" s="257"/>
      <c r="N1287" s="284"/>
      <c r="O1287" s="297"/>
      <c r="P1287" s="255"/>
      <c r="Q1287" s="255"/>
    </row>
    <row r="1288" spans="1:17">
      <c r="A1288">
        <f t="shared" si="36"/>
        <v>0</v>
      </c>
      <c r="B1288" s="250"/>
      <c r="C1288" s="269"/>
      <c r="D1288" s="250"/>
      <c r="E1288" s="269"/>
      <c r="F1288" s="252"/>
      <c r="G1288" s="252"/>
      <c r="H1288" s="142" t="str">
        <f>IFERROR(+VLOOKUP(G1288,'šifarnik Pg-Pa'!O$6:Q$22,2,FALSE),"")</f>
        <v/>
      </c>
      <c r="I1288" s="137" t="str">
        <f>IFERROR(+VLOOKUP($G1288,'šifarnik Pg-Pa'!$O$6:$Q$22,3,FALSE),"")</f>
        <v/>
      </c>
      <c r="J1288" s="252"/>
      <c r="K1288" s="79" t="str">
        <f>IFERROR(+VLOOKUP(J1288,'šifarnik Pg-Pa'!O$28:P$150,2,FALSE),"")</f>
        <v/>
      </c>
      <c r="L1288" s="256"/>
      <c r="M1288" s="257"/>
      <c r="N1288" s="284"/>
      <c r="O1288" s="297"/>
      <c r="P1288" s="255"/>
      <c r="Q1288" s="255"/>
    </row>
    <row r="1289" spans="1:17">
      <c r="A1289">
        <f t="shared" si="36"/>
        <v>0</v>
      </c>
      <c r="B1289" s="250"/>
      <c r="C1289" s="269"/>
      <c r="D1289" s="250"/>
      <c r="E1289" s="269"/>
      <c r="F1289" s="252"/>
      <c r="G1289" s="252"/>
      <c r="H1289" s="142" t="str">
        <f>IFERROR(+VLOOKUP(G1289,'šifarnik Pg-Pa'!O$6:Q$22,2,FALSE),"")</f>
        <v/>
      </c>
      <c r="I1289" s="137" t="str">
        <f>IFERROR(+VLOOKUP($G1289,'šifarnik Pg-Pa'!$O$6:$Q$22,3,FALSE),"")</f>
        <v/>
      </c>
      <c r="J1289" s="252"/>
      <c r="K1289" s="79" t="str">
        <f>IFERROR(+VLOOKUP(J1289,'šifarnik Pg-Pa'!O$28:P$150,2,FALSE),"")</f>
        <v/>
      </c>
      <c r="L1289" s="256"/>
      <c r="M1289" s="257"/>
      <c r="N1289" s="284"/>
      <c r="O1289" s="297"/>
      <c r="P1289" s="255"/>
      <c r="Q1289" s="255"/>
    </row>
    <row r="1290" spans="1:17">
      <c r="A1290">
        <f t="shared" si="36"/>
        <v>0</v>
      </c>
      <c r="B1290" s="250"/>
      <c r="C1290" s="269"/>
      <c r="D1290" s="250"/>
      <c r="E1290" s="269"/>
      <c r="F1290" s="252"/>
      <c r="G1290" s="252"/>
      <c r="H1290" s="142" t="str">
        <f>IFERROR(+VLOOKUP(G1290,'šifarnik Pg-Pa'!O$6:Q$22,2,FALSE),"")</f>
        <v/>
      </c>
      <c r="I1290" s="137" t="str">
        <f>IFERROR(+VLOOKUP($G1290,'šifarnik Pg-Pa'!$O$6:$Q$22,3,FALSE),"")</f>
        <v/>
      </c>
      <c r="J1290" s="252"/>
      <c r="K1290" s="79" t="str">
        <f>IFERROR(+VLOOKUP(J1290,'šifarnik Pg-Pa'!O$28:P$150,2,FALSE),"")</f>
        <v/>
      </c>
      <c r="L1290" s="256"/>
      <c r="M1290" s="257"/>
      <c r="N1290" s="284"/>
      <c r="O1290" s="297"/>
      <c r="P1290" s="255"/>
      <c r="Q1290" s="255"/>
    </row>
    <row r="1291" spans="1:17">
      <c r="A1291">
        <f t="shared" si="36"/>
        <v>0</v>
      </c>
      <c r="B1291" s="250"/>
      <c r="C1291" s="269"/>
      <c r="D1291" s="250"/>
      <c r="E1291" s="269"/>
      <c r="F1291" s="252"/>
      <c r="G1291" s="252"/>
      <c r="H1291" s="142" t="str">
        <f>IFERROR(+VLOOKUP(G1291,'šifarnik Pg-Pa'!O$6:Q$22,2,FALSE),"")</f>
        <v/>
      </c>
      <c r="I1291" s="137" t="str">
        <f>IFERROR(+VLOOKUP($G1291,'šifarnik Pg-Pa'!$O$6:$Q$22,3,FALSE),"")</f>
        <v/>
      </c>
      <c r="J1291" s="252"/>
      <c r="K1291" s="79" t="str">
        <f>IFERROR(+VLOOKUP(J1291,'šifarnik Pg-Pa'!O$28:P$150,2,FALSE),"")</f>
        <v/>
      </c>
      <c r="L1291" s="256"/>
      <c r="M1291" s="257"/>
      <c r="N1291" s="284"/>
      <c r="O1291" s="297"/>
      <c r="P1291" s="255"/>
      <c r="Q1291" s="255"/>
    </row>
    <row r="1292" spans="1:17">
      <c r="A1292">
        <f t="shared" si="36"/>
        <v>0</v>
      </c>
      <c r="B1292" s="250"/>
      <c r="C1292" s="269"/>
      <c r="D1292" s="250"/>
      <c r="E1292" s="269"/>
      <c r="F1292" s="252"/>
      <c r="G1292" s="252"/>
      <c r="H1292" s="142" t="str">
        <f>IFERROR(+VLOOKUP(G1292,'šifarnik Pg-Pa'!O$6:Q$22,2,FALSE),"")</f>
        <v/>
      </c>
      <c r="I1292" s="137" t="str">
        <f>IFERROR(+VLOOKUP($G1292,'šifarnik Pg-Pa'!$O$6:$Q$22,3,FALSE),"")</f>
        <v/>
      </c>
      <c r="J1292" s="252"/>
      <c r="K1292" s="79" t="str">
        <f>IFERROR(+VLOOKUP(J1292,'šifarnik Pg-Pa'!O$28:P$150,2,FALSE),"")</f>
        <v/>
      </c>
      <c r="L1292" s="256"/>
      <c r="M1292" s="257"/>
      <c r="N1292" s="284"/>
      <c r="O1292" s="297"/>
      <c r="P1292" s="255"/>
      <c r="Q1292" s="255"/>
    </row>
    <row r="1293" spans="1:17">
      <c r="A1293">
        <f t="shared" si="36"/>
        <v>0</v>
      </c>
      <c r="B1293" s="250"/>
      <c r="C1293" s="269"/>
      <c r="D1293" s="250"/>
      <c r="E1293" s="269"/>
      <c r="F1293" s="252"/>
      <c r="G1293" s="252"/>
      <c r="H1293" s="142" t="str">
        <f>IFERROR(+VLOOKUP(G1293,'šifarnik Pg-Pa'!O$6:Q$22,2,FALSE),"")</f>
        <v/>
      </c>
      <c r="I1293" s="137" t="str">
        <f>IFERROR(+VLOOKUP($G1293,'šifarnik Pg-Pa'!$O$6:$Q$22,3,FALSE),"")</f>
        <v/>
      </c>
      <c r="J1293" s="252"/>
      <c r="K1293" s="79" t="str">
        <f>IFERROR(+VLOOKUP(J1293,'šifarnik Pg-Pa'!O$28:P$150,2,FALSE),"")</f>
        <v/>
      </c>
      <c r="L1293" s="256"/>
      <c r="M1293" s="257"/>
      <c r="N1293" s="284"/>
      <c r="O1293" s="297"/>
      <c r="P1293" s="255"/>
      <c r="Q1293" s="255"/>
    </row>
    <row r="1294" spans="1:17">
      <c r="A1294">
        <f t="shared" si="36"/>
        <v>0</v>
      </c>
      <c r="B1294" s="250"/>
      <c r="C1294" s="269"/>
      <c r="D1294" s="250"/>
      <c r="E1294" s="269"/>
      <c r="F1294" s="252"/>
      <c r="G1294" s="252"/>
      <c r="H1294" s="142" t="str">
        <f>IFERROR(+VLOOKUP(G1294,'šifarnik Pg-Pa'!O$6:Q$22,2,FALSE),"")</f>
        <v/>
      </c>
      <c r="I1294" s="137" t="str">
        <f>IFERROR(+VLOOKUP($G1294,'šifarnik Pg-Pa'!$O$6:$Q$22,3,FALSE),"")</f>
        <v/>
      </c>
      <c r="J1294" s="252"/>
      <c r="K1294" s="79" t="str">
        <f>IFERROR(+VLOOKUP(J1294,'šifarnik Pg-Pa'!O$28:P$150,2,FALSE),"")</f>
        <v/>
      </c>
      <c r="L1294" s="256"/>
      <c r="M1294" s="257"/>
      <c r="N1294" s="284"/>
      <c r="O1294" s="297"/>
      <c r="P1294" s="255"/>
      <c r="Q1294" s="255"/>
    </row>
    <row r="1295" spans="1:17">
      <c r="A1295">
        <f t="shared" si="36"/>
        <v>0</v>
      </c>
      <c r="B1295" s="250"/>
      <c r="C1295" s="269"/>
      <c r="D1295" s="250"/>
      <c r="E1295" s="269"/>
      <c r="F1295" s="252"/>
      <c r="G1295" s="252"/>
      <c r="H1295" s="142" t="str">
        <f>IFERROR(+VLOOKUP(G1295,'šifarnik Pg-Pa'!O$6:Q$22,2,FALSE),"")</f>
        <v/>
      </c>
      <c r="I1295" s="137" t="str">
        <f>IFERROR(+VLOOKUP($G1295,'šifarnik Pg-Pa'!$O$6:$Q$22,3,FALSE),"")</f>
        <v/>
      </c>
      <c r="J1295" s="252"/>
      <c r="K1295" s="79" t="str">
        <f>IFERROR(+VLOOKUP(J1295,'šifarnik Pg-Pa'!O$28:P$150,2,FALSE),"")</f>
        <v/>
      </c>
      <c r="L1295" s="256"/>
      <c r="M1295" s="257"/>
      <c r="N1295" s="284"/>
      <c r="O1295" s="297"/>
      <c r="P1295" s="255"/>
      <c r="Q1295" s="255"/>
    </row>
    <row r="1296" spans="1:17">
      <c r="A1296">
        <f t="shared" si="36"/>
        <v>0</v>
      </c>
      <c r="B1296" s="250"/>
      <c r="C1296" s="269"/>
      <c r="D1296" s="250"/>
      <c r="E1296" s="269"/>
      <c r="F1296" s="252"/>
      <c r="G1296" s="252"/>
      <c r="H1296" s="142" t="str">
        <f>IFERROR(+VLOOKUP(G1296,'šifarnik Pg-Pa'!O$6:Q$22,2,FALSE),"")</f>
        <v/>
      </c>
      <c r="I1296" s="137" t="str">
        <f>IFERROR(+VLOOKUP($G1296,'šifarnik Pg-Pa'!$O$6:$Q$22,3,FALSE),"")</f>
        <v/>
      </c>
      <c r="J1296" s="252"/>
      <c r="K1296" s="79" t="str">
        <f>IFERROR(+VLOOKUP(J1296,'šifarnik Pg-Pa'!O$28:P$150,2,FALSE),"")</f>
        <v/>
      </c>
      <c r="L1296" s="256"/>
      <c r="M1296" s="257"/>
      <c r="N1296" s="284"/>
      <c r="O1296" s="297"/>
      <c r="P1296" s="255"/>
      <c r="Q1296" s="255"/>
    </row>
    <row r="1297" spans="1:17">
      <c r="A1297">
        <f t="shared" si="36"/>
        <v>0</v>
      </c>
      <c r="B1297" s="250"/>
      <c r="C1297" s="269"/>
      <c r="D1297" s="250"/>
      <c r="E1297" s="269"/>
      <c r="F1297" s="252"/>
      <c r="G1297" s="252"/>
      <c r="H1297" s="142" t="str">
        <f>IFERROR(+VLOOKUP(G1297,'šifarnik Pg-Pa'!O$6:Q$22,2,FALSE),"")</f>
        <v/>
      </c>
      <c r="I1297" s="137" t="str">
        <f>IFERROR(+VLOOKUP($G1297,'šifarnik Pg-Pa'!$O$6:$Q$22,3,FALSE),"")</f>
        <v/>
      </c>
      <c r="J1297" s="252"/>
      <c r="K1297" s="79" t="str">
        <f>IFERROR(+VLOOKUP(J1297,'šifarnik Pg-Pa'!O$28:P$150,2,FALSE),"")</f>
        <v/>
      </c>
      <c r="L1297" s="256"/>
      <c r="M1297" s="257"/>
      <c r="N1297" s="284"/>
      <c r="O1297" s="297"/>
      <c r="P1297" s="255"/>
      <c r="Q1297" s="255"/>
    </row>
    <row r="1298" spans="1:17">
      <c r="A1298">
        <f t="shared" si="36"/>
        <v>0</v>
      </c>
      <c r="B1298" s="250"/>
      <c r="C1298" s="269"/>
      <c r="D1298" s="250"/>
      <c r="E1298" s="269"/>
      <c r="F1298" s="252"/>
      <c r="G1298" s="252"/>
      <c r="H1298" s="142" t="str">
        <f>IFERROR(+VLOOKUP(G1298,'šifarnik Pg-Pa'!O$6:Q$22,2,FALSE),"")</f>
        <v/>
      </c>
      <c r="I1298" s="137" t="str">
        <f>IFERROR(+VLOOKUP($G1298,'šifarnik Pg-Pa'!$O$6:$Q$22,3,FALSE),"")</f>
        <v/>
      </c>
      <c r="J1298" s="252"/>
      <c r="K1298" s="79" t="str">
        <f>IFERROR(+VLOOKUP(J1298,'šifarnik Pg-Pa'!O$28:P$150,2,FALSE),"")</f>
        <v/>
      </c>
      <c r="L1298" s="256"/>
      <c r="M1298" s="257"/>
      <c r="N1298" s="284"/>
      <c r="O1298" s="297"/>
      <c r="P1298" s="255"/>
      <c r="Q1298" s="255"/>
    </row>
    <row r="1299" spans="1:17">
      <c r="A1299">
        <f t="shared" si="36"/>
        <v>0</v>
      </c>
      <c r="B1299" s="250"/>
      <c r="C1299" s="269"/>
      <c r="D1299" s="250"/>
      <c r="E1299" s="269"/>
      <c r="F1299" s="252"/>
      <c r="G1299" s="252"/>
      <c r="H1299" s="142" t="str">
        <f>IFERROR(+VLOOKUP(G1299,'šifarnik Pg-Pa'!O$6:Q$22,2,FALSE),"")</f>
        <v/>
      </c>
      <c r="I1299" s="137" t="str">
        <f>IFERROR(+VLOOKUP($G1299,'šifarnik Pg-Pa'!$O$6:$Q$22,3,FALSE),"")</f>
        <v/>
      </c>
      <c r="J1299" s="252"/>
      <c r="K1299" s="79" t="str">
        <f>IFERROR(+VLOOKUP(J1299,'šifarnik Pg-Pa'!O$28:P$150,2,FALSE),"")</f>
        <v/>
      </c>
      <c r="L1299" s="256"/>
      <c r="M1299" s="257"/>
      <c r="N1299" s="284"/>
      <c r="O1299" s="297"/>
      <c r="P1299" s="255"/>
      <c r="Q1299" s="255"/>
    </row>
    <row r="1300" spans="1:17">
      <c r="A1300">
        <f t="shared" si="36"/>
        <v>0</v>
      </c>
      <c r="B1300" s="250"/>
      <c r="C1300" s="269"/>
      <c r="D1300" s="250"/>
      <c r="E1300" s="269"/>
      <c r="F1300" s="252"/>
      <c r="G1300" s="252"/>
      <c r="H1300" s="142" t="str">
        <f>IFERROR(+VLOOKUP(G1300,'šifarnik Pg-Pa'!O$6:Q$22,2,FALSE),"")</f>
        <v/>
      </c>
      <c r="I1300" s="137" t="str">
        <f>IFERROR(+VLOOKUP($G1300,'šifarnik Pg-Pa'!$O$6:$Q$22,3,FALSE),"")</f>
        <v/>
      </c>
      <c r="J1300" s="252"/>
      <c r="K1300" s="79" t="str">
        <f>IFERROR(+VLOOKUP(J1300,'šifarnik Pg-Pa'!O$28:P$150,2,FALSE),"")</f>
        <v/>
      </c>
      <c r="L1300" s="256"/>
      <c r="M1300" s="257"/>
      <c r="N1300" s="284"/>
      <c r="O1300" s="297"/>
      <c r="P1300" s="255"/>
      <c r="Q1300" s="255"/>
    </row>
    <row r="1301" spans="1:17">
      <c r="A1301">
        <f t="shared" si="36"/>
        <v>0</v>
      </c>
      <c r="B1301" s="250"/>
      <c r="C1301" s="269"/>
      <c r="D1301" s="250"/>
      <c r="E1301" s="269"/>
      <c r="F1301" s="252"/>
      <c r="G1301" s="252"/>
      <c r="H1301" s="142" t="str">
        <f>IFERROR(+VLOOKUP(G1301,'šifarnik Pg-Pa'!O$6:Q$22,2,FALSE),"")</f>
        <v/>
      </c>
      <c r="I1301" s="137" t="str">
        <f>IFERROR(+VLOOKUP($G1301,'šifarnik Pg-Pa'!$O$6:$Q$22,3,FALSE),"")</f>
        <v/>
      </c>
      <c r="J1301" s="252"/>
      <c r="K1301" s="79" t="str">
        <f>IFERROR(+VLOOKUP(J1301,'šifarnik Pg-Pa'!O$28:P$150,2,FALSE),"")</f>
        <v/>
      </c>
      <c r="L1301" s="256"/>
      <c r="M1301" s="257"/>
      <c r="N1301" s="284"/>
      <c r="O1301" s="297"/>
      <c r="P1301" s="255"/>
      <c r="Q1301" s="255"/>
    </row>
    <row r="1302" spans="1:17">
      <c r="A1302">
        <f t="shared" si="36"/>
        <v>0</v>
      </c>
      <c r="B1302" s="250"/>
      <c r="C1302" s="269"/>
      <c r="D1302" s="250"/>
      <c r="E1302" s="269"/>
      <c r="F1302" s="252"/>
      <c r="G1302" s="252"/>
      <c r="H1302" s="142" t="str">
        <f>IFERROR(+VLOOKUP(G1302,'šifarnik Pg-Pa'!O$6:Q$22,2,FALSE),"")</f>
        <v/>
      </c>
      <c r="I1302" s="137" t="str">
        <f>IFERROR(+VLOOKUP($G1302,'šifarnik Pg-Pa'!$O$6:$Q$22,3,FALSE),"")</f>
        <v/>
      </c>
      <c r="J1302" s="252"/>
      <c r="K1302" s="79" t="str">
        <f>IFERROR(+VLOOKUP(J1302,'šifarnik Pg-Pa'!O$28:P$150,2,FALSE),"")</f>
        <v/>
      </c>
      <c r="L1302" s="256"/>
      <c r="M1302" s="257"/>
      <c r="N1302" s="284"/>
      <c r="O1302" s="297"/>
      <c r="P1302" s="255"/>
      <c r="Q1302" s="255"/>
    </row>
    <row r="1303" spans="1:17">
      <c r="A1303">
        <f t="shared" si="36"/>
        <v>0</v>
      </c>
      <c r="B1303" s="250"/>
      <c r="C1303" s="269"/>
      <c r="D1303" s="250"/>
      <c r="E1303" s="269"/>
      <c r="F1303" s="252"/>
      <c r="G1303" s="252"/>
      <c r="H1303" s="142" t="str">
        <f>IFERROR(+VLOOKUP(G1303,'šifarnik Pg-Pa'!O$6:Q$22,2,FALSE),"")</f>
        <v/>
      </c>
      <c r="I1303" s="137" t="str">
        <f>IFERROR(+VLOOKUP($G1303,'šifarnik Pg-Pa'!$O$6:$Q$22,3,FALSE),"")</f>
        <v/>
      </c>
      <c r="J1303" s="252"/>
      <c r="K1303" s="79" t="str">
        <f>IFERROR(+VLOOKUP(J1303,'šifarnik Pg-Pa'!O$28:P$150,2,FALSE),"")</f>
        <v/>
      </c>
      <c r="L1303" s="256"/>
      <c r="M1303" s="257"/>
      <c r="N1303" s="284"/>
      <c r="O1303" s="297"/>
      <c r="P1303" s="255"/>
      <c r="Q1303" s="255"/>
    </row>
    <row r="1304" spans="1:17">
      <c r="A1304">
        <f t="shared" si="36"/>
        <v>0</v>
      </c>
      <c r="B1304" s="250"/>
      <c r="C1304" s="269"/>
      <c r="D1304" s="250"/>
      <c r="E1304" s="269"/>
      <c r="F1304" s="252"/>
      <c r="G1304" s="252"/>
      <c r="H1304" s="142" t="str">
        <f>IFERROR(+VLOOKUP(G1304,'šifarnik Pg-Pa'!O$6:Q$22,2,FALSE),"")</f>
        <v/>
      </c>
      <c r="I1304" s="137" t="str">
        <f>IFERROR(+VLOOKUP($G1304,'šifarnik Pg-Pa'!$O$6:$Q$22,3,FALSE),"")</f>
        <v/>
      </c>
      <c r="J1304" s="252"/>
      <c r="K1304" s="79" t="str">
        <f>IFERROR(+VLOOKUP(J1304,'šifarnik Pg-Pa'!O$28:P$150,2,FALSE),"")</f>
        <v/>
      </c>
      <c r="L1304" s="256"/>
      <c r="M1304" s="257"/>
      <c r="N1304" s="284"/>
      <c r="O1304" s="297"/>
      <c r="P1304" s="255"/>
      <c r="Q1304" s="255"/>
    </row>
    <row r="1305" spans="1:17">
      <c r="A1305">
        <f t="shared" si="36"/>
        <v>0</v>
      </c>
      <c r="B1305" s="250"/>
      <c r="C1305" s="269"/>
      <c r="D1305" s="250"/>
      <c r="E1305" s="269"/>
      <c r="F1305" s="252"/>
      <c r="G1305" s="252"/>
      <c r="H1305" s="142" t="str">
        <f>IFERROR(+VLOOKUP(G1305,'šifarnik Pg-Pa'!O$6:Q$22,2,FALSE),"")</f>
        <v/>
      </c>
      <c r="I1305" s="137" t="str">
        <f>IFERROR(+VLOOKUP($G1305,'šifarnik Pg-Pa'!$O$6:$Q$22,3,FALSE),"")</f>
        <v/>
      </c>
      <c r="J1305" s="252"/>
      <c r="K1305" s="79" t="str">
        <f>IFERROR(+VLOOKUP(J1305,'šifarnik Pg-Pa'!O$28:P$150,2,FALSE),"")</f>
        <v/>
      </c>
      <c r="L1305" s="256"/>
      <c r="M1305" s="257"/>
      <c r="N1305" s="284"/>
      <c r="O1305" s="297"/>
      <c r="P1305" s="255"/>
      <c r="Q1305" s="255"/>
    </row>
    <row r="1306" spans="1:17">
      <c r="A1306">
        <f t="shared" si="36"/>
        <v>0</v>
      </c>
      <c r="B1306" s="250"/>
      <c r="C1306" s="269"/>
      <c r="D1306" s="250"/>
      <c r="E1306" s="269"/>
      <c r="F1306" s="252"/>
      <c r="G1306" s="252"/>
      <c r="H1306" s="142" t="str">
        <f>IFERROR(+VLOOKUP(G1306,'šifarnik Pg-Pa'!O$6:Q$22,2,FALSE),"")</f>
        <v/>
      </c>
      <c r="I1306" s="137" t="str">
        <f>IFERROR(+VLOOKUP($G1306,'šifarnik Pg-Pa'!$O$6:$Q$22,3,FALSE),"")</f>
        <v/>
      </c>
      <c r="J1306" s="252"/>
      <c r="K1306" s="79" t="str">
        <f>IFERROR(+VLOOKUP(J1306,'šifarnik Pg-Pa'!O$28:P$150,2,FALSE),"")</f>
        <v/>
      </c>
      <c r="L1306" s="256"/>
      <c r="M1306" s="257"/>
      <c r="N1306" s="284"/>
      <c r="O1306" s="297"/>
      <c r="P1306" s="255"/>
      <c r="Q1306" s="255"/>
    </row>
    <row r="1307" spans="1:17">
      <c r="A1307">
        <f t="shared" si="36"/>
        <v>0</v>
      </c>
      <c r="B1307" s="250"/>
      <c r="C1307" s="269"/>
      <c r="D1307" s="250"/>
      <c r="E1307" s="269"/>
      <c r="F1307" s="252"/>
      <c r="G1307" s="252"/>
      <c r="H1307" s="142" t="str">
        <f>IFERROR(+VLOOKUP(G1307,'šifarnik Pg-Pa'!O$6:Q$22,2,FALSE),"")</f>
        <v/>
      </c>
      <c r="I1307" s="137" t="str">
        <f>IFERROR(+VLOOKUP($G1307,'šifarnik Pg-Pa'!$O$6:$Q$22,3,FALSE),"")</f>
        <v/>
      </c>
      <c r="J1307" s="252"/>
      <c r="K1307" s="79" t="str">
        <f>IFERROR(+VLOOKUP(J1307,'šifarnik Pg-Pa'!O$28:P$150,2,FALSE),"")</f>
        <v/>
      </c>
      <c r="L1307" s="256"/>
      <c r="M1307" s="257"/>
      <c r="N1307" s="284"/>
      <c r="O1307" s="297"/>
      <c r="P1307" s="255"/>
      <c r="Q1307" s="255"/>
    </row>
    <row r="1308" spans="1:17">
      <c r="A1308">
        <f t="shared" si="36"/>
        <v>0</v>
      </c>
      <c r="B1308" s="250"/>
      <c r="C1308" s="269"/>
      <c r="D1308" s="250"/>
      <c r="E1308" s="269"/>
      <c r="F1308" s="252"/>
      <c r="G1308" s="252"/>
      <c r="H1308" s="142" t="str">
        <f>IFERROR(+VLOOKUP(G1308,'šifarnik Pg-Pa'!O$6:Q$22,2,FALSE),"")</f>
        <v/>
      </c>
      <c r="I1308" s="137" t="str">
        <f>IFERROR(+VLOOKUP($G1308,'šifarnik Pg-Pa'!$O$6:$Q$22,3,FALSE),"")</f>
        <v/>
      </c>
      <c r="J1308" s="252"/>
      <c r="K1308" s="79" t="str">
        <f>IFERROR(+VLOOKUP(J1308,'šifarnik Pg-Pa'!O$28:P$150,2,FALSE),"")</f>
        <v/>
      </c>
      <c r="L1308" s="256"/>
      <c r="M1308" s="257"/>
      <c r="N1308" s="284"/>
      <c r="O1308" s="297"/>
      <c r="P1308" s="255"/>
      <c r="Q1308" s="255"/>
    </row>
    <row r="1309" spans="1:17">
      <c r="A1309">
        <f t="shared" si="36"/>
        <v>0</v>
      </c>
      <c r="B1309" s="250"/>
      <c r="C1309" s="269"/>
      <c r="D1309" s="250"/>
      <c r="E1309" s="269"/>
      <c r="F1309" s="252"/>
      <c r="G1309" s="252"/>
      <c r="H1309" s="142" t="str">
        <f>IFERROR(+VLOOKUP(G1309,'šifarnik Pg-Pa'!O$6:Q$22,2,FALSE),"")</f>
        <v/>
      </c>
      <c r="I1309" s="137" t="str">
        <f>IFERROR(+VLOOKUP($G1309,'šifarnik Pg-Pa'!$O$6:$Q$22,3,FALSE),"")</f>
        <v/>
      </c>
      <c r="J1309" s="252"/>
      <c r="K1309" s="79" t="str">
        <f>IFERROR(+VLOOKUP(J1309,'šifarnik Pg-Pa'!O$28:P$150,2,FALSE),"")</f>
        <v/>
      </c>
      <c r="L1309" s="256"/>
      <c r="M1309" s="257"/>
      <c r="N1309" s="284"/>
      <c r="O1309" s="297"/>
      <c r="P1309" s="255"/>
      <c r="Q1309" s="255"/>
    </row>
    <row r="1310" spans="1:17">
      <c r="A1310">
        <f t="shared" si="36"/>
        <v>0</v>
      </c>
      <c r="B1310" s="250"/>
      <c r="C1310" s="269"/>
      <c r="D1310" s="250"/>
      <c r="E1310" s="269"/>
      <c r="F1310" s="252"/>
      <c r="G1310" s="252"/>
      <c r="H1310" s="142" t="str">
        <f>IFERROR(+VLOOKUP(G1310,'šifarnik Pg-Pa'!O$6:Q$22,2,FALSE),"")</f>
        <v/>
      </c>
      <c r="I1310" s="137" t="str">
        <f>IFERROR(+VLOOKUP($G1310,'šifarnik Pg-Pa'!$O$6:$Q$22,3,FALSE),"")</f>
        <v/>
      </c>
      <c r="J1310" s="252"/>
      <c r="K1310" s="79" t="str">
        <f>IFERROR(+VLOOKUP(J1310,'šifarnik Pg-Pa'!O$28:P$150,2,FALSE),"")</f>
        <v/>
      </c>
      <c r="L1310" s="256"/>
      <c r="M1310" s="257"/>
      <c r="N1310" s="284"/>
      <c r="O1310" s="297"/>
      <c r="P1310" s="255"/>
      <c r="Q1310" s="255"/>
    </row>
    <row r="1311" spans="1:17">
      <c r="A1311">
        <f t="shared" si="36"/>
        <v>0</v>
      </c>
      <c r="B1311" s="250"/>
      <c r="C1311" s="269"/>
      <c r="D1311" s="250"/>
      <c r="E1311" s="269"/>
      <c r="F1311" s="252"/>
      <c r="G1311" s="252"/>
      <c r="H1311" s="142" t="str">
        <f>IFERROR(+VLOOKUP(G1311,'šifarnik Pg-Pa'!O$6:Q$22,2,FALSE),"")</f>
        <v/>
      </c>
      <c r="I1311" s="137" t="str">
        <f>IFERROR(+VLOOKUP($G1311,'šifarnik Pg-Pa'!$O$6:$Q$22,3,FALSE),"")</f>
        <v/>
      </c>
      <c r="J1311" s="252"/>
      <c r="K1311" s="79" t="str">
        <f>IFERROR(+VLOOKUP(J1311,'šifarnik Pg-Pa'!O$28:P$150,2,FALSE),"")</f>
        <v/>
      </c>
      <c r="L1311" s="256"/>
      <c r="M1311" s="257"/>
      <c r="N1311" s="284"/>
      <c r="O1311" s="297"/>
      <c r="P1311" s="255"/>
      <c r="Q1311" s="255"/>
    </row>
    <row r="1312" spans="1:17">
      <c r="A1312">
        <f t="shared" si="36"/>
        <v>0</v>
      </c>
      <c r="B1312" s="250"/>
      <c r="C1312" s="269"/>
      <c r="D1312" s="250"/>
      <c r="E1312" s="269"/>
      <c r="F1312" s="252"/>
      <c r="G1312" s="252"/>
      <c r="H1312" s="142" t="str">
        <f>IFERROR(+VLOOKUP(G1312,'šifarnik Pg-Pa'!O$6:Q$22,2,FALSE),"")</f>
        <v/>
      </c>
      <c r="I1312" s="137" t="str">
        <f>IFERROR(+VLOOKUP($G1312,'šifarnik Pg-Pa'!$O$6:$Q$22,3,FALSE),"")</f>
        <v/>
      </c>
      <c r="J1312" s="252"/>
      <c r="K1312" s="79" t="str">
        <f>IFERROR(+VLOOKUP(J1312,'šifarnik Pg-Pa'!O$28:P$150,2,FALSE),"")</f>
        <v/>
      </c>
      <c r="L1312" s="256"/>
      <c r="M1312" s="257"/>
      <c r="N1312" s="284"/>
      <c r="O1312" s="297"/>
      <c r="P1312" s="255"/>
      <c r="Q1312" s="255"/>
    </row>
    <row r="1313" spans="1:17">
      <c r="A1313">
        <f t="shared" si="36"/>
        <v>0</v>
      </c>
      <c r="B1313" s="250"/>
      <c r="C1313" s="269"/>
      <c r="D1313" s="250"/>
      <c r="E1313" s="269"/>
      <c r="F1313" s="252"/>
      <c r="G1313" s="252"/>
      <c r="H1313" s="142" t="str">
        <f>IFERROR(+VLOOKUP(G1313,'šifarnik Pg-Pa'!O$6:Q$22,2,FALSE),"")</f>
        <v/>
      </c>
      <c r="I1313" s="137" t="str">
        <f>IFERROR(+VLOOKUP($G1313,'šifarnik Pg-Pa'!$O$6:$Q$22,3,FALSE),"")</f>
        <v/>
      </c>
      <c r="J1313" s="252"/>
      <c r="K1313" s="79" t="str">
        <f>IFERROR(+VLOOKUP(J1313,'šifarnik Pg-Pa'!O$28:P$150,2,FALSE),"")</f>
        <v/>
      </c>
      <c r="L1313" s="256"/>
      <c r="M1313" s="257"/>
      <c r="N1313" s="284"/>
      <c r="O1313" s="297"/>
      <c r="P1313" s="255"/>
      <c r="Q1313" s="255"/>
    </row>
    <row r="1314" spans="1:17">
      <c r="A1314">
        <f t="shared" si="36"/>
        <v>0</v>
      </c>
      <c r="B1314" s="250"/>
      <c r="C1314" s="269"/>
      <c r="D1314" s="250"/>
      <c r="E1314" s="269"/>
      <c r="F1314" s="252"/>
      <c r="G1314" s="252"/>
      <c r="H1314" s="142" t="str">
        <f>IFERROR(+VLOOKUP(G1314,'šifarnik Pg-Pa'!O$6:Q$22,2,FALSE),"")</f>
        <v/>
      </c>
      <c r="I1314" s="137" t="str">
        <f>IFERROR(+VLOOKUP($G1314,'šifarnik Pg-Pa'!$O$6:$Q$22,3,FALSE),"")</f>
        <v/>
      </c>
      <c r="J1314" s="252"/>
      <c r="K1314" s="79" t="str">
        <f>IFERROR(+VLOOKUP(J1314,'šifarnik Pg-Pa'!O$28:P$150,2,FALSE),"")</f>
        <v/>
      </c>
      <c r="L1314" s="256"/>
      <c r="M1314" s="257"/>
      <c r="N1314" s="284"/>
      <c r="O1314" s="297"/>
      <c r="P1314" s="255"/>
      <c r="Q1314" s="255"/>
    </row>
    <row r="1315" spans="1:17">
      <c r="A1315">
        <f t="shared" si="36"/>
        <v>0</v>
      </c>
      <c r="B1315" s="250"/>
      <c r="C1315" s="269"/>
      <c r="D1315" s="250"/>
      <c r="E1315" s="269"/>
      <c r="F1315" s="252"/>
      <c r="G1315" s="252"/>
      <c r="H1315" s="142" t="str">
        <f>IFERROR(+VLOOKUP(G1315,'šifarnik Pg-Pa'!O$6:Q$22,2,FALSE),"")</f>
        <v/>
      </c>
      <c r="I1315" s="137" t="str">
        <f>IFERROR(+VLOOKUP($G1315,'šifarnik Pg-Pa'!$O$6:$Q$22,3,FALSE),"")</f>
        <v/>
      </c>
      <c r="J1315" s="252"/>
      <c r="K1315" s="79" t="str">
        <f>IFERROR(+VLOOKUP(J1315,'šifarnik Pg-Pa'!O$28:P$150,2,FALSE),"")</f>
        <v/>
      </c>
      <c r="L1315" s="256"/>
      <c r="M1315" s="257"/>
      <c r="N1315" s="284"/>
      <c r="O1315" s="297"/>
      <c r="P1315" s="255"/>
      <c r="Q1315" s="255"/>
    </row>
    <row r="1316" spans="1:17">
      <c r="A1316">
        <f t="shared" si="36"/>
        <v>0</v>
      </c>
      <c r="B1316" s="250"/>
      <c r="C1316" s="269"/>
      <c r="D1316" s="250"/>
      <c r="E1316" s="269"/>
      <c r="F1316" s="252"/>
      <c r="G1316" s="252"/>
      <c r="H1316" s="142" t="str">
        <f>IFERROR(+VLOOKUP(G1316,'šifarnik Pg-Pa'!O$6:Q$22,2,FALSE),"")</f>
        <v/>
      </c>
      <c r="I1316" s="137" t="str">
        <f>IFERROR(+VLOOKUP($G1316,'šifarnik Pg-Pa'!$O$6:$Q$22,3,FALSE),"")</f>
        <v/>
      </c>
      <c r="J1316" s="252"/>
      <c r="K1316" s="79" t="str">
        <f>IFERROR(+VLOOKUP(J1316,'šifarnik Pg-Pa'!O$28:P$150,2,FALSE),"")</f>
        <v/>
      </c>
      <c r="L1316" s="256"/>
      <c r="M1316" s="257"/>
      <c r="N1316" s="284"/>
      <c r="O1316" s="297"/>
      <c r="P1316" s="255"/>
      <c r="Q1316" s="255"/>
    </row>
    <row r="1317" spans="1:17">
      <c r="A1317">
        <f t="shared" si="36"/>
        <v>0</v>
      </c>
      <c r="B1317" s="250"/>
      <c r="C1317" s="269"/>
      <c r="D1317" s="250"/>
      <c r="E1317" s="269"/>
      <c r="F1317" s="252"/>
      <c r="G1317" s="252"/>
      <c r="H1317" s="142" t="str">
        <f>IFERROR(+VLOOKUP(G1317,'šifarnik Pg-Pa'!O$6:Q$22,2,FALSE),"")</f>
        <v/>
      </c>
      <c r="I1317" s="137" t="str">
        <f>IFERROR(+VLOOKUP($G1317,'šifarnik Pg-Pa'!$O$6:$Q$22,3,FALSE),"")</f>
        <v/>
      </c>
      <c r="J1317" s="252"/>
      <c r="K1317" s="79" t="str">
        <f>IFERROR(+VLOOKUP(J1317,'šifarnik Pg-Pa'!O$28:P$150,2,FALSE),"")</f>
        <v/>
      </c>
      <c r="L1317" s="256"/>
      <c r="M1317" s="257"/>
      <c r="N1317" s="284"/>
      <c r="O1317" s="297"/>
      <c r="P1317" s="255"/>
      <c r="Q1317" s="255"/>
    </row>
    <row r="1318" spans="1:17">
      <c r="A1318">
        <f t="shared" si="36"/>
        <v>0</v>
      </c>
      <c r="B1318" s="250"/>
      <c r="C1318" s="269"/>
      <c r="D1318" s="250"/>
      <c r="E1318" s="269"/>
      <c r="F1318" s="252"/>
      <c r="G1318" s="252"/>
      <c r="H1318" s="142" t="str">
        <f>IFERROR(+VLOOKUP(G1318,'šifarnik Pg-Pa'!O$6:Q$22,2,FALSE),"")</f>
        <v/>
      </c>
      <c r="I1318" s="137" t="str">
        <f>IFERROR(+VLOOKUP($G1318,'šifarnik Pg-Pa'!$O$6:$Q$22,3,FALSE),"")</f>
        <v/>
      </c>
      <c r="J1318" s="252"/>
      <c r="K1318" s="79" t="str">
        <f>IFERROR(+VLOOKUP(J1318,'šifarnik Pg-Pa'!O$28:P$150,2,FALSE),"")</f>
        <v/>
      </c>
      <c r="L1318" s="256"/>
      <c r="M1318" s="257"/>
      <c r="N1318" s="284"/>
      <c r="O1318" s="297"/>
      <c r="P1318" s="255"/>
      <c r="Q1318" s="255"/>
    </row>
    <row r="1319" spans="1:17">
      <c r="A1319">
        <f t="shared" si="36"/>
        <v>0</v>
      </c>
      <c r="B1319" s="250"/>
      <c r="C1319" s="269"/>
      <c r="D1319" s="250"/>
      <c r="E1319" s="269"/>
      <c r="F1319" s="252"/>
      <c r="G1319" s="252"/>
      <c r="H1319" s="142" t="str">
        <f>IFERROR(+VLOOKUP(G1319,'šifarnik Pg-Pa'!O$6:Q$22,2,FALSE),"")</f>
        <v/>
      </c>
      <c r="I1319" s="137" t="str">
        <f>IFERROR(+VLOOKUP($G1319,'šifarnik Pg-Pa'!$O$6:$Q$22,3,FALSE),"")</f>
        <v/>
      </c>
      <c r="J1319" s="252"/>
      <c r="K1319" s="79" t="str">
        <f>IFERROR(+VLOOKUP(J1319,'šifarnik Pg-Pa'!O$28:P$150,2,FALSE),"")</f>
        <v/>
      </c>
      <c r="L1319" s="256"/>
      <c r="M1319" s="257"/>
      <c r="N1319" s="284"/>
      <c r="O1319" s="297"/>
      <c r="P1319" s="255"/>
      <c r="Q1319" s="255"/>
    </row>
    <row r="1320" spans="1:17">
      <c r="A1320">
        <f t="shared" ref="A1320:A1383" si="37">+IF(O1320&gt;0,+A1319+1,0)</f>
        <v>0</v>
      </c>
      <c r="B1320" s="250"/>
      <c r="C1320" s="269"/>
      <c r="D1320" s="250"/>
      <c r="E1320" s="269"/>
      <c r="F1320" s="252"/>
      <c r="G1320" s="252"/>
      <c r="H1320" s="142" t="str">
        <f>IFERROR(+VLOOKUP(G1320,'šifarnik Pg-Pa'!O$6:Q$22,2,FALSE),"")</f>
        <v/>
      </c>
      <c r="I1320" s="137" t="str">
        <f>IFERROR(+VLOOKUP($G1320,'šifarnik Pg-Pa'!$O$6:$Q$22,3,FALSE),"")</f>
        <v/>
      </c>
      <c r="J1320" s="252"/>
      <c r="K1320" s="79" t="str">
        <f>IFERROR(+VLOOKUP(J1320,'šifarnik Pg-Pa'!O$28:P$150,2,FALSE),"")</f>
        <v/>
      </c>
      <c r="L1320" s="256"/>
      <c r="M1320" s="257"/>
      <c r="N1320" s="284"/>
      <c r="O1320" s="297"/>
      <c r="P1320" s="255"/>
      <c r="Q1320" s="255"/>
    </row>
    <row r="1321" spans="1:17">
      <c r="A1321">
        <f t="shared" si="37"/>
        <v>0</v>
      </c>
      <c r="B1321" s="250"/>
      <c r="C1321" s="269"/>
      <c r="D1321" s="250"/>
      <c r="E1321" s="269"/>
      <c r="F1321" s="252"/>
      <c r="G1321" s="252"/>
      <c r="H1321" s="142" t="str">
        <f>IFERROR(+VLOOKUP(G1321,'šifarnik Pg-Pa'!O$6:Q$22,2,FALSE),"")</f>
        <v/>
      </c>
      <c r="I1321" s="137" t="str">
        <f>IFERROR(+VLOOKUP($G1321,'šifarnik Pg-Pa'!$O$6:$Q$22,3,FALSE),"")</f>
        <v/>
      </c>
      <c r="J1321" s="252"/>
      <c r="K1321" s="79" t="str">
        <f>IFERROR(+VLOOKUP(J1321,'šifarnik Pg-Pa'!O$28:P$150,2,FALSE),"")</f>
        <v/>
      </c>
      <c r="L1321" s="256"/>
      <c r="M1321" s="257"/>
      <c r="N1321" s="284"/>
      <c r="O1321" s="297"/>
      <c r="P1321" s="255"/>
      <c r="Q1321" s="255"/>
    </row>
    <row r="1322" spans="1:17">
      <c r="A1322">
        <f t="shared" si="37"/>
        <v>0</v>
      </c>
      <c r="B1322" s="250"/>
      <c r="C1322" s="269"/>
      <c r="D1322" s="250"/>
      <c r="E1322" s="269"/>
      <c r="F1322" s="252"/>
      <c r="G1322" s="252"/>
      <c r="H1322" s="142" t="str">
        <f>IFERROR(+VLOOKUP(G1322,'šifarnik Pg-Pa'!O$6:Q$22,2,FALSE),"")</f>
        <v/>
      </c>
      <c r="I1322" s="137" t="str">
        <f>IFERROR(+VLOOKUP($G1322,'šifarnik Pg-Pa'!$O$6:$Q$22,3,FALSE),"")</f>
        <v/>
      </c>
      <c r="J1322" s="252"/>
      <c r="K1322" s="79" t="str">
        <f>IFERROR(+VLOOKUP(J1322,'šifarnik Pg-Pa'!O$28:P$150,2,FALSE),"")</f>
        <v/>
      </c>
      <c r="L1322" s="256"/>
      <c r="M1322" s="257"/>
      <c r="N1322" s="284"/>
      <c r="O1322" s="297"/>
      <c r="P1322" s="255"/>
      <c r="Q1322" s="255"/>
    </row>
    <row r="1323" spans="1:17">
      <c r="A1323">
        <f t="shared" si="37"/>
        <v>0</v>
      </c>
      <c r="B1323" s="250"/>
      <c r="C1323" s="269"/>
      <c r="D1323" s="250"/>
      <c r="E1323" s="269"/>
      <c r="F1323" s="252"/>
      <c r="G1323" s="252"/>
      <c r="H1323" s="142" t="str">
        <f>IFERROR(+VLOOKUP(G1323,'šifarnik Pg-Pa'!O$6:Q$22,2,FALSE),"")</f>
        <v/>
      </c>
      <c r="I1323" s="137" t="str">
        <f>IFERROR(+VLOOKUP($G1323,'šifarnik Pg-Pa'!$O$6:$Q$22,3,FALSE),"")</f>
        <v/>
      </c>
      <c r="J1323" s="252"/>
      <c r="K1323" s="79" t="str">
        <f>IFERROR(+VLOOKUP(J1323,'šifarnik Pg-Pa'!O$28:P$150,2,FALSE),"")</f>
        <v/>
      </c>
      <c r="L1323" s="256"/>
      <c r="M1323" s="257"/>
      <c r="N1323" s="284"/>
      <c r="O1323" s="297"/>
      <c r="P1323" s="255"/>
      <c r="Q1323" s="255"/>
    </row>
    <row r="1324" spans="1:17">
      <c r="A1324">
        <f t="shared" si="37"/>
        <v>0</v>
      </c>
      <c r="B1324" s="250"/>
      <c r="C1324" s="269"/>
      <c r="D1324" s="250"/>
      <c r="E1324" s="269"/>
      <c r="F1324" s="252"/>
      <c r="G1324" s="252"/>
      <c r="H1324" s="142" t="str">
        <f>IFERROR(+VLOOKUP(G1324,'šifarnik Pg-Pa'!O$6:Q$22,2,FALSE),"")</f>
        <v/>
      </c>
      <c r="I1324" s="137" t="str">
        <f>IFERROR(+VLOOKUP($G1324,'šifarnik Pg-Pa'!$O$6:$Q$22,3,FALSE),"")</f>
        <v/>
      </c>
      <c r="J1324" s="252"/>
      <c r="K1324" s="79" t="str">
        <f>IFERROR(+VLOOKUP(J1324,'šifarnik Pg-Pa'!O$28:P$150,2,FALSE),"")</f>
        <v/>
      </c>
      <c r="L1324" s="256"/>
      <c r="M1324" s="257"/>
      <c r="N1324" s="284"/>
      <c r="O1324" s="297"/>
      <c r="P1324" s="255"/>
      <c r="Q1324" s="255"/>
    </row>
    <row r="1325" spans="1:17">
      <c r="A1325">
        <f t="shared" si="37"/>
        <v>0</v>
      </c>
      <c r="B1325" s="250"/>
      <c r="C1325" s="269"/>
      <c r="D1325" s="250"/>
      <c r="E1325" s="269"/>
      <c r="F1325" s="252"/>
      <c r="G1325" s="252"/>
      <c r="H1325" s="142" t="str">
        <f>IFERROR(+VLOOKUP(G1325,'šifarnik Pg-Pa'!O$6:Q$22,2,FALSE),"")</f>
        <v/>
      </c>
      <c r="I1325" s="137" t="str">
        <f>IFERROR(+VLOOKUP($G1325,'šifarnik Pg-Pa'!$O$6:$Q$22,3,FALSE),"")</f>
        <v/>
      </c>
      <c r="J1325" s="252"/>
      <c r="K1325" s="79" t="str">
        <f>IFERROR(+VLOOKUP(J1325,'šifarnik Pg-Pa'!O$28:P$150,2,FALSE),"")</f>
        <v/>
      </c>
      <c r="L1325" s="256"/>
      <c r="M1325" s="257"/>
      <c r="N1325" s="284"/>
      <c r="O1325" s="297"/>
      <c r="P1325" s="255"/>
      <c r="Q1325" s="255"/>
    </row>
    <row r="1326" spans="1:17">
      <c r="A1326">
        <f t="shared" si="37"/>
        <v>0</v>
      </c>
      <c r="B1326" s="250"/>
      <c r="C1326" s="269"/>
      <c r="D1326" s="250"/>
      <c r="E1326" s="269"/>
      <c r="F1326" s="252"/>
      <c r="G1326" s="252"/>
      <c r="H1326" s="142" t="str">
        <f>IFERROR(+VLOOKUP(G1326,'šifarnik Pg-Pa'!O$6:Q$22,2,FALSE),"")</f>
        <v/>
      </c>
      <c r="I1326" s="137" t="str">
        <f>IFERROR(+VLOOKUP($G1326,'šifarnik Pg-Pa'!$O$6:$Q$22,3,FALSE),"")</f>
        <v/>
      </c>
      <c r="J1326" s="252"/>
      <c r="K1326" s="79" t="str">
        <f>IFERROR(+VLOOKUP(J1326,'šifarnik Pg-Pa'!O$28:P$150,2,FALSE),"")</f>
        <v/>
      </c>
      <c r="L1326" s="256"/>
      <c r="M1326" s="257"/>
      <c r="N1326" s="284"/>
      <c r="O1326" s="297"/>
      <c r="P1326" s="255"/>
      <c r="Q1326" s="255"/>
    </row>
    <row r="1327" spans="1:17">
      <c r="A1327">
        <f t="shared" si="37"/>
        <v>0</v>
      </c>
      <c r="B1327" s="250"/>
      <c r="C1327" s="269"/>
      <c r="D1327" s="250"/>
      <c r="E1327" s="269"/>
      <c r="F1327" s="252"/>
      <c r="G1327" s="252"/>
      <c r="H1327" s="142" t="str">
        <f>IFERROR(+VLOOKUP(G1327,'šifarnik Pg-Pa'!O$6:Q$22,2,FALSE),"")</f>
        <v/>
      </c>
      <c r="I1327" s="137" t="str">
        <f>IFERROR(+VLOOKUP($G1327,'šifarnik Pg-Pa'!$O$6:$Q$22,3,FALSE),"")</f>
        <v/>
      </c>
      <c r="J1327" s="252"/>
      <c r="K1327" s="79" t="str">
        <f>IFERROR(+VLOOKUP(J1327,'šifarnik Pg-Pa'!O$28:P$150,2,FALSE),"")</f>
        <v/>
      </c>
      <c r="L1327" s="256"/>
      <c r="M1327" s="257"/>
      <c r="N1327" s="284"/>
      <c r="O1327" s="297"/>
      <c r="P1327" s="255"/>
      <c r="Q1327" s="255"/>
    </row>
    <row r="1328" spans="1:17">
      <c r="A1328">
        <f t="shared" si="37"/>
        <v>0</v>
      </c>
      <c r="B1328" s="250"/>
      <c r="C1328" s="269"/>
      <c r="D1328" s="250"/>
      <c r="E1328" s="269"/>
      <c r="F1328" s="252"/>
      <c r="G1328" s="252"/>
      <c r="H1328" s="142" t="str">
        <f>IFERROR(+VLOOKUP(G1328,'šifarnik Pg-Pa'!O$6:Q$22,2,FALSE),"")</f>
        <v/>
      </c>
      <c r="I1328" s="137" t="str">
        <f>IFERROR(+VLOOKUP($G1328,'šifarnik Pg-Pa'!$O$6:$Q$22,3,FALSE),"")</f>
        <v/>
      </c>
      <c r="J1328" s="252"/>
      <c r="K1328" s="79" t="str">
        <f>IFERROR(+VLOOKUP(J1328,'šifarnik Pg-Pa'!O$28:P$150,2,FALSE),"")</f>
        <v/>
      </c>
      <c r="L1328" s="256"/>
      <c r="M1328" s="257"/>
      <c r="N1328" s="284"/>
      <c r="O1328" s="297"/>
      <c r="P1328" s="255"/>
      <c r="Q1328" s="255"/>
    </row>
    <row r="1329" spans="1:17">
      <c r="A1329">
        <f t="shared" si="37"/>
        <v>0</v>
      </c>
      <c r="B1329" s="250"/>
      <c r="C1329" s="269"/>
      <c r="D1329" s="250"/>
      <c r="E1329" s="269"/>
      <c r="F1329" s="252"/>
      <c r="G1329" s="252"/>
      <c r="H1329" s="142" t="str">
        <f>IFERROR(+VLOOKUP(G1329,'šifarnik Pg-Pa'!O$6:Q$22,2,FALSE),"")</f>
        <v/>
      </c>
      <c r="I1329" s="137" t="str">
        <f>IFERROR(+VLOOKUP($G1329,'šifarnik Pg-Pa'!$O$6:$Q$22,3,FALSE),"")</f>
        <v/>
      </c>
      <c r="J1329" s="252"/>
      <c r="K1329" s="79" t="str">
        <f>IFERROR(+VLOOKUP(J1329,'šifarnik Pg-Pa'!O$28:P$150,2,FALSE),"")</f>
        <v/>
      </c>
      <c r="L1329" s="256"/>
      <c r="M1329" s="257"/>
      <c r="N1329" s="284"/>
      <c r="O1329" s="297"/>
      <c r="P1329" s="255"/>
      <c r="Q1329" s="255"/>
    </row>
    <row r="1330" spans="1:17">
      <c r="A1330">
        <f t="shared" si="37"/>
        <v>0</v>
      </c>
      <c r="B1330" s="250"/>
      <c r="C1330" s="269"/>
      <c r="D1330" s="250"/>
      <c r="E1330" s="269"/>
      <c r="F1330" s="252"/>
      <c r="G1330" s="252"/>
      <c r="H1330" s="142" t="str">
        <f>IFERROR(+VLOOKUP(G1330,'šifarnik Pg-Pa'!O$6:Q$22,2,FALSE),"")</f>
        <v/>
      </c>
      <c r="I1330" s="137" t="str">
        <f>IFERROR(+VLOOKUP($G1330,'šifarnik Pg-Pa'!$O$6:$Q$22,3,FALSE),"")</f>
        <v/>
      </c>
      <c r="J1330" s="252"/>
      <c r="K1330" s="79" t="str">
        <f>IFERROR(+VLOOKUP(J1330,'šifarnik Pg-Pa'!O$28:P$150,2,FALSE),"")</f>
        <v/>
      </c>
      <c r="L1330" s="256"/>
      <c r="M1330" s="257"/>
      <c r="N1330" s="284"/>
      <c r="O1330" s="297"/>
      <c r="P1330" s="255"/>
      <c r="Q1330" s="255"/>
    </row>
    <row r="1331" spans="1:17">
      <c r="A1331">
        <f t="shared" si="37"/>
        <v>0</v>
      </c>
      <c r="B1331" s="250"/>
      <c r="C1331" s="269"/>
      <c r="D1331" s="250"/>
      <c r="E1331" s="269"/>
      <c r="F1331" s="252"/>
      <c r="G1331" s="252"/>
      <c r="H1331" s="142" t="str">
        <f>IFERROR(+VLOOKUP(G1331,'šifarnik Pg-Pa'!O$6:Q$22,2,FALSE),"")</f>
        <v/>
      </c>
      <c r="I1331" s="137" t="str">
        <f>IFERROR(+VLOOKUP($G1331,'šifarnik Pg-Pa'!$O$6:$Q$22,3,FALSE),"")</f>
        <v/>
      </c>
      <c r="J1331" s="252"/>
      <c r="K1331" s="79" t="str">
        <f>IFERROR(+VLOOKUP(J1331,'šifarnik Pg-Pa'!O$28:P$150,2,FALSE),"")</f>
        <v/>
      </c>
      <c r="L1331" s="256"/>
      <c r="M1331" s="257"/>
      <c r="N1331" s="284"/>
      <c r="O1331" s="297"/>
      <c r="P1331" s="255"/>
      <c r="Q1331" s="255"/>
    </row>
    <row r="1332" spans="1:17">
      <c r="A1332">
        <f t="shared" si="37"/>
        <v>0</v>
      </c>
      <c r="B1332" s="250"/>
      <c r="C1332" s="269"/>
      <c r="D1332" s="250"/>
      <c r="E1332" s="269"/>
      <c r="F1332" s="252"/>
      <c r="G1332" s="252"/>
      <c r="H1332" s="142" t="str">
        <f>IFERROR(+VLOOKUP(G1332,'šifarnik Pg-Pa'!O$6:Q$22,2,FALSE),"")</f>
        <v/>
      </c>
      <c r="I1332" s="137" t="str">
        <f>IFERROR(+VLOOKUP($G1332,'šifarnik Pg-Pa'!$O$6:$Q$22,3,FALSE),"")</f>
        <v/>
      </c>
      <c r="J1332" s="252"/>
      <c r="K1332" s="79" t="str">
        <f>IFERROR(+VLOOKUP(J1332,'šifarnik Pg-Pa'!O$28:P$150,2,FALSE),"")</f>
        <v/>
      </c>
      <c r="L1332" s="256"/>
      <c r="M1332" s="257"/>
      <c r="N1332" s="284"/>
      <c r="O1332" s="297"/>
      <c r="P1332" s="255"/>
      <c r="Q1332" s="255"/>
    </row>
    <row r="1333" spans="1:17">
      <c r="A1333">
        <f t="shared" si="37"/>
        <v>0</v>
      </c>
      <c r="B1333" s="250"/>
      <c r="C1333" s="269"/>
      <c r="D1333" s="250"/>
      <c r="E1333" s="269"/>
      <c r="F1333" s="252"/>
      <c r="G1333" s="252"/>
      <c r="H1333" s="142" t="str">
        <f>IFERROR(+VLOOKUP(G1333,'šifarnik Pg-Pa'!O$6:Q$22,2,FALSE),"")</f>
        <v/>
      </c>
      <c r="I1333" s="137" t="str">
        <f>IFERROR(+VLOOKUP($G1333,'šifarnik Pg-Pa'!$O$6:$Q$22,3,FALSE),"")</f>
        <v/>
      </c>
      <c r="J1333" s="252"/>
      <c r="K1333" s="79" t="str">
        <f>IFERROR(+VLOOKUP(J1333,'šifarnik Pg-Pa'!O$28:P$150,2,FALSE),"")</f>
        <v/>
      </c>
      <c r="L1333" s="256"/>
      <c r="M1333" s="257"/>
      <c r="N1333" s="284"/>
      <c r="O1333" s="297"/>
      <c r="P1333" s="255"/>
      <c r="Q1333" s="255"/>
    </row>
    <row r="1334" spans="1:17">
      <c r="A1334">
        <f t="shared" si="37"/>
        <v>0</v>
      </c>
      <c r="B1334" s="250"/>
      <c r="C1334" s="269"/>
      <c r="D1334" s="250"/>
      <c r="E1334" s="269"/>
      <c r="F1334" s="252"/>
      <c r="G1334" s="252"/>
      <c r="H1334" s="142" t="str">
        <f>IFERROR(+VLOOKUP(G1334,'šifarnik Pg-Pa'!O$6:Q$22,2,FALSE),"")</f>
        <v/>
      </c>
      <c r="I1334" s="137" t="str">
        <f>IFERROR(+VLOOKUP($G1334,'šifarnik Pg-Pa'!$O$6:$Q$22,3,FALSE),"")</f>
        <v/>
      </c>
      <c r="J1334" s="252"/>
      <c r="K1334" s="79" t="str">
        <f>IFERROR(+VLOOKUP(J1334,'šifarnik Pg-Pa'!O$28:P$150,2,FALSE),"")</f>
        <v/>
      </c>
      <c r="L1334" s="256"/>
      <c r="M1334" s="257"/>
      <c r="N1334" s="284"/>
      <c r="O1334" s="297"/>
      <c r="P1334" s="255"/>
      <c r="Q1334" s="255"/>
    </row>
    <row r="1335" spans="1:17">
      <c r="A1335">
        <f t="shared" si="37"/>
        <v>0</v>
      </c>
      <c r="B1335" s="250"/>
      <c r="C1335" s="269"/>
      <c r="D1335" s="250"/>
      <c r="E1335" s="269"/>
      <c r="F1335" s="252"/>
      <c r="G1335" s="252"/>
      <c r="H1335" s="142" t="str">
        <f>IFERROR(+VLOOKUP(G1335,'šifarnik Pg-Pa'!O$6:Q$22,2,FALSE),"")</f>
        <v/>
      </c>
      <c r="I1335" s="137" t="str">
        <f>IFERROR(+VLOOKUP($G1335,'šifarnik Pg-Pa'!$O$6:$Q$22,3,FALSE),"")</f>
        <v/>
      </c>
      <c r="J1335" s="252"/>
      <c r="K1335" s="79" t="str">
        <f>IFERROR(+VLOOKUP(J1335,'šifarnik Pg-Pa'!O$28:P$150,2,FALSE),"")</f>
        <v/>
      </c>
      <c r="L1335" s="256"/>
      <c r="M1335" s="257"/>
      <c r="N1335" s="284"/>
      <c r="O1335" s="297"/>
      <c r="P1335" s="255"/>
      <c r="Q1335" s="255"/>
    </row>
    <row r="1336" spans="1:17">
      <c r="A1336">
        <f t="shared" si="37"/>
        <v>0</v>
      </c>
      <c r="B1336" s="250"/>
      <c r="C1336" s="269"/>
      <c r="D1336" s="250"/>
      <c r="E1336" s="269"/>
      <c r="F1336" s="252"/>
      <c r="G1336" s="252"/>
      <c r="H1336" s="142" t="str">
        <f>IFERROR(+VLOOKUP(G1336,'šifarnik Pg-Pa'!O$6:Q$22,2,FALSE),"")</f>
        <v/>
      </c>
      <c r="I1336" s="137" t="str">
        <f>IFERROR(+VLOOKUP($G1336,'šifarnik Pg-Pa'!$O$6:$Q$22,3,FALSE),"")</f>
        <v/>
      </c>
      <c r="J1336" s="252"/>
      <c r="K1336" s="79" t="str">
        <f>IFERROR(+VLOOKUP(J1336,'šifarnik Pg-Pa'!O$28:P$150,2,FALSE),"")</f>
        <v/>
      </c>
      <c r="L1336" s="256"/>
      <c r="M1336" s="257"/>
      <c r="N1336" s="284"/>
      <c r="O1336" s="297"/>
      <c r="P1336" s="255"/>
      <c r="Q1336" s="255"/>
    </row>
    <row r="1337" spans="1:17">
      <c r="A1337">
        <f t="shared" si="37"/>
        <v>0</v>
      </c>
      <c r="B1337" s="250"/>
      <c r="C1337" s="269"/>
      <c r="D1337" s="250"/>
      <c r="E1337" s="269"/>
      <c r="F1337" s="252"/>
      <c r="G1337" s="252"/>
      <c r="H1337" s="142" t="str">
        <f>IFERROR(+VLOOKUP(G1337,'šifarnik Pg-Pa'!O$6:Q$22,2,FALSE),"")</f>
        <v/>
      </c>
      <c r="I1337" s="137" t="str">
        <f>IFERROR(+VLOOKUP($G1337,'šifarnik Pg-Pa'!$O$6:$Q$22,3,FALSE),"")</f>
        <v/>
      </c>
      <c r="J1337" s="252"/>
      <c r="K1337" s="79" t="str">
        <f>IFERROR(+VLOOKUP(J1337,'šifarnik Pg-Pa'!O$28:P$150,2,FALSE),"")</f>
        <v/>
      </c>
      <c r="L1337" s="256"/>
      <c r="M1337" s="257"/>
      <c r="N1337" s="284"/>
      <c r="O1337" s="297"/>
      <c r="P1337" s="255"/>
      <c r="Q1337" s="255"/>
    </row>
    <row r="1338" spans="1:17">
      <c r="A1338">
        <f t="shared" si="37"/>
        <v>0</v>
      </c>
      <c r="B1338" s="250"/>
      <c r="C1338" s="269"/>
      <c r="D1338" s="250"/>
      <c r="E1338" s="269"/>
      <c r="F1338" s="252"/>
      <c r="G1338" s="252"/>
      <c r="H1338" s="142" t="str">
        <f>IFERROR(+VLOOKUP(G1338,'šifarnik Pg-Pa'!O$6:Q$22,2,FALSE),"")</f>
        <v/>
      </c>
      <c r="I1338" s="137" t="str">
        <f>IFERROR(+VLOOKUP($G1338,'šifarnik Pg-Pa'!$O$6:$Q$22,3,FALSE),"")</f>
        <v/>
      </c>
      <c r="J1338" s="252"/>
      <c r="K1338" s="79" t="str">
        <f>IFERROR(+VLOOKUP(J1338,'šifarnik Pg-Pa'!O$28:P$150,2,FALSE),"")</f>
        <v/>
      </c>
      <c r="L1338" s="256"/>
      <c r="M1338" s="257"/>
      <c r="N1338" s="284"/>
      <c r="O1338" s="297"/>
      <c r="P1338" s="255"/>
      <c r="Q1338" s="255"/>
    </row>
    <row r="1339" spans="1:17">
      <c r="A1339">
        <f t="shared" si="37"/>
        <v>0</v>
      </c>
      <c r="B1339" s="250"/>
      <c r="C1339" s="269"/>
      <c r="D1339" s="250"/>
      <c r="E1339" s="269"/>
      <c r="F1339" s="252"/>
      <c r="G1339" s="252"/>
      <c r="H1339" s="142" t="str">
        <f>IFERROR(+VLOOKUP(G1339,'šifarnik Pg-Pa'!O$6:Q$22,2,FALSE),"")</f>
        <v/>
      </c>
      <c r="I1339" s="137" t="str">
        <f>IFERROR(+VLOOKUP($G1339,'šifarnik Pg-Pa'!$O$6:$Q$22,3,FALSE),"")</f>
        <v/>
      </c>
      <c r="J1339" s="252"/>
      <c r="K1339" s="79" t="str">
        <f>IFERROR(+VLOOKUP(J1339,'šifarnik Pg-Pa'!O$28:P$150,2,FALSE),"")</f>
        <v/>
      </c>
      <c r="L1339" s="256"/>
      <c r="M1339" s="257"/>
      <c r="N1339" s="284"/>
      <c r="O1339" s="297"/>
      <c r="P1339" s="255"/>
      <c r="Q1339" s="255"/>
    </row>
    <row r="1340" spans="1:17">
      <c r="A1340">
        <f t="shared" si="37"/>
        <v>0</v>
      </c>
      <c r="B1340" s="250"/>
      <c r="C1340" s="269"/>
      <c r="D1340" s="250"/>
      <c r="E1340" s="269"/>
      <c r="F1340" s="252"/>
      <c r="G1340" s="252"/>
      <c r="H1340" s="142" t="str">
        <f>IFERROR(+VLOOKUP(G1340,'šifarnik Pg-Pa'!O$6:Q$22,2,FALSE),"")</f>
        <v/>
      </c>
      <c r="I1340" s="137" t="str">
        <f>IFERROR(+VLOOKUP($G1340,'šifarnik Pg-Pa'!$O$6:$Q$22,3,FALSE),"")</f>
        <v/>
      </c>
      <c r="J1340" s="252"/>
      <c r="K1340" s="79" t="str">
        <f>IFERROR(+VLOOKUP(J1340,'šifarnik Pg-Pa'!O$28:P$150,2,FALSE),"")</f>
        <v/>
      </c>
      <c r="L1340" s="256"/>
      <c r="M1340" s="257"/>
      <c r="N1340" s="284"/>
      <c r="O1340" s="297"/>
      <c r="P1340" s="255"/>
      <c r="Q1340" s="255"/>
    </row>
    <row r="1341" spans="1:17">
      <c r="A1341">
        <f t="shared" si="37"/>
        <v>0</v>
      </c>
      <c r="B1341" s="250"/>
      <c r="C1341" s="269"/>
      <c r="D1341" s="250"/>
      <c r="E1341" s="269"/>
      <c r="F1341" s="252"/>
      <c r="G1341" s="252"/>
      <c r="H1341" s="142" t="str">
        <f>IFERROR(+VLOOKUP(G1341,'šifarnik Pg-Pa'!O$6:Q$22,2,FALSE),"")</f>
        <v/>
      </c>
      <c r="I1341" s="137" t="str">
        <f>IFERROR(+VLOOKUP($G1341,'šifarnik Pg-Pa'!$O$6:$Q$22,3,FALSE),"")</f>
        <v/>
      </c>
      <c r="J1341" s="252"/>
      <c r="K1341" s="79" t="str">
        <f>IFERROR(+VLOOKUP(J1341,'šifarnik Pg-Pa'!O$28:P$150,2,FALSE),"")</f>
        <v/>
      </c>
      <c r="L1341" s="256"/>
      <c r="M1341" s="257"/>
      <c r="N1341" s="284"/>
      <c r="O1341" s="297"/>
      <c r="P1341" s="255"/>
      <c r="Q1341" s="255"/>
    </row>
    <row r="1342" spans="1:17">
      <c r="A1342">
        <f t="shared" si="37"/>
        <v>0</v>
      </c>
      <c r="B1342" s="250"/>
      <c r="C1342" s="269"/>
      <c r="D1342" s="250"/>
      <c r="E1342" s="269"/>
      <c r="F1342" s="252"/>
      <c r="G1342" s="252"/>
      <c r="H1342" s="142" t="str">
        <f>IFERROR(+VLOOKUP(G1342,'šifarnik Pg-Pa'!O$6:Q$22,2,FALSE),"")</f>
        <v/>
      </c>
      <c r="I1342" s="137" t="str">
        <f>IFERROR(+VLOOKUP($G1342,'šifarnik Pg-Pa'!$O$6:$Q$22,3,FALSE),"")</f>
        <v/>
      </c>
      <c r="J1342" s="252"/>
      <c r="K1342" s="79" t="str">
        <f>IFERROR(+VLOOKUP(J1342,'šifarnik Pg-Pa'!O$28:P$150,2,FALSE),"")</f>
        <v/>
      </c>
      <c r="L1342" s="256"/>
      <c r="M1342" s="257"/>
      <c r="N1342" s="284"/>
      <c r="O1342" s="297"/>
      <c r="P1342" s="255"/>
      <c r="Q1342" s="255"/>
    </row>
    <row r="1343" spans="1:17">
      <c r="A1343">
        <f t="shared" si="37"/>
        <v>0</v>
      </c>
      <c r="B1343" s="250"/>
      <c r="C1343" s="269"/>
      <c r="D1343" s="250"/>
      <c r="E1343" s="269"/>
      <c r="F1343" s="252"/>
      <c r="G1343" s="252"/>
      <c r="H1343" s="142" t="str">
        <f>IFERROR(+VLOOKUP(G1343,'šifarnik Pg-Pa'!O$6:Q$22,2,FALSE),"")</f>
        <v/>
      </c>
      <c r="I1343" s="137" t="str">
        <f>IFERROR(+VLOOKUP($G1343,'šifarnik Pg-Pa'!$O$6:$Q$22,3,FALSE),"")</f>
        <v/>
      </c>
      <c r="J1343" s="252"/>
      <c r="K1343" s="79" t="str">
        <f>IFERROR(+VLOOKUP(J1343,'šifarnik Pg-Pa'!O$28:P$150,2,FALSE),"")</f>
        <v/>
      </c>
      <c r="L1343" s="256"/>
      <c r="M1343" s="257"/>
      <c r="N1343" s="284"/>
      <c r="O1343" s="297"/>
      <c r="P1343" s="255"/>
      <c r="Q1343" s="255"/>
    </row>
    <row r="1344" spans="1:17">
      <c r="A1344">
        <f t="shared" si="37"/>
        <v>0</v>
      </c>
      <c r="B1344" s="250"/>
      <c r="C1344" s="269"/>
      <c r="D1344" s="250"/>
      <c r="E1344" s="269"/>
      <c r="F1344" s="252"/>
      <c r="G1344" s="252"/>
      <c r="H1344" s="142" t="str">
        <f>IFERROR(+VLOOKUP(G1344,'šifarnik Pg-Pa'!O$6:Q$22,2,FALSE),"")</f>
        <v/>
      </c>
      <c r="I1344" s="137" t="str">
        <f>IFERROR(+VLOOKUP($G1344,'šifarnik Pg-Pa'!$O$6:$Q$22,3,FALSE),"")</f>
        <v/>
      </c>
      <c r="J1344" s="252"/>
      <c r="K1344" s="79" t="str">
        <f>IFERROR(+VLOOKUP(J1344,'šifarnik Pg-Pa'!O$28:P$150,2,FALSE),"")</f>
        <v/>
      </c>
      <c r="L1344" s="256"/>
      <c r="M1344" s="257"/>
      <c r="N1344" s="284"/>
      <c r="O1344" s="297"/>
      <c r="P1344" s="255"/>
      <c r="Q1344" s="255"/>
    </row>
    <row r="1345" spans="1:17">
      <c r="A1345">
        <f t="shared" si="37"/>
        <v>0</v>
      </c>
      <c r="B1345" s="250"/>
      <c r="C1345" s="269"/>
      <c r="D1345" s="250"/>
      <c r="E1345" s="269"/>
      <c r="F1345" s="252"/>
      <c r="G1345" s="252"/>
      <c r="H1345" s="142" t="str">
        <f>IFERROR(+VLOOKUP(G1345,'šifarnik Pg-Pa'!O$6:Q$22,2,FALSE),"")</f>
        <v/>
      </c>
      <c r="I1345" s="137" t="str">
        <f>IFERROR(+VLOOKUP($G1345,'šifarnik Pg-Pa'!$O$6:$Q$22,3,FALSE),"")</f>
        <v/>
      </c>
      <c r="J1345" s="252"/>
      <c r="K1345" s="79" t="str">
        <f>IFERROR(+VLOOKUP(J1345,'šifarnik Pg-Pa'!O$28:P$150,2,FALSE),"")</f>
        <v/>
      </c>
      <c r="L1345" s="256"/>
      <c r="M1345" s="257"/>
      <c r="N1345" s="284"/>
      <c r="O1345" s="297"/>
      <c r="P1345" s="255"/>
      <c r="Q1345" s="255"/>
    </row>
    <row r="1346" spans="1:17">
      <c r="A1346">
        <f t="shared" si="37"/>
        <v>0</v>
      </c>
      <c r="B1346" s="250"/>
      <c r="C1346" s="269"/>
      <c r="D1346" s="250"/>
      <c r="E1346" s="269"/>
      <c r="F1346" s="252"/>
      <c r="G1346" s="252"/>
      <c r="H1346" s="142" t="str">
        <f>IFERROR(+VLOOKUP(G1346,'šifarnik Pg-Pa'!O$6:Q$22,2,FALSE),"")</f>
        <v/>
      </c>
      <c r="I1346" s="137" t="str">
        <f>IFERROR(+VLOOKUP($G1346,'šifarnik Pg-Pa'!$O$6:$Q$22,3,FALSE),"")</f>
        <v/>
      </c>
      <c r="J1346" s="252"/>
      <c r="K1346" s="79" t="str">
        <f>IFERROR(+VLOOKUP(J1346,'šifarnik Pg-Pa'!O$28:P$150,2,FALSE),"")</f>
        <v/>
      </c>
      <c r="L1346" s="256"/>
      <c r="M1346" s="257"/>
      <c r="N1346" s="284"/>
      <c r="O1346" s="297"/>
      <c r="P1346" s="255"/>
      <c r="Q1346" s="255"/>
    </row>
    <row r="1347" spans="1:17">
      <c r="A1347">
        <f t="shared" si="37"/>
        <v>0</v>
      </c>
      <c r="B1347" s="250"/>
      <c r="C1347" s="269"/>
      <c r="D1347" s="250"/>
      <c r="E1347" s="269"/>
      <c r="F1347" s="252"/>
      <c r="G1347" s="252"/>
      <c r="H1347" s="142" t="str">
        <f>IFERROR(+VLOOKUP(G1347,'šifarnik Pg-Pa'!O$6:Q$22,2,FALSE),"")</f>
        <v/>
      </c>
      <c r="I1347" s="137" t="str">
        <f>IFERROR(+VLOOKUP($G1347,'šifarnik Pg-Pa'!$O$6:$Q$22,3,FALSE),"")</f>
        <v/>
      </c>
      <c r="J1347" s="252"/>
      <c r="K1347" s="79" t="str">
        <f>IFERROR(+VLOOKUP(J1347,'šifarnik Pg-Pa'!O$28:P$150,2,FALSE),"")</f>
        <v/>
      </c>
      <c r="L1347" s="256"/>
      <c r="M1347" s="257"/>
      <c r="N1347" s="284"/>
      <c r="O1347" s="297"/>
      <c r="P1347" s="255"/>
      <c r="Q1347" s="255"/>
    </row>
    <row r="1348" spans="1:17">
      <c r="A1348">
        <f t="shared" si="37"/>
        <v>0</v>
      </c>
      <c r="B1348" s="250"/>
      <c r="C1348" s="269"/>
      <c r="D1348" s="250"/>
      <c r="E1348" s="269"/>
      <c r="F1348" s="252"/>
      <c r="G1348" s="252"/>
      <c r="H1348" s="142" t="str">
        <f>IFERROR(+VLOOKUP(G1348,'šifarnik Pg-Pa'!O$6:Q$22,2,FALSE),"")</f>
        <v/>
      </c>
      <c r="I1348" s="137" t="str">
        <f>IFERROR(+VLOOKUP($G1348,'šifarnik Pg-Pa'!$O$6:$Q$22,3,FALSE),"")</f>
        <v/>
      </c>
      <c r="J1348" s="252"/>
      <c r="K1348" s="79" t="str">
        <f>IFERROR(+VLOOKUP(J1348,'šifarnik Pg-Pa'!O$28:P$150,2,FALSE),"")</f>
        <v/>
      </c>
      <c r="L1348" s="256"/>
      <c r="M1348" s="257"/>
      <c r="N1348" s="284"/>
      <c r="O1348" s="297"/>
      <c r="P1348" s="255"/>
      <c r="Q1348" s="255"/>
    </row>
    <row r="1349" spans="1:17">
      <c r="A1349">
        <f t="shared" si="37"/>
        <v>0</v>
      </c>
      <c r="B1349" s="250"/>
      <c r="C1349" s="269"/>
      <c r="D1349" s="250"/>
      <c r="E1349" s="269"/>
      <c r="F1349" s="252"/>
      <c r="G1349" s="252"/>
      <c r="H1349" s="142" t="str">
        <f>IFERROR(+VLOOKUP(G1349,'šifarnik Pg-Pa'!O$6:Q$22,2,FALSE),"")</f>
        <v/>
      </c>
      <c r="I1349" s="137" t="str">
        <f>IFERROR(+VLOOKUP($G1349,'šifarnik Pg-Pa'!$O$6:$Q$22,3,FALSE),"")</f>
        <v/>
      </c>
      <c r="J1349" s="252"/>
      <c r="K1349" s="79" t="str">
        <f>IFERROR(+VLOOKUP(J1349,'šifarnik Pg-Pa'!O$28:P$150,2,FALSE),"")</f>
        <v/>
      </c>
      <c r="L1349" s="256"/>
      <c r="M1349" s="257"/>
      <c r="N1349" s="284"/>
      <c r="O1349" s="297"/>
      <c r="P1349" s="255"/>
      <c r="Q1349" s="255"/>
    </row>
    <row r="1350" spans="1:17">
      <c r="A1350">
        <f t="shared" si="37"/>
        <v>0</v>
      </c>
      <c r="B1350" s="250"/>
      <c r="C1350" s="269"/>
      <c r="D1350" s="250"/>
      <c r="E1350" s="269"/>
      <c r="F1350" s="252"/>
      <c r="G1350" s="252"/>
      <c r="H1350" s="142" t="str">
        <f>IFERROR(+VLOOKUP(G1350,'šifarnik Pg-Pa'!O$6:Q$22,2,FALSE),"")</f>
        <v/>
      </c>
      <c r="I1350" s="137" t="str">
        <f>IFERROR(+VLOOKUP($G1350,'šifarnik Pg-Pa'!$O$6:$Q$22,3,FALSE),"")</f>
        <v/>
      </c>
      <c r="J1350" s="252"/>
      <c r="K1350" s="79" t="str">
        <f>IFERROR(+VLOOKUP(J1350,'šifarnik Pg-Pa'!O$28:P$150,2,FALSE),"")</f>
        <v/>
      </c>
      <c r="L1350" s="256"/>
      <c r="M1350" s="257"/>
      <c r="N1350" s="284"/>
      <c r="O1350" s="297"/>
      <c r="P1350" s="255"/>
      <c r="Q1350" s="255"/>
    </row>
    <row r="1351" spans="1:17">
      <c r="A1351">
        <f t="shared" si="37"/>
        <v>0</v>
      </c>
      <c r="B1351" s="250"/>
      <c r="C1351" s="269"/>
      <c r="D1351" s="250"/>
      <c r="E1351" s="269"/>
      <c r="F1351" s="252"/>
      <c r="G1351" s="252"/>
      <c r="H1351" s="142" t="str">
        <f>IFERROR(+VLOOKUP(G1351,'šifarnik Pg-Pa'!O$6:Q$22,2,FALSE),"")</f>
        <v/>
      </c>
      <c r="I1351" s="137" t="str">
        <f>IFERROR(+VLOOKUP($G1351,'šifarnik Pg-Pa'!$O$6:$Q$22,3,FALSE),"")</f>
        <v/>
      </c>
      <c r="J1351" s="252"/>
      <c r="K1351" s="79" t="str">
        <f>IFERROR(+VLOOKUP(J1351,'šifarnik Pg-Pa'!O$28:P$150,2,FALSE),"")</f>
        <v/>
      </c>
      <c r="L1351" s="256"/>
      <c r="M1351" s="257"/>
      <c r="N1351" s="284"/>
      <c r="O1351" s="297"/>
      <c r="P1351" s="255"/>
      <c r="Q1351" s="255"/>
    </row>
    <row r="1352" spans="1:17">
      <c r="A1352">
        <f t="shared" si="37"/>
        <v>0</v>
      </c>
      <c r="B1352" s="250"/>
      <c r="C1352" s="269"/>
      <c r="D1352" s="250"/>
      <c r="E1352" s="269"/>
      <c r="F1352" s="252"/>
      <c r="G1352" s="252"/>
      <c r="H1352" s="142" t="str">
        <f>IFERROR(+VLOOKUP(G1352,'šifarnik Pg-Pa'!O$6:Q$22,2,FALSE),"")</f>
        <v/>
      </c>
      <c r="I1352" s="137" t="str">
        <f>IFERROR(+VLOOKUP($G1352,'šifarnik Pg-Pa'!$O$6:$Q$22,3,FALSE),"")</f>
        <v/>
      </c>
      <c r="J1352" s="252"/>
      <c r="K1352" s="79" t="str">
        <f>IFERROR(+VLOOKUP(J1352,'šifarnik Pg-Pa'!O$28:P$150,2,FALSE),"")</f>
        <v/>
      </c>
      <c r="L1352" s="256"/>
      <c r="M1352" s="257"/>
      <c r="N1352" s="284"/>
      <c r="O1352" s="297"/>
      <c r="P1352" s="255"/>
      <c r="Q1352" s="255"/>
    </row>
    <row r="1353" spans="1:17">
      <c r="A1353">
        <f t="shared" si="37"/>
        <v>0</v>
      </c>
      <c r="B1353" s="250"/>
      <c r="C1353" s="269"/>
      <c r="D1353" s="250"/>
      <c r="E1353" s="269"/>
      <c r="F1353" s="252"/>
      <c r="G1353" s="252"/>
      <c r="H1353" s="142" t="str">
        <f>IFERROR(+VLOOKUP(G1353,'šifarnik Pg-Pa'!O$6:Q$22,2,FALSE),"")</f>
        <v/>
      </c>
      <c r="I1353" s="137" t="str">
        <f>IFERROR(+VLOOKUP($G1353,'šifarnik Pg-Pa'!$O$6:$Q$22,3,FALSE),"")</f>
        <v/>
      </c>
      <c r="J1353" s="252"/>
      <c r="K1353" s="79" t="str">
        <f>IFERROR(+VLOOKUP(J1353,'šifarnik Pg-Pa'!O$28:P$150,2,FALSE),"")</f>
        <v/>
      </c>
      <c r="L1353" s="256"/>
      <c r="M1353" s="257"/>
      <c r="N1353" s="284"/>
      <c r="O1353" s="297"/>
      <c r="P1353" s="255"/>
      <c r="Q1353" s="255"/>
    </row>
    <row r="1354" spans="1:17">
      <c r="A1354">
        <f t="shared" si="37"/>
        <v>0</v>
      </c>
      <c r="B1354" s="250"/>
      <c r="C1354" s="269"/>
      <c r="D1354" s="250"/>
      <c r="E1354" s="269"/>
      <c r="F1354" s="252"/>
      <c r="G1354" s="252"/>
      <c r="H1354" s="142" t="str">
        <f>IFERROR(+VLOOKUP(G1354,'šifarnik Pg-Pa'!O$6:Q$22,2,FALSE),"")</f>
        <v/>
      </c>
      <c r="I1354" s="137" t="str">
        <f>IFERROR(+VLOOKUP($G1354,'šifarnik Pg-Pa'!$O$6:$Q$22,3,FALSE),"")</f>
        <v/>
      </c>
      <c r="J1354" s="252"/>
      <c r="K1354" s="79" t="str">
        <f>IFERROR(+VLOOKUP(J1354,'šifarnik Pg-Pa'!O$28:P$150,2,FALSE),"")</f>
        <v/>
      </c>
      <c r="L1354" s="256"/>
      <c r="M1354" s="257"/>
      <c r="N1354" s="284"/>
      <c r="O1354" s="297"/>
      <c r="P1354" s="255"/>
      <c r="Q1354" s="255"/>
    </row>
    <row r="1355" spans="1:17">
      <c r="A1355">
        <f t="shared" si="37"/>
        <v>0</v>
      </c>
      <c r="B1355" s="250"/>
      <c r="C1355" s="269"/>
      <c r="D1355" s="250"/>
      <c r="E1355" s="269"/>
      <c r="F1355" s="252"/>
      <c r="G1355" s="252"/>
      <c r="H1355" s="142" t="str">
        <f>IFERROR(+VLOOKUP(G1355,'šifarnik Pg-Pa'!O$6:Q$22,2,FALSE),"")</f>
        <v/>
      </c>
      <c r="I1355" s="137" t="str">
        <f>IFERROR(+VLOOKUP($G1355,'šifarnik Pg-Pa'!$O$6:$Q$22,3,FALSE),"")</f>
        <v/>
      </c>
      <c r="J1355" s="252"/>
      <c r="K1355" s="79" t="str">
        <f>IFERROR(+VLOOKUP(J1355,'šifarnik Pg-Pa'!O$28:P$150,2,FALSE),"")</f>
        <v/>
      </c>
      <c r="L1355" s="256"/>
      <c r="M1355" s="257"/>
      <c r="N1355" s="284"/>
      <c r="O1355" s="297"/>
      <c r="P1355" s="255"/>
      <c r="Q1355" s="255"/>
    </row>
    <row r="1356" spans="1:17">
      <c r="A1356">
        <f t="shared" si="37"/>
        <v>0</v>
      </c>
      <c r="B1356" s="250"/>
      <c r="C1356" s="269"/>
      <c r="D1356" s="250"/>
      <c r="E1356" s="269"/>
      <c r="F1356" s="252"/>
      <c r="G1356" s="252"/>
      <c r="H1356" s="142" t="str">
        <f>IFERROR(+VLOOKUP(G1356,'šifarnik Pg-Pa'!O$6:Q$22,2,FALSE),"")</f>
        <v/>
      </c>
      <c r="I1356" s="137" t="str">
        <f>IFERROR(+VLOOKUP($G1356,'šifarnik Pg-Pa'!$O$6:$Q$22,3,FALSE),"")</f>
        <v/>
      </c>
      <c r="J1356" s="252"/>
      <c r="K1356" s="79" t="str">
        <f>IFERROR(+VLOOKUP(J1356,'šifarnik Pg-Pa'!O$28:P$150,2,FALSE),"")</f>
        <v/>
      </c>
      <c r="L1356" s="256"/>
      <c r="M1356" s="257"/>
      <c r="N1356" s="284"/>
      <c r="O1356" s="297"/>
      <c r="P1356" s="255"/>
      <c r="Q1356" s="255"/>
    </row>
    <row r="1357" spans="1:17">
      <c r="A1357">
        <f t="shared" si="37"/>
        <v>0</v>
      </c>
      <c r="B1357" s="250"/>
      <c r="C1357" s="269"/>
      <c r="D1357" s="250"/>
      <c r="E1357" s="269"/>
      <c r="F1357" s="252"/>
      <c r="G1357" s="252"/>
      <c r="H1357" s="142" t="str">
        <f>IFERROR(+VLOOKUP(G1357,'šifarnik Pg-Pa'!O$6:Q$22,2,FALSE),"")</f>
        <v/>
      </c>
      <c r="I1357" s="137" t="str">
        <f>IFERROR(+VLOOKUP($G1357,'šifarnik Pg-Pa'!$O$6:$Q$22,3,FALSE),"")</f>
        <v/>
      </c>
      <c r="J1357" s="252"/>
      <c r="K1357" s="79" t="str">
        <f>IFERROR(+VLOOKUP(J1357,'šifarnik Pg-Pa'!O$28:P$150,2,FALSE),"")</f>
        <v/>
      </c>
      <c r="L1357" s="256"/>
      <c r="M1357" s="257"/>
      <c r="N1357" s="284"/>
      <c r="O1357" s="297"/>
      <c r="P1357" s="255"/>
      <c r="Q1357" s="255"/>
    </row>
    <row r="1358" spans="1:17">
      <c r="A1358">
        <f t="shared" si="37"/>
        <v>0</v>
      </c>
      <c r="B1358" s="250"/>
      <c r="C1358" s="269"/>
      <c r="D1358" s="250"/>
      <c r="E1358" s="269"/>
      <c r="F1358" s="252"/>
      <c r="G1358" s="252"/>
      <c r="H1358" s="142" t="str">
        <f>IFERROR(+VLOOKUP(G1358,'šifarnik Pg-Pa'!O$6:Q$22,2,FALSE),"")</f>
        <v/>
      </c>
      <c r="I1358" s="137" t="str">
        <f>IFERROR(+VLOOKUP($G1358,'šifarnik Pg-Pa'!$O$6:$Q$22,3,FALSE),"")</f>
        <v/>
      </c>
      <c r="J1358" s="252"/>
      <c r="K1358" s="79" t="str">
        <f>IFERROR(+VLOOKUP(J1358,'šifarnik Pg-Pa'!O$28:P$150,2,FALSE),"")</f>
        <v/>
      </c>
      <c r="L1358" s="256"/>
      <c r="M1358" s="257"/>
      <c r="N1358" s="284"/>
      <c r="O1358" s="297"/>
      <c r="P1358" s="255"/>
      <c r="Q1358" s="255"/>
    </row>
    <row r="1359" spans="1:17">
      <c r="A1359">
        <f t="shared" si="37"/>
        <v>0</v>
      </c>
      <c r="B1359" s="250"/>
      <c r="C1359" s="269"/>
      <c r="D1359" s="250"/>
      <c r="E1359" s="269"/>
      <c r="F1359" s="252"/>
      <c r="G1359" s="252"/>
      <c r="H1359" s="142" t="str">
        <f>IFERROR(+VLOOKUP(G1359,'šifarnik Pg-Pa'!O$6:Q$22,2,FALSE),"")</f>
        <v/>
      </c>
      <c r="I1359" s="137" t="str">
        <f>IFERROR(+VLOOKUP($G1359,'šifarnik Pg-Pa'!$O$6:$Q$22,3,FALSE),"")</f>
        <v/>
      </c>
      <c r="J1359" s="252"/>
      <c r="K1359" s="79" t="str">
        <f>IFERROR(+VLOOKUP(J1359,'šifarnik Pg-Pa'!O$28:P$150,2,FALSE),"")</f>
        <v/>
      </c>
      <c r="L1359" s="256"/>
      <c r="M1359" s="257"/>
      <c r="N1359" s="284"/>
      <c r="O1359" s="297"/>
      <c r="P1359" s="255"/>
      <c r="Q1359" s="255"/>
    </row>
    <row r="1360" spans="1:17">
      <c r="A1360">
        <f t="shared" si="37"/>
        <v>0</v>
      </c>
      <c r="B1360" s="250"/>
      <c r="C1360" s="269"/>
      <c r="D1360" s="250"/>
      <c r="E1360" s="269"/>
      <c r="F1360" s="252"/>
      <c r="G1360" s="252"/>
      <c r="H1360" s="142" t="str">
        <f>IFERROR(+VLOOKUP(G1360,'šifarnik Pg-Pa'!O$6:Q$22,2,FALSE),"")</f>
        <v/>
      </c>
      <c r="I1360" s="137" t="str">
        <f>IFERROR(+VLOOKUP($G1360,'šifarnik Pg-Pa'!$O$6:$Q$22,3,FALSE),"")</f>
        <v/>
      </c>
      <c r="J1360" s="252"/>
      <c r="K1360" s="79" t="str">
        <f>IFERROR(+VLOOKUP(J1360,'šifarnik Pg-Pa'!O$28:P$150,2,FALSE),"")</f>
        <v/>
      </c>
      <c r="L1360" s="256"/>
      <c r="M1360" s="257"/>
      <c r="N1360" s="284"/>
      <c r="O1360" s="297"/>
      <c r="P1360" s="255"/>
      <c r="Q1360" s="255"/>
    </row>
    <row r="1361" spans="1:17">
      <c r="A1361">
        <f t="shared" si="37"/>
        <v>0</v>
      </c>
      <c r="B1361" s="250"/>
      <c r="C1361" s="269"/>
      <c r="D1361" s="250"/>
      <c r="E1361" s="269"/>
      <c r="F1361" s="252"/>
      <c r="G1361" s="252"/>
      <c r="H1361" s="142" t="str">
        <f>IFERROR(+VLOOKUP(G1361,'šifarnik Pg-Pa'!O$6:Q$22,2,FALSE),"")</f>
        <v/>
      </c>
      <c r="I1361" s="137" t="str">
        <f>IFERROR(+VLOOKUP($G1361,'šifarnik Pg-Pa'!$O$6:$Q$22,3,FALSE),"")</f>
        <v/>
      </c>
      <c r="J1361" s="252"/>
      <c r="K1361" s="79" t="str">
        <f>IFERROR(+VLOOKUP(J1361,'šifarnik Pg-Pa'!O$28:P$150,2,FALSE),"")</f>
        <v/>
      </c>
      <c r="L1361" s="256"/>
      <c r="M1361" s="257"/>
      <c r="N1361" s="284"/>
      <c r="O1361" s="297"/>
      <c r="P1361" s="255"/>
      <c r="Q1361" s="255"/>
    </row>
    <row r="1362" spans="1:17">
      <c r="A1362">
        <f t="shared" si="37"/>
        <v>0</v>
      </c>
      <c r="B1362" s="250"/>
      <c r="C1362" s="269"/>
      <c r="D1362" s="250"/>
      <c r="E1362" s="269"/>
      <c r="F1362" s="252"/>
      <c r="G1362" s="252"/>
      <c r="H1362" s="142" t="str">
        <f>IFERROR(+VLOOKUP(G1362,'šifarnik Pg-Pa'!O$6:Q$22,2,FALSE),"")</f>
        <v/>
      </c>
      <c r="I1362" s="137" t="str">
        <f>IFERROR(+VLOOKUP($G1362,'šifarnik Pg-Pa'!$O$6:$Q$22,3,FALSE),"")</f>
        <v/>
      </c>
      <c r="J1362" s="252"/>
      <c r="K1362" s="79" t="str">
        <f>IFERROR(+VLOOKUP(J1362,'šifarnik Pg-Pa'!O$28:P$150,2,FALSE),"")</f>
        <v/>
      </c>
      <c r="L1362" s="256"/>
      <c r="M1362" s="257"/>
      <c r="N1362" s="284"/>
      <c r="O1362" s="297"/>
      <c r="P1362" s="255"/>
      <c r="Q1362" s="255"/>
    </row>
    <row r="1363" spans="1:17">
      <c r="A1363">
        <f t="shared" si="37"/>
        <v>0</v>
      </c>
      <c r="B1363" s="250"/>
      <c r="C1363" s="269"/>
      <c r="D1363" s="250"/>
      <c r="E1363" s="269"/>
      <c r="F1363" s="252"/>
      <c r="G1363" s="252"/>
      <c r="H1363" s="142" t="str">
        <f>IFERROR(+VLOOKUP(G1363,'šifarnik Pg-Pa'!O$6:Q$22,2,FALSE),"")</f>
        <v/>
      </c>
      <c r="I1363" s="137" t="str">
        <f>IFERROR(+VLOOKUP($G1363,'šifarnik Pg-Pa'!$O$6:$Q$22,3,FALSE),"")</f>
        <v/>
      </c>
      <c r="J1363" s="252"/>
      <c r="K1363" s="79" t="str">
        <f>IFERROR(+VLOOKUP(J1363,'šifarnik Pg-Pa'!O$28:P$150,2,FALSE),"")</f>
        <v/>
      </c>
      <c r="L1363" s="256"/>
      <c r="M1363" s="257"/>
      <c r="N1363" s="284"/>
      <c r="O1363" s="297"/>
      <c r="P1363" s="255"/>
      <c r="Q1363" s="255"/>
    </row>
    <row r="1364" spans="1:17">
      <c r="A1364">
        <f t="shared" si="37"/>
        <v>0</v>
      </c>
      <c r="B1364" s="250"/>
      <c r="C1364" s="269"/>
      <c r="D1364" s="250"/>
      <c r="E1364" s="269"/>
      <c r="F1364" s="252"/>
      <c r="G1364" s="252"/>
      <c r="H1364" s="142" t="str">
        <f>IFERROR(+VLOOKUP(G1364,'šifarnik Pg-Pa'!O$6:Q$22,2,FALSE),"")</f>
        <v/>
      </c>
      <c r="I1364" s="137" t="str">
        <f>IFERROR(+VLOOKUP($G1364,'šifarnik Pg-Pa'!$O$6:$Q$22,3,FALSE),"")</f>
        <v/>
      </c>
      <c r="J1364" s="252"/>
      <c r="K1364" s="79" t="str">
        <f>IFERROR(+VLOOKUP(J1364,'šifarnik Pg-Pa'!O$28:P$150,2,FALSE),"")</f>
        <v/>
      </c>
      <c r="L1364" s="256"/>
      <c r="M1364" s="257"/>
      <c r="N1364" s="284"/>
      <c r="O1364" s="297"/>
      <c r="P1364" s="255"/>
      <c r="Q1364" s="255"/>
    </row>
    <row r="1365" spans="1:17">
      <c r="A1365">
        <f t="shared" si="37"/>
        <v>0</v>
      </c>
      <c r="B1365" s="250"/>
      <c r="C1365" s="269"/>
      <c r="D1365" s="250"/>
      <c r="E1365" s="269"/>
      <c r="F1365" s="252"/>
      <c r="G1365" s="252"/>
      <c r="H1365" s="142" t="str">
        <f>IFERROR(+VLOOKUP(G1365,'šifarnik Pg-Pa'!O$6:Q$22,2,FALSE),"")</f>
        <v/>
      </c>
      <c r="I1365" s="137" t="str">
        <f>IFERROR(+VLOOKUP($G1365,'šifarnik Pg-Pa'!$O$6:$Q$22,3,FALSE),"")</f>
        <v/>
      </c>
      <c r="J1365" s="252"/>
      <c r="K1365" s="79" t="str">
        <f>IFERROR(+VLOOKUP(J1365,'šifarnik Pg-Pa'!O$28:P$150,2,FALSE),"")</f>
        <v/>
      </c>
      <c r="L1365" s="256"/>
      <c r="M1365" s="257"/>
      <c r="N1365" s="284"/>
      <c r="O1365" s="297"/>
      <c r="P1365" s="255"/>
      <c r="Q1365" s="255"/>
    </row>
    <row r="1366" spans="1:17">
      <c r="A1366">
        <f t="shared" si="37"/>
        <v>0</v>
      </c>
      <c r="B1366" s="250"/>
      <c r="C1366" s="269"/>
      <c r="D1366" s="250"/>
      <c r="E1366" s="269"/>
      <c r="F1366" s="252"/>
      <c r="G1366" s="252"/>
      <c r="H1366" s="142" t="str">
        <f>IFERROR(+VLOOKUP(G1366,'šifarnik Pg-Pa'!O$6:Q$22,2,FALSE),"")</f>
        <v/>
      </c>
      <c r="I1366" s="137" t="str">
        <f>IFERROR(+VLOOKUP($G1366,'šifarnik Pg-Pa'!$O$6:$Q$22,3,FALSE),"")</f>
        <v/>
      </c>
      <c r="J1366" s="252"/>
      <c r="K1366" s="79" t="str">
        <f>IFERROR(+VLOOKUP(J1366,'šifarnik Pg-Pa'!O$28:P$150,2,FALSE),"")</f>
        <v/>
      </c>
      <c r="L1366" s="256"/>
      <c r="M1366" s="257"/>
      <c r="N1366" s="284"/>
      <c r="O1366" s="297"/>
      <c r="P1366" s="255"/>
      <c r="Q1366" s="255"/>
    </row>
    <row r="1367" spans="1:17">
      <c r="A1367">
        <f t="shared" si="37"/>
        <v>0</v>
      </c>
      <c r="B1367" s="250"/>
      <c r="C1367" s="269"/>
      <c r="D1367" s="250"/>
      <c r="E1367" s="269"/>
      <c r="F1367" s="252"/>
      <c r="G1367" s="252"/>
      <c r="H1367" s="142" t="str">
        <f>IFERROR(+VLOOKUP(G1367,'šifarnik Pg-Pa'!O$6:Q$22,2,FALSE),"")</f>
        <v/>
      </c>
      <c r="I1367" s="137" t="str">
        <f>IFERROR(+VLOOKUP($G1367,'šifarnik Pg-Pa'!$O$6:$Q$22,3,FALSE),"")</f>
        <v/>
      </c>
      <c r="J1367" s="252"/>
      <c r="K1367" s="79" t="str">
        <f>IFERROR(+VLOOKUP(J1367,'šifarnik Pg-Pa'!O$28:P$150,2,FALSE),"")</f>
        <v/>
      </c>
      <c r="L1367" s="256"/>
      <c r="M1367" s="257"/>
      <c r="N1367" s="284"/>
      <c r="O1367" s="297"/>
      <c r="P1367" s="255"/>
      <c r="Q1367" s="255"/>
    </row>
    <row r="1368" spans="1:17">
      <c r="A1368">
        <f t="shared" si="37"/>
        <v>0</v>
      </c>
      <c r="B1368" s="250"/>
      <c r="C1368" s="269"/>
      <c r="D1368" s="250"/>
      <c r="E1368" s="269"/>
      <c r="F1368" s="252"/>
      <c r="G1368" s="252"/>
      <c r="H1368" s="142" t="str">
        <f>IFERROR(+VLOOKUP(G1368,'šifarnik Pg-Pa'!O$6:Q$22,2,FALSE),"")</f>
        <v/>
      </c>
      <c r="I1368" s="137" t="str">
        <f>IFERROR(+VLOOKUP($G1368,'šifarnik Pg-Pa'!$O$6:$Q$22,3,FALSE),"")</f>
        <v/>
      </c>
      <c r="J1368" s="252"/>
      <c r="K1368" s="79" t="str">
        <f>IFERROR(+VLOOKUP(J1368,'šifarnik Pg-Pa'!O$28:P$150,2,FALSE),"")</f>
        <v/>
      </c>
      <c r="L1368" s="256"/>
      <c r="M1368" s="257"/>
      <c r="N1368" s="284"/>
      <c r="O1368" s="297"/>
      <c r="P1368" s="255"/>
      <c r="Q1368" s="255"/>
    </row>
    <row r="1369" spans="1:17">
      <c r="A1369">
        <f t="shared" si="37"/>
        <v>0</v>
      </c>
      <c r="B1369" s="250"/>
      <c r="C1369" s="269"/>
      <c r="D1369" s="250"/>
      <c r="E1369" s="269"/>
      <c r="F1369" s="252"/>
      <c r="G1369" s="252"/>
      <c r="H1369" s="142" t="str">
        <f>IFERROR(+VLOOKUP(G1369,'šifarnik Pg-Pa'!O$6:Q$22,2,FALSE),"")</f>
        <v/>
      </c>
      <c r="I1369" s="137" t="str">
        <f>IFERROR(+VLOOKUP($G1369,'šifarnik Pg-Pa'!$O$6:$Q$22,3,FALSE),"")</f>
        <v/>
      </c>
      <c r="J1369" s="252"/>
      <c r="K1369" s="79" t="str">
        <f>IFERROR(+VLOOKUP(J1369,'šifarnik Pg-Pa'!O$28:P$150,2,FALSE),"")</f>
        <v/>
      </c>
      <c r="L1369" s="256"/>
      <c r="M1369" s="257"/>
      <c r="N1369" s="284"/>
      <c r="O1369" s="297"/>
      <c r="P1369" s="255"/>
      <c r="Q1369" s="255"/>
    </row>
    <row r="1370" spans="1:17">
      <c r="A1370">
        <f t="shared" si="37"/>
        <v>0</v>
      </c>
      <c r="B1370" s="250"/>
      <c r="C1370" s="269"/>
      <c r="D1370" s="250"/>
      <c r="E1370" s="269"/>
      <c r="F1370" s="252"/>
      <c r="G1370" s="252"/>
      <c r="H1370" s="142" t="str">
        <f>IFERROR(+VLOOKUP(G1370,'šifarnik Pg-Pa'!O$6:Q$22,2,FALSE),"")</f>
        <v/>
      </c>
      <c r="I1370" s="137" t="str">
        <f>IFERROR(+VLOOKUP($G1370,'šifarnik Pg-Pa'!$O$6:$Q$22,3,FALSE),"")</f>
        <v/>
      </c>
      <c r="J1370" s="252"/>
      <c r="K1370" s="79" t="str">
        <f>IFERROR(+VLOOKUP(J1370,'šifarnik Pg-Pa'!O$28:P$150,2,FALSE),"")</f>
        <v/>
      </c>
      <c r="L1370" s="256"/>
      <c r="M1370" s="257"/>
      <c r="N1370" s="284"/>
      <c r="O1370" s="297"/>
      <c r="P1370" s="255"/>
      <c r="Q1370" s="255"/>
    </row>
    <row r="1371" spans="1:17">
      <c r="A1371">
        <f t="shared" si="37"/>
        <v>0</v>
      </c>
      <c r="B1371" s="250"/>
      <c r="C1371" s="269"/>
      <c r="D1371" s="250"/>
      <c r="E1371" s="269"/>
      <c r="F1371" s="252"/>
      <c r="G1371" s="252"/>
      <c r="H1371" s="142" t="str">
        <f>IFERROR(+VLOOKUP(G1371,'šifarnik Pg-Pa'!O$6:Q$22,2,FALSE),"")</f>
        <v/>
      </c>
      <c r="I1371" s="137" t="str">
        <f>IFERROR(+VLOOKUP($G1371,'šifarnik Pg-Pa'!$O$6:$Q$22,3,FALSE),"")</f>
        <v/>
      </c>
      <c r="J1371" s="252"/>
      <c r="K1371" s="79" t="str">
        <f>IFERROR(+VLOOKUP(J1371,'šifarnik Pg-Pa'!O$28:P$150,2,FALSE),"")</f>
        <v/>
      </c>
      <c r="L1371" s="256"/>
      <c r="M1371" s="257"/>
      <c r="N1371" s="284"/>
      <c r="O1371" s="297"/>
      <c r="P1371" s="255"/>
      <c r="Q1371" s="255"/>
    </row>
    <row r="1372" spans="1:17">
      <c r="A1372">
        <f t="shared" si="37"/>
        <v>0</v>
      </c>
      <c r="B1372" s="250"/>
      <c r="C1372" s="269"/>
      <c r="D1372" s="250"/>
      <c r="E1372" s="269"/>
      <c r="F1372" s="252"/>
      <c r="G1372" s="252"/>
      <c r="H1372" s="142" t="str">
        <f>IFERROR(+VLOOKUP(G1372,'šifarnik Pg-Pa'!O$6:Q$22,2,FALSE),"")</f>
        <v/>
      </c>
      <c r="I1372" s="137" t="str">
        <f>IFERROR(+VLOOKUP($G1372,'šifarnik Pg-Pa'!$O$6:$Q$22,3,FALSE),"")</f>
        <v/>
      </c>
      <c r="J1372" s="252"/>
      <c r="K1372" s="79" t="str">
        <f>IFERROR(+VLOOKUP(J1372,'šifarnik Pg-Pa'!O$28:P$150,2,FALSE),"")</f>
        <v/>
      </c>
      <c r="L1372" s="256"/>
      <c r="M1372" s="257"/>
      <c r="N1372" s="284"/>
      <c r="O1372" s="297"/>
      <c r="P1372" s="255"/>
      <c r="Q1372" s="255"/>
    </row>
    <row r="1373" spans="1:17">
      <c r="A1373">
        <f t="shared" si="37"/>
        <v>0</v>
      </c>
      <c r="B1373" s="250"/>
      <c r="C1373" s="269"/>
      <c r="D1373" s="250"/>
      <c r="E1373" s="269"/>
      <c r="F1373" s="252"/>
      <c r="G1373" s="252"/>
      <c r="H1373" s="142" t="str">
        <f>IFERROR(+VLOOKUP(G1373,'šifarnik Pg-Pa'!O$6:Q$22,2,FALSE),"")</f>
        <v/>
      </c>
      <c r="I1373" s="137" t="str">
        <f>IFERROR(+VLOOKUP($G1373,'šifarnik Pg-Pa'!$O$6:$Q$22,3,FALSE),"")</f>
        <v/>
      </c>
      <c r="J1373" s="252"/>
      <c r="K1373" s="79" t="str">
        <f>IFERROR(+VLOOKUP(J1373,'šifarnik Pg-Pa'!O$28:P$150,2,FALSE),"")</f>
        <v/>
      </c>
      <c r="L1373" s="256"/>
      <c r="M1373" s="257"/>
      <c r="N1373" s="284"/>
      <c r="O1373" s="297"/>
      <c r="P1373" s="255"/>
      <c r="Q1373" s="255"/>
    </row>
    <row r="1374" spans="1:17">
      <c r="A1374">
        <f t="shared" si="37"/>
        <v>0</v>
      </c>
      <c r="B1374" s="250"/>
      <c r="C1374" s="269"/>
      <c r="D1374" s="250"/>
      <c r="E1374" s="269"/>
      <c r="F1374" s="252"/>
      <c r="G1374" s="252"/>
      <c r="H1374" s="142" t="str">
        <f>IFERROR(+VLOOKUP(G1374,'šifarnik Pg-Pa'!O$6:Q$22,2,FALSE),"")</f>
        <v/>
      </c>
      <c r="I1374" s="137" t="str">
        <f>IFERROR(+VLOOKUP($G1374,'šifarnik Pg-Pa'!$O$6:$Q$22,3,FALSE),"")</f>
        <v/>
      </c>
      <c r="J1374" s="252"/>
      <c r="K1374" s="79" t="str">
        <f>IFERROR(+VLOOKUP(J1374,'šifarnik Pg-Pa'!O$28:P$150,2,FALSE),"")</f>
        <v/>
      </c>
      <c r="L1374" s="256"/>
      <c r="M1374" s="257"/>
      <c r="N1374" s="284"/>
      <c r="O1374" s="297"/>
      <c r="P1374" s="255"/>
      <c r="Q1374" s="255"/>
    </row>
    <row r="1375" spans="1:17">
      <c r="A1375">
        <f t="shared" si="37"/>
        <v>0</v>
      </c>
      <c r="B1375" s="250"/>
      <c r="C1375" s="269"/>
      <c r="D1375" s="250"/>
      <c r="E1375" s="269"/>
      <c r="F1375" s="252"/>
      <c r="G1375" s="252"/>
      <c r="H1375" s="142" t="str">
        <f>IFERROR(+VLOOKUP(G1375,'šifarnik Pg-Pa'!O$6:Q$22,2,FALSE),"")</f>
        <v/>
      </c>
      <c r="I1375" s="137" t="str">
        <f>IFERROR(+VLOOKUP($G1375,'šifarnik Pg-Pa'!$O$6:$Q$22,3,FALSE),"")</f>
        <v/>
      </c>
      <c r="J1375" s="252"/>
      <c r="K1375" s="79" t="str">
        <f>IFERROR(+VLOOKUP(J1375,'šifarnik Pg-Pa'!O$28:P$150,2,FALSE),"")</f>
        <v/>
      </c>
      <c r="L1375" s="256"/>
      <c r="M1375" s="257"/>
      <c r="N1375" s="284"/>
      <c r="O1375" s="297"/>
      <c r="P1375" s="255"/>
      <c r="Q1375" s="255"/>
    </row>
    <row r="1376" spans="1:17">
      <c r="A1376">
        <f t="shared" si="37"/>
        <v>0</v>
      </c>
      <c r="B1376" s="250"/>
      <c r="C1376" s="269"/>
      <c r="D1376" s="250"/>
      <c r="E1376" s="269"/>
      <c r="F1376" s="252"/>
      <c r="G1376" s="252"/>
      <c r="H1376" s="142" t="str">
        <f>IFERROR(+VLOOKUP(G1376,'šifarnik Pg-Pa'!O$6:Q$22,2,FALSE),"")</f>
        <v/>
      </c>
      <c r="I1376" s="137" t="str">
        <f>IFERROR(+VLOOKUP($G1376,'šifarnik Pg-Pa'!$O$6:$Q$22,3,FALSE),"")</f>
        <v/>
      </c>
      <c r="J1376" s="252"/>
      <c r="K1376" s="79" t="str">
        <f>IFERROR(+VLOOKUP(J1376,'šifarnik Pg-Pa'!O$28:P$150,2,FALSE),"")</f>
        <v/>
      </c>
      <c r="L1376" s="256"/>
      <c r="M1376" s="257"/>
      <c r="N1376" s="284"/>
      <c r="O1376" s="297"/>
      <c r="P1376" s="255"/>
      <c r="Q1376" s="255"/>
    </row>
    <row r="1377" spans="1:17">
      <c r="A1377">
        <f t="shared" si="37"/>
        <v>0</v>
      </c>
      <c r="B1377" s="250"/>
      <c r="C1377" s="269"/>
      <c r="D1377" s="250"/>
      <c r="E1377" s="269"/>
      <c r="F1377" s="252"/>
      <c r="G1377" s="252"/>
      <c r="H1377" s="142" t="str">
        <f>IFERROR(+VLOOKUP(G1377,'šifarnik Pg-Pa'!O$6:Q$22,2,FALSE),"")</f>
        <v/>
      </c>
      <c r="I1377" s="137" t="str">
        <f>IFERROR(+VLOOKUP($G1377,'šifarnik Pg-Pa'!$O$6:$Q$22,3,FALSE),"")</f>
        <v/>
      </c>
      <c r="J1377" s="252"/>
      <c r="K1377" s="79" t="str">
        <f>IFERROR(+VLOOKUP(J1377,'šifarnik Pg-Pa'!O$28:P$150,2,FALSE),"")</f>
        <v/>
      </c>
      <c r="L1377" s="256"/>
      <c r="M1377" s="257"/>
      <c r="N1377" s="284"/>
      <c r="O1377" s="297"/>
      <c r="P1377" s="255"/>
      <c r="Q1377" s="255"/>
    </row>
    <row r="1378" spans="1:17">
      <c r="A1378">
        <f t="shared" si="37"/>
        <v>0</v>
      </c>
      <c r="B1378" s="250"/>
      <c r="C1378" s="269"/>
      <c r="D1378" s="250"/>
      <c r="E1378" s="269"/>
      <c r="F1378" s="252"/>
      <c r="G1378" s="252"/>
      <c r="H1378" s="142" t="str">
        <f>IFERROR(+VLOOKUP(G1378,'šifarnik Pg-Pa'!O$6:Q$22,2,FALSE),"")</f>
        <v/>
      </c>
      <c r="I1378" s="137" t="str">
        <f>IFERROR(+VLOOKUP($G1378,'šifarnik Pg-Pa'!$O$6:$Q$22,3,FALSE),"")</f>
        <v/>
      </c>
      <c r="J1378" s="252"/>
      <c r="K1378" s="79" t="str">
        <f>IFERROR(+VLOOKUP(J1378,'šifarnik Pg-Pa'!O$28:P$150,2,FALSE),"")</f>
        <v/>
      </c>
      <c r="L1378" s="256"/>
      <c r="M1378" s="257"/>
      <c r="N1378" s="284"/>
      <c r="O1378" s="297"/>
      <c r="P1378" s="255"/>
      <c r="Q1378" s="255"/>
    </row>
    <row r="1379" spans="1:17">
      <c r="A1379">
        <f t="shared" si="37"/>
        <v>0</v>
      </c>
      <c r="B1379" s="250"/>
      <c r="C1379" s="269"/>
      <c r="D1379" s="250"/>
      <c r="E1379" s="269"/>
      <c r="F1379" s="252"/>
      <c r="G1379" s="252"/>
      <c r="H1379" s="142" t="str">
        <f>IFERROR(+VLOOKUP(G1379,'šifarnik Pg-Pa'!O$6:Q$22,2,FALSE),"")</f>
        <v/>
      </c>
      <c r="I1379" s="137" t="str">
        <f>IFERROR(+VLOOKUP($G1379,'šifarnik Pg-Pa'!$O$6:$Q$22,3,FALSE),"")</f>
        <v/>
      </c>
      <c r="J1379" s="252"/>
      <c r="K1379" s="79" t="str">
        <f>IFERROR(+VLOOKUP(J1379,'šifarnik Pg-Pa'!O$28:P$150,2,FALSE),"")</f>
        <v/>
      </c>
      <c r="L1379" s="256"/>
      <c r="M1379" s="257"/>
      <c r="N1379" s="284"/>
      <c r="O1379" s="297"/>
      <c r="P1379" s="255"/>
      <c r="Q1379" s="255"/>
    </row>
    <row r="1380" spans="1:17">
      <c r="A1380">
        <f t="shared" si="37"/>
        <v>0</v>
      </c>
      <c r="B1380" s="250"/>
      <c r="C1380" s="269"/>
      <c r="D1380" s="250"/>
      <c r="E1380" s="269"/>
      <c r="F1380" s="252"/>
      <c r="G1380" s="252"/>
      <c r="H1380" s="142" t="str">
        <f>IFERROR(+VLOOKUP(G1380,'šifarnik Pg-Pa'!O$6:Q$22,2,FALSE),"")</f>
        <v/>
      </c>
      <c r="I1380" s="137" t="str">
        <f>IFERROR(+VLOOKUP($G1380,'šifarnik Pg-Pa'!$O$6:$Q$22,3,FALSE),"")</f>
        <v/>
      </c>
      <c r="J1380" s="252"/>
      <c r="K1380" s="79" t="str">
        <f>IFERROR(+VLOOKUP(J1380,'šifarnik Pg-Pa'!O$28:P$150,2,FALSE),"")</f>
        <v/>
      </c>
      <c r="L1380" s="256"/>
      <c r="M1380" s="257"/>
      <c r="N1380" s="284"/>
      <c r="O1380" s="297"/>
      <c r="P1380" s="255"/>
      <c r="Q1380" s="255"/>
    </row>
    <row r="1381" spans="1:17">
      <c r="A1381">
        <f t="shared" si="37"/>
        <v>0</v>
      </c>
      <c r="B1381" s="250"/>
      <c r="C1381" s="269"/>
      <c r="D1381" s="250"/>
      <c r="E1381" s="269"/>
      <c r="F1381" s="252"/>
      <c r="G1381" s="252"/>
      <c r="H1381" s="142" t="str">
        <f>IFERROR(+VLOOKUP(G1381,'šifarnik Pg-Pa'!O$6:Q$22,2,FALSE),"")</f>
        <v/>
      </c>
      <c r="I1381" s="137" t="str">
        <f>IFERROR(+VLOOKUP($G1381,'šifarnik Pg-Pa'!$O$6:$Q$22,3,FALSE),"")</f>
        <v/>
      </c>
      <c r="J1381" s="252"/>
      <c r="K1381" s="79" t="str">
        <f>IFERROR(+VLOOKUP(J1381,'šifarnik Pg-Pa'!O$28:P$150,2,FALSE),"")</f>
        <v/>
      </c>
      <c r="L1381" s="256"/>
      <c r="M1381" s="257"/>
      <c r="N1381" s="284"/>
      <c r="O1381" s="297"/>
      <c r="P1381" s="255"/>
      <c r="Q1381" s="255"/>
    </row>
    <row r="1382" spans="1:17">
      <c r="A1382">
        <f t="shared" si="37"/>
        <v>0</v>
      </c>
      <c r="B1382" s="250"/>
      <c r="C1382" s="269"/>
      <c r="D1382" s="250"/>
      <c r="E1382" s="269"/>
      <c r="F1382" s="252"/>
      <c r="G1382" s="252"/>
      <c r="H1382" s="142" t="str">
        <f>IFERROR(+VLOOKUP(G1382,'šifarnik Pg-Pa'!O$6:Q$22,2,FALSE),"")</f>
        <v/>
      </c>
      <c r="I1382" s="137" t="str">
        <f>IFERROR(+VLOOKUP($G1382,'šifarnik Pg-Pa'!$O$6:$Q$22,3,FALSE),"")</f>
        <v/>
      </c>
      <c r="J1382" s="252"/>
      <c r="K1382" s="79" t="str">
        <f>IFERROR(+VLOOKUP(J1382,'šifarnik Pg-Pa'!O$28:P$150,2,FALSE),"")</f>
        <v/>
      </c>
      <c r="L1382" s="256"/>
      <c r="M1382" s="257"/>
      <c r="N1382" s="284"/>
      <c r="O1382" s="297"/>
      <c r="P1382" s="255"/>
      <c r="Q1382" s="255"/>
    </row>
    <row r="1383" spans="1:17">
      <c r="A1383">
        <f t="shared" si="37"/>
        <v>0</v>
      </c>
      <c r="B1383" s="250"/>
      <c r="C1383" s="269"/>
      <c r="D1383" s="250"/>
      <c r="E1383" s="269"/>
      <c r="F1383" s="252"/>
      <c r="G1383" s="252"/>
      <c r="H1383" s="142" t="str">
        <f>IFERROR(+VLOOKUP(G1383,'šifarnik Pg-Pa'!O$6:Q$22,2,FALSE),"")</f>
        <v/>
      </c>
      <c r="I1383" s="137" t="str">
        <f>IFERROR(+VLOOKUP($G1383,'šifarnik Pg-Pa'!$O$6:$Q$22,3,FALSE),"")</f>
        <v/>
      </c>
      <c r="J1383" s="252"/>
      <c r="K1383" s="79" t="str">
        <f>IFERROR(+VLOOKUP(J1383,'šifarnik Pg-Pa'!O$28:P$150,2,FALSE),"")</f>
        <v/>
      </c>
      <c r="L1383" s="256"/>
      <c r="M1383" s="257"/>
      <c r="N1383" s="284"/>
      <c r="O1383" s="297"/>
      <c r="P1383" s="255"/>
      <c r="Q1383" s="255"/>
    </row>
    <row r="1384" spans="1:17">
      <c r="A1384">
        <f t="shared" ref="A1384:A1447" si="38">+IF(O1384&gt;0,+A1383+1,0)</f>
        <v>0</v>
      </c>
      <c r="B1384" s="250"/>
      <c r="C1384" s="269"/>
      <c r="D1384" s="250"/>
      <c r="E1384" s="269"/>
      <c r="F1384" s="252"/>
      <c r="G1384" s="252"/>
      <c r="H1384" s="142" t="str">
        <f>IFERROR(+VLOOKUP(G1384,'šifarnik Pg-Pa'!O$6:Q$22,2,FALSE),"")</f>
        <v/>
      </c>
      <c r="I1384" s="137" t="str">
        <f>IFERROR(+VLOOKUP($G1384,'šifarnik Pg-Pa'!$O$6:$Q$22,3,FALSE),"")</f>
        <v/>
      </c>
      <c r="J1384" s="252"/>
      <c r="K1384" s="79" t="str">
        <f>IFERROR(+VLOOKUP(J1384,'šifarnik Pg-Pa'!O$28:P$150,2,FALSE),"")</f>
        <v/>
      </c>
      <c r="L1384" s="256"/>
      <c r="M1384" s="257"/>
      <c r="N1384" s="284"/>
      <c r="O1384" s="297"/>
      <c r="P1384" s="255"/>
      <c r="Q1384" s="255"/>
    </row>
    <row r="1385" spans="1:17">
      <c r="A1385">
        <f t="shared" si="38"/>
        <v>0</v>
      </c>
      <c r="B1385" s="250"/>
      <c r="C1385" s="269"/>
      <c r="D1385" s="250"/>
      <c r="E1385" s="269"/>
      <c r="F1385" s="252"/>
      <c r="G1385" s="252"/>
      <c r="H1385" s="142" t="str">
        <f>IFERROR(+VLOOKUP(G1385,'šifarnik Pg-Pa'!O$6:Q$22,2,FALSE),"")</f>
        <v/>
      </c>
      <c r="I1385" s="137" t="str">
        <f>IFERROR(+VLOOKUP($G1385,'šifarnik Pg-Pa'!$O$6:$Q$22,3,FALSE),"")</f>
        <v/>
      </c>
      <c r="J1385" s="252"/>
      <c r="K1385" s="79" t="str">
        <f>IFERROR(+VLOOKUP(J1385,'šifarnik Pg-Pa'!O$28:P$150,2,FALSE),"")</f>
        <v/>
      </c>
      <c r="L1385" s="256"/>
      <c r="M1385" s="257"/>
      <c r="N1385" s="284"/>
      <c r="O1385" s="297"/>
      <c r="P1385" s="255"/>
      <c r="Q1385" s="255"/>
    </row>
    <row r="1386" spans="1:17">
      <c r="A1386">
        <f t="shared" si="38"/>
        <v>0</v>
      </c>
      <c r="B1386" s="250"/>
      <c r="C1386" s="269"/>
      <c r="D1386" s="250"/>
      <c r="E1386" s="269"/>
      <c r="F1386" s="252"/>
      <c r="G1386" s="252"/>
      <c r="H1386" s="142" t="str">
        <f>IFERROR(+VLOOKUP(G1386,'šifarnik Pg-Pa'!O$6:Q$22,2,FALSE),"")</f>
        <v/>
      </c>
      <c r="I1386" s="137" t="str">
        <f>IFERROR(+VLOOKUP($G1386,'šifarnik Pg-Pa'!$O$6:$Q$22,3,FALSE),"")</f>
        <v/>
      </c>
      <c r="J1386" s="252"/>
      <c r="K1386" s="79" t="str">
        <f>IFERROR(+VLOOKUP(J1386,'šifarnik Pg-Pa'!O$28:P$150,2,FALSE),"")</f>
        <v/>
      </c>
      <c r="L1386" s="256"/>
      <c r="M1386" s="257"/>
      <c r="N1386" s="284"/>
      <c r="O1386" s="297"/>
      <c r="P1386" s="255"/>
      <c r="Q1386" s="255"/>
    </row>
    <row r="1387" spans="1:17">
      <c r="A1387">
        <f t="shared" si="38"/>
        <v>0</v>
      </c>
      <c r="B1387" s="250"/>
      <c r="C1387" s="269"/>
      <c r="D1387" s="250"/>
      <c r="E1387" s="269"/>
      <c r="F1387" s="252"/>
      <c r="G1387" s="252"/>
      <c r="H1387" s="142" t="str">
        <f>IFERROR(+VLOOKUP(G1387,'šifarnik Pg-Pa'!O$6:Q$22,2,FALSE),"")</f>
        <v/>
      </c>
      <c r="I1387" s="137" t="str">
        <f>IFERROR(+VLOOKUP($G1387,'šifarnik Pg-Pa'!$O$6:$Q$22,3,FALSE),"")</f>
        <v/>
      </c>
      <c r="J1387" s="252"/>
      <c r="K1387" s="79" t="str">
        <f>IFERROR(+VLOOKUP(J1387,'šifarnik Pg-Pa'!O$28:P$150,2,FALSE),"")</f>
        <v/>
      </c>
      <c r="L1387" s="256"/>
      <c r="M1387" s="257"/>
      <c r="N1387" s="284"/>
      <c r="O1387" s="297"/>
      <c r="P1387" s="255"/>
      <c r="Q1387" s="255"/>
    </row>
    <row r="1388" spans="1:17">
      <c r="A1388">
        <f t="shared" si="38"/>
        <v>0</v>
      </c>
      <c r="B1388" s="250"/>
      <c r="C1388" s="269"/>
      <c r="D1388" s="250"/>
      <c r="E1388" s="269"/>
      <c r="F1388" s="252"/>
      <c r="G1388" s="252"/>
      <c r="H1388" s="142" t="str">
        <f>IFERROR(+VLOOKUP(G1388,'šifarnik Pg-Pa'!O$6:Q$22,2,FALSE),"")</f>
        <v/>
      </c>
      <c r="I1388" s="137" t="str">
        <f>IFERROR(+VLOOKUP($G1388,'šifarnik Pg-Pa'!$O$6:$Q$22,3,FALSE),"")</f>
        <v/>
      </c>
      <c r="J1388" s="252"/>
      <c r="K1388" s="79" t="str">
        <f>IFERROR(+VLOOKUP(J1388,'šifarnik Pg-Pa'!O$28:P$150,2,FALSE),"")</f>
        <v/>
      </c>
      <c r="L1388" s="256"/>
      <c r="M1388" s="257"/>
      <c r="N1388" s="284"/>
      <c r="O1388" s="297"/>
      <c r="P1388" s="255"/>
      <c r="Q1388" s="255"/>
    </row>
    <row r="1389" spans="1:17">
      <c r="A1389">
        <f t="shared" si="38"/>
        <v>0</v>
      </c>
      <c r="B1389" s="250"/>
      <c r="C1389" s="269"/>
      <c r="D1389" s="250"/>
      <c r="E1389" s="269"/>
      <c r="F1389" s="252"/>
      <c r="G1389" s="252"/>
      <c r="H1389" s="142" t="str">
        <f>IFERROR(+VLOOKUP(G1389,'šifarnik Pg-Pa'!O$6:Q$22,2,FALSE),"")</f>
        <v/>
      </c>
      <c r="I1389" s="137" t="str">
        <f>IFERROR(+VLOOKUP($G1389,'šifarnik Pg-Pa'!$O$6:$Q$22,3,FALSE),"")</f>
        <v/>
      </c>
      <c r="J1389" s="252"/>
      <c r="K1389" s="79" t="str">
        <f>IFERROR(+VLOOKUP(J1389,'šifarnik Pg-Pa'!O$28:P$150,2,FALSE),"")</f>
        <v/>
      </c>
      <c r="L1389" s="256"/>
      <c r="M1389" s="257"/>
      <c r="N1389" s="284"/>
      <c r="O1389" s="297"/>
      <c r="P1389" s="255"/>
      <c r="Q1389" s="255"/>
    </row>
    <row r="1390" spans="1:17">
      <c r="A1390">
        <f t="shared" si="38"/>
        <v>0</v>
      </c>
      <c r="B1390" s="250"/>
      <c r="C1390" s="269"/>
      <c r="D1390" s="250"/>
      <c r="E1390" s="269"/>
      <c r="F1390" s="252"/>
      <c r="G1390" s="252"/>
      <c r="H1390" s="142" t="str">
        <f>IFERROR(+VLOOKUP(G1390,'šifarnik Pg-Pa'!O$6:Q$22,2,FALSE),"")</f>
        <v/>
      </c>
      <c r="I1390" s="137" t="str">
        <f>IFERROR(+VLOOKUP($G1390,'šifarnik Pg-Pa'!$O$6:$Q$22,3,FALSE),"")</f>
        <v/>
      </c>
      <c r="J1390" s="252"/>
      <c r="K1390" s="79" t="str">
        <f>IFERROR(+VLOOKUP(J1390,'šifarnik Pg-Pa'!O$28:P$150,2,FALSE),"")</f>
        <v/>
      </c>
      <c r="L1390" s="256"/>
      <c r="M1390" s="257"/>
      <c r="N1390" s="284"/>
      <c r="O1390" s="297"/>
      <c r="P1390" s="255"/>
      <c r="Q1390" s="255"/>
    </row>
    <row r="1391" spans="1:17">
      <c r="A1391">
        <f t="shared" si="38"/>
        <v>0</v>
      </c>
      <c r="B1391" s="250"/>
      <c r="C1391" s="269"/>
      <c r="D1391" s="250"/>
      <c r="E1391" s="269"/>
      <c r="F1391" s="252"/>
      <c r="G1391" s="252"/>
      <c r="H1391" s="142" t="str">
        <f>IFERROR(+VLOOKUP(G1391,'šifarnik Pg-Pa'!O$6:Q$22,2,FALSE),"")</f>
        <v/>
      </c>
      <c r="I1391" s="137" t="str">
        <f>IFERROR(+VLOOKUP($G1391,'šifarnik Pg-Pa'!$O$6:$Q$22,3,FALSE),"")</f>
        <v/>
      </c>
      <c r="J1391" s="252"/>
      <c r="K1391" s="79" t="str">
        <f>IFERROR(+VLOOKUP(J1391,'šifarnik Pg-Pa'!O$28:P$150,2,FALSE),"")</f>
        <v/>
      </c>
      <c r="L1391" s="256"/>
      <c r="M1391" s="257"/>
      <c r="N1391" s="284"/>
      <c r="O1391" s="297"/>
      <c r="P1391" s="255"/>
      <c r="Q1391" s="255"/>
    </row>
    <row r="1392" spans="1:17">
      <c r="A1392">
        <f t="shared" si="38"/>
        <v>0</v>
      </c>
      <c r="B1392" s="250"/>
      <c r="C1392" s="269"/>
      <c r="D1392" s="250"/>
      <c r="E1392" s="269"/>
      <c r="F1392" s="252"/>
      <c r="G1392" s="252"/>
      <c r="H1392" s="142" t="str">
        <f>IFERROR(+VLOOKUP(G1392,'šifarnik Pg-Pa'!O$6:Q$22,2,FALSE),"")</f>
        <v/>
      </c>
      <c r="I1392" s="137" t="str">
        <f>IFERROR(+VLOOKUP($G1392,'šifarnik Pg-Pa'!$O$6:$Q$22,3,FALSE),"")</f>
        <v/>
      </c>
      <c r="J1392" s="252"/>
      <c r="K1392" s="79" t="str">
        <f>IFERROR(+VLOOKUP(J1392,'šifarnik Pg-Pa'!O$28:P$150,2,FALSE),"")</f>
        <v/>
      </c>
      <c r="L1392" s="256"/>
      <c r="M1392" s="257"/>
      <c r="N1392" s="284"/>
      <c r="O1392" s="297"/>
      <c r="P1392" s="255"/>
      <c r="Q1392" s="255"/>
    </row>
    <row r="1393" spans="1:17">
      <c r="A1393">
        <f t="shared" si="38"/>
        <v>0</v>
      </c>
      <c r="B1393" s="250"/>
      <c r="C1393" s="269"/>
      <c r="D1393" s="250"/>
      <c r="E1393" s="269"/>
      <c r="F1393" s="252"/>
      <c r="G1393" s="252"/>
      <c r="H1393" s="142" t="str">
        <f>IFERROR(+VLOOKUP(G1393,'šifarnik Pg-Pa'!O$6:Q$22,2,FALSE),"")</f>
        <v/>
      </c>
      <c r="I1393" s="137" t="str">
        <f>IFERROR(+VLOOKUP($G1393,'šifarnik Pg-Pa'!$O$6:$Q$22,3,FALSE),"")</f>
        <v/>
      </c>
      <c r="J1393" s="252"/>
      <c r="K1393" s="79" t="str">
        <f>IFERROR(+VLOOKUP(J1393,'šifarnik Pg-Pa'!O$28:P$150,2,FALSE),"")</f>
        <v/>
      </c>
      <c r="L1393" s="256"/>
      <c r="M1393" s="257"/>
      <c r="N1393" s="284"/>
      <c r="O1393" s="297"/>
      <c r="P1393" s="255"/>
      <c r="Q1393" s="255"/>
    </row>
    <row r="1394" spans="1:17">
      <c r="A1394">
        <f t="shared" si="38"/>
        <v>0</v>
      </c>
      <c r="B1394" s="250"/>
      <c r="C1394" s="269"/>
      <c r="D1394" s="250"/>
      <c r="E1394" s="269"/>
      <c r="F1394" s="252"/>
      <c r="G1394" s="252"/>
      <c r="H1394" s="142" t="str">
        <f>IFERROR(+VLOOKUP(G1394,'šifarnik Pg-Pa'!O$6:Q$22,2,FALSE),"")</f>
        <v/>
      </c>
      <c r="I1394" s="137" t="str">
        <f>IFERROR(+VLOOKUP($G1394,'šifarnik Pg-Pa'!$O$6:$Q$22,3,FALSE),"")</f>
        <v/>
      </c>
      <c r="J1394" s="252"/>
      <c r="K1394" s="79" t="str">
        <f>IFERROR(+VLOOKUP(J1394,'šifarnik Pg-Pa'!O$28:P$150,2,FALSE),"")</f>
        <v/>
      </c>
      <c r="L1394" s="256"/>
      <c r="M1394" s="257"/>
      <c r="N1394" s="284"/>
      <c r="O1394" s="297"/>
      <c r="P1394" s="255"/>
      <c r="Q1394" s="255"/>
    </row>
    <row r="1395" spans="1:17">
      <c r="A1395">
        <f t="shared" si="38"/>
        <v>0</v>
      </c>
      <c r="B1395" s="250"/>
      <c r="C1395" s="269"/>
      <c r="D1395" s="250"/>
      <c r="E1395" s="269"/>
      <c r="F1395" s="252"/>
      <c r="G1395" s="252"/>
      <c r="H1395" s="142" t="str">
        <f>IFERROR(+VLOOKUP(G1395,'šifarnik Pg-Pa'!O$6:Q$22,2,FALSE),"")</f>
        <v/>
      </c>
      <c r="I1395" s="137" t="str">
        <f>IFERROR(+VLOOKUP($G1395,'šifarnik Pg-Pa'!$O$6:$Q$22,3,FALSE),"")</f>
        <v/>
      </c>
      <c r="J1395" s="252"/>
      <c r="K1395" s="79" t="str">
        <f>IFERROR(+VLOOKUP(J1395,'šifarnik Pg-Pa'!O$28:P$150,2,FALSE),"")</f>
        <v/>
      </c>
      <c r="L1395" s="256"/>
      <c r="M1395" s="257"/>
      <c r="N1395" s="284"/>
      <c r="O1395" s="297"/>
      <c r="P1395" s="255"/>
      <c r="Q1395" s="255"/>
    </row>
    <row r="1396" spans="1:17">
      <c r="A1396">
        <f t="shared" si="38"/>
        <v>0</v>
      </c>
      <c r="B1396" s="250"/>
      <c r="C1396" s="269"/>
      <c r="D1396" s="250"/>
      <c r="E1396" s="269"/>
      <c r="F1396" s="252"/>
      <c r="G1396" s="252"/>
      <c r="H1396" s="142" t="str">
        <f>IFERROR(+VLOOKUP(G1396,'šifarnik Pg-Pa'!O$6:Q$22,2,FALSE),"")</f>
        <v/>
      </c>
      <c r="I1396" s="137" t="str">
        <f>IFERROR(+VLOOKUP($G1396,'šifarnik Pg-Pa'!$O$6:$Q$22,3,FALSE),"")</f>
        <v/>
      </c>
      <c r="J1396" s="252"/>
      <c r="K1396" s="79" t="str">
        <f>IFERROR(+VLOOKUP(J1396,'šifarnik Pg-Pa'!O$28:P$150,2,FALSE),"")</f>
        <v/>
      </c>
      <c r="L1396" s="256"/>
      <c r="M1396" s="257"/>
      <c r="N1396" s="284"/>
      <c r="O1396" s="297"/>
      <c r="P1396" s="255"/>
      <c r="Q1396" s="255"/>
    </row>
    <row r="1397" spans="1:17">
      <c r="A1397">
        <f t="shared" si="38"/>
        <v>0</v>
      </c>
      <c r="B1397" s="250"/>
      <c r="C1397" s="269"/>
      <c r="D1397" s="250"/>
      <c r="E1397" s="269"/>
      <c r="F1397" s="252"/>
      <c r="G1397" s="252"/>
      <c r="H1397" s="142" t="str">
        <f>IFERROR(+VLOOKUP(G1397,'šifarnik Pg-Pa'!O$6:Q$22,2,FALSE),"")</f>
        <v/>
      </c>
      <c r="I1397" s="137" t="str">
        <f>IFERROR(+VLOOKUP($G1397,'šifarnik Pg-Pa'!$O$6:$Q$22,3,FALSE),"")</f>
        <v/>
      </c>
      <c r="J1397" s="252"/>
      <c r="K1397" s="79" t="str">
        <f>IFERROR(+VLOOKUP(J1397,'šifarnik Pg-Pa'!O$28:P$150,2,FALSE),"")</f>
        <v/>
      </c>
      <c r="L1397" s="256"/>
      <c r="M1397" s="257"/>
      <c r="N1397" s="284"/>
      <c r="O1397" s="297"/>
      <c r="P1397" s="255"/>
      <c r="Q1397" s="255"/>
    </row>
    <row r="1398" spans="1:17">
      <c r="A1398">
        <f t="shared" si="38"/>
        <v>0</v>
      </c>
      <c r="B1398" s="250"/>
      <c r="C1398" s="269"/>
      <c r="D1398" s="250"/>
      <c r="E1398" s="269"/>
      <c r="F1398" s="252"/>
      <c r="G1398" s="252"/>
      <c r="H1398" s="142" t="str">
        <f>IFERROR(+VLOOKUP(G1398,'šifarnik Pg-Pa'!O$6:Q$22,2,FALSE),"")</f>
        <v/>
      </c>
      <c r="I1398" s="137" t="str">
        <f>IFERROR(+VLOOKUP($G1398,'šifarnik Pg-Pa'!$O$6:$Q$22,3,FALSE),"")</f>
        <v/>
      </c>
      <c r="J1398" s="252"/>
      <c r="K1398" s="79" t="str">
        <f>IFERROR(+VLOOKUP(J1398,'šifarnik Pg-Pa'!O$28:P$150,2,FALSE),"")</f>
        <v/>
      </c>
      <c r="L1398" s="256"/>
      <c r="M1398" s="257"/>
      <c r="N1398" s="284"/>
      <c r="O1398" s="297"/>
      <c r="P1398" s="255"/>
      <c r="Q1398" s="255"/>
    </row>
    <row r="1399" spans="1:17">
      <c r="A1399">
        <f t="shared" si="38"/>
        <v>0</v>
      </c>
      <c r="B1399" s="250"/>
      <c r="C1399" s="269"/>
      <c r="D1399" s="250"/>
      <c r="E1399" s="269"/>
      <c r="F1399" s="252"/>
      <c r="G1399" s="252"/>
      <c r="H1399" s="142" t="str">
        <f>IFERROR(+VLOOKUP(G1399,'šifarnik Pg-Pa'!O$6:Q$22,2,FALSE),"")</f>
        <v/>
      </c>
      <c r="I1399" s="137" t="str">
        <f>IFERROR(+VLOOKUP($G1399,'šifarnik Pg-Pa'!$O$6:$Q$22,3,FALSE),"")</f>
        <v/>
      </c>
      <c r="J1399" s="252"/>
      <c r="K1399" s="79" t="str">
        <f>IFERROR(+VLOOKUP(J1399,'šifarnik Pg-Pa'!O$28:P$150,2,FALSE),"")</f>
        <v/>
      </c>
      <c r="L1399" s="256"/>
      <c r="M1399" s="257"/>
      <c r="N1399" s="284"/>
      <c r="O1399" s="297"/>
      <c r="P1399" s="255"/>
      <c r="Q1399" s="255"/>
    </row>
    <row r="1400" spans="1:17">
      <c r="A1400">
        <f t="shared" si="38"/>
        <v>0</v>
      </c>
      <c r="B1400" s="250"/>
      <c r="C1400" s="269"/>
      <c r="D1400" s="250"/>
      <c r="E1400" s="269"/>
      <c r="F1400" s="252"/>
      <c r="G1400" s="252"/>
      <c r="H1400" s="142" t="str">
        <f>IFERROR(+VLOOKUP(G1400,'šifarnik Pg-Pa'!O$6:Q$22,2,FALSE),"")</f>
        <v/>
      </c>
      <c r="I1400" s="137" t="str">
        <f>IFERROR(+VLOOKUP($G1400,'šifarnik Pg-Pa'!$O$6:$Q$22,3,FALSE),"")</f>
        <v/>
      </c>
      <c r="J1400" s="252"/>
      <c r="K1400" s="79" t="str">
        <f>IFERROR(+VLOOKUP(J1400,'šifarnik Pg-Pa'!O$28:P$150,2,FALSE),"")</f>
        <v/>
      </c>
      <c r="L1400" s="256"/>
      <c r="M1400" s="257"/>
      <c r="N1400" s="284"/>
      <c r="O1400" s="297"/>
      <c r="P1400" s="255"/>
      <c r="Q1400" s="255"/>
    </row>
    <row r="1401" spans="1:17">
      <c r="A1401">
        <f t="shared" si="38"/>
        <v>0</v>
      </c>
      <c r="B1401" s="250"/>
      <c r="C1401" s="269"/>
      <c r="D1401" s="250"/>
      <c r="E1401" s="269"/>
      <c r="F1401" s="252"/>
      <c r="G1401" s="252"/>
      <c r="H1401" s="142" t="str">
        <f>IFERROR(+VLOOKUP(G1401,'šifarnik Pg-Pa'!O$6:Q$22,2,FALSE),"")</f>
        <v/>
      </c>
      <c r="I1401" s="137" t="str">
        <f>IFERROR(+VLOOKUP($G1401,'šifarnik Pg-Pa'!$O$6:$Q$22,3,FALSE),"")</f>
        <v/>
      </c>
      <c r="J1401" s="252"/>
      <c r="K1401" s="79" t="str">
        <f>IFERROR(+VLOOKUP(J1401,'šifarnik Pg-Pa'!O$28:P$150,2,FALSE),"")</f>
        <v/>
      </c>
      <c r="L1401" s="256"/>
      <c r="M1401" s="257"/>
      <c r="N1401" s="284"/>
      <c r="O1401" s="297"/>
      <c r="P1401" s="255"/>
      <c r="Q1401" s="255"/>
    </row>
    <row r="1402" spans="1:17">
      <c r="A1402">
        <f t="shared" si="38"/>
        <v>0</v>
      </c>
      <c r="B1402" s="250"/>
      <c r="C1402" s="269"/>
      <c r="D1402" s="250"/>
      <c r="E1402" s="269"/>
      <c r="F1402" s="252"/>
      <c r="G1402" s="252"/>
      <c r="H1402" s="142" t="str">
        <f>IFERROR(+VLOOKUP(G1402,'šifarnik Pg-Pa'!O$6:Q$22,2,FALSE),"")</f>
        <v/>
      </c>
      <c r="I1402" s="137" t="str">
        <f>IFERROR(+VLOOKUP($G1402,'šifarnik Pg-Pa'!$O$6:$Q$22,3,FALSE),"")</f>
        <v/>
      </c>
      <c r="J1402" s="252"/>
      <c r="K1402" s="79" t="str">
        <f>IFERROR(+VLOOKUP(J1402,'šifarnik Pg-Pa'!O$28:P$150,2,FALSE),"")</f>
        <v/>
      </c>
      <c r="L1402" s="256"/>
      <c r="M1402" s="257"/>
      <c r="N1402" s="284"/>
      <c r="O1402" s="297"/>
      <c r="P1402" s="255"/>
      <c r="Q1402" s="255"/>
    </row>
    <row r="1403" spans="1:17">
      <c r="A1403">
        <f t="shared" si="38"/>
        <v>0</v>
      </c>
      <c r="B1403" s="250"/>
      <c r="C1403" s="269"/>
      <c r="D1403" s="250"/>
      <c r="E1403" s="269"/>
      <c r="F1403" s="252"/>
      <c r="G1403" s="252"/>
      <c r="H1403" s="142" t="str">
        <f>IFERROR(+VLOOKUP(G1403,'šifarnik Pg-Pa'!O$6:Q$22,2,FALSE),"")</f>
        <v/>
      </c>
      <c r="I1403" s="137" t="str">
        <f>IFERROR(+VLOOKUP($G1403,'šifarnik Pg-Pa'!$O$6:$Q$22,3,FALSE),"")</f>
        <v/>
      </c>
      <c r="J1403" s="252"/>
      <c r="K1403" s="79" t="str">
        <f>IFERROR(+VLOOKUP(J1403,'šifarnik Pg-Pa'!O$28:P$150,2,FALSE),"")</f>
        <v/>
      </c>
      <c r="L1403" s="256"/>
      <c r="M1403" s="257"/>
      <c r="N1403" s="284"/>
      <c r="O1403" s="297"/>
      <c r="P1403" s="255"/>
      <c r="Q1403" s="255"/>
    </row>
    <row r="1404" spans="1:17">
      <c r="A1404">
        <f t="shared" si="38"/>
        <v>0</v>
      </c>
      <c r="B1404" s="250"/>
      <c r="C1404" s="269"/>
      <c r="D1404" s="250"/>
      <c r="E1404" s="269"/>
      <c r="F1404" s="252"/>
      <c r="G1404" s="252"/>
      <c r="H1404" s="142" t="str">
        <f>IFERROR(+VLOOKUP(G1404,'šifarnik Pg-Pa'!O$6:Q$22,2,FALSE),"")</f>
        <v/>
      </c>
      <c r="I1404" s="137" t="str">
        <f>IFERROR(+VLOOKUP($G1404,'šifarnik Pg-Pa'!$O$6:$Q$22,3,FALSE),"")</f>
        <v/>
      </c>
      <c r="J1404" s="252"/>
      <c r="K1404" s="79" t="str">
        <f>IFERROR(+VLOOKUP(J1404,'šifarnik Pg-Pa'!O$28:P$150,2,FALSE),"")</f>
        <v/>
      </c>
      <c r="L1404" s="256"/>
      <c r="M1404" s="257"/>
      <c r="N1404" s="284"/>
      <c r="O1404" s="297"/>
      <c r="P1404" s="255"/>
      <c r="Q1404" s="255"/>
    </row>
    <row r="1405" spans="1:17">
      <c r="A1405">
        <f t="shared" si="38"/>
        <v>0</v>
      </c>
      <c r="B1405" s="250"/>
      <c r="C1405" s="269"/>
      <c r="D1405" s="250"/>
      <c r="E1405" s="269"/>
      <c r="F1405" s="252"/>
      <c r="G1405" s="252"/>
      <c r="H1405" s="142" t="str">
        <f>IFERROR(+VLOOKUP(G1405,'šifarnik Pg-Pa'!O$6:Q$22,2,FALSE),"")</f>
        <v/>
      </c>
      <c r="I1405" s="137" t="str">
        <f>IFERROR(+VLOOKUP($G1405,'šifarnik Pg-Pa'!$O$6:$Q$22,3,FALSE),"")</f>
        <v/>
      </c>
      <c r="J1405" s="252"/>
      <c r="K1405" s="79" t="str">
        <f>IFERROR(+VLOOKUP(J1405,'šifarnik Pg-Pa'!O$28:P$150,2,FALSE),"")</f>
        <v/>
      </c>
      <c r="L1405" s="256"/>
      <c r="M1405" s="257"/>
      <c r="N1405" s="284"/>
      <c r="O1405" s="297"/>
      <c r="P1405" s="255"/>
      <c r="Q1405" s="255"/>
    </row>
    <row r="1406" spans="1:17">
      <c r="A1406">
        <f t="shared" si="38"/>
        <v>0</v>
      </c>
      <c r="B1406" s="250"/>
      <c r="C1406" s="269"/>
      <c r="D1406" s="250"/>
      <c r="E1406" s="269"/>
      <c r="F1406" s="252"/>
      <c r="G1406" s="252"/>
      <c r="H1406" s="142" t="str">
        <f>IFERROR(+VLOOKUP(G1406,'šifarnik Pg-Pa'!O$6:Q$22,2,FALSE),"")</f>
        <v/>
      </c>
      <c r="I1406" s="137" t="str">
        <f>IFERROR(+VLOOKUP($G1406,'šifarnik Pg-Pa'!$O$6:$Q$22,3,FALSE),"")</f>
        <v/>
      </c>
      <c r="J1406" s="252"/>
      <c r="K1406" s="79" t="str">
        <f>IFERROR(+VLOOKUP(J1406,'šifarnik Pg-Pa'!O$28:P$150,2,FALSE),"")</f>
        <v/>
      </c>
      <c r="L1406" s="256"/>
      <c r="M1406" s="257"/>
      <c r="N1406" s="284"/>
      <c r="O1406" s="297"/>
      <c r="P1406" s="255"/>
      <c r="Q1406" s="255"/>
    </row>
    <row r="1407" spans="1:17">
      <c r="A1407">
        <f t="shared" si="38"/>
        <v>0</v>
      </c>
      <c r="B1407" s="250"/>
      <c r="C1407" s="269"/>
      <c r="D1407" s="250"/>
      <c r="E1407" s="269"/>
      <c r="F1407" s="252"/>
      <c r="G1407" s="252"/>
      <c r="H1407" s="142" t="str">
        <f>IFERROR(+VLOOKUP(G1407,'šifarnik Pg-Pa'!O$6:Q$22,2,FALSE),"")</f>
        <v/>
      </c>
      <c r="I1407" s="137" t="str">
        <f>IFERROR(+VLOOKUP($G1407,'šifarnik Pg-Pa'!$O$6:$Q$22,3,FALSE),"")</f>
        <v/>
      </c>
      <c r="J1407" s="252"/>
      <c r="K1407" s="79" t="str">
        <f>IFERROR(+VLOOKUP(J1407,'šifarnik Pg-Pa'!O$28:P$150,2,FALSE),"")</f>
        <v/>
      </c>
      <c r="L1407" s="256"/>
      <c r="M1407" s="257"/>
      <c r="N1407" s="284"/>
      <c r="O1407" s="297"/>
      <c r="P1407" s="255"/>
      <c r="Q1407" s="255"/>
    </row>
    <row r="1408" spans="1:17">
      <c r="A1408">
        <f t="shared" si="38"/>
        <v>0</v>
      </c>
      <c r="B1408" s="250"/>
      <c r="C1408" s="269"/>
      <c r="D1408" s="250"/>
      <c r="E1408" s="269"/>
      <c r="F1408" s="252"/>
      <c r="G1408" s="252"/>
      <c r="H1408" s="142" t="str">
        <f>IFERROR(+VLOOKUP(G1408,'šifarnik Pg-Pa'!O$6:Q$22,2,FALSE),"")</f>
        <v/>
      </c>
      <c r="I1408" s="137" t="str">
        <f>IFERROR(+VLOOKUP($G1408,'šifarnik Pg-Pa'!$O$6:$Q$22,3,FALSE),"")</f>
        <v/>
      </c>
      <c r="J1408" s="252"/>
      <c r="K1408" s="79" t="str">
        <f>IFERROR(+VLOOKUP(J1408,'šifarnik Pg-Pa'!O$28:P$150,2,FALSE),"")</f>
        <v/>
      </c>
      <c r="L1408" s="256"/>
      <c r="M1408" s="257"/>
      <c r="N1408" s="284"/>
      <c r="O1408" s="297"/>
      <c r="P1408" s="255"/>
      <c r="Q1408" s="255"/>
    </row>
    <row r="1409" spans="1:17">
      <c r="A1409">
        <f t="shared" si="38"/>
        <v>0</v>
      </c>
      <c r="B1409" s="250"/>
      <c r="C1409" s="269"/>
      <c r="D1409" s="250"/>
      <c r="E1409" s="269"/>
      <c r="F1409" s="252"/>
      <c r="G1409" s="252"/>
      <c r="H1409" s="142" t="str">
        <f>IFERROR(+VLOOKUP(G1409,'šifarnik Pg-Pa'!O$6:Q$22,2,FALSE),"")</f>
        <v/>
      </c>
      <c r="I1409" s="137" t="str">
        <f>IFERROR(+VLOOKUP($G1409,'šifarnik Pg-Pa'!$O$6:$Q$22,3,FALSE),"")</f>
        <v/>
      </c>
      <c r="J1409" s="252"/>
      <c r="K1409" s="79" t="str">
        <f>IFERROR(+VLOOKUP(J1409,'šifarnik Pg-Pa'!O$28:P$150,2,FALSE),"")</f>
        <v/>
      </c>
      <c r="L1409" s="256"/>
      <c r="M1409" s="257"/>
      <c r="N1409" s="284"/>
      <c r="O1409" s="297"/>
      <c r="P1409" s="255"/>
      <c r="Q1409" s="255"/>
    </row>
    <row r="1410" spans="1:17">
      <c r="A1410">
        <f t="shared" si="38"/>
        <v>0</v>
      </c>
      <c r="B1410" s="250"/>
      <c r="C1410" s="269"/>
      <c r="D1410" s="250"/>
      <c r="E1410" s="269"/>
      <c r="F1410" s="252"/>
      <c r="G1410" s="252"/>
      <c r="H1410" s="142" t="str">
        <f>IFERROR(+VLOOKUP(G1410,'šifarnik Pg-Pa'!O$6:Q$22,2,FALSE),"")</f>
        <v/>
      </c>
      <c r="I1410" s="137" t="str">
        <f>IFERROR(+VLOOKUP($G1410,'šifarnik Pg-Pa'!$O$6:$Q$22,3,FALSE),"")</f>
        <v/>
      </c>
      <c r="J1410" s="252"/>
      <c r="K1410" s="79" t="str">
        <f>IFERROR(+VLOOKUP(J1410,'šifarnik Pg-Pa'!O$28:P$150,2,FALSE),"")</f>
        <v/>
      </c>
      <c r="L1410" s="256"/>
      <c r="M1410" s="257"/>
      <c r="N1410" s="284"/>
      <c r="O1410" s="297"/>
      <c r="P1410" s="255"/>
      <c r="Q1410" s="255"/>
    </row>
    <row r="1411" spans="1:17">
      <c r="A1411">
        <f t="shared" si="38"/>
        <v>0</v>
      </c>
      <c r="B1411" s="250"/>
      <c r="C1411" s="269"/>
      <c r="D1411" s="250"/>
      <c r="E1411" s="269"/>
      <c r="F1411" s="252"/>
      <c r="G1411" s="252"/>
      <c r="H1411" s="142" t="str">
        <f>IFERROR(+VLOOKUP(G1411,'šifarnik Pg-Pa'!O$6:Q$22,2,FALSE),"")</f>
        <v/>
      </c>
      <c r="I1411" s="137" t="str">
        <f>IFERROR(+VLOOKUP($G1411,'šifarnik Pg-Pa'!$O$6:$Q$22,3,FALSE),"")</f>
        <v/>
      </c>
      <c r="J1411" s="252"/>
      <c r="K1411" s="79" t="str">
        <f>IFERROR(+VLOOKUP(J1411,'šifarnik Pg-Pa'!O$28:P$150,2,FALSE),"")</f>
        <v/>
      </c>
      <c r="L1411" s="256"/>
      <c r="M1411" s="257"/>
      <c r="N1411" s="284"/>
      <c r="O1411" s="297"/>
      <c r="P1411" s="255"/>
      <c r="Q1411" s="255"/>
    </row>
    <row r="1412" spans="1:17">
      <c r="A1412">
        <f t="shared" si="38"/>
        <v>0</v>
      </c>
      <c r="B1412" s="250"/>
      <c r="C1412" s="269"/>
      <c r="D1412" s="250"/>
      <c r="E1412" s="269"/>
      <c r="F1412" s="252"/>
      <c r="G1412" s="252"/>
      <c r="H1412" s="142" t="str">
        <f>IFERROR(+VLOOKUP(G1412,'šifarnik Pg-Pa'!O$6:Q$22,2,FALSE),"")</f>
        <v/>
      </c>
      <c r="I1412" s="137" t="str">
        <f>IFERROR(+VLOOKUP($G1412,'šifarnik Pg-Pa'!$O$6:$Q$22,3,FALSE),"")</f>
        <v/>
      </c>
      <c r="J1412" s="252"/>
      <c r="K1412" s="79" t="str">
        <f>IFERROR(+VLOOKUP(J1412,'šifarnik Pg-Pa'!O$28:P$150,2,FALSE),"")</f>
        <v/>
      </c>
      <c r="L1412" s="256"/>
      <c r="M1412" s="257"/>
      <c r="N1412" s="284"/>
      <c r="O1412" s="297"/>
      <c r="P1412" s="255"/>
      <c r="Q1412" s="255"/>
    </row>
    <row r="1413" spans="1:17">
      <c r="A1413">
        <f t="shared" si="38"/>
        <v>0</v>
      </c>
      <c r="B1413" s="250"/>
      <c r="C1413" s="269"/>
      <c r="D1413" s="250"/>
      <c r="E1413" s="269"/>
      <c r="F1413" s="252"/>
      <c r="G1413" s="252"/>
      <c r="H1413" s="142" t="str">
        <f>IFERROR(+VLOOKUP(G1413,'šifarnik Pg-Pa'!O$6:Q$22,2,FALSE),"")</f>
        <v/>
      </c>
      <c r="I1413" s="137" t="str">
        <f>IFERROR(+VLOOKUP($G1413,'šifarnik Pg-Pa'!$O$6:$Q$22,3,FALSE),"")</f>
        <v/>
      </c>
      <c r="J1413" s="252"/>
      <c r="K1413" s="79" t="str">
        <f>IFERROR(+VLOOKUP(J1413,'šifarnik Pg-Pa'!O$28:P$150,2,FALSE),"")</f>
        <v/>
      </c>
      <c r="L1413" s="256"/>
      <c r="M1413" s="257"/>
      <c r="N1413" s="284"/>
      <c r="O1413" s="297"/>
      <c r="P1413" s="255"/>
      <c r="Q1413" s="255"/>
    </row>
    <row r="1414" spans="1:17">
      <c r="A1414">
        <f t="shared" si="38"/>
        <v>0</v>
      </c>
      <c r="B1414" s="250"/>
      <c r="C1414" s="269"/>
      <c r="D1414" s="250"/>
      <c r="E1414" s="269"/>
      <c r="F1414" s="252"/>
      <c r="G1414" s="252"/>
      <c r="H1414" s="142" t="str">
        <f>IFERROR(+VLOOKUP(G1414,'šifarnik Pg-Pa'!O$6:Q$22,2,FALSE),"")</f>
        <v/>
      </c>
      <c r="I1414" s="137" t="str">
        <f>IFERROR(+VLOOKUP($G1414,'šifarnik Pg-Pa'!$O$6:$Q$22,3,FALSE),"")</f>
        <v/>
      </c>
      <c r="J1414" s="252"/>
      <c r="K1414" s="79" t="str">
        <f>IFERROR(+VLOOKUP(J1414,'šifarnik Pg-Pa'!O$28:P$150,2,FALSE),"")</f>
        <v/>
      </c>
      <c r="L1414" s="256"/>
      <c r="M1414" s="257"/>
      <c r="N1414" s="284"/>
      <c r="O1414" s="297"/>
      <c r="P1414" s="255"/>
      <c r="Q1414" s="255"/>
    </row>
    <row r="1415" spans="1:17">
      <c r="A1415">
        <f t="shared" si="38"/>
        <v>0</v>
      </c>
      <c r="B1415" s="250"/>
      <c r="C1415" s="269"/>
      <c r="D1415" s="250"/>
      <c r="E1415" s="269"/>
      <c r="F1415" s="252"/>
      <c r="G1415" s="252"/>
      <c r="H1415" s="142" t="str">
        <f>IFERROR(+VLOOKUP(G1415,'šifarnik Pg-Pa'!O$6:Q$22,2,FALSE),"")</f>
        <v/>
      </c>
      <c r="I1415" s="137" t="str">
        <f>IFERROR(+VLOOKUP($G1415,'šifarnik Pg-Pa'!$O$6:$Q$22,3,FALSE),"")</f>
        <v/>
      </c>
      <c r="J1415" s="252"/>
      <c r="K1415" s="79" t="str">
        <f>IFERROR(+VLOOKUP(J1415,'šifarnik Pg-Pa'!O$28:P$150,2,FALSE),"")</f>
        <v/>
      </c>
      <c r="L1415" s="256"/>
      <c r="M1415" s="257"/>
      <c r="N1415" s="284"/>
      <c r="O1415" s="297"/>
      <c r="P1415" s="255"/>
      <c r="Q1415" s="255"/>
    </row>
    <row r="1416" spans="1:17">
      <c r="A1416">
        <f t="shared" si="38"/>
        <v>0</v>
      </c>
      <c r="B1416" s="250"/>
      <c r="C1416" s="269"/>
      <c r="D1416" s="250"/>
      <c r="E1416" s="269"/>
      <c r="F1416" s="252"/>
      <c r="G1416" s="252"/>
      <c r="H1416" s="142" t="str">
        <f>IFERROR(+VLOOKUP(G1416,'šifarnik Pg-Pa'!O$6:Q$22,2,FALSE),"")</f>
        <v/>
      </c>
      <c r="I1416" s="137" t="str">
        <f>IFERROR(+VLOOKUP($G1416,'šifarnik Pg-Pa'!$O$6:$Q$22,3,FALSE),"")</f>
        <v/>
      </c>
      <c r="J1416" s="252"/>
      <c r="K1416" s="79" t="str">
        <f>IFERROR(+VLOOKUP(J1416,'šifarnik Pg-Pa'!O$28:P$150,2,FALSE),"")</f>
        <v/>
      </c>
      <c r="L1416" s="256"/>
      <c r="M1416" s="257"/>
      <c r="N1416" s="284"/>
      <c r="O1416" s="297"/>
      <c r="P1416" s="255"/>
      <c r="Q1416" s="255"/>
    </row>
    <row r="1417" spans="1:17">
      <c r="A1417">
        <f t="shared" si="38"/>
        <v>0</v>
      </c>
      <c r="B1417" s="250"/>
      <c r="C1417" s="269"/>
      <c r="D1417" s="250"/>
      <c r="E1417" s="269"/>
      <c r="F1417" s="252"/>
      <c r="G1417" s="252"/>
      <c r="H1417" s="142" t="str">
        <f>IFERROR(+VLOOKUP(G1417,'šifarnik Pg-Pa'!O$6:Q$22,2,FALSE),"")</f>
        <v/>
      </c>
      <c r="I1417" s="137" t="str">
        <f>IFERROR(+VLOOKUP($G1417,'šifarnik Pg-Pa'!$O$6:$Q$22,3,FALSE),"")</f>
        <v/>
      </c>
      <c r="J1417" s="252"/>
      <c r="K1417" s="79" t="str">
        <f>IFERROR(+VLOOKUP(J1417,'šifarnik Pg-Pa'!O$28:P$150,2,FALSE),"")</f>
        <v/>
      </c>
      <c r="L1417" s="256"/>
      <c r="M1417" s="257"/>
      <c r="N1417" s="284"/>
      <c r="O1417" s="297"/>
      <c r="P1417" s="255"/>
      <c r="Q1417" s="255"/>
    </row>
    <row r="1418" spans="1:17">
      <c r="A1418">
        <f t="shared" si="38"/>
        <v>0</v>
      </c>
      <c r="B1418" s="250"/>
      <c r="C1418" s="269"/>
      <c r="D1418" s="250"/>
      <c r="E1418" s="269"/>
      <c r="F1418" s="252"/>
      <c r="G1418" s="252"/>
      <c r="H1418" s="142" t="str">
        <f>IFERROR(+VLOOKUP(G1418,'šifarnik Pg-Pa'!O$6:Q$22,2,FALSE),"")</f>
        <v/>
      </c>
      <c r="I1418" s="137" t="str">
        <f>IFERROR(+VLOOKUP($G1418,'šifarnik Pg-Pa'!$O$6:$Q$22,3,FALSE),"")</f>
        <v/>
      </c>
      <c r="J1418" s="252"/>
      <c r="K1418" s="79" t="str">
        <f>IFERROR(+VLOOKUP(J1418,'šifarnik Pg-Pa'!O$28:P$150,2,FALSE),"")</f>
        <v/>
      </c>
      <c r="L1418" s="256"/>
      <c r="M1418" s="257"/>
      <c r="N1418" s="284"/>
      <c r="O1418" s="297"/>
      <c r="P1418" s="255"/>
      <c r="Q1418" s="255"/>
    </row>
    <row r="1419" spans="1:17">
      <c r="A1419">
        <f t="shared" si="38"/>
        <v>0</v>
      </c>
      <c r="B1419" s="250"/>
      <c r="C1419" s="269"/>
      <c r="D1419" s="250"/>
      <c r="E1419" s="269"/>
      <c r="F1419" s="252"/>
      <c r="G1419" s="252"/>
      <c r="H1419" s="142" t="str">
        <f>IFERROR(+VLOOKUP(G1419,'šifarnik Pg-Pa'!O$6:Q$22,2,FALSE),"")</f>
        <v/>
      </c>
      <c r="I1419" s="137" t="str">
        <f>IFERROR(+VLOOKUP($G1419,'šifarnik Pg-Pa'!$O$6:$Q$22,3,FALSE),"")</f>
        <v/>
      </c>
      <c r="J1419" s="252"/>
      <c r="K1419" s="79" t="str">
        <f>IFERROR(+VLOOKUP(J1419,'šifarnik Pg-Pa'!O$28:P$150,2,FALSE),"")</f>
        <v/>
      </c>
      <c r="L1419" s="256"/>
      <c r="M1419" s="257"/>
      <c r="N1419" s="284"/>
      <c r="O1419" s="297"/>
      <c r="P1419" s="255"/>
      <c r="Q1419" s="255"/>
    </row>
    <row r="1420" spans="1:17">
      <c r="A1420">
        <f t="shared" si="38"/>
        <v>0</v>
      </c>
      <c r="B1420" s="250"/>
      <c r="C1420" s="269"/>
      <c r="D1420" s="250"/>
      <c r="E1420" s="269"/>
      <c r="F1420" s="252"/>
      <c r="G1420" s="252"/>
      <c r="H1420" s="142" t="str">
        <f>IFERROR(+VLOOKUP(G1420,'šifarnik Pg-Pa'!O$6:Q$22,2,FALSE),"")</f>
        <v/>
      </c>
      <c r="I1420" s="137" t="str">
        <f>IFERROR(+VLOOKUP($G1420,'šifarnik Pg-Pa'!$O$6:$Q$22,3,FALSE),"")</f>
        <v/>
      </c>
      <c r="J1420" s="252"/>
      <c r="K1420" s="79" t="str">
        <f>IFERROR(+VLOOKUP(J1420,'šifarnik Pg-Pa'!O$28:P$150,2,FALSE),"")</f>
        <v/>
      </c>
      <c r="L1420" s="256"/>
      <c r="M1420" s="257"/>
      <c r="N1420" s="284"/>
      <c r="O1420" s="297"/>
      <c r="P1420" s="255"/>
      <c r="Q1420" s="255"/>
    </row>
    <row r="1421" spans="1:17">
      <c r="A1421">
        <f t="shared" si="38"/>
        <v>0</v>
      </c>
      <c r="B1421" s="250"/>
      <c r="C1421" s="269"/>
      <c r="D1421" s="250"/>
      <c r="E1421" s="269"/>
      <c r="F1421" s="252"/>
      <c r="G1421" s="252"/>
      <c r="H1421" s="142" t="str">
        <f>IFERROR(+VLOOKUP(G1421,'šifarnik Pg-Pa'!O$6:Q$22,2,FALSE),"")</f>
        <v/>
      </c>
      <c r="I1421" s="137" t="str">
        <f>IFERROR(+VLOOKUP($G1421,'šifarnik Pg-Pa'!$O$6:$Q$22,3,FALSE),"")</f>
        <v/>
      </c>
      <c r="J1421" s="252"/>
      <c r="K1421" s="79" t="str">
        <f>IFERROR(+VLOOKUP(J1421,'šifarnik Pg-Pa'!O$28:P$150,2,FALSE),"")</f>
        <v/>
      </c>
      <c r="L1421" s="256"/>
      <c r="M1421" s="257"/>
      <c r="N1421" s="284"/>
      <c r="O1421" s="297"/>
      <c r="P1421" s="255"/>
      <c r="Q1421" s="255"/>
    </row>
    <row r="1422" spans="1:17">
      <c r="A1422">
        <f t="shared" si="38"/>
        <v>0</v>
      </c>
      <c r="B1422" s="250"/>
      <c r="C1422" s="269"/>
      <c r="D1422" s="250"/>
      <c r="E1422" s="269"/>
      <c r="F1422" s="252"/>
      <c r="G1422" s="252"/>
      <c r="H1422" s="142" t="str">
        <f>IFERROR(+VLOOKUP(G1422,'šifarnik Pg-Pa'!O$6:Q$22,2,FALSE),"")</f>
        <v/>
      </c>
      <c r="I1422" s="137" t="str">
        <f>IFERROR(+VLOOKUP($G1422,'šifarnik Pg-Pa'!$O$6:$Q$22,3,FALSE),"")</f>
        <v/>
      </c>
      <c r="J1422" s="252"/>
      <c r="K1422" s="79" t="str">
        <f>IFERROR(+VLOOKUP(J1422,'šifarnik Pg-Pa'!O$28:P$150,2,FALSE),"")</f>
        <v/>
      </c>
      <c r="L1422" s="256"/>
      <c r="M1422" s="257"/>
      <c r="N1422" s="284"/>
      <c r="O1422" s="297"/>
      <c r="P1422" s="255"/>
      <c r="Q1422" s="255"/>
    </row>
    <row r="1423" spans="1:17">
      <c r="A1423">
        <f t="shared" si="38"/>
        <v>0</v>
      </c>
      <c r="B1423" s="250"/>
      <c r="C1423" s="269"/>
      <c r="D1423" s="250"/>
      <c r="E1423" s="269"/>
      <c r="F1423" s="252"/>
      <c r="G1423" s="252"/>
      <c r="H1423" s="142" t="str">
        <f>IFERROR(+VLOOKUP(G1423,'šifarnik Pg-Pa'!O$6:Q$22,2,FALSE),"")</f>
        <v/>
      </c>
      <c r="I1423" s="137" t="str">
        <f>IFERROR(+VLOOKUP($G1423,'šifarnik Pg-Pa'!$O$6:$Q$22,3,FALSE),"")</f>
        <v/>
      </c>
      <c r="J1423" s="252"/>
      <c r="K1423" s="79" t="str">
        <f>IFERROR(+VLOOKUP(J1423,'šifarnik Pg-Pa'!O$28:P$150,2,FALSE),"")</f>
        <v/>
      </c>
      <c r="L1423" s="256"/>
      <c r="M1423" s="257"/>
      <c r="N1423" s="284"/>
      <c r="O1423" s="297"/>
      <c r="P1423" s="255"/>
      <c r="Q1423" s="255"/>
    </row>
    <row r="1424" spans="1:17">
      <c r="A1424">
        <f t="shared" si="38"/>
        <v>0</v>
      </c>
      <c r="B1424" s="250"/>
      <c r="C1424" s="269"/>
      <c r="D1424" s="250"/>
      <c r="E1424" s="269"/>
      <c r="F1424" s="252"/>
      <c r="G1424" s="252"/>
      <c r="H1424" s="142" t="str">
        <f>IFERROR(+VLOOKUP(G1424,'šifarnik Pg-Pa'!O$6:Q$22,2,FALSE),"")</f>
        <v/>
      </c>
      <c r="I1424" s="137" t="str">
        <f>IFERROR(+VLOOKUP($G1424,'šifarnik Pg-Pa'!$O$6:$Q$22,3,FALSE),"")</f>
        <v/>
      </c>
      <c r="J1424" s="252"/>
      <c r="K1424" s="79" t="str">
        <f>IFERROR(+VLOOKUP(J1424,'šifarnik Pg-Pa'!O$28:P$150,2,FALSE),"")</f>
        <v/>
      </c>
      <c r="L1424" s="256"/>
      <c r="M1424" s="257"/>
      <c r="N1424" s="284"/>
      <c r="O1424" s="297"/>
      <c r="P1424" s="255"/>
      <c r="Q1424" s="255"/>
    </row>
    <row r="1425" spans="1:17">
      <c r="A1425">
        <f t="shared" si="38"/>
        <v>0</v>
      </c>
      <c r="B1425" s="250"/>
      <c r="C1425" s="269"/>
      <c r="D1425" s="250"/>
      <c r="E1425" s="269"/>
      <c r="F1425" s="252"/>
      <c r="G1425" s="252"/>
      <c r="H1425" s="142" t="str">
        <f>IFERROR(+VLOOKUP(G1425,'šifarnik Pg-Pa'!O$6:Q$22,2,FALSE),"")</f>
        <v/>
      </c>
      <c r="I1425" s="137" t="str">
        <f>IFERROR(+VLOOKUP($G1425,'šifarnik Pg-Pa'!$O$6:$Q$22,3,FALSE),"")</f>
        <v/>
      </c>
      <c r="J1425" s="252"/>
      <c r="K1425" s="79" t="str">
        <f>IFERROR(+VLOOKUP(J1425,'šifarnik Pg-Pa'!O$28:P$150,2,FALSE),"")</f>
        <v/>
      </c>
      <c r="L1425" s="256"/>
      <c r="M1425" s="257"/>
      <c r="N1425" s="284"/>
      <c r="O1425" s="297"/>
      <c r="P1425" s="255"/>
      <c r="Q1425" s="255"/>
    </row>
    <row r="1426" spans="1:17">
      <c r="A1426">
        <f t="shared" si="38"/>
        <v>0</v>
      </c>
      <c r="B1426" s="250"/>
      <c r="C1426" s="269"/>
      <c r="D1426" s="250"/>
      <c r="E1426" s="269"/>
      <c r="F1426" s="252"/>
      <c r="G1426" s="252"/>
      <c r="H1426" s="142" t="str">
        <f>IFERROR(+VLOOKUP(G1426,'šifarnik Pg-Pa'!O$6:Q$22,2,FALSE),"")</f>
        <v/>
      </c>
      <c r="I1426" s="137" t="str">
        <f>IFERROR(+VLOOKUP($G1426,'šifarnik Pg-Pa'!$O$6:$Q$22,3,FALSE),"")</f>
        <v/>
      </c>
      <c r="J1426" s="252"/>
      <c r="K1426" s="79" t="str">
        <f>IFERROR(+VLOOKUP(J1426,'šifarnik Pg-Pa'!O$28:P$150,2,FALSE),"")</f>
        <v/>
      </c>
      <c r="L1426" s="256"/>
      <c r="M1426" s="257"/>
      <c r="N1426" s="284"/>
      <c r="O1426" s="297"/>
      <c r="P1426" s="255"/>
      <c r="Q1426" s="255"/>
    </row>
    <row r="1427" spans="1:17">
      <c r="A1427">
        <f t="shared" si="38"/>
        <v>0</v>
      </c>
      <c r="B1427" s="250"/>
      <c r="C1427" s="269"/>
      <c r="D1427" s="250"/>
      <c r="E1427" s="269"/>
      <c r="F1427" s="252"/>
      <c r="G1427" s="252"/>
      <c r="H1427" s="142" t="str">
        <f>IFERROR(+VLOOKUP(G1427,'šifarnik Pg-Pa'!O$6:Q$22,2,FALSE),"")</f>
        <v/>
      </c>
      <c r="I1427" s="137" t="str">
        <f>IFERROR(+VLOOKUP($G1427,'šifarnik Pg-Pa'!$O$6:$Q$22,3,FALSE),"")</f>
        <v/>
      </c>
      <c r="J1427" s="252"/>
      <c r="K1427" s="79" t="str">
        <f>IFERROR(+VLOOKUP(J1427,'šifarnik Pg-Pa'!O$28:P$150,2,FALSE),"")</f>
        <v/>
      </c>
      <c r="L1427" s="256"/>
      <c r="M1427" s="257"/>
      <c r="N1427" s="284"/>
      <c r="O1427" s="297"/>
      <c r="P1427" s="255"/>
      <c r="Q1427" s="255"/>
    </row>
    <row r="1428" spans="1:17">
      <c r="A1428">
        <f t="shared" si="38"/>
        <v>0</v>
      </c>
      <c r="B1428" s="250"/>
      <c r="C1428" s="269"/>
      <c r="D1428" s="250"/>
      <c r="E1428" s="269"/>
      <c r="F1428" s="252"/>
      <c r="G1428" s="252"/>
      <c r="H1428" s="142" t="str">
        <f>IFERROR(+VLOOKUP(G1428,'šifarnik Pg-Pa'!O$6:Q$22,2,FALSE),"")</f>
        <v/>
      </c>
      <c r="I1428" s="137" t="str">
        <f>IFERROR(+VLOOKUP($G1428,'šifarnik Pg-Pa'!$O$6:$Q$22,3,FALSE),"")</f>
        <v/>
      </c>
      <c r="J1428" s="252"/>
      <c r="K1428" s="79" t="str">
        <f>IFERROR(+VLOOKUP(J1428,'šifarnik Pg-Pa'!O$28:P$150,2,FALSE),"")</f>
        <v/>
      </c>
      <c r="L1428" s="256"/>
      <c r="M1428" s="257"/>
      <c r="N1428" s="284"/>
      <c r="O1428" s="297"/>
      <c r="P1428" s="255"/>
      <c r="Q1428" s="255"/>
    </row>
    <row r="1429" spans="1:17">
      <c r="A1429">
        <f t="shared" si="38"/>
        <v>0</v>
      </c>
      <c r="B1429" s="250"/>
      <c r="C1429" s="269"/>
      <c r="D1429" s="250"/>
      <c r="E1429" s="269"/>
      <c r="F1429" s="252"/>
      <c r="G1429" s="252"/>
      <c r="H1429" s="142" t="str">
        <f>IFERROR(+VLOOKUP(G1429,'šifarnik Pg-Pa'!O$6:Q$22,2,FALSE),"")</f>
        <v/>
      </c>
      <c r="I1429" s="137" t="str">
        <f>IFERROR(+VLOOKUP($G1429,'šifarnik Pg-Pa'!$O$6:$Q$22,3,FALSE),"")</f>
        <v/>
      </c>
      <c r="J1429" s="252"/>
      <c r="K1429" s="79" t="str">
        <f>IFERROR(+VLOOKUP(J1429,'šifarnik Pg-Pa'!O$28:P$150,2,FALSE),"")</f>
        <v/>
      </c>
      <c r="L1429" s="256"/>
      <c r="M1429" s="257"/>
      <c r="N1429" s="284"/>
      <c r="O1429" s="297"/>
      <c r="P1429" s="255"/>
      <c r="Q1429" s="255"/>
    </row>
    <row r="1430" spans="1:17">
      <c r="A1430">
        <f t="shared" si="38"/>
        <v>0</v>
      </c>
      <c r="B1430" s="250"/>
      <c r="C1430" s="269"/>
      <c r="D1430" s="250"/>
      <c r="E1430" s="269"/>
      <c r="F1430" s="252"/>
      <c r="G1430" s="252"/>
      <c r="H1430" s="142" t="str">
        <f>IFERROR(+VLOOKUP(G1430,'šifarnik Pg-Pa'!O$6:Q$22,2,FALSE),"")</f>
        <v/>
      </c>
      <c r="I1430" s="137" t="str">
        <f>IFERROR(+VLOOKUP($G1430,'šifarnik Pg-Pa'!$O$6:$Q$22,3,FALSE),"")</f>
        <v/>
      </c>
      <c r="J1430" s="252"/>
      <c r="K1430" s="79" t="str">
        <f>IFERROR(+VLOOKUP(J1430,'šifarnik Pg-Pa'!O$28:P$150,2,FALSE),"")</f>
        <v/>
      </c>
      <c r="L1430" s="256"/>
      <c r="M1430" s="257"/>
      <c r="N1430" s="284"/>
      <c r="O1430" s="297"/>
      <c r="P1430" s="255"/>
      <c r="Q1430" s="255"/>
    </row>
    <row r="1431" spans="1:17">
      <c r="A1431">
        <f t="shared" si="38"/>
        <v>0</v>
      </c>
      <c r="B1431" s="250"/>
      <c r="C1431" s="269"/>
      <c r="D1431" s="250"/>
      <c r="E1431" s="269"/>
      <c r="F1431" s="252"/>
      <c r="G1431" s="252"/>
      <c r="H1431" s="142" t="str">
        <f>IFERROR(+VLOOKUP(G1431,'šifarnik Pg-Pa'!O$6:Q$22,2,FALSE),"")</f>
        <v/>
      </c>
      <c r="I1431" s="137" t="str">
        <f>IFERROR(+VLOOKUP($G1431,'šifarnik Pg-Pa'!$O$6:$Q$22,3,FALSE),"")</f>
        <v/>
      </c>
      <c r="J1431" s="252"/>
      <c r="K1431" s="79" t="str">
        <f>IFERROR(+VLOOKUP(J1431,'šifarnik Pg-Pa'!O$28:P$150,2,FALSE),"")</f>
        <v/>
      </c>
      <c r="L1431" s="256"/>
      <c r="M1431" s="257"/>
      <c r="N1431" s="284"/>
      <c r="O1431" s="297"/>
      <c r="P1431" s="255"/>
      <c r="Q1431" s="255"/>
    </row>
    <row r="1432" spans="1:17">
      <c r="A1432">
        <f t="shared" si="38"/>
        <v>0</v>
      </c>
      <c r="B1432" s="250"/>
      <c r="C1432" s="269"/>
      <c r="D1432" s="250"/>
      <c r="E1432" s="269"/>
      <c r="F1432" s="252"/>
      <c r="G1432" s="252"/>
      <c r="H1432" s="142" t="str">
        <f>IFERROR(+VLOOKUP(G1432,'šifarnik Pg-Pa'!O$6:Q$22,2,FALSE),"")</f>
        <v/>
      </c>
      <c r="I1432" s="137" t="str">
        <f>IFERROR(+VLOOKUP($G1432,'šifarnik Pg-Pa'!$O$6:$Q$22,3,FALSE),"")</f>
        <v/>
      </c>
      <c r="J1432" s="252"/>
      <c r="K1432" s="79" t="str">
        <f>IFERROR(+VLOOKUP(J1432,'šifarnik Pg-Pa'!O$28:P$150,2,FALSE),"")</f>
        <v/>
      </c>
      <c r="L1432" s="256"/>
      <c r="M1432" s="257"/>
      <c r="N1432" s="284"/>
      <c r="O1432" s="297"/>
      <c r="P1432" s="255"/>
      <c r="Q1432" s="255"/>
    </row>
    <row r="1433" spans="1:17">
      <c r="A1433">
        <f t="shared" si="38"/>
        <v>0</v>
      </c>
      <c r="B1433" s="250"/>
      <c r="C1433" s="269"/>
      <c r="D1433" s="250"/>
      <c r="E1433" s="269"/>
      <c r="F1433" s="252"/>
      <c r="G1433" s="252"/>
      <c r="H1433" s="142" t="str">
        <f>IFERROR(+VLOOKUP(G1433,'šifarnik Pg-Pa'!O$6:Q$22,2,FALSE),"")</f>
        <v/>
      </c>
      <c r="I1433" s="137" t="str">
        <f>IFERROR(+VLOOKUP($G1433,'šifarnik Pg-Pa'!$O$6:$Q$22,3,FALSE),"")</f>
        <v/>
      </c>
      <c r="J1433" s="252"/>
      <c r="K1433" s="79" t="str">
        <f>IFERROR(+VLOOKUP(J1433,'šifarnik Pg-Pa'!O$28:P$150,2,FALSE),"")</f>
        <v/>
      </c>
      <c r="L1433" s="256"/>
      <c r="M1433" s="257"/>
      <c r="N1433" s="284"/>
      <c r="O1433" s="297"/>
      <c r="P1433" s="255"/>
      <c r="Q1433" s="255"/>
    </row>
    <row r="1434" spans="1:17">
      <c r="A1434">
        <f t="shared" si="38"/>
        <v>0</v>
      </c>
      <c r="B1434" s="250"/>
      <c r="C1434" s="269"/>
      <c r="D1434" s="250"/>
      <c r="E1434" s="269"/>
      <c r="F1434" s="252"/>
      <c r="G1434" s="252"/>
      <c r="H1434" s="142" t="str">
        <f>IFERROR(+VLOOKUP(G1434,'šifarnik Pg-Pa'!O$6:Q$22,2,FALSE),"")</f>
        <v/>
      </c>
      <c r="I1434" s="137" t="str">
        <f>IFERROR(+VLOOKUP($G1434,'šifarnik Pg-Pa'!$O$6:$Q$22,3,FALSE),"")</f>
        <v/>
      </c>
      <c r="J1434" s="252"/>
      <c r="K1434" s="79" t="str">
        <f>IFERROR(+VLOOKUP(J1434,'šifarnik Pg-Pa'!O$28:P$150,2,FALSE),"")</f>
        <v/>
      </c>
      <c r="L1434" s="256"/>
      <c r="M1434" s="257"/>
      <c r="N1434" s="284"/>
      <c r="O1434" s="297"/>
      <c r="P1434" s="255"/>
      <c r="Q1434" s="255"/>
    </row>
    <row r="1435" spans="1:17">
      <c r="A1435">
        <f t="shared" si="38"/>
        <v>0</v>
      </c>
      <c r="B1435" s="250"/>
      <c r="C1435" s="269"/>
      <c r="D1435" s="250"/>
      <c r="E1435" s="269"/>
      <c r="F1435" s="252"/>
      <c r="G1435" s="252"/>
      <c r="H1435" s="142" t="str">
        <f>IFERROR(+VLOOKUP(G1435,'šifarnik Pg-Pa'!O$6:Q$22,2,FALSE),"")</f>
        <v/>
      </c>
      <c r="I1435" s="137" t="str">
        <f>IFERROR(+VLOOKUP($G1435,'šifarnik Pg-Pa'!$O$6:$Q$22,3,FALSE),"")</f>
        <v/>
      </c>
      <c r="J1435" s="252"/>
      <c r="K1435" s="79" t="str">
        <f>IFERROR(+VLOOKUP(J1435,'šifarnik Pg-Pa'!O$28:P$150,2,FALSE),"")</f>
        <v/>
      </c>
      <c r="L1435" s="256"/>
      <c r="M1435" s="257"/>
      <c r="N1435" s="284"/>
      <c r="O1435" s="297"/>
      <c r="P1435" s="255"/>
      <c r="Q1435" s="255"/>
    </row>
    <row r="1436" spans="1:17">
      <c r="A1436">
        <f t="shared" si="38"/>
        <v>0</v>
      </c>
      <c r="B1436" s="250"/>
      <c r="C1436" s="269"/>
      <c r="D1436" s="250"/>
      <c r="E1436" s="269"/>
      <c r="F1436" s="252"/>
      <c r="G1436" s="252"/>
      <c r="H1436" s="142" t="str">
        <f>IFERROR(+VLOOKUP(G1436,'šifarnik Pg-Pa'!O$6:Q$22,2,FALSE),"")</f>
        <v/>
      </c>
      <c r="I1436" s="137" t="str">
        <f>IFERROR(+VLOOKUP($G1436,'šifarnik Pg-Pa'!$O$6:$Q$22,3,FALSE),"")</f>
        <v/>
      </c>
      <c r="J1436" s="252"/>
      <c r="K1436" s="79" t="str">
        <f>IFERROR(+VLOOKUP(J1436,'šifarnik Pg-Pa'!O$28:P$150,2,FALSE),"")</f>
        <v/>
      </c>
      <c r="L1436" s="256"/>
      <c r="M1436" s="257"/>
      <c r="N1436" s="284"/>
      <c r="O1436" s="297"/>
      <c r="P1436" s="255"/>
      <c r="Q1436" s="255"/>
    </row>
    <row r="1437" spans="1:17">
      <c r="A1437">
        <f t="shared" si="38"/>
        <v>0</v>
      </c>
      <c r="B1437" s="250"/>
      <c r="C1437" s="269"/>
      <c r="D1437" s="250"/>
      <c r="E1437" s="269"/>
      <c r="F1437" s="252"/>
      <c r="G1437" s="252"/>
      <c r="H1437" s="142" t="str">
        <f>IFERROR(+VLOOKUP(G1437,'šifarnik Pg-Pa'!O$6:Q$22,2,FALSE),"")</f>
        <v/>
      </c>
      <c r="I1437" s="137" t="str">
        <f>IFERROR(+VLOOKUP($G1437,'šifarnik Pg-Pa'!$O$6:$Q$22,3,FALSE),"")</f>
        <v/>
      </c>
      <c r="J1437" s="252"/>
      <c r="K1437" s="79" t="str">
        <f>IFERROR(+VLOOKUP(J1437,'šifarnik Pg-Pa'!O$28:P$150,2,FALSE),"")</f>
        <v/>
      </c>
      <c r="L1437" s="256"/>
      <c r="M1437" s="257"/>
      <c r="N1437" s="284"/>
      <c r="O1437" s="297"/>
      <c r="P1437" s="255"/>
      <c r="Q1437" s="255"/>
    </row>
    <row r="1438" spans="1:17">
      <c r="A1438">
        <f t="shared" si="38"/>
        <v>0</v>
      </c>
      <c r="B1438" s="250"/>
      <c r="C1438" s="269"/>
      <c r="D1438" s="250"/>
      <c r="E1438" s="269"/>
      <c r="F1438" s="252"/>
      <c r="G1438" s="252"/>
      <c r="H1438" s="142" t="str">
        <f>IFERROR(+VLOOKUP(G1438,'šifarnik Pg-Pa'!O$6:Q$22,2,FALSE),"")</f>
        <v/>
      </c>
      <c r="I1438" s="137" t="str">
        <f>IFERROR(+VLOOKUP($G1438,'šifarnik Pg-Pa'!$O$6:$Q$22,3,FALSE),"")</f>
        <v/>
      </c>
      <c r="J1438" s="252"/>
      <c r="K1438" s="79" t="str">
        <f>IFERROR(+VLOOKUP(J1438,'šifarnik Pg-Pa'!O$28:P$150,2,FALSE),"")</f>
        <v/>
      </c>
      <c r="L1438" s="256"/>
      <c r="M1438" s="257"/>
      <c r="N1438" s="284"/>
      <c r="O1438" s="297"/>
      <c r="P1438" s="255"/>
      <c r="Q1438" s="255"/>
    </row>
    <row r="1439" spans="1:17">
      <c r="A1439">
        <f t="shared" si="38"/>
        <v>0</v>
      </c>
      <c r="B1439" s="250"/>
      <c r="C1439" s="269"/>
      <c r="D1439" s="250"/>
      <c r="E1439" s="269"/>
      <c r="F1439" s="252"/>
      <c r="G1439" s="252"/>
      <c r="H1439" s="142" t="str">
        <f>IFERROR(+VLOOKUP(G1439,'šifarnik Pg-Pa'!O$6:Q$22,2,FALSE),"")</f>
        <v/>
      </c>
      <c r="I1439" s="137" t="str">
        <f>IFERROR(+VLOOKUP($G1439,'šifarnik Pg-Pa'!$O$6:$Q$22,3,FALSE),"")</f>
        <v/>
      </c>
      <c r="J1439" s="252"/>
      <c r="K1439" s="79" t="str">
        <f>IFERROR(+VLOOKUP(J1439,'šifarnik Pg-Pa'!O$28:P$150,2,FALSE),"")</f>
        <v/>
      </c>
      <c r="L1439" s="256"/>
      <c r="M1439" s="257"/>
      <c r="N1439" s="284"/>
      <c r="O1439" s="297"/>
      <c r="P1439" s="255"/>
      <c r="Q1439" s="255"/>
    </row>
    <row r="1440" spans="1:17">
      <c r="A1440">
        <f t="shared" si="38"/>
        <v>0</v>
      </c>
      <c r="B1440" s="250"/>
      <c r="C1440" s="269"/>
      <c r="D1440" s="250"/>
      <c r="E1440" s="269"/>
      <c r="F1440" s="252"/>
      <c r="G1440" s="252"/>
      <c r="H1440" s="142" t="str">
        <f>IFERROR(+VLOOKUP(G1440,'šifarnik Pg-Pa'!O$6:Q$22,2,FALSE),"")</f>
        <v/>
      </c>
      <c r="I1440" s="137" t="str">
        <f>IFERROR(+VLOOKUP($G1440,'šifarnik Pg-Pa'!$O$6:$Q$22,3,FALSE),"")</f>
        <v/>
      </c>
      <c r="J1440" s="252"/>
      <c r="K1440" s="79" t="str">
        <f>IFERROR(+VLOOKUP(J1440,'šifarnik Pg-Pa'!O$28:P$150,2,FALSE),"")</f>
        <v/>
      </c>
      <c r="L1440" s="256"/>
      <c r="M1440" s="257"/>
      <c r="N1440" s="284"/>
      <c r="O1440" s="297"/>
      <c r="P1440" s="255"/>
      <c r="Q1440" s="255"/>
    </row>
    <row r="1441" spans="1:17">
      <c r="A1441">
        <f t="shared" si="38"/>
        <v>0</v>
      </c>
      <c r="B1441" s="250"/>
      <c r="C1441" s="269"/>
      <c r="D1441" s="250"/>
      <c r="E1441" s="269"/>
      <c r="F1441" s="252"/>
      <c r="G1441" s="252"/>
      <c r="H1441" s="142" t="str">
        <f>IFERROR(+VLOOKUP(G1441,'šifarnik Pg-Pa'!O$6:Q$22,2,FALSE),"")</f>
        <v/>
      </c>
      <c r="I1441" s="137" t="str">
        <f>IFERROR(+VLOOKUP($G1441,'šifarnik Pg-Pa'!$O$6:$Q$22,3,FALSE),"")</f>
        <v/>
      </c>
      <c r="J1441" s="252"/>
      <c r="K1441" s="79" t="str">
        <f>IFERROR(+VLOOKUP(J1441,'šifarnik Pg-Pa'!O$28:P$150,2,FALSE),"")</f>
        <v/>
      </c>
      <c r="L1441" s="256"/>
      <c r="M1441" s="257"/>
      <c r="N1441" s="284"/>
      <c r="O1441" s="297"/>
      <c r="P1441" s="255"/>
      <c r="Q1441" s="255"/>
    </row>
    <row r="1442" spans="1:17">
      <c r="A1442">
        <f t="shared" si="38"/>
        <v>0</v>
      </c>
      <c r="B1442" s="250"/>
      <c r="C1442" s="269"/>
      <c r="D1442" s="250"/>
      <c r="E1442" s="269"/>
      <c r="F1442" s="252"/>
      <c r="G1442" s="252"/>
      <c r="H1442" s="142" t="str">
        <f>IFERROR(+VLOOKUP(G1442,'šifarnik Pg-Pa'!O$6:Q$22,2,FALSE),"")</f>
        <v/>
      </c>
      <c r="I1442" s="137" t="str">
        <f>IFERROR(+VLOOKUP($G1442,'šifarnik Pg-Pa'!$O$6:$Q$22,3,FALSE),"")</f>
        <v/>
      </c>
      <c r="J1442" s="252"/>
      <c r="K1442" s="79" t="str">
        <f>IFERROR(+VLOOKUP(J1442,'šifarnik Pg-Pa'!O$28:P$150,2,FALSE),"")</f>
        <v/>
      </c>
      <c r="L1442" s="256"/>
      <c r="M1442" s="257"/>
      <c r="N1442" s="284"/>
      <c r="O1442" s="297"/>
      <c r="P1442" s="255"/>
      <c r="Q1442" s="255"/>
    </row>
    <row r="1443" spans="1:17">
      <c r="A1443">
        <f t="shared" si="38"/>
        <v>0</v>
      </c>
      <c r="B1443" s="250"/>
      <c r="C1443" s="269"/>
      <c r="D1443" s="250"/>
      <c r="E1443" s="269"/>
      <c r="F1443" s="252"/>
      <c r="G1443" s="252"/>
      <c r="H1443" s="142" t="str">
        <f>IFERROR(+VLOOKUP(G1443,'šifarnik Pg-Pa'!O$6:Q$22,2,FALSE),"")</f>
        <v/>
      </c>
      <c r="I1443" s="137" t="str">
        <f>IFERROR(+VLOOKUP($G1443,'šifarnik Pg-Pa'!$O$6:$Q$22,3,FALSE),"")</f>
        <v/>
      </c>
      <c r="J1443" s="252"/>
      <c r="K1443" s="79" t="str">
        <f>IFERROR(+VLOOKUP(J1443,'šifarnik Pg-Pa'!O$28:P$150,2,FALSE),"")</f>
        <v/>
      </c>
      <c r="L1443" s="256"/>
      <c r="M1443" s="257"/>
      <c r="N1443" s="284"/>
      <c r="O1443" s="297"/>
      <c r="P1443" s="255"/>
      <c r="Q1443" s="255"/>
    </row>
    <row r="1444" spans="1:17">
      <c r="A1444">
        <f t="shared" si="38"/>
        <v>0</v>
      </c>
      <c r="B1444" s="250"/>
      <c r="C1444" s="269"/>
      <c r="D1444" s="250"/>
      <c r="E1444" s="269"/>
      <c r="F1444" s="252"/>
      <c r="G1444" s="252"/>
      <c r="H1444" s="142" t="str">
        <f>IFERROR(+VLOOKUP(G1444,'šifarnik Pg-Pa'!O$6:Q$22,2,FALSE),"")</f>
        <v/>
      </c>
      <c r="I1444" s="137" t="str">
        <f>IFERROR(+VLOOKUP($G1444,'šifarnik Pg-Pa'!$O$6:$Q$22,3,FALSE),"")</f>
        <v/>
      </c>
      <c r="J1444" s="252"/>
      <c r="K1444" s="79" t="str">
        <f>IFERROR(+VLOOKUP(J1444,'šifarnik Pg-Pa'!O$28:P$150,2,FALSE),"")</f>
        <v/>
      </c>
      <c r="L1444" s="256"/>
      <c r="M1444" s="257"/>
      <c r="N1444" s="284"/>
      <c r="O1444" s="297"/>
      <c r="P1444" s="255"/>
      <c r="Q1444" s="255"/>
    </row>
    <row r="1445" spans="1:17">
      <c r="A1445">
        <f t="shared" si="38"/>
        <v>0</v>
      </c>
      <c r="B1445" s="250"/>
      <c r="C1445" s="269"/>
      <c r="D1445" s="250"/>
      <c r="E1445" s="269"/>
      <c r="F1445" s="252"/>
      <c r="G1445" s="252"/>
      <c r="H1445" s="142" t="str">
        <f>IFERROR(+VLOOKUP(G1445,'šifarnik Pg-Pa'!O$6:Q$22,2,FALSE),"")</f>
        <v/>
      </c>
      <c r="I1445" s="137" t="str">
        <f>IFERROR(+VLOOKUP($G1445,'šifarnik Pg-Pa'!$O$6:$Q$22,3,FALSE),"")</f>
        <v/>
      </c>
      <c r="J1445" s="252"/>
      <c r="K1445" s="79" t="str">
        <f>IFERROR(+VLOOKUP(J1445,'šifarnik Pg-Pa'!O$28:P$150,2,FALSE),"")</f>
        <v/>
      </c>
      <c r="L1445" s="256"/>
      <c r="M1445" s="257"/>
      <c r="N1445" s="284"/>
      <c r="O1445" s="297"/>
      <c r="P1445" s="255"/>
      <c r="Q1445" s="255"/>
    </row>
    <row r="1446" spans="1:17">
      <c r="A1446">
        <f t="shared" si="38"/>
        <v>0</v>
      </c>
      <c r="B1446" s="250"/>
      <c r="C1446" s="269"/>
      <c r="D1446" s="250"/>
      <c r="E1446" s="269"/>
      <c r="F1446" s="252"/>
      <c r="G1446" s="252"/>
      <c r="H1446" s="142" t="str">
        <f>IFERROR(+VLOOKUP(G1446,'šifarnik Pg-Pa'!O$6:Q$22,2,FALSE),"")</f>
        <v/>
      </c>
      <c r="I1446" s="137" t="str">
        <f>IFERROR(+VLOOKUP($G1446,'šifarnik Pg-Pa'!$O$6:$Q$22,3,FALSE),"")</f>
        <v/>
      </c>
      <c r="J1446" s="252"/>
      <c r="K1446" s="79" t="str">
        <f>IFERROR(+VLOOKUP(J1446,'šifarnik Pg-Pa'!O$28:P$150,2,FALSE),"")</f>
        <v/>
      </c>
      <c r="L1446" s="256"/>
      <c r="M1446" s="257"/>
      <c r="N1446" s="284"/>
      <c r="O1446" s="297"/>
      <c r="P1446" s="255"/>
      <c r="Q1446" s="255"/>
    </row>
    <row r="1447" spans="1:17">
      <c r="A1447">
        <f t="shared" si="38"/>
        <v>0</v>
      </c>
      <c r="B1447" s="250"/>
      <c r="C1447" s="269"/>
      <c r="D1447" s="250"/>
      <c r="E1447" s="269"/>
      <c r="F1447" s="252"/>
      <c r="G1447" s="252"/>
      <c r="H1447" s="142" t="str">
        <f>IFERROR(+VLOOKUP(G1447,'šifarnik Pg-Pa'!O$6:Q$22,2,FALSE),"")</f>
        <v/>
      </c>
      <c r="I1447" s="137" t="str">
        <f>IFERROR(+VLOOKUP($G1447,'šifarnik Pg-Pa'!$O$6:$Q$22,3,FALSE),"")</f>
        <v/>
      </c>
      <c r="J1447" s="252"/>
      <c r="K1447" s="79" t="str">
        <f>IFERROR(+VLOOKUP(J1447,'šifarnik Pg-Pa'!O$28:P$150,2,FALSE),"")</f>
        <v/>
      </c>
      <c r="L1447" s="256"/>
      <c r="M1447" s="257"/>
      <c r="N1447" s="284"/>
      <c r="O1447" s="297"/>
      <c r="P1447" s="255"/>
      <c r="Q1447" s="255"/>
    </row>
    <row r="1448" spans="1:17">
      <c r="A1448">
        <f t="shared" ref="A1448:A1500" si="39">+IF(O1448&gt;0,+A1447+1,0)</f>
        <v>0</v>
      </c>
      <c r="B1448" s="250"/>
      <c r="C1448" s="269"/>
      <c r="D1448" s="250"/>
      <c r="E1448" s="269"/>
      <c r="F1448" s="252"/>
      <c r="G1448" s="252"/>
      <c r="H1448" s="142" t="str">
        <f>IFERROR(+VLOOKUP(G1448,'šifarnik Pg-Pa'!O$6:Q$22,2,FALSE),"")</f>
        <v/>
      </c>
      <c r="I1448" s="137" t="str">
        <f>IFERROR(+VLOOKUP($G1448,'šifarnik Pg-Pa'!$O$6:$Q$22,3,FALSE),"")</f>
        <v/>
      </c>
      <c r="J1448" s="252"/>
      <c r="K1448" s="79" t="str">
        <f>IFERROR(+VLOOKUP(J1448,'šifarnik Pg-Pa'!O$28:P$150,2,FALSE),"")</f>
        <v/>
      </c>
      <c r="L1448" s="256"/>
      <c r="M1448" s="257"/>
      <c r="N1448" s="284"/>
      <c r="O1448" s="297"/>
      <c r="P1448" s="255"/>
      <c r="Q1448" s="255"/>
    </row>
    <row r="1449" spans="1:17">
      <c r="A1449">
        <f t="shared" si="39"/>
        <v>0</v>
      </c>
      <c r="B1449" s="250"/>
      <c r="C1449" s="269"/>
      <c r="D1449" s="250"/>
      <c r="E1449" s="269"/>
      <c r="F1449" s="252"/>
      <c r="G1449" s="252"/>
      <c r="H1449" s="142" t="str">
        <f>IFERROR(+VLOOKUP(G1449,'šifarnik Pg-Pa'!O$6:Q$22,2,FALSE),"")</f>
        <v/>
      </c>
      <c r="I1449" s="137" t="str">
        <f>IFERROR(+VLOOKUP($G1449,'šifarnik Pg-Pa'!$O$6:$Q$22,3,FALSE),"")</f>
        <v/>
      </c>
      <c r="J1449" s="252"/>
      <c r="K1449" s="79" t="str">
        <f>IFERROR(+VLOOKUP(J1449,'šifarnik Pg-Pa'!O$28:P$150,2,FALSE),"")</f>
        <v/>
      </c>
      <c r="L1449" s="256"/>
      <c r="M1449" s="257"/>
      <c r="N1449" s="284"/>
      <c r="O1449" s="297"/>
      <c r="P1449" s="255"/>
      <c r="Q1449" s="255"/>
    </row>
    <row r="1450" spans="1:17">
      <c r="A1450">
        <f t="shared" si="39"/>
        <v>0</v>
      </c>
      <c r="B1450" s="250"/>
      <c r="C1450" s="269"/>
      <c r="D1450" s="250"/>
      <c r="E1450" s="269"/>
      <c r="F1450" s="252"/>
      <c r="G1450" s="252"/>
      <c r="H1450" s="142" t="str">
        <f>IFERROR(+VLOOKUP(G1450,'šifarnik Pg-Pa'!O$6:Q$22,2,FALSE),"")</f>
        <v/>
      </c>
      <c r="I1450" s="137" t="str">
        <f>IFERROR(+VLOOKUP($G1450,'šifarnik Pg-Pa'!$O$6:$Q$22,3,FALSE),"")</f>
        <v/>
      </c>
      <c r="J1450" s="252"/>
      <c r="K1450" s="79" t="str">
        <f>IFERROR(+VLOOKUP(J1450,'šifarnik Pg-Pa'!O$28:P$150,2,FALSE),"")</f>
        <v/>
      </c>
      <c r="L1450" s="256"/>
      <c r="M1450" s="257"/>
      <c r="N1450" s="284"/>
      <c r="O1450" s="297"/>
      <c r="P1450" s="255"/>
      <c r="Q1450" s="255"/>
    </row>
    <row r="1451" spans="1:17">
      <c r="A1451">
        <f t="shared" si="39"/>
        <v>0</v>
      </c>
      <c r="B1451" s="250"/>
      <c r="C1451" s="269"/>
      <c r="D1451" s="250"/>
      <c r="E1451" s="269"/>
      <c r="F1451" s="252"/>
      <c r="G1451" s="252"/>
      <c r="H1451" s="142" t="str">
        <f>IFERROR(+VLOOKUP(G1451,'šifarnik Pg-Pa'!O$6:Q$22,2,FALSE),"")</f>
        <v/>
      </c>
      <c r="I1451" s="137" t="str">
        <f>IFERROR(+VLOOKUP($G1451,'šifarnik Pg-Pa'!$O$6:$Q$22,3,FALSE),"")</f>
        <v/>
      </c>
      <c r="J1451" s="252"/>
      <c r="K1451" s="79" t="str">
        <f>IFERROR(+VLOOKUP(J1451,'šifarnik Pg-Pa'!O$28:P$150,2,FALSE),"")</f>
        <v/>
      </c>
      <c r="L1451" s="256"/>
      <c r="M1451" s="257"/>
      <c r="N1451" s="284"/>
      <c r="O1451" s="297"/>
      <c r="P1451" s="255"/>
      <c r="Q1451" s="255"/>
    </row>
    <row r="1452" spans="1:17">
      <c r="A1452">
        <f t="shared" si="39"/>
        <v>0</v>
      </c>
      <c r="B1452" s="250"/>
      <c r="C1452" s="269"/>
      <c r="D1452" s="250"/>
      <c r="E1452" s="269"/>
      <c r="F1452" s="252"/>
      <c r="G1452" s="252"/>
      <c r="H1452" s="142" t="str">
        <f>IFERROR(+VLOOKUP(G1452,'šifarnik Pg-Pa'!O$6:Q$22,2,FALSE),"")</f>
        <v/>
      </c>
      <c r="I1452" s="137" t="str">
        <f>IFERROR(+VLOOKUP($G1452,'šifarnik Pg-Pa'!$O$6:$Q$22,3,FALSE),"")</f>
        <v/>
      </c>
      <c r="J1452" s="252"/>
      <c r="K1452" s="79" t="str">
        <f>IFERROR(+VLOOKUP(J1452,'šifarnik Pg-Pa'!O$28:P$150,2,FALSE),"")</f>
        <v/>
      </c>
      <c r="L1452" s="256"/>
      <c r="M1452" s="257"/>
      <c r="N1452" s="284"/>
      <c r="O1452" s="297"/>
      <c r="P1452" s="255"/>
      <c r="Q1452" s="255"/>
    </row>
    <row r="1453" spans="1:17">
      <c r="A1453">
        <f t="shared" si="39"/>
        <v>0</v>
      </c>
      <c r="B1453" s="250"/>
      <c r="C1453" s="269"/>
      <c r="D1453" s="250"/>
      <c r="E1453" s="269"/>
      <c r="F1453" s="252"/>
      <c r="G1453" s="252"/>
      <c r="H1453" s="142" t="str">
        <f>IFERROR(+VLOOKUP(G1453,'šifarnik Pg-Pa'!O$6:Q$22,2,FALSE),"")</f>
        <v/>
      </c>
      <c r="I1453" s="137" t="str">
        <f>IFERROR(+VLOOKUP($G1453,'šifarnik Pg-Pa'!$O$6:$Q$22,3,FALSE),"")</f>
        <v/>
      </c>
      <c r="J1453" s="252"/>
      <c r="K1453" s="79" t="str">
        <f>IFERROR(+VLOOKUP(J1453,'šifarnik Pg-Pa'!O$28:P$150,2,FALSE),"")</f>
        <v/>
      </c>
      <c r="L1453" s="256"/>
      <c r="M1453" s="257"/>
      <c r="N1453" s="284"/>
      <c r="O1453" s="297"/>
      <c r="P1453" s="255"/>
      <c r="Q1453" s="255"/>
    </row>
    <row r="1454" spans="1:17">
      <c r="A1454">
        <f t="shared" si="39"/>
        <v>0</v>
      </c>
      <c r="B1454" s="250"/>
      <c r="C1454" s="269"/>
      <c r="D1454" s="250"/>
      <c r="E1454" s="269"/>
      <c r="F1454" s="252"/>
      <c r="G1454" s="252"/>
      <c r="H1454" s="142" t="str">
        <f>IFERROR(+VLOOKUP(G1454,'šifarnik Pg-Pa'!O$6:Q$22,2,FALSE),"")</f>
        <v/>
      </c>
      <c r="I1454" s="137" t="str">
        <f>IFERROR(+VLOOKUP($G1454,'šifarnik Pg-Pa'!$O$6:$Q$22,3,FALSE),"")</f>
        <v/>
      </c>
      <c r="J1454" s="252"/>
      <c r="K1454" s="79" t="str">
        <f>IFERROR(+VLOOKUP(J1454,'šifarnik Pg-Pa'!O$28:P$150,2,FALSE),"")</f>
        <v/>
      </c>
      <c r="L1454" s="256"/>
      <c r="M1454" s="257"/>
      <c r="N1454" s="284"/>
      <c r="O1454" s="297"/>
      <c r="P1454" s="255"/>
      <c r="Q1454" s="255"/>
    </row>
    <row r="1455" spans="1:17">
      <c r="A1455">
        <f t="shared" si="39"/>
        <v>0</v>
      </c>
      <c r="B1455" s="250"/>
      <c r="C1455" s="269"/>
      <c r="D1455" s="250"/>
      <c r="E1455" s="269"/>
      <c r="F1455" s="252"/>
      <c r="G1455" s="252"/>
      <c r="H1455" s="142" t="str">
        <f>IFERROR(+VLOOKUP(G1455,'šifarnik Pg-Pa'!O$6:Q$22,2,FALSE),"")</f>
        <v/>
      </c>
      <c r="I1455" s="137" t="str">
        <f>IFERROR(+VLOOKUP($G1455,'šifarnik Pg-Pa'!$O$6:$Q$22,3,FALSE),"")</f>
        <v/>
      </c>
      <c r="J1455" s="252"/>
      <c r="K1455" s="79" t="str">
        <f>IFERROR(+VLOOKUP(J1455,'šifarnik Pg-Pa'!O$28:P$150,2,FALSE),"")</f>
        <v/>
      </c>
      <c r="L1455" s="256"/>
      <c r="M1455" s="257"/>
      <c r="N1455" s="284"/>
      <c r="O1455" s="297"/>
      <c r="P1455" s="255"/>
      <c r="Q1455" s="255"/>
    </row>
    <row r="1456" spans="1:17">
      <c r="A1456">
        <f t="shared" si="39"/>
        <v>0</v>
      </c>
      <c r="B1456" s="250"/>
      <c r="C1456" s="269"/>
      <c r="D1456" s="250"/>
      <c r="E1456" s="269"/>
      <c r="F1456" s="252"/>
      <c r="G1456" s="252"/>
      <c r="H1456" s="142" t="str">
        <f>IFERROR(+VLOOKUP(G1456,'šifarnik Pg-Pa'!O$6:Q$22,2,FALSE),"")</f>
        <v/>
      </c>
      <c r="I1456" s="137" t="str">
        <f>IFERROR(+VLOOKUP($G1456,'šifarnik Pg-Pa'!$O$6:$Q$22,3,FALSE),"")</f>
        <v/>
      </c>
      <c r="J1456" s="252"/>
      <c r="K1456" s="79" t="str">
        <f>IFERROR(+VLOOKUP(J1456,'šifarnik Pg-Pa'!O$28:P$150,2,FALSE),"")</f>
        <v/>
      </c>
      <c r="L1456" s="256"/>
      <c r="M1456" s="257"/>
      <c r="N1456" s="284"/>
      <c r="O1456" s="297"/>
      <c r="P1456" s="255"/>
      <c r="Q1456" s="255"/>
    </row>
    <row r="1457" spans="1:17">
      <c r="A1457">
        <f t="shared" si="39"/>
        <v>0</v>
      </c>
      <c r="B1457" s="250"/>
      <c r="C1457" s="269"/>
      <c r="D1457" s="250"/>
      <c r="E1457" s="269"/>
      <c r="F1457" s="252"/>
      <c r="G1457" s="252"/>
      <c r="H1457" s="142" t="str">
        <f>IFERROR(+VLOOKUP(G1457,'šifarnik Pg-Pa'!O$6:Q$22,2,FALSE),"")</f>
        <v/>
      </c>
      <c r="I1457" s="137" t="str">
        <f>IFERROR(+VLOOKUP($G1457,'šifarnik Pg-Pa'!$O$6:$Q$22,3,FALSE),"")</f>
        <v/>
      </c>
      <c r="J1457" s="252"/>
      <c r="K1457" s="79" t="str">
        <f>IFERROR(+VLOOKUP(J1457,'šifarnik Pg-Pa'!O$28:P$150,2,FALSE),"")</f>
        <v/>
      </c>
      <c r="L1457" s="256"/>
      <c r="M1457" s="257"/>
      <c r="N1457" s="284"/>
      <c r="O1457" s="297"/>
      <c r="P1457" s="255"/>
      <c r="Q1457" s="255"/>
    </row>
    <row r="1458" spans="1:17">
      <c r="A1458">
        <f t="shared" si="39"/>
        <v>0</v>
      </c>
      <c r="B1458" s="250"/>
      <c r="C1458" s="269"/>
      <c r="D1458" s="250"/>
      <c r="E1458" s="269"/>
      <c r="F1458" s="252"/>
      <c r="G1458" s="252"/>
      <c r="H1458" s="142" t="str">
        <f>IFERROR(+VLOOKUP(G1458,'šifarnik Pg-Pa'!O$6:Q$22,2,FALSE),"")</f>
        <v/>
      </c>
      <c r="I1458" s="137" t="str">
        <f>IFERROR(+VLOOKUP($G1458,'šifarnik Pg-Pa'!$O$6:$Q$22,3,FALSE),"")</f>
        <v/>
      </c>
      <c r="J1458" s="252"/>
      <c r="K1458" s="79" t="str">
        <f>IFERROR(+VLOOKUP(J1458,'šifarnik Pg-Pa'!O$28:P$150,2,FALSE),"")</f>
        <v/>
      </c>
      <c r="L1458" s="256"/>
      <c r="M1458" s="257"/>
      <c r="N1458" s="284"/>
      <c r="O1458" s="297"/>
      <c r="P1458" s="255"/>
      <c r="Q1458" s="255"/>
    </row>
    <row r="1459" spans="1:17">
      <c r="A1459">
        <f t="shared" si="39"/>
        <v>0</v>
      </c>
      <c r="B1459" s="250"/>
      <c r="C1459" s="269"/>
      <c r="D1459" s="250"/>
      <c r="E1459" s="269"/>
      <c r="F1459" s="252"/>
      <c r="G1459" s="252"/>
      <c r="H1459" s="142" t="str">
        <f>IFERROR(+VLOOKUP(G1459,'šifarnik Pg-Pa'!O$6:Q$22,2,FALSE),"")</f>
        <v/>
      </c>
      <c r="I1459" s="137" t="str">
        <f>IFERROR(+VLOOKUP($G1459,'šifarnik Pg-Pa'!$O$6:$Q$22,3,FALSE),"")</f>
        <v/>
      </c>
      <c r="J1459" s="252"/>
      <c r="K1459" s="79" t="str">
        <f>IFERROR(+VLOOKUP(J1459,'šifarnik Pg-Pa'!O$28:P$150,2,FALSE),"")</f>
        <v/>
      </c>
      <c r="L1459" s="256"/>
      <c r="M1459" s="257"/>
      <c r="N1459" s="284"/>
      <c r="O1459" s="297"/>
      <c r="P1459" s="255"/>
      <c r="Q1459" s="255"/>
    </row>
    <row r="1460" spans="1:17">
      <c r="A1460">
        <f t="shared" si="39"/>
        <v>0</v>
      </c>
      <c r="B1460" s="250"/>
      <c r="C1460" s="269"/>
      <c r="D1460" s="250"/>
      <c r="E1460" s="269"/>
      <c r="F1460" s="252"/>
      <c r="G1460" s="252"/>
      <c r="H1460" s="142" t="str">
        <f>IFERROR(+VLOOKUP(G1460,'šifarnik Pg-Pa'!O$6:Q$22,2,FALSE),"")</f>
        <v/>
      </c>
      <c r="I1460" s="137" t="str">
        <f>IFERROR(+VLOOKUP($G1460,'šifarnik Pg-Pa'!$O$6:$Q$22,3,FALSE),"")</f>
        <v/>
      </c>
      <c r="J1460" s="252"/>
      <c r="K1460" s="79" t="str">
        <f>IFERROR(+VLOOKUP(J1460,'šifarnik Pg-Pa'!O$28:P$150,2,FALSE),"")</f>
        <v/>
      </c>
      <c r="L1460" s="256"/>
      <c r="M1460" s="257"/>
      <c r="N1460" s="284"/>
      <c r="O1460" s="297"/>
      <c r="P1460" s="255"/>
      <c r="Q1460" s="255"/>
    </row>
    <row r="1461" spans="1:17">
      <c r="A1461">
        <f t="shared" si="39"/>
        <v>0</v>
      </c>
      <c r="B1461" s="250"/>
      <c r="C1461" s="269"/>
      <c r="D1461" s="250"/>
      <c r="E1461" s="269"/>
      <c r="F1461" s="252"/>
      <c r="G1461" s="252"/>
      <c r="H1461" s="142" t="str">
        <f>IFERROR(+VLOOKUP(G1461,'šifarnik Pg-Pa'!O$6:Q$22,2,FALSE),"")</f>
        <v/>
      </c>
      <c r="I1461" s="137" t="str">
        <f>IFERROR(+VLOOKUP($G1461,'šifarnik Pg-Pa'!$O$6:$Q$22,3,FALSE),"")</f>
        <v/>
      </c>
      <c r="J1461" s="252"/>
      <c r="K1461" s="79" t="str">
        <f>IFERROR(+VLOOKUP(J1461,'šifarnik Pg-Pa'!O$28:P$150,2,FALSE),"")</f>
        <v/>
      </c>
      <c r="L1461" s="256"/>
      <c r="M1461" s="257"/>
      <c r="N1461" s="284"/>
      <c r="O1461" s="297"/>
      <c r="P1461" s="255"/>
      <c r="Q1461" s="255"/>
    </row>
    <row r="1462" spans="1:17">
      <c r="A1462">
        <f t="shared" si="39"/>
        <v>0</v>
      </c>
      <c r="B1462" s="250"/>
      <c r="C1462" s="269"/>
      <c r="D1462" s="250"/>
      <c r="E1462" s="269"/>
      <c r="F1462" s="252"/>
      <c r="G1462" s="252"/>
      <c r="H1462" s="142" t="str">
        <f>IFERROR(+VLOOKUP(G1462,'šifarnik Pg-Pa'!O$6:Q$22,2,FALSE),"")</f>
        <v/>
      </c>
      <c r="I1462" s="137" t="str">
        <f>IFERROR(+VLOOKUP($G1462,'šifarnik Pg-Pa'!$O$6:$Q$22,3,FALSE),"")</f>
        <v/>
      </c>
      <c r="J1462" s="252"/>
      <c r="K1462" s="79" t="str">
        <f>IFERROR(+VLOOKUP(J1462,'šifarnik Pg-Pa'!O$28:P$150,2,FALSE),"")</f>
        <v/>
      </c>
      <c r="L1462" s="256"/>
      <c r="M1462" s="257"/>
      <c r="N1462" s="284"/>
      <c r="O1462" s="297"/>
      <c r="P1462" s="255"/>
      <c r="Q1462" s="255"/>
    </row>
    <row r="1463" spans="1:17">
      <c r="A1463">
        <f t="shared" si="39"/>
        <v>0</v>
      </c>
      <c r="B1463" s="250"/>
      <c r="C1463" s="269"/>
      <c r="D1463" s="250"/>
      <c r="E1463" s="269"/>
      <c r="F1463" s="252"/>
      <c r="G1463" s="252"/>
      <c r="H1463" s="142" t="str">
        <f>IFERROR(+VLOOKUP(G1463,'šifarnik Pg-Pa'!O$6:Q$22,2,FALSE),"")</f>
        <v/>
      </c>
      <c r="I1463" s="137" t="str">
        <f>IFERROR(+VLOOKUP($G1463,'šifarnik Pg-Pa'!$O$6:$Q$22,3,FALSE),"")</f>
        <v/>
      </c>
      <c r="J1463" s="252"/>
      <c r="K1463" s="79" t="str">
        <f>IFERROR(+VLOOKUP(J1463,'šifarnik Pg-Pa'!O$28:P$150,2,FALSE),"")</f>
        <v/>
      </c>
      <c r="L1463" s="256"/>
      <c r="M1463" s="257"/>
      <c r="N1463" s="284"/>
      <c r="O1463" s="297"/>
      <c r="P1463" s="255"/>
      <c r="Q1463" s="255"/>
    </row>
    <row r="1464" spans="1:17">
      <c r="A1464">
        <f t="shared" si="39"/>
        <v>0</v>
      </c>
      <c r="B1464" s="250"/>
      <c r="C1464" s="269"/>
      <c r="D1464" s="250"/>
      <c r="E1464" s="269"/>
      <c r="F1464" s="252"/>
      <c r="G1464" s="252"/>
      <c r="H1464" s="142" t="str">
        <f>IFERROR(+VLOOKUP(G1464,'šifarnik Pg-Pa'!O$6:Q$22,2,FALSE),"")</f>
        <v/>
      </c>
      <c r="I1464" s="137" t="str">
        <f>IFERROR(+VLOOKUP($G1464,'šifarnik Pg-Pa'!$O$6:$Q$22,3,FALSE),"")</f>
        <v/>
      </c>
      <c r="J1464" s="252"/>
      <c r="K1464" s="79" t="str">
        <f>IFERROR(+VLOOKUP(J1464,'šifarnik Pg-Pa'!O$28:P$150,2,FALSE),"")</f>
        <v/>
      </c>
      <c r="L1464" s="256"/>
      <c r="M1464" s="257"/>
      <c r="N1464" s="284"/>
      <c r="O1464" s="297"/>
      <c r="P1464" s="255"/>
      <c r="Q1464" s="255"/>
    </row>
    <row r="1465" spans="1:17">
      <c r="A1465">
        <f t="shared" si="39"/>
        <v>0</v>
      </c>
      <c r="B1465" s="250"/>
      <c r="C1465" s="269"/>
      <c r="D1465" s="250"/>
      <c r="E1465" s="269"/>
      <c r="F1465" s="252"/>
      <c r="G1465" s="252"/>
      <c r="H1465" s="142" t="str">
        <f>IFERROR(+VLOOKUP(G1465,'šifarnik Pg-Pa'!O$6:Q$22,2,FALSE),"")</f>
        <v/>
      </c>
      <c r="I1465" s="137" t="str">
        <f>IFERROR(+VLOOKUP($G1465,'šifarnik Pg-Pa'!$O$6:$Q$22,3,FALSE),"")</f>
        <v/>
      </c>
      <c r="J1465" s="252"/>
      <c r="K1465" s="79" t="str">
        <f>IFERROR(+VLOOKUP(J1465,'šifarnik Pg-Pa'!O$28:P$150,2,FALSE),"")</f>
        <v/>
      </c>
      <c r="L1465" s="256"/>
      <c r="M1465" s="257"/>
      <c r="N1465" s="284"/>
      <c r="O1465" s="297"/>
      <c r="P1465" s="255"/>
      <c r="Q1465" s="255"/>
    </row>
    <row r="1466" spans="1:17">
      <c r="A1466">
        <f t="shared" si="39"/>
        <v>0</v>
      </c>
      <c r="B1466" s="250"/>
      <c r="C1466" s="269"/>
      <c r="D1466" s="250"/>
      <c r="E1466" s="269"/>
      <c r="F1466" s="252"/>
      <c r="G1466" s="252"/>
      <c r="H1466" s="142" t="str">
        <f>IFERROR(+VLOOKUP(G1466,'šifarnik Pg-Pa'!O$6:Q$22,2,FALSE),"")</f>
        <v/>
      </c>
      <c r="I1466" s="137" t="str">
        <f>IFERROR(+VLOOKUP($G1466,'šifarnik Pg-Pa'!$O$6:$Q$22,3,FALSE),"")</f>
        <v/>
      </c>
      <c r="J1466" s="252"/>
      <c r="K1466" s="79" t="str">
        <f>IFERROR(+VLOOKUP(J1466,'šifarnik Pg-Pa'!O$28:P$150,2,FALSE),"")</f>
        <v/>
      </c>
      <c r="L1466" s="256"/>
      <c r="M1466" s="257"/>
      <c r="N1466" s="284"/>
      <c r="O1466" s="297"/>
      <c r="P1466" s="255"/>
      <c r="Q1466" s="255"/>
    </row>
    <row r="1467" spans="1:17">
      <c r="A1467">
        <f t="shared" si="39"/>
        <v>0</v>
      </c>
      <c r="B1467" s="250"/>
      <c r="C1467" s="269"/>
      <c r="D1467" s="250"/>
      <c r="E1467" s="269"/>
      <c r="F1467" s="252"/>
      <c r="G1467" s="252"/>
      <c r="H1467" s="142" t="str">
        <f>IFERROR(+VLOOKUP(G1467,'šifarnik Pg-Pa'!O$6:Q$22,2,FALSE),"")</f>
        <v/>
      </c>
      <c r="I1467" s="137" t="str">
        <f>IFERROR(+VLOOKUP($G1467,'šifarnik Pg-Pa'!$O$6:$Q$22,3,FALSE),"")</f>
        <v/>
      </c>
      <c r="J1467" s="252"/>
      <c r="K1467" s="79" t="str">
        <f>IFERROR(+VLOOKUP(J1467,'šifarnik Pg-Pa'!O$28:P$150,2,FALSE),"")</f>
        <v/>
      </c>
      <c r="L1467" s="256"/>
      <c r="M1467" s="257"/>
      <c r="N1467" s="284"/>
      <c r="O1467" s="297"/>
      <c r="P1467" s="255"/>
      <c r="Q1467" s="255"/>
    </row>
    <row r="1468" spans="1:17">
      <c r="A1468">
        <f t="shared" si="39"/>
        <v>0</v>
      </c>
      <c r="B1468" s="250"/>
      <c r="C1468" s="269"/>
      <c r="D1468" s="250"/>
      <c r="E1468" s="269"/>
      <c r="F1468" s="252"/>
      <c r="G1468" s="252"/>
      <c r="H1468" s="142" t="str">
        <f>IFERROR(+VLOOKUP(G1468,'šifarnik Pg-Pa'!O$6:Q$22,2,FALSE),"")</f>
        <v/>
      </c>
      <c r="I1468" s="137" t="str">
        <f>IFERROR(+VLOOKUP($G1468,'šifarnik Pg-Pa'!$O$6:$Q$22,3,FALSE),"")</f>
        <v/>
      </c>
      <c r="J1468" s="252"/>
      <c r="K1468" s="79" t="str">
        <f>IFERROR(+VLOOKUP(J1468,'šifarnik Pg-Pa'!O$28:P$150,2,FALSE),"")</f>
        <v/>
      </c>
      <c r="L1468" s="256"/>
      <c r="M1468" s="257"/>
      <c r="N1468" s="284"/>
      <c r="O1468" s="297"/>
      <c r="P1468" s="255"/>
      <c r="Q1468" s="255"/>
    </row>
    <row r="1469" spans="1:17">
      <c r="A1469">
        <f t="shared" si="39"/>
        <v>0</v>
      </c>
      <c r="B1469" s="250"/>
      <c r="C1469" s="269"/>
      <c r="D1469" s="250"/>
      <c r="E1469" s="269"/>
      <c r="F1469" s="252"/>
      <c r="G1469" s="252"/>
      <c r="H1469" s="142" t="str">
        <f>IFERROR(+VLOOKUP(G1469,'šifarnik Pg-Pa'!O$6:Q$22,2,FALSE),"")</f>
        <v/>
      </c>
      <c r="I1469" s="137" t="str">
        <f>IFERROR(+VLOOKUP($G1469,'šifarnik Pg-Pa'!$O$6:$Q$22,3,FALSE),"")</f>
        <v/>
      </c>
      <c r="J1469" s="252"/>
      <c r="K1469" s="79" t="str">
        <f>IFERROR(+VLOOKUP(J1469,'šifarnik Pg-Pa'!O$28:P$150,2,FALSE),"")</f>
        <v/>
      </c>
      <c r="L1469" s="256"/>
      <c r="M1469" s="257"/>
      <c r="N1469" s="284"/>
      <c r="O1469" s="297"/>
      <c r="P1469" s="255"/>
      <c r="Q1469" s="255"/>
    </row>
    <row r="1470" spans="1:17">
      <c r="A1470">
        <f t="shared" si="39"/>
        <v>0</v>
      </c>
      <c r="B1470" s="250"/>
      <c r="C1470" s="269"/>
      <c r="D1470" s="250"/>
      <c r="E1470" s="269"/>
      <c r="F1470" s="252"/>
      <c r="G1470" s="252"/>
      <c r="H1470" s="142" t="str">
        <f>IFERROR(+VLOOKUP(G1470,'šifarnik Pg-Pa'!O$6:Q$22,2,FALSE),"")</f>
        <v/>
      </c>
      <c r="I1470" s="137" t="str">
        <f>IFERROR(+VLOOKUP($G1470,'šifarnik Pg-Pa'!$O$6:$Q$22,3,FALSE),"")</f>
        <v/>
      </c>
      <c r="J1470" s="252"/>
      <c r="K1470" s="79" t="str">
        <f>IFERROR(+VLOOKUP(J1470,'šifarnik Pg-Pa'!O$28:P$150,2,FALSE),"")</f>
        <v/>
      </c>
      <c r="L1470" s="256"/>
      <c r="M1470" s="257"/>
      <c r="N1470" s="284"/>
      <c r="O1470" s="297"/>
      <c r="P1470" s="255"/>
      <c r="Q1470" s="255"/>
    </row>
    <row r="1471" spans="1:17">
      <c r="A1471">
        <f t="shared" si="39"/>
        <v>0</v>
      </c>
      <c r="B1471" s="250"/>
      <c r="C1471" s="269"/>
      <c r="D1471" s="250"/>
      <c r="E1471" s="269"/>
      <c r="F1471" s="252"/>
      <c r="G1471" s="252"/>
      <c r="H1471" s="142" t="str">
        <f>IFERROR(+VLOOKUP(G1471,'šifarnik Pg-Pa'!O$6:Q$22,2,FALSE),"")</f>
        <v/>
      </c>
      <c r="I1471" s="137" t="str">
        <f>IFERROR(+VLOOKUP($G1471,'šifarnik Pg-Pa'!$O$6:$Q$22,3,FALSE),"")</f>
        <v/>
      </c>
      <c r="J1471" s="252"/>
      <c r="K1471" s="79" t="str">
        <f>IFERROR(+VLOOKUP(J1471,'šifarnik Pg-Pa'!O$28:P$150,2,FALSE),"")</f>
        <v/>
      </c>
      <c r="L1471" s="256"/>
      <c r="M1471" s="257"/>
      <c r="N1471" s="284"/>
      <c r="O1471" s="297"/>
      <c r="P1471" s="255"/>
      <c r="Q1471" s="255"/>
    </row>
    <row r="1472" spans="1:17">
      <c r="A1472">
        <f t="shared" si="39"/>
        <v>0</v>
      </c>
      <c r="B1472" s="250"/>
      <c r="C1472" s="269"/>
      <c r="D1472" s="250"/>
      <c r="E1472" s="269"/>
      <c r="F1472" s="252"/>
      <c r="G1472" s="252"/>
      <c r="H1472" s="142" t="str">
        <f>IFERROR(+VLOOKUP(G1472,'šifarnik Pg-Pa'!O$6:Q$22,2,FALSE),"")</f>
        <v/>
      </c>
      <c r="I1472" s="137" t="str">
        <f>IFERROR(+VLOOKUP($G1472,'šifarnik Pg-Pa'!$O$6:$Q$22,3,FALSE),"")</f>
        <v/>
      </c>
      <c r="J1472" s="252"/>
      <c r="K1472" s="79" t="str">
        <f>IFERROR(+VLOOKUP(J1472,'šifarnik Pg-Pa'!O$28:P$150,2,FALSE),"")</f>
        <v/>
      </c>
      <c r="L1472" s="256"/>
      <c r="M1472" s="257"/>
      <c r="N1472" s="284"/>
      <c r="O1472" s="297"/>
      <c r="P1472" s="255"/>
      <c r="Q1472" s="255"/>
    </row>
    <row r="1473" spans="1:17">
      <c r="A1473">
        <f t="shared" si="39"/>
        <v>0</v>
      </c>
      <c r="B1473" s="250"/>
      <c r="C1473" s="269"/>
      <c r="D1473" s="250"/>
      <c r="E1473" s="269"/>
      <c r="F1473" s="252"/>
      <c r="G1473" s="252"/>
      <c r="H1473" s="142" t="str">
        <f>IFERROR(+VLOOKUP(G1473,'šifarnik Pg-Pa'!O$6:Q$22,2,FALSE),"")</f>
        <v/>
      </c>
      <c r="I1473" s="137" t="str">
        <f>IFERROR(+VLOOKUP($G1473,'šifarnik Pg-Pa'!$O$6:$Q$22,3,FALSE),"")</f>
        <v/>
      </c>
      <c r="J1473" s="252"/>
      <c r="K1473" s="79" t="str">
        <f>IFERROR(+VLOOKUP(J1473,'šifarnik Pg-Pa'!O$28:P$150,2,FALSE),"")</f>
        <v/>
      </c>
      <c r="L1473" s="256"/>
      <c r="M1473" s="257"/>
      <c r="N1473" s="284"/>
      <c r="O1473" s="297"/>
      <c r="P1473" s="255"/>
      <c r="Q1473" s="255"/>
    </row>
    <row r="1474" spans="1:17">
      <c r="A1474">
        <f t="shared" si="39"/>
        <v>0</v>
      </c>
      <c r="B1474" s="250"/>
      <c r="C1474" s="269"/>
      <c r="D1474" s="250"/>
      <c r="E1474" s="269"/>
      <c r="F1474" s="252"/>
      <c r="G1474" s="252"/>
      <c r="H1474" s="142" t="str">
        <f>IFERROR(+VLOOKUP(G1474,'šifarnik Pg-Pa'!O$6:Q$22,2,FALSE),"")</f>
        <v/>
      </c>
      <c r="I1474" s="137" t="str">
        <f>IFERROR(+VLOOKUP($G1474,'šifarnik Pg-Pa'!$O$6:$Q$22,3,FALSE),"")</f>
        <v/>
      </c>
      <c r="J1474" s="252"/>
      <c r="K1474" s="79" t="str">
        <f>IFERROR(+VLOOKUP(J1474,'šifarnik Pg-Pa'!O$28:P$150,2,FALSE),"")</f>
        <v/>
      </c>
      <c r="L1474" s="256"/>
      <c r="M1474" s="257"/>
      <c r="N1474" s="284"/>
      <c r="O1474" s="297"/>
      <c r="P1474" s="255"/>
      <c r="Q1474" s="255"/>
    </row>
    <row r="1475" spans="1:17">
      <c r="A1475">
        <f t="shared" si="39"/>
        <v>0</v>
      </c>
      <c r="B1475" s="250"/>
      <c r="C1475" s="269"/>
      <c r="D1475" s="250"/>
      <c r="E1475" s="269"/>
      <c r="F1475" s="252"/>
      <c r="G1475" s="252"/>
      <c r="H1475" s="142" t="str">
        <f>IFERROR(+VLOOKUP(G1475,'šifarnik Pg-Pa'!O$6:Q$22,2,FALSE),"")</f>
        <v/>
      </c>
      <c r="I1475" s="137" t="str">
        <f>IFERROR(+VLOOKUP($G1475,'šifarnik Pg-Pa'!$O$6:$Q$22,3,FALSE),"")</f>
        <v/>
      </c>
      <c r="J1475" s="252"/>
      <c r="K1475" s="79" t="str">
        <f>IFERROR(+VLOOKUP(J1475,'šifarnik Pg-Pa'!O$28:P$150,2,FALSE),"")</f>
        <v/>
      </c>
      <c r="L1475" s="256"/>
      <c r="M1475" s="257"/>
      <c r="N1475" s="284"/>
      <c r="O1475" s="297"/>
      <c r="P1475" s="255"/>
      <c r="Q1475" s="255"/>
    </row>
    <row r="1476" spans="1:17">
      <c r="A1476">
        <f t="shared" si="39"/>
        <v>0</v>
      </c>
      <c r="B1476" s="250"/>
      <c r="C1476" s="269"/>
      <c r="D1476" s="250"/>
      <c r="E1476" s="269"/>
      <c r="F1476" s="252"/>
      <c r="G1476" s="252"/>
      <c r="H1476" s="142" t="str">
        <f>IFERROR(+VLOOKUP(G1476,'šifarnik Pg-Pa'!O$6:Q$22,2,FALSE),"")</f>
        <v/>
      </c>
      <c r="I1476" s="137" t="str">
        <f>IFERROR(+VLOOKUP($G1476,'šifarnik Pg-Pa'!$O$6:$Q$22,3,FALSE),"")</f>
        <v/>
      </c>
      <c r="J1476" s="252"/>
      <c r="K1476" s="79" t="str">
        <f>IFERROR(+VLOOKUP(J1476,'šifarnik Pg-Pa'!O$28:P$150,2,FALSE),"")</f>
        <v/>
      </c>
      <c r="L1476" s="256"/>
      <c r="M1476" s="257"/>
      <c r="N1476" s="284"/>
      <c r="O1476" s="297"/>
      <c r="P1476" s="255"/>
      <c r="Q1476" s="255"/>
    </row>
    <row r="1477" spans="1:17">
      <c r="A1477">
        <f t="shared" si="39"/>
        <v>0</v>
      </c>
      <c r="B1477" s="250"/>
      <c r="C1477" s="269"/>
      <c r="D1477" s="250"/>
      <c r="E1477" s="269"/>
      <c r="F1477" s="252"/>
      <c r="G1477" s="252"/>
      <c r="H1477" s="142" t="str">
        <f>IFERROR(+VLOOKUP(G1477,'šifarnik Pg-Pa'!O$6:Q$22,2,FALSE),"")</f>
        <v/>
      </c>
      <c r="I1477" s="137" t="str">
        <f>IFERROR(+VLOOKUP($G1477,'šifarnik Pg-Pa'!$O$6:$Q$22,3,FALSE),"")</f>
        <v/>
      </c>
      <c r="J1477" s="252"/>
      <c r="K1477" s="79" t="str">
        <f>IFERROR(+VLOOKUP(J1477,'šifarnik Pg-Pa'!O$28:P$150,2,FALSE),"")</f>
        <v/>
      </c>
      <c r="L1477" s="256"/>
      <c r="M1477" s="257"/>
      <c r="N1477" s="284"/>
      <c r="O1477" s="297"/>
      <c r="P1477" s="255"/>
      <c r="Q1477" s="255"/>
    </row>
    <row r="1478" spans="1:17">
      <c r="A1478">
        <f t="shared" si="39"/>
        <v>0</v>
      </c>
      <c r="B1478" s="250"/>
      <c r="C1478" s="269"/>
      <c r="D1478" s="250"/>
      <c r="E1478" s="269"/>
      <c r="F1478" s="252"/>
      <c r="G1478" s="252"/>
      <c r="H1478" s="142" t="str">
        <f>IFERROR(+VLOOKUP(G1478,'šifarnik Pg-Pa'!O$6:Q$22,2,FALSE),"")</f>
        <v/>
      </c>
      <c r="I1478" s="137" t="str">
        <f>IFERROR(+VLOOKUP($G1478,'šifarnik Pg-Pa'!$O$6:$Q$22,3,FALSE),"")</f>
        <v/>
      </c>
      <c r="J1478" s="252"/>
      <c r="K1478" s="79" t="str">
        <f>IFERROR(+VLOOKUP(J1478,'šifarnik Pg-Pa'!O$28:P$150,2,FALSE),"")</f>
        <v/>
      </c>
      <c r="L1478" s="256"/>
      <c r="M1478" s="257"/>
      <c r="N1478" s="284"/>
      <c r="O1478" s="297"/>
      <c r="P1478" s="255"/>
      <c r="Q1478" s="255"/>
    </row>
    <row r="1479" spans="1:17">
      <c r="A1479">
        <f t="shared" si="39"/>
        <v>0</v>
      </c>
      <c r="B1479" s="250"/>
      <c r="C1479" s="269"/>
      <c r="D1479" s="250"/>
      <c r="E1479" s="269"/>
      <c r="F1479" s="252"/>
      <c r="G1479" s="252"/>
      <c r="H1479" s="142" t="str">
        <f>IFERROR(+VLOOKUP(G1479,'šifarnik Pg-Pa'!O$6:Q$22,2,FALSE),"")</f>
        <v/>
      </c>
      <c r="I1479" s="137" t="str">
        <f>IFERROR(+VLOOKUP($G1479,'šifarnik Pg-Pa'!$O$6:$Q$22,3,FALSE),"")</f>
        <v/>
      </c>
      <c r="J1479" s="252"/>
      <c r="K1479" s="79" t="str">
        <f>IFERROR(+VLOOKUP(J1479,'šifarnik Pg-Pa'!O$28:P$150,2,FALSE),"")</f>
        <v/>
      </c>
      <c r="L1479" s="256"/>
      <c r="M1479" s="257"/>
      <c r="N1479" s="284"/>
      <c r="O1479" s="297"/>
      <c r="P1479" s="255"/>
      <c r="Q1479" s="255"/>
    </row>
    <row r="1480" spans="1:17">
      <c r="A1480">
        <f t="shared" si="39"/>
        <v>0</v>
      </c>
      <c r="B1480" s="250"/>
      <c r="C1480" s="269"/>
      <c r="D1480" s="250"/>
      <c r="E1480" s="269"/>
      <c r="F1480" s="252"/>
      <c r="G1480" s="252"/>
      <c r="H1480" s="142" t="str">
        <f>IFERROR(+VLOOKUP(G1480,'šifarnik Pg-Pa'!O$6:Q$22,2,FALSE),"")</f>
        <v/>
      </c>
      <c r="I1480" s="137" t="str">
        <f>IFERROR(+VLOOKUP($G1480,'šifarnik Pg-Pa'!$O$6:$Q$22,3,FALSE),"")</f>
        <v/>
      </c>
      <c r="J1480" s="252"/>
      <c r="K1480" s="79" t="str">
        <f>IFERROR(+VLOOKUP(J1480,'šifarnik Pg-Pa'!O$28:P$150,2,FALSE),"")</f>
        <v/>
      </c>
      <c r="L1480" s="256"/>
      <c r="M1480" s="257"/>
      <c r="N1480" s="284"/>
      <c r="O1480" s="297"/>
      <c r="P1480" s="255"/>
      <c r="Q1480" s="255"/>
    </row>
    <row r="1481" spans="1:17">
      <c r="A1481">
        <f t="shared" si="39"/>
        <v>0</v>
      </c>
      <c r="B1481" s="250"/>
      <c r="C1481" s="269"/>
      <c r="D1481" s="250"/>
      <c r="E1481" s="269"/>
      <c r="F1481" s="252"/>
      <c r="G1481" s="252"/>
      <c r="H1481" s="142" t="str">
        <f>IFERROR(+VLOOKUP(G1481,'šifarnik Pg-Pa'!O$6:Q$22,2,FALSE),"")</f>
        <v/>
      </c>
      <c r="I1481" s="137" t="str">
        <f>IFERROR(+VLOOKUP($G1481,'šifarnik Pg-Pa'!$O$6:$Q$22,3,FALSE),"")</f>
        <v/>
      </c>
      <c r="J1481" s="252"/>
      <c r="K1481" s="79" t="str">
        <f>IFERROR(+VLOOKUP(J1481,'šifarnik Pg-Pa'!O$28:P$150,2,FALSE),"")</f>
        <v/>
      </c>
      <c r="L1481" s="256"/>
      <c r="M1481" s="257"/>
      <c r="N1481" s="284"/>
      <c r="O1481" s="297"/>
      <c r="P1481" s="255"/>
      <c r="Q1481" s="255"/>
    </row>
    <row r="1482" spans="1:17">
      <c r="A1482">
        <f t="shared" si="39"/>
        <v>0</v>
      </c>
      <c r="B1482" s="250"/>
      <c r="C1482" s="269"/>
      <c r="D1482" s="250"/>
      <c r="E1482" s="269"/>
      <c r="F1482" s="252"/>
      <c r="G1482" s="252"/>
      <c r="H1482" s="142" t="str">
        <f>IFERROR(+VLOOKUP(G1482,'šifarnik Pg-Pa'!O$6:Q$22,2,FALSE),"")</f>
        <v/>
      </c>
      <c r="I1482" s="137" t="str">
        <f>IFERROR(+VLOOKUP($G1482,'šifarnik Pg-Pa'!$O$6:$Q$22,3,FALSE),"")</f>
        <v/>
      </c>
      <c r="J1482" s="252"/>
      <c r="K1482" s="79" t="str">
        <f>IFERROR(+VLOOKUP(J1482,'šifarnik Pg-Pa'!O$28:P$150,2,FALSE),"")</f>
        <v/>
      </c>
      <c r="L1482" s="256"/>
      <c r="M1482" s="257"/>
      <c r="N1482" s="284"/>
      <c r="O1482" s="297"/>
      <c r="P1482" s="255"/>
      <c r="Q1482" s="255"/>
    </row>
    <row r="1483" spans="1:17">
      <c r="A1483">
        <f t="shared" si="39"/>
        <v>0</v>
      </c>
      <c r="B1483" s="250"/>
      <c r="C1483" s="269"/>
      <c r="D1483" s="250"/>
      <c r="E1483" s="269"/>
      <c r="F1483" s="252"/>
      <c r="G1483" s="252"/>
      <c r="H1483" s="142" t="str">
        <f>IFERROR(+VLOOKUP(G1483,'šifarnik Pg-Pa'!O$6:Q$22,2,FALSE),"")</f>
        <v/>
      </c>
      <c r="I1483" s="137" t="str">
        <f>IFERROR(+VLOOKUP($G1483,'šifarnik Pg-Pa'!$O$6:$Q$22,3,FALSE),"")</f>
        <v/>
      </c>
      <c r="J1483" s="252"/>
      <c r="K1483" s="79" t="str">
        <f>IFERROR(+VLOOKUP(J1483,'šifarnik Pg-Pa'!O$28:P$150,2,FALSE),"")</f>
        <v/>
      </c>
      <c r="L1483" s="256"/>
      <c r="M1483" s="257"/>
      <c r="N1483" s="284"/>
      <c r="O1483" s="297"/>
      <c r="P1483" s="255"/>
      <c r="Q1483" s="255"/>
    </row>
    <row r="1484" spans="1:17">
      <c r="A1484">
        <f t="shared" si="39"/>
        <v>0</v>
      </c>
      <c r="B1484" s="250"/>
      <c r="C1484" s="269"/>
      <c r="D1484" s="250"/>
      <c r="E1484" s="269"/>
      <c r="F1484" s="252"/>
      <c r="G1484" s="252"/>
      <c r="H1484" s="142" t="str">
        <f>IFERROR(+VLOOKUP(G1484,'šifarnik Pg-Pa'!O$6:Q$22,2,FALSE),"")</f>
        <v/>
      </c>
      <c r="I1484" s="137" t="str">
        <f>IFERROR(+VLOOKUP($G1484,'šifarnik Pg-Pa'!$O$6:$Q$22,3,FALSE),"")</f>
        <v/>
      </c>
      <c r="J1484" s="252"/>
      <c r="K1484" s="79" t="str">
        <f>IFERROR(+VLOOKUP(J1484,'šifarnik Pg-Pa'!O$28:P$150,2,FALSE),"")</f>
        <v/>
      </c>
      <c r="L1484" s="256"/>
      <c r="M1484" s="257"/>
      <c r="N1484" s="284"/>
      <c r="O1484" s="297"/>
      <c r="P1484" s="255"/>
      <c r="Q1484" s="255"/>
    </row>
    <row r="1485" spans="1:17">
      <c r="A1485">
        <f t="shared" si="39"/>
        <v>0</v>
      </c>
      <c r="B1485" s="250"/>
      <c r="C1485" s="269"/>
      <c r="D1485" s="250"/>
      <c r="E1485" s="269"/>
      <c r="F1485" s="252"/>
      <c r="G1485" s="252"/>
      <c r="H1485" s="142" t="str">
        <f>IFERROR(+VLOOKUP(G1485,'šifarnik Pg-Pa'!O$6:Q$22,2,FALSE),"")</f>
        <v/>
      </c>
      <c r="I1485" s="137" t="str">
        <f>IFERROR(+VLOOKUP($G1485,'šifarnik Pg-Pa'!$O$6:$Q$22,3,FALSE),"")</f>
        <v/>
      </c>
      <c r="J1485" s="252"/>
      <c r="K1485" s="79" t="str">
        <f>IFERROR(+VLOOKUP(J1485,'šifarnik Pg-Pa'!O$28:P$150,2,FALSE),"")</f>
        <v/>
      </c>
      <c r="L1485" s="256"/>
      <c r="M1485" s="257"/>
      <c r="N1485" s="284"/>
      <c r="O1485" s="297"/>
      <c r="P1485" s="255"/>
      <c r="Q1485" s="255"/>
    </row>
    <row r="1486" spans="1:17">
      <c r="A1486">
        <f t="shared" si="39"/>
        <v>0</v>
      </c>
      <c r="B1486" s="250"/>
      <c r="C1486" s="269"/>
      <c r="D1486" s="250"/>
      <c r="E1486" s="269"/>
      <c r="F1486" s="252"/>
      <c r="G1486" s="252"/>
      <c r="H1486" s="142" t="str">
        <f>IFERROR(+VLOOKUP(G1486,'šifarnik Pg-Pa'!O$6:Q$22,2,FALSE),"")</f>
        <v/>
      </c>
      <c r="I1486" s="137" t="str">
        <f>IFERROR(+VLOOKUP($G1486,'šifarnik Pg-Pa'!$O$6:$Q$22,3,FALSE),"")</f>
        <v/>
      </c>
      <c r="J1486" s="252"/>
      <c r="K1486" s="79" t="str">
        <f>IFERROR(+VLOOKUP(J1486,'šifarnik Pg-Pa'!O$28:P$150,2,FALSE),"")</f>
        <v/>
      </c>
      <c r="L1486" s="256"/>
      <c r="M1486" s="257"/>
      <c r="N1486" s="284"/>
      <c r="O1486" s="297"/>
      <c r="P1486" s="255"/>
      <c r="Q1486" s="255"/>
    </row>
    <row r="1487" spans="1:17">
      <c r="A1487">
        <f t="shared" si="39"/>
        <v>0</v>
      </c>
      <c r="B1487" s="250"/>
      <c r="C1487" s="269"/>
      <c r="D1487" s="250"/>
      <c r="E1487" s="269"/>
      <c r="F1487" s="252"/>
      <c r="G1487" s="252"/>
      <c r="H1487" s="142" t="str">
        <f>IFERROR(+VLOOKUP(G1487,'šifarnik Pg-Pa'!O$6:Q$22,2,FALSE),"")</f>
        <v/>
      </c>
      <c r="I1487" s="137" t="str">
        <f>IFERROR(+VLOOKUP($G1487,'šifarnik Pg-Pa'!$O$6:$Q$22,3,FALSE),"")</f>
        <v/>
      </c>
      <c r="J1487" s="252"/>
      <c r="K1487" s="79" t="str">
        <f>IFERROR(+VLOOKUP(J1487,'šifarnik Pg-Pa'!O$28:P$150,2,FALSE),"")</f>
        <v/>
      </c>
      <c r="L1487" s="256"/>
      <c r="M1487" s="257"/>
      <c r="N1487" s="284"/>
      <c r="O1487" s="297"/>
      <c r="P1487" s="255"/>
      <c r="Q1487" s="255"/>
    </row>
    <row r="1488" spans="1:17">
      <c r="A1488">
        <f t="shared" si="39"/>
        <v>0</v>
      </c>
      <c r="B1488" s="250"/>
      <c r="C1488" s="269"/>
      <c r="D1488" s="250"/>
      <c r="E1488" s="269"/>
      <c r="F1488" s="252"/>
      <c r="G1488" s="252"/>
      <c r="H1488" s="142" t="str">
        <f>IFERROR(+VLOOKUP(G1488,'šifarnik Pg-Pa'!O$6:Q$22,2,FALSE),"")</f>
        <v/>
      </c>
      <c r="I1488" s="137" t="str">
        <f>IFERROR(+VLOOKUP($G1488,'šifarnik Pg-Pa'!$O$6:$Q$22,3,FALSE),"")</f>
        <v/>
      </c>
      <c r="J1488" s="252"/>
      <c r="K1488" s="79" t="str">
        <f>IFERROR(+VLOOKUP(J1488,'šifarnik Pg-Pa'!O$28:P$150,2,FALSE),"")</f>
        <v/>
      </c>
      <c r="L1488" s="256"/>
      <c r="M1488" s="257"/>
      <c r="N1488" s="284"/>
      <c r="O1488" s="297"/>
      <c r="P1488" s="255"/>
      <c r="Q1488" s="255"/>
    </row>
    <row r="1489" spans="1:17">
      <c r="A1489">
        <f t="shared" si="39"/>
        <v>0</v>
      </c>
      <c r="B1489" s="250"/>
      <c r="C1489" s="269"/>
      <c r="D1489" s="250"/>
      <c r="E1489" s="269"/>
      <c r="F1489" s="252"/>
      <c r="G1489" s="252"/>
      <c r="H1489" s="142" t="str">
        <f>IFERROR(+VLOOKUP(G1489,'šifarnik Pg-Pa'!O$6:Q$22,2,FALSE),"")</f>
        <v/>
      </c>
      <c r="I1489" s="137" t="str">
        <f>IFERROR(+VLOOKUP($G1489,'šifarnik Pg-Pa'!$O$6:$Q$22,3,FALSE),"")</f>
        <v/>
      </c>
      <c r="J1489" s="252"/>
      <c r="K1489" s="79" t="str">
        <f>IFERROR(+VLOOKUP(J1489,'šifarnik Pg-Pa'!O$28:P$150,2,FALSE),"")</f>
        <v/>
      </c>
      <c r="L1489" s="256"/>
      <c r="M1489" s="257"/>
      <c r="N1489" s="284"/>
      <c r="O1489" s="297"/>
      <c r="P1489" s="255"/>
      <c r="Q1489" s="255"/>
    </row>
    <row r="1490" spans="1:17">
      <c r="A1490">
        <f t="shared" si="39"/>
        <v>0</v>
      </c>
      <c r="B1490" s="250"/>
      <c r="C1490" s="269"/>
      <c r="D1490" s="250"/>
      <c r="E1490" s="269"/>
      <c r="F1490" s="252"/>
      <c r="G1490" s="252"/>
      <c r="H1490" s="142" t="str">
        <f>IFERROR(+VLOOKUP(G1490,'šifarnik Pg-Pa'!O$6:Q$22,2,FALSE),"")</f>
        <v/>
      </c>
      <c r="I1490" s="137" t="str">
        <f>IFERROR(+VLOOKUP($G1490,'šifarnik Pg-Pa'!$O$6:$Q$22,3,FALSE),"")</f>
        <v/>
      </c>
      <c r="J1490" s="252"/>
      <c r="K1490" s="79" t="str">
        <f>IFERROR(+VLOOKUP(J1490,'šifarnik Pg-Pa'!O$28:P$150,2,FALSE),"")</f>
        <v/>
      </c>
      <c r="L1490" s="256"/>
      <c r="M1490" s="257"/>
      <c r="N1490" s="284"/>
      <c r="O1490" s="297"/>
      <c r="P1490" s="255"/>
      <c r="Q1490" s="255"/>
    </row>
    <row r="1491" spans="1:17">
      <c r="A1491">
        <f t="shared" si="39"/>
        <v>0</v>
      </c>
      <c r="B1491" s="250"/>
      <c r="C1491" s="269"/>
      <c r="D1491" s="250"/>
      <c r="E1491" s="269"/>
      <c r="F1491" s="252"/>
      <c r="G1491" s="252"/>
      <c r="H1491" s="142" t="str">
        <f>IFERROR(+VLOOKUP(G1491,'šifarnik Pg-Pa'!O$6:Q$22,2,FALSE),"")</f>
        <v/>
      </c>
      <c r="I1491" s="137" t="str">
        <f>IFERROR(+VLOOKUP($G1491,'šifarnik Pg-Pa'!$O$6:$Q$22,3,FALSE),"")</f>
        <v/>
      </c>
      <c r="J1491" s="252"/>
      <c r="K1491" s="79" t="str">
        <f>IFERROR(+VLOOKUP(J1491,'šifarnik Pg-Pa'!O$28:P$150,2,FALSE),"")</f>
        <v/>
      </c>
      <c r="L1491" s="256"/>
      <c r="M1491" s="257"/>
      <c r="N1491" s="284"/>
      <c r="O1491" s="297"/>
      <c r="P1491" s="255"/>
      <c r="Q1491" s="255"/>
    </row>
    <row r="1492" spans="1:17">
      <c r="A1492">
        <f t="shared" si="39"/>
        <v>0</v>
      </c>
      <c r="B1492" s="250"/>
      <c r="C1492" s="269"/>
      <c r="D1492" s="250"/>
      <c r="E1492" s="269"/>
      <c r="F1492" s="252"/>
      <c r="G1492" s="252"/>
      <c r="H1492" s="142" t="str">
        <f>IFERROR(+VLOOKUP(G1492,'šifarnik Pg-Pa'!O$6:Q$22,2,FALSE),"")</f>
        <v/>
      </c>
      <c r="I1492" s="137" t="str">
        <f>IFERROR(+VLOOKUP($G1492,'šifarnik Pg-Pa'!$O$6:$Q$22,3,FALSE),"")</f>
        <v/>
      </c>
      <c r="J1492" s="252"/>
      <c r="K1492" s="79" t="str">
        <f>IFERROR(+VLOOKUP(J1492,'šifarnik Pg-Pa'!O$28:P$150,2,FALSE),"")</f>
        <v/>
      </c>
      <c r="L1492" s="256"/>
      <c r="M1492" s="257"/>
      <c r="N1492" s="284"/>
      <c r="O1492" s="297"/>
      <c r="P1492" s="255"/>
      <c r="Q1492" s="255"/>
    </row>
    <row r="1493" spans="1:17">
      <c r="A1493">
        <f t="shared" si="39"/>
        <v>0</v>
      </c>
      <c r="B1493" s="250"/>
      <c r="C1493" s="269"/>
      <c r="D1493" s="250"/>
      <c r="E1493" s="269"/>
      <c r="F1493" s="252"/>
      <c r="G1493" s="252"/>
      <c r="H1493" s="142" t="str">
        <f>IFERROR(+VLOOKUP(G1493,'šifarnik Pg-Pa'!O$6:Q$22,2,FALSE),"")</f>
        <v/>
      </c>
      <c r="I1493" s="137" t="str">
        <f>IFERROR(+VLOOKUP($G1493,'šifarnik Pg-Pa'!$O$6:$Q$22,3,FALSE),"")</f>
        <v/>
      </c>
      <c r="J1493" s="252"/>
      <c r="K1493" s="79" t="str">
        <f>IFERROR(+VLOOKUP(J1493,'šifarnik Pg-Pa'!O$28:P$150,2,FALSE),"")</f>
        <v/>
      </c>
      <c r="L1493" s="256"/>
      <c r="M1493" s="257"/>
      <c r="N1493" s="284"/>
      <c r="O1493" s="297"/>
      <c r="P1493" s="255"/>
      <c r="Q1493" s="255"/>
    </row>
    <row r="1494" spans="1:17">
      <c r="A1494">
        <f t="shared" si="39"/>
        <v>0</v>
      </c>
      <c r="B1494" s="250"/>
      <c r="C1494" s="269"/>
      <c r="D1494" s="250"/>
      <c r="E1494" s="269"/>
      <c r="F1494" s="252"/>
      <c r="G1494" s="252"/>
      <c r="H1494" s="142" t="str">
        <f>IFERROR(+VLOOKUP(G1494,'šifarnik Pg-Pa'!O$6:Q$22,2,FALSE),"")</f>
        <v/>
      </c>
      <c r="I1494" s="137" t="str">
        <f>IFERROR(+VLOOKUP($G1494,'šifarnik Pg-Pa'!$O$6:$Q$22,3,FALSE),"")</f>
        <v/>
      </c>
      <c r="J1494" s="252"/>
      <c r="K1494" s="79" t="str">
        <f>IFERROR(+VLOOKUP(J1494,'šifarnik Pg-Pa'!O$28:P$150,2,FALSE),"")</f>
        <v/>
      </c>
      <c r="L1494" s="256"/>
      <c r="M1494" s="257"/>
      <c r="N1494" s="284"/>
      <c r="O1494" s="297"/>
      <c r="P1494" s="255"/>
      <c r="Q1494" s="255"/>
    </row>
    <row r="1495" spans="1:17">
      <c r="A1495">
        <f t="shared" si="39"/>
        <v>0</v>
      </c>
      <c r="B1495" s="250"/>
      <c r="C1495" s="269"/>
      <c r="D1495" s="250"/>
      <c r="E1495" s="269"/>
      <c r="F1495" s="252"/>
      <c r="G1495" s="252"/>
      <c r="H1495" s="142" t="str">
        <f>IFERROR(+VLOOKUP(G1495,'šifarnik Pg-Pa'!O$6:Q$22,2,FALSE),"")</f>
        <v/>
      </c>
      <c r="I1495" s="137" t="str">
        <f>IFERROR(+VLOOKUP($G1495,'šifarnik Pg-Pa'!$O$6:$Q$22,3,FALSE),"")</f>
        <v/>
      </c>
      <c r="J1495" s="252"/>
      <c r="K1495" s="79" t="str">
        <f>IFERROR(+VLOOKUP(J1495,'šifarnik Pg-Pa'!O$28:P$150,2,FALSE),"")</f>
        <v/>
      </c>
      <c r="L1495" s="256"/>
      <c r="M1495" s="257"/>
      <c r="N1495" s="284"/>
      <c r="O1495" s="297"/>
      <c r="P1495" s="255"/>
      <c r="Q1495" s="255"/>
    </row>
    <row r="1496" spans="1:17">
      <c r="A1496">
        <f t="shared" si="39"/>
        <v>0</v>
      </c>
      <c r="B1496" s="250"/>
      <c r="C1496" s="269"/>
      <c r="D1496" s="250"/>
      <c r="E1496" s="269"/>
      <c r="F1496" s="252"/>
      <c r="G1496" s="252"/>
      <c r="H1496" s="142" t="str">
        <f>IFERROR(+VLOOKUP(G1496,'šifarnik Pg-Pa'!O$6:Q$22,2,FALSE),"")</f>
        <v/>
      </c>
      <c r="I1496" s="137" t="str">
        <f>IFERROR(+VLOOKUP($G1496,'šifarnik Pg-Pa'!$O$6:$Q$22,3,FALSE),"")</f>
        <v/>
      </c>
      <c r="J1496" s="252"/>
      <c r="K1496" s="79" t="str">
        <f>IFERROR(+VLOOKUP(J1496,'šifarnik Pg-Pa'!O$28:P$150,2,FALSE),"")</f>
        <v/>
      </c>
      <c r="L1496" s="256"/>
      <c r="M1496" s="257"/>
      <c r="N1496" s="284"/>
      <c r="O1496" s="297"/>
      <c r="P1496" s="255"/>
      <c r="Q1496" s="255"/>
    </row>
    <row r="1497" spans="1:17">
      <c r="A1497">
        <f t="shared" si="39"/>
        <v>0</v>
      </c>
      <c r="B1497" s="250"/>
      <c r="C1497" s="269"/>
      <c r="D1497" s="250"/>
      <c r="E1497" s="269"/>
      <c r="F1497" s="252"/>
      <c r="G1497" s="252"/>
      <c r="H1497" s="142" t="str">
        <f>IFERROR(+VLOOKUP(G1497,'šifarnik Pg-Pa'!O$6:Q$22,2,FALSE),"")</f>
        <v/>
      </c>
      <c r="I1497" s="137" t="str">
        <f>IFERROR(+VLOOKUP($G1497,'šifarnik Pg-Pa'!$O$6:$Q$22,3,FALSE),"")</f>
        <v/>
      </c>
      <c r="J1497" s="252"/>
      <c r="K1497" s="79" t="str">
        <f>IFERROR(+VLOOKUP(J1497,'šifarnik Pg-Pa'!O$28:P$150,2,FALSE),"")</f>
        <v/>
      </c>
      <c r="L1497" s="256"/>
      <c r="M1497" s="257"/>
      <c r="N1497" s="284"/>
      <c r="O1497" s="297"/>
      <c r="P1497" s="255"/>
      <c r="Q1497" s="255"/>
    </row>
    <row r="1498" spans="1:17">
      <c r="A1498">
        <f t="shared" si="39"/>
        <v>0</v>
      </c>
      <c r="B1498" s="250"/>
      <c r="C1498" s="269"/>
      <c r="D1498" s="250"/>
      <c r="E1498" s="269"/>
      <c r="F1498" s="252"/>
      <c r="G1498" s="252"/>
      <c r="H1498" s="142" t="str">
        <f>IFERROR(+VLOOKUP(G1498,'šifarnik Pg-Pa'!O$6:Q$22,2,FALSE),"")</f>
        <v/>
      </c>
      <c r="I1498" s="137" t="str">
        <f>IFERROR(+VLOOKUP($G1498,'šifarnik Pg-Pa'!$O$6:$Q$22,3,FALSE),"")</f>
        <v/>
      </c>
      <c r="J1498" s="252"/>
      <c r="K1498" s="79" t="str">
        <f>IFERROR(+VLOOKUP(J1498,'šifarnik Pg-Pa'!O$28:P$150,2,FALSE),"")</f>
        <v/>
      </c>
      <c r="L1498" s="256"/>
      <c r="M1498" s="257"/>
      <c r="N1498" s="284"/>
      <c r="O1498" s="297"/>
      <c r="P1498" s="255"/>
      <c r="Q1498" s="255"/>
    </row>
    <row r="1499" spans="1:17">
      <c r="A1499">
        <f t="shared" si="39"/>
        <v>0</v>
      </c>
      <c r="B1499" s="250"/>
      <c r="C1499" s="269"/>
      <c r="D1499" s="250"/>
      <c r="E1499" s="269"/>
      <c r="F1499" s="252"/>
      <c r="G1499" s="252"/>
      <c r="H1499" s="142" t="str">
        <f>IFERROR(+VLOOKUP(G1499,'šifarnik Pg-Pa'!O$6:Q$22,2,FALSE),"")</f>
        <v/>
      </c>
      <c r="I1499" s="137" t="str">
        <f>IFERROR(+VLOOKUP($G1499,'šifarnik Pg-Pa'!$O$6:$Q$22,3,FALSE),"")</f>
        <v/>
      </c>
      <c r="J1499" s="252"/>
      <c r="K1499" s="79" t="str">
        <f>IFERROR(+VLOOKUP(J1499,'šifarnik Pg-Pa'!O$28:P$150,2,FALSE),"")</f>
        <v/>
      </c>
      <c r="L1499" s="256"/>
      <c r="M1499" s="257"/>
      <c r="N1499" s="284"/>
      <c r="O1499" s="297"/>
      <c r="P1499" s="255"/>
      <c r="Q1499" s="255"/>
    </row>
    <row r="1500" spans="1:17">
      <c r="A1500">
        <f t="shared" si="39"/>
        <v>0</v>
      </c>
      <c r="B1500" s="250"/>
      <c r="C1500" s="269"/>
      <c r="D1500" s="250"/>
      <c r="E1500" s="269"/>
      <c r="F1500" s="252"/>
      <c r="G1500" s="252"/>
      <c r="H1500" s="142" t="str">
        <f>IFERROR(+VLOOKUP(G1500,'šifarnik Pg-Pa'!O$6:Q$22,2,FALSE),"")</f>
        <v/>
      </c>
      <c r="I1500" s="137" t="str">
        <f>IFERROR(+VLOOKUP($G1500,'šifarnik Pg-Pa'!$O$6:$Q$22,3,FALSE),"")</f>
        <v/>
      </c>
      <c r="J1500" s="252"/>
      <c r="K1500" s="79" t="str">
        <f>IFERROR(+VLOOKUP(J1500,'šifarnik Pg-Pa'!O$28:P$150,2,FALSE),"")</f>
        <v/>
      </c>
      <c r="L1500" s="256"/>
      <c r="M1500" s="257"/>
      <c r="N1500" s="284"/>
      <c r="O1500" s="297"/>
      <c r="P1500" s="255"/>
      <c r="Q1500" s="255"/>
    </row>
  </sheetData>
  <sheetProtection algorithmName="SHA-512" hashValue="FJf/Cd3aha4nlJ7Lo1t5GYEoCJBLk6mUV5Ki/RUpb0Kp2DHiwNj9gn5ml2fDQTXpIu/n9e+uaUWOUhcxQgevXg==" saltValue="9dswMEGrvw/M88YXlFzH8g==" spinCount="100000" sheet="1" formatCells="0" formatColumns="0" formatRows="0" autoFilter="0"/>
  <autoFilter ref="A7:Q999" xr:uid="{00000000-0009-0000-0000-000001000000}"/>
  <mergeCells count="1">
    <mergeCell ref="C3:F3"/>
  </mergeCells>
  <conditionalFormatting sqref="O144 O155:O156 O166 O211:O213 O939:O1500">
    <cfRule type="expression" dxfId="145" priority="110">
      <formula>$W144&gt;3</formula>
    </cfRule>
  </conditionalFormatting>
  <conditionalFormatting sqref="O354:O938">
    <cfRule type="expression" dxfId="144" priority="22">
      <formula>$W354&gt;3</formula>
    </cfRule>
  </conditionalFormatting>
  <conditionalFormatting sqref="O62">
    <cfRule type="expression" dxfId="143" priority="21">
      <formula>$W62&gt;3</formula>
    </cfRule>
  </conditionalFormatting>
  <conditionalFormatting sqref="L8:L1500">
    <cfRule type="expression" dxfId="142" priority="12">
      <formula>+AND(L8&gt;0,J8&gt;0)</formula>
    </cfRule>
    <cfRule type="expression" dxfId="141" priority="20">
      <formula>AND(+G8&lt;&gt;LEFT(L8,4),ISBLANK(L8)=FALSE)</formula>
    </cfRule>
  </conditionalFormatting>
  <conditionalFormatting sqref="L9:L33">
    <cfRule type="expression" dxfId="140" priority="5">
      <formula>+AND(L9&gt;0,J9&gt;0)</formula>
    </cfRule>
    <cfRule type="expression" dxfId="139" priority="6">
      <formula>AND(+G9&lt;&gt;LEFT(L9,4),ISBLANK(L9)=FALSE)</formula>
    </cfRule>
  </conditionalFormatting>
  <conditionalFormatting sqref="J1000">
    <cfRule type="expression" dxfId="138" priority="4">
      <formula>AND(G1000&lt;&gt;LEFT(J1000,4),G1000&lt;&gt;LEFT(L1000,4))</formula>
    </cfRule>
  </conditionalFormatting>
  <conditionalFormatting sqref="J8:J1500">
    <cfRule type="expression" dxfId="137" priority="3">
      <formula>AND(G8&lt;&gt;LEFT(J8,4),ISBLANK(L8)=TRUE)</formula>
    </cfRule>
  </conditionalFormatting>
  <conditionalFormatting sqref="N8:N1500">
    <cfRule type="expression" dxfId="136" priority="2">
      <formula>VALUE(LEN(N8))&gt;2</formula>
    </cfRule>
  </conditionalFormatting>
  <conditionalFormatting sqref="O8:O1500">
    <cfRule type="expression" dxfId="135" priority="1">
      <formula>$W8&gt;3</formula>
    </cfRule>
  </conditionalFormatting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'Šifarnik F-ja'!$A$4:$A$146</xm:f>
          </x14:formula1>
          <xm:sqref>F8:F1500</xm:sqref>
        </x14:dataValidation>
        <x14:dataValidation type="list" allowBlank="1" showInputMessage="1" showErrorMessage="1" xr:uid="{00000000-0002-0000-0100-000001000000}">
          <x14:formula1>
            <xm:f>'šifarnik Pg-Pa'!$O$6:$O$22</xm:f>
          </x14:formula1>
          <xm:sqref>G8:G1500</xm:sqref>
        </x14:dataValidation>
        <x14:dataValidation type="list" allowBlank="1" showInputMessage="1" showErrorMessage="1" xr:uid="{00000000-0002-0000-0100-000002000000}">
          <x14:formula1>
            <xm:f>'šifarnik Pg-Pa'!$O$28:$O$133</xm:f>
          </x14:formula1>
          <xm:sqref>J8:J1500</xm:sqref>
        </x14:dataValidation>
        <x14:dataValidation type="list" allowBlank="1" showInputMessage="1" showErrorMessage="1" xr:uid="{00000000-0002-0000-0100-000003000000}">
          <x14:formula1>
            <xm:f>okruzi!$G$11:$G$182</xm:f>
          </x14:formula1>
          <xm:sqref>C3:F3</xm:sqref>
        </x14:dataValidation>
        <x14:dataValidation type="list" allowBlank="1" showInputMessage="1" showErrorMessage="1" xr:uid="{00000000-0002-0000-0100-000004000000}">
          <x14:formula1>
            <xm:f>okruzi!$C$4:$C$15</xm:f>
          </x14:formula1>
          <xm:sqref>D5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574"/>
  <sheetViews>
    <sheetView zoomScale="110" zoomScaleNormal="110" workbookViewId="0">
      <pane xSplit="4" ySplit="7" topLeftCell="E8" activePane="bottomRight" state="frozen"/>
      <selection activeCell="L8" sqref="L8:Q999"/>
      <selection pane="topRight" activeCell="L8" sqref="L8:Q999"/>
      <selection pane="bottomLeft" activeCell="L8" sqref="L8:Q999"/>
      <selection pane="bottomRight" activeCell="H68" sqref="H68"/>
    </sheetView>
  </sheetViews>
  <sheetFormatPr defaultRowHeight="15"/>
  <cols>
    <col min="1" max="1" width="5.28515625" hidden="1" customWidth="1"/>
    <col min="2" max="2" width="8.5703125" customWidth="1"/>
    <col min="3" max="3" width="39.7109375" customWidth="1"/>
    <col min="4" max="4" width="11.85546875" customWidth="1"/>
    <col min="5" max="5" width="82.7109375" customWidth="1"/>
    <col min="6" max="6" width="9.5703125" customWidth="1"/>
    <col min="7" max="7" width="25.140625" customWidth="1"/>
    <col min="8" max="8" width="23.85546875" customWidth="1"/>
    <col min="10" max="16" width="9.140625" hidden="1" customWidth="1"/>
    <col min="17" max="17" width="21.85546875" hidden="1" customWidth="1"/>
    <col min="18" max="20" width="9.140625" hidden="1" customWidth="1"/>
    <col min="21" max="21" width="9.140625" customWidth="1"/>
  </cols>
  <sheetData>
    <row r="1" spans="1:21" ht="21" customHeight="1">
      <c r="A1">
        <f>+MAX(A8:A500)</f>
        <v>290</v>
      </c>
      <c r="C1" s="13" t="s">
        <v>1261</v>
      </c>
      <c r="G1" s="116">
        <f>+SUM(G8:G200)</f>
        <v>3030000000</v>
      </c>
      <c r="H1" s="116">
        <f>+SUM(H8:H200)</f>
        <v>2078177050.5800002</v>
      </c>
    </row>
    <row r="2" spans="1:21" ht="17.25" customHeight="1" thickBot="1"/>
    <row r="3" spans="1:21" ht="32.25" customHeight="1" thickBot="1">
      <c r="B3" s="71" t="s">
        <v>537</v>
      </c>
      <c r="C3" s="206" t="str">
        <f>+'Rashodi- plan-izvršenje'!C3:F3</f>
        <v>НОВИ ПАЗАР</v>
      </c>
      <c r="D3" s="195">
        <f>+'Rashodi- plan-izvršenje'!G3</f>
        <v>75</v>
      </c>
    </row>
    <row r="4" spans="1:21" ht="19.5" customHeight="1" thickBot="1"/>
    <row r="5" spans="1:21" ht="27.75" customHeight="1" thickBot="1">
      <c r="B5" s="148" t="s">
        <v>1249</v>
      </c>
      <c r="C5" s="298" t="str">
        <f>+'Rashodi- plan-izvršenje'!D5</f>
        <v>I - IX</v>
      </c>
      <c r="D5" s="207">
        <f>+'Rashodi- plan-izvršenje'!E5</f>
        <v>2020</v>
      </c>
      <c r="E5" s="150" t="s">
        <v>1250</v>
      </c>
    </row>
    <row r="6" spans="1:21" ht="24" customHeight="1">
      <c r="A6" s="282">
        <f>+'Rashodi- plan-izvršenje'!A1</f>
        <v>219</v>
      </c>
      <c r="G6" s="72" t="s">
        <v>464</v>
      </c>
      <c r="H6" s="72" t="s">
        <v>464</v>
      </c>
    </row>
    <row r="7" spans="1:21" ht="52.5" customHeight="1">
      <c r="A7" t="s">
        <v>731</v>
      </c>
      <c r="B7" s="91" t="s">
        <v>729</v>
      </c>
      <c r="C7" s="91" t="s">
        <v>537</v>
      </c>
      <c r="D7" s="80" t="s">
        <v>463</v>
      </c>
      <c r="E7" s="145" t="s">
        <v>734</v>
      </c>
      <c r="F7" s="145" t="s">
        <v>462</v>
      </c>
      <c r="G7" s="80" t="str">
        <f>+CONCATENATE("План  за ",+$D5," г.")</f>
        <v>План  за 2020 г.</v>
      </c>
      <c r="H7" s="149" t="str">
        <f>+CONCATENATE("Извршење за извештајни период  ",C5)</f>
        <v>Извршење за извештајни период  I - IX</v>
      </c>
      <c r="K7" s="193" t="s">
        <v>1634</v>
      </c>
      <c r="L7" s="193" t="s">
        <v>1633</v>
      </c>
      <c r="M7" s="193"/>
      <c r="N7" s="193"/>
      <c r="O7" s="193"/>
      <c r="P7" s="193"/>
      <c r="Q7" s="193"/>
      <c r="R7" s="193"/>
      <c r="S7" s="193"/>
      <c r="T7" s="193"/>
      <c r="U7" s="193"/>
    </row>
    <row r="8" spans="1:21">
      <c r="A8">
        <f>+IF(D8&gt;0,MAX(A$6:A7)+1,0)</f>
        <v>220</v>
      </c>
      <c r="B8" s="169">
        <v>75</v>
      </c>
      <c r="C8" s="126" t="s">
        <v>274</v>
      </c>
      <c r="D8" s="95">
        <v>711111</v>
      </c>
      <c r="E8" s="171" t="s">
        <v>750</v>
      </c>
      <c r="F8" s="284">
        <v>1</v>
      </c>
      <c r="G8" s="255">
        <v>694000000</v>
      </c>
      <c r="H8" s="255">
        <v>481454253.43000001</v>
      </c>
      <c r="J8" s="74">
        <f>+VALUE(LEFT(D8,3))</f>
        <v>711</v>
      </c>
      <c r="K8" s="193">
        <f t="shared" ref="K8:K19" si="0">IF(D8&gt;0,VALUE(+RIGHT(D8,1)),11)</f>
        <v>1</v>
      </c>
      <c r="L8" s="193">
        <f>+LEN(D8)</f>
        <v>6</v>
      </c>
      <c r="M8" s="193"/>
      <c r="N8" s="208" t="s">
        <v>735</v>
      </c>
      <c r="O8" s="208" t="s">
        <v>736</v>
      </c>
      <c r="P8" s="198" t="s">
        <v>748</v>
      </c>
      <c r="Q8" s="198" t="s">
        <v>749</v>
      </c>
      <c r="R8" s="193"/>
      <c r="S8" s="193"/>
      <c r="T8" s="193"/>
      <c r="U8" s="193"/>
    </row>
    <row r="9" spans="1:21">
      <c r="A9">
        <f>+IF(D9&gt;0,MAX(A$6:A8)+1,0)</f>
        <v>221</v>
      </c>
      <c r="B9" s="169">
        <v>75</v>
      </c>
      <c r="C9" s="170" t="s">
        <v>274</v>
      </c>
      <c r="D9" s="95">
        <v>711121</v>
      </c>
      <c r="E9" s="171" t="s">
        <v>751</v>
      </c>
      <c r="F9" s="284">
        <v>1</v>
      </c>
      <c r="G9" s="255">
        <v>89000000</v>
      </c>
      <c r="H9" s="255">
        <v>672061.15</v>
      </c>
      <c r="J9" s="74">
        <f t="shared" ref="J9:J72" si="1">+VALUE(LEFT(D9,3))</f>
        <v>711</v>
      </c>
      <c r="K9" s="193">
        <f t="shared" si="0"/>
        <v>1</v>
      </c>
      <c r="L9" s="193">
        <f t="shared" ref="L9:L72" si="2">+LEN(D9)</f>
        <v>6</v>
      </c>
      <c r="M9" s="199" t="s">
        <v>1280</v>
      </c>
      <c r="N9" s="209">
        <v>711</v>
      </c>
      <c r="O9" s="193">
        <v>1</v>
      </c>
      <c r="P9" s="198">
        <v>711111</v>
      </c>
      <c r="Q9" s="198" t="s">
        <v>750</v>
      </c>
      <c r="R9" s="193"/>
      <c r="S9" s="193"/>
      <c r="T9" s="193"/>
      <c r="U9" s="193"/>
    </row>
    <row r="10" spans="1:21">
      <c r="A10">
        <f>+IF(D10&gt;0,MAX(A$6:A9)+1,0)</f>
        <v>222</v>
      </c>
      <c r="B10" s="169">
        <v>75</v>
      </c>
      <c r="C10" s="170" t="s">
        <v>274</v>
      </c>
      <c r="D10" s="95">
        <v>711141</v>
      </c>
      <c r="E10" s="171" t="s">
        <v>755</v>
      </c>
      <c r="F10" s="284">
        <v>1</v>
      </c>
      <c r="G10" s="255">
        <v>1500000</v>
      </c>
      <c r="H10" s="255"/>
      <c r="J10" s="74">
        <f t="shared" si="1"/>
        <v>711</v>
      </c>
      <c r="K10" s="193">
        <f t="shared" si="0"/>
        <v>1</v>
      </c>
      <c r="L10" s="193">
        <f t="shared" si="2"/>
        <v>6</v>
      </c>
      <c r="M10" s="199" t="s">
        <v>1281</v>
      </c>
      <c r="N10" s="210">
        <v>712</v>
      </c>
      <c r="O10" s="193">
        <v>1</v>
      </c>
      <c r="P10" s="198">
        <v>711121</v>
      </c>
      <c r="Q10" s="198" t="s">
        <v>751</v>
      </c>
      <c r="R10" s="193"/>
      <c r="S10" s="193"/>
      <c r="T10" s="193"/>
      <c r="U10" s="193"/>
    </row>
    <row r="11" spans="1:21">
      <c r="A11">
        <f>+IF(D11&gt;0,MAX(A$6:A10)+1,0)</f>
        <v>223</v>
      </c>
      <c r="B11" s="169">
        <v>75</v>
      </c>
      <c r="C11" s="170" t="s">
        <v>274</v>
      </c>
      <c r="D11" s="95">
        <v>711191</v>
      </c>
      <c r="E11" s="171" t="s">
        <v>772</v>
      </c>
      <c r="F11" s="284">
        <v>1</v>
      </c>
      <c r="G11" s="255">
        <v>63700000</v>
      </c>
      <c r="H11" s="255">
        <v>48548161.159999996</v>
      </c>
      <c r="J11" s="74">
        <f t="shared" si="1"/>
        <v>711</v>
      </c>
      <c r="K11" s="193">
        <f t="shared" si="0"/>
        <v>1</v>
      </c>
      <c r="L11" s="193">
        <f t="shared" si="2"/>
        <v>6</v>
      </c>
      <c r="M11" s="199" t="s">
        <v>1282</v>
      </c>
      <c r="N11" s="210">
        <v>713</v>
      </c>
      <c r="O11" s="193">
        <v>1</v>
      </c>
      <c r="P11" s="198">
        <v>711122</v>
      </c>
      <c r="Q11" s="198" t="s">
        <v>752</v>
      </c>
      <c r="R11" s="193"/>
      <c r="S11" s="193"/>
      <c r="T11" s="193"/>
      <c r="U11" s="193"/>
    </row>
    <row r="12" spans="1:21">
      <c r="A12">
        <f>+IF(D12&gt;0,MAX(A$6:A11)+1,0)</f>
        <v>224</v>
      </c>
      <c r="B12" s="169">
        <v>75</v>
      </c>
      <c r="C12" s="170" t="s">
        <v>274</v>
      </c>
      <c r="D12" s="95">
        <v>713121</v>
      </c>
      <c r="E12" s="171" t="s">
        <v>791</v>
      </c>
      <c r="F12" s="283">
        <v>1</v>
      </c>
      <c r="G12" s="255">
        <v>254000000</v>
      </c>
      <c r="H12" s="255">
        <v>112425808.84</v>
      </c>
      <c r="J12" s="74">
        <f t="shared" si="1"/>
        <v>713</v>
      </c>
      <c r="K12" s="193">
        <f t="shared" si="0"/>
        <v>1</v>
      </c>
      <c r="L12" s="193">
        <f t="shared" si="2"/>
        <v>6</v>
      </c>
      <c r="M12" s="199" t="s">
        <v>1284</v>
      </c>
      <c r="N12" s="210">
        <v>714</v>
      </c>
      <c r="O12" s="193">
        <v>1</v>
      </c>
      <c r="P12" s="198">
        <v>711123</v>
      </c>
      <c r="Q12" s="198" t="s">
        <v>753</v>
      </c>
      <c r="R12" s="193"/>
      <c r="S12" s="193"/>
      <c r="T12" s="193"/>
      <c r="U12" s="193"/>
    </row>
    <row r="13" spans="1:21">
      <c r="A13">
        <f>+IF(D13&gt;0,MAX(A$6:A12)+1,0)</f>
        <v>225</v>
      </c>
      <c r="B13" s="169">
        <v>75</v>
      </c>
      <c r="C13" s="170" t="s">
        <v>274</v>
      </c>
      <c r="D13" s="95">
        <v>713311</v>
      </c>
      <c r="E13" s="171" t="s">
        <v>793</v>
      </c>
      <c r="F13" s="284">
        <v>1</v>
      </c>
      <c r="G13" s="255">
        <v>21000000</v>
      </c>
      <c r="H13" s="255">
        <v>12527348.130000001</v>
      </c>
      <c r="J13" s="74">
        <f t="shared" si="1"/>
        <v>713</v>
      </c>
      <c r="K13" s="193">
        <f t="shared" si="0"/>
        <v>1</v>
      </c>
      <c r="L13" s="193">
        <f t="shared" si="2"/>
        <v>6</v>
      </c>
      <c r="M13" s="199" t="s">
        <v>1283</v>
      </c>
      <c r="N13" s="210">
        <v>715</v>
      </c>
      <c r="O13" s="193">
        <v>1</v>
      </c>
      <c r="P13" s="198">
        <v>711131</v>
      </c>
      <c r="Q13" s="198" t="s">
        <v>754</v>
      </c>
      <c r="R13" s="193"/>
      <c r="S13" s="193"/>
      <c r="T13" s="193"/>
      <c r="U13" s="193"/>
    </row>
    <row r="14" spans="1:21">
      <c r="A14">
        <f>+IF(D14&gt;0,MAX(A$6:A13)+1,0)</f>
        <v>226</v>
      </c>
      <c r="B14" s="169">
        <v>75</v>
      </c>
      <c r="C14" s="170" t="s">
        <v>274</v>
      </c>
      <c r="D14" s="95">
        <v>713421</v>
      </c>
      <c r="E14" s="171" t="s">
        <v>795</v>
      </c>
      <c r="F14" s="284">
        <v>1</v>
      </c>
      <c r="G14" s="255">
        <v>110000000</v>
      </c>
      <c r="H14" s="255">
        <v>56608510.350000001</v>
      </c>
      <c r="J14" s="74">
        <f t="shared" si="1"/>
        <v>713</v>
      </c>
      <c r="K14" s="193">
        <f t="shared" si="0"/>
        <v>1</v>
      </c>
      <c r="L14" s="193">
        <f t="shared" si="2"/>
        <v>6</v>
      </c>
      <c r="M14" s="199" t="s">
        <v>1285</v>
      </c>
      <c r="N14" s="210">
        <v>716</v>
      </c>
      <c r="O14" s="193">
        <v>1</v>
      </c>
      <c r="P14" s="198">
        <v>711141</v>
      </c>
      <c r="Q14" s="198" t="s">
        <v>755</v>
      </c>
      <c r="R14" s="193"/>
      <c r="S14" s="193"/>
      <c r="T14" s="193"/>
      <c r="U14" s="193"/>
    </row>
    <row r="15" spans="1:21">
      <c r="A15">
        <f>+IF(D15&gt;0,MAX(A$6:A14)+1,0)</f>
        <v>227</v>
      </c>
      <c r="B15" s="169">
        <v>75</v>
      </c>
      <c r="C15" s="170" t="s">
        <v>274</v>
      </c>
      <c r="D15" s="95">
        <v>714421</v>
      </c>
      <c r="E15" s="171" t="s">
        <v>823</v>
      </c>
      <c r="F15" s="284">
        <v>1</v>
      </c>
      <c r="G15" s="255">
        <v>50000</v>
      </c>
      <c r="H15" s="255"/>
      <c r="J15" s="74">
        <f t="shared" si="1"/>
        <v>714</v>
      </c>
      <c r="K15" s="193">
        <f t="shared" si="0"/>
        <v>1</v>
      </c>
      <c r="L15" s="193">
        <f t="shared" si="2"/>
        <v>6</v>
      </c>
      <c r="M15" s="199" t="s">
        <v>1286</v>
      </c>
      <c r="N15" s="210">
        <v>717</v>
      </c>
      <c r="O15" s="193">
        <v>1</v>
      </c>
      <c r="P15" s="198">
        <v>711142</v>
      </c>
      <c r="Q15" s="198" t="s">
        <v>756</v>
      </c>
      <c r="R15" s="193"/>
      <c r="S15" s="193"/>
      <c r="T15" s="193"/>
      <c r="U15" s="193"/>
    </row>
    <row r="16" spans="1:21">
      <c r="A16">
        <f>+IF(D16&gt;0,MAX(A$6:A15)+1,0)</f>
        <v>228</v>
      </c>
      <c r="B16" s="169">
        <v>75</v>
      </c>
      <c r="C16" s="170" t="s">
        <v>274</v>
      </c>
      <c r="D16" s="95">
        <v>714431</v>
      </c>
      <c r="E16" s="171" t="s">
        <v>824</v>
      </c>
      <c r="F16" s="284">
        <v>1</v>
      </c>
      <c r="G16" s="255">
        <v>300000</v>
      </c>
      <c r="H16" s="255">
        <v>-20183</v>
      </c>
      <c r="J16" s="74">
        <f t="shared" si="1"/>
        <v>714</v>
      </c>
      <c r="K16" s="193">
        <f t="shared" si="0"/>
        <v>1</v>
      </c>
      <c r="L16" s="193">
        <f t="shared" si="2"/>
        <v>6</v>
      </c>
      <c r="M16" s="199" t="s">
        <v>1289</v>
      </c>
      <c r="N16" s="210">
        <v>719</v>
      </c>
      <c r="O16" s="193">
        <v>1</v>
      </c>
      <c r="P16" s="198">
        <v>711143</v>
      </c>
      <c r="Q16" s="198" t="s">
        <v>757</v>
      </c>
      <c r="R16" s="193"/>
      <c r="S16" s="193"/>
      <c r="T16" s="193"/>
      <c r="U16" s="193"/>
    </row>
    <row r="17" spans="1:21">
      <c r="A17">
        <f>+IF(D17&gt;0,MAX(A$6:A16)+1,0)</f>
        <v>229</v>
      </c>
      <c r="B17" s="169">
        <v>75</v>
      </c>
      <c r="C17" s="170" t="s">
        <v>274</v>
      </c>
      <c r="D17" s="95">
        <v>714513</v>
      </c>
      <c r="E17" s="171" t="s">
        <v>828</v>
      </c>
      <c r="F17" s="284">
        <v>1</v>
      </c>
      <c r="G17" s="255">
        <v>65000000</v>
      </c>
      <c r="H17" s="255">
        <v>48448712</v>
      </c>
      <c r="J17" s="74">
        <f t="shared" si="1"/>
        <v>714</v>
      </c>
      <c r="K17" s="193">
        <f t="shared" si="0"/>
        <v>3</v>
      </c>
      <c r="L17" s="193">
        <f t="shared" si="2"/>
        <v>6</v>
      </c>
      <c r="M17" s="199" t="s">
        <v>1287</v>
      </c>
      <c r="N17" s="210">
        <v>731</v>
      </c>
      <c r="O17" s="193">
        <v>5</v>
      </c>
      <c r="P17" s="198">
        <v>711144</v>
      </c>
      <c r="Q17" s="198" t="s">
        <v>758</v>
      </c>
      <c r="R17" s="193"/>
      <c r="S17" s="193"/>
      <c r="T17" s="193"/>
      <c r="U17" s="193"/>
    </row>
    <row r="18" spans="1:21">
      <c r="A18">
        <f>+IF(D18&gt;0,MAX(A$6:A17)+1,0)</f>
        <v>230</v>
      </c>
      <c r="B18" s="169">
        <v>75</v>
      </c>
      <c r="C18" s="170" t="s">
        <v>274</v>
      </c>
      <c r="D18" s="95">
        <v>714543</v>
      </c>
      <c r="E18" s="171" t="s">
        <v>837</v>
      </c>
      <c r="F18" s="284">
        <v>1</v>
      </c>
      <c r="G18" s="255">
        <v>500000</v>
      </c>
      <c r="H18" s="255">
        <v>46047.199999999997</v>
      </c>
      <c r="J18" s="74">
        <f t="shared" si="1"/>
        <v>714</v>
      </c>
      <c r="K18" s="193">
        <f t="shared" si="0"/>
        <v>3</v>
      </c>
      <c r="L18" s="193">
        <f t="shared" si="2"/>
        <v>6</v>
      </c>
      <c r="M18" s="199" t="s">
        <v>1288</v>
      </c>
      <c r="N18" s="210">
        <v>732</v>
      </c>
      <c r="O18" s="193">
        <v>6</v>
      </c>
      <c r="P18" s="198">
        <v>711145</v>
      </c>
      <c r="Q18" s="198" t="s">
        <v>759</v>
      </c>
      <c r="R18" s="193"/>
      <c r="S18" s="193"/>
      <c r="T18" s="193"/>
      <c r="U18" s="193"/>
    </row>
    <row r="19" spans="1:21">
      <c r="A19">
        <f>+IF(D19&gt;0,MAX(A$6:A18)+1,0)</f>
        <v>231</v>
      </c>
      <c r="B19" s="169">
        <v>75</v>
      </c>
      <c r="C19" s="170" t="s">
        <v>274</v>
      </c>
      <c r="D19" s="95">
        <v>714548</v>
      </c>
      <c r="E19" s="171" t="s">
        <v>842</v>
      </c>
      <c r="F19" s="284">
        <v>1</v>
      </c>
      <c r="G19" s="255">
        <v>50000</v>
      </c>
      <c r="H19" s="255">
        <v>6281.56</v>
      </c>
      <c r="J19" s="74">
        <f t="shared" si="1"/>
        <v>714</v>
      </c>
      <c r="K19" s="193">
        <f t="shared" si="0"/>
        <v>8</v>
      </c>
      <c r="L19" s="193">
        <f t="shared" si="2"/>
        <v>6</v>
      </c>
      <c r="M19" s="199" t="s">
        <v>1290</v>
      </c>
      <c r="N19" s="210">
        <v>733</v>
      </c>
      <c r="O19" s="193">
        <v>7</v>
      </c>
      <c r="P19" s="198">
        <v>711146</v>
      </c>
      <c r="Q19" s="198" t="s">
        <v>760</v>
      </c>
      <c r="R19" s="193"/>
      <c r="S19" s="193"/>
      <c r="T19" s="193"/>
      <c r="U19" s="193"/>
    </row>
    <row r="20" spans="1:21">
      <c r="A20">
        <f>+IF(D20&gt;0,MAX(A$6:A19)+1,0)</f>
        <v>232</v>
      </c>
      <c r="B20" s="169">
        <v>75</v>
      </c>
      <c r="C20" s="170" t="s">
        <v>274</v>
      </c>
      <c r="D20" s="95">
        <v>714549</v>
      </c>
      <c r="E20" s="171" t="s">
        <v>843</v>
      </c>
      <c r="F20" s="284">
        <v>1</v>
      </c>
      <c r="G20" s="255">
        <v>100000</v>
      </c>
      <c r="H20" s="255"/>
      <c r="J20" s="74">
        <f t="shared" si="1"/>
        <v>714</v>
      </c>
      <c r="K20" s="193">
        <f t="shared" ref="K20:K51" si="3">IF(D20&gt;0,VALUE(+RIGHT(D20,1)),11)</f>
        <v>9</v>
      </c>
      <c r="L20" s="193">
        <f t="shared" si="2"/>
        <v>6</v>
      </c>
      <c r="M20" s="199" t="s">
        <v>1291</v>
      </c>
      <c r="N20" s="210">
        <v>741</v>
      </c>
      <c r="O20" s="211">
        <v>4</v>
      </c>
      <c r="P20" s="198">
        <v>711147</v>
      </c>
      <c r="Q20" s="198" t="s">
        <v>761</v>
      </c>
      <c r="R20" s="193"/>
      <c r="S20" s="193"/>
      <c r="T20" s="193"/>
      <c r="U20" s="193"/>
    </row>
    <row r="21" spans="1:21">
      <c r="A21">
        <f>+IF(D21&gt;0,MAX(A$6:A20)+1,0)</f>
        <v>233</v>
      </c>
      <c r="B21" s="169">
        <v>75</v>
      </c>
      <c r="C21" s="170" t="s">
        <v>274</v>
      </c>
      <c r="D21" s="95">
        <v>714552</v>
      </c>
      <c r="E21" s="171" t="s">
        <v>844</v>
      </c>
      <c r="F21" s="284">
        <v>1</v>
      </c>
      <c r="G21" s="255">
        <v>2000000</v>
      </c>
      <c r="H21" s="255">
        <v>413254.14</v>
      </c>
      <c r="J21" s="74">
        <f t="shared" si="1"/>
        <v>714</v>
      </c>
      <c r="K21" s="193">
        <f t="shared" si="3"/>
        <v>2</v>
      </c>
      <c r="L21" s="193">
        <f t="shared" si="2"/>
        <v>6</v>
      </c>
      <c r="M21" s="193"/>
      <c r="N21" s="210">
        <v>742</v>
      </c>
      <c r="O21" s="193">
        <v>4</v>
      </c>
      <c r="P21" s="198">
        <v>711148</v>
      </c>
      <c r="Q21" s="198" t="s">
        <v>762</v>
      </c>
      <c r="R21" s="193"/>
      <c r="S21" s="193"/>
      <c r="T21" s="193"/>
      <c r="U21" s="193"/>
    </row>
    <row r="22" spans="1:21">
      <c r="A22">
        <f>+IF(D22&gt;0,MAX(A$6:A21)+1,0)</f>
        <v>234</v>
      </c>
      <c r="B22" s="169">
        <v>75</v>
      </c>
      <c r="C22" s="170" t="s">
        <v>274</v>
      </c>
      <c r="D22" s="95">
        <v>714562</v>
      </c>
      <c r="E22" s="171" t="s">
        <v>845</v>
      </c>
      <c r="F22" s="284">
        <v>1</v>
      </c>
      <c r="G22" s="255">
        <v>9550000</v>
      </c>
      <c r="H22" s="255">
        <v>1261573.97</v>
      </c>
      <c r="J22" s="74">
        <f t="shared" si="1"/>
        <v>714</v>
      </c>
      <c r="K22" s="193">
        <f t="shared" si="3"/>
        <v>2</v>
      </c>
      <c r="L22" s="193">
        <f t="shared" si="2"/>
        <v>6</v>
      </c>
      <c r="M22" s="193"/>
      <c r="N22" s="210">
        <v>743</v>
      </c>
      <c r="O22" s="211">
        <v>4</v>
      </c>
      <c r="P22" s="198">
        <v>711149</v>
      </c>
      <c r="Q22" s="198" t="s">
        <v>763</v>
      </c>
      <c r="R22" s="193"/>
      <c r="S22" s="193"/>
      <c r="T22" s="193"/>
      <c r="U22" s="193"/>
    </row>
    <row r="23" spans="1:21">
      <c r="A23">
        <f>+IF(D23&gt;0,MAX(A$6:A22)+1,0)</f>
        <v>235</v>
      </c>
      <c r="B23" s="169">
        <v>75</v>
      </c>
      <c r="C23" s="170" t="s">
        <v>274</v>
      </c>
      <c r="D23" s="95">
        <v>714564</v>
      </c>
      <c r="E23" s="171" t="s">
        <v>847</v>
      </c>
      <c r="F23" s="284">
        <v>1</v>
      </c>
      <c r="G23" s="255">
        <v>13000000</v>
      </c>
      <c r="H23" s="255"/>
      <c r="J23" s="74">
        <f t="shared" si="1"/>
        <v>714</v>
      </c>
      <c r="K23" s="193">
        <f t="shared" si="3"/>
        <v>4</v>
      </c>
      <c r="L23" s="193">
        <f t="shared" si="2"/>
        <v>6</v>
      </c>
      <c r="M23" s="193"/>
      <c r="N23" s="210">
        <v>744</v>
      </c>
      <c r="O23" s="193">
        <v>8</v>
      </c>
      <c r="P23" s="198">
        <v>711151</v>
      </c>
      <c r="Q23" s="198" t="s">
        <v>764</v>
      </c>
      <c r="R23" s="193"/>
      <c r="S23" s="193"/>
      <c r="T23" s="193"/>
      <c r="U23" s="193"/>
    </row>
    <row r="24" spans="1:21">
      <c r="A24">
        <f>+IF(D24&gt;0,MAX(A$6:A23)+1,0)</f>
        <v>236</v>
      </c>
      <c r="B24" s="169">
        <v>75</v>
      </c>
      <c r="C24" s="170" t="s">
        <v>274</v>
      </c>
      <c r="D24" s="95">
        <v>714572</v>
      </c>
      <c r="E24" s="171" t="s">
        <v>849</v>
      </c>
      <c r="F24" s="284">
        <v>1</v>
      </c>
      <c r="G24" s="255">
        <v>700000</v>
      </c>
      <c r="H24" s="255"/>
      <c r="J24" s="74">
        <f t="shared" si="1"/>
        <v>714</v>
      </c>
      <c r="K24" s="193">
        <f t="shared" si="3"/>
        <v>2</v>
      </c>
      <c r="L24" s="193">
        <f t="shared" si="2"/>
        <v>6</v>
      </c>
      <c r="M24" s="193"/>
      <c r="N24" s="210">
        <v>745</v>
      </c>
      <c r="O24" s="193">
        <v>4</v>
      </c>
      <c r="P24" s="198">
        <v>711161</v>
      </c>
      <c r="Q24" s="198" t="s">
        <v>765</v>
      </c>
      <c r="R24" s="193"/>
      <c r="S24" s="193"/>
      <c r="T24" s="193"/>
      <c r="U24" s="193"/>
    </row>
    <row r="25" spans="1:21">
      <c r="A25">
        <f>+IF(D25&gt;0,MAX(A$6:A24)+1,0)</f>
        <v>237</v>
      </c>
      <c r="B25" s="169">
        <v>75</v>
      </c>
      <c r="C25" s="170" t="s">
        <v>274</v>
      </c>
      <c r="D25" s="95">
        <v>716111</v>
      </c>
      <c r="E25" s="171" t="s">
        <v>867</v>
      </c>
      <c r="F25" s="284">
        <v>1</v>
      </c>
      <c r="G25" s="255">
        <v>47000000</v>
      </c>
      <c r="H25" s="255">
        <v>28481866.489999998</v>
      </c>
      <c r="J25" s="74">
        <f t="shared" si="1"/>
        <v>716</v>
      </c>
      <c r="K25" s="193">
        <f t="shared" si="3"/>
        <v>1</v>
      </c>
      <c r="L25" s="193">
        <f t="shared" si="2"/>
        <v>6</v>
      </c>
      <c r="M25" s="193"/>
      <c r="N25" s="210">
        <v>772</v>
      </c>
      <c r="O25" s="211">
        <v>4</v>
      </c>
      <c r="P25" s="198">
        <v>711171</v>
      </c>
      <c r="Q25" s="198" t="s">
        <v>766</v>
      </c>
      <c r="R25" s="193"/>
      <c r="S25" s="193"/>
      <c r="T25" s="193"/>
      <c r="U25" s="193"/>
    </row>
    <row r="26" spans="1:21">
      <c r="A26">
        <f>+IF(D26&gt;0,MAX(A$6:A25)+1,0)</f>
        <v>238</v>
      </c>
      <c r="B26" s="169">
        <v>75</v>
      </c>
      <c r="C26" s="170" t="s">
        <v>274</v>
      </c>
      <c r="D26" s="95">
        <v>732141</v>
      </c>
      <c r="E26" s="171" t="s">
        <v>932</v>
      </c>
      <c r="F26" s="284">
        <v>6</v>
      </c>
      <c r="G26" s="255">
        <v>5000000</v>
      </c>
      <c r="H26" s="255"/>
      <c r="J26" s="74">
        <f t="shared" si="1"/>
        <v>732</v>
      </c>
      <c r="K26" s="193">
        <f t="shared" si="3"/>
        <v>1</v>
      </c>
      <c r="L26" s="193">
        <f t="shared" si="2"/>
        <v>6</v>
      </c>
      <c r="M26" s="193"/>
      <c r="N26" s="210">
        <v>781</v>
      </c>
      <c r="O26" s="211">
        <v>4</v>
      </c>
      <c r="P26" s="198">
        <v>711181</v>
      </c>
      <c r="Q26" s="198" t="s">
        <v>767</v>
      </c>
      <c r="R26" s="193"/>
      <c r="S26" s="193"/>
      <c r="T26" s="193"/>
      <c r="U26" s="193"/>
    </row>
    <row r="27" spans="1:21">
      <c r="A27">
        <f>+IF(D27&gt;0,MAX(A$6:A26)+1,0)</f>
        <v>239</v>
      </c>
      <c r="B27" s="169">
        <v>75</v>
      </c>
      <c r="C27" s="170" t="s">
        <v>274</v>
      </c>
      <c r="D27" s="95">
        <v>732241</v>
      </c>
      <c r="E27" s="171" t="s">
        <v>934</v>
      </c>
      <c r="F27" s="284">
        <v>6</v>
      </c>
      <c r="G27" s="255">
        <v>48000000</v>
      </c>
      <c r="H27" s="255">
        <v>18248114.629999999</v>
      </c>
      <c r="J27" s="74">
        <f t="shared" si="1"/>
        <v>732</v>
      </c>
      <c r="K27" s="193">
        <f t="shared" si="3"/>
        <v>1</v>
      </c>
      <c r="L27" s="193">
        <f t="shared" si="2"/>
        <v>6</v>
      </c>
      <c r="M27" s="193"/>
      <c r="N27" s="210">
        <v>811</v>
      </c>
      <c r="O27" s="193">
        <v>9</v>
      </c>
      <c r="P27" s="198">
        <v>711182</v>
      </c>
      <c r="Q27" s="198" t="s">
        <v>768</v>
      </c>
      <c r="R27" s="193"/>
      <c r="S27" s="193"/>
      <c r="T27" s="193"/>
      <c r="U27" s="193"/>
    </row>
    <row r="28" spans="1:21">
      <c r="A28">
        <f>+IF(D28&gt;0,MAX(A$6:A27)+1,0)</f>
        <v>240</v>
      </c>
      <c r="B28" s="169">
        <v>75</v>
      </c>
      <c r="C28" s="170" t="s">
        <v>274</v>
      </c>
      <c r="D28" s="95">
        <v>733141</v>
      </c>
      <c r="E28" s="171" t="s">
        <v>949</v>
      </c>
      <c r="F28" s="284">
        <v>7</v>
      </c>
      <c r="G28" s="255">
        <v>560000000</v>
      </c>
      <c r="H28" s="255">
        <v>510542974</v>
      </c>
      <c r="J28" s="74">
        <f t="shared" si="1"/>
        <v>733</v>
      </c>
      <c r="K28" s="193">
        <f t="shared" si="3"/>
        <v>1</v>
      </c>
      <c r="L28" s="193">
        <f t="shared" si="2"/>
        <v>6</v>
      </c>
      <c r="M28" s="193"/>
      <c r="N28" s="210">
        <v>812</v>
      </c>
      <c r="O28" s="193">
        <v>9</v>
      </c>
      <c r="P28" s="198">
        <v>711183</v>
      </c>
      <c r="Q28" s="198" t="s">
        <v>769</v>
      </c>
      <c r="R28" s="193"/>
      <c r="S28" s="193"/>
      <c r="T28" s="193"/>
      <c r="U28" s="193"/>
    </row>
    <row r="29" spans="1:21">
      <c r="A29">
        <f>+IF(D29&gt;0,MAX(A$6:A28)+1,0)</f>
        <v>241</v>
      </c>
      <c r="B29" s="169">
        <v>75</v>
      </c>
      <c r="C29" s="170" t="s">
        <v>274</v>
      </c>
      <c r="D29" s="95">
        <v>733142</v>
      </c>
      <c r="E29" s="171" t="s">
        <v>950</v>
      </c>
      <c r="F29" s="284">
        <v>7</v>
      </c>
      <c r="G29" s="255">
        <v>10000000</v>
      </c>
      <c r="H29" s="255">
        <v>0</v>
      </c>
      <c r="J29" s="74">
        <f t="shared" si="1"/>
        <v>733</v>
      </c>
      <c r="K29" s="193">
        <f t="shared" si="3"/>
        <v>2</v>
      </c>
      <c r="L29" s="193">
        <f t="shared" si="2"/>
        <v>6</v>
      </c>
      <c r="M29" s="193"/>
      <c r="N29" s="210">
        <v>813</v>
      </c>
      <c r="O29" s="193">
        <v>9</v>
      </c>
      <c r="P29" s="198">
        <v>711184</v>
      </c>
      <c r="Q29" s="198" t="s">
        <v>770</v>
      </c>
      <c r="R29" s="193"/>
      <c r="S29" s="193"/>
      <c r="T29" s="193"/>
      <c r="U29" s="193"/>
    </row>
    <row r="30" spans="1:21">
      <c r="A30">
        <f>+IF(D30&gt;0,MAX(A$6:A29)+1,0)</f>
        <v>242</v>
      </c>
      <c r="B30" s="169">
        <v>75</v>
      </c>
      <c r="C30" s="170" t="s">
        <v>274</v>
      </c>
      <c r="D30" s="95">
        <v>733144</v>
      </c>
      <c r="E30" s="171" t="s">
        <v>951</v>
      </c>
      <c r="F30" s="284">
        <v>7</v>
      </c>
      <c r="G30" s="255">
        <v>200000000</v>
      </c>
      <c r="H30" s="255">
        <v>71346910.439999998</v>
      </c>
      <c r="J30" s="74">
        <f t="shared" si="1"/>
        <v>733</v>
      </c>
      <c r="K30" s="193">
        <f t="shared" si="3"/>
        <v>4</v>
      </c>
      <c r="L30" s="193">
        <f t="shared" si="2"/>
        <v>6</v>
      </c>
      <c r="M30" s="193"/>
      <c r="N30" s="210">
        <v>821</v>
      </c>
      <c r="O30" s="193">
        <v>9</v>
      </c>
      <c r="P30" s="198">
        <v>711185</v>
      </c>
      <c r="Q30" s="198" t="s">
        <v>771</v>
      </c>
      <c r="R30" s="193"/>
      <c r="S30" s="193"/>
      <c r="T30" s="193"/>
      <c r="U30" s="193"/>
    </row>
    <row r="31" spans="1:21">
      <c r="A31">
        <f>+IF(D31&gt;0,MAX(A$6:A30)+1,0)</f>
        <v>243</v>
      </c>
      <c r="B31" s="169">
        <v>75</v>
      </c>
      <c r="C31" s="170" t="s">
        <v>274</v>
      </c>
      <c r="D31" s="95">
        <v>741141</v>
      </c>
      <c r="E31" s="171" t="s">
        <v>976</v>
      </c>
      <c r="F31" s="284">
        <v>4</v>
      </c>
      <c r="G31" s="255">
        <v>3000000</v>
      </c>
      <c r="H31" s="255">
        <v>700000</v>
      </c>
      <c r="J31" s="74">
        <f t="shared" si="1"/>
        <v>741</v>
      </c>
      <c r="K31" s="193">
        <f t="shared" si="3"/>
        <v>1</v>
      </c>
      <c r="L31" s="193">
        <f t="shared" si="2"/>
        <v>6</v>
      </c>
      <c r="M31" s="193"/>
      <c r="N31" s="210">
        <v>822</v>
      </c>
      <c r="O31" s="193">
        <v>9</v>
      </c>
      <c r="P31" s="198">
        <v>711191</v>
      </c>
      <c r="Q31" s="198" t="s">
        <v>772</v>
      </c>
      <c r="R31" s="193"/>
      <c r="S31" s="193"/>
      <c r="T31" s="193"/>
      <c r="U31" s="193"/>
    </row>
    <row r="32" spans="1:21">
      <c r="A32">
        <f>+IF(D32&gt;0,MAX(A$6:A31)+1,0)</f>
        <v>244</v>
      </c>
      <c r="B32" s="169">
        <v>75</v>
      </c>
      <c r="C32" s="170" t="s">
        <v>274</v>
      </c>
      <c r="D32" s="95">
        <v>741241</v>
      </c>
      <c r="E32" s="171" t="s">
        <v>984</v>
      </c>
      <c r="F32" s="284">
        <v>4</v>
      </c>
      <c r="G32" s="255">
        <v>550000</v>
      </c>
      <c r="H32" s="255"/>
      <c r="J32" s="74">
        <f t="shared" si="1"/>
        <v>741</v>
      </c>
      <c r="K32" s="193">
        <f t="shared" si="3"/>
        <v>1</v>
      </c>
      <c r="L32" s="193">
        <f t="shared" si="2"/>
        <v>6</v>
      </c>
      <c r="M32" s="193"/>
      <c r="N32" s="210">
        <v>823</v>
      </c>
      <c r="O32" s="193">
        <v>9</v>
      </c>
      <c r="P32" s="198">
        <v>711192</v>
      </c>
      <c r="Q32" s="198" t="s">
        <v>773</v>
      </c>
      <c r="R32" s="193"/>
      <c r="S32" s="193"/>
      <c r="T32" s="193"/>
      <c r="U32" s="193"/>
    </row>
    <row r="33" spans="1:21">
      <c r="A33">
        <f>+IF(D33&gt;0,MAX(A$6:A32)+1,0)</f>
        <v>245</v>
      </c>
      <c r="B33" s="169">
        <v>75</v>
      </c>
      <c r="C33" s="170" t="s">
        <v>274</v>
      </c>
      <c r="D33" s="95">
        <v>741511</v>
      </c>
      <c r="E33" s="171" t="s">
        <v>989</v>
      </c>
      <c r="F33" s="284">
        <v>4</v>
      </c>
      <c r="G33" s="255">
        <v>8000000</v>
      </c>
      <c r="H33" s="255">
        <v>3669233.45</v>
      </c>
      <c r="J33" s="74">
        <f t="shared" si="1"/>
        <v>741</v>
      </c>
      <c r="K33" s="193">
        <f t="shared" si="3"/>
        <v>1</v>
      </c>
      <c r="L33" s="193">
        <f t="shared" si="2"/>
        <v>6</v>
      </c>
      <c r="M33" s="193"/>
      <c r="N33" s="210">
        <v>841</v>
      </c>
      <c r="O33" s="212">
        <v>9</v>
      </c>
      <c r="P33" s="198">
        <v>711193</v>
      </c>
      <c r="Q33" s="198" t="s">
        <v>774</v>
      </c>
      <c r="R33" s="193"/>
      <c r="S33" s="193"/>
      <c r="T33" s="193"/>
      <c r="U33" s="193"/>
    </row>
    <row r="34" spans="1:21">
      <c r="A34">
        <f>+IF(D34&gt;0,MAX(A$6:A33)+1,0)</f>
        <v>246</v>
      </c>
      <c r="B34" s="169">
        <v>75</v>
      </c>
      <c r="C34" s="170" t="s">
        <v>274</v>
      </c>
      <c r="D34" s="95">
        <v>741526</v>
      </c>
      <c r="E34" s="171" t="s">
        <v>998</v>
      </c>
      <c r="F34" s="284">
        <v>4</v>
      </c>
      <c r="G34" s="255">
        <v>300000</v>
      </c>
      <c r="H34" s="255"/>
      <c r="J34" s="74">
        <f t="shared" si="1"/>
        <v>741</v>
      </c>
      <c r="K34" s="193">
        <f t="shared" si="3"/>
        <v>6</v>
      </c>
      <c r="L34" s="193">
        <f t="shared" si="2"/>
        <v>6</v>
      </c>
      <c r="M34" s="193"/>
      <c r="N34" s="210">
        <v>911</v>
      </c>
      <c r="O34" s="212">
        <v>11</v>
      </c>
      <c r="P34" s="198">
        <v>711194</v>
      </c>
      <c r="Q34" s="198" t="s">
        <v>775</v>
      </c>
      <c r="R34" s="193"/>
      <c r="S34" s="193"/>
      <c r="T34" s="193"/>
      <c r="U34" s="193"/>
    </row>
    <row r="35" spans="1:21">
      <c r="A35">
        <f>+IF(D35&gt;0,MAX(A$6:A34)+1,0)</f>
        <v>247</v>
      </c>
      <c r="B35" s="169">
        <v>75</v>
      </c>
      <c r="C35" s="170" t="s">
        <v>274</v>
      </c>
      <c r="D35" s="95">
        <v>741531</v>
      </c>
      <c r="E35" s="171" t="s">
        <v>1000</v>
      </c>
      <c r="F35" s="284">
        <v>4</v>
      </c>
      <c r="G35" s="255">
        <v>5000000</v>
      </c>
      <c r="H35" s="255">
        <v>352123.19</v>
      </c>
      <c r="J35" s="74">
        <f t="shared" si="1"/>
        <v>741</v>
      </c>
      <c r="K35" s="193">
        <f t="shared" si="3"/>
        <v>1</v>
      </c>
      <c r="L35" s="193">
        <f t="shared" si="2"/>
        <v>6</v>
      </c>
      <c r="M35" s="193"/>
      <c r="N35" s="210">
        <v>912</v>
      </c>
      <c r="O35" s="193">
        <v>11</v>
      </c>
      <c r="P35" s="198">
        <v>711195</v>
      </c>
      <c r="Q35" s="198" t="s">
        <v>776</v>
      </c>
      <c r="R35" s="193"/>
      <c r="S35" s="193"/>
      <c r="T35" s="193"/>
      <c r="U35" s="193"/>
    </row>
    <row r="36" spans="1:21">
      <c r="A36">
        <f>+IF(D36&gt;0,MAX(A$6:A35)+1,0)</f>
        <v>248</v>
      </c>
      <c r="B36" s="169">
        <v>75</v>
      </c>
      <c r="C36" s="170" t="s">
        <v>274</v>
      </c>
      <c r="D36" s="95">
        <v>741532</v>
      </c>
      <c r="E36" s="171" t="s">
        <v>1001</v>
      </c>
      <c r="F36" s="284">
        <v>4</v>
      </c>
      <c r="G36" s="255">
        <v>500000</v>
      </c>
      <c r="H36" s="255">
        <v>135019.9</v>
      </c>
      <c r="J36" s="74">
        <f t="shared" si="1"/>
        <v>741</v>
      </c>
      <c r="K36" s="193">
        <f t="shared" si="3"/>
        <v>2</v>
      </c>
      <c r="L36" s="193">
        <f t="shared" si="2"/>
        <v>6</v>
      </c>
      <c r="M36" s="193"/>
      <c r="N36" s="210">
        <v>921</v>
      </c>
      <c r="O36" s="193">
        <v>12</v>
      </c>
      <c r="P36" s="198">
        <v>711211</v>
      </c>
      <c r="Q36" s="198" t="s">
        <v>777</v>
      </c>
      <c r="R36" s="193"/>
      <c r="S36" s="193"/>
      <c r="T36" s="193"/>
      <c r="U36" s="193"/>
    </row>
    <row r="37" spans="1:21">
      <c r="A37">
        <f>+IF(D37&gt;0,MAX(A$6:A36)+1,0)</f>
        <v>249</v>
      </c>
      <c r="B37" s="125">
        <v>75</v>
      </c>
      <c r="C37" s="126" t="s">
        <v>274</v>
      </c>
      <c r="D37" s="95">
        <v>741534</v>
      </c>
      <c r="E37" s="171" t="s">
        <v>1003</v>
      </c>
      <c r="F37" s="284">
        <v>4</v>
      </c>
      <c r="G37" s="255">
        <v>15000000</v>
      </c>
      <c r="H37" s="255">
        <v>9320927.4900000002</v>
      </c>
      <c r="J37" s="74">
        <f t="shared" si="1"/>
        <v>741</v>
      </c>
      <c r="K37" s="193">
        <f t="shared" si="3"/>
        <v>4</v>
      </c>
      <c r="L37" s="193">
        <f t="shared" si="2"/>
        <v>6</v>
      </c>
      <c r="M37" s="193"/>
      <c r="N37" s="193"/>
      <c r="O37" s="193"/>
      <c r="P37" s="198">
        <v>711212</v>
      </c>
      <c r="Q37" s="198" t="s">
        <v>778</v>
      </c>
      <c r="R37" s="193"/>
      <c r="S37" s="193"/>
      <c r="T37" s="193"/>
      <c r="U37" s="193"/>
    </row>
    <row r="38" spans="1:21">
      <c r="A38">
        <f>+IF(D38&gt;0,MAX(A$6:A37)+1,0)</f>
        <v>250</v>
      </c>
      <c r="B38" s="169">
        <v>75</v>
      </c>
      <c r="C38" s="170" t="s">
        <v>274</v>
      </c>
      <c r="D38" s="95">
        <v>741535</v>
      </c>
      <c r="E38" s="171" t="s">
        <v>1004</v>
      </c>
      <c r="F38" s="284">
        <v>4</v>
      </c>
      <c r="G38" s="255">
        <v>100000</v>
      </c>
      <c r="H38" s="255">
        <v>1000</v>
      </c>
      <c r="J38" s="74">
        <f t="shared" si="1"/>
        <v>741</v>
      </c>
      <c r="K38" s="193">
        <f t="shared" si="3"/>
        <v>5</v>
      </c>
      <c r="L38" s="193">
        <f t="shared" si="2"/>
        <v>6</v>
      </c>
      <c r="M38" s="193"/>
      <c r="N38" s="193"/>
      <c r="O38" s="193"/>
      <c r="P38" s="198">
        <v>711213</v>
      </c>
      <c r="Q38" s="198" t="s">
        <v>779</v>
      </c>
      <c r="R38" s="193"/>
      <c r="S38" s="193"/>
      <c r="T38" s="193"/>
      <c r="U38" s="193"/>
    </row>
    <row r="39" spans="1:21">
      <c r="A39">
        <f>+IF(D39&gt;0,MAX(A$6:A38)+1,0)</f>
        <v>251</v>
      </c>
      <c r="B39" s="169">
        <v>75</v>
      </c>
      <c r="C39" s="170" t="s">
        <v>274</v>
      </c>
      <c r="D39" s="95">
        <v>741538</v>
      </c>
      <c r="E39" s="171" t="s">
        <v>1006</v>
      </c>
      <c r="F39" s="284">
        <v>4</v>
      </c>
      <c r="G39" s="255">
        <v>420000000</v>
      </c>
      <c r="H39" s="255">
        <v>123557034.45999999</v>
      </c>
      <c r="J39" s="74">
        <f t="shared" si="1"/>
        <v>741</v>
      </c>
      <c r="K39" s="193">
        <f t="shared" si="3"/>
        <v>8</v>
      </c>
      <c r="L39" s="193">
        <f t="shared" si="2"/>
        <v>6</v>
      </c>
      <c r="M39" s="193"/>
      <c r="N39" s="193"/>
      <c r="O39" s="193"/>
      <c r="P39" s="198">
        <v>711214</v>
      </c>
      <c r="Q39" s="198" t="s">
        <v>780</v>
      </c>
      <c r="R39" s="193"/>
      <c r="S39" s="193"/>
      <c r="T39" s="193"/>
      <c r="U39" s="193"/>
    </row>
    <row r="40" spans="1:21">
      <c r="A40">
        <f>+IF(D40&gt;0,MAX(A$6:A39)+1,0)</f>
        <v>252</v>
      </c>
      <c r="B40" s="169">
        <v>75</v>
      </c>
      <c r="C40" s="170" t="s">
        <v>274</v>
      </c>
      <c r="D40" s="95">
        <v>742141</v>
      </c>
      <c r="E40" s="171" t="s">
        <v>1030</v>
      </c>
      <c r="F40" s="284">
        <v>4</v>
      </c>
      <c r="G40" s="255">
        <v>500000</v>
      </c>
      <c r="H40" s="255"/>
      <c r="J40" s="74">
        <f t="shared" si="1"/>
        <v>742</v>
      </c>
      <c r="K40" s="193">
        <f t="shared" si="3"/>
        <v>1</v>
      </c>
      <c r="L40" s="193">
        <f t="shared" si="2"/>
        <v>6</v>
      </c>
      <c r="M40" s="193"/>
      <c r="N40" s="193"/>
      <c r="O40" s="193"/>
      <c r="P40" s="198">
        <v>711215</v>
      </c>
      <c r="Q40" s="198" t="s">
        <v>781</v>
      </c>
      <c r="R40" s="193"/>
      <c r="S40" s="193"/>
      <c r="T40" s="193"/>
      <c r="U40" s="193"/>
    </row>
    <row r="41" spans="1:21">
      <c r="A41">
        <f>+IF(D41&gt;0,MAX(A$6:A40)+1,0)</f>
        <v>253</v>
      </c>
      <c r="B41" s="169">
        <v>75</v>
      </c>
      <c r="C41" s="170" t="s">
        <v>274</v>
      </c>
      <c r="D41" s="95">
        <v>742143</v>
      </c>
      <c r="E41" s="171" t="s">
        <v>1032</v>
      </c>
      <c r="F41" s="284">
        <v>4</v>
      </c>
      <c r="G41" s="255">
        <v>3500000</v>
      </c>
      <c r="H41" s="255">
        <v>210436.83</v>
      </c>
      <c r="J41" s="74">
        <f t="shared" si="1"/>
        <v>742</v>
      </c>
      <c r="K41" s="193">
        <f t="shared" si="3"/>
        <v>3</v>
      </c>
      <c r="L41" s="193">
        <f t="shared" si="2"/>
        <v>6</v>
      </c>
      <c r="M41" s="193"/>
      <c r="N41" s="193"/>
      <c r="O41" s="193"/>
      <c r="P41" s="198">
        <v>711216</v>
      </c>
      <c r="Q41" s="198" t="s">
        <v>782</v>
      </c>
      <c r="R41" s="193"/>
      <c r="S41" s="193"/>
      <c r="T41" s="193"/>
      <c r="U41" s="193"/>
    </row>
    <row r="42" spans="1:21">
      <c r="A42">
        <f>+IF(D42&gt;0,MAX(A$6:A41)+1,0)</f>
        <v>254</v>
      </c>
      <c r="B42" s="169">
        <v>75</v>
      </c>
      <c r="C42" s="170" t="s">
        <v>274</v>
      </c>
      <c r="D42" s="95">
        <v>742144</v>
      </c>
      <c r="E42" s="171" t="s">
        <v>1033</v>
      </c>
      <c r="F42" s="284">
        <v>4</v>
      </c>
      <c r="G42" s="255">
        <v>300000</v>
      </c>
      <c r="H42" s="255">
        <v>357534.51</v>
      </c>
      <c r="J42" s="74">
        <f t="shared" si="1"/>
        <v>742</v>
      </c>
      <c r="K42" s="193">
        <f t="shared" si="3"/>
        <v>4</v>
      </c>
      <c r="L42" s="193">
        <f t="shared" si="2"/>
        <v>6</v>
      </c>
      <c r="M42" s="193"/>
      <c r="N42" s="193"/>
      <c r="O42" s="193"/>
      <c r="P42" s="198">
        <v>711217</v>
      </c>
      <c r="Q42" s="198" t="s">
        <v>783</v>
      </c>
      <c r="R42" s="193"/>
      <c r="S42" s="193"/>
      <c r="T42" s="193"/>
      <c r="U42" s="193"/>
    </row>
    <row r="43" spans="1:21">
      <c r="A43">
        <f>+IF(D43&gt;0,MAX(A$6:A42)+1,0)</f>
        <v>255</v>
      </c>
      <c r="B43" s="169">
        <v>75</v>
      </c>
      <c r="C43" s="170" t="s">
        <v>274</v>
      </c>
      <c r="D43" s="95">
        <v>742146</v>
      </c>
      <c r="E43" s="171" t="s">
        <v>1035</v>
      </c>
      <c r="F43" s="284">
        <v>4</v>
      </c>
      <c r="G43" s="255">
        <v>50000000</v>
      </c>
      <c r="H43" s="255">
        <v>16274464.84</v>
      </c>
      <c r="J43" s="74">
        <f t="shared" si="1"/>
        <v>742</v>
      </c>
      <c r="K43" s="193">
        <f t="shared" si="3"/>
        <v>6</v>
      </c>
      <c r="L43" s="193">
        <f t="shared" si="2"/>
        <v>6</v>
      </c>
      <c r="M43" s="193"/>
      <c r="N43" s="193"/>
      <c r="O43" s="193"/>
      <c r="P43" s="198">
        <v>711218</v>
      </c>
      <c r="Q43" s="198" t="s">
        <v>784</v>
      </c>
      <c r="R43" s="193"/>
      <c r="S43" s="193"/>
      <c r="T43" s="193"/>
      <c r="U43" s="193"/>
    </row>
    <row r="44" spans="1:21">
      <c r="A44">
        <f>+IF(D44&gt;0,MAX(A$6:A43)+1,0)</f>
        <v>256</v>
      </c>
      <c r="B44" s="169">
        <v>75</v>
      </c>
      <c r="C44" s="170" t="s">
        <v>274</v>
      </c>
      <c r="D44" s="95">
        <v>742241</v>
      </c>
      <c r="E44" s="171" t="s">
        <v>1054</v>
      </c>
      <c r="F44" s="284">
        <v>4</v>
      </c>
      <c r="G44" s="255">
        <v>8000000</v>
      </c>
      <c r="H44" s="255">
        <v>4629767</v>
      </c>
      <c r="J44" s="74">
        <f t="shared" si="1"/>
        <v>742</v>
      </c>
      <c r="K44" s="193">
        <f t="shared" si="3"/>
        <v>1</v>
      </c>
      <c r="L44" s="193">
        <f t="shared" si="2"/>
        <v>6</v>
      </c>
      <c r="M44" s="193"/>
      <c r="N44" s="193"/>
      <c r="O44" s="193"/>
      <c r="P44" s="198">
        <v>711219</v>
      </c>
      <c r="Q44" s="198" t="s">
        <v>785</v>
      </c>
      <c r="R44" s="193"/>
      <c r="S44" s="193"/>
      <c r="T44" s="193"/>
      <c r="U44" s="193"/>
    </row>
    <row r="45" spans="1:21">
      <c r="A45">
        <f>+IF(D45&gt;0,MAX(A$6:A44)+1,0)</f>
        <v>257</v>
      </c>
      <c r="B45" s="169">
        <v>75</v>
      </c>
      <c r="C45" s="170" t="s">
        <v>274</v>
      </c>
      <c r="D45" s="95">
        <v>742242</v>
      </c>
      <c r="E45" s="171" t="s">
        <v>1055</v>
      </c>
      <c r="F45" s="284">
        <v>4</v>
      </c>
      <c r="G45" s="255">
        <v>4500000</v>
      </c>
      <c r="H45" s="255">
        <v>1623500</v>
      </c>
      <c r="J45" s="74">
        <f t="shared" si="1"/>
        <v>742</v>
      </c>
      <c r="K45" s="193">
        <f t="shared" si="3"/>
        <v>2</v>
      </c>
      <c r="L45" s="193">
        <f t="shared" si="2"/>
        <v>6</v>
      </c>
      <c r="M45" s="193"/>
      <c r="N45" s="193"/>
      <c r="O45" s="193"/>
      <c r="P45" s="198">
        <v>711221</v>
      </c>
      <c r="Q45" s="198" t="s">
        <v>786</v>
      </c>
      <c r="R45" s="193"/>
      <c r="S45" s="193"/>
      <c r="T45" s="193"/>
      <c r="U45" s="193"/>
    </row>
    <row r="46" spans="1:21">
      <c r="A46">
        <f>+IF(D46&gt;0,MAX(A$6:A45)+1,0)</f>
        <v>258</v>
      </c>
      <c r="B46" s="169">
        <v>75</v>
      </c>
      <c r="C46" s="170" t="s">
        <v>274</v>
      </c>
      <c r="D46" s="95">
        <v>742253</v>
      </c>
      <c r="E46" s="171" t="s">
        <v>1057</v>
      </c>
      <c r="F46" s="284">
        <v>4</v>
      </c>
      <c r="G46" s="255">
        <v>200000</v>
      </c>
      <c r="H46" s="255"/>
      <c r="J46" s="74">
        <f t="shared" si="1"/>
        <v>742</v>
      </c>
      <c r="K46" s="193">
        <f t="shared" si="3"/>
        <v>3</v>
      </c>
      <c r="L46" s="193">
        <f t="shared" si="2"/>
        <v>6</v>
      </c>
      <c r="M46" s="193"/>
      <c r="N46" s="193"/>
      <c r="O46" s="193"/>
      <c r="P46" s="198">
        <v>712111</v>
      </c>
      <c r="Q46" s="198" t="s">
        <v>787</v>
      </c>
      <c r="R46" s="193"/>
      <c r="S46" s="193"/>
      <c r="T46" s="193"/>
      <c r="U46" s="193"/>
    </row>
    <row r="47" spans="1:21">
      <c r="A47">
        <f>+IF(D47&gt;0,MAX(A$6:A46)+1,0)</f>
        <v>259</v>
      </c>
      <c r="B47" s="169">
        <v>75</v>
      </c>
      <c r="C47" s="170" t="s">
        <v>274</v>
      </c>
      <c r="D47" s="95">
        <v>742341</v>
      </c>
      <c r="E47" s="171" t="s">
        <v>1089</v>
      </c>
      <c r="F47" s="284">
        <v>4</v>
      </c>
      <c r="G47" s="255">
        <v>200000</v>
      </c>
      <c r="H47" s="255"/>
      <c r="J47" s="74">
        <f t="shared" si="1"/>
        <v>742</v>
      </c>
      <c r="K47" s="193">
        <f t="shared" si="3"/>
        <v>1</v>
      </c>
      <c r="L47" s="193">
        <f t="shared" si="2"/>
        <v>6</v>
      </c>
      <c r="M47" s="193"/>
      <c r="N47" s="193"/>
      <c r="O47" s="193"/>
      <c r="P47" s="198">
        <v>712112</v>
      </c>
      <c r="Q47" s="198" t="s">
        <v>788</v>
      </c>
      <c r="R47" s="193"/>
      <c r="S47" s="193"/>
      <c r="T47" s="193"/>
      <c r="U47" s="193"/>
    </row>
    <row r="48" spans="1:21">
      <c r="A48">
        <f>+IF(D48&gt;0,MAX(A$6:A47)+1,0)</f>
        <v>260</v>
      </c>
      <c r="B48" s="169">
        <v>75</v>
      </c>
      <c r="C48" s="170" t="s">
        <v>274</v>
      </c>
      <c r="D48" s="95">
        <v>743324</v>
      </c>
      <c r="E48" s="171" t="s">
        <v>1103</v>
      </c>
      <c r="F48" s="284">
        <v>4</v>
      </c>
      <c r="G48" s="255">
        <v>30000000</v>
      </c>
      <c r="H48" s="255">
        <v>15859686.58</v>
      </c>
      <c r="J48" s="74">
        <f t="shared" si="1"/>
        <v>743</v>
      </c>
      <c r="K48" s="193">
        <f t="shared" si="3"/>
        <v>4</v>
      </c>
      <c r="L48" s="193">
        <f t="shared" si="2"/>
        <v>6</v>
      </c>
      <c r="M48" s="193"/>
      <c r="N48" s="193"/>
      <c r="O48" s="193"/>
      <c r="P48" s="198">
        <v>712113</v>
      </c>
      <c r="Q48" s="198" t="s">
        <v>789</v>
      </c>
      <c r="R48" s="193"/>
      <c r="S48" s="193"/>
      <c r="T48" s="193"/>
      <c r="U48" s="193"/>
    </row>
    <row r="49" spans="1:21">
      <c r="A49">
        <f>+IF(D49&gt;0,MAX(A$6:A48)+1,0)</f>
        <v>261</v>
      </c>
      <c r="B49" s="169">
        <v>75</v>
      </c>
      <c r="C49" s="170" t="s">
        <v>274</v>
      </c>
      <c r="D49" s="95">
        <v>743341</v>
      </c>
      <c r="E49" s="171" t="s">
        <v>1109</v>
      </c>
      <c r="F49" s="284">
        <v>4</v>
      </c>
      <c r="G49" s="255">
        <v>2000000</v>
      </c>
      <c r="H49" s="255">
        <v>330142.15999999997</v>
      </c>
      <c r="J49" s="74">
        <f t="shared" si="1"/>
        <v>743</v>
      </c>
      <c r="K49" s="193">
        <f t="shared" si="3"/>
        <v>1</v>
      </c>
      <c r="L49" s="193">
        <f t="shared" si="2"/>
        <v>6</v>
      </c>
      <c r="M49" s="193"/>
      <c r="N49" s="193"/>
      <c r="O49" s="193"/>
      <c r="P49" s="198">
        <v>713111</v>
      </c>
      <c r="Q49" s="198" t="s">
        <v>790</v>
      </c>
      <c r="R49" s="193"/>
      <c r="S49" s="193"/>
      <c r="T49" s="193"/>
      <c r="U49" s="193"/>
    </row>
    <row r="50" spans="1:21">
      <c r="A50">
        <f>+IF(D50&gt;0,MAX(A$6:A49)+1,0)</f>
        <v>262</v>
      </c>
      <c r="B50" s="169">
        <v>75</v>
      </c>
      <c r="C50" s="170" t="s">
        <v>274</v>
      </c>
      <c r="D50" s="95">
        <v>743924</v>
      </c>
      <c r="E50" s="171" t="s">
        <v>1127</v>
      </c>
      <c r="F50" s="284">
        <v>4</v>
      </c>
      <c r="G50" s="255">
        <v>1400000</v>
      </c>
      <c r="H50" s="255">
        <v>174859.29</v>
      </c>
      <c r="J50" s="74">
        <f t="shared" si="1"/>
        <v>743</v>
      </c>
      <c r="K50" s="193">
        <f t="shared" si="3"/>
        <v>4</v>
      </c>
      <c r="L50" s="193">
        <f t="shared" si="2"/>
        <v>6</v>
      </c>
      <c r="M50" s="193"/>
      <c r="N50" s="193"/>
      <c r="O50" s="193"/>
      <c r="P50" s="198">
        <v>713121</v>
      </c>
      <c r="Q50" s="198" t="s">
        <v>791</v>
      </c>
      <c r="R50" s="193"/>
      <c r="S50" s="193"/>
      <c r="T50" s="193"/>
      <c r="U50" s="193"/>
    </row>
    <row r="51" spans="1:21">
      <c r="A51">
        <f>+IF(D51&gt;0,MAX(A$6:A50)+1,0)</f>
        <v>263</v>
      </c>
      <c r="B51" s="169">
        <v>75</v>
      </c>
      <c r="C51" s="170" t="s">
        <v>274</v>
      </c>
      <c r="D51" s="95">
        <v>745141</v>
      </c>
      <c r="E51" s="171" t="s">
        <v>1154</v>
      </c>
      <c r="F51" s="284">
        <v>4</v>
      </c>
      <c r="G51" s="255">
        <v>22500000</v>
      </c>
      <c r="H51" s="255">
        <v>49805795.509999998</v>
      </c>
      <c r="J51" s="74">
        <f t="shared" si="1"/>
        <v>745</v>
      </c>
      <c r="K51" s="193">
        <f t="shared" si="3"/>
        <v>1</v>
      </c>
      <c r="L51" s="193">
        <f t="shared" si="2"/>
        <v>6</v>
      </c>
      <c r="M51" s="193"/>
      <c r="N51" s="193"/>
      <c r="O51" s="193"/>
      <c r="P51" s="198">
        <v>713122</v>
      </c>
      <c r="Q51" s="198" t="s">
        <v>792</v>
      </c>
      <c r="R51" s="193"/>
      <c r="S51" s="193"/>
      <c r="T51" s="193"/>
      <c r="U51" s="193"/>
    </row>
    <row r="52" spans="1:21">
      <c r="A52">
        <f>+IF(D52&gt;0,MAX(A$6:A51)+1,0)</f>
        <v>264</v>
      </c>
      <c r="B52" s="125">
        <v>75</v>
      </c>
      <c r="C52" s="126" t="s">
        <v>274</v>
      </c>
      <c r="D52" s="95">
        <v>841141</v>
      </c>
      <c r="E52" s="171" t="s">
        <v>1218</v>
      </c>
      <c r="F52" s="284">
        <v>1</v>
      </c>
      <c r="G52" s="255">
        <v>80000000</v>
      </c>
      <c r="H52" s="255">
        <v>13428441.23</v>
      </c>
      <c r="J52" s="74">
        <f t="shared" si="1"/>
        <v>841</v>
      </c>
      <c r="K52" s="193">
        <f>IF(D52&gt;0,VALUE(+RIGHT(D52,1)),11)</f>
        <v>1</v>
      </c>
      <c r="L52" s="193">
        <f t="shared" si="2"/>
        <v>6</v>
      </c>
      <c r="M52" s="193"/>
      <c r="N52" s="193"/>
      <c r="O52" s="193"/>
      <c r="P52" s="198">
        <v>713311</v>
      </c>
      <c r="Q52" s="198" t="s">
        <v>793</v>
      </c>
      <c r="R52" s="193"/>
      <c r="S52" s="193"/>
      <c r="T52" s="193"/>
      <c r="U52" s="193"/>
    </row>
    <row r="53" spans="1:21">
      <c r="A53">
        <f>+IF(D53&gt;0,MAX(A$6:A52)+1,0)</f>
        <v>265</v>
      </c>
      <c r="B53" s="125">
        <v>75</v>
      </c>
      <c r="C53" s="126" t="s">
        <v>274</v>
      </c>
      <c r="D53" s="95">
        <v>711122</v>
      </c>
      <c r="E53" s="171" t="s">
        <v>752</v>
      </c>
      <c r="F53" s="284">
        <v>1</v>
      </c>
      <c r="G53" s="255"/>
      <c r="H53" s="255">
        <v>13880786.5</v>
      </c>
      <c r="J53" s="74">
        <f t="shared" si="1"/>
        <v>711</v>
      </c>
      <c r="K53" s="193">
        <f t="shared" ref="K53:K116" si="4">IF(D53&gt;0,VALUE(+RIGHT(D53,1)),11)</f>
        <v>2</v>
      </c>
      <c r="L53" s="193">
        <f t="shared" si="2"/>
        <v>6</v>
      </c>
      <c r="M53" s="193"/>
      <c r="N53" s="193"/>
      <c r="O53" s="193"/>
      <c r="P53" s="198">
        <v>713411</v>
      </c>
      <c r="Q53" s="198" t="s">
        <v>794</v>
      </c>
      <c r="R53" s="193"/>
      <c r="S53" s="193"/>
      <c r="T53" s="193"/>
      <c r="U53" s="193"/>
    </row>
    <row r="54" spans="1:21">
      <c r="A54">
        <f>+IF(D54&gt;0,MAX(A$6:A53)+1,0)</f>
        <v>266</v>
      </c>
      <c r="B54" s="125">
        <v>75</v>
      </c>
      <c r="C54" s="126" t="s">
        <v>274</v>
      </c>
      <c r="D54" s="95">
        <v>711123</v>
      </c>
      <c r="E54" s="171" t="s">
        <v>753</v>
      </c>
      <c r="F54" s="284">
        <v>1</v>
      </c>
      <c r="G54" s="255"/>
      <c r="H54" s="255">
        <v>47069235.719999999</v>
      </c>
      <c r="J54" s="74">
        <f t="shared" si="1"/>
        <v>711</v>
      </c>
      <c r="K54" s="193">
        <f t="shared" si="4"/>
        <v>3</v>
      </c>
      <c r="L54" s="193">
        <f t="shared" si="2"/>
        <v>6</v>
      </c>
      <c r="M54" s="193"/>
      <c r="N54" s="193"/>
      <c r="O54" s="193"/>
      <c r="P54" s="198">
        <v>713421</v>
      </c>
      <c r="Q54" s="198" t="s">
        <v>795</v>
      </c>
      <c r="R54" s="193"/>
      <c r="S54" s="193"/>
      <c r="T54" s="193"/>
      <c r="U54" s="193"/>
    </row>
    <row r="55" spans="1:21">
      <c r="A55">
        <f>+IF(D55&gt;0,MAX(A$6:A54)+1,0)</f>
        <v>267</v>
      </c>
      <c r="B55" s="125">
        <v>75</v>
      </c>
      <c r="C55" s="126" t="s">
        <v>274</v>
      </c>
      <c r="D55" s="95">
        <v>711145</v>
      </c>
      <c r="E55" s="171" t="s">
        <v>759</v>
      </c>
      <c r="F55" s="284">
        <v>1</v>
      </c>
      <c r="G55" s="255"/>
      <c r="H55" s="255">
        <v>1133238.98</v>
      </c>
      <c r="J55" s="74">
        <f t="shared" si="1"/>
        <v>711</v>
      </c>
      <c r="K55" s="193">
        <f t="shared" si="4"/>
        <v>5</v>
      </c>
      <c r="L55" s="193">
        <f t="shared" si="2"/>
        <v>6</v>
      </c>
      <c r="M55" s="193"/>
      <c r="N55" s="193"/>
      <c r="O55" s="193"/>
      <c r="P55" s="198">
        <v>713422</v>
      </c>
      <c r="Q55" s="198" t="s">
        <v>796</v>
      </c>
      <c r="R55" s="193"/>
      <c r="S55" s="193"/>
      <c r="T55" s="193"/>
      <c r="U55" s="193"/>
    </row>
    <row r="56" spans="1:21">
      <c r="A56">
        <f>+IF(D56&gt;0,MAX(A$6:A55)+1,0)</f>
        <v>268</v>
      </c>
      <c r="B56" s="125">
        <v>75</v>
      </c>
      <c r="C56" s="126" t="s">
        <v>274</v>
      </c>
      <c r="D56" s="95">
        <v>711147</v>
      </c>
      <c r="E56" s="171" t="s">
        <v>761</v>
      </c>
      <c r="F56" s="284">
        <v>1</v>
      </c>
      <c r="G56" s="255"/>
      <c r="H56" s="255">
        <v>5534.98</v>
      </c>
      <c r="J56" s="74">
        <f t="shared" si="1"/>
        <v>711</v>
      </c>
      <c r="K56" s="193">
        <f t="shared" si="4"/>
        <v>7</v>
      </c>
      <c r="L56" s="193">
        <f t="shared" si="2"/>
        <v>6</v>
      </c>
      <c r="M56" s="193"/>
      <c r="N56" s="193"/>
      <c r="O56" s="193"/>
      <c r="P56" s="198">
        <v>713423</v>
      </c>
      <c r="Q56" s="198" t="s">
        <v>797</v>
      </c>
      <c r="R56" s="193"/>
      <c r="S56" s="193"/>
      <c r="T56" s="193"/>
      <c r="U56" s="193"/>
    </row>
    <row r="57" spans="1:21">
      <c r="A57">
        <f>+IF(D57&gt;0,MAX(A$6:A56)+1,0)</f>
        <v>269</v>
      </c>
      <c r="B57" s="125">
        <v>75</v>
      </c>
      <c r="C57" s="126" t="s">
        <v>274</v>
      </c>
      <c r="D57" s="95">
        <v>711181</v>
      </c>
      <c r="E57" s="171" t="s">
        <v>767</v>
      </c>
      <c r="F57" s="284">
        <v>1</v>
      </c>
      <c r="G57" s="255"/>
      <c r="H57" s="255">
        <v>29694</v>
      </c>
      <c r="J57" s="74">
        <f t="shared" si="1"/>
        <v>711</v>
      </c>
      <c r="K57" s="193">
        <f t="shared" si="4"/>
        <v>1</v>
      </c>
      <c r="L57" s="193">
        <f t="shared" si="2"/>
        <v>6</v>
      </c>
      <c r="M57" s="193"/>
      <c r="N57" s="193"/>
      <c r="O57" s="193"/>
      <c r="P57" s="198">
        <v>713424</v>
      </c>
      <c r="Q57" s="198" t="s">
        <v>798</v>
      </c>
      <c r="R57" s="193"/>
      <c r="S57" s="193"/>
      <c r="T57" s="193"/>
      <c r="U57" s="193"/>
    </row>
    <row r="58" spans="1:21">
      <c r="A58">
        <f>+IF(D58&gt;0,MAX(A$6:A57)+1,0)</f>
        <v>270</v>
      </c>
      <c r="B58" s="125">
        <v>75</v>
      </c>
      <c r="C58" s="126" t="s">
        <v>274</v>
      </c>
      <c r="D58" s="95">
        <v>711184</v>
      </c>
      <c r="E58" s="171" t="s">
        <v>770</v>
      </c>
      <c r="F58" s="284">
        <v>1</v>
      </c>
      <c r="G58" s="255"/>
      <c r="H58" s="255">
        <v>220555.14</v>
      </c>
      <c r="J58" s="74">
        <f t="shared" si="1"/>
        <v>711</v>
      </c>
      <c r="K58" s="193">
        <f t="shared" si="4"/>
        <v>4</v>
      </c>
      <c r="L58" s="193">
        <f t="shared" si="2"/>
        <v>6</v>
      </c>
      <c r="M58" s="193"/>
      <c r="N58" s="193"/>
      <c r="O58" s="193"/>
      <c r="P58" s="198">
        <v>713425</v>
      </c>
      <c r="Q58" s="198" t="s">
        <v>799</v>
      </c>
      <c r="R58" s="193"/>
      <c r="S58" s="193"/>
      <c r="T58" s="193"/>
      <c r="U58" s="193"/>
    </row>
    <row r="59" spans="1:21">
      <c r="A59">
        <f>+IF(D59&gt;0,MAX(A$6:A58)+1,0)</f>
        <v>271</v>
      </c>
      <c r="B59" s="125">
        <v>75</v>
      </c>
      <c r="C59" s="126" t="s">
        <v>274</v>
      </c>
      <c r="D59" s="95">
        <v>711193</v>
      </c>
      <c r="E59" s="171" t="s">
        <v>774</v>
      </c>
      <c r="F59" s="284">
        <v>1</v>
      </c>
      <c r="G59" s="255"/>
      <c r="H59" s="255">
        <v>632862.77</v>
      </c>
      <c r="J59" s="74">
        <f t="shared" si="1"/>
        <v>711</v>
      </c>
      <c r="K59" s="193">
        <f t="shared" si="4"/>
        <v>3</v>
      </c>
      <c r="L59" s="193">
        <f t="shared" si="2"/>
        <v>6</v>
      </c>
      <c r="M59" s="193"/>
      <c r="N59" s="193"/>
      <c r="O59" s="193"/>
      <c r="P59" s="198">
        <v>713426</v>
      </c>
      <c r="Q59" s="198" t="s">
        <v>800</v>
      </c>
      <c r="R59" s="193"/>
      <c r="S59" s="193"/>
      <c r="T59" s="193"/>
      <c r="U59" s="193"/>
    </row>
    <row r="60" spans="1:21">
      <c r="A60">
        <f>+IF(D60&gt;0,MAX(A$6:A59)+1,0)</f>
        <v>272</v>
      </c>
      <c r="B60" s="125">
        <v>75</v>
      </c>
      <c r="C60" s="126" t="s">
        <v>274</v>
      </c>
      <c r="D60" s="95">
        <v>713122</v>
      </c>
      <c r="E60" s="171" t="s">
        <v>792</v>
      </c>
      <c r="F60" s="284">
        <v>1</v>
      </c>
      <c r="G60" s="255"/>
      <c r="H60" s="255">
        <v>42944257.140000001</v>
      </c>
      <c r="J60" s="74">
        <f t="shared" si="1"/>
        <v>713</v>
      </c>
      <c r="K60" s="193">
        <f t="shared" si="4"/>
        <v>2</v>
      </c>
      <c r="L60" s="193">
        <f t="shared" si="2"/>
        <v>6</v>
      </c>
      <c r="M60" s="193"/>
      <c r="N60" s="193"/>
      <c r="O60" s="193"/>
      <c r="P60" s="198">
        <v>713611</v>
      </c>
      <c r="Q60" s="198" t="s">
        <v>801</v>
      </c>
      <c r="R60" s="193"/>
      <c r="S60" s="193"/>
      <c r="T60" s="193"/>
      <c r="U60" s="193"/>
    </row>
    <row r="61" spans="1:21">
      <c r="A61">
        <f>+IF(D61&gt;0,MAX(A$6:A60)+1,0)</f>
        <v>273</v>
      </c>
      <c r="B61" s="125">
        <v>75</v>
      </c>
      <c r="C61" s="126" t="s">
        <v>274</v>
      </c>
      <c r="D61" s="95">
        <v>713423</v>
      </c>
      <c r="E61" s="171" t="s">
        <v>797</v>
      </c>
      <c r="F61" s="284">
        <v>1</v>
      </c>
      <c r="G61" s="255"/>
      <c r="H61" s="255">
        <v>17527041.600000001</v>
      </c>
      <c r="J61" s="74">
        <f t="shared" si="1"/>
        <v>713</v>
      </c>
      <c r="K61" s="193">
        <f t="shared" si="4"/>
        <v>3</v>
      </c>
      <c r="L61" s="193">
        <f t="shared" si="2"/>
        <v>6</v>
      </c>
      <c r="M61" s="193"/>
      <c r="N61" s="193"/>
      <c r="O61" s="193"/>
      <c r="P61" s="198">
        <v>714111</v>
      </c>
      <c r="Q61" s="198" t="s">
        <v>802</v>
      </c>
      <c r="R61" s="193"/>
      <c r="S61" s="193"/>
      <c r="T61" s="193"/>
      <c r="U61" s="193"/>
    </row>
    <row r="62" spans="1:21">
      <c r="A62">
        <f>+IF(D62&gt;0,MAX(A$6:A61)+1,0)</f>
        <v>274</v>
      </c>
      <c r="B62" s="125">
        <v>75</v>
      </c>
      <c r="C62" s="126" t="s">
        <v>274</v>
      </c>
      <c r="D62" s="95">
        <v>714565</v>
      </c>
      <c r="E62" s="171">
        <v>0</v>
      </c>
      <c r="F62" s="284">
        <v>1</v>
      </c>
      <c r="G62" s="255"/>
      <c r="H62" s="255">
        <v>3230647.35</v>
      </c>
      <c r="J62" s="74">
        <f t="shared" si="1"/>
        <v>714</v>
      </c>
      <c r="K62" s="193">
        <f t="shared" si="4"/>
        <v>5</v>
      </c>
      <c r="L62" s="193">
        <f t="shared" si="2"/>
        <v>6</v>
      </c>
      <c r="M62" s="193"/>
      <c r="N62" s="193"/>
      <c r="O62" s="193"/>
      <c r="P62" s="198">
        <v>714112</v>
      </c>
      <c r="Q62" s="198" t="s">
        <v>803</v>
      </c>
      <c r="R62" s="193"/>
      <c r="S62" s="193"/>
      <c r="T62" s="193"/>
      <c r="U62" s="193"/>
    </row>
    <row r="63" spans="1:21">
      <c r="A63">
        <f>+IF(D63&gt;0,MAX(A$6:A62)+1,0)</f>
        <v>275</v>
      </c>
      <c r="B63" s="125">
        <v>75</v>
      </c>
      <c r="C63" s="126" t="s">
        <v>274</v>
      </c>
      <c r="D63" s="95">
        <v>714566</v>
      </c>
      <c r="E63" s="171">
        <v>0</v>
      </c>
      <c r="F63" s="284">
        <v>1</v>
      </c>
      <c r="G63" s="255"/>
      <c r="H63" s="255">
        <v>414713</v>
      </c>
      <c r="J63" s="74">
        <f t="shared" si="1"/>
        <v>714</v>
      </c>
      <c r="K63" s="193">
        <f t="shared" si="4"/>
        <v>6</v>
      </c>
      <c r="L63" s="193">
        <f t="shared" si="2"/>
        <v>6</v>
      </c>
      <c r="M63" s="193"/>
      <c r="N63" s="193"/>
      <c r="O63" s="193"/>
      <c r="P63" s="198">
        <v>714113</v>
      </c>
      <c r="Q63" s="198" t="s">
        <v>804</v>
      </c>
      <c r="R63" s="193"/>
      <c r="S63" s="193"/>
      <c r="T63" s="193"/>
      <c r="U63" s="193"/>
    </row>
    <row r="64" spans="1:21">
      <c r="A64">
        <f>+IF(D64&gt;0,MAX(A$6:A63)+1,0)</f>
        <v>276</v>
      </c>
      <c r="B64" s="125">
        <v>75</v>
      </c>
      <c r="C64" s="126" t="s">
        <v>274</v>
      </c>
      <c r="D64" s="95">
        <v>742142</v>
      </c>
      <c r="E64" s="171" t="s">
        <v>1031</v>
      </c>
      <c r="F64" s="284">
        <v>4</v>
      </c>
      <c r="G64" s="255"/>
      <c r="H64" s="255">
        <v>1002020.2</v>
      </c>
      <c r="J64" s="74">
        <f t="shared" si="1"/>
        <v>742</v>
      </c>
      <c r="K64" s="193">
        <f t="shared" si="4"/>
        <v>2</v>
      </c>
      <c r="L64" s="193">
        <f t="shared" si="2"/>
        <v>6</v>
      </c>
      <c r="M64" s="193"/>
      <c r="N64" s="193"/>
      <c r="O64" s="193"/>
      <c r="P64" s="198">
        <v>714121</v>
      </c>
      <c r="Q64" s="198" t="s">
        <v>805</v>
      </c>
      <c r="R64" s="193"/>
      <c r="S64" s="193"/>
      <c r="T64" s="193"/>
      <c r="U64" s="193"/>
    </row>
    <row r="65" spans="1:21">
      <c r="A65">
        <f>+IF(D65&gt;0,MAX(A$6:A64)+1,0)</f>
        <v>277</v>
      </c>
      <c r="B65" s="125">
        <v>75</v>
      </c>
      <c r="C65" s="126" t="s">
        <v>274</v>
      </c>
      <c r="D65" s="95">
        <v>743941</v>
      </c>
      <c r="E65" s="171">
        <v>0</v>
      </c>
      <c r="F65" s="284">
        <v>4</v>
      </c>
      <c r="G65" s="255"/>
      <c r="H65" s="255">
        <v>1522500</v>
      </c>
      <c r="J65" s="74">
        <f t="shared" si="1"/>
        <v>743</v>
      </c>
      <c r="K65" s="193">
        <f t="shared" si="4"/>
        <v>1</v>
      </c>
      <c r="L65" s="193">
        <f t="shared" si="2"/>
        <v>6</v>
      </c>
      <c r="M65" s="193"/>
      <c r="N65" s="193"/>
      <c r="O65" s="193"/>
      <c r="P65" s="198">
        <v>714122</v>
      </c>
      <c r="Q65" s="198" t="s">
        <v>806</v>
      </c>
      <c r="R65" s="193"/>
      <c r="S65" s="193"/>
      <c r="T65" s="193"/>
      <c r="U65" s="193"/>
    </row>
    <row r="66" spans="1:21">
      <c r="A66">
        <f>+IF(D66&gt;0,MAX(A$6:A65)+1,0)</f>
        <v>278</v>
      </c>
      <c r="B66" s="125">
        <v>75</v>
      </c>
      <c r="C66" s="126" t="s">
        <v>274</v>
      </c>
      <c r="D66" s="95">
        <v>714553</v>
      </c>
      <c r="E66" s="171" t="s">
        <v>1815</v>
      </c>
      <c r="F66" s="284">
        <v>1</v>
      </c>
      <c r="G66" s="255"/>
      <c r="H66" s="255">
        <v>21750</v>
      </c>
      <c r="J66" s="74">
        <f t="shared" si="1"/>
        <v>714</v>
      </c>
      <c r="K66" s="193">
        <f t="shared" si="4"/>
        <v>3</v>
      </c>
      <c r="L66" s="193">
        <f t="shared" si="2"/>
        <v>6</v>
      </c>
      <c r="M66" s="193"/>
      <c r="N66" s="193"/>
      <c r="O66" s="193"/>
      <c r="P66" s="198">
        <v>714123</v>
      </c>
      <c r="Q66" s="198" t="s">
        <v>807</v>
      </c>
      <c r="R66" s="193"/>
      <c r="S66" s="193"/>
      <c r="T66" s="193"/>
      <c r="U66" s="193"/>
    </row>
    <row r="67" spans="1:21">
      <c r="A67">
        <f>+IF(D67&gt;0,MAX(A$6:A66)+1,0)</f>
        <v>279</v>
      </c>
      <c r="B67" s="125">
        <f t="shared" ref="B67:B71" si="5">IF(A67&gt;0,+D$3,"")</f>
        <v>75</v>
      </c>
      <c r="C67" s="126" t="str">
        <f t="shared" ref="C67:C71" si="6">+IF(A67&gt;0,C$3,"")</f>
        <v>НОВИ ПАЗАР</v>
      </c>
      <c r="D67" s="95">
        <v>743342</v>
      </c>
      <c r="E67" s="171" t="str">
        <f>IF(D67&gt;0,IFERROR(+VLOOKUP(D67,'šifarnik K-izvor'!A$46:B$580,2,FALSE),0),"")</f>
        <v>Приходи од новчаних казни за прекршаје по прекршајном налогу и казни изречених у управном поступку у корист нивоа градова</v>
      </c>
      <c r="F67" s="284">
        <v>4</v>
      </c>
      <c r="G67" s="255"/>
      <c r="H67" s="255">
        <v>61500</v>
      </c>
      <c r="J67" s="74">
        <f t="shared" si="1"/>
        <v>743</v>
      </c>
      <c r="K67" s="193">
        <f t="shared" si="4"/>
        <v>2</v>
      </c>
      <c r="L67" s="193">
        <f t="shared" si="2"/>
        <v>6</v>
      </c>
      <c r="M67" s="193"/>
      <c r="N67" s="193"/>
      <c r="O67" s="193"/>
      <c r="P67" s="198">
        <v>714124</v>
      </c>
      <c r="Q67" s="198" t="s">
        <v>808</v>
      </c>
      <c r="R67" s="193"/>
      <c r="S67" s="193"/>
      <c r="T67" s="193"/>
      <c r="U67" s="193"/>
    </row>
    <row r="68" spans="1:21">
      <c r="A68">
        <f>+IF(D68&gt;0,MAX(A$6:A67)+1,0)</f>
        <v>280</v>
      </c>
      <c r="B68" s="125">
        <f t="shared" si="5"/>
        <v>75</v>
      </c>
      <c r="C68" s="126" t="str">
        <f t="shared" si="6"/>
        <v>НОВИ ПАЗАР</v>
      </c>
      <c r="D68" s="95">
        <v>911441</v>
      </c>
      <c r="E68" s="171" t="str">
        <f>IF(D68&gt;0,IFERROR(+VLOOKUP(D68,'šifarnik K-izvor'!A$46:B$580,2,FALSE),0),"")</f>
        <v>Примања од задуживања од пословних банака у земљи у корист нивоа градова</v>
      </c>
      <c r="F68" s="284">
        <v>10</v>
      </c>
      <c r="G68" s="255">
        <v>180000000</v>
      </c>
      <c r="H68" s="255">
        <v>180000000</v>
      </c>
      <c r="J68" s="74">
        <f t="shared" si="1"/>
        <v>911</v>
      </c>
      <c r="K68" s="193">
        <f t="shared" si="4"/>
        <v>1</v>
      </c>
      <c r="L68" s="193">
        <f t="shared" si="2"/>
        <v>6</v>
      </c>
      <c r="M68" s="193"/>
      <c r="N68" s="193"/>
      <c r="O68" s="193"/>
      <c r="P68" s="198">
        <v>714126</v>
      </c>
      <c r="Q68" s="198" t="s">
        <v>809</v>
      </c>
      <c r="R68" s="193"/>
      <c r="S68" s="193"/>
      <c r="T68" s="193"/>
      <c r="U68" s="193"/>
    </row>
    <row r="69" spans="1:21">
      <c r="A69">
        <f>+IF(D69&gt;0,MAX(A$6:A68)+1,0)</f>
        <v>281</v>
      </c>
      <c r="B69" s="125">
        <f t="shared" si="5"/>
        <v>75</v>
      </c>
      <c r="C69" s="126" t="str">
        <f t="shared" si="6"/>
        <v>НОВИ ПАЗАР</v>
      </c>
      <c r="D69" s="95">
        <v>733241</v>
      </c>
      <c r="E69" s="171" t="str">
        <f>IF(D69&gt;0,IFERROR(+VLOOKUP(D69,'šifarnik K-izvor'!A$46:B$580,2,FALSE),0),"")</f>
        <v>Капитални наменски трансфери, у ужем смислу, од Републике у корист нивоа градова</v>
      </c>
      <c r="F69" s="284">
        <v>1</v>
      </c>
      <c r="G69" s="255"/>
      <c r="H69" s="255">
        <v>59389324.799999997</v>
      </c>
      <c r="J69" s="74">
        <f t="shared" si="1"/>
        <v>733</v>
      </c>
      <c r="K69" s="193">
        <f t="shared" si="4"/>
        <v>1</v>
      </c>
      <c r="L69" s="193">
        <f t="shared" si="2"/>
        <v>6</v>
      </c>
      <c r="M69" s="193"/>
      <c r="N69" s="193"/>
      <c r="O69" s="193"/>
      <c r="P69" s="198">
        <v>714127</v>
      </c>
      <c r="Q69" s="198" t="s">
        <v>810</v>
      </c>
      <c r="R69" s="193"/>
      <c r="S69" s="193"/>
      <c r="T69" s="193"/>
      <c r="U69" s="193"/>
    </row>
    <row r="70" spans="1:21">
      <c r="A70">
        <f>+IF(D70&gt;0,MAX(A$6:A69)+1,0)</f>
        <v>282</v>
      </c>
      <c r="B70" s="125">
        <f t="shared" si="5"/>
        <v>75</v>
      </c>
      <c r="C70" s="126" t="str">
        <f t="shared" si="6"/>
        <v>НОВИ ПАЗАР</v>
      </c>
      <c r="D70" s="95">
        <v>741596</v>
      </c>
      <c r="E70" s="171">
        <f>IF(D70&gt;0,IFERROR(+VLOOKUP(D70,'šifarnik K-izvor'!A$46:B$580,2,FALSE),0),"")</f>
        <v>0</v>
      </c>
      <c r="F70" s="284">
        <v>1</v>
      </c>
      <c r="G70" s="255"/>
      <c r="H70" s="255">
        <v>203741.33</v>
      </c>
      <c r="J70" s="74">
        <f t="shared" si="1"/>
        <v>741</v>
      </c>
      <c r="K70" s="193">
        <f t="shared" si="4"/>
        <v>6</v>
      </c>
      <c r="L70" s="193">
        <f t="shared" si="2"/>
        <v>6</v>
      </c>
      <c r="M70" s="193"/>
      <c r="N70" s="193"/>
      <c r="O70" s="193"/>
      <c r="P70" s="198">
        <v>714128</v>
      </c>
      <c r="Q70" s="198" t="s">
        <v>811</v>
      </c>
      <c r="R70" s="193"/>
      <c r="S70" s="193"/>
      <c r="T70" s="193"/>
      <c r="U70" s="193"/>
    </row>
    <row r="71" spans="1:21">
      <c r="A71">
        <f>+IF(D71&gt;0,MAX(A$6:A70)+1,0)</f>
        <v>283</v>
      </c>
      <c r="B71" s="125">
        <f t="shared" si="5"/>
        <v>75</v>
      </c>
      <c r="C71" s="126" t="str">
        <f t="shared" si="6"/>
        <v>НОВИ ПАЗАР</v>
      </c>
      <c r="D71" s="95">
        <v>714553</v>
      </c>
      <c r="E71" s="171">
        <f>IF(D71&gt;0,IFERROR(+VLOOKUP(D71,'šifarnik K-izvor'!A$46:B$580,2,FALSE),0),"")</f>
        <v>0</v>
      </c>
      <c r="F71" s="284">
        <v>1</v>
      </c>
      <c r="G71" s="255"/>
      <c r="H71" s="255">
        <v>15500</v>
      </c>
      <c r="J71" s="74">
        <f t="shared" si="1"/>
        <v>714</v>
      </c>
      <c r="K71" s="193">
        <f t="shared" si="4"/>
        <v>3</v>
      </c>
      <c r="L71" s="193">
        <f t="shared" si="2"/>
        <v>6</v>
      </c>
      <c r="M71" s="193"/>
      <c r="N71" s="193"/>
      <c r="O71" s="193"/>
      <c r="P71" s="198">
        <v>714129</v>
      </c>
      <c r="Q71" s="198" t="s">
        <v>812</v>
      </c>
      <c r="R71" s="193"/>
      <c r="S71" s="193"/>
      <c r="T71" s="193"/>
      <c r="U71" s="193"/>
    </row>
    <row r="72" spans="1:21">
      <c r="A72">
        <f>+IF(D72&gt;0,MAX(A$6:A71)+1,0)</f>
        <v>284</v>
      </c>
      <c r="B72" s="125">
        <f t="shared" ref="B72:B135" si="7">IF(A72&gt;0,+D$3,"")</f>
        <v>75</v>
      </c>
      <c r="C72" s="126" t="str">
        <f t="shared" ref="C72:C135" si="8">+IF(A72&gt;0,C$3,"")</f>
        <v>НОВИ ПАЗАР</v>
      </c>
      <c r="D72" s="95">
        <v>714567</v>
      </c>
      <c r="E72" s="171">
        <f>IF(D72&gt;0,IFERROR(+VLOOKUP(D72,'šifarnik K-izvor'!A$46:B$580,2,FALSE),0),"")</f>
        <v>0</v>
      </c>
      <c r="F72" s="284">
        <v>1</v>
      </c>
      <c r="G72" s="255"/>
      <c r="H72" s="255">
        <v>47590</v>
      </c>
      <c r="J72" s="74">
        <f t="shared" si="1"/>
        <v>714</v>
      </c>
      <c r="K72" s="193">
        <f t="shared" si="4"/>
        <v>7</v>
      </c>
      <c r="L72" s="193">
        <f t="shared" si="2"/>
        <v>6</v>
      </c>
      <c r="M72" s="193"/>
      <c r="N72" s="193"/>
      <c r="O72" s="193"/>
      <c r="P72" s="198">
        <v>714131</v>
      </c>
      <c r="Q72" s="198" t="s">
        <v>813</v>
      </c>
      <c r="R72" s="193"/>
      <c r="S72" s="193"/>
      <c r="T72" s="193"/>
      <c r="U72" s="193"/>
    </row>
    <row r="73" spans="1:21">
      <c r="A73">
        <f>+IF(D73&gt;0,MAX(A$6:A72)+1,0)</f>
        <v>285</v>
      </c>
      <c r="B73" s="125">
        <f t="shared" si="7"/>
        <v>75</v>
      </c>
      <c r="C73" s="126" t="str">
        <f t="shared" si="8"/>
        <v>НОВИ ПАЗАР</v>
      </c>
      <c r="D73" s="95">
        <v>733241</v>
      </c>
      <c r="E73" s="171" t="str">
        <f>IF(D73&gt;0,IFERROR(+VLOOKUP(D73,'šifarnik K-izvor'!A$46:B$580,2,FALSE),0),"")</f>
        <v>Капитални наменски трансфери, у ужем смислу, од Републике у корист нивоа градова</v>
      </c>
      <c r="F73" s="284">
        <v>6</v>
      </c>
      <c r="G73" s="255"/>
      <c r="H73" s="255">
        <v>59389324.799999997</v>
      </c>
      <c r="J73" s="74">
        <f t="shared" ref="J73:J136" si="9">+VALUE(LEFT(D73,3))</f>
        <v>733</v>
      </c>
      <c r="K73" s="193">
        <f t="shared" si="4"/>
        <v>1</v>
      </c>
      <c r="L73" s="193">
        <f t="shared" ref="L73:L136" si="10">+LEN(D73)</f>
        <v>6</v>
      </c>
      <c r="M73" s="193"/>
      <c r="N73" s="193"/>
      <c r="O73" s="193"/>
      <c r="P73" s="198">
        <v>714132</v>
      </c>
      <c r="Q73" s="198" t="s">
        <v>814</v>
      </c>
      <c r="R73" s="193"/>
      <c r="S73" s="193"/>
      <c r="T73" s="193"/>
      <c r="U73" s="193"/>
    </row>
    <row r="74" spans="1:21">
      <c r="A74">
        <f>+IF(D74&gt;0,MAX(A$6:A73)+1,0)</f>
        <v>286</v>
      </c>
      <c r="B74" s="125">
        <f t="shared" si="7"/>
        <v>75</v>
      </c>
      <c r="C74" s="126" t="str">
        <f t="shared" si="8"/>
        <v>НОВИ ПАЗАР</v>
      </c>
      <c r="D74" s="95">
        <v>743941</v>
      </c>
      <c r="E74" s="171">
        <f>IF(D74&gt;0,IFERROR(+VLOOKUP(D74,'šifarnik K-izvor'!A$46:B$580,2,FALSE),0),"")</f>
        <v>0</v>
      </c>
      <c r="F74" s="284">
        <v>1</v>
      </c>
      <c r="G74" s="255"/>
      <c r="H74" s="255">
        <v>2532500</v>
      </c>
      <c r="J74" s="74">
        <f t="shared" si="9"/>
        <v>743</v>
      </c>
      <c r="K74" s="193">
        <f t="shared" si="4"/>
        <v>1</v>
      </c>
      <c r="L74" s="193">
        <f t="shared" si="10"/>
        <v>6</v>
      </c>
      <c r="M74" s="193"/>
      <c r="N74" s="193"/>
      <c r="O74" s="193"/>
      <c r="P74" s="198">
        <v>714133</v>
      </c>
      <c r="Q74" s="198" t="s">
        <v>815</v>
      </c>
      <c r="R74" s="193"/>
      <c r="S74" s="193"/>
      <c r="T74" s="193"/>
      <c r="U74" s="193"/>
    </row>
    <row r="75" spans="1:21">
      <c r="A75">
        <f>+IF(D75&gt;0,MAX(A$6:A74)+1,0)</f>
        <v>287</v>
      </c>
      <c r="B75" s="125">
        <f t="shared" si="7"/>
        <v>75</v>
      </c>
      <c r="C75" s="126" t="str">
        <f t="shared" si="8"/>
        <v>НОВИ ПАЗАР</v>
      </c>
      <c r="D75" s="95">
        <v>731141</v>
      </c>
      <c r="E75" s="171" t="str">
        <f>IF(D75&gt;0,IFERROR(+VLOOKUP(D75,'šifarnik K-izvor'!A$46:B$580,2,FALSE),0),"")</f>
        <v>Текуће донације од иностраних држава у корист нивоа  градова</v>
      </c>
      <c r="F75" s="284">
        <v>6</v>
      </c>
      <c r="G75" s="255"/>
      <c r="H75" s="255">
        <v>7948881.7400000002</v>
      </c>
      <c r="J75" s="74">
        <f t="shared" si="9"/>
        <v>731</v>
      </c>
      <c r="K75" s="193">
        <f t="shared" si="4"/>
        <v>1</v>
      </c>
      <c r="L75" s="193">
        <f t="shared" si="10"/>
        <v>6</v>
      </c>
      <c r="M75" s="193"/>
      <c r="N75" s="193"/>
      <c r="O75" s="193"/>
      <c r="P75" s="198">
        <v>714134</v>
      </c>
      <c r="Q75" s="198" t="s">
        <v>816</v>
      </c>
      <c r="R75" s="193"/>
      <c r="S75" s="193"/>
      <c r="T75" s="193"/>
      <c r="U75" s="193"/>
    </row>
    <row r="76" spans="1:21">
      <c r="A76">
        <f>+IF(D76&gt;0,MAX(A$6:A75)+1,0)</f>
        <v>288</v>
      </c>
      <c r="B76" s="125">
        <f t="shared" si="7"/>
        <v>75</v>
      </c>
      <c r="C76" s="126" t="str">
        <f t="shared" si="8"/>
        <v>НОВИ ПАЗАР</v>
      </c>
      <c r="D76" s="95">
        <v>744141</v>
      </c>
      <c r="E76" s="171" t="str">
        <f>IF(D76&gt;0,IFERROR(+VLOOKUP(D76,'šifarnik K-izvor'!A$46:B$580,2,FALSE),0),"")</f>
        <v>Текући добровољни трансфери од физичких и правних лица у корист нивоа градова</v>
      </c>
      <c r="F76" s="284">
        <v>6</v>
      </c>
      <c r="G76" s="255"/>
      <c r="H76" s="255">
        <v>7442485.0999999996</v>
      </c>
      <c r="J76" s="74">
        <f t="shared" si="9"/>
        <v>744</v>
      </c>
      <c r="K76" s="193">
        <f t="shared" si="4"/>
        <v>1</v>
      </c>
      <c r="L76" s="193">
        <f t="shared" si="10"/>
        <v>6</v>
      </c>
      <c r="M76" s="193"/>
      <c r="N76" s="193"/>
      <c r="O76" s="193"/>
      <c r="P76" s="198">
        <v>714135</v>
      </c>
      <c r="Q76" s="198" t="s">
        <v>817</v>
      </c>
      <c r="R76" s="193"/>
      <c r="S76" s="193"/>
      <c r="T76" s="193"/>
      <c r="U76" s="193"/>
    </row>
    <row r="77" spans="1:21">
      <c r="A77">
        <f>+IF(D77&gt;0,MAX(A$6:A76)+1,0)</f>
        <v>289</v>
      </c>
      <c r="B77" s="125">
        <f t="shared" si="7"/>
        <v>75</v>
      </c>
      <c r="C77" s="126" t="str">
        <f t="shared" si="8"/>
        <v>НОВИ ПАЗАР</v>
      </c>
      <c r="D77" s="95">
        <v>716112</v>
      </c>
      <c r="E77" s="171" t="str">
        <f>IF(D77&gt;0,IFERROR(+VLOOKUP(D77,'šifarnik K-izvor'!A$46:B$580,2,FALSE),0),"")</f>
        <v xml:space="preserve">Комунална такса за истицање и исписивање фирме ван пословног простора на објектима и просторима који припадају јединици локалне самоуправе (коловози, тротоари, зелене површине, бандере и сл.)_x000D_
</v>
      </c>
      <c r="F77" s="284">
        <v>1</v>
      </c>
      <c r="G77" s="255"/>
      <c r="H77" s="255">
        <v>44792.5</v>
      </c>
      <c r="J77" s="74">
        <f t="shared" si="9"/>
        <v>716</v>
      </c>
      <c r="K77" s="193">
        <f t="shared" si="4"/>
        <v>2</v>
      </c>
      <c r="L77" s="193">
        <f t="shared" si="10"/>
        <v>6</v>
      </c>
      <c r="M77" s="193"/>
      <c r="N77" s="193"/>
      <c r="O77" s="193"/>
      <c r="P77" s="198">
        <v>714136</v>
      </c>
      <c r="Q77" s="198" t="s">
        <v>818</v>
      </c>
      <c r="R77" s="193"/>
      <c r="S77" s="193"/>
      <c r="T77" s="193"/>
      <c r="U77" s="193"/>
    </row>
    <row r="78" spans="1:21">
      <c r="A78">
        <f>+IF(D78&gt;0,MAX(A$6:A77)+1,0)</f>
        <v>290</v>
      </c>
      <c r="B78" s="125">
        <f t="shared" si="7"/>
        <v>75</v>
      </c>
      <c r="C78" s="126" t="str">
        <f t="shared" si="8"/>
        <v>НОВИ ПАЗАР</v>
      </c>
      <c r="D78" s="95">
        <v>741522</v>
      </c>
      <c r="E78" s="171" t="str">
        <f>IF(D78&gt;0,IFERROR(+VLOOKUP(D78,'šifarnik K-izvor'!A$46:B$580,2,FALSE),0),"")</f>
        <v>Средства остварена од давања у закуп пољопривредног земљишта, односно пољопривредног објекта у државној својини</v>
      </c>
      <c r="F78" s="284">
        <v>1</v>
      </c>
      <c r="G78" s="255"/>
      <c r="H78" s="255">
        <v>24912</v>
      </c>
      <c r="J78" s="74">
        <f t="shared" si="9"/>
        <v>741</v>
      </c>
      <c r="K78" s="193">
        <f t="shared" si="4"/>
        <v>2</v>
      </c>
      <c r="L78" s="193">
        <f t="shared" si="10"/>
        <v>6</v>
      </c>
      <c r="M78" s="193"/>
      <c r="N78" s="193"/>
      <c r="O78" s="193"/>
      <c r="P78" s="198">
        <v>714137</v>
      </c>
      <c r="Q78" s="198" t="s">
        <v>819</v>
      </c>
      <c r="R78" s="193"/>
      <c r="S78" s="193"/>
      <c r="T78" s="193"/>
      <c r="U78" s="193"/>
    </row>
    <row r="79" spans="1:21">
      <c r="A79">
        <f>+IF(D79&gt;0,MAX(A$6:A78)+1,0)</f>
        <v>0</v>
      </c>
      <c r="B79" s="125" t="str">
        <f t="shared" si="7"/>
        <v/>
      </c>
      <c r="C79" s="126" t="str">
        <f t="shared" si="8"/>
        <v/>
      </c>
      <c r="D79" s="95"/>
      <c r="E79" s="171" t="str">
        <f>IF(D79&gt;0,IFERROR(+VLOOKUP(D79,'šifarnik K-izvor'!A$46:B$580,2,FALSE),0),"")</f>
        <v/>
      </c>
      <c r="F79" s="284"/>
      <c r="G79" s="255"/>
      <c r="H79" s="255"/>
      <c r="J79" s="74" t="e">
        <f t="shared" si="9"/>
        <v>#VALUE!</v>
      </c>
      <c r="K79" s="193">
        <f t="shared" si="4"/>
        <v>11</v>
      </c>
      <c r="L79" s="193">
        <f t="shared" si="10"/>
        <v>0</v>
      </c>
      <c r="M79" s="193"/>
      <c r="N79" s="193"/>
      <c r="O79" s="193"/>
      <c r="P79" s="198">
        <v>714138</v>
      </c>
      <c r="Q79" s="198" t="s">
        <v>820</v>
      </c>
      <c r="R79" s="193"/>
      <c r="S79" s="193"/>
      <c r="T79" s="193"/>
      <c r="U79" s="193"/>
    </row>
    <row r="80" spans="1:21">
      <c r="A80">
        <f>+IF(D80&gt;0,MAX(A$6:A79)+1,0)</f>
        <v>0</v>
      </c>
      <c r="B80" s="125" t="str">
        <f t="shared" si="7"/>
        <v/>
      </c>
      <c r="C80" s="126" t="str">
        <f t="shared" si="8"/>
        <v/>
      </c>
      <c r="D80" s="95"/>
      <c r="E80" s="171" t="str">
        <f>IF(D80&gt;0,IFERROR(+VLOOKUP(D80,'šifarnik K-izvor'!A$46:B$580,2,FALSE),0),"")</f>
        <v/>
      </c>
      <c r="F80" s="284"/>
      <c r="G80" s="255"/>
      <c r="H80" s="255"/>
      <c r="J80" s="74" t="e">
        <f t="shared" si="9"/>
        <v>#VALUE!</v>
      </c>
      <c r="K80" s="193">
        <f t="shared" si="4"/>
        <v>11</v>
      </c>
      <c r="L80" s="193">
        <f t="shared" si="10"/>
        <v>0</v>
      </c>
      <c r="M80" s="193"/>
      <c r="N80" s="193"/>
      <c r="O80" s="193"/>
      <c r="P80" s="198">
        <v>714139</v>
      </c>
      <c r="Q80" s="198" t="s">
        <v>821</v>
      </c>
      <c r="R80" s="193"/>
      <c r="S80" s="193"/>
      <c r="T80" s="193"/>
      <c r="U80" s="193"/>
    </row>
    <row r="81" spans="1:21">
      <c r="A81">
        <f>+IF(D81&gt;0,MAX(A$6:A80)+1,0)</f>
        <v>0</v>
      </c>
      <c r="B81" s="125" t="str">
        <f t="shared" si="7"/>
        <v/>
      </c>
      <c r="C81" s="126" t="str">
        <f t="shared" si="8"/>
        <v/>
      </c>
      <c r="D81" s="95"/>
      <c r="E81" s="171" t="str">
        <f>IF(D81&gt;0,IFERROR(+VLOOKUP(D81,'šifarnik K-izvor'!A$46:B$580,2,FALSE),0),"")</f>
        <v/>
      </c>
      <c r="F81" s="284"/>
      <c r="G81" s="255"/>
      <c r="H81" s="255"/>
      <c r="J81" s="74" t="e">
        <f t="shared" si="9"/>
        <v>#VALUE!</v>
      </c>
      <c r="K81" s="193">
        <f t="shared" si="4"/>
        <v>11</v>
      </c>
      <c r="L81" s="193">
        <f t="shared" si="10"/>
        <v>0</v>
      </c>
      <c r="M81" s="193"/>
      <c r="N81" s="193"/>
      <c r="O81" s="193"/>
      <c r="P81" s="198">
        <v>714141</v>
      </c>
      <c r="Q81" s="198" t="s">
        <v>822</v>
      </c>
      <c r="R81" s="193"/>
      <c r="S81" s="193"/>
      <c r="T81" s="193"/>
      <c r="U81" s="193"/>
    </row>
    <row r="82" spans="1:21">
      <c r="A82">
        <f>+IF(D82&gt;0,MAX(A$6:A81)+1,0)</f>
        <v>0</v>
      </c>
      <c r="B82" s="125" t="str">
        <f t="shared" si="7"/>
        <v/>
      </c>
      <c r="C82" s="126" t="str">
        <f t="shared" si="8"/>
        <v/>
      </c>
      <c r="D82" s="95"/>
      <c r="E82" s="171" t="str">
        <f>IF(D82&gt;0,IFERROR(+VLOOKUP(D82,'šifarnik K-izvor'!A$46:B$580,2,FALSE),0),"")</f>
        <v/>
      </c>
      <c r="F82" s="284"/>
      <c r="G82" s="255"/>
      <c r="H82" s="255"/>
      <c r="J82" s="74" t="e">
        <f t="shared" si="9"/>
        <v>#VALUE!</v>
      </c>
      <c r="K82" s="193">
        <f t="shared" si="4"/>
        <v>11</v>
      </c>
      <c r="L82" s="193">
        <f t="shared" si="10"/>
        <v>0</v>
      </c>
      <c r="M82" s="193"/>
      <c r="N82" s="193"/>
      <c r="O82" s="193"/>
      <c r="P82" s="198">
        <v>714421</v>
      </c>
      <c r="Q82" s="198" t="s">
        <v>823</v>
      </c>
      <c r="R82" s="193"/>
      <c r="S82" s="193"/>
      <c r="T82" s="193"/>
      <c r="U82" s="193"/>
    </row>
    <row r="83" spans="1:21">
      <c r="A83">
        <f>+IF(D83&gt;0,MAX(A$6:A82)+1,0)</f>
        <v>0</v>
      </c>
      <c r="B83" s="125" t="str">
        <f t="shared" si="7"/>
        <v/>
      </c>
      <c r="C83" s="126" t="str">
        <f t="shared" si="8"/>
        <v/>
      </c>
      <c r="D83" s="95"/>
      <c r="E83" s="171" t="str">
        <f>IF(D83&gt;0,IFERROR(+VLOOKUP(D83,'šifarnik K-izvor'!A$46:B$580,2,FALSE),0),"")</f>
        <v/>
      </c>
      <c r="F83" s="284"/>
      <c r="G83" s="255"/>
      <c r="H83" s="255"/>
      <c r="J83" s="74" t="e">
        <f t="shared" si="9"/>
        <v>#VALUE!</v>
      </c>
      <c r="K83" s="193">
        <f t="shared" si="4"/>
        <v>11</v>
      </c>
      <c r="L83" s="193">
        <f t="shared" si="10"/>
        <v>0</v>
      </c>
      <c r="M83" s="193"/>
      <c r="N83" s="193"/>
      <c r="O83" s="193"/>
      <c r="P83" s="198">
        <v>714431</v>
      </c>
      <c r="Q83" s="198" t="s">
        <v>824</v>
      </c>
      <c r="R83" s="193"/>
      <c r="S83" s="193"/>
      <c r="T83" s="193"/>
      <c r="U83" s="193"/>
    </row>
    <row r="84" spans="1:21">
      <c r="A84">
        <f>+IF(D84&gt;0,MAX(A$6:A83)+1,0)</f>
        <v>0</v>
      </c>
      <c r="B84" s="125" t="str">
        <f t="shared" si="7"/>
        <v/>
      </c>
      <c r="C84" s="126" t="str">
        <f t="shared" si="8"/>
        <v/>
      </c>
      <c r="D84" s="95"/>
      <c r="E84" s="171" t="str">
        <f>IF(D84&gt;0,IFERROR(+VLOOKUP(D84,'šifarnik K-izvor'!A$46:B$580,2,FALSE),0),"")</f>
        <v/>
      </c>
      <c r="F84" s="284"/>
      <c r="G84" s="255"/>
      <c r="H84" s="255"/>
      <c r="J84" s="74" t="e">
        <f t="shared" si="9"/>
        <v>#VALUE!</v>
      </c>
      <c r="K84" s="193">
        <f t="shared" si="4"/>
        <v>11</v>
      </c>
      <c r="L84" s="193">
        <f t="shared" si="10"/>
        <v>0</v>
      </c>
      <c r="M84" s="193"/>
      <c r="N84" s="193"/>
      <c r="O84" s="193"/>
      <c r="P84" s="198">
        <v>714448</v>
      </c>
      <c r="Q84" s="198" t="s">
        <v>825</v>
      </c>
      <c r="R84" s="193"/>
      <c r="S84" s="193"/>
      <c r="T84" s="193"/>
      <c r="U84" s="193"/>
    </row>
    <row r="85" spans="1:21">
      <c r="A85">
        <f>+IF(D85&gt;0,MAX(A$6:A84)+1,0)</f>
        <v>0</v>
      </c>
      <c r="B85" s="125" t="str">
        <f t="shared" si="7"/>
        <v/>
      </c>
      <c r="C85" s="126" t="str">
        <f t="shared" si="8"/>
        <v/>
      </c>
      <c r="D85" s="95"/>
      <c r="E85" s="171" t="str">
        <f>IF(D85&gt;0,IFERROR(+VLOOKUP(D85,'šifarnik K-izvor'!A$46:B$580,2,FALSE),0),"")</f>
        <v/>
      </c>
      <c r="F85" s="284"/>
      <c r="G85" s="255"/>
      <c r="H85" s="255"/>
      <c r="J85" s="74" t="e">
        <f t="shared" si="9"/>
        <v>#VALUE!</v>
      </c>
      <c r="K85" s="193">
        <f t="shared" si="4"/>
        <v>11</v>
      </c>
      <c r="L85" s="193">
        <f t="shared" si="10"/>
        <v>0</v>
      </c>
      <c r="M85" s="193"/>
      <c r="N85" s="193"/>
      <c r="O85" s="193"/>
      <c r="P85" s="198">
        <v>714447</v>
      </c>
      <c r="Q85" s="198" t="s">
        <v>826</v>
      </c>
      <c r="R85" s="193"/>
      <c r="S85" s="193"/>
      <c r="T85" s="193"/>
      <c r="U85" s="193"/>
    </row>
    <row r="86" spans="1:21">
      <c r="A86">
        <f>+IF(D86&gt;0,MAX(A$6:A85)+1,0)</f>
        <v>0</v>
      </c>
      <c r="B86" s="125" t="str">
        <f t="shared" si="7"/>
        <v/>
      </c>
      <c r="C86" s="126" t="str">
        <f t="shared" si="8"/>
        <v/>
      </c>
      <c r="D86" s="95"/>
      <c r="E86" s="171" t="str">
        <f>IF(D86&gt;0,IFERROR(+VLOOKUP(D86,'šifarnik K-izvor'!A$46:B$580,2,FALSE),0),"")</f>
        <v/>
      </c>
      <c r="F86" s="284"/>
      <c r="G86" s="255"/>
      <c r="H86" s="255"/>
      <c r="J86" s="74" t="e">
        <f t="shared" si="9"/>
        <v>#VALUE!</v>
      </c>
      <c r="K86" s="193">
        <f t="shared" si="4"/>
        <v>11</v>
      </c>
      <c r="L86" s="193">
        <f t="shared" si="10"/>
        <v>0</v>
      </c>
      <c r="M86" s="193"/>
      <c r="N86" s="193"/>
      <c r="O86" s="193"/>
      <c r="P86" s="198">
        <v>714511</v>
      </c>
      <c r="Q86" s="198" t="s">
        <v>827</v>
      </c>
      <c r="R86" s="193"/>
      <c r="S86" s="193"/>
      <c r="T86" s="193"/>
      <c r="U86" s="193"/>
    </row>
    <row r="87" spans="1:21">
      <c r="A87">
        <f>+IF(D87&gt;0,MAX(A$6:A86)+1,0)</f>
        <v>0</v>
      </c>
      <c r="B87" s="125" t="str">
        <f t="shared" si="7"/>
        <v/>
      </c>
      <c r="C87" s="126" t="str">
        <f t="shared" si="8"/>
        <v/>
      </c>
      <c r="D87" s="95"/>
      <c r="E87" s="171" t="str">
        <f>IF(D87&gt;0,IFERROR(+VLOOKUP(D87,'šifarnik K-izvor'!A$46:B$580,2,FALSE),0),"")</f>
        <v/>
      </c>
      <c r="F87" s="284"/>
      <c r="G87" s="255"/>
      <c r="H87" s="255"/>
      <c r="J87" s="74" t="e">
        <f t="shared" si="9"/>
        <v>#VALUE!</v>
      </c>
      <c r="K87" s="193">
        <f t="shared" si="4"/>
        <v>11</v>
      </c>
      <c r="L87" s="193">
        <f t="shared" si="10"/>
        <v>0</v>
      </c>
      <c r="M87" s="193"/>
      <c r="N87" s="193"/>
      <c r="O87" s="193"/>
      <c r="P87" s="198">
        <v>714513</v>
      </c>
      <c r="Q87" s="198" t="s">
        <v>828</v>
      </c>
      <c r="R87" s="193"/>
      <c r="S87" s="193"/>
      <c r="T87" s="193"/>
      <c r="U87" s="193"/>
    </row>
    <row r="88" spans="1:21">
      <c r="A88">
        <f>+IF(D88&gt;0,MAX(A$6:A87)+1,0)</f>
        <v>0</v>
      </c>
      <c r="B88" s="125" t="str">
        <f t="shared" si="7"/>
        <v/>
      </c>
      <c r="C88" s="126" t="str">
        <f t="shared" si="8"/>
        <v/>
      </c>
      <c r="D88" s="95"/>
      <c r="E88" s="171" t="str">
        <f>IF(D88&gt;0,IFERROR(+VLOOKUP(D88,'šifarnik K-izvor'!A$46:B$580,2,FALSE),0),"")</f>
        <v/>
      </c>
      <c r="F88" s="284"/>
      <c r="G88" s="255"/>
      <c r="H88" s="255"/>
      <c r="J88" s="74" t="e">
        <f t="shared" si="9"/>
        <v>#VALUE!</v>
      </c>
      <c r="K88" s="193">
        <f t="shared" si="4"/>
        <v>11</v>
      </c>
      <c r="L88" s="193">
        <f t="shared" si="10"/>
        <v>0</v>
      </c>
      <c r="M88" s="193"/>
      <c r="N88" s="193"/>
      <c r="O88" s="193"/>
      <c r="P88" s="198">
        <v>714514</v>
      </c>
      <c r="Q88" s="198" t="s">
        <v>829</v>
      </c>
      <c r="R88" s="193"/>
      <c r="S88" s="193"/>
      <c r="T88" s="193"/>
      <c r="U88" s="193"/>
    </row>
    <row r="89" spans="1:21">
      <c r="A89">
        <f>+IF(D89&gt;0,MAX(A$6:A88)+1,0)</f>
        <v>0</v>
      </c>
      <c r="B89" s="125" t="str">
        <f t="shared" si="7"/>
        <v/>
      </c>
      <c r="C89" s="126" t="str">
        <f t="shared" si="8"/>
        <v/>
      </c>
      <c r="D89" s="95"/>
      <c r="E89" s="171" t="str">
        <f>IF(D89&gt;0,IFERROR(+VLOOKUP(D89,'šifarnik K-izvor'!A$46:B$580,2,FALSE),0),"")</f>
        <v/>
      </c>
      <c r="F89" s="284"/>
      <c r="G89" s="255"/>
      <c r="H89" s="255"/>
      <c r="J89" s="74" t="e">
        <f t="shared" si="9"/>
        <v>#VALUE!</v>
      </c>
      <c r="K89" s="193">
        <f t="shared" si="4"/>
        <v>11</v>
      </c>
      <c r="L89" s="193">
        <f t="shared" si="10"/>
        <v>0</v>
      </c>
      <c r="M89" s="193"/>
      <c r="N89" s="193"/>
      <c r="O89" s="193"/>
      <c r="P89" s="198">
        <v>714521</v>
      </c>
      <c r="Q89" s="198" t="s">
        <v>830</v>
      </c>
      <c r="R89" s="193"/>
      <c r="S89" s="193"/>
      <c r="T89" s="193"/>
      <c r="U89" s="193"/>
    </row>
    <row r="90" spans="1:21">
      <c r="A90">
        <f>+IF(D90&gt;0,MAX(A$6:A89)+1,0)</f>
        <v>0</v>
      </c>
      <c r="B90" s="125" t="str">
        <f t="shared" si="7"/>
        <v/>
      </c>
      <c r="C90" s="126" t="str">
        <f t="shared" si="8"/>
        <v/>
      </c>
      <c r="D90" s="95"/>
      <c r="E90" s="171" t="str">
        <f>IF(D90&gt;0,IFERROR(+VLOOKUP(D90,'šifarnik K-izvor'!A$46:B$580,2,FALSE),0),"")</f>
        <v/>
      </c>
      <c r="F90" s="284"/>
      <c r="G90" s="255"/>
      <c r="H90" s="255"/>
      <c r="J90" s="74" t="e">
        <f t="shared" si="9"/>
        <v>#VALUE!</v>
      </c>
      <c r="K90" s="193">
        <f t="shared" si="4"/>
        <v>11</v>
      </c>
      <c r="L90" s="193">
        <f t="shared" si="10"/>
        <v>0</v>
      </c>
      <c r="M90" s="193"/>
      <c r="N90" s="193"/>
      <c r="O90" s="193"/>
      <c r="P90" s="198">
        <v>714522</v>
      </c>
      <c r="Q90" s="198" t="s">
        <v>831</v>
      </c>
      <c r="R90" s="193"/>
      <c r="S90" s="193"/>
      <c r="T90" s="193"/>
      <c r="U90" s="193"/>
    </row>
    <row r="91" spans="1:21">
      <c r="A91">
        <f>+IF(D91&gt;0,MAX(A$6:A90)+1,0)</f>
        <v>0</v>
      </c>
      <c r="B91" s="125" t="str">
        <f t="shared" si="7"/>
        <v/>
      </c>
      <c r="C91" s="126" t="str">
        <f t="shared" si="8"/>
        <v/>
      </c>
      <c r="D91" s="95"/>
      <c r="E91" s="171" t="str">
        <f>IF(D91&gt;0,IFERROR(+VLOOKUP(D91,'šifarnik K-izvor'!A$46:B$580,2,FALSE),0),"")</f>
        <v/>
      </c>
      <c r="F91" s="284"/>
      <c r="G91" s="255"/>
      <c r="H91" s="255"/>
      <c r="J91" s="74" t="e">
        <f t="shared" si="9"/>
        <v>#VALUE!</v>
      </c>
      <c r="K91" s="193">
        <f t="shared" si="4"/>
        <v>11</v>
      </c>
      <c r="L91" s="193">
        <f t="shared" si="10"/>
        <v>0</v>
      </c>
      <c r="M91" s="193"/>
      <c r="N91" s="193"/>
      <c r="O91" s="193"/>
      <c r="P91" s="198">
        <v>714523</v>
      </c>
      <c r="Q91" s="198" t="s">
        <v>832</v>
      </c>
      <c r="R91" s="193"/>
      <c r="S91" s="193"/>
      <c r="T91" s="193"/>
      <c r="U91" s="193"/>
    </row>
    <row r="92" spans="1:21">
      <c r="A92">
        <f>+IF(D92&gt;0,MAX(A$6:A91)+1,0)</f>
        <v>0</v>
      </c>
      <c r="B92" s="125" t="str">
        <f t="shared" si="7"/>
        <v/>
      </c>
      <c r="C92" s="126" t="str">
        <f t="shared" si="8"/>
        <v/>
      </c>
      <c r="D92" s="95"/>
      <c r="E92" s="171" t="str">
        <f>IF(D92&gt;0,IFERROR(+VLOOKUP(D92,'šifarnik K-izvor'!A$46:B$580,2,FALSE),0),"")</f>
        <v/>
      </c>
      <c r="F92" s="284"/>
      <c r="G92" s="255"/>
      <c r="H92" s="255"/>
      <c r="J92" s="74" t="e">
        <f t="shared" si="9"/>
        <v>#VALUE!</v>
      </c>
      <c r="K92" s="193">
        <f t="shared" si="4"/>
        <v>11</v>
      </c>
      <c r="L92" s="193">
        <f t="shared" si="10"/>
        <v>0</v>
      </c>
      <c r="M92" s="193"/>
      <c r="N92" s="193"/>
      <c r="O92" s="193"/>
      <c r="P92" s="198">
        <v>714524</v>
      </c>
      <c r="Q92" s="198" t="s">
        <v>833</v>
      </c>
      <c r="R92" s="193"/>
      <c r="S92" s="193"/>
      <c r="T92" s="193"/>
      <c r="U92" s="193"/>
    </row>
    <row r="93" spans="1:21">
      <c r="A93">
        <f>+IF(D93&gt;0,MAX(A$6:A92)+1,0)</f>
        <v>0</v>
      </c>
      <c r="B93" s="125" t="str">
        <f t="shared" si="7"/>
        <v/>
      </c>
      <c r="C93" s="126" t="str">
        <f t="shared" si="8"/>
        <v/>
      </c>
      <c r="D93" s="95"/>
      <c r="E93" s="171" t="str">
        <f>IF(D93&gt;0,IFERROR(+VLOOKUP(D93,'šifarnik K-izvor'!A$46:B$580,2,FALSE),0),"")</f>
        <v/>
      </c>
      <c r="F93" s="284"/>
      <c r="G93" s="255"/>
      <c r="H93" s="255"/>
      <c r="J93" s="74" t="e">
        <f t="shared" si="9"/>
        <v>#VALUE!</v>
      </c>
      <c r="K93" s="193">
        <f t="shared" si="4"/>
        <v>11</v>
      </c>
      <c r="L93" s="193">
        <f t="shared" si="10"/>
        <v>0</v>
      </c>
      <c r="M93" s="193"/>
      <c r="N93" s="193"/>
      <c r="O93" s="193"/>
      <c r="P93" s="198">
        <v>714525</v>
      </c>
      <c r="Q93" s="198" t="s">
        <v>834</v>
      </c>
      <c r="R93" s="193"/>
      <c r="S93" s="193"/>
      <c r="T93" s="193"/>
      <c r="U93" s="193"/>
    </row>
    <row r="94" spans="1:21">
      <c r="A94">
        <f>+IF(D94&gt;0,MAX(A$6:A93)+1,0)</f>
        <v>0</v>
      </c>
      <c r="B94" s="125" t="str">
        <f t="shared" si="7"/>
        <v/>
      </c>
      <c r="C94" s="126" t="str">
        <f t="shared" si="8"/>
        <v/>
      </c>
      <c r="D94" s="95"/>
      <c r="E94" s="171" t="str">
        <f>IF(D94&gt;0,IFERROR(+VLOOKUP(D94,'šifarnik K-izvor'!A$46:B$580,2,FALSE),0),"")</f>
        <v/>
      </c>
      <c r="F94" s="284"/>
      <c r="G94" s="255"/>
      <c r="H94" s="255"/>
      <c r="J94" s="74" t="e">
        <f t="shared" si="9"/>
        <v>#VALUE!</v>
      </c>
      <c r="K94" s="193">
        <f t="shared" si="4"/>
        <v>11</v>
      </c>
      <c r="L94" s="193">
        <f t="shared" si="10"/>
        <v>0</v>
      </c>
      <c r="M94" s="193"/>
      <c r="N94" s="193"/>
      <c r="O94" s="193"/>
      <c r="P94" s="198">
        <v>714541</v>
      </c>
      <c r="Q94" s="198" t="s">
        <v>835</v>
      </c>
      <c r="R94" s="193"/>
      <c r="S94" s="193"/>
      <c r="T94" s="193"/>
      <c r="U94" s="193"/>
    </row>
    <row r="95" spans="1:21">
      <c r="A95">
        <f>+IF(D95&gt;0,MAX(A$6:A94)+1,0)</f>
        <v>0</v>
      </c>
      <c r="B95" s="125" t="str">
        <f t="shared" si="7"/>
        <v/>
      </c>
      <c r="C95" s="126" t="str">
        <f t="shared" si="8"/>
        <v/>
      </c>
      <c r="D95" s="95"/>
      <c r="E95" s="171" t="str">
        <f>IF(D95&gt;0,IFERROR(+VLOOKUP(D95,'šifarnik K-izvor'!A$46:B$580,2,FALSE),0),"")</f>
        <v/>
      </c>
      <c r="F95" s="284"/>
      <c r="G95" s="255"/>
      <c r="H95" s="255"/>
      <c r="J95" s="74" t="e">
        <f t="shared" si="9"/>
        <v>#VALUE!</v>
      </c>
      <c r="K95" s="193">
        <f t="shared" si="4"/>
        <v>11</v>
      </c>
      <c r="L95" s="193">
        <f t="shared" si="10"/>
        <v>0</v>
      </c>
      <c r="M95" s="193"/>
      <c r="N95" s="193"/>
      <c r="O95" s="193"/>
      <c r="P95" s="198">
        <v>714542</v>
      </c>
      <c r="Q95" s="198" t="s">
        <v>836</v>
      </c>
      <c r="R95" s="193"/>
      <c r="S95" s="193"/>
      <c r="T95" s="193"/>
      <c r="U95" s="193"/>
    </row>
    <row r="96" spans="1:21">
      <c r="A96">
        <f>+IF(D96&gt;0,MAX(A$6:A95)+1,0)</f>
        <v>0</v>
      </c>
      <c r="B96" s="125" t="str">
        <f t="shared" si="7"/>
        <v/>
      </c>
      <c r="C96" s="126" t="str">
        <f t="shared" si="8"/>
        <v/>
      </c>
      <c r="D96" s="95"/>
      <c r="E96" s="171" t="str">
        <f>IF(D96&gt;0,IFERROR(+VLOOKUP(D96,'šifarnik K-izvor'!A$46:B$580,2,FALSE),0),"")</f>
        <v/>
      </c>
      <c r="F96" s="284"/>
      <c r="G96" s="255"/>
      <c r="H96" s="255"/>
      <c r="J96" s="74" t="e">
        <f t="shared" si="9"/>
        <v>#VALUE!</v>
      </c>
      <c r="K96" s="193">
        <f t="shared" si="4"/>
        <v>11</v>
      </c>
      <c r="L96" s="193">
        <f t="shared" si="10"/>
        <v>0</v>
      </c>
      <c r="M96" s="193"/>
      <c r="N96" s="193"/>
      <c r="O96" s="193"/>
      <c r="P96" s="198">
        <v>714543</v>
      </c>
      <c r="Q96" s="198" t="s">
        <v>837</v>
      </c>
      <c r="R96" s="193"/>
      <c r="S96" s="193"/>
      <c r="T96" s="193"/>
      <c r="U96" s="193"/>
    </row>
    <row r="97" spans="1:21">
      <c r="A97">
        <f>+IF(D97&gt;0,MAX(A$6:A96)+1,0)</f>
        <v>0</v>
      </c>
      <c r="B97" s="125" t="str">
        <f t="shared" si="7"/>
        <v/>
      </c>
      <c r="C97" s="126" t="str">
        <f t="shared" si="8"/>
        <v/>
      </c>
      <c r="D97" s="95"/>
      <c r="E97" s="171" t="str">
        <f>IF(D97&gt;0,IFERROR(+VLOOKUP(D97,'šifarnik K-izvor'!A$46:B$580,2,FALSE),0),"")</f>
        <v/>
      </c>
      <c r="F97" s="284"/>
      <c r="G97" s="255"/>
      <c r="H97" s="255"/>
      <c r="J97" s="74" t="e">
        <f t="shared" si="9"/>
        <v>#VALUE!</v>
      </c>
      <c r="K97" s="193">
        <f t="shared" si="4"/>
        <v>11</v>
      </c>
      <c r="L97" s="193">
        <f t="shared" si="10"/>
        <v>0</v>
      </c>
      <c r="M97" s="193"/>
      <c r="N97" s="193"/>
      <c r="O97" s="193"/>
      <c r="P97" s="198">
        <v>714544</v>
      </c>
      <c r="Q97" s="198" t="s">
        <v>838</v>
      </c>
      <c r="R97" s="193"/>
      <c r="S97" s="193"/>
      <c r="T97" s="193"/>
      <c r="U97" s="193"/>
    </row>
    <row r="98" spans="1:21">
      <c r="A98">
        <f>+IF(D98&gt;0,MAX(A$6:A97)+1,0)</f>
        <v>0</v>
      </c>
      <c r="B98" s="125" t="str">
        <f t="shared" si="7"/>
        <v/>
      </c>
      <c r="C98" s="126" t="str">
        <f t="shared" si="8"/>
        <v/>
      </c>
      <c r="D98" s="95"/>
      <c r="E98" s="171" t="str">
        <f>IF(D98&gt;0,IFERROR(+VLOOKUP(D98,'šifarnik K-izvor'!A$46:B$580,2,FALSE),0),"")</f>
        <v/>
      </c>
      <c r="F98" s="284"/>
      <c r="G98" s="255"/>
      <c r="H98" s="255"/>
      <c r="J98" s="74" t="e">
        <f t="shared" si="9"/>
        <v>#VALUE!</v>
      </c>
      <c r="K98" s="193">
        <f t="shared" si="4"/>
        <v>11</v>
      </c>
      <c r="L98" s="193">
        <f t="shared" si="10"/>
        <v>0</v>
      </c>
      <c r="M98" s="193"/>
      <c r="N98" s="193"/>
      <c r="O98" s="193"/>
      <c r="P98" s="198">
        <v>714545</v>
      </c>
      <c r="Q98" s="198" t="s">
        <v>839</v>
      </c>
      <c r="R98" s="193"/>
      <c r="S98" s="193"/>
      <c r="T98" s="193"/>
      <c r="U98" s="193"/>
    </row>
    <row r="99" spans="1:21">
      <c r="A99">
        <f>+IF(D99&gt;0,MAX(A$6:A98)+1,0)</f>
        <v>0</v>
      </c>
      <c r="B99" s="125" t="str">
        <f t="shared" si="7"/>
        <v/>
      </c>
      <c r="C99" s="126" t="str">
        <f t="shared" si="8"/>
        <v/>
      </c>
      <c r="D99" s="95"/>
      <c r="E99" s="171" t="str">
        <f>IF(D99&gt;0,IFERROR(+VLOOKUP(D99,'šifarnik K-izvor'!A$46:B$580,2,FALSE),0),"")</f>
        <v/>
      </c>
      <c r="F99" s="284"/>
      <c r="G99" s="255"/>
      <c r="H99" s="255"/>
      <c r="J99" s="74" t="e">
        <f t="shared" si="9"/>
        <v>#VALUE!</v>
      </c>
      <c r="K99" s="193">
        <f t="shared" si="4"/>
        <v>11</v>
      </c>
      <c r="L99" s="193">
        <f t="shared" si="10"/>
        <v>0</v>
      </c>
      <c r="M99" s="193"/>
      <c r="N99" s="193"/>
      <c r="O99" s="193"/>
      <c r="P99" s="198">
        <v>714546</v>
      </c>
      <c r="Q99" s="198" t="s">
        <v>840</v>
      </c>
      <c r="R99" s="193"/>
      <c r="S99" s="193"/>
      <c r="T99" s="193"/>
      <c r="U99" s="193"/>
    </row>
    <row r="100" spans="1:21">
      <c r="A100">
        <f>+IF(D100&gt;0,MAX(A$6:A99)+1,0)</f>
        <v>0</v>
      </c>
      <c r="B100" s="125" t="str">
        <f t="shared" si="7"/>
        <v/>
      </c>
      <c r="C100" s="126" t="str">
        <f t="shared" si="8"/>
        <v/>
      </c>
      <c r="D100" s="95"/>
      <c r="E100" s="171" t="str">
        <f>IF(D100&gt;0,IFERROR(+VLOOKUP(D100,'šifarnik K-izvor'!A$46:B$580,2,FALSE),0),"")</f>
        <v/>
      </c>
      <c r="F100" s="284"/>
      <c r="G100" s="255"/>
      <c r="H100" s="255"/>
      <c r="J100" s="74" t="e">
        <f t="shared" si="9"/>
        <v>#VALUE!</v>
      </c>
      <c r="K100" s="193">
        <f t="shared" si="4"/>
        <v>11</v>
      </c>
      <c r="L100" s="193">
        <f t="shared" si="10"/>
        <v>0</v>
      </c>
      <c r="M100" s="193"/>
      <c r="N100" s="193"/>
      <c r="O100" s="193"/>
      <c r="P100" s="198">
        <v>714547</v>
      </c>
      <c r="Q100" s="198" t="s">
        <v>841</v>
      </c>
      <c r="R100" s="193"/>
      <c r="S100" s="193"/>
      <c r="T100" s="193"/>
      <c r="U100" s="193"/>
    </row>
    <row r="101" spans="1:21">
      <c r="A101">
        <f>+IF(D101&gt;0,MAX(A$6:A100)+1,0)</f>
        <v>0</v>
      </c>
      <c r="B101" s="125" t="str">
        <f t="shared" si="7"/>
        <v/>
      </c>
      <c r="C101" s="126" t="str">
        <f t="shared" si="8"/>
        <v/>
      </c>
      <c r="D101" s="95"/>
      <c r="E101" s="171" t="str">
        <f>IF(D101&gt;0,IFERROR(+VLOOKUP(D101,'šifarnik K-izvor'!A$46:B$580,2,FALSE),0),"")</f>
        <v/>
      </c>
      <c r="F101" s="284"/>
      <c r="G101" s="255"/>
      <c r="H101" s="255"/>
      <c r="J101" s="74" t="e">
        <f t="shared" si="9"/>
        <v>#VALUE!</v>
      </c>
      <c r="K101" s="193">
        <f t="shared" si="4"/>
        <v>11</v>
      </c>
      <c r="L101" s="193">
        <f t="shared" si="10"/>
        <v>0</v>
      </c>
      <c r="M101" s="193"/>
      <c r="N101" s="193"/>
      <c r="O101" s="193"/>
      <c r="P101" s="198">
        <v>714548</v>
      </c>
      <c r="Q101" s="198" t="s">
        <v>842</v>
      </c>
      <c r="R101" s="193"/>
      <c r="S101" s="193"/>
      <c r="T101" s="193"/>
      <c r="U101" s="193"/>
    </row>
    <row r="102" spans="1:21">
      <c r="A102">
        <f>+IF(D102&gt;0,MAX(A$6:A101)+1,0)</f>
        <v>0</v>
      </c>
      <c r="B102" s="125" t="str">
        <f t="shared" si="7"/>
        <v/>
      </c>
      <c r="C102" s="126" t="str">
        <f t="shared" si="8"/>
        <v/>
      </c>
      <c r="D102" s="95"/>
      <c r="E102" s="171" t="str">
        <f>IF(D102&gt;0,IFERROR(+VLOOKUP(D102,'šifarnik K-izvor'!A$46:B$580,2,FALSE),0),"")</f>
        <v/>
      </c>
      <c r="F102" s="284"/>
      <c r="G102" s="255"/>
      <c r="H102" s="255"/>
      <c r="J102" s="74" t="e">
        <f t="shared" si="9"/>
        <v>#VALUE!</v>
      </c>
      <c r="K102" s="193">
        <f t="shared" si="4"/>
        <v>11</v>
      </c>
      <c r="L102" s="193">
        <f t="shared" si="10"/>
        <v>0</v>
      </c>
      <c r="M102" s="193"/>
      <c r="N102" s="193"/>
      <c r="O102" s="193"/>
      <c r="P102" s="198">
        <v>714549</v>
      </c>
      <c r="Q102" s="198" t="s">
        <v>843</v>
      </c>
      <c r="R102" s="193"/>
      <c r="S102" s="193"/>
      <c r="T102" s="193"/>
      <c r="U102" s="193"/>
    </row>
    <row r="103" spans="1:21">
      <c r="A103">
        <f>+IF(D103&gt;0,MAX(A$6:A102)+1,0)</f>
        <v>0</v>
      </c>
      <c r="B103" s="125" t="str">
        <f t="shared" si="7"/>
        <v/>
      </c>
      <c r="C103" s="126" t="str">
        <f t="shared" si="8"/>
        <v/>
      </c>
      <c r="D103" s="95"/>
      <c r="E103" s="171" t="str">
        <f>IF(D103&gt;0,IFERROR(+VLOOKUP(D103,'šifarnik K-izvor'!A$46:B$580,2,FALSE),0),"")</f>
        <v/>
      </c>
      <c r="F103" s="284"/>
      <c r="G103" s="255"/>
      <c r="H103" s="255"/>
      <c r="J103" s="74" t="e">
        <f t="shared" si="9"/>
        <v>#VALUE!</v>
      </c>
      <c r="K103" s="193">
        <f t="shared" si="4"/>
        <v>11</v>
      </c>
      <c r="L103" s="193">
        <f t="shared" si="10"/>
        <v>0</v>
      </c>
      <c r="M103" s="193"/>
      <c r="N103" s="193"/>
      <c r="O103" s="193"/>
      <c r="P103" s="198">
        <v>714552</v>
      </c>
      <c r="Q103" s="198" t="s">
        <v>844</v>
      </c>
      <c r="R103" s="193"/>
      <c r="S103" s="193"/>
      <c r="T103" s="193"/>
      <c r="U103" s="193"/>
    </row>
    <row r="104" spans="1:21">
      <c r="A104">
        <f>+IF(D104&gt;0,MAX(A$6:A103)+1,0)</f>
        <v>0</v>
      </c>
      <c r="B104" s="125" t="str">
        <f t="shared" si="7"/>
        <v/>
      </c>
      <c r="C104" s="126" t="str">
        <f t="shared" si="8"/>
        <v/>
      </c>
      <c r="D104" s="95"/>
      <c r="E104" s="171" t="str">
        <f>IF(D104&gt;0,IFERROR(+VLOOKUP(D104,'šifarnik K-izvor'!A$46:B$580,2,FALSE),0),"")</f>
        <v/>
      </c>
      <c r="F104" s="284"/>
      <c r="G104" s="255"/>
      <c r="H104" s="255"/>
      <c r="J104" s="74" t="e">
        <f t="shared" si="9"/>
        <v>#VALUE!</v>
      </c>
      <c r="K104" s="193">
        <f t="shared" si="4"/>
        <v>11</v>
      </c>
      <c r="L104" s="193">
        <f t="shared" si="10"/>
        <v>0</v>
      </c>
      <c r="M104" s="193"/>
      <c r="N104" s="193"/>
      <c r="O104" s="193"/>
      <c r="P104" s="198">
        <v>714562</v>
      </c>
      <c r="Q104" s="198" t="s">
        <v>845</v>
      </c>
      <c r="R104" s="193"/>
      <c r="S104" s="193"/>
      <c r="T104" s="193"/>
      <c r="U104" s="193"/>
    </row>
    <row r="105" spans="1:21">
      <c r="A105">
        <f>+IF(D105&gt;0,MAX(A$6:A104)+1,0)</f>
        <v>0</v>
      </c>
      <c r="B105" s="125" t="str">
        <f t="shared" si="7"/>
        <v/>
      </c>
      <c r="C105" s="126" t="str">
        <f t="shared" si="8"/>
        <v/>
      </c>
      <c r="D105" s="95"/>
      <c r="E105" s="171" t="str">
        <f>IF(D105&gt;0,IFERROR(+VLOOKUP(D105,'šifarnik K-izvor'!A$46:B$580,2,FALSE),0),"")</f>
        <v/>
      </c>
      <c r="F105" s="284"/>
      <c r="G105" s="255"/>
      <c r="H105" s="255"/>
      <c r="J105" s="74" t="e">
        <f t="shared" si="9"/>
        <v>#VALUE!</v>
      </c>
      <c r="K105" s="193">
        <f t="shared" si="4"/>
        <v>11</v>
      </c>
      <c r="L105" s="193">
        <f t="shared" si="10"/>
        <v>0</v>
      </c>
      <c r="M105" s="193"/>
      <c r="N105" s="193"/>
      <c r="O105" s="193"/>
      <c r="P105" s="198">
        <v>714563</v>
      </c>
      <c r="Q105" s="198" t="s">
        <v>846</v>
      </c>
      <c r="R105" s="193"/>
      <c r="S105" s="193"/>
      <c r="T105" s="193"/>
      <c r="U105" s="193"/>
    </row>
    <row r="106" spans="1:21">
      <c r="A106">
        <f>+IF(D106&gt;0,MAX(A$6:A105)+1,0)</f>
        <v>0</v>
      </c>
      <c r="B106" s="125" t="str">
        <f t="shared" si="7"/>
        <v/>
      </c>
      <c r="C106" s="126" t="str">
        <f t="shared" si="8"/>
        <v/>
      </c>
      <c r="D106" s="95"/>
      <c r="E106" s="171" t="str">
        <f>IF(D106&gt;0,IFERROR(+VLOOKUP(D106,'šifarnik K-izvor'!A$46:B$580,2,FALSE),0),"")</f>
        <v/>
      </c>
      <c r="F106" s="284"/>
      <c r="G106" s="255"/>
      <c r="H106" s="255"/>
      <c r="J106" s="74" t="e">
        <f t="shared" si="9"/>
        <v>#VALUE!</v>
      </c>
      <c r="K106" s="193">
        <f t="shared" si="4"/>
        <v>11</v>
      </c>
      <c r="L106" s="193">
        <f t="shared" si="10"/>
        <v>0</v>
      </c>
      <c r="M106" s="193"/>
      <c r="N106" s="193"/>
      <c r="O106" s="193"/>
      <c r="P106" s="198">
        <v>714564</v>
      </c>
      <c r="Q106" s="198" t="s">
        <v>847</v>
      </c>
      <c r="R106" s="193"/>
      <c r="S106" s="193"/>
      <c r="T106" s="193"/>
      <c r="U106" s="193"/>
    </row>
    <row r="107" spans="1:21">
      <c r="A107">
        <f>+IF(D107&gt;0,MAX(A$6:A106)+1,0)</f>
        <v>0</v>
      </c>
      <c r="B107" s="125" t="str">
        <f t="shared" si="7"/>
        <v/>
      </c>
      <c r="C107" s="126" t="str">
        <f t="shared" si="8"/>
        <v/>
      </c>
      <c r="D107" s="95"/>
      <c r="E107" s="171" t="str">
        <f>IF(D107&gt;0,IFERROR(+VLOOKUP(D107,'šifarnik K-izvor'!A$46:B$580,2,FALSE),0),"")</f>
        <v/>
      </c>
      <c r="F107" s="284"/>
      <c r="G107" s="255"/>
      <c r="H107" s="255"/>
      <c r="J107" s="74" t="e">
        <f t="shared" si="9"/>
        <v>#VALUE!</v>
      </c>
      <c r="K107" s="193">
        <f t="shared" si="4"/>
        <v>11</v>
      </c>
      <c r="L107" s="193">
        <f t="shared" si="10"/>
        <v>0</v>
      </c>
      <c r="M107" s="193"/>
      <c r="N107" s="193"/>
      <c r="O107" s="193"/>
      <c r="P107" s="198">
        <v>714571</v>
      </c>
      <c r="Q107" s="198" t="s">
        <v>848</v>
      </c>
      <c r="R107" s="193"/>
      <c r="S107" s="193"/>
      <c r="T107" s="193"/>
      <c r="U107" s="193"/>
    </row>
    <row r="108" spans="1:21">
      <c r="A108">
        <f>+IF(D108&gt;0,MAX(A$6:A107)+1,0)</f>
        <v>0</v>
      </c>
      <c r="B108" s="125" t="str">
        <f t="shared" si="7"/>
        <v/>
      </c>
      <c r="C108" s="126" t="str">
        <f t="shared" si="8"/>
        <v/>
      </c>
      <c r="D108" s="95"/>
      <c r="E108" s="171" t="str">
        <f>IF(D108&gt;0,IFERROR(+VLOOKUP(D108,'šifarnik K-izvor'!A$46:B$580,2,FALSE),0),"")</f>
        <v/>
      </c>
      <c r="F108" s="284"/>
      <c r="G108" s="255"/>
      <c r="H108" s="255"/>
      <c r="J108" s="74" t="e">
        <f t="shared" si="9"/>
        <v>#VALUE!</v>
      </c>
      <c r="K108" s="193">
        <f t="shared" si="4"/>
        <v>11</v>
      </c>
      <c r="L108" s="193">
        <f t="shared" si="10"/>
        <v>0</v>
      </c>
      <c r="M108" s="193"/>
      <c r="N108" s="193"/>
      <c r="O108" s="193"/>
      <c r="P108" s="198">
        <v>714572</v>
      </c>
      <c r="Q108" s="198" t="s">
        <v>849</v>
      </c>
      <c r="R108" s="193"/>
      <c r="S108" s="193"/>
      <c r="T108" s="193"/>
      <c r="U108" s="193"/>
    </row>
    <row r="109" spans="1:21">
      <c r="A109">
        <f>+IF(D109&gt;0,MAX(A$6:A108)+1,0)</f>
        <v>0</v>
      </c>
      <c r="B109" s="125" t="str">
        <f t="shared" si="7"/>
        <v/>
      </c>
      <c r="C109" s="126" t="str">
        <f t="shared" si="8"/>
        <v/>
      </c>
      <c r="D109" s="95"/>
      <c r="E109" s="171" t="str">
        <f>IF(D109&gt;0,IFERROR(+VLOOKUP(D109,'šifarnik K-izvor'!A$46:B$580,2,FALSE),0),"")</f>
        <v/>
      </c>
      <c r="F109" s="284"/>
      <c r="G109" s="255"/>
      <c r="H109" s="255"/>
      <c r="J109" s="74" t="e">
        <f t="shared" si="9"/>
        <v>#VALUE!</v>
      </c>
      <c r="K109" s="193">
        <f t="shared" si="4"/>
        <v>11</v>
      </c>
      <c r="L109" s="193">
        <f t="shared" si="10"/>
        <v>0</v>
      </c>
      <c r="M109" s="193"/>
      <c r="N109" s="193"/>
      <c r="O109" s="193"/>
      <c r="P109" s="198">
        <v>714573</v>
      </c>
      <c r="Q109" s="198" t="s">
        <v>850</v>
      </c>
      <c r="R109" s="193"/>
      <c r="S109" s="193"/>
      <c r="T109" s="193"/>
      <c r="U109" s="193"/>
    </row>
    <row r="110" spans="1:21">
      <c r="A110">
        <f>+IF(D110&gt;0,MAX(A$6:A109)+1,0)</f>
        <v>0</v>
      </c>
      <c r="B110" s="125" t="str">
        <f t="shared" si="7"/>
        <v/>
      </c>
      <c r="C110" s="126" t="str">
        <f t="shared" si="8"/>
        <v/>
      </c>
      <c r="D110" s="95"/>
      <c r="E110" s="171" t="str">
        <f>IF(D110&gt;0,IFERROR(+VLOOKUP(D110,'šifarnik K-izvor'!A$46:B$580,2,FALSE),0),"")</f>
        <v/>
      </c>
      <c r="F110" s="284"/>
      <c r="G110" s="255"/>
      <c r="H110" s="255"/>
      <c r="J110" s="74" t="e">
        <f t="shared" si="9"/>
        <v>#VALUE!</v>
      </c>
      <c r="K110" s="193">
        <f t="shared" si="4"/>
        <v>11</v>
      </c>
      <c r="L110" s="193">
        <f t="shared" si="10"/>
        <v>0</v>
      </c>
      <c r="M110" s="193"/>
      <c r="N110" s="193"/>
      <c r="O110" s="193"/>
      <c r="P110" s="198">
        <v>714574</v>
      </c>
      <c r="Q110" s="198" t="s">
        <v>851</v>
      </c>
      <c r="R110" s="193"/>
      <c r="S110" s="193"/>
      <c r="T110" s="193"/>
      <c r="U110" s="193"/>
    </row>
    <row r="111" spans="1:21">
      <c r="A111">
        <f>+IF(D111&gt;0,MAX(A$6:A110)+1,0)</f>
        <v>0</v>
      </c>
      <c r="B111" s="125" t="str">
        <f t="shared" si="7"/>
        <v/>
      </c>
      <c r="C111" s="126" t="str">
        <f t="shared" si="8"/>
        <v/>
      </c>
      <c r="D111" s="95"/>
      <c r="E111" s="171" t="str">
        <f>IF(D111&gt;0,IFERROR(+VLOOKUP(D111,'šifarnik K-izvor'!A$46:B$580,2,FALSE),0),"")</f>
        <v/>
      </c>
      <c r="F111" s="284"/>
      <c r="G111" s="255"/>
      <c r="H111" s="255"/>
      <c r="J111" s="74" t="e">
        <f t="shared" si="9"/>
        <v>#VALUE!</v>
      </c>
      <c r="K111" s="193">
        <f t="shared" si="4"/>
        <v>11</v>
      </c>
      <c r="L111" s="193">
        <f t="shared" si="10"/>
        <v>0</v>
      </c>
      <c r="M111" s="193"/>
      <c r="N111" s="193"/>
      <c r="O111" s="193"/>
      <c r="P111" s="198">
        <v>714575</v>
      </c>
      <c r="Q111" s="198" t="s">
        <v>852</v>
      </c>
      <c r="R111" s="193"/>
      <c r="S111" s="193"/>
      <c r="T111" s="193"/>
      <c r="U111" s="193"/>
    </row>
    <row r="112" spans="1:21">
      <c r="A112">
        <f>+IF(D112&gt;0,MAX(A$6:A111)+1,0)</f>
        <v>0</v>
      </c>
      <c r="B112" s="125" t="str">
        <f t="shared" si="7"/>
        <v/>
      </c>
      <c r="C112" s="126" t="str">
        <f t="shared" si="8"/>
        <v/>
      </c>
      <c r="D112" s="95"/>
      <c r="E112" s="171" t="str">
        <f>IF(D112&gt;0,IFERROR(+VLOOKUP(D112,'šifarnik K-izvor'!A$46:B$580,2,FALSE),0),"")</f>
        <v/>
      </c>
      <c r="F112" s="284"/>
      <c r="G112" s="255"/>
      <c r="H112" s="255"/>
      <c r="J112" s="74" t="e">
        <f t="shared" si="9"/>
        <v>#VALUE!</v>
      </c>
      <c r="K112" s="193">
        <f t="shared" si="4"/>
        <v>11</v>
      </c>
      <c r="L112" s="193">
        <f t="shared" si="10"/>
        <v>0</v>
      </c>
      <c r="M112" s="193"/>
      <c r="N112" s="193"/>
      <c r="O112" s="193"/>
      <c r="P112" s="198">
        <v>714576</v>
      </c>
      <c r="Q112" s="198" t="s">
        <v>853</v>
      </c>
      <c r="R112" s="193"/>
      <c r="S112" s="193"/>
      <c r="T112" s="193"/>
      <c r="U112" s="193"/>
    </row>
    <row r="113" spans="1:21">
      <c r="A113">
        <f>+IF(D113&gt;0,MAX(A$6:A112)+1,0)</f>
        <v>0</v>
      </c>
      <c r="B113" s="125" t="str">
        <f t="shared" si="7"/>
        <v/>
      </c>
      <c r="C113" s="126" t="str">
        <f t="shared" si="8"/>
        <v/>
      </c>
      <c r="D113" s="95"/>
      <c r="E113" s="171" t="str">
        <f>IF(D113&gt;0,IFERROR(+VLOOKUP(D113,'šifarnik K-izvor'!A$46:B$580,2,FALSE),0),"")</f>
        <v/>
      </c>
      <c r="F113" s="284"/>
      <c r="G113" s="255"/>
      <c r="H113" s="255"/>
      <c r="J113" s="74" t="e">
        <f t="shared" si="9"/>
        <v>#VALUE!</v>
      </c>
      <c r="K113" s="193">
        <f t="shared" si="4"/>
        <v>11</v>
      </c>
      <c r="L113" s="193">
        <f t="shared" si="10"/>
        <v>0</v>
      </c>
      <c r="M113" s="193"/>
      <c r="N113" s="193"/>
      <c r="O113" s="193"/>
      <c r="P113" s="198">
        <v>714581</v>
      </c>
      <c r="Q113" s="198" t="s">
        <v>854</v>
      </c>
      <c r="R113" s="193"/>
      <c r="S113" s="193"/>
      <c r="T113" s="193"/>
      <c r="U113" s="193"/>
    </row>
    <row r="114" spans="1:21">
      <c r="A114">
        <f>+IF(D114&gt;0,MAX(A$6:A113)+1,0)</f>
        <v>0</v>
      </c>
      <c r="B114" s="125" t="str">
        <f t="shared" si="7"/>
        <v/>
      </c>
      <c r="C114" s="126" t="str">
        <f t="shared" si="8"/>
        <v/>
      </c>
      <c r="D114" s="95"/>
      <c r="E114" s="171" t="str">
        <f>IF(D114&gt;0,IFERROR(+VLOOKUP(D114,'šifarnik K-izvor'!A$46:B$580,2,FALSE),0),"")</f>
        <v/>
      </c>
      <c r="F114" s="284"/>
      <c r="G114" s="255"/>
      <c r="H114" s="255"/>
      <c r="J114" s="74" t="e">
        <f t="shared" si="9"/>
        <v>#VALUE!</v>
      </c>
      <c r="K114" s="193">
        <f t="shared" si="4"/>
        <v>11</v>
      </c>
      <c r="L114" s="193">
        <f t="shared" si="10"/>
        <v>0</v>
      </c>
      <c r="M114" s="193"/>
      <c r="N114" s="193"/>
      <c r="O114" s="193"/>
      <c r="P114" s="198">
        <v>714583</v>
      </c>
      <c r="Q114" s="198" t="s">
        <v>855</v>
      </c>
      <c r="R114" s="193"/>
      <c r="S114" s="193"/>
      <c r="T114" s="193"/>
      <c r="U114" s="193"/>
    </row>
    <row r="115" spans="1:21">
      <c r="A115">
        <f>+IF(D115&gt;0,MAX(A$6:A114)+1,0)</f>
        <v>0</v>
      </c>
      <c r="B115" s="125" t="str">
        <f t="shared" si="7"/>
        <v/>
      </c>
      <c r="C115" s="126" t="str">
        <f t="shared" si="8"/>
        <v/>
      </c>
      <c r="D115" s="95"/>
      <c r="E115" s="171" t="str">
        <f>IF(D115&gt;0,IFERROR(+VLOOKUP(D115,'šifarnik K-izvor'!A$46:B$580,2,FALSE),0),"")</f>
        <v/>
      </c>
      <c r="F115" s="284"/>
      <c r="G115" s="255"/>
      <c r="H115" s="255"/>
      <c r="J115" s="74" t="e">
        <f t="shared" si="9"/>
        <v>#VALUE!</v>
      </c>
      <c r="K115" s="193">
        <f t="shared" si="4"/>
        <v>11</v>
      </c>
      <c r="L115" s="193">
        <f t="shared" si="10"/>
        <v>0</v>
      </c>
      <c r="M115" s="193"/>
      <c r="N115" s="193"/>
      <c r="O115" s="193"/>
      <c r="P115" s="198">
        <v>714584</v>
      </c>
      <c r="Q115" s="198" t="s">
        <v>856</v>
      </c>
      <c r="R115" s="193"/>
      <c r="S115" s="193"/>
      <c r="T115" s="193"/>
      <c r="U115" s="193"/>
    </row>
    <row r="116" spans="1:21">
      <c r="A116">
        <f>+IF(D116&gt;0,MAX(A$6:A115)+1,0)</f>
        <v>0</v>
      </c>
      <c r="B116" s="125" t="str">
        <f t="shared" si="7"/>
        <v/>
      </c>
      <c r="C116" s="126" t="str">
        <f t="shared" si="8"/>
        <v/>
      </c>
      <c r="D116" s="95"/>
      <c r="E116" s="171" t="str">
        <f>IF(D116&gt;0,IFERROR(+VLOOKUP(D116,'šifarnik K-izvor'!A$46:B$580,2,FALSE),0),"")</f>
        <v/>
      </c>
      <c r="F116" s="284"/>
      <c r="G116" s="70"/>
      <c r="H116" s="70"/>
      <c r="J116" s="74" t="e">
        <f t="shared" si="9"/>
        <v>#VALUE!</v>
      </c>
      <c r="K116" s="193">
        <f t="shared" si="4"/>
        <v>11</v>
      </c>
      <c r="L116" s="193">
        <f t="shared" si="10"/>
        <v>0</v>
      </c>
      <c r="M116" s="193"/>
      <c r="N116" s="193"/>
      <c r="O116" s="193"/>
      <c r="P116" s="198">
        <v>714585</v>
      </c>
      <c r="Q116" s="198" t="s">
        <v>857</v>
      </c>
      <c r="R116" s="193"/>
      <c r="S116" s="193"/>
      <c r="T116" s="193"/>
      <c r="U116" s="193"/>
    </row>
    <row r="117" spans="1:21">
      <c r="A117">
        <f>+IF(D117&gt;0,MAX(A$6:A116)+1,0)</f>
        <v>0</v>
      </c>
      <c r="B117" s="125" t="str">
        <f t="shared" si="7"/>
        <v/>
      </c>
      <c r="C117" s="126" t="str">
        <f t="shared" si="8"/>
        <v/>
      </c>
      <c r="D117" s="95"/>
      <c r="E117" s="171" t="str">
        <f>IF(D117&gt;0,IFERROR(+VLOOKUP(D117,'šifarnik K-izvor'!A$46:B$580,2,FALSE),0),"")</f>
        <v/>
      </c>
      <c r="F117" s="284"/>
      <c r="G117" s="70"/>
      <c r="H117" s="70"/>
      <c r="J117" s="74" t="e">
        <f t="shared" si="9"/>
        <v>#VALUE!</v>
      </c>
      <c r="K117" s="193">
        <f t="shared" ref="K117:K158" si="11">IF(D117&gt;0,VALUE(+RIGHT(D117,1)),11)</f>
        <v>11</v>
      </c>
      <c r="L117" s="193">
        <f t="shared" si="10"/>
        <v>0</v>
      </c>
      <c r="M117" s="193"/>
      <c r="N117" s="193"/>
      <c r="O117" s="193"/>
      <c r="P117" s="198">
        <v>714591</v>
      </c>
      <c r="Q117" s="198" t="s">
        <v>858</v>
      </c>
      <c r="R117" s="193"/>
      <c r="S117" s="193"/>
      <c r="T117" s="193"/>
      <c r="U117" s="193"/>
    </row>
    <row r="118" spans="1:21">
      <c r="A118">
        <f>+IF(D118&gt;0,MAX(A$6:A117)+1,0)</f>
        <v>0</v>
      </c>
      <c r="B118" s="125" t="str">
        <f t="shared" si="7"/>
        <v/>
      </c>
      <c r="C118" s="126" t="str">
        <f t="shared" si="8"/>
        <v/>
      </c>
      <c r="D118" s="95"/>
      <c r="E118" s="171" t="str">
        <f>IF(D118&gt;0,IFERROR(+VLOOKUP(D118,'šifarnik K-izvor'!A$46:B$580,2,FALSE),0),"")</f>
        <v/>
      </c>
      <c r="F118" s="284"/>
      <c r="G118" s="70"/>
      <c r="H118" s="70"/>
      <c r="J118" s="74" t="e">
        <f t="shared" si="9"/>
        <v>#VALUE!</v>
      </c>
      <c r="K118" s="193">
        <f t="shared" si="11"/>
        <v>11</v>
      </c>
      <c r="L118" s="193">
        <f t="shared" si="10"/>
        <v>0</v>
      </c>
      <c r="M118" s="193"/>
      <c r="N118" s="193"/>
      <c r="O118" s="193"/>
      <c r="P118" s="198">
        <v>714593</v>
      </c>
      <c r="Q118" s="198" t="s">
        <v>859</v>
      </c>
      <c r="R118" s="193"/>
      <c r="S118" s="193"/>
      <c r="T118" s="193"/>
      <c r="U118" s="193"/>
    </row>
    <row r="119" spans="1:21">
      <c r="A119">
        <f>+IF(D119&gt;0,MAX(A$6:A118)+1,0)</f>
        <v>0</v>
      </c>
      <c r="B119" s="125" t="str">
        <f t="shared" si="7"/>
        <v/>
      </c>
      <c r="C119" s="126" t="str">
        <f t="shared" si="8"/>
        <v/>
      </c>
      <c r="D119" s="95"/>
      <c r="E119" s="171" t="str">
        <f>IF(D119&gt;0,IFERROR(+VLOOKUP(D119,'šifarnik K-izvor'!A$46:B$580,2,FALSE),0),"")</f>
        <v/>
      </c>
      <c r="F119" s="284"/>
      <c r="G119" s="70"/>
      <c r="H119" s="70"/>
      <c r="J119" s="74" t="e">
        <f t="shared" si="9"/>
        <v>#VALUE!</v>
      </c>
      <c r="K119" s="193">
        <f t="shared" si="11"/>
        <v>11</v>
      </c>
      <c r="L119" s="193">
        <f t="shared" si="10"/>
        <v>0</v>
      </c>
      <c r="M119" s="193"/>
      <c r="N119" s="193"/>
      <c r="O119" s="193"/>
      <c r="P119" s="198">
        <v>714595</v>
      </c>
      <c r="Q119" s="198" t="s">
        <v>860</v>
      </c>
      <c r="R119" s="193"/>
      <c r="S119" s="193"/>
      <c r="T119" s="193"/>
      <c r="U119" s="193"/>
    </row>
    <row r="120" spans="1:21">
      <c r="A120">
        <f>+IF(D120&gt;0,MAX(A$6:A119)+1,0)</f>
        <v>0</v>
      </c>
      <c r="B120" s="125" t="str">
        <f t="shared" si="7"/>
        <v/>
      </c>
      <c r="C120" s="126" t="str">
        <f t="shared" si="8"/>
        <v/>
      </c>
      <c r="D120" s="95"/>
      <c r="E120" s="171" t="str">
        <f>IF(D120&gt;0,IFERROR(+VLOOKUP(D120,'šifarnik K-izvor'!A$46:B$580,2,FALSE),0),"")</f>
        <v/>
      </c>
      <c r="F120" s="284"/>
      <c r="G120" s="70"/>
      <c r="H120" s="70"/>
      <c r="J120" s="74" t="e">
        <f t="shared" si="9"/>
        <v>#VALUE!</v>
      </c>
      <c r="K120" s="193">
        <f t="shared" si="11"/>
        <v>11</v>
      </c>
      <c r="L120" s="193">
        <f t="shared" si="10"/>
        <v>0</v>
      </c>
      <c r="M120" s="193"/>
      <c r="N120" s="193"/>
      <c r="O120" s="193"/>
      <c r="P120" s="198">
        <v>714598</v>
      </c>
      <c r="Q120" s="198" t="s">
        <v>861</v>
      </c>
      <c r="R120" s="193"/>
      <c r="S120" s="193"/>
      <c r="T120" s="193"/>
      <c r="U120" s="193"/>
    </row>
    <row r="121" spans="1:21">
      <c r="A121">
        <f>+IF(D121&gt;0,MAX(A$6:A120)+1,0)</f>
        <v>0</v>
      </c>
      <c r="B121" s="125" t="str">
        <f t="shared" si="7"/>
        <v/>
      </c>
      <c r="C121" s="126" t="str">
        <f t="shared" si="8"/>
        <v/>
      </c>
      <c r="D121" s="95"/>
      <c r="E121" s="171" t="str">
        <f>IF(D121&gt;0,IFERROR(+VLOOKUP(D121,'šifarnik K-izvor'!A$46:B$580,2,FALSE),0),"")</f>
        <v/>
      </c>
      <c r="F121" s="284"/>
      <c r="G121" s="70"/>
      <c r="H121" s="70"/>
      <c r="J121" s="74" t="e">
        <f t="shared" si="9"/>
        <v>#VALUE!</v>
      </c>
      <c r="K121" s="193">
        <f t="shared" si="11"/>
        <v>11</v>
      </c>
      <c r="L121" s="193">
        <f t="shared" si="10"/>
        <v>0</v>
      </c>
      <c r="M121" s="193"/>
      <c r="N121" s="193"/>
      <c r="O121" s="193"/>
      <c r="P121" s="198">
        <v>714599</v>
      </c>
      <c r="Q121" s="198" t="s">
        <v>862</v>
      </c>
      <c r="R121" s="193"/>
      <c r="S121" s="193"/>
      <c r="T121" s="193"/>
      <c r="U121" s="193"/>
    </row>
    <row r="122" spans="1:21">
      <c r="A122">
        <f>+IF(D122&gt;0,MAX(A$6:A121)+1,0)</f>
        <v>0</v>
      </c>
      <c r="B122" s="125" t="str">
        <f t="shared" si="7"/>
        <v/>
      </c>
      <c r="C122" s="126" t="str">
        <f t="shared" si="8"/>
        <v/>
      </c>
      <c r="D122" s="95"/>
      <c r="E122" s="171" t="str">
        <f>IF(D122&gt;0,IFERROR(+VLOOKUP(D122,'šifarnik K-izvor'!A$46:B$580,2,FALSE),0),"")</f>
        <v/>
      </c>
      <c r="F122" s="284"/>
      <c r="G122" s="70"/>
      <c r="H122" s="70"/>
      <c r="J122" s="74" t="e">
        <f t="shared" si="9"/>
        <v>#VALUE!</v>
      </c>
      <c r="K122" s="193">
        <f t="shared" si="11"/>
        <v>11</v>
      </c>
      <c r="L122" s="193">
        <f t="shared" si="10"/>
        <v>0</v>
      </c>
      <c r="M122" s="193"/>
      <c r="N122" s="193"/>
      <c r="O122" s="193"/>
      <c r="P122" s="198">
        <v>714594</v>
      </c>
      <c r="Q122" s="198" t="s">
        <v>863</v>
      </c>
      <c r="R122" s="193"/>
      <c r="S122" s="193"/>
      <c r="T122" s="193"/>
      <c r="U122" s="193"/>
    </row>
    <row r="123" spans="1:21">
      <c r="A123">
        <f>+IF(D123&gt;0,MAX(A$6:A122)+1,0)</f>
        <v>0</v>
      </c>
      <c r="B123" s="125" t="str">
        <f t="shared" si="7"/>
        <v/>
      </c>
      <c r="C123" s="126" t="str">
        <f t="shared" si="8"/>
        <v/>
      </c>
      <c r="D123" s="95"/>
      <c r="E123" s="171" t="str">
        <f>IF(D123&gt;0,IFERROR(+VLOOKUP(D123,'šifarnik K-izvor'!A$46:B$580,2,FALSE),0),"")</f>
        <v/>
      </c>
      <c r="F123" s="284"/>
      <c r="G123" s="70"/>
      <c r="H123" s="70"/>
      <c r="J123" s="74" t="e">
        <f t="shared" si="9"/>
        <v>#VALUE!</v>
      </c>
      <c r="K123" s="193">
        <f t="shared" si="11"/>
        <v>11</v>
      </c>
      <c r="L123" s="193">
        <f t="shared" si="10"/>
        <v>0</v>
      </c>
      <c r="M123" s="193"/>
      <c r="N123" s="193"/>
      <c r="O123" s="193"/>
      <c r="P123" s="198">
        <v>715121</v>
      </c>
      <c r="Q123" s="198" t="s">
        <v>864</v>
      </c>
      <c r="R123" s="193"/>
      <c r="S123" s="193"/>
      <c r="T123" s="193"/>
      <c r="U123" s="193"/>
    </row>
    <row r="124" spans="1:21">
      <c r="A124">
        <f>+IF(D124&gt;0,MAX(A$6:A123)+1,0)</f>
        <v>0</v>
      </c>
      <c r="B124" s="125" t="str">
        <f t="shared" si="7"/>
        <v/>
      </c>
      <c r="C124" s="126" t="str">
        <f t="shared" si="8"/>
        <v/>
      </c>
      <c r="D124" s="95"/>
      <c r="E124" s="171" t="str">
        <f>IF(D124&gt;0,IFERROR(+VLOOKUP(D124,'šifarnik K-izvor'!A$46:B$580,2,FALSE),0),"")</f>
        <v/>
      </c>
      <c r="F124" s="284"/>
      <c r="G124" s="70"/>
      <c r="H124" s="70"/>
      <c r="J124" s="74" t="e">
        <f t="shared" si="9"/>
        <v>#VALUE!</v>
      </c>
      <c r="K124" s="193">
        <f t="shared" si="11"/>
        <v>11</v>
      </c>
      <c r="L124" s="193">
        <f t="shared" si="10"/>
        <v>0</v>
      </c>
      <c r="M124" s="193"/>
      <c r="N124" s="193"/>
      <c r="O124" s="193"/>
      <c r="P124" s="198">
        <v>715191</v>
      </c>
      <c r="Q124" s="198" t="s">
        <v>865</v>
      </c>
      <c r="R124" s="193"/>
      <c r="S124" s="193"/>
      <c r="T124" s="193"/>
      <c r="U124" s="193"/>
    </row>
    <row r="125" spans="1:21">
      <c r="A125">
        <f>+IF(D125&gt;0,MAX(A$6:A124)+1,0)</f>
        <v>0</v>
      </c>
      <c r="B125" s="125" t="str">
        <f t="shared" si="7"/>
        <v/>
      </c>
      <c r="C125" s="126" t="str">
        <f t="shared" si="8"/>
        <v/>
      </c>
      <c r="D125" s="95"/>
      <c r="E125" s="171" t="str">
        <f>IF(D125&gt;0,IFERROR(+VLOOKUP(D125,'šifarnik K-izvor'!A$46:B$580,2,FALSE),0),"")</f>
        <v/>
      </c>
      <c r="F125" s="284"/>
      <c r="G125" s="70"/>
      <c r="H125" s="70"/>
      <c r="J125" s="74" t="e">
        <f t="shared" si="9"/>
        <v>#VALUE!</v>
      </c>
      <c r="K125" s="193">
        <f t="shared" si="11"/>
        <v>11</v>
      </c>
      <c r="L125" s="193">
        <f t="shared" si="10"/>
        <v>0</v>
      </c>
      <c r="M125" s="193"/>
      <c r="N125" s="193"/>
      <c r="O125" s="193"/>
      <c r="P125" s="198">
        <v>715192</v>
      </c>
      <c r="Q125" s="198" t="s">
        <v>866</v>
      </c>
      <c r="R125" s="193"/>
      <c r="S125" s="193"/>
      <c r="T125" s="193"/>
      <c r="U125" s="193"/>
    </row>
    <row r="126" spans="1:21">
      <c r="A126">
        <f>+IF(D126&gt;0,MAX(A$6:A125)+1,0)</f>
        <v>0</v>
      </c>
      <c r="B126" s="125" t="str">
        <f t="shared" si="7"/>
        <v/>
      </c>
      <c r="C126" s="126" t="str">
        <f t="shared" si="8"/>
        <v/>
      </c>
      <c r="D126" s="95"/>
      <c r="E126" s="171" t="str">
        <f>IF(D126&gt;0,IFERROR(+VLOOKUP(D126,'šifarnik K-izvor'!A$46:B$580,2,FALSE),0),"")</f>
        <v/>
      </c>
      <c r="F126" s="284"/>
      <c r="G126" s="70"/>
      <c r="H126" s="70"/>
      <c r="J126" s="74" t="e">
        <f t="shared" si="9"/>
        <v>#VALUE!</v>
      </c>
      <c r="K126" s="193">
        <f t="shared" si="11"/>
        <v>11</v>
      </c>
      <c r="L126" s="193">
        <f t="shared" si="10"/>
        <v>0</v>
      </c>
      <c r="M126" s="193"/>
      <c r="N126" s="193"/>
      <c r="O126" s="193"/>
      <c r="P126" s="198">
        <v>716111</v>
      </c>
      <c r="Q126" s="198" t="s">
        <v>867</v>
      </c>
      <c r="R126" s="193"/>
      <c r="S126" s="193"/>
      <c r="T126" s="193"/>
      <c r="U126" s="193"/>
    </row>
    <row r="127" spans="1:21">
      <c r="A127">
        <f>+IF(D127&gt;0,MAX(A$6:A126)+1,0)</f>
        <v>0</v>
      </c>
      <c r="B127" s="125" t="str">
        <f t="shared" si="7"/>
        <v/>
      </c>
      <c r="C127" s="126" t="str">
        <f t="shared" si="8"/>
        <v/>
      </c>
      <c r="D127" s="95"/>
      <c r="E127" s="171" t="str">
        <f>IF(D127&gt;0,IFERROR(+VLOOKUP(D127,'šifarnik K-izvor'!A$46:B$580,2,FALSE),0),"")</f>
        <v/>
      </c>
      <c r="F127" s="284"/>
      <c r="G127" s="70"/>
      <c r="H127" s="70"/>
      <c r="J127" s="74" t="e">
        <f t="shared" si="9"/>
        <v>#VALUE!</v>
      </c>
      <c r="K127" s="193">
        <f t="shared" si="11"/>
        <v>11</v>
      </c>
      <c r="L127" s="193">
        <f t="shared" si="10"/>
        <v>0</v>
      </c>
      <c r="M127" s="193"/>
      <c r="N127" s="193"/>
      <c r="O127" s="193"/>
      <c r="P127" s="198">
        <v>716112</v>
      </c>
      <c r="Q127" s="198" t="s">
        <v>868</v>
      </c>
      <c r="R127" s="193"/>
      <c r="S127" s="193"/>
      <c r="T127" s="193"/>
      <c r="U127" s="193"/>
    </row>
    <row r="128" spans="1:21">
      <c r="A128">
        <f>+IF(D128&gt;0,MAX(A$6:A127)+1,0)</f>
        <v>0</v>
      </c>
      <c r="B128" s="125" t="str">
        <f t="shared" si="7"/>
        <v/>
      </c>
      <c r="C128" s="126" t="str">
        <f t="shared" si="8"/>
        <v/>
      </c>
      <c r="D128" s="95"/>
      <c r="E128" s="171" t="str">
        <f>IF(D128&gt;0,IFERROR(+VLOOKUP(D128,'šifarnik K-izvor'!A$46:B$580,2,FALSE),0),"")</f>
        <v/>
      </c>
      <c r="F128" s="284"/>
      <c r="G128" s="70"/>
      <c r="H128" s="70"/>
      <c r="J128" s="74" t="e">
        <f t="shared" si="9"/>
        <v>#VALUE!</v>
      </c>
      <c r="K128" s="193">
        <f t="shared" si="11"/>
        <v>11</v>
      </c>
      <c r="L128" s="193">
        <f t="shared" si="10"/>
        <v>0</v>
      </c>
      <c r="M128" s="193"/>
      <c r="N128" s="193"/>
      <c r="O128" s="193"/>
      <c r="P128" s="198">
        <v>716211</v>
      </c>
      <c r="Q128" s="198" t="s">
        <v>869</v>
      </c>
      <c r="R128" s="193"/>
      <c r="S128" s="193"/>
      <c r="T128" s="193"/>
      <c r="U128" s="193"/>
    </row>
    <row r="129" spans="1:21">
      <c r="A129">
        <f>+IF(D129&gt;0,MAX(A$6:A128)+1,0)</f>
        <v>0</v>
      </c>
      <c r="B129" s="125" t="str">
        <f t="shared" si="7"/>
        <v/>
      </c>
      <c r="C129" s="126" t="str">
        <f t="shared" si="8"/>
        <v/>
      </c>
      <c r="D129" s="95"/>
      <c r="E129" s="171" t="str">
        <f>IF(D129&gt;0,IFERROR(+VLOOKUP(D129,'šifarnik K-izvor'!A$46:B$580,2,FALSE),0),"")</f>
        <v/>
      </c>
      <c r="F129" s="284"/>
      <c r="G129" s="70"/>
      <c r="H129" s="70"/>
      <c r="J129" s="74" t="e">
        <f t="shared" si="9"/>
        <v>#VALUE!</v>
      </c>
      <c r="K129" s="193">
        <f t="shared" si="11"/>
        <v>11</v>
      </c>
      <c r="L129" s="193">
        <f t="shared" si="10"/>
        <v>0</v>
      </c>
      <c r="M129" s="193"/>
      <c r="N129" s="193"/>
      <c r="O129" s="193"/>
      <c r="P129" s="198">
        <v>716223</v>
      </c>
      <c r="Q129" s="198" t="s">
        <v>870</v>
      </c>
      <c r="R129" s="193"/>
      <c r="S129" s="193"/>
      <c r="T129" s="193"/>
      <c r="U129" s="193"/>
    </row>
    <row r="130" spans="1:21">
      <c r="A130">
        <f>+IF(D130&gt;0,MAX(A$6:A129)+1,0)</f>
        <v>0</v>
      </c>
      <c r="B130" s="125" t="str">
        <f t="shared" si="7"/>
        <v/>
      </c>
      <c r="C130" s="126" t="str">
        <f t="shared" si="8"/>
        <v/>
      </c>
      <c r="D130" s="95"/>
      <c r="E130" s="171" t="str">
        <f>IF(D130&gt;0,IFERROR(+VLOOKUP(D130,'šifarnik K-izvor'!A$46:B$580,2,FALSE),0),"")</f>
        <v/>
      </c>
      <c r="F130" s="284"/>
      <c r="G130" s="70"/>
      <c r="H130" s="70"/>
      <c r="J130" s="74" t="e">
        <f t="shared" si="9"/>
        <v>#VALUE!</v>
      </c>
      <c r="K130" s="193">
        <f t="shared" si="11"/>
        <v>11</v>
      </c>
      <c r="L130" s="193">
        <f t="shared" si="10"/>
        <v>0</v>
      </c>
      <c r="M130" s="193"/>
      <c r="N130" s="193"/>
      <c r="O130" s="193"/>
      <c r="P130" s="198">
        <v>716226</v>
      </c>
      <c r="Q130" s="198" t="s">
        <v>871</v>
      </c>
      <c r="R130" s="193"/>
      <c r="S130" s="193"/>
      <c r="T130" s="193"/>
      <c r="U130" s="193"/>
    </row>
    <row r="131" spans="1:21">
      <c r="A131">
        <f>+IF(D131&gt;0,MAX(A$6:A130)+1,0)</f>
        <v>0</v>
      </c>
      <c r="B131" s="125" t="str">
        <f t="shared" si="7"/>
        <v/>
      </c>
      <c r="C131" s="126" t="str">
        <f t="shared" si="8"/>
        <v/>
      </c>
      <c r="D131" s="95"/>
      <c r="E131" s="171" t="str">
        <f>IF(D131&gt;0,IFERROR(+VLOOKUP(D131,'šifarnik K-izvor'!A$46:B$580,2,FALSE),0),"")</f>
        <v/>
      </c>
      <c r="F131" s="284"/>
      <c r="G131" s="70"/>
      <c r="H131" s="70"/>
      <c r="J131" s="74" t="e">
        <f t="shared" si="9"/>
        <v>#VALUE!</v>
      </c>
      <c r="K131" s="193">
        <f t="shared" si="11"/>
        <v>11</v>
      </c>
      <c r="L131" s="193">
        <f t="shared" si="10"/>
        <v>0</v>
      </c>
      <c r="M131" s="193"/>
      <c r="N131" s="193"/>
      <c r="O131" s="193"/>
      <c r="P131" s="198">
        <v>717112</v>
      </c>
      <c r="Q131" s="198" t="s">
        <v>872</v>
      </c>
      <c r="R131" s="193"/>
      <c r="S131" s="193"/>
      <c r="T131" s="193"/>
      <c r="U131" s="193"/>
    </row>
    <row r="132" spans="1:21">
      <c r="A132">
        <f>+IF(D132&gt;0,MAX(A$6:A131)+1,0)</f>
        <v>0</v>
      </c>
      <c r="B132" s="125" t="str">
        <f t="shared" si="7"/>
        <v/>
      </c>
      <c r="C132" s="126" t="str">
        <f t="shared" si="8"/>
        <v/>
      </c>
      <c r="D132" s="95"/>
      <c r="E132" s="171" t="str">
        <f>IF(D132&gt;0,IFERROR(+VLOOKUP(D132,'šifarnik K-izvor'!A$46:B$580,2,FALSE),0),"")</f>
        <v/>
      </c>
      <c r="F132" s="284"/>
      <c r="G132" s="70"/>
      <c r="H132" s="70"/>
      <c r="J132" s="74" t="e">
        <f t="shared" si="9"/>
        <v>#VALUE!</v>
      </c>
      <c r="K132" s="193">
        <f t="shared" si="11"/>
        <v>11</v>
      </c>
      <c r="L132" s="193">
        <f t="shared" si="10"/>
        <v>0</v>
      </c>
      <c r="M132" s="193"/>
      <c r="N132" s="193"/>
      <c r="O132" s="193"/>
      <c r="P132" s="198">
        <v>717114</v>
      </c>
      <c r="Q132" s="198" t="s">
        <v>873</v>
      </c>
      <c r="R132" s="193"/>
      <c r="S132" s="193"/>
      <c r="T132" s="193"/>
      <c r="U132" s="193"/>
    </row>
    <row r="133" spans="1:21">
      <c r="A133">
        <f>+IF(D133&gt;0,MAX(A$6:A132)+1,0)</f>
        <v>0</v>
      </c>
      <c r="B133" s="125" t="str">
        <f t="shared" si="7"/>
        <v/>
      </c>
      <c r="C133" s="126" t="str">
        <f t="shared" si="8"/>
        <v/>
      </c>
      <c r="D133" s="95"/>
      <c r="E133" s="171" t="str">
        <f>IF(D133&gt;0,IFERROR(+VLOOKUP(D133,'šifarnik K-izvor'!A$46:B$580,2,FALSE),0),"")</f>
        <v/>
      </c>
      <c r="F133" s="284"/>
      <c r="G133" s="70"/>
      <c r="H133" s="70"/>
      <c r="J133" s="74" t="e">
        <f t="shared" si="9"/>
        <v>#VALUE!</v>
      </c>
      <c r="K133" s="193">
        <f t="shared" si="11"/>
        <v>11</v>
      </c>
      <c r="L133" s="193">
        <f t="shared" si="10"/>
        <v>0</v>
      </c>
      <c r="M133" s="193"/>
      <c r="N133" s="193"/>
      <c r="O133" s="193"/>
      <c r="P133" s="198">
        <v>717115</v>
      </c>
      <c r="Q133" s="198" t="s">
        <v>874</v>
      </c>
      <c r="R133" s="193"/>
      <c r="S133" s="193"/>
      <c r="T133" s="193"/>
      <c r="U133" s="193"/>
    </row>
    <row r="134" spans="1:21">
      <c r="A134">
        <f>+IF(D134&gt;0,MAX(A$6:A133)+1,0)</f>
        <v>0</v>
      </c>
      <c r="B134" s="125" t="str">
        <f t="shared" si="7"/>
        <v/>
      </c>
      <c r="C134" s="126" t="str">
        <f t="shared" si="8"/>
        <v/>
      </c>
      <c r="D134" s="95"/>
      <c r="E134" s="171" t="str">
        <f>IF(D134&gt;0,IFERROR(+VLOOKUP(D134,'šifarnik K-izvor'!A$46:B$580,2,FALSE),0),"")</f>
        <v/>
      </c>
      <c r="F134" s="284"/>
      <c r="G134" s="70"/>
      <c r="H134" s="70"/>
      <c r="J134" s="74" t="e">
        <f t="shared" si="9"/>
        <v>#VALUE!</v>
      </c>
      <c r="K134" s="193">
        <f t="shared" si="11"/>
        <v>11</v>
      </c>
      <c r="L134" s="193">
        <f t="shared" si="10"/>
        <v>0</v>
      </c>
      <c r="M134" s="193"/>
      <c r="N134" s="193"/>
      <c r="O134" s="193"/>
      <c r="P134" s="198">
        <v>717117</v>
      </c>
      <c r="Q134" s="198" t="s">
        <v>875</v>
      </c>
      <c r="R134" s="193"/>
      <c r="S134" s="193"/>
      <c r="T134" s="193"/>
      <c r="U134" s="193"/>
    </row>
    <row r="135" spans="1:21">
      <c r="A135">
        <f>+IF(D135&gt;0,MAX(A$6:A134)+1,0)</f>
        <v>0</v>
      </c>
      <c r="B135" s="125" t="str">
        <f t="shared" si="7"/>
        <v/>
      </c>
      <c r="C135" s="126" t="str">
        <f t="shared" si="8"/>
        <v/>
      </c>
      <c r="D135" s="95"/>
      <c r="E135" s="171" t="str">
        <f>IF(D135&gt;0,IFERROR(+VLOOKUP(D135,'šifarnik K-izvor'!A$46:B$580,2,FALSE),0),"")</f>
        <v/>
      </c>
      <c r="F135" s="284"/>
      <c r="G135" s="70"/>
      <c r="H135" s="70"/>
      <c r="J135" s="74" t="e">
        <f t="shared" si="9"/>
        <v>#VALUE!</v>
      </c>
      <c r="K135" s="193">
        <f t="shared" si="11"/>
        <v>11</v>
      </c>
      <c r="L135" s="193">
        <f t="shared" si="10"/>
        <v>0</v>
      </c>
      <c r="M135" s="193"/>
      <c r="N135" s="193"/>
      <c r="O135" s="193"/>
      <c r="P135" s="198">
        <v>717118</v>
      </c>
      <c r="Q135" s="198" t="s">
        <v>876</v>
      </c>
      <c r="R135" s="193"/>
      <c r="S135" s="193"/>
      <c r="T135" s="193"/>
      <c r="U135" s="193"/>
    </row>
    <row r="136" spans="1:21">
      <c r="A136">
        <f>+IF(D136&gt;0,MAX(A$6:A135)+1,0)</f>
        <v>0</v>
      </c>
      <c r="B136" s="125" t="str">
        <f t="shared" ref="B136:B153" si="12">IF(A136&gt;0,+D$3,"")</f>
        <v/>
      </c>
      <c r="C136" s="126" t="str">
        <f t="shared" ref="C136:C153" si="13">+IF(A136&gt;0,C$3,"")</f>
        <v/>
      </c>
      <c r="D136" s="95"/>
      <c r="E136" s="171" t="str">
        <f>IF(D136&gt;0,IFERROR(+VLOOKUP(D136,'šifarnik K-izvor'!A$46:B$580,2,FALSE),0),"")</f>
        <v/>
      </c>
      <c r="F136" s="284"/>
      <c r="G136" s="70"/>
      <c r="H136" s="70"/>
      <c r="J136" s="74" t="e">
        <f t="shared" si="9"/>
        <v>#VALUE!</v>
      </c>
      <c r="K136" s="193">
        <f t="shared" si="11"/>
        <v>11</v>
      </c>
      <c r="L136" s="193">
        <f t="shared" si="10"/>
        <v>0</v>
      </c>
      <c r="M136" s="193"/>
      <c r="N136" s="193"/>
      <c r="O136" s="193"/>
      <c r="P136" s="198">
        <v>717119</v>
      </c>
      <c r="Q136" s="198" t="s">
        <v>877</v>
      </c>
      <c r="R136" s="193"/>
      <c r="S136" s="193"/>
      <c r="T136" s="193"/>
      <c r="U136" s="193"/>
    </row>
    <row r="137" spans="1:21">
      <c r="A137">
        <f>+IF(D137&gt;0,MAX(A$6:A136)+1,0)</f>
        <v>0</v>
      </c>
      <c r="B137" s="125" t="str">
        <f t="shared" si="12"/>
        <v/>
      </c>
      <c r="C137" s="126" t="str">
        <f t="shared" si="13"/>
        <v/>
      </c>
      <c r="D137" s="95"/>
      <c r="E137" s="171" t="str">
        <f>IF(D137&gt;0,IFERROR(+VLOOKUP(D137,'šifarnik K-izvor'!A$46:B$580,2,FALSE),0),"")</f>
        <v/>
      </c>
      <c r="F137" s="284"/>
      <c r="G137" s="70"/>
      <c r="H137" s="70"/>
      <c r="J137" s="74" t="e">
        <f t="shared" ref="J137:J158" si="14">+VALUE(LEFT(D137,3))</f>
        <v>#VALUE!</v>
      </c>
      <c r="K137" s="193">
        <f t="shared" si="11"/>
        <v>11</v>
      </c>
      <c r="L137" s="193">
        <f t="shared" ref="L137:L158" si="15">+LEN(D137)</f>
        <v>0</v>
      </c>
      <c r="M137" s="193"/>
      <c r="N137" s="193"/>
      <c r="O137" s="193"/>
      <c r="P137" s="198">
        <v>717111</v>
      </c>
      <c r="Q137" s="198" t="s">
        <v>878</v>
      </c>
      <c r="R137" s="193"/>
      <c r="S137" s="193"/>
      <c r="T137" s="193"/>
      <c r="U137" s="193"/>
    </row>
    <row r="138" spans="1:21">
      <c r="A138">
        <f>+IF(D138&gt;0,MAX(A$6:A137)+1,0)</f>
        <v>0</v>
      </c>
      <c r="B138" s="125" t="str">
        <f t="shared" si="12"/>
        <v/>
      </c>
      <c r="C138" s="126" t="str">
        <f t="shared" si="13"/>
        <v/>
      </c>
      <c r="D138" s="95"/>
      <c r="E138" s="171" t="str">
        <f>IF(D138&gt;0,IFERROR(+VLOOKUP(D138,'šifarnik K-izvor'!A$46:B$580,2,FALSE),0),"")</f>
        <v/>
      </c>
      <c r="F138" s="284"/>
      <c r="G138" s="70"/>
      <c r="H138" s="70"/>
      <c r="J138" s="74" t="e">
        <f t="shared" si="14"/>
        <v>#VALUE!</v>
      </c>
      <c r="K138" s="193">
        <f t="shared" si="11"/>
        <v>11</v>
      </c>
      <c r="L138" s="193">
        <f t="shared" si="15"/>
        <v>0</v>
      </c>
      <c r="M138" s="193"/>
      <c r="N138" s="193"/>
      <c r="O138" s="193"/>
      <c r="P138" s="198">
        <v>717121</v>
      </c>
      <c r="Q138" s="198" t="s">
        <v>879</v>
      </c>
      <c r="R138" s="193"/>
      <c r="S138" s="193"/>
      <c r="T138" s="193"/>
      <c r="U138" s="193"/>
    </row>
    <row r="139" spans="1:21">
      <c r="A139">
        <f>+IF(D139&gt;0,MAX(A$6:A138)+1,0)</f>
        <v>0</v>
      </c>
      <c r="B139" s="125" t="str">
        <f t="shared" si="12"/>
        <v/>
      </c>
      <c r="C139" s="126" t="str">
        <f t="shared" si="13"/>
        <v/>
      </c>
      <c r="D139" s="95"/>
      <c r="E139" s="171" t="str">
        <f>IF(D139&gt;0,IFERROR(+VLOOKUP(D139,'šifarnik K-izvor'!A$46:B$580,2,FALSE),0),"")</f>
        <v/>
      </c>
      <c r="F139" s="284"/>
      <c r="G139" s="70"/>
      <c r="H139" s="70"/>
      <c r="J139" s="74" t="e">
        <f t="shared" si="14"/>
        <v>#VALUE!</v>
      </c>
      <c r="K139" s="193">
        <f t="shared" si="11"/>
        <v>11</v>
      </c>
      <c r="L139" s="193">
        <f t="shared" si="15"/>
        <v>0</v>
      </c>
      <c r="M139" s="193"/>
      <c r="N139" s="193"/>
      <c r="O139" s="193"/>
      <c r="P139" s="198">
        <v>717122</v>
      </c>
      <c r="Q139" s="198" t="s">
        <v>880</v>
      </c>
      <c r="R139" s="193"/>
      <c r="S139" s="193"/>
      <c r="T139" s="193"/>
      <c r="U139" s="193"/>
    </row>
    <row r="140" spans="1:21">
      <c r="A140">
        <f>+IF(D140&gt;0,MAX(A$6:A139)+1,0)</f>
        <v>0</v>
      </c>
      <c r="B140" s="125" t="str">
        <f t="shared" si="12"/>
        <v/>
      </c>
      <c r="C140" s="126" t="str">
        <f t="shared" si="13"/>
        <v/>
      </c>
      <c r="D140" s="95"/>
      <c r="E140" s="171" t="str">
        <f>IF(D140&gt;0,IFERROR(+VLOOKUP(D140,'šifarnik K-izvor'!A$46:B$580,2,FALSE),0),"")</f>
        <v/>
      </c>
      <c r="F140" s="284"/>
      <c r="G140" s="70"/>
      <c r="H140" s="70"/>
      <c r="J140" s="74" t="e">
        <f t="shared" si="14"/>
        <v>#VALUE!</v>
      </c>
      <c r="K140" s="193">
        <f t="shared" si="11"/>
        <v>11</v>
      </c>
      <c r="L140" s="193">
        <f t="shared" si="15"/>
        <v>0</v>
      </c>
      <c r="M140" s="193"/>
      <c r="N140" s="193"/>
      <c r="O140" s="193"/>
      <c r="P140" s="198">
        <v>717124</v>
      </c>
      <c r="Q140" s="198" t="s">
        <v>881</v>
      </c>
      <c r="R140" s="193"/>
      <c r="S140" s="193"/>
      <c r="T140" s="193"/>
      <c r="U140" s="193"/>
    </row>
    <row r="141" spans="1:21">
      <c r="A141">
        <f>+IF(D141&gt;0,MAX(A$6:A140)+1,0)</f>
        <v>0</v>
      </c>
      <c r="B141" s="125" t="str">
        <f t="shared" si="12"/>
        <v/>
      </c>
      <c r="C141" s="126" t="str">
        <f t="shared" si="13"/>
        <v/>
      </c>
      <c r="D141" s="95"/>
      <c r="E141" s="171" t="str">
        <f>IF(D141&gt;0,IFERROR(+VLOOKUP(D141,'šifarnik K-izvor'!A$46:B$580,2,FALSE),0),"")</f>
        <v/>
      </c>
      <c r="F141" s="284"/>
      <c r="G141" s="70"/>
      <c r="H141" s="70"/>
      <c r="J141" s="74" t="e">
        <f t="shared" si="14"/>
        <v>#VALUE!</v>
      </c>
      <c r="K141" s="193">
        <f t="shared" si="11"/>
        <v>11</v>
      </c>
      <c r="L141" s="193">
        <f t="shared" si="15"/>
        <v>0</v>
      </c>
      <c r="M141" s="193"/>
      <c r="N141" s="193"/>
      <c r="O141" s="193"/>
      <c r="P141" s="198">
        <v>717125</v>
      </c>
      <c r="Q141" s="198" t="s">
        <v>882</v>
      </c>
      <c r="R141" s="193"/>
      <c r="S141" s="193"/>
      <c r="T141" s="193"/>
      <c r="U141" s="193"/>
    </row>
    <row r="142" spans="1:21">
      <c r="A142">
        <f>+IF(D142&gt;0,MAX(A$6:A141)+1,0)</f>
        <v>0</v>
      </c>
      <c r="B142" s="125" t="str">
        <f t="shared" si="12"/>
        <v/>
      </c>
      <c r="C142" s="126" t="str">
        <f t="shared" si="13"/>
        <v/>
      </c>
      <c r="D142" s="95"/>
      <c r="E142" s="171" t="str">
        <f>IF(D142&gt;0,IFERROR(+VLOOKUP(D142,'šifarnik K-izvor'!A$46:B$580,2,FALSE),0),"")</f>
        <v/>
      </c>
      <c r="F142" s="284"/>
      <c r="G142" s="70"/>
      <c r="H142" s="70"/>
      <c r="J142" s="74" t="e">
        <f t="shared" si="14"/>
        <v>#VALUE!</v>
      </c>
      <c r="K142" s="193">
        <f t="shared" si="11"/>
        <v>11</v>
      </c>
      <c r="L142" s="193">
        <f t="shared" si="15"/>
        <v>0</v>
      </c>
      <c r="M142" s="193"/>
      <c r="N142" s="193"/>
      <c r="O142" s="193"/>
      <c r="P142" s="198">
        <v>717126</v>
      </c>
      <c r="Q142" s="198" t="s">
        <v>883</v>
      </c>
      <c r="R142" s="193"/>
      <c r="S142" s="193"/>
      <c r="T142" s="193"/>
      <c r="U142" s="193"/>
    </row>
    <row r="143" spans="1:21">
      <c r="A143">
        <f>+IF(D143&gt;0,MAX(A$6:A142)+1,0)</f>
        <v>0</v>
      </c>
      <c r="B143" s="125" t="str">
        <f t="shared" si="12"/>
        <v/>
      </c>
      <c r="C143" s="126" t="str">
        <f t="shared" si="13"/>
        <v/>
      </c>
      <c r="D143" s="95"/>
      <c r="E143" s="171" t="str">
        <f>IF(D143&gt;0,IFERROR(+VLOOKUP(D143,'šifarnik K-izvor'!A$46:B$580,2,FALSE),0),"")</f>
        <v/>
      </c>
      <c r="F143" s="284"/>
      <c r="G143" s="70"/>
      <c r="H143" s="70"/>
      <c r="J143" s="74" t="e">
        <f t="shared" si="14"/>
        <v>#VALUE!</v>
      </c>
      <c r="K143" s="193">
        <f t="shared" si="11"/>
        <v>11</v>
      </c>
      <c r="L143" s="193">
        <f t="shared" si="15"/>
        <v>0</v>
      </c>
      <c r="M143" s="193"/>
      <c r="N143" s="193"/>
      <c r="O143" s="193"/>
      <c r="P143" s="198">
        <v>717127</v>
      </c>
      <c r="Q143" s="198" t="s">
        <v>884</v>
      </c>
      <c r="R143" s="193"/>
      <c r="S143" s="193"/>
      <c r="T143" s="193"/>
      <c r="U143" s="193"/>
    </row>
    <row r="144" spans="1:21">
      <c r="A144">
        <f>+IF(D144&gt;0,MAX(A$6:A143)+1,0)</f>
        <v>0</v>
      </c>
      <c r="B144" s="125" t="str">
        <f t="shared" si="12"/>
        <v/>
      </c>
      <c r="C144" s="126" t="str">
        <f t="shared" si="13"/>
        <v/>
      </c>
      <c r="D144" s="95"/>
      <c r="E144" s="171" t="str">
        <f>IF(D144&gt;0,IFERROR(+VLOOKUP(D144,'šifarnik K-izvor'!A$46:B$580,2,FALSE),0),"")</f>
        <v/>
      </c>
      <c r="F144" s="284"/>
      <c r="G144" s="70"/>
      <c r="H144" s="70"/>
      <c r="J144" s="74" t="e">
        <f t="shared" si="14"/>
        <v>#VALUE!</v>
      </c>
      <c r="K144" s="193">
        <f t="shared" si="11"/>
        <v>11</v>
      </c>
      <c r="L144" s="193">
        <f t="shared" si="15"/>
        <v>0</v>
      </c>
      <c r="M144" s="193"/>
      <c r="N144" s="193"/>
      <c r="O144" s="193"/>
      <c r="P144" s="198">
        <v>717128</v>
      </c>
      <c r="Q144" s="198" t="s">
        <v>885</v>
      </c>
      <c r="R144" s="193"/>
      <c r="S144" s="193"/>
      <c r="T144" s="193"/>
      <c r="U144" s="193"/>
    </row>
    <row r="145" spans="1:21">
      <c r="A145">
        <f>+IF(D145&gt;0,MAX(A$6:A144)+1,0)</f>
        <v>0</v>
      </c>
      <c r="B145" s="125" t="str">
        <f t="shared" si="12"/>
        <v/>
      </c>
      <c r="C145" s="126" t="str">
        <f t="shared" si="13"/>
        <v/>
      </c>
      <c r="D145" s="95"/>
      <c r="E145" s="171" t="str">
        <f>IF(D145&gt;0,IFERROR(+VLOOKUP(D145,'šifarnik K-izvor'!A$46:B$580,2,FALSE),0),"")</f>
        <v/>
      </c>
      <c r="F145" s="284"/>
      <c r="G145" s="70"/>
      <c r="H145" s="70"/>
      <c r="J145" s="74" t="e">
        <f t="shared" si="14"/>
        <v>#VALUE!</v>
      </c>
      <c r="K145" s="193">
        <f t="shared" si="11"/>
        <v>11</v>
      </c>
      <c r="L145" s="193">
        <f t="shared" si="15"/>
        <v>0</v>
      </c>
      <c r="M145" s="193"/>
      <c r="N145" s="193"/>
      <c r="O145" s="193"/>
      <c r="P145" s="198">
        <v>717129</v>
      </c>
      <c r="Q145" s="198" t="s">
        <v>886</v>
      </c>
      <c r="R145" s="193"/>
      <c r="S145" s="193"/>
      <c r="T145" s="193"/>
      <c r="U145" s="193"/>
    </row>
    <row r="146" spans="1:21">
      <c r="A146">
        <f>+IF(D146&gt;0,MAX(A$6:A145)+1,0)</f>
        <v>0</v>
      </c>
      <c r="B146" s="125" t="str">
        <f t="shared" si="12"/>
        <v/>
      </c>
      <c r="C146" s="126" t="str">
        <f t="shared" si="13"/>
        <v/>
      </c>
      <c r="D146" s="95"/>
      <c r="E146" s="171" t="str">
        <f>IF(D146&gt;0,IFERROR(+VLOOKUP(D146,'šifarnik K-izvor'!A$46:B$580,2,FALSE),0),"")</f>
        <v/>
      </c>
      <c r="F146" s="284"/>
      <c r="G146" s="70"/>
      <c r="H146" s="70"/>
      <c r="J146" s="74" t="e">
        <f t="shared" si="14"/>
        <v>#VALUE!</v>
      </c>
      <c r="K146" s="193">
        <f t="shared" si="11"/>
        <v>11</v>
      </c>
      <c r="L146" s="193">
        <f t="shared" si="15"/>
        <v>0</v>
      </c>
      <c r="M146" s="193"/>
      <c r="N146" s="193"/>
      <c r="O146" s="193"/>
      <c r="P146" s="198">
        <v>717131</v>
      </c>
      <c r="Q146" s="198" t="s">
        <v>887</v>
      </c>
      <c r="R146" s="193"/>
      <c r="S146" s="193"/>
      <c r="T146" s="193"/>
      <c r="U146" s="193"/>
    </row>
    <row r="147" spans="1:21">
      <c r="A147">
        <f>+IF(D147&gt;0,MAX(A$6:A146)+1,0)</f>
        <v>0</v>
      </c>
      <c r="B147" s="125" t="str">
        <f t="shared" si="12"/>
        <v/>
      </c>
      <c r="C147" s="126" t="str">
        <f t="shared" si="13"/>
        <v/>
      </c>
      <c r="D147" s="95"/>
      <c r="E147" s="171" t="str">
        <f>IF(D147&gt;0,IFERROR(+VLOOKUP(D147,'šifarnik K-izvor'!A$46:B$580,2,FALSE),0),"")</f>
        <v/>
      </c>
      <c r="F147" s="284"/>
      <c r="G147" s="70"/>
      <c r="H147" s="70"/>
      <c r="J147" s="74" t="e">
        <f t="shared" si="14"/>
        <v>#VALUE!</v>
      </c>
      <c r="K147" s="193">
        <f t="shared" si="11"/>
        <v>11</v>
      </c>
      <c r="L147" s="193">
        <f t="shared" si="15"/>
        <v>0</v>
      </c>
      <c r="M147" s="193"/>
      <c r="N147" s="193"/>
      <c r="O147" s="193"/>
      <c r="P147" s="198">
        <v>717132</v>
      </c>
      <c r="Q147" s="198" t="s">
        <v>888</v>
      </c>
      <c r="R147" s="193"/>
      <c r="S147" s="193"/>
      <c r="T147" s="193"/>
      <c r="U147" s="193"/>
    </row>
    <row r="148" spans="1:21">
      <c r="A148">
        <f>+IF(D148&gt;0,MAX(A$6:A147)+1,0)</f>
        <v>0</v>
      </c>
      <c r="B148" s="125" t="str">
        <f t="shared" si="12"/>
        <v/>
      </c>
      <c r="C148" s="126" t="str">
        <f t="shared" si="13"/>
        <v/>
      </c>
      <c r="D148" s="95"/>
      <c r="E148" s="171" t="str">
        <f>IF(D148&gt;0,IFERROR(+VLOOKUP(D148,'šifarnik K-izvor'!A$46:B$580,2,FALSE),0),"")</f>
        <v/>
      </c>
      <c r="F148" s="284"/>
      <c r="G148" s="70"/>
      <c r="H148" s="70"/>
      <c r="J148" s="74" t="e">
        <f t="shared" si="14"/>
        <v>#VALUE!</v>
      </c>
      <c r="K148" s="193">
        <f t="shared" si="11"/>
        <v>11</v>
      </c>
      <c r="L148" s="193">
        <f t="shared" si="15"/>
        <v>0</v>
      </c>
      <c r="M148" s="193"/>
      <c r="N148" s="193"/>
      <c r="O148" s="193"/>
      <c r="P148" s="198">
        <v>717133</v>
      </c>
      <c r="Q148" s="198" t="s">
        <v>889</v>
      </c>
      <c r="R148" s="193"/>
      <c r="S148" s="193"/>
      <c r="T148" s="193"/>
      <c r="U148" s="193"/>
    </row>
    <row r="149" spans="1:21">
      <c r="A149">
        <f>+IF(D149&gt;0,MAX(A$6:A148)+1,0)</f>
        <v>0</v>
      </c>
      <c r="B149" s="125" t="str">
        <f t="shared" si="12"/>
        <v/>
      </c>
      <c r="C149" s="126" t="str">
        <f t="shared" si="13"/>
        <v/>
      </c>
      <c r="D149" s="95"/>
      <c r="E149" s="171" t="str">
        <f>IF(D149&gt;0,IFERROR(+VLOOKUP(D149,'šifarnik K-izvor'!A$46:B$580,2,FALSE),0),"")</f>
        <v/>
      </c>
      <c r="F149" s="284"/>
      <c r="G149" s="70"/>
      <c r="H149" s="70"/>
      <c r="J149" s="74" t="e">
        <f t="shared" si="14"/>
        <v>#VALUE!</v>
      </c>
      <c r="K149" s="193">
        <f t="shared" si="11"/>
        <v>11</v>
      </c>
      <c r="L149" s="193">
        <f t="shared" si="15"/>
        <v>0</v>
      </c>
      <c r="M149" s="193"/>
      <c r="N149" s="193"/>
      <c r="O149" s="193"/>
      <c r="P149" s="198">
        <v>717142</v>
      </c>
      <c r="Q149" s="198" t="s">
        <v>890</v>
      </c>
      <c r="R149" s="193"/>
      <c r="S149" s="193"/>
      <c r="T149" s="193"/>
      <c r="U149" s="193"/>
    </row>
    <row r="150" spans="1:21">
      <c r="A150">
        <f>+IF(D150&gt;0,MAX(A$6:A149)+1,0)</f>
        <v>0</v>
      </c>
      <c r="B150" s="125" t="str">
        <f t="shared" si="12"/>
        <v/>
      </c>
      <c r="C150" s="126" t="str">
        <f t="shared" si="13"/>
        <v/>
      </c>
      <c r="D150" s="95"/>
      <c r="E150" s="171" t="str">
        <f>IF(D150&gt;0,IFERROR(+VLOOKUP(D150,'šifarnik K-izvor'!A$46:B$580,2,FALSE),0),"")</f>
        <v/>
      </c>
      <c r="F150" s="284"/>
      <c r="G150" s="70"/>
      <c r="H150" s="70"/>
      <c r="J150" s="74" t="e">
        <f t="shared" si="14"/>
        <v>#VALUE!</v>
      </c>
      <c r="K150" s="193">
        <f t="shared" si="11"/>
        <v>11</v>
      </c>
      <c r="L150" s="193">
        <f t="shared" si="15"/>
        <v>0</v>
      </c>
      <c r="M150" s="193"/>
      <c r="N150" s="193"/>
      <c r="O150" s="193"/>
      <c r="P150" s="198">
        <v>717143</v>
      </c>
      <c r="Q150" s="198" t="s">
        <v>891</v>
      </c>
      <c r="R150" s="193"/>
      <c r="S150" s="193"/>
      <c r="T150" s="193"/>
      <c r="U150" s="193"/>
    </row>
    <row r="151" spans="1:21">
      <c r="A151">
        <f>+IF(D151&gt;0,MAX(A$6:A150)+1,0)</f>
        <v>0</v>
      </c>
      <c r="B151" s="125" t="str">
        <f t="shared" si="12"/>
        <v/>
      </c>
      <c r="C151" s="126" t="str">
        <f t="shared" si="13"/>
        <v/>
      </c>
      <c r="D151" s="95"/>
      <c r="E151" s="171" t="str">
        <f>IF(D151&gt;0,IFERROR(+VLOOKUP(D151,'šifarnik K-izvor'!A$46:B$580,2,FALSE),0),"")</f>
        <v/>
      </c>
      <c r="F151" s="284"/>
      <c r="G151" s="70"/>
      <c r="H151" s="70"/>
      <c r="J151" s="74" t="e">
        <f t="shared" si="14"/>
        <v>#VALUE!</v>
      </c>
      <c r="K151" s="193">
        <f t="shared" si="11"/>
        <v>11</v>
      </c>
      <c r="L151" s="193">
        <f t="shared" si="15"/>
        <v>0</v>
      </c>
      <c r="M151" s="193"/>
      <c r="N151" s="193"/>
      <c r="O151" s="193"/>
      <c r="P151" s="198">
        <v>717144</v>
      </c>
      <c r="Q151" s="198" t="s">
        <v>892</v>
      </c>
      <c r="R151" s="193"/>
      <c r="S151" s="193"/>
      <c r="T151" s="193"/>
      <c r="U151" s="193"/>
    </row>
    <row r="152" spans="1:21">
      <c r="A152">
        <f>+IF(D152&gt;0,MAX(A$6:A151)+1,0)</f>
        <v>0</v>
      </c>
      <c r="B152" s="125" t="str">
        <f t="shared" si="12"/>
        <v/>
      </c>
      <c r="C152" s="126" t="str">
        <f t="shared" si="13"/>
        <v/>
      </c>
      <c r="D152" s="95"/>
      <c r="E152" s="171" t="str">
        <f>IF(D152&gt;0,IFERROR(+VLOOKUP(D152,'šifarnik K-izvor'!A$46:B$580,2,FALSE),0),"")</f>
        <v/>
      </c>
      <c r="F152" s="284"/>
      <c r="G152" s="70"/>
      <c r="H152" s="70"/>
      <c r="J152" s="74" t="e">
        <f t="shared" si="14"/>
        <v>#VALUE!</v>
      </c>
      <c r="K152" s="193">
        <f t="shared" si="11"/>
        <v>11</v>
      </c>
      <c r="L152" s="193">
        <f t="shared" si="15"/>
        <v>0</v>
      </c>
      <c r="M152" s="193"/>
      <c r="N152" s="193"/>
      <c r="O152" s="193"/>
      <c r="P152" s="198">
        <v>717152</v>
      </c>
      <c r="Q152" s="198" t="s">
        <v>893</v>
      </c>
      <c r="R152" s="193"/>
      <c r="S152" s="193"/>
      <c r="T152" s="193"/>
      <c r="U152" s="193"/>
    </row>
    <row r="153" spans="1:21">
      <c r="A153">
        <f>+IF(D153&gt;0,MAX(A$6:A152)+1,0)</f>
        <v>0</v>
      </c>
      <c r="B153" s="125" t="str">
        <f t="shared" si="12"/>
        <v/>
      </c>
      <c r="C153" s="126" t="str">
        <f t="shared" si="13"/>
        <v/>
      </c>
      <c r="D153" s="95"/>
      <c r="E153" s="171" t="str">
        <f>IF(D153&gt;0,IFERROR(+VLOOKUP(D153,'šifarnik K-izvor'!A$46:B$580,2,FALSE),0),"")</f>
        <v/>
      </c>
      <c r="F153" s="284"/>
      <c r="G153" s="70"/>
      <c r="H153" s="70"/>
      <c r="J153" s="74" t="e">
        <f t="shared" si="14"/>
        <v>#VALUE!</v>
      </c>
      <c r="K153" s="193">
        <f t="shared" si="11"/>
        <v>11</v>
      </c>
      <c r="L153" s="193">
        <f t="shared" si="15"/>
        <v>0</v>
      </c>
      <c r="M153" s="193"/>
      <c r="N153" s="193"/>
      <c r="O153" s="193"/>
      <c r="P153" s="198">
        <v>717214</v>
      </c>
      <c r="Q153" s="198" t="s">
        <v>894</v>
      </c>
      <c r="R153" s="193"/>
      <c r="S153" s="193"/>
      <c r="T153" s="193"/>
      <c r="U153" s="193"/>
    </row>
    <row r="154" spans="1:21">
      <c r="A154">
        <f>+IF(D154&gt;0,MAX(A$6:A153)+1,0)</f>
        <v>0</v>
      </c>
      <c r="B154" s="125" t="str">
        <f t="shared" ref="B154:B158" si="16">IF(A154&gt;0,+D$3,"")</f>
        <v/>
      </c>
      <c r="C154" s="126" t="str">
        <f t="shared" ref="C154:C158" si="17">+IF(A154&gt;0,C$3,"")</f>
        <v/>
      </c>
      <c r="D154" s="95"/>
      <c r="E154" s="171" t="str">
        <f>IF(D154&gt;0,IFERROR(+VLOOKUP(D154,'šifarnik K-izvor'!A$46:B$580,2,FALSE),0),"")</f>
        <v/>
      </c>
      <c r="F154" s="284"/>
      <c r="G154" s="70"/>
      <c r="H154" s="70"/>
      <c r="J154" s="74" t="e">
        <f t="shared" si="14"/>
        <v>#VALUE!</v>
      </c>
      <c r="K154" s="193">
        <f t="shared" si="11"/>
        <v>11</v>
      </c>
      <c r="L154" s="193">
        <f t="shared" si="15"/>
        <v>0</v>
      </c>
      <c r="M154" s="193"/>
      <c r="N154" s="193"/>
      <c r="O154" s="193"/>
      <c r="P154" s="198">
        <v>717215</v>
      </c>
      <c r="Q154" s="198" t="s">
        <v>895</v>
      </c>
      <c r="R154" s="193"/>
      <c r="S154" s="193"/>
      <c r="T154" s="193"/>
      <c r="U154" s="193"/>
    </row>
    <row r="155" spans="1:21">
      <c r="A155">
        <f>+IF(D155&gt;0,MAX(A$6:A154)+1,0)</f>
        <v>0</v>
      </c>
      <c r="B155" s="125" t="str">
        <f t="shared" si="16"/>
        <v/>
      </c>
      <c r="C155" s="126" t="str">
        <f t="shared" si="17"/>
        <v/>
      </c>
      <c r="D155" s="95"/>
      <c r="E155" s="171" t="str">
        <f>IF(D155&gt;0,IFERROR(+VLOOKUP(D155,'šifarnik K-izvor'!A$46:B$580,2,FALSE),0),"")</f>
        <v/>
      </c>
      <c r="F155" s="284"/>
      <c r="G155" s="70"/>
      <c r="H155" s="70"/>
      <c r="J155" s="74" t="e">
        <f t="shared" si="14"/>
        <v>#VALUE!</v>
      </c>
      <c r="K155" s="193">
        <f t="shared" si="11"/>
        <v>11</v>
      </c>
      <c r="L155" s="193">
        <f t="shared" si="15"/>
        <v>0</v>
      </c>
      <c r="M155" s="193"/>
      <c r="N155" s="193"/>
      <c r="O155" s="193"/>
      <c r="P155" s="198">
        <v>717211</v>
      </c>
      <c r="Q155" s="198" t="s">
        <v>896</v>
      </c>
      <c r="R155" s="193"/>
      <c r="S155" s="193"/>
      <c r="T155" s="193"/>
      <c r="U155" s="193"/>
    </row>
    <row r="156" spans="1:21">
      <c r="A156">
        <f>+IF(D156&gt;0,MAX(A$6:A155)+1,0)</f>
        <v>0</v>
      </c>
      <c r="B156" s="125" t="str">
        <f t="shared" si="16"/>
        <v/>
      </c>
      <c r="C156" s="126" t="str">
        <f t="shared" si="17"/>
        <v/>
      </c>
      <c r="D156" s="95"/>
      <c r="E156" s="171" t="str">
        <f>IF(D156&gt;0,IFERROR(+VLOOKUP(D156,'šifarnik K-izvor'!A$46:B$580,2,FALSE),0),"")</f>
        <v/>
      </c>
      <c r="F156" s="284"/>
      <c r="G156" s="70"/>
      <c r="H156" s="70"/>
      <c r="J156" s="74" t="e">
        <f t="shared" si="14"/>
        <v>#VALUE!</v>
      </c>
      <c r="K156" s="193">
        <f t="shared" si="11"/>
        <v>11</v>
      </c>
      <c r="L156" s="193">
        <f t="shared" si="15"/>
        <v>0</v>
      </c>
      <c r="M156" s="193"/>
      <c r="N156" s="193"/>
      <c r="O156" s="193"/>
      <c r="P156" s="198">
        <v>717222</v>
      </c>
      <c r="Q156" s="198" t="s">
        <v>897</v>
      </c>
      <c r="R156" s="193"/>
      <c r="S156" s="193"/>
      <c r="T156" s="193"/>
      <c r="U156" s="193"/>
    </row>
    <row r="157" spans="1:21">
      <c r="A157">
        <f>+IF(D157&gt;0,MAX(A$6:A156)+1,0)</f>
        <v>0</v>
      </c>
      <c r="B157" s="125" t="str">
        <f t="shared" si="16"/>
        <v/>
      </c>
      <c r="C157" s="126" t="str">
        <f t="shared" si="17"/>
        <v/>
      </c>
      <c r="D157" s="95"/>
      <c r="E157" s="171" t="str">
        <f>IF(D157&gt;0,IFERROR(+VLOOKUP(D157,'šifarnik K-izvor'!A$46:B$580,2,FALSE),0),"")</f>
        <v/>
      </c>
      <c r="F157" s="284"/>
      <c r="G157" s="70"/>
      <c r="H157" s="70"/>
      <c r="J157" s="74" t="e">
        <f t="shared" si="14"/>
        <v>#VALUE!</v>
      </c>
      <c r="K157" s="193">
        <f t="shared" si="11"/>
        <v>11</v>
      </c>
      <c r="L157" s="193">
        <f t="shared" si="15"/>
        <v>0</v>
      </c>
      <c r="M157" s="193"/>
      <c r="N157" s="193"/>
      <c r="O157" s="193"/>
      <c r="P157" s="198">
        <v>717223</v>
      </c>
      <c r="Q157" s="198" t="s">
        <v>898</v>
      </c>
      <c r="R157" s="193"/>
      <c r="S157" s="193"/>
      <c r="T157" s="193"/>
      <c r="U157" s="193"/>
    </row>
    <row r="158" spans="1:21">
      <c r="A158">
        <f>+IF(D158&gt;0,MAX(A$6:A157)+1,0)</f>
        <v>0</v>
      </c>
      <c r="B158" s="125" t="str">
        <f t="shared" si="16"/>
        <v/>
      </c>
      <c r="C158" s="126" t="str">
        <f t="shared" si="17"/>
        <v/>
      </c>
      <c r="D158" s="95"/>
      <c r="E158" s="171" t="str">
        <f>IF(D158&gt;0,IFERROR(+VLOOKUP(D158,'šifarnik K-izvor'!A$46:B$580,2,FALSE),0),"")</f>
        <v/>
      </c>
      <c r="F158" s="284"/>
      <c r="G158" s="70"/>
      <c r="H158" s="70"/>
      <c r="J158" s="74" t="e">
        <f t="shared" si="14"/>
        <v>#VALUE!</v>
      </c>
      <c r="K158" s="193">
        <f t="shared" si="11"/>
        <v>11</v>
      </c>
      <c r="L158" s="193">
        <f t="shared" si="15"/>
        <v>0</v>
      </c>
      <c r="M158" s="193"/>
      <c r="N158" s="193"/>
      <c r="O158" s="193"/>
      <c r="P158" s="198">
        <v>717231</v>
      </c>
      <c r="Q158" s="198" t="s">
        <v>899</v>
      </c>
      <c r="R158" s="193"/>
      <c r="S158" s="193"/>
      <c r="T158" s="193"/>
      <c r="U158" s="193"/>
    </row>
    <row r="159" spans="1:21">
      <c r="K159" s="193"/>
      <c r="L159" s="193"/>
      <c r="M159" s="193"/>
      <c r="N159" s="193"/>
      <c r="O159" s="193"/>
      <c r="P159" s="198">
        <v>717232</v>
      </c>
      <c r="Q159" s="198" t="s">
        <v>900</v>
      </c>
      <c r="R159" s="193"/>
      <c r="S159" s="193"/>
      <c r="T159" s="193"/>
      <c r="U159" s="193"/>
    </row>
    <row r="160" spans="1:21">
      <c r="K160" s="193"/>
      <c r="L160" s="193"/>
      <c r="M160" s="193"/>
      <c r="N160" s="193"/>
      <c r="O160" s="193"/>
      <c r="P160" s="198">
        <v>717311</v>
      </c>
      <c r="Q160" s="198" t="s">
        <v>901</v>
      </c>
      <c r="R160" s="193"/>
      <c r="S160" s="193"/>
      <c r="T160" s="193"/>
      <c r="U160" s="193"/>
    </row>
    <row r="161" spans="11:21">
      <c r="K161" s="193"/>
      <c r="L161" s="193"/>
      <c r="M161" s="193"/>
      <c r="N161" s="193"/>
      <c r="O161" s="193"/>
      <c r="P161" s="198">
        <v>717312</v>
      </c>
      <c r="Q161" s="198" t="s">
        <v>902</v>
      </c>
      <c r="R161" s="193"/>
      <c r="S161" s="193"/>
      <c r="T161" s="193"/>
      <c r="U161" s="193"/>
    </row>
    <row r="162" spans="11:21">
      <c r="K162" s="193"/>
      <c r="L162" s="193"/>
      <c r="M162" s="193"/>
      <c r="N162" s="193"/>
      <c r="O162" s="193"/>
      <c r="P162" s="198">
        <v>717313</v>
      </c>
      <c r="Q162" s="198" t="s">
        <v>903</v>
      </c>
      <c r="R162" s="193"/>
      <c r="S162" s="193"/>
      <c r="T162" s="193"/>
      <c r="U162" s="193"/>
    </row>
    <row r="163" spans="11:21">
      <c r="K163" s="193"/>
      <c r="L163" s="193"/>
      <c r="M163" s="193"/>
      <c r="N163" s="193"/>
      <c r="O163" s="193"/>
      <c r="P163" s="198">
        <v>717314</v>
      </c>
      <c r="Q163" s="198" t="s">
        <v>904</v>
      </c>
      <c r="R163" s="193"/>
      <c r="S163" s="193"/>
      <c r="T163" s="193"/>
      <c r="U163" s="193"/>
    </row>
    <row r="164" spans="11:21">
      <c r="K164" s="193"/>
      <c r="L164" s="193"/>
      <c r="M164" s="193"/>
      <c r="N164" s="193"/>
      <c r="O164" s="193"/>
      <c r="P164" s="198">
        <v>717315</v>
      </c>
      <c r="Q164" s="198" t="s">
        <v>905</v>
      </c>
      <c r="R164" s="193"/>
      <c r="S164" s="193"/>
      <c r="T164" s="193"/>
      <c r="U164" s="193"/>
    </row>
    <row r="165" spans="11:21">
      <c r="K165" s="193"/>
      <c r="L165" s="193"/>
      <c r="M165" s="193"/>
      <c r="N165" s="193"/>
      <c r="O165" s="193"/>
      <c r="P165" s="198">
        <v>717316</v>
      </c>
      <c r="Q165" s="198" t="s">
        <v>906</v>
      </c>
      <c r="R165" s="193"/>
      <c r="S165" s="193"/>
      <c r="T165" s="193"/>
      <c r="U165" s="193"/>
    </row>
    <row r="166" spans="11:21">
      <c r="K166" s="193"/>
      <c r="L166" s="193"/>
      <c r="M166" s="193"/>
      <c r="N166" s="193"/>
      <c r="O166" s="193"/>
      <c r="P166" s="198">
        <v>717317</v>
      </c>
      <c r="Q166" s="198" t="s">
        <v>907</v>
      </c>
      <c r="R166" s="193"/>
      <c r="S166" s="193"/>
      <c r="T166" s="193"/>
      <c r="U166" s="193"/>
    </row>
    <row r="167" spans="11:21">
      <c r="K167" s="193"/>
      <c r="L167" s="193"/>
      <c r="M167" s="193"/>
      <c r="N167" s="193"/>
      <c r="O167" s="193"/>
      <c r="P167" s="198">
        <v>717321</v>
      </c>
      <c r="Q167" s="198" t="s">
        <v>908</v>
      </c>
      <c r="R167" s="193"/>
      <c r="S167" s="193"/>
      <c r="T167" s="193"/>
      <c r="U167" s="193"/>
    </row>
    <row r="168" spans="11:21">
      <c r="K168" s="193"/>
      <c r="L168" s="193"/>
      <c r="M168" s="193"/>
      <c r="N168" s="193"/>
      <c r="O168" s="193"/>
      <c r="P168" s="198">
        <v>717324</v>
      </c>
      <c r="Q168" s="198" t="s">
        <v>909</v>
      </c>
      <c r="R168" s="193"/>
      <c r="S168" s="193"/>
      <c r="T168" s="193"/>
      <c r="U168" s="193"/>
    </row>
    <row r="169" spans="11:21">
      <c r="K169" s="193"/>
      <c r="L169" s="193"/>
      <c r="M169" s="193"/>
      <c r="N169" s="193"/>
      <c r="O169" s="193"/>
      <c r="P169" s="198">
        <v>717325</v>
      </c>
      <c r="Q169" s="198" t="s">
        <v>910</v>
      </c>
      <c r="R169" s="193"/>
      <c r="S169" s="193"/>
      <c r="T169" s="193"/>
      <c r="U169" s="193"/>
    </row>
    <row r="170" spans="11:21">
      <c r="K170" s="193"/>
      <c r="L170" s="193"/>
      <c r="M170" s="193"/>
      <c r="N170" s="193"/>
      <c r="O170" s="193"/>
      <c r="P170" s="198">
        <v>717326</v>
      </c>
      <c r="Q170" s="198" t="s">
        <v>911</v>
      </c>
      <c r="R170" s="193"/>
      <c r="S170" s="193"/>
      <c r="T170" s="193"/>
      <c r="U170" s="193"/>
    </row>
    <row r="171" spans="11:21">
      <c r="K171" s="193"/>
      <c r="L171" s="193"/>
      <c r="M171" s="193"/>
      <c r="N171" s="193"/>
      <c r="O171" s="193"/>
      <c r="P171" s="198">
        <v>717327</v>
      </c>
      <c r="Q171" s="198" t="s">
        <v>912</v>
      </c>
      <c r="R171" s="193"/>
      <c r="S171" s="193"/>
      <c r="T171" s="193"/>
      <c r="U171" s="193"/>
    </row>
    <row r="172" spans="11:21">
      <c r="K172" s="193"/>
      <c r="L172" s="193"/>
      <c r="M172" s="193"/>
      <c r="N172" s="193"/>
      <c r="O172" s="193"/>
      <c r="P172" s="198">
        <v>717511</v>
      </c>
      <c r="Q172" s="198" t="s">
        <v>913</v>
      </c>
      <c r="R172" s="193"/>
      <c r="S172" s="193"/>
      <c r="T172" s="193"/>
      <c r="U172" s="193"/>
    </row>
    <row r="173" spans="11:21">
      <c r="K173" s="193"/>
      <c r="L173" s="193"/>
      <c r="M173" s="193"/>
      <c r="N173" s="193"/>
      <c r="O173" s="193"/>
      <c r="P173" s="198">
        <v>717512</v>
      </c>
      <c r="Q173" s="198" t="s">
        <v>914</v>
      </c>
      <c r="R173" s="193"/>
      <c r="S173" s="193"/>
      <c r="T173" s="193"/>
      <c r="U173" s="193"/>
    </row>
    <row r="174" spans="11:21">
      <c r="K174" s="193"/>
      <c r="L174" s="193"/>
      <c r="M174" s="193"/>
      <c r="N174" s="193"/>
      <c r="O174" s="193"/>
      <c r="P174" s="198">
        <v>717513</v>
      </c>
      <c r="Q174" s="198" t="s">
        <v>915</v>
      </c>
      <c r="R174" s="193"/>
      <c r="S174" s="193"/>
      <c r="T174" s="193"/>
      <c r="U174" s="193"/>
    </row>
    <row r="175" spans="11:21">
      <c r="K175" s="193"/>
      <c r="L175" s="193"/>
      <c r="M175" s="193"/>
      <c r="N175" s="193"/>
      <c r="O175" s="193"/>
      <c r="P175" s="198">
        <v>717514</v>
      </c>
      <c r="Q175" s="198" t="s">
        <v>916</v>
      </c>
      <c r="R175" s="193"/>
      <c r="S175" s="193"/>
      <c r="T175" s="193"/>
      <c r="U175" s="193"/>
    </row>
    <row r="176" spans="11:21">
      <c r="K176" s="193"/>
      <c r="L176" s="193"/>
      <c r="M176" s="193"/>
      <c r="N176" s="193"/>
      <c r="O176" s="193"/>
      <c r="P176" s="198">
        <v>717515</v>
      </c>
      <c r="Q176" s="198" t="s">
        <v>917</v>
      </c>
      <c r="R176" s="193"/>
      <c r="S176" s="193"/>
      <c r="T176" s="193"/>
      <c r="U176" s="193"/>
    </row>
    <row r="177" spans="11:21">
      <c r="K177" s="193"/>
      <c r="L177" s="193"/>
      <c r="M177" s="193"/>
      <c r="N177" s="193"/>
      <c r="O177" s="193"/>
      <c r="P177" s="198">
        <v>717516</v>
      </c>
      <c r="Q177" s="198" t="s">
        <v>918</v>
      </c>
      <c r="R177" s="193"/>
      <c r="S177" s="193"/>
      <c r="T177" s="193"/>
      <c r="U177" s="193"/>
    </row>
    <row r="178" spans="11:21">
      <c r="K178" s="193"/>
      <c r="L178" s="193"/>
      <c r="M178" s="193"/>
      <c r="N178" s="193"/>
      <c r="O178" s="193"/>
      <c r="P178" s="198">
        <v>717521</v>
      </c>
      <c r="Q178" s="198" t="s">
        <v>919</v>
      </c>
      <c r="R178" s="193"/>
      <c r="S178" s="193"/>
      <c r="T178" s="193"/>
      <c r="U178" s="193"/>
    </row>
    <row r="179" spans="11:21">
      <c r="K179" s="193"/>
      <c r="L179" s="193"/>
      <c r="M179" s="193"/>
      <c r="N179" s="193"/>
      <c r="O179" s="193"/>
      <c r="P179" s="198">
        <v>717613</v>
      </c>
      <c r="Q179" s="198" t="s">
        <v>920</v>
      </c>
      <c r="R179" s="193"/>
      <c r="S179" s="193"/>
      <c r="T179" s="193"/>
      <c r="U179" s="193"/>
    </row>
    <row r="180" spans="11:21">
      <c r="K180" s="193"/>
      <c r="L180" s="193"/>
      <c r="M180" s="193"/>
      <c r="N180" s="193"/>
      <c r="O180" s="193"/>
      <c r="P180" s="198">
        <v>719211</v>
      </c>
      <c r="Q180" s="198" t="s">
        <v>921</v>
      </c>
      <c r="R180" s="193"/>
      <c r="S180" s="193"/>
      <c r="T180" s="193"/>
      <c r="U180" s="193"/>
    </row>
    <row r="181" spans="11:21">
      <c r="K181" s="193"/>
      <c r="L181" s="193"/>
      <c r="M181" s="193"/>
      <c r="N181" s="193"/>
      <c r="O181" s="193"/>
      <c r="P181" s="198">
        <v>719221</v>
      </c>
      <c r="Q181" s="198" t="s">
        <v>922</v>
      </c>
      <c r="R181" s="193"/>
      <c r="S181" s="193"/>
      <c r="T181" s="193"/>
      <c r="U181" s="193"/>
    </row>
    <row r="182" spans="11:21">
      <c r="K182" s="193"/>
      <c r="L182" s="193"/>
      <c r="M182" s="193"/>
      <c r="N182" s="193"/>
      <c r="O182" s="193"/>
      <c r="P182" s="198">
        <v>719265</v>
      </c>
      <c r="Q182" s="198" t="s">
        <v>923</v>
      </c>
      <c r="R182" s="193"/>
      <c r="S182" s="193"/>
      <c r="T182" s="193"/>
      <c r="U182" s="193"/>
    </row>
    <row r="183" spans="11:21">
      <c r="K183" s="193"/>
      <c r="L183" s="193"/>
      <c r="M183" s="193"/>
      <c r="N183" s="193"/>
      <c r="O183" s="193"/>
      <c r="P183" s="198">
        <v>731121</v>
      </c>
      <c r="Q183" s="198" t="s">
        <v>924</v>
      </c>
      <c r="R183" s="193"/>
      <c r="S183" s="193"/>
      <c r="T183" s="193"/>
      <c r="U183" s="193"/>
    </row>
    <row r="184" spans="11:21">
      <c r="K184" s="193"/>
      <c r="L184" s="193"/>
      <c r="M184" s="193"/>
      <c r="N184" s="193"/>
      <c r="O184" s="193"/>
      <c r="P184" s="198">
        <v>731141</v>
      </c>
      <c r="Q184" s="198" t="s">
        <v>925</v>
      </c>
      <c r="R184" s="193"/>
      <c r="S184" s="193"/>
      <c r="T184" s="193"/>
      <c r="U184" s="193"/>
    </row>
    <row r="185" spans="11:21">
      <c r="K185" s="193"/>
      <c r="L185" s="193"/>
      <c r="M185" s="193"/>
      <c r="N185" s="193"/>
      <c r="O185" s="193"/>
      <c r="P185" s="198">
        <v>731151</v>
      </c>
      <c r="Q185" s="198" t="s">
        <v>926</v>
      </c>
      <c r="R185" s="193"/>
      <c r="S185" s="193"/>
      <c r="T185" s="193"/>
      <c r="U185" s="193"/>
    </row>
    <row r="186" spans="11:21">
      <c r="K186" s="193"/>
      <c r="L186" s="193"/>
      <c r="M186" s="193"/>
      <c r="N186" s="193"/>
      <c r="O186" s="193"/>
      <c r="P186" s="198">
        <v>731131</v>
      </c>
      <c r="Q186" s="198" t="s">
        <v>927</v>
      </c>
      <c r="R186" s="193"/>
      <c r="S186" s="193"/>
      <c r="T186" s="193"/>
      <c r="U186" s="193"/>
    </row>
    <row r="187" spans="11:21">
      <c r="K187" s="193"/>
      <c r="L187" s="193"/>
      <c r="M187" s="193"/>
      <c r="N187" s="193"/>
      <c r="O187" s="193"/>
      <c r="P187" s="198">
        <v>731251</v>
      </c>
      <c r="Q187" s="198" t="s">
        <v>928</v>
      </c>
      <c r="R187" s="193"/>
      <c r="S187" s="193"/>
      <c r="T187" s="193"/>
      <c r="U187" s="193"/>
    </row>
    <row r="188" spans="11:21">
      <c r="K188" s="193"/>
      <c r="L188" s="193"/>
      <c r="M188" s="193"/>
      <c r="N188" s="193"/>
      <c r="O188" s="193"/>
      <c r="P188" s="198">
        <v>731241</v>
      </c>
      <c r="Q188" s="198" t="s">
        <v>929</v>
      </c>
      <c r="R188" s="193"/>
      <c r="S188" s="193"/>
      <c r="T188" s="193"/>
      <c r="U188" s="193"/>
    </row>
    <row r="189" spans="11:21">
      <c r="K189" s="193"/>
      <c r="L189" s="193"/>
      <c r="M189" s="193"/>
      <c r="N189" s="193"/>
      <c r="O189" s="193"/>
      <c r="P189" s="198">
        <v>732121</v>
      </c>
      <c r="Q189" s="198" t="s">
        <v>930</v>
      </c>
      <c r="R189" s="193"/>
      <c r="S189" s="193"/>
      <c r="T189" s="193"/>
      <c r="U189" s="193"/>
    </row>
    <row r="190" spans="11:21">
      <c r="K190" s="193"/>
      <c r="L190" s="193"/>
      <c r="M190" s="193"/>
      <c r="N190" s="193"/>
      <c r="O190" s="193"/>
      <c r="P190" s="198">
        <v>732131</v>
      </c>
      <c r="Q190" s="198" t="s">
        <v>931</v>
      </c>
      <c r="R190" s="193"/>
      <c r="S190" s="193"/>
      <c r="T190" s="193"/>
      <c r="U190" s="193"/>
    </row>
    <row r="191" spans="11:21">
      <c r="K191" s="193"/>
      <c r="L191" s="193"/>
      <c r="M191" s="193"/>
      <c r="N191" s="193"/>
      <c r="O191" s="193"/>
      <c r="P191" s="198">
        <v>732141</v>
      </c>
      <c r="Q191" s="198" t="s">
        <v>932</v>
      </c>
      <c r="R191" s="193"/>
      <c r="S191" s="193"/>
      <c r="T191" s="193"/>
      <c r="U191" s="193"/>
    </row>
    <row r="192" spans="11:21">
      <c r="K192" s="193"/>
      <c r="L192" s="193"/>
      <c r="M192" s="193"/>
      <c r="N192" s="193"/>
      <c r="O192" s="193"/>
      <c r="P192" s="198">
        <v>732151</v>
      </c>
      <c r="Q192" s="198" t="s">
        <v>933</v>
      </c>
      <c r="R192" s="193"/>
      <c r="S192" s="193"/>
      <c r="T192" s="193"/>
      <c r="U192" s="193"/>
    </row>
    <row r="193" spans="11:21">
      <c r="K193" s="193"/>
      <c r="L193" s="193"/>
      <c r="M193" s="193"/>
      <c r="N193" s="193"/>
      <c r="O193" s="193"/>
      <c r="P193" s="198">
        <v>732241</v>
      </c>
      <c r="Q193" s="198" t="s">
        <v>934</v>
      </c>
      <c r="R193" s="193"/>
      <c r="S193" s="193"/>
      <c r="T193" s="193"/>
      <c r="U193" s="193"/>
    </row>
    <row r="194" spans="11:21">
      <c r="K194" s="193"/>
      <c r="L194" s="193"/>
      <c r="M194" s="193"/>
      <c r="N194" s="193"/>
      <c r="O194" s="193"/>
      <c r="P194" s="198">
        <v>732251</v>
      </c>
      <c r="Q194" s="198" t="s">
        <v>935</v>
      </c>
      <c r="R194" s="193"/>
      <c r="S194" s="193"/>
      <c r="T194" s="193"/>
      <c r="U194" s="193"/>
    </row>
    <row r="195" spans="11:21">
      <c r="K195" s="193"/>
      <c r="L195" s="193"/>
      <c r="M195" s="193"/>
      <c r="N195" s="193"/>
      <c r="O195" s="193"/>
      <c r="P195" s="198">
        <v>732221</v>
      </c>
      <c r="Q195" s="198" t="s">
        <v>936</v>
      </c>
      <c r="R195" s="193"/>
      <c r="S195" s="193"/>
      <c r="T195" s="193"/>
      <c r="U195" s="193"/>
    </row>
    <row r="196" spans="11:21">
      <c r="K196" s="193"/>
      <c r="L196" s="193"/>
      <c r="M196" s="193"/>
      <c r="N196" s="193"/>
      <c r="O196" s="193"/>
      <c r="P196" s="198">
        <v>732311</v>
      </c>
      <c r="Q196" s="198" t="s">
        <v>937</v>
      </c>
      <c r="R196" s="193"/>
      <c r="S196" s="193"/>
      <c r="T196" s="193"/>
      <c r="U196" s="193"/>
    </row>
    <row r="197" spans="11:21">
      <c r="K197" s="193"/>
      <c r="L197" s="193"/>
      <c r="M197" s="193"/>
      <c r="N197" s="193"/>
      <c r="O197" s="193"/>
      <c r="P197" s="198">
        <v>732321</v>
      </c>
      <c r="Q197" s="198" t="s">
        <v>938</v>
      </c>
      <c r="R197" s="193"/>
      <c r="S197" s="193"/>
      <c r="T197" s="193"/>
      <c r="U197" s="193"/>
    </row>
    <row r="198" spans="11:21">
      <c r="K198" s="193"/>
      <c r="L198" s="193"/>
      <c r="M198" s="193"/>
      <c r="N198" s="193"/>
      <c r="O198" s="193"/>
      <c r="P198" s="198">
        <v>732331</v>
      </c>
      <c r="Q198" s="198" t="s">
        <v>939</v>
      </c>
      <c r="R198" s="193"/>
      <c r="S198" s="193"/>
      <c r="T198" s="193"/>
      <c r="U198" s="193"/>
    </row>
    <row r="199" spans="11:21">
      <c r="K199" s="193"/>
      <c r="L199" s="193"/>
      <c r="M199" s="193"/>
      <c r="N199" s="193"/>
      <c r="O199" s="193"/>
      <c r="P199" s="198">
        <v>732341</v>
      </c>
      <c r="Q199" s="198" t="s">
        <v>940</v>
      </c>
      <c r="R199" s="193"/>
      <c r="S199" s="193"/>
      <c r="T199" s="193"/>
      <c r="U199" s="193"/>
    </row>
    <row r="200" spans="11:21">
      <c r="K200" s="193"/>
      <c r="L200" s="193"/>
      <c r="M200" s="193"/>
      <c r="N200" s="193"/>
      <c r="O200" s="193"/>
      <c r="P200" s="198">
        <v>732441</v>
      </c>
      <c r="Q200" s="198" t="s">
        <v>941</v>
      </c>
      <c r="R200" s="193"/>
      <c r="S200" s="193"/>
      <c r="T200" s="193"/>
      <c r="U200" s="193"/>
    </row>
    <row r="201" spans="11:21">
      <c r="K201" s="193"/>
      <c r="L201" s="193"/>
      <c r="M201" s="193"/>
      <c r="N201" s="193"/>
      <c r="O201" s="193"/>
      <c r="P201" s="198">
        <v>732431</v>
      </c>
      <c r="Q201" s="198" t="s">
        <v>942</v>
      </c>
      <c r="R201" s="193"/>
      <c r="S201" s="193"/>
      <c r="T201" s="193"/>
      <c r="U201" s="193"/>
    </row>
    <row r="202" spans="11:21">
      <c r="K202" s="193"/>
      <c r="L202" s="193"/>
      <c r="M202" s="193"/>
      <c r="N202" s="193"/>
      <c r="O202" s="193"/>
      <c r="P202" s="198">
        <v>732411</v>
      </c>
      <c r="Q202" s="198" t="s">
        <v>943</v>
      </c>
      <c r="R202" s="193"/>
      <c r="S202" s="193"/>
      <c r="T202" s="193"/>
      <c r="U202" s="193"/>
    </row>
    <row r="203" spans="11:21">
      <c r="K203" s="193"/>
      <c r="L203" s="193"/>
      <c r="M203" s="193"/>
      <c r="N203" s="193"/>
      <c r="O203" s="193"/>
      <c r="P203" s="198">
        <v>732421</v>
      </c>
      <c r="Q203" s="198" t="s">
        <v>944</v>
      </c>
      <c r="R203" s="193"/>
      <c r="S203" s="193"/>
      <c r="T203" s="193"/>
      <c r="U203" s="193"/>
    </row>
    <row r="204" spans="11:21">
      <c r="K204" s="193"/>
      <c r="L204" s="193"/>
      <c r="M204" s="193"/>
      <c r="N204" s="193"/>
      <c r="O204" s="193"/>
      <c r="P204" s="198">
        <v>733121</v>
      </c>
      <c r="Q204" s="198" t="s">
        <v>945</v>
      </c>
      <c r="R204" s="193"/>
      <c r="S204" s="193"/>
      <c r="T204" s="193"/>
      <c r="U204" s="193"/>
    </row>
    <row r="205" spans="11:21">
      <c r="K205" s="193"/>
      <c r="L205" s="193"/>
      <c r="M205" s="193"/>
      <c r="N205" s="193"/>
      <c r="O205" s="193"/>
      <c r="P205" s="198">
        <v>733131</v>
      </c>
      <c r="Q205" s="198" t="s">
        <v>946</v>
      </c>
      <c r="R205" s="193"/>
      <c r="S205" s="193"/>
      <c r="T205" s="193"/>
      <c r="U205" s="193"/>
    </row>
    <row r="206" spans="11:21">
      <c r="K206" s="193"/>
      <c r="L206" s="193"/>
      <c r="M206" s="193"/>
      <c r="N206" s="193"/>
      <c r="O206" s="193"/>
      <c r="P206" s="198">
        <v>733133</v>
      </c>
      <c r="Q206" s="198" t="s">
        <v>947</v>
      </c>
      <c r="R206" s="193"/>
      <c r="S206" s="193"/>
      <c r="T206" s="193"/>
      <c r="U206" s="193"/>
    </row>
    <row r="207" spans="11:21">
      <c r="K207" s="193"/>
      <c r="L207" s="193"/>
      <c r="M207" s="193"/>
      <c r="N207" s="193"/>
      <c r="O207" s="193"/>
      <c r="P207" s="198">
        <v>733135</v>
      </c>
      <c r="Q207" s="198" t="s">
        <v>948</v>
      </c>
      <c r="R207" s="193"/>
      <c r="S207" s="193"/>
      <c r="T207" s="193"/>
      <c r="U207" s="193"/>
    </row>
    <row r="208" spans="11:21">
      <c r="K208" s="193"/>
      <c r="L208" s="193"/>
      <c r="M208" s="193"/>
      <c r="N208" s="193"/>
      <c r="O208" s="193"/>
      <c r="P208" s="198">
        <v>733141</v>
      </c>
      <c r="Q208" s="198" t="s">
        <v>949</v>
      </c>
      <c r="R208" s="193"/>
      <c r="S208" s="193"/>
      <c r="T208" s="193"/>
      <c r="U208" s="193"/>
    </row>
    <row r="209" spans="11:21">
      <c r="K209" s="193"/>
      <c r="L209" s="193"/>
      <c r="M209" s="193"/>
      <c r="N209" s="193"/>
      <c r="O209" s="193"/>
      <c r="P209" s="198">
        <v>733142</v>
      </c>
      <c r="Q209" s="198" t="s">
        <v>950</v>
      </c>
      <c r="R209" s="193"/>
      <c r="S209" s="193"/>
      <c r="T209" s="193"/>
      <c r="U209" s="193"/>
    </row>
    <row r="210" spans="11:21">
      <c r="K210" s="193"/>
      <c r="L210" s="193"/>
      <c r="M210" s="193"/>
      <c r="N210" s="193"/>
      <c r="O210" s="193"/>
      <c r="P210" s="198">
        <v>733144</v>
      </c>
      <c r="Q210" s="198" t="s">
        <v>951</v>
      </c>
      <c r="R210" s="193"/>
      <c r="S210" s="193"/>
      <c r="T210" s="193"/>
      <c r="U210" s="193"/>
    </row>
    <row r="211" spans="11:21">
      <c r="K211" s="193"/>
      <c r="L211" s="193"/>
      <c r="M211" s="193"/>
      <c r="N211" s="193"/>
      <c r="O211" s="193"/>
      <c r="P211" s="198">
        <v>733146</v>
      </c>
      <c r="Q211" s="198" t="s">
        <v>952</v>
      </c>
      <c r="R211" s="193"/>
      <c r="S211" s="193"/>
      <c r="T211" s="193"/>
      <c r="U211" s="193"/>
    </row>
    <row r="212" spans="11:21">
      <c r="K212" s="193"/>
      <c r="L212" s="193"/>
      <c r="M212" s="193"/>
      <c r="N212" s="193"/>
      <c r="O212" s="193"/>
      <c r="P212" s="198">
        <v>733147</v>
      </c>
      <c r="Q212" s="198" t="s">
        <v>953</v>
      </c>
      <c r="R212" s="193"/>
      <c r="S212" s="193"/>
      <c r="T212" s="193"/>
      <c r="U212" s="193"/>
    </row>
    <row r="213" spans="11:21">
      <c r="K213" s="193"/>
      <c r="L213" s="193"/>
      <c r="M213" s="193"/>
      <c r="N213" s="193"/>
      <c r="O213" s="193"/>
      <c r="P213" s="198">
        <v>733148</v>
      </c>
      <c r="Q213" s="198" t="s">
        <v>954</v>
      </c>
      <c r="R213" s="193"/>
      <c r="S213" s="193"/>
      <c r="T213" s="193"/>
      <c r="U213" s="193"/>
    </row>
    <row r="214" spans="11:21">
      <c r="K214" s="193"/>
      <c r="L214" s="193"/>
      <c r="M214" s="193"/>
      <c r="N214" s="193"/>
      <c r="O214" s="193"/>
      <c r="P214" s="198">
        <v>733151</v>
      </c>
      <c r="Q214" s="198" t="s">
        <v>955</v>
      </c>
      <c r="R214" s="193"/>
      <c r="S214" s="193"/>
      <c r="T214" s="193"/>
      <c r="U214" s="193"/>
    </row>
    <row r="215" spans="11:21">
      <c r="K215" s="193"/>
      <c r="L215" s="193"/>
      <c r="M215" s="193"/>
      <c r="N215" s="193"/>
      <c r="O215" s="193"/>
      <c r="P215" s="198">
        <v>733152</v>
      </c>
      <c r="Q215" s="198" t="s">
        <v>956</v>
      </c>
      <c r="R215" s="193"/>
      <c r="S215" s="193"/>
      <c r="T215" s="193"/>
      <c r="U215" s="193"/>
    </row>
    <row r="216" spans="11:21">
      <c r="K216" s="193"/>
      <c r="L216" s="193"/>
      <c r="M216" s="193"/>
      <c r="N216" s="193"/>
      <c r="O216" s="193"/>
      <c r="P216" s="198">
        <v>733154</v>
      </c>
      <c r="Q216" s="198" t="s">
        <v>957</v>
      </c>
      <c r="R216" s="193"/>
      <c r="S216" s="193"/>
      <c r="T216" s="193"/>
      <c r="U216" s="193"/>
    </row>
    <row r="217" spans="11:21">
      <c r="K217" s="193"/>
      <c r="L217" s="193"/>
      <c r="M217" s="193"/>
      <c r="N217" s="193"/>
      <c r="O217" s="193"/>
      <c r="P217" s="198">
        <v>733156</v>
      </c>
      <c r="Q217" s="198" t="s">
        <v>958</v>
      </c>
      <c r="R217" s="193"/>
      <c r="S217" s="193"/>
      <c r="T217" s="193"/>
      <c r="U217" s="193"/>
    </row>
    <row r="218" spans="11:21">
      <c r="K218" s="193"/>
      <c r="L218" s="193"/>
      <c r="M218" s="193"/>
      <c r="N218" s="193"/>
      <c r="O218" s="193"/>
      <c r="P218" s="198">
        <v>733157</v>
      </c>
      <c r="Q218" s="198" t="s">
        <v>959</v>
      </c>
      <c r="R218" s="193"/>
      <c r="S218" s="193"/>
      <c r="T218" s="193"/>
      <c r="U218" s="193"/>
    </row>
    <row r="219" spans="11:21">
      <c r="K219" s="193"/>
      <c r="L219" s="193"/>
      <c r="M219" s="193"/>
      <c r="N219" s="193"/>
      <c r="O219" s="193"/>
      <c r="P219" s="198">
        <v>733158</v>
      </c>
      <c r="Q219" s="198" t="s">
        <v>960</v>
      </c>
      <c r="R219" s="193"/>
      <c r="S219" s="193"/>
      <c r="T219" s="193"/>
      <c r="U219" s="193"/>
    </row>
    <row r="220" spans="11:21">
      <c r="K220" s="193"/>
      <c r="L220" s="193"/>
      <c r="M220" s="193"/>
      <c r="N220" s="193"/>
      <c r="O220" s="193"/>
      <c r="P220" s="198">
        <v>733162</v>
      </c>
      <c r="Q220" s="198" t="s">
        <v>961</v>
      </c>
      <c r="R220" s="193"/>
      <c r="S220" s="193"/>
      <c r="T220" s="193"/>
      <c r="U220" s="193"/>
    </row>
    <row r="221" spans="11:21">
      <c r="K221" s="193"/>
      <c r="L221" s="193"/>
      <c r="M221" s="193"/>
      <c r="N221" s="193"/>
      <c r="O221" s="193"/>
      <c r="P221" s="198">
        <v>733163</v>
      </c>
      <c r="Q221" s="198" t="s">
        <v>962</v>
      </c>
      <c r="R221" s="193"/>
      <c r="S221" s="193"/>
      <c r="T221" s="193"/>
      <c r="U221" s="193"/>
    </row>
    <row r="222" spans="11:21">
      <c r="K222" s="193"/>
      <c r="L222" s="193"/>
      <c r="M222" s="193"/>
      <c r="N222" s="193"/>
      <c r="O222" s="193"/>
      <c r="P222" s="198">
        <v>733164</v>
      </c>
      <c r="Q222" s="198" t="s">
        <v>963</v>
      </c>
      <c r="R222" s="193"/>
      <c r="S222" s="193"/>
      <c r="T222" s="193"/>
      <c r="U222" s="193"/>
    </row>
    <row r="223" spans="11:21">
      <c r="K223" s="193"/>
      <c r="L223" s="193"/>
      <c r="M223" s="193"/>
      <c r="N223" s="193"/>
      <c r="O223" s="193"/>
      <c r="P223" s="198">
        <v>733166</v>
      </c>
      <c r="Q223" s="198" t="s">
        <v>964</v>
      </c>
      <c r="R223" s="193"/>
      <c r="S223" s="193"/>
      <c r="T223" s="193"/>
      <c r="U223" s="193"/>
    </row>
    <row r="224" spans="11:21">
      <c r="K224" s="193"/>
      <c r="L224" s="193"/>
      <c r="M224" s="193"/>
      <c r="N224" s="193"/>
      <c r="O224" s="193"/>
      <c r="P224" s="198">
        <v>733167</v>
      </c>
      <c r="Q224" s="198" t="s">
        <v>965</v>
      </c>
      <c r="R224" s="193"/>
      <c r="S224" s="193"/>
      <c r="T224" s="193"/>
      <c r="U224" s="193"/>
    </row>
    <row r="225" spans="11:21">
      <c r="K225" s="193"/>
      <c r="L225" s="193"/>
      <c r="M225" s="193"/>
      <c r="N225" s="193"/>
      <c r="O225" s="193"/>
      <c r="P225" s="198">
        <v>733168</v>
      </c>
      <c r="Q225" s="198" t="s">
        <v>966</v>
      </c>
      <c r="R225" s="193"/>
      <c r="S225" s="193"/>
      <c r="T225" s="193"/>
      <c r="U225" s="193"/>
    </row>
    <row r="226" spans="11:21">
      <c r="K226" s="193"/>
      <c r="L226" s="193"/>
      <c r="M226" s="193"/>
      <c r="N226" s="193"/>
      <c r="O226" s="193"/>
      <c r="P226" s="198">
        <v>733231</v>
      </c>
      <c r="Q226" s="198" t="s">
        <v>967</v>
      </c>
      <c r="R226" s="193"/>
      <c r="S226" s="193"/>
      <c r="T226" s="193"/>
      <c r="U226" s="193"/>
    </row>
    <row r="227" spans="11:21">
      <c r="K227" s="193"/>
      <c r="L227" s="193"/>
      <c r="M227" s="193"/>
      <c r="N227" s="193"/>
      <c r="O227" s="193"/>
      <c r="P227" s="198">
        <v>733241</v>
      </c>
      <c r="Q227" s="198" t="s">
        <v>968</v>
      </c>
      <c r="R227" s="193"/>
      <c r="S227" s="193"/>
      <c r="T227" s="193"/>
      <c r="U227" s="193"/>
    </row>
    <row r="228" spans="11:21">
      <c r="K228" s="193"/>
      <c r="L228" s="193"/>
      <c r="M228" s="193"/>
      <c r="N228" s="193"/>
      <c r="O228" s="193"/>
      <c r="P228" s="198">
        <v>733242</v>
      </c>
      <c r="Q228" s="198" t="s">
        <v>969</v>
      </c>
      <c r="R228" s="193"/>
      <c r="S228" s="193"/>
      <c r="T228" s="193"/>
      <c r="U228" s="193"/>
    </row>
    <row r="229" spans="11:21">
      <c r="K229" s="193"/>
      <c r="L229" s="193"/>
      <c r="M229" s="193"/>
      <c r="N229" s="193"/>
      <c r="O229" s="193"/>
      <c r="P229" s="198">
        <v>733251</v>
      </c>
      <c r="Q229" s="198" t="s">
        <v>970</v>
      </c>
      <c r="R229" s="193"/>
      <c r="S229" s="193"/>
      <c r="T229" s="193"/>
      <c r="U229" s="193"/>
    </row>
    <row r="230" spans="11:21">
      <c r="K230" s="193"/>
      <c r="L230" s="193"/>
      <c r="M230" s="193"/>
      <c r="N230" s="193"/>
      <c r="O230" s="193"/>
      <c r="P230" s="198">
        <v>733252</v>
      </c>
      <c r="Q230" s="198" t="s">
        <v>971</v>
      </c>
      <c r="R230" s="193"/>
      <c r="S230" s="193"/>
      <c r="T230" s="193"/>
      <c r="U230" s="193"/>
    </row>
    <row r="231" spans="11:21">
      <c r="K231" s="193"/>
      <c r="L231" s="193"/>
      <c r="M231" s="193"/>
      <c r="N231" s="193"/>
      <c r="O231" s="193"/>
      <c r="P231" s="198">
        <v>733253</v>
      </c>
      <c r="Q231" s="198" t="s">
        <v>972</v>
      </c>
      <c r="R231" s="193"/>
      <c r="S231" s="193"/>
      <c r="T231" s="193"/>
      <c r="U231" s="193"/>
    </row>
    <row r="232" spans="11:21">
      <c r="K232" s="193"/>
      <c r="L232" s="193"/>
      <c r="M232" s="193"/>
      <c r="N232" s="193"/>
      <c r="O232" s="193"/>
      <c r="P232" s="198">
        <v>733221</v>
      </c>
      <c r="Q232" s="198" t="s">
        <v>973</v>
      </c>
      <c r="R232" s="193"/>
      <c r="S232" s="193"/>
      <c r="T232" s="193"/>
      <c r="U232" s="193"/>
    </row>
    <row r="233" spans="11:21">
      <c r="K233" s="193"/>
      <c r="L233" s="193"/>
      <c r="M233" s="193"/>
      <c r="N233" s="193"/>
      <c r="O233" s="193"/>
      <c r="P233" s="198">
        <v>741122</v>
      </c>
      <c r="Q233" s="198" t="s">
        <v>974</v>
      </c>
      <c r="R233" s="193"/>
      <c r="S233" s="193"/>
      <c r="T233" s="193"/>
      <c r="U233" s="193"/>
    </row>
    <row r="234" spans="11:21">
      <c r="K234" s="193"/>
      <c r="L234" s="193"/>
      <c r="M234" s="193"/>
      <c r="N234" s="193"/>
      <c r="O234" s="193"/>
      <c r="P234" s="198">
        <v>741131</v>
      </c>
      <c r="Q234" s="198" t="s">
        <v>975</v>
      </c>
      <c r="R234" s="193"/>
      <c r="S234" s="193"/>
      <c r="T234" s="193"/>
      <c r="U234" s="193"/>
    </row>
    <row r="235" spans="11:21">
      <c r="K235" s="193"/>
      <c r="L235" s="193"/>
      <c r="M235" s="193"/>
      <c r="N235" s="193"/>
      <c r="O235" s="193"/>
      <c r="P235" s="198">
        <v>741141</v>
      </c>
      <c r="Q235" s="198" t="s">
        <v>976</v>
      </c>
      <c r="R235" s="193"/>
      <c r="S235" s="193"/>
      <c r="T235" s="193"/>
      <c r="U235" s="193"/>
    </row>
    <row r="236" spans="11:21">
      <c r="K236" s="193"/>
      <c r="L236" s="193"/>
      <c r="M236" s="193"/>
      <c r="N236" s="193"/>
      <c r="O236" s="193"/>
      <c r="P236" s="198">
        <v>741142</v>
      </c>
      <c r="Q236" s="198" t="s">
        <v>977</v>
      </c>
      <c r="R236" s="193"/>
      <c r="S236" s="193"/>
      <c r="T236" s="193"/>
      <c r="U236" s="193"/>
    </row>
    <row r="237" spans="11:21">
      <c r="K237" s="193"/>
      <c r="L237" s="193"/>
      <c r="M237" s="193"/>
      <c r="N237" s="193"/>
      <c r="O237" s="193"/>
      <c r="P237" s="198">
        <v>741151</v>
      </c>
      <c r="Q237" s="198" t="s">
        <v>978</v>
      </c>
      <c r="R237" s="193"/>
      <c r="S237" s="193"/>
      <c r="T237" s="193"/>
      <c r="U237" s="193"/>
    </row>
    <row r="238" spans="11:21">
      <c r="K238" s="193"/>
      <c r="L238" s="193"/>
      <c r="M238" s="193"/>
      <c r="N238" s="193"/>
      <c r="O238" s="193"/>
      <c r="P238" s="198">
        <v>741152</v>
      </c>
      <c r="Q238" s="198" t="s">
        <v>979</v>
      </c>
      <c r="R238" s="193"/>
      <c r="S238" s="193"/>
      <c r="T238" s="193"/>
      <c r="U238" s="193"/>
    </row>
    <row r="239" spans="11:21">
      <c r="K239" s="193"/>
      <c r="L239" s="193"/>
      <c r="M239" s="193"/>
      <c r="N239" s="193"/>
      <c r="O239" s="193"/>
      <c r="P239" s="198">
        <v>741221</v>
      </c>
      <c r="Q239" s="198" t="s">
        <v>980</v>
      </c>
      <c r="R239" s="193"/>
      <c r="S239" s="193"/>
      <c r="T239" s="193"/>
      <c r="U239" s="193"/>
    </row>
    <row r="240" spans="11:21">
      <c r="K240" s="193"/>
      <c r="L240" s="193"/>
      <c r="M240" s="193"/>
      <c r="N240" s="193"/>
      <c r="O240" s="193"/>
      <c r="P240" s="198">
        <v>741222</v>
      </c>
      <c r="Q240" s="198" t="s">
        <v>981</v>
      </c>
      <c r="R240" s="193"/>
      <c r="S240" s="193"/>
      <c r="T240" s="193"/>
      <c r="U240" s="193"/>
    </row>
    <row r="241" spans="11:21">
      <c r="K241" s="193"/>
      <c r="L241" s="193"/>
      <c r="M241" s="193"/>
      <c r="N241" s="193"/>
      <c r="O241" s="193"/>
      <c r="P241" s="198">
        <v>741223</v>
      </c>
      <c r="Q241" s="198" t="s">
        <v>982</v>
      </c>
      <c r="R241" s="193"/>
      <c r="S241" s="193"/>
      <c r="T241" s="193"/>
      <c r="U241" s="193"/>
    </row>
    <row r="242" spans="11:21">
      <c r="K242" s="193"/>
      <c r="L242" s="193"/>
      <c r="M242" s="193"/>
      <c r="N242" s="193"/>
      <c r="O242" s="193"/>
      <c r="P242" s="198">
        <v>741224</v>
      </c>
      <c r="Q242" s="198" t="s">
        <v>983</v>
      </c>
      <c r="R242" s="193"/>
      <c r="S242" s="193"/>
      <c r="T242" s="193"/>
      <c r="U242" s="193"/>
    </row>
    <row r="243" spans="11:21">
      <c r="K243" s="193"/>
      <c r="L243" s="193"/>
      <c r="M243" s="193"/>
      <c r="N243" s="193"/>
      <c r="O243" s="193"/>
      <c r="P243" s="198">
        <v>741241</v>
      </c>
      <c r="Q243" s="198" t="s">
        <v>984</v>
      </c>
      <c r="R243" s="193"/>
      <c r="S243" s="193"/>
      <c r="T243" s="193"/>
      <c r="U243" s="193"/>
    </row>
    <row r="244" spans="11:21">
      <c r="K244" s="193"/>
      <c r="L244" s="193"/>
      <c r="M244" s="193"/>
      <c r="N244" s="193"/>
      <c r="O244" s="193"/>
      <c r="P244" s="198">
        <v>741262</v>
      </c>
      <c r="Q244" s="198" t="s">
        <v>985</v>
      </c>
      <c r="R244" s="193"/>
      <c r="S244" s="193"/>
      <c r="T244" s="193"/>
      <c r="U244" s="193"/>
    </row>
    <row r="245" spans="11:21">
      <c r="K245" s="193"/>
      <c r="L245" s="193"/>
      <c r="M245" s="193"/>
      <c r="N245" s="193"/>
      <c r="O245" s="193"/>
      <c r="P245" s="198">
        <v>741411</v>
      </c>
      <c r="Q245" s="198" t="s">
        <v>986</v>
      </c>
      <c r="R245" s="193"/>
      <c r="S245" s="193"/>
      <c r="T245" s="193"/>
      <c r="U245" s="193"/>
    </row>
    <row r="246" spans="11:21">
      <c r="K246" s="193"/>
      <c r="L246" s="193"/>
      <c r="M246" s="193"/>
      <c r="N246" s="193"/>
      <c r="O246" s="193"/>
      <c r="P246" s="198">
        <v>741413</v>
      </c>
      <c r="Q246" s="198" t="s">
        <v>987</v>
      </c>
      <c r="R246" s="193"/>
      <c r="S246" s="193"/>
      <c r="T246" s="193"/>
      <c r="U246" s="193"/>
    </row>
    <row r="247" spans="11:21">
      <c r="K247" s="193"/>
      <c r="L247" s="193"/>
      <c r="M247" s="193"/>
      <c r="N247" s="193"/>
      <c r="O247" s="193"/>
      <c r="P247" s="198">
        <v>741414</v>
      </c>
      <c r="Q247" s="198" t="s">
        <v>988</v>
      </c>
      <c r="R247" s="193"/>
      <c r="S247" s="193"/>
      <c r="T247" s="193"/>
      <c r="U247" s="193"/>
    </row>
    <row r="248" spans="11:21">
      <c r="K248" s="193"/>
      <c r="L248" s="193"/>
      <c r="M248" s="193"/>
      <c r="N248" s="193"/>
      <c r="O248" s="193"/>
      <c r="P248" s="198">
        <v>741511</v>
      </c>
      <c r="Q248" s="198" t="s">
        <v>989</v>
      </c>
      <c r="R248" s="193"/>
      <c r="S248" s="193"/>
      <c r="T248" s="193"/>
      <c r="U248" s="193"/>
    </row>
    <row r="249" spans="11:21">
      <c r="K249" s="193"/>
      <c r="L249" s="193"/>
      <c r="M249" s="193"/>
      <c r="N249" s="193"/>
      <c r="O249" s="193"/>
      <c r="P249" s="198">
        <v>741515</v>
      </c>
      <c r="Q249" s="198" t="s">
        <v>990</v>
      </c>
      <c r="R249" s="193"/>
      <c r="S249" s="193"/>
      <c r="T249" s="193"/>
      <c r="U249" s="193"/>
    </row>
    <row r="250" spans="11:21">
      <c r="K250" s="193"/>
      <c r="L250" s="193"/>
      <c r="M250" s="193"/>
      <c r="N250" s="193"/>
      <c r="O250" s="193"/>
      <c r="P250" s="198">
        <v>741516</v>
      </c>
      <c r="Q250" s="198" t="s">
        <v>991</v>
      </c>
      <c r="R250" s="193"/>
      <c r="S250" s="193"/>
      <c r="T250" s="193"/>
      <c r="U250" s="193"/>
    </row>
    <row r="251" spans="11:21">
      <c r="K251" s="193"/>
      <c r="L251" s="193"/>
      <c r="M251" s="193"/>
      <c r="N251" s="193"/>
      <c r="O251" s="193"/>
      <c r="P251" s="198">
        <v>741517</v>
      </c>
      <c r="Q251" s="198" t="s">
        <v>992</v>
      </c>
      <c r="R251" s="193"/>
      <c r="S251" s="193"/>
      <c r="T251" s="193"/>
      <c r="U251" s="193"/>
    </row>
    <row r="252" spans="11:21">
      <c r="K252" s="193"/>
      <c r="L252" s="193"/>
      <c r="M252" s="193"/>
      <c r="N252" s="193"/>
      <c r="O252" s="193"/>
      <c r="P252" s="198">
        <v>741512</v>
      </c>
      <c r="Q252" s="198" t="s">
        <v>993</v>
      </c>
      <c r="R252" s="193"/>
      <c r="S252" s="193"/>
      <c r="T252" s="193"/>
      <c r="U252" s="193"/>
    </row>
    <row r="253" spans="11:21">
      <c r="K253" s="193"/>
      <c r="L253" s="193"/>
      <c r="M253" s="193"/>
      <c r="N253" s="193"/>
      <c r="O253" s="193"/>
      <c r="P253" s="198">
        <v>741521</v>
      </c>
      <c r="Q253" s="198" t="s">
        <v>994</v>
      </c>
      <c r="R253" s="193"/>
      <c r="S253" s="193"/>
      <c r="T253" s="193"/>
      <c r="U253" s="193"/>
    </row>
    <row r="254" spans="11:21">
      <c r="K254" s="193"/>
      <c r="L254" s="193"/>
      <c r="M254" s="193"/>
      <c r="N254" s="193"/>
      <c r="O254" s="193"/>
      <c r="P254" s="198">
        <v>741522</v>
      </c>
      <c r="Q254" s="198" t="s">
        <v>995</v>
      </c>
      <c r="R254" s="193"/>
      <c r="S254" s="193"/>
      <c r="T254" s="193"/>
      <c r="U254" s="193"/>
    </row>
    <row r="255" spans="11:21">
      <c r="K255" s="193"/>
      <c r="L255" s="193"/>
      <c r="M255" s="193"/>
      <c r="N255" s="193"/>
      <c r="O255" s="193"/>
      <c r="P255" s="198">
        <v>741524</v>
      </c>
      <c r="Q255" s="198" t="s">
        <v>996</v>
      </c>
      <c r="R255" s="193"/>
      <c r="S255" s="193"/>
      <c r="T255" s="193"/>
      <c r="U255" s="193"/>
    </row>
    <row r="256" spans="11:21">
      <c r="K256" s="193"/>
      <c r="L256" s="193"/>
      <c r="M256" s="193"/>
      <c r="N256" s="193"/>
      <c r="O256" s="193"/>
      <c r="P256" s="198">
        <v>741525</v>
      </c>
      <c r="Q256" s="198" t="s">
        <v>997</v>
      </c>
      <c r="R256" s="193"/>
      <c r="S256" s="193"/>
      <c r="T256" s="193"/>
      <c r="U256" s="193"/>
    </row>
    <row r="257" spans="11:21">
      <c r="K257" s="193"/>
      <c r="L257" s="193"/>
      <c r="M257" s="193"/>
      <c r="N257" s="193"/>
      <c r="O257" s="193"/>
      <c r="P257" s="198">
        <v>741526</v>
      </c>
      <c r="Q257" s="198" t="s">
        <v>998</v>
      </c>
      <c r="R257" s="193"/>
      <c r="S257" s="193"/>
      <c r="T257" s="193"/>
      <c r="U257" s="193"/>
    </row>
    <row r="258" spans="11:21">
      <c r="K258" s="193"/>
      <c r="L258" s="193"/>
      <c r="M258" s="193"/>
      <c r="N258" s="193"/>
      <c r="O258" s="193"/>
      <c r="P258" s="198">
        <v>741528</v>
      </c>
      <c r="Q258" s="198" t="s">
        <v>999</v>
      </c>
      <c r="R258" s="193"/>
      <c r="S258" s="193"/>
      <c r="T258" s="193"/>
      <c r="U258" s="193"/>
    </row>
    <row r="259" spans="11:21">
      <c r="K259" s="193"/>
      <c r="L259" s="193"/>
      <c r="M259" s="193"/>
      <c r="N259" s="193"/>
      <c r="O259" s="193"/>
      <c r="P259" s="198">
        <v>741531</v>
      </c>
      <c r="Q259" s="198" t="s">
        <v>1000</v>
      </c>
      <c r="R259" s="193"/>
      <c r="S259" s="193"/>
      <c r="T259" s="193"/>
      <c r="U259" s="193"/>
    </row>
    <row r="260" spans="11:21">
      <c r="K260" s="193"/>
      <c r="L260" s="193"/>
      <c r="M260" s="193"/>
      <c r="N260" s="193"/>
      <c r="O260" s="193"/>
      <c r="P260" s="198">
        <v>741532</v>
      </c>
      <c r="Q260" s="198" t="s">
        <v>1001</v>
      </c>
      <c r="R260" s="193"/>
      <c r="S260" s="193"/>
      <c r="T260" s="193"/>
      <c r="U260" s="193"/>
    </row>
    <row r="261" spans="11:21">
      <c r="K261" s="193"/>
      <c r="L261" s="193"/>
      <c r="M261" s="193"/>
      <c r="N261" s="193"/>
      <c r="O261" s="193"/>
      <c r="P261" s="198">
        <v>741533</v>
      </c>
      <c r="Q261" s="198" t="s">
        <v>1002</v>
      </c>
      <c r="R261" s="193"/>
      <c r="S261" s="193"/>
      <c r="T261" s="193"/>
      <c r="U261" s="193"/>
    </row>
    <row r="262" spans="11:21">
      <c r="K262" s="193"/>
      <c r="L262" s="193"/>
      <c r="M262" s="193"/>
      <c r="N262" s="193"/>
      <c r="O262" s="193"/>
      <c r="P262" s="198">
        <v>741534</v>
      </c>
      <c r="Q262" s="198" t="s">
        <v>1003</v>
      </c>
      <c r="R262" s="193"/>
      <c r="S262" s="193"/>
      <c r="T262" s="193"/>
      <c r="U262" s="193"/>
    </row>
    <row r="263" spans="11:21">
      <c r="K263" s="193"/>
      <c r="L263" s="193"/>
      <c r="M263" s="193"/>
      <c r="N263" s="193"/>
      <c r="O263" s="193"/>
      <c r="P263" s="198">
        <v>741535</v>
      </c>
      <c r="Q263" s="198" t="s">
        <v>1004</v>
      </c>
      <c r="R263" s="193"/>
      <c r="S263" s="193"/>
      <c r="T263" s="193"/>
      <c r="U263" s="193"/>
    </row>
    <row r="264" spans="11:21">
      <c r="K264" s="193"/>
      <c r="L264" s="193"/>
      <c r="M264" s="193"/>
      <c r="N264" s="193"/>
      <c r="O264" s="193"/>
      <c r="P264" s="198">
        <v>741536</v>
      </c>
      <c r="Q264" s="198" t="s">
        <v>1005</v>
      </c>
      <c r="R264" s="193"/>
      <c r="S264" s="193"/>
      <c r="T264" s="193"/>
      <c r="U264" s="193"/>
    </row>
    <row r="265" spans="11:21">
      <c r="K265" s="193"/>
      <c r="L265" s="193"/>
      <c r="M265" s="193"/>
      <c r="N265" s="193"/>
      <c r="O265" s="193"/>
      <c r="P265" s="198">
        <v>741538</v>
      </c>
      <c r="Q265" s="198" t="s">
        <v>1006</v>
      </c>
      <c r="R265" s="193"/>
      <c r="S265" s="193"/>
      <c r="T265" s="193"/>
      <c r="U265" s="193"/>
    </row>
    <row r="266" spans="11:21">
      <c r="K266" s="193"/>
      <c r="L266" s="193"/>
      <c r="M266" s="193"/>
      <c r="N266" s="193"/>
      <c r="O266" s="193"/>
      <c r="P266" s="198">
        <v>741537</v>
      </c>
      <c r="Q266" s="198" t="s">
        <v>1007</v>
      </c>
      <c r="R266" s="193"/>
      <c r="S266" s="193"/>
      <c r="T266" s="193"/>
      <c r="U266" s="193"/>
    </row>
    <row r="267" spans="11:21">
      <c r="K267" s="193"/>
      <c r="L267" s="193"/>
      <c r="M267" s="193"/>
      <c r="N267" s="193"/>
      <c r="O267" s="193"/>
      <c r="P267" s="198">
        <v>741541</v>
      </c>
      <c r="Q267" s="198" t="s">
        <v>1008</v>
      </c>
      <c r="R267" s="193"/>
      <c r="S267" s="193"/>
      <c r="T267" s="193"/>
      <c r="U267" s="193"/>
    </row>
    <row r="268" spans="11:21">
      <c r="K268" s="193"/>
      <c r="L268" s="193"/>
      <c r="M268" s="193"/>
      <c r="N268" s="193"/>
      <c r="O268" s="193"/>
      <c r="P268" s="198">
        <v>741542</v>
      </c>
      <c r="Q268" s="198" t="s">
        <v>1009</v>
      </c>
      <c r="R268" s="193"/>
      <c r="S268" s="193"/>
      <c r="T268" s="193"/>
      <c r="U268" s="193"/>
    </row>
    <row r="269" spans="11:21">
      <c r="K269" s="193"/>
      <c r="L269" s="193"/>
      <c r="M269" s="193"/>
      <c r="N269" s="193"/>
      <c r="O269" s="193"/>
      <c r="P269" s="198">
        <v>741543</v>
      </c>
      <c r="Q269" s="198" t="s">
        <v>1010</v>
      </c>
      <c r="R269" s="193"/>
      <c r="S269" s="193"/>
      <c r="T269" s="193"/>
      <c r="U269" s="193"/>
    </row>
    <row r="270" spans="11:21">
      <c r="K270" s="193"/>
      <c r="L270" s="193"/>
      <c r="M270" s="193"/>
      <c r="N270" s="193"/>
      <c r="O270" s="193"/>
      <c r="P270" s="198">
        <v>741544</v>
      </c>
      <c r="Q270" s="198" t="s">
        <v>1011</v>
      </c>
      <c r="R270" s="193"/>
      <c r="S270" s="193"/>
      <c r="T270" s="193"/>
      <c r="U270" s="193"/>
    </row>
    <row r="271" spans="11:21">
      <c r="K271" s="193"/>
      <c r="L271" s="193"/>
      <c r="M271" s="193"/>
      <c r="N271" s="193"/>
      <c r="O271" s="193"/>
      <c r="P271" s="198">
        <v>741562</v>
      </c>
      <c r="Q271" s="198" t="s">
        <v>1012</v>
      </c>
      <c r="R271" s="193"/>
      <c r="S271" s="193"/>
      <c r="T271" s="193"/>
      <c r="U271" s="193"/>
    </row>
    <row r="272" spans="11:21">
      <c r="K272" s="193"/>
      <c r="L272" s="193"/>
      <c r="M272" s="193"/>
      <c r="N272" s="193"/>
      <c r="O272" s="193"/>
      <c r="P272" s="198">
        <v>741563</v>
      </c>
      <c r="Q272" s="198" t="s">
        <v>1013</v>
      </c>
      <c r="R272" s="193"/>
      <c r="S272" s="193"/>
      <c r="T272" s="193"/>
      <c r="U272" s="193"/>
    </row>
    <row r="273" spans="11:21">
      <c r="K273" s="193"/>
      <c r="L273" s="193"/>
      <c r="M273" s="193"/>
      <c r="N273" s="193"/>
      <c r="O273" s="193"/>
      <c r="P273" s="198">
        <v>741565</v>
      </c>
      <c r="Q273" s="198" t="s">
        <v>1014</v>
      </c>
      <c r="R273" s="193"/>
      <c r="S273" s="193"/>
      <c r="T273" s="193"/>
      <c r="U273" s="193"/>
    </row>
    <row r="274" spans="11:21">
      <c r="K274" s="193"/>
      <c r="L274" s="193"/>
      <c r="M274" s="193"/>
      <c r="N274" s="193"/>
      <c r="O274" s="193"/>
      <c r="P274" s="198">
        <v>741566</v>
      </c>
      <c r="Q274" s="198" t="s">
        <v>1015</v>
      </c>
      <c r="R274" s="193"/>
      <c r="S274" s="193"/>
      <c r="T274" s="193"/>
      <c r="U274" s="193"/>
    </row>
    <row r="275" spans="11:21">
      <c r="K275" s="193"/>
      <c r="L275" s="193"/>
      <c r="M275" s="193"/>
      <c r="N275" s="193"/>
      <c r="O275" s="193"/>
      <c r="P275" s="198">
        <v>741567</v>
      </c>
      <c r="Q275" s="198" t="s">
        <v>1016</v>
      </c>
      <c r="R275" s="193"/>
      <c r="S275" s="193"/>
      <c r="T275" s="193"/>
      <c r="U275" s="193"/>
    </row>
    <row r="276" spans="11:21">
      <c r="K276" s="193"/>
      <c r="L276" s="193"/>
      <c r="M276" s="193"/>
      <c r="N276" s="193"/>
      <c r="O276" s="193"/>
      <c r="P276" s="198">
        <v>741581</v>
      </c>
      <c r="Q276" s="198" t="s">
        <v>1017</v>
      </c>
      <c r="R276" s="193"/>
      <c r="S276" s="193"/>
      <c r="T276" s="193"/>
      <c r="U276" s="193"/>
    </row>
    <row r="277" spans="11:21">
      <c r="K277" s="193"/>
      <c r="L277" s="193"/>
      <c r="M277" s="193"/>
      <c r="N277" s="193"/>
      <c r="O277" s="193"/>
      <c r="P277" s="198">
        <v>741582</v>
      </c>
      <c r="Q277" s="198" t="s">
        <v>1018</v>
      </c>
      <c r="R277" s="193"/>
      <c r="S277" s="193"/>
      <c r="T277" s="193"/>
      <c r="U277" s="193"/>
    </row>
    <row r="278" spans="11:21">
      <c r="K278" s="193"/>
      <c r="L278" s="193"/>
      <c r="M278" s="193"/>
      <c r="N278" s="193"/>
      <c r="O278" s="193"/>
      <c r="P278" s="198">
        <v>741591</v>
      </c>
      <c r="Q278" s="198" t="s">
        <v>1019</v>
      </c>
      <c r="R278" s="193"/>
      <c r="S278" s="193"/>
      <c r="T278" s="193"/>
      <c r="U278" s="193"/>
    </row>
    <row r="279" spans="11:21">
      <c r="K279" s="193"/>
      <c r="L279" s="193"/>
      <c r="M279" s="193"/>
      <c r="N279" s="193"/>
      <c r="O279" s="193"/>
      <c r="P279" s="198">
        <v>741593</v>
      </c>
      <c r="Q279" s="198" t="s">
        <v>1020</v>
      </c>
      <c r="R279" s="193"/>
      <c r="S279" s="193"/>
      <c r="T279" s="193"/>
      <c r="U279" s="193"/>
    </row>
    <row r="280" spans="11:21">
      <c r="K280" s="193"/>
      <c r="L280" s="193"/>
      <c r="M280" s="193"/>
      <c r="N280" s="193"/>
      <c r="O280" s="193"/>
      <c r="P280" s="198">
        <v>741551</v>
      </c>
      <c r="Q280" s="198" t="s">
        <v>1021</v>
      </c>
      <c r="R280" s="193"/>
      <c r="S280" s="193"/>
      <c r="T280" s="193"/>
      <c r="U280" s="193"/>
    </row>
    <row r="281" spans="11:21">
      <c r="K281" s="193"/>
      <c r="L281" s="193"/>
      <c r="M281" s="193"/>
      <c r="N281" s="193"/>
      <c r="O281" s="193"/>
      <c r="P281" s="198">
        <v>742122</v>
      </c>
      <c r="Q281" s="198" t="s">
        <v>1022</v>
      </c>
      <c r="R281" s="193"/>
      <c r="S281" s="193"/>
      <c r="T281" s="193"/>
      <c r="U281" s="193"/>
    </row>
    <row r="282" spans="11:21">
      <c r="K282" s="193"/>
      <c r="L282" s="193"/>
      <c r="M282" s="193"/>
      <c r="N282" s="193"/>
      <c r="O282" s="193"/>
      <c r="P282" s="198">
        <v>742123</v>
      </c>
      <c r="Q282" s="198" t="s">
        <v>1023</v>
      </c>
      <c r="R282" s="193"/>
      <c r="S282" s="193"/>
      <c r="T282" s="193"/>
      <c r="U282" s="193"/>
    </row>
    <row r="283" spans="11:21">
      <c r="K283" s="193"/>
      <c r="L283" s="193"/>
      <c r="M283" s="193"/>
      <c r="N283" s="193"/>
      <c r="O283" s="193"/>
      <c r="P283" s="198">
        <v>742124</v>
      </c>
      <c r="Q283" s="198" t="s">
        <v>1024</v>
      </c>
      <c r="R283" s="193"/>
      <c r="S283" s="193"/>
      <c r="T283" s="193"/>
      <c r="U283" s="193"/>
    </row>
    <row r="284" spans="11:21">
      <c r="K284" s="193"/>
      <c r="L284" s="193"/>
      <c r="M284" s="193"/>
      <c r="N284" s="193"/>
      <c r="O284" s="193"/>
      <c r="P284" s="198">
        <v>742128</v>
      </c>
      <c r="Q284" s="198" t="s">
        <v>1025</v>
      </c>
      <c r="R284" s="193"/>
      <c r="S284" s="193"/>
      <c r="T284" s="193"/>
      <c r="U284" s="193"/>
    </row>
    <row r="285" spans="11:21">
      <c r="K285" s="193"/>
      <c r="L285" s="193"/>
      <c r="M285" s="193"/>
      <c r="N285" s="193"/>
      <c r="O285" s="193"/>
      <c r="P285" s="198">
        <v>742129</v>
      </c>
      <c r="Q285" s="198" t="s">
        <v>1026</v>
      </c>
      <c r="R285" s="193"/>
      <c r="S285" s="193"/>
      <c r="T285" s="193"/>
      <c r="U285" s="193"/>
    </row>
    <row r="286" spans="11:21">
      <c r="K286" s="193"/>
      <c r="L286" s="193"/>
      <c r="M286" s="193"/>
      <c r="N286" s="193"/>
      <c r="O286" s="193"/>
      <c r="P286" s="198">
        <v>742126</v>
      </c>
      <c r="Q286" s="198" t="s">
        <v>1027</v>
      </c>
      <c r="R286" s="193"/>
      <c r="S286" s="193"/>
      <c r="T286" s="193"/>
      <c r="U286" s="193"/>
    </row>
    <row r="287" spans="11:21">
      <c r="K287" s="193"/>
      <c r="L287" s="193"/>
      <c r="M287" s="193"/>
      <c r="N287" s="193"/>
      <c r="O287" s="193"/>
      <c r="P287" s="198">
        <v>742121</v>
      </c>
      <c r="Q287" s="198" t="s">
        <v>1028</v>
      </c>
      <c r="R287" s="193"/>
      <c r="S287" s="193"/>
      <c r="T287" s="193"/>
      <c r="U287" s="193"/>
    </row>
    <row r="288" spans="11:21">
      <c r="K288" s="193"/>
      <c r="L288" s="193"/>
      <c r="M288" s="193"/>
      <c r="N288" s="193"/>
      <c r="O288" s="193"/>
      <c r="P288" s="198">
        <v>742135</v>
      </c>
      <c r="Q288" s="198" t="s">
        <v>1029</v>
      </c>
      <c r="R288" s="193"/>
      <c r="S288" s="193"/>
      <c r="T288" s="193"/>
      <c r="U288" s="193"/>
    </row>
    <row r="289" spans="11:21">
      <c r="K289" s="193"/>
      <c r="L289" s="193"/>
      <c r="M289" s="193"/>
      <c r="N289" s="193"/>
      <c r="O289" s="193"/>
      <c r="P289" s="198">
        <v>742141</v>
      </c>
      <c r="Q289" s="198" t="s">
        <v>1030</v>
      </c>
      <c r="R289" s="193"/>
      <c r="S289" s="193"/>
      <c r="T289" s="193"/>
      <c r="U289" s="193"/>
    </row>
    <row r="290" spans="11:21">
      <c r="K290" s="193"/>
      <c r="L290" s="193"/>
      <c r="M290" s="193"/>
      <c r="N290" s="193"/>
      <c r="O290" s="193"/>
      <c r="P290" s="198">
        <v>742142</v>
      </c>
      <c r="Q290" s="198" t="s">
        <v>1031</v>
      </c>
      <c r="R290" s="193"/>
      <c r="S290" s="193"/>
      <c r="T290" s="193"/>
      <c r="U290" s="193"/>
    </row>
    <row r="291" spans="11:21">
      <c r="K291" s="193"/>
      <c r="L291" s="193"/>
      <c r="M291" s="193"/>
      <c r="N291" s="193"/>
      <c r="O291" s="193"/>
      <c r="P291" s="198">
        <v>742143</v>
      </c>
      <c r="Q291" s="198" t="s">
        <v>1032</v>
      </c>
      <c r="R291" s="193"/>
      <c r="S291" s="193"/>
      <c r="T291" s="193"/>
      <c r="U291" s="193"/>
    </row>
    <row r="292" spans="11:21">
      <c r="K292" s="193"/>
      <c r="L292" s="193"/>
      <c r="M292" s="193"/>
      <c r="N292" s="193"/>
      <c r="O292" s="193"/>
      <c r="P292" s="198">
        <v>742144</v>
      </c>
      <c r="Q292" s="198" t="s">
        <v>1033</v>
      </c>
      <c r="R292" s="193"/>
      <c r="S292" s="193"/>
      <c r="T292" s="193"/>
      <c r="U292" s="193"/>
    </row>
    <row r="293" spans="11:21">
      <c r="K293" s="193"/>
      <c r="L293" s="193"/>
      <c r="M293" s="193"/>
      <c r="N293" s="193"/>
      <c r="O293" s="193"/>
      <c r="P293" s="198">
        <v>742145</v>
      </c>
      <c r="Q293" s="198" t="s">
        <v>1034</v>
      </c>
      <c r="R293" s="193"/>
      <c r="S293" s="193"/>
      <c r="T293" s="193"/>
      <c r="U293" s="193"/>
    </row>
    <row r="294" spans="11:21">
      <c r="K294" s="193"/>
      <c r="L294" s="193"/>
      <c r="M294" s="193"/>
      <c r="N294" s="193"/>
      <c r="O294" s="193"/>
      <c r="P294" s="198">
        <v>742146</v>
      </c>
      <c r="Q294" s="198" t="s">
        <v>1035</v>
      </c>
      <c r="R294" s="193"/>
      <c r="S294" s="193"/>
      <c r="T294" s="193"/>
      <c r="U294" s="193"/>
    </row>
    <row r="295" spans="11:21">
      <c r="K295" s="193"/>
      <c r="L295" s="193"/>
      <c r="M295" s="193"/>
      <c r="N295" s="193"/>
      <c r="O295" s="193"/>
      <c r="P295" s="198">
        <v>742151</v>
      </c>
      <c r="Q295" s="198" t="s">
        <v>1036</v>
      </c>
      <c r="R295" s="193"/>
      <c r="S295" s="193"/>
      <c r="T295" s="193"/>
      <c r="U295" s="193"/>
    </row>
    <row r="296" spans="11:21">
      <c r="K296" s="193"/>
      <c r="L296" s="193"/>
      <c r="M296" s="193"/>
      <c r="N296" s="193"/>
      <c r="O296" s="193"/>
      <c r="P296" s="198">
        <v>742152</v>
      </c>
      <c r="Q296" s="198" t="s">
        <v>1037</v>
      </c>
      <c r="R296" s="193"/>
      <c r="S296" s="193"/>
      <c r="T296" s="193"/>
      <c r="U296" s="193"/>
    </row>
    <row r="297" spans="11:21">
      <c r="K297" s="193"/>
      <c r="L297" s="193"/>
      <c r="M297" s="193"/>
      <c r="N297" s="193"/>
      <c r="O297" s="193"/>
      <c r="P297" s="198">
        <v>742153</v>
      </c>
      <c r="Q297" s="198" t="s">
        <v>1038</v>
      </c>
      <c r="R297" s="193"/>
      <c r="S297" s="193"/>
      <c r="T297" s="193"/>
      <c r="U297" s="193"/>
    </row>
    <row r="298" spans="11:21">
      <c r="K298" s="193"/>
      <c r="L298" s="193"/>
      <c r="M298" s="193"/>
      <c r="N298" s="193"/>
      <c r="O298" s="193"/>
      <c r="P298" s="198">
        <v>742154</v>
      </c>
      <c r="Q298" s="198" t="s">
        <v>1039</v>
      </c>
      <c r="R298" s="193"/>
      <c r="S298" s="193"/>
      <c r="T298" s="193"/>
      <c r="U298" s="193"/>
    </row>
    <row r="299" spans="11:21">
      <c r="K299" s="193"/>
      <c r="L299" s="193"/>
      <c r="M299" s="193"/>
      <c r="N299" s="193"/>
      <c r="O299" s="193"/>
      <c r="P299" s="198">
        <v>742155</v>
      </c>
      <c r="Q299" s="198" t="s">
        <v>1040</v>
      </c>
      <c r="R299" s="193"/>
      <c r="S299" s="193"/>
      <c r="T299" s="193"/>
      <c r="U299" s="193"/>
    </row>
    <row r="300" spans="11:21">
      <c r="K300" s="193"/>
      <c r="L300" s="193"/>
      <c r="M300" s="193"/>
      <c r="N300" s="193"/>
      <c r="O300" s="193"/>
      <c r="P300" s="198">
        <v>742156</v>
      </c>
      <c r="Q300" s="198" t="s">
        <v>1041</v>
      </c>
      <c r="R300" s="193"/>
      <c r="S300" s="193"/>
      <c r="T300" s="193"/>
      <c r="U300" s="193"/>
    </row>
    <row r="301" spans="11:21">
      <c r="K301" s="193"/>
      <c r="L301" s="193"/>
      <c r="M301" s="193"/>
      <c r="N301" s="193"/>
      <c r="O301" s="193"/>
      <c r="P301" s="198">
        <v>742213</v>
      </c>
      <c r="Q301" s="198" t="s">
        <v>1042</v>
      </c>
      <c r="R301" s="193"/>
      <c r="S301" s="193"/>
      <c r="T301" s="193"/>
      <c r="U301" s="193"/>
    </row>
    <row r="302" spans="11:21">
      <c r="K302" s="193"/>
      <c r="L302" s="193"/>
      <c r="M302" s="193"/>
      <c r="N302" s="193"/>
      <c r="O302" s="193"/>
      <c r="P302" s="198">
        <v>742221</v>
      </c>
      <c r="Q302" s="198" t="s">
        <v>1043</v>
      </c>
      <c r="R302" s="193"/>
      <c r="S302" s="193"/>
      <c r="T302" s="193"/>
      <c r="U302" s="193"/>
    </row>
    <row r="303" spans="11:21">
      <c r="K303" s="193"/>
      <c r="L303" s="193"/>
      <c r="M303" s="193"/>
      <c r="N303" s="193"/>
      <c r="O303" s="193"/>
      <c r="P303" s="198">
        <v>742222</v>
      </c>
      <c r="Q303" s="198" t="s">
        <v>1044</v>
      </c>
      <c r="R303" s="193"/>
      <c r="S303" s="193"/>
      <c r="T303" s="193"/>
      <c r="U303" s="193"/>
    </row>
    <row r="304" spans="11:21">
      <c r="K304" s="193"/>
      <c r="L304" s="193"/>
      <c r="M304" s="193"/>
      <c r="N304" s="193"/>
      <c r="O304" s="193"/>
      <c r="P304" s="198">
        <v>742223</v>
      </c>
      <c r="Q304" s="198" t="s">
        <v>1045</v>
      </c>
      <c r="R304" s="193"/>
      <c r="S304" s="193"/>
      <c r="T304" s="193"/>
      <c r="U304" s="193"/>
    </row>
    <row r="305" spans="11:21">
      <c r="K305" s="193"/>
      <c r="L305" s="193"/>
      <c r="M305" s="193"/>
      <c r="N305" s="193"/>
      <c r="O305" s="193"/>
      <c r="P305" s="198">
        <v>742225</v>
      </c>
      <c r="Q305" s="198" t="s">
        <v>1046</v>
      </c>
      <c r="R305" s="193"/>
      <c r="S305" s="193"/>
      <c r="T305" s="193"/>
      <c r="U305" s="193"/>
    </row>
    <row r="306" spans="11:21">
      <c r="K306" s="193"/>
      <c r="L306" s="193"/>
      <c r="M306" s="193"/>
      <c r="N306" s="193"/>
      <c r="O306" s="193"/>
      <c r="P306" s="198">
        <v>742226</v>
      </c>
      <c r="Q306" s="198" t="s">
        <v>1047</v>
      </c>
      <c r="R306" s="193"/>
      <c r="S306" s="193"/>
      <c r="T306" s="193"/>
      <c r="U306" s="193"/>
    </row>
    <row r="307" spans="11:21">
      <c r="K307" s="193"/>
      <c r="L307" s="193"/>
      <c r="M307" s="193"/>
      <c r="N307" s="193"/>
      <c r="O307" s="193"/>
      <c r="P307" s="198">
        <v>742227</v>
      </c>
      <c r="Q307" s="198" t="s">
        <v>1048</v>
      </c>
      <c r="R307" s="193"/>
      <c r="S307" s="193"/>
      <c r="T307" s="193"/>
      <c r="U307" s="193"/>
    </row>
    <row r="308" spans="11:21">
      <c r="K308" s="193"/>
      <c r="L308" s="193"/>
      <c r="M308" s="193"/>
      <c r="N308" s="193"/>
      <c r="O308" s="193"/>
      <c r="P308" s="198">
        <v>742228</v>
      </c>
      <c r="Q308" s="198" t="s">
        <v>1049</v>
      </c>
      <c r="R308" s="193"/>
      <c r="S308" s="193"/>
      <c r="T308" s="193"/>
      <c r="U308" s="193"/>
    </row>
    <row r="309" spans="11:21">
      <c r="K309" s="193"/>
      <c r="L309" s="193"/>
      <c r="M309" s="193"/>
      <c r="N309" s="193"/>
      <c r="O309" s="193"/>
      <c r="P309" s="198">
        <v>742229</v>
      </c>
      <c r="Q309" s="198" t="s">
        <v>1050</v>
      </c>
      <c r="R309" s="193"/>
      <c r="S309" s="193"/>
      <c r="T309" s="193"/>
      <c r="U309" s="193"/>
    </row>
    <row r="310" spans="11:21">
      <c r="K310" s="193"/>
      <c r="L310" s="193"/>
      <c r="M310" s="193"/>
      <c r="N310" s="193"/>
      <c r="O310" s="193"/>
      <c r="P310" s="198">
        <v>742224</v>
      </c>
      <c r="Q310" s="198" t="s">
        <v>1051</v>
      </c>
      <c r="R310" s="193"/>
      <c r="S310" s="193"/>
      <c r="T310" s="193"/>
      <c r="U310" s="193"/>
    </row>
    <row r="311" spans="11:21">
      <c r="K311" s="193"/>
      <c r="L311" s="193"/>
      <c r="M311" s="193"/>
      <c r="N311" s="193"/>
      <c r="O311" s="193"/>
      <c r="P311" s="198">
        <v>742231</v>
      </c>
      <c r="Q311" s="198" t="s">
        <v>1052</v>
      </c>
      <c r="R311" s="193"/>
      <c r="S311" s="193"/>
      <c r="T311" s="193"/>
      <c r="U311" s="193"/>
    </row>
    <row r="312" spans="11:21">
      <c r="K312" s="193"/>
      <c r="L312" s="193"/>
      <c r="M312" s="193"/>
      <c r="N312" s="193"/>
      <c r="O312" s="193"/>
      <c r="P312" s="198">
        <v>742233</v>
      </c>
      <c r="Q312" s="198" t="s">
        <v>1053</v>
      </c>
      <c r="R312" s="193"/>
      <c r="S312" s="193"/>
      <c r="T312" s="193"/>
      <c r="U312" s="193"/>
    </row>
    <row r="313" spans="11:21">
      <c r="K313" s="193"/>
      <c r="L313" s="193"/>
      <c r="M313" s="193"/>
      <c r="N313" s="193"/>
      <c r="O313" s="193"/>
      <c r="P313" s="198">
        <v>742241</v>
      </c>
      <c r="Q313" s="198" t="s">
        <v>1054</v>
      </c>
      <c r="R313" s="193"/>
      <c r="S313" s="193"/>
      <c r="T313" s="193"/>
      <c r="U313" s="193"/>
    </row>
    <row r="314" spans="11:21">
      <c r="K314" s="193"/>
      <c r="L314" s="193"/>
      <c r="M314" s="193"/>
      <c r="N314" s="193"/>
      <c r="O314" s="193"/>
      <c r="P314" s="198">
        <v>742242</v>
      </c>
      <c r="Q314" s="198" t="s">
        <v>1055</v>
      </c>
      <c r="R314" s="193"/>
      <c r="S314" s="193"/>
      <c r="T314" s="193"/>
      <c r="U314" s="193"/>
    </row>
    <row r="315" spans="11:21">
      <c r="K315" s="193"/>
      <c r="L315" s="193"/>
      <c r="M315" s="193"/>
      <c r="N315" s="193"/>
      <c r="O315" s="193"/>
      <c r="P315" s="198">
        <v>742251</v>
      </c>
      <c r="Q315" s="198" t="s">
        <v>1056</v>
      </c>
      <c r="R315" s="193"/>
      <c r="S315" s="193"/>
      <c r="T315" s="193"/>
      <c r="U315" s="193"/>
    </row>
    <row r="316" spans="11:21">
      <c r="K316" s="193"/>
      <c r="L316" s="193"/>
      <c r="M316" s="193"/>
      <c r="N316" s="193"/>
      <c r="O316" s="193"/>
      <c r="P316" s="198">
        <v>742253</v>
      </c>
      <c r="Q316" s="198" t="s">
        <v>1057</v>
      </c>
      <c r="R316" s="193"/>
      <c r="S316" s="193"/>
      <c r="T316" s="193"/>
      <c r="U316" s="193"/>
    </row>
    <row r="317" spans="11:21">
      <c r="K317" s="193"/>
      <c r="L317" s="193"/>
      <c r="M317" s="193"/>
      <c r="N317" s="193"/>
      <c r="O317" s="193"/>
      <c r="P317" s="198">
        <v>742254</v>
      </c>
      <c r="Q317" s="198" t="s">
        <v>1058</v>
      </c>
      <c r="R317" s="193"/>
      <c r="S317" s="193"/>
      <c r="T317" s="193"/>
      <c r="U317" s="193"/>
    </row>
    <row r="318" spans="11:21">
      <c r="K318" s="193"/>
      <c r="L318" s="193"/>
      <c r="M318" s="193"/>
      <c r="N318" s="193"/>
      <c r="O318" s="193"/>
      <c r="P318" s="198">
        <v>742255</v>
      </c>
      <c r="Q318" s="198" t="s">
        <v>1059</v>
      </c>
      <c r="R318" s="193"/>
      <c r="S318" s="193"/>
      <c r="T318" s="193"/>
      <c r="U318" s="193"/>
    </row>
    <row r="319" spans="11:21">
      <c r="K319" s="193"/>
      <c r="L319" s="193"/>
      <c r="M319" s="193"/>
      <c r="N319" s="193"/>
      <c r="O319" s="193"/>
      <c r="P319" s="198">
        <v>742261</v>
      </c>
      <c r="Q319" s="198" t="s">
        <v>1060</v>
      </c>
      <c r="R319" s="193"/>
      <c r="S319" s="193"/>
      <c r="T319" s="193"/>
      <c r="U319" s="193"/>
    </row>
    <row r="320" spans="11:21">
      <c r="K320" s="193"/>
      <c r="L320" s="193"/>
      <c r="M320" s="193"/>
      <c r="N320" s="193"/>
      <c r="O320" s="193"/>
      <c r="P320" s="198">
        <v>742271</v>
      </c>
      <c r="Q320" s="198" t="s">
        <v>1061</v>
      </c>
      <c r="R320" s="193"/>
      <c r="S320" s="193"/>
      <c r="T320" s="193"/>
      <c r="U320" s="193"/>
    </row>
    <row r="321" spans="11:21">
      <c r="K321" s="193"/>
      <c r="L321" s="193"/>
      <c r="M321" s="193"/>
      <c r="N321" s="193"/>
      <c r="O321" s="193"/>
      <c r="P321" s="198">
        <v>742272</v>
      </c>
      <c r="Q321" s="198" t="s">
        <v>1062</v>
      </c>
      <c r="R321" s="193"/>
      <c r="S321" s="193"/>
      <c r="T321" s="193"/>
      <c r="U321" s="193"/>
    </row>
    <row r="322" spans="11:21">
      <c r="K322" s="193"/>
      <c r="L322" s="193"/>
      <c r="M322" s="193"/>
      <c r="N322" s="193"/>
      <c r="O322" s="193"/>
      <c r="P322" s="198">
        <v>742282</v>
      </c>
      <c r="Q322" s="198" t="s">
        <v>1063</v>
      </c>
      <c r="R322" s="193"/>
      <c r="S322" s="193"/>
      <c r="T322" s="193"/>
      <c r="U322" s="193"/>
    </row>
    <row r="323" spans="11:21">
      <c r="K323" s="193"/>
      <c r="L323" s="193"/>
      <c r="M323" s="193"/>
      <c r="N323" s="193"/>
      <c r="O323" s="193"/>
      <c r="P323" s="198">
        <v>742283</v>
      </c>
      <c r="Q323" s="198" t="s">
        <v>1064</v>
      </c>
      <c r="R323" s="193"/>
      <c r="S323" s="193"/>
      <c r="T323" s="193"/>
      <c r="U323" s="193"/>
    </row>
    <row r="324" spans="11:21">
      <c r="K324" s="193"/>
      <c r="L324" s="193"/>
      <c r="M324" s="193"/>
      <c r="N324" s="193"/>
      <c r="O324" s="193"/>
      <c r="P324" s="198">
        <v>742284</v>
      </c>
      <c r="Q324" s="198" t="s">
        <v>1065</v>
      </c>
      <c r="R324" s="193"/>
      <c r="S324" s="193"/>
      <c r="T324" s="193"/>
      <c r="U324" s="193"/>
    </row>
    <row r="325" spans="11:21">
      <c r="K325" s="193"/>
      <c r="L325" s="193"/>
      <c r="M325" s="193"/>
      <c r="N325" s="193"/>
      <c r="O325" s="193"/>
      <c r="P325" s="198">
        <v>742285</v>
      </c>
      <c r="Q325" s="198" t="s">
        <v>1066</v>
      </c>
      <c r="R325" s="193"/>
      <c r="S325" s="193"/>
      <c r="T325" s="193"/>
      <c r="U325" s="193"/>
    </row>
    <row r="326" spans="11:21">
      <c r="K326" s="193"/>
      <c r="L326" s="193"/>
      <c r="M326" s="193"/>
      <c r="N326" s="193"/>
      <c r="O326" s="193"/>
      <c r="P326" s="198">
        <v>742286</v>
      </c>
      <c r="Q326" s="198" t="s">
        <v>1067</v>
      </c>
      <c r="R326" s="193"/>
      <c r="S326" s="193"/>
      <c r="T326" s="193"/>
      <c r="U326" s="193"/>
    </row>
    <row r="327" spans="11:21">
      <c r="K327" s="193"/>
      <c r="L327" s="193"/>
      <c r="M327" s="193"/>
      <c r="N327" s="193"/>
      <c r="O327" s="193"/>
      <c r="P327" s="198">
        <v>742287</v>
      </c>
      <c r="Q327" s="198" t="s">
        <v>1068</v>
      </c>
      <c r="R327" s="193"/>
      <c r="S327" s="193"/>
      <c r="T327" s="193"/>
      <c r="U327" s="193"/>
    </row>
    <row r="328" spans="11:21">
      <c r="K328" s="193"/>
      <c r="L328" s="193"/>
      <c r="M328" s="193"/>
      <c r="N328" s="193"/>
      <c r="O328" s="193"/>
      <c r="P328" s="198">
        <v>742288</v>
      </c>
      <c r="Q328" s="198" t="s">
        <v>1069</v>
      </c>
      <c r="R328" s="193"/>
      <c r="S328" s="193"/>
      <c r="T328" s="193"/>
      <c r="U328" s="193"/>
    </row>
    <row r="329" spans="11:21">
      <c r="K329" s="193"/>
      <c r="L329" s="193"/>
      <c r="M329" s="193"/>
      <c r="N329" s="193"/>
      <c r="O329" s="193"/>
      <c r="P329" s="198">
        <v>742289</v>
      </c>
      <c r="Q329" s="198" t="s">
        <v>1070</v>
      </c>
      <c r="R329" s="193"/>
      <c r="S329" s="193"/>
      <c r="T329" s="193"/>
      <c r="U329" s="193"/>
    </row>
    <row r="330" spans="11:21">
      <c r="K330" s="193"/>
      <c r="L330" s="193"/>
      <c r="M330" s="193"/>
      <c r="N330" s="193"/>
      <c r="O330" s="193"/>
      <c r="P330" s="198">
        <v>742291</v>
      </c>
      <c r="Q330" s="198" t="s">
        <v>1071</v>
      </c>
      <c r="R330" s="193"/>
      <c r="S330" s="193"/>
      <c r="T330" s="193"/>
      <c r="U330" s="193"/>
    </row>
    <row r="331" spans="11:21">
      <c r="K331" s="193"/>
      <c r="L331" s="193"/>
      <c r="M331" s="193"/>
      <c r="N331" s="193"/>
      <c r="O331" s="193"/>
      <c r="P331" s="198">
        <v>742292</v>
      </c>
      <c r="Q331" s="198" t="s">
        <v>1072</v>
      </c>
      <c r="R331" s="193"/>
      <c r="S331" s="193"/>
      <c r="T331" s="193"/>
      <c r="U331" s="193"/>
    </row>
    <row r="332" spans="11:21">
      <c r="K332" s="193"/>
      <c r="L332" s="193"/>
      <c r="M332" s="193"/>
      <c r="N332" s="193"/>
      <c r="O332" s="193"/>
      <c r="P332" s="198">
        <v>742293</v>
      </c>
      <c r="Q332" s="198" t="s">
        <v>1073</v>
      </c>
      <c r="R332" s="193"/>
      <c r="S332" s="193"/>
      <c r="T332" s="193"/>
      <c r="U332" s="193"/>
    </row>
    <row r="333" spans="11:21">
      <c r="K333" s="193"/>
      <c r="L333" s="193"/>
      <c r="M333" s="193"/>
      <c r="N333" s="193"/>
      <c r="O333" s="193"/>
      <c r="P333" s="198">
        <v>742294</v>
      </c>
      <c r="Q333" s="198" t="s">
        <v>1074</v>
      </c>
      <c r="R333" s="193"/>
      <c r="S333" s="193"/>
      <c r="T333" s="193"/>
      <c r="U333" s="193"/>
    </row>
    <row r="334" spans="11:21">
      <c r="K334" s="193"/>
      <c r="L334" s="193"/>
      <c r="M334" s="193"/>
      <c r="N334" s="193"/>
      <c r="O334" s="193"/>
      <c r="P334" s="198">
        <v>742295</v>
      </c>
      <c r="Q334" s="198" t="s">
        <v>1075</v>
      </c>
      <c r="R334" s="193"/>
      <c r="S334" s="193"/>
      <c r="T334" s="193"/>
      <c r="U334" s="193"/>
    </row>
    <row r="335" spans="11:21">
      <c r="K335" s="193"/>
      <c r="L335" s="193"/>
      <c r="M335" s="193"/>
      <c r="N335" s="193"/>
      <c r="O335" s="193"/>
      <c r="P335" s="198">
        <v>742312</v>
      </c>
      <c r="Q335" s="198" t="s">
        <v>1076</v>
      </c>
      <c r="R335" s="193"/>
      <c r="S335" s="193"/>
      <c r="T335" s="193"/>
      <c r="U335" s="193"/>
    </row>
    <row r="336" spans="11:21">
      <c r="K336" s="193"/>
      <c r="L336" s="193"/>
      <c r="M336" s="193"/>
      <c r="N336" s="193"/>
      <c r="O336" s="193"/>
      <c r="P336" s="198">
        <v>742313</v>
      </c>
      <c r="Q336" s="198" t="s">
        <v>1077</v>
      </c>
      <c r="R336" s="193"/>
      <c r="S336" s="193"/>
      <c r="T336" s="193"/>
      <c r="U336" s="193"/>
    </row>
    <row r="337" spans="11:21">
      <c r="K337" s="193"/>
      <c r="L337" s="193"/>
      <c r="M337" s="193"/>
      <c r="N337" s="193"/>
      <c r="O337" s="193"/>
      <c r="P337" s="198">
        <v>742314</v>
      </c>
      <c r="Q337" s="198" t="s">
        <v>1078</v>
      </c>
      <c r="R337" s="193"/>
      <c r="S337" s="193"/>
      <c r="T337" s="193"/>
      <c r="U337" s="193"/>
    </row>
    <row r="338" spans="11:21">
      <c r="K338" s="193"/>
      <c r="L338" s="193"/>
      <c r="M338" s="193"/>
      <c r="N338" s="193"/>
      <c r="O338" s="193"/>
      <c r="P338" s="198">
        <v>742315</v>
      </c>
      <c r="Q338" s="198" t="s">
        <v>1079</v>
      </c>
      <c r="R338" s="193"/>
      <c r="S338" s="193"/>
      <c r="T338" s="193"/>
      <c r="U338" s="193"/>
    </row>
    <row r="339" spans="11:21">
      <c r="K339" s="193"/>
      <c r="L339" s="193"/>
      <c r="M339" s="193"/>
      <c r="N339" s="193"/>
      <c r="O339" s="193"/>
      <c r="P339" s="198">
        <v>742321</v>
      </c>
      <c r="Q339" s="198" t="s">
        <v>1080</v>
      </c>
      <c r="R339" s="193"/>
      <c r="S339" s="193"/>
      <c r="T339" s="193"/>
      <c r="U339" s="193"/>
    </row>
    <row r="340" spans="11:21">
      <c r="K340" s="193"/>
      <c r="L340" s="193"/>
      <c r="M340" s="193"/>
      <c r="N340" s="193"/>
      <c r="O340" s="193"/>
      <c r="P340" s="198">
        <v>742322</v>
      </c>
      <c r="Q340" s="198" t="s">
        <v>1081</v>
      </c>
      <c r="R340" s="193"/>
      <c r="S340" s="193"/>
      <c r="T340" s="193"/>
      <c r="U340" s="193"/>
    </row>
    <row r="341" spans="11:21">
      <c r="K341" s="193"/>
      <c r="L341" s="193"/>
      <c r="M341" s="193"/>
      <c r="N341" s="193"/>
      <c r="O341" s="193"/>
      <c r="P341" s="198">
        <v>742323</v>
      </c>
      <c r="Q341" s="198" t="s">
        <v>1082</v>
      </c>
      <c r="R341" s="193"/>
      <c r="S341" s="193"/>
      <c r="T341" s="193"/>
      <c r="U341" s="193"/>
    </row>
    <row r="342" spans="11:21">
      <c r="K342" s="193"/>
      <c r="L342" s="193"/>
      <c r="M342" s="193"/>
      <c r="N342" s="193"/>
      <c r="O342" s="193"/>
      <c r="P342" s="198">
        <v>742324</v>
      </c>
      <c r="Q342" s="198" t="s">
        <v>1083</v>
      </c>
      <c r="R342" s="193"/>
      <c r="S342" s="193"/>
      <c r="T342" s="193"/>
      <c r="U342" s="193"/>
    </row>
    <row r="343" spans="11:21">
      <c r="K343" s="193"/>
      <c r="L343" s="193"/>
      <c r="M343" s="193"/>
      <c r="N343" s="193"/>
      <c r="O343" s="193"/>
      <c r="P343" s="198">
        <v>742325</v>
      </c>
      <c r="Q343" s="198" t="s">
        <v>1084</v>
      </c>
      <c r="R343" s="193"/>
      <c r="S343" s="193"/>
      <c r="T343" s="193"/>
      <c r="U343" s="193"/>
    </row>
    <row r="344" spans="11:21">
      <c r="K344" s="193"/>
      <c r="L344" s="193"/>
      <c r="M344" s="193"/>
      <c r="N344" s="193"/>
      <c r="O344" s="193"/>
      <c r="P344" s="198">
        <v>742327</v>
      </c>
      <c r="Q344" s="198" t="s">
        <v>1085</v>
      </c>
      <c r="R344" s="193"/>
      <c r="S344" s="193"/>
      <c r="T344" s="193"/>
      <c r="U344" s="193"/>
    </row>
    <row r="345" spans="11:21">
      <c r="K345" s="193"/>
      <c r="L345" s="193"/>
      <c r="M345" s="193"/>
      <c r="N345" s="193"/>
      <c r="O345" s="193"/>
      <c r="P345" s="198">
        <v>742328</v>
      </c>
      <c r="Q345" s="198" t="s">
        <v>1086</v>
      </c>
      <c r="R345" s="193"/>
      <c r="S345" s="193"/>
      <c r="T345" s="193"/>
      <c r="U345" s="193"/>
    </row>
    <row r="346" spans="11:21">
      <c r="K346" s="193"/>
      <c r="L346" s="193"/>
      <c r="M346" s="193"/>
      <c r="N346" s="193"/>
      <c r="O346" s="193"/>
      <c r="P346" s="198">
        <v>742329</v>
      </c>
      <c r="Q346" s="198" t="s">
        <v>1087</v>
      </c>
      <c r="R346" s="193"/>
      <c r="S346" s="193"/>
      <c r="T346" s="193"/>
      <c r="U346" s="193"/>
    </row>
    <row r="347" spans="11:21">
      <c r="K347" s="193"/>
      <c r="L347" s="193"/>
      <c r="M347" s="193"/>
      <c r="N347" s="193"/>
      <c r="O347" s="193"/>
      <c r="P347" s="198">
        <v>742331</v>
      </c>
      <c r="Q347" s="198" t="s">
        <v>1088</v>
      </c>
      <c r="R347" s="193"/>
      <c r="S347" s="193"/>
      <c r="T347" s="193"/>
      <c r="U347" s="193"/>
    </row>
    <row r="348" spans="11:21">
      <c r="K348" s="193"/>
      <c r="L348" s="193"/>
      <c r="M348" s="193"/>
      <c r="N348" s="193"/>
      <c r="O348" s="193"/>
      <c r="P348" s="198">
        <v>742341</v>
      </c>
      <c r="Q348" s="198" t="s">
        <v>1089</v>
      </c>
      <c r="R348" s="193"/>
      <c r="S348" s="193"/>
      <c r="T348" s="193"/>
      <c r="U348" s="193"/>
    </row>
    <row r="349" spans="11:21">
      <c r="K349" s="193"/>
      <c r="L349" s="193"/>
      <c r="M349" s="193"/>
      <c r="N349" s="193"/>
      <c r="O349" s="193"/>
      <c r="P349" s="198">
        <v>742351</v>
      </c>
      <c r="Q349" s="198" t="s">
        <v>1090</v>
      </c>
      <c r="R349" s="193"/>
      <c r="S349" s="193"/>
      <c r="T349" s="193"/>
      <c r="U349" s="193"/>
    </row>
    <row r="350" spans="11:21">
      <c r="K350" s="193"/>
      <c r="L350" s="193"/>
      <c r="M350" s="193"/>
      <c r="N350" s="193"/>
      <c r="O350" s="193"/>
      <c r="P350" s="198">
        <v>742362</v>
      </c>
      <c r="Q350" s="198" t="s">
        <v>1091</v>
      </c>
      <c r="R350" s="193"/>
      <c r="S350" s="193"/>
      <c r="T350" s="193"/>
      <c r="U350" s="193"/>
    </row>
    <row r="351" spans="11:21">
      <c r="K351" s="193"/>
      <c r="L351" s="193"/>
      <c r="M351" s="193"/>
      <c r="N351" s="193"/>
      <c r="O351" s="193"/>
      <c r="P351" s="198">
        <v>743121</v>
      </c>
      <c r="Q351" s="198" t="s">
        <v>1092</v>
      </c>
      <c r="R351" s="193"/>
      <c r="S351" s="193"/>
      <c r="T351" s="193"/>
      <c r="U351" s="193"/>
    </row>
    <row r="352" spans="11:21">
      <c r="K352" s="193"/>
      <c r="L352" s="193"/>
      <c r="M352" s="193"/>
      <c r="N352" s="193"/>
      <c r="O352" s="193"/>
      <c r="P352" s="198">
        <v>743122</v>
      </c>
      <c r="Q352" s="198" t="s">
        <v>1093</v>
      </c>
      <c r="R352" s="193"/>
      <c r="S352" s="193"/>
      <c r="T352" s="193"/>
      <c r="U352" s="193"/>
    </row>
    <row r="353" spans="11:21">
      <c r="K353" s="193"/>
      <c r="L353" s="193"/>
      <c r="M353" s="193"/>
      <c r="N353" s="193"/>
      <c r="O353" s="193"/>
      <c r="P353" s="198">
        <v>743123</v>
      </c>
      <c r="Q353" s="198" t="s">
        <v>1094</v>
      </c>
      <c r="R353" s="193"/>
      <c r="S353" s="193"/>
      <c r="T353" s="193"/>
      <c r="U353" s="193"/>
    </row>
    <row r="354" spans="11:21">
      <c r="K354" s="193"/>
      <c r="L354" s="193"/>
      <c r="M354" s="193"/>
      <c r="N354" s="193"/>
      <c r="O354" s="193"/>
      <c r="P354" s="198">
        <v>743124</v>
      </c>
      <c r="Q354" s="198" t="s">
        <v>1095</v>
      </c>
      <c r="R354" s="193"/>
      <c r="S354" s="193"/>
      <c r="T354" s="193"/>
      <c r="U354" s="193"/>
    </row>
    <row r="355" spans="11:21">
      <c r="K355" s="193"/>
      <c r="L355" s="193"/>
      <c r="M355" s="193"/>
      <c r="N355" s="193"/>
      <c r="O355" s="193"/>
      <c r="P355" s="198">
        <v>743221</v>
      </c>
      <c r="Q355" s="198" t="s">
        <v>1096</v>
      </c>
      <c r="R355" s="193"/>
      <c r="S355" s="193"/>
      <c r="T355" s="193"/>
      <c r="U355" s="193"/>
    </row>
    <row r="356" spans="11:21">
      <c r="K356" s="193"/>
      <c r="L356" s="193"/>
      <c r="M356" s="193"/>
      <c r="N356" s="193"/>
      <c r="O356" s="193"/>
      <c r="P356" s="198">
        <v>743223</v>
      </c>
      <c r="Q356" s="198" t="s">
        <v>1097</v>
      </c>
      <c r="R356" s="193"/>
      <c r="S356" s="193"/>
      <c r="T356" s="193"/>
      <c r="U356" s="193"/>
    </row>
    <row r="357" spans="11:21">
      <c r="K357" s="193"/>
      <c r="L357" s="193"/>
      <c r="M357" s="193"/>
      <c r="N357" s="193"/>
      <c r="O357" s="193"/>
      <c r="P357" s="198">
        <v>743224</v>
      </c>
      <c r="Q357" s="198" t="s">
        <v>1098</v>
      </c>
      <c r="R357" s="193"/>
      <c r="S357" s="193"/>
      <c r="T357" s="193"/>
      <c r="U357" s="193"/>
    </row>
    <row r="358" spans="11:21">
      <c r="K358" s="193"/>
      <c r="L358" s="193"/>
      <c r="M358" s="193"/>
      <c r="N358" s="193"/>
      <c r="O358" s="193"/>
      <c r="P358" s="198">
        <v>743225</v>
      </c>
      <c r="Q358" s="198" t="s">
        <v>1099</v>
      </c>
      <c r="R358" s="193"/>
      <c r="S358" s="193"/>
      <c r="T358" s="193"/>
      <c r="U358" s="193"/>
    </row>
    <row r="359" spans="11:21">
      <c r="K359" s="193"/>
      <c r="L359" s="193"/>
      <c r="M359" s="193"/>
      <c r="N359" s="193"/>
      <c r="O359" s="193"/>
      <c r="P359" s="198">
        <v>743321</v>
      </c>
      <c r="Q359" s="198" t="s">
        <v>1100</v>
      </c>
      <c r="R359" s="193"/>
      <c r="S359" s="193"/>
      <c r="T359" s="193"/>
      <c r="U359" s="193"/>
    </row>
    <row r="360" spans="11:21">
      <c r="K360" s="193"/>
      <c r="L360" s="193"/>
      <c r="M360" s="193"/>
      <c r="N360" s="193"/>
      <c r="O360" s="193"/>
      <c r="P360" s="198">
        <v>743322</v>
      </c>
      <c r="Q360" s="198" t="s">
        <v>1101</v>
      </c>
      <c r="R360" s="193"/>
      <c r="S360" s="193"/>
      <c r="T360" s="193"/>
      <c r="U360" s="193"/>
    </row>
    <row r="361" spans="11:21">
      <c r="K361" s="193"/>
      <c r="L361" s="193"/>
      <c r="M361" s="193"/>
      <c r="N361" s="193"/>
      <c r="O361" s="193"/>
      <c r="P361" s="198">
        <v>743323</v>
      </c>
      <c r="Q361" s="198" t="s">
        <v>1102</v>
      </c>
      <c r="R361" s="193"/>
      <c r="S361" s="193"/>
      <c r="T361" s="193"/>
      <c r="U361" s="193"/>
    </row>
    <row r="362" spans="11:21">
      <c r="K362" s="193"/>
      <c r="L362" s="193"/>
      <c r="M362" s="193"/>
      <c r="N362" s="193"/>
      <c r="O362" s="193"/>
      <c r="P362" s="198">
        <v>743324</v>
      </c>
      <c r="Q362" s="198" t="s">
        <v>1103</v>
      </c>
      <c r="R362" s="193"/>
      <c r="S362" s="193"/>
      <c r="T362" s="193"/>
      <c r="U362" s="193"/>
    </row>
    <row r="363" spans="11:21">
      <c r="K363" s="193"/>
      <c r="L363" s="193"/>
      <c r="M363" s="193"/>
      <c r="N363" s="193"/>
      <c r="O363" s="193"/>
      <c r="P363" s="198">
        <v>743326</v>
      </c>
      <c r="Q363" s="198" t="s">
        <v>1104</v>
      </c>
      <c r="R363" s="193"/>
      <c r="S363" s="193"/>
      <c r="T363" s="193"/>
      <c r="U363" s="193"/>
    </row>
    <row r="364" spans="11:21">
      <c r="K364" s="193"/>
      <c r="L364" s="193"/>
      <c r="M364" s="193"/>
      <c r="N364" s="193"/>
      <c r="O364" s="193"/>
      <c r="P364" s="198">
        <v>743327</v>
      </c>
      <c r="Q364" s="198" t="s">
        <v>1105</v>
      </c>
      <c r="R364" s="193"/>
      <c r="S364" s="193"/>
      <c r="T364" s="193"/>
      <c r="U364" s="193"/>
    </row>
    <row r="365" spans="11:21">
      <c r="K365" s="193"/>
      <c r="L365" s="193"/>
      <c r="M365" s="193"/>
      <c r="N365" s="193"/>
      <c r="O365" s="193"/>
      <c r="P365" s="198">
        <v>743328</v>
      </c>
      <c r="Q365" s="198" t="s">
        <v>1106</v>
      </c>
      <c r="R365" s="193"/>
      <c r="S365" s="193"/>
      <c r="T365" s="193"/>
      <c r="U365" s="193"/>
    </row>
    <row r="366" spans="11:21">
      <c r="K366" s="193"/>
      <c r="L366" s="193"/>
      <c r="M366" s="193"/>
      <c r="N366" s="193"/>
      <c r="O366" s="193"/>
      <c r="P366" s="198">
        <v>743329</v>
      </c>
      <c r="Q366" s="198" t="s">
        <v>1107</v>
      </c>
      <c r="R366" s="193"/>
      <c r="S366" s="193"/>
      <c r="T366" s="193"/>
      <c r="U366" s="193"/>
    </row>
    <row r="367" spans="11:21">
      <c r="K367" s="193"/>
      <c r="L367" s="193"/>
      <c r="M367" s="193"/>
      <c r="N367" s="193"/>
      <c r="O367" s="193"/>
      <c r="P367" s="198">
        <v>743331</v>
      </c>
      <c r="Q367" s="198" t="s">
        <v>1108</v>
      </c>
      <c r="R367" s="193"/>
      <c r="S367" s="193"/>
      <c r="T367" s="193"/>
      <c r="U367" s="193"/>
    </row>
    <row r="368" spans="11:21">
      <c r="K368" s="193"/>
      <c r="L368" s="193"/>
      <c r="M368" s="193"/>
      <c r="N368" s="193"/>
      <c r="O368" s="193"/>
      <c r="P368" s="198">
        <v>743341</v>
      </c>
      <c r="Q368" s="198" t="s">
        <v>1109</v>
      </c>
      <c r="R368" s="193"/>
      <c r="S368" s="193"/>
      <c r="T368" s="193"/>
      <c r="U368" s="193"/>
    </row>
    <row r="369" spans="11:21">
      <c r="K369" s="193"/>
      <c r="L369" s="193"/>
      <c r="M369" s="193"/>
      <c r="N369" s="193"/>
      <c r="O369" s="193"/>
      <c r="P369" s="198">
        <v>743342</v>
      </c>
      <c r="Q369" s="198" t="s">
        <v>1110</v>
      </c>
      <c r="R369" s="193"/>
      <c r="S369" s="193"/>
      <c r="T369" s="193"/>
      <c r="U369" s="193"/>
    </row>
    <row r="370" spans="11:21">
      <c r="K370" s="193"/>
      <c r="L370" s="193"/>
      <c r="M370" s="193"/>
      <c r="N370" s="193"/>
      <c r="O370" s="193"/>
      <c r="P370" s="198">
        <v>743343</v>
      </c>
      <c r="Q370" s="198" t="s">
        <v>1111</v>
      </c>
      <c r="R370" s="193"/>
      <c r="S370" s="193"/>
      <c r="T370" s="193"/>
      <c r="U370" s="193"/>
    </row>
    <row r="371" spans="11:21">
      <c r="K371" s="193"/>
      <c r="L371" s="193"/>
      <c r="M371" s="193"/>
      <c r="N371" s="193"/>
      <c r="O371" s="193"/>
      <c r="P371" s="198">
        <v>743351</v>
      </c>
      <c r="Q371" s="198" t="s">
        <v>1112</v>
      </c>
      <c r="R371" s="193"/>
      <c r="S371" s="193"/>
      <c r="T371" s="193"/>
      <c r="U371" s="193"/>
    </row>
    <row r="372" spans="11:21">
      <c r="K372" s="193"/>
      <c r="L372" s="193"/>
      <c r="M372" s="193"/>
      <c r="N372" s="193"/>
      <c r="O372" s="193"/>
      <c r="P372" s="198">
        <v>743353</v>
      </c>
      <c r="Q372" s="198" t="s">
        <v>1113</v>
      </c>
      <c r="R372" s="193"/>
      <c r="S372" s="193"/>
      <c r="T372" s="193"/>
      <c r="U372" s="193"/>
    </row>
    <row r="373" spans="11:21">
      <c r="K373" s="193"/>
      <c r="L373" s="193"/>
      <c r="M373" s="193"/>
      <c r="N373" s="193"/>
      <c r="O373" s="193"/>
      <c r="P373" s="198">
        <v>743354</v>
      </c>
      <c r="Q373" s="198" t="s">
        <v>1114</v>
      </c>
      <c r="R373" s="193"/>
      <c r="S373" s="193"/>
      <c r="T373" s="193"/>
      <c r="U373" s="193"/>
    </row>
    <row r="374" spans="11:21">
      <c r="K374" s="193"/>
      <c r="L374" s="193"/>
      <c r="M374" s="193"/>
      <c r="N374" s="193"/>
      <c r="O374" s="193"/>
      <c r="P374" s="198">
        <v>743421</v>
      </c>
      <c r="Q374" s="198" t="s">
        <v>1115</v>
      </c>
      <c r="R374" s="193"/>
      <c r="S374" s="193"/>
      <c r="T374" s="193"/>
      <c r="U374" s="193"/>
    </row>
    <row r="375" spans="11:21">
      <c r="K375" s="193"/>
      <c r="L375" s="193"/>
      <c r="M375" s="193"/>
      <c r="N375" s="193"/>
      <c r="O375" s="193"/>
      <c r="P375" s="198">
        <v>743422</v>
      </c>
      <c r="Q375" s="198" t="s">
        <v>1116</v>
      </c>
      <c r="R375" s="193"/>
      <c r="S375" s="193"/>
      <c r="T375" s="193"/>
      <c r="U375" s="193"/>
    </row>
    <row r="376" spans="11:21">
      <c r="K376" s="193"/>
      <c r="L376" s="193"/>
      <c r="M376" s="193"/>
      <c r="N376" s="193"/>
      <c r="O376" s="193"/>
      <c r="P376" s="198">
        <v>743441</v>
      </c>
      <c r="Q376" s="198" t="s">
        <v>1117</v>
      </c>
      <c r="R376" s="193"/>
      <c r="S376" s="193"/>
      <c r="T376" s="193"/>
      <c r="U376" s="193"/>
    </row>
    <row r="377" spans="11:21">
      <c r="K377" s="193"/>
      <c r="L377" s="193"/>
      <c r="M377" s="193"/>
      <c r="N377" s="193"/>
      <c r="O377" s="193"/>
      <c r="P377" s="198">
        <v>743521</v>
      </c>
      <c r="Q377" s="198" t="s">
        <v>1118</v>
      </c>
      <c r="R377" s="193"/>
      <c r="S377" s="193"/>
      <c r="T377" s="193"/>
      <c r="U377" s="193"/>
    </row>
    <row r="378" spans="11:21">
      <c r="K378" s="193"/>
      <c r="L378" s="193"/>
      <c r="M378" s="193"/>
      <c r="N378" s="193"/>
      <c r="O378" s="193"/>
      <c r="P378" s="198">
        <v>743522</v>
      </c>
      <c r="Q378" s="198" t="s">
        <v>1119</v>
      </c>
      <c r="R378" s="193"/>
      <c r="S378" s="193"/>
      <c r="T378" s="193"/>
      <c r="U378" s="193"/>
    </row>
    <row r="379" spans="11:21">
      <c r="K379" s="193"/>
      <c r="L379" s="193"/>
      <c r="M379" s="193"/>
      <c r="N379" s="193"/>
      <c r="O379" s="193"/>
      <c r="P379" s="198">
        <v>743523</v>
      </c>
      <c r="Q379" s="198" t="s">
        <v>1120</v>
      </c>
      <c r="R379" s="193"/>
      <c r="S379" s="193"/>
      <c r="T379" s="193"/>
      <c r="U379" s="193"/>
    </row>
    <row r="380" spans="11:21">
      <c r="K380" s="193"/>
      <c r="L380" s="193"/>
      <c r="M380" s="193"/>
      <c r="N380" s="193"/>
      <c r="O380" s="193"/>
      <c r="P380" s="198">
        <v>743524</v>
      </c>
      <c r="Q380" s="198" t="s">
        <v>1121</v>
      </c>
      <c r="R380" s="193"/>
      <c r="S380" s="193"/>
      <c r="T380" s="193"/>
      <c r="U380" s="193"/>
    </row>
    <row r="381" spans="11:21">
      <c r="K381" s="193"/>
      <c r="L381" s="193"/>
      <c r="M381" s="193"/>
      <c r="N381" s="193"/>
      <c r="O381" s="193"/>
      <c r="P381" s="198">
        <v>743525</v>
      </c>
      <c r="Q381" s="198" t="s">
        <v>1122</v>
      </c>
      <c r="R381" s="193"/>
      <c r="S381" s="193"/>
      <c r="T381" s="193"/>
      <c r="U381" s="193"/>
    </row>
    <row r="382" spans="11:21">
      <c r="K382" s="193"/>
      <c r="L382" s="193"/>
      <c r="M382" s="193"/>
      <c r="N382" s="193"/>
      <c r="O382" s="193"/>
      <c r="P382" s="198">
        <v>743526</v>
      </c>
      <c r="Q382" s="198" t="s">
        <v>1123</v>
      </c>
      <c r="R382" s="193"/>
      <c r="S382" s="193"/>
      <c r="T382" s="193"/>
      <c r="U382" s="193"/>
    </row>
    <row r="383" spans="11:21">
      <c r="K383" s="193"/>
      <c r="L383" s="193"/>
      <c r="M383" s="193"/>
      <c r="N383" s="193"/>
      <c r="O383" s="193"/>
      <c r="P383" s="198">
        <v>743921</v>
      </c>
      <c r="Q383" s="198" t="s">
        <v>1124</v>
      </c>
      <c r="R383" s="193"/>
      <c r="S383" s="193"/>
      <c r="T383" s="193"/>
      <c r="U383" s="193"/>
    </row>
    <row r="384" spans="11:21">
      <c r="K384" s="193"/>
      <c r="L384" s="193"/>
      <c r="M384" s="193"/>
      <c r="N384" s="193"/>
      <c r="O384" s="193"/>
      <c r="P384" s="198">
        <v>743922</v>
      </c>
      <c r="Q384" s="198" t="s">
        <v>1125</v>
      </c>
      <c r="R384" s="193"/>
      <c r="S384" s="193"/>
      <c r="T384" s="193"/>
      <c r="U384" s="193"/>
    </row>
    <row r="385" spans="11:21">
      <c r="K385" s="193"/>
      <c r="L385" s="193"/>
      <c r="M385" s="193"/>
      <c r="N385" s="193"/>
      <c r="O385" s="193"/>
      <c r="P385" s="198">
        <v>743923</v>
      </c>
      <c r="Q385" s="198" t="s">
        <v>1126</v>
      </c>
      <c r="R385" s="193"/>
      <c r="S385" s="193"/>
      <c r="T385" s="193"/>
      <c r="U385" s="193"/>
    </row>
    <row r="386" spans="11:21">
      <c r="K386" s="193"/>
      <c r="L386" s="193"/>
      <c r="M386" s="193"/>
      <c r="N386" s="193"/>
      <c r="O386" s="193"/>
      <c r="P386" s="198">
        <v>743924</v>
      </c>
      <c r="Q386" s="198" t="s">
        <v>1127</v>
      </c>
      <c r="R386" s="193"/>
      <c r="S386" s="193"/>
      <c r="T386" s="193"/>
      <c r="U386" s="193"/>
    </row>
    <row r="387" spans="11:21">
      <c r="K387" s="193"/>
      <c r="L387" s="193"/>
      <c r="M387" s="193"/>
      <c r="N387" s="193"/>
      <c r="O387" s="193"/>
      <c r="P387" s="198">
        <v>743925</v>
      </c>
      <c r="Q387" s="198" t="s">
        <v>1128</v>
      </c>
      <c r="R387" s="193"/>
      <c r="S387" s="193"/>
      <c r="T387" s="193"/>
      <c r="U387" s="193"/>
    </row>
    <row r="388" spans="11:21">
      <c r="K388" s="193"/>
      <c r="L388" s="193"/>
      <c r="M388" s="193"/>
      <c r="N388" s="193"/>
      <c r="O388" s="193"/>
      <c r="P388" s="198">
        <v>743926</v>
      </c>
      <c r="Q388" s="198" t="s">
        <v>1129</v>
      </c>
      <c r="R388" s="193"/>
      <c r="S388" s="193"/>
      <c r="T388" s="193"/>
      <c r="U388" s="193"/>
    </row>
    <row r="389" spans="11:21">
      <c r="K389" s="193"/>
      <c r="L389" s="193"/>
      <c r="M389" s="193"/>
      <c r="N389" s="193"/>
      <c r="O389" s="193"/>
      <c r="P389" s="198">
        <v>743929</v>
      </c>
      <c r="Q389" s="198" t="s">
        <v>1130</v>
      </c>
      <c r="R389" s="193"/>
      <c r="S389" s="193"/>
      <c r="T389" s="193"/>
      <c r="U389" s="193"/>
    </row>
    <row r="390" spans="11:21">
      <c r="K390" s="193"/>
      <c r="L390" s="193"/>
      <c r="M390" s="193"/>
      <c r="N390" s="193"/>
      <c r="O390" s="193"/>
      <c r="P390" s="198">
        <v>743951</v>
      </c>
      <c r="Q390" s="198" t="s">
        <v>1131</v>
      </c>
      <c r="R390" s="193"/>
      <c r="S390" s="193"/>
      <c r="T390" s="193"/>
      <c r="U390" s="193"/>
    </row>
    <row r="391" spans="11:21">
      <c r="K391" s="193"/>
      <c r="L391" s="193"/>
      <c r="M391" s="193"/>
      <c r="N391" s="193"/>
      <c r="O391" s="193"/>
      <c r="P391" s="198">
        <v>744121</v>
      </c>
      <c r="Q391" s="198" t="s">
        <v>1132</v>
      </c>
      <c r="R391" s="193"/>
      <c r="S391" s="193"/>
      <c r="T391" s="193"/>
      <c r="U391" s="193"/>
    </row>
    <row r="392" spans="11:21">
      <c r="K392" s="193"/>
      <c r="L392" s="193"/>
      <c r="M392" s="193"/>
      <c r="N392" s="193"/>
      <c r="O392" s="193"/>
      <c r="P392" s="198">
        <v>744141</v>
      </c>
      <c r="Q392" s="198" t="s">
        <v>1133</v>
      </c>
      <c r="R392" s="193"/>
      <c r="S392" s="193"/>
      <c r="T392" s="193"/>
      <c r="U392" s="193"/>
    </row>
    <row r="393" spans="11:21">
      <c r="K393" s="193"/>
      <c r="L393" s="193"/>
      <c r="M393" s="193"/>
      <c r="N393" s="193"/>
      <c r="O393" s="193"/>
      <c r="P393" s="198">
        <v>744142</v>
      </c>
      <c r="Q393" s="198" t="s">
        <v>1134</v>
      </c>
      <c r="R393" s="193"/>
      <c r="S393" s="193"/>
      <c r="T393" s="193"/>
      <c r="U393" s="193"/>
    </row>
    <row r="394" spans="11:21">
      <c r="K394" s="193"/>
      <c r="L394" s="193"/>
      <c r="M394" s="193"/>
      <c r="N394" s="193"/>
      <c r="O394" s="193"/>
      <c r="P394" s="198">
        <v>744151</v>
      </c>
      <c r="Q394" s="198" t="s">
        <v>1135</v>
      </c>
      <c r="R394" s="193"/>
      <c r="S394" s="193"/>
      <c r="T394" s="193"/>
      <c r="U394" s="193"/>
    </row>
    <row r="395" spans="11:21">
      <c r="K395" s="193"/>
      <c r="L395" s="193"/>
      <c r="M395" s="193"/>
      <c r="N395" s="193"/>
      <c r="O395" s="193"/>
      <c r="P395" s="198">
        <v>744131</v>
      </c>
      <c r="Q395" s="198" t="s">
        <v>1136</v>
      </c>
      <c r="R395" s="193"/>
      <c r="S395" s="193"/>
      <c r="T395" s="193"/>
      <c r="U395" s="193"/>
    </row>
    <row r="396" spans="11:21">
      <c r="K396" s="193"/>
      <c r="L396" s="193"/>
      <c r="M396" s="193"/>
      <c r="N396" s="193"/>
      <c r="O396" s="193"/>
      <c r="P396" s="198">
        <v>744241</v>
      </c>
      <c r="Q396" s="198" t="s">
        <v>1137</v>
      </c>
      <c r="R396" s="193"/>
      <c r="S396" s="193"/>
      <c r="T396" s="193"/>
      <c r="U396" s="193"/>
    </row>
    <row r="397" spans="11:21">
      <c r="K397" s="193"/>
      <c r="L397" s="193"/>
      <c r="M397" s="193"/>
      <c r="N397" s="193"/>
      <c r="O397" s="193"/>
      <c r="P397" s="198">
        <v>744251</v>
      </c>
      <c r="Q397" s="198" t="s">
        <v>1138</v>
      </c>
      <c r="R397" s="193"/>
      <c r="S397" s="193"/>
      <c r="T397" s="193"/>
      <c r="U397" s="193"/>
    </row>
    <row r="398" spans="11:21">
      <c r="K398" s="193"/>
      <c r="L398" s="193"/>
      <c r="M398" s="193"/>
      <c r="N398" s="193"/>
      <c r="O398" s="193"/>
      <c r="P398" s="198">
        <v>744221</v>
      </c>
      <c r="Q398" s="198" t="s">
        <v>1139</v>
      </c>
      <c r="R398" s="193"/>
      <c r="S398" s="193"/>
      <c r="T398" s="193"/>
      <c r="U398" s="193"/>
    </row>
    <row r="399" spans="11:21">
      <c r="K399" s="193"/>
      <c r="L399" s="193"/>
      <c r="M399" s="193"/>
      <c r="N399" s="193"/>
      <c r="O399" s="193"/>
      <c r="P399" s="198">
        <v>745111</v>
      </c>
      <c r="Q399" s="198" t="s">
        <v>1140</v>
      </c>
      <c r="R399" s="193"/>
      <c r="S399" s="193"/>
      <c r="T399" s="193"/>
      <c r="U399" s="193"/>
    </row>
    <row r="400" spans="11:21">
      <c r="K400" s="193"/>
      <c r="L400" s="193"/>
      <c r="M400" s="193"/>
      <c r="N400" s="193"/>
      <c r="O400" s="193"/>
      <c r="P400" s="198">
        <v>745112</v>
      </c>
      <c r="Q400" s="198" t="s">
        <v>1141</v>
      </c>
      <c r="R400" s="193"/>
      <c r="S400" s="193"/>
      <c r="T400" s="193"/>
      <c r="U400" s="193"/>
    </row>
    <row r="401" spans="11:21">
      <c r="K401" s="193"/>
      <c r="L401" s="193"/>
      <c r="M401" s="193"/>
      <c r="N401" s="193"/>
      <c r="O401" s="193"/>
      <c r="P401" s="198">
        <v>745113</v>
      </c>
      <c r="Q401" s="198" t="s">
        <v>1142</v>
      </c>
      <c r="R401" s="193"/>
      <c r="S401" s="193"/>
      <c r="T401" s="193"/>
      <c r="U401" s="193"/>
    </row>
    <row r="402" spans="11:21">
      <c r="K402" s="193"/>
      <c r="L402" s="193"/>
      <c r="M402" s="193"/>
      <c r="N402" s="193"/>
      <c r="O402" s="193"/>
      <c r="P402" s="198">
        <v>745121</v>
      </c>
      <c r="Q402" s="198" t="s">
        <v>1143</v>
      </c>
      <c r="R402" s="193"/>
      <c r="S402" s="193"/>
      <c r="T402" s="193"/>
      <c r="U402" s="193"/>
    </row>
    <row r="403" spans="11:21">
      <c r="K403" s="193"/>
      <c r="L403" s="193"/>
      <c r="M403" s="193"/>
      <c r="N403" s="193"/>
      <c r="O403" s="193"/>
      <c r="P403" s="198">
        <v>745122</v>
      </c>
      <c r="Q403" s="198" t="s">
        <v>1144</v>
      </c>
      <c r="R403" s="193"/>
      <c r="S403" s="193"/>
      <c r="T403" s="193"/>
      <c r="U403" s="193"/>
    </row>
    <row r="404" spans="11:21">
      <c r="K404" s="193"/>
      <c r="L404" s="193"/>
      <c r="M404" s="193"/>
      <c r="N404" s="193"/>
      <c r="O404" s="193"/>
      <c r="P404" s="198">
        <v>745123</v>
      </c>
      <c r="Q404" s="198" t="s">
        <v>1145</v>
      </c>
      <c r="R404" s="193"/>
      <c r="S404" s="193"/>
      <c r="T404" s="193"/>
      <c r="U404" s="193"/>
    </row>
    <row r="405" spans="11:21">
      <c r="K405" s="193"/>
      <c r="L405" s="193"/>
      <c r="M405" s="193"/>
      <c r="N405" s="193"/>
      <c r="O405" s="193"/>
      <c r="P405" s="198">
        <v>745124</v>
      </c>
      <c r="Q405" s="198" t="s">
        <v>1146</v>
      </c>
      <c r="R405" s="193"/>
      <c r="S405" s="193"/>
      <c r="T405" s="193"/>
      <c r="U405" s="193"/>
    </row>
    <row r="406" spans="11:21">
      <c r="K406" s="193"/>
      <c r="L406" s="193"/>
      <c r="M406" s="193"/>
      <c r="N406" s="193"/>
      <c r="O406" s="193"/>
      <c r="P406" s="198">
        <v>745125</v>
      </c>
      <c r="Q406" s="198" t="s">
        <v>1147</v>
      </c>
      <c r="R406" s="193"/>
      <c r="S406" s="193"/>
      <c r="T406" s="193"/>
      <c r="U406" s="193"/>
    </row>
    <row r="407" spans="11:21">
      <c r="K407" s="193"/>
      <c r="L407" s="193"/>
      <c r="M407" s="193"/>
      <c r="N407" s="193"/>
      <c r="O407" s="193"/>
      <c r="P407" s="198">
        <v>745126</v>
      </c>
      <c r="Q407" s="198" t="s">
        <v>1148</v>
      </c>
      <c r="R407" s="193"/>
      <c r="S407" s="193"/>
      <c r="T407" s="193"/>
      <c r="U407" s="193"/>
    </row>
    <row r="408" spans="11:21">
      <c r="K408" s="193"/>
      <c r="L408" s="193"/>
      <c r="M408" s="193"/>
      <c r="N408" s="193"/>
      <c r="O408" s="193"/>
      <c r="P408" s="198">
        <v>745127</v>
      </c>
      <c r="Q408" s="198" t="s">
        <v>1149</v>
      </c>
      <c r="R408" s="193"/>
      <c r="S408" s="193"/>
      <c r="T408" s="193"/>
      <c r="U408" s="193"/>
    </row>
    <row r="409" spans="11:21">
      <c r="K409" s="193"/>
      <c r="L409" s="193"/>
      <c r="M409" s="193"/>
      <c r="N409" s="193"/>
      <c r="O409" s="193"/>
      <c r="P409" s="198">
        <v>745128</v>
      </c>
      <c r="Q409" s="198" t="s">
        <v>1150</v>
      </c>
      <c r="R409" s="193"/>
      <c r="S409" s="193"/>
      <c r="T409" s="193"/>
      <c r="U409" s="193"/>
    </row>
    <row r="410" spans="11:21">
      <c r="K410" s="193"/>
      <c r="L410" s="193"/>
      <c r="M410" s="193"/>
      <c r="N410" s="193"/>
      <c r="O410" s="193"/>
      <c r="P410" s="198">
        <v>745131</v>
      </c>
      <c r="Q410" s="198" t="s">
        <v>1151</v>
      </c>
      <c r="R410" s="193"/>
      <c r="S410" s="193"/>
      <c r="T410" s="193"/>
      <c r="U410" s="193"/>
    </row>
    <row r="411" spans="11:21">
      <c r="K411" s="193"/>
      <c r="L411" s="193"/>
      <c r="M411" s="193"/>
      <c r="N411" s="193"/>
      <c r="O411" s="193"/>
      <c r="P411" s="198">
        <v>745135</v>
      </c>
      <c r="Q411" s="198" t="s">
        <v>1152</v>
      </c>
      <c r="R411" s="193"/>
      <c r="S411" s="193"/>
      <c r="T411" s="193"/>
      <c r="U411" s="193"/>
    </row>
    <row r="412" spans="11:21">
      <c r="K412" s="193"/>
      <c r="L412" s="193"/>
      <c r="M412" s="193"/>
      <c r="N412" s="193"/>
      <c r="O412" s="193"/>
      <c r="P412" s="198">
        <v>745139</v>
      </c>
      <c r="Q412" s="198" t="s">
        <v>1153</v>
      </c>
      <c r="R412" s="193"/>
      <c r="S412" s="193"/>
      <c r="T412" s="193"/>
      <c r="U412" s="193"/>
    </row>
    <row r="413" spans="11:21">
      <c r="K413" s="193"/>
      <c r="L413" s="193"/>
      <c r="M413" s="193"/>
      <c r="N413" s="193"/>
      <c r="O413" s="193"/>
      <c r="P413" s="198">
        <v>745141</v>
      </c>
      <c r="Q413" s="198" t="s">
        <v>1154</v>
      </c>
      <c r="R413" s="193"/>
      <c r="S413" s="193"/>
      <c r="T413" s="193"/>
      <c r="U413" s="193"/>
    </row>
    <row r="414" spans="11:21">
      <c r="K414" s="193"/>
      <c r="L414" s="193"/>
      <c r="M414" s="193"/>
      <c r="N414" s="193"/>
      <c r="O414" s="193"/>
      <c r="P414" s="198">
        <v>745142</v>
      </c>
      <c r="Q414" s="198" t="s">
        <v>1155</v>
      </c>
      <c r="R414" s="193"/>
      <c r="S414" s="193"/>
      <c r="T414" s="193"/>
      <c r="U414" s="193"/>
    </row>
    <row r="415" spans="11:21">
      <c r="K415" s="193"/>
      <c r="L415" s="193"/>
      <c r="M415" s="193"/>
      <c r="N415" s="193"/>
      <c r="O415" s="193"/>
      <c r="P415" s="198">
        <v>745143</v>
      </c>
      <c r="Q415" s="198" t="s">
        <v>1156</v>
      </c>
      <c r="R415" s="193"/>
      <c r="S415" s="193"/>
      <c r="T415" s="193"/>
      <c r="U415" s="193"/>
    </row>
    <row r="416" spans="11:21">
      <c r="K416" s="193"/>
      <c r="L416" s="193"/>
      <c r="M416" s="193"/>
      <c r="N416" s="193"/>
      <c r="O416" s="193"/>
      <c r="P416" s="198">
        <v>745144</v>
      </c>
      <c r="Q416" s="198" t="s">
        <v>1157</v>
      </c>
      <c r="R416" s="193"/>
      <c r="S416" s="193"/>
      <c r="T416" s="193"/>
      <c r="U416" s="193"/>
    </row>
    <row r="417" spans="11:21">
      <c r="K417" s="193"/>
      <c r="L417" s="193"/>
      <c r="M417" s="193"/>
      <c r="N417" s="193"/>
      <c r="O417" s="193"/>
      <c r="P417" s="198">
        <v>745151</v>
      </c>
      <c r="Q417" s="198" t="s">
        <v>1158</v>
      </c>
      <c r="R417" s="193"/>
      <c r="S417" s="193"/>
      <c r="T417" s="193"/>
      <c r="U417" s="193"/>
    </row>
    <row r="418" spans="11:21">
      <c r="K418" s="193"/>
      <c r="L418" s="193"/>
      <c r="M418" s="193"/>
      <c r="N418" s="193"/>
      <c r="O418" s="193"/>
      <c r="P418" s="198">
        <v>745152</v>
      </c>
      <c r="Q418" s="198" t="s">
        <v>1159</v>
      </c>
      <c r="R418" s="193"/>
      <c r="S418" s="193"/>
      <c r="T418" s="193"/>
      <c r="U418" s="193"/>
    </row>
    <row r="419" spans="11:21">
      <c r="K419" s="193"/>
      <c r="L419" s="193"/>
      <c r="M419" s="193"/>
      <c r="N419" s="193"/>
      <c r="O419" s="193"/>
      <c r="P419" s="198">
        <v>745153</v>
      </c>
      <c r="Q419" s="198" t="s">
        <v>1160</v>
      </c>
      <c r="R419" s="193"/>
      <c r="S419" s="193"/>
      <c r="T419" s="193"/>
      <c r="U419" s="193"/>
    </row>
    <row r="420" spans="11:21">
      <c r="K420" s="193"/>
      <c r="L420" s="193"/>
      <c r="M420" s="193"/>
      <c r="N420" s="193"/>
      <c r="O420" s="193"/>
      <c r="P420" s="198">
        <v>745154</v>
      </c>
      <c r="Q420" s="198" t="s">
        <v>1161</v>
      </c>
      <c r="R420" s="193"/>
      <c r="S420" s="193"/>
      <c r="T420" s="193"/>
      <c r="U420" s="193"/>
    </row>
    <row r="421" spans="11:21">
      <c r="K421" s="193"/>
      <c r="L421" s="193"/>
      <c r="M421" s="193"/>
      <c r="N421" s="193"/>
      <c r="O421" s="193"/>
      <c r="P421" s="198">
        <v>745155</v>
      </c>
      <c r="Q421" s="198" t="s">
        <v>1162</v>
      </c>
      <c r="R421" s="193"/>
      <c r="S421" s="193"/>
      <c r="T421" s="193"/>
      <c r="U421" s="193"/>
    </row>
    <row r="422" spans="11:21">
      <c r="K422" s="193"/>
      <c r="L422" s="193"/>
      <c r="M422" s="193"/>
      <c r="N422" s="193"/>
      <c r="O422" s="193"/>
      <c r="P422" s="198">
        <v>745161</v>
      </c>
      <c r="Q422" s="198" t="s">
        <v>1163</v>
      </c>
      <c r="R422" s="193"/>
      <c r="S422" s="193"/>
      <c r="T422" s="193"/>
      <c r="U422" s="193"/>
    </row>
    <row r="423" spans="11:21">
      <c r="K423" s="193"/>
      <c r="L423" s="193"/>
      <c r="M423" s="193"/>
      <c r="N423" s="193"/>
      <c r="O423" s="193"/>
      <c r="P423" s="198">
        <v>745162</v>
      </c>
      <c r="Q423" s="198" t="s">
        <v>1164</v>
      </c>
      <c r="R423" s="193"/>
      <c r="S423" s="193"/>
      <c r="T423" s="193"/>
      <c r="U423" s="193"/>
    </row>
    <row r="424" spans="11:21">
      <c r="K424" s="193"/>
      <c r="L424" s="193"/>
      <c r="M424" s="193"/>
      <c r="N424" s="193"/>
      <c r="O424" s="193"/>
      <c r="P424" s="198">
        <v>745166</v>
      </c>
      <c r="Q424" s="198" t="s">
        <v>1165</v>
      </c>
      <c r="R424" s="193"/>
      <c r="S424" s="193"/>
      <c r="T424" s="193"/>
      <c r="U424" s="193"/>
    </row>
    <row r="425" spans="11:21">
      <c r="K425" s="193"/>
      <c r="L425" s="193"/>
      <c r="M425" s="193"/>
      <c r="N425" s="193"/>
      <c r="O425" s="193"/>
      <c r="P425" s="198">
        <v>772111</v>
      </c>
      <c r="Q425" s="198" t="s">
        <v>1166</v>
      </c>
      <c r="R425" s="193"/>
      <c r="S425" s="193"/>
      <c r="T425" s="193"/>
      <c r="U425" s="193"/>
    </row>
    <row r="426" spans="11:21">
      <c r="K426" s="193"/>
      <c r="L426" s="193"/>
      <c r="M426" s="193"/>
      <c r="N426" s="193"/>
      <c r="O426" s="193"/>
      <c r="P426" s="198">
        <v>772112</v>
      </c>
      <c r="Q426" s="198" t="s">
        <v>1167</v>
      </c>
      <c r="R426" s="193"/>
      <c r="S426" s="193"/>
      <c r="T426" s="193"/>
      <c r="U426" s="193"/>
    </row>
    <row r="427" spans="11:21">
      <c r="K427" s="193"/>
      <c r="L427" s="193"/>
      <c r="M427" s="193"/>
      <c r="N427" s="193"/>
      <c r="O427" s="193"/>
      <c r="P427" s="198">
        <v>772113</v>
      </c>
      <c r="Q427" s="198" t="s">
        <v>1168</v>
      </c>
      <c r="R427" s="193"/>
      <c r="S427" s="193"/>
      <c r="T427" s="193"/>
      <c r="U427" s="193"/>
    </row>
    <row r="428" spans="11:21">
      <c r="K428" s="193"/>
      <c r="L428" s="193"/>
      <c r="M428" s="193"/>
      <c r="N428" s="193"/>
      <c r="O428" s="193"/>
      <c r="P428" s="198">
        <v>772114</v>
      </c>
      <c r="Q428" s="198" t="s">
        <v>1169</v>
      </c>
      <c r="R428" s="193"/>
      <c r="S428" s="193"/>
      <c r="T428" s="193"/>
      <c r="U428" s="193"/>
    </row>
    <row r="429" spans="11:21">
      <c r="K429" s="193"/>
      <c r="L429" s="193"/>
      <c r="M429" s="193"/>
      <c r="N429" s="193"/>
      <c r="O429" s="193"/>
      <c r="P429" s="198">
        <v>772121</v>
      </c>
      <c r="Q429" s="198" t="s">
        <v>1170</v>
      </c>
      <c r="R429" s="193"/>
      <c r="S429" s="193"/>
      <c r="T429" s="193"/>
      <c r="U429" s="193"/>
    </row>
    <row r="430" spans="11:21">
      <c r="K430" s="193"/>
      <c r="L430" s="193"/>
      <c r="M430" s="193"/>
      <c r="N430" s="193"/>
      <c r="O430" s="193"/>
      <c r="P430" s="198">
        <v>772125</v>
      </c>
      <c r="Q430" s="198" t="s">
        <v>1171</v>
      </c>
      <c r="R430" s="193"/>
      <c r="S430" s="193"/>
      <c r="T430" s="193"/>
      <c r="U430" s="193"/>
    </row>
    <row r="431" spans="11:21">
      <c r="K431" s="193"/>
      <c r="L431" s="193"/>
      <c r="M431" s="193"/>
      <c r="N431" s="193"/>
      <c r="O431" s="193"/>
      <c r="P431" s="198">
        <v>772124</v>
      </c>
      <c r="Q431" s="198" t="s">
        <v>1172</v>
      </c>
      <c r="R431" s="193"/>
      <c r="S431" s="193"/>
      <c r="T431" s="193"/>
      <c r="U431" s="193"/>
    </row>
    <row r="432" spans="11:21">
      <c r="K432" s="193"/>
      <c r="L432" s="193"/>
      <c r="M432" s="193"/>
      <c r="N432" s="193"/>
      <c r="O432" s="193"/>
      <c r="P432" s="198">
        <v>781311</v>
      </c>
      <c r="Q432" s="198" t="s">
        <v>1173</v>
      </c>
      <c r="R432" s="193"/>
      <c r="S432" s="193"/>
      <c r="T432" s="193"/>
      <c r="U432" s="193"/>
    </row>
    <row r="433" spans="11:21">
      <c r="K433" s="193"/>
      <c r="L433" s="193"/>
      <c r="M433" s="193"/>
      <c r="N433" s="193"/>
      <c r="O433" s="193"/>
      <c r="P433" s="198">
        <v>781312</v>
      </c>
      <c r="Q433" s="198" t="s">
        <v>1174</v>
      </c>
      <c r="R433" s="193"/>
      <c r="S433" s="193"/>
      <c r="T433" s="193"/>
      <c r="U433" s="193"/>
    </row>
    <row r="434" spans="11:21">
      <c r="K434" s="193"/>
      <c r="L434" s="193"/>
      <c r="M434" s="193"/>
      <c r="N434" s="193"/>
      <c r="O434" s="193"/>
      <c r="P434" s="198">
        <v>781313</v>
      </c>
      <c r="Q434" s="198" t="s">
        <v>1175</v>
      </c>
      <c r="R434" s="193"/>
      <c r="S434" s="193"/>
      <c r="T434" s="193"/>
      <c r="U434" s="193"/>
    </row>
    <row r="435" spans="11:21">
      <c r="K435" s="193"/>
      <c r="L435" s="193"/>
      <c r="M435" s="193"/>
      <c r="N435" s="193"/>
      <c r="O435" s="193"/>
      <c r="P435" s="198">
        <v>781314</v>
      </c>
      <c r="Q435" s="198" t="s">
        <v>1176</v>
      </c>
      <c r="R435" s="193"/>
      <c r="S435" s="193"/>
      <c r="T435" s="193"/>
      <c r="U435" s="193"/>
    </row>
    <row r="436" spans="11:21">
      <c r="K436" s="193"/>
      <c r="L436" s="193"/>
      <c r="M436" s="193"/>
      <c r="N436" s="193"/>
      <c r="O436" s="193"/>
      <c r="P436" s="198">
        <v>781315</v>
      </c>
      <c r="Q436" s="198" t="s">
        <v>1177</v>
      </c>
      <c r="R436" s="193"/>
      <c r="S436" s="193"/>
      <c r="T436" s="193"/>
      <c r="U436" s="193"/>
    </row>
    <row r="437" spans="11:21">
      <c r="K437" s="193"/>
      <c r="L437" s="193"/>
      <c r="M437" s="193"/>
      <c r="N437" s="193"/>
      <c r="O437" s="193"/>
      <c r="P437" s="198">
        <v>781316</v>
      </c>
      <c r="Q437" s="198" t="s">
        <v>1178</v>
      </c>
      <c r="R437" s="193"/>
      <c r="S437" s="193"/>
      <c r="T437" s="193"/>
      <c r="U437" s="193"/>
    </row>
    <row r="438" spans="11:21">
      <c r="K438" s="193"/>
      <c r="L438" s="193"/>
      <c r="M438" s="193"/>
      <c r="N438" s="193"/>
      <c r="O438" s="193"/>
      <c r="P438" s="198">
        <v>781317</v>
      </c>
      <c r="Q438" s="198" t="s">
        <v>1179</v>
      </c>
      <c r="R438" s="193"/>
      <c r="S438" s="193"/>
      <c r="T438" s="193"/>
      <c r="U438" s="193"/>
    </row>
    <row r="439" spans="11:21">
      <c r="K439" s="193"/>
      <c r="L439" s="193"/>
      <c r="M439" s="193"/>
      <c r="N439" s="193"/>
      <c r="O439" s="193"/>
      <c r="P439" s="198">
        <v>781318</v>
      </c>
      <c r="Q439" s="198" t="s">
        <v>1180</v>
      </c>
      <c r="R439" s="193"/>
      <c r="S439" s="193"/>
      <c r="T439" s="193"/>
      <c r="U439" s="193"/>
    </row>
    <row r="440" spans="11:21">
      <c r="K440" s="193"/>
      <c r="L440" s="193"/>
      <c r="M440" s="193"/>
      <c r="N440" s="193"/>
      <c r="O440" s="193"/>
      <c r="P440" s="198">
        <v>781321</v>
      </c>
      <c r="Q440" s="198" t="s">
        <v>1181</v>
      </c>
      <c r="R440" s="193"/>
      <c r="S440" s="193"/>
      <c r="T440" s="193"/>
      <c r="U440" s="193"/>
    </row>
    <row r="441" spans="11:21">
      <c r="K441" s="193"/>
      <c r="L441" s="193"/>
      <c r="M441" s="193"/>
      <c r="N441" s="193"/>
      <c r="O441" s="193"/>
      <c r="P441" s="198">
        <v>781322</v>
      </c>
      <c r="Q441" s="198" t="s">
        <v>1182</v>
      </c>
      <c r="R441" s="193"/>
      <c r="S441" s="193"/>
      <c r="T441" s="193"/>
      <c r="U441" s="193"/>
    </row>
    <row r="442" spans="11:21">
      <c r="K442" s="193"/>
      <c r="L442" s="193"/>
      <c r="M442" s="193"/>
      <c r="N442" s="193"/>
      <c r="O442" s="193"/>
      <c r="P442" s="198">
        <v>781323</v>
      </c>
      <c r="Q442" s="198" t="s">
        <v>1183</v>
      </c>
      <c r="R442" s="193"/>
      <c r="S442" s="193"/>
      <c r="T442" s="193"/>
      <c r="U442" s="193"/>
    </row>
    <row r="443" spans="11:21">
      <c r="K443" s="193"/>
      <c r="L443" s="193"/>
      <c r="M443" s="193"/>
      <c r="N443" s="193"/>
      <c r="O443" s="193"/>
      <c r="P443" s="198">
        <v>781324</v>
      </c>
      <c r="Q443" s="198" t="s">
        <v>1184</v>
      </c>
      <c r="R443" s="193"/>
      <c r="S443" s="193"/>
      <c r="T443" s="193"/>
      <c r="U443" s="193"/>
    </row>
    <row r="444" spans="11:21">
      <c r="K444" s="193"/>
      <c r="L444" s="193"/>
      <c r="M444" s="193"/>
      <c r="N444" s="193"/>
      <c r="O444" s="193"/>
      <c r="P444" s="198">
        <v>781342</v>
      </c>
      <c r="Q444" s="198" t="s">
        <v>1185</v>
      </c>
      <c r="R444" s="193"/>
      <c r="S444" s="193"/>
      <c r="T444" s="193"/>
      <c r="U444" s="193"/>
    </row>
    <row r="445" spans="11:21">
      <c r="K445" s="193"/>
      <c r="L445" s="193"/>
      <c r="M445" s="193"/>
      <c r="N445" s="193"/>
      <c r="O445" s="193"/>
      <c r="P445" s="198">
        <v>781351</v>
      </c>
      <c r="Q445" s="198" t="s">
        <v>1186</v>
      </c>
      <c r="R445" s="193"/>
      <c r="S445" s="193"/>
      <c r="T445" s="193"/>
      <c r="U445" s="193"/>
    </row>
    <row r="446" spans="11:21">
      <c r="K446" s="193"/>
      <c r="L446" s="193"/>
      <c r="M446" s="193"/>
      <c r="N446" s="193"/>
      <c r="O446" s="193"/>
      <c r="P446" s="198">
        <v>781352</v>
      </c>
      <c r="Q446" s="198" t="s">
        <v>1187</v>
      </c>
      <c r="R446" s="193"/>
      <c r="S446" s="193"/>
      <c r="T446" s="193"/>
      <c r="U446" s="193"/>
    </row>
    <row r="447" spans="11:21">
      <c r="K447" s="193"/>
      <c r="L447" s="193"/>
      <c r="M447" s="193"/>
      <c r="N447" s="193"/>
      <c r="O447" s="193"/>
      <c r="P447" s="198">
        <v>781331</v>
      </c>
      <c r="Q447" s="198" t="s">
        <v>1188</v>
      </c>
      <c r="R447" s="193"/>
      <c r="S447" s="193"/>
      <c r="T447" s="193"/>
      <c r="U447" s="193"/>
    </row>
    <row r="448" spans="11:21">
      <c r="K448" s="193"/>
      <c r="L448" s="193"/>
      <c r="M448" s="193"/>
      <c r="N448" s="193"/>
      <c r="O448" s="193"/>
      <c r="P448" s="198">
        <v>781361</v>
      </c>
      <c r="Q448" s="198" t="s">
        <v>1189</v>
      </c>
      <c r="R448" s="193"/>
      <c r="S448" s="193"/>
      <c r="T448" s="193"/>
      <c r="U448" s="193"/>
    </row>
    <row r="449" spans="11:21">
      <c r="K449" s="193"/>
      <c r="L449" s="193"/>
      <c r="M449" s="193"/>
      <c r="N449" s="193"/>
      <c r="O449" s="193"/>
      <c r="P449" s="198">
        <v>811121</v>
      </c>
      <c r="Q449" s="198" t="s">
        <v>1190</v>
      </c>
      <c r="R449" s="193"/>
      <c r="S449" s="193"/>
      <c r="T449" s="193"/>
      <c r="U449" s="193"/>
    </row>
    <row r="450" spans="11:21">
      <c r="K450" s="193"/>
      <c r="L450" s="193"/>
      <c r="M450" s="193"/>
      <c r="N450" s="193"/>
      <c r="O450" s="193"/>
      <c r="P450" s="198">
        <v>811122</v>
      </c>
      <c r="Q450" s="198" t="s">
        <v>1191</v>
      </c>
      <c r="R450" s="193"/>
      <c r="S450" s="193"/>
      <c r="T450" s="193"/>
      <c r="U450" s="193"/>
    </row>
    <row r="451" spans="11:21">
      <c r="K451" s="193"/>
      <c r="L451" s="193"/>
      <c r="M451" s="193"/>
      <c r="N451" s="193"/>
      <c r="O451" s="193"/>
      <c r="P451" s="198">
        <v>811123</v>
      </c>
      <c r="Q451" s="198" t="s">
        <v>1192</v>
      </c>
      <c r="R451" s="193"/>
      <c r="S451" s="193"/>
      <c r="T451" s="193"/>
      <c r="U451" s="193"/>
    </row>
    <row r="452" spans="11:21">
      <c r="K452" s="193"/>
      <c r="L452" s="193"/>
      <c r="M452" s="193"/>
      <c r="N452" s="193"/>
      <c r="O452" s="193"/>
      <c r="P452" s="198">
        <v>811124</v>
      </c>
      <c r="Q452" s="198" t="s">
        <v>1193</v>
      </c>
      <c r="R452" s="193"/>
      <c r="S452" s="193"/>
      <c r="T452" s="193"/>
      <c r="U452" s="193"/>
    </row>
    <row r="453" spans="11:21">
      <c r="K453" s="193"/>
      <c r="L453" s="193"/>
      <c r="M453" s="193"/>
      <c r="N453" s="193"/>
      <c r="O453" s="193"/>
      <c r="P453" s="198">
        <v>811125</v>
      </c>
      <c r="Q453" s="198" t="s">
        <v>1194</v>
      </c>
      <c r="R453" s="193"/>
      <c r="S453" s="193"/>
      <c r="T453" s="193"/>
      <c r="U453" s="193"/>
    </row>
    <row r="454" spans="11:21">
      <c r="K454" s="193"/>
      <c r="L454" s="193"/>
      <c r="M454" s="193"/>
      <c r="N454" s="193"/>
      <c r="O454" s="193"/>
      <c r="P454" s="198">
        <v>811126</v>
      </c>
      <c r="Q454" s="198" t="s">
        <v>1195</v>
      </c>
      <c r="R454" s="193"/>
      <c r="S454" s="193"/>
      <c r="T454" s="193"/>
      <c r="U454" s="193"/>
    </row>
    <row r="455" spans="11:21">
      <c r="K455" s="193"/>
      <c r="L455" s="193"/>
      <c r="M455" s="193"/>
      <c r="N455" s="193"/>
      <c r="O455" s="193"/>
      <c r="P455" s="198">
        <v>811141</v>
      </c>
      <c r="Q455" s="198" t="s">
        <v>1196</v>
      </c>
      <c r="R455" s="193"/>
      <c r="S455" s="193"/>
      <c r="T455" s="193"/>
      <c r="U455" s="193"/>
    </row>
    <row r="456" spans="11:21">
      <c r="K456" s="193"/>
      <c r="L456" s="193"/>
      <c r="M456" s="193"/>
      <c r="N456" s="193"/>
      <c r="O456" s="193"/>
      <c r="P456" s="198">
        <v>811142</v>
      </c>
      <c r="Q456" s="198" t="s">
        <v>1197</v>
      </c>
      <c r="R456" s="193"/>
      <c r="S456" s="193"/>
      <c r="T456" s="193"/>
      <c r="U456" s="193"/>
    </row>
    <row r="457" spans="11:21">
      <c r="K457" s="193"/>
      <c r="L457" s="193"/>
      <c r="M457" s="193"/>
      <c r="N457" s="193"/>
      <c r="O457" s="193"/>
      <c r="P457" s="198">
        <v>811143</v>
      </c>
      <c r="Q457" s="198" t="s">
        <v>1198</v>
      </c>
      <c r="R457" s="193"/>
      <c r="S457" s="193"/>
      <c r="T457" s="193"/>
      <c r="U457" s="193"/>
    </row>
    <row r="458" spans="11:21">
      <c r="K458" s="193"/>
      <c r="L458" s="193"/>
      <c r="M458" s="193"/>
      <c r="N458" s="193"/>
      <c r="O458" s="193"/>
      <c r="P458" s="198">
        <v>811144</v>
      </c>
      <c r="Q458" s="198" t="s">
        <v>1199</v>
      </c>
      <c r="R458" s="193"/>
      <c r="S458" s="193"/>
      <c r="T458" s="193"/>
      <c r="U458" s="193"/>
    </row>
    <row r="459" spans="11:21">
      <c r="K459" s="193"/>
      <c r="L459" s="193"/>
      <c r="M459" s="193"/>
      <c r="N459" s="193"/>
      <c r="O459" s="193"/>
      <c r="P459" s="198">
        <v>811151</v>
      </c>
      <c r="Q459" s="198" t="s">
        <v>1200</v>
      </c>
      <c r="R459" s="193"/>
      <c r="S459" s="193"/>
      <c r="T459" s="193"/>
      <c r="U459" s="193"/>
    </row>
    <row r="460" spans="11:21">
      <c r="K460" s="193"/>
      <c r="L460" s="193"/>
      <c r="M460" s="193"/>
      <c r="N460" s="193"/>
      <c r="O460" s="193"/>
      <c r="P460" s="198">
        <v>811152</v>
      </c>
      <c r="Q460" s="198" t="s">
        <v>1201</v>
      </c>
      <c r="R460" s="193"/>
      <c r="S460" s="193"/>
      <c r="T460" s="193"/>
      <c r="U460" s="193"/>
    </row>
    <row r="461" spans="11:21">
      <c r="K461" s="193"/>
      <c r="L461" s="193"/>
      <c r="M461" s="193"/>
      <c r="N461" s="193"/>
      <c r="O461" s="193"/>
      <c r="P461" s="198">
        <v>811153</v>
      </c>
      <c r="Q461" s="198" t="s">
        <v>1202</v>
      </c>
      <c r="R461" s="193"/>
      <c r="S461" s="193"/>
      <c r="T461" s="193"/>
      <c r="U461" s="193"/>
    </row>
    <row r="462" spans="11:21">
      <c r="K462" s="193"/>
      <c r="L462" s="193"/>
      <c r="M462" s="193"/>
      <c r="N462" s="193"/>
      <c r="O462" s="193"/>
      <c r="P462" s="198">
        <v>812121</v>
      </c>
      <c r="Q462" s="198" t="s">
        <v>1203</v>
      </c>
      <c r="R462" s="193"/>
      <c r="S462" s="193"/>
      <c r="T462" s="193"/>
      <c r="U462" s="193"/>
    </row>
    <row r="463" spans="11:21">
      <c r="K463" s="193"/>
      <c r="L463" s="193"/>
      <c r="M463" s="193"/>
      <c r="N463" s="193"/>
      <c r="O463" s="193"/>
      <c r="P463" s="198">
        <v>812122</v>
      </c>
      <c r="Q463" s="198" t="s">
        <v>1204</v>
      </c>
      <c r="R463" s="193"/>
      <c r="S463" s="193"/>
      <c r="T463" s="193"/>
      <c r="U463" s="193"/>
    </row>
    <row r="464" spans="11:21">
      <c r="K464" s="193"/>
      <c r="L464" s="193"/>
      <c r="M464" s="193"/>
      <c r="N464" s="193"/>
      <c r="O464" s="193"/>
      <c r="P464" s="198">
        <v>812131</v>
      </c>
      <c r="Q464" s="198" t="s">
        <v>1205</v>
      </c>
      <c r="R464" s="193"/>
      <c r="S464" s="193"/>
      <c r="T464" s="193"/>
      <c r="U464" s="193"/>
    </row>
    <row r="465" spans="11:21">
      <c r="K465" s="193"/>
      <c r="L465" s="193"/>
      <c r="M465" s="193"/>
      <c r="N465" s="193"/>
      <c r="O465" s="193"/>
      <c r="P465" s="198">
        <v>812141</v>
      </c>
      <c r="Q465" s="198" t="s">
        <v>1206</v>
      </c>
      <c r="R465" s="193"/>
      <c r="S465" s="193"/>
      <c r="T465" s="193"/>
      <c r="U465" s="193"/>
    </row>
    <row r="466" spans="11:21">
      <c r="K466" s="193"/>
      <c r="L466" s="193"/>
      <c r="M466" s="193"/>
      <c r="N466" s="193"/>
      <c r="O466" s="193"/>
      <c r="P466" s="198">
        <v>812151</v>
      </c>
      <c r="Q466" s="198" t="s">
        <v>1207</v>
      </c>
      <c r="R466" s="193"/>
      <c r="S466" s="193"/>
      <c r="T466" s="193"/>
      <c r="U466" s="193"/>
    </row>
    <row r="467" spans="11:21">
      <c r="K467" s="193"/>
      <c r="L467" s="193"/>
      <c r="M467" s="193"/>
      <c r="N467" s="193"/>
      <c r="O467" s="193"/>
      <c r="P467" s="198">
        <v>813141</v>
      </c>
      <c r="Q467" s="198" t="s">
        <v>1208</v>
      </c>
      <c r="R467" s="193"/>
      <c r="S467" s="193"/>
      <c r="T467" s="193"/>
      <c r="U467" s="193"/>
    </row>
    <row r="468" spans="11:21">
      <c r="K468" s="193"/>
      <c r="L468" s="193"/>
      <c r="M468" s="193"/>
      <c r="N468" s="193"/>
      <c r="O468" s="193"/>
      <c r="P468" s="198">
        <v>813151</v>
      </c>
      <c r="Q468" s="198" t="s">
        <v>1209</v>
      </c>
      <c r="R468" s="193"/>
      <c r="S468" s="193"/>
      <c r="T468" s="193"/>
      <c r="U468" s="193"/>
    </row>
    <row r="469" spans="11:21">
      <c r="K469" s="193"/>
      <c r="L469" s="193"/>
      <c r="M469" s="193"/>
      <c r="N469" s="193"/>
      <c r="O469" s="193"/>
      <c r="P469" s="198">
        <v>813121</v>
      </c>
      <c r="Q469" s="198" t="s">
        <v>1210</v>
      </c>
      <c r="R469" s="193"/>
      <c r="S469" s="193"/>
      <c r="T469" s="193"/>
      <c r="U469" s="193"/>
    </row>
    <row r="470" spans="11:21">
      <c r="K470" s="193"/>
      <c r="L470" s="193"/>
      <c r="M470" s="193"/>
      <c r="N470" s="193"/>
      <c r="O470" s="193"/>
      <c r="P470" s="198">
        <v>821121</v>
      </c>
      <c r="Q470" s="198" t="s">
        <v>1211</v>
      </c>
      <c r="R470" s="193"/>
      <c r="S470" s="193"/>
      <c r="T470" s="193"/>
      <c r="U470" s="193"/>
    </row>
    <row r="471" spans="11:21">
      <c r="K471" s="193"/>
      <c r="L471" s="193"/>
      <c r="M471" s="193"/>
      <c r="N471" s="193"/>
      <c r="O471" s="193"/>
      <c r="P471" s="198">
        <v>821141</v>
      </c>
      <c r="Q471" s="198" t="s">
        <v>1212</v>
      </c>
      <c r="R471" s="193"/>
      <c r="S471" s="193"/>
      <c r="T471" s="193"/>
      <c r="U471" s="193"/>
    </row>
    <row r="472" spans="11:21">
      <c r="K472" s="193"/>
      <c r="L472" s="193"/>
      <c r="M472" s="193"/>
      <c r="N472" s="193"/>
      <c r="O472" s="193"/>
      <c r="P472" s="198">
        <v>822151</v>
      </c>
      <c r="Q472" s="198" t="s">
        <v>1213</v>
      </c>
      <c r="R472" s="193"/>
      <c r="S472" s="193"/>
      <c r="T472" s="193"/>
      <c r="U472" s="193"/>
    </row>
    <row r="473" spans="11:21">
      <c r="K473" s="193"/>
      <c r="L473" s="193"/>
      <c r="M473" s="193"/>
      <c r="N473" s="193"/>
      <c r="O473" s="193"/>
      <c r="P473" s="198">
        <v>822141</v>
      </c>
      <c r="Q473" s="198" t="s">
        <v>1214</v>
      </c>
      <c r="R473" s="193"/>
      <c r="S473" s="193"/>
      <c r="T473" s="193"/>
      <c r="U473" s="193"/>
    </row>
    <row r="474" spans="11:21">
      <c r="K474" s="193"/>
      <c r="L474" s="193"/>
      <c r="M474" s="193"/>
      <c r="N474" s="193"/>
      <c r="O474" s="193"/>
      <c r="P474" s="198">
        <v>823151</v>
      </c>
      <c r="Q474" s="198" t="s">
        <v>1215</v>
      </c>
      <c r="R474" s="193"/>
      <c r="S474" s="193"/>
      <c r="T474" s="193"/>
      <c r="U474" s="193"/>
    </row>
    <row r="475" spans="11:21">
      <c r="K475" s="193"/>
      <c r="L475" s="193"/>
      <c r="M475" s="193"/>
      <c r="N475" s="193"/>
      <c r="O475" s="193"/>
      <c r="P475" s="198">
        <v>823141</v>
      </c>
      <c r="Q475" s="198" t="s">
        <v>1216</v>
      </c>
      <c r="R475" s="193"/>
      <c r="S475" s="193"/>
      <c r="T475" s="193"/>
      <c r="U475" s="193"/>
    </row>
    <row r="476" spans="11:21">
      <c r="K476" s="193"/>
      <c r="L476" s="193"/>
      <c r="M476" s="193"/>
      <c r="N476" s="193"/>
      <c r="O476" s="193"/>
      <c r="P476" s="198">
        <v>841121</v>
      </c>
      <c r="Q476" s="198" t="s">
        <v>1217</v>
      </c>
      <c r="R476" s="193"/>
      <c r="S476" s="193"/>
      <c r="T476" s="193"/>
      <c r="U476" s="193"/>
    </row>
    <row r="477" spans="11:21">
      <c r="K477" s="193"/>
      <c r="L477" s="193"/>
      <c r="M477" s="193"/>
      <c r="N477" s="193"/>
      <c r="O477" s="193"/>
      <c r="P477" s="198">
        <v>841141</v>
      </c>
      <c r="Q477" s="198" t="s">
        <v>1218</v>
      </c>
      <c r="R477" s="193"/>
      <c r="S477" s="193"/>
      <c r="T477" s="193"/>
      <c r="U477" s="193"/>
    </row>
    <row r="478" spans="11:21">
      <c r="K478" s="193"/>
      <c r="L478" s="193"/>
      <c r="M478" s="193"/>
      <c r="N478" s="193"/>
      <c r="O478" s="193"/>
      <c r="P478" s="198">
        <v>841151</v>
      </c>
      <c r="Q478" s="198" t="s">
        <v>1219</v>
      </c>
      <c r="R478" s="193"/>
      <c r="S478" s="193"/>
      <c r="T478" s="193"/>
      <c r="U478" s="193"/>
    </row>
    <row r="479" spans="11:21">
      <c r="K479" s="193"/>
      <c r="L479" s="193"/>
      <c r="M479" s="193"/>
      <c r="N479" s="193"/>
      <c r="O479" s="193"/>
      <c r="P479" s="198">
        <v>911121</v>
      </c>
      <c r="Q479" s="198" t="s">
        <v>1220</v>
      </c>
      <c r="R479" s="193"/>
      <c r="S479" s="193"/>
      <c r="T479" s="193"/>
      <c r="U479" s="193"/>
    </row>
    <row r="480" spans="11:21">
      <c r="K480" s="193"/>
      <c r="L480" s="193"/>
      <c r="M480" s="193"/>
      <c r="N480" s="193"/>
      <c r="O480" s="193"/>
      <c r="P480" s="198">
        <v>911441</v>
      </c>
      <c r="Q480" s="198" t="s">
        <v>1221</v>
      </c>
      <c r="R480" s="193"/>
      <c r="S480" s="193"/>
      <c r="T480" s="193"/>
      <c r="U480" s="193"/>
    </row>
    <row r="481" spans="11:21">
      <c r="K481" s="193"/>
      <c r="L481" s="193"/>
      <c r="M481" s="193"/>
      <c r="N481" s="193"/>
      <c r="O481" s="193"/>
      <c r="P481" s="198">
        <v>911451</v>
      </c>
      <c r="Q481" s="198" t="s">
        <v>1222</v>
      </c>
      <c r="R481" s="193"/>
      <c r="S481" s="193"/>
      <c r="T481" s="193"/>
      <c r="U481" s="193"/>
    </row>
    <row r="482" spans="11:21">
      <c r="K482" s="193"/>
      <c r="L482" s="193"/>
      <c r="M482" s="193"/>
      <c r="N482" s="193"/>
      <c r="O482" s="193"/>
      <c r="P482" s="198">
        <v>911431</v>
      </c>
      <c r="Q482" s="198" t="s">
        <v>1223</v>
      </c>
      <c r="R482" s="193"/>
      <c r="S482" s="193"/>
      <c r="T482" s="193"/>
      <c r="U482" s="193"/>
    </row>
    <row r="483" spans="11:21">
      <c r="K483" s="193"/>
      <c r="L483" s="193"/>
      <c r="M483" s="193"/>
      <c r="N483" s="193"/>
      <c r="O483" s="193"/>
      <c r="P483" s="198">
        <v>911541</v>
      </c>
      <c r="Q483" s="198" t="s">
        <v>1224</v>
      </c>
      <c r="R483" s="193"/>
      <c r="S483" s="193"/>
      <c r="T483" s="193"/>
      <c r="U483" s="193"/>
    </row>
    <row r="484" spans="11:21">
      <c r="K484" s="193"/>
      <c r="L484" s="193"/>
      <c r="M484" s="193"/>
      <c r="N484" s="193"/>
      <c r="O484" s="193"/>
      <c r="P484" s="198">
        <v>911551</v>
      </c>
      <c r="Q484" s="198" t="s">
        <v>1225</v>
      </c>
      <c r="R484" s="193"/>
      <c r="S484" s="193"/>
      <c r="T484" s="193"/>
      <c r="U484" s="193"/>
    </row>
    <row r="485" spans="11:21">
      <c r="K485" s="193"/>
      <c r="L485" s="193"/>
      <c r="M485" s="193"/>
      <c r="N485" s="193"/>
      <c r="O485" s="193"/>
      <c r="P485" s="198">
        <v>911851</v>
      </c>
      <c r="Q485" s="198" t="s">
        <v>1226</v>
      </c>
      <c r="R485" s="193"/>
      <c r="S485" s="193"/>
      <c r="T485" s="193"/>
      <c r="U485" s="193"/>
    </row>
    <row r="486" spans="11:21">
      <c r="K486" s="193"/>
      <c r="L486" s="193"/>
      <c r="M486" s="193"/>
      <c r="N486" s="193"/>
      <c r="O486" s="193"/>
      <c r="P486" s="198">
        <v>912341</v>
      </c>
      <c r="Q486" s="198" t="s">
        <v>1227</v>
      </c>
      <c r="R486" s="193"/>
      <c r="S486" s="193"/>
      <c r="T486" s="193"/>
      <c r="U486" s="193"/>
    </row>
    <row r="487" spans="11:21">
      <c r="K487" s="193"/>
      <c r="L487" s="193"/>
      <c r="M487" s="193"/>
      <c r="N487" s="193"/>
      <c r="O487" s="193"/>
      <c r="P487" s="198">
        <v>912321</v>
      </c>
      <c r="Q487" s="198" t="s">
        <v>1228</v>
      </c>
      <c r="R487" s="193"/>
      <c r="S487" s="193"/>
      <c r="T487" s="193"/>
      <c r="U487" s="193"/>
    </row>
    <row r="488" spans="11:21">
      <c r="K488" s="193"/>
      <c r="L488" s="193"/>
      <c r="M488" s="193"/>
      <c r="N488" s="193"/>
      <c r="O488" s="193"/>
      <c r="P488" s="198">
        <v>912421</v>
      </c>
      <c r="Q488" s="198" t="s">
        <v>1229</v>
      </c>
      <c r="R488" s="193"/>
      <c r="S488" s="193"/>
      <c r="T488" s="193"/>
      <c r="U488" s="193"/>
    </row>
    <row r="489" spans="11:21">
      <c r="K489" s="193"/>
      <c r="L489" s="193"/>
      <c r="M489" s="193"/>
      <c r="N489" s="193"/>
      <c r="O489" s="193"/>
      <c r="P489" s="198">
        <v>912221</v>
      </c>
      <c r="Q489" s="198" t="s">
        <v>1230</v>
      </c>
      <c r="R489" s="193"/>
      <c r="S489" s="193"/>
      <c r="T489" s="193"/>
      <c r="U489" s="193"/>
    </row>
    <row r="490" spans="11:21">
      <c r="K490" s="193"/>
      <c r="L490" s="193"/>
      <c r="M490" s="193"/>
      <c r="N490" s="193"/>
      <c r="O490" s="193"/>
      <c r="P490" s="198">
        <v>921121</v>
      </c>
      <c r="Q490" s="198" t="s">
        <v>1231</v>
      </c>
      <c r="R490" s="193"/>
      <c r="S490" s="193"/>
      <c r="T490" s="193"/>
      <c r="U490" s="193"/>
    </row>
    <row r="491" spans="11:21">
      <c r="K491" s="193"/>
      <c r="L491" s="193"/>
      <c r="M491" s="193"/>
      <c r="N491" s="193"/>
      <c r="O491" s="193"/>
      <c r="P491" s="198">
        <v>921541</v>
      </c>
      <c r="Q491" s="198" t="s">
        <v>1232</v>
      </c>
      <c r="R491" s="193"/>
      <c r="S491" s="193"/>
      <c r="T491" s="193"/>
      <c r="U491" s="193"/>
    </row>
    <row r="492" spans="11:21">
      <c r="K492" s="193"/>
      <c r="L492" s="193"/>
      <c r="M492" s="193"/>
      <c r="N492" s="193"/>
      <c r="O492" s="193"/>
      <c r="P492" s="198">
        <v>921551</v>
      </c>
      <c r="Q492" s="198" t="s">
        <v>1233</v>
      </c>
      <c r="R492" s="193"/>
      <c r="S492" s="193"/>
      <c r="T492" s="193"/>
      <c r="U492" s="193"/>
    </row>
    <row r="493" spans="11:21">
      <c r="K493" s="193"/>
      <c r="L493" s="193"/>
      <c r="M493" s="193"/>
      <c r="N493" s="193"/>
      <c r="O493" s="193"/>
      <c r="P493" s="198">
        <v>921521</v>
      </c>
      <c r="Q493" s="198" t="s">
        <v>1234</v>
      </c>
      <c r="R493" s="193"/>
      <c r="S493" s="193"/>
      <c r="T493" s="193"/>
      <c r="U493" s="193"/>
    </row>
    <row r="494" spans="11:21">
      <c r="K494" s="193"/>
      <c r="L494" s="193"/>
      <c r="M494" s="193"/>
      <c r="N494" s="193"/>
      <c r="O494" s="193"/>
      <c r="P494" s="198">
        <v>921621</v>
      </c>
      <c r="Q494" s="198" t="s">
        <v>1235</v>
      </c>
      <c r="R494" s="193"/>
      <c r="S494" s="193"/>
      <c r="T494" s="193"/>
      <c r="U494" s="193"/>
    </row>
    <row r="495" spans="11:21">
      <c r="K495" s="193"/>
      <c r="L495" s="193"/>
      <c r="M495" s="193"/>
      <c r="N495" s="193"/>
      <c r="O495" s="193"/>
      <c r="P495" s="198">
        <v>921631</v>
      </c>
      <c r="Q495" s="198" t="s">
        <v>1236</v>
      </c>
      <c r="R495" s="193"/>
      <c r="S495" s="193"/>
      <c r="T495" s="193"/>
      <c r="U495" s="193"/>
    </row>
    <row r="496" spans="11:21">
      <c r="K496" s="193"/>
      <c r="L496" s="193"/>
      <c r="M496" s="193"/>
      <c r="N496" s="193"/>
      <c r="O496" s="193"/>
      <c r="P496" s="198">
        <v>921641</v>
      </c>
      <c r="Q496" s="198" t="s">
        <v>1237</v>
      </c>
      <c r="R496" s="193"/>
      <c r="S496" s="193"/>
      <c r="T496" s="193"/>
      <c r="U496" s="193"/>
    </row>
    <row r="497" spans="11:21">
      <c r="K497" s="193"/>
      <c r="L497" s="193"/>
      <c r="M497" s="193"/>
      <c r="N497" s="193"/>
      <c r="O497" s="193"/>
      <c r="P497" s="198">
        <v>921651</v>
      </c>
      <c r="Q497" s="198" t="s">
        <v>1238</v>
      </c>
      <c r="R497" s="193"/>
      <c r="S497" s="193"/>
      <c r="T497" s="193"/>
      <c r="U497" s="193"/>
    </row>
    <row r="498" spans="11:21">
      <c r="K498" s="193"/>
      <c r="L498" s="193"/>
      <c r="M498" s="193"/>
      <c r="N498" s="193"/>
      <c r="O498" s="193"/>
      <c r="P498" s="198">
        <v>921921</v>
      </c>
      <c r="Q498" s="198" t="s">
        <v>1239</v>
      </c>
      <c r="R498" s="193"/>
      <c r="S498" s="193"/>
      <c r="T498" s="193"/>
      <c r="U498" s="193"/>
    </row>
    <row r="499" spans="11:21">
      <c r="K499" s="193"/>
      <c r="L499" s="193"/>
      <c r="M499" s="193"/>
      <c r="N499" s="193"/>
      <c r="O499" s="193"/>
      <c r="P499" s="198">
        <v>921922</v>
      </c>
      <c r="Q499" s="198" t="s">
        <v>1240</v>
      </c>
      <c r="R499" s="193"/>
      <c r="S499" s="193"/>
      <c r="T499" s="193"/>
      <c r="U499" s="193"/>
    </row>
    <row r="500" spans="11:21">
      <c r="K500" s="193"/>
      <c r="L500" s="193"/>
      <c r="M500" s="193"/>
      <c r="N500" s="193"/>
      <c r="O500" s="193"/>
      <c r="P500" s="198">
        <v>921923</v>
      </c>
      <c r="Q500" s="198" t="s">
        <v>1241</v>
      </c>
      <c r="R500" s="193"/>
      <c r="S500" s="193"/>
      <c r="T500" s="193"/>
      <c r="U500" s="193"/>
    </row>
    <row r="501" spans="11:21">
      <c r="K501" s="193"/>
      <c r="L501" s="193"/>
      <c r="M501" s="193"/>
      <c r="N501" s="193"/>
      <c r="O501" s="193"/>
      <c r="P501" s="198">
        <v>921931</v>
      </c>
      <c r="Q501" s="198" t="s">
        <v>1242</v>
      </c>
      <c r="R501" s="193"/>
      <c r="S501" s="193"/>
      <c r="T501" s="193"/>
      <c r="U501" s="193"/>
    </row>
    <row r="502" spans="11:21">
      <c r="K502" s="193"/>
      <c r="L502" s="193"/>
      <c r="M502" s="193"/>
      <c r="N502" s="193"/>
      <c r="O502" s="193"/>
      <c r="P502" s="198">
        <v>921941</v>
      </c>
      <c r="Q502" s="198" t="s">
        <v>1243</v>
      </c>
      <c r="R502" s="193"/>
      <c r="S502" s="193"/>
      <c r="T502" s="193"/>
      <c r="U502" s="193"/>
    </row>
    <row r="503" spans="11:21">
      <c r="K503" s="193"/>
      <c r="L503" s="193"/>
      <c r="M503" s="193"/>
      <c r="N503" s="193"/>
      <c r="O503" s="193"/>
      <c r="P503" s="198">
        <v>921951</v>
      </c>
      <c r="Q503" s="198" t="s">
        <v>1244</v>
      </c>
      <c r="R503" s="193"/>
      <c r="S503" s="193"/>
      <c r="T503" s="193"/>
      <c r="U503" s="193"/>
    </row>
    <row r="504" spans="11:21">
      <c r="K504" s="193"/>
      <c r="L504" s="193"/>
      <c r="M504" s="193"/>
      <c r="N504" s="193"/>
      <c r="O504" s="193"/>
      <c r="P504" s="198">
        <v>921962</v>
      </c>
      <c r="Q504" s="198" t="s">
        <v>1245</v>
      </c>
      <c r="R504" s="193"/>
      <c r="S504" s="193"/>
      <c r="T504" s="193"/>
      <c r="U504" s="193"/>
    </row>
    <row r="505" spans="11:21">
      <c r="K505" s="193"/>
      <c r="L505" s="193"/>
      <c r="M505" s="193"/>
      <c r="N505" s="193"/>
      <c r="O505" s="193"/>
      <c r="P505" s="198">
        <v>922322</v>
      </c>
      <c r="Q505" s="198" t="s">
        <v>1246</v>
      </c>
      <c r="R505" s="193"/>
      <c r="S505" s="193"/>
      <c r="T505" s="193"/>
      <c r="U505" s="193"/>
    </row>
    <row r="506" spans="11:21"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</row>
    <row r="507" spans="11:21"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</row>
    <row r="508" spans="11:21"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</row>
    <row r="509" spans="11:21"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</row>
    <row r="510" spans="11:21">
      <c r="K510" s="193"/>
      <c r="L510" s="193"/>
      <c r="M510" s="193"/>
      <c r="N510" s="193"/>
      <c r="O510" s="193"/>
      <c r="P510" s="198">
        <v>311111</v>
      </c>
      <c r="Q510" s="213" t="s">
        <v>1296</v>
      </c>
      <c r="R510" s="193"/>
      <c r="S510" s="193"/>
      <c r="T510" s="193">
        <v>311</v>
      </c>
      <c r="U510" s="193" t="s">
        <v>1361</v>
      </c>
    </row>
    <row r="511" spans="11:21">
      <c r="K511" s="193"/>
      <c r="L511" s="193"/>
      <c r="M511" s="193"/>
      <c r="N511" s="193"/>
      <c r="O511" s="193"/>
      <c r="P511" s="198">
        <v>311112</v>
      </c>
      <c r="Q511" s="213" t="s">
        <v>1297</v>
      </c>
      <c r="R511" s="193"/>
      <c r="S511" s="193"/>
      <c r="T511" s="193">
        <v>311</v>
      </c>
      <c r="U511" s="193" t="s">
        <v>1361</v>
      </c>
    </row>
    <row r="512" spans="11:21">
      <c r="K512" s="193"/>
      <c r="L512" s="193"/>
      <c r="M512" s="193"/>
      <c r="N512" s="193"/>
      <c r="O512" s="193"/>
      <c r="P512" s="198">
        <v>311113</v>
      </c>
      <c r="Q512" s="213" t="s">
        <v>1298</v>
      </c>
      <c r="R512" s="193"/>
      <c r="S512" s="193"/>
      <c r="T512" s="193">
        <v>311</v>
      </c>
      <c r="U512" s="193" t="s">
        <v>1361</v>
      </c>
    </row>
    <row r="513" spans="11:21">
      <c r="K513" s="193"/>
      <c r="L513" s="193"/>
      <c r="M513" s="193"/>
      <c r="N513" s="193"/>
      <c r="O513" s="193"/>
      <c r="P513" s="198">
        <v>311121</v>
      </c>
      <c r="Q513" s="213" t="s">
        <v>1299</v>
      </c>
      <c r="R513" s="193"/>
      <c r="S513" s="193"/>
      <c r="T513" s="193">
        <v>311</v>
      </c>
      <c r="U513" s="193" t="s">
        <v>1361</v>
      </c>
    </row>
    <row r="514" spans="11:21">
      <c r="K514" s="193"/>
      <c r="L514" s="193"/>
      <c r="M514" s="193"/>
      <c r="N514" s="193"/>
      <c r="O514" s="193"/>
      <c r="P514" s="198">
        <v>311131</v>
      </c>
      <c r="Q514" s="213" t="s">
        <v>1300</v>
      </c>
      <c r="R514" s="193"/>
      <c r="S514" s="193"/>
      <c r="T514" s="193">
        <v>311</v>
      </c>
      <c r="U514" s="193" t="s">
        <v>1361</v>
      </c>
    </row>
    <row r="515" spans="11:21">
      <c r="K515" s="193"/>
      <c r="L515" s="193"/>
      <c r="M515" s="193"/>
      <c r="N515" s="193"/>
      <c r="O515" s="193"/>
      <c r="P515" s="198">
        <v>311141</v>
      </c>
      <c r="Q515" s="213" t="s">
        <v>1301</v>
      </c>
      <c r="R515" s="193"/>
      <c r="S515" s="193"/>
      <c r="T515" s="193">
        <v>311</v>
      </c>
      <c r="U515" s="193" t="s">
        <v>1361</v>
      </c>
    </row>
    <row r="516" spans="11:21">
      <c r="K516" s="193"/>
      <c r="L516" s="193"/>
      <c r="M516" s="193"/>
      <c r="N516" s="193"/>
      <c r="O516" s="193"/>
      <c r="P516" s="198">
        <v>311151</v>
      </c>
      <c r="Q516" s="213" t="s">
        <v>1302</v>
      </c>
      <c r="R516" s="193"/>
      <c r="S516" s="193"/>
      <c r="T516" s="193">
        <v>311</v>
      </c>
      <c r="U516" s="193" t="s">
        <v>1361</v>
      </c>
    </row>
    <row r="517" spans="11:21">
      <c r="K517" s="193"/>
      <c r="L517" s="193"/>
      <c r="M517" s="193"/>
      <c r="N517" s="193"/>
      <c r="O517" s="193"/>
      <c r="P517" s="198">
        <v>311161</v>
      </c>
      <c r="Q517" s="213" t="s">
        <v>1303</v>
      </c>
      <c r="R517" s="193"/>
      <c r="S517" s="193"/>
      <c r="T517" s="193">
        <v>311</v>
      </c>
      <c r="U517" s="193" t="s">
        <v>1361</v>
      </c>
    </row>
    <row r="518" spans="11:21">
      <c r="K518" s="193"/>
      <c r="L518" s="193"/>
      <c r="M518" s="193"/>
      <c r="N518" s="193"/>
      <c r="O518" s="193"/>
      <c r="P518" s="198">
        <v>311211</v>
      </c>
      <c r="Q518" s="213" t="s">
        <v>1304</v>
      </c>
      <c r="R518" s="193"/>
      <c r="S518" s="193"/>
      <c r="T518" s="193">
        <v>311</v>
      </c>
      <c r="U518" s="193" t="s">
        <v>1361</v>
      </c>
    </row>
    <row r="519" spans="11:21">
      <c r="K519" s="193"/>
      <c r="L519" s="193"/>
      <c r="M519" s="193"/>
      <c r="N519" s="193"/>
      <c r="O519" s="193"/>
      <c r="P519" s="198">
        <v>311221</v>
      </c>
      <c r="Q519" s="213" t="s">
        <v>1305</v>
      </c>
      <c r="R519" s="193"/>
      <c r="S519" s="193"/>
      <c r="T519" s="193">
        <v>311</v>
      </c>
      <c r="U519" s="193" t="s">
        <v>1361</v>
      </c>
    </row>
    <row r="520" spans="11:21">
      <c r="K520" s="193"/>
      <c r="L520" s="193"/>
      <c r="M520" s="193"/>
      <c r="N520" s="193"/>
      <c r="O520" s="193"/>
      <c r="P520" s="198">
        <v>311231</v>
      </c>
      <c r="Q520" s="213" t="s">
        <v>1306</v>
      </c>
      <c r="R520" s="193"/>
      <c r="S520" s="193"/>
      <c r="T520" s="193">
        <v>311</v>
      </c>
      <c r="U520" s="193" t="s">
        <v>1361</v>
      </c>
    </row>
    <row r="521" spans="11:21">
      <c r="K521" s="193"/>
      <c r="L521" s="193"/>
      <c r="M521" s="193"/>
      <c r="N521" s="193"/>
      <c r="O521" s="193"/>
      <c r="P521" s="198">
        <v>311241</v>
      </c>
      <c r="Q521" s="213" t="s">
        <v>1307</v>
      </c>
      <c r="R521" s="193"/>
      <c r="S521" s="193"/>
      <c r="T521" s="193">
        <v>311</v>
      </c>
      <c r="U521" s="193" t="s">
        <v>1361</v>
      </c>
    </row>
    <row r="522" spans="11:21">
      <c r="K522" s="193"/>
      <c r="L522" s="193"/>
      <c r="M522" s="193"/>
      <c r="N522" s="193"/>
      <c r="O522" s="193"/>
      <c r="P522" s="198">
        <v>311251</v>
      </c>
      <c r="Q522" s="213" t="s">
        <v>1308</v>
      </c>
      <c r="R522" s="193"/>
      <c r="S522" s="193"/>
      <c r="T522" s="193">
        <v>311</v>
      </c>
      <c r="U522" s="193" t="s">
        <v>1361</v>
      </c>
    </row>
    <row r="523" spans="11:21">
      <c r="K523" s="193"/>
      <c r="L523" s="193"/>
      <c r="M523" s="193"/>
      <c r="N523" s="193"/>
      <c r="O523" s="193"/>
      <c r="P523" s="198">
        <v>311261</v>
      </c>
      <c r="Q523" s="213" t="s">
        <v>1309</v>
      </c>
      <c r="R523" s="193"/>
      <c r="S523" s="193"/>
      <c r="T523" s="193">
        <v>311</v>
      </c>
      <c r="U523" s="193" t="s">
        <v>1361</v>
      </c>
    </row>
    <row r="524" spans="11:21">
      <c r="K524" s="193"/>
      <c r="L524" s="193"/>
      <c r="M524" s="193"/>
      <c r="N524" s="193"/>
      <c r="O524" s="193"/>
      <c r="P524" s="198">
        <v>311271</v>
      </c>
      <c r="Q524" s="213" t="s">
        <v>1310</v>
      </c>
      <c r="R524" s="193"/>
      <c r="S524" s="193"/>
      <c r="T524" s="193">
        <v>311</v>
      </c>
      <c r="U524" s="193" t="s">
        <v>1361</v>
      </c>
    </row>
    <row r="525" spans="11:21">
      <c r="K525" s="193"/>
      <c r="L525" s="193"/>
      <c r="M525" s="193"/>
      <c r="N525" s="193"/>
      <c r="O525" s="193"/>
      <c r="P525" s="198">
        <v>311311</v>
      </c>
      <c r="Q525" s="213" t="s">
        <v>1311</v>
      </c>
      <c r="R525" s="193"/>
      <c r="S525" s="193"/>
      <c r="T525" s="193">
        <v>311</v>
      </c>
      <c r="U525" s="193" t="s">
        <v>1361</v>
      </c>
    </row>
    <row r="526" spans="11:21">
      <c r="K526" s="193"/>
      <c r="L526" s="193"/>
      <c r="M526" s="193"/>
      <c r="N526" s="193"/>
      <c r="O526" s="193"/>
      <c r="P526" s="198">
        <v>311411</v>
      </c>
      <c r="Q526" s="213" t="s">
        <v>1312</v>
      </c>
      <c r="R526" s="193"/>
      <c r="S526" s="193"/>
      <c r="T526" s="193">
        <v>311</v>
      </c>
      <c r="U526" s="193" t="s">
        <v>1361</v>
      </c>
    </row>
    <row r="527" spans="11:21">
      <c r="K527" s="193"/>
      <c r="L527" s="193"/>
      <c r="M527" s="193"/>
      <c r="N527" s="193"/>
      <c r="O527" s="193"/>
      <c r="P527" s="198">
        <v>311412</v>
      </c>
      <c r="Q527" s="213" t="s">
        <v>1313</v>
      </c>
      <c r="R527" s="193"/>
      <c r="S527" s="193"/>
      <c r="T527" s="193">
        <v>311</v>
      </c>
      <c r="U527" s="193" t="s">
        <v>1361</v>
      </c>
    </row>
    <row r="528" spans="11:21">
      <c r="K528" s="193"/>
      <c r="L528" s="193"/>
      <c r="M528" s="193"/>
      <c r="N528" s="193"/>
      <c r="O528" s="193"/>
      <c r="P528" s="198">
        <v>311419</v>
      </c>
      <c r="Q528" s="213" t="s">
        <v>1314</v>
      </c>
      <c r="R528" s="193"/>
      <c r="S528" s="193"/>
      <c r="T528" s="193">
        <v>311</v>
      </c>
      <c r="U528" s="193" t="s">
        <v>1361</v>
      </c>
    </row>
    <row r="529" spans="11:21">
      <c r="K529" s="193"/>
      <c r="L529" s="193"/>
      <c r="M529" s="193"/>
      <c r="N529" s="193"/>
      <c r="O529" s="193"/>
      <c r="P529" s="198">
        <v>311511</v>
      </c>
      <c r="Q529" s="213" t="s">
        <v>1315</v>
      </c>
      <c r="R529" s="193"/>
      <c r="S529" s="193"/>
      <c r="T529" s="193">
        <v>311</v>
      </c>
      <c r="U529" s="193" t="s">
        <v>1361</v>
      </c>
    </row>
    <row r="530" spans="11:21">
      <c r="K530" s="193"/>
      <c r="L530" s="193"/>
      <c r="M530" s="193"/>
      <c r="N530" s="193"/>
      <c r="O530" s="193"/>
      <c r="P530" s="198">
        <v>311512</v>
      </c>
      <c r="Q530" s="213" t="s">
        <v>1316</v>
      </c>
      <c r="R530" s="193"/>
      <c r="S530" s="193"/>
      <c r="T530" s="193">
        <v>311</v>
      </c>
      <c r="U530" s="193" t="s">
        <v>1361</v>
      </c>
    </row>
    <row r="531" spans="11:21">
      <c r="K531" s="193"/>
      <c r="L531" s="193"/>
      <c r="M531" s="193"/>
      <c r="N531" s="193"/>
      <c r="O531" s="193"/>
      <c r="P531" s="198">
        <v>311513</v>
      </c>
      <c r="Q531" s="213" t="s">
        <v>1317</v>
      </c>
      <c r="R531" s="193"/>
      <c r="S531" s="193"/>
      <c r="T531" s="193">
        <v>311</v>
      </c>
      <c r="U531" s="193" t="s">
        <v>1361</v>
      </c>
    </row>
    <row r="532" spans="11:21">
      <c r="K532" s="193"/>
      <c r="L532" s="193"/>
      <c r="M532" s="193"/>
      <c r="N532" s="193"/>
      <c r="O532" s="193"/>
      <c r="P532" s="198">
        <v>311519</v>
      </c>
      <c r="Q532" s="213" t="s">
        <v>1318</v>
      </c>
      <c r="R532" s="193"/>
      <c r="S532" s="193"/>
      <c r="T532" s="193">
        <v>311</v>
      </c>
      <c r="U532" s="193" t="s">
        <v>1361</v>
      </c>
    </row>
    <row r="533" spans="11:21">
      <c r="K533" s="193"/>
      <c r="L533" s="193"/>
      <c r="M533" s="193"/>
      <c r="N533" s="193"/>
      <c r="O533" s="193"/>
      <c r="P533" s="198">
        <v>311611</v>
      </c>
      <c r="Q533" s="213" t="s">
        <v>1319</v>
      </c>
      <c r="R533" s="193"/>
      <c r="S533" s="193"/>
      <c r="T533" s="193">
        <v>311</v>
      </c>
      <c r="U533" s="193" t="s">
        <v>1361</v>
      </c>
    </row>
    <row r="534" spans="11:21">
      <c r="K534" s="193"/>
      <c r="L534" s="193"/>
      <c r="M534" s="193"/>
      <c r="N534" s="193"/>
      <c r="O534" s="193"/>
      <c r="P534" s="198">
        <v>311612</v>
      </c>
      <c r="Q534" s="213" t="s">
        <v>1320</v>
      </c>
      <c r="R534" s="193"/>
      <c r="S534" s="193"/>
      <c r="T534" s="193">
        <v>311</v>
      </c>
      <c r="U534" s="193" t="s">
        <v>1361</v>
      </c>
    </row>
    <row r="535" spans="11:21">
      <c r="K535" s="193"/>
      <c r="L535" s="193"/>
      <c r="M535" s="193"/>
      <c r="N535" s="193"/>
      <c r="O535" s="193"/>
      <c r="P535" s="198">
        <v>311711</v>
      </c>
      <c r="Q535" s="213" t="s">
        <v>1321</v>
      </c>
      <c r="R535" s="193"/>
      <c r="S535" s="193"/>
      <c r="T535" s="193">
        <v>311</v>
      </c>
      <c r="U535" s="193" t="s">
        <v>1361</v>
      </c>
    </row>
    <row r="536" spans="11:21">
      <c r="K536" s="193"/>
      <c r="L536" s="193"/>
      <c r="M536" s="193"/>
      <c r="N536" s="193"/>
      <c r="O536" s="193"/>
      <c r="P536" s="198">
        <v>311712</v>
      </c>
      <c r="Q536" s="213" t="s">
        <v>1322</v>
      </c>
      <c r="R536" s="193"/>
      <c r="S536" s="193"/>
      <c r="T536" s="193">
        <v>311</v>
      </c>
      <c r="U536" s="193" t="s">
        <v>1361</v>
      </c>
    </row>
    <row r="537" spans="11:21">
      <c r="K537" s="193"/>
      <c r="L537" s="193"/>
      <c r="M537" s="193"/>
      <c r="N537" s="193"/>
      <c r="O537" s="193"/>
      <c r="P537" s="198">
        <v>311713</v>
      </c>
      <c r="Q537" s="213" t="s">
        <v>1323</v>
      </c>
      <c r="R537" s="193"/>
      <c r="S537" s="193"/>
      <c r="T537" s="193">
        <v>311</v>
      </c>
      <c r="U537" s="193" t="s">
        <v>1361</v>
      </c>
    </row>
    <row r="538" spans="11:21">
      <c r="K538" s="193"/>
      <c r="L538" s="193"/>
      <c r="M538" s="193"/>
      <c r="N538" s="193"/>
      <c r="O538" s="193"/>
      <c r="P538" s="198">
        <v>311911</v>
      </c>
      <c r="Q538" s="213" t="s">
        <v>1324</v>
      </c>
      <c r="R538" s="193"/>
      <c r="S538" s="193"/>
      <c r="T538" s="193">
        <v>311</v>
      </c>
      <c r="U538" s="193" t="s">
        <v>1361</v>
      </c>
    </row>
    <row r="539" spans="11:21">
      <c r="K539" s="193"/>
      <c r="L539" s="193"/>
      <c r="M539" s="193"/>
      <c r="N539" s="193"/>
      <c r="O539" s="193"/>
      <c r="P539" s="198">
        <v>321111</v>
      </c>
      <c r="Q539" s="213" t="s">
        <v>1325</v>
      </c>
      <c r="R539" s="193"/>
      <c r="S539" s="193"/>
      <c r="T539" s="193">
        <v>321</v>
      </c>
      <c r="U539" s="193" t="s">
        <v>1362</v>
      </c>
    </row>
    <row r="540" spans="11:21">
      <c r="K540" s="193"/>
      <c r="L540" s="193"/>
      <c r="M540" s="193"/>
      <c r="N540" s="193"/>
      <c r="O540" s="193"/>
      <c r="P540" s="198">
        <v>321121</v>
      </c>
      <c r="Q540" s="213" t="s">
        <v>1326</v>
      </c>
      <c r="R540" s="193"/>
      <c r="S540" s="193"/>
      <c r="T540" s="193">
        <v>321</v>
      </c>
      <c r="U540" s="193" t="s">
        <v>1362</v>
      </c>
    </row>
    <row r="541" spans="11:21">
      <c r="K541" s="193"/>
      <c r="L541" s="193"/>
      <c r="M541" s="193"/>
      <c r="N541" s="193"/>
      <c r="O541" s="193"/>
      <c r="P541" s="198">
        <v>321122</v>
      </c>
      <c r="Q541" s="213" t="s">
        <v>1327</v>
      </c>
      <c r="R541" s="193"/>
      <c r="S541" s="193"/>
      <c r="T541" s="193">
        <v>321</v>
      </c>
      <c r="U541" s="193" t="s">
        <v>1362</v>
      </c>
    </row>
    <row r="542" spans="11:21">
      <c r="K542" s="193"/>
      <c r="L542" s="193"/>
      <c r="M542" s="193"/>
      <c r="N542" s="193"/>
      <c r="O542" s="193"/>
      <c r="P542" s="198">
        <v>321211</v>
      </c>
      <c r="Q542" s="213" t="s">
        <v>1328</v>
      </c>
      <c r="R542" s="193"/>
      <c r="S542" s="193"/>
      <c r="T542" s="193">
        <v>321</v>
      </c>
      <c r="U542" s="193" t="s">
        <v>1362</v>
      </c>
    </row>
    <row r="543" spans="11:21">
      <c r="K543" s="193"/>
      <c r="L543" s="193"/>
      <c r="M543" s="193"/>
      <c r="N543" s="193"/>
      <c r="O543" s="193"/>
      <c r="P543" s="198">
        <v>321311</v>
      </c>
      <c r="Q543" s="213" t="s">
        <v>1329</v>
      </c>
      <c r="R543" s="193"/>
      <c r="S543" s="193"/>
      <c r="T543" s="193">
        <v>321</v>
      </c>
      <c r="U543" s="193" t="s">
        <v>1362</v>
      </c>
    </row>
    <row r="544" spans="11:21">
      <c r="K544" s="193"/>
      <c r="L544" s="193"/>
      <c r="M544" s="193"/>
      <c r="N544" s="193"/>
      <c r="O544" s="193"/>
      <c r="P544" s="198">
        <v>321312</v>
      </c>
      <c r="Q544" s="213" t="s">
        <v>1330</v>
      </c>
      <c r="R544" s="193"/>
      <c r="S544" s="193"/>
      <c r="T544" s="193">
        <v>321</v>
      </c>
      <c r="U544" s="193" t="s">
        <v>1362</v>
      </c>
    </row>
    <row r="545" spans="11:21">
      <c r="K545" s="193"/>
      <c r="L545" s="193"/>
      <c r="M545" s="193"/>
      <c r="N545" s="193"/>
      <c r="O545" s="193"/>
      <c r="P545" s="198">
        <v>331111</v>
      </c>
      <c r="Q545" s="213" t="s">
        <v>1331</v>
      </c>
      <c r="R545" s="193"/>
      <c r="S545" s="193"/>
      <c r="T545" s="193">
        <v>331</v>
      </c>
      <c r="U545" s="193" t="s">
        <v>1363</v>
      </c>
    </row>
    <row r="546" spans="11:21">
      <c r="K546" s="193"/>
      <c r="L546" s="193"/>
      <c r="M546" s="193"/>
      <c r="N546" s="193"/>
      <c r="O546" s="193"/>
      <c r="P546" s="198">
        <v>331121</v>
      </c>
      <c r="Q546" s="213" t="s">
        <v>1332</v>
      </c>
      <c r="R546" s="193"/>
      <c r="S546" s="193"/>
      <c r="T546" s="193">
        <v>331</v>
      </c>
      <c r="U546" s="193" t="s">
        <v>1363</v>
      </c>
    </row>
    <row r="547" spans="11:21">
      <c r="K547" s="193"/>
      <c r="L547" s="193"/>
      <c r="M547" s="193"/>
      <c r="N547" s="193"/>
      <c r="O547" s="193"/>
      <c r="P547" s="198">
        <v>331131</v>
      </c>
      <c r="Q547" s="213" t="s">
        <v>1333</v>
      </c>
      <c r="R547" s="193"/>
      <c r="S547" s="193"/>
      <c r="T547" s="193">
        <v>331</v>
      </c>
      <c r="U547" s="193" t="s">
        <v>1363</v>
      </c>
    </row>
    <row r="548" spans="11:21">
      <c r="K548" s="193"/>
      <c r="L548" s="193"/>
      <c r="M548" s="193"/>
      <c r="N548" s="193"/>
      <c r="O548" s="193"/>
      <c r="P548" s="198">
        <v>331141</v>
      </c>
      <c r="Q548" s="213" t="s">
        <v>1334</v>
      </c>
      <c r="R548" s="193"/>
      <c r="S548" s="193"/>
      <c r="T548" s="193">
        <v>331</v>
      </c>
      <c r="U548" s="193" t="s">
        <v>1363</v>
      </c>
    </row>
    <row r="549" spans="11:21">
      <c r="K549" s="193"/>
      <c r="L549" s="193"/>
      <c r="M549" s="193"/>
      <c r="N549" s="193"/>
      <c r="O549" s="193"/>
      <c r="P549" s="198">
        <v>331151</v>
      </c>
      <c r="Q549" s="213" t="s">
        <v>1335</v>
      </c>
      <c r="R549" s="193"/>
      <c r="S549" s="193"/>
      <c r="T549" s="193">
        <v>331</v>
      </c>
      <c r="U549" s="193" t="s">
        <v>1363</v>
      </c>
    </row>
    <row r="550" spans="11:21">
      <c r="K550" s="193"/>
      <c r="L550" s="193"/>
      <c r="M550" s="193"/>
      <c r="N550" s="193"/>
      <c r="O550" s="193"/>
      <c r="P550" s="198">
        <v>331161</v>
      </c>
      <c r="Q550" s="213" t="s">
        <v>1336</v>
      </c>
      <c r="R550" s="193"/>
      <c r="S550" s="193"/>
      <c r="T550" s="193">
        <v>331</v>
      </c>
      <c r="U550" s="193" t="s">
        <v>1363</v>
      </c>
    </row>
    <row r="551" spans="11:21">
      <c r="K551" s="193"/>
      <c r="L551" s="193"/>
      <c r="M551" s="193"/>
      <c r="N551" s="193"/>
      <c r="O551" s="193"/>
      <c r="P551" s="198">
        <v>331171</v>
      </c>
      <c r="Q551" s="213" t="s">
        <v>1337</v>
      </c>
      <c r="R551" s="193"/>
      <c r="S551" s="193"/>
      <c r="T551" s="193">
        <v>331</v>
      </c>
      <c r="U551" s="193" t="s">
        <v>1363</v>
      </c>
    </row>
    <row r="552" spans="11:21">
      <c r="K552" s="193"/>
      <c r="L552" s="193"/>
      <c r="M552" s="193"/>
      <c r="N552" s="193"/>
      <c r="O552" s="193"/>
      <c r="P552" s="198">
        <v>331181</v>
      </c>
      <c r="Q552" s="213" t="s">
        <v>1338</v>
      </c>
      <c r="R552" s="193"/>
      <c r="S552" s="193"/>
      <c r="T552" s="193">
        <v>331</v>
      </c>
      <c r="U552" s="193" t="s">
        <v>1363</v>
      </c>
    </row>
    <row r="553" spans="11:21">
      <c r="K553" s="193"/>
      <c r="L553" s="193"/>
      <c r="M553" s="193"/>
      <c r="N553" s="193"/>
      <c r="O553" s="193"/>
      <c r="P553" s="198">
        <v>341111</v>
      </c>
      <c r="Q553" s="213" t="s">
        <v>1339</v>
      </c>
      <c r="R553" s="193"/>
      <c r="S553" s="193"/>
      <c r="T553" s="193">
        <v>341</v>
      </c>
      <c r="U553" s="193" t="s">
        <v>1364</v>
      </c>
    </row>
    <row r="554" spans="11:21">
      <c r="K554" s="193"/>
      <c r="L554" s="193"/>
      <c r="M554" s="193"/>
      <c r="N554" s="193"/>
      <c r="O554" s="193"/>
      <c r="P554" s="198">
        <v>341121</v>
      </c>
      <c r="Q554" s="213" t="s">
        <v>1340</v>
      </c>
      <c r="R554" s="193"/>
      <c r="S554" s="193"/>
      <c r="T554" s="193">
        <v>341</v>
      </c>
      <c r="U554" s="193" t="s">
        <v>1364</v>
      </c>
    </row>
    <row r="555" spans="11:21">
      <c r="K555" s="193"/>
      <c r="L555" s="193"/>
      <c r="M555" s="193"/>
      <c r="N555" s="193"/>
      <c r="O555" s="193"/>
      <c r="P555" s="198">
        <v>341131</v>
      </c>
      <c r="Q555" s="213" t="s">
        <v>1341</v>
      </c>
      <c r="R555" s="193"/>
      <c r="S555" s="193"/>
      <c r="T555" s="193">
        <v>341</v>
      </c>
      <c r="U555" s="193" t="s">
        <v>1364</v>
      </c>
    </row>
    <row r="556" spans="11:21">
      <c r="K556" s="193"/>
      <c r="L556" s="193"/>
      <c r="M556" s="193"/>
      <c r="N556" s="193"/>
      <c r="O556" s="193"/>
      <c r="P556" s="198">
        <v>341141</v>
      </c>
      <c r="Q556" s="213" t="s">
        <v>1342</v>
      </c>
      <c r="R556" s="193"/>
      <c r="S556" s="193"/>
      <c r="T556" s="193">
        <v>341</v>
      </c>
      <c r="U556" s="193" t="s">
        <v>1364</v>
      </c>
    </row>
    <row r="557" spans="11:21">
      <c r="K557" s="193"/>
      <c r="L557" s="193"/>
      <c r="M557" s="193"/>
      <c r="N557" s="193"/>
      <c r="O557" s="193"/>
      <c r="P557" s="198">
        <v>341151</v>
      </c>
      <c r="Q557" s="213" t="s">
        <v>1343</v>
      </c>
      <c r="R557" s="193"/>
      <c r="S557" s="193"/>
      <c r="T557" s="193">
        <v>341</v>
      </c>
      <c r="U557" s="193" t="s">
        <v>1364</v>
      </c>
    </row>
    <row r="558" spans="11:21">
      <c r="K558" s="193"/>
      <c r="L558" s="193"/>
      <c r="M558" s="193"/>
      <c r="N558" s="193"/>
      <c r="O558" s="193"/>
      <c r="P558" s="198">
        <v>341161</v>
      </c>
      <c r="Q558" s="213" t="s">
        <v>1344</v>
      </c>
      <c r="R558" s="193"/>
      <c r="S558" s="193"/>
      <c r="T558" s="193">
        <v>341</v>
      </c>
      <c r="U558" s="193" t="s">
        <v>1364</v>
      </c>
    </row>
    <row r="559" spans="11:21">
      <c r="K559" s="193"/>
      <c r="L559" s="193"/>
      <c r="M559" s="193"/>
      <c r="N559" s="193"/>
      <c r="O559" s="193"/>
      <c r="P559" s="198">
        <v>341171</v>
      </c>
      <c r="Q559" s="213" t="s">
        <v>1345</v>
      </c>
      <c r="R559" s="193"/>
      <c r="S559" s="193"/>
      <c r="T559" s="193">
        <v>341</v>
      </c>
      <c r="U559" s="193" t="s">
        <v>1364</v>
      </c>
    </row>
    <row r="560" spans="11:21">
      <c r="K560" s="193"/>
      <c r="L560" s="193"/>
      <c r="M560" s="193"/>
      <c r="N560" s="193"/>
      <c r="O560" s="193"/>
      <c r="P560" s="198">
        <v>341181</v>
      </c>
      <c r="Q560" s="213" t="s">
        <v>1346</v>
      </c>
      <c r="R560" s="193"/>
      <c r="S560" s="193"/>
      <c r="T560" s="193">
        <v>341</v>
      </c>
      <c r="U560" s="193" t="s">
        <v>1364</v>
      </c>
    </row>
    <row r="561" spans="11:21">
      <c r="K561" s="193"/>
      <c r="L561" s="193"/>
      <c r="M561" s="193"/>
      <c r="N561" s="193"/>
      <c r="O561" s="193"/>
      <c r="P561" s="198">
        <v>351111</v>
      </c>
      <c r="Q561" s="213" t="s">
        <v>1347</v>
      </c>
      <c r="R561" s="193"/>
      <c r="S561" s="193"/>
      <c r="T561" s="193">
        <v>351</v>
      </c>
      <c r="U561" s="193" t="s">
        <v>1365</v>
      </c>
    </row>
    <row r="562" spans="11:21">
      <c r="K562" s="193"/>
      <c r="L562" s="193"/>
      <c r="M562" s="193"/>
      <c r="N562" s="193"/>
      <c r="O562" s="193"/>
      <c r="P562" s="198">
        <v>351121</v>
      </c>
      <c r="Q562" s="213" t="s">
        <v>1348</v>
      </c>
      <c r="R562" s="193"/>
      <c r="S562" s="193"/>
      <c r="T562" s="193">
        <v>351</v>
      </c>
      <c r="U562" s="193" t="s">
        <v>1365</v>
      </c>
    </row>
    <row r="563" spans="11:21">
      <c r="K563" s="193"/>
      <c r="L563" s="193"/>
      <c r="M563" s="193"/>
      <c r="N563" s="193"/>
      <c r="O563" s="193"/>
      <c r="P563" s="198">
        <v>351122</v>
      </c>
      <c r="Q563" s="213" t="s">
        <v>1349</v>
      </c>
      <c r="R563" s="193"/>
      <c r="S563" s="193"/>
      <c r="T563" s="193">
        <v>351</v>
      </c>
      <c r="U563" s="193" t="s">
        <v>1365</v>
      </c>
    </row>
    <row r="564" spans="11:21">
      <c r="K564" s="193"/>
      <c r="L564" s="193"/>
      <c r="M564" s="193"/>
      <c r="N564" s="193"/>
      <c r="O564" s="193"/>
      <c r="P564" s="198">
        <v>351123</v>
      </c>
      <c r="Q564" s="213" t="s">
        <v>1350</v>
      </c>
      <c r="R564" s="193"/>
      <c r="S564" s="193"/>
      <c r="T564" s="193">
        <v>351</v>
      </c>
      <c r="U564" s="193" t="s">
        <v>1365</v>
      </c>
    </row>
    <row r="565" spans="11:21">
      <c r="K565" s="193"/>
      <c r="L565" s="193"/>
      <c r="M565" s="193"/>
      <c r="N565" s="193"/>
      <c r="O565" s="193"/>
      <c r="P565" s="198">
        <v>351131</v>
      </c>
      <c r="Q565" s="213" t="s">
        <v>1351</v>
      </c>
      <c r="R565" s="193"/>
      <c r="S565" s="193"/>
      <c r="T565" s="193">
        <v>351</v>
      </c>
      <c r="U565" s="193" t="s">
        <v>1365</v>
      </c>
    </row>
    <row r="566" spans="11:21">
      <c r="K566" s="193"/>
      <c r="L566" s="193"/>
      <c r="M566" s="193"/>
      <c r="N566" s="193"/>
      <c r="O566" s="193"/>
      <c r="P566" s="198">
        <v>351141</v>
      </c>
      <c r="Q566" s="213" t="s">
        <v>1352</v>
      </c>
      <c r="R566" s="193"/>
      <c r="S566" s="193"/>
      <c r="T566" s="193">
        <v>351</v>
      </c>
      <c r="U566" s="193" t="s">
        <v>1365</v>
      </c>
    </row>
    <row r="567" spans="11:21">
      <c r="K567" s="193"/>
      <c r="L567" s="193"/>
      <c r="M567" s="193"/>
      <c r="N567" s="193"/>
      <c r="O567" s="193"/>
      <c r="P567" s="198">
        <v>351151</v>
      </c>
      <c r="Q567" s="213" t="s">
        <v>1353</v>
      </c>
      <c r="R567" s="193"/>
      <c r="S567" s="193"/>
      <c r="T567" s="193">
        <v>351</v>
      </c>
      <c r="U567" s="193" t="s">
        <v>1365</v>
      </c>
    </row>
    <row r="568" spans="11:21">
      <c r="K568" s="193"/>
      <c r="L568" s="193"/>
      <c r="M568" s="193"/>
      <c r="N568" s="193"/>
      <c r="O568" s="193"/>
      <c r="P568" s="198">
        <v>352111</v>
      </c>
      <c r="Q568" s="213" t="s">
        <v>1354</v>
      </c>
      <c r="R568" s="193"/>
      <c r="S568" s="193"/>
      <c r="T568" s="193">
        <v>352</v>
      </c>
      <c r="U568" s="193" t="s">
        <v>1366</v>
      </c>
    </row>
    <row r="569" spans="11:21">
      <c r="K569" s="193"/>
      <c r="L569" s="193"/>
      <c r="M569" s="193"/>
      <c r="N569" s="193"/>
      <c r="O569" s="193"/>
      <c r="P569" s="198">
        <v>352121</v>
      </c>
      <c r="Q569" s="213" t="s">
        <v>1355</v>
      </c>
      <c r="R569" s="193"/>
      <c r="S569" s="193"/>
      <c r="T569" s="193">
        <v>352</v>
      </c>
      <c r="U569" s="193" t="s">
        <v>1366</v>
      </c>
    </row>
    <row r="570" spans="11:21">
      <c r="K570" s="193"/>
      <c r="L570" s="193"/>
      <c r="M570" s="193"/>
      <c r="N570" s="193"/>
      <c r="O570" s="193"/>
      <c r="P570" s="198">
        <v>352122</v>
      </c>
      <c r="Q570" s="213" t="s">
        <v>1356</v>
      </c>
      <c r="R570" s="193"/>
      <c r="S570" s="193"/>
      <c r="T570" s="193">
        <v>352</v>
      </c>
      <c r="U570" s="193" t="s">
        <v>1366</v>
      </c>
    </row>
    <row r="571" spans="11:21">
      <c r="K571" s="193"/>
      <c r="L571" s="193"/>
      <c r="M571" s="193"/>
      <c r="N571" s="193"/>
      <c r="O571" s="193"/>
      <c r="P571" s="198">
        <v>352123</v>
      </c>
      <c r="Q571" s="213" t="s">
        <v>1357</v>
      </c>
      <c r="R571" s="193"/>
      <c r="S571" s="193"/>
      <c r="T571" s="193">
        <v>352</v>
      </c>
      <c r="U571" s="193" t="s">
        <v>1366</v>
      </c>
    </row>
    <row r="572" spans="11:21">
      <c r="K572" s="193"/>
      <c r="L572" s="193"/>
      <c r="M572" s="193"/>
      <c r="N572" s="193"/>
      <c r="O572" s="193"/>
      <c r="P572" s="198">
        <v>352131</v>
      </c>
      <c r="Q572" s="213" t="s">
        <v>1358</v>
      </c>
      <c r="R572" s="193"/>
      <c r="S572" s="193"/>
      <c r="T572" s="193">
        <v>352</v>
      </c>
      <c r="U572" s="193" t="s">
        <v>1366</v>
      </c>
    </row>
    <row r="573" spans="11:21">
      <c r="K573" s="193"/>
      <c r="L573" s="193"/>
      <c r="M573" s="193"/>
      <c r="N573" s="193"/>
      <c r="O573" s="193"/>
      <c r="P573" s="198">
        <v>352141</v>
      </c>
      <c r="Q573" s="213" t="s">
        <v>1359</v>
      </c>
      <c r="R573" s="193"/>
      <c r="S573" s="193"/>
      <c r="T573" s="193">
        <v>352</v>
      </c>
      <c r="U573" s="193" t="s">
        <v>1366</v>
      </c>
    </row>
    <row r="574" spans="11:21">
      <c r="K574" s="193"/>
      <c r="L574" s="193"/>
      <c r="M574" s="193"/>
      <c r="N574" s="193"/>
      <c r="O574" s="193"/>
      <c r="P574" s="198">
        <v>352151</v>
      </c>
      <c r="Q574" s="213" t="s">
        <v>1360</v>
      </c>
      <c r="R574" s="193"/>
      <c r="S574" s="193"/>
      <c r="T574" s="193">
        <v>352</v>
      </c>
      <c r="U574" s="193" t="s">
        <v>1366</v>
      </c>
    </row>
  </sheetData>
  <sheetProtection algorithmName="SHA-512" hashValue="DMOESsA40YZJt2oLuFasyT4kUOqV013pO9lRlyKhStO9dFl/Z3lH3p+Moj7m3Mi4Xd5YA3fo+FzOsJq6jSp+Mg==" saltValue="McziZRQAnjpC/ngQwpZ8HA==" spinCount="100000" sheet="1" formatCells="0" formatColumns="0" formatRows="0"/>
  <autoFilter ref="A7:H158" xr:uid="{00000000-0009-0000-0000-000002000000}"/>
  <dataConsolidate/>
  <conditionalFormatting sqref="D116:D158">
    <cfRule type="expression" dxfId="134" priority="59">
      <formula>AND(+LEN(D116)&lt;&gt;6,D116&gt;0)</formula>
    </cfRule>
  </conditionalFormatting>
  <conditionalFormatting sqref="D116:D158">
    <cfRule type="expression" dxfId="133" priority="57">
      <formula>AND(+LEN(D116)&lt;6,D116&gt;0)</formula>
    </cfRule>
  </conditionalFormatting>
  <conditionalFormatting sqref="D116:D158">
    <cfRule type="expression" dxfId="132" priority="56">
      <formula>+OR($K116=0,AND($L116&gt;0,$L116&lt;6))</formula>
    </cfRule>
  </conditionalFormatting>
  <conditionalFormatting sqref="D116:D158">
    <cfRule type="expression" dxfId="131" priority="54">
      <formula>$K116=0</formula>
    </cfRule>
  </conditionalFormatting>
  <conditionalFormatting sqref="D70:D115">
    <cfRule type="expression" dxfId="130" priority="46">
      <formula>AND(+LEN(D70)&lt;&gt;6,D70&gt;0)</formula>
    </cfRule>
  </conditionalFormatting>
  <conditionalFormatting sqref="D70:D115">
    <cfRule type="expression" dxfId="129" priority="45">
      <formula>AND(+LEN(D70)&lt;6,D70&gt;0)</formula>
    </cfRule>
  </conditionalFormatting>
  <conditionalFormatting sqref="D70:D115">
    <cfRule type="expression" dxfId="128" priority="44">
      <formula>+OR($K70=0,AND($L70&gt;0,$L70&lt;6))</formula>
    </cfRule>
  </conditionalFormatting>
  <conditionalFormatting sqref="D70:D115">
    <cfRule type="expression" dxfId="127" priority="43">
      <formula>$K70=0</formula>
    </cfRule>
  </conditionalFormatting>
  <conditionalFormatting sqref="D58:D69">
    <cfRule type="expression" dxfId="126" priority="41">
      <formula>AND(+LEN(D58)&lt;6,D58&gt;0)</formula>
    </cfRule>
  </conditionalFormatting>
  <conditionalFormatting sqref="D58:D69">
    <cfRule type="expression" dxfId="125" priority="42">
      <formula>AND(+LEN(D58)&lt;6,D58&gt;0)</formula>
    </cfRule>
  </conditionalFormatting>
  <conditionalFormatting sqref="D17">
    <cfRule type="expression" dxfId="124" priority="30">
      <formula>AND(+LEN(D17)&lt;6,D17&gt;0)</formula>
    </cfRule>
  </conditionalFormatting>
  <conditionalFormatting sqref="D34:D36">
    <cfRule type="expression" dxfId="123" priority="40">
      <formula>AND(+LEN(D34)&lt;&gt;6,D34&gt;0)</formula>
    </cfRule>
  </conditionalFormatting>
  <conditionalFormatting sqref="D34:D36">
    <cfRule type="expression" dxfId="122" priority="39">
      <formula>+OR($K34=0,AND($L34&gt;0,$L34&lt;6))</formula>
    </cfRule>
  </conditionalFormatting>
  <conditionalFormatting sqref="D34:D36">
    <cfRule type="expression" dxfId="121" priority="38">
      <formula>$K34=0</formula>
    </cfRule>
  </conditionalFormatting>
  <conditionalFormatting sqref="D15:D16">
    <cfRule type="expression" dxfId="120" priority="31">
      <formula>AND(+LEN(D15)&lt;6,D15&gt;0)</formula>
    </cfRule>
  </conditionalFormatting>
  <conditionalFormatting sqref="D12:D14">
    <cfRule type="expression" dxfId="119" priority="33">
      <formula>AND(+LEN(D12)&lt;6,D12&gt;0)</formula>
    </cfRule>
  </conditionalFormatting>
  <conditionalFormatting sqref="D9">
    <cfRule type="expression" dxfId="118" priority="35">
      <formula>OR(AND(+LEN(D9)&lt;6,D9&gt;0),VALUE(RIGHT(D9,1))=0)</formula>
    </cfRule>
  </conditionalFormatting>
  <conditionalFormatting sqref="D12:D14">
    <cfRule type="expression" dxfId="117" priority="34">
      <formula>AND(+LEN(D12)&lt;6,D12&gt;0)</formula>
    </cfRule>
  </conditionalFormatting>
  <conditionalFormatting sqref="D15:D16">
    <cfRule type="expression" dxfId="116" priority="32">
      <formula>AND(+LEN(D15)&lt;6,D15&gt;0)</formula>
    </cfRule>
  </conditionalFormatting>
  <conditionalFormatting sqref="D17">
    <cfRule type="expression" dxfId="115" priority="29">
      <formula>AND(+LEN(D17)&lt;6,D17&gt;0)</formula>
    </cfRule>
  </conditionalFormatting>
  <conditionalFormatting sqref="D18:D19">
    <cfRule type="expression" dxfId="114" priority="25">
      <formula>AND(+LEN(D18)&lt;6,D18&gt;0)</formula>
    </cfRule>
  </conditionalFormatting>
  <conditionalFormatting sqref="D26:D28">
    <cfRule type="expression" dxfId="113" priority="27">
      <formula>AND(+LEN(D26)&lt;6,D26&gt;0)</formula>
    </cfRule>
  </conditionalFormatting>
  <conditionalFormatting sqref="D26:D28">
    <cfRule type="expression" dxfId="112" priority="28">
      <formula>AND(+LEN(D26)&lt;6,D26&gt;0)</formula>
    </cfRule>
  </conditionalFormatting>
  <conditionalFormatting sqref="D18:D19">
    <cfRule type="expression" dxfId="111" priority="26">
      <formula>AND(+LEN(D18)&lt;6,D18&gt;0)</formula>
    </cfRule>
  </conditionalFormatting>
  <conditionalFormatting sqref="D20:D25">
    <cfRule type="expression" dxfId="110" priority="23">
      <formula>AND(+LEN(D20)&lt;6,D20&gt;0)</formula>
    </cfRule>
  </conditionalFormatting>
  <conditionalFormatting sqref="D20:D25">
    <cfRule type="expression" dxfId="109" priority="24">
      <formula>AND(+LEN(D20)&lt;6,D20&gt;0)</formula>
    </cfRule>
  </conditionalFormatting>
  <conditionalFormatting sqref="D29:D32">
    <cfRule type="expression" dxfId="108" priority="21">
      <formula>AND(+LEN(D29)&lt;6,D29&gt;0)</formula>
    </cfRule>
  </conditionalFormatting>
  <conditionalFormatting sqref="D29:D32">
    <cfRule type="expression" dxfId="107" priority="22">
      <formula>AND(+LEN(D29)&lt;6,D29&gt;0)</formula>
    </cfRule>
  </conditionalFormatting>
  <conditionalFormatting sqref="D33">
    <cfRule type="expression" dxfId="106" priority="19">
      <formula>AND(+LEN(D33)&lt;6,D33&gt;0)</formula>
    </cfRule>
  </conditionalFormatting>
  <conditionalFormatting sqref="D33">
    <cfRule type="expression" dxfId="105" priority="20">
      <formula>AND(+LEN(D33)&lt;6,D33&gt;0)</formula>
    </cfRule>
  </conditionalFormatting>
  <conditionalFormatting sqref="D57">
    <cfRule type="expression" dxfId="104" priority="5">
      <formula>AND(+LEN(D57)&lt;6,D57&gt;0)</formula>
    </cfRule>
  </conditionalFormatting>
  <conditionalFormatting sqref="D38 D42">
    <cfRule type="expression" dxfId="103" priority="17">
      <formula>AND(+LEN(D38)&lt;6,D38&gt;0)</formula>
    </cfRule>
  </conditionalFormatting>
  <conditionalFormatting sqref="D38 D42">
    <cfRule type="expression" dxfId="102" priority="18">
      <formula>AND(+LEN(D38)&lt;6,D38&gt;0)</formula>
    </cfRule>
  </conditionalFormatting>
  <conditionalFormatting sqref="D37">
    <cfRule type="expression" dxfId="101" priority="15">
      <formula>AND(+LEN(D37)&lt;6,D37&gt;0)</formula>
    </cfRule>
  </conditionalFormatting>
  <conditionalFormatting sqref="D37">
    <cfRule type="expression" dxfId="100" priority="16">
      <formula>AND(+LEN(D37)&lt;6,D37&gt;0)</formula>
    </cfRule>
  </conditionalFormatting>
  <conditionalFormatting sqref="D39:D41">
    <cfRule type="expression" dxfId="99" priority="13">
      <formula>AND(+LEN(D39)&lt;6,D39&gt;0)</formula>
    </cfRule>
  </conditionalFormatting>
  <conditionalFormatting sqref="D39:D41">
    <cfRule type="expression" dxfId="98" priority="14">
      <formula>AND(+LEN(D39)&lt;6,D39&gt;0)</formula>
    </cfRule>
  </conditionalFormatting>
  <conditionalFormatting sqref="D43:D48">
    <cfRule type="expression" dxfId="97" priority="11">
      <formula>AND(+LEN(D43)&lt;6,D43&gt;0)</formula>
    </cfRule>
  </conditionalFormatting>
  <conditionalFormatting sqref="D43:D48">
    <cfRule type="expression" dxfId="96" priority="12">
      <formula>AND(+LEN(D43)&lt;6,D43&gt;0)</formula>
    </cfRule>
  </conditionalFormatting>
  <conditionalFormatting sqref="D49:D54">
    <cfRule type="expression" dxfId="95" priority="9">
      <formula>AND(+LEN(D49)&lt;6,D49&gt;0)</formula>
    </cfRule>
  </conditionalFormatting>
  <conditionalFormatting sqref="D49:D54">
    <cfRule type="expression" dxfId="94" priority="10">
      <formula>AND(+LEN(D49)&lt;6,D49&gt;0)</formula>
    </cfRule>
  </conditionalFormatting>
  <conditionalFormatting sqref="D55:D56">
    <cfRule type="expression" dxfId="93" priority="7">
      <formula>AND(+LEN(D55)&lt;6,D55&gt;0)</formula>
    </cfRule>
  </conditionalFormatting>
  <conditionalFormatting sqref="D55:D56">
    <cfRule type="expression" dxfId="92" priority="8">
      <formula>AND(+LEN(D55)&lt;6,D55&gt;0)</formula>
    </cfRule>
  </conditionalFormatting>
  <conditionalFormatting sqref="D57">
    <cfRule type="expression" dxfId="91" priority="6">
      <formula>AND(+LEN(D57)&lt;6,D57&gt;0)</formula>
    </cfRule>
  </conditionalFormatting>
  <conditionalFormatting sqref="D8:D158">
    <cfRule type="expression" dxfId="90" priority="4">
      <formula>OR(AND(+LEN(D8)&lt;6,D8&gt;0),VALUE(RIGHT(D8,1))=0)</formula>
    </cfRule>
  </conditionalFormatting>
  <conditionalFormatting sqref="F8:F158">
    <cfRule type="expression" dxfId="89" priority="1">
      <formula>VALUE(LEN(F8))&gt;2</formula>
    </cfRule>
  </conditionalFormatting>
  <dataValidations count="2">
    <dataValidation type="list" allowBlank="1" showInputMessage="1" showErrorMessage="1" sqref="C5" xr:uid="{00000000-0002-0000-0200-000000000000}">
      <formula1>$M$9:$M$20</formula1>
    </dataValidation>
    <dataValidation type="list" allowBlank="1" showInputMessage="1" showErrorMessage="1" sqref="C3" xr:uid="{00000000-0002-0000-0200-000001000000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399"/>
  <sheetViews>
    <sheetView zoomScale="110" zoomScaleNormal="110" workbookViewId="0">
      <pane xSplit="11" ySplit="10" topLeftCell="O153" activePane="bottomRight" state="frozen"/>
      <selection activeCell="B1" sqref="B1"/>
      <selection pane="topRight" activeCell="L1" sqref="L1"/>
      <selection pane="bottomLeft" activeCell="B11" sqref="B11"/>
      <selection pane="bottomRight" activeCell="P164" sqref="P164"/>
    </sheetView>
  </sheetViews>
  <sheetFormatPr defaultRowHeight="15"/>
  <cols>
    <col min="1" max="1" width="6.85546875" hidden="1" customWidth="1"/>
    <col min="2" max="2" width="6.85546875" customWidth="1"/>
    <col min="3" max="3" width="23.5703125" customWidth="1"/>
    <col min="4" max="4" width="10.140625" customWidth="1"/>
    <col min="5" max="5" width="18.85546875" customWidth="1"/>
    <col min="6" max="6" width="10.42578125" customWidth="1"/>
    <col min="7" max="7" width="10.85546875" customWidth="1"/>
    <col min="8" max="8" width="38.7109375" customWidth="1"/>
    <col min="9" max="9" width="13" customWidth="1"/>
    <col min="10" max="10" width="12.5703125" customWidth="1"/>
    <col min="11" max="11" width="33.28515625" style="32" customWidth="1"/>
    <col min="12" max="12" width="9.5703125" customWidth="1"/>
    <col min="13" max="13" width="24.85546875" customWidth="1"/>
    <col min="14" max="14" width="8.85546875" customWidth="1"/>
    <col min="15" max="15" width="9" customWidth="1"/>
    <col min="16" max="16" width="21.28515625" customWidth="1"/>
    <col min="17" max="17" width="19" customWidth="1"/>
    <col min="18" max="18" width="14" customWidth="1"/>
    <col min="22" max="25" width="9.140625" hidden="1" customWidth="1"/>
    <col min="26" max="26" width="11.85546875" hidden="1" customWidth="1"/>
    <col min="27" max="27" width="9.140625" hidden="1" customWidth="1"/>
    <col min="28" max="29" width="9.140625" customWidth="1"/>
  </cols>
  <sheetData>
    <row r="1" spans="1:27" ht="21" customHeight="1">
      <c r="A1">
        <f>+MAX(A11:A500)</f>
        <v>389</v>
      </c>
      <c r="C1" s="156" t="s">
        <v>1276</v>
      </c>
      <c r="P1">
        <f>+COLUMN(P:P)</f>
        <v>16</v>
      </c>
      <c r="Q1">
        <f>+COLUMN(Q:Q)</f>
        <v>17</v>
      </c>
      <c r="R1">
        <f>+COLUMN(R:R)</f>
        <v>18</v>
      </c>
    </row>
    <row r="2" spans="1:27" ht="17.25" customHeight="1" thickBot="1">
      <c r="B2" s="11"/>
      <c r="P2" s="116">
        <f>+SUM(P11:P500)</f>
        <v>242415739.98999998</v>
      </c>
      <c r="Q2" s="116">
        <f>+SUM(Q11:Q500)</f>
        <v>456577423.68000007</v>
      </c>
      <c r="R2" s="116">
        <f>+SUM(R11:R500)</f>
        <v>698993163.66999996</v>
      </c>
    </row>
    <row r="3" spans="1:27" ht="18.75" customHeight="1" thickBot="1">
      <c r="B3" s="71" t="s">
        <v>537</v>
      </c>
      <c r="C3" s="392" t="str">
        <f>+'Rashodi- plan-izvršenje'!C3:F3</f>
        <v>НОВИ ПАЗАР</v>
      </c>
      <c r="D3" s="393"/>
      <c r="E3" s="393"/>
      <c r="F3" s="394"/>
      <c r="G3" s="205">
        <f>+'Rashodi- plan-izvršenje'!G3</f>
        <v>75</v>
      </c>
    </row>
    <row r="4" spans="1:27" ht="19.5" customHeight="1" thickBot="1">
      <c r="B4" s="11"/>
    </row>
    <row r="5" spans="1:27" ht="21" customHeight="1">
      <c r="C5" s="148" t="s">
        <v>1249</v>
      </c>
      <c r="D5" s="214" t="str">
        <f>+'Rashodi- plan-izvršenje'!D5</f>
        <v>I - IX</v>
      </c>
      <c r="E5" s="215">
        <f>+'Rashodi- plan-izvršenje'!E5</f>
        <v>2020</v>
      </c>
      <c r="F5" s="150" t="s">
        <v>1250</v>
      </c>
    </row>
    <row r="6" spans="1:27" ht="40.5" customHeight="1">
      <c r="C6" s="159" t="s">
        <v>1293</v>
      </c>
      <c r="D6" s="396" t="s">
        <v>1535</v>
      </c>
      <c r="E6" s="397"/>
      <c r="F6" s="397"/>
      <c r="G6" s="397"/>
      <c r="H6" s="398"/>
    </row>
    <row r="7" spans="1:27" ht="18.75" customHeight="1">
      <c r="C7" s="148"/>
      <c r="D7" s="148"/>
      <c r="E7" s="148"/>
      <c r="F7" s="150"/>
    </row>
    <row r="8" spans="1:27" ht="15.75" customHeight="1">
      <c r="A8" s="282">
        <f>+'Prihodi- plan-izvršenje'!A1</f>
        <v>290</v>
      </c>
      <c r="R8" s="72" t="s">
        <v>464</v>
      </c>
    </row>
    <row r="9" spans="1:27" ht="52.5" customHeight="1" thickBot="1">
      <c r="A9" s="395" t="s">
        <v>731</v>
      </c>
      <c r="B9" s="367" t="s">
        <v>453</v>
      </c>
      <c r="C9" s="367" t="s">
        <v>720</v>
      </c>
      <c r="D9" s="367" t="s">
        <v>454</v>
      </c>
      <c r="E9" s="367" t="s">
        <v>721</v>
      </c>
      <c r="F9" s="154" t="s">
        <v>455</v>
      </c>
      <c r="G9" s="154" t="s">
        <v>457</v>
      </c>
      <c r="H9" s="154" t="s">
        <v>456</v>
      </c>
      <c r="I9" s="154" t="s">
        <v>723</v>
      </c>
      <c r="J9" s="154" t="s">
        <v>458</v>
      </c>
      <c r="K9" s="154" t="s">
        <v>459</v>
      </c>
      <c r="L9" s="367" t="s">
        <v>460</v>
      </c>
      <c r="M9" s="367" t="s">
        <v>461</v>
      </c>
      <c r="N9" s="367" t="s">
        <v>462</v>
      </c>
      <c r="O9" s="367" t="s">
        <v>463</v>
      </c>
      <c r="P9" s="371" t="s">
        <v>1275</v>
      </c>
      <c r="Q9" s="372"/>
      <c r="R9" s="373"/>
    </row>
    <row r="10" spans="1:27" ht="32.25" customHeight="1">
      <c r="A10" s="395"/>
      <c r="B10" s="368"/>
      <c r="C10" s="368"/>
      <c r="D10" s="368"/>
      <c r="E10" s="368"/>
      <c r="F10" s="155"/>
      <c r="G10" s="155"/>
      <c r="H10" s="155"/>
      <c r="I10" s="155"/>
      <c r="J10" s="155"/>
      <c r="K10" s="155"/>
      <c r="L10" s="368"/>
      <c r="M10" s="368"/>
      <c r="N10" s="368"/>
      <c r="O10" s="368"/>
      <c r="P10" s="151" t="s">
        <v>1258</v>
      </c>
      <c r="Q10" s="151" t="s">
        <v>1259</v>
      </c>
      <c r="R10" s="152" t="s">
        <v>732</v>
      </c>
      <c r="V10" t="s">
        <v>1633</v>
      </c>
    </row>
    <row r="11" spans="1:27">
      <c r="A11">
        <f>+IF(R11&gt;0,+MAX(A$8:A10)+1,0)</f>
        <v>291</v>
      </c>
      <c r="B11" s="250">
        <v>1</v>
      </c>
      <c r="C11" s="269" t="s">
        <v>1777</v>
      </c>
      <c r="D11" s="250" t="s">
        <v>1778</v>
      </c>
      <c r="E11" s="269" t="s">
        <v>1779</v>
      </c>
      <c r="F11" s="273">
        <v>110</v>
      </c>
      <c r="G11" s="182" t="s">
        <v>444</v>
      </c>
      <c r="H11" s="142" t="s">
        <v>443</v>
      </c>
      <c r="I11" s="137">
        <v>16</v>
      </c>
      <c r="J11" s="252" t="s">
        <v>534</v>
      </c>
      <c r="K11" s="79" t="s">
        <v>446</v>
      </c>
      <c r="L11" s="256"/>
      <c r="M11" s="253"/>
      <c r="N11" s="284">
        <v>1</v>
      </c>
      <c r="O11" s="278" t="s">
        <v>1780</v>
      </c>
      <c r="P11" s="301">
        <v>414237.11</v>
      </c>
      <c r="Q11" s="302">
        <v>825572.22</v>
      </c>
      <c r="R11" s="224">
        <f t="shared" ref="R11:R74" si="0">+SUM(P11:Q11)</f>
        <v>1239809.33</v>
      </c>
      <c r="S11" s="74"/>
      <c r="T11" s="74"/>
      <c r="U11" s="74"/>
      <c r="V11" s="74">
        <f>+LEN(O11)</f>
        <v>3</v>
      </c>
      <c r="W11" s="196" t="s">
        <v>538</v>
      </c>
      <c r="X11" t="s">
        <v>1640</v>
      </c>
      <c r="Y11" t="s">
        <v>1641</v>
      </c>
      <c r="Z11" t="s">
        <v>1642</v>
      </c>
      <c r="AA11" s="216" t="s">
        <v>1292</v>
      </c>
    </row>
    <row r="12" spans="1:27">
      <c r="A12">
        <f>+IF(R12&gt;0,+MAX(A$8:A11)+1,0)</f>
        <v>292</v>
      </c>
      <c r="B12" s="250">
        <v>1</v>
      </c>
      <c r="C12" s="269" t="s">
        <v>1777</v>
      </c>
      <c r="D12" s="250" t="s">
        <v>1778</v>
      </c>
      <c r="E12" s="269" t="s">
        <v>1779</v>
      </c>
      <c r="F12" s="274">
        <v>110</v>
      </c>
      <c r="G12" s="182" t="s">
        <v>444</v>
      </c>
      <c r="H12" s="142" t="s">
        <v>443</v>
      </c>
      <c r="I12" s="137">
        <v>16</v>
      </c>
      <c r="J12" s="252" t="s">
        <v>534</v>
      </c>
      <c r="K12" s="79" t="s">
        <v>446</v>
      </c>
      <c r="L12" s="256"/>
      <c r="M12" s="253"/>
      <c r="N12" s="284">
        <v>1</v>
      </c>
      <c r="O12" s="185" t="s">
        <v>1781</v>
      </c>
      <c r="P12" s="302">
        <v>69947.88</v>
      </c>
      <c r="Q12" s="302">
        <v>137457.64000000001</v>
      </c>
      <c r="R12" s="224">
        <f t="shared" si="0"/>
        <v>207405.52000000002</v>
      </c>
      <c r="S12" s="74"/>
      <c r="T12" s="74"/>
      <c r="U12" s="74"/>
      <c r="V12" s="74">
        <f t="shared" ref="V12:V75" si="1">+LEN(O12)</f>
        <v>3</v>
      </c>
      <c r="W12" s="200" t="s">
        <v>182</v>
      </c>
      <c r="X12" s="197" t="s">
        <v>542</v>
      </c>
      <c r="Y12" s="198" t="s">
        <v>369</v>
      </c>
      <c r="Z12" s="198" t="s">
        <v>470</v>
      </c>
      <c r="AA12" s="216" t="s">
        <v>1295</v>
      </c>
    </row>
    <row r="13" spans="1:27">
      <c r="A13">
        <f>+IF(R13&gt;0,+MAX(A$8:A12)+1,0)</f>
        <v>293</v>
      </c>
      <c r="B13" s="250">
        <v>1</v>
      </c>
      <c r="C13" s="269" t="s">
        <v>1777</v>
      </c>
      <c r="D13" s="250" t="s">
        <v>1778</v>
      </c>
      <c r="E13" s="269" t="s">
        <v>1779</v>
      </c>
      <c r="F13" s="274">
        <v>110</v>
      </c>
      <c r="G13" s="182" t="s">
        <v>444</v>
      </c>
      <c r="H13" s="142" t="s">
        <v>443</v>
      </c>
      <c r="I13" s="137">
        <v>16</v>
      </c>
      <c r="J13" s="252" t="s">
        <v>534</v>
      </c>
      <c r="K13" s="79" t="s">
        <v>446</v>
      </c>
      <c r="L13" s="256"/>
      <c r="M13" s="253"/>
      <c r="N13" s="284">
        <v>1</v>
      </c>
      <c r="O13" s="185" t="s">
        <v>1782</v>
      </c>
      <c r="P13" s="302">
        <v>4136.57</v>
      </c>
      <c r="Q13" s="302">
        <v>7857.14</v>
      </c>
      <c r="R13" s="224">
        <f t="shared" si="0"/>
        <v>11993.71</v>
      </c>
      <c r="S13" s="74"/>
      <c r="T13" s="74"/>
      <c r="U13" s="74"/>
      <c r="V13" s="74">
        <f t="shared" si="1"/>
        <v>3</v>
      </c>
      <c r="W13" s="200" t="s">
        <v>183</v>
      </c>
      <c r="X13" s="201" t="s">
        <v>544</v>
      </c>
      <c r="Y13" s="198" t="s">
        <v>374</v>
      </c>
      <c r="Z13" s="198" t="s">
        <v>471</v>
      </c>
      <c r="AA13" s="216" t="str">
        <f>+VLOOKUP(G3,okruzi!$Q$11:$S$193,3,FALSE)</f>
        <v xml:space="preserve">град </v>
      </c>
    </row>
    <row r="14" spans="1:27">
      <c r="A14">
        <f>+IF(R14&gt;0,+MAX(A$8:A13)+1,0)</f>
        <v>0</v>
      </c>
      <c r="B14" s="250">
        <v>1</v>
      </c>
      <c r="C14" s="269" t="s">
        <v>1777</v>
      </c>
      <c r="D14" s="250" t="s">
        <v>1778</v>
      </c>
      <c r="E14" s="269" t="s">
        <v>1779</v>
      </c>
      <c r="F14" s="274">
        <v>110</v>
      </c>
      <c r="G14" s="182" t="s">
        <v>444</v>
      </c>
      <c r="H14" s="142" t="s">
        <v>443</v>
      </c>
      <c r="I14" s="137">
        <v>16</v>
      </c>
      <c r="J14" s="252" t="s">
        <v>534</v>
      </c>
      <c r="K14" s="79" t="s">
        <v>446</v>
      </c>
      <c r="L14" s="256"/>
      <c r="M14" s="253"/>
      <c r="N14" s="284">
        <v>1</v>
      </c>
      <c r="O14" s="185" t="s">
        <v>1783</v>
      </c>
      <c r="P14" s="302"/>
      <c r="Q14" s="302"/>
      <c r="R14" s="224">
        <f t="shared" si="0"/>
        <v>0</v>
      </c>
      <c r="S14" s="74"/>
      <c r="T14" s="74"/>
      <c r="U14" s="74"/>
      <c r="V14" s="74">
        <f t="shared" si="1"/>
        <v>3</v>
      </c>
      <c r="W14" s="200" t="s">
        <v>184</v>
      </c>
      <c r="X14" s="201" t="s">
        <v>546</v>
      </c>
      <c r="Y14" s="198" t="s">
        <v>450</v>
      </c>
      <c r="Z14" s="198" t="s">
        <v>472</v>
      </c>
      <c r="AA14" s="216" t="s">
        <v>1535</v>
      </c>
    </row>
    <row r="15" spans="1:27">
      <c r="A15">
        <f>+IF(R15&gt;0,+MAX(A$8:A14)+1,0)</f>
        <v>294</v>
      </c>
      <c r="B15" s="250">
        <v>1</v>
      </c>
      <c r="C15" s="269" t="s">
        <v>1777</v>
      </c>
      <c r="D15" s="250" t="s">
        <v>1778</v>
      </c>
      <c r="E15" s="269" t="s">
        <v>1779</v>
      </c>
      <c r="F15" s="274">
        <v>110</v>
      </c>
      <c r="G15" s="182" t="s">
        <v>444</v>
      </c>
      <c r="H15" s="142" t="s">
        <v>443</v>
      </c>
      <c r="I15" s="137">
        <v>16</v>
      </c>
      <c r="J15" s="252" t="s">
        <v>534</v>
      </c>
      <c r="K15" s="79" t="s">
        <v>446</v>
      </c>
      <c r="L15" s="256"/>
      <c r="M15" s="253"/>
      <c r="N15" s="284">
        <v>1</v>
      </c>
      <c r="O15" s="185" t="s">
        <v>1784</v>
      </c>
      <c r="P15" s="302">
        <v>1400000</v>
      </c>
      <c r="Q15" s="302">
        <v>11200000</v>
      </c>
      <c r="R15" s="224">
        <f t="shared" si="0"/>
        <v>12600000</v>
      </c>
      <c r="S15" s="74"/>
      <c r="T15" s="74"/>
      <c r="U15" s="74"/>
      <c r="V15" s="74">
        <f t="shared" si="1"/>
        <v>3</v>
      </c>
      <c r="W15" s="200" t="s">
        <v>185</v>
      </c>
      <c r="X15" s="201" t="s">
        <v>548</v>
      </c>
      <c r="Y15" s="198" t="s">
        <v>426</v>
      </c>
      <c r="Z15" s="198" t="s">
        <v>473</v>
      </c>
      <c r="AA15" s="216" t="str">
        <f>+CONCATENATE(AA11,AA13,C3,AA12)</f>
        <v>Овим потврђујемо да град НОВИ ПАЗАР,  на крају овог извештајног периода, нема неизмирене обавезе.</v>
      </c>
    </row>
    <row r="16" spans="1:27">
      <c r="A16">
        <f>+IF(R16&gt;0,+MAX(A$8:A15)+1,0)</f>
        <v>0</v>
      </c>
      <c r="B16" s="250">
        <v>1</v>
      </c>
      <c r="C16" s="251" t="s">
        <v>1777</v>
      </c>
      <c r="D16" s="250" t="s">
        <v>1778</v>
      </c>
      <c r="E16" s="251" t="s">
        <v>1779</v>
      </c>
      <c r="F16" s="252">
        <v>110</v>
      </c>
      <c r="G16" s="182" t="s">
        <v>444</v>
      </c>
      <c r="H16" s="142" t="s">
        <v>443</v>
      </c>
      <c r="I16" s="137">
        <v>16</v>
      </c>
      <c r="J16" s="252" t="s">
        <v>534</v>
      </c>
      <c r="K16" s="79" t="s">
        <v>446</v>
      </c>
      <c r="L16" s="256"/>
      <c r="M16" s="253"/>
      <c r="N16" s="284">
        <v>1</v>
      </c>
      <c r="O16" s="185" t="s">
        <v>1785</v>
      </c>
      <c r="P16" s="255"/>
      <c r="Q16" s="255"/>
      <c r="R16" s="224">
        <f t="shared" si="0"/>
        <v>0</v>
      </c>
      <c r="S16" s="74"/>
      <c r="T16" s="74"/>
      <c r="U16" s="74"/>
      <c r="V16" s="74">
        <f t="shared" si="1"/>
        <v>3</v>
      </c>
      <c r="W16" s="200" t="s">
        <v>186</v>
      </c>
      <c r="X16" s="201" t="s">
        <v>550</v>
      </c>
      <c r="Y16" s="198" t="s">
        <v>383</v>
      </c>
      <c r="Z16" s="198" t="s">
        <v>474</v>
      </c>
      <c r="AA16" s="193"/>
    </row>
    <row r="17" spans="1:27">
      <c r="A17">
        <f>+IF(R17&gt;0,+MAX(A$8:A16)+1,0)</f>
        <v>0</v>
      </c>
      <c r="B17" s="250">
        <v>1</v>
      </c>
      <c r="C17" s="251" t="s">
        <v>1777</v>
      </c>
      <c r="D17" s="250" t="s">
        <v>1778</v>
      </c>
      <c r="E17" s="251" t="s">
        <v>1786</v>
      </c>
      <c r="F17" s="275">
        <v>110</v>
      </c>
      <c r="G17" s="182" t="s">
        <v>444</v>
      </c>
      <c r="H17" s="142" t="s">
        <v>443</v>
      </c>
      <c r="I17" s="137">
        <v>16</v>
      </c>
      <c r="J17" s="252" t="s">
        <v>536</v>
      </c>
      <c r="K17" s="79" t="s">
        <v>448</v>
      </c>
      <c r="L17" s="256"/>
      <c r="M17" s="253"/>
      <c r="N17" s="284">
        <v>1</v>
      </c>
      <c r="O17" s="278" t="s">
        <v>1787</v>
      </c>
      <c r="P17" s="279"/>
      <c r="Q17" s="255"/>
      <c r="R17" s="224">
        <f t="shared" si="0"/>
        <v>0</v>
      </c>
      <c r="S17" s="74"/>
      <c r="T17" s="74"/>
      <c r="U17" s="74"/>
      <c r="V17" s="74">
        <f t="shared" si="1"/>
        <v>3</v>
      </c>
      <c r="W17" s="200" t="s">
        <v>187</v>
      </c>
      <c r="X17" s="201" t="s">
        <v>552</v>
      </c>
      <c r="Y17" s="198" t="s">
        <v>395</v>
      </c>
      <c r="Z17" s="198" t="s">
        <v>475</v>
      </c>
      <c r="AA17" s="193"/>
    </row>
    <row r="18" spans="1:27">
      <c r="A18">
        <f>+IF(R18&gt;0,+MAX(A$8:A17)+1,0)</f>
        <v>0</v>
      </c>
      <c r="B18" s="250">
        <v>1</v>
      </c>
      <c r="C18" s="251" t="s">
        <v>1777</v>
      </c>
      <c r="D18" s="250" t="s">
        <v>1778</v>
      </c>
      <c r="E18" s="251" t="s">
        <v>1786</v>
      </c>
      <c r="F18" s="273">
        <v>110</v>
      </c>
      <c r="G18" s="182" t="s">
        <v>444</v>
      </c>
      <c r="H18" s="142" t="s">
        <v>443</v>
      </c>
      <c r="I18" s="137">
        <v>16</v>
      </c>
      <c r="J18" s="252" t="s">
        <v>536</v>
      </c>
      <c r="K18" s="79" t="s">
        <v>448</v>
      </c>
      <c r="L18" s="256"/>
      <c r="M18" s="253"/>
      <c r="N18" s="284">
        <v>1</v>
      </c>
      <c r="O18" s="278" t="s">
        <v>1784</v>
      </c>
      <c r="P18" s="279"/>
      <c r="Q18" s="255"/>
      <c r="R18" s="224">
        <f t="shared" si="0"/>
        <v>0</v>
      </c>
      <c r="S18" s="74"/>
      <c r="T18" s="74"/>
      <c r="U18" s="74"/>
      <c r="V18" s="74">
        <f t="shared" si="1"/>
        <v>3</v>
      </c>
      <c r="W18" s="200" t="s">
        <v>188</v>
      </c>
      <c r="X18" s="201" t="s">
        <v>554</v>
      </c>
      <c r="Y18" s="198" t="s">
        <v>333</v>
      </c>
      <c r="Z18" s="198" t="s">
        <v>476</v>
      </c>
      <c r="AA18" s="193"/>
    </row>
    <row r="19" spans="1:27">
      <c r="A19">
        <f>+IF(R19&gt;0,+MAX(A$8:A18)+1,0)</f>
        <v>0</v>
      </c>
      <c r="B19" s="250">
        <v>1</v>
      </c>
      <c r="C19" s="251" t="s">
        <v>1777</v>
      </c>
      <c r="D19" s="250" t="s">
        <v>1778</v>
      </c>
      <c r="E19" s="251" t="s">
        <v>1786</v>
      </c>
      <c r="F19" s="273">
        <v>110</v>
      </c>
      <c r="G19" s="182" t="s">
        <v>444</v>
      </c>
      <c r="H19" s="142" t="s">
        <v>443</v>
      </c>
      <c r="I19" s="137">
        <v>16</v>
      </c>
      <c r="J19" s="252" t="s">
        <v>536</v>
      </c>
      <c r="K19" s="79" t="s">
        <v>448</v>
      </c>
      <c r="L19" s="256"/>
      <c r="M19" s="253"/>
      <c r="N19" s="284">
        <v>1</v>
      </c>
      <c r="O19" s="278" t="s">
        <v>1788</v>
      </c>
      <c r="P19" s="279"/>
      <c r="Q19" s="255"/>
      <c r="R19" s="224">
        <f t="shared" si="0"/>
        <v>0</v>
      </c>
      <c r="S19" s="74"/>
      <c r="T19" s="74"/>
      <c r="U19" s="74"/>
      <c r="V19" s="74">
        <f t="shared" si="1"/>
        <v>3</v>
      </c>
      <c r="W19" s="200" t="s">
        <v>189</v>
      </c>
      <c r="X19" s="201" t="s">
        <v>556</v>
      </c>
      <c r="Y19" s="198" t="s">
        <v>346</v>
      </c>
      <c r="Z19" s="198" t="s">
        <v>477</v>
      </c>
      <c r="AA19" s="193"/>
    </row>
    <row r="20" spans="1:27">
      <c r="A20">
        <f>+IF(R20&gt;0,+MAX(A$8:A19)+1,0)</f>
        <v>295</v>
      </c>
      <c r="B20" s="250">
        <v>2</v>
      </c>
      <c r="C20" s="251" t="s">
        <v>1789</v>
      </c>
      <c r="D20" s="250" t="s">
        <v>1790</v>
      </c>
      <c r="E20" s="251" t="s">
        <v>1791</v>
      </c>
      <c r="F20" s="273">
        <v>110</v>
      </c>
      <c r="G20" s="182" t="s">
        <v>444</v>
      </c>
      <c r="H20" s="142" t="s">
        <v>443</v>
      </c>
      <c r="I20" s="137">
        <v>16</v>
      </c>
      <c r="J20" s="252" t="s">
        <v>535</v>
      </c>
      <c r="K20" s="79" t="s">
        <v>447</v>
      </c>
      <c r="L20" s="256"/>
      <c r="M20" s="253"/>
      <c r="N20" s="284">
        <v>1</v>
      </c>
      <c r="O20" s="278" t="s">
        <v>1780</v>
      </c>
      <c r="P20" s="301">
        <v>868465</v>
      </c>
      <c r="Q20" s="302">
        <v>1732248</v>
      </c>
      <c r="R20" s="224">
        <f t="shared" si="0"/>
        <v>2600713</v>
      </c>
      <c r="S20" s="74"/>
      <c r="T20" s="74"/>
      <c r="U20" s="74"/>
      <c r="V20" s="74">
        <f t="shared" si="1"/>
        <v>3</v>
      </c>
      <c r="W20" s="200" t="s">
        <v>190</v>
      </c>
      <c r="X20" s="201" t="s">
        <v>558</v>
      </c>
      <c r="Y20" s="198" t="s">
        <v>411</v>
      </c>
      <c r="Z20" s="198" t="s">
        <v>478</v>
      </c>
      <c r="AA20" s="193"/>
    </row>
    <row r="21" spans="1:27">
      <c r="A21">
        <f>+IF(R21&gt;0,+MAX(A$8:A20)+1,0)</f>
        <v>296</v>
      </c>
      <c r="B21" s="250">
        <v>2</v>
      </c>
      <c r="C21" s="251" t="s">
        <v>1789</v>
      </c>
      <c r="D21" s="250" t="s">
        <v>1790</v>
      </c>
      <c r="E21" s="251" t="s">
        <v>1791</v>
      </c>
      <c r="F21" s="273">
        <v>110</v>
      </c>
      <c r="G21" s="182" t="s">
        <v>444</v>
      </c>
      <c r="H21" s="142" t="s">
        <v>443</v>
      </c>
      <c r="I21" s="137">
        <v>16</v>
      </c>
      <c r="J21" s="252" t="s">
        <v>535</v>
      </c>
      <c r="K21" s="79" t="s">
        <v>447</v>
      </c>
      <c r="L21" s="256"/>
      <c r="M21" s="253"/>
      <c r="N21" s="284">
        <v>1</v>
      </c>
      <c r="O21" s="278" t="s">
        <v>1781</v>
      </c>
      <c r="P21" s="301">
        <v>146177</v>
      </c>
      <c r="Q21" s="302">
        <v>288419</v>
      </c>
      <c r="R21" s="224">
        <f t="shared" si="0"/>
        <v>434596</v>
      </c>
      <c r="S21" s="74"/>
      <c r="T21" s="74"/>
      <c r="U21" s="74"/>
      <c r="V21" s="74">
        <f t="shared" si="1"/>
        <v>3</v>
      </c>
      <c r="W21" s="200" t="s">
        <v>191</v>
      </c>
      <c r="X21" s="201" t="s">
        <v>560</v>
      </c>
      <c r="Y21" s="198" t="s">
        <v>419</v>
      </c>
      <c r="Z21" s="198" t="s">
        <v>479</v>
      </c>
      <c r="AA21" s="193"/>
    </row>
    <row r="22" spans="1:27">
      <c r="A22">
        <f>+IF(R22&gt;0,+MAX(A$8:A21)+1,0)</f>
        <v>297</v>
      </c>
      <c r="B22" s="250">
        <v>2</v>
      </c>
      <c r="C22" s="251" t="s">
        <v>1789</v>
      </c>
      <c r="D22" s="250" t="s">
        <v>1790</v>
      </c>
      <c r="E22" s="251" t="s">
        <v>1791</v>
      </c>
      <c r="F22" s="275">
        <v>110</v>
      </c>
      <c r="G22" s="182" t="s">
        <v>444</v>
      </c>
      <c r="H22" s="142" t="s">
        <v>443</v>
      </c>
      <c r="I22" s="137">
        <v>16</v>
      </c>
      <c r="J22" s="252" t="s">
        <v>535</v>
      </c>
      <c r="K22" s="79" t="s">
        <v>447</v>
      </c>
      <c r="L22" s="256"/>
      <c r="M22" s="253"/>
      <c r="N22" s="284">
        <v>1</v>
      </c>
      <c r="O22" s="185" t="s">
        <v>1782</v>
      </c>
      <c r="P22" s="302">
        <v>25013.52</v>
      </c>
      <c r="Q22" s="302">
        <v>48857.04</v>
      </c>
      <c r="R22" s="224">
        <f t="shared" si="0"/>
        <v>73870.559999999998</v>
      </c>
      <c r="S22" s="74"/>
      <c r="T22" s="74"/>
      <c r="U22" s="74"/>
      <c r="V22" s="74">
        <f t="shared" si="1"/>
        <v>3</v>
      </c>
      <c r="W22" s="200" t="s">
        <v>192</v>
      </c>
      <c r="X22" s="201" t="s">
        <v>562</v>
      </c>
      <c r="Y22" s="198" t="s">
        <v>359</v>
      </c>
      <c r="Z22" s="198" t="s">
        <v>480</v>
      </c>
      <c r="AA22" s="193"/>
    </row>
    <row r="23" spans="1:27">
      <c r="A23">
        <f>+IF(R23&gt;0,+MAX(A$8:A22)+1,0)</f>
        <v>298</v>
      </c>
      <c r="B23" s="250">
        <v>2</v>
      </c>
      <c r="C23" s="251" t="s">
        <v>1792</v>
      </c>
      <c r="D23" s="250" t="s">
        <v>1793</v>
      </c>
      <c r="E23" s="251" t="s">
        <v>1791</v>
      </c>
      <c r="F23" s="274">
        <v>110</v>
      </c>
      <c r="G23" s="182" t="s">
        <v>444</v>
      </c>
      <c r="H23" s="142" t="s">
        <v>443</v>
      </c>
      <c r="I23" s="137">
        <v>16</v>
      </c>
      <c r="J23" s="252" t="s">
        <v>535</v>
      </c>
      <c r="K23" s="79" t="s">
        <v>447</v>
      </c>
      <c r="L23" s="256"/>
      <c r="M23" s="253"/>
      <c r="N23" s="284">
        <v>1</v>
      </c>
      <c r="O23" s="185" t="s">
        <v>1780</v>
      </c>
      <c r="P23" s="302">
        <v>1215402.4099999999</v>
      </c>
      <c r="Q23" s="302">
        <v>2427398.8199999998</v>
      </c>
      <c r="R23" s="224">
        <f t="shared" si="0"/>
        <v>3642801.2299999995</v>
      </c>
      <c r="S23" s="74"/>
      <c r="T23" s="74"/>
      <c r="U23" s="74"/>
      <c r="V23" s="74">
        <f t="shared" si="1"/>
        <v>3</v>
      </c>
      <c r="W23" s="200" t="s">
        <v>193</v>
      </c>
      <c r="X23" s="201" t="s">
        <v>564</v>
      </c>
      <c r="Y23" s="198" t="s">
        <v>365</v>
      </c>
      <c r="Z23" s="198" t="s">
        <v>481</v>
      </c>
      <c r="AA23" s="193"/>
    </row>
    <row r="24" spans="1:27">
      <c r="A24">
        <f>+IF(R24&gt;0,+MAX(A$8:A23)+1,0)</f>
        <v>299</v>
      </c>
      <c r="B24" s="250">
        <v>2</v>
      </c>
      <c r="C24" s="251" t="s">
        <v>1792</v>
      </c>
      <c r="D24" s="250" t="s">
        <v>1793</v>
      </c>
      <c r="E24" s="251" t="s">
        <v>1791</v>
      </c>
      <c r="F24" s="274">
        <v>110</v>
      </c>
      <c r="G24" s="182" t="s">
        <v>444</v>
      </c>
      <c r="H24" s="142" t="s">
        <v>443</v>
      </c>
      <c r="I24" s="137">
        <v>16</v>
      </c>
      <c r="J24" s="252" t="s">
        <v>535</v>
      </c>
      <c r="K24" s="79" t="s">
        <v>447</v>
      </c>
      <c r="L24" s="256"/>
      <c r="M24" s="253"/>
      <c r="N24" s="272">
        <v>1</v>
      </c>
      <c r="O24" s="185" t="s">
        <v>1781</v>
      </c>
      <c r="P24" s="302">
        <v>197346.11</v>
      </c>
      <c r="Q24" s="302">
        <v>391456.22</v>
      </c>
      <c r="R24" s="224">
        <f t="shared" si="0"/>
        <v>588802.32999999996</v>
      </c>
      <c r="S24" s="74"/>
      <c r="T24" s="74"/>
      <c r="U24" s="74"/>
      <c r="V24" s="74">
        <f t="shared" si="1"/>
        <v>3</v>
      </c>
      <c r="W24" s="200" t="s">
        <v>194</v>
      </c>
      <c r="X24" s="197">
        <v>100</v>
      </c>
      <c r="Y24" s="198" t="s">
        <v>406</v>
      </c>
      <c r="Z24" s="198" t="s">
        <v>482</v>
      </c>
      <c r="AA24" s="193"/>
    </row>
    <row r="25" spans="1:27">
      <c r="A25">
        <f>+IF(R25&gt;0,+MAX(A$8:A24)+1,0)</f>
        <v>300</v>
      </c>
      <c r="B25" s="250">
        <v>2</v>
      </c>
      <c r="C25" s="251" t="s">
        <v>1792</v>
      </c>
      <c r="D25" s="250" t="s">
        <v>1793</v>
      </c>
      <c r="E25" s="251" t="s">
        <v>1791</v>
      </c>
      <c r="F25" s="274">
        <v>110</v>
      </c>
      <c r="G25" s="182" t="s">
        <v>444</v>
      </c>
      <c r="H25" s="142" t="s">
        <v>443</v>
      </c>
      <c r="I25" s="137">
        <v>16</v>
      </c>
      <c r="J25" s="252" t="s">
        <v>535</v>
      </c>
      <c r="K25" s="79" t="s">
        <v>447</v>
      </c>
      <c r="L25" s="256"/>
      <c r="M25" s="253"/>
      <c r="N25" s="254">
        <v>1</v>
      </c>
      <c r="O25" s="185" t="s">
        <v>1782</v>
      </c>
      <c r="P25" s="302">
        <v>35423.519999999997</v>
      </c>
      <c r="Q25" s="302">
        <v>69857.039999999994</v>
      </c>
      <c r="R25" s="224">
        <f t="shared" si="0"/>
        <v>105280.56</v>
      </c>
      <c r="S25" s="74"/>
      <c r="T25" s="74"/>
      <c r="U25" s="74"/>
      <c r="V25" s="74">
        <f t="shared" si="1"/>
        <v>3</v>
      </c>
      <c r="W25" s="200" t="s">
        <v>195</v>
      </c>
      <c r="X25" s="201">
        <v>110</v>
      </c>
      <c r="Y25" s="198" t="s">
        <v>387</v>
      </c>
      <c r="Z25" s="198" t="s">
        <v>483</v>
      </c>
      <c r="AA25" s="193"/>
    </row>
    <row r="26" spans="1:27">
      <c r="A26">
        <f>+IF(R26&gt;0,+MAX(A$8:A25)+1,0)</f>
        <v>301</v>
      </c>
      <c r="B26" s="250">
        <v>3</v>
      </c>
      <c r="C26" s="251" t="s">
        <v>1794</v>
      </c>
      <c r="D26" s="250" t="s">
        <v>1795</v>
      </c>
      <c r="E26" s="251" t="s">
        <v>1796</v>
      </c>
      <c r="F26" s="274">
        <v>130</v>
      </c>
      <c r="G26" s="182" t="s">
        <v>426</v>
      </c>
      <c r="H26" s="142" t="s">
        <v>425</v>
      </c>
      <c r="I26" s="137">
        <v>15</v>
      </c>
      <c r="J26" s="252" t="s">
        <v>479</v>
      </c>
      <c r="K26" s="79" t="s">
        <v>428</v>
      </c>
      <c r="L26" s="256"/>
      <c r="M26" s="253"/>
      <c r="N26" s="254">
        <v>1</v>
      </c>
      <c r="O26" s="185" t="s">
        <v>1780</v>
      </c>
      <c r="P26" s="302">
        <v>26033496.879999999</v>
      </c>
      <c r="Q26" s="302">
        <v>46962819.759999998</v>
      </c>
      <c r="R26" s="224">
        <f t="shared" si="0"/>
        <v>72996316.640000001</v>
      </c>
      <c r="S26" s="74"/>
      <c r="T26" s="74"/>
      <c r="U26" s="74"/>
      <c r="V26" s="74">
        <f t="shared" si="1"/>
        <v>3</v>
      </c>
      <c r="W26" s="200" t="s">
        <v>196</v>
      </c>
      <c r="X26" s="201">
        <v>111</v>
      </c>
      <c r="Y26" s="198" t="s">
        <v>390</v>
      </c>
      <c r="Z26" s="198" t="s">
        <v>484</v>
      </c>
      <c r="AA26" s="193"/>
    </row>
    <row r="27" spans="1:27">
      <c r="A27">
        <f>+IF(R27&gt;0,+MAX(A$8:A26)+1,0)</f>
        <v>0</v>
      </c>
      <c r="B27" s="250">
        <v>3</v>
      </c>
      <c r="C27" s="251" t="s">
        <v>1794</v>
      </c>
      <c r="D27" s="250" t="s">
        <v>1795</v>
      </c>
      <c r="E27" s="251" t="s">
        <v>1796</v>
      </c>
      <c r="F27" s="274">
        <v>130</v>
      </c>
      <c r="G27" s="182" t="s">
        <v>426</v>
      </c>
      <c r="H27" s="142" t="s">
        <v>425</v>
      </c>
      <c r="I27" s="137">
        <v>15</v>
      </c>
      <c r="J27" s="252" t="s">
        <v>479</v>
      </c>
      <c r="K27" s="79" t="s">
        <v>428</v>
      </c>
      <c r="L27" s="256"/>
      <c r="M27" s="253"/>
      <c r="N27" s="272">
        <v>13</v>
      </c>
      <c r="O27" s="185" t="s">
        <v>1780</v>
      </c>
      <c r="P27" s="302"/>
      <c r="Q27" s="302"/>
      <c r="R27" s="224">
        <f t="shared" si="0"/>
        <v>0</v>
      </c>
      <c r="S27" s="74"/>
      <c r="T27" s="74"/>
      <c r="U27" s="74"/>
      <c r="V27" s="74">
        <f t="shared" si="1"/>
        <v>3</v>
      </c>
      <c r="W27" s="200" t="s">
        <v>197</v>
      </c>
      <c r="X27" s="201">
        <v>112</v>
      </c>
      <c r="Y27" s="198" t="s">
        <v>392</v>
      </c>
      <c r="Z27" s="198" t="s">
        <v>485</v>
      </c>
      <c r="AA27" s="193"/>
    </row>
    <row r="28" spans="1:27">
      <c r="A28">
        <f>+IF(R28&gt;0,+MAX(A$8:A27)+1,0)</f>
        <v>302</v>
      </c>
      <c r="B28" s="250">
        <v>3</v>
      </c>
      <c r="C28" s="251" t="s">
        <v>1794</v>
      </c>
      <c r="D28" s="250" t="s">
        <v>1795</v>
      </c>
      <c r="E28" s="251" t="s">
        <v>1796</v>
      </c>
      <c r="F28" s="275">
        <v>130</v>
      </c>
      <c r="G28" s="182" t="s">
        <v>426</v>
      </c>
      <c r="H28" s="142" t="s">
        <v>425</v>
      </c>
      <c r="I28" s="137">
        <v>15</v>
      </c>
      <c r="J28" s="252" t="s">
        <v>479</v>
      </c>
      <c r="K28" s="79" t="s">
        <v>428</v>
      </c>
      <c r="L28" s="256"/>
      <c r="M28" s="253"/>
      <c r="N28" s="254">
        <v>1</v>
      </c>
      <c r="O28" s="278" t="s">
        <v>1781</v>
      </c>
      <c r="P28" s="301">
        <v>4674360</v>
      </c>
      <c r="Q28" s="302">
        <v>7819310</v>
      </c>
      <c r="R28" s="224">
        <f t="shared" si="0"/>
        <v>12493670</v>
      </c>
      <c r="S28" s="74"/>
      <c r="T28" s="74"/>
      <c r="U28" s="74"/>
      <c r="V28" s="74">
        <f t="shared" si="1"/>
        <v>3</v>
      </c>
      <c r="W28" s="203" t="s">
        <v>198</v>
      </c>
      <c r="X28" s="201">
        <v>113</v>
      </c>
      <c r="Y28" s="202" t="s">
        <v>444</v>
      </c>
      <c r="Z28" s="198" t="s">
        <v>486</v>
      </c>
      <c r="AA28" s="193"/>
    </row>
    <row r="29" spans="1:27">
      <c r="A29">
        <f>+IF(R29&gt;0,+MAX(A$8:A28)+1,0)</f>
        <v>0</v>
      </c>
      <c r="B29" s="250">
        <v>3</v>
      </c>
      <c r="C29" s="251" t="s">
        <v>1794</v>
      </c>
      <c r="D29" s="250" t="s">
        <v>1795</v>
      </c>
      <c r="E29" s="251" t="s">
        <v>1796</v>
      </c>
      <c r="F29" s="274">
        <v>130</v>
      </c>
      <c r="G29" s="182" t="s">
        <v>426</v>
      </c>
      <c r="H29" s="142" t="s">
        <v>425</v>
      </c>
      <c r="I29" s="137">
        <v>15</v>
      </c>
      <c r="J29" s="252" t="s">
        <v>479</v>
      </c>
      <c r="K29" s="79" t="s">
        <v>428</v>
      </c>
      <c r="L29" s="256"/>
      <c r="M29" s="253"/>
      <c r="N29" s="272">
        <v>1</v>
      </c>
      <c r="O29" s="185" t="s">
        <v>1797</v>
      </c>
      <c r="P29" s="302"/>
      <c r="Q29" s="302"/>
      <c r="R29" s="224">
        <f t="shared" si="0"/>
        <v>0</v>
      </c>
      <c r="S29" s="74"/>
      <c r="T29" s="74"/>
      <c r="U29" s="74"/>
      <c r="V29" s="74">
        <f t="shared" si="1"/>
        <v>3</v>
      </c>
      <c r="W29" s="200" t="s">
        <v>199</v>
      </c>
      <c r="X29" s="201">
        <v>120</v>
      </c>
      <c r="Y29" s="193"/>
      <c r="Z29" s="198" t="s">
        <v>487</v>
      </c>
      <c r="AA29" s="193"/>
    </row>
    <row r="30" spans="1:27">
      <c r="A30">
        <f>+IF(R30&gt;0,+MAX(A$8:A29)+1,0)</f>
        <v>303</v>
      </c>
      <c r="B30" s="250">
        <v>3</v>
      </c>
      <c r="C30" s="251" t="s">
        <v>1794</v>
      </c>
      <c r="D30" s="250" t="s">
        <v>1795</v>
      </c>
      <c r="E30" s="251" t="s">
        <v>1796</v>
      </c>
      <c r="F30" s="275">
        <v>130</v>
      </c>
      <c r="G30" s="182" t="s">
        <v>426</v>
      </c>
      <c r="H30" s="142" t="s">
        <v>425</v>
      </c>
      <c r="I30" s="137">
        <v>15</v>
      </c>
      <c r="J30" s="252" t="s">
        <v>479</v>
      </c>
      <c r="K30" s="79" t="s">
        <v>428</v>
      </c>
      <c r="L30" s="256"/>
      <c r="M30" s="253"/>
      <c r="N30" s="277">
        <v>1</v>
      </c>
      <c r="O30" s="278" t="s">
        <v>1798</v>
      </c>
      <c r="P30" s="301">
        <v>836006.22</v>
      </c>
      <c r="Q30" s="302">
        <v>265312</v>
      </c>
      <c r="R30" s="224">
        <f t="shared" si="0"/>
        <v>1101318.22</v>
      </c>
      <c r="S30" s="74"/>
      <c r="T30" s="74"/>
      <c r="U30" s="74"/>
      <c r="V30" s="74">
        <f t="shared" si="1"/>
        <v>3</v>
      </c>
      <c r="W30" s="200" t="s">
        <v>200</v>
      </c>
      <c r="X30" s="201">
        <v>121</v>
      </c>
      <c r="Y30" s="193"/>
      <c r="Z30" s="198" t="s">
        <v>488</v>
      </c>
      <c r="AA30" s="193"/>
    </row>
    <row r="31" spans="1:27">
      <c r="A31">
        <f>+IF(R31&gt;0,+MAX(A$8:A30)+1,0)</f>
        <v>304</v>
      </c>
      <c r="B31" s="250">
        <v>3</v>
      </c>
      <c r="C31" s="251" t="s">
        <v>1794</v>
      </c>
      <c r="D31" s="250" t="s">
        <v>1795</v>
      </c>
      <c r="E31" s="251" t="s">
        <v>1796</v>
      </c>
      <c r="F31" s="275">
        <v>130</v>
      </c>
      <c r="G31" s="182" t="s">
        <v>426</v>
      </c>
      <c r="H31" s="142" t="s">
        <v>425</v>
      </c>
      <c r="I31" s="137">
        <v>15</v>
      </c>
      <c r="J31" s="252" t="s">
        <v>479</v>
      </c>
      <c r="K31" s="79" t="s">
        <v>428</v>
      </c>
      <c r="L31" s="256"/>
      <c r="M31" s="253"/>
      <c r="N31" s="277">
        <v>1</v>
      </c>
      <c r="O31" s="278" t="s">
        <v>1782</v>
      </c>
      <c r="P31" s="301">
        <v>1576304</v>
      </c>
      <c r="Q31" s="302">
        <v>2562596</v>
      </c>
      <c r="R31" s="224">
        <f t="shared" si="0"/>
        <v>4138900</v>
      </c>
      <c r="S31" s="74"/>
      <c r="T31" s="74"/>
      <c r="U31" s="74"/>
      <c r="V31" s="74">
        <f t="shared" si="1"/>
        <v>3</v>
      </c>
      <c r="W31" s="200" t="s">
        <v>201</v>
      </c>
      <c r="X31" s="201">
        <v>122</v>
      </c>
      <c r="Y31" s="193"/>
      <c r="Z31" s="198" t="s">
        <v>489</v>
      </c>
      <c r="AA31" s="193"/>
    </row>
    <row r="32" spans="1:27">
      <c r="A32">
        <f>+IF(R32&gt;0,+MAX(A$8:A31)+1,0)</f>
        <v>0</v>
      </c>
      <c r="B32" s="250">
        <v>3</v>
      </c>
      <c r="C32" s="251" t="s">
        <v>1794</v>
      </c>
      <c r="D32" s="250" t="s">
        <v>1795</v>
      </c>
      <c r="E32" s="251" t="s">
        <v>1796</v>
      </c>
      <c r="F32" s="274">
        <v>130</v>
      </c>
      <c r="G32" s="182" t="s">
        <v>426</v>
      </c>
      <c r="H32" s="142" t="s">
        <v>425</v>
      </c>
      <c r="I32" s="137">
        <v>15</v>
      </c>
      <c r="J32" s="252" t="s">
        <v>479</v>
      </c>
      <c r="K32" s="79" t="s">
        <v>428</v>
      </c>
      <c r="L32" s="256"/>
      <c r="M32" s="253"/>
      <c r="N32" s="272">
        <v>1</v>
      </c>
      <c r="O32" s="280" t="s">
        <v>1787</v>
      </c>
      <c r="P32" s="302"/>
      <c r="Q32" s="302"/>
      <c r="R32" s="224">
        <f t="shared" si="0"/>
        <v>0</v>
      </c>
      <c r="S32" s="74"/>
      <c r="T32" s="74"/>
      <c r="U32" s="74"/>
      <c r="V32" s="74">
        <f t="shared" si="1"/>
        <v>3</v>
      </c>
      <c r="W32" s="200" t="s">
        <v>202</v>
      </c>
      <c r="X32" s="201">
        <v>130</v>
      </c>
      <c r="Y32" s="193"/>
      <c r="Z32" s="198" t="s">
        <v>490</v>
      </c>
      <c r="AA32" s="193"/>
    </row>
    <row r="33" spans="1:27">
      <c r="A33">
        <f>+IF(R33&gt;0,+MAX(A$8:A32)+1,0)</f>
        <v>0</v>
      </c>
      <c r="B33" s="250">
        <v>3</v>
      </c>
      <c r="C33" s="251" t="s">
        <v>1794</v>
      </c>
      <c r="D33" s="250" t="s">
        <v>1795</v>
      </c>
      <c r="E33" s="251" t="s">
        <v>1796</v>
      </c>
      <c r="F33" s="274">
        <v>130</v>
      </c>
      <c r="G33" s="182" t="s">
        <v>426</v>
      </c>
      <c r="H33" s="142" t="s">
        <v>425</v>
      </c>
      <c r="I33" s="137">
        <v>15</v>
      </c>
      <c r="J33" s="252" t="s">
        <v>479</v>
      </c>
      <c r="K33" s="79" t="s">
        <v>428</v>
      </c>
      <c r="L33" s="256"/>
      <c r="M33" s="253"/>
      <c r="N33" s="272">
        <v>7</v>
      </c>
      <c r="O33" s="280" t="s">
        <v>1799</v>
      </c>
      <c r="P33" s="302"/>
      <c r="Q33" s="302"/>
      <c r="R33" s="224">
        <f t="shared" si="0"/>
        <v>0</v>
      </c>
      <c r="S33" s="74"/>
      <c r="T33" s="74"/>
      <c r="U33" s="74"/>
      <c r="V33" s="74">
        <f t="shared" si="1"/>
        <v>3</v>
      </c>
      <c r="W33" s="200" t="s">
        <v>203</v>
      </c>
      <c r="X33" s="201">
        <v>131</v>
      </c>
      <c r="Y33" s="193"/>
      <c r="Z33" s="198" t="s">
        <v>491</v>
      </c>
      <c r="AA33" s="193"/>
    </row>
    <row r="34" spans="1:27">
      <c r="A34">
        <f>+IF(R34&gt;0,+MAX(A$8:A33)+1,0)</f>
        <v>305</v>
      </c>
      <c r="B34" s="250">
        <v>3</v>
      </c>
      <c r="C34" s="251" t="s">
        <v>1794</v>
      </c>
      <c r="D34" s="250" t="s">
        <v>1795</v>
      </c>
      <c r="E34" s="251" t="s">
        <v>1796</v>
      </c>
      <c r="F34" s="274">
        <v>130</v>
      </c>
      <c r="G34" s="182" t="s">
        <v>426</v>
      </c>
      <c r="H34" s="142" t="s">
        <v>425</v>
      </c>
      <c r="I34" s="137">
        <v>15</v>
      </c>
      <c r="J34" s="252" t="s">
        <v>479</v>
      </c>
      <c r="K34" s="79" t="s">
        <v>428</v>
      </c>
      <c r="L34" s="256"/>
      <c r="M34" s="253"/>
      <c r="N34" s="272">
        <v>1</v>
      </c>
      <c r="O34" s="280" t="s">
        <v>1799</v>
      </c>
      <c r="P34" s="302">
        <v>12070493</v>
      </c>
      <c r="Q34" s="302"/>
      <c r="R34" s="224">
        <f t="shared" si="0"/>
        <v>12070493</v>
      </c>
      <c r="S34" s="74"/>
      <c r="T34" s="74"/>
      <c r="U34" s="74"/>
      <c r="V34" s="74">
        <f t="shared" si="1"/>
        <v>3</v>
      </c>
      <c r="W34" s="200" t="s">
        <v>204</v>
      </c>
      <c r="X34" s="201">
        <v>132</v>
      </c>
      <c r="Y34" s="193"/>
      <c r="Z34" s="198" t="s">
        <v>492</v>
      </c>
      <c r="AA34" s="193"/>
    </row>
    <row r="35" spans="1:27">
      <c r="A35">
        <f>+IF(R35&gt;0,+MAX(A$8:A34)+1,0)</f>
        <v>306</v>
      </c>
      <c r="B35" s="250">
        <v>3</v>
      </c>
      <c r="C35" s="251" t="s">
        <v>1794</v>
      </c>
      <c r="D35" s="250" t="s">
        <v>1795</v>
      </c>
      <c r="E35" s="251" t="s">
        <v>1796</v>
      </c>
      <c r="F35" s="274">
        <v>130</v>
      </c>
      <c r="G35" s="182" t="s">
        <v>426</v>
      </c>
      <c r="H35" s="142" t="s">
        <v>425</v>
      </c>
      <c r="I35" s="137">
        <v>15</v>
      </c>
      <c r="J35" s="252" t="s">
        <v>479</v>
      </c>
      <c r="K35" s="79" t="s">
        <v>428</v>
      </c>
      <c r="L35" s="256"/>
      <c r="M35" s="253"/>
      <c r="N35" s="272">
        <v>1</v>
      </c>
      <c r="O35" s="280" t="s">
        <v>1783</v>
      </c>
      <c r="P35" s="302">
        <v>253774</v>
      </c>
      <c r="Q35" s="302"/>
      <c r="R35" s="224">
        <f t="shared" si="0"/>
        <v>253774</v>
      </c>
      <c r="S35" s="74"/>
      <c r="T35" s="74"/>
      <c r="U35" s="74"/>
      <c r="V35" s="74">
        <f t="shared" si="1"/>
        <v>3</v>
      </c>
      <c r="W35" s="200" t="s">
        <v>205</v>
      </c>
      <c r="X35" s="201">
        <v>133</v>
      </c>
      <c r="Y35" s="193"/>
      <c r="Z35" s="198" t="s">
        <v>493</v>
      </c>
      <c r="AA35" s="193"/>
    </row>
    <row r="36" spans="1:27">
      <c r="A36">
        <f>+IF(R36&gt;0,+MAX(A$8:A35)+1,0)</f>
        <v>307</v>
      </c>
      <c r="B36" s="250">
        <v>3</v>
      </c>
      <c r="C36" s="251" t="s">
        <v>1794</v>
      </c>
      <c r="D36" s="250" t="s">
        <v>1795</v>
      </c>
      <c r="E36" s="251" t="s">
        <v>1796</v>
      </c>
      <c r="F36" s="274">
        <v>130</v>
      </c>
      <c r="G36" s="182" t="s">
        <v>426</v>
      </c>
      <c r="H36" s="142" t="s">
        <v>425</v>
      </c>
      <c r="I36" s="137">
        <v>15</v>
      </c>
      <c r="J36" s="252" t="s">
        <v>479</v>
      </c>
      <c r="K36" s="79" t="s">
        <v>428</v>
      </c>
      <c r="L36" s="256"/>
      <c r="M36" s="253"/>
      <c r="N36" s="254">
        <v>1</v>
      </c>
      <c r="O36" s="280" t="s">
        <v>1784</v>
      </c>
      <c r="P36" s="302">
        <v>3674003</v>
      </c>
      <c r="Q36" s="302">
        <v>12728746.619999999</v>
      </c>
      <c r="R36" s="224">
        <f t="shared" si="0"/>
        <v>16402749.619999999</v>
      </c>
      <c r="S36" s="74"/>
      <c r="T36" s="74"/>
      <c r="U36" s="74"/>
      <c r="V36" s="74">
        <f t="shared" si="1"/>
        <v>3</v>
      </c>
      <c r="W36" s="200" t="s">
        <v>206</v>
      </c>
      <c r="X36" s="201">
        <v>140</v>
      </c>
      <c r="Y36" s="193"/>
      <c r="Z36" s="198" t="s">
        <v>494</v>
      </c>
      <c r="AA36" s="193"/>
    </row>
    <row r="37" spans="1:27">
      <c r="A37">
        <f>+IF(R37&gt;0,+MAX(A$8:A36)+1,0)</f>
        <v>0</v>
      </c>
      <c r="B37" s="250">
        <v>3</v>
      </c>
      <c r="C37" s="251" t="s">
        <v>1794</v>
      </c>
      <c r="D37" s="250" t="s">
        <v>1795</v>
      </c>
      <c r="E37" s="251" t="s">
        <v>1796</v>
      </c>
      <c r="F37" s="274">
        <v>130</v>
      </c>
      <c r="G37" s="182" t="s">
        <v>426</v>
      </c>
      <c r="H37" s="142" t="s">
        <v>425</v>
      </c>
      <c r="I37" s="137">
        <v>15</v>
      </c>
      <c r="J37" s="252" t="s">
        <v>479</v>
      </c>
      <c r="K37" s="79" t="s">
        <v>428</v>
      </c>
      <c r="L37" s="256"/>
      <c r="M37" s="253"/>
      <c r="N37" s="254">
        <v>1</v>
      </c>
      <c r="O37" s="280" t="s">
        <v>1800</v>
      </c>
      <c r="P37" s="302"/>
      <c r="Q37" s="302"/>
      <c r="R37" s="224">
        <f t="shared" si="0"/>
        <v>0</v>
      </c>
      <c r="S37" s="74"/>
      <c r="T37" s="74"/>
      <c r="U37" s="74"/>
      <c r="V37" s="74">
        <f t="shared" si="1"/>
        <v>3</v>
      </c>
      <c r="W37" s="200" t="s">
        <v>207</v>
      </c>
      <c r="X37" s="201">
        <v>150</v>
      </c>
      <c r="Y37" s="193"/>
      <c r="Z37" s="198" t="s">
        <v>495</v>
      </c>
      <c r="AA37" s="193"/>
    </row>
    <row r="38" spans="1:27">
      <c r="A38">
        <f>+IF(R38&gt;0,+MAX(A$8:A37)+1,0)</f>
        <v>308</v>
      </c>
      <c r="B38" s="250">
        <v>3</v>
      </c>
      <c r="C38" s="251" t="s">
        <v>1794</v>
      </c>
      <c r="D38" s="250" t="s">
        <v>1795</v>
      </c>
      <c r="E38" s="251" t="s">
        <v>1796</v>
      </c>
      <c r="F38" s="274">
        <v>130</v>
      </c>
      <c r="G38" s="182" t="s">
        <v>426</v>
      </c>
      <c r="H38" s="142" t="s">
        <v>425</v>
      </c>
      <c r="I38" s="137">
        <v>15</v>
      </c>
      <c r="J38" s="252" t="s">
        <v>479</v>
      </c>
      <c r="K38" s="79" t="s">
        <v>428</v>
      </c>
      <c r="L38" s="256"/>
      <c r="M38" s="253"/>
      <c r="N38" s="254">
        <v>1</v>
      </c>
      <c r="O38" s="280" t="s">
        <v>1801</v>
      </c>
      <c r="P38" s="302"/>
      <c r="Q38" s="302">
        <v>9833712</v>
      </c>
      <c r="R38" s="224">
        <f t="shared" si="0"/>
        <v>9833712</v>
      </c>
      <c r="S38" s="74"/>
      <c r="T38" s="74"/>
      <c r="U38" s="74"/>
      <c r="V38" s="74">
        <f t="shared" si="1"/>
        <v>3</v>
      </c>
      <c r="W38" s="200" t="s">
        <v>208</v>
      </c>
      <c r="X38" s="201">
        <v>160</v>
      </c>
      <c r="Y38" s="193"/>
      <c r="Z38" s="198" t="s">
        <v>496</v>
      </c>
      <c r="AA38" s="193"/>
    </row>
    <row r="39" spans="1:27">
      <c r="A39">
        <f>+IF(R39&gt;0,+MAX(A$8:A38)+1,0)</f>
        <v>309</v>
      </c>
      <c r="B39" s="250">
        <v>3</v>
      </c>
      <c r="C39" s="251" t="s">
        <v>1794</v>
      </c>
      <c r="D39" s="250" t="s">
        <v>1795</v>
      </c>
      <c r="E39" s="251" t="s">
        <v>1796</v>
      </c>
      <c r="F39" s="274">
        <v>130</v>
      </c>
      <c r="G39" s="182" t="s">
        <v>426</v>
      </c>
      <c r="H39" s="142" t="s">
        <v>425</v>
      </c>
      <c r="I39" s="137">
        <v>15</v>
      </c>
      <c r="J39" s="252" t="s">
        <v>479</v>
      </c>
      <c r="K39" s="79" t="s">
        <v>428</v>
      </c>
      <c r="L39" s="256"/>
      <c r="M39" s="143"/>
      <c r="N39" s="254">
        <v>1</v>
      </c>
      <c r="O39" s="280" t="s">
        <v>1788</v>
      </c>
      <c r="P39" s="302"/>
      <c r="Q39" s="302">
        <v>4924704</v>
      </c>
      <c r="R39" s="224">
        <f t="shared" si="0"/>
        <v>4924704</v>
      </c>
      <c r="S39" s="74"/>
      <c r="T39" s="74"/>
      <c r="U39" s="74"/>
      <c r="V39" s="74">
        <f t="shared" si="1"/>
        <v>3</v>
      </c>
      <c r="W39" s="200" t="s">
        <v>209</v>
      </c>
      <c r="X39" s="201">
        <v>170</v>
      </c>
      <c r="Y39" s="193"/>
      <c r="Z39" s="198" t="s">
        <v>497</v>
      </c>
      <c r="AA39" s="193"/>
    </row>
    <row r="40" spans="1:27">
      <c r="A40">
        <f>+IF(R40&gt;0,+MAX(A$8:A39)+1,0)</f>
        <v>0</v>
      </c>
      <c r="B40" s="250">
        <v>3</v>
      </c>
      <c r="C40" s="251" t="s">
        <v>1794</v>
      </c>
      <c r="D40" s="250" t="s">
        <v>1795</v>
      </c>
      <c r="E40" s="251" t="s">
        <v>1796</v>
      </c>
      <c r="F40" s="274">
        <v>130</v>
      </c>
      <c r="G40" s="182" t="s">
        <v>426</v>
      </c>
      <c r="H40" s="142" t="s">
        <v>425</v>
      </c>
      <c r="I40" s="137">
        <v>15</v>
      </c>
      <c r="J40" s="252" t="s">
        <v>479</v>
      </c>
      <c r="K40" s="79" t="s">
        <v>428</v>
      </c>
      <c r="L40" s="256"/>
      <c r="M40" s="143"/>
      <c r="N40" s="254">
        <v>1</v>
      </c>
      <c r="O40" s="280" t="s">
        <v>1802</v>
      </c>
      <c r="P40" s="302"/>
      <c r="Q40" s="302"/>
      <c r="R40" s="224">
        <f t="shared" si="0"/>
        <v>0</v>
      </c>
      <c r="S40" s="74"/>
      <c r="T40" s="74"/>
      <c r="U40" s="74"/>
      <c r="V40" s="74">
        <f t="shared" si="1"/>
        <v>3</v>
      </c>
      <c r="W40" s="200" t="s">
        <v>210</v>
      </c>
      <c r="X40" s="201">
        <v>180</v>
      </c>
      <c r="Y40" s="193"/>
      <c r="Z40" s="198" t="s">
        <v>498</v>
      </c>
      <c r="AA40" s="193"/>
    </row>
    <row r="41" spans="1:27">
      <c r="A41">
        <f>+IF(R41&gt;0,+MAX(A$8:A40)+1,0)</f>
        <v>0</v>
      </c>
      <c r="B41" s="250">
        <v>3</v>
      </c>
      <c r="C41" s="251" t="s">
        <v>1794</v>
      </c>
      <c r="D41" s="250" t="s">
        <v>1795</v>
      </c>
      <c r="E41" s="251" t="s">
        <v>1796</v>
      </c>
      <c r="F41" s="274">
        <v>130</v>
      </c>
      <c r="G41" s="182" t="s">
        <v>426</v>
      </c>
      <c r="H41" s="142" t="s">
        <v>425</v>
      </c>
      <c r="I41" s="137">
        <v>15</v>
      </c>
      <c r="J41" s="252" t="s">
        <v>479</v>
      </c>
      <c r="K41" s="79" t="s">
        <v>428</v>
      </c>
      <c r="L41" s="256"/>
      <c r="M41" s="143"/>
      <c r="N41" s="254">
        <v>1</v>
      </c>
      <c r="O41" s="280" t="s">
        <v>1803</v>
      </c>
      <c r="P41" s="302"/>
      <c r="Q41" s="302"/>
      <c r="R41" s="224">
        <f t="shared" si="0"/>
        <v>0</v>
      </c>
      <c r="S41" s="74"/>
      <c r="T41" s="74"/>
      <c r="U41" s="74"/>
      <c r="V41" s="74">
        <f t="shared" si="1"/>
        <v>3</v>
      </c>
      <c r="W41" s="200" t="s">
        <v>211</v>
      </c>
      <c r="X41" s="197">
        <v>200</v>
      </c>
      <c r="Y41" s="193"/>
      <c r="Z41" s="198" t="s">
        <v>499</v>
      </c>
      <c r="AA41" s="193"/>
    </row>
    <row r="42" spans="1:27">
      <c r="A42">
        <f>+IF(R42&gt;0,+MAX(A$8:A41)+1,0)</f>
        <v>310</v>
      </c>
      <c r="B42" s="250">
        <v>3</v>
      </c>
      <c r="C42" s="251" t="s">
        <v>1794</v>
      </c>
      <c r="D42" s="250" t="s">
        <v>1795</v>
      </c>
      <c r="E42" s="251" t="s">
        <v>1796</v>
      </c>
      <c r="F42" s="274">
        <v>130</v>
      </c>
      <c r="G42" s="182" t="s">
        <v>426</v>
      </c>
      <c r="H42" s="142" t="s">
        <v>425</v>
      </c>
      <c r="I42" s="137">
        <v>15</v>
      </c>
      <c r="J42" s="252" t="s">
        <v>479</v>
      </c>
      <c r="K42" s="79" t="s">
        <v>428</v>
      </c>
      <c r="L42" s="256"/>
      <c r="M42" s="143"/>
      <c r="N42" s="254">
        <v>1</v>
      </c>
      <c r="O42" s="280" t="s">
        <v>1804</v>
      </c>
      <c r="P42" s="302"/>
      <c r="Q42" s="302">
        <v>40265952.479999997</v>
      </c>
      <c r="R42" s="224">
        <f t="shared" si="0"/>
        <v>40265952.479999997</v>
      </c>
      <c r="S42" s="74"/>
      <c r="T42" s="74"/>
      <c r="U42" s="74"/>
      <c r="V42" s="74">
        <f t="shared" si="1"/>
        <v>3</v>
      </c>
      <c r="W42" s="200" t="s">
        <v>212</v>
      </c>
      <c r="X42" s="201">
        <v>210</v>
      </c>
      <c r="Y42" s="193"/>
      <c r="Z42" s="198" t="s">
        <v>500</v>
      </c>
      <c r="AA42" s="193"/>
    </row>
    <row r="43" spans="1:27">
      <c r="A43">
        <f>+IF(R43&gt;0,+MAX(A$8:A42)+1,0)</f>
        <v>311</v>
      </c>
      <c r="B43" s="250">
        <v>3</v>
      </c>
      <c r="C43" s="251" t="s">
        <v>1794</v>
      </c>
      <c r="D43" s="250" t="s">
        <v>1795</v>
      </c>
      <c r="E43" s="251" t="s">
        <v>1796</v>
      </c>
      <c r="F43" s="274">
        <v>130</v>
      </c>
      <c r="G43" s="182" t="s">
        <v>426</v>
      </c>
      <c r="H43" s="142" t="s">
        <v>425</v>
      </c>
      <c r="I43" s="137">
        <v>15</v>
      </c>
      <c r="J43" s="252" t="s">
        <v>479</v>
      </c>
      <c r="K43" s="79" t="s">
        <v>428</v>
      </c>
      <c r="L43" s="256"/>
      <c r="M43" s="143"/>
      <c r="N43" s="254">
        <v>1</v>
      </c>
      <c r="O43" s="280" t="s">
        <v>1805</v>
      </c>
      <c r="P43" s="302">
        <v>430963</v>
      </c>
      <c r="Q43" s="302"/>
      <c r="R43" s="224">
        <f t="shared" si="0"/>
        <v>430963</v>
      </c>
      <c r="S43" s="74"/>
      <c r="T43" s="74"/>
      <c r="U43" s="74"/>
      <c r="V43" s="74">
        <f t="shared" si="1"/>
        <v>3</v>
      </c>
      <c r="W43" s="200" t="s">
        <v>213</v>
      </c>
      <c r="X43" s="201">
        <v>220</v>
      </c>
      <c r="Y43" s="193"/>
      <c r="Z43" s="198" t="s">
        <v>501</v>
      </c>
      <c r="AA43" s="193"/>
    </row>
    <row r="44" spans="1:27">
      <c r="A44">
        <f>+IF(R44&gt;0,+MAX(A$8:A43)+1,0)</f>
        <v>0</v>
      </c>
      <c r="B44" s="250">
        <v>3</v>
      </c>
      <c r="C44" s="251" t="s">
        <v>1794</v>
      </c>
      <c r="D44" s="250" t="s">
        <v>1795</v>
      </c>
      <c r="E44" s="251" t="s">
        <v>1796</v>
      </c>
      <c r="F44" s="274">
        <v>130</v>
      </c>
      <c r="G44" s="182" t="s">
        <v>426</v>
      </c>
      <c r="H44" s="142" t="s">
        <v>425</v>
      </c>
      <c r="I44" s="137">
        <v>15</v>
      </c>
      <c r="J44" s="252" t="s">
        <v>479</v>
      </c>
      <c r="K44" s="79" t="s">
        <v>428</v>
      </c>
      <c r="L44" s="256"/>
      <c r="M44" s="143"/>
      <c r="N44" s="254">
        <v>1</v>
      </c>
      <c r="O44" s="280" t="s">
        <v>1806</v>
      </c>
      <c r="P44" s="302"/>
      <c r="Q44" s="302"/>
      <c r="R44" s="224">
        <f t="shared" si="0"/>
        <v>0</v>
      </c>
      <c r="S44" s="74"/>
      <c r="T44" s="74"/>
      <c r="U44" s="74"/>
      <c r="V44" s="74">
        <f t="shared" si="1"/>
        <v>3</v>
      </c>
      <c r="W44" s="200" t="s">
        <v>214</v>
      </c>
      <c r="X44" s="201">
        <v>230</v>
      </c>
      <c r="Y44" s="193"/>
      <c r="Z44" s="198" t="s">
        <v>502</v>
      </c>
      <c r="AA44" s="193"/>
    </row>
    <row r="45" spans="1:27">
      <c r="A45">
        <f>+IF(R45&gt;0,+MAX(A$8:A44)+1,0)</f>
        <v>0</v>
      </c>
      <c r="B45" s="250">
        <v>3</v>
      </c>
      <c r="C45" s="251" t="s">
        <v>1794</v>
      </c>
      <c r="D45" s="250" t="s">
        <v>1795</v>
      </c>
      <c r="E45" s="251" t="s">
        <v>1796</v>
      </c>
      <c r="F45" s="274">
        <v>130</v>
      </c>
      <c r="G45" s="182" t="s">
        <v>426</v>
      </c>
      <c r="H45" s="142" t="s">
        <v>425</v>
      </c>
      <c r="I45" s="137">
        <v>15</v>
      </c>
      <c r="J45" s="252" t="s">
        <v>479</v>
      </c>
      <c r="K45" s="79" t="s">
        <v>428</v>
      </c>
      <c r="L45" s="256"/>
      <c r="M45" s="143"/>
      <c r="N45" s="254">
        <v>1</v>
      </c>
      <c r="O45" s="280" t="s">
        <v>1807</v>
      </c>
      <c r="P45" s="302"/>
      <c r="Q45" s="302"/>
      <c r="R45" s="224">
        <f t="shared" si="0"/>
        <v>0</v>
      </c>
      <c r="S45" s="74"/>
      <c r="T45" s="74"/>
      <c r="U45" s="74"/>
      <c r="V45" s="74">
        <f t="shared" si="1"/>
        <v>3</v>
      </c>
      <c r="W45" s="200" t="s">
        <v>215</v>
      </c>
      <c r="X45" s="201">
        <v>240</v>
      </c>
      <c r="Y45" s="193"/>
      <c r="Z45" s="198" t="s">
        <v>503</v>
      </c>
      <c r="AA45" s="193"/>
    </row>
    <row r="46" spans="1:27">
      <c r="A46">
        <f>+IF(R46&gt;0,+MAX(A$8:A45)+1,0)</f>
        <v>0</v>
      </c>
      <c r="B46" s="250">
        <v>3</v>
      </c>
      <c r="C46" s="251" t="s">
        <v>1794</v>
      </c>
      <c r="D46" s="250" t="s">
        <v>1795</v>
      </c>
      <c r="E46" s="251" t="s">
        <v>1796</v>
      </c>
      <c r="F46" s="274">
        <v>130</v>
      </c>
      <c r="G46" s="182" t="s">
        <v>426</v>
      </c>
      <c r="H46" s="142" t="s">
        <v>425</v>
      </c>
      <c r="I46" s="137">
        <v>15</v>
      </c>
      <c r="J46" s="252" t="s">
        <v>479</v>
      </c>
      <c r="K46" s="79" t="s">
        <v>428</v>
      </c>
      <c r="L46" s="256"/>
      <c r="M46" s="143"/>
      <c r="N46" s="254">
        <v>7</v>
      </c>
      <c r="O46" s="281" t="s">
        <v>1808</v>
      </c>
      <c r="P46" s="303"/>
      <c r="Q46" s="302"/>
      <c r="R46" s="224">
        <f t="shared" si="0"/>
        <v>0</v>
      </c>
      <c r="S46" s="74"/>
      <c r="T46" s="74"/>
      <c r="U46" s="74"/>
      <c r="V46" s="74">
        <f t="shared" si="1"/>
        <v>3</v>
      </c>
      <c r="W46" s="200" t="s">
        <v>216</v>
      </c>
      <c r="X46" s="201">
        <v>250</v>
      </c>
      <c r="Y46" s="193"/>
      <c r="Z46" s="198" t="s">
        <v>504</v>
      </c>
      <c r="AA46" s="193"/>
    </row>
    <row r="47" spans="1:27">
      <c r="A47">
        <f>+IF(R47&gt;0,+MAX(A$8:A46)+1,0)</f>
        <v>0</v>
      </c>
      <c r="B47" s="250">
        <v>3</v>
      </c>
      <c r="C47" s="251" t="s">
        <v>1794</v>
      </c>
      <c r="D47" s="250" t="s">
        <v>1795</v>
      </c>
      <c r="E47" s="251" t="s">
        <v>1796</v>
      </c>
      <c r="F47" s="274">
        <v>130</v>
      </c>
      <c r="G47" s="182" t="s">
        <v>426</v>
      </c>
      <c r="H47" s="142" t="s">
        <v>425</v>
      </c>
      <c r="I47" s="137">
        <v>15</v>
      </c>
      <c r="J47" s="252" t="s">
        <v>479</v>
      </c>
      <c r="K47" s="79" t="s">
        <v>428</v>
      </c>
      <c r="L47" s="256"/>
      <c r="M47" s="143"/>
      <c r="N47" s="254">
        <v>9</v>
      </c>
      <c r="O47" s="281" t="s">
        <v>1808</v>
      </c>
      <c r="P47" s="303"/>
      <c r="Q47" s="302"/>
      <c r="R47" s="224">
        <f t="shared" si="0"/>
        <v>0</v>
      </c>
      <c r="S47" s="74"/>
      <c r="T47" s="74"/>
      <c r="U47" s="74"/>
      <c r="V47" s="74">
        <f t="shared" si="1"/>
        <v>3</v>
      </c>
      <c r="W47" s="200" t="s">
        <v>217</v>
      </c>
      <c r="X47" s="197">
        <v>300</v>
      </c>
      <c r="Y47" s="193"/>
      <c r="Z47" s="198" t="s">
        <v>505</v>
      </c>
      <c r="AA47" s="193"/>
    </row>
    <row r="48" spans="1:27">
      <c r="A48">
        <f>+IF(R48&gt;0,+MAX(A$8:A47)+1,0)</f>
        <v>312</v>
      </c>
      <c r="B48" s="250">
        <v>3</v>
      </c>
      <c r="C48" s="251" t="s">
        <v>1794</v>
      </c>
      <c r="D48" s="250" t="s">
        <v>1795</v>
      </c>
      <c r="E48" s="251" t="s">
        <v>430</v>
      </c>
      <c r="F48" s="274">
        <v>170</v>
      </c>
      <c r="G48" s="182" t="s">
        <v>426</v>
      </c>
      <c r="H48" s="142" t="s">
        <v>425</v>
      </c>
      <c r="I48" s="137">
        <v>15</v>
      </c>
      <c r="J48" s="252" t="s">
        <v>481</v>
      </c>
      <c r="K48" s="79" t="s">
        <v>430</v>
      </c>
      <c r="L48" s="256"/>
      <c r="M48" s="143"/>
      <c r="N48" s="254">
        <v>1</v>
      </c>
      <c r="O48" s="281" t="s">
        <v>1809</v>
      </c>
      <c r="P48" s="303">
        <v>1437815.63</v>
      </c>
      <c r="Q48" s="302"/>
      <c r="R48" s="224">
        <f t="shared" si="0"/>
        <v>1437815.63</v>
      </c>
      <c r="S48" s="74"/>
      <c r="T48" s="74"/>
      <c r="U48" s="74"/>
      <c r="V48" s="74">
        <f t="shared" si="1"/>
        <v>3</v>
      </c>
      <c r="W48" s="200" t="s">
        <v>218</v>
      </c>
      <c r="X48" s="201">
        <v>310</v>
      </c>
      <c r="Y48" s="193"/>
      <c r="Z48" s="198" t="s">
        <v>506</v>
      </c>
      <c r="AA48" s="193"/>
    </row>
    <row r="49" spans="1:27">
      <c r="A49">
        <f>+IF(R49&gt;0,+MAX(A$8:A48)+1,0)</f>
        <v>313</v>
      </c>
      <c r="B49" s="250">
        <v>3</v>
      </c>
      <c r="C49" s="251" t="s">
        <v>1794</v>
      </c>
      <c r="D49" s="250" t="s">
        <v>1795</v>
      </c>
      <c r="E49" s="251" t="s">
        <v>430</v>
      </c>
      <c r="F49" s="274">
        <v>170</v>
      </c>
      <c r="G49" s="182" t="s">
        <v>426</v>
      </c>
      <c r="H49" s="142" t="s">
        <v>425</v>
      </c>
      <c r="I49" s="137">
        <v>15</v>
      </c>
      <c r="J49" s="252" t="s">
        <v>481</v>
      </c>
      <c r="K49" s="79" t="s">
        <v>430</v>
      </c>
      <c r="L49" s="256"/>
      <c r="M49" s="143"/>
      <c r="N49" s="254">
        <v>1</v>
      </c>
      <c r="O49" s="281" t="s">
        <v>1810</v>
      </c>
      <c r="P49" s="303">
        <v>10203226</v>
      </c>
      <c r="Q49" s="302"/>
      <c r="R49" s="224">
        <f t="shared" si="0"/>
        <v>10203226</v>
      </c>
      <c r="S49" s="74"/>
      <c r="T49" s="74"/>
      <c r="U49" s="74"/>
      <c r="V49" s="74">
        <f t="shared" si="1"/>
        <v>3</v>
      </c>
      <c r="W49" s="200" t="s">
        <v>219</v>
      </c>
      <c r="X49" s="201">
        <v>320</v>
      </c>
      <c r="Y49" s="193"/>
      <c r="Z49" s="198" t="s">
        <v>507</v>
      </c>
      <c r="AA49" s="193"/>
    </row>
    <row r="50" spans="1:27">
      <c r="A50">
        <f>+IF(R50&gt;0,+MAX(A$8:A49)+1,0)</f>
        <v>0</v>
      </c>
      <c r="B50" s="250">
        <v>3</v>
      </c>
      <c r="C50" s="251" t="s">
        <v>1794</v>
      </c>
      <c r="D50" s="250" t="s">
        <v>1795</v>
      </c>
      <c r="E50" s="251" t="s">
        <v>434</v>
      </c>
      <c r="F50" s="274">
        <v>110</v>
      </c>
      <c r="G50" s="182" t="s">
        <v>426</v>
      </c>
      <c r="H50" s="142" t="s">
        <v>425</v>
      </c>
      <c r="I50" s="137">
        <v>15</v>
      </c>
      <c r="J50" s="252" t="s">
        <v>485</v>
      </c>
      <c r="K50" s="79" t="s">
        <v>434</v>
      </c>
      <c r="L50" s="256"/>
      <c r="M50" s="143"/>
      <c r="N50" s="254">
        <v>1</v>
      </c>
      <c r="O50" s="281" t="s">
        <v>1785</v>
      </c>
      <c r="P50" s="303"/>
      <c r="Q50" s="302"/>
      <c r="R50" s="224">
        <f t="shared" si="0"/>
        <v>0</v>
      </c>
      <c r="S50" s="74"/>
      <c r="T50" s="74"/>
      <c r="U50" s="74"/>
      <c r="V50" s="74">
        <f t="shared" si="1"/>
        <v>3</v>
      </c>
      <c r="W50" s="200" t="s">
        <v>220</v>
      </c>
      <c r="X50" s="201">
        <v>330</v>
      </c>
      <c r="Y50" s="193"/>
      <c r="Z50" s="198" t="s">
        <v>508</v>
      </c>
      <c r="AA50" s="193"/>
    </row>
    <row r="51" spans="1:27">
      <c r="A51">
        <f>+IF(R51&gt;0,+MAX(A$8:A50)+1,0)</f>
        <v>0</v>
      </c>
      <c r="B51" s="250">
        <v>3</v>
      </c>
      <c r="C51" s="251" t="s">
        <v>1794</v>
      </c>
      <c r="D51" s="250" t="s">
        <v>1795</v>
      </c>
      <c r="E51" s="251" t="s">
        <v>1811</v>
      </c>
      <c r="F51" s="274">
        <v>110</v>
      </c>
      <c r="G51" s="182" t="s">
        <v>426</v>
      </c>
      <c r="H51" s="142" t="s">
        <v>425</v>
      </c>
      <c r="I51" s="137">
        <v>15</v>
      </c>
      <c r="J51" s="252" t="s">
        <v>486</v>
      </c>
      <c r="K51" s="79" t="s">
        <v>436</v>
      </c>
      <c r="L51" s="256"/>
      <c r="M51" s="143"/>
      <c r="N51" s="271">
        <v>1</v>
      </c>
      <c r="O51" s="281" t="s">
        <v>1812</v>
      </c>
      <c r="P51" s="303"/>
      <c r="Q51" s="302"/>
      <c r="R51" s="224">
        <f t="shared" si="0"/>
        <v>0</v>
      </c>
      <c r="S51" s="74"/>
      <c r="T51" s="74"/>
      <c r="U51" s="74"/>
      <c r="V51" s="74">
        <f t="shared" si="1"/>
        <v>3</v>
      </c>
      <c r="W51" s="200" t="s">
        <v>221</v>
      </c>
      <c r="X51" s="201">
        <v>340</v>
      </c>
      <c r="Y51" s="193"/>
      <c r="Z51" s="198" t="s">
        <v>509</v>
      </c>
      <c r="AA51" s="193"/>
    </row>
    <row r="52" spans="1:27">
      <c r="A52">
        <f>+IF(R52&gt;0,+MAX(A$8:A51)+1,0)</f>
        <v>0</v>
      </c>
      <c r="B52" s="250">
        <v>3</v>
      </c>
      <c r="C52" s="251" t="s">
        <v>1794</v>
      </c>
      <c r="D52" s="250" t="s">
        <v>1795</v>
      </c>
      <c r="E52" s="251" t="s">
        <v>438</v>
      </c>
      <c r="F52" s="274">
        <v>110</v>
      </c>
      <c r="G52" s="182" t="s">
        <v>426</v>
      </c>
      <c r="H52" s="142" t="s">
        <v>425</v>
      </c>
      <c r="I52" s="137">
        <v>15</v>
      </c>
      <c r="J52" s="252" t="s">
        <v>487</v>
      </c>
      <c r="K52" s="79" t="s">
        <v>438</v>
      </c>
      <c r="L52" s="256"/>
      <c r="M52" s="143"/>
      <c r="N52" s="271">
        <v>1</v>
      </c>
      <c r="O52" s="281" t="s">
        <v>1812</v>
      </c>
      <c r="P52" s="303"/>
      <c r="Q52" s="302"/>
      <c r="R52" s="224">
        <f t="shared" si="0"/>
        <v>0</v>
      </c>
      <c r="S52" s="74"/>
      <c r="T52" s="74"/>
      <c r="U52" s="74"/>
      <c r="V52" s="74">
        <f t="shared" si="1"/>
        <v>3</v>
      </c>
      <c r="W52" s="200" t="s">
        <v>222</v>
      </c>
      <c r="X52" s="201">
        <v>350</v>
      </c>
      <c r="Y52" s="193"/>
      <c r="Z52" s="198" t="s">
        <v>510</v>
      </c>
      <c r="AA52" s="193"/>
    </row>
    <row r="53" spans="1:27">
      <c r="A53">
        <f>+IF(R53&gt;0,+MAX(A$8:A52)+1,0)</f>
        <v>314</v>
      </c>
      <c r="B53" s="250">
        <v>3</v>
      </c>
      <c r="C53" s="251" t="s">
        <v>1794</v>
      </c>
      <c r="D53" s="250" t="s">
        <v>1795</v>
      </c>
      <c r="E53" s="251" t="s">
        <v>442</v>
      </c>
      <c r="F53" s="274">
        <v>110</v>
      </c>
      <c r="G53" s="182" t="s">
        <v>426</v>
      </c>
      <c r="H53" s="142" t="s">
        <v>425</v>
      </c>
      <c r="I53" s="137">
        <v>15</v>
      </c>
      <c r="J53" s="252" t="s">
        <v>489</v>
      </c>
      <c r="K53" s="79" t="s">
        <v>442</v>
      </c>
      <c r="L53" s="256"/>
      <c r="M53" s="143"/>
      <c r="N53" s="271">
        <v>1</v>
      </c>
      <c r="O53" s="281" t="s">
        <v>1813</v>
      </c>
      <c r="P53" s="303">
        <v>2736140</v>
      </c>
      <c r="Q53" s="302"/>
      <c r="R53" s="224">
        <f t="shared" si="0"/>
        <v>2736140</v>
      </c>
      <c r="S53" s="74"/>
      <c r="T53" s="74"/>
      <c r="U53" s="74"/>
      <c r="V53" s="74">
        <f t="shared" si="1"/>
        <v>3</v>
      </c>
      <c r="W53" s="200" t="s">
        <v>223</v>
      </c>
      <c r="X53" s="201">
        <v>360</v>
      </c>
      <c r="Y53" s="193"/>
      <c r="Z53" s="198" t="s">
        <v>511</v>
      </c>
      <c r="AA53" s="193"/>
    </row>
    <row r="54" spans="1:27">
      <c r="A54">
        <f>+IF(R54&gt;0,+MAX(A$8:A53)+1,0)</f>
        <v>0</v>
      </c>
      <c r="B54" s="250">
        <v>3</v>
      </c>
      <c r="C54" s="251" t="s">
        <v>1794</v>
      </c>
      <c r="D54" s="250" t="s">
        <v>1795</v>
      </c>
      <c r="E54" s="251" t="s">
        <v>1814</v>
      </c>
      <c r="F54" s="274">
        <v>110</v>
      </c>
      <c r="G54" s="182" t="s">
        <v>426</v>
      </c>
      <c r="H54" s="142" t="s">
        <v>425</v>
      </c>
      <c r="I54" s="137">
        <v>15</v>
      </c>
      <c r="J54" s="252"/>
      <c r="K54" s="79" t="s">
        <v>1815</v>
      </c>
      <c r="L54" s="256" t="s">
        <v>1816</v>
      </c>
      <c r="M54" s="143" t="s">
        <v>1814</v>
      </c>
      <c r="N54" s="254">
        <v>1</v>
      </c>
      <c r="O54" s="185" t="s">
        <v>1800</v>
      </c>
      <c r="P54" s="302"/>
      <c r="Q54" s="302"/>
      <c r="R54" s="224">
        <f t="shared" si="0"/>
        <v>0</v>
      </c>
      <c r="S54" s="74"/>
      <c r="T54" s="74"/>
      <c r="U54" s="74"/>
      <c r="V54" s="74">
        <f t="shared" si="1"/>
        <v>3</v>
      </c>
      <c r="W54" s="200" t="s">
        <v>224</v>
      </c>
      <c r="X54" s="197">
        <v>400</v>
      </c>
      <c r="Y54" s="193"/>
      <c r="Z54" s="198" t="s">
        <v>512</v>
      </c>
      <c r="AA54" s="193"/>
    </row>
    <row r="55" spans="1:27">
      <c r="A55">
        <f>+IF(R55&gt;0,+MAX(A$8:A54)+1,0)</f>
        <v>0</v>
      </c>
      <c r="B55" s="250">
        <v>3</v>
      </c>
      <c r="C55" s="251" t="s">
        <v>1794</v>
      </c>
      <c r="D55" s="250" t="s">
        <v>1795</v>
      </c>
      <c r="E55" s="251" t="s">
        <v>1814</v>
      </c>
      <c r="F55" s="274">
        <v>110</v>
      </c>
      <c r="G55" s="182" t="s">
        <v>426</v>
      </c>
      <c r="H55" s="142" t="s">
        <v>425</v>
      </c>
      <c r="I55" s="137">
        <v>15</v>
      </c>
      <c r="J55" s="252"/>
      <c r="K55" s="79" t="s">
        <v>1815</v>
      </c>
      <c r="L55" s="256" t="s">
        <v>1816</v>
      </c>
      <c r="M55" s="143" t="s">
        <v>1814</v>
      </c>
      <c r="N55" s="254">
        <v>1</v>
      </c>
      <c r="O55" s="185" t="s">
        <v>1806</v>
      </c>
      <c r="P55" s="302"/>
      <c r="Q55" s="302"/>
      <c r="R55" s="224">
        <f t="shared" si="0"/>
        <v>0</v>
      </c>
      <c r="S55" s="74"/>
      <c r="T55" s="74"/>
      <c r="U55" s="74"/>
      <c r="V55" s="74">
        <f t="shared" si="1"/>
        <v>3</v>
      </c>
      <c r="W55" s="200" t="s">
        <v>225</v>
      </c>
      <c r="X55" s="201">
        <v>410</v>
      </c>
      <c r="Y55" s="193"/>
      <c r="Z55" s="198" t="s">
        <v>513</v>
      </c>
      <c r="AA55" s="193"/>
    </row>
    <row r="56" spans="1:27">
      <c r="A56">
        <f>+IF(R56&gt;0,+MAX(A$8:A55)+1,0)</f>
        <v>0</v>
      </c>
      <c r="B56" s="250">
        <v>3</v>
      </c>
      <c r="C56" s="251" t="s">
        <v>1794</v>
      </c>
      <c r="D56" s="250" t="s">
        <v>1795</v>
      </c>
      <c r="E56" s="251" t="s">
        <v>1817</v>
      </c>
      <c r="F56" s="274">
        <v>110</v>
      </c>
      <c r="G56" s="182" t="s">
        <v>426</v>
      </c>
      <c r="H56" s="142" t="s">
        <v>425</v>
      </c>
      <c r="I56" s="137">
        <v>15</v>
      </c>
      <c r="J56" s="252"/>
      <c r="K56" s="79" t="s">
        <v>1815</v>
      </c>
      <c r="L56" s="256" t="s">
        <v>1816</v>
      </c>
      <c r="M56" s="143" t="s">
        <v>1817</v>
      </c>
      <c r="N56" s="254">
        <v>1</v>
      </c>
      <c r="O56" s="185" t="s">
        <v>1807</v>
      </c>
      <c r="P56" s="302"/>
      <c r="Q56" s="302"/>
      <c r="R56" s="224">
        <f t="shared" si="0"/>
        <v>0</v>
      </c>
      <c r="S56" s="74"/>
      <c r="T56" s="74"/>
      <c r="U56" s="74"/>
      <c r="V56" s="74">
        <f t="shared" si="1"/>
        <v>3</v>
      </c>
      <c r="W56" s="200" t="s">
        <v>226</v>
      </c>
      <c r="X56" s="201">
        <v>411</v>
      </c>
      <c r="Y56" s="193"/>
      <c r="Z56" s="198" t="s">
        <v>514</v>
      </c>
      <c r="AA56" s="193"/>
    </row>
    <row r="57" spans="1:27">
      <c r="A57">
        <f>+IF(R57&gt;0,+MAX(A$8:A56)+1,0)</f>
        <v>0</v>
      </c>
      <c r="B57" s="250">
        <v>3</v>
      </c>
      <c r="C57" s="251" t="s">
        <v>1794</v>
      </c>
      <c r="D57" s="250" t="s">
        <v>1795</v>
      </c>
      <c r="E57" s="251" t="s">
        <v>1818</v>
      </c>
      <c r="F57" s="274">
        <v>110</v>
      </c>
      <c r="G57" s="182" t="s">
        <v>426</v>
      </c>
      <c r="H57" s="142" t="s">
        <v>425</v>
      </c>
      <c r="I57" s="137">
        <v>15</v>
      </c>
      <c r="J57" s="252"/>
      <c r="K57" s="79" t="s">
        <v>1815</v>
      </c>
      <c r="L57" s="256" t="s">
        <v>1819</v>
      </c>
      <c r="M57" s="143" t="s">
        <v>1818</v>
      </c>
      <c r="N57" s="254">
        <v>1</v>
      </c>
      <c r="O57" s="185" t="s">
        <v>1800</v>
      </c>
      <c r="P57" s="302"/>
      <c r="Q57" s="302"/>
      <c r="R57" s="224">
        <f t="shared" si="0"/>
        <v>0</v>
      </c>
      <c r="S57" s="74"/>
      <c r="T57" s="74"/>
      <c r="U57" s="74"/>
      <c r="V57" s="74">
        <f t="shared" si="1"/>
        <v>3</v>
      </c>
      <c r="W57" s="200" t="s">
        <v>227</v>
      </c>
      <c r="X57" s="201">
        <v>412</v>
      </c>
      <c r="Y57" s="193"/>
      <c r="Z57" s="198" t="s">
        <v>515</v>
      </c>
      <c r="AA57" s="193"/>
    </row>
    <row r="58" spans="1:27">
      <c r="A58">
        <f>+IF(R58&gt;0,+MAX(A$8:A57)+1,0)</f>
        <v>0</v>
      </c>
      <c r="B58" s="250">
        <v>3</v>
      </c>
      <c r="C58" s="251" t="s">
        <v>1794</v>
      </c>
      <c r="D58" s="250" t="s">
        <v>1795</v>
      </c>
      <c r="E58" s="251" t="s">
        <v>1820</v>
      </c>
      <c r="F58" s="274">
        <v>110</v>
      </c>
      <c r="G58" s="182" t="s">
        <v>426</v>
      </c>
      <c r="H58" s="142" t="s">
        <v>425</v>
      </c>
      <c r="I58" s="137">
        <v>15</v>
      </c>
      <c r="J58" s="252"/>
      <c r="K58" s="79" t="s">
        <v>1815</v>
      </c>
      <c r="L58" s="256" t="s">
        <v>1821</v>
      </c>
      <c r="M58" s="143" t="s">
        <v>1820</v>
      </c>
      <c r="N58" s="254">
        <v>1</v>
      </c>
      <c r="O58" s="185" t="s">
        <v>1785</v>
      </c>
      <c r="P58" s="302"/>
      <c r="Q58" s="302"/>
      <c r="R58" s="224">
        <f t="shared" si="0"/>
        <v>0</v>
      </c>
      <c r="S58" s="74"/>
      <c r="T58" s="74"/>
      <c r="U58" s="74"/>
      <c r="V58" s="74">
        <f t="shared" si="1"/>
        <v>3</v>
      </c>
      <c r="W58" s="200" t="s">
        <v>228</v>
      </c>
      <c r="X58" s="201">
        <v>420</v>
      </c>
      <c r="Y58" s="193"/>
      <c r="Z58" s="198" t="s">
        <v>516</v>
      </c>
      <c r="AA58" s="193"/>
    </row>
    <row r="59" spans="1:27">
      <c r="A59">
        <f>+IF(R59&gt;0,+MAX(A$8:A58)+1,0)</f>
        <v>315</v>
      </c>
      <c r="B59" s="250">
        <v>3</v>
      </c>
      <c r="C59" s="251" t="s">
        <v>1794</v>
      </c>
      <c r="D59" s="250" t="s">
        <v>1795</v>
      </c>
      <c r="E59" s="251" t="s">
        <v>1822</v>
      </c>
      <c r="F59" s="274">
        <v>110</v>
      </c>
      <c r="G59" s="182" t="s">
        <v>426</v>
      </c>
      <c r="H59" s="142" t="s">
        <v>425</v>
      </c>
      <c r="I59" s="137">
        <v>15</v>
      </c>
      <c r="J59" s="252"/>
      <c r="K59" s="79" t="s">
        <v>1815</v>
      </c>
      <c r="L59" s="256" t="s">
        <v>1823</v>
      </c>
      <c r="M59" s="143" t="s">
        <v>1822</v>
      </c>
      <c r="N59" s="254">
        <v>1</v>
      </c>
      <c r="O59" s="185" t="s">
        <v>1785</v>
      </c>
      <c r="P59" s="302">
        <v>200000</v>
      </c>
      <c r="Q59" s="302">
        <v>1220000</v>
      </c>
      <c r="R59" s="224">
        <f t="shared" si="0"/>
        <v>1420000</v>
      </c>
      <c r="S59" s="74"/>
      <c r="T59" s="74"/>
      <c r="U59" s="74"/>
      <c r="V59" s="74">
        <f t="shared" si="1"/>
        <v>3</v>
      </c>
      <c r="W59" s="200" t="s">
        <v>229</v>
      </c>
      <c r="X59" s="201">
        <v>421</v>
      </c>
      <c r="Y59" s="193"/>
      <c r="Z59" s="198" t="s">
        <v>517</v>
      </c>
      <c r="AA59" s="193"/>
    </row>
    <row r="60" spans="1:27">
      <c r="A60">
        <f>+IF(R60&gt;0,+MAX(A$8:A59)+1,0)</f>
        <v>0</v>
      </c>
      <c r="B60" s="250">
        <v>3</v>
      </c>
      <c r="C60" s="251" t="s">
        <v>1794</v>
      </c>
      <c r="D60" s="250" t="s">
        <v>1795</v>
      </c>
      <c r="E60" s="251" t="s">
        <v>1824</v>
      </c>
      <c r="F60" s="274">
        <v>360</v>
      </c>
      <c r="G60" s="182" t="s">
        <v>426</v>
      </c>
      <c r="H60" s="142" t="s">
        <v>425</v>
      </c>
      <c r="I60" s="137">
        <v>15</v>
      </c>
      <c r="J60" s="252"/>
      <c r="K60" s="79" t="s">
        <v>1815</v>
      </c>
      <c r="L60" s="256" t="s">
        <v>1825</v>
      </c>
      <c r="M60" s="143" t="s">
        <v>1824</v>
      </c>
      <c r="N60" s="254">
        <v>1</v>
      </c>
      <c r="O60" s="185" t="s">
        <v>1800</v>
      </c>
      <c r="P60" s="302"/>
      <c r="Q60" s="302"/>
      <c r="R60" s="224">
        <f t="shared" si="0"/>
        <v>0</v>
      </c>
      <c r="S60" s="74"/>
      <c r="T60" s="74"/>
      <c r="U60" s="74"/>
      <c r="V60" s="74">
        <f t="shared" si="1"/>
        <v>3</v>
      </c>
      <c r="W60" s="200" t="s">
        <v>230</v>
      </c>
      <c r="X60" s="201">
        <v>422</v>
      </c>
      <c r="Y60" s="193"/>
      <c r="Z60" s="198" t="s">
        <v>518</v>
      </c>
      <c r="AA60" s="193"/>
    </row>
    <row r="61" spans="1:27">
      <c r="A61">
        <f>+IF(R61&gt;0,+MAX(A$8:A60)+1,0)</f>
        <v>0</v>
      </c>
      <c r="B61" s="250">
        <v>3</v>
      </c>
      <c r="C61" s="251" t="s">
        <v>1794</v>
      </c>
      <c r="D61" s="250" t="s">
        <v>1795</v>
      </c>
      <c r="E61" s="251" t="s">
        <v>1826</v>
      </c>
      <c r="F61" s="274">
        <v>320</v>
      </c>
      <c r="G61" s="182" t="s">
        <v>426</v>
      </c>
      <c r="H61" s="142" t="s">
        <v>425</v>
      </c>
      <c r="I61" s="137">
        <v>15</v>
      </c>
      <c r="J61" s="252"/>
      <c r="K61" s="79" t="s">
        <v>1815</v>
      </c>
      <c r="L61" s="256" t="s">
        <v>1827</v>
      </c>
      <c r="M61" s="143" t="s">
        <v>1826</v>
      </c>
      <c r="N61" s="270">
        <v>1</v>
      </c>
      <c r="O61" s="185" t="s">
        <v>1828</v>
      </c>
      <c r="P61" s="302"/>
      <c r="Q61" s="302"/>
      <c r="R61" s="224">
        <f t="shared" si="0"/>
        <v>0</v>
      </c>
      <c r="S61" s="74"/>
      <c r="T61" s="74"/>
      <c r="U61" s="74"/>
      <c r="V61" s="74">
        <f t="shared" si="1"/>
        <v>3</v>
      </c>
      <c r="W61" s="200" t="s">
        <v>231</v>
      </c>
      <c r="X61" s="201">
        <v>423</v>
      </c>
      <c r="Y61" s="193"/>
      <c r="Z61" s="198" t="s">
        <v>519</v>
      </c>
      <c r="AA61" s="193"/>
    </row>
    <row r="62" spans="1:27">
      <c r="A62">
        <f>+IF(R62&gt;0,+MAX(A$8:A61)+1,0)</f>
        <v>0</v>
      </c>
      <c r="B62" s="250">
        <v>3</v>
      </c>
      <c r="C62" s="251" t="s">
        <v>1794</v>
      </c>
      <c r="D62" s="250" t="s">
        <v>1795</v>
      </c>
      <c r="E62" s="251" t="s">
        <v>1829</v>
      </c>
      <c r="F62" s="274">
        <v>480</v>
      </c>
      <c r="G62" s="182" t="s">
        <v>426</v>
      </c>
      <c r="H62" s="142" t="s">
        <v>425</v>
      </c>
      <c r="I62" s="137">
        <v>15</v>
      </c>
      <c r="J62" s="252"/>
      <c r="K62" s="79" t="s">
        <v>1815</v>
      </c>
      <c r="L62" s="256" t="s">
        <v>1830</v>
      </c>
      <c r="M62" s="143" t="s">
        <v>1829</v>
      </c>
      <c r="N62" s="270">
        <v>1</v>
      </c>
      <c r="O62" s="185" t="s">
        <v>1807</v>
      </c>
      <c r="P62" s="302"/>
      <c r="Q62" s="302"/>
      <c r="R62" s="224">
        <f t="shared" si="0"/>
        <v>0</v>
      </c>
      <c r="S62" s="74"/>
      <c r="T62" s="74"/>
      <c r="U62" s="74"/>
      <c r="V62" s="74">
        <f t="shared" si="1"/>
        <v>3</v>
      </c>
      <c r="W62" s="200" t="s">
        <v>232</v>
      </c>
      <c r="X62" s="201">
        <v>430</v>
      </c>
      <c r="Y62" s="193"/>
      <c r="Z62" s="198" t="s">
        <v>520</v>
      </c>
      <c r="AA62" s="193"/>
    </row>
    <row r="63" spans="1:27">
      <c r="A63">
        <f>+IF(R63&gt;0,+MAX(A$8:A62)+1,0)</f>
        <v>0</v>
      </c>
      <c r="B63" s="250">
        <v>3</v>
      </c>
      <c r="C63" s="251" t="s">
        <v>1794</v>
      </c>
      <c r="D63" s="250" t="s">
        <v>1795</v>
      </c>
      <c r="E63" s="251" t="s">
        <v>1829</v>
      </c>
      <c r="F63" s="274">
        <v>480</v>
      </c>
      <c r="G63" s="182" t="s">
        <v>426</v>
      </c>
      <c r="H63" s="142" t="s">
        <v>425</v>
      </c>
      <c r="I63" s="137">
        <v>15</v>
      </c>
      <c r="J63" s="252"/>
      <c r="K63" s="79" t="s">
        <v>1815</v>
      </c>
      <c r="L63" s="256" t="s">
        <v>1830</v>
      </c>
      <c r="M63" s="143" t="s">
        <v>1829</v>
      </c>
      <c r="N63" s="270">
        <v>6</v>
      </c>
      <c r="O63" s="185" t="s">
        <v>1807</v>
      </c>
      <c r="P63" s="302"/>
      <c r="Q63" s="302"/>
      <c r="R63" s="224">
        <f t="shared" si="0"/>
        <v>0</v>
      </c>
      <c r="S63" s="74"/>
      <c r="T63" s="74"/>
      <c r="U63" s="74"/>
      <c r="V63" s="74">
        <f t="shared" si="1"/>
        <v>3</v>
      </c>
      <c r="W63" s="200" t="s">
        <v>233</v>
      </c>
      <c r="X63" s="201">
        <v>431</v>
      </c>
      <c r="Y63" s="193"/>
      <c r="Z63" s="198" t="s">
        <v>521</v>
      </c>
      <c r="AA63" s="193"/>
    </row>
    <row r="64" spans="1:27">
      <c r="A64">
        <f>+IF(R64&gt;0,+MAX(A$8:A63)+1,0)</f>
        <v>0</v>
      </c>
      <c r="B64" s="250">
        <v>3</v>
      </c>
      <c r="C64" s="251" t="s">
        <v>1794</v>
      </c>
      <c r="D64" s="250" t="s">
        <v>1795</v>
      </c>
      <c r="E64" s="251" t="s">
        <v>429</v>
      </c>
      <c r="F64" s="274">
        <v>160</v>
      </c>
      <c r="G64" s="182" t="s">
        <v>426</v>
      </c>
      <c r="H64" s="142" t="s">
        <v>425</v>
      </c>
      <c r="I64" s="137">
        <v>15</v>
      </c>
      <c r="J64" s="252" t="s">
        <v>480</v>
      </c>
      <c r="K64" s="79" t="s">
        <v>429</v>
      </c>
      <c r="L64" s="256"/>
      <c r="M64" s="143"/>
      <c r="N64" s="270">
        <v>1</v>
      </c>
      <c r="O64" s="185" t="s">
        <v>1788</v>
      </c>
      <c r="P64" s="302"/>
      <c r="Q64" s="302"/>
      <c r="R64" s="224">
        <f t="shared" si="0"/>
        <v>0</v>
      </c>
      <c r="S64" s="74"/>
      <c r="T64" s="74"/>
      <c r="U64" s="74"/>
      <c r="V64" s="74">
        <f t="shared" si="1"/>
        <v>3</v>
      </c>
      <c r="W64" s="200" t="s">
        <v>234</v>
      </c>
      <c r="X64" s="201">
        <v>432</v>
      </c>
      <c r="Y64" s="193"/>
      <c r="Z64" s="198" t="s">
        <v>522</v>
      </c>
      <c r="AA64" s="193"/>
    </row>
    <row r="65" spans="1:27">
      <c r="A65">
        <f>+IF(R65&gt;0,+MAX(A$8:A64)+1,0)</f>
        <v>316</v>
      </c>
      <c r="B65" s="250">
        <v>3</v>
      </c>
      <c r="C65" s="251" t="s">
        <v>1794</v>
      </c>
      <c r="D65" s="250" t="s">
        <v>1795</v>
      </c>
      <c r="E65" s="251" t="s">
        <v>1831</v>
      </c>
      <c r="F65" s="274">
        <v>620</v>
      </c>
      <c r="G65" s="182" t="s">
        <v>333</v>
      </c>
      <c r="H65" s="142" t="s">
        <v>332</v>
      </c>
      <c r="I65" s="137">
        <v>1</v>
      </c>
      <c r="J65" s="252" t="s">
        <v>500</v>
      </c>
      <c r="K65" s="79" t="s">
        <v>336</v>
      </c>
      <c r="L65" s="256"/>
      <c r="M65" s="143"/>
      <c r="N65" s="254">
        <v>1</v>
      </c>
      <c r="O65" s="185" t="s">
        <v>1784</v>
      </c>
      <c r="P65" s="302">
        <v>1289779.49</v>
      </c>
      <c r="Q65" s="302"/>
      <c r="R65" s="224">
        <f t="shared" si="0"/>
        <v>1289779.49</v>
      </c>
      <c r="S65" s="74"/>
      <c r="T65" s="74"/>
      <c r="U65" s="74"/>
      <c r="V65" s="74">
        <f t="shared" si="1"/>
        <v>3</v>
      </c>
      <c r="W65" s="200" t="s">
        <v>235</v>
      </c>
      <c r="X65" s="201">
        <v>433</v>
      </c>
      <c r="Y65" s="193"/>
      <c r="Z65" s="198" t="s">
        <v>523</v>
      </c>
      <c r="AA65" s="193"/>
    </row>
    <row r="66" spans="1:27">
      <c r="A66">
        <f>+IF(R66&gt;0,+MAX(A$8:A65)+1,0)</f>
        <v>0</v>
      </c>
      <c r="B66" s="250">
        <v>3</v>
      </c>
      <c r="C66" s="251" t="s">
        <v>1794</v>
      </c>
      <c r="D66" s="250" t="s">
        <v>1795</v>
      </c>
      <c r="E66" s="251" t="s">
        <v>1832</v>
      </c>
      <c r="F66" s="274">
        <v>620</v>
      </c>
      <c r="G66" s="182" t="s">
        <v>333</v>
      </c>
      <c r="H66" s="142" t="s">
        <v>332</v>
      </c>
      <c r="I66" s="137">
        <v>1</v>
      </c>
      <c r="J66" s="252"/>
      <c r="K66" s="79" t="s">
        <v>1815</v>
      </c>
      <c r="L66" s="256" t="s">
        <v>1833</v>
      </c>
      <c r="M66" s="143" t="s">
        <v>1832</v>
      </c>
      <c r="N66" s="254">
        <v>1</v>
      </c>
      <c r="O66" s="185" t="s">
        <v>1806</v>
      </c>
      <c r="P66" s="302"/>
      <c r="Q66" s="302"/>
      <c r="R66" s="224">
        <f t="shared" si="0"/>
        <v>0</v>
      </c>
      <c r="S66" s="74"/>
      <c r="T66" s="74"/>
      <c r="U66" s="74"/>
      <c r="V66" s="74">
        <f t="shared" si="1"/>
        <v>3</v>
      </c>
      <c r="W66" s="200" t="s">
        <v>236</v>
      </c>
      <c r="X66" s="201">
        <v>434</v>
      </c>
      <c r="Y66" s="193"/>
      <c r="Z66" s="198" t="s">
        <v>524</v>
      </c>
      <c r="AA66" s="193"/>
    </row>
    <row r="67" spans="1:27">
      <c r="A67">
        <f>+IF(R67&gt;0,+MAX(A$8:A66)+1,0)</f>
        <v>0</v>
      </c>
      <c r="B67" s="250">
        <v>3</v>
      </c>
      <c r="C67" s="251" t="s">
        <v>1794</v>
      </c>
      <c r="D67" s="250" t="s">
        <v>1795</v>
      </c>
      <c r="E67" s="251" t="s">
        <v>1834</v>
      </c>
      <c r="F67" s="274">
        <v>620</v>
      </c>
      <c r="G67" s="182" t="s">
        <v>346</v>
      </c>
      <c r="H67" s="142" t="s">
        <v>345</v>
      </c>
      <c r="I67" s="137">
        <v>2</v>
      </c>
      <c r="J67" s="252" t="s">
        <v>511</v>
      </c>
      <c r="K67" s="79" t="s">
        <v>355</v>
      </c>
      <c r="L67" s="256"/>
      <c r="M67" s="143"/>
      <c r="N67" s="254">
        <v>1</v>
      </c>
      <c r="O67" s="185" t="s">
        <v>1835</v>
      </c>
      <c r="P67" s="302"/>
      <c r="Q67" s="302"/>
      <c r="R67" s="224">
        <f t="shared" si="0"/>
        <v>0</v>
      </c>
      <c r="S67" s="74"/>
      <c r="T67" s="74"/>
      <c r="U67" s="74"/>
      <c r="V67" s="74">
        <f t="shared" si="1"/>
        <v>3</v>
      </c>
      <c r="W67" s="200" t="s">
        <v>237</v>
      </c>
      <c r="X67" s="201">
        <v>435</v>
      </c>
      <c r="Y67" s="193"/>
      <c r="Z67" s="198" t="s">
        <v>525</v>
      </c>
      <c r="AA67" s="193"/>
    </row>
    <row r="68" spans="1:27">
      <c r="A68">
        <f>+IF(R68&gt;0,+MAX(A$8:A67)+1,0)</f>
        <v>317</v>
      </c>
      <c r="B68" s="250">
        <v>3</v>
      </c>
      <c r="C68" s="251" t="s">
        <v>1794</v>
      </c>
      <c r="D68" s="250" t="s">
        <v>1795</v>
      </c>
      <c r="E68" s="251" t="s">
        <v>349</v>
      </c>
      <c r="F68" s="274">
        <v>620</v>
      </c>
      <c r="G68" s="182" t="s">
        <v>346</v>
      </c>
      <c r="H68" s="142" t="s">
        <v>345</v>
      </c>
      <c r="I68" s="137">
        <v>2</v>
      </c>
      <c r="J68" s="252" t="s">
        <v>507</v>
      </c>
      <c r="K68" s="79" t="s">
        <v>349</v>
      </c>
      <c r="L68" s="256"/>
      <c r="M68" s="143"/>
      <c r="N68" s="254">
        <v>1</v>
      </c>
      <c r="O68" s="185" t="s">
        <v>1800</v>
      </c>
      <c r="P68" s="302">
        <v>3176301</v>
      </c>
      <c r="Q68" s="302">
        <v>55836702</v>
      </c>
      <c r="R68" s="224">
        <f t="shared" si="0"/>
        <v>59013003</v>
      </c>
      <c r="S68" s="74"/>
      <c r="T68" s="74"/>
      <c r="U68" s="74"/>
      <c r="V68" s="74">
        <f t="shared" si="1"/>
        <v>3</v>
      </c>
      <c r="W68" s="200" t="s">
        <v>238</v>
      </c>
      <c r="X68" s="201">
        <v>436</v>
      </c>
      <c r="Y68" s="193"/>
      <c r="Z68" s="198" t="s">
        <v>526</v>
      </c>
      <c r="AA68" s="193"/>
    </row>
    <row r="69" spans="1:27">
      <c r="A69">
        <f>+IF(R69&gt;0,+MAX(A$8:A68)+1,0)</f>
        <v>318</v>
      </c>
      <c r="B69" s="250">
        <v>3</v>
      </c>
      <c r="C69" s="251" t="s">
        <v>1794</v>
      </c>
      <c r="D69" s="250" t="s">
        <v>1795</v>
      </c>
      <c r="E69" s="251" t="s">
        <v>1836</v>
      </c>
      <c r="F69" s="274">
        <v>640</v>
      </c>
      <c r="G69" s="182" t="s">
        <v>346</v>
      </c>
      <c r="H69" s="142" t="s">
        <v>345</v>
      </c>
      <c r="I69" s="137">
        <v>2</v>
      </c>
      <c r="J69" s="252" t="s">
        <v>505</v>
      </c>
      <c r="K69" s="79" t="s">
        <v>347</v>
      </c>
      <c r="L69" s="256"/>
      <c r="M69" s="143"/>
      <c r="N69" s="254">
        <v>1</v>
      </c>
      <c r="O69" s="185" t="s">
        <v>1799</v>
      </c>
      <c r="P69" s="302">
        <v>6036374</v>
      </c>
      <c r="Q69" s="302">
        <v>47845036</v>
      </c>
      <c r="R69" s="224">
        <f t="shared" si="0"/>
        <v>53881410</v>
      </c>
      <c r="S69" s="74"/>
      <c r="T69" s="74"/>
      <c r="U69" s="74"/>
      <c r="V69" s="74">
        <f t="shared" si="1"/>
        <v>3</v>
      </c>
      <c r="W69" s="200" t="s">
        <v>239</v>
      </c>
      <c r="X69" s="201">
        <v>440</v>
      </c>
      <c r="Y69" s="193"/>
      <c r="Z69" s="198" t="s">
        <v>527</v>
      </c>
      <c r="AA69" s="193"/>
    </row>
    <row r="70" spans="1:27">
      <c r="A70">
        <f>+IF(R70&gt;0,+MAX(A$8:A69)+1,0)</f>
        <v>0</v>
      </c>
      <c r="B70" s="250">
        <v>3</v>
      </c>
      <c r="C70" s="251" t="s">
        <v>1794</v>
      </c>
      <c r="D70" s="250" t="s">
        <v>1795</v>
      </c>
      <c r="E70" s="251" t="s">
        <v>1837</v>
      </c>
      <c r="F70" s="274">
        <v>440</v>
      </c>
      <c r="G70" s="182" t="s">
        <v>346</v>
      </c>
      <c r="H70" s="142" t="s">
        <v>345</v>
      </c>
      <c r="I70" s="137">
        <v>2</v>
      </c>
      <c r="J70" s="252"/>
      <c r="K70" s="79" t="s">
        <v>1815</v>
      </c>
      <c r="L70" s="256" t="s">
        <v>1838</v>
      </c>
      <c r="M70" s="143" t="s">
        <v>1837</v>
      </c>
      <c r="N70" s="271">
        <v>7</v>
      </c>
      <c r="O70" s="185" t="s">
        <v>1806</v>
      </c>
      <c r="P70" s="302"/>
      <c r="Q70" s="302"/>
      <c r="R70" s="224">
        <f t="shared" si="0"/>
        <v>0</v>
      </c>
      <c r="S70" s="74"/>
      <c r="T70" s="74"/>
      <c r="U70" s="74"/>
      <c r="V70" s="74">
        <f t="shared" si="1"/>
        <v>3</v>
      </c>
      <c r="W70" s="200" t="s">
        <v>240</v>
      </c>
      <c r="X70" s="201">
        <v>441</v>
      </c>
      <c r="Y70" s="193"/>
      <c r="Z70" s="198" t="s">
        <v>528</v>
      </c>
      <c r="AA70" s="193"/>
    </row>
    <row r="71" spans="1:27">
      <c r="A71">
        <f>+IF(R71&gt;0,+MAX(A$8:A70)+1,0)</f>
        <v>0</v>
      </c>
      <c r="B71" s="250">
        <v>3</v>
      </c>
      <c r="C71" s="251" t="s">
        <v>1794</v>
      </c>
      <c r="D71" s="250" t="s">
        <v>1795</v>
      </c>
      <c r="E71" s="251" t="s">
        <v>1839</v>
      </c>
      <c r="F71" s="274">
        <v>410</v>
      </c>
      <c r="G71" s="182" t="s">
        <v>359</v>
      </c>
      <c r="H71" s="142" t="s">
        <v>358</v>
      </c>
      <c r="I71" s="137">
        <v>3</v>
      </c>
      <c r="J71" s="252" t="s">
        <v>524</v>
      </c>
      <c r="K71" s="79" t="s">
        <v>362</v>
      </c>
      <c r="L71" s="256"/>
      <c r="M71" s="143"/>
      <c r="N71" s="271">
        <v>1</v>
      </c>
      <c r="O71" s="185" t="s">
        <v>1840</v>
      </c>
      <c r="P71" s="302"/>
      <c r="Q71" s="302"/>
      <c r="R71" s="224">
        <f t="shared" si="0"/>
        <v>0</v>
      </c>
      <c r="S71" s="74"/>
      <c r="T71" s="74"/>
      <c r="U71" s="74"/>
      <c r="V71" s="74">
        <f t="shared" si="1"/>
        <v>3</v>
      </c>
      <c r="W71" s="200" t="s">
        <v>241</v>
      </c>
      <c r="X71" s="201">
        <v>442</v>
      </c>
      <c r="Y71" s="193"/>
      <c r="Z71" s="198" t="s">
        <v>529</v>
      </c>
      <c r="AA71" s="193"/>
    </row>
    <row r="72" spans="1:27">
      <c r="A72">
        <f>+IF(R72&gt;0,+MAX(A$8:A71)+1,0)</f>
        <v>319</v>
      </c>
      <c r="B72" s="250">
        <v>3</v>
      </c>
      <c r="C72" s="251" t="s">
        <v>1794</v>
      </c>
      <c r="D72" s="250" t="s">
        <v>1795</v>
      </c>
      <c r="E72" s="251" t="s">
        <v>1841</v>
      </c>
      <c r="F72" s="274">
        <v>451</v>
      </c>
      <c r="G72" s="182" t="s">
        <v>383</v>
      </c>
      <c r="H72" s="142" t="s">
        <v>382</v>
      </c>
      <c r="I72" s="137">
        <v>7</v>
      </c>
      <c r="J72" s="252" t="s">
        <v>490</v>
      </c>
      <c r="K72" s="79" t="s">
        <v>385</v>
      </c>
      <c r="L72" s="256"/>
      <c r="M72" s="143"/>
      <c r="N72" s="254">
        <v>1</v>
      </c>
      <c r="O72" s="185" t="s">
        <v>1784</v>
      </c>
      <c r="P72" s="302">
        <v>17173941</v>
      </c>
      <c r="Q72" s="302"/>
      <c r="R72" s="224">
        <f t="shared" si="0"/>
        <v>17173941</v>
      </c>
      <c r="S72" s="74"/>
      <c r="T72" s="74"/>
      <c r="U72" s="74"/>
      <c r="V72" s="74">
        <f t="shared" si="1"/>
        <v>3</v>
      </c>
      <c r="W72" s="200" t="s">
        <v>242</v>
      </c>
      <c r="X72" s="201">
        <v>443</v>
      </c>
      <c r="Y72" s="193"/>
      <c r="Z72" s="198" t="s">
        <v>530</v>
      </c>
      <c r="AA72" s="193"/>
    </row>
    <row r="73" spans="1:27">
      <c r="A73">
        <f>+IF(R73&gt;0,+MAX(A$8:A72)+1,0)</f>
        <v>0</v>
      </c>
      <c r="B73" s="250">
        <v>3</v>
      </c>
      <c r="C73" s="251" t="s">
        <v>1794</v>
      </c>
      <c r="D73" s="250" t="s">
        <v>1795</v>
      </c>
      <c r="E73" s="251" t="s">
        <v>1841</v>
      </c>
      <c r="F73" s="274">
        <v>360</v>
      </c>
      <c r="G73" s="182" t="s">
        <v>383</v>
      </c>
      <c r="H73" s="142" t="s">
        <v>382</v>
      </c>
      <c r="I73" s="137">
        <v>7</v>
      </c>
      <c r="J73" s="252" t="s">
        <v>490</v>
      </c>
      <c r="K73" s="79" t="s">
        <v>385</v>
      </c>
      <c r="L73" s="256"/>
      <c r="M73" s="143"/>
      <c r="N73" s="254">
        <v>1</v>
      </c>
      <c r="O73" s="185" t="s">
        <v>1787</v>
      </c>
      <c r="P73" s="302"/>
      <c r="Q73" s="302"/>
      <c r="R73" s="224">
        <f t="shared" si="0"/>
        <v>0</v>
      </c>
      <c r="S73" s="74"/>
      <c r="T73" s="74"/>
      <c r="U73" s="74"/>
      <c r="V73" s="74">
        <f t="shared" si="1"/>
        <v>3</v>
      </c>
      <c r="W73" s="200" t="s">
        <v>243</v>
      </c>
      <c r="X73" s="201">
        <v>450</v>
      </c>
      <c r="Y73" s="193"/>
      <c r="Z73" s="198" t="s">
        <v>531</v>
      </c>
      <c r="AA73" s="193"/>
    </row>
    <row r="74" spans="1:27">
      <c r="A74">
        <f>+IF(R74&gt;0,+MAX(A$8:A73)+1,0)</f>
        <v>0</v>
      </c>
      <c r="B74" s="73">
        <v>3</v>
      </c>
      <c r="C74" s="144" t="s">
        <v>1794</v>
      </c>
      <c r="D74" s="73" t="s">
        <v>1795</v>
      </c>
      <c r="E74" s="144" t="s">
        <v>1841</v>
      </c>
      <c r="F74" s="182">
        <v>360</v>
      </c>
      <c r="G74" s="182" t="s">
        <v>383</v>
      </c>
      <c r="H74" s="142" t="s">
        <v>382</v>
      </c>
      <c r="I74" s="137">
        <v>7</v>
      </c>
      <c r="J74" s="252" t="s">
        <v>490</v>
      </c>
      <c r="K74" s="79" t="s">
        <v>385</v>
      </c>
      <c r="L74" s="256"/>
      <c r="M74" s="143"/>
      <c r="N74" s="139">
        <v>1</v>
      </c>
      <c r="O74" s="185" t="s">
        <v>1783</v>
      </c>
      <c r="P74" s="302"/>
      <c r="Q74" s="302"/>
      <c r="R74" s="224">
        <f t="shared" si="0"/>
        <v>0</v>
      </c>
      <c r="S74" s="74"/>
      <c r="T74" s="74"/>
      <c r="U74" s="74"/>
      <c r="V74" s="74">
        <f t="shared" si="1"/>
        <v>3</v>
      </c>
      <c r="W74" s="200" t="s">
        <v>244</v>
      </c>
      <c r="X74" s="201">
        <v>451</v>
      </c>
      <c r="Y74" s="193"/>
      <c r="Z74" s="198" t="s">
        <v>532</v>
      </c>
      <c r="AA74" s="193"/>
    </row>
    <row r="75" spans="1:27">
      <c r="A75">
        <f>+IF(R75&gt;0,+MAX(A$8:A74)+1,0)</f>
        <v>0</v>
      </c>
      <c r="B75" s="73">
        <v>3</v>
      </c>
      <c r="C75" s="144" t="s">
        <v>1794</v>
      </c>
      <c r="D75" s="73" t="s">
        <v>1795</v>
      </c>
      <c r="E75" s="144" t="s">
        <v>1841</v>
      </c>
      <c r="F75" s="182">
        <v>360</v>
      </c>
      <c r="G75" s="182" t="s">
        <v>383</v>
      </c>
      <c r="H75" s="142" t="s">
        <v>382</v>
      </c>
      <c r="I75" s="137">
        <v>7</v>
      </c>
      <c r="J75" s="252" t="s">
        <v>490</v>
      </c>
      <c r="K75" s="79" t="s">
        <v>385</v>
      </c>
      <c r="L75" s="256"/>
      <c r="M75" s="143"/>
      <c r="N75" s="139">
        <v>1</v>
      </c>
      <c r="O75" s="185" t="s">
        <v>1784</v>
      </c>
      <c r="P75" s="302"/>
      <c r="Q75" s="302"/>
      <c r="R75" s="224">
        <f t="shared" ref="R75:R138" si="2">+SUM(P75:Q75)</f>
        <v>0</v>
      </c>
      <c r="S75" s="74"/>
      <c r="T75" s="74"/>
      <c r="U75" s="74"/>
      <c r="V75" s="74">
        <f t="shared" si="1"/>
        <v>3</v>
      </c>
      <c r="W75" s="200" t="s">
        <v>245</v>
      </c>
      <c r="X75" s="201">
        <v>452</v>
      </c>
      <c r="Y75" s="193"/>
      <c r="Z75" s="198" t="s">
        <v>533</v>
      </c>
      <c r="AA75" s="193"/>
    </row>
    <row r="76" spans="1:27">
      <c r="A76">
        <f>+IF(R76&gt;0,+MAX(A$8:A75)+1,0)</f>
        <v>0</v>
      </c>
      <c r="B76" s="73">
        <v>3</v>
      </c>
      <c r="C76" s="144" t="s">
        <v>1794</v>
      </c>
      <c r="D76" s="73" t="s">
        <v>1795</v>
      </c>
      <c r="E76" s="144" t="s">
        <v>1841</v>
      </c>
      <c r="F76" s="182">
        <v>360</v>
      </c>
      <c r="G76" s="182" t="s">
        <v>383</v>
      </c>
      <c r="H76" s="142" t="s">
        <v>382</v>
      </c>
      <c r="I76" s="137">
        <v>7</v>
      </c>
      <c r="J76" s="252" t="s">
        <v>490</v>
      </c>
      <c r="K76" s="79" t="s">
        <v>385</v>
      </c>
      <c r="L76" s="256"/>
      <c r="M76" s="143"/>
      <c r="N76" s="139">
        <v>1</v>
      </c>
      <c r="O76" s="185" t="s">
        <v>1800</v>
      </c>
      <c r="P76" s="302"/>
      <c r="Q76" s="302"/>
      <c r="R76" s="224">
        <f t="shared" si="2"/>
        <v>0</v>
      </c>
      <c r="S76" s="74"/>
      <c r="T76" s="74"/>
      <c r="U76" s="74"/>
      <c r="V76" s="74">
        <f t="shared" ref="V76:V139" si="3">+LEN(O76)</f>
        <v>3</v>
      </c>
      <c r="W76" s="200" t="s">
        <v>246</v>
      </c>
      <c r="X76" s="201">
        <v>453</v>
      </c>
      <c r="Y76" s="193"/>
      <c r="Z76" s="198" t="s">
        <v>534</v>
      </c>
      <c r="AA76" s="193"/>
    </row>
    <row r="77" spans="1:27">
      <c r="A77">
        <f>+IF(R77&gt;0,+MAX(A$8:A76)+1,0)</f>
        <v>0</v>
      </c>
      <c r="B77" s="73">
        <v>3</v>
      </c>
      <c r="C77" s="144" t="s">
        <v>1794</v>
      </c>
      <c r="D77" s="73" t="s">
        <v>1795</v>
      </c>
      <c r="E77" s="144" t="s">
        <v>1841</v>
      </c>
      <c r="F77" s="182">
        <v>360</v>
      </c>
      <c r="G77" s="182" t="s">
        <v>383</v>
      </c>
      <c r="H77" s="142" t="s">
        <v>382</v>
      </c>
      <c r="I77" s="137">
        <v>7</v>
      </c>
      <c r="J77" s="252" t="s">
        <v>490</v>
      </c>
      <c r="K77" s="79" t="s">
        <v>385</v>
      </c>
      <c r="L77" s="256"/>
      <c r="M77" s="143"/>
      <c r="N77" s="139">
        <v>1</v>
      </c>
      <c r="O77" s="185" t="s">
        <v>1788</v>
      </c>
      <c r="P77" s="302"/>
      <c r="Q77" s="302"/>
      <c r="R77" s="224">
        <f t="shared" si="2"/>
        <v>0</v>
      </c>
      <c r="S77" s="74"/>
      <c r="T77" s="74"/>
      <c r="U77" s="74"/>
      <c r="V77" s="74">
        <f t="shared" si="3"/>
        <v>3</v>
      </c>
      <c r="W77" s="200" t="s">
        <v>247</v>
      </c>
      <c r="X77" s="201">
        <v>454</v>
      </c>
      <c r="Y77" s="193"/>
      <c r="Z77" s="198" t="s">
        <v>535</v>
      </c>
      <c r="AA77" s="193"/>
    </row>
    <row r="78" spans="1:27">
      <c r="A78">
        <f>+IF(R78&gt;0,+MAX(A$8:A77)+1,0)</f>
        <v>0</v>
      </c>
      <c r="B78" s="73">
        <v>3</v>
      </c>
      <c r="C78" s="144" t="s">
        <v>1794</v>
      </c>
      <c r="D78" s="73" t="s">
        <v>1795</v>
      </c>
      <c r="E78" s="144" t="s">
        <v>1841</v>
      </c>
      <c r="F78" s="182">
        <v>360</v>
      </c>
      <c r="G78" s="182" t="s">
        <v>383</v>
      </c>
      <c r="H78" s="142" t="s">
        <v>382</v>
      </c>
      <c r="I78" s="137">
        <v>7</v>
      </c>
      <c r="J78" s="252" t="s">
        <v>490</v>
      </c>
      <c r="K78" s="79" t="s">
        <v>385</v>
      </c>
      <c r="L78" s="256"/>
      <c r="M78" s="143"/>
      <c r="N78" s="139">
        <v>1</v>
      </c>
      <c r="O78" s="185" t="s">
        <v>1806</v>
      </c>
      <c r="P78" s="302"/>
      <c r="Q78" s="302"/>
      <c r="R78" s="224">
        <f t="shared" si="2"/>
        <v>0</v>
      </c>
      <c r="S78" s="74"/>
      <c r="T78" s="74"/>
      <c r="U78" s="74"/>
      <c r="V78" s="74">
        <f t="shared" si="3"/>
        <v>3</v>
      </c>
      <c r="W78" s="200" t="s">
        <v>248</v>
      </c>
      <c r="X78" s="201">
        <v>455</v>
      </c>
      <c r="Y78" s="193"/>
      <c r="Z78" s="202" t="s">
        <v>536</v>
      </c>
      <c r="AA78" s="193"/>
    </row>
    <row r="79" spans="1:27">
      <c r="A79">
        <f>+IF(R79&gt;0,+MAX(A$8:A78)+1,0)</f>
        <v>0</v>
      </c>
      <c r="B79" s="73">
        <v>3</v>
      </c>
      <c r="C79" s="144" t="s">
        <v>1794</v>
      </c>
      <c r="D79" s="73" t="s">
        <v>1795</v>
      </c>
      <c r="E79" s="144" t="s">
        <v>1841</v>
      </c>
      <c r="F79" s="182">
        <v>360</v>
      </c>
      <c r="G79" s="182" t="s">
        <v>383</v>
      </c>
      <c r="H79" s="142" t="s">
        <v>382</v>
      </c>
      <c r="I79" s="137">
        <v>7</v>
      </c>
      <c r="J79" s="252" t="s">
        <v>490</v>
      </c>
      <c r="K79" s="79" t="s">
        <v>385</v>
      </c>
      <c r="L79" s="256"/>
      <c r="M79" s="143"/>
      <c r="N79" s="139">
        <v>1</v>
      </c>
      <c r="O79" s="185" t="s">
        <v>1807</v>
      </c>
      <c r="P79" s="302"/>
      <c r="Q79" s="302"/>
      <c r="R79" s="224">
        <f t="shared" si="2"/>
        <v>0</v>
      </c>
      <c r="S79" s="74"/>
      <c r="T79" s="74"/>
      <c r="U79" s="74"/>
      <c r="V79" s="74">
        <f t="shared" si="3"/>
        <v>3</v>
      </c>
      <c r="W79" s="200" t="s">
        <v>249</v>
      </c>
      <c r="X79" s="201">
        <v>460</v>
      </c>
      <c r="Y79" s="193"/>
      <c r="Z79" s="193"/>
      <c r="AA79" s="193"/>
    </row>
    <row r="80" spans="1:27">
      <c r="A80">
        <f>+IF(R80&gt;0,+MAX(A$8:A79)+1,0)</f>
        <v>0</v>
      </c>
      <c r="B80" s="73">
        <v>3</v>
      </c>
      <c r="C80" s="144" t="s">
        <v>1794</v>
      </c>
      <c r="D80" s="73" t="s">
        <v>1795</v>
      </c>
      <c r="E80" s="144" t="s">
        <v>1842</v>
      </c>
      <c r="F80" s="182">
        <v>451</v>
      </c>
      <c r="G80" s="182" t="s">
        <v>383</v>
      </c>
      <c r="H80" s="142" t="s">
        <v>382</v>
      </c>
      <c r="I80" s="137">
        <v>7</v>
      </c>
      <c r="J80" s="252"/>
      <c r="K80" s="79" t="s">
        <v>1815</v>
      </c>
      <c r="L80" s="256" t="s">
        <v>1843</v>
      </c>
      <c r="M80" s="143" t="s">
        <v>1842</v>
      </c>
      <c r="N80" s="139">
        <v>1</v>
      </c>
      <c r="O80" s="185" t="s">
        <v>1806</v>
      </c>
      <c r="P80" s="302"/>
      <c r="Q80" s="302"/>
      <c r="R80" s="224">
        <f t="shared" si="2"/>
        <v>0</v>
      </c>
      <c r="S80" s="74"/>
      <c r="T80" s="74"/>
      <c r="U80" s="74"/>
      <c r="V80" s="74">
        <f t="shared" si="3"/>
        <v>3</v>
      </c>
      <c r="W80" s="200" t="s">
        <v>250</v>
      </c>
      <c r="X80" s="201">
        <v>470</v>
      </c>
      <c r="Y80" s="193"/>
      <c r="Z80" s="193" t="s">
        <v>1525</v>
      </c>
      <c r="AA80" s="193"/>
    </row>
    <row r="81" spans="1:27">
      <c r="A81">
        <f>+IF(R81&gt;0,+MAX(A$8:A80)+1,0)</f>
        <v>0</v>
      </c>
      <c r="B81" s="73">
        <v>3</v>
      </c>
      <c r="C81" s="144" t="s">
        <v>1794</v>
      </c>
      <c r="D81" s="73" t="s">
        <v>1795</v>
      </c>
      <c r="E81" s="144" t="s">
        <v>1842</v>
      </c>
      <c r="F81" s="182">
        <v>451</v>
      </c>
      <c r="G81" s="182" t="s">
        <v>383</v>
      </c>
      <c r="H81" s="142" t="s">
        <v>382</v>
      </c>
      <c r="I81" s="137">
        <v>7</v>
      </c>
      <c r="J81" s="252"/>
      <c r="K81" s="79" t="s">
        <v>1815</v>
      </c>
      <c r="L81" s="256" t="s">
        <v>1843</v>
      </c>
      <c r="M81" s="143" t="s">
        <v>1842</v>
      </c>
      <c r="N81" s="139">
        <v>7</v>
      </c>
      <c r="O81" s="185" t="s">
        <v>1806</v>
      </c>
      <c r="P81" s="302"/>
      <c r="Q81" s="302"/>
      <c r="R81" s="224">
        <f t="shared" si="2"/>
        <v>0</v>
      </c>
      <c r="S81" s="74"/>
      <c r="T81" s="74"/>
      <c r="U81" s="74"/>
      <c r="V81" s="74">
        <f t="shared" si="3"/>
        <v>3</v>
      </c>
      <c r="W81" s="200" t="s">
        <v>251</v>
      </c>
      <c r="X81" s="201">
        <v>471</v>
      </c>
      <c r="Y81" s="193"/>
      <c r="Z81" s="193" t="s">
        <v>1526</v>
      </c>
      <c r="AA81" s="193"/>
    </row>
    <row r="82" spans="1:27">
      <c r="A82">
        <f>+IF(R82&gt;0,+MAX(A$8:A81)+1,0)</f>
        <v>0</v>
      </c>
      <c r="B82" s="73">
        <v>3</v>
      </c>
      <c r="C82" s="144" t="s">
        <v>1794</v>
      </c>
      <c r="D82" s="73" t="s">
        <v>1795</v>
      </c>
      <c r="E82" s="144" t="s">
        <v>1842</v>
      </c>
      <c r="F82" s="182">
        <v>451</v>
      </c>
      <c r="G82" s="182" t="s">
        <v>383</v>
      </c>
      <c r="H82" s="142" t="s">
        <v>382</v>
      </c>
      <c r="I82" s="137">
        <v>7</v>
      </c>
      <c r="J82" s="252"/>
      <c r="K82" s="79" t="s">
        <v>1815</v>
      </c>
      <c r="L82" s="256" t="s">
        <v>1843</v>
      </c>
      <c r="M82" s="143" t="s">
        <v>1842</v>
      </c>
      <c r="N82" s="139">
        <v>10</v>
      </c>
      <c r="O82" s="185" t="s">
        <v>1806</v>
      </c>
      <c r="P82" s="302"/>
      <c r="Q82" s="302"/>
      <c r="R82" s="224">
        <f t="shared" si="2"/>
        <v>0</v>
      </c>
      <c r="S82" s="74"/>
      <c r="T82" s="74"/>
      <c r="U82" s="74"/>
      <c r="V82" s="74">
        <f t="shared" si="3"/>
        <v>3</v>
      </c>
      <c r="W82" s="200" t="s">
        <v>252</v>
      </c>
      <c r="X82" s="201">
        <v>472</v>
      </c>
      <c r="Y82" s="193"/>
      <c r="Z82" s="193" t="s">
        <v>1527</v>
      </c>
      <c r="AA82" s="193"/>
    </row>
    <row r="83" spans="1:27">
      <c r="A83">
        <f>+IF(R83&gt;0,+MAX(A$8:A82)+1,0)</f>
        <v>320</v>
      </c>
      <c r="B83" s="73">
        <v>3</v>
      </c>
      <c r="C83" s="144" t="s">
        <v>1794</v>
      </c>
      <c r="D83" s="73" t="s">
        <v>1795</v>
      </c>
      <c r="E83" s="144" t="s">
        <v>1842</v>
      </c>
      <c r="F83" s="182">
        <v>451</v>
      </c>
      <c r="G83" s="182" t="s">
        <v>383</v>
      </c>
      <c r="H83" s="142" t="s">
        <v>382</v>
      </c>
      <c r="I83" s="137">
        <v>7</v>
      </c>
      <c r="J83" s="252"/>
      <c r="K83" s="79" t="s">
        <v>1815</v>
      </c>
      <c r="L83" s="256" t="s">
        <v>1843</v>
      </c>
      <c r="M83" s="143" t="s">
        <v>1842</v>
      </c>
      <c r="N83" s="139">
        <v>13</v>
      </c>
      <c r="O83" s="185" t="s">
        <v>1806</v>
      </c>
      <c r="P83" s="302">
        <v>39840754.219999999</v>
      </c>
      <c r="Q83" s="302">
        <v>55480361.270000003</v>
      </c>
      <c r="R83" s="224">
        <f t="shared" si="2"/>
        <v>95321115.49000001</v>
      </c>
      <c r="S83" s="74"/>
      <c r="T83" s="74"/>
      <c r="U83" s="74"/>
      <c r="V83" s="74">
        <f t="shared" si="3"/>
        <v>3</v>
      </c>
      <c r="W83" s="200" t="s">
        <v>253</v>
      </c>
      <c r="X83" s="201">
        <v>473</v>
      </c>
      <c r="Y83" s="193"/>
      <c r="Z83" s="193" t="s">
        <v>1528</v>
      </c>
      <c r="AA83" s="193"/>
    </row>
    <row r="84" spans="1:27">
      <c r="A84">
        <f>+IF(R84&gt;0,+MAX(A$8:A83)+1,0)</f>
        <v>0</v>
      </c>
      <c r="B84" s="73">
        <v>3</v>
      </c>
      <c r="C84" s="144" t="s">
        <v>1794</v>
      </c>
      <c r="D84" s="73" t="s">
        <v>1795</v>
      </c>
      <c r="E84" s="144" t="s">
        <v>1844</v>
      </c>
      <c r="F84" s="182">
        <v>452</v>
      </c>
      <c r="G84" s="182" t="s">
        <v>383</v>
      </c>
      <c r="H84" s="142" t="s">
        <v>382</v>
      </c>
      <c r="I84" s="137">
        <v>7</v>
      </c>
      <c r="J84" s="252"/>
      <c r="K84" s="79" t="s">
        <v>1815</v>
      </c>
      <c r="L84" s="256" t="s">
        <v>1845</v>
      </c>
      <c r="M84" s="143" t="s">
        <v>1844</v>
      </c>
      <c r="N84" s="139">
        <v>7</v>
      </c>
      <c r="O84" s="185" t="s">
        <v>1806</v>
      </c>
      <c r="P84" s="302"/>
      <c r="Q84" s="302"/>
      <c r="R84" s="224">
        <f t="shared" si="2"/>
        <v>0</v>
      </c>
      <c r="S84" s="74"/>
      <c r="T84" s="74"/>
      <c r="U84" s="74"/>
      <c r="V84" s="74">
        <f t="shared" si="3"/>
        <v>3</v>
      </c>
      <c r="W84" s="200" t="s">
        <v>254</v>
      </c>
      <c r="X84" s="201">
        <v>474</v>
      </c>
      <c r="Y84" s="193"/>
      <c r="Z84" s="193" t="s">
        <v>1529</v>
      </c>
      <c r="AA84" s="193"/>
    </row>
    <row r="85" spans="1:27">
      <c r="A85">
        <f>+IF(R85&gt;0,+MAX(A$8:A84)+1,0)</f>
        <v>0</v>
      </c>
      <c r="B85" s="73">
        <v>3</v>
      </c>
      <c r="C85" s="144" t="s">
        <v>1794</v>
      </c>
      <c r="D85" s="73" t="s">
        <v>1795</v>
      </c>
      <c r="E85" s="144" t="s">
        <v>1846</v>
      </c>
      <c r="F85" s="182">
        <v>452</v>
      </c>
      <c r="G85" s="182" t="s">
        <v>383</v>
      </c>
      <c r="H85" s="142" t="s">
        <v>382</v>
      </c>
      <c r="I85" s="137">
        <v>7</v>
      </c>
      <c r="J85" s="252"/>
      <c r="K85" s="79" t="s">
        <v>1815</v>
      </c>
      <c r="L85" s="256" t="s">
        <v>1847</v>
      </c>
      <c r="M85" s="143" t="s">
        <v>1846</v>
      </c>
      <c r="N85" s="139">
        <v>1</v>
      </c>
      <c r="O85" s="185" t="s">
        <v>1806</v>
      </c>
      <c r="P85" s="302"/>
      <c r="Q85" s="302"/>
      <c r="R85" s="224">
        <f t="shared" si="2"/>
        <v>0</v>
      </c>
      <c r="S85" s="74"/>
      <c r="T85" s="74"/>
      <c r="U85" s="74"/>
      <c r="V85" s="74">
        <f t="shared" si="3"/>
        <v>3</v>
      </c>
      <c r="W85" s="200" t="s">
        <v>255</v>
      </c>
      <c r="X85" s="201">
        <v>480</v>
      </c>
      <c r="Y85" s="193"/>
      <c r="Z85" s="193" t="s">
        <v>1530</v>
      </c>
      <c r="AA85" s="193"/>
    </row>
    <row r="86" spans="1:27">
      <c r="A86">
        <f>+IF(R86&gt;0,+MAX(A$8:A85)+1,0)</f>
        <v>0</v>
      </c>
      <c r="B86" s="73">
        <v>3</v>
      </c>
      <c r="C86" s="144" t="s">
        <v>1794</v>
      </c>
      <c r="D86" s="73" t="s">
        <v>1795</v>
      </c>
      <c r="E86" s="144" t="s">
        <v>1848</v>
      </c>
      <c r="F86" s="182">
        <v>455</v>
      </c>
      <c r="G86" s="182" t="s">
        <v>383</v>
      </c>
      <c r="H86" s="142" t="s">
        <v>382</v>
      </c>
      <c r="I86" s="137">
        <v>7</v>
      </c>
      <c r="J86" s="252"/>
      <c r="K86" s="79" t="s">
        <v>1815</v>
      </c>
      <c r="L86" s="256" t="s">
        <v>1849</v>
      </c>
      <c r="M86" s="143" t="s">
        <v>1848</v>
      </c>
      <c r="N86" s="139">
        <v>1</v>
      </c>
      <c r="O86" s="185" t="s">
        <v>1806</v>
      </c>
      <c r="P86" s="302"/>
      <c r="Q86" s="302"/>
      <c r="R86" s="224">
        <f t="shared" si="2"/>
        <v>0</v>
      </c>
      <c r="S86" s="74"/>
      <c r="T86" s="74"/>
      <c r="U86" s="74"/>
      <c r="V86" s="74">
        <f t="shared" si="3"/>
        <v>3</v>
      </c>
      <c r="W86" s="200" t="s">
        <v>256</v>
      </c>
      <c r="X86" s="201">
        <v>481</v>
      </c>
      <c r="Y86" s="193"/>
      <c r="Z86" s="193" t="s">
        <v>1531</v>
      </c>
      <c r="AA86" s="193"/>
    </row>
    <row r="87" spans="1:27">
      <c r="A87">
        <f>+IF(R87&gt;0,+MAX(A$8:A86)+1,0)</f>
        <v>0</v>
      </c>
      <c r="B87" s="73">
        <v>3</v>
      </c>
      <c r="C87" s="144" t="s">
        <v>1794</v>
      </c>
      <c r="D87" s="73" t="s">
        <v>1795</v>
      </c>
      <c r="E87" s="144" t="s">
        <v>1848</v>
      </c>
      <c r="F87" s="182">
        <v>455</v>
      </c>
      <c r="G87" s="182" t="s">
        <v>383</v>
      </c>
      <c r="H87" s="142" t="s">
        <v>382</v>
      </c>
      <c r="I87" s="137">
        <v>7</v>
      </c>
      <c r="J87" s="252"/>
      <c r="K87" s="79" t="s">
        <v>1815</v>
      </c>
      <c r="L87" s="256" t="s">
        <v>1849</v>
      </c>
      <c r="M87" s="143" t="s">
        <v>1848</v>
      </c>
      <c r="N87" s="140">
        <v>7</v>
      </c>
      <c r="O87" s="185" t="s">
        <v>1806</v>
      </c>
      <c r="P87" s="302"/>
      <c r="Q87" s="302"/>
      <c r="R87" s="224">
        <f t="shared" si="2"/>
        <v>0</v>
      </c>
      <c r="S87" s="74"/>
      <c r="T87" s="74"/>
      <c r="U87" s="74"/>
      <c r="V87" s="74">
        <f t="shared" si="3"/>
        <v>3</v>
      </c>
      <c r="W87" s="200" t="s">
        <v>257</v>
      </c>
      <c r="X87" s="201">
        <v>482</v>
      </c>
      <c r="Y87" s="193"/>
      <c r="Z87" s="193" t="s">
        <v>1532</v>
      </c>
      <c r="AA87" s="193"/>
    </row>
    <row r="88" spans="1:27">
      <c r="A88">
        <f>+IF(R88&gt;0,+MAX(A$8:A87)+1,0)</f>
        <v>321</v>
      </c>
      <c r="B88" s="73">
        <v>3</v>
      </c>
      <c r="C88" s="144" t="s">
        <v>1794</v>
      </c>
      <c r="D88" s="73" t="s">
        <v>1795</v>
      </c>
      <c r="E88" s="144" t="s">
        <v>1850</v>
      </c>
      <c r="F88" s="182">
        <v>560</v>
      </c>
      <c r="G88" s="182" t="s">
        <v>383</v>
      </c>
      <c r="H88" s="142" t="s">
        <v>382</v>
      </c>
      <c r="I88" s="137">
        <v>7</v>
      </c>
      <c r="J88" s="252"/>
      <c r="K88" s="79" t="s">
        <v>1815</v>
      </c>
      <c r="L88" s="256" t="s">
        <v>1851</v>
      </c>
      <c r="M88" s="143" t="s">
        <v>1850</v>
      </c>
      <c r="N88" s="141">
        <v>7</v>
      </c>
      <c r="O88" s="185" t="s">
        <v>1806</v>
      </c>
      <c r="P88" s="302">
        <v>1623840</v>
      </c>
      <c r="Q88" s="302"/>
      <c r="R88" s="224">
        <f t="shared" si="2"/>
        <v>1623840</v>
      </c>
      <c r="S88" s="74"/>
      <c r="T88" s="74"/>
      <c r="U88" s="74"/>
      <c r="V88" s="74">
        <f t="shared" si="3"/>
        <v>3</v>
      </c>
      <c r="W88" s="200" t="s">
        <v>258</v>
      </c>
      <c r="X88" s="201">
        <v>483</v>
      </c>
      <c r="Y88" s="193"/>
      <c r="Z88" s="193" t="s">
        <v>1533</v>
      </c>
      <c r="AA88" s="193"/>
    </row>
    <row r="89" spans="1:27">
      <c r="A89">
        <f>+IF(R89&gt;0,+MAX(A$8:A88)+1,0)</f>
        <v>0</v>
      </c>
      <c r="B89" s="73">
        <v>3</v>
      </c>
      <c r="C89" s="144" t="s">
        <v>1794</v>
      </c>
      <c r="D89" s="73" t="s">
        <v>1795</v>
      </c>
      <c r="E89" s="144" t="s">
        <v>452</v>
      </c>
      <c r="F89" s="182">
        <v>430</v>
      </c>
      <c r="G89" s="182" t="s">
        <v>450</v>
      </c>
      <c r="H89" s="142" t="s">
        <v>449</v>
      </c>
      <c r="I89" s="137">
        <v>17</v>
      </c>
      <c r="J89" s="252" t="s">
        <v>478</v>
      </c>
      <c r="K89" s="79" t="s">
        <v>452</v>
      </c>
      <c r="L89" s="256"/>
      <c r="M89" s="143"/>
      <c r="N89" s="141">
        <v>1</v>
      </c>
      <c r="O89" s="185" t="s">
        <v>1806</v>
      </c>
      <c r="P89" s="302"/>
      <c r="Q89" s="302"/>
      <c r="R89" s="224">
        <f t="shared" si="2"/>
        <v>0</v>
      </c>
      <c r="S89" s="74"/>
      <c r="T89" s="74"/>
      <c r="U89" s="74"/>
      <c r="V89" s="74">
        <f t="shared" si="3"/>
        <v>3</v>
      </c>
      <c r="W89" s="200" t="s">
        <v>259</v>
      </c>
      <c r="X89" s="201">
        <v>484</v>
      </c>
      <c r="Y89" s="193"/>
      <c r="Z89" s="193" t="s">
        <v>1534</v>
      </c>
      <c r="AA89" s="193"/>
    </row>
    <row r="90" spans="1:27">
      <c r="A90">
        <f>+IF(R90&gt;0,+MAX(A$8:A89)+1,0)</f>
        <v>322</v>
      </c>
      <c r="B90" s="73">
        <v>3</v>
      </c>
      <c r="C90" s="144" t="s">
        <v>1794</v>
      </c>
      <c r="D90" s="73" t="s">
        <v>1852</v>
      </c>
      <c r="E90" s="144" t="s">
        <v>1796</v>
      </c>
      <c r="F90" s="182">
        <v>133</v>
      </c>
      <c r="G90" s="182" t="s">
        <v>426</v>
      </c>
      <c r="H90" s="142" t="s">
        <v>425</v>
      </c>
      <c r="I90" s="137">
        <v>15</v>
      </c>
      <c r="J90" s="252" t="s">
        <v>479</v>
      </c>
      <c r="K90" s="79" t="s">
        <v>428</v>
      </c>
      <c r="L90" s="256"/>
      <c r="M90" s="143"/>
      <c r="N90" s="141">
        <v>1</v>
      </c>
      <c r="O90" s="185" t="s">
        <v>1780</v>
      </c>
      <c r="P90" s="302"/>
      <c r="Q90" s="302">
        <v>9000000</v>
      </c>
      <c r="R90" s="224">
        <f t="shared" si="2"/>
        <v>9000000</v>
      </c>
      <c r="S90" s="74"/>
      <c r="T90" s="74"/>
      <c r="U90" s="74"/>
      <c r="V90" s="74">
        <f t="shared" si="3"/>
        <v>3</v>
      </c>
      <c r="W90" s="200" t="s">
        <v>260</v>
      </c>
      <c r="X90" s="201">
        <v>485</v>
      </c>
      <c r="Y90" s="193"/>
      <c r="Z90" s="193"/>
      <c r="AA90" s="193"/>
    </row>
    <row r="91" spans="1:27">
      <c r="A91">
        <f>+IF(R91&gt;0,+MAX(A$8:A90)+1,0)</f>
        <v>323</v>
      </c>
      <c r="B91" s="73">
        <v>3</v>
      </c>
      <c r="C91" s="144" t="s">
        <v>1794</v>
      </c>
      <c r="D91" s="73" t="s">
        <v>1852</v>
      </c>
      <c r="E91" s="144" t="s">
        <v>1796</v>
      </c>
      <c r="F91" s="182">
        <v>133</v>
      </c>
      <c r="G91" s="182" t="s">
        <v>426</v>
      </c>
      <c r="H91" s="142" t="s">
        <v>425</v>
      </c>
      <c r="I91" s="137">
        <v>15</v>
      </c>
      <c r="J91" s="252" t="s">
        <v>479</v>
      </c>
      <c r="K91" s="79" t="s">
        <v>428</v>
      </c>
      <c r="L91" s="256"/>
      <c r="M91" s="143"/>
      <c r="N91" s="141">
        <v>1</v>
      </c>
      <c r="O91" s="185" t="s">
        <v>1781</v>
      </c>
      <c r="P91" s="302"/>
      <c r="Q91" s="302">
        <v>1600000</v>
      </c>
      <c r="R91" s="224">
        <f t="shared" si="2"/>
        <v>1600000</v>
      </c>
      <c r="S91" s="74"/>
      <c r="T91" s="74"/>
      <c r="U91" s="74"/>
      <c r="V91" s="74">
        <f t="shared" si="3"/>
        <v>3</v>
      </c>
      <c r="W91" s="200" t="s">
        <v>261</v>
      </c>
      <c r="X91" s="201">
        <v>486</v>
      </c>
      <c r="Y91" s="193"/>
      <c r="Z91" s="193"/>
      <c r="AA91" s="193"/>
    </row>
    <row r="92" spans="1:27">
      <c r="A92">
        <f>+IF(R92&gt;0,+MAX(A$8:A91)+1,0)</f>
        <v>324</v>
      </c>
      <c r="B92" s="73">
        <v>3</v>
      </c>
      <c r="C92" s="144" t="s">
        <v>1794</v>
      </c>
      <c r="D92" s="73" t="s">
        <v>1852</v>
      </c>
      <c r="E92" s="144" t="s">
        <v>1796</v>
      </c>
      <c r="F92" s="182">
        <v>133</v>
      </c>
      <c r="G92" s="182" t="s">
        <v>426</v>
      </c>
      <c r="H92" s="142" t="s">
        <v>425</v>
      </c>
      <c r="I92" s="137">
        <v>15</v>
      </c>
      <c r="J92" s="252" t="s">
        <v>479</v>
      </c>
      <c r="K92" s="79" t="s">
        <v>428</v>
      </c>
      <c r="L92" s="256"/>
      <c r="M92" s="143"/>
      <c r="N92" s="141">
        <v>1</v>
      </c>
      <c r="O92" s="185" t="s">
        <v>1798</v>
      </c>
      <c r="P92" s="302"/>
      <c r="Q92" s="302">
        <v>150000</v>
      </c>
      <c r="R92" s="224">
        <f t="shared" si="2"/>
        <v>150000</v>
      </c>
      <c r="S92" s="74"/>
      <c r="T92" s="74"/>
      <c r="U92" s="74"/>
      <c r="V92" s="74">
        <f t="shared" si="3"/>
        <v>3</v>
      </c>
      <c r="W92" s="200" t="s">
        <v>262</v>
      </c>
      <c r="X92" s="201">
        <v>487</v>
      </c>
      <c r="Y92" s="193"/>
      <c r="Z92" s="193"/>
      <c r="AA92" s="193"/>
    </row>
    <row r="93" spans="1:27">
      <c r="A93">
        <f>+IF(R93&gt;0,+MAX(A$8:A92)+1,0)</f>
        <v>325</v>
      </c>
      <c r="B93" s="73">
        <v>3</v>
      </c>
      <c r="C93" s="144" t="s">
        <v>1794</v>
      </c>
      <c r="D93" s="73" t="s">
        <v>1852</v>
      </c>
      <c r="E93" s="144" t="s">
        <v>1796</v>
      </c>
      <c r="F93" s="182">
        <v>133</v>
      </c>
      <c r="G93" s="182" t="s">
        <v>426</v>
      </c>
      <c r="H93" s="142" t="s">
        <v>425</v>
      </c>
      <c r="I93" s="137">
        <v>15</v>
      </c>
      <c r="J93" s="252" t="s">
        <v>479</v>
      </c>
      <c r="K93" s="79" t="s">
        <v>428</v>
      </c>
      <c r="L93" s="256"/>
      <c r="M93" s="143"/>
      <c r="N93" s="141">
        <v>1</v>
      </c>
      <c r="O93" s="185" t="s">
        <v>1782</v>
      </c>
      <c r="P93" s="302"/>
      <c r="Q93" s="302">
        <v>153000</v>
      </c>
      <c r="R93" s="224">
        <f t="shared" si="2"/>
        <v>153000</v>
      </c>
      <c r="S93" s="74"/>
      <c r="T93" s="74"/>
      <c r="U93" s="74"/>
      <c r="V93" s="74">
        <f t="shared" si="3"/>
        <v>3</v>
      </c>
      <c r="W93" s="200" t="s">
        <v>263</v>
      </c>
      <c r="X93" s="201">
        <v>490</v>
      </c>
      <c r="Y93" s="193"/>
      <c r="Z93" s="193"/>
      <c r="AA93" s="193"/>
    </row>
    <row r="94" spans="1:27">
      <c r="A94">
        <f>+IF(R94&gt;0,+MAX(A$8:A93)+1,0)</f>
        <v>326</v>
      </c>
      <c r="B94" s="73">
        <v>3</v>
      </c>
      <c r="C94" s="144" t="s">
        <v>1794</v>
      </c>
      <c r="D94" s="73" t="s">
        <v>1852</v>
      </c>
      <c r="E94" s="144" t="s">
        <v>1796</v>
      </c>
      <c r="F94" s="182">
        <v>133</v>
      </c>
      <c r="G94" s="182" t="s">
        <v>426</v>
      </c>
      <c r="H94" s="142" t="s">
        <v>425</v>
      </c>
      <c r="I94" s="137">
        <v>15</v>
      </c>
      <c r="J94" s="252" t="s">
        <v>479</v>
      </c>
      <c r="K94" s="79" t="s">
        <v>428</v>
      </c>
      <c r="L94" s="256"/>
      <c r="M94" s="143"/>
      <c r="N94" s="141">
        <v>1</v>
      </c>
      <c r="O94" s="185" t="s">
        <v>1787</v>
      </c>
      <c r="P94" s="302"/>
      <c r="Q94" s="302">
        <v>268000</v>
      </c>
      <c r="R94" s="224">
        <f t="shared" si="2"/>
        <v>268000</v>
      </c>
      <c r="S94" s="74"/>
      <c r="T94" s="74"/>
      <c r="U94" s="74"/>
      <c r="V94" s="74">
        <f t="shared" si="3"/>
        <v>3</v>
      </c>
      <c r="W94" s="200" t="s">
        <v>264</v>
      </c>
      <c r="X94" s="197">
        <v>500</v>
      </c>
      <c r="Y94" s="193"/>
      <c r="Z94" s="193"/>
      <c r="AA94" s="193"/>
    </row>
    <row r="95" spans="1:27">
      <c r="A95">
        <f>+IF(R95&gt;0,+MAX(A$8:A94)+1,0)</f>
        <v>327</v>
      </c>
      <c r="B95" s="73">
        <v>3</v>
      </c>
      <c r="C95" s="144" t="s">
        <v>1794</v>
      </c>
      <c r="D95" s="73" t="s">
        <v>1852</v>
      </c>
      <c r="E95" s="144" t="s">
        <v>1796</v>
      </c>
      <c r="F95" s="182">
        <v>133</v>
      </c>
      <c r="G95" s="182" t="s">
        <v>426</v>
      </c>
      <c r="H95" s="142" t="s">
        <v>425</v>
      </c>
      <c r="I95" s="137">
        <v>15</v>
      </c>
      <c r="J95" s="252" t="s">
        <v>479</v>
      </c>
      <c r="K95" s="79" t="s">
        <v>428</v>
      </c>
      <c r="L95" s="256"/>
      <c r="M95" s="143"/>
      <c r="N95" s="141">
        <v>1</v>
      </c>
      <c r="O95" s="185" t="s">
        <v>1799</v>
      </c>
      <c r="P95" s="302">
        <v>68000</v>
      </c>
      <c r="Q95" s="302">
        <v>228000</v>
      </c>
      <c r="R95" s="224">
        <f t="shared" si="2"/>
        <v>296000</v>
      </c>
      <c r="S95" s="74"/>
      <c r="T95" s="74"/>
      <c r="U95" s="74"/>
      <c r="V95" s="74">
        <f t="shared" si="3"/>
        <v>3</v>
      </c>
      <c r="W95" s="200" t="s">
        <v>265</v>
      </c>
      <c r="X95" s="201">
        <v>510</v>
      </c>
      <c r="Y95" s="193"/>
      <c r="Z95" s="193"/>
      <c r="AA95" s="193"/>
    </row>
    <row r="96" spans="1:27">
      <c r="A96">
        <f>+IF(R96&gt;0,+MAX(A$8:A95)+1,0)</f>
        <v>328</v>
      </c>
      <c r="B96" s="73">
        <v>3</v>
      </c>
      <c r="C96" s="144" t="s">
        <v>1794</v>
      </c>
      <c r="D96" s="73" t="s">
        <v>1852</v>
      </c>
      <c r="E96" s="144" t="s">
        <v>1796</v>
      </c>
      <c r="F96" s="182">
        <v>133</v>
      </c>
      <c r="G96" s="182" t="s">
        <v>426</v>
      </c>
      <c r="H96" s="142" t="s">
        <v>425</v>
      </c>
      <c r="I96" s="137">
        <v>15</v>
      </c>
      <c r="J96" s="252" t="s">
        <v>479</v>
      </c>
      <c r="K96" s="79" t="s">
        <v>428</v>
      </c>
      <c r="L96" s="256"/>
      <c r="M96" s="143"/>
      <c r="N96" s="141">
        <v>1</v>
      </c>
      <c r="O96" s="185" t="s">
        <v>1783</v>
      </c>
      <c r="P96" s="302">
        <v>38510.85</v>
      </c>
      <c r="Q96" s="302">
        <v>113700</v>
      </c>
      <c r="R96" s="224">
        <f t="shared" si="2"/>
        <v>152210.85</v>
      </c>
      <c r="S96" s="74"/>
      <c r="T96" s="74"/>
      <c r="U96" s="74"/>
      <c r="V96" s="74">
        <f t="shared" si="3"/>
        <v>3</v>
      </c>
      <c r="W96" s="200" t="s">
        <v>266</v>
      </c>
      <c r="X96" s="201">
        <v>520</v>
      </c>
      <c r="Y96" s="193"/>
      <c r="Z96" s="193"/>
      <c r="AA96" s="193"/>
    </row>
    <row r="97" spans="1:27">
      <c r="A97">
        <f>+IF(R97&gt;0,+MAX(A$8:A96)+1,0)</f>
        <v>329</v>
      </c>
      <c r="B97" s="73">
        <v>3</v>
      </c>
      <c r="C97" s="144" t="s">
        <v>1794</v>
      </c>
      <c r="D97" s="73" t="s">
        <v>1852</v>
      </c>
      <c r="E97" s="144" t="s">
        <v>1796</v>
      </c>
      <c r="F97" s="182">
        <v>133</v>
      </c>
      <c r="G97" s="182" t="s">
        <v>426</v>
      </c>
      <c r="H97" s="142" t="s">
        <v>425</v>
      </c>
      <c r="I97" s="137">
        <v>15</v>
      </c>
      <c r="J97" s="252" t="s">
        <v>479</v>
      </c>
      <c r="K97" s="79" t="s">
        <v>428</v>
      </c>
      <c r="L97" s="256"/>
      <c r="M97" s="143"/>
      <c r="N97" s="141">
        <v>1</v>
      </c>
      <c r="O97" s="185" t="s">
        <v>1784</v>
      </c>
      <c r="P97" s="302">
        <v>199000</v>
      </c>
      <c r="Q97" s="302">
        <v>348000</v>
      </c>
      <c r="R97" s="224">
        <f t="shared" si="2"/>
        <v>547000</v>
      </c>
      <c r="S97" s="74"/>
      <c r="T97" s="74"/>
      <c r="U97" s="74"/>
      <c r="V97" s="74">
        <f t="shared" si="3"/>
        <v>3</v>
      </c>
      <c r="W97" s="200" t="s">
        <v>267</v>
      </c>
      <c r="X97" s="201">
        <v>530</v>
      </c>
      <c r="Y97" s="193"/>
      <c r="Z97" s="193"/>
      <c r="AA97" s="193"/>
    </row>
    <row r="98" spans="1:27">
      <c r="A98">
        <f>+IF(R98&gt;0,+MAX(A$8:A97)+1,0)</f>
        <v>330</v>
      </c>
      <c r="B98" s="73">
        <v>3</v>
      </c>
      <c r="C98" s="144" t="s">
        <v>1794</v>
      </c>
      <c r="D98" s="73" t="s">
        <v>1852</v>
      </c>
      <c r="E98" s="144" t="s">
        <v>1796</v>
      </c>
      <c r="F98" s="182">
        <v>133</v>
      </c>
      <c r="G98" s="182" t="s">
        <v>426</v>
      </c>
      <c r="H98" s="142" t="s">
        <v>425</v>
      </c>
      <c r="I98" s="137">
        <v>15</v>
      </c>
      <c r="J98" s="252" t="s">
        <v>479</v>
      </c>
      <c r="K98" s="79" t="s">
        <v>428</v>
      </c>
      <c r="L98" s="256"/>
      <c r="M98" s="143"/>
      <c r="N98" s="141">
        <v>1</v>
      </c>
      <c r="O98" s="185" t="s">
        <v>1801</v>
      </c>
      <c r="P98" s="302">
        <v>53000</v>
      </c>
      <c r="Q98" s="302">
        <v>343000</v>
      </c>
      <c r="R98" s="224">
        <f t="shared" si="2"/>
        <v>396000</v>
      </c>
      <c r="S98" s="74"/>
      <c r="T98" s="74"/>
      <c r="U98" s="74"/>
      <c r="V98" s="74">
        <f t="shared" si="3"/>
        <v>3</v>
      </c>
      <c r="W98" s="200" t="s">
        <v>268</v>
      </c>
      <c r="X98" s="201">
        <v>540</v>
      </c>
      <c r="Y98" s="193"/>
      <c r="Z98" s="193"/>
      <c r="AA98" s="193"/>
    </row>
    <row r="99" spans="1:27">
      <c r="A99">
        <f>+IF(R99&gt;0,+MAX(A$8:A98)+1,0)</f>
        <v>331</v>
      </c>
      <c r="B99" s="73">
        <v>3</v>
      </c>
      <c r="C99" s="144" t="s">
        <v>1794</v>
      </c>
      <c r="D99" s="73" t="s">
        <v>1852</v>
      </c>
      <c r="E99" s="144" t="s">
        <v>1796</v>
      </c>
      <c r="F99" s="182">
        <v>133</v>
      </c>
      <c r="G99" s="182" t="s">
        <v>426</v>
      </c>
      <c r="H99" s="142" t="s">
        <v>425</v>
      </c>
      <c r="I99" s="137">
        <v>15</v>
      </c>
      <c r="J99" s="252" t="s">
        <v>479</v>
      </c>
      <c r="K99" s="79" t="s">
        <v>428</v>
      </c>
      <c r="L99" s="256"/>
      <c r="M99" s="143"/>
      <c r="N99" s="141">
        <v>1</v>
      </c>
      <c r="O99" s="185" t="s">
        <v>1788</v>
      </c>
      <c r="P99" s="302">
        <v>30722.16</v>
      </c>
      <c r="Q99" s="302">
        <v>30000</v>
      </c>
      <c r="R99" s="224">
        <f t="shared" si="2"/>
        <v>60722.16</v>
      </c>
      <c r="S99" s="74"/>
      <c r="T99" s="74"/>
      <c r="U99" s="74"/>
      <c r="V99" s="74">
        <f t="shared" si="3"/>
        <v>3</v>
      </c>
      <c r="W99" s="200" t="s">
        <v>269</v>
      </c>
      <c r="X99" s="201">
        <v>550</v>
      </c>
      <c r="Y99" s="193"/>
      <c r="Z99" s="193"/>
      <c r="AA99" s="193"/>
    </row>
    <row r="100" spans="1:27">
      <c r="A100">
        <f>+IF(R100&gt;0,+MAX(A$8:A99)+1,0)</f>
        <v>0</v>
      </c>
      <c r="B100" s="73">
        <v>3</v>
      </c>
      <c r="C100" s="144" t="s">
        <v>1794</v>
      </c>
      <c r="D100" s="73" t="s">
        <v>1852</v>
      </c>
      <c r="E100" s="144" t="s">
        <v>1796</v>
      </c>
      <c r="F100" s="182">
        <v>133</v>
      </c>
      <c r="G100" s="182" t="s">
        <v>426</v>
      </c>
      <c r="H100" s="142" t="s">
        <v>425</v>
      </c>
      <c r="I100" s="137">
        <v>15</v>
      </c>
      <c r="J100" s="252" t="s">
        <v>479</v>
      </c>
      <c r="K100" s="79" t="s">
        <v>428</v>
      </c>
      <c r="L100" s="256"/>
      <c r="M100" s="143"/>
      <c r="N100" s="141">
        <v>1</v>
      </c>
      <c r="O100" s="185" t="s">
        <v>1803</v>
      </c>
      <c r="P100" s="302"/>
      <c r="Q100" s="302"/>
      <c r="R100" s="224">
        <f t="shared" si="2"/>
        <v>0</v>
      </c>
      <c r="S100" s="74"/>
      <c r="T100" s="74"/>
      <c r="U100" s="74"/>
      <c r="V100" s="74">
        <f t="shared" si="3"/>
        <v>3</v>
      </c>
      <c r="W100" s="200" t="s">
        <v>270</v>
      </c>
      <c r="X100" s="201">
        <v>560</v>
      </c>
      <c r="Y100" s="193"/>
      <c r="Z100" s="193"/>
      <c r="AA100" s="193"/>
    </row>
    <row r="101" spans="1:27">
      <c r="A101">
        <f>+IF(R101&gt;0,+MAX(A$8:A100)+1,0)</f>
        <v>0</v>
      </c>
      <c r="B101" s="73">
        <v>3</v>
      </c>
      <c r="C101" s="144" t="s">
        <v>1794</v>
      </c>
      <c r="D101" s="73" t="s">
        <v>1852</v>
      </c>
      <c r="E101" s="144" t="s">
        <v>1796</v>
      </c>
      <c r="F101" s="182">
        <v>133</v>
      </c>
      <c r="G101" s="182" t="s">
        <v>426</v>
      </c>
      <c r="H101" s="142" t="s">
        <v>425</v>
      </c>
      <c r="I101" s="137">
        <v>15</v>
      </c>
      <c r="J101" s="252" t="s">
        <v>479</v>
      </c>
      <c r="K101" s="79" t="s">
        <v>428</v>
      </c>
      <c r="L101" s="256"/>
      <c r="M101" s="143"/>
      <c r="N101" s="141">
        <v>1</v>
      </c>
      <c r="O101" s="185" t="s">
        <v>1804</v>
      </c>
      <c r="P101" s="302"/>
      <c r="Q101" s="302"/>
      <c r="R101" s="224">
        <f t="shared" si="2"/>
        <v>0</v>
      </c>
      <c r="S101" s="74"/>
      <c r="T101" s="74"/>
      <c r="U101" s="74"/>
      <c r="V101" s="74">
        <f t="shared" si="3"/>
        <v>3</v>
      </c>
      <c r="W101" s="200" t="s">
        <v>271</v>
      </c>
      <c r="X101" s="197">
        <v>600</v>
      </c>
      <c r="Y101" s="193"/>
      <c r="Z101" s="193"/>
      <c r="AA101" s="193"/>
    </row>
    <row r="102" spans="1:27">
      <c r="A102">
        <f>+IF(R102&gt;0,+MAX(A$8:A101)+1,0)</f>
        <v>332</v>
      </c>
      <c r="B102" s="73">
        <v>3</v>
      </c>
      <c r="C102" s="144" t="s">
        <v>1794</v>
      </c>
      <c r="D102" s="73" t="s">
        <v>1852</v>
      </c>
      <c r="E102" s="144" t="s">
        <v>1796</v>
      </c>
      <c r="F102" s="182">
        <v>133</v>
      </c>
      <c r="G102" s="182" t="s">
        <v>426</v>
      </c>
      <c r="H102" s="142" t="s">
        <v>425</v>
      </c>
      <c r="I102" s="137">
        <v>15</v>
      </c>
      <c r="J102" s="252" t="s">
        <v>479</v>
      </c>
      <c r="K102" s="79" t="s">
        <v>428</v>
      </c>
      <c r="L102" s="256"/>
      <c r="M102" s="143"/>
      <c r="N102" s="141">
        <v>1</v>
      </c>
      <c r="O102" s="185" t="s">
        <v>1807</v>
      </c>
      <c r="P102" s="302">
        <v>28400</v>
      </c>
      <c r="Q102" s="302"/>
      <c r="R102" s="224">
        <f t="shared" si="2"/>
        <v>28400</v>
      </c>
      <c r="S102" s="74"/>
      <c r="T102" s="74"/>
      <c r="U102" s="74"/>
      <c r="V102" s="74">
        <f t="shared" si="3"/>
        <v>3</v>
      </c>
      <c r="W102" s="200" t="s">
        <v>272</v>
      </c>
      <c r="X102" s="201">
        <v>610</v>
      </c>
      <c r="Y102" s="193"/>
      <c r="Z102" s="193"/>
      <c r="AA102" s="193"/>
    </row>
    <row r="103" spans="1:27">
      <c r="A103">
        <f>+IF(R103&gt;0,+MAX(A$8:A102)+1,0)</f>
        <v>333</v>
      </c>
      <c r="B103" s="73">
        <v>3</v>
      </c>
      <c r="C103" s="144" t="s">
        <v>1794</v>
      </c>
      <c r="D103" s="73" t="s">
        <v>1853</v>
      </c>
      <c r="E103" s="144" t="s">
        <v>391</v>
      </c>
      <c r="F103" s="182">
        <v>912</v>
      </c>
      <c r="G103" s="182"/>
      <c r="H103" s="142" t="s">
        <v>1815</v>
      </c>
      <c r="I103" s="137" t="s">
        <v>1815</v>
      </c>
      <c r="J103" s="252" t="s">
        <v>532</v>
      </c>
      <c r="K103" s="79" t="s">
        <v>391</v>
      </c>
      <c r="L103" s="256"/>
      <c r="M103" s="143"/>
      <c r="N103" s="141">
        <v>1</v>
      </c>
      <c r="O103" s="185" t="s">
        <v>1854</v>
      </c>
      <c r="P103" s="302">
        <v>9878888.8800000008</v>
      </c>
      <c r="Q103" s="302"/>
      <c r="R103" s="224">
        <f t="shared" si="2"/>
        <v>9878888.8800000008</v>
      </c>
      <c r="S103" s="74"/>
      <c r="T103" s="74"/>
      <c r="U103" s="74"/>
      <c r="V103" s="74">
        <f t="shared" si="3"/>
        <v>3</v>
      </c>
      <c r="W103" s="200" t="s">
        <v>273</v>
      </c>
      <c r="X103" s="201">
        <v>620</v>
      </c>
      <c r="Y103" s="193"/>
      <c r="Z103" s="193"/>
      <c r="AA103" s="193"/>
    </row>
    <row r="104" spans="1:27">
      <c r="A104">
        <f>+IF(R104&gt;0,+MAX(A$8:A103)+1,0)</f>
        <v>0</v>
      </c>
      <c r="B104" s="73">
        <v>3</v>
      </c>
      <c r="C104" s="144" t="s">
        <v>1794</v>
      </c>
      <c r="D104" s="73" t="s">
        <v>1853</v>
      </c>
      <c r="E104" s="144" t="s">
        <v>391</v>
      </c>
      <c r="F104" s="182">
        <v>912</v>
      </c>
      <c r="G104" s="182"/>
      <c r="H104" s="142" t="s">
        <v>1815</v>
      </c>
      <c r="I104" s="137" t="s">
        <v>1815</v>
      </c>
      <c r="J104" s="252" t="s">
        <v>532</v>
      </c>
      <c r="K104" s="79" t="s">
        <v>391</v>
      </c>
      <c r="L104" s="256"/>
      <c r="M104" s="143"/>
      <c r="N104" s="141">
        <v>4</v>
      </c>
      <c r="O104" s="185" t="s">
        <v>1854</v>
      </c>
      <c r="P104" s="302"/>
      <c r="Q104" s="302"/>
      <c r="R104" s="224">
        <f t="shared" si="2"/>
        <v>0</v>
      </c>
      <c r="S104" s="74"/>
      <c r="T104" s="74"/>
      <c r="U104" s="74"/>
      <c r="V104" s="74">
        <f t="shared" si="3"/>
        <v>3</v>
      </c>
      <c r="W104" s="200" t="s">
        <v>274</v>
      </c>
      <c r="X104" s="201">
        <v>630</v>
      </c>
      <c r="Y104" s="193"/>
      <c r="Z104" s="193"/>
      <c r="AA104" s="193"/>
    </row>
    <row r="105" spans="1:27">
      <c r="A105">
        <f>+IF(R105&gt;0,+MAX(A$8:A104)+1,0)</f>
        <v>334</v>
      </c>
      <c r="B105" s="73">
        <v>3</v>
      </c>
      <c r="C105" s="144" t="s">
        <v>1794</v>
      </c>
      <c r="D105" s="73" t="s">
        <v>1855</v>
      </c>
      <c r="E105" s="144" t="s">
        <v>1856</v>
      </c>
      <c r="F105" s="182">
        <v>920</v>
      </c>
      <c r="G105" s="182" t="s">
        <v>392</v>
      </c>
      <c r="H105" s="142" t="s">
        <v>467</v>
      </c>
      <c r="I105" s="137">
        <v>10</v>
      </c>
      <c r="J105" s="252" t="s">
        <v>533</v>
      </c>
      <c r="K105" s="79" t="s">
        <v>393</v>
      </c>
      <c r="L105" s="256"/>
      <c r="M105" s="143"/>
      <c r="N105" s="141">
        <v>1</v>
      </c>
      <c r="O105" s="185" t="s">
        <v>1854</v>
      </c>
      <c r="P105" s="302">
        <v>2391322.15</v>
      </c>
      <c r="Q105" s="302"/>
      <c r="R105" s="224">
        <f t="shared" si="2"/>
        <v>2391322.15</v>
      </c>
      <c r="S105" s="74"/>
      <c r="T105" s="74"/>
      <c r="U105" s="74"/>
      <c r="V105" s="74">
        <f t="shared" si="3"/>
        <v>3</v>
      </c>
      <c r="W105" s="200" t="s">
        <v>275</v>
      </c>
      <c r="X105" s="201">
        <v>640</v>
      </c>
      <c r="Y105" s="193"/>
      <c r="Z105" s="193"/>
      <c r="AA105" s="193"/>
    </row>
    <row r="106" spans="1:27">
      <c r="A106">
        <f>+IF(R106&gt;0,+MAX(A$8:A105)+1,0)</f>
        <v>0</v>
      </c>
      <c r="B106" s="73">
        <v>3</v>
      </c>
      <c r="C106" s="144" t="s">
        <v>1794</v>
      </c>
      <c r="D106" s="73" t="s">
        <v>1855</v>
      </c>
      <c r="E106" s="144" t="s">
        <v>1856</v>
      </c>
      <c r="F106" s="182">
        <v>920</v>
      </c>
      <c r="G106" s="182" t="s">
        <v>392</v>
      </c>
      <c r="H106" s="142" t="s">
        <v>467</v>
      </c>
      <c r="I106" s="137">
        <v>10</v>
      </c>
      <c r="J106" s="252" t="s">
        <v>533</v>
      </c>
      <c r="K106" s="79" t="s">
        <v>393</v>
      </c>
      <c r="L106" s="256"/>
      <c r="M106" s="143"/>
      <c r="N106" s="141">
        <v>4</v>
      </c>
      <c r="O106" s="185" t="s">
        <v>1854</v>
      </c>
      <c r="P106" s="302"/>
      <c r="Q106" s="302"/>
      <c r="R106" s="224">
        <f t="shared" si="2"/>
        <v>0</v>
      </c>
      <c r="S106" s="74"/>
      <c r="T106" s="74"/>
      <c r="U106" s="74"/>
      <c r="V106" s="74">
        <f t="shared" si="3"/>
        <v>3</v>
      </c>
      <c r="W106" s="200" t="s">
        <v>276</v>
      </c>
      <c r="X106" s="201">
        <v>650</v>
      </c>
      <c r="Y106" s="193"/>
      <c r="Z106" s="193"/>
      <c r="AA106" s="193"/>
    </row>
    <row r="107" spans="1:27">
      <c r="A107">
        <f>+IF(R107&gt;0,+MAX(A$8:A106)+1,0)</f>
        <v>335</v>
      </c>
      <c r="B107" s="73">
        <v>3</v>
      </c>
      <c r="C107" s="144" t="s">
        <v>1794</v>
      </c>
      <c r="D107" s="73" t="s">
        <v>1857</v>
      </c>
      <c r="E107" s="144" t="s">
        <v>1856</v>
      </c>
      <c r="F107" s="182">
        <v>980</v>
      </c>
      <c r="G107" s="182" t="s">
        <v>392</v>
      </c>
      <c r="H107" s="142" t="s">
        <v>467</v>
      </c>
      <c r="I107" s="137">
        <v>10</v>
      </c>
      <c r="J107" s="252" t="s">
        <v>533</v>
      </c>
      <c r="K107" s="79" t="s">
        <v>393</v>
      </c>
      <c r="L107" s="256"/>
      <c r="M107" s="143"/>
      <c r="N107" s="141">
        <v>1</v>
      </c>
      <c r="O107" s="185" t="s">
        <v>1780</v>
      </c>
      <c r="P107" s="302">
        <v>990720</v>
      </c>
      <c r="Q107" s="302">
        <v>1981440</v>
      </c>
      <c r="R107" s="224">
        <f t="shared" si="2"/>
        <v>2972160</v>
      </c>
      <c r="S107" s="74"/>
      <c r="T107" s="74"/>
      <c r="U107" s="74"/>
      <c r="V107" s="74">
        <f t="shared" si="3"/>
        <v>3</v>
      </c>
      <c r="W107" s="200" t="s">
        <v>277</v>
      </c>
      <c r="X107" s="201">
        <v>660</v>
      </c>
      <c r="Y107" s="193"/>
      <c r="Z107" s="193"/>
      <c r="AA107" s="193"/>
    </row>
    <row r="108" spans="1:27">
      <c r="A108">
        <f>+IF(R108&gt;0,+MAX(A$8:A107)+1,0)</f>
        <v>336</v>
      </c>
      <c r="B108" s="73">
        <v>3</v>
      </c>
      <c r="C108" s="144" t="s">
        <v>1794</v>
      </c>
      <c r="D108" s="73" t="s">
        <v>1857</v>
      </c>
      <c r="E108" s="144" t="s">
        <v>1856</v>
      </c>
      <c r="F108" s="182">
        <v>980</v>
      </c>
      <c r="G108" s="182" t="s">
        <v>392</v>
      </c>
      <c r="H108" s="142" t="s">
        <v>467</v>
      </c>
      <c r="I108" s="137">
        <v>10</v>
      </c>
      <c r="J108" s="252" t="s">
        <v>533</v>
      </c>
      <c r="K108" s="79" t="s">
        <v>393</v>
      </c>
      <c r="L108" s="256"/>
      <c r="M108" s="143"/>
      <c r="N108" s="141">
        <v>1</v>
      </c>
      <c r="O108" s="185" t="s">
        <v>1781</v>
      </c>
      <c r="P108" s="302">
        <v>165000</v>
      </c>
      <c r="Q108" s="302">
        <v>330000</v>
      </c>
      <c r="R108" s="224">
        <f t="shared" si="2"/>
        <v>495000</v>
      </c>
      <c r="S108" s="74"/>
      <c r="T108" s="74"/>
      <c r="U108" s="74"/>
      <c r="V108" s="74">
        <f t="shared" si="3"/>
        <v>3</v>
      </c>
      <c r="W108" s="200" t="s">
        <v>278</v>
      </c>
      <c r="X108" s="197">
        <v>700</v>
      </c>
      <c r="Y108" s="193"/>
      <c r="Z108" s="193"/>
      <c r="AA108" s="193"/>
    </row>
    <row r="109" spans="1:27">
      <c r="A109">
        <f>+IF(R109&gt;0,+MAX(A$8:A108)+1,0)</f>
        <v>0</v>
      </c>
      <c r="B109" s="73">
        <v>3</v>
      </c>
      <c r="C109" s="144" t="s">
        <v>1794</v>
      </c>
      <c r="D109" s="73" t="s">
        <v>1857</v>
      </c>
      <c r="E109" s="144" t="s">
        <v>1856</v>
      </c>
      <c r="F109" s="182">
        <v>980</v>
      </c>
      <c r="G109" s="182" t="s">
        <v>392</v>
      </c>
      <c r="H109" s="142" t="s">
        <v>467</v>
      </c>
      <c r="I109" s="137">
        <v>10</v>
      </c>
      <c r="J109" s="252" t="s">
        <v>533</v>
      </c>
      <c r="K109" s="79" t="s">
        <v>393</v>
      </c>
      <c r="L109" s="256"/>
      <c r="M109" s="143"/>
      <c r="N109" s="141">
        <v>1</v>
      </c>
      <c r="O109" s="185" t="s">
        <v>1798</v>
      </c>
      <c r="P109" s="302"/>
      <c r="Q109" s="302"/>
      <c r="R109" s="224">
        <f t="shared" si="2"/>
        <v>0</v>
      </c>
      <c r="S109" s="74"/>
      <c r="T109" s="74"/>
      <c r="U109" s="74"/>
      <c r="V109" s="74">
        <f t="shared" si="3"/>
        <v>3</v>
      </c>
      <c r="W109" s="200" t="s">
        <v>279</v>
      </c>
      <c r="X109" s="201">
        <v>710</v>
      </c>
      <c r="Y109" s="193"/>
      <c r="Z109" s="193"/>
      <c r="AA109" s="193"/>
    </row>
    <row r="110" spans="1:27">
      <c r="A110">
        <f>+IF(R110&gt;0,+MAX(A$8:A109)+1,0)</f>
        <v>337</v>
      </c>
      <c r="B110" s="73">
        <v>3</v>
      </c>
      <c r="C110" s="144" t="s">
        <v>1794</v>
      </c>
      <c r="D110" s="73" t="s">
        <v>1857</v>
      </c>
      <c r="E110" s="144" t="s">
        <v>1856</v>
      </c>
      <c r="F110" s="182">
        <v>980</v>
      </c>
      <c r="G110" s="182" t="s">
        <v>392</v>
      </c>
      <c r="H110" s="142" t="s">
        <v>467</v>
      </c>
      <c r="I110" s="137">
        <v>10</v>
      </c>
      <c r="J110" s="252" t="s">
        <v>533</v>
      </c>
      <c r="K110" s="79" t="s">
        <v>393</v>
      </c>
      <c r="L110" s="256"/>
      <c r="M110" s="143"/>
      <c r="N110" s="141">
        <v>1</v>
      </c>
      <c r="O110" s="185" t="s">
        <v>1782</v>
      </c>
      <c r="P110" s="302"/>
      <c r="Q110" s="302">
        <v>48000</v>
      </c>
      <c r="R110" s="224">
        <f t="shared" si="2"/>
        <v>48000</v>
      </c>
      <c r="S110" s="74"/>
      <c r="T110" s="74"/>
      <c r="U110" s="74"/>
      <c r="V110" s="74">
        <f t="shared" si="3"/>
        <v>3</v>
      </c>
      <c r="W110" s="200" t="s">
        <v>280</v>
      </c>
      <c r="X110" s="201">
        <v>711</v>
      </c>
      <c r="Y110" s="193"/>
      <c r="Z110" s="193"/>
      <c r="AA110" s="193"/>
    </row>
    <row r="111" spans="1:27">
      <c r="A111">
        <f>+IF(R111&gt;0,+MAX(A$8:A110)+1,0)</f>
        <v>338</v>
      </c>
      <c r="B111" s="73">
        <v>3</v>
      </c>
      <c r="C111" s="144" t="s">
        <v>1794</v>
      </c>
      <c r="D111" s="73" t="s">
        <v>1857</v>
      </c>
      <c r="E111" s="144" t="s">
        <v>1856</v>
      </c>
      <c r="F111" s="182">
        <v>980</v>
      </c>
      <c r="G111" s="182" t="s">
        <v>392</v>
      </c>
      <c r="H111" s="142" t="s">
        <v>467</v>
      </c>
      <c r="I111" s="137">
        <v>10</v>
      </c>
      <c r="J111" s="252" t="s">
        <v>533</v>
      </c>
      <c r="K111" s="79" t="s">
        <v>393</v>
      </c>
      <c r="L111" s="256"/>
      <c r="M111" s="143"/>
      <c r="N111" s="141">
        <v>1</v>
      </c>
      <c r="O111" s="185" t="s">
        <v>1799</v>
      </c>
      <c r="P111" s="302">
        <v>71000</v>
      </c>
      <c r="Q111" s="302"/>
      <c r="R111" s="224">
        <f t="shared" si="2"/>
        <v>71000</v>
      </c>
      <c r="S111" s="74"/>
      <c r="T111" s="74"/>
      <c r="U111" s="74"/>
      <c r="V111" s="74">
        <f t="shared" si="3"/>
        <v>3</v>
      </c>
      <c r="W111" s="200" t="s">
        <v>281</v>
      </c>
      <c r="X111" s="201">
        <v>712</v>
      </c>
      <c r="Y111" s="193"/>
      <c r="Z111" s="193"/>
      <c r="AA111" s="193"/>
    </row>
    <row r="112" spans="1:27">
      <c r="A112">
        <f>+IF(R112&gt;0,+MAX(A$8:A111)+1,0)</f>
        <v>0</v>
      </c>
      <c r="B112" s="73">
        <v>3</v>
      </c>
      <c r="C112" s="144" t="s">
        <v>1794</v>
      </c>
      <c r="D112" s="73" t="s">
        <v>1857</v>
      </c>
      <c r="E112" s="144" t="s">
        <v>1856</v>
      </c>
      <c r="F112" s="182">
        <v>980</v>
      </c>
      <c r="G112" s="182" t="s">
        <v>392</v>
      </c>
      <c r="H112" s="142" t="s">
        <v>467</v>
      </c>
      <c r="I112" s="137">
        <v>10</v>
      </c>
      <c r="J112" s="252" t="s">
        <v>533</v>
      </c>
      <c r="K112" s="79" t="s">
        <v>393</v>
      </c>
      <c r="L112" s="256"/>
      <c r="M112" s="143"/>
      <c r="N112" s="141">
        <v>1</v>
      </c>
      <c r="O112" s="185" t="s">
        <v>1783</v>
      </c>
      <c r="P112" s="302"/>
      <c r="Q112" s="302"/>
      <c r="R112" s="224">
        <f t="shared" si="2"/>
        <v>0</v>
      </c>
      <c r="S112" s="74"/>
      <c r="T112" s="74"/>
      <c r="U112" s="74"/>
      <c r="V112" s="74">
        <f t="shared" si="3"/>
        <v>3</v>
      </c>
      <c r="W112" s="200" t="s">
        <v>282</v>
      </c>
      <c r="X112" s="201">
        <v>713</v>
      </c>
      <c r="Y112" s="193"/>
      <c r="Z112" s="193"/>
      <c r="AA112" s="193"/>
    </row>
    <row r="113" spans="1:27">
      <c r="A113">
        <f>+IF(R113&gt;0,+MAX(A$8:A112)+1,0)</f>
        <v>339</v>
      </c>
      <c r="B113" s="73">
        <v>3</v>
      </c>
      <c r="C113" s="144" t="s">
        <v>1794</v>
      </c>
      <c r="D113" s="73" t="s">
        <v>1857</v>
      </c>
      <c r="E113" s="144" t="s">
        <v>1856</v>
      </c>
      <c r="F113" s="182">
        <v>980</v>
      </c>
      <c r="G113" s="182" t="s">
        <v>392</v>
      </c>
      <c r="H113" s="142" t="s">
        <v>467</v>
      </c>
      <c r="I113" s="137">
        <v>10</v>
      </c>
      <c r="J113" s="252" t="s">
        <v>533</v>
      </c>
      <c r="K113" s="79" t="s">
        <v>393</v>
      </c>
      <c r="L113" s="256"/>
      <c r="M113" s="143"/>
      <c r="N113" s="141">
        <v>1</v>
      </c>
      <c r="O113" s="185" t="s">
        <v>1784</v>
      </c>
      <c r="P113" s="302">
        <v>200000</v>
      </c>
      <c r="Q113" s="302">
        <v>27234</v>
      </c>
      <c r="R113" s="224">
        <f t="shared" si="2"/>
        <v>227234</v>
      </c>
      <c r="S113" s="74"/>
      <c r="T113" s="74"/>
      <c r="U113" s="74"/>
      <c r="V113" s="74">
        <f t="shared" si="3"/>
        <v>3</v>
      </c>
      <c r="W113" s="200" t="s">
        <v>283</v>
      </c>
      <c r="X113" s="201">
        <v>720</v>
      </c>
      <c r="Y113" s="193"/>
      <c r="Z113" s="193"/>
      <c r="AA113" s="193"/>
    </row>
    <row r="114" spans="1:27">
      <c r="A114">
        <f>+IF(R114&gt;0,+MAX(A$8:A113)+1,0)</f>
        <v>0</v>
      </c>
      <c r="B114" s="73">
        <v>3</v>
      </c>
      <c r="C114" s="144" t="s">
        <v>1794</v>
      </c>
      <c r="D114" s="73" t="s">
        <v>1857</v>
      </c>
      <c r="E114" s="144" t="s">
        <v>1856</v>
      </c>
      <c r="F114" s="182">
        <v>980</v>
      </c>
      <c r="G114" s="182" t="s">
        <v>392</v>
      </c>
      <c r="H114" s="142" t="s">
        <v>467</v>
      </c>
      <c r="I114" s="137">
        <v>10</v>
      </c>
      <c r="J114" s="252" t="s">
        <v>533</v>
      </c>
      <c r="K114" s="79" t="s">
        <v>393</v>
      </c>
      <c r="L114" s="256"/>
      <c r="M114" s="143"/>
      <c r="N114" s="141">
        <v>1</v>
      </c>
      <c r="O114" s="185" t="s">
        <v>1800</v>
      </c>
      <c r="P114" s="302"/>
      <c r="Q114" s="302"/>
      <c r="R114" s="224">
        <f t="shared" si="2"/>
        <v>0</v>
      </c>
      <c r="S114" s="74"/>
      <c r="T114" s="74"/>
      <c r="U114" s="74"/>
      <c r="V114" s="74">
        <f t="shared" si="3"/>
        <v>3</v>
      </c>
      <c r="W114" s="200" t="s">
        <v>284</v>
      </c>
      <c r="X114" s="201">
        <v>721</v>
      </c>
      <c r="Y114" s="193"/>
      <c r="Z114" s="193"/>
      <c r="AA114" s="193"/>
    </row>
    <row r="115" spans="1:27">
      <c r="A115">
        <f>+IF(R115&gt;0,+MAX(A$8:A114)+1,0)</f>
        <v>0</v>
      </c>
      <c r="B115" s="73">
        <v>3</v>
      </c>
      <c r="C115" s="144" t="s">
        <v>1794</v>
      </c>
      <c r="D115" s="73" t="s">
        <v>1857</v>
      </c>
      <c r="E115" s="144" t="s">
        <v>1856</v>
      </c>
      <c r="F115" s="182">
        <v>980</v>
      </c>
      <c r="G115" s="182" t="s">
        <v>392</v>
      </c>
      <c r="H115" s="142" t="s">
        <v>467</v>
      </c>
      <c r="I115" s="137">
        <v>10</v>
      </c>
      <c r="J115" s="252" t="s">
        <v>533</v>
      </c>
      <c r="K115" s="79" t="s">
        <v>393</v>
      </c>
      <c r="L115" s="256"/>
      <c r="M115" s="143"/>
      <c r="N115" s="141">
        <v>1</v>
      </c>
      <c r="O115" s="185" t="s">
        <v>1801</v>
      </c>
      <c r="P115" s="302"/>
      <c r="Q115" s="302"/>
      <c r="R115" s="224">
        <f t="shared" si="2"/>
        <v>0</v>
      </c>
      <c r="S115" s="74"/>
      <c r="T115" s="74"/>
      <c r="U115" s="74"/>
      <c r="V115" s="74">
        <f t="shared" si="3"/>
        <v>3</v>
      </c>
      <c r="W115" s="200" t="s">
        <v>285</v>
      </c>
      <c r="X115" s="201">
        <v>722</v>
      </c>
      <c r="Y115" s="193"/>
      <c r="Z115" s="193"/>
      <c r="AA115" s="193"/>
    </row>
    <row r="116" spans="1:27">
      <c r="A116">
        <f>+IF(R116&gt;0,+MAX(A$8:A115)+1,0)</f>
        <v>340</v>
      </c>
      <c r="B116" s="73">
        <v>3</v>
      </c>
      <c r="C116" s="144" t="s">
        <v>1794</v>
      </c>
      <c r="D116" s="73" t="s">
        <v>1857</v>
      </c>
      <c r="E116" s="144" t="s">
        <v>1856</v>
      </c>
      <c r="F116" s="182">
        <v>980</v>
      </c>
      <c r="G116" s="182" t="s">
        <v>392</v>
      </c>
      <c r="H116" s="142" t="s">
        <v>467</v>
      </c>
      <c r="I116" s="137">
        <v>10</v>
      </c>
      <c r="J116" s="252" t="s">
        <v>533</v>
      </c>
      <c r="K116" s="79" t="s">
        <v>393</v>
      </c>
      <c r="L116" s="256"/>
      <c r="M116" s="143"/>
      <c r="N116" s="141">
        <v>1</v>
      </c>
      <c r="O116" s="185" t="s">
        <v>1788</v>
      </c>
      <c r="P116" s="302">
        <v>30000</v>
      </c>
      <c r="Q116" s="302"/>
      <c r="R116" s="224">
        <f t="shared" si="2"/>
        <v>30000</v>
      </c>
      <c r="S116" s="74"/>
      <c r="T116" s="74"/>
      <c r="U116" s="74"/>
      <c r="V116" s="74">
        <f t="shared" si="3"/>
        <v>3</v>
      </c>
      <c r="W116" s="200" t="s">
        <v>286</v>
      </c>
      <c r="X116" s="201">
        <v>723</v>
      </c>
      <c r="Y116" s="193"/>
      <c r="Z116" s="193"/>
      <c r="AA116" s="193"/>
    </row>
    <row r="117" spans="1:27">
      <c r="A117">
        <f>+IF(R117&gt;0,+MAX(A$8:A116)+1,0)</f>
        <v>341</v>
      </c>
      <c r="B117" s="73">
        <v>3</v>
      </c>
      <c r="C117" s="144" t="s">
        <v>1794</v>
      </c>
      <c r="D117" s="73" t="s">
        <v>1857</v>
      </c>
      <c r="E117" s="144" t="s">
        <v>1856</v>
      </c>
      <c r="F117" s="182">
        <v>980</v>
      </c>
      <c r="G117" s="182" t="s">
        <v>392</v>
      </c>
      <c r="H117" s="142" t="s">
        <v>467</v>
      </c>
      <c r="I117" s="137">
        <v>10</v>
      </c>
      <c r="J117" s="252" t="s">
        <v>533</v>
      </c>
      <c r="K117" s="79" t="s">
        <v>393</v>
      </c>
      <c r="L117" s="256"/>
      <c r="M117" s="143"/>
      <c r="N117" s="141">
        <v>1</v>
      </c>
      <c r="O117" s="185" t="s">
        <v>1807</v>
      </c>
      <c r="P117" s="302">
        <v>165000</v>
      </c>
      <c r="Q117" s="302"/>
      <c r="R117" s="224">
        <f t="shared" si="2"/>
        <v>165000</v>
      </c>
      <c r="S117" s="74"/>
      <c r="T117" s="74"/>
      <c r="U117" s="74"/>
      <c r="V117" s="74">
        <f t="shared" si="3"/>
        <v>3</v>
      </c>
      <c r="W117" s="200" t="s">
        <v>287</v>
      </c>
      <c r="X117" s="201">
        <v>724</v>
      </c>
      <c r="Y117" s="193"/>
      <c r="Z117" s="193"/>
      <c r="AA117" s="193"/>
    </row>
    <row r="118" spans="1:27">
      <c r="A118">
        <f>+IF(R118&gt;0,+MAX(A$8:A117)+1,0)</f>
        <v>0</v>
      </c>
      <c r="B118" s="73">
        <v>3</v>
      </c>
      <c r="C118" s="144" t="s">
        <v>1794</v>
      </c>
      <c r="D118" s="73" t="s">
        <v>1858</v>
      </c>
      <c r="E118" s="144" t="s">
        <v>1859</v>
      </c>
      <c r="F118" s="182">
        <v>920</v>
      </c>
      <c r="G118" s="182" t="s">
        <v>392</v>
      </c>
      <c r="H118" s="142" t="s">
        <v>467</v>
      </c>
      <c r="I118" s="137">
        <v>10</v>
      </c>
      <c r="J118" s="252"/>
      <c r="K118" s="79" t="s">
        <v>1815</v>
      </c>
      <c r="L118" s="256" t="s">
        <v>1860</v>
      </c>
      <c r="M118" s="143" t="s">
        <v>1859</v>
      </c>
      <c r="N118" s="141">
        <v>1</v>
      </c>
      <c r="O118" s="185" t="s">
        <v>1784</v>
      </c>
      <c r="P118" s="302"/>
      <c r="Q118" s="302"/>
      <c r="R118" s="224">
        <f t="shared" si="2"/>
        <v>0</v>
      </c>
      <c r="S118" s="74"/>
      <c r="T118" s="74"/>
      <c r="U118" s="74"/>
      <c r="V118" s="74">
        <f t="shared" si="3"/>
        <v>3</v>
      </c>
      <c r="W118" s="200" t="s">
        <v>288</v>
      </c>
      <c r="X118" s="201">
        <v>730</v>
      </c>
      <c r="Y118" s="193"/>
      <c r="Z118" s="193"/>
      <c r="AA118" s="193"/>
    </row>
    <row r="119" spans="1:27">
      <c r="A119">
        <f>+IF(R119&gt;0,+MAX(A$8:A118)+1,0)</f>
        <v>0</v>
      </c>
      <c r="B119" s="73">
        <v>3</v>
      </c>
      <c r="C119" s="144" t="s">
        <v>1794</v>
      </c>
      <c r="D119" s="73" t="s">
        <v>1858</v>
      </c>
      <c r="E119" s="144" t="s">
        <v>1859</v>
      </c>
      <c r="F119" s="182">
        <v>920</v>
      </c>
      <c r="G119" s="182" t="s">
        <v>392</v>
      </c>
      <c r="H119" s="142" t="s">
        <v>467</v>
      </c>
      <c r="I119" s="137">
        <v>10</v>
      </c>
      <c r="J119" s="252"/>
      <c r="K119" s="79" t="s">
        <v>1815</v>
      </c>
      <c r="L119" s="256" t="s">
        <v>1860</v>
      </c>
      <c r="M119" s="143" t="s">
        <v>1859</v>
      </c>
      <c r="N119" s="141">
        <v>1</v>
      </c>
      <c r="O119" s="185" t="s">
        <v>1806</v>
      </c>
      <c r="P119" s="302"/>
      <c r="Q119" s="302"/>
      <c r="R119" s="224">
        <f t="shared" si="2"/>
        <v>0</v>
      </c>
      <c r="S119" s="74"/>
      <c r="T119" s="74"/>
      <c r="U119" s="74"/>
      <c r="V119" s="74">
        <f t="shared" si="3"/>
        <v>3</v>
      </c>
      <c r="W119" s="200" t="s">
        <v>289</v>
      </c>
      <c r="X119" s="201">
        <v>731</v>
      </c>
      <c r="Y119" s="193"/>
      <c r="Z119" s="193"/>
      <c r="AA119" s="193"/>
    </row>
    <row r="120" spans="1:27">
      <c r="A120">
        <f>+IF(R120&gt;0,+MAX(A$8:A119)+1,0)</f>
        <v>342</v>
      </c>
      <c r="B120" s="73">
        <v>3</v>
      </c>
      <c r="C120" s="144" t="s">
        <v>1794</v>
      </c>
      <c r="D120" s="73" t="s">
        <v>1861</v>
      </c>
      <c r="E120" s="144" t="s">
        <v>1862</v>
      </c>
      <c r="F120" s="182">
        <v>810</v>
      </c>
      <c r="G120" s="182" t="s">
        <v>419</v>
      </c>
      <c r="H120" s="142" t="s">
        <v>469</v>
      </c>
      <c r="I120" s="137">
        <v>14</v>
      </c>
      <c r="J120" s="252" t="s">
        <v>519</v>
      </c>
      <c r="K120" s="79" t="s">
        <v>423</v>
      </c>
      <c r="L120" s="256"/>
      <c r="M120" s="143"/>
      <c r="N120" s="141">
        <v>1</v>
      </c>
      <c r="O120" s="185" t="s">
        <v>1785</v>
      </c>
      <c r="P120" s="302">
        <v>250000</v>
      </c>
      <c r="Q120" s="302"/>
      <c r="R120" s="224">
        <f t="shared" si="2"/>
        <v>250000</v>
      </c>
      <c r="S120" s="74"/>
      <c r="T120" s="74"/>
      <c r="U120" s="74"/>
      <c r="V120" s="74">
        <f t="shared" si="3"/>
        <v>3</v>
      </c>
      <c r="W120" s="200" t="s">
        <v>290</v>
      </c>
      <c r="X120" s="201">
        <v>732</v>
      </c>
      <c r="Y120" s="193"/>
      <c r="Z120" s="193"/>
      <c r="AA120" s="193"/>
    </row>
    <row r="121" spans="1:27">
      <c r="A121">
        <f>+IF(R121&gt;0,+MAX(A$8:A120)+1,0)</f>
        <v>343</v>
      </c>
      <c r="B121" s="73">
        <v>3</v>
      </c>
      <c r="C121" s="144" t="s">
        <v>1794</v>
      </c>
      <c r="D121" s="73" t="s">
        <v>1861</v>
      </c>
      <c r="E121" s="144" t="s">
        <v>422</v>
      </c>
      <c r="F121" s="182">
        <v>810</v>
      </c>
      <c r="G121" s="182" t="s">
        <v>419</v>
      </c>
      <c r="H121" s="142" t="s">
        <v>469</v>
      </c>
      <c r="I121" s="137">
        <v>14</v>
      </c>
      <c r="J121" s="252" t="s">
        <v>520</v>
      </c>
      <c r="K121" s="79" t="s">
        <v>422</v>
      </c>
      <c r="L121" s="256"/>
      <c r="M121" s="143"/>
      <c r="N121" s="141">
        <v>1</v>
      </c>
      <c r="O121" s="185" t="s">
        <v>1785</v>
      </c>
      <c r="P121" s="302">
        <v>13504000</v>
      </c>
      <c r="Q121" s="302"/>
      <c r="R121" s="224">
        <f t="shared" si="2"/>
        <v>13504000</v>
      </c>
      <c r="S121" s="74"/>
      <c r="T121" s="74"/>
      <c r="U121" s="74"/>
      <c r="V121" s="74">
        <f t="shared" si="3"/>
        <v>3</v>
      </c>
      <c r="W121" s="200" t="s">
        <v>291</v>
      </c>
      <c r="X121" s="201">
        <v>733</v>
      </c>
      <c r="Y121" s="193"/>
      <c r="Z121" s="193"/>
      <c r="AA121" s="193"/>
    </row>
    <row r="122" spans="1:27">
      <c r="A122">
        <f>+IF(R122&gt;0,+MAX(A$8:A121)+1,0)</f>
        <v>0</v>
      </c>
      <c r="B122" s="73">
        <v>3</v>
      </c>
      <c r="C122" s="144" t="s">
        <v>1794</v>
      </c>
      <c r="D122" s="73" t="s">
        <v>1861</v>
      </c>
      <c r="E122" s="144" t="s">
        <v>421</v>
      </c>
      <c r="F122" s="182">
        <v>810</v>
      </c>
      <c r="G122" s="182" t="s">
        <v>419</v>
      </c>
      <c r="H122" s="142" t="s">
        <v>469</v>
      </c>
      <c r="I122" s="137">
        <v>14</v>
      </c>
      <c r="J122" s="252" t="s">
        <v>521</v>
      </c>
      <c r="K122" s="79" t="s">
        <v>421</v>
      </c>
      <c r="L122" s="256"/>
      <c r="M122" s="143"/>
      <c r="N122" s="141">
        <v>1</v>
      </c>
      <c r="O122" s="185" t="s">
        <v>1780</v>
      </c>
      <c r="P122" s="302"/>
      <c r="Q122" s="302"/>
      <c r="R122" s="224">
        <f t="shared" si="2"/>
        <v>0</v>
      </c>
      <c r="S122" s="74"/>
      <c r="T122" s="74"/>
      <c r="U122" s="74"/>
      <c r="V122" s="74">
        <f t="shared" si="3"/>
        <v>3</v>
      </c>
      <c r="W122" s="200" t="s">
        <v>292</v>
      </c>
      <c r="X122" s="201">
        <v>734</v>
      </c>
      <c r="Y122" s="193"/>
      <c r="Z122" s="193"/>
      <c r="AA122" s="193"/>
    </row>
    <row r="123" spans="1:27">
      <c r="A123">
        <f>+IF(R123&gt;0,+MAX(A$8:A122)+1,0)</f>
        <v>0</v>
      </c>
      <c r="B123" s="73">
        <v>3</v>
      </c>
      <c r="C123" s="144" t="s">
        <v>1794</v>
      </c>
      <c r="D123" s="73" t="s">
        <v>1861</v>
      </c>
      <c r="E123" s="144" t="s">
        <v>421</v>
      </c>
      <c r="F123" s="182">
        <v>810</v>
      </c>
      <c r="G123" s="182" t="s">
        <v>419</v>
      </c>
      <c r="H123" s="142" t="s">
        <v>469</v>
      </c>
      <c r="I123" s="137">
        <v>14</v>
      </c>
      <c r="J123" s="252" t="s">
        <v>521</v>
      </c>
      <c r="K123" s="79" t="s">
        <v>421</v>
      </c>
      <c r="L123" s="256"/>
      <c r="M123" s="143"/>
      <c r="N123" s="141">
        <v>1</v>
      </c>
      <c r="O123" s="185" t="s">
        <v>1781</v>
      </c>
      <c r="P123" s="302"/>
      <c r="Q123" s="302"/>
      <c r="R123" s="224">
        <f t="shared" si="2"/>
        <v>0</v>
      </c>
      <c r="S123" s="74"/>
      <c r="T123" s="74"/>
      <c r="U123" s="74"/>
      <c r="V123" s="74">
        <f t="shared" si="3"/>
        <v>3</v>
      </c>
      <c r="W123" s="200" t="s">
        <v>293</v>
      </c>
      <c r="X123" s="201">
        <v>740</v>
      </c>
      <c r="Y123" s="193"/>
      <c r="Z123" s="193"/>
      <c r="AA123" s="193"/>
    </row>
    <row r="124" spans="1:27">
      <c r="A124">
        <f>+IF(R124&gt;0,+MAX(A$8:A123)+1,0)</f>
        <v>344</v>
      </c>
      <c r="B124" s="73">
        <v>3</v>
      </c>
      <c r="C124" s="144" t="s">
        <v>1794</v>
      </c>
      <c r="D124" s="73" t="s">
        <v>1861</v>
      </c>
      <c r="E124" s="144" t="s">
        <v>421</v>
      </c>
      <c r="F124" s="182">
        <v>810</v>
      </c>
      <c r="G124" s="182" t="s">
        <v>419</v>
      </c>
      <c r="H124" s="142" t="s">
        <v>469</v>
      </c>
      <c r="I124" s="137">
        <v>14</v>
      </c>
      <c r="J124" s="252" t="s">
        <v>521</v>
      </c>
      <c r="K124" s="79" t="s">
        <v>421</v>
      </c>
      <c r="L124" s="256"/>
      <c r="M124" s="143"/>
      <c r="N124" s="141">
        <v>4</v>
      </c>
      <c r="O124" s="185" t="s">
        <v>1799</v>
      </c>
      <c r="P124" s="302">
        <v>305398</v>
      </c>
      <c r="Q124" s="302">
        <v>2604497</v>
      </c>
      <c r="R124" s="224">
        <f t="shared" si="2"/>
        <v>2909895</v>
      </c>
      <c r="S124" s="74"/>
      <c r="T124" s="74"/>
      <c r="U124" s="74"/>
      <c r="V124" s="74">
        <f t="shared" si="3"/>
        <v>3</v>
      </c>
      <c r="W124" s="200" t="s">
        <v>294</v>
      </c>
      <c r="X124" s="201">
        <v>750</v>
      </c>
      <c r="Y124" s="193"/>
      <c r="Z124" s="193"/>
      <c r="AA124" s="193"/>
    </row>
    <row r="125" spans="1:27">
      <c r="A125">
        <f>+IF(R125&gt;0,+MAX(A$8:A124)+1,0)</f>
        <v>0</v>
      </c>
      <c r="B125" s="73">
        <v>3</v>
      </c>
      <c r="C125" s="144" t="s">
        <v>1794</v>
      </c>
      <c r="D125" s="73" t="s">
        <v>1861</v>
      </c>
      <c r="E125" s="144" t="s">
        <v>421</v>
      </c>
      <c r="F125" s="182">
        <v>810</v>
      </c>
      <c r="G125" s="182" t="s">
        <v>419</v>
      </c>
      <c r="H125" s="142" t="s">
        <v>469</v>
      </c>
      <c r="I125" s="137">
        <v>14</v>
      </c>
      <c r="J125" s="252" t="s">
        <v>521</v>
      </c>
      <c r="K125" s="79" t="s">
        <v>421</v>
      </c>
      <c r="L125" s="256"/>
      <c r="M125" s="143"/>
      <c r="N125" s="141">
        <v>1</v>
      </c>
      <c r="O125" s="185" t="s">
        <v>1799</v>
      </c>
      <c r="P125" s="302"/>
      <c r="Q125" s="302"/>
      <c r="R125" s="224">
        <f t="shared" si="2"/>
        <v>0</v>
      </c>
      <c r="S125" s="74"/>
      <c r="T125" s="74"/>
      <c r="U125" s="74"/>
      <c r="V125" s="74">
        <f t="shared" si="3"/>
        <v>3</v>
      </c>
      <c r="W125" s="200" t="s">
        <v>295</v>
      </c>
      <c r="X125" s="201">
        <v>760</v>
      </c>
      <c r="Y125" s="193"/>
      <c r="Z125" s="193"/>
      <c r="AA125" s="193"/>
    </row>
    <row r="126" spans="1:27">
      <c r="A126">
        <f>+IF(R126&gt;0,+MAX(A$8:A125)+1,0)</f>
        <v>0</v>
      </c>
      <c r="B126" s="73">
        <v>3</v>
      </c>
      <c r="C126" s="144" t="s">
        <v>1794</v>
      </c>
      <c r="D126" s="73" t="s">
        <v>1861</v>
      </c>
      <c r="E126" s="144" t="s">
        <v>421</v>
      </c>
      <c r="F126" s="182">
        <v>810</v>
      </c>
      <c r="G126" s="182" t="s">
        <v>419</v>
      </c>
      <c r="H126" s="142" t="s">
        <v>469</v>
      </c>
      <c r="I126" s="137">
        <v>14</v>
      </c>
      <c r="J126" s="252" t="s">
        <v>521</v>
      </c>
      <c r="K126" s="79" t="s">
        <v>421</v>
      </c>
      <c r="L126" s="256"/>
      <c r="M126" s="143"/>
      <c r="N126" s="141">
        <v>1</v>
      </c>
      <c r="O126" s="185" t="s">
        <v>1783</v>
      </c>
      <c r="P126" s="302"/>
      <c r="Q126" s="302"/>
      <c r="R126" s="224">
        <f t="shared" si="2"/>
        <v>0</v>
      </c>
      <c r="S126" s="74"/>
      <c r="T126" s="74"/>
      <c r="U126" s="74"/>
      <c r="V126" s="74">
        <f t="shared" si="3"/>
        <v>3</v>
      </c>
      <c r="W126" s="200" t="s">
        <v>296</v>
      </c>
      <c r="X126" s="197">
        <v>800</v>
      </c>
      <c r="Y126" s="193"/>
      <c r="Z126" s="193"/>
      <c r="AA126" s="193"/>
    </row>
    <row r="127" spans="1:27">
      <c r="A127">
        <f>+IF(R127&gt;0,+MAX(A$8:A126)+1,0)</f>
        <v>345</v>
      </c>
      <c r="B127" s="73">
        <v>3</v>
      </c>
      <c r="C127" s="144" t="s">
        <v>1794</v>
      </c>
      <c r="D127" s="73" t="s">
        <v>1861</v>
      </c>
      <c r="E127" s="144" t="s">
        <v>421</v>
      </c>
      <c r="F127" s="182">
        <v>810</v>
      </c>
      <c r="G127" s="182" t="s">
        <v>419</v>
      </c>
      <c r="H127" s="142" t="s">
        <v>469</v>
      </c>
      <c r="I127" s="137">
        <v>14</v>
      </c>
      <c r="J127" s="252" t="s">
        <v>521</v>
      </c>
      <c r="K127" s="79" t="s">
        <v>421</v>
      </c>
      <c r="L127" s="256"/>
      <c r="M127" s="143"/>
      <c r="N127" s="141">
        <v>1</v>
      </c>
      <c r="O127" s="185" t="s">
        <v>1784</v>
      </c>
      <c r="P127" s="302"/>
      <c r="Q127" s="302">
        <v>200000</v>
      </c>
      <c r="R127" s="224">
        <f t="shared" si="2"/>
        <v>200000</v>
      </c>
      <c r="S127" s="74"/>
      <c r="T127" s="74"/>
      <c r="U127" s="74"/>
      <c r="V127" s="74">
        <f t="shared" si="3"/>
        <v>3</v>
      </c>
      <c r="W127" s="200" t="s">
        <v>297</v>
      </c>
      <c r="X127" s="201">
        <v>810</v>
      </c>
      <c r="Y127" s="193"/>
      <c r="Z127" s="193"/>
      <c r="AA127" s="193"/>
    </row>
    <row r="128" spans="1:27">
      <c r="A128">
        <f>+IF(R128&gt;0,+MAX(A$8:A127)+1,0)</f>
        <v>0</v>
      </c>
      <c r="B128" s="73">
        <v>3</v>
      </c>
      <c r="C128" s="144" t="s">
        <v>1794</v>
      </c>
      <c r="D128" s="73" t="s">
        <v>1861</v>
      </c>
      <c r="E128" s="144" t="s">
        <v>421</v>
      </c>
      <c r="F128" s="182">
        <v>810</v>
      </c>
      <c r="G128" s="182" t="s">
        <v>419</v>
      </c>
      <c r="H128" s="142" t="s">
        <v>469</v>
      </c>
      <c r="I128" s="137">
        <v>14</v>
      </c>
      <c r="J128" s="252" t="s">
        <v>521</v>
      </c>
      <c r="K128" s="79" t="s">
        <v>421</v>
      </c>
      <c r="L128" s="256"/>
      <c r="M128" s="143"/>
      <c r="N128" s="141">
        <v>1</v>
      </c>
      <c r="O128" s="185" t="s">
        <v>1800</v>
      </c>
      <c r="P128" s="302"/>
      <c r="Q128" s="302"/>
      <c r="R128" s="224">
        <f t="shared" si="2"/>
        <v>0</v>
      </c>
      <c r="S128" s="74"/>
      <c r="T128" s="74"/>
      <c r="U128" s="74"/>
      <c r="V128" s="74">
        <f t="shared" si="3"/>
        <v>3</v>
      </c>
      <c r="W128" s="200" t="s">
        <v>298</v>
      </c>
      <c r="X128" s="201">
        <v>820</v>
      </c>
      <c r="Y128" s="193"/>
      <c r="Z128" s="193"/>
      <c r="AA128" s="193"/>
    </row>
    <row r="129" spans="1:27">
      <c r="A129">
        <f>+IF(R129&gt;0,+MAX(A$8:A128)+1,0)</f>
        <v>346</v>
      </c>
      <c r="B129" s="73">
        <v>3</v>
      </c>
      <c r="C129" s="144" t="s">
        <v>1794</v>
      </c>
      <c r="D129" s="73" t="s">
        <v>1861</v>
      </c>
      <c r="E129" s="144" t="s">
        <v>421</v>
      </c>
      <c r="F129" s="182">
        <v>810</v>
      </c>
      <c r="G129" s="182" t="s">
        <v>419</v>
      </c>
      <c r="H129" s="142" t="s">
        <v>469</v>
      </c>
      <c r="I129" s="137">
        <v>14</v>
      </c>
      <c r="J129" s="252" t="s">
        <v>521</v>
      </c>
      <c r="K129" s="79" t="s">
        <v>421</v>
      </c>
      <c r="L129" s="256"/>
      <c r="M129" s="143"/>
      <c r="N129" s="138">
        <v>1</v>
      </c>
      <c r="O129" s="185" t="s">
        <v>1801</v>
      </c>
      <c r="P129" s="302">
        <v>48270</v>
      </c>
      <c r="Q129" s="302">
        <v>500000</v>
      </c>
      <c r="R129" s="224">
        <f t="shared" si="2"/>
        <v>548270</v>
      </c>
      <c r="S129" s="74"/>
      <c r="T129" s="74"/>
      <c r="U129" s="74"/>
      <c r="V129" s="74">
        <f t="shared" si="3"/>
        <v>3</v>
      </c>
      <c r="W129" s="200" t="s">
        <v>299</v>
      </c>
      <c r="X129" s="201">
        <v>830</v>
      </c>
      <c r="Y129" s="193"/>
      <c r="Z129" s="193"/>
      <c r="AA129" s="193"/>
    </row>
    <row r="130" spans="1:27">
      <c r="A130">
        <f>+IF(R130&gt;0,+MAX(A$8:A129)+1,0)</f>
        <v>347</v>
      </c>
      <c r="B130" s="73">
        <v>3</v>
      </c>
      <c r="C130" s="144" t="s">
        <v>1794</v>
      </c>
      <c r="D130" s="73" t="s">
        <v>1861</v>
      </c>
      <c r="E130" s="144" t="s">
        <v>421</v>
      </c>
      <c r="F130" s="182">
        <v>810</v>
      </c>
      <c r="G130" s="182" t="s">
        <v>419</v>
      </c>
      <c r="H130" s="142" t="s">
        <v>469</v>
      </c>
      <c r="I130" s="137">
        <v>14</v>
      </c>
      <c r="J130" s="252" t="s">
        <v>521</v>
      </c>
      <c r="K130" s="79" t="s">
        <v>421</v>
      </c>
      <c r="L130" s="256"/>
      <c r="M130" s="143"/>
      <c r="N130" s="138">
        <v>1</v>
      </c>
      <c r="O130" s="185" t="s">
        <v>1788</v>
      </c>
      <c r="P130" s="302">
        <v>283600</v>
      </c>
      <c r="Q130" s="302">
        <v>234100</v>
      </c>
      <c r="R130" s="224">
        <f t="shared" si="2"/>
        <v>517700</v>
      </c>
      <c r="S130" s="74"/>
      <c r="T130" s="74"/>
      <c r="U130" s="74"/>
      <c r="V130" s="74">
        <f t="shared" si="3"/>
        <v>3</v>
      </c>
      <c r="W130" s="200" t="s">
        <v>300</v>
      </c>
      <c r="X130" s="201">
        <v>840</v>
      </c>
      <c r="Y130" s="193"/>
      <c r="Z130" s="193"/>
      <c r="AA130" s="193"/>
    </row>
    <row r="131" spans="1:27">
      <c r="A131">
        <f>+IF(R131&gt;0,+MAX(A$8:A130)+1,0)</f>
        <v>0</v>
      </c>
      <c r="B131" s="73">
        <v>3</v>
      </c>
      <c r="C131" s="144" t="s">
        <v>1794</v>
      </c>
      <c r="D131" s="73" t="s">
        <v>1861</v>
      </c>
      <c r="E131" s="144" t="s">
        <v>421</v>
      </c>
      <c r="F131" s="182">
        <v>810</v>
      </c>
      <c r="G131" s="182" t="s">
        <v>419</v>
      </c>
      <c r="H131" s="142" t="s">
        <v>469</v>
      </c>
      <c r="I131" s="137">
        <v>14</v>
      </c>
      <c r="J131" s="252" t="s">
        <v>521</v>
      </c>
      <c r="K131" s="79" t="s">
        <v>421</v>
      </c>
      <c r="L131" s="256"/>
      <c r="M131" s="143"/>
      <c r="N131" s="138">
        <v>1</v>
      </c>
      <c r="O131" s="185" t="s">
        <v>1803</v>
      </c>
      <c r="P131" s="302"/>
      <c r="Q131" s="302"/>
      <c r="R131" s="224">
        <f t="shared" si="2"/>
        <v>0</v>
      </c>
      <c r="S131" s="74"/>
      <c r="T131" s="74"/>
      <c r="U131" s="74"/>
      <c r="V131" s="74">
        <f t="shared" si="3"/>
        <v>3</v>
      </c>
      <c r="W131" s="200" t="s">
        <v>301</v>
      </c>
      <c r="X131" s="201">
        <v>850</v>
      </c>
      <c r="Y131" s="193"/>
      <c r="Z131" s="193"/>
      <c r="AA131" s="193"/>
    </row>
    <row r="132" spans="1:27">
      <c r="A132">
        <f>+IF(R132&gt;0,+MAX(A$8:A131)+1,0)</f>
        <v>348</v>
      </c>
      <c r="B132" s="73">
        <v>3</v>
      </c>
      <c r="C132" s="144" t="s">
        <v>1794</v>
      </c>
      <c r="D132" s="73" t="s">
        <v>1861</v>
      </c>
      <c r="E132" s="144" t="s">
        <v>1863</v>
      </c>
      <c r="F132" s="182">
        <v>810</v>
      </c>
      <c r="G132" s="182" t="s">
        <v>419</v>
      </c>
      <c r="H132" s="142" t="s">
        <v>469</v>
      </c>
      <c r="I132" s="137">
        <v>14</v>
      </c>
      <c r="J132" s="252"/>
      <c r="K132" s="79" t="s">
        <v>1815</v>
      </c>
      <c r="L132" s="256" t="s">
        <v>1864</v>
      </c>
      <c r="M132" s="143" t="s">
        <v>1863</v>
      </c>
      <c r="N132" s="138">
        <v>1</v>
      </c>
      <c r="O132" s="185" t="s">
        <v>1854</v>
      </c>
      <c r="P132" s="302">
        <v>0</v>
      </c>
      <c r="Q132" s="302">
        <v>5054316</v>
      </c>
      <c r="R132" s="224">
        <f t="shared" si="2"/>
        <v>5054316</v>
      </c>
      <c r="S132" s="74"/>
      <c r="T132" s="74"/>
      <c r="U132" s="74"/>
      <c r="V132" s="74">
        <f t="shared" si="3"/>
        <v>3</v>
      </c>
      <c r="W132" s="200" t="s">
        <v>302</v>
      </c>
      <c r="X132" s="201">
        <v>860</v>
      </c>
      <c r="Y132" s="193"/>
      <c r="Z132" s="193"/>
      <c r="AA132" s="193"/>
    </row>
    <row r="133" spans="1:27">
      <c r="A133">
        <f>+IF(R133&gt;0,+MAX(A$8:A132)+1,0)</f>
        <v>349</v>
      </c>
      <c r="B133" s="73">
        <v>3</v>
      </c>
      <c r="C133" s="144" t="s">
        <v>1794</v>
      </c>
      <c r="D133" s="73" t="s">
        <v>1861</v>
      </c>
      <c r="E133" s="144" t="s">
        <v>1865</v>
      </c>
      <c r="F133" s="182">
        <v>810</v>
      </c>
      <c r="G133" s="182" t="s">
        <v>419</v>
      </c>
      <c r="H133" s="142" t="s">
        <v>469</v>
      </c>
      <c r="I133" s="137">
        <v>14</v>
      </c>
      <c r="J133" s="252"/>
      <c r="K133" s="79" t="s">
        <v>1815</v>
      </c>
      <c r="L133" s="256" t="s">
        <v>1866</v>
      </c>
      <c r="M133" s="143" t="s">
        <v>1865</v>
      </c>
      <c r="N133" s="138">
        <v>1</v>
      </c>
      <c r="O133" s="185" t="s">
        <v>1806</v>
      </c>
      <c r="P133" s="302">
        <v>1623840</v>
      </c>
      <c r="Q133" s="302"/>
      <c r="R133" s="224">
        <f t="shared" si="2"/>
        <v>1623840</v>
      </c>
      <c r="S133" s="74"/>
      <c r="T133" s="74"/>
      <c r="U133" s="74"/>
      <c r="V133" s="74">
        <f t="shared" si="3"/>
        <v>3</v>
      </c>
      <c r="W133" s="200" t="s">
        <v>303</v>
      </c>
      <c r="X133" s="197">
        <v>900</v>
      </c>
      <c r="Y133" s="193"/>
      <c r="Z133" s="193"/>
      <c r="AA133" s="193"/>
    </row>
    <row r="134" spans="1:27">
      <c r="A134">
        <f>+IF(R134&gt;0,+MAX(A$8:A133)+1,0)</f>
        <v>0</v>
      </c>
      <c r="B134" s="73">
        <v>3</v>
      </c>
      <c r="C134" s="144" t="s">
        <v>1794</v>
      </c>
      <c r="D134" s="73" t="s">
        <v>1861</v>
      </c>
      <c r="E134" s="144" t="s">
        <v>1865</v>
      </c>
      <c r="F134" s="182">
        <v>810</v>
      </c>
      <c r="G134" s="182" t="s">
        <v>419</v>
      </c>
      <c r="H134" s="142" t="s">
        <v>469</v>
      </c>
      <c r="I134" s="137">
        <v>14</v>
      </c>
      <c r="J134" s="252"/>
      <c r="K134" s="79" t="s">
        <v>1815</v>
      </c>
      <c r="L134" s="256" t="s">
        <v>1866</v>
      </c>
      <c r="M134" s="143" t="s">
        <v>1865</v>
      </c>
      <c r="N134" s="138">
        <v>1</v>
      </c>
      <c r="O134" s="185" t="s">
        <v>1807</v>
      </c>
      <c r="P134" s="302"/>
      <c r="Q134" s="302"/>
      <c r="R134" s="224">
        <f t="shared" si="2"/>
        <v>0</v>
      </c>
      <c r="S134" s="74"/>
      <c r="T134" s="74"/>
      <c r="U134" s="74"/>
      <c r="V134" s="74">
        <f t="shared" si="3"/>
        <v>3</v>
      </c>
      <c r="W134" s="200" t="s">
        <v>304</v>
      </c>
      <c r="X134" s="201">
        <v>910</v>
      </c>
      <c r="Y134" s="193"/>
      <c r="Z134" s="193"/>
      <c r="AA134" s="193"/>
    </row>
    <row r="135" spans="1:27">
      <c r="A135">
        <f>+IF(R135&gt;0,+MAX(A$8:A134)+1,0)</f>
        <v>0</v>
      </c>
      <c r="B135" s="73">
        <v>3</v>
      </c>
      <c r="C135" s="144" t="s">
        <v>1794</v>
      </c>
      <c r="D135" s="73" t="s">
        <v>1861</v>
      </c>
      <c r="E135" s="144" t="s">
        <v>1867</v>
      </c>
      <c r="F135" s="182">
        <v>810</v>
      </c>
      <c r="G135" s="182" t="s">
        <v>419</v>
      </c>
      <c r="H135" s="142" t="s">
        <v>469</v>
      </c>
      <c r="I135" s="137">
        <v>14</v>
      </c>
      <c r="J135" s="252"/>
      <c r="K135" s="79" t="s">
        <v>1815</v>
      </c>
      <c r="L135" s="256" t="s">
        <v>1868</v>
      </c>
      <c r="M135" s="143" t="s">
        <v>1867</v>
      </c>
      <c r="N135" s="141">
        <v>1</v>
      </c>
      <c r="O135" s="185" t="s">
        <v>1800</v>
      </c>
      <c r="P135" s="302"/>
      <c r="Q135" s="302"/>
      <c r="R135" s="224">
        <f t="shared" si="2"/>
        <v>0</v>
      </c>
      <c r="S135" s="74"/>
      <c r="T135" s="74"/>
      <c r="U135" s="74"/>
      <c r="V135" s="74">
        <f t="shared" si="3"/>
        <v>3</v>
      </c>
      <c r="W135" s="200" t="s">
        <v>305</v>
      </c>
      <c r="X135" s="201">
        <v>911</v>
      </c>
      <c r="Y135" s="193"/>
      <c r="Z135" s="193"/>
      <c r="AA135" s="193"/>
    </row>
    <row r="136" spans="1:27">
      <c r="A136">
        <f>+IF(R136&gt;0,+MAX(A$8:A135)+1,0)</f>
        <v>0</v>
      </c>
      <c r="B136" s="73">
        <v>3</v>
      </c>
      <c r="C136" s="144" t="s">
        <v>1794</v>
      </c>
      <c r="D136" s="73" t="s">
        <v>1861</v>
      </c>
      <c r="E136" s="144" t="s">
        <v>424</v>
      </c>
      <c r="F136" s="182">
        <v>860</v>
      </c>
      <c r="G136" s="182" t="s">
        <v>419</v>
      </c>
      <c r="H136" s="142" t="s">
        <v>469</v>
      </c>
      <c r="I136" s="137">
        <v>14</v>
      </c>
      <c r="J136" s="252" t="s">
        <v>522</v>
      </c>
      <c r="K136" s="79" t="s">
        <v>424</v>
      </c>
      <c r="L136" s="256"/>
      <c r="M136" s="143"/>
      <c r="N136" s="141">
        <v>1</v>
      </c>
      <c r="O136" s="185" t="s">
        <v>1780</v>
      </c>
      <c r="P136" s="302"/>
      <c r="Q136" s="302"/>
      <c r="R136" s="224">
        <f t="shared" si="2"/>
        <v>0</v>
      </c>
      <c r="S136" s="74"/>
      <c r="T136" s="74"/>
      <c r="U136" s="74"/>
      <c r="V136" s="74">
        <f t="shared" si="3"/>
        <v>3</v>
      </c>
      <c r="W136" s="200" t="s">
        <v>306</v>
      </c>
      <c r="X136" s="201">
        <v>912</v>
      </c>
      <c r="Y136" s="193"/>
      <c r="Z136" s="193"/>
      <c r="AA136" s="193"/>
    </row>
    <row r="137" spans="1:27">
      <c r="A137">
        <f>+IF(R137&gt;0,+MAX(A$8:A136)+1,0)</f>
        <v>0</v>
      </c>
      <c r="B137" s="181">
        <v>3</v>
      </c>
      <c r="C137" s="183" t="s">
        <v>1794</v>
      </c>
      <c r="D137" s="181" t="s">
        <v>1861</v>
      </c>
      <c r="E137" s="183" t="s">
        <v>424</v>
      </c>
      <c r="F137" s="182">
        <v>860</v>
      </c>
      <c r="G137" s="182" t="s">
        <v>419</v>
      </c>
      <c r="H137" s="142" t="s">
        <v>469</v>
      </c>
      <c r="I137" s="137">
        <v>14</v>
      </c>
      <c r="J137" s="252" t="s">
        <v>522</v>
      </c>
      <c r="K137" s="79" t="s">
        <v>424</v>
      </c>
      <c r="L137" s="256"/>
      <c r="M137" s="143"/>
      <c r="N137" s="141">
        <v>1</v>
      </c>
      <c r="O137" s="185" t="s">
        <v>1781</v>
      </c>
      <c r="P137" s="302"/>
      <c r="Q137" s="302"/>
      <c r="R137" s="224">
        <f t="shared" si="2"/>
        <v>0</v>
      </c>
      <c r="S137" s="74"/>
      <c r="T137" s="74"/>
      <c r="U137" s="74"/>
      <c r="V137" s="74">
        <f t="shared" si="3"/>
        <v>3</v>
      </c>
      <c r="W137" s="204" t="s">
        <v>307</v>
      </c>
      <c r="X137" s="201">
        <v>913</v>
      </c>
      <c r="Y137" s="193"/>
      <c r="Z137" s="193"/>
      <c r="AA137" s="193"/>
    </row>
    <row r="138" spans="1:27">
      <c r="A138">
        <f>+IF(R138&gt;0,+MAX(A$8:A137)+1,0)</f>
        <v>0</v>
      </c>
      <c r="B138" s="181">
        <v>3</v>
      </c>
      <c r="C138" s="183" t="s">
        <v>1794</v>
      </c>
      <c r="D138" s="181" t="s">
        <v>1861</v>
      </c>
      <c r="E138" s="183" t="s">
        <v>424</v>
      </c>
      <c r="F138" s="182">
        <v>860</v>
      </c>
      <c r="G138" s="182" t="s">
        <v>419</v>
      </c>
      <c r="H138" s="142" t="s">
        <v>469</v>
      </c>
      <c r="I138" s="137">
        <v>14</v>
      </c>
      <c r="J138" s="252" t="s">
        <v>522</v>
      </c>
      <c r="K138" s="79" t="s">
        <v>424</v>
      </c>
      <c r="L138" s="256"/>
      <c r="M138" s="143"/>
      <c r="N138" s="141">
        <v>1</v>
      </c>
      <c r="O138" s="185" t="s">
        <v>1798</v>
      </c>
      <c r="P138" s="302"/>
      <c r="Q138" s="302"/>
      <c r="R138" s="224">
        <f t="shared" si="2"/>
        <v>0</v>
      </c>
      <c r="S138" s="74"/>
      <c r="T138" s="74"/>
      <c r="U138" s="74"/>
      <c r="V138" s="74">
        <f t="shared" si="3"/>
        <v>3</v>
      </c>
      <c r="W138" s="200" t="s">
        <v>308</v>
      </c>
      <c r="X138" s="201">
        <v>914</v>
      </c>
      <c r="Y138" s="193"/>
      <c r="Z138" s="193"/>
      <c r="AA138" s="193"/>
    </row>
    <row r="139" spans="1:27">
      <c r="A139">
        <f>+IF(R139&gt;0,+MAX(A$8:A138)+1,0)</f>
        <v>0</v>
      </c>
      <c r="B139" s="181">
        <v>3</v>
      </c>
      <c r="C139" s="183" t="s">
        <v>1794</v>
      </c>
      <c r="D139" s="181" t="s">
        <v>1861</v>
      </c>
      <c r="E139" s="183" t="s">
        <v>424</v>
      </c>
      <c r="F139" s="182">
        <v>860</v>
      </c>
      <c r="G139" s="182" t="s">
        <v>419</v>
      </c>
      <c r="H139" s="142" t="s">
        <v>469</v>
      </c>
      <c r="I139" s="137">
        <v>14</v>
      </c>
      <c r="J139" s="252" t="s">
        <v>522</v>
      </c>
      <c r="K139" s="79" t="s">
        <v>424</v>
      </c>
      <c r="L139" s="256"/>
      <c r="M139" s="143"/>
      <c r="N139" s="141">
        <v>1</v>
      </c>
      <c r="O139" s="185" t="s">
        <v>1787</v>
      </c>
      <c r="P139" s="302"/>
      <c r="Q139" s="302"/>
      <c r="R139" s="224">
        <f t="shared" ref="R139:R202" si="4">+SUM(P139:Q139)</f>
        <v>0</v>
      </c>
      <c r="S139" s="74"/>
      <c r="T139" s="74"/>
      <c r="U139" s="74"/>
      <c r="V139" s="74">
        <f t="shared" si="3"/>
        <v>3</v>
      </c>
      <c r="W139" s="200" t="s">
        <v>309</v>
      </c>
      <c r="X139" s="201">
        <v>915</v>
      </c>
      <c r="Y139" s="193"/>
      <c r="Z139" s="193"/>
      <c r="AA139" s="193"/>
    </row>
    <row r="140" spans="1:27">
      <c r="A140">
        <f>+IF(R140&gt;0,+MAX(A$8:A139)+1,0)</f>
        <v>350</v>
      </c>
      <c r="B140" s="181">
        <v>3</v>
      </c>
      <c r="C140" s="183" t="s">
        <v>1794</v>
      </c>
      <c r="D140" s="181" t="s">
        <v>1861</v>
      </c>
      <c r="E140" s="183" t="s">
        <v>424</v>
      </c>
      <c r="F140" s="182">
        <v>860</v>
      </c>
      <c r="G140" s="182" t="s">
        <v>419</v>
      </c>
      <c r="H140" s="142" t="s">
        <v>469</v>
      </c>
      <c r="I140" s="137">
        <v>14</v>
      </c>
      <c r="J140" s="252" t="s">
        <v>522</v>
      </c>
      <c r="K140" s="79" t="s">
        <v>424</v>
      </c>
      <c r="L140" s="256"/>
      <c r="M140" s="184"/>
      <c r="N140" s="141">
        <v>4</v>
      </c>
      <c r="O140" s="185" t="s">
        <v>1799</v>
      </c>
      <c r="P140" s="302">
        <v>274432.78000000003</v>
      </c>
      <c r="Q140" s="302"/>
      <c r="R140" s="224">
        <f t="shared" si="4"/>
        <v>274432.78000000003</v>
      </c>
      <c r="S140" s="74"/>
      <c r="T140" s="74"/>
      <c r="U140" s="74"/>
      <c r="V140" s="74">
        <f t="shared" ref="V140:V159" si="5">+LEN(O140)</f>
        <v>3</v>
      </c>
      <c r="W140" s="200" t="s">
        <v>310</v>
      </c>
      <c r="X140" s="201">
        <v>916</v>
      </c>
      <c r="Y140" s="193"/>
      <c r="Z140" s="193"/>
      <c r="AA140" s="193"/>
    </row>
    <row r="141" spans="1:27">
      <c r="A141">
        <f>+IF(R141&gt;0,+MAX(A$8:A140)+1,0)</f>
        <v>0</v>
      </c>
      <c r="B141" s="73">
        <v>3</v>
      </c>
      <c r="C141" s="144" t="s">
        <v>1794</v>
      </c>
      <c r="D141" s="73" t="s">
        <v>1861</v>
      </c>
      <c r="E141" s="144" t="s">
        <v>424</v>
      </c>
      <c r="F141" s="182">
        <v>860</v>
      </c>
      <c r="G141" s="182" t="s">
        <v>419</v>
      </c>
      <c r="H141" s="142" t="s">
        <v>469</v>
      </c>
      <c r="I141" s="137">
        <v>14</v>
      </c>
      <c r="J141" s="252" t="s">
        <v>522</v>
      </c>
      <c r="K141" s="79" t="s">
        <v>424</v>
      </c>
      <c r="L141" s="256"/>
      <c r="M141" s="143"/>
      <c r="N141" s="141">
        <v>1</v>
      </c>
      <c r="O141" s="185" t="s">
        <v>1783</v>
      </c>
      <c r="P141" s="302"/>
      <c r="Q141" s="302"/>
      <c r="R141" s="224">
        <f t="shared" si="4"/>
        <v>0</v>
      </c>
      <c r="S141" s="74"/>
      <c r="T141" s="74"/>
      <c r="U141" s="74"/>
      <c r="V141" s="74">
        <f t="shared" si="5"/>
        <v>3</v>
      </c>
      <c r="W141" s="200" t="s">
        <v>311</v>
      </c>
      <c r="X141" s="201">
        <v>920</v>
      </c>
      <c r="Y141" s="193"/>
      <c r="Z141" s="193"/>
      <c r="AA141" s="193"/>
    </row>
    <row r="142" spans="1:27">
      <c r="A142">
        <f>+IF(R142&gt;0,+MAX(A$8:A141)+1,0)</f>
        <v>351</v>
      </c>
      <c r="B142" s="73">
        <v>3</v>
      </c>
      <c r="C142" s="144" t="s">
        <v>1794</v>
      </c>
      <c r="D142" s="73" t="s">
        <v>1861</v>
      </c>
      <c r="E142" s="144" t="s">
        <v>424</v>
      </c>
      <c r="F142" s="182">
        <v>860</v>
      </c>
      <c r="G142" s="182" t="s">
        <v>419</v>
      </c>
      <c r="H142" s="142" t="s">
        <v>469</v>
      </c>
      <c r="I142" s="137">
        <v>14</v>
      </c>
      <c r="J142" s="252" t="s">
        <v>522</v>
      </c>
      <c r="K142" s="79" t="s">
        <v>424</v>
      </c>
      <c r="L142" s="256"/>
      <c r="M142" s="143"/>
      <c r="N142" s="141">
        <v>1</v>
      </c>
      <c r="O142" s="185" t="s">
        <v>1784</v>
      </c>
      <c r="P142" s="302">
        <v>12000</v>
      </c>
      <c r="Q142" s="302"/>
      <c r="R142" s="224">
        <f t="shared" si="4"/>
        <v>12000</v>
      </c>
      <c r="S142" s="74"/>
      <c r="T142" s="74"/>
      <c r="U142" s="74"/>
      <c r="V142" s="74">
        <f t="shared" si="5"/>
        <v>3</v>
      </c>
      <c r="W142" s="200" t="s">
        <v>312</v>
      </c>
      <c r="X142" s="201">
        <v>921</v>
      </c>
      <c r="Y142" s="193"/>
      <c r="Z142" s="193"/>
      <c r="AA142" s="193"/>
    </row>
    <row r="143" spans="1:27">
      <c r="A143">
        <f>+IF(R143&gt;0,+MAX(A$8:A142)+1,0)</f>
        <v>0</v>
      </c>
      <c r="B143" s="73">
        <v>3</v>
      </c>
      <c r="C143" s="144" t="s">
        <v>1794</v>
      </c>
      <c r="D143" s="73" t="s">
        <v>1861</v>
      </c>
      <c r="E143" s="144" t="s">
        <v>424</v>
      </c>
      <c r="F143" s="182">
        <v>860</v>
      </c>
      <c r="G143" s="182" t="s">
        <v>419</v>
      </c>
      <c r="H143" s="142" t="s">
        <v>469</v>
      </c>
      <c r="I143" s="137">
        <v>14</v>
      </c>
      <c r="J143" s="252" t="s">
        <v>522</v>
      </c>
      <c r="K143" s="79" t="s">
        <v>424</v>
      </c>
      <c r="L143" s="256"/>
      <c r="M143" s="143"/>
      <c r="N143" s="141">
        <v>4</v>
      </c>
      <c r="O143" s="185" t="s">
        <v>1784</v>
      </c>
      <c r="P143" s="302"/>
      <c r="Q143" s="302"/>
      <c r="R143" s="224">
        <f t="shared" si="4"/>
        <v>0</v>
      </c>
      <c r="S143" s="74"/>
      <c r="T143" s="74"/>
      <c r="U143" s="74"/>
      <c r="V143" s="74">
        <f t="shared" si="5"/>
        <v>3</v>
      </c>
      <c r="W143" s="200" t="s">
        <v>313</v>
      </c>
      <c r="X143" s="201">
        <v>922</v>
      </c>
      <c r="Y143" s="193"/>
      <c r="Z143" s="193"/>
      <c r="AA143" s="193"/>
    </row>
    <row r="144" spans="1:27">
      <c r="A144">
        <f>+IF(R144&gt;0,+MAX(A$8:A143)+1,0)</f>
        <v>0</v>
      </c>
      <c r="B144" s="73">
        <v>3</v>
      </c>
      <c r="C144" s="144" t="s">
        <v>1794</v>
      </c>
      <c r="D144" s="73" t="s">
        <v>1861</v>
      </c>
      <c r="E144" s="144" t="s">
        <v>424</v>
      </c>
      <c r="F144" s="182">
        <v>860</v>
      </c>
      <c r="G144" s="182" t="s">
        <v>419</v>
      </c>
      <c r="H144" s="142" t="s">
        <v>469</v>
      </c>
      <c r="I144" s="137">
        <v>14</v>
      </c>
      <c r="J144" s="252" t="s">
        <v>522</v>
      </c>
      <c r="K144" s="79" t="s">
        <v>424</v>
      </c>
      <c r="L144" s="256"/>
      <c r="M144" s="143"/>
      <c r="N144" s="138">
        <v>1</v>
      </c>
      <c r="O144" s="185" t="s">
        <v>1800</v>
      </c>
      <c r="P144" s="302"/>
      <c r="Q144" s="302"/>
      <c r="R144" s="224">
        <f t="shared" si="4"/>
        <v>0</v>
      </c>
      <c r="S144" s="74"/>
      <c r="T144" s="74"/>
      <c r="U144" s="74"/>
      <c r="V144" s="74">
        <f t="shared" si="5"/>
        <v>3</v>
      </c>
      <c r="W144" s="200" t="s">
        <v>314</v>
      </c>
      <c r="X144" s="201">
        <v>923</v>
      </c>
      <c r="Y144" s="193"/>
      <c r="Z144" s="193"/>
      <c r="AA144" s="193"/>
    </row>
    <row r="145" spans="1:27">
      <c r="A145">
        <f>+IF(R145&gt;0,+MAX(A$8:A144)+1,0)</f>
        <v>352</v>
      </c>
      <c r="B145" s="73">
        <v>3</v>
      </c>
      <c r="C145" s="144" t="s">
        <v>1794</v>
      </c>
      <c r="D145" s="73" t="s">
        <v>1861</v>
      </c>
      <c r="E145" s="144" t="s">
        <v>424</v>
      </c>
      <c r="F145" s="182">
        <v>860</v>
      </c>
      <c r="G145" s="182" t="s">
        <v>419</v>
      </c>
      <c r="H145" s="142" t="s">
        <v>469</v>
      </c>
      <c r="I145" s="137">
        <v>14</v>
      </c>
      <c r="J145" s="252" t="s">
        <v>522</v>
      </c>
      <c r="K145" s="79" t="s">
        <v>424</v>
      </c>
      <c r="L145" s="256"/>
      <c r="M145" s="143"/>
      <c r="N145" s="138">
        <v>1</v>
      </c>
      <c r="O145" s="185" t="s">
        <v>1788</v>
      </c>
      <c r="P145" s="302">
        <v>2868</v>
      </c>
      <c r="Q145" s="302"/>
      <c r="R145" s="224">
        <f t="shared" si="4"/>
        <v>2868</v>
      </c>
      <c r="S145" s="74"/>
      <c r="T145" s="74"/>
      <c r="U145" s="74"/>
      <c r="V145" s="74">
        <f t="shared" si="5"/>
        <v>3</v>
      </c>
      <c r="W145" s="200" t="s">
        <v>315</v>
      </c>
      <c r="X145" s="201">
        <v>930</v>
      </c>
      <c r="Y145" s="193"/>
      <c r="Z145" s="193"/>
      <c r="AA145" s="193"/>
    </row>
    <row r="146" spans="1:27">
      <c r="A146">
        <f>+IF(R146&gt;0,+MAX(A$8:A145)+1,0)</f>
        <v>353</v>
      </c>
      <c r="B146" s="73">
        <v>3</v>
      </c>
      <c r="C146" s="144" t="s">
        <v>1794</v>
      </c>
      <c r="D146" s="73" t="s">
        <v>1869</v>
      </c>
      <c r="E146" s="144" t="s">
        <v>413</v>
      </c>
      <c r="F146" s="182">
        <v>820</v>
      </c>
      <c r="G146" s="182" t="s">
        <v>411</v>
      </c>
      <c r="H146" s="142" t="s">
        <v>468</v>
      </c>
      <c r="I146" s="137">
        <v>13</v>
      </c>
      <c r="J146" s="252" t="s">
        <v>513</v>
      </c>
      <c r="K146" s="79" t="s">
        <v>413</v>
      </c>
      <c r="L146" s="256"/>
      <c r="M146" s="143"/>
      <c r="N146" s="141">
        <v>1</v>
      </c>
      <c r="O146" s="185" t="s">
        <v>1780</v>
      </c>
      <c r="P146" s="302">
        <v>14302566.08</v>
      </c>
      <c r="Q146" s="302">
        <v>17676415.850000001</v>
      </c>
      <c r="R146" s="224">
        <f t="shared" si="4"/>
        <v>31978981.93</v>
      </c>
      <c r="S146" s="74"/>
      <c r="T146" s="74"/>
      <c r="U146" s="74"/>
      <c r="V146" s="74">
        <f t="shared" si="5"/>
        <v>3</v>
      </c>
      <c r="W146" s="200" t="s">
        <v>316</v>
      </c>
      <c r="X146" s="201">
        <v>931</v>
      </c>
      <c r="Y146" s="193"/>
      <c r="Z146" s="193"/>
      <c r="AA146" s="193"/>
    </row>
    <row r="147" spans="1:27">
      <c r="A147">
        <f>+IF(R147&gt;0,+MAX(A$8:A146)+1,0)</f>
        <v>354</v>
      </c>
      <c r="B147" s="73">
        <v>3</v>
      </c>
      <c r="C147" s="144" t="s">
        <v>1794</v>
      </c>
      <c r="D147" s="73" t="s">
        <v>1869</v>
      </c>
      <c r="E147" s="144" t="s">
        <v>413</v>
      </c>
      <c r="F147" s="182">
        <v>820</v>
      </c>
      <c r="G147" s="182" t="s">
        <v>411</v>
      </c>
      <c r="H147" s="142" t="s">
        <v>468</v>
      </c>
      <c r="I147" s="137">
        <v>13</v>
      </c>
      <c r="J147" s="252" t="s">
        <v>513</v>
      </c>
      <c r="K147" s="79" t="s">
        <v>413</v>
      </c>
      <c r="L147" s="256"/>
      <c r="M147" s="143"/>
      <c r="N147" s="141">
        <v>1</v>
      </c>
      <c r="O147" s="185" t="s">
        <v>1781</v>
      </c>
      <c r="P147" s="302">
        <v>2382828.42</v>
      </c>
      <c r="Q147" s="302">
        <v>3024394.84</v>
      </c>
      <c r="R147" s="224">
        <f t="shared" si="4"/>
        <v>5407223.2599999998</v>
      </c>
      <c r="S147" s="74"/>
      <c r="T147" s="74"/>
      <c r="U147" s="74"/>
      <c r="V147" s="74">
        <f t="shared" si="5"/>
        <v>3</v>
      </c>
      <c r="W147" s="200" t="s">
        <v>317</v>
      </c>
      <c r="X147" s="201">
        <v>932</v>
      </c>
      <c r="Y147" s="193"/>
      <c r="Z147" s="193"/>
      <c r="AA147" s="193"/>
    </row>
    <row r="148" spans="1:27">
      <c r="A148">
        <f>+IF(R148&gt;0,+MAX(A$8:A147)+1,0)</f>
        <v>355</v>
      </c>
      <c r="B148" s="73">
        <v>3</v>
      </c>
      <c r="C148" s="144" t="s">
        <v>1794</v>
      </c>
      <c r="D148" s="73" t="s">
        <v>1869</v>
      </c>
      <c r="E148" s="144" t="s">
        <v>413</v>
      </c>
      <c r="F148" s="182">
        <v>820</v>
      </c>
      <c r="G148" s="182" t="s">
        <v>411</v>
      </c>
      <c r="H148" s="142" t="s">
        <v>468</v>
      </c>
      <c r="I148" s="137">
        <v>13</v>
      </c>
      <c r="J148" s="252" t="s">
        <v>513</v>
      </c>
      <c r="K148" s="79" t="s">
        <v>413</v>
      </c>
      <c r="L148" s="256"/>
      <c r="M148" s="143"/>
      <c r="N148" s="140">
        <v>1</v>
      </c>
      <c r="O148" s="185" t="s">
        <v>1797</v>
      </c>
      <c r="P148" s="302">
        <v>10600</v>
      </c>
      <c r="Q148" s="302">
        <v>8000</v>
      </c>
      <c r="R148" s="224">
        <f t="shared" si="4"/>
        <v>18600</v>
      </c>
      <c r="S148" s="74"/>
      <c r="T148" s="74"/>
      <c r="U148" s="74"/>
      <c r="V148" s="74">
        <f t="shared" si="5"/>
        <v>3</v>
      </c>
      <c r="W148" s="200" t="s">
        <v>318</v>
      </c>
      <c r="X148" s="201">
        <v>940</v>
      </c>
      <c r="Y148" s="193"/>
      <c r="Z148" s="193"/>
      <c r="AA148" s="193"/>
    </row>
    <row r="149" spans="1:27">
      <c r="A149">
        <f>+IF(R149&gt;0,+MAX(A$8:A148)+1,0)</f>
        <v>0</v>
      </c>
      <c r="B149" s="73">
        <v>3</v>
      </c>
      <c r="C149" s="144" t="s">
        <v>1794</v>
      </c>
      <c r="D149" s="73" t="s">
        <v>1869</v>
      </c>
      <c r="E149" s="144" t="s">
        <v>413</v>
      </c>
      <c r="F149" s="182">
        <v>820</v>
      </c>
      <c r="G149" s="182" t="s">
        <v>411</v>
      </c>
      <c r="H149" s="142" t="s">
        <v>468</v>
      </c>
      <c r="I149" s="137">
        <v>13</v>
      </c>
      <c r="J149" s="252" t="s">
        <v>513</v>
      </c>
      <c r="K149" s="79" t="s">
        <v>413</v>
      </c>
      <c r="L149" s="256"/>
      <c r="M149" s="143"/>
      <c r="N149" s="141">
        <v>1</v>
      </c>
      <c r="O149" s="185" t="s">
        <v>1798</v>
      </c>
      <c r="P149" s="302"/>
      <c r="Q149" s="302"/>
      <c r="R149" s="224">
        <f t="shared" si="4"/>
        <v>0</v>
      </c>
      <c r="S149" s="74"/>
      <c r="T149" s="74"/>
      <c r="U149" s="74"/>
      <c r="V149" s="74">
        <f t="shared" si="5"/>
        <v>3</v>
      </c>
      <c r="W149" s="200" t="s">
        <v>319</v>
      </c>
      <c r="X149" s="201">
        <v>941</v>
      </c>
      <c r="Y149" s="193"/>
      <c r="Z149" s="193"/>
      <c r="AA149" s="193"/>
    </row>
    <row r="150" spans="1:27">
      <c r="A150">
        <f>+IF(R150&gt;0,+MAX(A$8:A149)+1,0)</f>
        <v>356</v>
      </c>
      <c r="B150" s="73">
        <v>3</v>
      </c>
      <c r="C150" s="144" t="s">
        <v>1794</v>
      </c>
      <c r="D150" s="73" t="s">
        <v>1869</v>
      </c>
      <c r="E150" s="144" t="s">
        <v>413</v>
      </c>
      <c r="F150" s="182">
        <v>820</v>
      </c>
      <c r="G150" s="182" t="s">
        <v>411</v>
      </c>
      <c r="H150" s="142" t="s">
        <v>468</v>
      </c>
      <c r="I150" s="137">
        <v>13</v>
      </c>
      <c r="J150" s="252" t="s">
        <v>513</v>
      </c>
      <c r="K150" s="79" t="s">
        <v>413</v>
      </c>
      <c r="L150" s="256"/>
      <c r="M150" s="143"/>
      <c r="N150" s="141">
        <v>1</v>
      </c>
      <c r="O150" s="185" t="s">
        <v>1782</v>
      </c>
      <c r="P150" s="302">
        <v>280000</v>
      </c>
      <c r="Q150" s="302">
        <v>520000</v>
      </c>
      <c r="R150" s="224">
        <f t="shared" si="4"/>
        <v>800000</v>
      </c>
      <c r="S150" s="74"/>
      <c r="T150" s="74"/>
      <c r="U150" s="74"/>
      <c r="V150" s="74">
        <f t="shared" si="5"/>
        <v>3</v>
      </c>
      <c r="W150" s="200" t="s">
        <v>320</v>
      </c>
      <c r="X150" s="201">
        <v>942</v>
      </c>
      <c r="Y150" s="193"/>
      <c r="Z150" s="193"/>
      <c r="AA150" s="193"/>
    </row>
    <row r="151" spans="1:27">
      <c r="A151">
        <f>+IF(R151&gt;0,+MAX(A$8:A150)+1,0)</f>
        <v>357</v>
      </c>
      <c r="B151" s="73">
        <v>3</v>
      </c>
      <c r="C151" s="144" t="s">
        <v>1794</v>
      </c>
      <c r="D151" s="73" t="s">
        <v>1869</v>
      </c>
      <c r="E151" s="144" t="s">
        <v>413</v>
      </c>
      <c r="F151" s="182">
        <v>820</v>
      </c>
      <c r="G151" s="182" t="s">
        <v>411</v>
      </c>
      <c r="H151" s="142" t="s">
        <v>468</v>
      </c>
      <c r="I151" s="137">
        <v>13</v>
      </c>
      <c r="J151" s="252" t="s">
        <v>513</v>
      </c>
      <c r="K151" s="79" t="s">
        <v>413</v>
      </c>
      <c r="L151" s="256"/>
      <c r="M151" s="143"/>
      <c r="N151" s="141">
        <v>1</v>
      </c>
      <c r="O151" s="185" t="s">
        <v>1787</v>
      </c>
      <c r="P151" s="302"/>
      <c r="Q151" s="302">
        <v>100000</v>
      </c>
      <c r="R151" s="224">
        <f t="shared" si="4"/>
        <v>100000</v>
      </c>
      <c r="S151" s="74"/>
      <c r="T151" s="74"/>
      <c r="U151" s="74"/>
      <c r="V151" s="74">
        <f t="shared" si="5"/>
        <v>3</v>
      </c>
      <c r="W151" s="200" t="s">
        <v>321</v>
      </c>
      <c r="X151" s="201">
        <v>950</v>
      </c>
      <c r="Y151" s="193"/>
      <c r="Z151" s="193"/>
      <c r="AA151" s="193"/>
    </row>
    <row r="152" spans="1:27">
      <c r="A152">
        <f>+IF(R152&gt;0,+MAX(A$8:A151)+1,0)</f>
        <v>358</v>
      </c>
      <c r="B152" s="73">
        <v>3</v>
      </c>
      <c r="C152" s="144" t="s">
        <v>1794</v>
      </c>
      <c r="D152" s="73" t="s">
        <v>1869</v>
      </c>
      <c r="E152" s="144" t="s">
        <v>413</v>
      </c>
      <c r="F152" s="182">
        <v>820</v>
      </c>
      <c r="G152" s="182" t="s">
        <v>411</v>
      </c>
      <c r="H152" s="142" t="s">
        <v>468</v>
      </c>
      <c r="I152" s="137">
        <v>13</v>
      </c>
      <c r="J152" s="252" t="s">
        <v>513</v>
      </c>
      <c r="K152" s="79" t="s">
        <v>413</v>
      </c>
      <c r="L152" s="256"/>
      <c r="M152" s="143"/>
      <c r="N152" s="141">
        <v>1</v>
      </c>
      <c r="O152" s="185" t="s">
        <v>1799</v>
      </c>
      <c r="P152" s="302">
        <v>322122</v>
      </c>
      <c r="Q152" s="302">
        <v>139794</v>
      </c>
      <c r="R152" s="224">
        <f t="shared" si="4"/>
        <v>461916</v>
      </c>
      <c r="S152" s="74"/>
      <c r="T152" s="74"/>
      <c r="U152" s="74"/>
      <c r="V152" s="74">
        <f t="shared" si="5"/>
        <v>3</v>
      </c>
      <c r="W152" s="200" t="s">
        <v>322</v>
      </c>
      <c r="X152" s="201">
        <v>960</v>
      </c>
      <c r="Y152" s="193"/>
      <c r="Z152" s="193"/>
      <c r="AA152" s="193"/>
    </row>
    <row r="153" spans="1:27">
      <c r="A153">
        <f>+IF(R153&gt;0,+MAX(A$8:A152)+1,0)</f>
        <v>359</v>
      </c>
      <c r="B153" s="73">
        <v>3</v>
      </c>
      <c r="C153" s="144" t="s">
        <v>1794</v>
      </c>
      <c r="D153" s="73" t="s">
        <v>1869</v>
      </c>
      <c r="E153" s="144" t="s">
        <v>413</v>
      </c>
      <c r="F153" s="182">
        <v>820</v>
      </c>
      <c r="G153" s="182" t="s">
        <v>411</v>
      </c>
      <c r="H153" s="142" t="s">
        <v>468</v>
      </c>
      <c r="I153" s="137">
        <v>13</v>
      </c>
      <c r="J153" s="252" t="s">
        <v>513</v>
      </c>
      <c r="K153" s="79" t="s">
        <v>413</v>
      </c>
      <c r="L153" s="256"/>
      <c r="M153" s="143"/>
      <c r="N153" s="141">
        <v>4</v>
      </c>
      <c r="O153" s="185" t="s">
        <v>1799</v>
      </c>
      <c r="P153" s="302">
        <v>1291844.82</v>
      </c>
      <c r="Q153" s="302">
        <v>2147582.4900000002</v>
      </c>
      <c r="R153" s="224">
        <f t="shared" si="4"/>
        <v>3439427.3100000005</v>
      </c>
      <c r="S153" s="74"/>
      <c r="T153" s="74"/>
      <c r="U153" s="74"/>
      <c r="V153" s="74">
        <f t="shared" si="5"/>
        <v>3</v>
      </c>
      <c r="W153" s="200" t="s">
        <v>323</v>
      </c>
      <c r="X153" s="201">
        <v>970</v>
      </c>
      <c r="Y153" s="193"/>
      <c r="Z153" s="193"/>
      <c r="AA153" s="193"/>
    </row>
    <row r="154" spans="1:27">
      <c r="A154">
        <f>+IF(R154&gt;0,+MAX(A$8:A153)+1,0)</f>
        <v>360</v>
      </c>
      <c r="B154" s="73">
        <v>3</v>
      </c>
      <c r="C154" s="144" t="s">
        <v>1794</v>
      </c>
      <c r="D154" s="73" t="s">
        <v>1869</v>
      </c>
      <c r="E154" s="144" t="s">
        <v>413</v>
      </c>
      <c r="F154" s="182">
        <v>820</v>
      </c>
      <c r="G154" s="182" t="s">
        <v>411</v>
      </c>
      <c r="H154" s="142" t="s">
        <v>468</v>
      </c>
      <c r="I154" s="137">
        <v>13</v>
      </c>
      <c r="J154" s="252" t="s">
        <v>513</v>
      </c>
      <c r="K154" s="79" t="s">
        <v>413</v>
      </c>
      <c r="L154" s="256"/>
      <c r="M154" s="143"/>
      <c r="N154" s="140">
        <v>1</v>
      </c>
      <c r="O154" s="185" t="s">
        <v>1783</v>
      </c>
      <c r="P154" s="302">
        <v>287560</v>
      </c>
      <c r="Q154" s="302">
        <v>408000</v>
      </c>
      <c r="R154" s="224">
        <f t="shared" si="4"/>
        <v>695560</v>
      </c>
      <c r="S154" s="74"/>
      <c r="T154" s="74"/>
      <c r="U154" s="74"/>
      <c r="V154" s="74">
        <f t="shared" si="5"/>
        <v>3</v>
      </c>
      <c r="W154" s="200" t="s">
        <v>324</v>
      </c>
      <c r="X154" s="201">
        <v>980</v>
      </c>
      <c r="Y154" s="193"/>
      <c r="Z154" s="193"/>
      <c r="AA154" s="193"/>
    </row>
    <row r="155" spans="1:27">
      <c r="A155">
        <f>+IF(R155&gt;0,+MAX(A$8:A154)+1,0)</f>
        <v>361</v>
      </c>
      <c r="B155" s="73">
        <v>3</v>
      </c>
      <c r="C155" s="144" t="s">
        <v>1794</v>
      </c>
      <c r="D155" s="73" t="s">
        <v>1869</v>
      </c>
      <c r="E155" s="144" t="s">
        <v>413</v>
      </c>
      <c r="F155" s="182">
        <v>820</v>
      </c>
      <c r="G155" s="182" t="s">
        <v>411</v>
      </c>
      <c r="H155" s="142" t="s">
        <v>468</v>
      </c>
      <c r="I155" s="137">
        <v>13</v>
      </c>
      <c r="J155" s="252" t="s">
        <v>513</v>
      </c>
      <c r="K155" s="79" t="s">
        <v>413</v>
      </c>
      <c r="L155" s="256"/>
      <c r="M155" s="143"/>
      <c r="N155" s="140">
        <v>1</v>
      </c>
      <c r="O155" s="185" t="s">
        <v>1784</v>
      </c>
      <c r="P155" s="302">
        <v>685031.86</v>
      </c>
      <c r="Q155" s="302">
        <v>869879</v>
      </c>
      <c r="R155" s="224">
        <f t="shared" si="4"/>
        <v>1554910.8599999999</v>
      </c>
      <c r="S155" s="74"/>
      <c r="T155" s="74"/>
      <c r="U155" s="74"/>
      <c r="V155" s="74">
        <f t="shared" si="5"/>
        <v>3</v>
      </c>
      <c r="W155" s="200" t="s">
        <v>325</v>
      </c>
      <c r="X155" s="193"/>
      <c r="Y155" s="193"/>
      <c r="Z155" s="193"/>
      <c r="AA155" s="193"/>
    </row>
    <row r="156" spans="1:27">
      <c r="A156">
        <f>+IF(R156&gt;0,+MAX(A$8:A155)+1,0)</f>
        <v>362</v>
      </c>
      <c r="B156" s="73">
        <v>3</v>
      </c>
      <c r="C156" s="144" t="s">
        <v>1794</v>
      </c>
      <c r="D156" s="73" t="s">
        <v>1869</v>
      </c>
      <c r="E156" s="144" t="s">
        <v>413</v>
      </c>
      <c r="F156" s="182">
        <v>820</v>
      </c>
      <c r="G156" s="182" t="s">
        <v>411</v>
      </c>
      <c r="H156" s="142" t="s">
        <v>468</v>
      </c>
      <c r="I156" s="137">
        <v>13</v>
      </c>
      <c r="J156" s="252" t="s">
        <v>513</v>
      </c>
      <c r="K156" s="79" t="s">
        <v>413</v>
      </c>
      <c r="L156" s="256"/>
      <c r="M156" s="143"/>
      <c r="N156" s="140">
        <v>1</v>
      </c>
      <c r="O156" s="185" t="s">
        <v>1800</v>
      </c>
      <c r="P156" s="302">
        <v>4862690.6399999997</v>
      </c>
      <c r="Q156" s="302">
        <v>4212500</v>
      </c>
      <c r="R156" s="224">
        <f t="shared" si="4"/>
        <v>9075190.6400000006</v>
      </c>
      <c r="S156" s="74"/>
      <c r="T156" s="74"/>
      <c r="U156" s="74"/>
      <c r="V156" s="74">
        <f t="shared" si="5"/>
        <v>3</v>
      </c>
      <c r="W156" s="200" t="s">
        <v>326</v>
      </c>
      <c r="X156" s="193"/>
      <c r="Y156" s="193"/>
      <c r="Z156" s="193"/>
      <c r="AA156" s="193"/>
    </row>
    <row r="157" spans="1:27">
      <c r="A157">
        <f>+IF(R157&gt;0,+MAX(A$8:A156)+1,0)</f>
        <v>363</v>
      </c>
      <c r="B157" s="73">
        <v>3</v>
      </c>
      <c r="C157" s="144" t="s">
        <v>1794</v>
      </c>
      <c r="D157" s="73" t="s">
        <v>1869</v>
      </c>
      <c r="E157" s="144" t="s">
        <v>413</v>
      </c>
      <c r="F157" s="182">
        <v>820</v>
      </c>
      <c r="G157" s="182" t="s">
        <v>411</v>
      </c>
      <c r="H157" s="142" t="s">
        <v>468</v>
      </c>
      <c r="I157" s="137">
        <v>13</v>
      </c>
      <c r="J157" s="252" t="s">
        <v>513</v>
      </c>
      <c r="K157" s="79" t="s">
        <v>413</v>
      </c>
      <c r="L157" s="256"/>
      <c r="M157" s="143"/>
      <c r="N157" s="140">
        <v>1</v>
      </c>
      <c r="O157" s="185" t="s">
        <v>1801</v>
      </c>
      <c r="P157" s="302">
        <v>236090</v>
      </c>
      <c r="Q157" s="302">
        <v>100000</v>
      </c>
      <c r="R157" s="224">
        <f t="shared" si="4"/>
        <v>336090</v>
      </c>
      <c r="S157" s="74"/>
      <c r="T157" s="74"/>
      <c r="U157" s="74"/>
      <c r="V157" s="74">
        <f t="shared" si="5"/>
        <v>3</v>
      </c>
      <c r="W157" s="193" t="s">
        <v>695</v>
      </c>
      <c r="X157" s="193"/>
      <c r="Y157" s="193"/>
      <c r="Z157" s="193"/>
      <c r="AA157" s="193"/>
    </row>
    <row r="158" spans="1:27">
      <c r="A158">
        <f>+IF(R158&gt;0,+MAX(A$8:A157)+1,0)</f>
        <v>364</v>
      </c>
      <c r="B158" s="73">
        <v>3</v>
      </c>
      <c r="C158" s="144" t="s">
        <v>1794</v>
      </c>
      <c r="D158" s="73" t="s">
        <v>1869</v>
      </c>
      <c r="E158" s="144" t="s">
        <v>413</v>
      </c>
      <c r="F158" s="182">
        <v>820</v>
      </c>
      <c r="G158" s="182" t="s">
        <v>411</v>
      </c>
      <c r="H158" s="142" t="s">
        <v>468</v>
      </c>
      <c r="I158" s="137">
        <v>13</v>
      </c>
      <c r="J158" s="252" t="s">
        <v>513</v>
      </c>
      <c r="K158" s="79" t="s">
        <v>413</v>
      </c>
      <c r="L158" s="256"/>
      <c r="M158" s="143"/>
      <c r="N158" s="140">
        <v>1</v>
      </c>
      <c r="O158" s="185" t="s">
        <v>1788</v>
      </c>
      <c r="P158" s="302">
        <v>674362.92</v>
      </c>
      <c r="Q158" s="302">
        <v>171980</v>
      </c>
      <c r="R158" s="224">
        <f t="shared" si="4"/>
        <v>846342.92</v>
      </c>
      <c r="S158" s="74"/>
      <c r="T158" s="74"/>
      <c r="U158" s="74"/>
      <c r="V158" s="74">
        <f t="shared" si="5"/>
        <v>3</v>
      </c>
      <c r="W158" s="193" t="s">
        <v>696</v>
      </c>
      <c r="X158" s="193"/>
      <c r="Y158" s="193"/>
      <c r="Z158" s="193"/>
      <c r="AA158" s="193"/>
    </row>
    <row r="159" spans="1:27">
      <c r="A159">
        <f>+IF(R159&gt;0,+MAX(A$8:A158)+1,0)</f>
        <v>0</v>
      </c>
      <c r="B159" s="73">
        <v>3</v>
      </c>
      <c r="C159" s="144" t="s">
        <v>1794</v>
      </c>
      <c r="D159" s="73" t="s">
        <v>1869</v>
      </c>
      <c r="E159" s="144" t="s">
        <v>413</v>
      </c>
      <c r="F159" s="182">
        <v>820</v>
      </c>
      <c r="G159" s="182" t="s">
        <v>411</v>
      </c>
      <c r="H159" s="142" t="s">
        <v>468</v>
      </c>
      <c r="I159" s="137">
        <v>13</v>
      </c>
      <c r="J159" s="252" t="s">
        <v>513</v>
      </c>
      <c r="K159" s="79" t="s">
        <v>413</v>
      </c>
      <c r="L159" s="256"/>
      <c r="M159" s="143"/>
      <c r="N159" s="186">
        <v>1</v>
      </c>
      <c r="O159" s="185" t="s">
        <v>1854</v>
      </c>
      <c r="P159" s="302"/>
      <c r="Q159" s="302"/>
      <c r="R159" s="224">
        <f t="shared" si="4"/>
        <v>0</v>
      </c>
      <c r="S159" s="74"/>
      <c r="T159" s="74"/>
      <c r="U159" s="74"/>
      <c r="V159" s="74">
        <f t="shared" si="5"/>
        <v>3</v>
      </c>
      <c r="W159" s="193" t="s">
        <v>697</v>
      </c>
      <c r="X159" s="193"/>
      <c r="Y159" s="193"/>
      <c r="Z159" s="193"/>
      <c r="AA159" s="193"/>
    </row>
    <row r="160" spans="1:27">
      <c r="A160">
        <f>+IF(R160&gt;0,+MAX(A$8:A159)+1,0)</f>
        <v>0</v>
      </c>
      <c r="B160" s="73">
        <v>3</v>
      </c>
      <c r="C160" s="144" t="s">
        <v>1794</v>
      </c>
      <c r="D160" s="73" t="s">
        <v>1869</v>
      </c>
      <c r="E160" s="144" t="s">
        <v>413</v>
      </c>
      <c r="F160" s="182">
        <v>820</v>
      </c>
      <c r="G160" s="182" t="s">
        <v>411</v>
      </c>
      <c r="H160" s="142" t="s">
        <v>468</v>
      </c>
      <c r="I160" s="137">
        <v>13</v>
      </c>
      <c r="J160" s="252" t="s">
        <v>513</v>
      </c>
      <c r="K160" s="79" t="s">
        <v>413</v>
      </c>
      <c r="L160" s="256"/>
      <c r="M160" s="143"/>
      <c r="N160" s="186">
        <v>1</v>
      </c>
      <c r="O160" s="185" t="s">
        <v>1804</v>
      </c>
      <c r="P160" s="302"/>
      <c r="Q160" s="302"/>
      <c r="R160" s="224">
        <f t="shared" si="4"/>
        <v>0</v>
      </c>
      <c r="S160" s="74"/>
      <c r="T160" s="74"/>
      <c r="U160" s="74"/>
      <c r="V160" s="74">
        <f t="shared" ref="V160:V223" si="6">+LEN(O160)</f>
        <v>3</v>
      </c>
      <c r="W160" s="193" t="s">
        <v>697</v>
      </c>
      <c r="X160" s="193"/>
      <c r="Y160" s="193"/>
      <c r="Z160" s="193"/>
      <c r="AA160" s="193"/>
    </row>
    <row r="161" spans="1:27">
      <c r="A161">
        <f>+IF(R161&gt;0,+MAX(A$8:A160)+1,0)</f>
        <v>365</v>
      </c>
      <c r="B161" s="73">
        <v>3</v>
      </c>
      <c r="C161" s="144" t="s">
        <v>1794</v>
      </c>
      <c r="D161" s="73" t="s">
        <v>1869</v>
      </c>
      <c r="E161" s="144" t="s">
        <v>413</v>
      </c>
      <c r="F161" s="182">
        <v>820</v>
      </c>
      <c r="G161" s="182" t="s">
        <v>411</v>
      </c>
      <c r="H161" s="142" t="s">
        <v>468</v>
      </c>
      <c r="I161" s="137">
        <v>13</v>
      </c>
      <c r="J161" s="252" t="s">
        <v>513</v>
      </c>
      <c r="K161" s="79" t="s">
        <v>413</v>
      </c>
      <c r="L161" s="256"/>
      <c r="M161" s="143"/>
      <c r="N161" s="186">
        <v>1</v>
      </c>
      <c r="O161" s="185" t="s">
        <v>1806</v>
      </c>
      <c r="P161" s="302">
        <v>312329.83</v>
      </c>
      <c r="Q161" s="302"/>
      <c r="R161" s="224">
        <f t="shared" si="4"/>
        <v>312329.83</v>
      </c>
      <c r="S161" s="74"/>
      <c r="T161" s="74"/>
      <c r="U161" s="74"/>
      <c r="V161" s="74">
        <f t="shared" si="6"/>
        <v>3</v>
      </c>
      <c r="W161" s="193" t="s">
        <v>697</v>
      </c>
      <c r="X161" s="193"/>
      <c r="Y161" s="193"/>
      <c r="Z161" s="193"/>
      <c r="AA161" s="193"/>
    </row>
    <row r="162" spans="1:27">
      <c r="A162">
        <f>+IF(R162&gt;0,+MAX(A$8:A161)+1,0)</f>
        <v>366</v>
      </c>
      <c r="B162" s="73">
        <v>3</v>
      </c>
      <c r="C162" s="144" t="s">
        <v>1794</v>
      </c>
      <c r="D162" s="73" t="s">
        <v>1869</v>
      </c>
      <c r="E162" s="144" t="s">
        <v>413</v>
      </c>
      <c r="F162" s="182">
        <v>820</v>
      </c>
      <c r="G162" s="182" t="s">
        <v>411</v>
      </c>
      <c r="H162" s="142" t="s">
        <v>468</v>
      </c>
      <c r="I162" s="137">
        <v>13</v>
      </c>
      <c r="J162" s="252" t="s">
        <v>513</v>
      </c>
      <c r="K162" s="79" t="s">
        <v>413</v>
      </c>
      <c r="L162" s="256"/>
      <c r="M162" s="143"/>
      <c r="N162" s="186">
        <v>1</v>
      </c>
      <c r="O162" s="185" t="s">
        <v>1807</v>
      </c>
      <c r="P162" s="302">
        <v>177165</v>
      </c>
      <c r="Q162" s="302"/>
      <c r="R162" s="224">
        <f t="shared" si="4"/>
        <v>177165</v>
      </c>
      <c r="S162" s="74"/>
      <c r="T162" s="74"/>
      <c r="U162" s="74"/>
      <c r="V162" s="74">
        <f t="shared" si="6"/>
        <v>3</v>
      </c>
      <c r="W162" s="193" t="s">
        <v>697</v>
      </c>
      <c r="X162" s="193"/>
      <c r="Y162" s="193"/>
      <c r="Z162" s="193"/>
      <c r="AA162" s="193"/>
    </row>
    <row r="163" spans="1:27">
      <c r="A163">
        <f>+IF(R163&gt;0,+MAX(A$8:A162)+1,0)</f>
        <v>367</v>
      </c>
      <c r="B163" s="73">
        <v>3</v>
      </c>
      <c r="C163" s="144" t="s">
        <v>1794</v>
      </c>
      <c r="D163" s="73" t="s">
        <v>1869</v>
      </c>
      <c r="E163" s="144" t="s">
        <v>413</v>
      </c>
      <c r="F163" s="182">
        <v>820</v>
      </c>
      <c r="G163" s="182" t="s">
        <v>411</v>
      </c>
      <c r="H163" s="142" t="s">
        <v>468</v>
      </c>
      <c r="I163" s="137">
        <v>13</v>
      </c>
      <c r="J163" s="252" t="s">
        <v>513</v>
      </c>
      <c r="K163" s="79" t="s">
        <v>413</v>
      </c>
      <c r="L163" s="256"/>
      <c r="M163" s="143"/>
      <c r="N163" s="186">
        <v>1</v>
      </c>
      <c r="O163" s="185" t="s">
        <v>1870</v>
      </c>
      <c r="P163" s="302">
        <v>200000</v>
      </c>
      <c r="Q163" s="302"/>
      <c r="R163" s="224">
        <f t="shared" si="4"/>
        <v>200000</v>
      </c>
      <c r="S163" s="74"/>
      <c r="T163" s="74"/>
      <c r="U163" s="74"/>
      <c r="V163" s="74">
        <f t="shared" si="6"/>
        <v>3</v>
      </c>
      <c r="W163" s="193" t="s">
        <v>697</v>
      </c>
      <c r="X163" s="193"/>
      <c r="Y163" s="193"/>
      <c r="Z163" s="193"/>
      <c r="AA163" s="193"/>
    </row>
    <row r="164" spans="1:27">
      <c r="A164">
        <f>+IF(R164&gt;0,+MAX(A$8:A163)+1,0)</f>
        <v>368</v>
      </c>
      <c r="B164" s="73">
        <v>3</v>
      </c>
      <c r="C164" s="144" t="s">
        <v>1794</v>
      </c>
      <c r="D164" s="73" t="s">
        <v>1869</v>
      </c>
      <c r="E164" s="144" t="s">
        <v>1871</v>
      </c>
      <c r="F164" s="182">
        <v>830</v>
      </c>
      <c r="G164" s="182" t="s">
        <v>411</v>
      </c>
      <c r="H164" s="142" t="s">
        <v>468</v>
      </c>
      <c r="I164" s="137">
        <v>13</v>
      </c>
      <c r="J164" s="252"/>
      <c r="K164" s="79" t="s">
        <v>1815</v>
      </c>
      <c r="L164" s="256" t="s">
        <v>1872</v>
      </c>
      <c r="M164" s="143" t="s">
        <v>1871</v>
      </c>
      <c r="N164" s="186">
        <v>1</v>
      </c>
      <c r="O164" s="185" t="s">
        <v>1784</v>
      </c>
      <c r="P164" s="302">
        <v>5491666</v>
      </c>
      <c r="Q164" s="302">
        <v>27629057</v>
      </c>
      <c r="R164" s="224">
        <f t="shared" si="4"/>
        <v>33120723</v>
      </c>
      <c r="S164" s="74"/>
      <c r="T164" s="74"/>
      <c r="U164" s="74"/>
      <c r="V164" s="74">
        <f t="shared" si="6"/>
        <v>3</v>
      </c>
      <c r="W164" s="193" t="s">
        <v>697</v>
      </c>
      <c r="X164" s="193"/>
      <c r="Y164" s="193"/>
      <c r="Z164" s="193"/>
      <c r="AA164" s="193"/>
    </row>
    <row r="165" spans="1:27">
      <c r="A165">
        <f>+IF(R165&gt;0,+MAX(A$8:A164)+1,0)</f>
        <v>369</v>
      </c>
      <c r="B165" s="73">
        <v>3</v>
      </c>
      <c r="C165" s="144" t="s">
        <v>1794</v>
      </c>
      <c r="D165" s="73" t="s">
        <v>1873</v>
      </c>
      <c r="E165" s="144" t="s">
        <v>389</v>
      </c>
      <c r="F165" s="182">
        <v>911</v>
      </c>
      <c r="G165" s="182" t="s">
        <v>387</v>
      </c>
      <c r="H165" s="142" t="s">
        <v>465</v>
      </c>
      <c r="I165" s="137">
        <v>8</v>
      </c>
      <c r="J165" s="252" t="s">
        <v>531</v>
      </c>
      <c r="K165" s="79" t="s">
        <v>389</v>
      </c>
      <c r="L165" s="256"/>
      <c r="M165" s="143"/>
      <c r="N165" s="186">
        <v>1</v>
      </c>
      <c r="O165" s="185" t="s">
        <v>1780</v>
      </c>
      <c r="P165" s="302">
        <v>13533333</v>
      </c>
      <c r="Q165" s="302">
        <v>27066667</v>
      </c>
      <c r="R165" s="224">
        <f t="shared" si="4"/>
        <v>40600000</v>
      </c>
      <c r="S165" s="74"/>
      <c r="T165" s="74"/>
      <c r="U165" s="74"/>
      <c r="V165" s="74">
        <f t="shared" si="6"/>
        <v>3</v>
      </c>
      <c r="W165" s="193" t="s">
        <v>697</v>
      </c>
      <c r="X165" s="193"/>
      <c r="Y165" s="193"/>
      <c r="Z165" s="193"/>
      <c r="AA165" s="193"/>
    </row>
    <row r="166" spans="1:27">
      <c r="A166">
        <f>+IF(R166&gt;0,+MAX(A$8:A165)+1,0)</f>
        <v>0</v>
      </c>
      <c r="B166" s="73">
        <v>3</v>
      </c>
      <c r="C166" s="144" t="s">
        <v>1794</v>
      </c>
      <c r="D166" s="73" t="s">
        <v>1873</v>
      </c>
      <c r="E166" s="144" t="s">
        <v>389</v>
      </c>
      <c r="F166" s="182">
        <v>911</v>
      </c>
      <c r="G166" s="182" t="s">
        <v>387</v>
      </c>
      <c r="H166" s="142" t="s">
        <v>465</v>
      </c>
      <c r="I166" s="137">
        <v>8</v>
      </c>
      <c r="J166" s="252" t="s">
        <v>531</v>
      </c>
      <c r="K166" s="79" t="s">
        <v>389</v>
      </c>
      <c r="L166" s="256"/>
      <c r="M166" s="143"/>
      <c r="N166" s="186">
        <v>4</v>
      </c>
      <c r="O166" s="185" t="s">
        <v>1780</v>
      </c>
      <c r="P166" s="302"/>
      <c r="Q166" s="302"/>
      <c r="R166" s="224">
        <f t="shared" si="4"/>
        <v>0</v>
      </c>
      <c r="S166" s="74"/>
      <c r="T166" s="74"/>
      <c r="U166" s="74"/>
      <c r="V166" s="74">
        <f t="shared" si="6"/>
        <v>3</v>
      </c>
      <c r="W166" s="193" t="s">
        <v>697</v>
      </c>
      <c r="X166" s="193"/>
      <c r="Y166" s="193"/>
      <c r="Z166" s="193"/>
      <c r="AA166" s="193"/>
    </row>
    <row r="167" spans="1:27">
      <c r="A167">
        <f>+IF(R167&gt;0,+MAX(A$8:A166)+1,0)</f>
        <v>0</v>
      </c>
      <c r="B167" s="73">
        <v>3</v>
      </c>
      <c r="C167" s="144" t="s">
        <v>1794</v>
      </c>
      <c r="D167" s="73" t="s">
        <v>1873</v>
      </c>
      <c r="E167" s="144" t="s">
        <v>389</v>
      </c>
      <c r="F167" s="182">
        <v>911</v>
      </c>
      <c r="G167" s="182" t="s">
        <v>387</v>
      </c>
      <c r="H167" s="142" t="s">
        <v>465</v>
      </c>
      <c r="I167" s="137">
        <v>8</v>
      </c>
      <c r="J167" s="252" t="s">
        <v>531</v>
      </c>
      <c r="K167" s="79" t="s">
        <v>389</v>
      </c>
      <c r="L167" s="256"/>
      <c r="M167" s="143"/>
      <c r="N167" s="186">
        <v>7</v>
      </c>
      <c r="O167" s="185" t="s">
        <v>1780</v>
      </c>
      <c r="P167" s="302"/>
      <c r="Q167" s="302"/>
      <c r="R167" s="224">
        <f t="shared" si="4"/>
        <v>0</v>
      </c>
      <c r="S167" s="74"/>
      <c r="T167" s="74"/>
      <c r="U167" s="74"/>
      <c r="V167" s="74">
        <f t="shared" si="6"/>
        <v>3</v>
      </c>
      <c r="W167" s="193" t="s">
        <v>697</v>
      </c>
      <c r="X167" s="193"/>
      <c r="Y167" s="193"/>
      <c r="Z167" s="193"/>
      <c r="AA167" s="193"/>
    </row>
    <row r="168" spans="1:27">
      <c r="A168">
        <f>+IF(R168&gt;0,+MAX(A$8:A167)+1,0)</f>
        <v>370</v>
      </c>
      <c r="B168" s="73">
        <v>3</v>
      </c>
      <c r="C168" s="144" t="s">
        <v>1794</v>
      </c>
      <c r="D168" s="73" t="s">
        <v>1873</v>
      </c>
      <c r="E168" s="144" t="s">
        <v>389</v>
      </c>
      <c r="F168" s="182">
        <v>911</v>
      </c>
      <c r="G168" s="182" t="s">
        <v>387</v>
      </c>
      <c r="H168" s="142" t="s">
        <v>465</v>
      </c>
      <c r="I168" s="137">
        <v>8</v>
      </c>
      <c r="J168" s="252" t="s">
        <v>531</v>
      </c>
      <c r="K168" s="79" t="s">
        <v>389</v>
      </c>
      <c r="L168" s="256"/>
      <c r="M168" s="143"/>
      <c r="N168" s="186">
        <v>1</v>
      </c>
      <c r="O168" s="185" t="s">
        <v>1781</v>
      </c>
      <c r="P168" s="302">
        <v>2258850</v>
      </c>
      <c r="Q168" s="302">
        <v>4517700</v>
      </c>
      <c r="R168" s="224">
        <f t="shared" si="4"/>
        <v>6776550</v>
      </c>
      <c r="S168" s="74"/>
      <c r="T168" s="74"/>
      <c r="U168" s="74"/>
      <c r="V168" s="74">
        <f t="shared" si="6"/>
        <v>3</v>
      </c>
      <c r="W168" s="193" t="s">
        <v>697</v>
      </c>
      <c r="X168" s="193"/>
      <c r="Y168" s="193"/>
      <c r="Z168" s="193"/>
      <c r="AA168" s="193"/>
    </row>
    <row r="169" spans="1:27">
      <c r="A169">
        <f>+IF(R169&gt;0,+MAX(A$8:A168)+1,0)</f>
        <v>371</v>
      </c>
      <c r="B169" s="73">
        <v>3</v>
      </c>
      <c r="C169" s="144" t="s">
        <v>1794</v>
      </c>
      <c r="D169" s="73" t="s">
        <v>1873</v>
      </c>
      <c r="E169" s="144" t="s">
        <v>389</v>
      </c>
      <c r="F169" s="182">
        <v>911</v>
      </c>
      <c r="G169" s="182" t="s">
        <v>387</v>
      </c>
      <c r="H169" s="142" t="s">
        <v>465</v>
      </c>
      <c r="I169" s="137">
        <v>8</v>
      </c>
      <c r="J169" s="252" t="s">
        <v>531</v>
      </c>
      <c r="K169" s="79" t="s">
        <v>389</v>
      </c>
      <c r="L169" s="256"/>
      <c r="M169" s="143"/>
      <c r="N169" s="186">
        <v>1</v>
      </c>
      <c r="O169" s="185" t="s">
        <v>1797</v>
      </c>
      <c r="P169" s="302">
        <v>134537.38</v>
      </c>
      <c r="Q169" s="302"/>
      <c r="R169" s="224">
        <f t="shared" si="4"/>
        <v>134537.38</v>
      </c>
      <c r="S169" s="74"/>
      <c r="T169" s="74"/>
      <c r="U169" s="74"/>
      <c r="V169" s="74">
        <f t="shared" si="6"/>
        <v>3</v>
      </c>
      <c r="W169" s="193" t="s">
        <v>697</v>
      </c>
      <c r="X169" s="193"/>
      <c r="Y169" s="193"/>
      <c r="Z169" s="193"/>
      <c r="AA169" s="193"/>
    </row>
    <row r="170" spans="1:27">
      <c r="A170">
        <f>+IF(R170&gt;0,+MAX(A$8:A169)+1,0)</f>
        <v>0</v>
      </c>
      <c r="B170" s="73">
        <v>3</v>
      </c>
      <c r="C170" s="144" t="s">
        <v>1794</v>
      </c>
      <c r="D170" s="73" t="s">
        <v>1873</v>
      </c>
      <c r="E170" s="144" t="s">
        <v>389</v>
      </c>
      <c r="F170" s="182">
        <v>911</v>
      </c>
      <c r="G170" s="182" t="s">
        <v>387</v>
      </c>
      <c r="H170" s="142" t="s">
        <v>465</v>
      </c>
      <c r="I170" s="137">
        <v>8</v>
      </c>
      <c r="J170" s="252" t="s">
        <v>531</v>
      </c>
      <c r="K170" s="79" t="s">
        <v>389</v>
      </c>
      <c r="L170" s="256"/>
      <c r="M170" s="143"/>
      <c r="N170" s="186">
        <v>1</v>
      </c>
      <c r="O170" s="185" t="s">
        <v>1798</v>
      </c>
      <c r="P170" s="302"/>
      <c r="Q170" s="302"/>
      <c r="R170" s="224">
        <f t="shared" si="4"/>
        <v>0</v>
      </c>
      <c r="S170" s="74"/>
      <c r="T170" s="74"/>
      <c r="U170" s="74"/>
      <c r="V170" s="74">
        <f t="shared" si="6"/>
        <v>3</v>
      </c>
      <c r="W170" s="193" t="s">
        <v>697</v>
      </c>
      <c r="X170" s="193"/>
      <c r="Y170" s="193"/>
      <c r="Z170" s="193"/>
      <c r="AA170" s="193"/>
    </row>
    <row r="171" spans="1:27">
      <c r="A171">
        <f>+IF(R171&gt;0,+MAX(A$8:A170)+1,0)</f>
        <v>0</v>
      </c>
      <c r="B171" s="73">
        <v>3</v>
      </c>
      <c r="C171" s="144" t="s">
        <v>1794</v>
      </c>
      <c r="D171" s="73" t="s">
        <v>1873</v>
      </c>
      <c r="E171" s="144" t="s">
        <v>389</v>
      </c>
      <c r="F171" s="182">
        <v>911</v>
      </c>
      <c r="G171" s="182" t="s">
        <v>387</v>
      </c>
      <c r="H171" s="142" t="s">
        <v>465</v>
      </c>
      <c r="I171" s="137">
        <v>8</v>
      </c>
      <c r="J171" s="252" t="s">
        <v>531</v>
      </c>
      <c r="K171" s="79" t="s">
        <v>389</v>
      </c>
      <c r="L171" s="256"/>
      <c r="M171" s="143"/>
      <c r="N171" s="186">
        <v>1</v>
      </c>
      <c r="O171" s="185" t="s">
        <v>1782</v>
      </c>
      <c r="P171" s="302"/>
      <c r="Q171" s="302"/>
      <c r="R171" s="224">
        <f t="shared" si="4"/>
        <v>0</v>
      </c>
      <c r="S171" s="74"/>
      <c r="T171" s="74"/>
      <c r="U171" s="74"/>
      <c r="V171" s="74">
        <f t="shared" si="6"/>
        <v>3</v>
      </c>
      <c r="W171" s="193" t="s">
        <v>697</v>
      </c>
      <c r="X171" s="193"/>
      <c r="Y171" s="193"/>
      <c r="Z171" s="193"/>
      <c r="AA171" s="193"/>
    </row>
    <row r="172" spans="1:27">
      <c r="A172">
        <f>+IF(R172&gt;0,+MAX(A$8:A171)+1,0)</f>
        <v>0</v>
      </c>
      <c r="B172" s="73">
        <v>3</v>
      </c>
      <c r="C172" s="144" t="s">
        <v>1794</v>
      </c>
      <c r="D172" s="73" t="s">
        <v>1873</v>
      </c>
      <c r="E172" s="144" t="s">
        <v>389</v>
      </c>
      <c r="F172" s="182">
        <v>911</v>
      </c>
      <c r="G172" s="182" t="s">
        <v>387</v>
      </c>
      <c r="H172" s="142" t="s">
        <v>465</v>
      </c>
      <c r="I172" s="137">
        <v>8</v>
      </c>
      <c r="J172" s="252" t="s">
        <v>531</v>
      </c>
      <c r="K172" s="79" t="s">
        <v>389</v>
      </c>
      <c r="L172" s="256"/>
      <c r="M172" s="143"/>
      <c r="N172" s="186">
        <v>1</v>
      </c>
      <c r="O172" s="185" t="s">
        <v>1787</v>
      </c>
      <c r="P172" s="302"/>
      <c r="Q172" s="302"/>
      <c r="R172" s="224">
        <f t="shared" si="4"/>
        <v>0</v>
      </c>
      <c r="S172" s="74"/>
      <c r="T172" s="74"/>
      <c r="U172" s="74"/>
      <c r="V172" s="74">
        <f t="shared" si="6"/>
        <v>3</v>
      </c>
      <c r="W172" s="193" t="s">
        <v>697</v>
      </c>
      <c r="X172" s="193"/>
      <c r="Y172" s="193"/>
      <c r="Z172" s="193"/>
      <c r="AA172" s="193"/>
    </row>
    <row r="173" spans="1:27">
      <c r="A173">
        <f>+IF(R173&gt;0,+MAX(A$8:A172)+1,0)</f>
        <v>0</v>
      </c>
      <c r="B173" s="73">
        <v>3</v>
      </c>
      <c r="C173" s="144" t="s">
        <v>1794</v>
      </c>
      <c r="D173" s="73" t="s">
        <v>1873</v>
      </c>
      <c r="E173" s="144" t="s">
        <v>389</v>
      </c>
      <c r="F173" s="182">
        <v>911</v>
      </c>
      <c r="G173" s="182" t="s">
        <v>387</v>
      </c>
      <c r="H173" s="142" t="s">
        <v>465</v>
      </c>
      <c r="I173" s="137">
        <v>8</v>
      </c>
      <c r="J173" s="252" t="s">
        <v>531</v>
      </c>
      <c r="K173" s="79" t="s">
        <v>389</v>
      </c>
      <c r="L173" s="256"/>
      <c r="M173" s="143"/>
      <c r="N173" s="186">
        <v>1</v>
      </c>
      <c r="O173" s="185" t="s">
        <v>1799</v>
      </c>
      <c r="P173" s="302"/>
      <c r="Q173" s="302"/>
      <c r="R173" s="224">
        <f t="shared" si="4"/>
        <v>0</v>
      </c>
      <c r="S173" s="74"/>
      <c r="T173" s="74"/>
      <c r="U173" s="74"/>
      <c r="V173" s="74">
        <f t="shared" si="6"/>
        <v>3</v>
      </c>
      <c r="W173" s="193" t="s">
        <v>697</v>
      </c>
      <c r="X173" s="193"/>
      <c r="Y173" s="193"/>
      <c r="Z173" s="193"/>
      <c r="AA173" s="193"/>
    </row>
    <row r="174" spans="1:27">
      <c r="A174">
        <f>+IF(R174&gt;0,+MAX(A$8:A173)+1,0)</f>
        <v>0</v>
      </c>
      <c r="B174" s="73">
        <v>3</v>
      </c>
      <c r="C174" s="144" t="s">
        <v>1794</v>
      </c>
      <c r="D174" s="73" t="s">
        <v>1873</v>
      </c>
      <c r="E174" s="144" t="s">
        <v>389</v>
      </c>
      <c r="F174" s="182">
        <v>911</v>
      </c>
      <c r="G174" s="182" t="s">
        <v>387</v>
      </c>
      <c r="H174" s="142" t="s">
        <v>465</v>
      </c>
      <c r="I174" s="137">
        <v>8</v>
      </c>
      <c r="J174" s="252" t="s">
        <v>531</v>
      </c>
      <c r="K174" s="79" t="s">
        <v>389</v>
      </c>
      <c r="L174" s="256"/>
      <c r="M174" s="143"/>
      <c r="N174" s="186">
        <v>1</v>
      </c>
      <c r="O174" s="185" t="s">
        <v>1783</v>
      </c>
      <c r="P174" s="302"/>
      <c r="Q174" s="302"/>
      <c r="R174" s="224">
        <f t="shared" si="4"/>
        <v>0</v>
      </c>
      <c r="S174" s="74"/>
      <c r="T174" s="74"/>
      <c r="U174" s="74"/>
      <c r="V174" s="74">
        <f t="shared" si="6"/>
        <v>3</v>
      </c>
      <c r="W174" s="193" t="s">
        <v>697</v>
      </c>
      <c r="X174" s="193"/>
      <c r="Y174" s="193"/>
      <c r="Z174" s="193"/>
      <c r="AA174" s="193"/>
    </row>
    <row r="175" spans="1:27">
      <c r="A175">
        <f>+IF(R175&gt;0,+MAX(A$8:A174)+1,0)</f>
        <v>372</v>
      </c>
      <c r="B175" s="73">
        <v>3</v>
      </c>
      <c r="C175" s="144" t="s">
        <v>1794</v>
      </c>
      <c r="D175" s="73" t="s">
        <v>1873</v>
      </c>
      <c r="E175" s="144" t="s">
        <v>389</v>
      </c>
      <c r="F175" s="182">
        <v>911</v>
      </c>
      <c r="G175" s="182" t="s">
        <v>387</v>
      </c>
      <c r="H175" s="142" t="s">
        <v>465</v>
      </c>
      <c r="I175" s="137">
        <v>8</v>
      </c>
      <c r="J175" s="252" t="s">
        <v>531</v>
      </c>
      <c r="K175" s="79" t="s">
        <v>389</v>
      </c>
      <c r="L175" s="256"/>
      <c r="M175" s="143"/>
      <c r="N175" s="186">
        <v>1</v>
      </c>
      <c r="O175" s="185" t="s">
        <v>1784</v>
      </c>
      <c r="P175" s="302">
        <v>45510</v>
      </c>
      <c r="Q175" s="302"/>
      <c r="R175" s="224">
        <f t="shared" si="4"/>
        <v>45510</v>
      </c>
      <c r="S175" s="74"/>
      <c r="T175" s="74"/>
      <c r="U175" s="74"/>
      <c r="V175" s="74">
        <f t="shared" si="6"/>
        <v>3</v>
      </c>
      <c r="W175" s="193" t="s">
        <v>697</v>
      </c>
      <c r="X175" s="193"/>
      <c r="Y175" s="193"/>
      <c r="Z175" s="193"/>
      <c r="AA175" s="193"/>
    </row>
    <row r="176" spans="1:27">
      <c r="A176">
        <f>+IF(R176&gt;0,+MAX(A$8:A175)+1,0)</f>
        <v>373</v>
      </c>
      <c r="B176" s="73">
        <v>3</v>
      </c>
      <c r="C176" s="144" t="s">
        <v>1794</v>
      </c>
      <c r="D176" s="73" t="s">
        <v>1873</v>
      </c>
      <c r="E176" s="144" t="s">
        <v>389</v>
      </c>
      <c r="F176" s="182">
        <v>911</v>
      </c>
      <c r="G176" s="182" t="s">
        <v>387</v>
      </c>
      <c r="H176" s="142" t="s">
        <v>465</v>
      </c>
      <c r="I176" s="137">
        <v>8</v>
      </c>
      <c r="J176" s="252" t="s">
        <v>531</v>
      </c>
      <c r="K176" s="79" t="s">
        <v>389</v>
      </c>
      <c r="L176" s="256"/>
      <c r="M176" s="143"/>
      <c r="N176" s="186">
        <v>1</v>
      </c>
      <c r="O176" s="185" t="s">
        <v>1800</v>
      </c>
      <c r="P176" s="302">
        <v>3848</v>
      </c>
      <c r="Q176" s="302"/>
      <c r="R176" s="224">
        <f t="shared" si="4"/>
        <v>3848</v>
      </c>
      <c r="S176" s="74"/>
      <c r="T176" s="74"/>
      <c r="U176" s="74"/>
      <c r="V176" s="74">
        <f t="shared" si="6"/>
        <v>3</v>
      </c>
      <c r="W176" s="193" t="s">
        <v>697</v>
      </c>
      <c r="X176" s="193"/>
      <c r="Y176" s="193"/>
      <c r="Z176" s="193"/>
      <c r="AA176" s="193"/>
    </row>
    <row r="177" spans="1:27">
      <c r="A177">
        <f>+IF(R177&gt;0,+MAX(A$8:A176)+1,0)</f>
        <v>374</v>
      </c>
      <c r="B177" s="73">
        <v>3</v>
      </c>
      <c r="C177" s="144" t="s">
        <v>1794</v>
      </c>
      <c r="D177" s="73" t="s">
        <v>1873</v>
      </c>
      <c r="E177" s="144" t="s">
        <v>389</v>
      </c>
      <c r="F177" s="182">
        <v>911</v>
      </c>
      <c r="G177" s="182" t="s">
        <v>387</v>
      </c>
      <c r="H177" s="142" t="s">
        <v>465</v>
      </c>
      <c r="I177" s="137">
        <v>8</v>
      </c>
      <c r="J177" s="252" t="s">
        <v>531</v>
      </c>
      <c r="K177" s="79" t="s">
        <v>389</v>
      </c>
      <c r="L177" s="256"/>
      <c r="M177" s="143"/>
      <c r="N177" s="186">
        <v>1</v>
      </c>
      <c r="O177" s="185" t="s">
        <v>1801</v>
      </c>
      <c r="P177" s="302">
        <v>589968.22</v>
      </c>
      <c r="Q177" s="302"/>
      <c r="R177" s="224">
        <f t="shared" si="4"/>
        <v>589968.22</v>
      </c>
      <c r="S177" s="74"/>
      <c r="T177" s="74"/>
      <c r="U177" s="74"/>
      <c r="V177" s="74">
        <f t="shared" si="6"/>
        <v>3</v>
      </c>
      <c r="W177" s="193" t="s">
        <v>697</v>
      </c>
      <c r="X177" s="193"/>
      <c r="Y177" s="193"/>
      <c r="Z177" s="193"/>
      <c r="AA177" s="193"/>
    </row>
    <row r="178" spans="1:27">
      <c r="A178">
        <f>+IF(R178&gt;0,+MAX(A$8:A177)+1,0)</f>
        <v>375</v>
      </c>
      <c r="B178" s="73">
        <v>3</v>
      </c>
      <c r="C178" s="144" t="s">
        <v>1794</v>
      </c>
      <c r="D178" s="73" t="s">
        <v>1873</v>
      </c>
      <c r="E178" s="144" t="s">
        <v>389</v>
      </c>
      <c r="F178" s="182">
        <v>911</v>
      </c>
      <c r="G178" s="182" t="s">
        <v>387</v>
      </c>
      <c r="H178" s="142" t="s">
        <v>465</v>
      </c>
      <c r="I178" s="137">
        <v>8</v>
      </c>
      <c r="J178" s="252" t="s">
        <v>531</v>
      </c>
      <c r="K178" s="79" t="s">
        <v>389</v>
      </c>
      <c r="L178" s="256"/>
      <c r="M178" s="143"/>
      <c r="N178" s="186">
        <v>1</v>
      </c>
      <c r="O178" s="185" t="s">
        <v>1788</v>
      </c>
      <c r="P178" s="302">
        <v>1913285.85</v>
      </c>
      <c r="Q178" s="302"/>
      <c r="R178" s="224">
        <f t="shared" si="4"/>
        <v>1913285.85</v>
      </c>
      <c r="S178" s="74"/>
      <c r="T178" s="74"/>
      <c r="U178" s="74"/>
      <c r="V178" s="74">
        <f t="shared" si="6"/>
        <v>3</v>
      </c>
      <c r="W178" s="193" t="s">
        <v>697</v>
      </c>
      <c r="X178" s="193"/>
      <c r="Y178" s="193"/>
      <c r="Z178" s="193"/>
      <c r="AA178" s="193"/>
    </row>
    <row r="179" spans="1:27">
      <c r="A179">
        <f>+IF(R179&gt;0,+MAX(A$8:A178)+1,0)</f>
        <v>0</v>
      </c>
      <c r="B179" s="73">
        <v>3</v>
      </c>
      <c r="C179" s="144" t="s">
        <v>1794</v>
      </c>
      <c r="D179" s="73" t="s">
        <v>1873</v>
      </c>
      <c r="E179" s="144" t="s">
        <v>389</v>
      </c>
      <c r="F179" s="182">
        <v>911</v>
      </c>
      <c r="G179" s="182" t="s">
        <v>387</v>
      </c>
      <c r="H179" s="142" t="s">
        <v>465</v>
      </c>
      <c r="I179" s="137">
        <v>8</v>
      </c>
      <c r="J179" s="252" t="s">
        <v>531</v>
      </c>
      <c r="K179" s="79" t="s">
        <v>389</v>
      </c>
      <c r="L179" s="256"/>
      <c r="M179" s="143"/>
      <c r="N179" s="186">
        <v>1</v>
      </c>
      <c r="O179" s="185" t="s">
        <v>1803</v>
      </c>
      <c r="P179" s="302"/>
      <c r="Q179" s="302"/>
      <c r="R179" s="224">
        <f t="shared" si="4"/>
        <v>0</v>
      </c>
      <c r="S179" s="74"/>
      <c r="T179" s="74"/>
      <c r="U179" s="74"/>
      <c r="V179" s="74">
        <f t="shared" si="6"/>
        <v>3</v>
      </c>
      <c r="W179" s="193" t="s">
        <v>697</v>
      </c>
      <c r="X179" s="193"/>
      <c r="Y179" s="193"/>
      <c r="Z179" s="193"/>
      <c r="AA179" s="193"/>
    </row>
    <row r="180" spans="1:27">
      <c r="A180">
        <f>+IF(R180&gt;0,+MAX(A$8:A179)+1,0)</f>
        <v>376</v>
      </c>
      <c r="B180" s="73">
        <v>3</v>
      </c>
      <c r="C180" s="144" t="s">
        <v>1794</v>
      </c>
      <c r="D180" s="73" t="s">
        <v>1873</v>
      </c>
      <c r="E180" s="144" t="s">
        <v>389</v>
      </c>
      <c r="F180" s="182">
        <v>911</v>
      </c>
      <c r="G180" s="182" t="s">
        <v>387</v>
      </c>
      <c r="H180" s="142" t="s">
        <v>465</v>
      </c>
      <c r="I180" s="137">
        <v>8</v>
      </c>
      <c r="J180" s="252" t="s">
        <v>531</v>
      </c>
      <c r="K180" s="79" t="s">
        <v>389</v>
      </c>
      <c r="L180" s="256"/>
      <c r="M180" s="143"/>
      <c r="N180" s="186">
        <v>1</v>
      </c>
      <c r="O180" s="185" t="s">
        <v>1807</v>
      </c>
      <c r="P180" s="302">
        <v>367322</v>
      </c>
      <c r="Q180" s="302"/>
      <c r="R180" s="224">
        <f t="shared" si="4"/>
        <v>367322</v>
      </c>
      <c r="S180" s="74"/>
      <c r="T180" s="74"/>
      <c r="U180" s="74"/>
      <c r="V180" s="74">
        <f t="shared" si="6"/>
        <v>3</v>
      </c>
      <c r="W180" s="193" t="s">
        <v>697</v>
      </c>
      <c r="X180" s="193"/>
      <c r="Y180" s="193"/>
      <c r="Z180" s="193"/>
      <c r="AA180" s="193"/>
    </row>
    <row r="181" spans="1:27">
      <c r="A181">
        <f>+IF(R181&gt;0,+MAX(A$8:A180)+1,0)</f>
        <v>377</v>
      </c>
      <c r="B181" s="73">
        <v>3</v>
      </c>
      <c r="C181" s="144" t="s">
        <v>1794</v>
      </c>
      <c r="D181" s="73" t="s">
        <v>1874</v>
      </c>
      <c r="E181" s="144" t="s">
        <v>397</v>
      </c>
      <c r="F181" s="182" t="s">
        <v>564</v>
      </c>
      <c r="G181" s="182" t="s">
        <v>395</v>
      </c>
      <c r="H181" s="142" t="s">
        <v>394</v>
      </c>
      <c r="I181" s="137">
        <v>11</v>
      </c>
      <c r="J181" s="252" t="s">
        <v>492</v>
      </c>
      <c r="K181" s="79" t="s">
        <v>397</v>
      </c>
      <c r="L181" s="256"/>
      <c r="M181" s="143"/>
      <c r="N181" s="186">
        <v>1</v>
      </c>
      <c r="O181" s="185" t="s">
        <v>1854</v>
      </c>
      <c r="P181" s="302">
        <v>7477060.0300000003</v>
      </c>
      <c r="Q181" s="302">
        <v>4434673.97</v>
      </c>
      <c r="R181" s="224">
        <f t="shared" si="4"/>
        <v>11911734</v>
      </c>
      <c r="S181" s="74"/>
      <c r="T181" s="74"/>
      <c r="U181" s="74"/>
      <c r="V181" s="74">
        <f t="shared" si="6"/>
        <v>3</v>
      </c>
      <c r="W181" s="193" t="s">
        <v>697</v>
      </c>
      <c r="X181" s="193"/>
      <c r="Y181" s="193"/>
      <c r="Z181" s="193"/>
      <c r="AA181" s="193"/>
    </row>
    <row r="182" spans="1:27">
      <c r="A182">
        <f>+IF(R182&gt;0,+MAX(A$8:A181)+1,0)</f>
        <v>378</v>
      </c>
      <c r="B182" s="73">
        <v>3</v>
      </c>
      <c r="C182" s="144" t="s">
        <v>1794</v>
      </c>
      <c r="D182" s="73" t="s">
        <v>1874</v>
      </c>
      <c r="E182" s="144" t="s">
        <v>1875</v>
      </c>
      <c r="F182" s="182" t="s">
        <v>564</v>
      </c>
      <c r="G182" s="182" t="s">
        <v>395</v>
      </c>
      <c r="H182" s="142" t="s">
        <v>394</v>
      </c>
      <c r="I182" s="137">
        <v>11</v>
      </c>
      <c r="J182" s="252" t="s">
        <v>494</v>
      </c>
      <c r="K182" s="79" t="s">
        <v>399</v>
      </c>
      <c r="L182" s="256"/>
      <c r="M182" s="143"/>
      <c r="N182" s="186">
        <v>1</v>
      </c>
      <c r="O182" s="185" t="s">
        <v>1785</v>
      </c>
      <c r="P182" s="302">
        <v>3943216</v>
      </c>
      <c r="Q182" s="302">
        <v>12057042</v>
      </c>
      <c r="R182" s="224">
        <f t="shared" si="4"/>
        <v>16000258</v>
      </c>
      <c r="S182" s="74"/>
      <c r="T182" s="74"/>
      <c r="U182" s="74"/>
      <c r="V182" s="74">
        <f t="shared" si="6"/>
        <v>3</v>
      </c>
      <c r="W182" s="193" t="s">
        <v>697</v>
      </c>
      <c r="X182" s="193"/>
      <c r="Y182" s="193"/>
      <c r="Z182" s="193"/>
      <c r="AA182" s="193"/>
    </row>
    <row r="183" spans="1:27">
      <c r="A183">
        <f>+IF(R183&gt;0,+MAX(A$8:A182)+1,0)</f>
        <v>0</v>
      </c>
      <c r="B183" s="73">
        <v>3</v>
      </c>
      <c r="C183" s="144" t="s">
        <v>1794</v>
      </c>
      <c r="D183" s="73" t="s">
        <v>1874</v>
      </c>
      <c r="E183" s="144" t="s">
        <v>404</v>
      </c>
      <c r="F183" s="182" t="s">
        <v>564</v>
      </c>
      <c r="G183" s="182" t="s">
        <v>395</v>
      </c>
      <c r="H183" s="142" t="s">
        <v>394</v>
      </c>
      <c r="I183" s="137">
        <v>11</v>
      </c>
      <c r="J183" s="252" t="s">
        <v>499</v>
      </c>
      <c r="K183" s="79" t="s">
        <v>404</v>
      </c>
      <c r="L183" s="256"/>
      <c r="M183" s="143"/>
      <c r="N183" s="186">
        <v>1</v>
      </c>
      <c r="O183" s="185" t="s">
        <v>1802</v>
      </c>
      <c r="P183" s="302"/>
      <c r="Q183" s="302"/>
      <c r="R183" s="224">
        <f t="shared" si="4"/>
        <v>0</v>
      </c>
      <c r="S183" s="74"/>
      <c r="T183" s="74"/>
      <c r="U183" s="74"/>
      <c r="V183" s="74">
        <f t="shared" si="6"/>
        <v>3</v>
      </c>
      <c r="W183" s="193" t="s">
        <v>697</v>
      </c>
      <c r="X183" s="193"/>
      <c r="Y183" s="193"/>
      <c r="Z183" s="193"/>
      <c r="AA183" s="193"/>
    </row>
    <row r="184" spans="1:27">
      <c r="A184">
        <f>+IF(R184&gt;0,+MAX(A$8:A183)+1,0)</f>
        <v>0</v>
      </c>
      <c r="B184" s="73">
        <v>3</v>
      </c>
      <c r="C184" s="144" t="s">
        <v>1794</v>
      </c>
      <c r="D184" s="73" t="s">
        <v>1874</v>
      </c>
      <c r="E184" s="144" t="s">
        <v>1876</v>
      </c>
      <c r="F184" s="182" t="s">
        <v>564</v>
      </c>
      <c r="G184" s="182" t="s">
        <v>395</v>
      </c>
      <c r="H184" s="142" t="s">
        <v>394</v>
      </c>
      <c r="I184" s="137">
        <v>11</v>
      </c>
      <c r="J184" s="252"/>
      <c r="K184" s="79" t="s">
        <v>1815</v>
      </c>
      <c r="L184" s="256" t="s">
        <v>1877</v>
      </c>
      <c r="M184" s="143" t="s">
        <v>1876</v>
      </c>
      <c r="N184" s="186">
        <v>1</v>
      </c>
      <c r="O184" s="185" t="s">
        <v>1828</v>
      </c>
      <c r="P184" s="302"/>
      <c r="Q184" s="302"/>
      <c r="R184" s="224">
        <f t="shared" si="4"/>
        <v>0</v>
      </c>
      <c r="S184" s="74"/>
      <c r="T184" s="74"/>
      <c r="U184" s="74"/>
      <c r="V184" s="74">
        <f t="shared" si="6"/>
        <v>3</v>
      </c>
      <c r="W184" s="193" t="s">
        <v>697</v>
      </c>
      <c r="X184" s="193"/>
      <c r="Y184" s="193"/>
      <c r="Z184" s="193"/>
      <c r="AA184" s="193"/>
    </row>
    <row r="185" spans="1:27">
      <c r="A185">
        <f>+IF(R185&gt;0,+MAX(A$8:A184)+1,0)</f>
        <v>0</v>
      </c>
      <c r="B185" s="73">
        <v>3</v>
      </c>
      <c r="C185" s="144" t="s">
        <v>1794</v>
      </c>
      <c r="D185" s="73" t="s">
        <v>1874</v>
      </c>
      <c r="E185" s="144" t="s">
        <v>1878</v>
      </c>
      <c r="F185" s="182" t="s">
        <v>564</v>
      </c>
      <c r="G185" s="182" t="s">
        <v>395</v>
      </c>
      <c r="H185" s="142" t="s">
        <v>394</v>
      </c>
      <c r="I185" s="137">
        <v>11</v>
      </c>
      <c r="J185" s="252"/>
      <c r="K185" s="79" t="s">
        <v>1815</v>
      </c>
      <c r="L185" s="256" t="s">
        <v>1879</v>
      </c>
      <c r="M185" s="143" t="s">
        <v>1878</v>
      </c>
      <c r="N185" s="186">
        <v>1</v>
      </c>
      <c r="O185" s="185" t="s">
        <v>1802</v>
      </c>
      <c r="P185" s="302"/>
      <c r="Q185" s="302"/>
      <c r="R185" s="224">
        <f t="shared" si="4"/>
        <v>0</v>
      </c>
      <c r="S185" s="74"/>
      <c r="T185" s="74"/>
      <c r="U185" s="74"/>
      <c r="V185" s="74">
        <f t="shared" si="6"/>
        <v>3</v>
      </c>
      <c r="W185" s="193" t="s">
        <v>697</v>
      </c>
      <c r="X185" s="193"/>
      <c r="Y185" s="193"/>
      <c r="Z185" s="193"/>
      <c r="AA185" s="193"/>
    </row>
    <row r="186" spans="1:27">
      <c r="A186">
        <f>+IF(R186&gt;0,+MAX(A$8:A185)+1,0)</f>
        <v>0</v>
      </c>
      <c r="B186" s="73">
        <v>3</v>
      </c>
      <c r="C186" s="144" t="s">
        <v>1794</v>
      </c>
      <c r="D186" s="73" t="s">
        <v>1874</v>
      </c>
      <c r="E186" s="144" t="s">
        <v>1880</v>
      </c>
      <c r="F186" s="182" t="s">
        <v>564</v>
      </c>
      <c r="G186" s="182" t="s">
        <v>395</v>
      </c>
      <c r="H186" s="142" t="s">
        <v>394</v>
      </c>
      <c r="I186" s="137">
        <v>11</v>
      </c>
      <c r="J186" s="252"/>
      <c r="K186" s="79" t="s">
        <v>1815</v>
      </c>
      <c r="L186" s="256" t="s">
        <v>1881</v>
      </c>
      <c r="M186" s="143" t="s">
        <v>1880</v>
      </c>
      <c r="N186" s="186">
        <v>7</v>
      </c>
      <c r="O186" s="185" t="s">
        <v>1802</v>
      </c>
      <c r="P186" s="302"/>
      <c r="Q186" s="302"/>
      <c r="R186" s="224">
        <f t="shared" si="4"/>
        <v>0</v>
      </c>
      <c r="S186" s="74"/>
      <c r="T186" s="74"/>
      <c r="U186" s="74"/>
      <c r="V186" s="74">
        <f t="shared" si="6"/>
        <v>3</v>
      </c>
      <c r="W186" s="193" t="s">
        <v>697</v>
      </c>
      <c r="X186" s="193"/>
      <c r="Y186" s="193"/>
      <c r="Z186" s="193"/>
      <c r="AA186" s="193"/>
    </row>
    <row r="187" spans="1:27">
      <c r="A187">
        <f>+IF(R187&gt;0,+MAX(A$8:A186)+1,0)</f>
        <v>0</v>
      </c>
      <c r="B187" s="73">
        <v>3</v>
      </c>
      <c r="C187" s="144" t="s">
        <v>1794</v>
      </c>
      <c r="D187" s="73" t="s">
        <v>1874</v>
      </c>
      <c r="E187" s="144" t="s">
        <v>1882</v>
      </c>
      <c r="F187" s="182" t="s">
        <v>564</v>
      </c>
      <c r="G187" s="182" t="s">
        <v>395</v>
      </c>
      <c r="H187" s="142" t="s">
        <v>394</v>
      </c>
      <c r="I187" s="137">
        <v>11</v>
      </c>
      <c r="J187" s="252"/>
      <c r="K187" s="79" t="s">
        <v>1815</v>
      </c>
      <c r="L187" s="256" t="s">
        <v>1883</v>
      </c>
      <c r="M187" s="143" t="s">
        <v>1882</v>
      </c>
      <c r="N187" s="186">
        <v>6</v>
      </c>
      <c r="O187" s="185" t="s">
        <v>1802</v>
      </c>
      <c r="P187" s="302"/>
      <c r="Q187" s="302"/>
      <c r="R187" s="224">
        <f t="shared" si="4"/>
        <v>0</v>
      </c>
      <c r="S187" s="74"/>
      <c r="T187" s="74"/>
      <c r="U187" s="74"/>
      <c r="V187" s="74">
        <f t="shared" si="6"/>
        <v>3</v>
      </c>
      <c r="W187" s="193" t="s">
        <v>697</v>
      </c>
      <c r="X187" s="193"/>
      <c r="Y187" s="193"/>
      <c r="Z187" s="193"/>
      <c r="AA187" s="193"/>
    </row>
    <row r="188" spans="1:27">
      <c r="A188">
        <f>+IF(R188&gt;0,+MAX(A$8:A187)+1,0)</f>
        <v>0</v>
      </c>
      <c r="B188" s="73">
        <v>3</v>
      </c>
      <c r="C188" s="144" t="s">
        <v>1794</v>
      </c>
      <c r="D188" s="73" t="s">
        <v>1874</v>
      </c>
      <c r="E188" s="144" t="s">
        <v>1884</v>
      </c>
      <c r="F188" s="182" t="s">
        <v>564</v>
      </c>
      <c r="G188" s="182" t="s">
        <v>395</v>
      </c>
      <c r="H188" s="142" t="s">
        <v>394</v>
      </c>
      <c r="I188" s="137">
        <v>11</v>
      </c>
      <c r="J188" s="252"/>
      <c r="K188" s="79" t="s">
        <v>1815</v>
      </c>
      <c r="L188" s="256" t="s">
        <v>1885</v>
      </c>
      <c r="M188" s="143" t="s">
        <v>1884</v>
      </c>
      <c r="N188" s="186">
        <v>1</v>
      </c>
      <c r="O188" s="185" t="s">
        <v>1784</v>
      </c>
      <c r="P188" s="302"/>
      <c r="Q188" s="302"/>
      <c r="R188" s="224">
        <f t="shared" si="4"/>
        <v>0</v>
      </c>
      <c r="S188" s="74"/>
      <c r="T188" s="74"/>
      <c r="U188" s="74"/>
      <c r="V188" s="74">
        <f t="shared" si="6"/>
        <v>3</v>
      </c>
      <c r="W188" s="193" t="s">
        <v>697</v>
      </c>
      <c r="X188" s="193"/>
      <c r="Y188" s="193"/>
      <c r="Z188" s="193"/>
      <c r="AA188" s="193"/>
    </row>
    <row r="189" spans="1:27">
      <c r="A189">
        <f>+IF(R189&gt;0,+MAX(A$8:A188)+1,0)</f>
        <v>0</v>
      </c>
      <c r="B189" s="73">
        <v>3</v>
      </c>
      <c r="C189" s="144" t="s">
        <v>1794</v>
      </c>
      <c r="D189" s="73" t="s">
        <v>1874</v>
      </c>
      <c r="E189" s="144" t="s">
        <v>1884</v>
      </c>
      <c r="F189" s="182" t="s">
        <v>564</v>
      </c>
      <c r="G189" s="182" t="s">
        <v>395</v>
      </c>
      <c r="H189" s="142" t="s">
        <v>394</v>
      </c>
      <c r="I189" s="137">
        <v>11</v>
      </c>
      <c r="J189" s="252"/>
      <c r="K189" s="79" t="s">
        <v>1815</v>
      </c>
      <c r="L189" s="256" t="s">
        <v>1885</v>
      </c>
      <c r="M189" s="143" t="s">
        <v>1884</v>
      </c>
      <c r="N189" s="186">
        <v>1</v>
      </c>
      <c r="O189" s="185" t="s">
        <v>1800</v>
      </c>
      <c r="P189" s="302"/>
      <c r="Q189" s="302"/>
      <c r="R189" s="224">
        <f t="shared" si="4"/>
        <v>0</v>
      </c>
      <c r="S189" s="74"/>
      <c r="T189" s="74"/>
      <c r="U189" s="74"/>
      <c r="V189" s="74">
        <f t="shared" si="6"/>
        <v>3</v>
      </c>
      <c r="W189" s="193" t="s">
        <v>697</v>
      </c>
      <c r="X189" s="193"/>
      <c r="Y189" s="193"/>
      <c r="Z189" s="193"/>
      <c r="AA189" s="193"/>
    </row>
    <row r="190" spans="1:27">
      <c r="A190">
        <f>+IF(R190&gt;0,+MAX(A$8:A189)+1,0)</f>
        <v>0</v>
      </c>
      <c r="B190" s="73">
        <v>3</v>
      </c>
      <c r="C190" s="144" t="s">
        <v>1794</v>
      </c>
      <c r="D190" s="73" t="s">
        <v>1874</v>
      </c>
      <c r="E190" s="144" t="s">
        <v>1884</v>
      </c>
      <c r="F190" s="182" t="s">
        <v>564</v>
      </c>
      <c r="G190" s="182" t="s">
        <v>395</v>
      </c>
      <c r="H190" s="142" t="s">
        <v>394</v>
      </c>
      <c r="I190" s="137">
        <v>11</v>
      </c>
      <c r="J190" s="252"/>
      <c r="K190" s="79" t="s">
        <v>1815</v>
      </c>
      <c r="L190" s="256" t="s">
        <v>1885</v>
      </c>
      <c r="M190" s="143" t="s">
        <v>1884</v>
      </c>
      <c r="N190" s="186">
        <v>1</v>
      </c>
      <c r="O190" s="185" t="s">
        <v>1807</v>
      </c>
      <c r="P190" s="302"/>
      <c r="Q190" s="302"/>
      <c r="R190" s="224">
        <f t="shared" si="4"/>
        <v>0</v>
      </c>
      <c r="S190" s="74"/>
      <c r="T190" s="74"/>
      <c r="U190" s="74"/>
      <c r="V190" s="74">
        <f t="shared" si="6"/>
        <v>3</v>
      </c>
      <c r="W190" s="193" t="s">
        <v>697</v>
      </c>
      <c r="X190" s="193"/>
      <c r="Y190" s="193"/>
      <c r="Z190" s="193"/>
      <c r="AA190" s="193"/>
    </row>
    <row r="191" spans="1:27">
      <c r="A191">
        <f>+IF(R191&gt;0,+MAX(A$8:A190)+1,0)</f>
        <v>0</v>
      </c>
      <c r="B191" s="73">
        <v>3</v>
      </c>
      <c r="C191" s="144" t="s">
        <v>1794</v>
      </c>
      <c r="D191" s="73" t="s">
        <v>1874</v>
      </c>
      <c r="E191" s="144" t="s">
        <v>1886</v>
      </c>
      <c r="F191" s="182" t="s">
        <v>564</v>
      </c>
      <c r="G191" s="182" t="s">
        <v>395</v>
      </c>
      <c r="H191" s="142" t="s">
        <v>394</v>
      </c>
      <c r="I191" s="137">
        <v>11</v>
      </c>
      <c r="J191" s="252"/>
      <c r="K191" s="79" t="s">
        <v>1815</v>
      </c>
      <c r="L191" s="256" t="s">
        <v>1887</v>
      </c>
      <c r="M191" s="143" t="s">
        <v>1886</v>
      </c>
      <c r="N191" s="186">
        <v>1</v>
      </c>
      <c r="O191" s="185" t="s">
        <v>1802</v>
      </c>
      <c r="P191" s="302"/>
      <c r="Q191" s="302"/>
      <c r="R191" s="224">
        <f t="shared" si="4"/>
        <v>0</v>
      </c>
      <c r="S191" s="74"/>
      <c r="T191" s="74"/>
      <c r="U191" s="74"/>
      <c r="V191" s="74">
        <f t="shared" si="6"/>
        <v>3</v>
      </c>
      <c r="W191" s="193" t="s">
        <v>697</v>
      </c>
      <c r="X191" s="193"/>
      <c r="Y191" s="193"/>
      <c r="Z191" s="193"/>
      <c r="AA191" s="193"/>
    </row>
    <row r="192" spans="1:27">
      <c r="A192">
        <f>+IF(R192&gt;0,+MAX(A$8:A191)+1,0)</f>
        <v>0</v>
      </c>
      <c r="B192" s="73">
        <v>3</v>
      </c>
      <c r="C192" s="144" t="s">
        <v>1794</v>
      </c>
      <c r="D192" s="73" t="s">
        <v>1874</v>
      </c>
      <c r="E192" s="144" t="s">
        <v>1888</v>
      </c>
      <c r="F192" s="182" t="s">
        <v>564</v>
      </c>
      <c r="G192" s="182" t="s">
        <v>395</v>
      </c>
      <c r="H192" s="142" t="s">
        <v>394</v>
      </c>
      <c r="I192" s="137">
        <v>11</v>
      </c>
      <c r="J192" s="252"/>
      <c r="K192" s="79" t="s">
        <v>1815</v>
      </c>
      <c r="L192" s="256" t="s">
        <v>1889</v>
      </c>
      <c r="M192" s="143" t="s">
        <v>1888</v>
      </c>
      <c r="N192" s="186">
        <v>1</v>
      </c>
      <c r="O192" s="185" t="s">
        <v>1802</v>
      </c>
      <c r="P192" s="302"/>
      <c r="Q192" s="302"/>
      <c r="R192" s="224">
        <f t="shared" si="4"/>
        <v>0</v>
      </c>
      <c r="S192" s="74"/>
      <c r="T192" s="74"/>
      <c r="U192" s="74"/>
      <c r="V192" s="74">
        <f t="shared" si="6"/>
        <v>3</v>
      </c>
      <c r="W192" s="193" t="s">
        <v>697</v>
      </c>
      <c r="X192" s="193"/>
      <c r="Y192" s="193"/>
      <c r="Z192" s="193"/>
      <c r="AA192" s="193"/>
    </row>
    <row r="193" spans="1:27">
      <c r="A193">
        <f>+IF(R193&gt;0,+MAX(A$8:A192)+1,0)</f>
        <v>0</v>
      </c>
      <c r="B193" s="73">
        <v>3</v>
      </c>
      <c r="C193" s="144" t="s">
        <v>1794</v>
      </c>
      <c r="D193" s="73" t="s">
        <v>1874</v>
      </c>
      <c r="E193" s="144" t="s">
        <v>1890</v>
      </c>
      <c r="F193" s="182" t="s">
        <v>564</v>
      </c>
      <c r="G193" s="182" t="s">
        <v>395</v>
      </c>
      <c r="H193" s="142" t="s">
        <v>394</v>
      </c>
      <c r="I193" s="137">
        <v>11</v>
      </c>
      <c r="J193" s="252"/>
      <c r="K193" s="79" t="s">
        <v>1815</v>
      </c>
      <c r="L193" s="256" t="s">
        <v>1891</v>
      </c>
      <c r="M193" s="143" t="s">
        <v>1890</v>
      </c>
      <c r="N193" s="186">
        <v>1</v>
      </c>
      <c r="O193" s="185" t="s">
        <v>1802</v>
      </c>
      <c r="P193" s="302"/>
      <c r="Q193" s="302"/>
      <c r="R193" s="224">
        <f t="shared" si="4"/>
        <v>0</v>
      </c>
      <c r="S193" s="74"/>
      <c r="T193" s="74"/>
      <c r="U193" s="74"/>
      <c r="V193" s="74">
        <f t="shared" si="6"/>
        <v>3</v>
      </c>
      <c r="W193" s="193" t="s">
        <v>697</v>
      </c>
      <c r="X193" s="193"/>
      <c r="Y193" s="193"/>
      <c r="Z193" s="193"/>
      <c r="AA193" s="193"/>
    </row>
    <row r="194" spans="1:27">
      <c r="A194">
        <f>+IF(R194&gt;0,+MAX(A$8:A193)+1,0)</f>
        <v>0</v>
      </c>
      <c r="B194" s="73">
        <v>3</v>
      </c>
      <c r="C194" s="144" t="s">
        <v>1794</v>
      </c>
      <c r="D194" s="73" t="s">
        <v>1874</v>
      </c>
      <c r="E194" s="144" t="s">
        <v>1892</v>
      </c>
      <c r="F194" s="182" t="s">
        <v>564</v>
      </c>
      <c r="G194" s="182" t="s">
        <v>395</v>
      </c>
      <c r="H194" s="142" t="s">
        <v>394</v>
      </c>
      <c r="I194" s="137">
        <v>11</v>
      </c>
      <c r="J194" s="252"/>
      <c r="K194" s="79" t="s">
        <v>1815</v>
      </c>
      <c r="L194" s="256" t="s">
        <v>1893</v>
      </c>
      <c r="M194" s="143" t="s">
        <v>1892</v>
      </c>
      <c r="N194" s="186">
        <v>1</v>
      </c>
      <c r="O194" s="185" t="s">
        <v>1802</v>
      </c>
      <c r="P194" s="302"/>
      <c r="Q194" s="302"/>
      <c r="R194" s="224">
        <f t="shared" si="4"/>
        <v>0</v>
      </c>
      <c r="S194" s="74"/>
      <c r="T194" s="74"/>
      <c r="U194" s="74"/>
      <c r="V194" s="74">
        <f t="shared" si="6"/>
        <v>3</v>
      </c>
      <c r="W194" s="193" t="s">
        <v>697</v>
      </c>
      <c r="X194" s="193"/>
      <c r="Y194" s="193"/>
      <c r="Z194" s="193"/>
      <c r="AA194" s="193"/>
    </row>
    <row r="195" spans="1:27">
      <c r="A195">
        <f>+IF(R195&gt;0,+MAX(A$8:A194)+1,0)</f>
        <v>0</v>
      </c>
      <c r="B195" s="73">
        <v>3</v>
      </c>
      <c r="C195" s="144" t="s">
        <v>1794</v>
      </c>
      <c r="D195" s="73" t="s">
        <v>1874</v>
      </c>
      <c r="E195" s="144" t="s">
        <v>1892</v>
      </c>
      <c r="F195" s="182" t="s">
        <v>564</v>
      </c>
      <c r="G195" s="182" t="s">
        <v>395</v>
      </c>
      <c r="H195" s="142" t="s">
        <v>394</v>
      </c>
      <c r="I195" s="137">
        <v>11</v>
      </c>
      <c r="J195" s="252"/>
      <c r="K195" s="79" t="s">
        <v>1815</v>
      </c>
      <c r="L195" s="256" t="s">
        <v>1893</v>
      </c>
      <c r="M195" s="143" t="s">
        <v>1892</v>
      </c>
      <c r="N195" s="186">
        <v>6</v>
      </c>
      <c r="O195" s="185" t="s">
        <v>1802</v>
      </c>
      <c r="P195" s="302"/>
      <c r="Q195" s="302"/>
      <c r="R195" s="224">
        <f t="shared" si="4"/>
        <v>0</v>
      </c>
      <c r="S195" s="74"/>
      <c r="T195" s="74"/>
      <c r="U195" s="74"/>
      <c r="V195" s="74">
        <f t="shared" si="6"/>
        <v>3</v>
      </c>
      <c r="W195" s="193" t="s">
        <v>697</v>
      </c>
      <c r="X195" s="193"/>
      <c r="Y195" s="193"/>
      <c r="Z195" s="193"/>
      <c r="AA195" s="193"/>
    </row>
    <row r="196" spans="1:27">
      <c r="A196">
        <f>+IF(R196&gt;0,+MAX(A$8:A195)+1,0)</f>
        <v>0</v>
      </c>
      <c r="B196" s="73">
        <v>3</v>
      </c>
      <c r="C196" s="144" t="s">
        <v>1794</v>
      </c>
      <c r="D196" s="73" t="s">
        <v>1874</v>
      </c>
      <c r="E196" s="144" t="s">
        <v>1894</v>
      </c>
      <c r="F196" s="182" t="s">
        <v>564</v>
      </c>
      <c r="G196" s="182" t="s">
        <v>395</v>
      </c>
      <c r="H196" s="142" t="s">
        <v>394</v>
      </c>
      <c r="I196" s="137">
        <v>11</v>
      </c>
      <c r="J196" s="252"/>
      <c r="K196" s="79" t="s">
        <v>1815</v>
      </c>
      <c r="L196" s="256" t="s">
        <v>1895</v>
      </c>
      <c r="M196" s="143" t="s">
        <v>1894</v>
      </c>
      <c r="N196" s="186">
        <v>6</v>
      </c>
      <c r="O196" s="185" t="s">
        <v>1802</v>
      </c>
      <c r="P196" s="302"/>
      <c r="Q196" s="302"/>
      <c r="R196" s="224">
        <f t="shared" si="4"/>
        <v>0</v>
      </c>
      <c r="S196" s="74"/>
      <c r="T196" s="74"/>
      <c r="U196" s="74"/>
      <c r="V196" s="74">
        <f t="shared" si="6"/>
        <v>3</v>
      </c>
      <c r="W196" s="193" t="s">
        <v>697</v>
      </c>
      <c r="X196" s="193"/>
      <c r="Y196" s="193"/>
      <c r="Z196" s="193"/>
      <c r="AA196" s="193"/>
    </row>
    <row r="197" spans="1:27">
      <c r="A197">
        <f>+IF(R197&gt;0,+MAX(A$8:A196)+1,0)</f>
        <v>0</v>
      </c>
      <c r="B197" s="73">
        <v>3</v>
      </c>
      <c r="C197" s="144" t="s">
        <v>1794</v>
      </c>
      <c r="D197" s="73" t="s">
        <v>1874</v>
      </c>
      <c r="E197" s="144" t="s">
        <v>1896</v>
      </c>
      <c r="F197" s="182" t="s">
        <v>564</v>
      </c>
      <c r="G197" s="182" t="s">
        <v>395</v>
      </c>
      <c r="H197" s="142" t="s">
        <v>394</v>
      </c>
      <c r="I197" s="137">
        <v>11</v>
      </c>
      <c r="J197" s="252"/>
      <c r="K197" s="79" t="s">
        <v>1815</v>
      </c>
      <c r="L197" s="256" t="s">
        <v>1897</v>
      </c>
      <c r="M197" s="143" t="s">
        <v>1896</v>
      </c>
      <c r="N197" s="186">
        <v>6</v>
      </c>
      <c r="O197" s="185" t="s">
        <v>1802</v>
      </c>
      <c r="P197" s="302"/>
      <c r="Q197" s="302"/>
      <c r="R197" s="224">
        <f t="shared" si="4"/>
        <v>0</v>
      </c>
      <c r="S197" s="74"/>
      <c r="T197" s="74"/>
      <c r="U197" s="74"/>
      <c r="V197" s="74">
        <f t="shared" si="6"/>
        <v>3</v>
      </c>
      <c r="W197" s="193" t="s">
        <v>697</v>
      </c>
      <c r="X197" s="193"/>
      <c r="Y197" s="193"/>
      <c r="Z197" s="193"/>
      <c r="AA197" s="193"/>
    </row>
    <row r="198" spans="1:27">
      <c r="A198">
        <f>+IF(R198&gt;0,+MAX(A$8:A197)+1,0)</f>
        <v>0</v>
      </c>
      <c r="B198" s="73">
        <v>3</v>
      </c>
      <c r="C198" s="144" t="s">
        <v>1794</v>
      </c>
      <c r="D198" s="73" t="s">
        <v>1874</v>
      </c>
      <c r="E198" s="144" t="s">
        <v>1898</v>
      </c>
      <c r="F198" s="182" t="s">
        <v>564</v>
      </c>
      <c r="G198" s="182" t="s">
        <v>395</v>
      </c>
      <c r="H198" s="142" t="s">
        <v>394</v>
      </c>
      <c r="I198" s="137">
        <v>11</v>
      </c>
      <c r="J198" s="252"/>
      <c r="K198" s="79" t="s">
        <v>1815</v>
      </c>
      <c r="L198" s="256" t="s">
        <v>1899</v>
      </c>
      <c r="M198" s="143" t="s">
        <v>1898</v>
      </c>
      <c r="N198" s="186">
        <v>1</v>
      </c>
      <c r="O198" s="185" t="s">
        <v>1802</v>
      </c>
      <c r="P198" s="302"/>
      <c r="Q198" s="302"/>
      <c r="R198" s="224">
        <f t="shared" si="4"/>
        <v>0</v>
      </c>
      <c r="S198" s="74"/>
      <c r="T198" s="74"/>
      <c r="U198" s="74"/>
      <c r="V198" s="74">
        <f t="shared" si="6"/>
        <v>3</v>
      </c>
      <c r="W198" s="193" t="s">
        <v>697</v>
      </c>
      <c r="X198" s="193"/>
      <c r="Y198" s="193"/>
      <c r="Z198" s="193"/>
      <c r="AA198" s="193"/>
    </row>
    <row r="199" spans="1:27">
      <c r="A199">
        <f>+IF(R199&gt;0,+MAX(A$8:A198)+1,0)</f>
        <v>0</v>
      </c>
      <c r="B199" s="73">
        <v>3</v>
      </c>
      <c r="C199" s="144" t="s">
        <v>1794</v>
      </c>
      <c r="D199" s="73" t="s">
        <v>1874</v>
      </c>
      <c r="E199" s="144" t="s">
        <v>1898</v>
      </c>
      <c r="F199" s="182" t="s">
        <v>564</v>
      </c>
      <c r="G199" s="182" t="s">
        <v>395</v>
      </c>
      <c r="H199" s="142" t="s">
        <v>394</v>
      </c>
      <c r="I199" s="137">
        <v>11</v>
      </c>
      <c r="J199" s="252"/>
      <c r="K199" s="79" t="s">
        <v>1815</v>
      </c>
      <c r="L199" s="256" t="s">
        <v>1899</v>
      </c>
      <c r="M199" s="143" t="s">
        <v>1898</v>
      </c>
      <c r="N199" s="186">
        <v>9</v>
      </c>
      <c r="O199" s="185" t="s">
        <v>1802</v>
      </c>
      <c r="P199" s="302"/>
      <c r="Q199" s="302"/>
      <c r="R199" s="224">
        <f t="shared" si="4"/>
        <v>0</v>
      </c>
      <c r="S199" s="74"/>
      <c r="T199" s="74"/>
      <c r="U199" s="74"/>
      <c r="V199" s="74">
        <f t="shared" si="6"/>
        <v>3</v>
      </c>
      <c r="W199" s="193" t="s">
        <v>697</v>
      </c>
      <c r="X199" s="193"/>
      <c r="Y199" s="193"/>
      <c r="Z199" s="193"/>
      <c r="AA199" s="193"/>
    </row>
    <row r="200" spans="1:27">
      <c r="A200">
        <f>+IF(R200&gt;0,+MAX(A$8:A199)+1,0)</f>
        <v>0</v>
      </c>
      <c r="B200" s="73">
        <v>3</v>
      </c>
      <c r="C200" s="144" t="s">
        <v>1794</v>
      </c>
      <c r="D200" s="73" t="s">
        <v>1874</v>
      </c>
      <c r="E200" s="144" t="s">
        <v>1900</v>
      </c>
      <c r="F200" s="182" t="s">
        <v>564</v>
      </c>
      <c r="G200" s="182" t="s">
        <v>395</v>
      </c>
      <c r="H200" s="142" t="s">
        <v>394</v>
      </c>
      <c r="I200" s="137">
        <v>11</v>
      </c>
      <c r="J200" s="252"/>
      <c r="K200" s="79" t="s">
        <v>1815</v>
      </c>
      <c r="L200" s="256" t="s">
        <v>1901</v>
      </c>
      <c r="M200" s="143" t="s">
        <v>1900</v>
      </c>
      <c r="N200" s="186">
        <v>1</v>
      </c>
      <c r="O200" s="185" t="s">
        <v>1802</v>
      </c>
      <c r="P200" s="302"/>
      <c r="Q200" s="302"/>
      <c r="R200" s="224">
        <f t="shared" si="4"/>
        <v>0</v>
      </c>
      <c r="S200" s="74"/>
      <c r="T200" s="74"/>
      <c r="U200" s="74"/>
      <c r="V200" s="74">
        <f t="shared" si="6"/>
        <v>3</v>
      </c>
      <c r="W200" s="193" t="s">
        <v>697</v>
      </c>
      <c r="X200" s="193"/>
      <c r="Y200" s="193"/>
      <c r="Z200" s="193"/>
      <c r="AA200" s="193"/>
    </row>
    <row r="201" spans="1:27">
      <c r="A201">
        <f>+IF(R201&gt;0,+MAX(A$8:A200)+1,0)</f>
        <v>0</v>
      </c>
      <c r="B201" s="73">
        <v>3</v>
      </c>
      <c r="C201" s="144" t="s">
        <v>1794</v>
      </c>
      <c r="D201" s="73" t="s">
        <v>1902</v>
      </c>
      <c r="E201" s="144" t="s">
        <v>1903</v>
      </c>
      <c r="F201" s="182">
        <v>421</v>
      </c>
      <c r="G201" s="182" t="s">
        <v>369</v>
      </c>
      <c r="H201" s="142" t="s">
        <v>368</v>
      </c>
      <c r="I201" s="137">
        <v>5</v>
      </c>
      <c r="J201" s="252" t="s">
        <v>470</v>
      </c>
      <c r="K201" s="79" t="s">
        <v>371</v>
      </c>
      <c r="L201" s="256"/>
      <c r="M201" s="143"/>
      <c r="N201" s="186">
        <v>1</v>
      </c>
      <c r="O201" s="185" t="s">
        <v>1854</v>
      </c>
      <c r="P201" s="302"/>
      <c r="Q201" s="302"/>
      <c r="R201" s="224">
        <f t="shared" si="4"/>
        <v>0</v>
      </c>
      <c r="S201" s="74"/>
      <c r="T201" s="74"/>
      <c r="U201" s="74"/>
      <c r="V201" s="74">
        <f t="shared" si="6"/>
        <v>3</v>
      </c>
      <c r="W201" s="193" t="s">
        <v>697</v>
      </c>
      <c r="X201" s="193"/>
      <c r="Y201" s="193"/>
      <c r="Z201" s="193"/>
      <c r="AA201" s="193"/>
    </row>
    <row r="202" spans="1:27">
      <c r="A202">
        <f>+IF(R202&gt;0,+MAX(A$8:A201)+1,0)</f>
        <v>0</v>
      </c>
      <c r="B202" s="73">
        <v>3</v>
      </c>
      <c r="C202" s="144" t="s">
        <v>1794</v>
      </c>
      <c r="D202" s="73" t="s">
        <v>1902</v>
      </c>
      <c r="E202" s="144" t="s">
        <v>1903</v>
      </c>
      <c r="F202" s="182">
        <v>421</v>
      </c>
      <c r="G202" s="182" t="s">
        <v>369</v>
      </c>
      <c r="H202" s="142" t="s">
        <v>368</v>
      </c>
      <c r="I202" s="137">
        <v>5</v>
      </c>
      <c r="J202" s="252" t="s">
        <v>470</v>
      </c>
      <c r="K202" s="79" t="s">
        <v>371</v>
      </c>
      <c r="L202" s="256"/>
      <c r="M202" s="143"/>
      <c r="N202" s="186">
        <v>1</v>
      </c>
      <c r="O202" s="185" t="s">
        <v>1785</v>
      </c>
      <c r="P202" s="302"/>
      <c r="Q202" s="302"/>
      <c r="R202" s="224">
        <f t="shared" si="4"/>
        <v>0</v>
      </c>
      <c r="S202" s="74"/>
      <c r="T202" s="74"/>
      <c r="U202" s="74"/>
      <c r="V202" s="74">
        <f t="shared" si="6"/>
        <v>3</v>
      </c>
      <c r="W202" s="193" t="s">
        <v>697</v>
      </c>
      <c r="X202" s="193"/>
      <c r="Y202" s="193"/>
      <c r="Z202" s="193"/>
      <c r="AA202" s="193"/>
    </row>
    <row r="203" spans="1:27">
      <c r="A203">
        <f>+IF(R203&gt;0,+MAX(A$8:A202)+1,0)</f>
        <v>0</v>
      </c>
      <c r="B203" s="73">
        <v>3</v>
      </c>
      <c r="C203" s="144" t="s">
        <v>1794</v>
      </c>
      <c r="D203" s="73" t="s">
        <v>1904</v>
      </c>
      <c r="E203" s="144" t="s">
        <v>1905</v>
      </c>
      <c r="F203" s="182">
        <v>560</v>
      </c>
      <c r="G203" s="182" t="s">
        <v>374</v>
      </c>
      <c r="H203" s="142" t="s">
        <v>373</v>
      </c>
      <c r="I203" s="137">
        <v>6</v>
      </c>
      <c r="J203" s="252" t="s">
        <v>472</v>
      </c>
      <c r="K203" s="79" t="s">
        <v>376</v>
      </c>
      <c r="L203" s="256"/>
      <c r="M203" s="143"/>
      <c r="N203" s="186">
        <v>1</v>
      </c>
      <c r="O203" s="185" t="s">
        <v>1800</v>
      </c>
      <c r="P203" s="302"/>
      <c r="Q203" s="302"/>
      <c r="R203" s="224">
        <f t="shared" ref="R203:R229" si="7">+SUM(P203:Q203)</f>
        <v>0</v>
      </c>
      <c r="S203" s="74"/>
      <c r="T203" s="74"/>
      <c r="U203" s="74"/>
      <c r="V203" s="74">
        <f t="shared" si="6"/>
        <v>3</v>
      </c>
      <c r="W203" s="193" t="s">
        <v>697</v>
      </c>
      <c r="X203" s="193"/>
      <c r="Y203" s="193"/>
      <c r="Z203" s="193"/>
      <c r="AA203" s="193"/>
    </row>
    <row r="204" spans="1:27">
      <c r="A204">
        <f>+IF(R204&gt;0,+MAX(A$8:A203)+1,0)</f>
        <v>0</v>
      </c>
      <c r="B204" s="73">
        <v>3</v>
      </c>
      <c r="C204" s="144" t="s">
        <v>1794</v>
      </c>
      <c r="D204" s="73" t="s">
        <v>1904</v>
      </c>
      <c r="E204" s="144" t="s">
        <v>1905</v>
      </c>
      <c r="F204" s="182">
        <v>560</v>
      </c>
      <c r="G204" s="182" t="s">
        <v>374</v>
      </c>
      <c r="H204" s="142" t="s">
        <v>373</v>
      </c>
      <c r="I204" s="137">
        <v>6</v>
      </c>
      <c r="J204" s="252" t="s">
        <v>472</v>
      </c>
      <c r="K204" s="79" t="s">
        <v>376</v>
      </c>
      <c r="L204" s="256"/>
      <c r="M204" s="143"/>
      <c r="N204" s="186">
        <v>1</v>
      </c>
      <c r="O204" s="185" t="s">
        <v>1788</v>
      </c>
      <c r="P204" s="302"/>
      <c r="Q204" s="302"/>
      <c r="R204" s="224">
        <f t="shared" si="7"/>
        <v>0</v>
      </c>
      <c r="S204" s="74"/>
      <c r="T204" s="74"/>
      <c r="U204" s="74"/>
      <c r="V204" s="74">
        <f t="shared" si="6"/>
        <v>3</v>
      </c>
      <c r="W204" s="193" t="s">
        <v>697</v>
      </c>
      <c r="X204" s="193"/>
      <c r="Y204" s="193"/>
      <c r="Z204" s="193"/>
      <c r="AA204" s="193"/>
    </row>
    <row r="205" spans="1:27">
      <c r="A205">
        <f>+IF(R205&gt;0,+MAX(A$8:A204)+1,0)</f>
        <v>0</v>
      </c>
      <c r="B205" s="73">
        <v>3</v>
      </c>
      <c r="C205" s="144" t="s">
        <v>1794</v>
      </c>
      <c r="D205" s="73" t="s">
        <v>1904</v>
      </c>
      <c r="E205" s="144" t="s">
        <v>1905</v>
      </c>
      <c r="F205" s="182">
        <v>560</v>
      </c>
      <c r="G205" s="182" t="s">
        <v>374</v>
      </c>
      <c r="H205" s="142" t="s">
        <v>373</v>
      </c>
      <c r="I205" s="137">
        <v>6</v>
      </c>
      <c r="J205" s="252" t="s">
        <v>472</v>
      </c>
      <c r="K205" s="79" t="s">
        <v>376</v>
      </c>
      <c r="L205" s="256"/>
      <c r="M205" s="143"/>
      <c r="N205" s="186">
        <v>1</v>
      </c>
      <c r="O205" s="185" t="s">
        <v>1807</v>
      </c>
      <c r="P205" s="302"/>
      <c r="Q205" s="302"/>
      <c r="R205" s="224">
        <f t="shared" si="7"/>
        <v>0</v>
      </c>
      <c r="S205" s="74"/>
      <c r="T205" s="74"/>
      <c r="U205" s="74"/>
      <c r="V205" s="74">
        <f t="shared" si="6"/>
        <v>3</v>
      </c>
      <c r="W205" s="193" t="s">
        <v>697</v>
      </c>
      <c r="X205" s="193"/>
      <c r="Y205" s="193"/>
      <c r="Z205" s="193"/>
      <c r="AA205" s="193"/>
    </row>
    <row r="206" spans="1:27">
      <c r="A206">
        <f>+IF(R206&gt;0,+MAX(A$8:A205)+1,0)</f>
        <v>379</v>
      </c>
      <c r="B206" s="73">
        <v>3</v>
      </c>
      <c r="C206" s="144" t="s">
        <v>1794</v>
      </c>
      <c r="D206" s="73" t="s">
        <v>1906</v>
      </c>
      <c r="E206" s="144" t="s">
        <v>1907</v>
      </c>
      <c r="F206" s="182">
        <v>700</v>
      </c>
      <c r="G206" s="182" t="s">
        <v>406</v>
      </c>
      <c r="H206" s="142" t="s">
        <v>405</v>
      </c>
      <c r="I206" s="137">
        <v>12</v>
      </c>
      <c r="J206" s="252" t="s">
        <v>528</v>
      </c>
      <c r="K206" s="79" t="s">
        <v>408</v>
      </c>
      <c r="L206" s="256"/>
      <c r="M206" s="143"/>
      <c r="N206" s="186">
        <v>1</v>
      </c>
      <c r="O206" s="185" t="s">
        <v>1840</v>
      </c>
      <c r="P206" s="302"/>
      <c r="Q206" s="302">
        <v>1005821.8</v>
      </c>
      <c r="R206" s="224">
        <f t="shared" si="7"/>
        <v>1005821.8</v>
      </c>
      <c r="S206" s="74"/>
      <c r="T206" s="74"/>
      <c r="U206" s="74"/>
      <c r="V206" s="74">
        <f t="shared" si="6"/>
        <v>3</v>
      </c>
      <c r="W206" s="193" t="s">
        <v>697</v>
      </c>
      <c r="X206" s="193"/>
      <c r="Y206" s="193"/>
      <c r="Z206" s="193"/>
      <c r="AA206" s="193"/>
    </row>
    <row r="207" spans="1:27">
      <c r="A207">
        <f>+IF(R207&gt;0,+MAX(A$8:A206)+1,0)</f>
        <v>0</v>
      </c>
      <c r="B207" s="73">
        <v>3</v>
      </c>
      <c r="C207" s="144" t="s">
        <v>1794</v>
      </c>
      <c r="D207" s="73" t="s">
        <v>1906</v>
      </c>
      <c r="E207" s="144" t="s">
        <v>1908</v>
      </c>
      <c r="F207" s="182">
        <v>700</v>
      </c>
      <c r="G207" s="182" t="s">
        <v>406</v>
      </c>
      <c r="H207" s="142" t="s">
        <v>405</v>
      </c>
      <c r="I207" s="137">
        <v>12</v>
      </c>
      <c r="J207" s="252"/>
      <c r="K207" s="79" t="s">
        <v>1815</v>
      </c>
      <c r="L207" s="256" t="s">
        <v>1909</v>
      </c>
      <c r="M207" s="143" t="s">
        <v>1908</v>
      </c>
      <c r="N207" s="186">
        <v>1</v>
      </c>
      <c r="O207" s="185" t="s">
        <v>1806</v>
      </c>
      <c r="P207" s="302"/>
      <c r="Q207" s="302"/>
      <c r="R207" s="224">
        <f t="shared" si="7"/>
        <v>0</v>
      </c>
      <c r="S207" s="74"/>
      <c r="T207" s="74"/>
      <c r="U207" s="74"/>
      <c r="V207" s="74">
        <f t="shared" si="6"/>
        <v>3</v>
      </c>
      <c r="W207" s="193" t="s">
        <v>697</v>
      </c>
      <c r="X207" s="193"/>
      <c r="Y207" s="193"/>
      <c r="Z207" s="193"/>
      <c r="AA207" s="193"/>
    </row>
    <row r="208" spans="1:27">
      <c r="A208">
        <f>+IF(R208&gt;0,+MAX(A$8:A207)+1,0)</f>
        <v>380</v>
      </c>
      <c r="B208" s="73">
        <v>3</v>
      </c>
      <c r="C208" s="144" t="s">
        <v>1794</v>
      </c>
      <c r="D208" s="73" t="s">
        <v>1910</v>
      </c>
      <c r="E208" s="144" t="s">
        <v>366</v>
      </c>
      <c r="F208" s="182">
        <v>473</v>
      </c>
      <c r="G208" s="182" t="s">
        <v>365</v>
      </c>
      <c r="H208" s="142" t="s">
        <v>364</v>
      </c>
      <c r="I208" s="137">
        <v>4</v>
      </c>
      <c r="J208" s="252" t="s">
        <v>526</v>
      </c>
      <c r="K208" s="79" t="s">
        <v>366</v>
      </c>
      <c r="L208" s="256"/>
      <c r="M208" s="143"/>
      <c r="N208" s="186">
        <v>1</v>
      </c>
      <c r="O208" s="185" t="s">
        <v>1780</v>
      </c>
      <c r="P208" s="302">
        <v>606892</v>
      </c>
      <c r="Q208" s="302">
        <v>1213784</v>
      </c>
      <c r="R208" s="224">
        <f t="shared" si="7"/>
        <v>1820676</v>
      </c>
      <c r="S208" s="74"/>
      <c r="T208" s="74"/>
      <c r="U208" s="74"/>
      <c r="V208" s="74">
        <f t="shared" si="6"/>
        <v>3</v>
      </c>
      <c r="W208" s="193" t="s">
        <v>697</v>
      </c>
      <c r="X208" s="193"/>
      <c r="Y208" s="193"/>
      <c r="Z208" s="193"/>
      <c r="AA208" s="193"/>
    </row>
    <row r="209" spans="1:27">
      <c r="A209">
        <f>+IF(R209&gt;0,+MAX(A$8:A208)+1,0)</f>
        <v>381</v>
      </c>
      <c r="B209" s="73">
        <v>3</v>
      </c>
      <c r="C209" s="144" t="s">
        <v>1794</v>
      </c>
      <c r="D209" s="73" t="s">
        <v>1910</v>
      </c>
      <c r="E209" s="144" t="s">
        <v>366</v>
      </c>
      <c r="F209" s="182">
        <v>473</v>
      </c>
      <c r="G209" s="182" t="s">
        <v>365</v>
      </c>
      <c r="H209" s="142" t="s">
        <v>364</v>
      </c>
      <c r="I209" s="137">
        <v>4</v>
      </c>
      <c r="J209" s="252" t="s">
        <v>526</v>
      </c>
      <c r="K209" s="79" t="s">
        <v>366</v>
      </c>
      <c r="L209" s="256"/>
      <c r="M209" s="143"/>
      <c r="N209" s="186">
        <v>1</v>
      </c>
      <c r="O209" s="185" t="s">
        <v>1781</v>
      </c>
      <c r="P209" s="302">
        <v>101047.66</v>
      </c>
      <c r="Q209" s="302">
        <v>202096</v>
      </c>
      <c r="R209" s="224">
        <f t="shared" si="7"/>
        <v>303143.66000000003</v>
      </c>
      <c r="S209" s="74"/>
      <c r="T209" s="74"/>
      <c r="U209" s="74"/>
      <c r="V209" s="74">
        <f t="shared" si="6"/>
        <v>3</v>
      </c>
      <c r="W209" s="193" t="s">
        <v>697</v>
      </c>
      <c r="X209" s="193"/>
      <c r="Y209" s="193"/>
      <c r="Z209" s="193"/>
      <c r="AA209" s="193"/>
    </row>
    <row r="210" spans="1:27">
      <c r="A210">
        <f>+IF(R210&gt;0,+MAX(A$8:A209)+1,0)</f>
        <v>0</v>
      </c>
      <c r="B210" s="73">
        <v>3</v>
      </c>
      <c r="C210" s="144" t="s">
        <v>1794</v>
      </c>
      <c r="D210" s="73" t="s">
        <v>1910</v>
      </c>
      <c r="E210" s="144" t="s">
        <v>366</v>
      </c>
      <c r="F210" s="182">
        <v>473</v>
      </c>
      <c r="G210" s="182" t="s">
        <v>365</v>
      </c>
      <c r="H210" s="142" t="s">
        <v>364</v>
      </c>
      <c r="I210" s="137">
        <v>4</v>
      </c>
      <c r="J210" s="252" t="s">
        <v>526</v>
      </c>
      <c r="K210" s="79" t="s">
        <v>366</v>
      </c>
      <c r="L210" s="256"/>
      <c r="M210" s="143"/>
      <c r="N210" s="186">
        <v>1</v>
      </c>
      <c r="O210" s="185" t="s">
        <v>1798</v>
      </c>
      <c r="P210" s="302"/>
      <c r="Q210" s="302"/>
      <c r="R210" s="224">
        <f t="shared" si="7"/>
        <v>0</v>
      </c>
      <c r="S210" s="74"/>
      <c r="T210" s="74"/>
      <c r="U210" s="74"/>
      <c r="V210" s="74">
        <f t="shared" si="6"/>
        <v>3</v>
      </c>
      <c r="W210" s="193" t="s">
        <v>697</v>
      </c>
      <c r="X210" s="193"/>
      <c r="Y210" s="193"/>
      <c r="Z210" s="193"/>
      <c r="AA210" s="193"/>
    </row>
    <row r="211" spans="1:27">
      <c r="A211">
        <f>+IF(R211&gt;0,+MAX(A$8:A210)+1,0)</f>
        <v>0</v>
      </c>
      <c r="B211" s="73">
        <v>3</v>
      </c>
      <c r="C211" s="144" t="s">
        <v>1794</v>
      </c>
      <c r="D211" s="73" t="s">
        <v>1910</v>
      </c>
      <c r="E211" s="144" t="s">
        <v>366</v>
      </c>
      <c r="F211" s="182">
        <v>473</v>
      </c>
      <c r="G211" s="182" t="s">
        <v>365</v>
      </c>
      <c r="H211" s="142" t="s">
        <v>364</v>
      </c>
      <c r="I211" s="137">
        <v>4</v>
      </c>
      <c r="J211" s="252" t="s">
        <v>526</v>
      </c>
      <c r="K211" s="79" t="s">
        <v>366</v>
      </c>
      <c r="L211" s="256"/>
      <c r="M211" s="143"/>
      <c r="N211" s="186">
        <v>1</v>
      </c>
      <c r="O211" s="185" t="s">
        <v>1782</v>
      </c>
      <c r="P211" s="302"/>
      <c r="Q211" s="302"/>
      <c r="R211" s="224">
        <f t="shared" si="7"/>
        <v>0</v>
      </c>
      <c r="S211" s="74"/>
      <c r="T211" s="74"/>
      <c r="U211" s="74"/>
      <c r="V211" s="74">
        <f t="shared" si="6"/>
        <v>3</v>
      </c>
      <c r="W211" s="193" t="s">
        <v>697</v>
      </c>
      <c r="X211" s="193"/>
      <c r="Y211" s="193"/>
      <c r="Z211" s="193"/>
      <c r="AA211" s="193"/>
    </row>
    <row r="212" spans="1:27">
      <c r="A212">
        <f>+IF(R212&gt;0,+MAX(A$8:A211)+1,0)</f>
        <v>0</v>
      </c>
      <c r="B212" s="73">
        <v>3</v>
      </c>
      <c r="C212" s="144" t="s">
        <v>1794</v>
      </c>
      <c r="D212" s="73" t="s">
        <v>1910</v>
      </c>
      <c r="E212" s="144" t="s">
        <v>366</v>
      </c>
      <c r="F212" s="182">
        <v>473</v>
      </c>
      <c r="G212" s="182" t="s">
        <v>365</v>
      </c>
      <c r="H212" s="142" t="s">
        <v>364</v>
      </c>
      <c r="I212" s="137">
        <v>4</v>
      </c>
      <c r="J212" s="252" t="s">
        <v>526</v>
      </c>
      <c r="K212" s="79" t="s">
        <v>366</v>
      </c>
      <c r="L212" s="256"/>
      <c r="M212" s="143"/>
      <c r="N212" s="186">
        <v>1</v>
      </c>
      <c r="O212" s="185" t="s">
        <v>1787</v>
      </c>
      <c r="P212" s="302"/>
      <c r="Q212" s="302"/>
      <c r="R212" s="224">
        <f t="shared" si="7"/>
        <v>0</v>
      </c>
      <c r="S212" s="74"/>
      <c r="T212" s="74"/>
      <c r="U212" s="74"/>
      <c r="V212" s="74">
        <f t="shared" si="6"/>
        <v>3</v>
      </c>
      <c r="W212" s="193" t="s">
        <v>697</v>
      </c>
      <c r="X212" s="193"/>
      <c r="Y212" s="193"/>
      <c r="Z212" s="193"/>
      <c r="AA212" s="193"/>
    </row>
    <row r="213" spans="1:27">
      <c r="A213">
        <f>+IF(R213&gt;0,+MAX(A$8:A212)+1,0)</f>
        <v>382</v>
      </c>
      <c r="B213" s="73">
        <v>3</v>
      </c>
      <c r="C213" s="144" t="s">
        <v>1794</v>
      </c>
      <c r="D213" s="73" t="s">
        <v>1910</v>
      </c>
      <c r="E213" s="144" t="s">
        <v>366</v>
      </c>
      <c r="F213" s="182">
        <v>473</v>
      </c>
      <c r="G213" s="182" t="s">
        <v>365</v>
      </c>
      <c r="H213" s="142" t="s">
        <v>364</v>
      </c>
      <c r="I213" s="137">
        <v>4</v>
      </c>
      <c r="J213" s="252" t="s">
        <v>526</v>
      </c>
      <c r="K213" s="79" t="s">
        <v>366</v>
      </c>
      <c r="L213" s="256"/>
      <c r="M213" s="143"/>
      <c r="N213" s="186">
        <v>1</v>
      </c>
      <c r="O213" s="185" t="s">
        <v>1799</v>
      </c>
      <c r="P213" s="302">
        <v>137555.66</v>
      </c>
      <c r="Q213" s="302"/>
      <c r="R213" s="224">
        <f t="shared" si="7"/>
        <v>137555.66</v>
      </c>
      <c r="S213" s="74"/>
      <c r="T213" s="74"/>
      <c r="U213" s="74"/>
      <c r="V213" s="74">
        <f t="shared" si="6"/>
        <v>3</v>
      </c>
      <c r="W213" s="193" t="s">
        <v>697</v>
      </c>
      <c r="X213" s="193"/>
      <c r="Y213" s="193"/>
      <c r="Z213" s="193"/>
      <c r="AA213" s="193"/>
    </row>
    <row r="214" spans="1:27">
      <c r="A214">
        <f>+IF(R214&gt;0,+MAX(A$8:A213)+1,0)</f>
        <v>383</v>
      </c>
      <c r="B214" s="73">
        <v>3</v>
      </c>
      <c r="C214" s="144" t="s">
        <v>1794</v>
      </c>
      <c r="D214" s="73" t="s">
        <v>1910</v>
      </c>
      <c r="E214" s="144" t="s">
        <v>366</v>
      </c>
      <c r="F214" s="182">
        <v>473</v>
      </c>
      <c r="G214" s="182" t="s">
        <v>365</v>
      </c>
      <c r="H214" s="142" t="s">
        <v>364</v>
      </c>
      <c r="I214" s="137">
        <v>4</v>
      </c>
      <c r="J214" s="252" t="s">
        <v>526</v>
      </c>
      <c r="K214" s="79" t="s">
        <v>366</v>
      </c>
      <c r="L214" s="256"/>
      <c r="M214" s="143"/>
      <c r="N214" s="186">
        <v>1</v>
      </c>
      <c r="O214" s="185" t="s">
        <v>1783</v>
      </c>
      <c r="P214" s="302">
        <v>3880</v>
      </c>
      <c r="Q214" s="302"/>
      <c r="R214" s="224">
        <f t="shared" si="7"/>
        <v>3880</v>
      </c>
      <c r="S214" s="74"/>
      <c r="T214" s="74"/>
      <c r="U214" s="74"/>
      <c r="V214" s="74">
        <f t="shared" si="6"/>
        <v>3</v>
      </c>
      <c r="W214" s="193" t="s">
        <v>697</v>
      </c>
      <c r="X214" s="193"/>
      <c r="Y214" s="193"/>
      <c r="Z214" s="193"/>
      <c r="AA214" s="193"/>
    </row>
    <row r="215" spans="1:27">
      <c r="A215">
        <f>+IF(R215&gt;0,+MAX(A$8:A214)+1,0)</f>
        <v>384</v>
      </c>
      <c r="B215" s="73">
        <v>3</v>
      </c>
      <c r="C215" s="144" t="s">
        <v>1794</v>
      </c>
      <c r="D215" s="73" t="s">
        <v>1910</v>
      </c>
      <c r="E215" s="144" t="s">
        <v>366</v>
      </c>
      <c r="F215" s="182">
        <v>473</v>
      </c>
      <c r="G215" s="182" t="s">
        <v>365</v>
      </c>
      <c r="H215" s="142" t="s">
        <v>364</v>
      </c>
      <c r="I215" s="137">
        <v>4</v>
      </c>
      <c r="J215" s="252" t="s">
        <v>526</v>
      </c>
      <c r="K215" s="79" t="s">
        <v>366</v>
      </c>
      <c r="L215" s="256"/>
      <c r="M215" s="143"/>
      <c r="N215" s="186">
        <v>1</v>
      </c>
      <c r="O215" s="185" t="s">
        <v>1784</v>
      </c>
      <c r="P215" s="302">
        <v>19250</v>
      </c>
      <c r="Q215" s="302"/>
      <c r="R215" s="224">
        <f t="shared" si="7"/>
        <v>19250</v>
      </c>
      <c r="S215" s="74"/>
      <c r="T215" s="74"/>
      <c r="U215" s="74"/>
      <c r="V215" s="74">
        <f t="shared" si="6"/>
        <v>3</v>
      </c>
      <c r="W215" s="193" t="s">
        <v>697</v>
      </c>
      <c r="X215" s="193"/>
      <c r="Y215" s="193"/>
      <c r="Z215" s="193"/>
      <c r="AA215" s="193"/>
    </row>
    <row r="216" spans="1:27">
      <c r="A216">
        <f>+IF(R216&gt;0,+MAX(A$8:A215)+1,0)</f>
        <v>0</v>
      </c>
      <c r="B216" s="73">
        <v>3</v>
      </c>
      <c r="C216" s="144" t="s">
        <v>1794</v>
      </c>
      <c r="D216" s="73" t="s">
        <v>1910</v>
      </c>
      <c r="E216" s="144" t="s">
        <v>366</v>
      </c>
      <c r="F216" s="182">
        <v>473</v>
      </c>
      <c r="G216" s="182" t="s">
        <v>365</v>
      </c>
      <c r="H216" s="142" t="s">
        <v>364</v>
      </c>
      <c r="I216" s="137">
        <v>4</v>
      </c>
      <c r="J216" s="252" t="s">
        <v>526</v>
      </c>
      <c r="K216" s="79" t="s">
        <v>366</v>
      </c>
      <c r="L216" s="256"/>
      <c r="M216" s="143"/>
      <c r="N216" s="186">
        <v>1</v>
      </c>
      <c r="O216" s="185" t="s">
        <v>1800</v>
      </c>
      <c r="P216" s="302"/>
      <c r="Q216" s="302"/>
      <c r="R216" s="224">
        <f t="shared" si="7"/>
        <v>0</v>
      </c>
      <c r="S216" s="74"/>
      <c r="T216" s="74"/>
      <c r="U216" s="74"/>
      <c r="V216" s="74">
        <f t="shared" si="6"/>
        <v>3</v>
      </c>
      <c r="W216" s="193" t="s">
        <v>697</v>
      </c>
      <c r="X216" s="193"/>
      <c r="Y216" s="193"/>
      <c r="Z216" s="193"/>
      <c r="AA216" s="193"/>
    </row>
    <row r="217" spans="1:27">
      <c r="A217">
        <f>+IF(R217&gt;0,+MAX(A$8:A216)+1,0)</f>
        <v>385</v>
      </c>
      <c r="B217" s="73">
        <v>3</v>
      </c>
      <c r="C217" s="144" t="s">
        <v>1794</v>
      </c>
      <c r="D217" s="73" t="s">
        <v>1910</v>
      </c>
      <c r="E217" s="144" t="s">
        <v>366</v>
      </c>
      <c r="F217" s="182">
        <v>473</v>
      </c>
      <c r="G217" s="182" t="s">
        <v>365</v>
      </c>
      <c r="H217" s="142" t="s">
        <v>364</v>
      </c>
      <c r="I217" s="137">
        <v>4</v>
      </c>
      <c r="J217" s="252" t="s">
        <v>526</v>
      </c>
      <c r="K217" s="79" t="s">
        <v>366</v>
      </c>
      <c r="L217" s="256"/>
      <c r="M217" s="143"/>
      <c r="N217" s="186">
        <v>1</v>
      </c>
      <c r="O217" s="185" t="s">
        <v>1788</v>
      </c>
      <c r="P217" s="302">
        <v>11918</v>
      </c>
      <c r="Q217" s="302"/>
      <c r="R217" s="224">
        <f t="shared" si="7"/>
        <v>11918</v>
      </c>
      <c r="S217" s="74"/>
      <c r="T217" s="74"/>
      <c r="U217" s="74"/>
      <c r="V217" s="74">
        <f t="shared" si="6"/>
        <v>3</v>
      </c>
      <c r="W217" s="193" t="s">
        <v>697</v>
      </c>
      <c r="X217" s="193"/>
      <c r="Y217" s="193"/>
      <c r="Z217" s="193"/>
      <c r="AA217" s="193"/>
    </row>
    <row r="218" spans="1:27">
      <c r="A218">
        <f>+IF(R218&gt;0,+MAX(A$8:A217)+1,0)</f>
        <v>0</v>
      </c>
      <c r="B218" s="73">
        <v>3</v>
      </c>
      <c r="C218" s="144" t="s">
        <v>1794</v>
      </c>
      <c r="D218" s="73" t="s">
        <v>1910</v>
      </c>
      <c r="E218" s="144" t="s">
        <v>366</v>
      </c>
      <c r="F218" s="182">
        <v>473</v>
      </c>
      <c r="G218" s="182" t="s">
        <v>365</v>
      </c>
      <c r="H218" s="142" t="s">
        <v>364</v>
      </c>
      <c r="I218" s="137">
        <v>4</v>
      </c>
      <c r="J218" s="252" t="s">
        <v>526</v>
      </c>
      <c r="K218" s="79" t="s">
        <v>366</v>
      </c>
      <c r="L218" s="256"/>
      <c r="M218" s="143"/>
      <c r="N218" s="186">
        <v>1</v>
      </c>
      <c r="O218" s="185" t="s">
        <v>1806</v>
      </c>
      <c r="P218" s="302"/>
      <c r="Q218" s="302"/>
      <c r="R218" s="224">
        <f t="shared" si="7"/>
        <v>0</v>
      </c>
      <c r="S218" s="74"/>
      <c r="T218" s="74"/>
      <c r="U218" s="74"/>
      <c r="V218" s="74">
        <f t="shared" si="6"/>
        <v>3</v>
      </c>
      <c r="W218" s="193" t="s">
        <v>697</v>
      </c>
      <c r="X218" s="193"/>
      <c r="Y218" s="193"/>
      <c r="Z218" s="193"/>
      <c r="AA218" s="193"/>
    </row>
    <row r="219" spans="1:27">
      <c r="A219">
        <f>+IF(R219&gt;0,+MAX(A$8:A218)+1,0)</f>
        <v>0</v>
      </c>
      <c r="B219" s="73">
        <v>3</v>
      </c>
      <c r="C219" s="144" t="s">
        <v>1794</v>
      </c>
      <c r="D219" s="73" t="s">
        <v>1910</v>
      </c>
      <c r="E219" s="144" t="s">
        <v>366</v>
      </c>
      <c r="F219" s="182">
        <v>473</v>
      </c>
      <c r="G219" s="182" t="s">
        <v>365</v>
      </c>
      <c r="H219" s="142" t="s">
        <v>364</v>
      </c>
      <c r="I219" s="137">
        <v>4</v>
      </c>
      <c r="J219" s="252" t="s">
        <v>526</v>
      </c>
      <c r="K219" s="79" t="s">
        <v>366</v>
      </c>
      <c r="L219" s="256"/>
      <c r="M219" s="143"/>
      <c r="N219" s="186">
        <v>1</v>
      </c>
      <c r="O219" s="185" t="s">
        <v>1807</v>
      </c>
      <c r="P219" s="302"/>
      <c r="Q219" s="302"/>
      <c r="R219" s="224">
        <f t="shared" si="7"/>
        <v>0</v>
      </c>
      <c r="S219" s="74"/>
      <c r="T219" s="74"/>
      <c r="U219" s="74"/>
      <c r="V219" s="74">
        <f t="shared" si="6"/>
        <v>3</v>
      </c>
      <c r="W219" s="193" t="s">
        <v>697</v>
      </c>
      <c r="X219" s="193"/>
      <c r="Y219" s="193"/>
      <c r="Z219" s="193"/>
      <c r="AA219" s="193"/>
    </row>
    <row r="220" spans="1:27">
      <c r="A220">
        <f>+IF(R220&gt;0,+MAX(A$8:A219)+1,0)</f>
        <v>0</v>
      </c>
      <c r="B220" s="73">
        <v>3</v>
      </c>
      <c r="C220" s="144" t="s">
        <v>1794</v>
      </c>
      <c r="D220" s="73" t="s">
        <v>1910</v>
      </c>
      <c r="E220" s="144" t="s">
        <v>367</v>
      </c>
      <c r="F220" s="182">
        <v>473</v>
      </c>
      <c r="G220" s="182" t="s">
        <v>365</v>
      </c>
      <c r="H220" s="142" t="s">
        <v>364</v>
      </c>
      <c r="I220" s="137">
        <v>4</v>
      </c>
      <c r="J220" s="252" t="s">
        <v>527</v>
      </c>
      <c r="K220" s="79" t="s">
        <v>367</v>
      </c>
      <c r="L220" s="256"/>
      <c r="M220" s="143"/>
      <c r="N220" s="186">
        <v>1</v>
      </c>
      <c r="O220" s="185" t="s">
        <v>1854</v>
      </c>
      <c r="P220" s="302"/>
      <c r="Q220" s="302"/>
      <c r="R220" s="224">
        <f t="shared" si="7"/>
        <v>0</v>
      </c>
      <c r="S220" s="74"/>
      <c r="T220" s="74"/>
      <c r="U220" s="74"/>
      <c r="V220" s="74">
        <f t="shared" si="6"/>
        <v>3</v>
      </c>
      <c r="W220" s="193" t="s">
        <v>697</v>
      </c>
      <c r="X220" s="193"/>
      <c r="Y220" s="193"/>
      <c r="Z220" s="193"/>
      <c r="AA220" s="193"/>
    </row>
    <row r="221" spans="1:27">
      <c r="A221">
        <f>+IF(R221&gt;0,+MAX(A$8:A220)+1,0)</f>
        <v>386</v>
      </c>
      <c r="B221" s="73">
        <v>4</v>
      </c>
      <c r="C221" s="144" t="s">
        <v>1911</v>
      </c>
      <c r="D221" s="73" t="s">
        <v>1912</v>
      </c>
      <c r="E221" s="144" t="s">
        <v>1911</v>
      </c>
      <c r="F221" s="182">
        <v>330</v>
      </c>
      <c r="G221" s="182" t="s">
        <v>426</v>
      </c>
      <c r="H221" s="142" t="s">
        <v>425</v>
      </c>
      <c r="I221" s="137">
        <v>15</v>
      </c>
      <c r="J221" s="252" t="s">
        <v>482</v>
      </c>
      <c r="K221" s="79" t="s">
        <v>431</v>
      </c>
      <c r="L221" s="256"/>
      <c r="M221" s="143"/>
      <c r="N221" s="186">
        <v>1</v>
      </c>
      <c r="O221" s="185" t="s">
        <v>1780</v>
      </c>
      <c r="P221" s="302">
        <v>788734.71</v>
      </c>
      <c r="Q221" s="302">
        <v>1576736</v>
      </c>
      <c r="R221" s="224">
        <f t="shared" si="7"/>
        <v>2365470.71</v>
      </c>
      <c r="S221" s="74"/>
      <c r="T221" s="74"/>
      <c r="U221" s="74"/>
      <c r="V221" s="74">
        <f t="shared" si="6"/>
        <v>3</v>
      </c>
      <c r="W221" s="193" t="s">
        <v>697</v>
      </c>
      <c r="X221" s="193"/>
      <c r="Y221" s="193"/>
      <c r="Z221" s="193"/>
      <c r="AA221" s="193"/>
    </row>
    <row r="222" spans="1:27">
      <c r="A222">
        <f>+IF(R222&gt;0,+MAX(A$8:A221)+1,0)</f>
        <v>387</v>
      </c>
      <c r="B222" s="73">
        <v>4</v>
      </c>
      <c r="C222" s="144" t="s">
        <v>1911</v>
      </c>
      <c r="D222" s="73" t="s">
        <v>1912</v>
      </c>
      <c r="E222" s="144" t="s">
        <v>1911</v>
      </c>
      <c r="F222" s="182">
        <v>330</v>
      </c>
      <c r="G222" s="182" t="s">
        <v>426</v>
      </c>
      <c r="H222" s="142" t="s">
        <v>425</v>
      </c>
      <c r="I222" s="137">
        <v>15</v>
      </c>
      <c r="J222" s="252" t="s">
        <v>482</v>
      </c>
      <c r="K222" s="79" t="s">
        <v>431</v>
      </c>
      <c r="L222" s="256"/>
      <c r="M222" s="143"/>
      <c r="N222" s="186">
        <v>1</v>
      </c>
      <c r="O222" s="185" t="s">
        <v>1781</v>
      </c>
      <c r="P222" s="302">
        <v>131863.29</v>
      </c>
      <c r="Q222" s="302">
        <v>263406</v>
      </c>
      <c r="R222" s="224">
        <f t="shared" si="7"/>
        <v>395269.29000000004</v>
      </c>
      <c r="S222" s="74"/>
      <c r="T222" s="74"/>
      <c r="U222" s="74"/>
      <c r="V222" s="74">
        <f t="shared" si="6"/>
        <v>3</v>
      </c>
      <c r="W222" s="193" t="s">
        <v>697</v>
      </c>
      <c r="X222" s="193"/>
      <c r="Y222" s="193"/>
      <c r="Z222" s="193"/>
      <c r="AA222" s="193"/>
    </row>
    <row r="223" spans="1:27">
      <c r="A223">
        <f>+IF(R223&gt;0,+MAX(A$8:A222)+1,0)</f>
        <v>0</v>
      </c>
      <c r="B223" s="73">
        <v>4</v>
      </c>
      <c r="C223" s="144" t="s">
        <v>1911</v>
      </c>
      <c r="D223" s="73" t="s">
        <v>1912</v>
      </c>
      <c r="E223" s="144" t="s">
        <v>1911</v>
      </c>
      <c r="F223" s="182">
        <v>330</v>
      </c>
      <c r="G223" s="182" t="s">
        <v>426</v>
      </c>
      <c r="H223" s="142" t="s">
        <v>425</v>
      </c>
      <c r="I223" s="137">
        <v>15</v>
      </c>
      <c r="J223" s="252" t="s">
        <v>482</v>
      </c>
      <c r="K223" s="79" t="s">
        <v>431</v>
      </c>
      <c r="L223" s="256"/>
      <c r="M223" s="143"/>
      <c r="N223" s="186">
        <v>1</v>
      </c>
      <c r="O223" s="185" t="s">
        <v>1798</v>
      </c>
      <c r="P223" s="302"/>
      <c r="Q223" s="302"/>
      <c r="R223" s="224">
        <f t="shared" si="7"/>
        <v>0</v>
      </c>
      <c r="S223" s="74"/>
      <c r="T223" s="74"/>
      <c r="U223" s="74"/>
      <c r="V223" s="74">
        <f t="shared" si="6"/>
        <v>3</v>
      </c>
      <c r="W223" s="193" t="s">
        <v>697</v>
      </c>
      <c r="X223" s="193"/>
      <c r="Y223" s="193"/>
      <c r="Z223" s="193"/>
      <c r="AA223" s="193"/>
    </row>
    <row r="224" spans="1:27">
      <c r="A224">
        <f>+IF(R224&gt;0,+MAX(A$8:A223)+1,0)</f>
        <v>388</v>
      </c>
      <c r="B224" s="73">
        <v>4</v>
      </c>
      <c r="C224" s="144" t="s">
        <v>1911</v>
      </c>
      <c r="D224" s="73" t="s">
        <v>1912</v>
      </c>
      <c r="E224" s="144" t="s">
        <v>1911</v>
      </c>
      <c r="F224" s="182">
        <v>330</v>
      </c>
      <c r="G224" s="182" t="s">
        <v>426</v>
      </c>
      <c r="H224" s="142" t="s">
        <v>425</v>
      </c>
      <c r="I224" s="137">
        <v>15</v>
      </c>
      <c r="J224" s="252" t="s">
        <v>482</v>
      </c>
      <c r="K224" s="79" t="s">
        <v>431</v>
      </c>
      <c r="L224" s="256"/>
      <c r="M224" s="143"/>
      <c r="N224" s="186">
        <v>1</v>
      </c>
      <c r="O224" s="185" t="s">
        <v>1782</v>
      </c>
      <c r="P224" s="302">
        <v>15974.24</v>
      </c>
      <c r="Q224" s="302">
        <v>29945.48</v>
      </c>
      <c r="R224" s="224">
        <f t="shared" si="7"/>
        <v>45919.72</v>
      </c>
      <c r="S224" s="74"/>
      <c r="T224" s="74"/>
      <c r="U224" s="74"/>
      <c r="V224" s="74">
        <f t="shared" ref="V224:V287" si="8">+LEN(O224)</f>
        <v>3</v>
      </c>
      <c r="W224" s="193" t="s">
        <v>697</v>
      </c>
      <c r="X224" s="193"/>
      <c r="Y224" s="193"/>
      <c r="Z224" s="193"/>
      <c r="AA224" s="193"/>
    </row>
    <row r="225" spans="1:27">
      <c r="A225">
        <f>+IF(R225&gt;0,+MAX(A$8:A224)+1,0)</f>
        <v>0</v>
      </c>
      <c r="B225" s="73">
        <v>4</v>
      </c>
      <c r="C225" s="144" t="s">
        <v>1911</v>
      </c>
      <c r="D225" s="73" t="s">
        <v>1912</v>
      </c>
      <c r="E225" s="144" t="s">
        <v>1911</v>
      </c>
      <c r="F225" s="182">
        <v>330</v>
      </c>
      <c r="G225" s="182" t="s">
        <v>426</v>
      </c>
      <c r="H225" s="142" t="s">
        <v>425</v>
      </c>
      <c r="I225" s="137">
        <v>15</v>
      </c>
      <c r="J225" s="252" t="s">
        <v>482</v>
      </c>
      <c r="K225" s="79" t="s">
        <v>431</v>
      </c>
      <c r="L225" s="256"/>
      <c r="M225" s="143"/>
      <c r="N225" s="186">
        <v>1</v>
      </c>
      <c r="O225" s="185" t="s">
        <v>1787</v>
      </c>
      <c r="P225" s="302"/>
      <c r="Q225" s="302"/>
      <c r="R225" s="224">
        <f t="shared" si="7"/>
        <v>0</v>
      </c>
      <c r="S225" s="74"/>
      <c r="T225" s="74"/>
      <c r="U225" s="74"/>
      <c r="V225" s="74">
        <f t="shared" si="8"/>
        <v>3</v>
      </c>
      <c r="W225" s="193" t="s">
        <v>697</v>
      </c>
      <c r="X225" s="193"/>
      <c r="Y225" s="193"/>
      <c r="Z225" s="193"/>
      <c r="AA225" s="193"/>
    </row>
    <row r="226" spans="1:27">
      <c r="A226">
        <f>+IF(R226&gt;0,+MAX(A$8:A225)+1,0)</f>
        <v>0</v>
      </c>
      <c r="B226" s="73">
        <v>4</v>
      </c>
      <c r="C226" s="144" t="s">
        <v>1911</v>
      </c>
      <c r="D226" s="73" t="s">
        <v>1912</v>
      </c>
      <c r="E226" s="144" t="s">
        <v>1911</v>
      </c>
      <c r="F226" s="182">
        <v>330</v>
      </c>
      <c r="G226" s="182" t="s">
        <v>426</v>
      </c>
      <c r="H226" s="142" t="s">
        <v>425</v>
      </c>
      <c r="I226" s="137">
        <v>15</v>
      </c>
      <c r="J226" s="252" t="s">
        <v>482</v>
      </c>
      <c r="K226" s="79" t="s">
        <v>431</v>
      </c>
      <c r="L226" s="256"/>
      <c r="M226" s="143"/>
      <c r="N226" s="186">
        <v>1</v>
      </c>
      <c r="O226" s="185" t="s">
        <v>1783</v>
      </c>
      <c r="P226" s="302"/>
      <c r="Q226" s="302"/>
      <c r="R226" s="224">
        <f t="shared" si="7"/>
        <v>0</v>
      </c>
      <c r="S226" s="74"/>
      <c r="T226" s="74"/>
      <c r="U226" s="74"/>
      <c r="V226" s="74">
        <f t="shared" si="8"/>
        <v>3</v>
      </c>
      <c r="W226" s="193" t="s">
        <v>697</v>
      </c>
      <c r="X226" s="193"/>
      <c r="Y226" s="193"/>
      <c r="Z226" s="193"/>
      <c r="AA226" s="193"/>
    </row>
    <row r="227" spans="1:27">
      <c r="A227">
        <f>+IF(R227&gt;0,+MAX(A$8:A226)+1,0)</f>
        <v>0</v>
      </c>
      <c r="B227" s="73">
        <v>4</v>
      </c>
      <c r="C227" s="144" t="s">
        <v>1911</v>
      </c>
      <c r="D227" s="73" t="s">
        <v>1912</v>
      </c>
      <c r="E227" s="144" t="s">
        <v>1911</v>
      </c>
      <c r="F227" s="182">
        <v>330</v>
      </c>
      <c r="G227" s="182" t="s">
        <v>426</v>
      </c>
      <c r="H227" s="142" t="s">
        <v>425</v>
      </c>
      <c r="I227" s="137">
        <v>15</v>
      </c>
      <c r="J227" s="252" t="s">
        <v>482</v>
      </c>
      <c r="K227" s="79" t="s">
        <v>431</v>
      </c>
      <c r="L227" s="256"/>
      <c r="M227" s="143"/>
      <c r="N227" s="186">
        <v>1</v>
      </c>
      <c r="O227" s="185" t="s">
        <v>1788</v>
      </c>
      <c r="P227" s="302"/>
      <c r="Q227" s="302"/>
      <c r="R227" s="224">
        <f t="shared" si="7"/>
        <v>0</v>
      </c>
      <c r="S227" s="74"/>
      <c r="T227" s="74"/>
      <c r="U227" s="74"/>
      <c r="V227" s="74">
        <f t="shared" si="8"/>
        <v>3</v>
      </c>
      <c r="W227" s="193" t="s">
        <v>697</v>
      </c>
      <c r="X227" s="193"/>
      <c r="Y227" s="193"/>
      <c r="Z227" s="193"/>
      <c r="AA227" s="193"/>
    </row>
    <row r="228" spans="1:27">
      <c r="A228">
        <f>+IF(R228&gt;0,+MAX(A$8:A227)+1,0)</f>
        <v>389</v>
      </c>
      <c r="B228" s="73">
        <v>3</v>
      </c>
      <c r="C228" s="144" t="s">
        <v>1794</v>
      </c>
      <c r="D228" s="73" t="s">
        <v>1795</v>
      </c>
      <c r="E228" s="144" t="s">
        <v>386</v>
      </c>
      <c r="F228" s="182">
        <v>451</v>
      </c>
      <c r="G228" s="182" t="s">
        <v>383</v>
      </c>
      <c r="H228" s="142" t="s">
        <v>382</v>
      </c>
      <c r="I228" s="137">
        <v>7</v>
      </c>
      <c r="J228" s="252" t="s">
        <v>491</v>
      </c>
      <c r="K228" s="79" t="s">
        <v>386</v>
      </c>
      <c r="L228" s="256"/>
      <c r="M228" s="143"/>
      <c r="N228" s="186">
        <v>1</v>
      </c>
      <c r="O228" s="185" t="s">
        <v>1802</v>
      </c>
      <c r="P228" s="302">
        <v>10557143</v>
      </c>
      <c r="Q228" s="302">
        <v>21114286</v>
      </c>
      <c r="R228" s="224">
        <f t="shared" si="7"/>
        <v>31671429</v>
      </c>
      <c r="S228" s="74"/>
      <c r="T228" s="74"/>
      <c r="U228" s="74"/>
      <c r="V228" s="74">
        <f t="shared" si="8"/>
        <v>3</v>
      </c>
      <c r="W228" s="193" t="s">
        <v>697</v>
      </c>
      <c r="X228" s="193"/>
      <c r="Y228" s="193"/>
      <c r="Z228" s="193"/>
      <c r="AA228" s="193"/>
    </row>
    <row r="229" spans="1:27">
      <c r="A229">
        <f>+IF(R229&gt;0,+MAX(A$8:A228)+1,0)</f>
        <v>0</v>
      </c>
      <c r="B229" s="73"/>
      <c r="C229" s="144"/>
      <c r="D229" s="73"/>
      <c r="E229" s="144"/>
      <c r="F229" s="182"/>
      <c r="G229" s="182"/>
      <c r="H229" s="142" t="str">
        <f>IFERROR(+VLOOKUP(G229,'šifarnik Pg-Pa'!O$6:Q$22,2,FALSE),"")</f>
        <v/>
      </c>
      <c r="I229" s="137" t="str">
        <f>IFERROR(+VLOOKUP($G229,'šifarnik Pg-Pa'!$O$6:$Q$22,3,FALSE),"")</f>
        <v/>
      </c>
      <c r="J229" s="252"/>
      <c r="K229" s="79" t="str">
        <f>IFERROR(+VLOOKUP(J229,'šifarnik Pg-Pa'!O$28:P$132,2,FALSE),"")</f>
        <v/>
      </c>
      <c r="L229" s="256"/>
      <c r="M229" s="143"/>
      <c r="N229" s="186"/>
      <c r="O229" s="185"/>
      <c r="P229" s="70"/>
      <c r="Q229" s="70"/>
      <c r="R229" s="224">
        <f t="shared" si="7"/>
        <v>0</v>
      </c>
      <c r="S229" s="74"/>
      <c r="T229" s="74"/>
      <c r="U229" s="74"/>
      <c r="V229" s="74">
        <f t="shared" si="8"/>
        <v>0</v>
      </c>
      <c r="W229" s="193" t="s">
        <v>697</v>
      </c>
      <c r="X229" s="193"/>
      <c r="Y229" s="193"/>
      <c r="Z229" s="193"/>
      <c r="AA229" s="193"/>
    </row>
    <row r="230" spans="1:27">
      <c r="A230">
        <f>+IF(R230&gt;0,+MAX(A$8:A229)+1,0)</f>
        <v>0</v>
      </c>
      <c r="B230" s="73"/>
      <c r="C230" s="144"/>
      <c r="D230" s="73"/>
      <c r="E230" s="144"/>
      <c r="F230" s="182"/>
      <c r="G230" s="182"/>
      <c r="H230" s="142" t="str">
        <f>IFERROR(+VLOOKUP(G230,'šifarnik Pg-Pa'!O$6:Q$22,2,FALSE),"")</f>
        <v/>
      </c>
      <c r="I230" s="137" t="str">
        <f>IFERROR(+VLOOKUP($G230,'šifarnik Pg-Pa'!$O$6:$Q$22,3,FALSE),"")</f>
        <v/>
      </c>
      <c r="J230" s="252"/>
      <c r="K230" s="79" t="str">
        <f>IFERROR(+VLOOKUP(J230,'šifarnik Pg-Pa'!O$28:P$132,2,FALSE),"")</f>
        <v/>
      </c>
      <c r="L230" s="256"/>
      <c r="M230" s="143"/>
      <c r="N230" s="186"/>
      <c r="O230" s="185"/>
      <c r="P230" s="70"/>
      <c r="Q230" s="70"/>
      <c r="R230" s="224">
        <f t="shared" ref="R230:R266" si="9">+SUM(P230:Q230)</f>
        <v>0</v>
      </c>
      <c r="S230" s="74"/>
      <c r="T230" s="74"/>
      <c r="U230" s="74"/>
      <c r="V230" s="74">
        <f t="shared" si="8"/>
        <v>0</v>
      </c>
      <c r="W230" s="193" t="s">
        <v>697</v>
      </c>
      <c r="X230" s="193"/>
      <c r="Y230" s="193"/>
      <c r="Z230" s="193"/>
      <c r="AA230" s="193"/>
    </row>
    <row r="231" spans="1:27">
      <c r="A231">
        <f>+IF(R231&gt;0,+MAX(A$8:A230)+1,0)</f>
        <v>0</v>
      </c>
      <c r="B231" s="73"/>
      <c r="C231" s="144"/>
      <c r="D231" s="73"/>
      <c r="E231" s="144"/>
      <c r="F231" s="182"/>
      <c r="G231" s="182"/>
      <c r="H231" s="142" t="str">
        <f>IFERROR(+VLOOKUP(G231,'šifarnik Pg-Pa'!O$6:Q$22,2,FALSE),"")</f>
        <v/>
      </c>
      <c r="I231" s="137" t="str">
        <f>IFERROR(+VLOOKUP($G231,'šifarnik Pg-Pa'!$O$6:$Q$22,3,FALSE),"")</f>
        <v/>
      </c>
      <c r="J231" s="252"/>
      <c r="K231" s="79" t="str">
        <f>IFERROR(+VLOOKUP(J231,'šifarnik Pg-Pa'!O$28:P$132,2,FALSE),"")</f>
        <v/>
      </c>
      <c r="L231" s="256"/>
      <c r="M231" s="143"/>
      <c r="N231" s="186"/>
      <c r="O231" s="185"/>
      <c r="P231" s="70"/>
      <c r="Q231" s="70"/>
      <c r="R231" s="224">
        <f t="shared" si="9"/>
        <v>0</v>
      </c>
      <c r="S231" s="74"/>
      <c r="T231" s="74"/>
      <c r="U231" s="74"/>
      <c r="V231" s="74">
        <f t="shared" si="8"/>
        <v>0</v>
      </c>
      <c r="W231" s="193" t="s">
        <v>697</v>
      </c>
      <c r="X231" s="193"/>
      <c r="Y231" s="193"/>
      <c r="Z231" s="193"/>
      <c r="AA231" s="193"/>
    </row>
    <row r="232" spans="1:27">
      <c r="A232">
        <f>+IF(R232&gt;0,+MAX(A$8:A231)+1,0)</f>
        <v>0</v>
      </c>
      <c r="B232" s="73"/>
      <c r="C232" s="144"/>
      <c r="D232" s="73"/>
      <c r="E232" s="144"/>
      <c r="F232" s="182"/>
      <c r="G232" s="182"/>
      <c r="H232" s="142" t="str">
        <f>IFERROR(+VLOOKUP(G232,'šifarnik Pg-Pa'!O$6:Q$22,2,FALSE),"")</f>
        <v/>
      </c>
      <c r="I232" s="137" t="str">
        <f>IFERROR(+VLOOKUP($G232,'šifarnik Pg-Pa'!$O$6:$Q$22,3,FALSE),"")</f>
        <v/>
      </c>
      <c r="J232" s="252"/>
      <c r="K232" s="79" t="str">
        <f>IFERROR(+VLOOKUP(J232,'šifarnik Pg-Pa'!O$28:P$132,2,FALSE),"")</f>
        <v/>
      </c>
      <c r="L232" s="256"/>
      <c r="M232" s="143"/>
      <c r="N232" s="186"/>
      <c r="O232" s="185"/>
      <c r="P232" s="70"/>
      <c r="Q232" s="70"/>
      <c r="R232" s="224">
        <f t="shared" si="9"/>
        <v>0</v>
      </c>
      <c r="S232" s="74"/>
      <c r="T232" s="74"/>
      <c r="U232" s="74"/>
      <c r="V232" s="74">
        <f t="shared" si="8"/>
        <v>0</v>
      </c>
      <c r="W232" s="193" t="s">
        <v>697</v>
      </c>
      <c r="X232" s="193"/>
      <c r="Y232" s="193"/>
      <c r="Z232" s="193"/>
      <c r="AA232" s="193"/>
    </row>
    <row r="233" spans="1:27">
      <c r="A233">
        <f>+IF(R233&gt;0,+MAX(A$8:A232)+1,0)</f>
        <v>0</v>
      </c>
      <c r="B233" s="73"/>
      <c r="C233" s="144"/>
      <c r="D233" s="73"/>
      <c r="E233" s="144"/>
      <c r="F233" s="182"/>
      <c r="G233" s="182"/>
      <c r="H233" s="142" t="str">
        <f>IFERROR(+VLOOKUP(G233,'šifarnik Pg-Pa'!O$6:Q$22,2,FALSE),"")</f>
        <v/>
      </c>
      <c r="I233" s="137" t="str">
        <f>IFERROR(+VLOOKUP($G233,'šifarnik Pg-Pa'!$O$6:$Q$22,3,FALSE),"")</f>
        <v/>
      </c>
      <c r="J233" s="252"/>
      <c r="K233" s="79" t="str">
        <f>IFERROR(+VLOOKUP(J233,'šifarnik Pg-Pa'!O$28:P$132,2,FALSE),"")</f>
        <v/>
      </c>
      <c r="L233" s="256"/>
      <c r="M233" s="143"/>
      <c r="N233" s="186"/>
      <c r="O233" s="185"/>
      <c r="P233" s="70"/>
      <c r="Q233" s="70"/>
      <c r="R233" s="224">
        <f t="shared" si="9"/>
        <v>0</v>
      </c>
      <c r="S233" s="74"/>
      <c r="T233" s="74"/>
      <c r="U233" s="74"/>
      <c r="V233" s="74">
        <f t="shared" si="8"/>
        <v>0</v>
      </c>
      <c r="W233" s="193" t="s">
        <v>697</v>
      </c>
      <c r="X233" s="193"/>
      <c r="Y233" s="193"/>
      <c r="Z233" s="193"/>
      <c r="AA233" s="193"/>
    </row>
    <row r="234" spans="1:27">
      <c r="A234">
        <f>+IF(R234&gt;0,+MAX(A$8:A233)+1,0)</f>
        <v>0</v>
      </c>
      <c r="B234" s="73"/>
      <c r="C234" s="144"/>
      <c r="D234" s="73"/>
      <c r="E234" s="144"/>
      <c r="F234" s="182"/>
      <c r="G234" s="182"/>
      <c r="H234" s="142" t="str">
        <f>IFERROR(+VLOOKUP(G234,'šifarnik Pg-Pa'!O$6:Q$22,2,FALSE),"")</f>
        <v/>
      </c>
      <c r="I234" s="137" t="str">
        <f>IFERROR(+VLOOKUP($G234,'šifarnik Pg-Pa'!$O$6:$Q$22,3,FALSE),"")</f>
        <v/>
      </c>
      <c r="J234" s="252"/>
      <c r="K234" s="79" t="str">
        <f>IFERROR(+VLOOKUP(J234,'šifarnik Pg-Pa'!O$28:P$132,2,FALSE),"")</f>
        <v/>
      </c>
      <c r="L234" s="256"/>
      <c r="M234" s="143"/>
      <c r="N234" s="186"/>
      <c r="O234" s="185"/>
      <c r="P234" s="70"/>
      <c r="Q234" s="70"/>
      <c r="R234" s="224">
        <f t="shared" si="9"/>
        <v>0</v>
      </c>
      <c r="S234" s="74"/>
      <c r="T234" s="74"/>
      <c r="U234" s="74"/>
      <c r="V234" s="74">
        <f t="shared" si="8"/>
        <v>0</v>
      </c>
      <c r="W234" s="193" t="s">
        <v>697</v>
      </c>
      <c r="X234" s="193"/>
      <c r="Y234" s="193"/>
      <c r="Z234" s="193"/>
      <c r="AA234" s="193"/>
    </row>
    <row r="235" spans="1:27">
      <c r="A235">
        <f>+IF(R235&gt;0,+MAX(A$8:A234)+1,0)</f>
        <v>0</v>
      </c>
      <c r="B235" s="73"/>
      <c r="C235" s="144"/>
      <c r="D235" s="73"/>
      <c r="E235" s="144"/>
      <c r="F235" s="182"/>
      <c r="G235" s="182"/>
      <c r="H235" s="142" t="str">
        <f>IFERROR(+VLOOKUP(G235,'šifarnik Pg-Pa'!O$6:Q$22,2,FALSE),"")</f>
        <v/>
      </c>
      <c r="I235" s="137" t="str">
        <f>IFERROR(+VLOOKUP($G235,'šifarnik Pg-Pa'!$O$6:$Q$22,3,FALSE),"")</f>
        <v/>
      </c>
      <c r="J235" s="252"/>
      <c r="K235" s="79" t="str">
        <f>IFERROR(+VLOOKUP(J235,'šifarnik Pg-Pa'!O$28:P$132,2,FALSE),"")</f>
        <v/>
      </c>
      <c r="L235" s="256"/>
      <c r="M235" s="143"/>
      <c r="N235" s="186"/>
      <c r="O235" s="185"/>
      <c r="P235" s="70"/>
      <c r="Q235" s="70"/>
      <c r="R235" s="224">
        <f t="shared" si="9"/>
        <v>0</v>
      </c>
      <c r="S235" s="74"/>
      <c r="T235" s="74"/>
      <c r="U235" s="74"/>
      <c r="V235" s="74">
        <f t="shared" si="8"/>
        <v>0</v>
      </c>
      <c r="W235" s="193" t="s">
        <v>697</v>
      </c>
      <c r="X235" s="193"/>
      <c r="Y235" s="193"/>
      <c r="Z235" s="193"/>
      <c r="AA235" s="193"/>
    </row>
    <row r="236" spans="1:27">
      <c r="A236">
        <f>+IF(R236&gt;0,+MAX(A$8:A235)+1,0)</f>
        <v>0</v>
      </c>
      <c r="B236" s="73"/>
      <c r="C236" s="144"/>
      <c r="D236" s="73"/>
      <c r="E236" s="144"/>
      <c r="F236" s="182"/>
      <c r="G236" s="182"/>
      <c r="H236" s="142" t="str">
        <f>IFERROR(+VLOOKUP(G236,'šifarnik Pg-Pa'!O$6:Q$22,2,FALSE),"")</f>
        <v/>
      </c>
      <c r="I236" s="137" t="str">
        <f>IFERROR(+VLOOKUP($G236,'šifarnik Pg-Pa'!$O$6:$Q$22,3,FALSE),"")</f>
        <v/>
      </c>
      <c r="J236" s="252"/>
      <c r="K236" s="79" t="str">
        <f>IFERROR(+VLOOKUP(J236,'šifarnik Pg-Pa'!O$28:P$132,2,FALSE),"")</f>
        <v/>
      </c>
      <c r="L236" s="256"/>
      <c r="M236" s="143"/>
      <c r="N236" s="186"/>
      <c r="O236" s="185"/>
      <c r="P236" s="70"/>
      <c r="Q236" s="70"/>
      <c r="R236" s="224">
        <f t="shared" si="9"/>
        <v>0</v>
      </c>
      <c r="S236" s="74"/>
      <c r="T236" s="74"/>
      <c r="U236" s="74"/>
      <c r="V236" s="74">
        <f t="shared" si="8"/>
        <v>0</v>
      </c>
      <c r="W236" s="193" t="s">
        <v>697</v>
      </c>
      <c r="X236" s="193"/>
      <c r="Y236" s="193"/>
      <c r="Z236" s="193"/>
      <c r="AA236" s="193"/>
    </row>
    <row r="237" spans="1:27">
      <c r="A237">
        <f>+IF(R237&gt;0,+MAX(A$8:A236)+1,0)</f>
        <v>0</v>
      </c>
      <c r="B237" s="73"/>
      <c r="C237" s="144"/>
      <c r="D237" s="73"/>
      <c r="E237" s="144"/>
      <c r="F237" s="182"/>
      <c r="G237" s="182"/>
      <c r="H237" s="142" t="str">
        <f>IFERROR(+VLOOKUP(G237,'šifarnik Pg-Pa'!O$6:Q$22,2,FALSE),"")</f>
        <v/>
      </c>
      <c r="I237" s="137" t="str">
        <f>IFERROR(+VLOOKUP($G237,'šifarnik Pg-Pa'!$O$6:$Q$22,3,FALSE),"")</f>
        <v/>
      </c>
      <c r="J237" s="252"/>
      <c r="K237" s="79" t="str">
        <f>IFERROR(+VLOOKUP(J237,'šifarnik Pg-Pa'!O$28:P$132,2,FALSE),"")</f>
        <v/>
      </c>
      <c r="L237" s="256"/>
      <c r="M237" s="143"/>
      <c r="N237" s="186"/>
      <c r="O237" s="185"/>
      <c r="P237" s="70"/>
      <c r="Q237" s="70"/>
      <c r="R237" s="224">
        <f t="shared" si="9"/>
        <v>0</v>
      </c>
      <c r="S237" s="74"/>
      <c r="T237" s="74"/>
      <c r="U237" s="74"/>
      <c r="V237" s="74">
        <f t="shared" si="8"/>
        <v>0</v>
      </c>
      <c r="W237" s="193" t="s">
        <v>697</v>
      </c>
      <c r="X237" s="193"/>
      <c r="Y237" s="193"/>
      <c r="Z237" s="193"/>
      <c r="AA237" s="193"/>
    </row>
    <row r="238" spans="1:27">
      <c r="A238">
        <f>+IF(R238&gt;0,+MAX(A$8:A237)+1,0)</f>
        <v>0</v>
      </c>
      <c r="B238" s="73"/>
      <c r="C238" s="144"/>
      <c r="D238" s="73"/>
      <c r="E238" s="144"/>
      <c r="F238" s="182"/>
      <c r="G238" s="182"/>
      <c r="H238" s="142" t="str">
        <f>IFERROR(+VLOOKUP(G238,'šifarnik Pg-Pa'!O$6:Q$22,2,FALSE),"")</f>
        <v/>
      </c>
      <c r="I238" s="137" t="str">
        <f>IFERROR(+VLOOKUP($G238,'šifarnik Pg-Pa'!$O$6:$Q$22,3,FALSE),"")</f>
        <v/>
      </c>
      <c r="J238" s="252"/>
      <c r="K238" s="79" t="str">
        <f>IFERROR(+VLOOKUP(J238,'šifarnik Pg-Pa'!O$28:P$132,2,FALSE),"")</f>
        <v/>
      </c>
      <c r="L238" s="256"/>
      <c r="M238" s="143"/>
      <c r="N238" s="186"/>
      <c r="O238" s="185"/>
      <c r="P238" s="70"/>
      <c r="Q238" s="70"/>
      <c r="R238" s="224">
        <f t="shared" si="9"/>
        <v>0</v>
      </c>
      <c r="S238" s="74"/>
      <c r="T238" s="74"/>
      <c r="U238" s="74"/>
      <c r="V238" s="74">
        <f t="shared" si="8"/>
        <v>0</v>
      </c>
      <c r="W238" s="193" t="s">
        <v>697</v>
      </c>
      <c r="X238" s="193"/>
      <c r="Y238" s="193"/>
      <c r="Z238" s="193"/>
      <c r="AA238" s="193"/>
    </row>
    <row r="239" spans="1:27">
      <c r="A239">
        <f>+IF(R239&gt;0,+MAX(A$8:A238)+1,0)</f>
        <v>0</v>
      </c>
      <c r="B239" s="73"/>
      <c r="C239" s="144"/>
      <c r="D239" s="73"/>
      <c r="E239" s="144"/>
      <c r="F239" s="182"/>
      <c r="G239" s="182"/>
      <c r="H239" s="142" t="str">
        <f>IFERROR(+VLOOKUP(G239,'šifarnik Pg-Pa'!O$6:Q$22,2,FALSE),"")</f>
        <v/>
      </c>
      <c r="I239" s="137" t="str">
        <f>IFERROR(+VLOOKUP($G239,'šifarnik Pg-Pa'!$O$6:$Q$22,3,FALSE),"")</f>
        <v/>
      </c>
      <c r="J239" s="252"/>
      <c r="K239" s="79" t="str">
        <f>IFERROR(+VLOOKUP(J239,'šifarnik Pg-Pa'!O$28:P$132,2,FALSE),"")</f>
        <v/>
      </c>
      <c r="L239" s="256"/>
      <c r="M239" s="143"/>
      <c r="N239" s="186"/>
      <c r="O239" s="185"/>
      <c r="P239" s="70"/>
      <c r="Q239" s="70"/>
      <c r="R239" s="224">
        <f t="shared" si="9"/>
        <v>0</v>
      </c>
      <c r="S239" s="74"/>
      <c r="T239" s="74"/>
      <c r="U239" s="74"/>
      <c r="V239" s="74">
        <f t="shared" si="8"/>
        <v>0</v>
      </c>
      <c r="W239" s="193" t="s">
        <v>697</v>
      </c>
      <c r="X239" s="193"/>
      <c r="Y239" s="193"/>
      <c r="Z239" s="193"/>
      <c r="AA239" s="193"/>
    </row>
    <row r="240" spans="1:27">
      <c r="A240">
        <f>+IF(R240&gt;0,+MAX(A$8:A239)+1,0)</f>
        <v>0</v>
      </c>
      <c r="B240" s="73"/>
      <c r="C240" s="144"/>
      <c r="D240" s="73"/>
      <c r="E240" s="144"/>
      <c r="F240" s="182"/>
      <c r="G240" s="182"/>
      <c r="H240" s="142" t="str">
        <f>IFERROR(+VLOOKUP(G240,'šifarnik Pg-Pa'!O$6:Q$22,2,FALSE),"")</f>
        <v/>
      </c>
      <c r="I240" s="137" t="str">
        <f>IFERROR(+VLOOKUP($G240,'šifarnik Pg-Pa'!$O$6:$Q$22,3,FALSE),"")</f>
        <v/>
      </c>
      <c r="J240" s="252"/>
      <c r="K240" s="79" t="str">
        <f>IFERROR(+VLOOKUP(J240,'šifarnik Pg-Pa'!O$28:P$132,2,FALSE),"")</f>
        <v/>
      </c>
      <c r="L240" s="256"/>
      <c r="M240" s="143"/>
      <c r="N240" s="186"/>
      <c r="O240" s="185"/>
      <c r="P240" s="70"/>
      <c r="Q240" s="70"/>
      <c r="R240" s="224">
        <f t="shared" si="9"/>
        <v>0</v>
      </c>
      <c r="S240" s="74"/>
      <c r="T240" s="74"/>
      <c r="U240" s="74"/>
      <c r="V240" s="74">
        <f t="shared" si="8"/>
        <v>0</v>
      </c>
      <c r="W240" s="193" t="s">
        <v>697</v>
      </c>
      <c r="X240" s="193"/>
      <c r="Y240" s="193"/>
      <c r="Z240" s="193"/>
      <c r="AA240" s="193"/>
    </row>
    <row r="241" spans="1:27">
      <c r="A241">
        <f>+IF(R241&gt;0,+MAX(A$8:A240)+1,0)</f>
        <v>0</v>
      </c>
      <c r="B241" s="73"/>
      <c r="C241" s="144"/>
      <c r="D241" s="73"/>
      <c r="E241" s="144"/>
      <c r="F241" s="182"/>
      <c r="G241" s="182"/>
      <c r="H241" s="142" t="str">
        <f>IFERROR(+VLOOKUP(G241,'šifarnik Pg-Pa'!O$6:Q$22,2,FALSE),"")</f>
        <v/>
      </c>
      <c r="I241" s="137" t="str">
        <f>IFERROR(+VLOOKUP($G241,'šifarnik Pg-Pa'!$O$6:$Q$22,3,FALSE),"")</f>
        <v/>
      </c>
      <c r="J241" s="252"/>
      <c r="K241" s="79" t="str">
        <f>IFERROR(+VLOOKUP(J241,'šifarnik Pg-Pa'!O$28:P$132,2,FALSE),"")</f>
        <v/>
      </c>
      <c r="L241" s="256"/>
      <c r="M241" s="143"/>
      <c r="N241" s="186"/>
      <c r="O241" s="185"/>
      <c r="P241" s="70"/>
      <c r="Q241" s="70"/>
      <c r="R241" s="224">
        <f t="shared" si="9"/>
        <v>0</v>
      </c>
      <c r="S241" s="74"/>
      <c r="T241" s="74"/>
      <c r="U241" s="74"/>
      <c r="V241" s="74">
        <f t="shared" si="8"/>
        <v>0</v>
      </c>
      <c r="W241" s="193" t="s">
        <v>697</v>
      </c>
      <c r="X241" s="193"/>
      <c r="Y241" s="193"/>
      <c r="Z241" s="193"/>
      <c r="AA241" s="193"/>
    </row>
    <row r="242" spans="1:27">
      <c r="A242">
        <f>+IF(R242&gt;0,+MAX(A$8:A241)+1,0)</f>
        <v>0</v>
      </c>
      <c r="B242" s="73"/>
      <c r="C242" s="144"/>
      <c r="D242" s="73"/>
      <c r="E242" s="144"/>
      <c r="F242" s="182"/>
      <c r="G242" s="182"/>
      <c r="H242" s="142" t="str">
        <f>IFERROR(+VLOOKUP(G242,'šifarnik Pg-Pa'!O$6:Q$22,2,FALSE),"")</f>
        <v/>
      </c>
      <c r="I242" s="137" t="str">
        <f>IFERROR(+VLOOKUP($G242,'šifarnik Pg-Pa'!$O$6:$Q$22,3,FALSE),"")</f>
        <v/>
      </c>
      <c r="J242" s="252"/>
      <c r="K242" s="79" t="str">
        <f>IFERROR(+VLOOKUP(J242,'šifarnik Pg-Pa'!O$28:P$132,2,FALSE),"")</f>
        <v/>
      </c>
      <c r="L242" s="256"/>
      <c r="M242" s="143"/>
      <c r="N242" s="186"/>
      <c r="O242" s="185"/>
      <c r="P242" s="70"/>
      <c r="Q242" s="70"/>
      <c r="R242" s="224">
        <f t="shared" si="9"/>
        <v>0</v>
      </c>
      <c r="S242" s="74"/>
      <c r="T242" s="74"/>
      <c r="U242" s="74"/>
      <c r="V242" s="74">
        <f t="shared" si="8"/>
        <v>0</v>
      </c>
      <c r="W242" s="193" t="s">
        <v>697</v>
      </c>
      <c r="X242" s="193"/>
      <c r="Y242" s="193"/>
      <c r="Z242" s="193"/>
      <c r="AA242" s="193"/>
    </row>
    <row r="243" spans="1:27">
      <c r="A243">
        <f>+IF(R243&gt;0,+MAX(A$8:A242)+1,0)</f>
        <v>0</v>
      </c>
      <c r="B243" s="73"/>
      <c r="C243" s="144"/>
      <c r="D243" s="73"/>
      <c r="E243" s="144"/>
      <c r="F243" s="182"/>
      <c r="G243" s="182"/>
      <c r="H243" s="142" t="str">
        <f>IFERROR(+VLOOKUP(G243,'šifarnik Pg-Pa'!O$6:Q$22,2,FALSE),"")</f>
        <v/>
      </c>
      <c r="I243" s="137" t="str">
        <f>IFERROR(+VLOOKUP($G243,'šifarnik Pg-Pa'!$O$6:$Q$22,3,FALSE),"")</f>
        <v/>
      </c>
      <c r="J243" s="252"/>
      <c r="K243" s="79" t="str">
        <f>IFERROR(+VLOOKUP(J243,'šifarnik Pg-Pa'!O$28:P$132,2,FALSE),"")</f>
        <v/>
      </c>
      <c r="L243" s="256"/>
      <c r="M243" s="143"/>
      <c r="N243" s="186"/>
      <c r="O243" s="185"/>
      <c r="P243" s="70"/>
      <c r="Q243" s="70"/>
      <c r="R243" s="224">
        <f t="shared" si="9"/>
        <v>0</v>
      </c>
      <c r="S243" s="74"/>
      <c r="T243" s="74"/>
      <c r="U243" s="74"/>
      <c r="V243" s="74">
        <f t="shared" si="8"/>
        <v>0</v>
      </c>
      <c r="W243" s="193" t="s">
        <v>697</v>
      </c>
      <c r="X243" s="193"/>
      <c r="Y243" s="193"/>
      <c r="Z243" s="193"/>
      <c r="AA243" s="193"/>
    </row>
    <row r="244" spans="1:27">
      <c r="A244">
        <f>+IF(R244&gt;0,+MAX(A$8:A243)+1,0)</f>
        <v>0</v>
      </c>
      <c r="B244" s="73"/>
      <c r="C244" s="144"/>
      <c r="D244" s="73"/>
      <c r="E244" s="144"/>
      <c r="F244" s="182"/>
      <c r="G244" s="182"/>
      <c r="H244" s="142" t="str">
        <f>IFERROR(+VLOOKUP(G244,'šifarnik Pg-Pa'!O$6:Q$22,2,FALSE),"")</f>
        <v/>
      </c>
      <c r="I244" s="137" t="str">
        <f>IFERROR(+VLOOKUP($G244,'šifarnik Pg-Pa'!$O$6:$Q$22,3,FALSE),"")</f>
        <v/>
      </c>
      <c r="J244" s="252"/>
      <c r="K244" s="79" t="str">
        <f>IFERROR(+VLOOKUP(J244,'šifarnik Pg-Pa'!O$28:P$132,2,FALSE),"")</f>
        <v/>
      </c>
      <c r="L244" s="256"/>
      <c r="M244" s="143"/>
      <c r="N244" s="186"/>
      <c r="O244" s="185"/>
      <c r="P244" s="70"/>
      <c r="Q244" s="70"/>
      <c r="R244" s="224">
        <f t="shared" si="9"/>
        <v>0</v>
      </c>
      <c r="S244" s="74"/>
      <c r="T244" s="74"/>
      <c r="U244" s="74"/>
      <c r="V244" s="74">
        <f t="shared" si="8"/>
        <v>0</v>
      </c>
      <c r="W244" s="193" t="s">
        <v>697</v>
      </c>
      <c r="X244" s="193"/>
      <c r="Y244" s="193"/>
      <c r="Z244" s="193"/>
      <c r="AA244" s="193"/>
    </row>
    <row r="245" spans="1:27">
      <c r="A245">
        <f>+IF(R245&gt;0,+MAX(A$8:A244)+1,0)</f>
        <v>0</v>
      </c>
      <c r="B245" s="73"/>
      <c r="C245" s="144"/>
      <c r="D245" s="73"/>
      <c r="E245" s="144"/>
      <c r="F245" s="182"/>
      <c r="G245" s="182"/>
      <c r="H245" s="142" t="str">
        <f>IFERROR(+VLOOKUP(G245,'šifarnik Pg-Pa'!O$6:Q$22,2,FALSE),"")</f>
        <v/>
      </c>
      <c r="I245" s="137" t="str">
        <f>IFERROR(+VLOOKUP($G245,'šifarnik Pg-Pa'!$O$6:$Q$22,3,FALSE),"")</f>
        <v/>
      </c>
      <c r="J245" s="252"/>
      <c r="K245" s="79" t="str">
        <f>IFERROR(+VLOOKUP(J245,'šifarnik Pg-Pa'!O$28:P$132,2,FALSE),"")</f>
        <v/>
      </c>
      <c r="L245" s="256"/>
      <c r="M245" s="143"/>
      <c r="N245" s="186"/>
      <c r="O245" s="185"/>
      <c r="P245" s="70"/>
      <c r="Q245" s="70"/>
      <c r="R245" s="224">
        <f t="shared" si="9"/>
        <v>0</v>
      </c>
      <c r="S245" s="74"/>
      <c r="T245" s="74"/>
      <c r="U245" s="74"/>
      <c r="V245" s="74">
        <f t="shared" si="8"/>
        <v>0</v>
      </c>
      <c r="W245" s="193" t="s">
        <v>697</v>
      </c>
      <c r="X245" s="193"/>
      <c r="Y245" s="193"/>
      <c r="Z245" s="193"/>
      <c r="AA245" s="193"/>
    </row>
    <row r="246" spans="1:27">
      <c r="A246">
        <f>+IF(R246&gt;0,+MAX(A$8:A245)+1,0)</f>
        <v>0</v>
      </c>
      <c r="B246" s="73"/>
      <c r="C246" s="144"/>
      <c r="D246" s="73"/>
      <c r="E246" s="144"/>
      <c r="F246" s="182"/>
      <c r="G246" s="182"/>
      <c r="H246" s="142" t="str">
        <f>IFERROR(+VLOOKUP(G246,'šifarnik Pg-Pa'!O$6:Q$22,2,FALSE),"")</f>
        <v/>
      </c>
      <c r="I246" s="137" t="str">
        <f>IFERROR(+VLOOKUP($G246,'šifarnik Pg-Pa'!$O$6:$Q$22,3,FALSE),"")</f>
        <v/>
      </c>
      <c r="J246" s="252"/>
      <c r="K246" s="79" t="str">
        <f>IFERROR(+VLOOKUP(J246,'šifarnik Pg-Pa'!O$28:P$132,2,FALSE),"")</f>
        <v/>
      </c>
      <c r="L246" s="256"/>
      <c r="M246" s="143"/>
      <c r="N246" s="186"/>
      <c r="O246" s="185"/>
      <c r="P246" s="70"/>
      <c r="Q246" s="70"/>
      <c r="R246" s="224">
        <f t="shared" si="9"/>
        <v>0</v>
      </c>
      <c r="S246" s="74"/>
      <c r="T246" s="74"/>
      <c r="U246" s="74"/>
      <c r="V246" s="74">
        <f t="shared" si="8"/>
        <v>0</v>
      </c>
      <c r="W246" s="193" t="s">
        <v>697</v>
      </c>
      <c r="X246" s="193"/>
      <c r="Y246" s="193"/>
      <c r="Z246" s="193"/>
      <c r="AA246" s="193"/>
    </row>
    <row r="247" spans="1:27">
      <c r="A247">
        <f>+IF(R247&gt;0,+MAX(A$8:A246)+1,0)</f>
        <v>0</v>
      </c>
      <c r="B247" s="73"/>
      <c r="C247" s="144"/>
      <c r="D247" s="73"/>
      <c r="E247" s="144"/>
      <c r="F247" s="182"/>
      <c r="G247" s="182"/>
      <c r="H247" s="142" t="str">
        <f>IFERROR(+VLOOKUP(G247,'šifarnik Pg-Pa'!O$6:Q$22,2,FALSE),"")</f>
        <v/>
      </c>
      <c r="I247" s="137" t="str">
        <f>IFERROR(+VLOOKUP($G247,'šifarnik Pg-Pa'!$O$6:$Q$22,3,FALSE),"")</f>
        <v/>
      </c>
      <c r="J247" s="252"/>
      <c r="K247" s="79" t="str">
        <f>IFERROR(+VLOOKUP(J247,'šifarnik Pg-Pa'!O$28:P$132,2,FALSE),"")</f>
        <v/>
      </c>
      <c r="L247" s="256"/>
      <c r="M247" s="143"/>
      <c r="N247" s="186"/>
      <c r="O247" s="185"/>
      <c r="P247" s="70"/>
      <c r="Q247" s="70"/>
      <c r="R247" s="224">
        <f t="shared" si="9"/>
        <v>0</v>
      </c>
      <c r="S247" s="74"/>
      <c r="T247" s="74"/>
      <c r="U247" s="74"/>
      <c r="V247" s="74">
        <f t="shared" si="8"/>
        <v>0</v>
      </c>
      <c r="W247" s="193" t="s">
        <v>697</v>
      </c>
      <c r="X247" s="193"/>
      <c r="Y247" s="193"/>
      <c r="Z247" s="193"/>
      <c r="AA247" s="193"/>
    </row>
    <row r="248" spans="1:27">
      <c r="A248">
        <f>+IF(R248&gt;0,+MAX(A$8:A247)+1,0)</f>
        <v>0</v>
      </c>
      <c r="B248" s="73"/>
      <c r="C248" s="144"/>
      <c r="D248" s="73"/>
      <c r="E248" s="144"/>
      <c r="F248" s="182"/>
      <c r="G248" s="182"/>
      <c r="H248" s="142" t="str">
        <f>IFERROR(+VLOOKUP(G248,'šifarnik Pg-Pa'!O$6:Q$22,2,FALSE),"")</f>
        <v/>
      </c>
      <c r="I248" s="137" t="str">
        <f>IFERROR(+VLOOKUP($G248,'šifarnik Pg-Pa'!$O$6:$Q$22,3,FALSE),"")</f>
        <v/>
      </c>
      <c r="J248" s="252"/>
      <c r="K248" s="79" t="str">
        <f>IFERROR(+VLOOKUP(J248,'šifarnik Pg-Pa'!O$28:P$132,2,FALSE),"")</f>
        <v/>
      </c>
      <c r="L248" s="256"/>
      <c r="M248" s="143"/>
      <c r="N248" s="186"/>
      <c r="O248" s="185"/>
      <c r="P248" s="70"/>
      <c r="Q248" s="70"/>
      <c r="R248" s="224">
        <f t="shared" si="9"/>
        <v>0</v>
      </c>
      <c r="S248" s="74"/>
      <c r="T248" s="74"/>
      <c r="U248" s="74"/>
      <c r="V248" s="74">
        <f t="shared" si="8"/>
        <v>0</v>
      </c>
      <c r="W248" s="193" t="s">
        <v>697</v>
      </c>
      <c r="X248" s="193"/>
      <c r="Y248" s="193"/>
      <c r="Z248" s="193"/>
      <c r="AA248" s="193"/>
    </row>
    <row r="249" spans="1:27">
      <c r="A249">
        <f>+IF(R249&gt;0,+MAX(A$8:A248)+1,0)</f>
        <v>0</v>
      </c>
      <c r="B249" s="73"/>
      <c r="C249" s="144"/>
      <c r="D249" s="73"/>
      <c r="E249" s="144"/>
      <c r="F249" s="182"/>
      <c r="G249" s="182"/>
      <c r="H249" s="142" t="str">
        <f>IFERROR(+VLOOKUP(G249,'šifarnik Pg-Pa'!O$6:Q$22,2,FALSE),"")</f>
        <v/>
      </c>
      <c r="I249" s="137" t="str">
        <f>IFERROR(+VLOOKUP($G249,'šifarnik Pg-Pa'!$O$6:$Q$22,3,FALSE),"")</f>
        <v/>
      </c>
      <c r="J249" s="252"/>
      <c r="K249" s="79" t="str">
        <f>IFERROR(+VLOOKUP(J249,'šifarnik Pg-Pa'!O$28:P$132,2,FALSE),"")</f>
        <v/>
      </c>
      <c r="L249" s="256"/>
      <c r="M249" s="143"/>
      <c r="N249" s="186"/>
      <c r="O249" s="185"/>
      <c r="P249" s="70"/>
      <c r="Q249" s="70"/>
      <c r="R249" s="224">
        <f t="shared" si="9"/>
        <v>0</v>
      </c>
      <c r="S249" s="74"/>
      <c r="T249" s="74"/>
      <c r="U249" s="74"/>
      <c r="V249" s="74">
        <f t="shared" si="8"/>
        <v>0</v>
      </c>
      <c r="W249" s="193" t="s">
        <v>697</v>
      </c>
      <c r="X249" s="193"/>
      <c r="Y249" s="193"/>
      <c r="Z249" s="193"/>
      <c r="AA249" s="193"/>
    </row>
    <row r="250" spans="1:27">
      <c r="A250">
        <f>+IF(R250&gt;0,+MAX(A$8:A249)+1,0)</f>
        <v>0</v>
      </c>
      <c r="B250" s="73"/>
      <c r="C250" s="144"/>
      <c r="D250" s="73"/>
      <c r="E250" s="144"/>
      <c r="F250" s="182"/>
      <c r="G250" s="182"/>
      <c r="H250" s="142" t="str">
        <f>IFERROR(+VLOOKUP(G250,'šifarnik Pg-Pa'!O$6:Q$22,2,FALSE),"")</f>
        <v/>
      </c>
      <c r="I250" s="137" t="str">
        <f>IFERROR(+VLOOKUP($G250,'šifarnik Pg-Pa'!$O$6:$Q$22,3,FALSE),"")</f>
        <v/>
      </c>
      <c r="J250" s="252"/>
      <c r="K250" s="79" t="str">
        <f>IFERROR(+VLOOKUP(J250,'šifarnik Pg-Pa'!O$28:P$132,2,FALSE),"")</f>
        <v/>
      </c>
      <c r="L250" s="256"/>
      <c r="M250" s="143"/>
      <c r="N250" s="186"/>
      <c r="O250" s="185"/>
      <c r="P250" s="70"/>
      <c r="Q250" s="70"/>
      <c r="R250" s="224">
        <f t="shared" si="9"/>
        <v>0</v>
      </c>
      <c r="S250" s="74"/>
      <c r="T250" s="74"/>
      <c r="U250" s="74"/>
      <c r="V250" s="74">
        <f t="shared" si="8"/>
        <v>0</v>
      </c>
      <c r="W250" s="193" t="s">
        <v>697</v>
      </c>
      <c r="X250" s="193"/>
      <c r="Y250" s="193"/>
      <c r="Z250" s="193"/>
      <c r="AA250" s="193"/>
    </row>
    <row r="251" spans="1:27">
      <c r="A251">
        <f>+IF(R251&gt;0,+MAX(A$8:A250)+1,0)</f>
        <v>0</v>
      </c>
      <c r="B251" s="73"/>
      <c r="C251" s="144"/>
      <c r="D251" s="73"/>
      <c r="E251" s="144"/>
      <c r="F251" s="182"/>
      <c r="G251" s="182"/>
      <c r="H251" s="142" t="str">
        <f>IFERROR(+VLOOKUP(G251,'šifarnik Pg-Pa'!O$6:Q$22,2,FALSE),"")</f>
        <v/>
      </c>
      <c r="I251" s="137" t="str">
        <f>IFERROR(+VLOOKUP($G251,'šifarnik Pg-Pa'!$O$6:$Q$22,3,FALSE),"")</f>
        <v/>
      </c>
      <c r="J251" s="252"/>
      <c r="K251" s="79" t="str">
        <f>IFERROR(+VLOOKUP(J251,'šifarnik Pg-Pa'!O$28:P$132,2,FALSE),"")</f>
        <v/>
      </c>
      <c r="L251" s="256"/>
      <c r="M251" s="143"/>
      <c r="N251" s="186"/>
      <c r="O251" s="185"/>
      <c r="P251" s="70"/>
      <c r="Q251" s="70"/>
      <c r="R251" s="224">
        <f t="shared" si="9"/>
        <v>0</v>
      </c>
      <c r="S251" s="74"/>
      <c r="T251" s="74"/>
      <c r="U251" s="74"/>
      <c r="V251" s="74">
        <f t="shared" si="8"/>
        <v>0</v>
      </c>
      <c r="W251" s="193" t="s">
        <v>697</v>
      </c>
      <c r="X251" s="193"/>
      <c r="Y251" s="193"/>
      <c r="Z251" s="193"/>
      <c r="AA251" s="193"/>
    </row>
    <row r="252" spans="1:27">
      <c r="A252">
        <f>+IF(R252&gt;0,+MAX(A$8:A251)+1,0)</f>
        <v>0</v>
      </c>
      <c r="B252" s="73"/>
      <c r="C252" s="144"/>
      <c r="D252" s="73"/>
      <c r="E252" s="144"/>
      <c r="F252" s="182"/>
      <c r="G252" s="182"/>
      <c r="H252" s="142" t="str">
        <f>IFERROR(+VLOOKUP(G252,'šifarnik Pg-Pa'!O$6:Q$22,2,FALSE),"")</f>
        <v/>
      </c>
      <c r="I252" s="137" t="str">
        <f>IFERROR(+VLOOKUP($G252,'šifarnik Pg-Pa'!$O$6:$Q$22,3,FALSE),"")</f>
        <v/>
      </c>
      <c r="J252" s="252"/>
      <c r="K252" s="79" t="str">
        <f>IFERROR(+VLOOKUP(J252,'šifarnik Pg-Pa'!O$28:P$132,2,FALSE),"")</f>
        <v/>
      </c>
      <c r="L252" s="256"/>
      <c r="M252" s="143"/>
      <c r="N252" s="186"/>
      <c r="O252" s="185"/>
      <c r="P252" s="70"/>
      <c r="Q252" s="70"/>
      <c r="R252" s="224">
        <f t="shared" si="9"/>
        <v>0</v>
      </c>
      <c r="S252" s="74"/>
      <c r="T252" s="74"/>
      <c r="U252" s="74"/>
      <c r="V252" s="74">
        <f t="shared" si="8"/>
        <v>0</v>
      </c>
      <c r="W252" s="193" t="s">
        <v>697</v>
      </c>
      <c r="X252" s="193"/>
      <c r="Y252" s="193"/>
      <c r="Z252" s="193"/>
      <c r="AA252" s="193"/>
    </row>
    <row r="253" spans="1:27">
      <c r="A253">
        <f>+IF(R253&gt;0,+MAX(A$8:A252)+1,0)</f>
        <v>0</v>
      </c>
      <c r="B253" s="73"/>
      <c r="C253" s="144"/>
      <c r="D253" s="73"/>
      <c r="E253" s="144"/>
      <c r="F253" s="182"/>
      <c r="G253" s="182"/>
      <c r="H253" s="142" t="str">
        <f>IFERROR(+VLOOKUP(G253,'šifarnik Pg-Pa'!O$6:Q$22,2,FALSE),"")</f>
        <v/>
      </c>
      <c r="I253" s="137" t="str">
        <f>IFERROR(+VLOOKUP($G253,'šifarnik Pg-Pa'!$O$6:$Q$22,3,FALSE),"")</f>
        <v/>
      </c>
      <c r="J253" s="252"/>
      <c r="K253" s="79" t="str">
        <f>IFERROR(+VLOOKUP(J253,'šifarnik Pg-Pa'!O$28:P$132,2,FALSE),"")</f>
        <v/>
      </c>
      <c r="L253" s="256"/>
      <c r="M253" s="143"/>
      <c r="N253" s="186"/>
      <c r="O253" s="185"/>
      <c r="P253" s="70"/>
      <c r="Q253" s="70"/>
      <c r="R253" s="224">
        <f t="shared" si="9"/>
        <v>0</v>
      </c>
      <c r="S253" s="74"/>
      <c r="T253" s="74"/>
      <c r="U253" s="74"/>
      <c r="V253" s="74">
        <f t="shared" si="8"/>
        <v>0</v>
      </c>
      <c r="W253" s="193" t="s">
        <v>697</v>
      </c>
      <c r="X253" s="193"/>
      <c r="Y253" s="193"/>
      <c r="Z253" s="193"/>
      <c r="AA253" s="193"/>
    </row>
    <row r="254" spans="1:27">
      <c r="A254">
        <f>+IF(R254&gt;0,+MAX(A$8:A253)+1,0)</f>
        <v>0</v>
      </c>
      <c r="B254" s="73"/>
      <c r="C254" s="144"/>
      <c r="D254" s="73"/>
      <c r="E254" s="144"/>
      <c r="F254" s="182"/>
      <c r="G254" s="182"/>
      <c r="H254" s="142" t="str">
        <f>IFERROR(+VLOOKUP(G254,'šifarnik Pg-Pa'!O$6:Q$22,2,FALSE),"")</f>
        <v/>
      </c>
      <c r="I254" s="137" t="str">
        <f>IFERROR(+VLOOKUP($G254,'šifarnik Pg-Pa'!$O$6:$Q$22,3,FALSE),"")</f>
        <v/>
      </c>
      <c r="J254" s="252"/>
      <c r="K254" s="79" t="str">
        <f>IFERROR(+VLOOKUP(J254,'šifarnik Pg-Pa'!O$28:P$132,2,FALSE),"")</f>
        <v/>
      </c>
      <c r="L254" s="256"/>
      <c r="M254" s="143"/>
      <c r="N254" s="186"/>
      <c r="O254" s="185"/>
      <c r="P254" s="70"/>
      <c r="Q254" s="70"/>
      <c r="R254" s="224">
        <f t="shared" si="9"/>
        <v>0</v>
      </c>
      <c r="S254" s="74"/>
      <c r="T254" s="74"/>
      <c r="U254" s="74"/>
      <c r="V254" s="74">
        <f t="shared" si="8"/>
        <v>0</v>
      </c>
      <c r="W254" s="193" t="s">
        <v>697</v>
      </c>
      <c r="X254" s="193"/>
      <c r="Y254" s="193"/>
      <c r="Z254" s="193"/>
      <c r="AA254" s="193"/>
    </row>
    <row r="255" spans="1:27">
      <c r="A255">
        <f>+IF(R255&gt;0,+MAX(A$8:A254)+1,0)</f>
        <v>0</v>
      </c>
      <c r="B255" s="73"/>
      <c r="C255" s="144"/>
      <c r="D255" s="73"/>
      <c r="E255" s="144"/>
      <c r="F255" s="182"/>
      <c r="G255" s="182"/>
      <c r="H255" s="142" t="str">
        <f>IFERROR(+VLOOKUP(G255,'šifarnik Pg-Pa'!O$6:Q$22,2,FALSE),"")</f>
        <v/>
      </c>
      <c r="I255" s="137" t="str">
        <f>IFERROR(+VLOOKUP($G255,'šifarnik Pg-Pa'!$O$6:$Q$22,3,FALSE),"")</f>
        <v/>
      </c>
      <c r="J255" s="252"/>
      <c r="K255" s="79" t="str">
        <f>IFERROR(+VLOOKUP(J255,'šifarnik Pg-Pa'!O$28:P$132,2,FALSE),"")</f>
        <v/>
      </c>
      <c r="L255" s="256"/>
      <c r="M255" s="143"/>
      <c r="N255" s="186"/>
      <c r="O255" s="185"/>
      <c r="P255" s="70"/>
      <c r="Q255" s="70"/>
      <c r="R255" s="224">
        <f t="shared" si="9"/>
        <v>0</v>
      </c>
      <c r="S255" s="74"/>
      <c r="T255" s="74"/>
      <c r="U255" s="74"/>
      <c r="V255" s="74">
        <f t="shared" si="8"/>
        <v>0</v>
      </c>
      <c r="W255" s="193" t="s">
        <v>697</v>
      </c>
      <c r="X255" s="193"/>
      <c r="Y255" s="193"/>
      <c r="Z255" s="193"/>
      <c r="AA255" s="193"/>
    </row>
    <row r="256" spans="1:27">
      <c r="A256">
        <f>+IF(R256&gt;0,+MAX(A$8:A255)+1,0)</f>
        <v>0</v>
      </c>
      <c r="B256" s="73"/>
      <c r="C256" s="144"/>
      <c r="D256" s="73"/>
      <c r="E256" s="144"/>
      <c r="F256" s="182"/>
      <c r="G256" s="182"/>
      <c r="H256" s="142" t="str">
        <f>IFERROR(+VLOOKUP(G256,'šifarnik Pg-Pa'!O$6:Q$22,2,FALSE),"")</f>
        <v/>
      </c>
      <c r="I256" s="137" t="str">
        <f>IFERROR(+VLOOKUP($G256,'šifarnik Pg-Pa'!$O$6:$Q$22,3,FALSE),"")</f>
        <v/>
      </c>
      <c r="J256" s="252"/>
      <c r="K256" s="79" t="str">
        <f>IFERROR(+VLOOKUP(J256,'šifarnik Pg-Pa'!O$28:P$132,2,FALSE),"")</f>
        <v/>
      </c>
      <c r="L256" s="256"/>
      <c r="M256" s="143"/>
      <c r="N256" s="186"/>
      <c r="O256" s="185"/>
      <c r="P256" s="70"/>
      <c r="Q256" s="70"/>
      <c r="R256" s="224">
        <f t="shared" si="9"/>
        <v>0</v>
      </c>
      <c r="S256" s="74"/>
      <c r="T256" s="74"/>
      <c r="U256" s="74"/>
      <c r="V256" s="74">
        <f t="shared" si="8"/>
        <v>0</v>
      </c>
      <c r="W256" s="193" t="s">
        <v>697</v>
      </c>
      <c r="X256" s="193"/>
      <c r="Y256" s="193"/>
      <c r="Z256" s="193"/>
      <c r="AA256" s="193"/>
    </row>
    <row r="257" spans="1:27">
      <c r="A257">
        <f>+IF(R257&gt;0,+MAX(A$8:A256)+1,0)</f>
        <v>0</v>
      </c>
      <c r="B257" s="73"/>
      <c r="C257" s="144"/>
      <c r="D257" s="73"/>
      <c r="E257" s="144"/>
      <c r="F257" s="182"/>
      <c r="G257" s="182"/>
      <c r="H257" s="142" t="str">
        <f>IFERROR(+VLOOKUP(G257,'šifarnik Pg-Pa'!O$6:Q$22,2,FALSE),"")</f>
        <v/>
      </c>
      <c r="I257" s="137" t="str">
        <f>IFERROR(+VLOOKUP($G257,'šifarnik Pg-Pa'!$O$6:$Q$22,3,FALSE),"")</f>
        <v/>
      </c>
      <c r="J257" s="252"/>
      <c r="K257" s="79" t="str">
        <f>IFERROR(+VLOOKUP(J257,'šifarnik Pg-Pa'!O$28:P$132,2,FALSE),"")</f>
        <v/>
      </c>
      <c r="L257" s="256"/>
      <c r="M257" s="143"/>
      <c r="N257" s="186"/>
      <c r="O257" s="185"/>
      <c r="P257" s="70"/>
      <c r="Q257" s="70"/>
      <c r="R257" s="224">
        <f t="shared" si="9"/>
        <v>0</v>
      </c>
      <c r="S257" s="74"/>
      <c r="T257" s="74"/>
      <c r="U257" s="74"/>
      <c r="V257" s="74">
        <f t="shared" si="8"/>
        <v>0</v>
      </c>
      <c r="W257" s="193" t="s">
        <v>697</v>
      </c>
      <c r="X257" s="193"/>
      <c r="Y257" s="193"/>
      <c r="Z257" s="193"/>
      <c r="AA257" s="193"/>
    </row>
    <row r="258" spans="1:27">
      <c r="A258">
        <f>+IF(R258&gt;0,+MAX(A$8:A257)+1,0)</f>
        <v>0</v>
      </c>
      <c r="B258" s="73"/>
      <c r="C258" s="144"/>
      <c r="D258" s="73"/>
      <c r="E258" s="144"/>
      <c r="F258" s="182"/>
      <c r="G258" s="182"/>
      <c r="H258" s="142" t="str">
        <f>IFERROR(+VLOOKUP(G258,'šifarnik Pg-Pa'!O$6:Q$22,2,FALSE),"")</f>
        <v/>
      </c>
      <c r="I258" s="137" t="str">
        <f>IFERROR(+VLOOKUP($G258,'šifarnik Pg-Pa'!$O$6:$Q$22,3,FALSE),"")</f>
        <v/>
      </c>
      <c r="J258" s="252"/>
      <c r="K258" s="79" t="str">
        <f>IFERROR(+VLOOKUP(J258,'šifarnik Pg-Pa'!O$28:P$132,2,FALSE),"")</f>
        <v/>
      </c>
      <c r="L258" s="256"/>
      <c r="M258" s="143"/>
      <c r="N258" s="186"/>
      <c r="O258" s="185"/>
      <c r="P258" s="70"/>
      <c r="Q258" s="70"/>
      <c r="R258" s="224">
        <f t="shared" si="9"/>
        <v>0</v>
      </c>
      <c r="S258" s="74"/>
      <c r="T258" s="74"/>
      <c r="U258" s="74"/>
      <c r="V258" s="74">
        <f t="shared" si="8"/>
        <v>0</v>
      </c>
      <c r="W258" s="193" t="s">
        <v>697</v>
      </c>
      <c r="X258" s="193"/>
      <c r="Y258" s="193"/>
      <c r="Z258" s="193"/>
      <c r="AA258" s="193"/>
    </row>
    <row r="259" spans="1:27">
      <c r="A259">
        <f>+IF(R259&gt;0,+MAX(A$8:A258)+1,0)</f>
        <v>0</v>
      </c>
      <c r="B259" s="73"/>
      <c r="C259" s="144"/>
      <c r="D259" s="73"/>
      <c r="E259" s="144"/>
      <c r="F259" s="182"/>
      <c r="G259" s="182"/>
      <c r="H259" s="142" t="str">
        <f>IFERROR(+VLOOKUP(G259,'šifarnik Pg-Pa'!O$6:Q$22,2,FALSE),"")</f>
        <v/>
      </c>
      <c r="I259" s="137" t="str">
        <f>IFERROR(+VLOOKUP($G259,'šifarnik Pg-Pa'!$O$6:$Q$22,3,FALSE),"")</f>
        <v/>
      </c>
      <c r="J259" s="252"/>
      <c r="K259" s="79" t="str">
        <f>IFERROR(+VLOOKUP(J259,'šifarnik Pg-Pa'!O$28:P$132,2,FALSE),"")</f>
        <v/>
      </c>
      <c r="L259" s="256"/>
      <c r="M259" s="143"/>
      <c r="N259" s="186"/>
      <c r="O259" s="185"/>
      <c r="P259" s="70"/>
      <c r="Q259" s="70"/>
      <c r="R259" s="224">
        <f t="shared" si="9"/>
        <v>0</v>
      </c>
      <c r="S259" s="74"/>
      <c r="T259" s="74"/>
      <c r="U259" s="74"/>
      <c r="V259" s="74">
        <f t="shared" si="8"/>
        <v>0</v>
      </c>
      <c r="W259" s="193" t="s">
        <v>697</v>
      </c>
      <c r="X259" s="193"/>
      <c r="Y259" s="193"/>
      <c r="Z259" s="193"/>
      <c r="AA259" s="193"/>
    </row>
    <row r="260" spans="1:27">
      <c r="A260">
        <f>+IF(R260&gt;0,+MAX(A$8:A259)+1,0)</f>
        <v>0</v>
      </c>
      <c r="B260" s="73"/>
      <c r="C260" s="144"/>
      <c r="D260" s="73"/>
      <c r="E260" s="144"/>
      <c r="F260" s="182"/>
      <c r="G260" s="182"/>
      <c r="H260" s="142" t="str">
        <f>IFERROR(+VLOOKUP(G260,'šifarnik Pg-Pa'!O$6:Q$22,2,FALSE),"")</f>
        <v/>
      </c>
      <c r="I260" s="137" t="str">
        <f>IFERROR(+VLOOKUP($G260,'šifarnik Pg-Pa'!$O$6:$Q$22,3,FALSE),"")</f>
        <v/>
      </c>
      <c r="J260" s="252"/>
      <c r="K260" s="79" t="str">
        <f>IFERROR(+VLOOKUP(J260,'šifarnik Pg-Pa'!O$28:P$132,2,FALSE),"")</f>
        <v/>
      </c>
      <c r="L260" s="256"/>
      <c r="M260" s="143"/>
      <c r="N260" s="186"/>
      <c r="O260" s="185"/>
      <c r="P260" s="70"/>
      <c r="Q260" s="70"/>
      <c r="R260" s="224">
        <f t="shared" si="9"/>
        <v>0</v>
      </c>
      <c r="S260" s="74"/>
      <c r="T260" s="74"/>
      <c r="U260" s="74"/>
      <c r="V260" s="74">
        <f t="shared" si="8"/>
        <v>0</v>
      </c>
      <c r="W260" s="193" t="s">
        <v>697</v>
      </c>
      <c r="X260" s="193"/>
      <c r="Y260" s="193"/>
      <c r="Z260" s="193"/>
      <c r="AA260" s="193"/>
    </row>
    <row r="261" spans="1:27">
      <c r="A261">
        <f>+IF(R261&gt;0,+MAX(A$8:A260)+1,0)</f>
        <v>0</v>
      </c>
      <c r="B261" s="73"/>
      <c r="C261" s="144"/>
      <c r="D261" s="73"/>
      <c r="E261" s="144"/>
      <c r="F261" s="182"/>
      <c r="G261" s="182"/>
      <c r="H261" s="142" t="str">
        <f>IFERROR(+VLOOKUP(G261,'šifarnik Pg-Pa'!O$6:Q$22,2,FALSE),"")</f>
        <v/>
      </c>
      <c r="I261" s="137" t="str">
        <f>IFERROR(+VLOOKUP($G261,'šifarnik Pg-Pa'!$O$6:$Q$22,3,FALSE),"")</f>
        <v/>
      </c>
      <c r="J261" s="252"/>
      <c r="K261" s="79" t="str">
        <f>IFERROR(+VLOOKUP(J261,'šifarnik Pg-Pa'!O$28:P$132,2,FALSE),"")</f>
        <v/>
      </c>
      <c r="L261" s="256"/>
      <c r="M261" s="143"/>
      <c r="N261" s="186"/>
      <c r="O261" s="185"/>
      <c r="P261" s="70"/>
      <c r="Q261" s="70"/>
      <c r="R261" s="224">
        <f t="shared" si="9"/>
        <v>0</v>
      </c>
      <c r="S261" s="74"/>
      <c r="T261" s="74"/>
      <c r="U261" s="74"/>
      <c r="V261" s="74">
        <f t="shared" si="8"/>
        <v>0</v>
      </c>
      <c r="W261" s="193" t="s">
        <v>697</v>
      </c>
      <c r="X261" s="193"/>
      <c r="Y261" s="193"/>
      <c r="Z261" s="193"/>
      <c r="AA261" s="193"/>
    </row>
    <row r="262" spans="1:27">
      <c r="A262">
        <f>+IF(R262&gt;0,+MAX(A$8:A261)+1,0)</f>
        <v>0</v>
      </c>
      <c r="B262" s="73"/>
      <c r="C262" s="144"/>
      <c r="D262" s="73"/>
      <c r="E262" s="144"/>
      <c r="F262" s="182"/>
      <c r="G262" s="182"/>
      <c r="H262" s="142" t="str">
        <f>IFERROR(+VLOOKUP(G262,'šifarnik Pg-Pa'!O$6:Q$22,2,FALSE),"")</f>
        <v/>
      </c>
      <c r="I262" s="137" t="str">
        <f>IFERROR(+VLOOKUP($G262,'šifarnik Pg-Pa'!$O$6:$Q$22,3,FALSE),"")</f>
        <v/>
      </c>
      <c r="J262" s="252"/>
      <c r="K262" s="79" t="str">
        <f>IFERROR(+VLOOKUP(J262,'šifarnik Pg-Pa'!O$28:P$132,2,FALSE),"")</f>
        <v/>
      </c>
      <c r="L262" s="256"/>
      <c r="M262" s="143"/>
      <c r="N262" s="186"/>
      <c r="O262" s="185"/>
      <c r="P262" s="70"/>
      <c r="Q262" s="70"/>
      <c r="R262" s="224">
        <f t="shared" si="9"/>
        <v>0</v>
      </c>
      <c r="S262" s="74"/>
      <c r="T262" s="74"/>
      <c r="U262" s="74"/>
      <c r="V262" s="74">
        <f t="shared" si="8"/>
        <v>0</v>
      </c>
      <c r="W262" s="193" t="s">
        <v>697</v>
      </c>
      <c r="X262" s="193"/>
      <c r="Y262" s="193"/>
      <c r="Z262" s="193"/>
      <c r="AA262" s="193"/>
    </row>
    <row r="263" spans="1:27">
      <c r="A263">
        <f>+IF(R263&gt;0,+MAX(A$8:A262)+1,0)</f>
        <v>0</v>
      </c>
      <c r="B263" s="73"/>
      <c r="C263" s="144"/>
      <c r="D263" s="73"/>
      <c r="E263" s="144"/>
      <c r="F263" s="182"/>
      <c r="G263" s="182"/>
      <c r="H263" s="142" t="str">
        <f>IFERROR(+VLOOKUP(G263,'šifarnik Pg-Pa'!O$6:Q$22,2,FALSE),"")</f>
        <v/>
      </c>
      <c r="I263" s="137" t="str">
        <f>IFERROR(+VLOOKUP($G263,'šifarnik Pg-Pa'!$O$6:$Q$22,3,FALSE),"")</f>
        <v/>
      </c>
      <c r="J263" s="252"/>
      <c r="K263" s="79" t="str">
        <f>IFERROR(+VLOOKUP(J263,'šifarnik Pg-Pa'!O$28:P$132,2,FALSE),"")</f>
        <v/>
      </c>
      <c r="L263" s="256"/>
      <c r="M263" s="143"/>
      <c r="N263" s="186"/>
      <c r="O263" s="185"/>
      <c r="P263" s="70"/>
      <c r="Q263" s="70"/>
      <c r="R263" s="224">
        <f t="shared" si="9"/>
        <v>0</v>
      </c>
      <c r="S263" s="74"/>
      <c r="T263" s="74"/>
      <c r="U263" s="74"/>
      <c r="V263" s="74">
        <f t="shared" si="8"/>
        <v>0</v>
      </c>
      <c r="W263" s="193" t="s">
        <v>697</v>
      </c>
      <c r="X263" s="193"/>
      <c r="Y263" s="193"/>
      <c r="Z263" s="193"/>
      <c r="AA263" s="193"/>
    </row>
    <row r="264" spans="1:27">
      <c r="A264">
        <f>+IF(R264&gt;0,+MAX(A$8:A263)+1,0)</f>
        <v>0</v>
      </c>
      <c r="B264" s="73"/>
      <c r="C264" s="144"/>
      <c r="D264" s="73"/>
      <c r="E264" s="144"/>
      <c r="F264" s="182"/>
      <c r="G264" s="182"/>
      <c r="H264" s="142" t="str">
        <f>IFERROR(+VLOOKUP(G264,'šifarnik Pg-Pa'!O$6:Q$22,2,FALSE),"")</f>
        <v/>
      </c>
      <c r="I264" s="137" t="str">
        <f>IFERROR(+VLOOKUP($G264,'šifarnik Pg-Pa'!$O$6:$Q$22,3,FALSE),"")</f>
        <v/>
      </c>
      <c r="J264" s="252"/>
      <c r="K264" s="79" t="str">
        <f>IFERROR(+VLOOKUP(J264,'šifarnik Pg-Pa'!O$28:P$132,2,FALSE),"")</f>
        <v/>
      </c>
      <c r="L264" s="256"/>
      <c r="M264" s="143"/>
      <c r="N264" s="186"/>
      <c r="O264" s="185"/>
      <c r="P264" s="70"/>
      <c r="Q264" s="70"/>
      <c r="R264" s="224">
        <f t="shared" si="9"/>
        <v>0</v>
      </c>
      <c r="S264" s="74"/>
      <c r="T264" s="74"/>
      <c r="U264" s="74"/>
      <c r="V264" s="74">
        <f t="shared" si="8"/>
        <v>0</v>
      </c>
      <c r="W264" s="193" t="s">
        <v>697</v>
      </c>
      <c r="X264" s="193"/>
      <c r="Y264" s="193"/>
      <c r="Z264" s="193"/>
      <c r="AA264" s="193"/>
    </row>
    <row r="265" spans="1:27">
      <c r="A265">
        <f>+IF(R265&gt;0,+MAX(A$8:A264)+1,0)</f>
        <v>0</v>
      </c>
      <c r="B265" s="73"/>
      <c r="C265" s="144"/>
      <c r="D265" s="73"/>
      <c r="E265" s="144"/>
      <c r="F265" s="182"/>
      <c r="G265" s="182"/>
      <c r="H265" s="142" t="str">
        <f>IFERROR(+VLOOKUP(G265,'šifarnik Pg-Pa'!O$6:Q$22,2,FALSE),"")</f>
        <v/>
      </c>
      <c r="I265" s="137" t="str">
        <f>IFERROR(+VLOOKUP($G265,'šifarnik Pg-Pa'!$O$6:$Q$22,3,FALSE),"")</f>
        <v/>
      </c>
      <c r="J265" s="252"/>
      <c r="K265" s="79" t="str">
        <f>IFERROR(+VLOOKUP(J265,'šifarnik Pg-Pa'!O$28:P$132,2,FALSE),"")</f>
        <v/>
      </c>
      <c r="L265" s="256"/>
      <c r="M265" s="143"/>
      <c r="N265" s="186"/>
      <c r="O265" s="185"/>
      <c r="P265" s="70"/>
      <c r="Q265" s="70"/>
      <c r="R265" s="224">
        <f t="shared" si="9"/>
        <v>0</v>
      </c>
      <c r="S265" s="74"/>
      <c r="T265" s="74"/>
      <c r="U265" s="74"/>
      <c r="V265" s="74">
        <f t="shared" si="8"/>
        <v>0</v>
      </c>
      <c r="W265" s="193" t="s">
        <v>697</v>
      </c>
      <c r="X265" s="193"/>
      <c r="Y265" s="193"/>
      <c r="Z265" s="193"/>
      <c r="AA265" s="193"/>
    </row>
    <row r="266" spans="1:27">
      <c r="A266">
        <f>+IF(R266&gt;0,+MAX(A$8:A265)+1,0)</f>
        <v>0</v>
      </c>
      <c r="B266" s="73"/>
      <c r="C266" s="144"/>
      <c r="D266" s="73"/>
      <c r="E266" s="144"/>
      <c r="F266" s="182"/>
      <c r="G266" s="182"/>
      <c r="H266" s="142" t="str">
        <f>IFERROR(+VLOOKUP(G266,'šifarnik Pg-Pa'!O$6:Q$22,2,FALSE),"")</f>
        <v/>
      </c>
      <c r="I266" s="137" t="str">
        <f>IFERROR(+VLOOKUP($G266,'šifarnik Pg-Pa'!$O$6:$Q$22,3,FALSE),"")</f>
        <v/>
      </c>
      <c r="J266" s="252"/>
      <c r="K266" s="79" t="str">
        <f>IFERROR(+VLOOKUP(J266,'šifarnik Pg-Pa'!O$28:P$132,2,FALSE),"")</f>
        <v/>
      </c>
      <c r="L266" s="256"/>
      <c r="M266" s="143"/>
      <c r="N266" s="186"/>
      <c r="O266" s="185"/>
      <c r="P266" s="70"/>
      <c r="Q266" s="70"/>
      <c r="R266" s="224">
        <f t="shared" si="9"/>
        <v>0</v>
      </c>
      <c r="S266" s="74"/>
      <c r="T266" s="74"/>
      <c r="U266" s="74"/>
      <c r="V266" s="74">
        <f t="shared" si="8"/>
        <v>0</v>
      </c>
      <c r="W266" s="193" t="s">
        <v>697</v>
      </c>
      <c r="X266" s="193"/>
      <c r="Y266" s="193"/>
      <c r="Z266" s="193"/>
      <c r="AA266" s="193"/>
    </row>
    <row r="267" spans="1:27">
      <c r="A267">
        <f>+IF(R267&gt;0,+MAX(A$8:A266)+1,0)</f>
        <v>0</v>
      </c>
      <c r="B267" s="73"/>
      <c r="C267" s="144"/>
      <c r="D267" s="73"/>
      <c r="E267" s="144"/>
      <c r="F267" s="182"/>
      <c r="G267" s="182"/>
      <c r="H267" s="142" t="str">
        <f>IFERROR(+VLOOKUP(G267,'šifarnik Pg-Pa'!O$6:Q$22,2,FALSE),"")</f>
        <v/>
      </c>
      <c r="I267" s="137" t="str">
        <f>IFERROR(+VLOOKUP($G267,'šifarnik Pg-Pa'!$O$6:$Q$22,3,FALSE),"")</f>
        <v/>
      </c>
      <c r="J267" s="252"/>
      <c r="K267" s="79" t="str">
        <f>IFERROR(+VLOOKUP(J267,'šifarnik Pg-Pa'!O$28:P$132,2,FALSE),"")</f>
        <v/>
      </c>
      <c r="L267" s="256"/>
      <c r="M267" s="143"/>
      <c r="N267" s="186"/>
      <c r="O267" s="185"/>
      <c r="P267" s="70"/>
      <c r="Q267" s="70"/>
      <c r="R267" s="224">
        <f t="shared" ref="R267:R310" si="10">+SUM(P267:Q267)</f>
        <v>0</v>
      </c>
      <c r="S267" s="74"/>
      <c r="T267" s="74"/>
      <c r="U267" s="74"/>
      <c r="V267" s="74">
        <f t="shared" si="8"/>
        <v>0</v>
      </c>
      <c r="W267" s="193" t="s">
        <v>697</v>
      </c>
      <c r="X267" s="193"/>
      <c r="Y267" s="193"/>
      <c r="Z267" s="193"/>
      <c r="AA267" s="193"/>
    </row>
    <row r="268" spans="1:27">
      <c r="A268">
        <f>+IF(R268&gt;0,+MAX(A$8:A267)+1,0)</f>
        <v>0</v>
      </c>
      <c r="B268" s="73"/>
      <c r="C268" s="144"/>
      <c r="D268" s="73"/>
      <c r="E268" s="144"/>
      <c r="F268" s="182"/>
      <c r="G268" s="182"/>
      <c r="H268" s="142" t="str">
        <f>IFERROR(+VLOOKUP(G268,'šifarnik Pg-Pa'!O$6:Q$22,2,FALSE),"")</f>
        <v/>
      </c>
      <c r="I268" s="137" t="str">
        <f>IFERROR(+VLOOKUP($G268,'šifarnik Pg-Pa'!$O$6:$Q$22,3,FALSE),"")</f>
        <v/>
      </c>
      <c r="J268" s="252"/>
      <c r="K268" s="79" t="str">
        <f>IFERROR(+VLOOKUP(J268,'šifarnik Pg-Pa'!O$28:P$132,2,FALSE),"")</f>
        <v/>
      </c>
      <c r="L268" s="256"/>
      <c r="M268" s="143"/>
      <c r="N268" s="186"/>
      <c r="O268" s="185"/>
      <c r="P268" s="70"/>
      <c r="Q268" s="70"/>
      <c r="R268" s="224">
        <f t="shared" si="10"/>
        <v>0</v>
      </c>
      <c r="S268" s="74"/>
      <c r="T268" s="74"/>
      <c r="U268" s="74"/>
      <c r="V268" s="74">
        <f t="shared" si="8"/>
        <v>0</v>
      </c>
      <c r="W268" s="193" t="s">
        <v>697</v>
      </c>
      <c r="X268" s="193"/>
      <c r="Y268" s="193"/>
      <c r="Z268" s="193"/>
      <c r="AA268" s="193"/>
    </row>
    <row r="269" spans="1:27">
      <c r="A269">
        <f>+IF(R269&gt;0,+MAX(A$8:A268)+1,0)</f>
        <v>0</v>
      </c>
      <c r="B269" s="73"/>
      <c r="C269" s="144"/>
      <c r="D269" s="73"/>
      <c r="E269" s="144"/>
      <c r="F269" s="182"/>
      <c r="G269" s="182"/>
      <c r="H269" s="142" t="str">
        <f>IFERROR(+VLOOKUP(G269,'šifarnik Pg-Pa'!O$6:Q$22,2,FALSE),"")</f>
        <v/>
      </c>
      <c r="I269" s="137" t="str">
        <f>IFERROR(+VLOOKUP($G269,'šifarnik Pg-Pa'!$O$6:$Q$22,3,FALSE),"")</f>
        <v/>
      </c>
      <c r="J269" s="252"/>
      <c r="K269" s="79" t="str">
        <f>IFERROR(+VLOOKUP(J269,'šifarnik Pg-Pa'!O$28:P$132,2,FALSE),"")</f>
        <v/>
      </c>
      <c r="L269" s="256"/>
      <c r="M269" s="143"/>
      <c r="N269" s="186"/>
      <c r="O269" s="185"/>
      <c r="P269" s="70"/>
      <c r="Q269" s="70"/>
      <c r="R269" s="224">
        <f t="shared" si="10"/>
        <v>0</v>
      </c>
      <c r="S269" s="74"/>
      <c r="T269" s="74"/>
      <c r="U269" s="74"/>
      <c r="V269" s="74">
        <f t="shared" si="8"/>
        <v>0</v>
      </c>
      <c r="W269" s="193" t="s">
        <v>697</v>
      </c>
      <c r="X269" s="193"/>
      <c r="Y269" s="193"/>
      <c r="Z269" s="193"/>
      <c r="AA269" s="193"/>
    </row>
    <row r="270" spans="1:27">
      <c r="A270">
        <f>+IF(R270&gt;0,+MAX(A$8:A269)+1,0)</f>
        <v>0</v>
      </c>
      <c r="B270" s="73"/>
      <c r="C270" s="144"/>
      <c r="D270" s="73"/>
      <c r="E270" s="144"/>
      <c r="F270" s="182"/>
      <c r="G270" s="182"/>
      <c r="H270" s="142" t="str">
        <f>IFERROR(+VLOOKUP(G270,'šifarnik Pg-Pa'!O$6:Q$22,2,FALSE),"")</f>
        <v/>
      </c>
      <c r="I270" s="137" t="str">
        <f>IFERROR(+VLOOKUP($G270,'šifarnik Pg-Pa'!$O$6:$Q$22,3,FALSE),"")</f>
        <v/>
      </c>
      <c r="J270" s="252"/>
      <c r="K270" s="79" t="str">
        <f>IFERROR(+VLOOKUP(J270,'šifarnik Pg-Pa'!O$28:P$132,2,FALSE),"")</f>
        <v/>
      </c>
      <c r="L270" s="256"/>
      <c r="M270" s="143"/>
      <c r="N270" s="186"/>
      <c r="O270" s="185"/>
      <c r="P270" s="70"/>
      <c r="Q270" s="70"/>
      <c r="R270" s="224">
        <f t="shared" si="10"/>
        <v>0</v>
      </c>
      <c r="S270" s="74"/>
      <c r="T270" s="74"/>
      <c r="U270" s="74"/>
      <c r="V270" s="74">
        <f t="shared" si="8"/>
        <v>0</v>
      </c>
      <c r="W270" s="193" t="s">
        <v>697</v>
      </c>
      <c r="X270" s="193"/>
      <c r="Y270" s="193"/>
      <c r="Z270" s="193"/>
      <c r="AA270" s="193"/>
    </row>
    <row r="271" spans="1:27">
      <c r="A271">
        <f>+IF(R271&gt;0,+MAX(A$8:A270)+1,0)</f>
        <v>0</v>
      </c>
      <c r="B271" s="73"/>
      <c r="C271" s="144"/>
      <c r="D271" s="73"/>
      <c r="E271" s="144"/>
      <c r="F271" s="182"/>
      <c r="G271" s="182"/>
      <c r="H271" s="142" t="str">
        <f>IFERROR(+VLOOKUP(G271,'šifarnik Pg-Pa'!O$6:Q$22,2,FALSE),"")</f>
        <v/>
      </c>
      <c r="I271" s="137" t="str">
        <f>IFERROR(+VLOOKUP($G271,'šifarnik Pg-Pa'!$O$6:$Q$22,3,FALSE),"")</f>
        <v/>
      </c>
      <c r="J271" s="252"/>
      <c r="K271" s="79" t="str">
        <f>IFERROR(+VLOOKUP(J271,'šifarnik Pg-Pa'!O$28:P$132,2,FALSE),"")</f>
        <v/>
      </c>
      <c r="L271" s="256"/>
      <c r="M271" s="143"/>
      <c r="N271" s="186"/>
      <c r="O271" s="185"/>
      <c r="P271" s="70"/>
      <c r="Q271" s="70"/>
      <c r="R271" s="224">
        <f t="shared" si="10"/>
        <v>0</v>
      </c>
      <c r="S271" s="74"/>
      <c r="T271" s="74"/>
      <c r="U271" s="74"/>
      <c r="V271" s="74">
        <f t="shared" si="8"/>
        <v>0</v>
      </c>
      <c r="W271" s="193" t="s">
        <v>697</v>
      </c>
      <c r="X271" s="193"/>
      <c r="Y271" s="193"/>
      <c r="Z271" s="193"/>
      <c r="AA271" s="193"/>
    </row>
    <row r="272" spans="1:27">
      <c r="A272">
        <f>+IF(R272&gt;0,+MAX(A$8:A271)+1,0)</f>
        <v>0</v>
      </c>
      <c r="B272" s="73"/>
      <c r="C272" s="144"/>
      <c r="D272" s="73"/>
      <c r="E272" s="144"/>
      <c r="F272" s="182"/>
      <c r="G272" s="182"/>
      <c r="H272" s="142" t="str">
        <f>IFERROR(+VLOOKUP(G272,'šifarnik Pg-Pa'!O$6:Q$22,2,FALSE),"")</f>
        <v/>
      </c>
      <c r="I272" s="137" t="str">
        <f>IFERROR(+VLOOKUP($G272,'šifarnik Pg-Pa'!$O$6:$Q$22,3,FALSE),"")</f>
        <v/>
      </c>
      <c r="J272" s="252"/>
      <c r="K272" s="79" t="str">
        <f>IFERROR(+VLOOKUP(J272,'šifarnik Pg-Pa'!O$28:P$132,2,FALSE),"")</f>
        <v/>
      </c>
      <c r="L272" s="256"/>
      <c r="M272" s="143"/>
      <c r="N272" s="186"/>
      <c r="O272" s="185"/>
      <c r="P272" s="70"/>
      <c r="Q272" s="70"/>
      <c r="R272" s="224">
        <f t="shared" si="10"/>
        <v>0</v>
      </c>
      <c r="S272" s="74"/>
      <c r="T272" s="74"/>
      <c r="U272" s="74"/>
      <c r="V272" s="74">
        <f t="shared" si="8"/>
        <v>0</v>
      </c>
      <c r="W272" s="193" t="s">
        <v>697</v>
      </c>
      <c r="X272" s="193"/>
      <c r="Y272" s="193"/>
      <c r="Z272" s="193"/>
      <c r="AA272" s="193"/>
    </row>
    <row r="273" spans="1:27">
      <c r="A273">
        <f>+IF(R273&gt;0,+MAX(A$8:A272)+1,0)</f>
        <v>0</v>
      </c>
      <c r="B273" s="73"/>
      <c r="C273" s="144"/>
      <c r="D273" s="73"/>
      <c r="E273" s="144"/>
      <c r="F273" s="182"/>
      <c r="G273" s="182"/>
      <c r="H273" s="142" t="str">
        <f>IFERROR(+VLOOKUP(G273,'šifarnik Pg-Pa'!O$6:Q$22,2,FALSE),"")</f>
        <v/>
      </c>
      <c r="I273" s="137" t="str">
        <f>IFERROR(+VLOOKUP($G273,'šifarnik Pg-Pa'!$O$6:$Q$22,3,FALSE),"")</f>
        <v/>
      </c>
      <c r="J273" s="252"/>
      <c r="K273" s="79" t="str">
        <f>IFERROR(+VLOOKUP(J273,'šifarnik Pg-Pa'!O$28:P$132,2,FALSE),"")</f>
        <v/>
      </c>
      <c r="L273" s="256"/>
      <c r="M273" s="143"/>
      <c r="N273" s="186"/>
      <c r="O273" s="185"/>
      <c r="P273" s="70"/>
      <c r="Q273" s="70"/>
      <c r="R273" s="224">
        <f t="shared" si="10"/>
        <v>0</v>
      </c>
      <c r="S273" s="74"/>
      <c r="T273" s="74"/>
      <c r="U273" s="74"/>
      <c r="V273" s="74">
        <f t="shared" si="8"/>
        <v>0</v>
      </c>
      <c r="W273" s="193" t="s">
        <v>697</v>
      </c>
      <c r="X273" s="193"/>
      <c r="Y273" s="193"/>
      <c r="Z273" s="193"/>
      <c r="AA273" s="193"/>
    </row>
    <row r="274" spans="1:27">
      <c r="A274">
        <f>+IF(R274&gt;0,+MAX(A$8:A273)+1,0)</f>
        <v>0</v>
      </c>
      <c r="B274" s="73"/>
      <c r="C274" s="144"/>
      <c r="D274" s="73"/>
      <c r="E274" s="144"/>
      <c r="F274" s="182"/>
      <c r="G274" s="182"/>
      <c r="H274" s="142" t="str">
        <f>IFERROR(+VLOOKUP(G274,'šifarnik Pg-Pa'!O$6:Q$22,2,FALSE),"")</f>
        <v/>
      </c>
      <c r="I274" s="137" t="str">
        <f>IFERROR(+VLOOKUP($G274,'šifarnik Pg-Pa'!$O$6:$Q$22,3,FALSE),"")</f>
        <v/>
      </c>
      <c r="J274" s="252"/>
      <c r="K274" s="79" t="str">
        <f>IFERROR(+VLOOKUP(J274,'šifarnik Pg-Pa'!O$28:P$132,2,FALSE),"")</f>
        <v/>
      </c>
      <c r="L274" s="256"/>
      <c r="M274" s="143"/>
      <c r="N274" s="186"/>
      <c r="O274" s="185"/>
      <c r="P274" s="70"/>
      <c r="Q274" s="70"/>
      <c r="R274" s="224">
        <f t="shared" si="10"/>
        <v>0</v>
      </c>
      <c r="S274" s="74"/>
      <c r="T274" s="74"/>
      <c r="U274" s="74"/>
      <c r="V274" s="74">
        <f t="shared" si="8"/>
        <v>0</v>
      </c>
      <c r="W274" s="193" t="s">
        <v>697</v>
      </c>
      <c r="X274" s="193"/>
      <c r="Y274" s="193"/>
      <c r="Z274" s="193"/>
      <c r="AA274" s="193"/>
    </row>
    <row r="275" spans="1:27">
      <c r="A275">
        <f>+IF(R275&gt;0,+MAX(A$8:A274)+1,0)</f>
        <v>0</v>
      </c>
      <c r="B275" s="73"/>
      <c r="C275" s="144"/>
      <c r="D275" s="73"/>
      <c r="E275" s="144"/>
      <c r="F275" s="182"/>
      <c r="G275" s="182"/>
      <c r="H275" s="142" t="str">
        <f>IFERROR(+VLOOKUP(G275,'šifarnik Pg-Pa'!O$6:Q$22,2,FALSE),"")</f>
        <v/>
      </c>
      <c r="I275" s="137" t="str">
        <f>IFERROR(+VLOOKUP($G275,'šifarnik Pg-Pa'!$O$6:$Q$22,3,FALSE),"")</f>
        <v/>
      </c>
      <c r="J275" s="252"/>
      <c r="K275" s="79" t="str">
        <f>IFERROR(+VLOOKUP(J275,'šifarnik Pg-Pa'!O$28:P$132,2,FALSE),"")</f>
        <v/>
      </c>
      <c r="L275" s="256"/>
      <c r="M275" s="143"/>
      <c r="N275" s="186"/>
      <c r="O275" s="185"/>
      <c r="P275" s="70"/>
      <c r="Q275" s="70"/>
      <c r="R275" s="224">
        <f t="shared" si="10"/>
        <v>0</v>
      </c>
      <c r="S275" s="74"/>
      <c r="T275" s="74"/>
      <c r="U275" s="74"/>
      <c r="V275" s="74">
        <f t="shared" si="8"/>
        <v>0</v>
      </c>
      <c r="W275" s="193" t="s">
        <v>697</v>
      </c>
      <c r="X275" s="193"/>
      <c r="Y275" s="193"/>
      <c r="Z275" s="193"/>
      <c r="AA275" s="193"/>
    </row>
    <row r="276" spans="1:27">
      <c r="A276">
        <f>+IF(R276&gt;0,+MAX(A$8:A275)+1,0)</f>
        <v>0</v>
      </c>
      <c r="B276" s="73"/>
      <c r="C276" s="144"/>
      <c r="D276" s="73"/>
      <c r="E276" s="144"/>
      <c r="F276" s="182"/>
      <c r="G276" s="182"/>
      <c r="H276" s="142" t="str">
        <f>IFERROR(+VLOOKUP(G276,'šifarnik Pg-Pa'!O$6:Q$22,2,FALSE),"")</f>
        <v/>
      </c>
      <c r="I276" s="137" t="str">
        <f>IFERROR(+VLOOKUP($G276,'šifarnik Pg-Pa'!$O$6:$Q$22,3,FALSE),"")</f>
        <v/>
      </c>
      <c r="J276" s="252"/>
      <c r="K276" s="79" t="str">
        <f>IFERROR(+VLOOKUP(J276,'šifarnik Pg-Pa'!O$28:P$132,2,FALSE),"")</f>
        <v/>
      </c>
      <c r="L276" s="256"/>
      <c r="M276" s="143"/>
      <c r="N276" s="186"/>
      <c r="O276" s="185"/>
      <c r="P276" s="70"/>
      <c r="Q276" s="70"/>
      <c r="R276" s="224">
        <f t="shared" si="10"/>
        <v>0</v>
      </c>
      <c r="S276" s="74"/>
      <c r="T276" s="74"/>
      <c r="U276" s="74"/>
      <c r="V276" s="74">
        <f t="shared" si="8"/>
        <v>0</v>
      </c>
      <c r="W276" s="193" t="s">
        <v>697</v>
      </c>
      <c r="X276" s="193"/>
      <c r="Y276" s="193"/>
      <c r="Z276" s="193"/>
      <c r="AA276" s="193"/>
    </row>
    <row r="277" spans="1:27">
      <c r="A277">
        <f>+IF(R277&gt;0,+MAX(A$8:A276)+1,0)</f>
        <v>0</v>
      </c>
      <c r="B277" s="73"/>
      <c r="C277" s="144"/>
      <c r="D277" s="73"/>
      <c r="E277" s="144"/>
      <c r="F277" s="182"/>
      <c r="G277" s="182"/>
      <c r="H277" s="142" t="str">
        <f>IFERROR(+VLOOKUP(G277,'šifarnik Pg-Pa'!O$6:Q$22,2,FALSE),"")</f>
        <v/>
      </c>
      <c r="I277" s="137" t="str">
        <f>IFERROR(+VLOOKUP($G277,'šifarnik Pg-Pa'!$O$6:$Q$22,3,FALSE),"")</f>
        <v/>
      </c>
      <c r="J277" s="252"/>
      <c r="K277" s="79" t="str">
        <f>IFERROR(+VLOOKUP(J277,'šifarnik Pg-Pa'!O$28:P$132,2,FALSE),"")</f>
        <v/>
      </c>
      <c r="L277" s="256"/>
      <c r="M277" s="143"/>
      <c r="N277" s="186"/>
      <c r="O277" s="185"/>
      <c r="P277" s="70"/>
      <c r="Q277" s="70"/>
      <c r="R277" s="224">
        <f t="shared" si="10"/>
        <v>0</v>
      </c>
      <c r="S277" s="74"/>
      <c r="T277" s="74"/>
      <c r="U277" s="74"/>
      <c r="V277" s="74">
        <f t="shared" si="8"/>
        <v>0</v>
      </c>
      <c r="W277" s="193" t="s">
        <v>697</v>
      </c>
      <c r="X277" s="193"/>
      <c r="Y277" s="193"/>
      <c r="Z277" s="193"/>
      <c r="AA277" s="193"/>
    </row>
    <row r="278" spans="1:27">
      <c r="A278">
        <f>+IF(R278&gt;0,+MAX(A$8:A277)+1,0)</f>
        <v>0</v>
      </c>
      <c r="B278" s="73"/>
      <c r="C278" s="144"/>
      <c r="D278" s="73"/>
      <c r="E278" s="144"/>
      <c r="F278" s="182"/>
      <c r="G278" s="182"/>
      <c r="H278" s="142" t="str">
        <f>IFERROR(+VLOOKUP(G278,'šifarnik Pg-Pa'!O$6:Q$22,2,FALSE),"")</f>
        <v/>
      </c>
      <c r="I278" s="137" t="str">
        <f>IFERROR(+VLOOKUP($G278,'šifarnik Pg-Pa'!$O$6:$Q$22,3,FALSE),"")</f>
        <v/>
      </c>
      <c r="J278" s="252"/>
      <c r="K278" s="79" t="str">
        <f>IFERROR(+VLOOKUP(J278,'šifarnik Pg-Pa'!O$28:P$132,2,FALSE),"")</f>
        <v/>
      </c>
      <c r="L278" s="256"/>
      <c r="M278" s="143"/>
      <c r="N278" s="186"/>
      <c r="O278" s="185"/>
      <c r="P278" s="70"/>
      <c r="Q278" s="70"/>
      <c r="R278" s="224">
        <f t="shared" si="10"/>
        <v>0</v>
      </c>
      <c r="S278" s="74"/>
      <c r="T278" s="74"/>
      <c r="U278" s="74"/>
      <c r="V278" s="74">
        <f t="shared" si="8"/>
        <v>0</v>
      </c>
      <c r="W278" s="193" t="s">
        <v>697</v>
      </c>
      <c r="X278" s="193"/>
      <c r="Y278" s="193"/>
      <c r="Z278" s="193"/>
      <c r="AA278" s="193"/>
    </row>
    <row r="279" spans="1:27">
      <c r="A279">
        <f>+IF(R279&gt;0,+MAX(A$8:A278)+1,0)</f>
        <v>0</v>
      </c>
      <c r="B279" s="73"/>
      <c r="C279" s="144"/>
      <c r="D279" s="73"/>
      <c r="E279" s="144"/>
      <c r="F279" s="182"/>
      <c r="G279" s="182"/>
      <c r="H279" s="142" t="str">
        <f>IFERROR(+VLOOKUP(G279,'šifarnik Pg-Pa'!O$6:Q$22,2,FALSE),"")</f>
        <v/>
      </c>
      <c r="I279" s="137" t="str">
        <f>IFERROR(+VLOOKUP($G279,'šifarnik Pg-Pa'!$O$6:$Q$22,3,FALSE),"")</f>
        <v/>
      </c>
      <c r="J279" s="252"/>
      <c r="K279" s="79" t="str">
        <f>IFERROR(+VLOOKUP(J279,'šifarnik Pg-Pa'!O$28:P$132,2,FALSE),"")</f>
        <v/>
      </c>
      <c r="L279" s="256"/>
      <c r="M279" s="143"/>
      <c r="N279" s="186"/>
      <c r="O279" s="185"/>
      <c r="P279" s="70"/>
      <c r="Q279" s="70"/>
      <c r="R279" s="224">
        <f t="shared" si="10"/>
        <v>0</v>
      </c>
      <c r="S279" s="74"/>
      <c r="T279" s="74"/>
      <c r="U279" s="74"/>
      <c r="V279" s="74">
        <f t="shared" si="8"/>
        <v>0</v>
      </c>
      <c r="W279" s="193" t="s">
        <v>697</v>
      </c>
      <c r="X279" s="193"/>
      <c r="Y279" s="193"/>
      <c r="Z279" s="193"/>
      <c r="AA279" s="193"/>
    </row>
    <row r="280" spans="1:27">
      <c r="A280">
        <f>+IF(R280&gt;0,+MAX(A$8:A279)+1,0)</f>
        <v>0</v>
      </c>
      <c r="B280" s="73"/>
      <c r="C280" s="144"/>
      <c r="D280" s="73"/>
      <c r="E280" s="144"/>
      <c r="F280" s="182"/>
      <c r="G280" s="182"/>
      <c r="H280" s="142" t="str">
        <f>IFERROR(+VLOOKUP(G280,'šifarnik Pg-Pa'!O$6:Q$22,2,FALSE),"")</f>
        <v/>
      </c>
      <c r="I280" s="137" t="str">
        <f>IFERROR(+VLOOKUP($G280,'šifarnik Pg-Pa'!$O$6:$Q$22,3,FALSE),"")</f>
        <v/>
      </c>
      <c r="J280" s="252"/>
      <c r="K280" s="79" t="str">
        <f>IFERROR(+VLOOKUP(J280,'šifarnik Pg-Pa'!O$28:P$132,2,FALSE),"")</f>
        <v/>
      </c>
      <c r="L280" s="256"/>
      <c r="M280" s="143"/>
      <c r="N280" s="186"/>
      <c r="O280" s="185"/>
      <c r="P280" s="70"/>
      <c r="Q280" s="70"/>
      <c r="R280" s="224">
        <f t="shared" si="10"/>
        <v>0</v>
      </c>
      <c r="S280" s="74"/>
      <c r="T280" s="74"/>
      <c r="U280" s="74"/>
      <c r="V280" s="74">
        <f t="shared" si="8"/>
        <v>0</v>
      </c>
      <c r="W280" s="193" t="s">
        <v>697</v>
      </c>
      <c r="X280" s="193"/>
      <c r="Y280" s="193"/>
      <c r="Z280" s="193"/>
      <c r="AA280" s="193"/>
    </row>
    <row r="281" spans="1:27">
      <c r="A281">
        <f>+IF(R281&gt;0,+MAX(A$8:A280)+1,0)</f>
        <v>0</v>
      </c>
      <c r="B281" s="73"/>
      <c r="C281" s="144"/>
      <c r="D281" s="73"/>
      <c r="E281" s="144"/>
      <c r="F281" s="182"/>
      <c r="G281" s="182"/>
      <c r="H281" s="142" t="str">
        <f>IFERROR(+VLOOKUP(G281,'šifarnik Pg-Pa'!O$6:Q$22,2,FALSE),"")</f>
        <v/>
      </c>
      <c r="I281" s="137" t="str">
        <f>IFERROR(+VLOOKUP($G281,'šifarnik Pg-Pa'!$O$6:$Q$22,3,FALSE),"")</f>
        <v/>
      </c>
      <c r="J281" s="252"/>
      <c r="K281" s="79" t="str">
        <f>IFERROR(+VLOOKUP(J281,'šifarnik Pg-Pa'!O$28:P$132,2,FALSE),"")</f>
        <v/>
      </c>
      <c r="L281" s="256"/>
      <c r="M281" s="143"/>
      <c r="N281" s="186"/>
      <c r="O281" s="185"/>
      <c r="P281" s="70"/>
      <c r="Q281" s="70"/>
      <c r="R281" s="224">
        <f t="shared" si="10"/>
        <v>0</v>
      </c>
      <c r="S281" s="74"/>
      <c r="T281" s="74"/>
      <c r="U281" s="74"/>
      <c r="V281" s="74">
        <f t="shared" si="8"/>
        <v>0</v>
      </c>
      <c r="W281" s="193" t="s">
        <v>697</v>
      </c>
      <c r="X281" s="193"/>
      <c r="Y281" s="193"/>
      <c r="Z281" s="193"/>
      <c r="AA281" s="193"/>
    </row>
    <row r="282" spans="1:27">
      <c r="A282">
        <f>+IF(R282&gt;0,+MAX(A$8:A281)+1,0)</f>
        <v>0</v>
      </c>
      <c r="B282" s="73"/>
      <c r="C282" s="144"/>
      <c r="D282" s="73"/>
      <c r="E282" s="144"/>
      <c r="F282" s="182"/>
      <c r="G282" s="182"/>
      <c r="H282" s="142" t="str">
        <f>IFERROR(+VLOOKUP(G282,'šifarnik Pg-Pa'!O$6:Q$22,2,FALSE),"")</f>
        <v/>
      </c>
      <c r="I282" s="137" t="str">
        <f>IFERROR(+VLOOKUP($G282,'šifarnik Pg-Pa'!$O$6:$Q$22,3,FALSE),"")</f>
        <v/>
      </c>
      <c r="J282" s="252"/>
      <c r="K282" s="79" t="str">
        <f>IFERROR(+VLOOKUP(J282,'šifarnik Pg-Pa'!O$28:P$132,2,FALSE),"")</f>
        <v/>
      </c>
      <c r="L282" s="256"/>
      <c r="M282" s="143"/>
      <c r="N282" s="186"/>
      <c r="O282" s="185"/>
      <c r="P282" s="70"/>
      <c r="Q282" s="70"/>
      <c r="R282" s="224">
        <f t="shared" si="10"/>
        <v>0</v>
      </c>
      <c r="S282" s="74"/>
      <c r="T282" s="74"/>
      <c r="U282" s="74"/>
      <c r="V282" s="74">
        <f t="shared" si="8"/>
        <v>0</v>
      </c>
      <c r="W282" s="193" t="s">
        <v>697</v>
      </c>
      <c r="X282" s="193"/>
      <c r="Y282" s="193"/>
      <c r="Z282" s="193"/>
      <c r="AA282" s="193"/>
    </row>
    <row r="283" spans="1:27">
      <c r="A283">
        <f>+IF(R283&gt;0,+MAX(A$8:A282)+1,0)</f>
        <v>0</v>
      </c>
      <c r="B283" s="73"/>
      <c r="C283" s="144"/>
      <c r="D283" s="73"/>
      <c r="E283" s="144"/>
      <c r="F283" s="182"/>
      <c r="G283" s="182"/>
      <c r="H283" s="142" t="str">
        <f>IFERROR(+VLOOKUP(G283,'šifarnik Pg-Pa'!O$6:Q$22,2,FALSE),"")</f>
        <v/>
      </c>
      <c r="I283" s="137" t="str">
        <f>IFERROR(+VLOOKUP($G283,'šifarnik Pg-Pa'!$O$6:$Q$22,3,FALSE),"")</f>
        <v/>
      </c>
      <c r="J283" s="252"/>
      <c r="K283" s="79" t="str">
        <f>IFERROR(+VLOOKUP(J283,'šifarnik Pg-Pa'!O$28:P$132,2,FALSE),"")</f>
        <v/>
      </c>
      <c r="L283" s="256"/>
      <c r="M283" s="143"/>
      <c r="N283" s="186"/>
      <c r="O283" s="185"/>
      <c r="P283" s="70"/>
      <c r="Q283" s="70"/>
      <c r="R283" s="224">
        <f t="shared" si="10"/>
        <v>0</v>
      </c>
      <c r="S283" s="74"/>
      <c r="T283" s="74"/>
      <c r="U283" s="74"/>
      <c r="V283" s="74">
        <f t="shared" si="8"/>
        <v>0</v>
      </c>
      <c r="W283" s="193" t="s">
        <v>697</v>
      </c>
      <c r="X283" s="193"/>
      <c r="Y283" s="193"/>
      <c r="Z283" s="193"/>
      <c r="AA283" s="193"/>
    </row>
    <row r="284" spans="1:27">
      <c r="A284">
        <f>+IF(R284&gt;0,+MAX(A$8:A283)+1,0)</f>
        <v>0</v>
      </c>
      <c r="B284" s="73"/>
      <c r="C284" s="144"/>
      <c r="D284" s="73"/>
      <c r="E284" s="144"/>
      <c r="F284" s="182"/>
      <c r="G284" s="182"/>
      <c r="H284" s="142" t="str">
        <f>IFERROR(+VLOOKUP(G284,'šifarnik Pg-Pa'!O$6:Q$22,2,FALSE),"")</f>
        <v/>
      </c>
      <c r="I284" s="137" t="str">
        <f>IFERROR(+VLOOKUP($G284,'šifarnik Pg-Pa'!$O$6:$Q$22,3,FALSE),"")</f>
        <v/>
      </c>
      <c r="J284" s="252"/>
      <c r="K284" s="79" t="str">
        <f>IFERROR(+VLOOKUP(J284,'šifarnik Pg-Pa'!O$28:P$132,2,FALSE),"")</f>
        <v/>
      </c>
      <c r="L284" s="256"/>
      <c r="M284" s="143"/>
      <c r="N284" s="186"/>
      <c r="O284" s="185"/>
      <c r="P284" s="70"/>
      <c r="Q284" s="70"/>
      <c r="R284" s="224">
        <f t="shared" si="10"/>
        <v>0</v>
      </c>
      <c r="S284" s="74"/>
      <c r="T284" s="74"/>
      <c r="U284" s="74"/>
      <c r="V284" s="74">
        <f t="shared" si="8"/>
        <v>0</v>
      </c>
      <c r="W284" s="193" t="s">
        <v>697</v>
      </c>
      <c r="X284" s="193"/>
      <c r="Y284" s="193"/>
      <c r="Z284" s="193"/>
      <c r="AA284" s="193"/>
    </row>
    <row r="285" spans="1:27">
      <c r="A285">
        <f>+IF(R285&gt;0,+MAX(A$8:A284)+1,0)</f>
        <v>0</v>
      </c>
      <c r="B285" s="73"/>
      <c r="C285" s="144"/>
      <c r="D285" s="73"/>
      <c r="E285" s="144"/>
      <c r="F285" s="182"/>
      <c r="G285" s="182"/>
      <c r="H285" s="142" t="str">
        <f>IFERROR(+VLOOKUP(G285,'šifarnik Pg-Pa'!O$6:Q$22,2,FALSE),"")</f>
        <v/>
      </c>
      <c r="I285" s="137" t="str">
        <f>IFERROR(+VLOOKUP($G285,'šifarnik Pg-Pa'!$O$6:$Q$22,3,FALSE),"")</f>
        <v/>
      </c>
      <c r="J285" s="252"/>
      <c r="K285" s="79" t="str">
        <f>IFERROR(+VLOOKUP(J285,'šifarnik Pg-Pa'!O$28:P$132,2,FALSE),"")</f>
        <v/>
      </c>
      <c r="L285" s="256"/>
      <c r="M285" s="143"/>
      <c r="N285" s="186"/>
      <c r="O285" s="185"/>
      <c r="P285" s="70"/>
      <c r="Q285" s="70"/>
      <c r="R285" s="224">
        <f t="shared" si="10"/>
        <v>0</v>
      </c>
      <c r="S285" s="74"/>
      <c r="T285" s="74"/>
      <c r="U285" s="74"/>
      <c r="V285" s="74">
        <f t="shared" si="8"/>
        <v>0</v>
      </c>
      <c r="W285" s="193" t="s">
        <v>697</v>
      </c>
      <c r="X285" s="193"/>
      <c r="Y285" s="193"/>
      <c r="Z285" s="193"/>
      <c r="AA285" s="193"/>
    </row>
    <row r="286" spans="1:27">
      <c r="A286">
        <f>+IF(R286&gt;0,+MAX(A$8:A285)+1,0)</f>
        <v>0</v>
      </c>
      <c r="B286" s="73"/>
      <c r="C286" s="144"/>
      <c r="D286" s="73"/>
      <c r="E286" s="144"/>
      <c r="F286" s="182"/>
      <c r="G286" s="182"/>
      <c r="H286" s="142" t="str">
        <f>IFERROR(+VLOOKUP(G286,'šifarnik Pg-Pa'!O$6:Q$22,2,FALSE),"")</f>
        <v/>
      </c>
      <c r="I286" s="137" t="str">
        <f>IFERROR(+VLOOKUP($G286,'šifarnik Pg-Pa'!$O$6:$Q$22,3,FALSE),"")</f>
        <v/>
      </c>
      <c r="J286" s="252"/>
      <c r="K286" s="79" t="str">
        <f>IFERROR(+VLOOKUP(J286,'šifarnik Pg-Pa'!O$28:P$132,2,FALSE),"")</f>
        <v/>
      </c>
      <c r="L286" s="256"/>
      <c r="M286" s="143"/>
      <c r="N286" s="186"/>
      <c r="O286" s="185"/>
      <c r="P286" s="70"/>
      <c r="Q286" s="70"/>
      <c r="R286" s="224">
        <f t="shared" si="10"/>
        <v>0</v>
      </c>
      <c r="S286" s="74"/>
      <c r="T286" s="74"/>
      <c r="U286" s="74"/>
      <c r="V286" s="74">
        <f t="shared" si="8"/>
        <v>0</v>
      </c>
      <c r="W286" s="193" t="s">
        <v>697</v>
      </c>
      <c r="X286" s="193"/>
      <c r="Y286" s="193"/>
      <c r="Z286" s="193"/>
      <c r="AA286" s="193"/>
    </row>
    <row r="287" spans="1:27">
      <c r="A287">
        <f>+IF(R287&gt;0,+MAX(A$8:A286)+1,0)</f>
        <v>0</v>
      </c>
      <c r="B287" s="73"/>
      <c r="C287" s="144"/>
      <c r="D287" s="73"/>
      <c r="E287" s="144"/>
      <c r="F287" s="182"/>
      <c r="G287" s="182"/>
      <c r="H287" s="142" t="str">
        <f>IFERROR(+VLOOKUP(G287,'šifarnik Pg-Pa'!O$6:Q$22,2,FALSE),"")</f>
        <v/>
      </c>
      <c r="I287" s="137" t="str">
        <f>IFERROR(+VLOOKUP($G287,'šifarnik Pg-Pa'!$O$6:$Q$22,3,FALSE),"")</f>
        <v/>
      </c>
      <c r="J287" s="252"/>
      <c r="K287" s="79" t="str">
        <f>IFERROR(+VLOOKUP(J287,'šifarnik Pg-Pa'!O$28:P$132,2,FALSE),"")</f>
        <v/>
      </c>
      <c r="L287" s="256"/>
      <c r="M287" s="143"/>
      <c r="N287" s="186"/>
      <c r="O287" s="185"/>
      <c r="P287" s="70"/>
      <c r="Q287" s="70"/>
      <c r="R287" s="224">
        <f t="shared" si="10"/>
        <v>0</v>
      </c>
      <c r="S287" s="74"/>
      <c r="T287" s="74"/>
      <c r="U287" s="74"/>
      <c r="V287" s="74">
        <f t="shared" si="8"/>
        <v>0</v>
      </c>
      <c r="W287" s="193" t="s">
        <v>697</v>
      </c>
      <c r="X287" s="193"/>
      <c r="Y287" s="193"/>
      <c r="Z287" s="193"/>
      <c r="AA287" s="193"/>
    </row>
    <row r="288" spans="1:27">
      <c r="A288">
        <f>+IF(R288&gt;0,+MAX(A$8:A287)+1,0)</f>
        <v>0</v>
      </c>
      <c r="B288" s="73"/>
      <c r="C288" s="144"/>
      <c r="D288" s="73"/>
      <c r="E288" s="144"/>
      <c r="F288" s="182"/>
      <c r="G288" s="182"/>
      <c r="H288" s="142" t="str">
        <f>IFERROR(+VLOOKUP(G288,'šifarnik Pg-Pa'!O$6:Q$22,2,FALSE),"")</f>
        <v/>
      </c>
      <c r="I288" s="137" t="str">
        <f>IFERROR(+VLOOKUP($G288,'šifarnik Pg-Pa'!$O$6:$Q$22,3,FALSE),"")</f>
        <v/>
      </c>
      <c r="J288" s="252"/>
      <c r="K288" s="79" t="str">
        <f>IFERROR(+VLOOKUP(J288,'šifarnik Pg-Pa'!O$28:P$132,2,FALSE),"")</f>
        <v/>
      </c>
      <c r="L288" s="256"/>
      <c r="M288" s="143"/>
      <c r="N288" s="186"/>
      <c r="O288" s="185"/>
      <c r="P288" s="70"/>
      <c r="Q288" s="70"/>
      <c r="R288" s="224">
        <f t="shared" si="10"/>
        <v>0</v>
      </c>
      <c r="S288" s="74"/>
      <c r="T288" s="74"/>
      <c r="U288" s="74"/>
      <c r="V288" s="74">
        <f t="shared" ref="V288:V310" si="11">+LEN(O288)</f>
        <v>0</v>
      </c>
      <c r="W288" s="193" t="s">
        <v>697</v>
      </c>
      <c r="X288" s="193"/>
      <c r="Y288" s="193"/>
      <c r="Z288" s="193"/>
      <c r="AA288" s="193"/>
    </row>
    <row r="289" spans="1:27">
      <c r="A289">
        <f>+IF(R289&gt;0,+MAX(A$8:A288)+1,0)</f>
        <v>0</v>
      </c>
      <c r="B289" s="73"/>
      <c r="C289" s="144"/>
      <c r="D289" s="73"/>
      <c r="E289" s="144"/>
      <c r="F289" s="182"/>
      <c r="G289" s="182"/>
      <c r="H289" s="142" t="str">
        <f>IFERROR(+VLOOKUP(G289,'šifarnik Pg-Pa'!O$6:Q$22,2,FALSE),"")</f>
        <v/>
      </c>
      <c r="I289" s="137" t="str">
        <f>IFERROR(+VLOOKUP($G289,'šifarnik Pg-Pa'!$O$6:$Q$22,3,FALSE),"")</f>
        <v/>
      </c>
      <c r="J289" s="252"/>
      <c r="K289" s="79" t="str">
        <f>IFERROR(+VLOOKUP(J289,'šifarnik Pg-Pa'!O$28:P$132,2,FALSE),"")</f>
        <v/>
      </c>
      <c r="L289" s="256"/>
      <c r="M289" s="143"/>
      <c r="N289" s="186"/>
      <c r="O289" s="185"/>
      <c r="P289" s="70"/>
      <c r="Q289" s="70"/>
      <c r="R289" s="224">
        <f t="shared" si="10"/>
        <v>0</v>
      </c>
      <c r="S289" s="74"/>
      <c r="T289" s="74"/>
      <c r="U289" s="74"/>
      <c r="V289" s="74">
        <f t="shared" si="11"/>
        <v>0</v>
      </c>
      <c r="W289" s="193" t="s">
        <v>697</v>
      </c>
      <c r="X289" s="193"/>
      <c r="Y289" s="193"/>
      <c r="Z289" s="193"/>
      <c r="AA289" s="193"/>
    </row>
    <row r="290" spans="1:27">
      <c r="A290">
        <f>+IF(R290&gt;0,+MAX(A$8:A289)+1,0)</f>
        <v>0</v>
      </c>
      <c r="B290" s="73"/>
      <c r="C290" s="144"/>
      <c r="D290" s="73"/>
      <c r="E290" s="144"/>
      <c r="F290" s="182"/>
      <c r="G290" s="182"/>
      <c r="H290" s="142" t="str">
        <f>IFERROR(+VLOOKUP(G290,'šifarnik Pg-Pa'!O$6:Q$22,2,FALSE),"")</f>
        <v/>
      </c>
      <c r="I290" s="137" t="str">
        <f>IFERROR(+VLOOKUP($G290,'šifarnik Pg-Pa'!$O$6:$Q$22,3,FALSE),"")</f>
        <v/>
      </c>
      <c r="J290" s="252"/>
      <c r="K290" s="79" t="str">
        <f>IFERROR(+VLOOKUP(J290,'šifarnik Pg-Pa'!O$28:P$132,2,FALSE),"")</f>
        <v/>
      </c>
      <c r="L290" s="256"/>
      <c r="M290" s="143"/>
      <c r="N290" s="186"/>
      <c r="O290" s="185"/>
      <c r="P290" s="70"/>
      <c r="Q290" s="70"/>
      <c r="R290" s="224">
        <f t="shared" si="10"/>
        <v>0</v>
      </c>
      <c r="S290" s="74"/>
      <c r="T290" s="74"/>
      <c r="U290" s="74"/>
      <c r="V290" s="74">
        <f t="shared" si="11"/>
        <v>0</v>
      </c>
      <c r="W290" s="193" t="s">
        <v>697</v>
      </c>
      <c r="X290" s="193"/>
      <c r="Y290" s="193"/>
      <c r="Z290" s="193"/>
      <c r="AA290" s="193"/>
    </row>
    <row r="291" spans="1:27">
      <c r="A291">
        <f>+IF(R291&gt;0,+MAX(A$8:A290)+1,0)</f>
        <v>0</v>
      </c>
      <c r="B291" s="73"/>
      <c r="C291" s="144"/>
      <c r="D291" s="73"/>
      <c r="E291" s="144"/>
      <c r="F291" s="182"/>
      <c r="G291" s="182"/>
      <c r="H291" s="142" t="str">
        <f>IFERROR(+VLOOKUP(G291,'šifarnik Pg-Pa'!O$6:Q$22,2,FALSE),"")</f>
        <v/>
      </c>
      <c r="I291" s="137" t="str">
        <f>IFERROR(+VLOOKUP($G291,'šifarnik Pg-Pa'!$O$6:$Q$22,3,FALSE),"")</f>
        <v/>
      </c>
      <c r="J291" s="252"/>
      <c r="K291" s="79" t="str">
        <f>IFERROR(+VLOOKUP(J291,'šifarnik Pg-Pa'!O$28:P$132,2,FALSE),"")</f>
        <v/>
      </c>
      <c r="L291" s="256"/>
      <c r="M291" s="143"/>
      <c r="N291" s="186"/>
      <c r="O291" s="185"/>
      <c r="P291" s="70"/>
      <c r="Q291" s="70"/>
      <c r="R291" s="224">
        <f t="shared" si="10"/>
        <v>0</v>
      </c>
      <c r="S291" s="74"/>
      <c r="T291" s="74"/>
      <c r="U291" s="74"/>
      <c r="V291" s="74">
        <f t="shared" si="11"/>
        <v>0</v>
      </c>
      <c r="W291" s="193" t="s">
        <v>697</v>
      </c>
      <c r="X291" s="193"/>
      <c r="Y291" s="193"/>
      <c r="Z291" s="193"/>
      <c r="AA291" s="193"/>
    </row>
    <row r="292" spans="1:27">
      <c r="A292">
        <f>+IF(R292&gt;0,+MAX(A$8:A291)+1,0)</f>
        <v>0</v>
      </c>
      <c r="B292" s="73"/>
      <c r="C292" s="144"/>
      <c r="D292" s="73"/>
      <c r="E292" s="144"/>
      <c r="F292" s="182"/>
      <c r="G292" s="182"/>
      <c r="H292" s="142" t="str">
        <f>IFERROR(+VLOOKUP(G292,'šifarnik Pg-Pa'!O$6:Q$22,2,FALSE),"")</f>
        <v/>
      </c>
      <c r="I292" s="137" t="str">
        <f>IFERROR(+VLOOKUP($G292,'šifarnik Pg-Pa'!$O$6:$Q$22,3,FALSE),"")</f>
        <v/>
      </c>
      <c r="J292" s="252"/>
      <c r="K292" s="79" t="str">
        <f>IFERROR(+VLOOKUP(J292,'šifarnik Pg-Pa'!O$28:P$132,2,FALSE),"")</f>
        <v/>
      </c>
      <c r="L292" s="256"/>
      <c r="M292" s="143"/>
      <c r="N292" s="186"/>
      <c r="O292" s="185"/>
      <c r="P292" s="70"/>
      <c r="Q292" s="70"/>
      <c r="R292" s="224">
        <f t="shared" si="10"/>
        <v>0</v>
      </c>
      <c r="S292" s="74"/>
      <c r="T292" s="74"/>
      <c r="U292" s="74"/>
      <c r="V292" s="74">
        <f t="shared" si="11"/>
        <v>0</v>
      </c>
      <c r="W292" s="193" t="s">
        <v>697</v>
      </c>
      <c r="X292" s="193"/>
      <c r="Y292" s="193"/>
      <c r="Z292" s="193"/>
      <c r="AA292" s="193"/>
    </row>
    <row r="293" spans="1:27">
      <c r="A293">
        <f>+IF(R293&gt;0,+MAX(A$8:A292)+1,0)</f>
        <v>0</v>
      </c>
      <c r="B293" s="73"/>
      <c r="C293" s="144"/>
      <c r="D293" s="73"/>
      <c r="E293" s="144"/>
      <c r="F293" s="182"/>
      <c r="G293" s="182"/>
      <c r="H293" s="142" t="str">
        <f>IFERROR(+VLOOKUP(G293,'šifarnik Pg-Pa'!O$6:Q$22,2,FALSE),"")</f>
        <v/>
      </c>
      <c r="I293" s="137" t="str">
        <f>IFERROR(+VLOOKUP($G293,'šifarnik Pg-Pa'!$O$6:$Q$22,3,FALSE),"")</f>
        <v/>
      </c>
      <c r="J293" s="252"/>
      <c r="K293" s="79" t="str">
        <f>IFERROR(+VLOOKUP(J293,'šifarnik Pg-Pa'!O$28:P$132,2,FALSE),"")</f>
        <v/>
      </c>
      <c r="L293" s="256"/>
      <c r="M293" s="143"/>
      <c r="N293" s="186"/>
      <c r="O293" s="185"/>
      <c r="P293" s="70"/>
      <c r="Q293" s="70"/>
      <c r="R293" s="224">
        <f t="shared" si="10"/>
        <v>0</v>
      </c>
      <c r="S293" s="74"/>
      <c r="T293" s="74"/>
      <c r="U293" s="74"/>
      <c r="V293" s="74">
        <f t="shared" si="11"/>
        <v>0</v>
      </c>
      <c r="W293" s="193" t="s">
        <v>697</v>
      </c>
      <c r="X293" s="193"/>
      <c r="Y293" s="193"/>
      <c r="Z293" s="193"/>
      <c r="AA293" s="193"/>
    </row>
    <row r="294" spans="1:27">
      <c r="A294">
        <f>+IF(R294&gt;0,+MAX(A$8:A293)+1,0)</f>
        <v>0</v>
      </c>
      <c r="B294" s="73"/>
      <c r="C294" s="144"/>
      <c r="D294" s="73"/>
      <c r="E294" s="144"/>
      <c r="F294" s="182"/>
      <c r="G294" s="182"/>
      <c r="H294" s="142" t="str">
        <f>IFERROR(+VLOOKUP(G294,'šifarnik Pg-Pa'!O$6:Q$22,2,FALSE),"")</f>
        <v/>
      </c>
      <c r="I294" s="137" t="str">
        <f>IFERROR(+VLOOKUP($G294,'šifarnik Pg-Pa'!$O$6:$Q$22,3,FALSE),"")</f>
        <v/>
      </c>
      <c r="J294" s="252"/>
      <c r="K294" s="79" t="str">
        <f>IFERROR(+VLOOKUP(J294,'šifarnik Pg-Pa'!O$28:P$132,2,FALSE),"")</f>
        <v/>
      </c>
      <c r="L294" s="256"/>
      <c r="M294" s="143"/>
      <c r="N294" s="186"/>
      <c r="O294" s="185"/>
      <c r="P294" s="70"/>
      <c r="Q294" s="70"/>
      <c r="R294" s="224">
        <f t="shared" si="10"/>
        <v>0</v>
      </c>
      <c r="S294" s="74"/>
      <c r="T294" s="74"/>
      <c r="U294" s="74"/>
      <c r="V294" s="74">
        <f t="shared" si="11"/>
        <v>0</v>
      </c>
      <c r="W294" s="193" t="s">
        <v>697</v>
      </c>
      <c r="X294" s="193"/>
      <c r="Y294" s="193"/>
      <c r="Z294" s="193"/>
      <c r="AA294" s="193"/>
    </row>
    <row r="295" spans="1:27">
      <c r="A295">
        <f>+IF(R295&gt;0,+MAX(A$8:A294)+1,0)</f>
        <v>0</v>
      </c>
      <c r="B295" s="73"/>
      <c r="C295" s="144"/>
      <c r="D295" s="73"/>
      <c r="E295" s="144"/>
      <c r="F295" s="182"/>
      <c r="G295" s="182"/>
      <c r="H295" s="142" t="str">
        <f>IFERROR(+VLOOKUP(G295,'šifarnik Pg-Pa'!O$6:Q$22,2,FALSE),"")</f>
        <v/>
      </c>
      <c r="I295" s="137" t="str">
        <f>IFERROR(+VLOOKUP($G295,'šifarnik Pg-Pa'!$O$6:$Q$22,3,FALSE),"")</f>
        <v/>
      </c>
      <c r="J295" s="252"/>
      <c r="K295" s="79" t="str">
        <f>IFERROR(+VLOOKUP(J295,'šifarnik Pg-Pa'!O$28:P$132,2,FALSE),"")</f>
        <v/>
      </c>
      <c r="L295" s="256"/>
      <c r="M295" s="143"/>
      <c r="N295" s="186"/>
      <c r="O295" s="185"/>
      <c r="P295" s="70"/>
      <c r="Q295" s="70"/>
      <c r="R295" s="224">
        <f t="shared" si="10"/>
        <v>0</v>
      </c>
      <c r="S295" s="74"/>
      <c r="T295" s="74"/>
      <c r="U295" s="74"/>
      <c r="V295" s="74">
        <f t="shared" si="11"/>
        <v>0</v>
      </c>
      <c r="W295" s="193" t="s">
        <v>697</v>
      </c>
      <c r="X295" s="193"/>
      <c r="Y295" s="193"/>
      <c r="Z295" s="193"/>
      <c r="AA295" s="193"/>
    </row>
    <row r="296" spans="1:27">
      <c r="A296">
        <f>+IF(R296&gt;0,+MAX(A$8:A295)+1,0)</f>
        <v>0</v>
      </c>
      <c r="B296" s="73"/>
      <c r="C296" s="144"/>
      <c r="D296" s="73"/>
      <c r="E296" s="144"/>
      <c r="F296" s="182"/>
      <c r="G296" s="182"/>
      <c r="H296" s="142" t="str">
        <f>IFERROR(+VLOOKUP(G296,'šifarnik Pg-Pa'!O$6:Q$22,2,FALSE),"")</f>
        <v/>
      </c>
      <c r="I296" s="137" t="str">
        <f>IFERROR(+VLOOKUP($G296,'šifarnik Pg-Pa'!$O$6:$Q$22,3,FALSE),"")</f>
        <v/>
      </c>
      <c r="J296" s="252"/>
      <c r="K296" s="79" t="str">
        <f>IFERROR(+VLOOKUP(J296,'šifarnik Pg-Pa'!O$28:P$132,2,FALSE),"")</f>
        <v/>
      </c>
      <c r="L296" s="256"/>
      <c r="M296" s="143"/>
      <c r="N296" s="186"/>
      <c r="O296" s="185"/>
      <c r="P296" s="70"/>
      <c r="Q296" s="70"/>
      <c r="R296" s="224">
        <f t="shared" si="10"/>
        <v>0</v>
      </c>
      <c r="S296" s="74"/>
      <c r="T296" s="74"/>
      <c r="U296" s="74"/>
      <c r="V296" s="74">
        <f t="shared" si="11"/>
        <v>0</v>
      </c>
      <c r="W296" s="193" t="s">
        <v>697</v>
      </c>
      <c r="X296" s="193"/>
      <c r="Y296" s="193"/>
      <c r="Z296" s="193"/>
      <c r="AA296" s="193"/>
    </row>
    <row r="297" spans="1:27">
      <c r="A297">
        <f>+IF(R297&gt;0,+MAX(A$8:A296)+1,0)</f>
        <v>0</v>
      </c>
      <c r="B297" s="73"/>
      <c r="C297" s="144"/>
      <c r="D297" s="73"/>
      <c r="E297" s="144"/>
      <c r="F297" s="182"/>
      <c r="G297" s="182"/>
      <c r="H297" s="142" t="str">
        <f>IFERROR(+VLOOKUP(G297,'šifarnik Pg-Pa'!O$6:Q$22,2,FALSE),"")</f>
        <v/>
      </c>
      <c r="I297" s="137" t="str">
        <f>IFERROR(+VLOOKUP($G297,'šifarnik Pg-Pa'!$O$6:$Q$22,3,FALSE),"")</f>
        <v/>
      </c>
      <c r="J297" s="252"/>
      <c r="K297" s="79" t="str">
        <f>IFERROR(+VLOOKUP(J297,'šifarnik Pg-Pa'!O$28:P$132,2,FALSE),"")</f>
        <v/>
      </c>
      <c r="L297" s="256"/>
      <c r="M297" s="143"/>
      <c r="N297" s="186"/>
      <c r="O297" s="185"/>
      <c r="P297" s="70"/>
      <c r="Q297" s="70"/>
      <c r="R297" s="224">
        <f t="shared" si="10"/>
        <v>0</v>
      </c>
      <c r="S297" s="74"/>
      <c r="T297" s="74"/>
      <c r="U297" s="74"/>
      <c r="V297" s="74">
        <f t="shared" si="11"/>
        <v>0</v>
      </c>
      <c r="W297" s="193" t="s">
        <v>697</v>
      </c>
      <c r="X297" s="193"/>
      <c r="Y297" s="193"/>
      <c r="Z297" s="193"/>
      <c r="AA297" s="193"/>
    </row>
    <row r="298" spans="1:27">
      <c r="A298">
        <f>+IF(R298&gt;0,+MAX(A$8:A297)+1,0)</f>
        <v>0</v>
      </c>
      <c r="B298" s="73"/>
      <c r="C298" s="144"/>
      <c r="D298" s="73"/>
      <c r="E298" s="144"/>
      <c r="F298" s="182"/>
      <c r="G298" s="182"/>
      <c r="H298" s="142" t="str">
        <f>IFERROR(+VLOOKUP(G298,'šifarnik Pg-Pa'!O$6:Q$22,2,FALSE),"")</f>
        <v/>
      </c>
      <c r="I298" s="137" t="str">
        <f>IFERROR(+VLOOKUP($G298,'šifarnik Pg-Pa'!$O$6:$Q$22,3,FALSE),"")</f>
        <v/>
      </c>
      <c r="J298" s="252"/>
      <c r="K298" s="79" t="str">
        <f>IFERROR(+VLOOKUP(J298,'šifarnik Pg-Pa'!O$28:P$132,2,FALSE),"")</f>
        <v/>
      </c>
      <c r="L298" s="256"/>
      <c r="M298" s="143"/>
      <c r="N298" s="186"/>
      <c r="O298" s="185"/>
      <c r="P298" s="70"/>
      <c r="Q298" s="70"/>
      <c r="R298" s="224">
        <f t="shared" si="10"/>
        <v>0</v>
      </c>
      <c r="S298" s="74"/>
      <c r="T298" s="74"/>
      <c r="U298" s="74"/>
      <c r="V298" s="74">
        <f t="shared" si="11"/>
        <v>0</v>
      </c>
      <c r="W298" s="193" t="s">
        <v>697</v>
      </c>
      <c r="X298" s="193"/>
      <c r="Y298" s="193"/>
      <c r="Z298" s="193"/>
      <c r="AA298" s="193"/>
    </row>
    <row r="299" spans="1:27">
      <c r="A299">
        <f>+IF(R299&gt;0,+MAX(A$8:A298)+1,0)</f>
        <v>0</v>
      </c>
      <c r="B299" s="73"/>
      <c r="C299" s="144"/>
      <c r="D299" s="73"/>
      <c r="E299" s="144"/>
      <c r="F299" s="182"/>
      <c r="G299" s="182"/>
      <c r="H299" s="142" t="str">
        <f>IFERROR(+VLOOKUP(G299,'šifarnik Pg-Pa'!O$6:Q$22,2,FALSE),"")</f>
        <v/>
      </c>
      <c r="I299" s="137" t="str">
        <f>IFERROR(+VLOOKUP($G299,'šifarnik Pg-Pa'!$O$6:$Q$22,3,FALSE),"")</f>
        <v/>
      </c>
      <c r="J299" s="252"/>
      <c r="K299" s="79" t="str">
        <f>IFERROR(+VLOOKUP(J299,'šifarnik Pg-Pa'!O$28:P$132,2,FALSE),"")</f>
        <v/>
      </c>
      <c r="L299" s="256"/>
      <c r="M299" s="143"/>
      <c r="N299" s="186"/>
      <c r="O299" s="185"/>
      <c r="P299" s="70"/>
      <c r="Q299" s="70"/>
      <c r="R299" s="224">
        <f t="shared" si="10"/>
        <v>0</v>
      </c>
      <c r="S299" s="74"/>
      <c r="T299" s="74"/>
      <c r="U299" s="74"/>
      <c r="V299" s="74">
        <f t="shared" si="11"/>
        <v>0</v>
      </c>
      <c r="W299" s="193" t="s">
        <v>697</v>
      </c>
      <c r="X299" s="193"/>
      <c r="Y299" s="193"/>
      <c r="Z299" s="193"/>
      <c r="AA299" s="193"/>
    </row>
    <row r="300" spans="1:27">
      <c r="A300">
        <f>+IF(R300&gt;0,+MAX(A$8:A299)+1,0)</f>
        <v>0</v>
      </c>
      <c r="B300" s="73"/>
      <c r="C300" s="144"/>
      <c r="D300" s="73"/>
      <c r="E300" s="144"/>
      <c r="F300" s="182"/>
      <c r="G300" s="182"/>
      <c r="H300" s="142" t="str">
        <f>IFERROR(+VLOOKUP(G300,'šifarnik Pg-Pa'!O$6:Q$22,2,FALSE),"")</f>
        <v/>
      </c>
      <c r="I300" s="137" t="str">
        <f>IFERROR(+VLOOKUP($G300,'šifarnik Pg-Pa'!$O$6:$Q$22,3,FALSE),"")</f>
        <v/>
      </c>
      <c r="J300" s="252"/>
      <c r="K300" s="79" t="str">
        <f>IFERROR(+VLOOKUP(J300,'šifarnik Pg-Pa'!O$28:P$132,2,FALSE),"")</f>
        <v/>
      </c>
      <c r="L300" s="256"/>
      <c r="M300" s="143"/>
      <c r="N300" s="186"/>
      <c r="O300" s="185"/>
      <c r="P300" s="70"/>
      <c r="Q300" s="70"/>
      <c r="R300" s="224">
        <f t="shared" si="10"/>
        <v>0</v>
      </c>
      <c r="S300" s="74"/>
      <c r="T300" s="74"/>
      <c r="U300" s="74"/>
      <c r="V300" s="74">
        <f t="shared" si="11"/>
        <v>0</v>
      </c>
      <c r="W300" s="193" t="s">
        <v>697</v>
      </c>
      <c r="X300" s="193"/>
      <c r="Y300" s="193"/>
      <c r="Z300" s="193"/>
      <c r="AA300" s="193"/>
    </row>
    <row r="301" spans="1:27">
      <c r="A301">
        <f>+IF(R301&gt;0,+MAX(A$8:A300)+1,0)</f>
        <v>0</v>
      </c>
      <c r="B301" s="73"/>
      <c r="C301" s="144"/>
      <c r="D301" s="73"/>
      <c r="E301" s="144"/>
      <c r="F301" s="182"/>
      <c r="G301" s="182"/>
      <c r="H301" s="142" t="str">
        <f>IFERROR(+VLOOKUP(G301,'šifarnik Pg-Pa'!O$6:Q$22,2,FALSE),"")</f>
        <v/>
      </c>
      <c r="I301" s="137" t="str">
        <f>IFERROR(+VLOOKUP($G301,'šifarnik Pg-Pa'!$O$6:$Q$22,3,FALSE),"")</f>
        <v/>
      </c>
      <c r="J301" s="252"/>
      <c r="K301" s="79" t="str">
        <f>IFERROR(+VLOOKUP(J301,'šifarnik Pg-Pa'!O$28:P$132,2,FALSE),"")</f>
        <v/>
      </c>
      <c r="L301" s="256"/>
      <c r="M301" s="143"/>
      <c r="N301" s="186"/>
      <c r="O301" s="185"/>
      <c r="P301" s="70"/>
      <c r="Q301" s="70"/>
      <c r="R301" s="224">
        <f t="shared" si="10"/>
        <v>0</v>
      </c>
      <c r="S301" s="74"/>
      <c r="T301" s="74"/>
      <c r="U301" s="74"/>
      <c r="V301" s="74">
        <f t="shared" si="11"/>
        <v>0</v>
      </c>
      <c r="W301" s="193" t="s">
        <v>697</v>
      </c>
      <c r="X301" s="193"/>
      <c r="Y301" s="193"/>
      <c r="Z301" s="193"/>
      <c r="AA301" s="193"/>
    </row>
    <row r="302" spans="1:27">
      <c r="A302">
        <f>+IF(R302&gt;0,+MAX(A$8:A301)+1,0)</f>
        <v>0</v>
      </c>
      <c r="B302" s="73"/>
      <c r="C302" s="144"/>
      <c r="D302" s="73"/>
      <c r="E302" s="144"/>
      <c r="F302" s="182"/>
      <c r="G302" s="182"/>
      <c r="H302" s="142" t="str">
        <f>IFERROR(+VLOOKUP(G302,'šifarnik Pg-Pa'!O$6:Q$22,2,FALSE),"")</f>
        <v/>
      </c>
      <c r="I302" s="137" t="str">
        <f>IFERROR(+VLOOKUP($G302,'šifarnik Pg-Pa'!$O$6:$Q$22,3,FALSE),"")</f>
        <v/>
      </c>
      <c r="J302" s="252"/>
      <c r="K302" s="79" t="str">
        <f>IFERROR(+VLOOKUP(J302,'šifarnik Pg-Pa'!O$28:P$132,2,FALSE),"")</f>
        <v/>
      </c>
      <c r="L302" s="256"/>
      <c r="M302" s="143"/>
      <c r="N302" s="186"/>
      <c r="O302" s="185"/>
      <c r="P302" s="70"/>
      <c r="Q302" s="70"/>
      <c r="R302" s="224">
        <f t="shared" si="10"/>
        <v>0</v>
      </c>
      <c r="S302" s="74"/>
      <c r="T302" s="74"/>
      <c r="U302" s="74"/>
      <c r="V302" s="74">
        <f t="shared" si="11"/>
        <v>0</v>
      </c>
      <c r="W302" s="193" t="s">
        <v>697</v>
      </c>
      <c r="X302" s="193"/>
      <c r="Y302" s="193"/>
      <c r="Z302" s="193"/>
      <c r="AA302" s="193"/>
    </row>
    <row r="303" spans="1:27">
      <c r="A303">
        <f>+IF(R303&gt;0,+MAX(A$8:A302)+1,0)</f>
        <v>0</v>
      </c>
      <c r="B303" s="73"/>
      <c r="C303" s="144"/>
      <c r="D303" s="73"/>
      <c r="E303" s="144"/>
      <c r="F303" s="182"/>
      <c r="G303" s="182"/>
      <c r="H303" s="142" t="str">
        <f>IFERROR(+VLOOKUP(G303,'šifarnik Pg-Pa'!O$6:Q$22,2,FALSE),"")</f>
        <v/>
      </c>
      <c r="I303" s="137" t="str">
        <f>IFERROR(+VLOOKUP($G303,'šifarnik Pg-Pa'!$O$6:$Q$22,3,FALSE),"")</f>
        <v/>
      </c>
      <c r="J303" s="252"/>
      <c r="K303" s="79" t="str">
        <f>IFERROR(+VLOOKUP(J303,'šifarnik Pg-Pa'!O$28:P$132,2,FALSE),"")</f>
        <v/>
      </c>
      <c r="L303" s="256"/>
      <c r="M303" s="143"/>
      <c r="N303" s="186"/>
      <c r="O303" s="185"/>
      <c r="P303" s="70"/>
      <c r="Q303" s="70"/>
      <c r="R303" s="224">
        <f t="shared" si="10"/>
        <v>0</v>
      </c>
      <c r="S303" s="74"/>
      <c r="T303" s="74"/>
      <c r="U303" s="74"/>
      <c r="V303" s="74">
        <f t="shared" si="11"/>
        <v>0</v>
      </c>
      <c r="W303" s="193" t="s">
        <v>697</v>
      </c>
      <c r="X303" s="193"/>
      <c r="Y303" s="193"/>
      <c r="Z303" s="193"/>
      <c r="AA303" s="193"/>
    </row>
    <row r="304" spans="1:27">
      <c r="A304">
        <f>+IF(R304&gt;0,+MAX(A$8:A303)+1,0)</f>
        <v>0</v>
      </c>
      <c r="B304" s="73"/>
      <c r="C304" s="144"/>
      <c r="D304" s="73"/>
      <c r="E304" s="144"/>
      <c r="F304" s="182"/>
      <c r="G304" s="182"/>
      <c r="H304" s="142" t="str">
        <f>IFERROR(+VLOOKUP(G304,'šifarnik Pg-Pa'!O$6:Q$22,2,FALSE),"")</f>
        <v/>
      </c>
      <c r="I304" s="137" t="str">
        <f>IFERROR(+VLOOKUP($G304,'šifarnik Pg-Pa'!$O$6:$Q$22,3,FALSE),"")</f>
        <v/>
      </c>
      <c r="J304" s="252"/>
      <c r="K304" s="79" t="str">
        <f>IFERROR(+VLOOKUP(J304,'šifarnik Pg-Pa'!O$28:P$132,2,FALSE),"")</f>
        <v/>
      </c>
      <c r="L304" s="256"/>
      <c r="M304" s="143"/>
      <c r="N304" s="186"/>
      <c r="O304" s="185"/>
      <c r="P304" s="70"/>
      <c r="Q304" s="70"/>
      <c r="R304" s="224">
        <f t="shared" si="10"/>
        <v>0</v>
      </c>
      <c r="S304" s="74"/>
      <c r="T304" s="74"/>
      <c r="U304" s="74"/>
      <c r="V304" s="74">
        <f t="shared" si="11"/>
        <v>0</v>
      </c>
      <c r="W304" s="193" t="s">
        <v>697</v>
      </c>
      <c r="X304" s="193"/>
      <c r="Y304" s="193"/>
      <c r="Z304" s="193"/>
      <c r="AA304" s="193"/>
    </row>
    <row r="305" spans="1:27">
      <c r="A305">
        <f>+IF(R305&gt;0,+MAX(A$8:A304)+1,0)</f>
        <v>0</v>
      </c>
      <c r="B305" s="73"/>
      <c r="C305" s="144"/>
      <c r="D305" s="73"/>
      <c r="E305" s="144"/>
      <c r="F305" s="182"/>
      <c r="G305" s="182"/>
      <c r="H305" s="142" t="str">
        <f>IFERROR(+VLOOKUP(G305,'šifarnik Pg-Pa'!O$6:Q$22,2,FALSE),"")</f>
        <v/>
      </c>
      <c r="I305" s="137" t="str">
        <f>IFERROR(+VLOOKUP($G305,'šifarnik Pg-Pa'!$O$6:$Q$22,3,FALSE),"")</f>
        <v/>
      </c>
      <c r="J305" s="252"/>
      <c r="K305" s="79" t="str">
        <f>IFERROR(+VLOOKUP(J305,'šifarnik Pg-Pa'!O$28:P$132,2,FALSE),"")</f>
        <v/>
      </c>
      <c r="L305" s="256"/>
      <c r="M305" s="143"/>
      <c r="N305" s="186"/>
      <c r="O305" s="185"/>
      <c r="P305" s="70"/>
      <c r="Q305" s="70"/>
      <c r="R305" s="224">
        <f t="shared" si="10"/>
        <v>0</v>
      </c>
      <c r="S305" s="74"/>
      <c r="T305" s="74"/>
      <c r="U305" s="74"/>
      <c r="V305" s="74">
        <f t="shared" si="11"/>
        <v>0</v>
      </c>
      <c r="W305" s="193" t="s">
        <v>697</v>
      </c>
      <c r="X305" s="193"/>
      <c r="Y305" s="193"/>
      <c r="Z305" s="193"/>
      <c r="AA305" s="193"/>
    </row>
    <row r="306" spans="1:27">
      <c r="A306">
        <f>+IF(R306&gt;0,+MAX(A$8:A305)+1,0)</f>
        <v>0</v>
      </c>
      <c r="B306" s="73"/>
      <c r="C306" s="144"/>
      <c r="D306" s="73"/>
      <c r="E306" s="144"/>
      <c r="F306" s="182"/>
      <c r="G306" s="182"/>
      <c r="H306" s="142" t="str">
        <f>IFERROR(+VLOOKUP(G306,'šifarnik Pg-Pa'!O$6:Q$22,2,FALSE),"")</f>
        <v/>
      </c>
      <c r="I306" s="137" t="str">
        <f>IFERROR(+VLOOKUP($G306,'šifarnik Pg-Pa'!$O$6:$Q$22,3,FALSE),"")</f>
        <v/>
      </c>
      <c r="J306" s="252"/>
      <c r="K306" s="79" t="str">
        <f>IFERROR(+VLOOKUP(J306,'šifarnik Pg-Pa'!O$28:P$132,2,FALSE),"")</f>
        <v/>
      </c>
      <c r="L306" s="256"/>
      <c r="M306" s="143"/>
      <c r="N306" s="186"/>
      <c r="O306" s="185"/>
      <c r="P306" s="70"/>
      <c r="Q306" s="70"/>
      <c r="R306" s="224">
        <f t="shared" si="10"/>
        <v>0</v>
      </c>
      <c r="S306" s="74"/>
      <c r="T306" s="74"/>
      <c r="U306" s="74"/>
      <c r="V306" s="74">
        <f t="shared" si="11"/>
        <v>0</v>
      </c>
      <c r="W306" s="193" t="s">
        <v>697</v>
      </c>
      <c r="X306" s="193"/>
      <c r="Y306" s="193"/>
      <c r="Z306" s="193"/>
      <c r="AA306" s="193"/>
    </row>
    <row r="307" spans="1:27">
      <c r="A307">
        <f>+IF(R307&gt;0,+MAX(A$8:A306)+1,0)</f>
        <v>0</v>
      </c>
      <c r="B307" s="73"/>
      <c r="C307" s="144"/>
      <c r="D307" s="73"/>
      <c r="E307" s="144"/>
      <c r="F307" s="182"/>
      <c r="G307" s="182"/>
      <c r="H307" s="142" t="str">
        <f>IFERROR(+VLOOKUP(G307,'šifarnik Pg-Pa'!O$6:Q$22,2,FALSE),"")</f>
        <v/>
      </c>
      <c r="I307" s="137" t="str">
        <f>IFERROR(+VLOOKUP($G307,'šifarnik Pg-Pa'!$O$6:$Q$22,3,FALSE),"")</f>
        <v/>
      </c>
      <c r="J307" s="252"/>
      <c r="K307" s="79" t="str">
        <f>IFERROR(+VLOOKUP(J307,'šifarnik Pg-Pa'!O$28:P$132,2,FALSE),"")</f>
        <v/>
      </c>
      <c r="L307" s="256"/>
      <c r="M307" s="143"/>
      <c r="N307" s="186"/>
      <c r="O307" s="185"/>
      <c r="P307" s="70"/>
      <c r="Q307" s="70"/>
      <c r="R307" s="224">
        <f t="shared" si="10"/>
        <v>0</v>
      </c>
      <c r="S307" s="74"/>
      <c r="T307" s="74"/>
      <c r="U307" s="74"/>
      <c r="V307" s="74">
        <f t="shared" si="11"/>
        <v>0</v>
      </c>
      <c r="W307" s="193" t="s">
        <v>697</v>
      </c>
      <c r="X307" s="193"/>
      <c r="Y307" s="193"/>
      <c r="Z307" s="193"/>
      <c r="AA307" s="193"/>
    </row>
    <row r="308" spans="1:27">
      <c r="A308">
        <f>+IF(R308&gt;0,+MAX(A$8:A307)+1,0)</f>
        <v>0</v>
      </c>
      <c r="B308" s="73"/>
      <c r="C308" s="144"/>
      <c r="D308" s="73"/>
      <c r="E308" s="144"/>
      <c r="F308" s="182"/>
      <c r="G308" s="182"/>
      <c r="H308" s="142" t="str">
        <f>IFERROR(+VLOOKUP(G308,'šifarnik Pg-Pa'!O$6:Q$22,2,FALSE),"")</f>
        <v/>
      </c>
      <c r="I308" s="137" t="str">
        <f>IFERROR(+VLOOKUP($G308,'šifarnik Pg-Pa'!$O$6:$Q$22,3,FALSE),"")</f>
        <v/>
      </c>
      <c r="J308" s="252"/>
      <c r="K308" s="79" t="str">
        <f>IFERROR(+VLOOKUP(J308,'šifarnik Pg-Pa'!O$28:P$132,2,FALSE),"")</f>
        <v/>
      </c>
      <c r="L308" s="256"/>
      <c r="M308" s="143"/>
      <c r="N308" s="186"/>
      <c r="O308" s="185"/>
      <c r="P308" s="70"/>
      <c r="Q308" s="70"/>
      <c r="R308" s="224">
        <f t="shared" si="10"/>
        <v>0</v>
      </c>
      <c r="S308" s="74"/>
      <c r="T308" s="74"/>
      <c r="U308" s="74"/>
      <c r="V308" s="74">
        <f t="shared" si="11"/>
        <v>0</v>
      </c>
      <c r="W308" s="193" t="s">
        <v>697</v>
      </c>
      <c r="X308" s="193"/>
      <c r="Y308" s="193"/>
      <c r="Z308" s="193"/>
      <c r="AA308" s="193"/>
    </row>
    <row r="309" spans="1:27">
      <c r="A309">
        <f>+IF(R309&gt;0,+MAX(A$8:A308)+1,0)</f>
        <v>0</v>
      </c>
      <c r="B309" s="73"/>
      <c r="C309" s="144"/>
      <c r="D309" s="73"/>
      <c r="E309" s="144"/>
      <c r="F309" s="182"/>
      <c r="G309" s="182"/>
      <c r="H309" s="142" t="str">
        <f>IFERROR(+VLOOKUP(G309,'šifarnik Pg-Pa'!O$6:Q$22,2,FALSE),"")</f>
        <v/>
      </c>
      <c r="I309" s="137" t="str">
        <f>IFERROR(+VLOOKUP($G309,'šifarnik Pg-Pa'!$O$6:$Q$22,3,FALSE),"")</f>
        <v/>
      </c>
      <c r="J309" s="252"/>
      <c r="K309" s="79" t="str">
        <f>IFERROR(+VLOOKUP(J309,'šifarnik Pg-Pa'!O$28:P$132,2,FALSE),"")</f>
        <v/>
      </c>
      <c r="L309" s="256"/>
      <c r="M309" s="143"/>
      <c r="N309" s="186"/>
      <c r="O309" s="185"/>
      <c r="P309" s="70"/>
      <c r="Q309" s="70"/>
      <c r="R309" s="224">
        <f t="shared" si="10"/>
        <v>0</v>
      </c>
      <c r="S309" s="74"/>
      <c r="T309" s="74"/>
      <c r="U309" s="74"/>
      <c r="V309" s="74">
        <f t="shared" si="11"/>
        <v>0</v>
      </c>
      <c r="W309" s="193" t="s">
        <v>697</v>
      </c>
      <c r="X309" s="193"/>
      <c r="Y309" s="193"/>
      <c r="Z309" s="193"/>
      <c r="AA309" s="193"/>
    </row>
    <row r="310" spans="1:27">
      <c r="A310">
        <f>+IF(R310&gt;0,+MAX(A$8:A309)+1,0)</f>
        <v>0</v>
      </c>
      <c r="B310" s="73"/>
      <c r="C310" s="144"/>
      <c r="D310" s="73"/>
      <c r="E310" s="144"/>
      <c r="F310" s="182"/>
      <c r="G310" s="182"/>
      <c r="H310" s="142" t="str">
        <f>IFERROR(+VLOOKUP(G310,'šifarnik Pg-Pa'!O$6:Q$22,2,FALSE),"")</f>
        <v/>
      </c>
      <c r="I310" s="137" t="str">
        <f>IFERROR(+VLOOKUP($G310,'šifarnik Pg-Pa'!$O$6:$Q$22,3,FALSE),"")</f>
        <v/>
      </c>
      <c r="J310" s="252"/>
      <c r="K310" s="79" t="str">
        <f>IFERROR(+VLOOKUP(J310,'šifarnik Pg-Pa'!O$28:P$132,2,FALSE),"")</f>
        <v/>
      </c>
      <c r="L310" s="256"/>
      <c r="M310" s="143"/>
      <c r="N310" s="186"/>
      <c r="O310" s="185"/>
      <c r="P310" s="70"/>
      <c r="Q310" s="70"/>
      <c r="R310" s="224">
        <f t="shared" si="10"/>
        <v>0</v>
      </c>
      <c r="S310" s="74"/>
      <c r="T310" s="74"/>
      <c r="U310" s="74"/>
      <c r="V310" s="74">
        <f t="shared" si="11"/>
        <v>0</v>
      </c>
      <c r="W310" s="193" t="s">
        <v>697</v>
      </c>
      <c r="X310" s="193"/>
      <c r="Y310" s="193"/>
      <c r="Z310" s="193"/>
      <c r="AA310" s="193"/>
    </row>
    <row r="311" spans="1:27">
      <c r="A311">
        <f>+IF(R311&gt;0,+MAX(A$8:A310)+1,0)</f>
        <v>0</v>
      </c>
    </row>
    <row r="312" spans="1:27">
      <c r="A312">
        <f>+IF(R312&gt;0,+MAX(A$8:A311)+1,0)</f>
        <v>0</v>
      </c>
    </row>
    <row r="313" spans="1:27">
      <c r="A313">
        <f>+IF(R313&gt;0,+MAX(A$8:A312)+1,0)</f>
        <v>0</v>
      </c>
    </row>
    <row r="314" spans="1:27">
      <c r="A314">
        <f>+IF(R314&gt;0,+MAX(A$8:A313)+1,0)</f>
        <v>0</v>
      </c>
    </row>
    <row r="315" spans="1:27">
      <c r="A315">
        <f>+IF(R315&gt;0,+MAX(A$8:A314)+1,0)</f>
        <v>0</v>
      </c>
    </row>
    <row r="316" spans="1:27">
      <c r="A316">
        <f>+IF(R316&gt;0,+MAX(A$8:A315)+1,0)</f>
        <v>0</v>
      </c>
    </row>
    <row r="317" spans="1:27">
      <c r="A317">
        <f>+IF(R317&gt;0,+MAX(A$8:A316)+1,0)</f>
        <v>0</v>
      </c>
    </row>
    <row r="318" spans="1:27">
      <c r="A318">
        <f>+IF(R318&gt;0,+MAX(A$8:A317)+1,0)</f>
        <v>0</v>
      </c>
    </row>
    <row r="319" spans="1:27">
      <c r="A319">
        <f>+IF(R319&gt;0,+MAX(A$8:A318)+1,0)</f>
        <v>0</v>
      </c>
    </row>
    <row r="320" spans="1:27">
      <c r="A320">
        <f>+IF(R320&gt;0,+MAX(A$8:A319)+1,0)</f>
        <v>0</v>
      </c>
    </row>
    <row r="321" spans="1:1">
      <c r="A321">
        <f>+IF(R321&gt;0,+MAX(A$8:A320)+1,0)</f>
        <v>0</v>
      </c>
    </row>
    <row r="322" spans="1:1">
      <c r="A322">
        <f>+IF(R322&gt;0,+MAX(A$8:A321)+1,0)</f>
        <v>0</v>
      </c>
    </row>
    <row r="323" spans="1:1">
      <c r="A323">
        <f>+IF(R323&gt;0,+MAX(A$8:A322)+1,0)</f>
        <v>0</v>
      </c>
    </row>
    <row r="324" spans="1:1">
      <c r="A324">
        <f>+IF(R324&gt;0,+MAX(A$8:A323)+1,0)</f>
        <v>0</v>
      </c>
    </row>
    <row r="325" spans="1:1">
      <c r="A325">
        <f>+IF(R325&gt;0,+MAX(A$8:A324)+1,0)</f>
        <v>0</v>
      </c>
    </row>
    <row r="326" spans="1:1">
      <c r="A326">
        <f>+IF(R326&gt;0,+MAX(A$8:A325)+1,0)</f>
        <v>0</v>
      </c>
    </row>
    <row r="327" spans="1:1">
      <c r="A327">
        <f>+IF(R327&gt;0,+MAX(A$8:A326)+1,0)</f>
        <v>0</v>
      </c>
    </row>
    <row r="328" spans="1:1">
      <c r="A328">
        <f>+IF(R328&gt;0,+MAX(A$8:A327)+1,0)</f>
        <v>0</v>
      </c>
    </row>
    <row r="329" spans="1:1">
      <c r="A329">
        <f>+IF(R329&gt;0,+MAX(A$8:A328)+1,0)</f>
        <v>0</v>
      </c>
    </row>
    <row r="330" spans="1:1">
      <c r="A330">
        <f>+IF(R330&gt;0,+MAX(A$8:A329)+1,0)</f>
        <v>0</v>
      </c>
    </row>
    <row r="331" spans="1:1">
      <c r="A331">
        <f>+IF(R331&gt;0,+MAX(A$8:A330)+1,0)</f>
        <v>0</v>
      </c>
    </row>
    <row r="332" spans="1:1">
      <c r="A332">
        <f>+IF(R332&gt;0,+MAX(A$8:A331)+1,0)</f>
        <v>0</v>
      </c>
    </row>
    <row r="333" spans="1:1">
      <c r="A333">
        <f>+IF(R333&gt;0,+MAX(A$8:A332)+1,0)</f>
        <v>0</v>
      </c>
    </row>
    <row r="334" spans="1:1">
      <c r="A334">
        <f>+IF(R334&gt;0,+MAX(A$8:A333)+1,0)</f>
        <v>0</v>
      </c>
    </row>
    <row r="335" spans="1:1">
      <c r="A335">
        <f>+IF(R335&gt;0,+MAX(A$8:A334)+1,0)</f>
        <v>0</v>
      </c>
    </row>
    <row r="336" spans="1:1">
      <c r="A336">
        <f>+IF(R336&gt;0,+MAX(A$8:A335)+1,0)</f>
        <v>0</v>
      </c>
    </row>
    <row r="337" spans="1:1">
      <c r="A337">
        <f>+IF(R337&gt;0,+MAX(A$8:A336)+1,0)</f>
        <v>0</v>
      </c>
    </row>
    <row r="338" spans="1:1">
      <c r="A338">
        <f>+IF(R338&gt;0,+MAX(A$8:A337)+1,0)</f>
        <v>0</v>
      </c>
    </row>
    <row r="339" spans="1:1">
      <c r="A339">
        <f>+IF(R339&gt;0,+MAX(A$8:A338)+1,0)</f>
        <v>0</v>
      </c>
    </row>
    <row r="340" spans="1:1">
      <c r="A340">
        <f>+IF(R340&gt;0,+MAX(A$8:A339)+1,0)</f>
        <v>0</v>
      </c>
    </row>
    <row r="341" spans="1:1">
      <c r="A341">
        <f>+IF(R341&gt;0,+MAX(A$8:A340)+1,0)</f>
        <v>0</v>
      </c>
    </row>
    <row r="342" spans="1:1">
      <c r="A342">
        <f>+IF(R342&gt;0,+MAX(A$8:A341)+1,0)</f>
        <v>0</v>
      </c>
    </row>
    <row r="343" spans="1:1">
      <c r="A343">
        <f>+IF(R343&gt;0,+MAX(A$8:A342)+1,0)</f>
        <v>0</v>
      </c>
    </row>
    <row r="344" spans="1:1">
      <c r="A344">
        <f>+IF(R344&gt;0,+MAX(A$8:A343)+1,0)</f>
        <v>0</v>
      </c>
    </row>
    <row r="345" spans="1:1">
      <c r="A345">
        <f>+IF(R345&gt;0,+MAX(A$8:A344)+1,0)</f>
        <v>0</v>
      </c>
    </row>
    <row r="346" spans="1:1">
      <c r="A346">
        <f>+IF(R346&gt;0,+MAX(A$8:A345)+1,0)</f>
        <v>0</v>
      </c>
    </row>
    <row r="347" spans="1:1">
      <c r="A347">
        <f>+IF(R347&gt;0,+MAX(A$8:A346)+1,0)</f>
        <v>0</v>
      </c>
    </row>
    <row r="348" spans="1:1">
      <c r="A348">
        <f>+IF(R348&gt;0,+MAX(A$8:A347)+1,0)</f>
        <v>0</v>
      </c>
    </row>
    <row r="349" spans="1:1">
      <c r="A349">
        <f>+IF(R349&gt;0,+MAX(A$8:A348)+1,0)</f>
        <v>0</v>
      </c>
    </row>
    <row r="350" spans="1:1">
      <c r="A350">
        <f>+IF(R350&gt;0,+MAX(A$8:A349)+1,0)</f>
        <v>0</v>
      </c>
    </row>
    <row r="351" spans="1:1">
      <c r="A351">
        <f>+IF(R351&gt;0,+MAX(A$8:A350)+1,0)</f>
        <v>0</v>
      </c>
    </row>
    <row r="352" spans="1:1">
      <c r="A352">
        <f>+IF(R352&gt;0,+MAX(A$8:A351)+1,0)</f>
        <v>0</v>
      </c>
    </row>
    <row r="353" spans="1:1">
      <c r="A353">
        <f>+IF(R353&gt;0,+MAX(A$8:A352)+1,0)</f>
        <v>0</v>
      </c>
    </row>
    <row r="354" spans="1:1">
      <c r="A354">
        <f>+IF(R354&gt;0,+MAX(A$8:A353)+1,0)</f>
        <v>0</v>
      </c>
    </row>
    <row r="355" spans="1:1">
      <c r="A355">
        <f>+IF(R355&gt;0,+MAX(A$8:A354)+1,0)</f>
        <v>0</v>
      </c>
    </row>
    <row r="356" spans="1:1">
      <c r="A356">
        <f>+IF(R356&gt;0,+MAX(A$8:A355)+1,0)</f>
        <v>0</v>
      </c>
    </row>
    <row r="357" spans="1:1">
      <c r="A357">
        <f>+IF(R357&gt;0,+MAX(A$8:A356)+1,0)</f>
        <v>0</v>
      </c>
    </row>
    <row r="358" spans="1:1">
      <c r="A358">
        <f>+IF(R358&gt;0,+MAX(A$8:A357)+1,0)</f>
        <v>0</v>
      </c>
    </row>
    <row r="359" spans="1:1">
      <c r="A359">
        <f>+IF(R359&gt;0,+MAX(A$8:A358)+1,0)</f>
        <v>0</v>
      </c>
    </row>
    <row r="360" spans="1:1">
      <c r="A360">
        <f>+IF(R360&gt;0,+MAX(A$8:A359)+1,0)</f>
        <v>0</v>
      </c>
    </row>
    <row r="361" spans="1:1">
      <c r="A361">
        <f>+IF(R361&gt;0,+MAX(A$8:A360)+1,0)</f>
        <v>0</v>
      </c>
    </row>
    <row r="362" spans="1:1">
      <c r="A362">
        <f>+IF(R362&gt;0,+MAX(A$8:A361)+1,0)</f>
        <v>0</v>
      </c>
    </row>
    <row r="363" spans="1:1">
      <c r="A363">
        <f>+IF(R363&gt;0,+MAX(A$8:A362)+1,0)</f>
        <v>0</v>
      </c>
    </row>
    <row r="364" spans="1:1">
      <c r="A364">
        <f>+IF(R364&gt;0,+MAX(A$8:A363)+1,0)</f>
        <v>0</v>
      </c>
    </row>
    <row r="365" spans="1:1">
      <c r="A365">
        <f>+IF(R365&gt;0,+MAX(A$8:A364)+1,0)</f>
        <v>0</v>
      </c>
    </row>
    <row r="366" spans="1:1">
      <c r="A366">
        <f>+IF(R366&gt;0,+MAX(A$8:A365)+1,0)</f>
        <v>0</v>
      </c>
    </row>
    <row r="367" spans="1:1">
      <c r="A367">
        <f>+IF(R367&gt;0,+MAX(A$8:A366)+1,0)</f>
        <v>0</v>
      </c>
    </row>
    <row r="368" spans="1:1">
      <c r="A368">
        <f>+IF(R368&gt;0,+MAX(A$8:A367)+1,0)</f>
        <v>0</v>
      </c>
    </row>
    <row r="369" spans="1:1">
      <c r="A369">
        <f>+IF(R369&gt;0,+MAX(A$8:A368)+1,0)</f>
        <v>0</v>
      </c>
    </row>
    <row r="370" spans="1:1">
      <c r="A370">
        <f>+IF(R370&gt;0,+MAX(A$8:A369)+1,0)</f>
        <v>0</v>
      </c>
    </row>
    <row r="371" spans="1:1">
      <c r="A371">
        <f>+IF(R371&gt;0,+MAX(A$8:A370)+1,0)</f>
        <v>0</v>
      </c>
    </row>
    <row r="372" spans="1:1">
      <c r="A372">
        <f>+IF(R372&gt;0,+MAX(A$8:A371)+1,0)</f>
        <v>0</v>
      </c>
    </row>
    <row r="373" spans="1:1">
      <c r="A373">
        <f>+IF(R373&gt;0,+MAX(A$8:A372)+1,0)</f>
        <v>0</v>
      </c>
    </row>
    <row r="374" spans="1:1">
      <c r="A374">
        <f>+IF(R374&gt;0,+MAX(A$8:A373)+1,0)</f>
        <v>0</v>
      </c>
    </row>
    <row r="375" spans="1:1">
      <c r="A375">
        <f>+IF(R375&gt;0,+MAX(A$8:A374)+1,0)</f>
        <v>0</v>
      </c>
    </row>
    <row r="376" spans="1:1">
      <c r="A376">
        <f>+IF(R376&gt;0,+MAX(A$8:A375)+1,0)</f>
        <v>0</v>
      </c>
    </row>
    <row r="377" spans="1:1">
      <c r="A377">
        <f>+IF(R377&gt;0,+MAX(A$8:A376)+1,0)</f>
        <v>0</v>
      </c>
    </row>
    <row r="378" spans="1:1">
      <c r="A378">
        <f>+IF(R378&gt;0,+MAX(A$8:A377)+1,0)</f>
        <v>0</v>
      </c>
    </row>
    <row r="379" spans="1:1">
      <c r="A379">
        <f>+IF(R379&gt;0,+MAX(A$8:A378)+1,0)</f>
        <v>0</v>
      </c>
    </row>
    <row r="380" spans="1:1">
      <c r="A380">
        <f>+IF(R380&gt;0,+MAX(A$8:A379)+1,0)</f>
        <v>0</v>
      </c>
    </row>
    <row r="381" spans="1:1">
      <c r="A381">
        <f>+IF(R381&gt;0,+MAX(A$8:A380)+1,0)</f>
        <v>0</v>
      </c>
    </row>
    <row r="382" spans="1:1">
      <c r="A382">
        <f>+IF(R382&gt;0,+MAX(A$8:A381)+1,0)</f>
        <v>0</v>
      </c>
    </row>
    <row r="383" spans="1:1">
      <c r="A383">
        <f>+IF(R383&gt;0,+MAX(A$8:A382)+1,0)</f>
        <v>0</v>
      </c>
    </row>
    <row r="384" spans="1:1">
      <c r="A384">
        <f>+IF(R384&gt;0,+MAX(A$8:A383)+1,0)</f>
        <v>0</v>
      </c>
    </row>
    <row r="385" spans="1:1">
      <c r="A385">
        <f>+IF(R385&gt;0,+MAX(A$8:A384)+1,0)</f>
        <v>0</v>
      </c>
    </row>
    <row r="386" spans="1:1">
      <c r="A386">
        <f>+IF(R386&gt;0,+MAX(A$8:A385)+1,0)</f>
        <v>0</v>
      </c>
    </row>
    <row r="387" spans="1:1">
      <c r="A387">
        <f>+IF(R387&gt;0,+MAX(A$8:A386)+1,0)</f>
        <v>0</v>
      </c>
    </row>
    <row r="388" spans="1:1">
      <c r="A388">
        <f>+IF(R388&gt;0,+MAX(A$8:A387)+1,0)</f>
        <v>0</v>
      </c>
    </row>
    <row r="389" spans="1:1">
      <c r="A389">
        <f>+IF(R389&gt;0,+MAX(A$8:A388)+1,0)</f>
        <v>0</v>
      </c>
    </row>
    <row r="390" spans="1:1">
      <c r="A390">
        <f>+IF(R390&gt;0,+MAX(A$8:A389)+1,0)</f>
        <v>0</v>
      </c>
    </row>
    <row r="391" spans="1:1">
      <c r="A391">
        <f>+IF(R391&gt;0,+MAX(A$8:A390)+1,0)</f>
        <v>0</v>
      </c>
    </row>
    <row r="392" spans="1:1">
      <c r="A392">
        <f>+IF(R392&gt;0,+MAX(A$8:A391)+1,0)</f>
        <v>0</v>
      </c>
    </row>
    <row r="393" spans="1:1">
      <c r="A393">
        <f>+IF(R393&gt;0,+MAX(A$8:A392)+1,0)</f>
        <v>0</v>
      </c>
    </row>
    <row r="394" spans="1:1">
      <c r="A394">
        <f>+IF(R394&gt;0,+MAX(A$8:A393)+1,0)</f>
        <v>0</v>
      </c>
    </row>
    <row r="395" spans="1:1">
      <c r="A395">
        <f>+IF(R395&gt;0,+MAX(A$8:A394)+1,0)</f>
        <v>0</v>
      </c>
    </row>
    <row r="396" spans="1:1">
      <c r="A396">
        <f>+IF(R396&gt;0,+MAX(A$8:A395)+1,0)</f>
        <v>0</v>
      </c>
    </row>
    <row r="397" spans="1:1">
      <c r="A397">
        <f>+IF(R397&gt;0,+MAX(A$8:A396)+1,0)</f>
        <v>0</v>
      </c>
    </row>
    <row r="398" spans="1:1">
      <c r="A398">
        <f>+IF(R398&gt;0,+MAX(A$8:A397)+1,0)</f>
        <v>0</v>
      </c>
    </row>
    <row r="399" spans="1:1">
      <c r="A399">
        <f>+IF(R399&gt;0,+MAX(A$8:A398)+1,0)</f>
        <v>0</v>
      </c>
    </row>
  </sheetData>
  <sheetProtection algorithmName="SHA-512" hashValue="LjHS/90iGx/bM+9FRoAUKIWPaEuLlcpOLOgpJR/7Rh80D6D4yhugb8NyPWMMSCy0GoJbXNMg54XaLSFEftKKxg==" saltValue="46/iflBzvaH/K9iRyA6Xvw==" spinCount="100000" sheet="1" formatCells="0" formatColumns="0" formatRows="0"/>
  <mergeCells count="12">
    <mergeCell ref="C3:F3"/>
    <mergeCell ref="P9:R9"/>
    <mergeCell ref="A9:A10"/>
    <mergeCell ref="B9:B10"/>
    <mergeCell ref="C9:C10"/>
    <mergeCell ref="D9:D10"/>
    <mergeCell ref="D6:H6"/>
    <mergeCell ref="E9:E10"/>
    <mergeCell ref="L9:L10"/>
    <mergeCell ref="M9:M10"/>
    <mergeCell ref="N9:N10"/>
    <mergeCell ref="O9:O10"/>
  </mergeCells>
  <conditionalFormatting sqref="O74:O310">
    <cfRule type="expression" dxfId="88" priority="45">
      <formula>$V74&gt;3</formula>
    </cfRule>
  </conditionalFormatting>
  <conditionalFormatting sqref="J12:J310">
    <cfRule type="expression" dxfId="87" priority="33">
      <formula>AND(+G12&lt;&gt;LEFT(J12,4),ISBLANK(J12)=FALSE)</formula>
    </cfRule>
  </conditionalFormatting>
  <conditionalFormatting sqref="L12:L310">
    <cfRule type="expression" dxfId="86" priority="21">
      <formula>AND(+G12&lt;&gt;LEFT(L12,4),ISBLANK(L12)=FALSE)</formula>
    </cfRule>
  </conditionalFormatting>
  <conditionalFormatting sqref="O11">
    <cfRule type="expression" dxfId="85" priority="20" stopIfTrue="1">
      <formula>$V146&gt;3</formula>
    </cfRule>
  </conditionalFormatting>
  <conditionalFormatting sqref="O12">
    <cfRule type="expression" dxfId="84" priority="19">
      <formula>$V12&gt;3</formula>
    </cfRule>
  </conditionalFormatting>
  <conditionalFormatting sqref="O13:O15">
    <cfRule type="expression" dxfId="83" priority="18">
      <formula>$V13&gt;3</formula>
    </cfRule>
  </conditionalFormatting>
  <conditionalFormatting sqref="O16">
    <cfRule type="expression" dxfId="82" priority="17">
      <formula>$V16&gt;3</formula>
    </cfRule>
  </conditionalFormatting>
  <conditionalFormatting sqref="O17">
    <cfRule type="expression" dxfId="81" priority="16">
      <formula>$V18&gt;3</formula>
    </cfRule>
  </conditionalFormatting>
  <conditionalFormatting sqref="O18:O21">
    <cfRule type="expression" dxfId="80" priority="15">
      <formula>$V19&gt;3</formula>
    </cfRule>
  </conditionalFormatting>
  <conditionalFormatting sqref="O21">
    <cfRule type="expression" dxfId="79" priority="14">
      <formula>$V22&gt;3</formula>
    </cfRule>
  </conditionalFormatting>
  <conditionalFormatting sqref="O18">
    <cfRule type="expression" dxfId="78" priority="13">
      <formula>$V19&gt;3</formula>
    </cfRule>
  </conditionalFormatting>
  <conditionalFormatting sqref="O22">
    <cfRule type="expression" dxfId="77" priority="12">
      <formula>$V23&gt;3</formula>
    </cfRule>
  </conditionalFormatting>
  <conditionalFormatting sqref="O23:O24">
    <cfRule type="expression" dxfId="76" priority="11" stopIfTrue="1">
      <formula>$V23&gt;3</formula>
    </cfRule>
  </conditionalFormatting>
  <conditionalFormatting sqref="O25:O27">
    <cfRule type="expression" dxfId="75" priority="10" stopIfTrue="1">
      <formula>$V25&gt;3</formula>
    </cfRule>
  </conditionalFormatting>
  <conditionalFormatting sqref="O28">
    <cfRule type="expression" dxfId="74" priority="9">
      <formula>$V28&gt;3</formula>
    </cfRule>
  </conditionalFormatting>
  <conditionalFormatting sqref="O29">
    <cfRule type="expression" dxfId="73" priority="8" stopIfTrue="1">
      <formula>$V29&gt;3</formula>
    </cfRule>
  </conditionalFormatting>
  <conditionalFormatting sqref="O30:O31">
    <cfRule type="expression" dxfId="72" priority="7">
      <formula>$V30&gt;3</formula>
    </cfRule>
  </conditionalFormatting>
  <conditionalFormatting sqref="O32:O45 O54:O70 O72:O73">
    <cfRule type="expression" dxfId="71" priority="5">
      <formula>$V32&gt;3</formula>
    </cfRule>
  </conditionalFormatting>
  <conditionalFormatting sqref="O71">
    <cfRule type="expression" dxfId="70" priority="6" stopIfTrue="1">
      <formula>$V74&gt;3</formula>
    </cfRule>
  </conditionalFormatting>
  <conditionalFormatting sqref="L11:L310">
    <cfRule type="expression" dxfId="69" priority="3">
      <formula>+AND(L11&gt;0,J11&gt;0)</formula>
    </cfRule>
    <cfRule type="expression" dxfId="68" priority="4">
      <formula>AND(+G11&lt;&gt;LEFT(L11,4),ISBLANK(L11)=FALSE)</formula>
    </cfRule>
  </conditionalFormatting>
  <conditionalFormatting sqref="J11:J310">
    <cfRule type="expression" dxfId="67" priority="2">
      <formula>AND(G11&lt;&gt;LEFT(J11,4),ISBLANK(L11)=TRUE)</formula>
    </cfRule>
  </conditionalFormatting>
  <conditionalFormatting sqref="N11:N23">
    <cfRule type="expression" dxfId="66" priority="1">
      <formula>VALUE(LEN(N11))&gt;2</formula>
    </cfRule>
  </conditionalFormatting>
  <dataValidations disablePrompts="1" count="2">
    <dataValidation type="list" allowBlank="1" showInputMessage="1" showErrorMessage="1" sqref="C3:F3" xr:uid="{00000000-0002-0000-0300-000000000000}">
      <formula1>$W$11:$W$182</formula1>
    </dataValidation>
    <dataValidation type="list" allowBlank="1" showInputMessage="1" showErrorMessage="1" sqref="D6" xr:uid="{00000000-0002-0000-0300-000001000000}">
      <formula1>$AA$14:$AA$16</formula1>
    </dataValidation>
  </dataValidations>
  <pageMargins left="0.7" right="0.7" top="0.75" bottom="0.75" header="0.3" footer="0.3"/>
  <pageSetup paperSize="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300-000002000000}">
          <x14:formula1>
            <xm:f>'Šifarnik F-ja'!$A$4:$A$146</xm:f>
          </x14:formula1>
          <xm:sqref>F11:F310</xm:sqref>
        </x14:dataValidation>
        <x14:dataValidation type="list" allowBlank="1" showInputMessage="1" showErrorMessage="1" xr:uid="{00000000-0002-0000-0300-000003000000}">
          <x14:formula1>
            <xm:f>'šifarnik Pg-Pa'!$O$6:$O$22</xm:f>
          </x14:formula1>
          <xm:sqref>G11:G310</xm:sqref>
        </x14:dataValidation>
        <x14:dataValidation type="list" allowBlank="1" showInputMessage="1" showErrorMessage="1" xr:uid="{00000000-0002-0000-0300-000004000000}">
          <x14:formula1>
            <xm:f>'šifarnik Pg-Pa'!$O$28:$O$135</xm:f>
          </x14:formula1>
          <xm:sqref>J11:J310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30"/>
  <sheetViews>
    <sheetView topLeftCell="B1" workbookViewId="0">
      <selection activeCell="P14" sqref="P14"/>
    </sheetView>
  </sheetViews>
  <sheetFormatPr defaultRowHeight="15"/>
  <cols>
    <col min="1" max="3" width="9.140625" style="59"/>
    <col min="4" max="4" width="12.140625" style="59" customWidth="1"/>
    <col min="5" max="5" width="16" style="59" customWidth="1"/>
    <col min="6" max="6" width="13.5703125" style="59" customWidth="1"/>
    <col min="7" max="7" width="14.28515625" style="59" customWidth="1"/>
    <col min="8" max="8" width="16.5703125" style="59" customWidth="1"/>
    <col min="9" max="9" width="16.85546875" style="59" customWidth="1"/>
    <col min="10" max="10" width="17.85546875" style="59" customWidth="1"/>
    <col min="11" max="11" width="18" style="59" customWidth="1"/>
    <col min="12" max="12" width="17" style="59" customWidth="1"/>
    <col min="13" max="14" width="17.85546875" style="59" customWidth="1"/>
    <col min="15" max="15" width="11.140625" style="59" customWidth="1"/>
    <col min="16" max="16" width="13.28515625" style="59" customWidth="1"/>
    <col min="17" max="17" width="19.28515625" style="59" customWidth="1"/>
    <col min="18" max="18" width="17.42578125" style="59" customWidth="1"/>
    <col min="19" max="19" width="12.5703125" style="59" customWidth="1"/>
    <col min="20" max="23" width="9.140625" style="59"/>
    <col min="24" max="24" width="9.140625" style="59" hidden="1" customWidth="1"/>
    <col min="25" max="26" width="9.140625" style="59" customWidth="1"/>
    <col min="27" max="16384" width="9.140625" style="59"/>
  </cols>
  <sheetData>
    <row r="1" spans="1:24" ht="21">
      <c r="D1" s="127" t="s">
        <v>1247</v>
      </c>
      <c r="P1" s="128"/>
      <c r="X1" s="59" t="s">
        <v>1292</v>
      </c>
    </row>
    <row r="2" spans="1:24">
      <c r="D2" s="127"/>
      <c r="X2" s="59" t="s">
        <v>1294</v>
      </c>
    </row>
    <row r="3" spans="1:24" ht="15.75" thickBot="1">
      <c r="X3" s="59" t="str">
        <f>+VLOOKUP(I4,okruzi!Q11:S190,3,FALSE)</f>
        <v xml:space="preserve">град </v>
      </c>
    </row>
    <row r="4" spans="1:24" ht="16.5" thickBot="1">
      <c r="A4" s="399" t="s">
        <v>1248</v>
      </c>
      <c r="B4" s="399"/>
      <c r="C4" s="399"/>
      <c r="D4" s="400"/>
      <c r="E4" s="392" t="str">
        <f>+'Rashodi- plan-izvršenje'!C3:C3</f>
        <v>НОВИ ПАЗАР</v>
      </c>
      <c r="F4" s="393"/>
      <c r="G4" s="393"/>
      <c r="H4" s="394"/>
      <c r="I4" s="217">
        <f>+'Rashodi- plan-izvršenje'!G3</f>
        <v>75</v>
      </c>
      <c r="X4" s="59" t="s">
        <v>1536</v>
      </c>
    </row>
    <row r="5" spans="1:24" ht="16.5" thickBot="1">
      <c r="A5" s="399" t="s">
        <v>1249</v>
      </c>
      <c r="B5" s="399"/>
      <c r="C5" s="399"/>
      <c r="D5" s="399"/>
      <c r="E5" s="218" t="str">
        <f>+'Rashodi- plan-izvršenje'!D5</f>
        <v>I - IX</v>
      </c>
      <c r="F5" s="219">
        <f>+'Rashodi- plan-izvršenje'!E5</f>
        <v>2020</v>
      </c>
      <c r="G5" s="158" t="s">
        <v>1250</v>
      </c>
      <c r="X5" s="59" t="str">
        <f>+CONCATENATE(X1,X3,E4,X2)</f>
        <v>Овим потврђујемо да град НОВИ ПАЗАР,  на крају овог извештајног периода, нема обавезе по основу задуживања</v>
      </c>
    </row>
    <row r="7" spans="1:24" ht="41.25" customHeight="1">
      <c r="D7" s="160" t="s">
        <v>1293</v>
      </c>
      <c r="E7" s="396" t="s">
        <v>1536</v>
      </c>
      <c r="F7" s="397"/>
      <c r="G7" s="397"/>
      <c r="H7" s="397"/>
      <c r="I7" s="397"/>
      <c r="J7" s="397"/>
      <c r="K7" s="398"/>
      <c r="N7" s="166"/>
    </row>
    <row r="9" spans="1:24" ht="102.75" customHeight="1">
      <c r="A9" s="131" t="s">
        <v>1251</v>
      </c>
      <c r="B9" s="91" t="s">
        <v>729</v>
      </c>
      <c r="C9" s="91" t="s">
        <v>537</v>
      </c>
      <c r="D9" s="146" t="s">
        <v>1252</v>
      </c>
      <c r="E9" s="146" t="s">
        <v>733</v>
      </c>
      <c r="F9" s="146" t="s">
        <v>1636</v>
      </c>
      <c r="G9" s="146" t="s">
        <v>1666</v>
      </c>
      <c r="H9" s="146" t="s">
        <v>1253</v>
      </c>
      <c r="I9" s="146" t="s">
        <v>1254</v>
      </c>
      <c r="J9" s="146" t="s">
        <v>1256</v>
      </c>
      <c r="K9" s="164" t="s">
        <v>1538</v>
      </c>
      <c r="L9" s="165" t="s">
        <v>1257</v>
      </c>
      <c r="M9" s="168" t="s">
        <v>1537</v>
      </c>
      <c r="N9" s="168" t="s">
        <v>1539</v>
      </c>
      <c r="O9" s="163" t="s">
        <v>1255</v>
      </c>
      <c r="P9" s="167" t="s">
        <v>1540</v>
      </c>
      <c r="Q9" s="172" t="s">
        <v>1543</v>
      </c>
      <c r="R9" s="165" t="s">
        <v>1631</v>
      </c>
    </row>
    <row r="10" spans="1:24" ht="15.75" thickBot="1">
      <c r="A10" s="130">
        <v>1</v>
      </c>
      <c r="B10" s="130">
        <v>2</v>
      </c>
      <c r="C10" s="130">
        <v>3</v>
      </c>
      <c r="D10" s="130">
        <v>4</v>
      </c>
      <c r="E10" s="130">
        <v>5</v>
      </c>
      <c r="F10" s="130">
        <v>6</v>
      </c>
      <c r="G10" s="130">
        <v>7</v>
      </c>
      <c r="H10" s="130">
        <v>8</v>
      </c>
      <c r="I10" s="130">
        <v>9</v>
      </c>
      <c r="J10" s="130">
        <v>10</v>
      </c>
      <c r="K10" s="130">
        <v>11</v>
      </c>
      <c r="L10" s="130" t="s">
        <v>1632</v>
      </c>
      <c r="M10" s="130">
        <v>13</v>
      </c>
      <c r="N10" s="130">
        <v>14</v>
      </c>
      <c r="O10" s="130">
        <v>15</v>
      </c>
      <c r="P10" s="130">
        <v>16</v>
      </c>
      <c r="Q10" s="178">
        <v>17</v>
      </c>
      <c r="R10" s="178">
        <v>18</v>
      </c>
      <c r="X10" s="59" t="s">
        <v>1665</v>
      </c>
    </row>
    <row r="11" spans="1:24" ht="15.75" thickBot="1">
      <c r="A11" s="132">
        <v>1</v>
      </c>
      <c r="B11" s="125">
        <v>75</v>
      </c>
      <c r="C11" s="126" t="s">
        <v>274</v>
      </c>
      <c r="D11" s="276" t="s">
        <v>1913</v>
      </c>
      <c r="E11" s="133" t="s">
        <v>1914</v>
      </c>
      <c r="F11" s="276" t="s">
        <v>1915</v>
      </c>
      <c r="G11" s="276" t="s">
        <v>1916</v>
      </c>
      <c r="H11" s="245" t="s">
        <v>1262</v>
      </c>
      <c r="I11" s="134">
        <v>2366752</v>
      </c>
      <c r="J11" s="134">
        <v>2366752</v>
      </c>
      <c r="K11" s="134">
        <v>1388644.6</v>
      </c>
      <c r="L11" s="226">
        <f t="shared" ref="L11:L30" si="0">+J11-K11</f>
        <v>978107.39999999991</v>
      </c>
      <c r="M11" s="134">
        <v>455435</v>
      </c>
      <c r="N11" s="134">
        <v>382534.36</v>
      </c>
      <c r="O11" s="135">
        <v>3.5000000000000003E-2</v>
      </c>
      <c r="P11" s="134">
        <v>28203.119999999999</v>
      </c>
      <c r="Q11" s="177" t="s">
        <v>214</v>
      </c>
      <c r="R11" s="225">
        <f>IFERROR(IF(H11="RSD",L11,+VLOOKUP(H11,'nbs-kurs'!C$3:F$34,4,FALSE)*L11),0)</f>
        <v>115905726.89999999</v>
      </c>
      <c r="S11" s="221"/>
      <c r="X11" s="153" t="s">
        <v>1635</v>
      </c>
    </row>
    <row r="12" spans="1:24" ht="15.75" thickBot="1">
      <c r="A12" s="136">
        <v>2</v>
      </c>
      <c r="B12" s="125">
        <v>75</v>
      </c>
      <c r="C12" s="126" t="s">
        <v>274</v>
      </c>
      <c r="D12" s="276" t="s">
        <v>1917</v>
      </c>
      <c r="E12" s="133" t="s">
        <v>1918</v>
      </c>
      <c r="F12" s="276" t="s">
        <v>1919</v>
      </c>
      <c r="G12" s="276" t="s">
        <v>1920</v>
      </c>
      <c r="H12" s="245" t="s">
        <v>1635</v>
      </c>
      <c r="I12" s="134">
        <v>180000000</v>
      </c>
      <c r="J12" s="134">
        <v>179999999</v>
      </c>
      <c r="K12" s="134">
        <v>0</v>
      </c>
      <c r="L12" s="226">
        <f t="shared" si="0"/>
        <v>179999999</v>
      </c>
      <c r="M12" s="134">
        <v>15000000</v>
      </c>
      <c r="N12" s="134">
        <v>0</v>
      </c>
      <c r="O12" s="135">
        <v>3.2000000000000001E-2</v>
      </c>
      <c r="P12" s="134">
        <v>3752168</v>
      </c>
      <c r="Q12" s="177" t="s">
        <v>214</v>
      </c>
      <c r="R12" s="225">
        <f>IFERROR(IF(H12="RSD",L12,+VLOOKUP(H12,'nbs-kurs'!C$3:F$34,4,FALSE)*L12),0)</f>
        <v>179999999</v>
      </c>
      <c r="S12" s="221"/>
      <c r="X12" s="153" t="s">
        <v>1262</v>
      </c>
    </row>
    <row r="13" spans="1:24" ht="15.75" thickBot="1">
      <c r="A13" s="136">
        <v>3</v>
      </c>
      <c r="B13" s="125">
        <f t="shared" ref="B13:B30" si="1">+IF(SUM(I13:N13)&gt;0,I$4,"")</f>
        <v>75</v>
      </c>
      <c r="C13" s="126" t="str">
        <f t="shared" ref="C13:C30" si="2">+IF(SUM(I13:N13)&gt;0,E$4,"")</f>
        <v>НОВИ ПАЗАР</v>
      </c>
      <c r="D13" s="220">
        <v>43920</v>
      </c>
      <c r="E13" s="299" t="s">
        <v>1914</v>
      </c>
      <c r="F13" s="220">
        <v>44320</v>
      </c>
      <c r="G13" s="220">
        <v>45745</v>
      </c>
      <c r="H13" s="245" t="s">
        <v>1262</v>
      </c>
      <c r="I13" s="134">
        <v>1531959.22</v>
      </c>
      <c r="J13" s="134">
        <v>1531959</v>
      </c>
      <c r="K13" s="134">
        <v>0</v>
      </c>
      <c r="L13" s="226">
        <f t="shared" si="0"/>
        <v>1531959</v>
      </c>
      <c r="M13" s="134">
        <v>0</v>
      </c>
      <c r="N13" s="134">
        <v>0</v>
      </c>
      <c r="O13" s="135">
        <v>2.0500000000000001E-2</v>
      </c>
      <c r="P13" s="134">
        <v>14460.19</v>
      </c>
      <c r="Q13" s="177" t="str">
        <f>IFERROR(+VLOOKUP($B13,okruzi!H6:L191,5,FALSE),0)</f>
        <v xml:space="preserve"> Рашки управни округ</v>
      </c>
      <c r="R13" s="225">
        <f>IFERROR(IF(H13="RSD",L13,+VLOOKUP(H13,'nbs-kurs'!C$3:F$34,4,FALSE)*L13),0)</f>
        <v>181537141.5</v>
      </c>
      <c r="S13" s="221"/>
      <c r="X13" s="153" t="s">
        <v>1273</v>
      </c>
    </row>
    <row r="14" spans="1:24" ht="15.75" thickBot="1">
      <c r="A14" s="136">
        <v>4</v>
      </c>
      <c r="B14" s="125" t="str">
        <f t="shared" si="1"/>
        <v/>
      </c>
      <c r="C14" s="126" t="str">
        <f t="shared" si="2"/>
        <v/>
      </c>
      <c r="D14" s="220"/>
      <c r="E14" s="133"/>
      <c r="F14" s="220"/>
      <c r="G14" s="220"/>
      <c r="H14" s="245" t="s">
        <v>1665</v>
      </c>
      <c r="I14" s="134"/>
      <c r="J14" s="134"/>
      <c r="K14" s="134"/>
      <c r="L14" s="226">
        <f t="shared" si="0"/>
        <v>0</v>
      </c>
      <c r="M14" s="134"/>
      <c r="N14" s="134"/>
      <c r="O14" s="135"/>
      <c r="P14" s="134"/>
      <c r="Q14" s="177">
        <f>IFERROR(+VLOOKUP($B14,okruzi!H7:L192,5,FALSE),0)</f>
        <v>0</v>
      </c>
      <c r="R14" s="225">
        <f>IFERROR(IF(H14="RSD",L14,+VLOOKUP(H14,'nbs-kurs'!C$3:F$34,4,FALSE)*L14),0)</f>
        <v>0</v>
      </c>
      <c r="S14" s="221"/>
      <c r="X14" s="153" t="s">
        <v>1271</v>
      </c>
    </row>
    <row r="15" spans="1:24" ht="15.75" thickBot="1">
      <c r="A15" s="136">
        <v>5</v>
      </c>
      <c r="B15" s="125" t="str">
        <f t="shared" si="1"/>
        <v/>
      </c>
      <c r="C15" s="126" t="str">
        <f t="shared" si="2"/>
        <v/>
      </c>
      <c r="D15" s="220"/>
      <c r="E15" s="133"/>
      <c r="F15" s="220"/>
      <c r="G15" s="220"/>
      <c r="H15" s="245" t="s">
        <v>1665</v>
      </c>
      <c r="I15" s="134"/>
      <c r="J15" s="134"/>
      <c r="K15" s="134"/>
      <c r="L15" s="226">
        <f t="shared" si="0"/>
        <v>0</v>
      </c>
      <c r="M15" s="134"/>
      <c r="N15" s="134"/>
      <c r="O15" s="135"/>
      <c r="P15" s="134"/>
      <c r="Q15" s="177">
        <f>IFERROR(+VLOOKUP($B15,okruzi!H8:L193,5,FALSE),0)</f>
        <v>0</v>
      </c>
      <c r="R15" s="225">
        <f>IFERROR(IF(H15="RSD",L15,+VLOOKUP(H15,'nbs-kurs'!C$3:F$34,4,FALSE)*L15),0)</f>
        <v>0</v>
      </c>
      <c r="S15" s="221"/>
      <c r="X15" s="153" t="s">
        <v>1272</v>
      </c>
    </row>
    <row r="16" spans="1:24" ht="15.75" thickBot="1">
      <c r="A16" s="136">
        <v>6</v>
      </c>
      <c r="B16" s="125" t="str">
        <f t="shared" si="1"/>
        <v/>
      </c>
      <c r="C16" s="126" t="str">
        <f t="shared" si="2"/>
        <v/>
      </c>
      <c r="D16" s="220"/>
      <c r="E16" s="133"/>
      <c r="F16" s="220"/>
      <c r="G16" s="220"/>
      <c r="H16" s="245" t="s">
        <v>1665</v>
      </c>
      <c r="I16" s="134"/>
      <c r="J16" s="134"/>
      <c r="K16" s="134"/>
      <c r="L16" s="226">
        <f t="shared" si="0"/>
        <v>0</v>
      </c>
      <c r="M16" s="134"/>
      <c r="N16" s="134"/>
      <c r="O16" s="135"/>
      <c r="P16" s="134"/>
      <c r="Q16" s="177">
        <f>IFERROR(+VLOOKUP($B16,okruzi!H9:L194,5,FALSE),0)</f>
        <v>0</v>
      </c>
      <c r="R16" s="225">
        <f>IFERROR(IF(H16="RSD",L16,+VLOOKUP(H16,'nbs-kurs'!C$3:F$34,4,FALSE)*L16),0)</f>
        <v>0</v>
      </c>
      <c r="S16" s="221"/>
      <c r="X16" s="153" t="s">
        <v>1265</v>
      </c>
    </row>
    <row r="17" spans="1:24" ht="15.75" thickBot="1">
      <c r="A17" s="136">
        <v>7</v>
      </c>
      <c r="B17" s="125" t="str">
        <f t="shared" si="1"/>
        <v/>
      </c>
      <c r="C17" s="126" t="str">
        <f t="shared" si="2"/>
        <v/>
      </c>
      <c r="D17" s="220"/>
      <c r="E17" s="133"/>
      <c r="F17" s="220"/>
      <c r="G17" s="220"/>
      <c r="H17" s="245" t="s">
        <v>1665</v>
      </c>
      <c r="I17" s="134"/>
      <c r="J17" s="134"/>
      <c r="K17" s="134"/>
      <c r="L17" s="226">
        <f t="shared" si="0"/>
        <v>0</v>
      </c>
      <c r="M17" s="134"/>
      <c r="N17" s="134"/>
      <c r="O17" s="135"/>
      <c r="P17" s="134"/>
      <c r="Q17" s="177">
        <f>IFERROR(+VLOOKUP($B17,okruzi!H10:L195,5,FALSE),0)</f>
        <v>0</v>
      </c>
      <c r="R17" s="225">
        <f>IFERROR(IF(H17="RSD",L17,+VLOOKUP(H17,'nbs-kurs'!C$3:F$34,4,FALSE)*L17),0)</f>
        <v>0</v>
      </c>
      <c r="S17" s="221"/>
      <c r="X17" s="153" t="s">
        <v>1266</v>
      </c>
    </row>
    <row r="18" spans="1:24" ht="15.75" thickBot="1">
      <c r="A18" s="136">
        <v>8</v>
      </c>
      <c r="B18" s="125" t="str">
        <f t="shared" si="1"/>
        <v/>
      </c>
      <c r="C18" s="126" t="str">
        <f t="shared" si="2"/>
        <v/>
      </c>
      <c r="D18" s="220"/>
      <c r="E18" s="133"/>
      <c r="F18" s="220"/>
      <c r="G18" s="220"/>
      <c r="H18" s="245" t="s">
        <v>1665</v>
      </c>
      <c r="I18" s="134"/>
      <c r="J18" s="134"/>
      <c r="K18" s="134"/>
      <c r="L18" s="226">
        <f t="shared" si="0"/>
        <v>0</v>
      </c>
      <c r="M18" s="134"/>
      <c r="N18" s="134"/>
      <c r="O18" s="135"/>
      <c r="P18" s="134"/>
      <c r="Q18" s="177">
        <f>IFERROR(+VLOOKUP($B18,okruzi!H11:L196,5,FALSE),0)</f>
        <v>0</v>
      </c>
      <c r="R18" s="225">
        <f>IFERROR(IF(H18="RSD",L18,+VLOOKUP(H18,'nbs-kurs'!C$3:F$34,4,FALSE)*L18),0)</f>
        <v>0</v>
      </c>
      <c r="S18" s="221"/>
      <c r="X18" s="153" t="s">
        <v>1267</v>
      </c>
    </row>
    <row r="19" spans="1:24" ht="15.75" thickBot="1">
      <c r="A19" s="136">
        <v>9</v>
      </c>
      <c r="B19" s="125" t="str">
        <f t="shared" si="1"/>
        <v/>
      </c>
      <c r="C19" s="126" t="str">
        <f t="shared" si="2"/>
        <v/>
      </c>
      <c r="D19" s="220"/>
      <c r="E19" s="133"/>
      <c r="F19" s="220"/>
      <c r="G19" s="220"/>
      <c r="H19" s="245" t="s">
        <v>1665</v>
      </c>
      <c r="I19" s="134"/>
      <c r="J19" s="134"/>
      <c r="K19" s="134"/>
      <c r="L19" s="226">
        <f t="shared" si="0"/>
        <v>0</v>
      </c>
      <c r="M19" s="134"/>
      <c r="N19" s="134"/>
      <c r="O19" s="135"/>
      <c r="P19" s="134"/>
      <c r="Q19" s="177">
        <f>IFERROR(+VLOOKUP($B19,okruzi!H12:L197,5,FALSE),0)</f>
        <v>0</v>
      </c>
      <c r="R19" s="225">
        <f>IFERROR(IF(H19="RSD",L19,+VLOOKUP(H19,'nbs-kurs'!C$3:F$34,4,FALSE)*L19),0)</f>
        <v>0</v>
      </c>
      <c r="S19" s="221"/>
      <c r="X19" s="153" t="s">
        <v>1268</v>
      </c>
    </row>
    <row r="20" spans="1:24" ht="15.75" thickBot="1">
      <c r="A20" s="136">
        <v>10</v>
      </c>
      <c r="B20" s="125" t="str">
        <f t="shared" si="1"/>
        <v/>
      </c>
      <c r="C20" s="126" t="str">
        <f t="shared" si="2"/>
        <v/>
      </c>
      <c r="D20" s="220"/>
      <c r="E20" s="133"/>
      <c r="F20" s="220"/>
      <c r="G20" s="220"/>
      <c r="H20" s="245" t="s">
        <v>1665</v>
      </c>
      <c r="I20" s="134"/>
      <c r="J20" s="134"/>
      <c r="K20" s="134"/>
      <c r="L20" s="226">
        <f t="shared" si="0"/>
        <v>0</v>
      </c>
      <c r="M20" s="134"/>
      <c r="N20" s="134"/>
      <c r="O20" s="135"/>
      <c r="P20" s="134"/>
      <c r="Q20" s="177">
        <f>IFERROR(+VLOOKUP($B20,okruzi!H13:L198,5,FALSE),0)</f>
        <v>0</v>
      </c>
      <c r="R20" s="225">
        <f>IFERROR(IF(H20="RSD",L20,+VLOOKUP(H20,'nbs-kurs'!C$3:F$34,4,FALSE)*L20),0)</f>
        <v>0</v>
      </c>
      <c r="S20" s="221"/>
      <c r="X20" s="153" t="s">
        <v>1269</v>
      </c>
    </row>
    <row r="21" spans="1:24" ht="15.75" thickBot="1">
      <c r="A21" s="136">
        <v>11</v>
      </c>
      <c r="B21" s="125" t="str">
        <f t="shared" si="1"/>
        <v/>
      </c>
      <c r="C21" s="126" t="str">
        <f t="shared" si="2"/>
        <v/>
      </c>
      <c r="D21" s="220"/>
      <c r="E21" s="133"/>
      <c r="F21" s="220"/>
      <c r="G21" s="220"/>
      <c r="H21" s="245" t="s">
        <v>1665</v>
      </c>
      <c r="I21" s="134"/>
      <c r="J21" s="134"/>
      <c r="K21" s="134"/>
      <c r="L21" s="226">
        <f t="shared" si="0"/>
        <v>0</v>
      </c>
      <c r="M21" s="134"/>
      <c r="N21" s="134"/>
      <c r="O21" s="135"/>
      <c r="P21" s="134"/>
      <c r="Q21" s="177">
        <f>IFERROR(+VLOOKUP($B21,okruzi!H14:L199,5,FALSE),0)</f>
        <v>0</v>
      </c>
      <c r="R21" s="225">
        <f>IFERROR(IF(H21="RSD",L21,+VLOOKUP(H21,'nbs-kurs'!C$3:F$34,4,FALSE)*L21),0)</f>
        <v>0</v>
      </c>
      <c r="S21" s="221"/>
      <c r="X21" s="153" t="s">
        <v>1270</v>
      </c>
    </row>
    <row r="22" spans="1:24" ht="15.75" thickBot="1">
      <c r="A22" s="136">
        <v>12</v>
      </c>
      <c r="B22" s="125" t="str">
        <f t="shared" si="1"/>
        <v/>
      </c>
      <c r="C22" s="126" t="str">
        <f t="shared" si="2"/>
        <v/>
      </c>
      <c r="D22" s="220"/>
      <c r="E22" s="133"/>
      <c r="F22" s="220"/>
      <c r="G22" s="220"/>
      <c r="H22" s="245" t="s">
        <v>1665</v>
      </c>
      <c r="I22" s="134"/>
      <c r="J22" s="134"/>
      <c r="K22" s="134"/>
      <c r="L22" s="226">
        <f t="shared" si="0"/>
        <v>0</v>
      </c>
      <c r="M22" s="134"/>
      <c r="N22" s="134"/>
      <c r="O22" s="135"/>
      <c r="P22" s="134"/>
      <c r="Q22" s="177">
        <f>IFERROR(+VLOOKUP($B22,okruzi!H15:L200,5,FALSE),0)</f>
        <v>0</v>
      </c>
      <c r="R22" s="225">
        <f>IFERROR(IF(H22="RSD",L22,+VLOOKUP(H22,'nbs-kurs'!C$3:F$34,4,FALSE)*L22),0)</f>
        <v>0</v>
      </c>
      <c r="S22" s="221"/>
      <c r="X22" s="153" t="s">
        <v>1263</v>
      </c>
    </row>
    <row r="23" spans="1:24" ht="15.75" thickBot="1">
      <c r="A23" s="136">
        <v>13</v>
      </c>
      <c r="B23" s="125" t="str">
        <f t="shared" si="1"/>
        <v/>
      </c>
      <c r="C23" s="126" t="str">
        <f t="shared" si="2"/>
        <v/>
      </c>
      <c r="D23" s="220"/>
      <c r="E23" s="133"/>
      <c r="F23" s="220"/>
      <c r="G23" s="220"/>
      <c r="H23" s="245" t="s">
        <v>1665</v>
      </c>
      <c r="I23" s="134"/>
      <c r="J23" s="134"/>
      <c r="K23" s="134"/>
      <c r="L23" s="226">
        <f t="shared" si="0"/>
        <v>0</v>
      </c>
      <c r="M23" s="134"/>
      <c r="N23" s="134"/>
      <c r="O23" s="135"/>
      <c r="P23" s="134"/>
      <c r="Q23" s="177">
        <f>IFERROR(+VLOOKUP($B23,okruzi!H16:L201,5,FALSE),0)</f>
        <v>0</v>
      </c>
      <c r="R23" s="225">
        <f>IFERROR(IF(H23="RSD",L23,+VLOOKUP(H23,'nbs-kurs'!C$3:F$34,4,FALSE)*L23),0)</f>
        <v>0</v>
      </c>
      <c r="S23" s="221"/>
      <c r="X23" s="153" t="s">
        <v>1264</v>
      </c>
    </row>
    <row r="24" spans="1:24" ht="15.75" thickBot="1">
      <c r="A24" s="136">
        <v>14</v>
      </c>
      <c r="B24" s="125" t="str">
        <f t="shared" si="1"/>
        <v/>
      </c>
      <c r="C24" s="126" t="str">
        <f t="shared" si="2"/>
        <v/>
      </c>
      <c r="D24" s="220"/>
      <c r="E24" s="133"/>
      <c r="F24" s="220"/>
      <c r="G24" s="220"/>
      <c r="H24" s="245" t="s">
        <v>1665</v>
      </c>
      <c r="I24" s="134"/>
      <c r="J24" s="134"/>
      <c r="K24" s="134"/>
      <c r="L24" s="226">
        <f t="shared" si="0"/>
        <v>0</v>
      </c>
      <c r="M24" s="134"/>
      <c r="N24" s="134"/>
      <c r="O24" s="135"/>
      <c r="P24" s="134"/>
      <c r="Q24" s="177">
        <f>IFERROR(+VLOOKUP($B24,okruzi!H17:L202,5,FALSE),0)</f>
        <v>0</v>
      </c>
      <c r="R24" s="225">
        <f>IFERROR(IF(H24="RSD",L24,+VLOOKUP(H24,'nbs-kurs'!C$3:F$34,4,FALSE)*L24),0)</f>
        <v>0</v>
      </c>
      <c r="S24" s="221"/>
      <c r="X24" s="153" t="s">
        <v>1274</v>
      </c>
    </row>
    <row r="25" spans="1:24">
      <c r="A25" s="136">
        <v>15</v>
      </c>
      <c r="B25" s="125" t="str">
        <f t="shared" si="1"/>
        <v/>
      </c>
      <c r="C25" s="126" t="str">
        <f t="shared" si="2"/>
        <v/>
      </c>
      <c r="D25" s="220"/>
      <c r="E25" s="133"/>
      <c r="F25" s="220"/>
      <c r="G25" s="220"/>
      <c r="H25" s="245" t="s">
        <v>1665</v>
      </c>
      <c r="I25" s="134"/>
      <c r="J25" s="134"/>
      <c r="K25" s="134"/>
      <c r="L25" s="226">
        <f t="shared" si="0"/>
        <v>0</v>
      </c>
      <c r="M25" s="134"/>
      <c r="N25" s="134"/>
      <c r="O25" s="135"/>
      <c r="P25" s="134"/>
      <c r="Q25" s="177">
        <f>IFERROR(+VLOOKUP($B25,okruzi!H18:L203,5,FALSE),0)</f>
        <v>0</v>
      </c>
      <c r="R25" s="225">
        <f>IFERROR(IF(H25="RSD",L25,+VLOOKUP(H25,'nbs-kurs'!C$3:F$34,4,FALSE)*L25),0)</f>
        <v>0</v>
      </c>
      <c r="S25" s="221"/>
    </row>
    <row r="26" spans="1:24">
      <c r="A26" s="136">
        <v>16</v>
      </c>
      <c r="B26" s="125" t="str">
        <f t="shared" si="1"/>
        <v/>
      </c>
      <c r="C26" s="126" t="str">
        <f t="shared" si="2"/>
        <v/>
      </c>
      <c r="D26" s="220"/>
      <c r="E26" s="133"/>
      <c r="F26" s="220"/>
      <c r="G26" s="220"/>
      <c r="H26" s="245" t="s">
        <v>1665</v>
      </c>
      <c r="I26" s="134"/>
      <c r="J26" s="134"/>
      <c r="K26" s="134"/>
      <c r="L26" s="226">
        <f t="shared" si="0"/>
        <v>0</v>
      </c>
      <c r="M26" s="134"/>
      <c r="N26" s="134"/>
      <c r="O26" s="135"/>
      <c r="P26" s="134"/>
      <c r="Q26" s="177">
        <f>IFERROR(+VLOOKUP($B26,okruzi!H19:L204,5,FALSE),0)</f>
        <v>0</v>
      </c>
      <c r="R26" s="225">
        <f>IFERROR(IF(H26="RSD",L26,+VLOOKUP(H26,'nbs-kurs'!C$3:F$34,4,FALSE)*L26),0)</f>
        <v>0</v>
      </c>
      <c r="S26" s="221"/>
    </row>
    <row r="27" spans="1:24">
      <c r="A27" s="136">
        <v>17</v>
      </c>
      <c r="B27" s="125" t="str">
        <f t="shared" si="1"/>
        <v/>
      </c>
      <c r="C27" s="126" t="str">
        <f t="shared" si="2"/>
        <v/>
      </c>
      <c r="D27" s="220"/>
      <c r="E27" s="133"/>
      <c r="F27" s="220"/>
      <c r="G27" s="220"/>
      <c r="H27" s="245" t="s">
        <v>1665</v>
      </c>
      <c r="I27" s="134"/>
      <c r="J27" s="134"/>
      <c r="K27" s="134"/>
      <c r="L27" s="226">
        <f t="shared" si="0"/>
        <v>0</v>
      </c>
      <c r="M27" s="134"/>
      <c r="N27" s="134"/>
      <c r="O27" s="135"/>
      <c r="P27" s="134"/>
      <c r="Q27" s="177">
        <f>IFERROR(+VLOOKUP($B27,okruzi!H20:L205,5,FALSE),0)</f>
        <v>0</v>
      </c>
      <c r="R27" s="225">
        <f>IFERROR(IF(H27="RSD",L27,+VLOOKUP(H27,'nbs-kurs'!C$3:F$34,4,FALSE)*L27),0)</f>
        <v>0</v>
      </c>
      <c r="S27" s="221"/>
    </row>
    <row r="28" spans="1:24">
      <c r="A28" s="136">
        <v>18</v>
      </c>
      <c r="B28" s="125" t="str">
        <f t="shared" si="1"/>
        <v/>
      </c>
      <c r="C28" s="126" t="str">
        <f t="shared" si="2"/>
        <v/>
      </c>
      <c r="D28" s="220"/>
      <c r="E28" s="133"/>
      <c r="F28" s="220"/>
      <c r="G28" s="220"/>
      <c r="H28" s="245" t="s">
        <v>1665</v>
      </c>
      <c r="I28" s="134"/>
      <c r="J28" s="134"/>
      <c r="K28" s="134"/>
      <c r="L28" s="226">
        <f t="shared" si="0"/>
        <v>0</v>
      </c>
      <c r="M28" s="134"/>
      <c r="N28" s="134"/>
      <c r="O28" s="135"/>
      <c r="P28" s="134"/>
      <c r="Q28" s="177">
        <f>IFERROR(+VLOOKUP($B28,okruzi!H21:L206,5,FALSE),0)</f>
        <v>0</v>
      </c>
      <c r="R28" s="225">
        <f>IFERROR(IF(H28="RSD",L28,+VLOOKUP(H28,'nbs-kurs'!C$3:F$34,4,FALSE)*L28),0)</f>
        <v>0</v>
      </c>
      <c r="S28" s="221"/>
    </row>
    <row r="29" spans="1:24">
      <c r="A29" s="136">
        <v>19</v>
      </c>
      <c r="B29" s="125" t="str">
        <f t="shared" si="1"/>
        <v/>
      </c>
      <c r="C29" s="126" t="str">
        <f t="shared" si="2"/>
        <v/>
      </c>
      <c r="D29" s="220"/>
      <c r="E29" s="133"/>
      <c r="F29" s="220"/>
      <c r="G29" s="220"/>
      <c r="H29" s="245" t="s">
        <v>1665</v>
      </c>
      <c r="I29" s="134"/>
      <c r="J29" s="134"/>
      <c r="K29" s="134"/>
      <c r="L29" s="226">
        <f t="shared" si="0"/>
        <v>0</v>
      </c>
      <c r="M29" s="134"/>
      <c r="N29" s="134"/>
      <c r="O29" s="135"/>
      <c r="P29" s="134"/>
      <c r="Q29" s="177">
        <f>IFERROR(+VLOOKUP($B29,okruzi!H22:L207,5,FALSE),0)</f>
        <v>0</v>
      </c>
      <c r="R29" s="225">
        <f>IFERROR(IF(H29="RSD",L29,+VLOOKUP(H29,'nbs-kurs'!C$3:F$34,4,FALSE)*L29),0)</f>
        <v>0</v>
      </c>
      <c r="S29" s="221"/>
    </row>
    <row r="30" spans="1:24">
      <c r="A30" s="136">
        <v>20</v>
      </c>
      <c r="B30" s="125" t="str">
        <f t="shared" si="1"/>
        <v/>
      </c>
      <c r="C30" s="126" t="str">
        <f t="shared" si="2"/>
        <v/>
      </c>
      <c r="D30" s="220"/>
      <c r="E30" s="133"/>
      <c r="F30" s="220"/>
      <c r="G30" s="220"/>
      <c r="H30" s="245" t="s">
        <v>1665</v>
      </c>
      <c r="I30" s="134"/>
      <c r="J30" s="134"/>
      <c r="K30" s="134"/>
      <c r="L30" s="226">
        <f t="shared" si="0"/>
        <v>0</v>
      </c>
      <c r="M30" s="134"/>
      <c r="N30" s="134"/>
      <c r="O30" s="135"/>
      <c r="P30" s="134"/>
      <c r="Q30" s="177">
        <f>IFERROR(+VLOOKUP($B30,okruzi!H23:L208,5,FALSE),0)</f>
        <v>0</v>
      </c>
      <c r="R30" s="225">
        <f>IFERROR(IF(H30="RSD",L30,+VLOOKUP(H30,'nbs-kurs'!C$3:F$34,4,FALSE)*L30),0)</f>
        <v>0</v>
      </c>
      <c r="S30" s="221"/>
    </row>
  </sheetData>
  <sheetProtection formatCells="0" formatColumns="0" formatRows="0"/>
  <mergeCells count="4">
    <mergeCell ref="A4:D4"/>
    <mergeCell ref="A5:D5"/>
    <mergeCell ref="E4:H4"/>
    <mergeCell ref="E7:K7"/>
  </mergeCells>
  <dataValidations disablePrompts="1" count="2">
    <dataValidation type="list" allowBlank="1" showInputMessage="1" showErrorMessage="1" sqref="H11:H30" xr:uid="{00000000-0002-0000-0400-000000000000}">
      <formula1>$X$10:$X$30</formula1>
    </dataValidation>
    <dataValidation type="list" allowBlank="1" showInputMessage="1" showErrorMessage="1" sqref="E7:K7" xr:uid="{00000000-0002-0000-0400-000001000000}">
      <formula1>$X$4:$X$5</formula1>
    </dataValidation>
  </dataValidations>
  <pageMargins left="0.51181102362204722" right="0.51181102362204722" top="0.74803149606299213" bottom="0.74803149606299213" header="0.31496062992125984" footer="0.31496062992125984"/>
  <pageSetup paperSize="9" scale="75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502"/>
  <sheetViews>
    <sheetView zoomScaleNormal="100" workbookViewId="0">
      <pane xSplit="14" ySplit="7" topLeftCell="O8" activePane="bottomRight" state="frozen"/>
      <selection activeCell="B7" sqref="B7:Q7"/>
      <selection pane="topRight" activeCell="B7" sqref="B7:Q7"/>
      <selection pane="bottomLeft" activeCell="B7" sqref="B7:Q7"/>
      <selection pane="bottomRight" activeCell="O8" sqref="O8"/>
    </sheetView>
  </sheetViews>
  <sheetFormatPr defaultRowHeight="15"/>
  <cols>
    <col min="1" max="1" width="8.42578125" customWidth="1"/>
    <col min="2" max="2" width="8.7109375" customWidth="1"/>
    <col min="3" max="3" width="14.85546875" customWidth="1"/>
    <col min="4" max="4" width="9" customWidth="1"/>
    <col min="5" max="5" width="18.85546875" customWidth="1"/>
    <col min="6" max="6" width="8.140625" customWidth="1"/>
    <col min="7" max="7" width="18.85546875" customWidth="1"/>
    <col min="8" max="9" width="10.42578125" customWidth="1"/>
    <col min="10" max="10" width="38.7109375" customWidth="1"/>
    <col min="11" max="11" width="10" customWidth="1"/>
    <col min="12" max="12" width="24.5703125" customWidth="1"/>
    <col min="13" max="13" width="13.5703125" customWidth="1"/>
    <col min="14" max="14" width="24.7109375" customWidth="1"/>
    <col min="15" max="16" width="9" customWidth="1"/>
    <col min="17" max="17" width="11.140625" customWidth="1"/>
    <col min="18" max="18" width="19" customWidth="1"/>
    <col min="19" max="19" width="18.42578125" customWidth="1"/>
    <col min="20" max="20" width="13.5703125" customWidth="1"/>
    <col min="21" max="21" width="14.42578125" customWidth="1"/>
    <col min="22" max="22" width="14.7109375" customWidth="1"/>
    <col min="27" max="28" width="9.140625" hidden="1" customWidth="1"/>
    <col min="29" max="29" width="9.140625" customWidth="1"/>
  </cols>
  <sheetData>
    <row r="1" spans="1:28">
      <c r="A1" s="193">
        <f>+'Rashodi- plan-izvršenje'!A1</f>
        <v>219</v>
      </c>
      <c r="B1" s="74"/>
      <c r="C1" s="74"/>
      <c r="D1" s="193">
        <v>2</v>
      </c>
      <c r="E1" s="193">
        <f t="shared" ref="E1:S1" si="0">+D1+1</f>
        <v>3</v>
      </c>
      <c r="F1" s="193">
        <f t="shared" si="0"/>
        <v>4</v>
      </c>
      <c r="G1" s="193">
        <f t="shared" si="0"/>
        <v>5</v>
      </c>
      <c r="H1" s="193">
        <f t="shared" si="0"/>
        <v>6</v>
      </c>
      <c r="I1" s="193">
        <f t="shared" si="0"/>
        <v>7</v>
      </c>
      <c r="J1" s="193">
        <f t="shared" si="0"/>
        <v>8</v>
      </c>
      <c r="K1" s="193">
        <f t="shared" si="0"/>
        <v>9</v>
      </c>
      <c r="L1" s="193"/>
      <c r="M1" s="193">
        <f>+K1+1</f>
        <v>10</v>
      </c>
      <c r="N1" s="193">
        <f t="shared" si="0"/>
        <v>11</v>
      </c>
      <c r="O1" s="193">
        <f>+N1+3</f>
        <v>14</v>
      </c>
      <c r="P1" s="193"/>
      <c r="Q1" s="193">
        <f>+O1+1</f>
        <v>15</v>
      </c>
      <c r="R1" s="193">
        <f>+Q1+1</f>
        <v>16</v>
      </c>
      <c r="S1" s="193">
        <f t="shared" si="0"/>
        <v>17</v>
      </c>
      <c r="T1" s="74"/>
      <c r="U1" s="74"/>
      <c r="V1" s="74"/>
      <c r="W1" s="74"/>
      <c r="X1" s="74"/>
      <c r="Y1" s="74"/>
      <c r="Z1" s="74"/>
      <c r="AA1" s="74"/>
      <c r="AB1" s="193" t="s">
        <v>1626</v>
      </c>
    </row>
    <row r="2" spans="1:28" ht="21" customHeight="1">
      <c r="A2" s="193">
        <f>+'Prihodi- plan-izvršenje'!A1</f>
        <v>290</v>
      </c>
      <c r="B2" s="74"/>
      <c r="C2" s="74"/>
      <c r="D2" s="74"/>
      <c r="E2" s="81" t="s">
        <v>719</v>
      </c>
      <c r="F2" s="74"/>
      <c r="G2" s="74"/>
      <c r="H2" s="74"/>
      <c r="I2" s="74"/>
      <c r="J2" s="74"/>
      <c r="K2" s="74"/>
      <c r="M2" s="74">
        <f>+N1+1</f>
        <v>12</v>
      </c>
      <c r="N2" s="74">
        <f>+M2+1</f>
        <v>13</v>
      </c>
      <c r="O2" s="74"/>
      <c r="P2" s="74"/>
      <c r="Q2" s="74"/>
      <c r="R2" s="258">
        <f>+R3-R4</f>
        <v>0</v>
      </c>
      <c r="S2" s="189">
        <f>+S3-S4</f>
        <v>0</v>
      </c>
      <c r="T2" s="189">
        <f t="shared" ref="T2:V2" si="1">+T3-T4</f>
        <v>0</v>
      </c>
      <c r="U2" s="189">
        <f t="shared" si="1"/>
        <v>0</v>
      </c>
      <c r="V2" s="189">
        <f t="shared" si="1"/>
        <v>0</v>
      </c>
      <c r="W2" s="74"/>
      <c r="X2" s="74"/>
      <c r="Y2" s="74"/>
      <c r="Z2" s="74"/>
      <c r="AA2" s="74"/>
      <c r="AB2" s="193" t="s">
        <v>1625</v>
      </c>
    </row>
    <row r="3" spans="1:28" ht="17.25" customHeight="1" thickBot="1">
      <c r="A3" s="193">
        <f>+'Neizmirene obaveze JLS'!A1</f>
        <v>389</v>
      </c>
      <c r="B3" s="74"/>
      <c r="C3" s="74"/>
      <c r="D3" s="82"/>
      <c r="E3" s="74"/>
      <c r="F3" s="74"/>
      <c r="G3" s="74"/>
      <c r="H3" s="74"/>
      <c r="I3" s="74"/>
      <c r="J3" s="74"/>
      <c r="K3" s="74"/>
      <c r="M3" s="74"/>
      <c r="N3" s="74"/>
      <c r="O3" s="74"/>
      <c r="P3" s="74"/>
      <c r="Q3" s="74"/>
      <c r="R3" s="258">
        <f>+'Rashodi- plan-izvršenje'!P1+'Prihodi- plan-izvršenje'!G1</f>
        <v>6319389324.8000002</v>
      </c>
      <c r="S3" s="189">
        <f>+'Rashodi- plan-izvršenje'!Q1+'Prihodi- plan-izvršenje'!H1</f>
        <v>4170835127.4750004</v>
      </c>
      <c r="T3" s="258">
        <f>+'Neizmirene obaveze JLS'!P2</f>
        <v>242415739.98999998</v>
      </c>
      <c r="U3" s="258">
        <f>+'Neizmirene obaveze JLS'!Q2</f>
        <v>456577423.68000007</v>
      </c>
      <c r="V3" s="258">
        <f>+'Neizmirene obaveze JLS'!R2</f>
        <v>698993163.66999996</v>
      </c>
      <c r="W3" s="74"/>
      <c r="X3" s="74"/>
      <c r="Y3" s="74"/>
      <c r="Z3" s="74"/>
      <c r="AA3" s="74"/>
      <c r="AB3" s="193" t="s">
        <v>1627</v>
      </c>
    </row>
    <row r="4" spans="1:28" ht="18.75" customHeight="1" thickBot="1">
      <c r="A4" s="74"/>
      <c r="B4" s="74"/>
      <c r="C4" s="74"/>
      <c r="D4" s="83" t="s">
        <v>537</v>
      </c>
      <c r="E4" s="389" t="str">
        <f>+'Rashodi- plan-izvršenje'!C3:C3</f>
        <v>НОВИ ПАЗАР</v>
      </c>
      <c r="F4" s="390"/>
      <c r="G4" s="390"/>
      <c r="H4" s="391"/>
      <c r="I4" s="74"/>
      <c r="J4" s="401" t="s">
        <v>1645</v>
      </c>
      <c r="K4" s="402"/>
      <c r="L4" s="402"/>
      <c r="M4" s="402"/>
      <c r="N4" s="403"/>
      <c r="O4" s="74"/>
      <c r="P4" s="74"/>
      <c r="Q4" s="74"/>
      <c r="R4" s="258">
        <f>+SUM(R8:R1144)</f>
        <v>6319389324.8000002</v>
      </c>
      <c r="S4" s="258">
        <f t="shared" ref="S4:V4" si="2">+SUM(S8:S1144)</f>
        <v>4170835127.474999</v>
      </c>
      <c r="T4" s="258">
        <f t="shared" si="2"/>
        <v>242415739.98999998</v>
      </c>
      <c r="U4" s="258">
        <f t="shared" si="2"/>
        <v>456577423.68000007</v>
      </c>
      <c r="V4" s="258">
        <f t="shared" si="2"/>
        <v>698993163.66999996</v>
      </c>
      <c r="W4" s="74"/>
      <c r="X4" s="74"/>
      <c r="Y4" s="74"/>
      <c r="Z4" s="74"/>
      <c r="AA4" s="74"/>
    </row>
    <row r="5" spans="1:28" ht="19.5" customHeight="1" thickBot="1">
      <c r="A5" s="89"/>
      <c r="B5" s="74"/>
      <c r="C5" s="74"/>
      <c r="D5" s="82"/>
      <c r="E5" s="195">
        <f>+'Rashodi- plan-izvršenje'!G3</f>
        <v>75</v>
      </c>
      <c r="F5" s="74"/>
      <c r="G5" s="74"/>
      <c r="H5" s="74"/>
      <c r="I5" s="74"/>
      <c r="J5" s="404"/>
      <c r="K5" s="405"/>
      <c r="L5" s="405"/>
      <c r="M5" s="405"/>
      <c r="N5" s="406"/>
      <c r="O5" s="74"/>
      <c r="P5" s="74"/>
      <c r="Q5" s="74"/>
      <c r="R5" s="194" t="str">
        <f>+IF(SUM(R8:R1143)=(+'Rashodi- plan-izvršenje'!P1+'Prihodi- plan-izvršenje'!G1),"OK","GREŠKA")</f>
        <v>OK</v>
      </c>
      <c r="S5" s="194" t="str">
        <f>+IF(SUM(S8:S1143)=(+'Rashodi- plan-izvršenje'!Q1+'Prihodi- plan-izvršenje'!H1),"OK","GREŠKA")</f>
        <v>OK</v>
      </c>
      <c r="T5" s="194" t="str">
        <f>IF(+SUM(T8:T1200)-'Neizmirene obaveze JLS'!P2=0,"OK","GREŠKA")</f>
        <v>OK</v>
      </c>
      <c r="U5" s="194" t="str">
        <f>IF(+SUM(U8:U1200)-'Neizmirene obaveze JLS'!Q2=0,"OK","GREŠKA")</f>
        <v>OK</v>
      </c>
      <c r="V5" s="194" t="str">
        <f>IF(+SUM(V8:V1200)-'Neizmirene obaveze JLS'!R2=0,"OK","GREŠKA")</f>
        <v>OK</v>
      </c>
      <c r="W5" s="74"/>
      <c r="X5" s="74"/>
      <c r="Y5" s="74"/>
      <c r="Z5" s="74"/>
      <c r="AA5" s="74"/>
    </row>
    <row r="6" spans="1:28" ht="24" customHeight="1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M6" s="74"/>
      <c r="N6" s="74"/>
      <c r="O6" s="74"/>
      <c r="P6" s="74"/>
      <c r="Q6" s="74"/>
      <c r="R6" s="74"/>
      <c r="S6" s="84" t="s">
        <v>464</v>
      </c>
      <c r="T6" s="74"/>
      <c r="U6" s="74"/>
      <c r="V6" s="74"/>
      <c r="W6" s="74"/>
      <c r="X6" s="74"/>
      <c r="Y6" s="74"/>
      <c r="Z6" s="74"/>
      <c r="AA6" s="74"/>
    </row>
    <row r="7" spans="1:28" ht="63" customHeight="1">
      <c r="A7" s="74" t="s">
        <v>730</v>
      </c>
      <c r="B7" s="91" t="s">
        <v>729</v>
      </c>
      <c r="C7" s="91" t="s">
        <v>537</v>
      </c>
      <c r="D7" s="86" t="s">
        <v>453</v>
      </c>
      <c r="E7" s="86" t="s">
        <v>720</v>
      </c>
      <c r="F7" s="86" t="s">
        <v>454</v>
      </c>
      <c r="G7" s="86" t="s">
        <v>721</v>
      </c>
      <c r="H7" s="91" t="s">
        <v>455</v>
      </c>
      <c r="I7" s="91" t="s">
        <v>457</v>
      </c>
      <c r="J7" s="91" t="s">
        <v>456</v>
      </c>
      <c r="K7" s="91" t="s">
        <v>723</v>
      </c>
      <c r="L7" s="93" t="s">
        <v>725</v>
      </c>
      <c r="M7" s="93" t="s">
        <v>724</v>
      </c>
      <c r="N7" s="93" t="s">
        <v>728</v>
      </c>
      <c r="O7" s="86" t="s">
        <v>462</v>
      </c>
      <c r="P7" s="179" t="s">
        <v>1624</v>
      </c>
      <c r="Q7" s="86" t="s">
        <v>463</v>
      </c>
      <c r="R7" s="86" t="s">
        <v>1541</v>
      </c>
      <c r="S7" s="85" t="s">
        <v>1542</v>
      </c>
      <c r="T7" s="85" t="s">
        <v>1628</v>
      </c>
      <c r="U7" s="85" t="s">
        <v>1629</v>
      </c>
      <c r="V7" s="85" t="s">
        <v>1630</v>
      </c>
      <c r="W7" s="74"/>
      <c r="X7" s="74"/>
      <c r="Y7" s="74"/>
      <c r="Z7" s="74"/>
      <c r="AA7" s="74" t="s">
        <v>1633</v>
      </c>
    </row>
    <row r="8" spans="1:28">
      <c r="A8" s="89">
        <f>+IF(E5&gt;0,1,0)</f>
        <v>1</v>
      </c>
      <c r="B8" s="92">
        <f>+E5</f>
        <v>75</v>
      </c>
      <c r="C8" s="89" t="str">
        <f>+E4</f>
        <v>НОВИ ПАЗАР</v>
      </c>
      <c r="D8" s="87">
        <f>IF($A8=0,"",IF($A8&lt;=$A$1,+VLOOKUP($A8,'Rashodi- plan-izvršenje'!$A$8:B$1500,'prenos-P-R-N'!D$1,FALSE),IF($A8&gt;$A$2,+VLOOKUP($A8,'Neizmirene obaveze JLS'!$A$11:B$500,'prenos-P-R-N'!D$1,FALSE),"")))</f>
        <v>1</v>
      </c>
      <c r="E8" s="87" t="str">
        <f>IF($A8=0,"",IF($A8&lt;=$A$1,+VLOOKUP($A8,'Rashodi- plan-izvršenje'!$A$8:C$1500,'prenos-P-R-N'!E$1,FALSE),IF($A8&gt;$A$2,+VLOOKUP($A8,'Neizmirene obaveze JLS'!$A$11:C$500,'prenos-P-R-N'!E$1,FALSE),"")))</f>
        <v>Скупштина града</v>
      </c>
      <c r="F8" s="87" t="str">
        <f>IF($A8=0,"",IF($A8&lt;=$A$1,+VLOOKUP($A8,'Rashodi- plan-izvršenje'!$A$8:D$1500,'prenos-P-R-N'!F$1,FALSE),IF($A8&gt;$A$2,+VLOOKUP($A8,'Neizmirene obaveze JLS'!$A$11:D$500,'prenos-P-R-N'!F$1,FALSE),"")))</f>
        <v>1.1</v>
      </c>
      <c r="G8" s="87" t="str">
        <f>IF($A8=0,"",IF($A8&lt;=$A$1,+VLOOKUP($A8,'Rashodi- plan-izvršenje'!$A$8:E$1500,'prenos-P-R-N'!G$1,FALSE),IF($A8&gt;$A$2,+VLOOKUP($A8,'Neizmirene obaveze JLS'!$A$11:E$500,'prenos-P-R-N'!G$1,FALSE),"")))</f>
        <v>Функционисање скупштине</v>
      </c>
      <c r="H8" s="87">
        <f>IF($A8=0,"",IF($A8&lt;=$A$1,+VLOOKUP($A8,'Rashodi- plan-izvršenje'!$A$8:F$1500,'prenos-P-R-N'!H$1,FALSE),IF($A8&gt;$A$2,+VLOOKUP($A8,'Neizmirene obaveze JLS'!$A$11:F$500,'prenos-P-R-N'!H$1,FALSE),"")))</f>
        <v>110</v>
      </c>
      <c r="I8" s="87" t="str">
        <f>IF($A8=0,"",IF($A8&lt;=$A$1,+VLOOKUP($A8,'Rashodi- plan-izvršenje'!$A$8:G$1500,'prenos-P-R-N'!I$1,FALSE),IF($A8&gt;$A$2,+VLOOKUP($A8,'Neizmirene obaveze JLS'!$A$11:G$500,'prenos-P-R-N'!I$1,FALSE),"")))</f>
        <v>2101</v>
      </c>
      <c r="J8" s="87" t="str">
        <f>IF($A8=0,"",IF($A8&lt;=$A$1,+VLOOKUP($A8,'Rashodi- plan-izvršenje'!$A$8:H$1500,'prenos-P-R-N'!J$1,FALSE),IF($A8&gt;$A$2,+VLOOKUP($A8,'Neizmirene obaveze JLS'!$A$11:H$500,'prenos-P-R-N'!J$1,FALSE),"")))</f>
        <v>ПОЛИТИЧКИ СИСТЕМ ЛОКАЛНЕ САМОУПРАВЕ</v>
      </c>
      <c r="K8" s="87">
        <f>IF($A8=0,"",IF($A8&lt;=$A$1,+VLOOKUP($A8,'Rashodi- plan-izvršenje'!$A$8:I$1500,'prenos-P-R-N'!K$1,FALSE),IF($A8&gt;$A$2,+VLOOKUP($A8,'Neizmirene obaveze JLS'!$A$11:I$500,'prenos-P-R-N'!K$1,FALSE),"")))</f>
        <v>16</v>
      </c>
      <c r="L8" t="str">
        <f>IF(A8=0,"",IF(A8&lt;=A$1,+IF(VLOOKUP(A8,'Rashodi- plan-izvršenje'!A$8:J$1500,M$1,FALSE)&gt;0,"Програмска активност","Пројекат"),IF(A8&gt;A$2,+IF(VLOOKUP(A8,'Neizmirene obaveze JLS'!A$8:J$2008,M$1,FALSE)&gt;0,"Програмска активност","Пројекат"),"")))</f>
        <v>Програмска активност</v>
      </c>
      <c r="M8" s="87" t="str">
        <f>IF($A8&lt;=$A$1,+IF(VLOOKUP($A8,'Rashodi- plan-izvršenje'!$A$8:$M$1500,10,FALSE)&gt;0,VLOOKUP($A8,'Rashodi- plan-izvršenje'!$A$8:$M$1500,10,FALSE),VLOOKUP($A8,'Rashodi- plan-izvršenje'!$A$8:$M$1500,12,FALSE)),+IF($A8&gt;$A$2,IF(VLOOKUP($A8,'Neizmirene obaveze JLS'!$A$8:$M$1500,10,FALSE)&gt;0,VLOOKUP($A8,'Neizmirene obaveze JLS'!$A$11:$M$1500,10,FALSE),VLOOKUP($A8,'Neizmirene obaveze JLS'!$A$11:$M$1500,12,FALSE)),0))</f>
        <v>2101-0001</v>
      </c>
      <c r="N8" s="87" t="str">
        <f>IF($A8&lt;=$A$1,+IF(VLOOKUP(A8,'Rashodi- plan-izvršenje'!$A$8:$M$1500,10,FALSE)&gt;0,VLOOKUP(A8,'Rashodi- plan-izvršenje'!$A$8:$M$1500,11,FALSE),VLOOKUP(A8,'Rashodi- plan-izvršenje'!$A$8:$M$1500,13,FALSE)),+IF($A8&gt;$A$2,IF(VLOOKUP($A8,'Neizmirene obaveze JLS'!$A$8:$M$1500,10,FALSE)&gt;0,VLOOKUP($A8,'Neizmirene obaveze JLS'!$A$11:$M$1500,11,FALSE),VLOOKUP($A8,'Neizmirene obaveze JLS'!$A$11:$M$1500,13,FALSE)),0))</f>
        <v xml:space="preserve">Функционисање Скупштине </v>
      </c>
      <c r="O8" s="87">
        <f>IF($A8&lt;=$A$1,VALUE(+VLOOKUP($A8,'Rashodi- plan-izvršenje'!$A$8:N$1500,'prenos-P-R-N'!O$1,FALSE)),IF($A8&lt;=A$2,VALUE(VLOOKUP($A8,'Prihodi- plan-izvršenje'!$A$8:$H$500,6,FALSE)),VALUE(VLOOKUP($A8,'Neizmirene obaveze JLS'!$A$8:$N$500,O$1,FALSE))))</f>
        <v>1</v>
      </c>
      <c r="P8" s="87" t="str">
        <f>IF(A8=0,0,IF(A8&gt;A$2,'šifarnik K-izvor'!G$3,+IF(Q8&lt;700,+'šifarnik K-izvor'!G$2,'šifarnik K-izvor'!G$1)))</f>
        <v>Расходи</v>
      </c>
      <c r="Q8" s="87">
        <f>IF($A8&lt;=$A$1,VALUE(+VLOOKUP($A8,'Rashodi- plan-izvršenje'!$A$8:O$1500,'prenos-P-R-N'!Q$1,FALSE)),IF($A8&lt;=$A$2,VLOOKUP($A8,'Prihodi- plan-izvršenje'!$A$4:$H$500,4,FALSE),IF($A8&lt;=$A$3,VLOOKUP(A8,'Neizmirene obaveze JLS'!$A$11:O$500,Q$1,FALSE),"")))</f>
        <v>411</v>
      </c>
      <c r="R8" s="88">
        <f>IF($A8&lt;=$A$1,VALUE(+VLOOKUP($A8,'Rashodi- plan-izvršenje'!$A$8:P$1500,'prenos-P-R-N'!R$1,FALSE)),IF($A8&lt;=$A$2,VLOOKUP($A8,'Prihodi- plan-izvršenje'!$A$4:$H$500,7,FALSE),""))</f>
        <v>5650000</v>
      </c>
      <c r="S8" s="88">
        <f>IF(A8=0,0,IF($A8&lt;=$A$1,VALUE(+VLOOKUP($A8,'Rashodi- plan-izvršenje'!$A$8:Q$1500,'prenos-P-R-N'!S$1,FALSE)),IF($A8&lt;=$A$2,VLOOKUP($A8,'Prihodi- plan-izvršenje'!$A$4:$H$500,8,FALSE),0)))</f>
        <v>4056628.92</v>
      </c>
      <c r="T8" s="88" t="str">
        <f>IF($A8&gt;$A$2,VLOOKUP($A8,'Neizmirene obaveze JLS'!$A$11:R$500,R$1,FALSE),"")</f>
        <v/>
      </c>
      <c r="U8" s="88">
        <f>IF($A8&gt;$A$2,VLOOKUP($A8,'Neizmirene obaveze JLS'!$A$11:S$500,S$1,FALSE),0)</f>
        <v>0</v>
      </c>
      <c r="V8" s="88">
        <f t="shared" ref="V8:V71" si="3">IFERROR(+U8+T8,0)</f>
        <v>0</v>
      </c>
      <c r="W8" s="74"/>
      <c r="X8" s="74"/>
      <c r="Y8" s="74"/>
      <c r="Z8" s="74"/>
      <c r="AA8" s="193">
        <f>+LEN(Q8)</f>
        <v>3</v>
      </c>
      <c r="AB8" s="193" t="str">
        <f>IF(A8=0,"",+IF(AND(A$1&gt;0,A8&lt;=A$1),"Расходи",IF(AND(A$2&gt;0,A8&lt;=A$2),"Приходи",IF(AND(A$3&gt;0,A8&lt;=A$3),"НО",""))))</f>
        <v>Расходи</v>
      </c>
    </row>
    <row r="9" spans="1:28">
      <c r="A9" s="89">
        <f>IF(AND(COUNTIF(A$1:A$3,"&gt;0")=1,MAX(A$8:A8)&lt;A$1),A8+1,IF(AND(COUNTIF(A$1:A$3,"&gt;0")=2,MAX(A$8:A8)&lt;A$2),A8+1,IF(AND(COUNTIF(A$1:A$3,"&gt;0")=3,MAX(A$8:A8)&lt;A$3),A8+1,0)))</f>
        <v>2</v>
      </c>
      <c r="B9" s="89">
        <f>+IF($A9&gt;0,B8,"")</f>
        <v>75</v>
      </c>
      <c r="C9" s="89" t="str">
        <f>+IF($A9&gt;0,C8,"")</f>
        <v>НОВИ ПАЗАР</v>
      </c>
      <c r="D9" s="87">
        <f>IF($A9=0,"",IF($A9&lt;=$A$1,+VLOOKUP($A9,'Rashodi- plan-izvršenje'!$A$8:B$1500,'prenos-P-R-N'!D$1,FALSE),IF($A9&gt;$A$2,+VLOOKUP($A9,'Neizmirene obaveze JLS'!$A$11:B$500,'prenos-P-R-N'!D$1,FALSE),"")))</f>
        <v>1</v>
      </c>
      <c r="E9" s="87" t="str">
        <f>IF($A9=0,"",IF($A9&lt;=$A$1,+VLOOKUP($A9,'Rashodi- plan-izvršenje'!$A$8:C$1500,'prenos-P-R-N'!E$1,FALSE),IF($A9&gt;$A$2,+VLOOKUP($A9,'Neizmirene obaveze JLS'!$A$11:C$500,'prenos-P-R-N'!E$1,FALSE),"")))</f>
        <v>Скупштина града</v>
      </c>
      <c r="F9" s="87" t="str">
        <f>IF($A9=0,"",IF($A9&lt;=$A$1,+VLOOKUP($A9,'Rashodi- plan-izvršenje'!$A$8:D$1500,'prenos-P-R-N'!F$1,FALSE),IF($A9&gt;$A$2,+VLOOKUP($A9,'Neizmirene obaveze JLS'!$A$11:D$500,'prenos-P-R-N'!F$1,FALSE),"")))</f>
        <v>1.1</v>
      </c>
      <c r="G9" s="87" t="str">
        <f>IF($A9=0,"",IF($A9&lt;=$A$1,+VLOOKUP($A9,'Rashodi- plan-izvršenje'!$A$8:E$1500,'prenos-P-R-N'!G$1,FALSE),IF($A9&gt;$A$2,+VLOOKUP($A9,'Neizmirene obaveze JLS'!$A$11:E$500,'prenos-P-R-N'!G$1,FALSE),"")))</f>
        <v>Функционисање скупштине</v>
      </c>
      <c r="H9" s="87">
        <f>IF($A9=0,"",IF($A9&lt;=$A$1,+VLOOKUP($A9,'Rashodi- plan-izvršenje'!$A$8:F$1500,'prenos-P-R-N'!H$1,FALSE),IF($A9&gt;$A$2,+VLOOKUP($A9,'Neizmirene obaveze JLS'!$A$11:F$500,'prenos-P-R-N'!H$1,FALSE),"")))</f>
        <v>110</v>
      </c>
      <c r="I9" s="87" t="str">
        <f>IF($A9=0,"",IF($A9&lt;=$A$1,+VLOOKUP($A9,'Rashodi- plan-izvršenje'!$A$8:G$1500,'prenos-P-R-N'!I$1,FALSE),IF($A9&gt;$A$2,+VLOOKUP($A9,'Neizmirene obaveze JLS'!$A$11:G$500,'prenos-P-R-N'!I$1,FALSE),"")))</f>
        <v>2101</v>
      </c>
      <c r="J9" s="87" t="str">
        <f>IF($A9=0,"",IF($A9&lt;=$A$1,+VLOOKUP($A9,'Rashodi- plan-izvršenje'!$A$8:H$1500,'prenos-P-R-N'!J$1,FALSE),IF($A9&gt;$A$2,+VLOOKUP($A9,'Neizmirene obaveze JLS'!$A$11:H$500,'prenos-P-R-N'!J$1,FALSE),"")))</f>
        <v>ПОЛИТИЧКИ СИСТЕМ ЛОКАЛНЕ САМОУПРАВЕ</v>
      </c>
      <c r="K9" s="87">
        <f>IF($A9=0,"",IF($A9&lt;=$A$1,+VLOOKUP($A9,'Rashodi- plan-izvršenje'!$A$8:I$1500,'prenos-P-R-N'!K$1,FALSE),IF($A9&gt;$A$2,+VLOOKUP($A9,'Neizmirene obaveze JLS'!$A$11:I$500,'prenos-P-R-N'!K$1,FALSE),"")))</f>
        <v>16</v>
      </c>
      <c r="L9" t="str">
        <f>IF(A9=0,"",IF(A9&lt;=A$1,+IF(VLOOKUP(A9,'Rashodi- plan-izvršenje'!A$8:J$1500,M$1,FALSE)&gt;0,"Програмска активност","Пројекат"),IF(A9&gt;A$2,+IF(VLOOKUP(A9,'Neizmirene obaveze JLS'!A$8:J$2008,M$1,FALSE)&gt;0,"Програмска активност","Пројекат"),"")))</f>
        <v>Програмска активност</v>
      </c>
      <c r="M9" s="87" t="str">
        <f>IF($A9&lt;=$A$1,+IF(VLOOKUP($A9,'Rashodi- plan-izvršenje'!$A$8:$M$1500,10,FALSE)&gt;0,VLOOKUP($A9,'Rashodi- plan-izvršenje'!$A$8:$M$1500,10,FALSE),VLOOKUP($A9,'Rashodi- plan-izvršenje'!$A$8:$M$1500,12,FALSE)),+IF($A9&gt;$A$2,IF(VLOOKUP($A9,'Neizmirene obaveze JLS'!$A$8:$M$1500,10,FALSE)&gt;0,VLOOKUP($A9,'Neizmirene obaveze JLS'!$A$11:$M$1500,10,FALSE),VLOOKUP($A9,'Neizmirene obaveze JLS'!$A$11:$M$1500,12,FALSE)),0))</f>
        <v>2101-0001</v>
      </c>
      <c r="N9" s="87" t="str">
        <f>IF($A9&lt;=$A$1,+IF(VLOOKUP(A9,'Rashodi- plan-izvršenje'!$A$8:$M$1500,10,FALSE)&gt;0,VLOOKUP(A9,'Rashodi- plan-izvršenje'!$A$8:$M$1500,11,FALSE),VLOOKUP(A9,'Rashodi- plan-izvršenje'!$A$8:$M$1500,13,FALSE)),+IF($A9&gt;$A$2,IF(VLOOKUP($A9,'Neizmirene obaveze JLS'!$A$8:$M$1500,10,FALSE)&gt;0,VLOOKUP($A9,'Neizmirene obaveze JLS'!$A$11:$M$1500,11,FALSE),VLOOKUP($A9,'Neizmirene obaveze JLS'!$A$11:$M$1500,13,FALSE)),0))</f>
        <v xml:space="preserve">Функционисање Скупштине </v>
      </c>
      <c r="O9" s="87">
        <f>IF($A9&lt;=$A$1,VALUE(+VLOOKUP($A9,'Rashodi- plan-izvršenje'!$A$8:N$1500,'prenos-P-R-N'!O$1,FALSE)),IF($A9&lt;=A$2,VALUE(VLOOKUP($A9,'Prihodi- plan-izvršenje'!$A$8:$H$500,6,FALSE)),VALUE(VLOOKUP($A9,'Neizmirene obaveze JLS'!$A$8:$N$500,O$1,FALSE))))</f>
        <v>1</v>
      </c>
      <c r="P9" s="87" t="str">
        <f>IF(A9=0,0,IF(A9&gt;A$2,'šifarnik K-izvor'!G$3,+IF(Q9&lt;700,+'šifarnik K-izvor'!G$2,'šifarnik K-izvor'!G$1)))</f>
        <v>Расходи</v>
      </c>
      <c r="Q9" s="87">
        <f>IF($A9&lt;=$A$1,VALUE(+VLOOKUP($A9,'Rashodi- plan-izvršenje'!$A$8:O$1500,'prenos-P-R-N'!Q$1,FALSE)),IF($A9&lt;=$A$2,VLOOKUP($A9,'Prihodi- plan-izvršenje'!$A$4:$H$500,4,FALSE),IF($A9&lt;=$A$3,VLOOKUP(A9,'Neizmirene obaveze JLS'!$A$11:O$500,Q$1,FALSE),"")))</f>
        <v>412</v>
      </c>
      <c r="R9" s="88">
        <f>IF($A9&lt;=$A$1,VALUE(+VLOOKUP($A9,'Rashodi- plan-izvršenje'!$A$8:P$1500,'prenos-P-R-N'!R$1,FALSE)),IF($A9&lt;=$A$2,VLOOKUP($A9,'Prihodi- plan-izvršenje'!$A$4:$H$500,7,FALSE),""))</f>
        <v>1000000</v>
      </c>
      <c r="S9" s="88">
        <f>IF(A9=0,0,IF($A9&lt;=$A$1,VALUE(+VLOOKUP($A9,'Rashodi- plan-izvršenje'!$A$8:Q$1500,'prenos-P-R-N'!S$1,FALSE)),IF($A9&lt;=$A$2,VLOOKUP($A9,'Prihodi- plan-izvršenje'!$A$4:$H$500,8,FALSE),0)))</f>
        <v>629414.42000000004</v>
      </c>
      <c r="T9" s="88" t="str">
        <f>IF($A9&gt;$A$2,VLOOKUP($A9,'Neizmirene obaveze JLS'!$A$11:R$500,R$1,FALSE),"")</f>
        <v/>
      </c>
      <c r="U9" s="88">
        <f>IF($A9&gt;$A$2,VLOOKUP($A9,'Neizmirene obaveze JLS'!$A$11:S$500,S$1,FALSE),0)</f>
        <v>0</v>
      </c>
      <c r="V9" s="88">
        <f t="shared" si="3"/>
        <v>0</v>
      </c>
      <c r="W9" s="74"/>
      <c r="X9" s="74"/>
      <c r="Y9" s="74"/>
      <c r="Z9" s="74"/>
      <c r="AA9" s="193">
        <f t="shared" ref="AA9:AA72" si="4">+LEN(Q9)</f>
        <v>3</v>
      </c>
      <c r="AB9" s="193" t="str">
        <f t="shared" ref="AB9:AB72" si="5">IF(A9=0,"",+IF(AND(A$1&gt;0,A9&lt;=A$1),"Расходи",IF(AND(A$2&gt;0,A9&lt;=A$2),"Приходи",IF(AND(A$3&gt;0,A9&lt;=A$3),"НО",""))))</f>
        <v>Расходи</v>
      </c>
    </row>
    <row r="10" spans="1:28">
      <c r="A10" s="89">
        <f>IF(AND(COUNTIF(A$1:A$3,"&gt;0")=1,MAX(A$8:A9)&lt;A$1),A9+1,IF(AND(COUNTIF(A$1:A$3,"&gt;0")=2,MAX(A$8:A9)&lt;A$2),A9+1,IF(AND(COUNTIF(A$1:A$3,"&gt;0")=3,MAX(A$8:A9)&lt;A$3),A9+1,0)))</f>
        <v>3</v>
      </c>
      <c r="B10" s="89">
        <f t="shared" ref="B10:B73" si="6">+IF($A10&gt;0,B9,"")</f>
        <v>75</v>
      </c>
      <c r="C10" s="89" t="str">
        <f t="shared" ref="C10:C73" si="7">+IF($A10&gt;0,C9,"")</f>
        <v>НОВИ ПАЗАР</v>
      </c>
      <c r="D10" s="87">
        <f>IF($A10=0,"",IF($A10&lt;=$A$1,+VLOOKUP($A10,'Rashodi- plan-izvršenje'!$A$8:B$1500,'prenos-P-R-N'!D$1,FALSE),IF($A10&gt;$A$2,+VLOOKUP($A10,'Neizmirene obaveze JLS'!$A$11:B$500,'prenos-P-R-N'!D$1,FALSE),"")))</f>
        <v>1</v>
      </c>
      <c r="E10" s="87" t="str">
        <f>IF($A10=0,"",IF($A10&lt;=$A$1,+VLOOKUP($A10,'Rashodi- plan-izvršenje'!$A$8:C$1500,'prenos-P-R-N'!E$1,FALSE),IF($A10&gt;$A$2,+VLOOKUP($A10,'Neizmirene obaveze JLS'!$A$11:C$500,'prenos-P-R-N'!E$1,FALSE),"")))</f>
        <v>Скупштина града</v>
      </c>
      <c r="F10" s="87" t="str">
        <f>IF($A10=0,"",IF($A10&lt;=$A$1,+VLOOKUP($A10,'Rashodi- plan-izvršenje'!$A$8:D$1500,'prenos-P-R-N'!F$1,FALSE),IF($A10&gt;$A$2,+VLOOKUP($A10,'Neizmirene obaveze JLS'!$A$11:D$500,'prenos-P-R-N'!F$1,FALSE),"")))</f>
        <v>1.1</v>
      </c>
      <c r="G10" s="87" t="str">
        <f>IF($A10=0,"",IF($A10&lt;=$A$1,+VLOOKUP($A10,'Rashodi- plan-izvršenje'!$A$8:E$1500,'prenos-P-R-N'!G$1,FALSE),IF($A10&gt;$A$2,+VLOOKUP($A10,'Neizmirene obaveze JLS'!$A$11:E$500,'prenos-P-R-N'!G$1,FALSE),"")))</f>
        <v>Функционисање скупштине</v>
      </c>
      <c r="H10" s="87">
        <f>IF($A10=0,"",IF($A10&lt;=$A$1,+VLOOKUP($A10,'Rashodi- plan-izvršenje'!$A$8:F$1500,'prenos-P-R-N'!H$1,FALSE),IF($A10&gt;$A$2,+VLOOKUP($A10,'Neizmirene obaveze JLS'!$A$11:F$500,'prenos-P-R-N'!H$1,FALSE),"")))</f>
        <v>110</v>
      </c>
      <c r="I10" s="87" t="str">
        <f>IF($A10=0,"",IF($A10&lt;=$A$1,+VLOOKUP($A10,'Rashodi- plan-izvršenje'!$A$8:G$1500,'prenos-P-R-N'!I$1,FALSE),IF($A10&gt;$A$2,+VLOOKUP($A10,'Neizmirene obaveze JLS'!$A$11:G$500,'prenos-P-R-N'!I$1,FALSE),"")))</f>
        <v>2101</v>
      </c>
      <c r="J10" s="87" t="str">
        <f>IF($A10=0,"",IF($A10&lt;=$A$1,+VLOOKUP($A10,'Rashodi- plan-izvršenje'!$A$8:H$1500,'prenos-P-R-N'!J$1,FALSE),IF($A10&gt;$A$2,+VLOOKUP($A10,'Neizmirene obaveze JLS'!$A$11:H$500,'prenos-P-R-N'!J$1,FALSE),"")))</f>
        <v>ПОЛИТИЧКИ СИСТЕМ ЛОКАЛНЕ САМОУПРАВЕ</v>
      </c>
      <c r="K10" s="87">
        <f>IF($A10=0,"",IF($A10&lt;=$A$1,+VLOOKUP($A10,'Rashodi- plan-izvršenje'!$A$8:I$1500,'prenos-P-R-N'!K$1,FALSE),IF($A10&gt;$A$2,+VLOOKUP($A10,'Neizmirene obaveze JLS'!$A$11:I$500,'prenos-P-R-N'!K$1,FALSE),"")))</f>
        <v>16</v>
      </c>
      <c r="L10" t="str">
        <f>IF(A10=0,"",IF(A10&lt;=A$1,+IF(VLOOKUP(A10,'Rashodi- plan-izvršenje'!A$8:J$1500,M$1,FALSE)&gt;0,"Програмска активност","Пројекат"),IF(A10&gt;A$2,+IF(VLOOKUP(A10,'Neizmirene obaveze JLS'!A$8:J$2008,M$1,FALSE)&gt;0,"Програмска активност","Пројекат"),"")))</f>
        <v>Програмска активност</v>
      </c>
      <c r="M10" s="87" t="str">
        <f>IF($A10&lt;=$A$1,+IF(VLOOKUP($A10,'Rashodi- plan-izvršenje'!$A$8:$M$1500,10,FALSE)&gt;0,VLOOKUP($A10,'Rashodi- plan-izvršenje'!$A$8:$M$1500,10,FALSE),VLOOKUP($A10,'Rashodi- plan-izvršenje'!$A$8:$M$1500,12,FALSE)),+IF($A10&gt;$A$2,IF(VLOOKUP($A10,'Neizmirene obaveze JLS'!$A$8:$M$1500,10,FALSE)&gt;0,VLOOKUP($A10,'Neizmirene obaveze JLS'!$A$11:$M$1500,10,FALSE),VLOOKUP($A10,'Neizmirene obaveze JLS'!$A$11:$M$1500,12,FALSE)),0))</f>
        <v>2101-0001</v>
      </c>
      <c r="N10" s="87" t="str">
        <f>IF($A10&lt;=$A$1,+IF(VLOOKUP(A10,'Rashodi- plan-izvršenje'!$A$8:$M$1500,10,FALSE)&gt;0,VLOOKUP(A10,'Rashodi- plan-izvršenje'!$A$8:$M$1500,11,FALSE),VLOOKUP(A10,'Rashodi- plan-izvršenje'!$A$8:$M$1500,13,FALSE)),+IF($A10&gt;$A$2,IF(VLOOKUP($A10,'Neizmirene obaveze JLS'!$A$8:$M$1500,10,FALSE)&gt;0,VLOOKUP($A10,'Neizmirene obaveze JLS'!$A$11:$M$1500,11,FALSE),VLOOKUP($A10,'Neizmirene obaveze JLS'!$A$11:$M$1500,13,FALSE)),0))</f>
        <v xml:space="preserve">Функционисање Скупштине </v>
      </c>
      <c r="O10" s="87">
        <f>IF($A10&lt;=$A$1,VALUE(+VLOOKUP($A10,'Rashodi- plan-izvršenje'!$A$8:N$1500,'prenos-P-R-N'!O$1,FALSE)),IF($A10&lt;=A$2,VALUE(VLOOKUP($A10,'Prihodi- plan-izvršenje'!$A$8:$H$500,6,FALSE)),VALUE(VLOOKUP($A10,'Neizmirene obaveze JLS'!$A$8:$N$500,O$1,FALSE))))</f>
        <v>1</v>
      </c>
      <c r="P10" s="87" t="str">
        <f>IF(A10=0,0,IF(A10&gt;A$2,'šifarnik K-izvor'!G$3,+IF(Q10&lt;700,+'šifarnik K-izvor'!G$2,'šifarnik K-izvor'!G$1)))</f>
        <v>Расходи</v>
      </c>
      <c r="Q10" s="87">
        <f>IF($A10&lt;=$A$1,VALUE(+VLOOKUP($A10,'Rashodi- plan-izvršenje'!$A$8:O$1500,'prenos-P-R-N'!Q$1,FALSE)),IF($A10&lt;=$A$2,VLOOKUP($A10,'Prihodi- plan-izvršenje'!$A$4:$H$500,4,FALSE),IF($A10&lt;=$A$3,VLOOKUP(A10,'Neizmirene obaveze JLS'!$A$11:O$500,Q$1,FALSE),"")))</f>
        <v>415</v>
      </c>
      <c r="R10" s="88">
        <f>IF($A10&lt;=$A$1,VALUE(+VLOOKUP($A10,'Rashodi- plan-izvršenje'!$A$8:P$1500,'prenos-P-R-N'!R$1,FALSE)),IF($A10&lt;=$A$2,VLOOKUP($A10,'Prihodi- plan-izvršenje'!$A$4:$H$500,7,FALSE),""))</f>
        <v>100000</v>
      </c>
      <c r="S10" s="88">
        <f>IF(A10=0,0,IF($A10&lt;=$A$1,VALUE(+VLOOKUP($A10,'Rashodi- plan-izvršenje'!$A$8:Q$1500,'prenos-P-R-N'!S$1,FALSE)),IF($A10&lt;=$A$2,VLOOKUP($A10,'Prihodi- plan-izvršenje'!$A$4:$H$500,8,FALSE),0)))</f>
        <v>56945.19</v>
      </c>
      <c r="T10" s="88" t="str">
        <f>IF($A10&gt;$A$2,VLOOKUP($A10,'Neizmirene obaveze JLS'!$A$11:R$500,R$1,FALSE),"")</f>
        <v/>
      </c>
      <c r="U10" s="88">
        <f>IF($A10&gt;$A$2,VLOOKUP($A10,'Neizmirene obaveze JLS'!$A$11:S$500,S$1,FALSE),0)</f>
        <v>0</v>
      </c>
      <c r="V10" s="88">
        <f t="shared" si="3"/>
        <v>0</v>
      </c>
      <c r="W10" s="74"/>
      <c r="X10" s="74"/>
      <c r="Y10" s="74"/>
      <c r="Z10" s="74"/>
      <c r="AA10" s="193">
        <f t="shared" si="4"/>
        <v>3</v>
      </c>
      <c r="AB10" s="193" t="str">
        <f t="shared" si="5"/>
        <v>Расходи</v>
      </c>
    </row>
    <row r="11" spans="1:28">
      <c r="A11" s="89">
        <f>IF(AND(COUNTIF(A$1:A$3,"&gt;0")=1,MAX(A$8:A10)&lt;A$1),A10+1,IF(AND(COUNTIF(A$1:A$3,"&gt;0")=2,MAX(A$8:A10)&lt;A$2),A10+1,IF(AND(COUNTIF(A$1:A$3,"&gt;0")=3,MAX(A$8:A10)&lt;A$3),A10+1,0)))</f>
        <v>4</v>
      </c>
      <c r="B11" s="89">
        <f t="shared" si="6"/>
        <v>75</v>
      </c>
      <c r="C11" s="89" t="str">
        <f t="shared" si="7"/>
        <v>НОВИ ПАЗАР</v>
      </c>
      <c r="D11" s="87">
        <f>IF($A11=0,"",IF($A11&lt;=$A$1,+VLOOKUP($A11,'Rashodi- plan-izvršenje'!$A$8:B$1500,'prenos-P-R-N'!D$1,FALSE),IF($A11&gt;$A$2,+VLOOKUP($A11,'Neizmirene obaveze JLS'!$A$11:B$500,'prenos-P-R-N'!D$1,FALSE),"")))</f>
        <v>1</v>
      </c>
      <c r="E11" s="87" t="str">
        <f>IF($A11=0,"",IF($A11&lt;=$A$1,+VLOOKUP($A11,'Rashodi- plan-izvršenje'!$A$8:C$1500,'prenos-P-R-N'!E$1,FALSE),IF($A11&gt;$A$2,+VLOOKUP($A11,'Neizmirene obaveze JLS'!$A$11:C$500,'prenos-P-R-N'!E$1,FALSE),"")))</f>
        <v>Скупштина града</v>
      </c>
      <c r="F11" s="87" t="str">
        <f>IF($A11=0,"",IF($A11&lt;=$A$1,+VLOOKUP($A11,'Rashodi- plan-izvršenje'!$A$8:D$1500,'prenos-P-R-N'!F$1,FALSE),IF($A11&gt;$A$2,+VLOOKUP($A11,'Neizmirene obaveze JLS'!$A$11:D$500,'prenos-P-R-N'!F$1,FALSE),"")))</f>
        <v>1.1</v>
      </c>
      <c r="G11" s="87" t="str">
        <f>IF($A11=0,"",IF($A11&lt;=$A$1,+VLOOKUP($A11,'Rashodi- plan-izvršenje'!$A$8:E$1500,'prenos-P-R-N'!G$1,FALSE),IF($A11&gt;$A$2,+VLOOKUP($A11,'Neizmirene obaveze JLS'!$A$11:E$500,'prenos-P-R-N'!G$1,FALSE),"")))</f>
        <v>Функционисање скупштине</v>
      </c>
      <c r="H11" s="87">
        <f>IF($A11=0,"",IF($A11&lt;=$A$1,+VLOOKUP($A11,'Rashodi- plan-izvršenje'!$A$8:F$1500,'prenos-P-R-N'!H$1,FALSE),IF($A11&gt;$A$2,+VLOOKUP($A11,'Neizmirene obaveze JLS'!$A$11:F$500,'prenos-P-R-N'!H$1,FALSE),"")))</f>
        <v>110</v>
      </c>
      <c r="I11" s="87" t="str">
        <f>IF($A11=0,"",IF($A11&lt;=$A$1,+VLOOKUP($A11,'Rashodi- plan-izvršenje'!$A$8:G$1500,'prenos-P-R-N'!I$1,FALSE),IF($A11&gt;$A$2,+VLOOKUP($A11,'Neizmirene obaveze JLS'!$A$11:G$500,'prenos-P-R-N'!I$1,FALSE),"")))</f>
        <v>2101</v>
      </c>
      <c r="J11" s="87" t="str">
        <f>IF($A11=0,"",IF($A11&lt;=$A$1,+VLOOKUP($A11,'Rashodi- plan-izvršenje'!$A$8:H$1500,'prenos-P-R-N'!J$1,FALSE),IF($A11&gt;$A$2,+VLOOKUP($A11,'Neizmirene obaveze JLS'!$A$11:H$500,'prenos-P-R-N'!J$1,FALSE),"")))</f>
        <v>ПОЛИТИЧКИ СИСТЕМ ЛОКАЛНЕ САМОУПРАВЕ</v>
      </c>
      <c r="K11" s="87">
        <f>IF($A11=0,"",IF($A11&lt;=$A$1,+VLOOKUP($A11,'Rashodi- plan-izvršenje'!$A$8:I$1500,'prenos-P-R-N'!K$1,FALSE),IF($A11&gt;$A$2,+VLOOKUP($A11,'Neizmirene obaveze JLS'!$A$11:I$500,'prenos-P-R-N'!K$1,FALSE),"")))</f>
        <v>16</v>
      </c>
      <c r="L11" t="str">
        <f>IF(A11=0,"",IF(A11&lt;=A$1,+IF(VLOOKUP(A11,'Rashodi- plan-izvršenje'!A$8:J$1500,M$1,FALSE)&gt;0,"Програмска активност","Пројекат"),IF(A11&gt;A$2,+IF(VLOOKUP(A11,'Neizmirene obaveze JLS'!A$8:J$2008,M$1,FALSE)&gt;0,"Програмска активност","Пројекат"),"")))</f>
        <v>Програмска активност</v>
      </c>
      <c r="M11" s="87" t="str">
        <f>IF($A11&lt;=$A$1,+IF(VLOOKUP($A11,'Rashodi- plan-izvršenje'!$A$8:$M$1500,10,FALSE)&gt;0,VLOOKUP($A11,'Rashodi- plan-izvršenje'!$A$8:$M$1500,10,FALSE),VLOOKUP($A11,'Rashodi- plan-izvršenje'!$A$8:$M$1500,12,FALSE)),+IF($A11&gt;$A$2,IF(VLOOKUP($A11,'Neizmirene obaveze JLS'!$A$8:$M$1500,10,FALSE)&gt;0,VLOOKUP($A11,'Neizmirene obaveze JLS'!$A$11:$M$1500,10,FALSE),VLOOKUP($A11,'Neizmirene obaveze JLS'!$A$11:$M$1500,12,FALSE)),0))</f>
        <v>2101-0001</v>
      </c>
      <c r="N11" s="87" t="str">
        <f>IF($A11&lt;=$A$1,+IF(VLOOKUP(A11,'Rashodi- plan-izvršenje'!$A$8:$M$1500,10,FALSE)&gt;0,VLOOKUP(A11,'Rashodi- plan-izvršenje'!$A$8:$M$1500,11,FALSE),VLOOKUP(A11,'Rashodi- plan-izvršenje'!$A$8:$M$1500,13,FALSE)),+IF($A11&gt;$A$2,IF(VLOOKUP($A11,'Neizmirene obaveze JLS'!$A$8:$M$1500,10,FALSE)&gt;0,VLOOKUP($A11,'Neizmirene obaveze JLS'!$A$11:$M$1500,11,FALSE),VLOOKUP($A11,'Neizmirene obaveze JLS'!$A$11:$M$1500,13,FALSE)),0))</f>
        <v xml:space="preserve">Функционисање Скупштине </v>
      </c>
      <c r="O11" s="87">
        <f>IF($A11&lt;=$A$1,VALUE(+VLOOKUP($A11,'Rashodi- plan-izvršenje'!$A$8:N$1500,'prenos-P-R-N'!O$1,FALSE)),IF($A11&lt;=A$2,VALUE(VLOOKUP($A11,'Prihodi- plan-izvršenje'!$A$8:$H$500,6,FALSE)),VALUE(VLOOKUP($A11,'Neizmirene obaveze JLS'!$A$8:$N$500,O$1,FALSE))))</f>
        <v>1</v>
      </c>
      <c r="P11" s="87" t="str">
        <f>IF(A11=0,0,IF(A11&gt;A$2,'šifarnik K-izvor'!G$3,+IF(Q11&lt;700,+'šifarnik K-izvor'!G$2,'šifarnik K-izvor'!G$1)))</f>
        <v>Расходи</v>
      </c>
      <c r="Q11" s="87">
        <f>IF($A11&lt;=$A$1,VALUE(+VLOOKUP($A11,'Rashodi- plan-izvršenje'!$A$8:O$1500,'prenos-P-R-N'!Q$1,FALSE)),IF($A11&lt;=$A$2,VLOOKUP($A11,'Prihodi- plan-izvršenje'!$A$4:$H$500,4,FALSE),IF($A11&lt;=$A$3,VLOOKUP(A11,'Neizmirene obaveze JLS'!$A$11:O$500,Q$1,FALSE),"")))</f>
        <v>422</v>
      </c>
      <c r="R11" s="88">
        <f>IF($A11&lt;=$A$1,VALUE(+VLOOKUP($A11,'Rashodi- plan-izvršenje'!$A$8:P$1500,'prenos-P-R-N'!R$1,FALSE)),IF($A11&lt;=$A$2,VLOOKUP($A11,'Prihodi- plan-izvršenje'!$A$4:$H$500,7,FALSE),""))</f>
        <v>60000</v>
      </c>
      <c r="S11" s="88">
        <f>IF(A11=0,0,IF($A11&lt;=$A$1,VALUE(+VLOOKUP($A11,'Rashodi- plan-izvršenje'!$A$8:Q$1500,'prenos-P-R-N'!S$1,FALSE)),IF($A11&lt;=$A$2,VLOOKUP($A11,'Prihodi- plan-izvršenje'!$A$4:$H$500,8,FALSE),0)))</f>
        <v>0</v>
      </c>
      <c r="T11" s="88" t="str">
        <f>IF($A11&gt;$A$2,VLOOKUP($A11,'Neizmirene obaveze JLS'!$A$11:R$500,R$1,FALSE),"")</f>
        <v/>
      </c>
      <c r="U11" s="88">
        <f>IF($A11&gt;$A$2,VLOOKUP($A11,'Neizmirene obaveze JLS'!$A$11:S$500,S$1,FALSE),0)</f>
        <v>0</v>
      </c>
      <c r="V11" s="88">
        <f t="shared" si="3"/>
        <v>0</v>
      </c>
      <c r="W11" s="74"/>
      <c r="X11" s="74"/>
      <c r="Y11" s="74"/>
      <c r="Z11" s="74"/>
      <c r="AA11" s="193">
        <f t="shared" si="4"/>
        <v>3</v>
      </c>
      <c r="AB11" s="193" t="str">
        <f t="shared" si="5"/>
        <v>Расходи</v>
      </c>
    </row>
    <row r="12" spans="1:28">
      <c r="A12" s="89">
        <f>IF(AND(COUNTIF(A$1:A$3,"&gt;0")=1,MAX(A$8:A11)&lt;A$1),A11+1,IF(AND(COUNTIF(A$1:A$3,"&gt;0")=2,MAX(A$8:A11)&lt;A$2),A11+1,IF(AND(COUNTIF(A$1:A$3,"&gt;0")=3,MAX(A$8:A11)&lt;A$3),A11+1,0)))</f>
        <v>5</v>
      </c>
      <c r="B12" s="89">
        <f t="shared" si="6"/>
        <v>75</v>
      </c>
      <c r="C12" s="89" t="str">
        <f t="shared" si="7"/>
        <v>НОВИ ПАЗАР</v>
      </c>
      <c r="D12" s="87">
        <f>IF($A12=0,"",IF($A12&lt;=$A$1,+VLOOKUP($A12,'Rashodi- plan-izvršenje'!$A$8:B$1500,'prenos-P-R-N'!D$1,FALSE),IF($A12&gt;$A$2,+VLOOKUP($A12,'Neizmirene obaveze JLS'!$A$11:B$500,'prenos-P-R-N'!D$1,FALSE),"")))</f>
        <v>1</v>
      </c>
      <c r="E12" s="87" t="str">
        <f>IF($A12=0,"",IF($A12&lt;=$A$1,+VLOOKUP($A12,'Rashodi- plan-izvršenje'!$A$8:C$1500,'prenos-P-R-N'!E$1,FALSE),IF($A12&gt;$A$2,+VLOOKUP($A12,'Neizmirene obaveze JLS'!$A$11:C$500,'prenos-P-R-N'!E$1,FALSE),"")))</f>
        <v>Скупштина града</v>
      </c>
      <c r="F12" s="87" t="str">
        <f>IF($A12=0,"",IF($A12&lt;=$A$1,+VLOOKUP($A12,'Rashodi- plan-izvršenje'!$A$8:D$1500,'prenos-P-R-N'!F$1,FALSE),IF($A12&gt;$A$2,+VLOOKUP($A12,'Neizmirene obaveze JLS'!$A$11:D$500,'prenos-P-R-N'!F$1,FALSE),"")))</f>
        <v>1.1</v>
      </c>
      <c r="G12" s="87" t="str">
        <f>IF($A12=0,"",IF($A12&lt;=$A$1,+VLOOKUP($A12,'Rashodi- plan-izvršenje'!$A$8:E$1500,'prenos-P-R-N'!G$1,FALSE),IF($A12&gt;$A$2,+VLOOKUP($A12,'Neizmirene obaveze JLS'!$A$11:E$500,'prenos-P-R-N'!G$1,FALSE),"")))</f>
        <v>Функционисање скупштине</v>
      </c>
      <c r="H12" s="87">
        <f>IF($A12=0,"",IF($A12&lt;=$A$1,+VLOOKUP($A12,'Rashodi- plan-izvršenje'!$A$8:F$1500,'prenos-P-R-N'!H$1,FALSE),IF($A12&gt;$A$2,+VLOOKUP($A12,'Neizmirene obaveze JLS'!$A$11:F$500,'prenos-P-R-N'!H$1,FALSE),"")))</f>
        <v>110</v>
      </c>
      <c r="I12" s="87" t="str">
        <f>IF($A12=0,"",IF($A12&lt;=$A$1,+VLOOKUP($A12,'Rashodi- plan-izvršenje'!$A$8:G$1500,'prenos-P-R-N'!I$1,FALSE),IF($A12&gt;$A$2,+VLOOKUP($A12,'Neizmirene obaveze JLS'!$A$11:G$500,'prenos-P-R-N'!I$1,FALSE),"")))</f>
        <v>2101</v>
      </c>
      <c r="J12" s="87" t="str">
        <f>IF($A12=0,"",IF($A12&lt;=$A$1,+VLOOKUP($A12,'Rashodi- plan-izvršenje'!$A$8:H$1500,'prenos-P-R-N'!J$1,FALSE),IF($A12&gt;$A$2,+VLOOKUP($A12,'Neizmirene obaveze JLS'!$A$11:H$500,'prenos-P-R-N'!J$1,FALSE),"")))</f>
        <v>ПОЛИТИЧКИ СИСТЕМ ЛОКАЛНЕ САМОУПРАВЕ</v>
      </c>
      <c r="K12" s="87">
        <f>IF($A12=0,"",IF($A12&lt;=$A$1,+VLOOKUP($A12,'Rashodi- plan-izvršenje'!$A$8:I$1500,'prenos-P-R-N'!K$1,FALSE),IF($A12&gt;$A$2,+VLOOKUP($A12,'Neizmirene obaveze JLS'!$A$11:I$500,'prenos-P-R-N'!K$1,FALSE),"")))</f>
        <v>16</v>
      </c>
      <c r="L12" t="str">
        <f>IF(A12=0,"",IF(A12&lt;=A$1,+IF(VLOOKUP(A12,'Rashodi- plan-izvršenje'!A$8:J$1500,M$1,FALSE)&gt;0,"Програмска активност","Пројекат"),IF(A12&gt;A$2,+IF(VLOOKUP(A12,'Neizmirene obaveze JLS'!A$8:J$2008,M$1,FALSE)&gt;0,"Програмска активност","Пројекат"),"")))</f>
        <v>Програмска активност</v>
      </c>
      <c r="M12" s="87" t="str">
        <f>IF($A12&lt;=$A$1,+IF(VLOOKUP($A12,'Rashodi- plan-izvršenje'!$A$8:$M$1500,10,FALSE)&gt;0,VLOOKUP($A12,'Rashodi- plan-izvršenje'!$A$8:$M$1500,10,FALSE),VLOOKUP($A12,'Rashodi- plan-izvršenje'!$A$8:$M$1500,12,FALSE)),+IF($A12&gt;$A$2,IF(VLOOKUP($A12,'Neizmirene obaveze JLS'!$A$8:$M$1500,10,FALSE)&gt;0,VLOOKUP($A12,'Neizmirene obaveze JLS'!$A$11:$M$1500,10,FALSE),VLOOKUP($A12,'Neizmirene obaveze JLS'!$A$11:$M$1500,12,FALSE)),0))</f>
        <v>2101-0001</v>
      </c>
      <c r="N12" s="87" t="str">
        <f>IF($A12&lt;=$A$1,+IF(VLOOKUP(A12,'Rashodi- plan-izvršenje'!$A$8:$M$1500,10,FALSE)&gt;0,VLOOKUP(A12,'Rashodi- plan-izvršenje'!$A$8:$M$1500,11,FALSE),VLOOKUP(A12,'Rashodi- plan-izvršenje'!$A$8:$M$1500,13,FALSE)),+IF($A12&gt;$A$2,IF(VLOOKUP($A12,'Neizmirene obaveze JLS'!$A$8:$M$1500,10,FALSE)&gt;0,VLOOKUP($A12,'Neizmirene obaveze JLS'!$A$11:$M$1500,11,FALSE),VLOOKUP($A12,'Neizmirene obaveze JLS'!$A$11:$M$1500,13,FALSE)),0))</f>
        <v xml:space="preserve">Функционисање Скупштине </v>
      </c>
      <c r="O12" s="87">
        <f>IF($A12&lt;=$A$1,VALUE(+VLOOKUP($A12,'Rashodi- plan-izvršenje'!$A$8:N$1500,'prenos-P-R-N'!O$1,FALSE)),IF($A12&lt;=A$2,VALUE(VLOOKUP($A12,'Prihodi- plan-izvršenje'!$A$8:$H$500,6,FALSE)),VALUE(VLOOKUP($A12,'Neizmirene obaveze JLS'!$A$8:$N$500,O$1,FALSE))))</f>
        <v>1</v>
      </c>
      <c r="P12" s="87" t="str">
        <f>IF(A12=0,0,IF(A12&gt;A$2,'šifarnik K-izvor'!G$3,+IF(Q12&lt;700,+'šifarnik K-izvor'!G$2,'šifarnik K-izvor'!G$1)))</f>
        <v>Расходи</v>
      </c>
      <c r="Q12" s="87">
        <f>IF($A12&lt;=$A$1,VALUE(+VLOOKUP($A12,'Rashodi- plan-izvršenje'!$A$8:O$1500,'prenos-P-R-N'!Q$1,FALSE)),IF($A12&lt;=$A$2,VLOOKUP($A12,'Prihodi- plan-izvršenje'!$A$4:$H$500,4,FALSE),IF($A12&lt;=$A$3,VLOOKUP(A12,'Neizmirene obaveze JLS'!$A$11:O$500,Q$1,FALSE),"")))</f>
        <v>423</v>
      </c>
      <c r="R12" s="88">
        <f>IF($A12&lt;=$A$1,VALUE(+VLOOKUP($A12,'Rashodi- plan-izvršenje'!$A$8:P$1500,'prenos-P-R-N'!R$1,FALSE)),IF($A12&lt;=$A$2,VLOOKUP($A12,'Prihodi- plan-izvršenje'!$A$4:$H$500,7,FALSE),""))</f>
        <v>19400000</v>
      </c>
      <c r="S12" s="88">
        <f>IF(A12=0,0,IF($A12&lt;=$A$1,VALUE(+VLOOKUP($A12,'Rashodi- plan-izvršenje'!$A$8:Q$1500,'prenos-P-R-N'!S$1,FALSE)),IF($A12&lt;=$A$2,VLOOKUP($A12,'Prihodi- plan-izvršenje'!$A$4:$H$500,8,FALSE),0)))</f>
        <v>4309012.8099999996</v>
      </c>
      <c r="T12" s="88" t="str">
        <f>IF($A12&gt;$A$2,VLOOKUP($A12,'Neizmirene obaveze JLS'!$A$11:R$500,R$1,FALSE),"")</f>
        <v/>
      </c>
      <c r="U12" s="88">
        <f>IF($A12&gt;$A$2,VLOOKUP($A12,'Neizmirene obaveze JLS'!$A$11:S$500,S$1,FALSE),0)</f>
        <v>0</v>
      </c>
      <c r="V12" s="88">
        <f t="shared" si="3"/>
        <v>0</v>
      </c>
      <c r="W12" s="74"/>
      <c r="X12" s="74"/>
      <c r="Y12" s="74"/>
      <c r="Z12" s="74"/>
      <c r="AA12" s="193">
        <f t="shared" si="4"/>
        <v>3</v>
      </c>
      <c r="AB12" s="193" t="str">
        <f t="shared" si="5"/>
        <v>Расходи</v>
      </c>
    </row>
    <row r="13" spans="1:28">
      <c r="A13" s="89">
        <f>IF(AND(COUNTIF(A$1:A$3,"&gt;0")=1,MAX(A$8:A12)&lt;A$1),A12+1,IF(AND(COUNTIF(A$1:A$3,"&gt;0")=2,MAX(A$8:A12)&lt;A$2),A12+1,IF(AND(COUNTIF(A$1:A$3,"&gt;0")=3,MAX(A$8:A12)&lt;A$3),A12+1,0)))</f>
        <v>6</v>
      </c>
      <c r="B13" s="89">
        <f t="shared" si="6"/>
        <v>75</v>
      </c>
      <c r="C13" s="89" t="str">
        <f t="shared" si="7"/>
        <v>НОВИ ПАЗАР</v>
      </c>
      <c r="D13" s="87">
        <f>IF($A13=0,"",IF($A13&lt;=$A$1,+VLOOKUP($A13,'Rashodi- plan-izvršenje'!$A$8:B$1500,'prenos-P-R-N'!D$1,FALSE),IF($A13&gt;$A$2,+VLOOKUP($A13,'Neizmirene obaveze JLS'!$A$11:B$500,'prenos-P-R-N'!D$1,FALSE),"")))</f>
        <v>1</v>
      </c>
      <c r="E13" s="87" t="str">
        <f>IF($A13=0,"",IF($A13&lt;=$A$1,+VLOOKUP($A13,'Rashodi- plan-izvršenje'!$A$8:C$1500,'prenos-P-R-N'!E$1,FALSE),IF($A13&gt;$A$2,+VLOOKUP($A13,'Neizmirene obaveze JLS'!$A$11:C$500,'prenos-P-R-N'!E$1,FALSE),"")))</f>
        <v>Скупштина града</v>
      </c>
      <c r="F13" s="87" t="str">
        <f>IF($A13=0,"",IF($A13&lt;=$A$1,+VLOOKUP($A13,'Rashodi- plan-izvršenje'!$A$8:D$1500,'prenos-P-R-N'!F$1,FALSE),IF($A13&gt;$A$2,+VLOOKUP($A13,'Neizmirene obaveze JLS'!$A$11:D$500,'prenos-P-R-N'!F$1,FALSE),"")))</f>
        <v>1.1</v>
      </c>
      <c r="G13" s="87" t="str">
        <f>IF($A13=0,"",IF($A13&lt;=$A$1,+VLOOKUP($A13,'Rashodi- plan-izvršenje'!$A$8:E$1500,'prenos-P-R-N'!G$1,FALSE),IF($A13&gt;$A$2,+VLOOKUP($A13,'Neizmirene obaveze JLS'!$A$11:E$500,'prenos-P-R-N'!G$1,FALSE),"")))</f>
        <v>Функционисање скупштине</v>
      </c>
      <c r="H13" s="87">
        <f>IF($A13=0,"",IF($A13&lt;=$A$1,+VLOOKUP($A13,'Rashodi- plan-izvršenje'!$A$8:F$1500,'prenos-P-R-N'!H$1,FALSE),IF($A13&gt;$A$2,+VLOOKUP($A13,'Neizmirene obaveze JLS'!$A$11:F$500,'prenos-P-R-N'!H$1,FALSE),"")))</f>
        <v>110</v>
      </c>
      <c r="I13" s="87" t="str">
        <f>IF($A13=0,"",IF($A13&lt;=$A$1,+VLOOKUP($A13,'Rashodi- plan-izvršenje'!$A$8:G$1500,'prenos-P-R-N'!I$1,FALSE),IF($A13&gt;$A$2,+VLOOKUP($A13,'Neizmirene obaveze JLS'!$A$11:G$500,'prenos-P-R-N'!I$1,FALSE),"")))</f>
        <v>2101</v>
      </c>
      <c r="J13" s="87" t="str">
        <f>IF($A13=0,"",IF($A13&lt;=$A$1,+VLOOKUP($A13,'Rashodi- plan-izvršenje'!$A$8:H$1500,'prenos-P-R-N'!J$1,FALSE),IF($A13&gt;$A$2,+VLOOKUP($A13,'Neizmirene obaveze JLS'!$A$11:H$500,'prenos-P-R-N'!J$1,FALSE),"")))</f>
        <v>ПОЛИТИЧКИ СИСТЕМ ЛОКАЛНЕ САМОУПРАВЕ</v>
      </c>
      <c r="K13" s="87">
        <f>IF($A13=0,"",IF($A13&lt;=$A$1,+VLOOKUP($A13,'Rashodi- plan-izvršenje'!$A$8:I$1500,'prenos-P-R-N'!K$1,FALSE),IF($A13&gt;$A$2,+VLOOKUP($A13,'Neizmirene obaveze JLS'!$A$11:I$500,'prenos-P-R-N'!K$1,FALSE),"")))</f>
        <v>16</v>
      </c>
      <c r="L13" t="str">
        <f>IF(A13=0,"",IF(A13&lt;=A$1,+IF(VLOOKUP(A13,'Rashodi- plan-izvršenje'!A$8:J$1500,M$1,FALSE)&gt;0,"Програмска активност","Пројекат"),IF(A13&gt;A$2,+IF(VLOOKUP(A13,'Neizmirene obaveze JLS'!A$8:J$2008,M$1,FALSE)&gt;0,"Програмска активност","Пројекат"),"")))</f>
        <v>Програмска активност</v>
      </c>
      <c r="M13" s="87" t="str">
        <f>IF($A13&lt;=$A$1,+IF(VLOOKUP($A13,'Rashodi- plan-izvršenje'!$A$8:$M$1500,10,FALSE)&gt;0,VLOOKUP($A13,'Rashodi- plan-izvršenje'!$A$8:$M$1500,10,FALSE),VLOOKUP($A13,'Rashodi- plan-izvršenje'!$A$8:$M$1500,12,FALSE)),+IF($A13&gt;$A$2,IF(VLOOKUP($A13,'Neizmirene obaveze JLS'!$A$8:$M$1500,10,FALSE)&gt;0,VLOOKUP($A13,'Neizmirene obaveze JLS'!$A$11:$M$1500,10,FALSE),VLOOKUP($A13,'Neizmirene obaveze JLS'!$A$11:$M$1500,12,FALSE)),0))</f>
        <v>2101-0001</v>
      </c>
      <c r="N13" s="87" t="str">
        <f>IF($A13&lt;=$A$1,+IF(VLOOKUP(A13,'Rashodi- plan-izvršenje'!$A$8:$M$1500,10,FALSE)&gt;0,VLOOKUP(A13,'Rashodi- plan-izvršenje'!$A$8:$M$1500,11,FALSE),VLOOKUP(A13,'Rashodi- plan-izvršenje'!$A$8:$M$1500,13,FALSE)),+IF($A13&gt;$A$2,IF(VLOOKUP($A13,'Neizmirene obaveze JLS'!$A$8:$M$1500,10,FALSE)&gt;0,VLOOKUP($A13,'Neizmirene obaveze JLS'!$A$11:$M$1500,11,FALSE),VLOOKUP($A13,'Neizmirene obaveze JLS'!$A$11:$M$1500,13,FALSE)),0))</f>
        <v xml:space="preserve">Функционисање Скупштине </v>
      </c>
      <c r="O13" s="87">
        <f>IF($A13&lt;=$A$1,VALUE(+VLOOKUP($A13,'Rashodi- plan-izvršenje'!$A$8:N$1500,'prenos-P-R-N'!O$1,FALSE)),IF($A13&lt;=A$2,VALUE(VLOOKUP($A13,'Prihodi- plan-izvršenje'!$A$8:$H$500,6,FALSE)),VALUE(VLOOKUP($A13,'Neizmirene obaveze JLS'!$A$8:$N$500,O$1,FALSE))))</f>
        <v>1</v>
      </c>
      <c r="P13" s="87" t="str">
        <f>IF(A13=0,0,IF(A13&gt;A$2,'šifarnik K-izvor'!G$3,+IF(Q13&lt;700,+'šifarnik K-izvor'!G$2,'šifarnik K-izvor'!G$1)))</f>
        <v>Расходи</v>
      </c>
      <c r="Q13" s="87">
        <f>IF($A13&lt;=$A$1,VALUE(+VLOOKUP($A13,'Rashodi- plan-izvršenje'!$A$8:O$1500,'prenos-P-R-N'!Q$1,FALSE)),IF($A13&lt;=$A$2,VLOOKUP($A13,'Prihodi- plan-izvršenje'!$A$4:$H$500,4,FALSE),IF($A13&lt;=$A$3,VLOOKUP(A13,'Neizmirene obaveze JLS'!$A$11:O$500,Q$1,FALSE),"")))</f>
        <v>481</v>
      </c>
      <c r="R13" s="88">
        <f>IF($A13&lt;=$A$1,VALUE(+VLOOKUP($A13,'Rashodi- plan-izvršenje'!$A$8:P$1500,'prenos-P-R-N'!R$1,FALSE)),IF($A13&lt;=$A$2,VLOOKUP($A13,'Prihodi- plan-izvršenje'!$A$4:$H$500,7,FALSE),""))</f>
        <v>1450000</v>
      </c>
      <c r="S13" s="88">
        <f>IF(A13=0,0,IF($A13&lt;=$A$1,VALUE(+VLOOKUP($A13,'Rashodi- plan-izvršenje'!$A$8:Q$1500,'prenos-P-R-N'!S$1,FALSE)),IF($A13&lt;=$A$2,VLOOKUP($A13,'Prihodi- plan-izvršenje'!$A$4:$H$500,8,FALSE),0)))</f>
        <v>1881158.08</v>
      </c>
      <c r="T13" s="88" t="str">
        <f>IF($A13&gt;$A$2,VLOOKUP($A13,'Neizmirene obaveze JLS'!$A$11:R$500,R$1,FALSE),"")</f>
        <v/>
      </c>
      <c r="U13" s="88">
        <f>IF($A13&gt;$A$2,VLOOKUP($A13,'Neizmirene obaveze JLS'!$A$11:S$500,S$1,FALSE),0)</f>
        <v>0</v>
      </c>
      <c r="V13" s="88">
        <f t="shared" si="3"/>
        <v>0</v>
      </c>
      <c r="W13" s="74"/>
      <c r="X13" s="74"/>
      <c r="Y13" s="74"/>
      <c r="Z13" s="74"/>
      <c r="AA13" s="193">
        <f t="shared" si="4"/>
        <v>3</v>
      </c>
      <c r="AB13" s="193" t="str">
        <f t="shared" si="5"/>
        <v>Расходи</v>
      </c>
    </row>
    <row r="14" spans="1:28">
      <c r="A14" s="89">
        <f>IF(AND(COUNTIF(A$1:A$3,"&gt;0")=1,MAX(A$8:A13)&lt;A$1),A13+1,IF(AND(COUNTIF(A$1:A$3,"&gt;0")=2,MAX(A$8:A13)&lt;A$2),A13+1,IF(AND(COUNTIF(A$1:A$3,"&gt;0")=3,MAX(A$8:A13)&lt;A$3),A13+1,0)))</f>
        <v>7</v>
      </c>
      <c r="B14" s="89">
        <f>+IF($A14&gt;0,B13,"")</f>
        <v>75</v>
      </c>
      <c r="C14" s="89" t="str">
        <f>+IF($A14&gt;0,C13,"")</f>
        <v>НОВИ ПАЗАР</v>
      </c>
      <c r="D14" s="87">
        <f>IF($A14=0,"",IF($A14&lt;=$A$1,+VLOOKUP($A14,'Rashodi- plan-izvršenje'!$A$8:B$1500,'prenos-P-R-N'!D$1,FALSE),IF($A14&gt;$A$2,+VLOOKUP($A14,'Neizmirene obaveze JLS'!$A$11:B$500,'prenos-P-R-N'!D$1,FALSE),"")))</f>
        <v>1</v>
      </c>
      <c r="E14" s="87" t="str">
        <f>IF($A14=0,"",IF($A14&lt;=$A$1,+VLOOKUP($A14,'Rashodi- plan-izvršenje'!$A$8:C$1500,'prenos-P-R-N'!E$1,FALSE),IF($A14&gt;$A$2,+VLOOKUP($A14,'Neizmirene obaveze JLS'!$A$11:C$500,'prenos-P-R-N'!E$1,FALSE),"")))</f>
        <v>Скупштина града</v>
      </c>
      <c r="F14" s="87" t="str">
        <f>IF($A14=0,"",IF($A14&lt;=$A$1,+VLOOKUP($A14,'Rashodi- plan-izvršenje'!$A$8:D$1500,'prenos-P-R-N'!F$1,FALSE),IF($A14&gt;$A$2,+VLOOKUP($A14,'Neizmirene obaveze JLS'!$A$11:D$500,'prenos-P-R-N'!F$1,FALSE),"")))</f>
        <v>1.1</v>
      </c>
      <c r="G14" s="87" t="str">
        <f>IF($A14=0,"",IF($A14&lt;=$A$1,+VLOOKUP($A14,'Rashodi- plan-izvršenje'!$A$8:E$1500,'prenos-P-R-N'!G$1,FALSE),IF($A14&gt;$A$2,+VLOOKUP($A14,'Neizmirene obaveze JLS'!$A$11:E$500,'prenos-P-R-N'!G$1,FALSE),"")))</f>
        <v>Обављање основних функција изборних органа локалних самоуправа</v>
      </c>
      <c r="H14" s="87">
        <f>IF($A14=0,"",IF($A14&lt;=$A$1,+VLOOKUP($A14,'Rashodi- plan-izvršenje'!$A$8:F$1500,'prenos-P-R-N'!H$1,FALSE),IF($A14&gt;$A$2,+VLOOKUP($A14,'Neizmirene obaveze JLS'!$A$11:F$500,'prenos-P-R-N'!H$1,FALSE),"")))</f>
        <v>110</v>
      </c>
      <c r="I14" s="87" t="str">
        <f>IF($A14=0,"",IF($A14&lt;=$A$1,+VLOOKUP($A14,'Rashodi- plan-izvršenje'!$A$8:G$1500,'prenos-P-R-N'!I$1,FALSE),IF($A14&gt;$A$2,+VLOOKUP($A14,'Neizmirene obaveze JLS'!$A$11:G$500,'prenos-P-R-N'!I$1,FALSE),"")))</f>
        <v>2101</v>
      </c>
      <c r="J14" s="87" t="str">
        <f>IF($A14=0,"",IF($A14&lt;=$A$1,+VLOOKUP($A14,'Rashodi- plan-izvršenje'!$A$8:H$1500,'prenos-P-R-N'!J$1,FALSE),IF($A14&gt;$A$2,+VLOOKUP($A14,'Neizmirene obaveze JLS'!$A$11:H$500,'prenos-P-R-N'!J$1,FALSE),"")))</f>
        <v>ПОЛИТИЧКИ СИСТЕМ ЛОКАЛНЕ САМОУПРАВЕ</v>
      </c>
      <c r="K14" s="87">
        <f>IF($A14=0,"",IF($A14&lt;=$A$1,+VLOOKUP($A14,'Rashodi- plan-izvršenje'!$A$8:I$1500,'prenos-P-R-N'!K$1,FALSE),IF($A14&gt;$A$2,+VLOOKUP($A14,'Neizmirene obaveze JLS'!$A$11:I$500,'prenos-P-R-N'!K$1,FALSE),"")))</f>
        <v>16</v>
      </c>
      <c r="L14" t="str">
        <f>IF(A14=0,"",IF(A14&lt;=A$1,+IF(VLOOKUP(A14,'Rashodi- plan-izvršenje'!A$8:J$1500,M$1,FALSE)&gt;0,"Програмска активност","Пројекат"),IF(A14&gt;A$2,+IF(VLOOKUP(A14,'Neizmirene obaveze JLS'!A$8:J$2008,M$1,FALSE)&gt;0,"Програмска активност","Пројекат"),"")))</f>
        <v>Програмска активност</v>
      </c>
      <c r="M14" s="87" t="str">
        <f>IF($A14&lt;=$A$1,+IF(VLOOKUP($A14,'Rashodi- plan-izvršenje'!$A$8:$M$1500,10,FALSE)&gt;0,VLOOKUP($A14,'Rashodi- plan-izvršenje'!$A$8:$M$1500,10,FALSE),VLOOKUP($A14,'Rashodi- plan-izvršenje'!$A$8:$M$1500,12,FALSE)),+IF($A14&gt;$A$2,IF(VLOOKUP($A14,'Neizmirene obaveze JLS'!$A$8:$M$1500,10,FALSE)&gt;0,VLOOKUP($A14,'Neizmirene obaveze JLS'!$A$11:$M$1500,10,FALSE),VLOOKUP($A14,'Neizmirene obaveze JLS'!$A$11:$M$1500,12,FALSE)),0))</f>
        <v>2101-0003</v>
      </c>
      <c r="N14" s="87" t="str">
        <f>IF($A14&lt;=$A$1,+IF(VLOOKUP(A14,'Rashodi- plan-izvršenje'!$A$8:$M$1500,10,FALSE)&gt;0,VLOOKUP(A14,'Rashodi- plan-izvršenje'!$A$8:$M$1500,11,FALSE),VLOOKUP(A14,'Rashodi- plan-izvršenje'!$A$8:$M$1500,13,FALSE)),+IF($A14&gt;$A$2,IF(VLOOKUP($A14,'Neizmirene obaveze JLS'!$A$8:$M$1500,10,FALSE)&gt;0,VLOOKUP($A14,'Neizmirene obaveze JLS'!$A$11:$M$1500,11,FALSE),VLOOKUP($A14,'Neizmirene obaveze JLS'!$A$11:$M$1500,13,FALSE)),0))</f>
        <v xml:space="preserve">Подршка раду извршних органа власти и скупштине </v>
      </c>
      <c r="O14" s="87">
        <f>IF($A14&lt;=$A$1,VALUE(+VLOOKUP($A14,'Rashodi- plan-izvršenje'!$A$8:N$1500,'prenos-P-R-N'!O$1,FALSE)),IF($A14&lt;=A$2,VALUE(VLOOKUP($A14,'Prihodi- plan-izvršenje'!$A$8:$H$500,6,FALSE)),VALUE(VLOOKUP($A14,'Neizmirene obaveze JLS'!$A$8:$N$500,O$1,FALSE))))</f>
        <v>1</v>
      </c>
      <c r="P14" s="87" t="str">
        <f>IF(A14=0,0,IF(A14&gt;A$2,'šifarnik K-izvor'!G$3,+IF(Q14&lt;700,+'šifarnik K-izvor'!G$2,'šifarnik K-izvor'!G$1)))</f>
        <v>Расходи</v>
      </c>
      <c r="Q14" s="87">
        <f>IF($A14&lt;=$A$1,VALUE(+VLOOKUP($A14,'Rashodi- plan-izvršenje'!$A$8:O$1500,'prenos-P-R-N'!Q$1,FALSE)),IF($A14&lt;=$A$2,VLOOKUP($A14,'Prihodi- plan-izvršenje'!$A$4:$H$500,4,FALSE),IF($A14&lt;=$A$3,VLOOKUP(A14,'Neizmirene obaveze JLS'!$A$11:O$500,Q$1,FALSE),"")))</f>
        <v>416</v>
      </c>
      <c r="R14" s="88">
        <f>IF($A14&lt;=$A$1,VALUE(+VLOOKUP($A14,'Rashodi- plan-izvršenje'!$A$8:P$1500,'prenos-P-R-N'!R$1,FALSE)),IF($A14&lt;=$A$2,VLOOKUP($A14,'Prihodi- plan-izvršenje'!$A$4:$H$500,7,FALSE),""))</f>
        <v>10400000</v>
      </c>
      <c r="S14" s="88">
        <f>IF(A14=0,0,IF($A14&lt;=$A$1,VALUE(+VLOOKUP($A14,'Rashodi- plan-izvršenje'!$A$8:Q$1500,'prenos-P-R-N'!S$1,FALSE)),IF($A14&lt;=$A$2,VLOOKUP($A14,'Prihodi- plan-izvršenje'!$A$4:$H$500,8,FALSE),0)))</f>
        <v>8659038.4600000009</v>
      </c>
      <c r="T14" s="88" t="str">
        <f>IF($A14&gt;$A$2,VLOOKUP($A14,'Neizmirene obaveze JLS'!$A$11:R$500,R$1,FALSE),"")</f>
        <v/>
      </c>
      <c r="U14" s="88">
        <f>IF($A14&gt;$A$2,VLOOKUP($A14,'Neizmirene obaveze JLS'!$A$11:S$500,S$1,FALSE),0)</f>
        <v>0</v>
      </c>
      <c r="V14" s="88">
        <f t="shared" si="3"/>
        <v>0</v>
      </c>
      <c r="W14" s="74"/>
      <c r="X14" s="74"/>
      <c r="Y14" s="74"/>
      <c r="Z14" s="74"/>
      <c r="AA14" s="193">
        <f t="shared" si="4"/>
        <v>3</v>
      </c>
      <c r="AB14" s="193" t="str">
        <f t="shared" si="5"/>
        <v>Расходи</v>
      </c>
    </row>
    <row r="15" spans="1:28">
      <c r="A15" s="89">
        <f>IF(AND(COUNTIF(A$1:A$3,"&gt;0")=1,MAX(A$8:A14)&lt;A$1),A14+1,IF(AND(COUNTIF(A$1:A$3,"&gt;0")=2,MAX(A$8:A14)&lt;A$2),A14+1,IF(AND(COUNTIF(A$1:A$3,"&gt;0")=3,MAX(A$8:A14)&lt;A$3),A14+1,0)))</f>
        <v>8</v>
      </c>
      <c r="B15" s="89">
        <f t="shared" si="6"/>
        <v>75</v>
      </c>
      <c r="C15" s="89" t="str">
        <f t="shared" si="7"/>
        <v>НОВИ ПАЗАР</v>
      </c>
      <c r="D15" s="87">
        <f>IF($A15=0,"",IF($A15&lt;=$A$1,+VLOOKUP($A15,'Rashodi- plan-izvršenje'!$A$8:B$1500,'prenos-P-R-N'!D$1,FALSE),IF($A15&gt;$A$2,+VLOOKUP($A15,'Neizmirene obaveze JLS'!$A$11:B$500,'prenos-P-R-N'!D$1,FALSE),"")))</f>
        <v>1</v>
      </c>
      <c r="E15" s="87" t="str">
        <f>IF($A15=0,"",IF($A15&lt;=$A$1,+VLOOKUP($A15,'Rashodi- plan-izvršenje'!$A$8:C$1500,'prenos-P-R-N'!E$1,FALSE),IF($A15&gt;$A$2,+VLOOKUP($A15,'Neizmirene obaveze JLS'!$A$11:C$500,'prenos-P-R-N'!E$1,FALSE),"")))</f>
        <v>Скупштина града</v>
      </c>
      <c r="F15" s="87" t="str">
        <f>IF($A15=0,"",IF($A15&lt;=$A$1,+VLOOKUP($A15,'Rashodi- plan-izvršenje'!$A$8:D$1500,'prenos-P-R-N'!F$1,FALSE),IF($A15&gt;$A$2,+VLOOKUP($A15,'Neizmirene obaveze JLS'!$A$11:D$500,'prenos-P-R-N'!F$1,FALSE),"")))</f>
        <v>1.1</v>
      </c>
      <c r="G15" s="87" t="str">
        <f>IF($A15=0,"",IF($A15&lt;=$A$1,+VLOOKUP($A15,'Rashodi- plan-izvršenje'!$A$8:E$1500,'prenos-P-R-N'!G$1,FALSE),IF($A15&gt;$A$2,+VLOOKUP($A15,'Neizmirene obaveze JLS'!$A$11:E$500,'prenos-P-R-N'!G$1,FALSE),"")))</f>
        <v>Обављање основних функција изборних органа локалних самоуправа</v>
      </c>
      <c r="H15" s="87">
        <f>IF($A15=0,"",IF($A15&lt;=$A$1,+VLOOKUP($A15,'Rashodi- plan-izvršenje'!$A$8:F$1500,'prenos-P-R-N'!H$1,FALSE),IF($A15&gt;$A$2,+VLOOKUP($A15,'Neizmirene obaveze JLS'!$A$11:F$500,'prenos-P-R-N'!H$1,FALSE),"")))</f>
        <v>110</v>
      </c>
      <c r="I15" s="87" t="str">
        <f>IF($A15=0,"",IF($A15&lt;=$A$1,+VLOOKUP($A15,'Rashodi- plan-izvršenje'!$A$8:G$1500,'prenos-P-R-N'!I$1,FALSE),IF($A15&gt;$A$2,+VLOOKUP($A15,'Neizmirene obaveze JLS'!$A$11:G$500,'prenos-P-R-N'!I$1,FALSE),"")))</f>
        <v>2101</v>
      </c>
      <c r="J15" s="87" t="str">
        <f>IF($A15=0,"",IF($A15&lt;=$A$1,+VLOOKUP($A15,'Rashodi- plan-izvršenje'!$A$8:H$1500,'prenos-P-R-N'!J$1,FALSE),IF($A15&gt;$A$2,+VLOOKUP($A15,'Neizmirene obaveze JLS'!$A$11:H$500,'prenos-P-R-N'!J$1,FALSE),"")))</f>
        <v>ПОЛИТИЧКИ СИСТЕМ ЛОКАЛНЕ САМОУПРАВЕ</v>
      </c>
      <c r="K15" s="87">
        <f>IF($A15=0,"",IF($A15&lt;=$A$1,+VLOOKUP($A15,'Rashodi- plan-izvršenje'!$A$8:I$1500,'prenos-P-R-N'!K$1,FALSE),IF($A15&gt;$A$2,+VLOOKUP($A15,'Neizmirene obaveze JLS'!$A$11:I$500,'prenos-P-R-N'!K$1,FALSE),"")))</f>
        <v>16</v>
      </c>
      <c r="L15" t="str">
        <f>IF(A15=0,"",IF(A15&lt;=A$1,+IF(VLOOKUP(A15,'Rashodi- plan-izvršenje'!A$8:J$1500,M$1,FALSE)&gt;0,"Програмска активност","Пројекат"),IF(A15&gt;A$2,+IF(VLOOKUP(A15,'Neizmirene obaveze JLS'!A$8:J$2008,M$1,FALSE)&gt;0,"Програмска активност","Пројекат"),"")))</f>
        <v>Програмска активност</v>
      </c>
      <c r="M15" s="87" t="str">
        <f>IF($A15&lt;=$A$1,+IF(VLOOKUP($A15,'Rashodi- plan-izvršenje'!$A$8:$M$1500,10,FALSE)&gt;0,VLOOKUP($A15,'Rashodi- plan-izvršenje'!$A$8:$M$1500,10,FALSE),VLOOKUP($A15,'Rashodi- plan-izvršenje'!$A$8:$M$1500,12,FALSE)),+IF($A15&gt;$A$2,IF(VLOOKUP($A15,'Neizmirene obaveze JLS'!$A$8:$M$1500,10,FALSE)&gt;0,VLOOKUP($A15,'Neizmirene obaveze JLS'!$A$11:$M$1500,10,FALSE),VLOOKUP($A15,'Neizmirene obaveze JLS'!$A$11:$M$1500,12,FALSE)),0))</f>
        <v>2101-0003</v>
      </c>
      <c r="N15" s="87" t="str">
        <f>IF($A15&lt;=$A$1,+IF(VLOOKUP(A15,'Rashodi- plan-izvršenje'!$A$8:$M$1500,10,FALSE)&gt;0,VLOOKUP(A15,'Rashodi- plan-izvršenje'!$A$8:$M$1500,11,FALSE),VLOOKUP(A15,'Rashodi- plan-izvršenje'!$A$8:$M$1500,13,FALSE)),+IF($A15&gt;$A$2,IF(VLOOKUP($A15,'Neizmirene obaveze JLS'!$A$8:$M$1500,10,FALSE)&gt;0,VLOOKUP($A15,'Neizmirene obaveze JLS'!$A$11:$M$1500,11,FALSE),VLOOKUP($A15,'Neizmirene obaveze JLS'!$A$11:$M$1500,13,FALSE)),0))</f>
        <v xml:space="preserve">Подршка раду извршних органа власти и скупштине </v>
      </c>
      <c r="O15" s="87">
        <f>IF($A15&lt;=$A$1,VALUE(+VLOOKUP($A15,'Rashodi- plan-izvršenje'!$A$8:N$1500,'prenos-P-R-N'!O$1,FALSE)),IF($A15&lt;=A$2,VALUE(VLOOKUP($A15,'Prihodi- plan-izvršenje'!$A$8:$H$500,6,FALSE)),VALUE(VLOOKUP($A15,'Neizmirene obaveze JLS'!$A$8:$N$500,O$1,FALSE))))</f>
        <v>1</v>
      </c>
      <c r="P15" s="87" t="str">
        <f>IF(A15=0,0,IF(A15&gt;A$2,'šifarnik K-izvor'!G$3,+IF(Q15&lt;700,+'šifarnik K-izvor'!G$2,'šifarnik K-izvor'!G$1)))</f>
        <v>Расходи</v>
      </c>
      <c r="Q15" s="87">
        <f>IF($A15&lt;=$A$1,VALUE(+VLOOKUP($A15,'Rashodi- plan-izvršenje'!$A$8:O$1500,'prenos-P-R-N'!Q$1,FALSE)),IF($A15&lt;=$A$2,VLOOKUP($A15,'Prihodi- plan-izvršenje'!$A$4:$H$500,4,FALSE),IF($A15&lt;=$A$3,VLOOKUP(A15,'Neizmirene obaveze JLS'!$A$11:O$500,Q$1,FALSE),"")))</f>
        <v>423</v>
      </c>
      <c r="R15" s="88">
        <f>IF($A15&lt;=$A$1,VALUE(+VLOOKUP($A15,'Rashodi- plan-izvršenje'!$A$8:P$1500,'prenos-P-R-N'!R$1,FALSE)),IF($A15&lt;=$A$2,VLOOKUP($A15,'Prihodi- plan-izvršenje'!$A$4:$H$500,7,FALSE),""))</f>
        <v>600000</v>
      </c>
      <c r="S15" s="88">
        <f>IF(A15=0,0,IF($A15&lt;=$A$1,VALUE(+VLOOKUP($A15,'Rashodi- plan-izvršenje'!$A$8:Q$1500,'prenos-P-R-N'!S$1,FALSE)),IF($A15&lt;=$A$2,VLOOKUP($A15,'Prihodi- plan-izvršenje'!$A$4:$H$500,8,FALSE),0)))</f>
        <v>126286.42</v>
      </c>
      <c r="T15" s="88" t="str">
        <f>IF($A15&gt;$A$2,VLOOKUP($A15,'Neizmirene obaveze JLS'!$A$11:R$500,R$1,FALSE),"")</f>
        <v/>
      </c>
      <c r="U15" s="88">
        <f>IF($A15&gt;$A$2,VLOOKUP($A15,'Neizmirene obaveze JLS'!$A$11:S$500,S$1,FALSE),0)</f>
        <v>0</v>
      </c>
      <c r="V15" s="88">
        <f t="shared" si="3"/>
        <v>0</v>
      </c>
      <c r="W15" s="74"/>
      <c r="X15" s="74"/>
      <c r="Y15" s="74"/>
      <c r="Z15" s="74"/>
      <c r="AA15" s="193">
        <f t="shared" si="4"/>
        <v>3</v>
      </c>
      <c r="AB15" s="193" t="str">
        <f t="shared" si="5"/>
        <v>Расходи</v>
      </c>
    </row>
    <row r="16" spans="1:28">
      <c r="A16" s="89">
        <f>IF(AND(COUNTIF(A$1:A$3,"&gt;0")=1,MAX(A$8:A15)&lt;A$1),A15+1,IF(AND(COUNTIF(A$1:A$3,"&gt;0")=2,MAX(A$8:A15)&lt;A$2),A15+1,IF(AND(COUNTIF(A$1:A$3,"&gt;0")=3,MAX(A$8:A15)&lt;A$3),A15+1,0)))</f>
        <v>9</v>
      </c>
      <c r="B16" s="89">
        <f t="shared" si="6"/>
        <v>75</v>
      </c>
      <c r="C16" s="89" t="str">
        <f t="shared" si="7"/>
        <v>НОВИ ПАЗАР</v>
      </c>
      <c r="D16" s="87">
        <f>IF($A16=0,"",IF($A16&lt;=$A$1,+VLOOKUP($A16,'Rashodi- plan-izvršenje'!$A$8:B$1500,'prenos-P-R-N'!D$1,FALSE),IF($A16&gt;$A$2,+VLOOKUP($A16,'Neizmirene obaveze JLS'!$A$11:B$500,'prenos-P-R-N'!D$1,FALSE),"")))</f>
        <v>1</v>
      </c>
      <c r="E16" s="87" t="str">
        <f>IF($A16=0,"",IF($A16&lt;=$A$1,+VLOOKUP($A16,'Rashodi- plan-izvršenje'!$A$8:C$1500,'prenos-P-R-N'!E$1,FALSE),IF($A16&gt;$A$2,+VLOOKUP($A16,'Neizmirene obaveze JLS'!$A$11:C$500,'prenos-P-R-N'!E$1,FALSE),"")))</f>
        <v>Скупштина града</v>
      </c>
      <c r="F16" s="87" t="str">
        <f>IF($A16=0,"",IF($A16&lt;=$A$1,+VLOOKUP($A16,'Rashodi- plan-izvršenje'!$A$8:D$1500,'prenos-P-R-N'!F$1,FALSE),IF($A16&gt;$A$2,+VLOOKUP($A16,'Neizmirene obaveze JLS'!$A$11:D$500,'prenos-P-R-N'!F$1,FALSE),"")))</f>
        <v>1.1</v>
      </c>
      <c r="G16" s="87" t="str">
        <f>IF($A16=0,"",IF($A16&lt;=$A$1,+VLOOKUP($A16,'Rashodi- plan-izvršenje'!$A$8:E$1500,'prenos-P-R-N'!G$1,FALSE),IF($A16&gt;$A$2,+VLOOKUP($A16,'Neizmirene obaveze JLS'!$A$11:E$500,'prenos-P-R-N'!G$1,FALSE),"")))</f>
        <v>Обављање основних функција изборних органа локалних самоуправа</v>
      </c>
      <c r="H16" s="87">
        <f>IF($A16=0,"",IF($A16&lt;=$A$1,+VLOOKUP($A16,'Rashodi- plan-izvršenje'!$A$8:F$1500,'prenos-P-R-N'!H$1,FALSE),IF($A16&gt;$A$2,+VLOOKUP($A16,'Neizmirene obaveze JLS'!$A$11:F$500,'prenos-P-R-N'!H$1,FALSE),"")))</f>
        <v>110</v>
      </c>
      <c r="I16" s="87" t="str">
        <f>IF($A16=0,"",IF($A16&lt;=$A$1,+VLOOKUP($A16,'Rashodi- plan-izvršenje'!$A$8:G$1500,'prenos-P-R-N'!I$1,FALSE),IF($A16&gt;$A$2,+VLOOKUP($A16,'Neizmirene obaveze JLS'!$A$11:G$500,'prenos-P-R-N'!I$1,FALSE),"")))</f>
        <v>2101</v>
      </c>
      <c r="J16" s="87" t="str">
        <f>IF($A16=0,"",IF($A16&lt;=$A$1,+VLOOKUP($A16,'Rashodi- plan-izvršenje'!$A$8:H$1500,'prenos-P-R-N'!J$1,FALSE),IF($A16&gt;$A$2,+VLOOKUP($A16,'Neizmirene obaveze JLS'!$A$11:H$500,'prenos-P-R-N'!J$1,FALSE),"")))</f>
        <v>ПОЛИТИЧКИ СИСТЕМ ЛОКАЛНЕ САМОУПРАВЕ</v>
      </c>
      <c r="K16" s="87">
        <f>IF($A16=0,"",IF($A16&lt;=$A$1,+VLOOKUP($A16,'Rashodi- plan-izvršenje'!$A$8:I$1500,'prenos-P-R-N'!K$1,FALSE),IF($A16&gt;$A$2,+VLOOKUP($A16,'Neizmirene obaveze JLS'!$A$11:I$500,'prenos-P-R-N'!K$1,FALSE),"")))</f>
        <v>16</v>
      </c>
      <c r="L16" t="str">
        <f>IF(A16=0,"",IF(A16&lt;=A$1,+IF(VLOOKUP(A16,'Rashodi- plan-izvršenje'!A$8:J$1500,M$1,FALSE)&gt;0,"Програмска активност","Пројекат"),IF(A16&gt;A$2,+IF(VLOOKUP(A16,'Neizmirene obaveze JLS'!A$8:J$2008,M$1,FALSE)&gt;0,"Програмска активност","Пројекат"),"")))</f>
        <v>Програмска активност</v>
      </c>
      <c r="M16" s="87" t="str">
        <f>IF($A16&lt;=$A$1,+IF(VLOOKUP($A16,'Rashodi- plan-izvršenje'!$A$8:$M$1500,10,FALSE)&gt;0,VLOOKUP($A16,'Rashodi- plan-izvršenje'!$A$8:$M$1500,10,FALSE),VLOOKUP($A16,'Rashodi- plan-izvršenje'!$A$8:$M$1500,12,FALSE)),+IF($A16&gt;$A$2,IF(VLOOKUP($A16,'Neizmirene obaveze JLS'!$A$8:$M$1500,10,FALSE)&gt;0,VLOOKUP($A16,'Neizmirene obaveze JLS'!$A$11:$M$1500,10,FALSE),VLOOKUP($A16,'Neizmirene obaveze JLS'!$A$11:$M$1500,12,FALSE)),0))</f>
        <v>2101-0003</v>
      </c>
      <c r="N16" s="87" t="str">
        <f>IF($A16&lt;=$A$1,+IF(VLOOKUP(A16,'Rashodi- plan-izvršenje'!$A$8:$M$1500,10,FALSE)&gt;0,VLOOKUP(A16,'Rashodi- plan-izvršenje'!$A$8:$M$1500,11,FALSE),VLOOKUP(A16,'Rashodi- plan-izvršenje'!$A$8:$M$1500,13,FALSE)),+IF($A16&gt;$A$2,IF(VLOOKUP($A16,'Neizmirene obaveze JLS'!$A$8:$M$1500,10,FALSE)&gt;0,VLOOKUP($A16,'Neizmirene obaveze JLS'!$A$11:$M$1500,11,FALSE),VLOOKUP($A16,'Neizmirene obaveze JLS'!$A$11:$M$1500,13,FALSE)),0))</f>
        <v xml:space="preserve">Подршка раду извршних органа власти и скупштине </v>
      </c>
      <c r="O16" s="87">
        <f>IF($A16&lt;=$A$1,VALUE(+VLOOKUP($A16,'Rashodi- plan-izvršenje'!$A$8:N$1500,'prenos-P-R-N'!O$1,FALSE)),IF($A16&lt;=A$2,VALUE(VLOOKUP($A16,'Prihodi- plan-izvršenje'!$A$8:$H$500,6,FALSE)),VALUE(VLOOKUP($A16,'Neizmirene obaveze JLS'!$A$8:$N$500,O$1,FALSE))))</f>
        <v>1</v>
      </c>
      <c r="P16" s="87" t="str">
        <f>IF(A16=0,0,IF(A16&gt;A$2,'šifarnik K-izvor'!G$3,+IF(Q16&lt;700,+'šifarnik K-izvor'!G$2,'šifarnik K-izvor'!G$1)))</f>
        <v>Расходи</v>
      </c>
      <c r="Q16" s="87">
        <f>IF($A16&lt;=$A$1,VALUE(+VLOOKUP($A16,'Rashodi- plan-izvršenje'!$A$8:O$1500,'prenos-P-R-N'!Q$1,FALSE)),IF($A16&lt;=$A$2,VLOOKUP($A16,'Prihodi- plan-izvršenje'!$A$4:$H$500,4,FALSE),IF($A16&lt;=$A$3,VLOOKUP(A16,'Neizmirene obaveze JLS'!$A$11:O$500,Q$1,FALSE),"")))</f>
        <v>426</v>
      </c>
      <c r="R16" s="88">
        <f>IF($A16&lt;=$A$1,VALUE(+VLOOKUP($A16,'Rashodi- plan-izvršenje'!$A$8:P$1500,'prenos-P-R-N'!R$1,FALSE)),IF($A16&lt;=$A$2,VLOOKUP($A16,'Prihodi- plan-izvršenje'!$A$4:$H$500,7,FALSE),""))</f>
        <v>1000000</v>
      </c>
      <c r="S16" s="88">
        <f>IF(A16=0,0,IF($A16&lt;=$A$1,VALUE(+VLOOKUP($A16,'Rashodi- plan-izvršenje'!$A$8:Q$1500,'prenos-P-R-N'!S$1,FALSE)),IF($A16&lt;=$A$2,VLOOKUP($A16,'Prihodi- plan-izvršenje'!$A$4:$H$500,8,FALSE),0)))</f>
        <v>1622526.36</v>
      </c>
      <c r="T16" s="88" t="str">
        <f>IF($A16&gt;$A$2,VLOOKUP($A16,'Neizmirene obaveze JLS'!$A$11:R$500,R$1,FALSE),"")</f>
        <v/>
      </c>
      <c r="U16" s="88">
        <f>IF($A16&gt;$A$2,VLOOKUP($A16,'Neizmirene obaveze JLS'!$A$11:S$500,S$1,FALSE),0)</f>
        <v>0</v>
      </c>
      <c r="V16" s="88">
        <f t="shared" si="3"/>
        <v>0</v>
      </c>
      <c r="W16" s="74"/>
      <c r="X16" s="74"/>
      <c r="Y16" s="74"/>
      <c r="Z16" s="74"/>
      <c r="AA16" s="193">
        <f t="shared" si="4"/>
        <v>3</v>
      </c>
      <c r="AB16" s="193" t="str">
        <f t="shared" si="5"/>
        <v>Расходи</v>
      </c>
    </row>
    <row r="17" spans="1:28">
      <c r="A17" s="89">
        <f>IF(AND(COUNTIF(A$1:A$3,"&gt;0")=1,MAX(A$8:A16)&lt;A$1),A16+1,IF(AND(COUNTIF(A$1:A$3,"&gt;0")=2,MAX(A$8:A16)&lt;A$2),A16+1,IF(AND(COUNTIF(A$1:A$3,"&gt;0")=3,MAX(A$8:A16)&lt;A$3),A16+1,0)))</f>
        <v>10</v>
      </c>
      <c r="B17" s="89">
        <f t="shared" si="6"/>
        <v>75</v>
      </c>
      <c r="C17" s="89" t="str">
        <f t="shared" si="7"/>
        <v>НОВИ ПАЗАР</v>
      </c>
      <c r="D17" s="87">
        <f>IF($A17=0,"",IF($A17&lt;=$A$1,+VLOOKUP($A17,'Rashodi- plan-izvršenje'!$A$8:B$1500,'prenos-P-R-N'!D$1,FALSE),IF($A17&gt;$A$2,+VLOOKUP($A17,'Neizmirene obaveze JLS'!$A$11:B$500,'prenos-P-R-N'!D$1,FALSE),"")))</f>
        <v>2</v>
      </c>
      <c r="E17" s="87" t="str">
        <f>IF($A17=0,"",IF($A17&lt;=$A$1,+VLOOKUP($A17,'Rashodi- plan-izvršenje'!$A$8:C$1500,'prenos-P-R-N'!E$1,FALSE),IF($A17&gt;$A$2,+VLOOKUP($A17,'Neizmirene obaveze JLS'!$A$11:C$500,'prenos-P-R-N'!E$1,FALSE),"")))</f>
        <v>Градоначелник</v>
      </c>
      <c r="F17" s="87" t="str">
        <f>IF($A17=0,"",IF($A17&lt;=$A$1,+VLOOKUP($A17,'Rashodi- plan-izvršenje'!$A$8:D$1500,'prenos-P-R-N'!F$1,FALSE),IF($A17&gt;$A$2,+VLOOKUP($A17,'Neizmirene obaveze JLS'!$A$11:D$500,'prenos-P-R-N'!F$1,FALSE),"")))</f>
        <v>2.1</v>
      </c>
      <c r="G17" s="87" t="str">
        <f>IF($A17=0,"",IF($A17&lt;=$A$1,+VLOOKUP($A17,'Rashodi- plan-izvršenje'!$A$8:E$1500,'prenos-P-R-N'!G$1,FALSE),IF($A17&gt;$A$2,+VLOOKUP($A17,'Neizmirene obaveze JLS'!$A$11:E$500,'prenos-P-R-N'!G$1,FALSE),"")))</f>
        <v>Функционисање извршних органа</v>
      </c>
      <c r="H17" s="87">
        <f>IF($A17=0,"",IF($A17&lt;=$A$1,+VLOOKUP($A17,'Rashodi- plan-izvršenje'!$A$8:F$1500,'prenos-P-R-N'!H$1,FALSE),IF($A17&gt;$A$2,+VLOOKUP($A17,'Neizmirene obaveze JLS'!$A$11:F$500,'prenos-P-R-N'!H$1,FALSE),"")))</f>
        <v>110</v>
      </c>
      <c r="I17" s="87" t="str">
        <f>IF($A17=0,"",IF($A17&lt;=$A$1,+VLOOKUP($A17,'Rashodi- plan-izvršenje'!$A$8:G$1500,'prenos-P-R-N'!I$1,FALSE),IF($A17&gt;$A$2,+VLOOKUP($A17,'Neizmirene obaveze JLS'!$A$11:G$500,'prenos-P-R-N'!I$1,FALSE),"")))</f>
        <v>2101</v>
      </c>
      <c r="J17" s="87" t="str">
        <f>IF($A17=0,"",IF($A17&lt;=$A$1,+VLOOKUP($A17,'Rashodi- plan-izvršenje'!$A$8:H$1500,'prenos-P-R-N'!J$1,FALSE),IF($A17&gt;$A$2,+VLOOKUP($A17,'Neizmirene obaveze JLS'!$A$11:H$500,'prenos-P-R-N'!J$1,FALSE),"")))</f>
        <v>ПОЛИТИЧКИ СИСТЕМ ЛОКАЛНЕ САМОУПРАВЕ</v>
      </c>
      <c r="K17" s="87">
        <f>IF($A17=0,"",IF($A17&lt;=$A$1,+VLOOKUP($A17,'Rashodi- plan-izvršenje'!$A$8:I$1500,'prenos-P-R-N'!K$1,FALSE),IF($A17&gt;$A$2,+VLOOKUP($A17,'Neizmirene obaveze JLS'!$A$11:I$500,'prenos-P-R-N'!K$1,FALSE),"")))</f>
        <v>16</v>
      </c>
      <c r="L17" t="str">
        <f>IF(A17=0,"",IF(A17&lt;=A$1,+IF(VLOOKUP(A17,'Rashodi- plan-izvršenje'!A$8:J$1500,M$1,FALSE)&gt;0,"Програмска активност","Пројекат"),IF(A17&gt;A$2,+IF(VLOOKUP(A17,'Neizmirene obaveze JLS'!A$8:J$2008,M$1,FALSE)&gt;0,"Програмска активност","Пројекат"),"")))</f>
        <v>Програмска активност</v>
      </c>
      <c r="M17" s="87" t="str">
        <f>IF($A17&lt;=$A$1,+IF(VLOOKUP($A17,'Rashodi- plan-izvršenje'!$A$8:$M$1500,10,FALSE)&gt;0,VLOOKUP($A17,'Rashodi- plan-izvršenje'!$A$8:$M$1500,10,FALSE),VLOOKUP($A17,'Rashodi- plan-izvršenje'!$A$8:$M$1500,12,FALSE)),+IF($A17&gt;$A$2,IF(VLOOKUP($A17,'Neizmirene obaveze JLS'!$A$8:$M$1500,10,FALSE)&gt;0,VLOOKUP($A17,'Neizmirene obaveze JLS'!$A$11:$M$1500,10,FALSE),VLOOKUP($A17,'Neizmirene obaveze JLS'!$A$11:$M$1500,12,FALSE)),0))</f>
        <v>2101-0002</v>
      </c>
      <c r="N17" s="87" t="str">
        <f>IF($A17&lt;=$A$1,+IF(VLOOKUP(A17,'Rashodi- plan-izvršenje'!$A$8:$M$1500,10,FALSE)&gt;0,VLOOKUP(A17,'Rashodi- plan-izvršenje'!$A$8:$M$1500,11,FALSE),VLOOKUP(A17,'Rashodi- plan-izvršenje'!$A$8:$M$1500,13,FALSE)),+IF($A17&gt;$A$2,IF(VLOOKUP($A17,'Neizmirene obaveze JLS'!$A$8:$M$1500,10,FALSE)&gt;0,VLOOKUP($A17,'Neizmirene obaveze JLS'!$A$11:$M$1500,11,FALSE),VLOOKUP($A17,'Neizmirene obaveze JLS'!$A$11:$M$1500,13,FALSE)),0))</f>
        <v xml:space="preserve">Функционисање извршних органа </v>
      </c>
      <c r="O17" s="87">
        <f>IF($A17&lt;=$A$1,VALUE(+VLOOKUP($A17,'Rashodi- plan-izvršenje'!$A$8:N$1500,'prenos-P-R-N'!O$1,FALSE)),IF($A17&lt;=A$2,VALUE(VLOOKUP($A17,'Prihodi- plan-izvršenje'!$A$8:$H$500,6,FALSE)),VALUE(VLOOKUP($A17,'Neizmirene obaveze JLS'!$A$8:$N$500,O$1,FALSE))))</f>
        <v>1</v>
      </c>
      <c r="P17" s="87" t="str">
        <f>IF(A17=0,0,IF(A17&gt;A$2,'šifarnik K-izvor'!G$3,+IF(Q17&lt;700,+'šifarnik K-izvor'!G$2,'šifarnik K-izvor'!G$1)))</f>
        <v>Расходи</v>
      </c>
      <c r="Q17" s="87">
        <f>IF($A17&lt;=$A$1,VALUE(+VLOOKUP($A17,'Rashodi- plan-izvršenje'!$A$8:O$1500,'prenos-P-R-N'!Q$1,FALSE)),IF($A17&lt;=$A$2,VLOOKUP($A17,'Prihodi- plan-izvršenje'!$A$4:$H$500,4,FALSE),IF($A17&lt;=$A$3,VLOOKUP(A17,'Neizmirene obaveze JLS'!$A$11:O$500,Q$1,FALSE),"")))</f>
        <v>411</v>
      </c>
      <c r="R17" s="88">
        <f>IF($A17&lt;=$A$1,VALUE(+VLOOKUP($A17,'Rashodi- plan-izvršenje'!$A$8:P$1500,'prenos-P-R-N'!R$1,FALSE)),IF($A17&lt;=$A$2,VLOOKUP($A17,'Prihodi- plan-izvršenje'!$A$4:$H$500,7,FALSE),""))</f>
        <v>10360000</v>
      </c>
      <c r="S17" s="88">
        <f>IF(A17=0,0,IF($A17&lt;=$A$1,VALUE(+VLOOKUP($A17,'Rashodi- plan-izvršenje'!$A$8:Q$1500,'prenos-P-R-N'!S$1,FALSE)),IF($A17&lt;=$A$2,VLOOKUP($A17,'Prihodi- plan-izvršenje'!$A$4:$H$500,8,FALSE),0)))</f>
        <v>7770022.1600000001</v>
      </c>
      <c r="T17" s="88" t="str">
        <f>IF($A17&gt;$A$2,VLOOKUP($A17,'Neizmirene obaveze JLS'!$A$11:R$500,R$1,FALSE),"")</f>
        <v/>
      </c>
      <c r="U17" s="88">
        <f>IF($A17&gt;$A$2,VLOOKUP($A17,'Neizmirene obaveze JLS'!$A$11:S$500,S$1,FALSE),0)</f>
        <v>0</v>
      </c>
      <c r="V17" s="88">
        <f t="shared" si="3"/>
        <v>0</v>
      </c>
      <c r="W17" s="74"/>
      <c r="X17" s="74"/>
      <c r="Y17" s="74"/>
      <c r="Z17" s="74"/>
      <c r="AA17" s="193">
        <f t="shared" si="4"/>
        <v>3</v>
      </c>
      <c r="AB17" s="193" t="str">
        <f t="shared" si="5"/>
        <v>Расходи</v>
      </c>
    </row>
    <row r="18" spans="1:28">
      <c r="A18" s="89">
        <f>IF(AND(COUNTIF(A$1:A$3,"&gt;0")=1,MAX(A$8:A17)&lt;A$1),A17+1,IF(AND(COUNTIF(A$1:A$3,"&gt;0")=2,MAX(A$8:A17)&lt;A$2),A17+1,IF(AND(COUNTIF(A$1:A$3,"&gt;0")=3,MAX(A$8:A17)&lt;A$3),A17+1,0)))</f>
        <v>11</v>
      </c>
      <c r="B18" s="89">
        <f t="shared" si="6"/>
        <v>75</v>
      </c>
      <c r="C18" s="89" t="str">
        <f t="shared" si="7"/>
        <v>НОВИ ПАЗАР</v>
      </c>
      <c r="D18" s="87">
        <f>IF($A18=0,"",IF($A18&lt;=$A$1,+VLOOKUP($A18,'Rashodi- plan-izvršenje'!$A$8:B$1500,'prenos-P-R-N'!D$1,FALSE),IF($A18&gt;$A$2,+VLOOKUP($A18,'Neizmirene obaveze JLS'!$A$11:B$500,'prenos-P-R-N'!D$1,FALSE),"")))</f>
        <v>2</v>
      </c>
      <c r="E18" s="87" t="str">
        <f>IF($A18=0,"",IF($A18&lt;=$A$1,+VLOOKUP($A18,'Rashodi- plan-izvršenje'!$A$8:C$1500,'prenos-P-R-N'!E$1,FALSE),IF($A18&gt;$A$2,+VLOOKUP($A18,'Neizmirene obaveze JLS'!$A$11:C$500,'prenos-P-R-N'!E$1,FALSE),"")))</f>
        <v>Градоначелник</v>
      </c>
      <c r="F18" s="87" t="str">
        <f>IF($A18=0,"",IF($A18&lt;=$A$1,+VLOOKUP($A18,'Rashodi- plan-izvršenje'!$A$8:D$1500,'prenos-P-R-N'!F$1,FALSE),IF($A18&gt;$A$2,+VLOOKUP($A18,'Neizmirene obaveze JLS'!$A$11:D$500,'prenos-P-R-N'!F$1,FALSE),"")))</f>
        <v>2.1</v>
      </c>
      <c r="G18" s="87" t="str">
        <f>IF($A18=0,"",IF($A18&lt;=$A$1,+VLOOKUP($A18,'Rashodi- plan-izvršenje'!$A$8:E$1500,'prenos-P-R-N'!G$1,FALSE),IF($A18&gt;$A$2,+VLOOKUP($A18,'Neizmirene obaveze JLS'!$A$11:E$500,'prenos-P-R-N'!G$1,FALSE),"")))</f>
        <v>Функционисање извршних органа</v>
      </c>
      <c r="H18" s="87">
        <f>IF($A18=0,"",IF($A18&lt;=$A$1,+VLOOKUP($A18,'Rashodi- plan-izvršenje'!$A$8:F$1500,'prenos-P-R-N'!H$1,FALSE),IF($A18&gt;$A$2,+VLOOKUP($A18,'Neizmirene obaveze JLS'!$A$11:F$500,'prenos-P-R-N'!H$1,FALSE),"")))</f>
        <v>110</v>
      </c>
      <c r="I18" s="87" t="str">
        <f>IF($A18=0,"",IF($A18&lt;=$A$1,+VLOOKUP($A18,'Rashodi- plan-izvršenje'!$A$8:G$1500,'prenos-P-R-N'!I$1,FALSE),IF($A18&gt;$A$2,+VLOOKUP($A18,'Neizmirene obaveze JLS'!$A$11:G$500,'prenos-P-R-N'!I$1,FALSE),"")))</f>
        <v>2101</v>
      </c>
      <c r="J18" s="87" t="str">
        <f>IF($A18=0,"",IF($A18&lt;=$A$1,+VLOOKUP($A18,'Rashodi- plan-izvršenje'!$A$8:H$1500,'prenos-P-R-N'!J$1,FALSE),IF($A18&gt;$A$2,+VLOOKUP($A18,'Neizmirene obaveze JLS'!$A$11:H$500,'prenos-P-R-N'!J$1,FALSE),"")))</f>
        <v>ПОЛИТИЧКИ СИСТЕМ ЛОКАЛНЕ САМОУПРАВЕ</v>
      </c>
      <c r="K18" s="87">
        <f>IF($A18=0,"",IF($A18&lt;=$A$1,+VLOOKUP($A18,'Rashodi- plan-izvršenje'!$A$8:I$1500,'prenos-P-R-N'!K$1,FALSE),IF($A18&gt;$A$2,+VLOOKUP($A18,'Neizmirene obaveze JLS'!$A$11:I$500,'prenos-P-R-N'!K$1,FALSE),"")))</f>
        <v>16</v>
      </c>
      <c r="L18" t="str">
        <f>IF(A18=0,"",IF(A18&lt;=A$1,+IF(VLOOKUP(A18,'Rashodi- plan-izvršenje'!A$8:J$1500,M$1,FALSE)&gt;0,"Програмска активност","Пројекат"),IF(A18&gt;A$2,+IF(VLOOKUP(A18,'Neizmirene obaveze JLS'!A$8:J$2008,M$1,FALSE)&gt;0,"Програмска активност","Пројекат"),"")))</f>
        <v>Програмска активност</v>
      </c>
      <c r="M18" s="87" t="str">
        <f>IF($A18&lt;=$A$1,+IF(VLOOKUP($A18,'Rashodi- plan-izvršenje'!$A$8:$M$1500,10,FALSE)&gt;0,VLOOKUP($A18,'Rashodi- plan-izvršenje'!$A$8:$M$1500,10,FALSE),VLOOKUP($A18,'Rashodi- plan-izvršenje'!$A$8:$M$1500,12,FALSE)),+IF($A18&gt;$A$2,IF(VLOOKUP($A18,'Neizmirene obaveze JLS'!$A$8:$M$1500,10,FALSE)&gt;0,VLOOKUP($A18,'Neizmirene obaveze JLS'!$A$11:$M$1500,10,FALSE),VLOOKUP($A18,'Neizmirene obaveze JLS'!$A$11:$M$1500,12,FALSE)),0))</f>
        <v>2101-0002</v>
      </c>
      <c r="N18" s="87" t="str">
        <f>IF($A18&lt;=$A$1,+IF(VLOOKUP(A18,'Rashodi- plan-izvršenje'!$A$8:$M$1500,10,FALSE)&gt;0,VLOOKUP(A18,'Rashodi- plan-izvršenje'!$A$8:$M$1500,11,FALSE),VLOOKUP(A18,'Rashodi- plan-izvršenje'!$A$8:$M$1500,13,FALSE)),+IF($A18&gt;$A$2,IF(VLOOKUP($A18,'Neizmirene obaveze JLS'!$A$8:$M$1500,10,FALSE)&gt;0,VLOOKUP($A18,'Neizmirene obaveze JLS'!$A$11:$M$1500,11,FALSE),VLOOKUP($A18,'Neizmirene obaveze JLS'!$A$11:$M$1500,13,FALSE)),0))</f>
        <v xml:space="preserve">Функционисање извршних органа </v>
      </c>
      <c r="O18" s="87">
        <f>IF($A18&lt;=$A$1,VALUE(+VLOOKUP($A18,'Rashodi- plan-izvršenje'!$A$8:N$1500,'prenos-P-R-N'!O$1,FALSE)),IF($A18&lt;=A$2,VALUE(VLOOKUP($A18,'Prihodi- plan-izvršenje'!$A$8:$H$500,6,FALSE)),VALUE(VLOOKUP($A18,'Neizmirene obaveze JLS'!$A$8:$N$500,O$1,FALSE))))</f>
        <v>1</v>
      </c>
      <c r="P18" s="87" t="str">
        <f>IF(A18=0,0,IF(A18&gt;A$2,'šifarnik K-izvor'!G$3,+IF(Q18&lt;700,+'šifarnik K-izvor'!G$2,'šifarnik K-izvor'!G$1)))</f>
        <v>Расходи</v>
      </c>
      <c r="Q18" s="87">
        <f>IF($A18&lt;=$A$1,VALUE(+VLOOKUP($A18,'Rashodi- plan-izvršenje'!$A$8:O$1500,'prenos-P-R-N'!Q$1,FALSE)),IF($A18&lt;=$A$2,VLOOKUP($A18,'Prihodi- plan-izvršenje'!$A$4:$H$500,4,FALSE),IF($A18&lt;=$A$3,VLOOKUP(A18,'Neizmirene obaveze JLS'!$A$11:O$500,Q$1,FALSE),"")))</f>
        <v>412</v>
      </c>
      <c r="R18" s="88">
        <f>IF($A18&lt;=$A$1,VALUE(+VLOOKUP($A18,'Rashodi- plan-izvršenje'!$A$8:P$1500,'prenos-P-R-N'!R$1,FALSE)),IF($A18&lt;=$A$2,VLOOKUP($A18,'Prihodi- plan-izvršenje'!$A$4:$H$500,7,FALSE),""))</f>
        <v>1840000</v>
      </c>
      <c r="S18" s="88">
        <f>IF(A18=0,0,IF($A18&lt;=$A$1,VALUE(+VLOOKUP($A18,'Rashodi- plan-izvršenje'!$A$8:Q$1500,'prenos-P-R-N'!S$1,FALSE)),IF($A18&lt;=$A$2,VLOOKUP($A18,'Prihodi- plan-izvršenje'!$A$4:$H$500,8,FALSE),0)))</f>
        <v>1180380.26</v>
      </c>
      <c r="T18" s="88" t="str">
        <f>IF($A18&gt;$A$2,VLOOKUP($A18,'Neizmirene obaveze JLS'!$A$11:R$500,R$1,FALSE),"")</f>
        <v/>
      </c>
      <c r="U18" s="88">
        <f>IF($A18&gt;$A$2,VLOOKUP($A18,'Neizmirene obaveze JLS'!$A$11:S$500,S$1,FALSE),0)</f>
        <v>0</v>
      </c>
      <c r="V18" s="88">
        <f t="shared" si="3"/>
        <v>0</v>
      </c>
      <c r="W18" s="74"/>
      <c r="X18" s="74"/>
      <c r="Y18" s="74"/>
      <c r="Z18" s="74"/>
      <c r="AA18" s="193">
        <f t="shared" si="4"/>
        <v>3</v>
      </c>
      <c r="AB18" s="193" t="str">
        <f t="shared" si="5"/>
        <v>Расходи</v>
      </c>
    </row>
    <row r="19" spans="1:28">
      <c r="A19" s="89">
        <f>IF(AND(COUNTIF(A$1:A$3,"&gt;0")=1,MAX(A$8:A18)&lt;A$1),A18+1,IF(AND(COUNTIF(A$1:A$3,"&gt;0")=2,MAX(A$8:A18)&lt;A$2),A18+1,IF(AND(COUNTIF(A$1:A$3,"&gt;0")=3,MAX(A$8:A18)&lt;A$3),A18+1,0)))</f>
        <v>12</v>
      </c>
      <c r="B19" s="89">
        <f t="shared" si="6"/>
        <v>75</v>
      </c>
      <c r="C19" s="89" t="str">
        <f t="shared" si="7"/>
        <v>НОВИ ПАЗАР</v>
      </c>
      <c r="D19" s="87">
        <f>IF($A19=0,"",IF($A19&lt;=$A$1,+VLOOKUP($A19,'Rashodi- plan-izvršenje'!$A$8:B$1500,'prenos-P-R-N'!D$1,FALSE),IF($A19&gt;$A$2,+VLOOKUP($A19,'Neizmirene obaveze JLS'!$A$11:B$500,'prenos-P-R-N'!D$1,FALSE),"")))</f>
        <v>2</v>
      </c>
      <c r="E19" s="87" t="str">
        <f>IF($A19=0,"",IF($A19&lt;=$A$1,+VLOOKUP($A19,'Rashodi- plan-izvršenje'!$A$8:C$1500,'prenos-P-R-N'!E$1,FALSE),IF($A19&gt;$A$2,+VLOOKUP($A19,'Neizmirene obaveze JLS'!$A$11:C$500,'prenos-P-R-N'!E$1,FALSE),"")))</f>
        <v>Градоначелник</v>
      </c>
      <c r="F19" s="87" t="str">
        <f>IF($A19=0,"",IF($A19&lt;=$A$1,+VLOOKUP($A19,'Rashodi- plan-izvršenje'!$A$8:D$1500,'prenos-P-R-N'!F$1,FALSE),IF($A19&gt;$A$2,+VLOOKUP($A19,'Neizmirene obaveze JLS'!$A$11:D$500,'prenos-P-R-N'!F$1,FALSE),"")))</f>
        <v>2.1</v>
      </c>
      <c r="G19" s="87" t="str">
        <f>IF($A19=0,"",IF($A19&lt;=$A$1,+VLOOKUP($A19,'Rashodi- plan-izvršenje'!$A$8:E$1500,'prenos-P-R-N'!G$1,FALSE),IF($A19&gt;$A$2,+VLOOKUP($A19,'Neizmirene obaveze JLS'!$A$11:E$500,'prenos-P-R-N'!G$1,FALSE),"")))</f>
        <v>Функционисање извршних органа</v>
      </c>
      <c r="H19" s="87">
        <f>IF($A19=0,"",IF($A19&lt;=$A$1,+VLOOKUP($A19,'Rashodi- plan-izvršenje'!$A$8:F$1500,'prenos-P-R-N'!H$1,FALSE),IF($A19&gt;$A$2,+VLOOKUP($A19,'Neizmirene obaveze JLS'!$A$11:F$500,'prenos-P-R-N'!H$1,FALSE),"")))</f>
        <v>110</v>
      </c>
      <c r="I19" s="87" t="str">
        <f>IF($A19=0,"",IF($A19&lt;=$A$1,+VLOOKUP($A19,'Rashodi- plan-izvršenje'!$A$8:G$1500,'prenos-P-R-N'!I$1,FALSE),IF($A19&gt;$A$2,+VLOOKUP($A19,'Neizmirene obaveze JLS'!$A$11:G$500,'prenos-P-R-N'!I$1,FALSE),"")))</f>
        <v>2101</v>
      </c>
      <c r="J19" s="87" t="str">
        <f>IF($A19=0,"",IF($A19&lt;=$A$1,+VLOOKUP($A19,'Rashodi- plan-izvršenje'!$A$8:H$1500,'prenos-P-R-N'!J$1,FALSE),IF($A19&gt;$A$2,+VLOOKUP($A19,'Neizmirene obaveze JLS'!$A$11:H$500,'prenos-P-R-N'!J$1,FALSE),"")))</f>
        <v>ПОЛИТИЧКИ СИСТЕМ ЛОКАЛНЕ САМОУПРАВЕ</v>
      </c>
      <c r="K19" s="87">
        <f>IF($A19=0,"",IF($A19&lt;=$A$1,+VLOOKUP($A19,'Rashodi- plan-izvršenje'!$A$8:I$1500,'prenos-P-R-N'!K$1,FALSE),IF($A19&gt;$A$2,+VLOOKUP($A19,'Neizmirene obaveze JLS'!$A$11:I$500,'prenos-P-R-N'!K$1,FALSE),"")))</f>
        <v>16</v>
      </c>
      <c r="L19" t="str">
        <f>IF(A19=0,"",IF(A19&lt;=A$1,+IF(VLOOKUP(A19,'Rashodi- plan-izvršenje'!A$8:J$1500,M$1,FALSE)&gt;0,"Програмска активност","Пројекат"),IF(A19&gt;A$2,+IF(VLOOKUP(A19,'Neizmirene obaveze JLS'!A$8:J$2008,M$1,FALSE)&gt;0,"Програмска активност","Пројекат"),"")))</f>
        <v>Програмска активност</v>
      </c>
      <c r="M19" s="87" t="str">
        <f>IF($A19&lt;=$A$1,+IF(VLOOKUP($A19,'Rashodi- plan-izvršenje'!$A$8:$M$1500,10,FALSE)&gt;0,VLOOKUP($A19,'Rashodi- plan-izvršenje'!$A$8:$M$1500,10,FALSE),VLOOKUP($A19,'Rashodi- plan-izvršenje'!$A$8:$M$1500,12,FALSE)),+IF($A19&gt;$A$2,IF(VLOOKUP($A19,'Neizmirene obaveze JLS'!$A$8:$M$1500,10,FALSE)&gt;0,VLOOKUP($A19,'Neizmirene obaveze JLS'!$A$11:$M$1500,10,FALSE),VLOOKUP($A19,'Neizmirene obaveze JLS'!$A$11:$M$1500,12,FALSE)),0))</f>
        <v>2101-0002</v>
      </c>
      <c r="N19" s="87" t="str">
        <f>IF($A19&lt;=$A$1,+IF(VLOOKUP(A19,'Rashodi- plan-izvršenje'!$A$8:$M$1500,10,FALSE)&gt;0,VLOOKUP(A19,'Rashodi- plan-izvršenje'!$A$8:$M$1500,11,FALSE),VLOOKUP(A19,'Rashodi- plan-izvršenje'!$A$8:$M$1500,13,FALSE)),+IF($A19&gt;$A$2,IF(VLOOKUP($A19,'Neizmirene obaveze JLS'!$A$8:$M$1500,10,FALSE)&gt;0,VLOOKUP($A19,'Neizmirene obaveze JLS'!$A$11:$M$1500,11,FALSE),VLOOKUP($A19,'Neizmirene obaveze JLS'!$A$11:$M$1500,13,FALSE)),0))</f>
        <v xml:space="preserve">Функционисање извршних органа </v>
      </c>
      <c r="O19" s="87">
        <f>IF($A19&lt;=$A$1,VALUE(+VLOOKUP($A19,'Rashodi- plan-izvršenje'!$A$8:N$1500,'prenos-P-R-N'!O$1,FALSE)),IF($A19&lt;=A$2,VALUE(VLOOKUP($A19,'Prihodi- plan-izvršenje'!$A$8:$H$500,6,FALSE)),VALUE(VLOOKUP($A19,'Neizmirene obaveze JLS'!$A$8:$N$500,O$1,FALSE))))</f>
        <v>1</v>
      </c>
      <c r="P19" s="87" t="str">
        <f>IF(A19=0,0,IF(A19&gt;A$2,'šifarnik K-izvor'!G$3,+IF(Q19&lt;700,+'šifarnik K-izvor'!G$2,'šifarnik K-izvor'!G$1)))</f>
        <v>Расходи</v>
      </c>
      <c r="Q19" s="87">
        <f>IF($A19&lt;=$A$1,VALUE(+VLOOKUP($A19,'Rashodi- plan-izvršenje'!$A$8:O$1500,'prenos-P-R-N'!Q$1,FALSE)),IF($A19&lt;=$A$2,VLOOKUP($A19,'Prihodi- plan-izvršenje'!$A$4:$H$500,4,FALSE),IF($A19&lt;=$A$3,VLOOKUP(A19,'Neizmirene obaveze JLS'!$A$11:O$500,Q$1,FALSE),"")))</f>
        <v>415</v>
      </c>
      <c r="R19" s="88">
        <f>IF($A19&lt;=$A$1,VALUE(+VLOOKUP($A19,'Rashodi- plan-izvršenje'!$A$8:P$1500,'prenos-P-R-N'!R$1,FALSE)),IF($A19&lt;=$A$2,VLOOKUP($A19,'Prihodi- plan-izvršenje'!$A$4:$H$500,7,FALSE),""))</f>
        <v>120000</v>
      </c>
      <c r="S19" s="88">
        <f>IF(A19=0,0,IF($A19&lt;=$A$1,VALUE(+VLOOKUP($A19,'Rashodi- plan-izvršenje'!$A$8:Q$1500,'prenos-P-R-N'!S$1,FALSE)),IF($A19&lt;=$A$2,VLOOKUP($A19,'Prihodi- plan-izvršenje'!$A$4:$H$500,8,FALSE),0)))</f>
        <v>71315.360000000001</v>
      </c>
      <c r="T19" s="88" t="str">
        <f>IF($A19&gt;$A$2,VLOOKUP($A19,'Neizmirene obaveze JLS'!$A$11:R$500,R$1,FALSE),"")</f>
        <v/>
      </c>
      <c r="U19" s="88">
        <f>IF($A19&gt;$A$2,VLOOKUP($A19,'Neizmirene obaveze JLS'!$A$11:S$500,S$1,FALSE),0)</f>
        <v>0</v>
      </c>
      <c r="V19" s="88">
        <f t="shared" si="3"/>
        <v>0</v>
      </c>
      <c r="W19" s="74"/>
      <c r="X19" s="74"/>
      <c r="Y19" s="74"/>
      <c r="Z19" s="74"/>
      <c r="AA19" s="193">
        <f t="shared" si="4"/>
        <v>3</v>
      </c>
      <c r="AB19" s="193" t="str">
        <f t="shared" si="5"/>
        <v>Расходи</v>
      </c>
    </row>
    <row r="20" spans="1:28">
      <c r="A20" s="89">
        <f>IF(AND(COUNTIF(A$1:A$3,"&gt;0")=1,MAX(A$8:A19)&lt;A$1),A19+1,IF(AND(COUNTIF(A$1:A$3,"&gt;0")=2,MAX(A$8:A19)&lt;A$2),A19+1,IF(AND(COUNTIF(A$1:A$3,"&gt;0")=3,MAX(A$8:A19)&lt;A$3),A19+1,0)))</f>
        <v>13</v>
      </c>
      <c r="B20" s="89">
        <f t="shared" si="6"/>
        <v>75</v>
      </c>
      <c r="C20" s="89" t="str">
        <f t="shared" si="7"/>
        <v>НОВИ ПАЗАР</v>
      </c>
      <c r="D20" s="87">
        <f>IF($A20=0,"",IF($A20&lt;=$A$1,+VLOOKUP($A20,'Rashodi- plan-izvršenje'!$A$8:B$1500,'prenos-P-R-N'!D$1,FALSE),IF($A20&gt;$A$2,+VLOOKUP($A20,'Neizmirene obaveze JLS'!$A$11:B$500,'prenos-P-R-N'!D$1,FALSE),"")))</f>
        <v>2</v>
      </c>
      <c r="E20" s="87" t="str">
        <f>IF($A20=0,"",IF($A20&lt;=$A$1,+VLOOKUP($A20,'Rashodi- plan-izvršenje'!$A$8:C$1500,'prenos-P-R-N'!E$1,FALSE),IF($A20&gt;$A$2,+VLOOKUP($A20,'Neizmirene obaveze JLS'!$A$11:C$500,'prenos-P-R-N'!E$1,FALSE),"")))</f>
        <v>Градско веће</v>
      </c>
      <c r="F20" s="87" t="str">
        <f>IF($A20=0,"",IF($A20&lt;=$A$1,+VLOOKUP($A20,'Rashodi- plan-izvršenje'!$A$8:D$1500,'prenos-P-R-N'!F$1,FALSE),IF($A20&gt;$A$2,+VLOOKUP($A20,'Neizmirene obaveze JLS'!$A$11:D$500,'prenos-P-R-N'!F$1,FALSE),"")))</f>
        <v>2.2</v>
      </c>
      <c r="G20" s="87" t="str">
        <f>IF($A20=0,"",IF($A20&lt;=$A$1,+VLOOKUP($A20,'Rashodi- plan-izvršenje'!$A$8:E$1500,'prenos-P-R-N'!G$1,FALSE),IF($A20&gt;$A$2,+VLOOKUP($A20,'Neizmirene obaveze JLS'!$A$11:E$500,'prenos-P-R-N'!G$1,FALSE),"")))</f>
        <v>Функционисање извршних органа</v>
      </c>
      <c r="H20" s="87">
        <f>IF($A20=0,"",IF($A20&lt;=$A$1,+VLOOKUP($A20,'Rashodi- plan-izvršenje'!$A$8:F$1500,'prenos-P-R-N'!H$1,FALSE),IF($A20&gt;$A$2,+VLOOKUP($A20,'Neizmirene obaveze JLS'!$A$11:F$500,'prenos-P-R-N'!H$1,FALSE),"")))</f>
        <v>110</v>
      </c>
      <c r="I20" s="87" t="str">
        <f>IF($A20=0,"",IF($A20&lt;=$A$1,+VLOOKUP($A20,'Rashodi- plan-izvršenje'!$A$8:G$1500,'prenos-P-R-N'!I$1,FALSE),IF($A20&gt;$A$2,+VLOOKUP($A20,'Neizmirene obaveze JLS'!$A$11:G$500,'prenos-P-R-N'!I$1,FALSE),"")))</f>
        <v>2101</v>
      </c>
      <c r="J20" s="87" t="str">
        <f>IF($A20=0,"",IF($A20&lt;=$A$1,+VLOOKUP($A20,'Rashodi- plan-izvršenje'!$A$8:H$1500,'prenos-P-R-N'!J$1,FALSE),IF($A20&gt;$A$2,+VLOOKUP($A20,'Neizmirene obaveze JLS'!$A$11:H$500,'prenos-P-R-N'!J$1,FALSE),"")))</f>
        <v>ПОЛИТИЧКИ СИСТЕМ ЛОКАЛНЕ САМОУПРАВЕ</v>
      </c>
      <c r="K20" s="87">
        <f>IF($A20=0,"",IF($A20&lt;=$A$1,+VLOOKUP($A20,'Rashodi- plan-izvršenje'!$A$8:I$1500,'prenos-P-R-N'!K$1,FALSE),IF($A20&gt;$A$2,+VLOOKUP($A20,'Neizmirene obaveze JLS'!$A$11:I$500,'prenos-P-R-N'!K$1,FALSE),"")))</f>
        <v>16</v>
      </c>
      <c r="L20" t="str">
        <f>IF(A20=0,"",IF(A20&lt;=A$1,+IF(VLOOKUP(A20,'Rashodi- plan-izvršenje'!A$8:J$1500,M$1,FALSE)&gt;0,"Програмска активност","Пројекат"),IF(A20&gt;A$2,+IF(VLOOKUP(A20,'Neizmirene obaveze JLS'!A$8:J$2008,M$1,FALSE)&gt;0,"Програмска активност","Пројекат"),"")))</f>
        <v>Програмска активност</v>
      </c>
      <c r="M20" s="87" t="str">
        <f>IF($A20&lt;=$A$1,+IF(VLOOKUP($A20,'Rashodi- plan-izvršenje'!$A$8:$M$1500,10,FALSE)&gt;0,VLOOKUP($A20,'Rashodi- plan-izvršenje'!$A$8:$M$1500,10,FALSE),VLOOKUP($A20,'Rashodi- plan-izvršenje'!$A$8:$M$1500,12,FALSE)),+IF($A20&gt;$A$2,IF(VLOOKUP($A20,'Neizmirene obaveze JLS'!$A$8:$M$1500,10,FALSE)&gt;0,VLOOKUP($A20,'Neizmirene obaveze JLS'!$A$11:$M$1500,10,FALSE),VLOOKUP($A20,'Neizmirene obaveze JLS'!$A$11:$M$1500,12,FALSE)),0))</f>
        <v>2101-0002</v>
      </c>
      <c r="N20" s="87" t="str">
        <f>IF($A20&lt;=$A$1,+IF(VLOOKUP(A20,'Rashodi- plan-izvršenje'!$A$8:$M$1500,10,FALSE)&gt;0,VLOOKUP(A20,'Rashodi- plan-izvršenje'!$A$8:$M$1500,11,FALSE),VLOOKUP(A20,'Rashodi- plan-izvršenje'!$A$8:$M$1500,13,FALSE)),+IF($A20&gt;$A$2,IF(VLOOKUP($A20,'Neizmirene obaveze JLS'!$A$8:$M$1500,10,FALSE)&gt;0,VLOOKUP($A20,'Neizmirene obaveze JLS'!$A$11:$M$1500,11,FALSE),VLOOKUP($A20,'Neizmirene obaveze JLS'!$A$11:$M$1500,13,FALSE)),0))</f>
        <v xml:space="preserve">Функционисање извршних органа </v>
      </c>
      <c r="O20" s="87">
        <f>IF($A20&lt;=$A$1,VALUE(+VLOOKUP($A20,'Rashodi- plan-izvršenje'!$A$8:N$1500,'prenos-P-R-N'!O$1,FALSE)),IF($A20&lt;=A$2,VALUE(VLOOKUP($A20,'Prihodi- plan-izvršenje'!$A$8:$H$500,6,FALSE)),VALUE(VLOOKUP($A20,'Neizmirene obaveze JLS'!$A$8:$N$500,O$1,FALSE))))</f>
        <v>1</v>
      </c>
      <c r="P20" s="87" t="str">
        <f>IF(A20=0,0,IF(A20&gt;A$2,'šifarnik K-izvor'!G$3,+IF(Q20&lt;700,+'šifarnik K-izvor'!G$2,'šifarnik K-izvor'!G$1)))</f>
        <v>Расходи</v>
      </c>
      <c r="Q20" s="87">
        <f>IF($A20&lt;=$A$1,VALUE(+VLOOKUP($A20,'Rashodi- plan-izvršenje'!$A$8:O$1500,'prenos-P-R-N'!Q$1,FALSE)),IF($A20&lt;=$A$2,VLOOKUP($A20,'Prihodi- plan-izvršenje'!$A$4:$H$500,4,FALSE),IF($A20&lt;=$A$3,VLOOKUP(A20,'Neizmirene obaveze JLS'!$A$11:O$500,Q$1,FALSE),"")))</f>
        <v>411</v>
      </c>
      <c r="R20" s="88">
        <f>IF($A20&lt;=$A$1,VALUE(+VLOOKUP($A20,'Rashodi- plan-izvršenje'!$A$8:P$1500,'prenos-P-R-N'!R$1,FALSE)),IF($A20&lt;=$A$2,VLOOKUP($A20,'Prihodi- plan-izvršenje'!$A$4:$H$500,7,FALSE),""))</f>
        <v>14160000</v>
      </c>
      <c r="S20" s="88">
        <f>IF(A20=0,0,IF($A20&lt;=$A$1,VALUE(+VLOOKUP($A20,'Rashodi- plan-izvršenje'!$A$8:Q$1500,'prenos-P-R-N'!S$1,FALSE)),IF($A20&lt;=$A$2,VLOOKUP($A20,'Prihodi- plan-izvršenje'!$A$4:$H$500,8,FALSE),0)))</f>
        <v>10400168.710000001</v>
      </c>
      <c r="T20" s="88" t="str">
        <f>IF($A20&gt;$A$2,VLOOKUP($A20,'Neizmirene obaveze JLS'!$A$11:R$500,R$1,FALSE),"")</f>
        <v/>
      </c>
      <c r="U20" s="88">
        <f>IF($A20&gt;$A$2,VLOOKUP($A20,'Neizmirene obaveze JLS'!$A$11:S$500,S$1,FALSE),0)</f>
        <v>0</v>
      </c>
      <c r="V20" s="88">
        <f t="shared" si="3"/>
        <v>0</v>
      </c>
      <c r="W20" s="74"/>
      <c r="X20" s="74"/>
      <c r="Y20" s="74"/>
      <c r="Z20" s="74"/>
      <c r="AA20" s="193">
        <f t="shared" si="4"/>
        <v>3</v>
      </c>
      <c r="AB20" s="193" t="str">
        <f t="shared" si="5"/>
        <v>Расходи</v>
      </c>
    </row>
    <row r="21" spans="1:28">
      <c r="A21" s="89">
        <f>IF(AND(COUNTIF(A$1:A$3,"&gt;0")=1,MAX(A$8:A20)&lt;A$1),A20+1,IF(AND(COUNTIF(A$1:A$3,"&gt;0")=2,MAX(A$8:A20)&lt;A$2),A20+1,IF(AND(COUNTIF(A$1:A$3,"&gt;0")=3,MAX(A$8:A20)&lt;A$3),A20+1,0)))</f>
        <v>14</v>
      </c>
      <c r="B21" s="89">
        <f t="shared" si="6"/>
        <v>75</v>
      </c>
      <c r="C21" s="89" t="str">
        <f t="shared" si="7"/>
        <v>НОВИ ПАЗАР</v>
      </c>
      <c r="D21" s="87">
        <f>IF($A21=0,"",IF($A21&lt;=$A$1,+VLOOKUP($A21,'Rashodi- plan-izvršenje'!$A$8:B$1500,'prenos-P-R-N'!D$1,FALSE),IF($A21&gt;$A$2,+VLOOKUP($A21,'Neizmirene obaveze JLS'!$A$11:B$500,'prenos-P-R-N'!D$1,FALSE),"")))</f>
        <v>2</v>
      </c>
      <c r="E21" s="87" t="str">
        <f>IF($A21=0,"",IF($A21&lt;=$A$1,+VLOOKUP($A21,'Rashodi- plan-izvršenje'!$A$8:C$1500,'prenos-P-R-N'!E$1,FALSE),IF($A21&gt;$A$2,+VLOOKUP($A21,'Neizmirene obaveze JLS'!$A$11:C$500,'prenos-P-R-N'!E$1,FALSE),"")))</f>
        <v>Градско веће</v>
      </c>
      <c r="F21" s="87" t="str">
        <f>IF($A21=0,"",IF($A21&lt;=$A$1,+VLOOKUP($A21,'Rashodi- plan-izvršenje'!$A$8:D$1500,'prenos-P-R-N'!F$1,FALSE),IF($A21&gt;$A$2,+VLOOKUP($A21,'Neizmirene obaveze JLS'!$A$11:D$500,'prenos-P-R-N'!F$1,FALSE),"")))</f>
        <v>2.2</v>
      </c>
      <c r="G21" s="87" t="str">
        <f>IF($A21=0,"",IF($A21&lt;=$A$1,+VLOOKUP($A21,'Rashodi- plan-izvršenje'!$A$8:E$1500,'prenos-P-R-N'!G$1,FALSE),IF($A21&gt;$A$2,+VLOOKUP($A21,'Neizmirene obaveze JLS'!$A$11:E$500,'prenos-P-R-N'!G$1,FALSE),"")))</f>
        <v>Функционисање извршних органа</v>
      </c>
      <c r="H21" s="87">
        <f>IF($A21=0,"",IF($A21&lt;=$A$1,+VLOOKUP($A21,'Rashodi- plan-izvršenje'!$A$8:F$1500,'prenos-P-R-N'!H$1,FALSE),IF($A21&gt;$A$2,+VLOOKUP($A21,'Neizmirene obaveze JLS'!$A$11:F$500,'prenos-P-R-N'!H$1,FALSE),"")))</f>
        <v>110</v>
      </c>
      <c r="I21" s="87" t="str">
        <f>IF($A21=0,"",IF($A21&lt;=$A$1,+VLOOKUP($A21,'Rashodi- plan-izvršenje'!$A$8:G$1500,'prenos-P-R-N'!I$1,FALSE),IF($A21&gt;$A$2,+VLOOKUP($A21,'Neizmirene obaveze JLS'!$A$11:G$500,'prenos-P-R-N'!I$1,FALSE),"")))</f>
        <v>2101</v>
      </c>
      <c r="J21" s="87" t="str">
        <f>IF($A21=0,"",IF($A21&lt;=$A$1,+VLOOKUP($A21,'Rashodi- plan-izvršenje'!$A$8:H$1500,'prenos-P-R-N'!J$1,FALSE),IF($A21&gt;$A$2,+VLOOKUP($A21,'Neizmirene obaveze JLS'!$A$11:H$500,'prenos-P-R-N'!J$1,FALSE),"")))</f>
        <v>ПОЛИТИЧКИ СИСТЕМ ЛОКАЛНЕ САМОУПРАВЕ</v>
      </c>
      <c r="K21" s="87">
        <f>IF($A21=0,"",IF($A21&lt;=$A$1,+VLOOKUP($A21,'Rashodi- plan-izvršenje'!$A$8:I$1500,'prenos-P-R-N'!K$1,FALSE),IF($A21&gt;$A$2,+VLOOKUP($A21,'Neizmirene obaveze JLS'!$A$11:I$500,'prenos-P-R-N'!K$1,FALSE),"")))</f>
        <v>16</v>
      </c>
      <c r="L21" t="str">
        <f>IF(A21=0,"",IF(A21&lt;=A$1,+IF(VLOOKUP(A21,'Rashodi- plan-izvršenje'!A$8:J$1500,M$1,FALSE)&gt;0,"Програмска активност","Пројекат"),IF(A21&gt;A$2,+IF(VLOOKUP(A21,'Neizmirene obaveze JLS'!A$8:J$2008,M$1,FALSE)&gt;0,"Програмска активност","Пројекат"),"")))</f>
        <v>Програмска активност</v>
      </c>
      <c r="M21" s="87" t="str">
        <f>IF($A21&lt;=$A$1,+IF(VLOOKUP($A21,'Rashodi- plan-izvršenje'!$A$8:$M$1500,10,FALSE)&gt;0,VLOOKUP($A21,'Rashodi- plan-izvršenje'!$A$8:$M$1500,10,FALSE),VLOOKUP($A21,'Rashodi- plan-izvršenje'!$A$8:$M$1500,12,FALSE)),+IF($A21&gt;$A$2,IF(VLOOKUP($A21,'Neizmirene obaveze JLS'!$A$8:$M$1500,10,FALSE)&gt;0,VLOOKUP($A21,'Neizmirene obaveze JLS'!$A$11:$M$1500,10,FALSE),VLOOKUP($A21,'Neizmirene obaveze JLS'!$A$11:$M$1500,12,FALSE)),0))</f>
        <v>2101-0002</v>
      </c>
      <c r="N21" s="87" t="str">
        <f>IF($A21&lt;=$A$1,+IF(VLOOKUP(A21,'Rashodi- plan-izvršenje'!$A$8:$M$1500,10,FALSE)&gt;0,VLOOKUP(A21,'Rashodi- plan-izvršenje'!$A$8:$M$1500,11,FALSE),VLOOKUP(A21,'Rashodi- plan-izvršenje'!$A$8:$M$1500,13,FALSE)),+IF($A21&gt;$A$2,IF(VLOOKUP($A21,'Neizmirene obaveze JLS'!$A$8:$M$1500,10,FALSE)&gt;0,VLOOKUP($A21,'Neizmirene obaveze JLS'!$A$11:$M$1500,11,FALSE),VLOOKUP($A21,'Neizmirene obaveze JLS'!$A$11:$M$1500,13,FALSE)),0))</f>
        <v xml:space="preserve">Функционисање извршних органа </v>
      </c>
      <c r="O21" s="87">
        <f>IF($A21&lt;=$A$1,VALUE(+VLOOKUP($A21,'Rashodi- plan-izvršenje'!$A$8:N$1500,'prenos-P-R-N'!O$1,FALSE)),IF($A21&lt;=A$2,VALUE(VLOOKUP($A21,'Prihodi- plan-izvršenje'!$A$8:$H$500,6,FALSE)),VALUE(VLOOKUP($A21,'Neizmirene obaveze JLS'!$A$8:$N$500,O$1,FALSE))))</f>
        <v>1</v>
      </c>
      <c r="P21" s="87" t="str">
        <f>IF(A21=0,0,IF(A21&gt;A$2,'šifarnik K-izvor'!G$3,+IF(Q21&lt;700,+'šifarnik K-izvor'!G$2,'šifarnik K-izvor'!G$1)))</f>
        <v>Расходи</v>
      </c>
      <c r="Q21" s="87">
        <f>IF($A21&lt;=$A$1,VALUE(+VLOOKUP($A21,'Rashodi- plan-izvršenje'!$A$8:O$1500,'prenos-P-R-N'!Q$1,FALSE)),IF($A21&lt;=$A$2,VLOOKUP($A21,'Prihodi- plan-izvršenje'!$A$4:$H$500,4,FALSE),IF($A21&lt;=$A$3,VLOOKUP(A21,'Neizmirene obaveze JLS'!$A$11:O$500,Q$1,FALSE),"")))</f>
        <v>412</v>
      </c>
      <c r="R21" s="88">
        <f>IF($A21&lt;=$A$1,VALUE(+VLOOKUP($A21,'Rashodi- plan-izvršenje'!$A$8:P$1500,'prenos-P-R-N'!R$1,FALSE)),IF($A21&lt;=$A$2,VLOOKUP($A21,'Prihodi- plan-izvršenje'!$A$4:$H$500,7,FALSE),""))</f>
        <v>2500000</v>
      </c>
      <c r="S21" s="88">
        <f>IF(A21=0,0,IF($A21&lt;=$A$1,VALUE(+VLOOKUP($A21,'Rashodi- plan-izvršenje'!$A$8:Q$1500,'prenos-P-R-N'!S$1,FALSE)),IF($A21&lt;=$A$2,VLOOKUP($A21,'Prihodi- plan-izvršenje'!$A$4:$H$500,8,FALSE),0)))</f>
        <v>1564909.01</v>
      </c>
      <c r="T21" s="88" t="str">
        <f>IF($A21&gt;$A$2,VLOOKUP($A21,'Neizmirene obaveze JLS'!$A$11:R$500,R$1,FALSE),"")</f>
        <v/>
      </c>
      <c r="U21" s="88">
        <f>IF($A21&gt;$A$2,VLOOKUP($A21,'Neizmirene obaveze JLS'!$A$11:S$500,S$1,FALSE),0)</f>
        <v>0</v>
      </c>
      <c r="V21" s="88">
        <f t="shared" si="3"/>
        <v>0</v>
      </c>
      <c r="W21" s="74"/>
      <c r="X21" s="74"/>
      <c r="Y21" s="74"/>
      <c r="Z21" s="74"/>
      <c r="AA21" s="193">
        <f t="shared" si="4"/>
        <v>3</v>
      </c>
      <c r="AB21" s="193" t="str">
        <f t="shared" si="5"/>
        <v>Расходи</v>
      </c>
    </row>
    <row r="22" spans="1:28">
      <c r="A22" s="89">
        <f>IF(AND(COUNTIF(A$1:A$3,"&gt;0")=1,MAX(A$8:A21)&lt;A$1),A21+1,IF(AND(COUNTIF(A$1:A$3,"&gt;0")=2,MAX(A$8:A21)&lt;A$2),A21+1,IF(AND(COUNTIF(A$1:A$3,"&gt;0")=3,MAX(A$8:A21)&lt;A$3),A21+1,0)))</f>
        <v>15</v>
      </c>
      <c r="B22" s="89">
        <f t="shared" si="6"/>
        <v>75</v>
      </c>
      <c r="C22" s="89" t="str">
        <f t="shared" si="7"/>
        <v>НОВИ ПАЗАР</v>
      </c>
      <c r="D22" s="87">
        <f>IF($A22=0,"",IF($A22&lt;=$A$1,+VLOOKUP($A22,'Rashodi- plan-izvršenje'!$A$8:B$1500,'prenos-P-R-N'!D$1,FALSE),IF($A22&gt;$A$2,+VLOOKUP($A22,'Neizmirene obaveze JLS'!$A$11:B$500,'prenos-P-R-N'!D$1,FALSE),"")))</f>
        <v>2</v>
      </c>
      <c r="E22" s="87" t="str">
        <f>IF($A22=0,"",IF($A22&lt;=$A$1,+VLOOKUP($A22,'Rashodi- plan-izvršenje'!$A$8:C$1500,'prenos-P-R-N'!E$1,FALSE),IF($A22&gt;$A$2,+VLOOKUP($A22,'Neizmirene obaveze JLS'!$A$11:C$500,'prenos-P-R-N'!E$1,FALSE),"")))</f>
        <v>Градско веће</v>
      </c>
      <c r="F22" s="87" t="str">
        <f>IF($A22=0,"",IF($A22&lt;=$A$1,+VLOOKUP($A22,'Rashodi- plan-izvršenje'!$A$8:D$1500,'prenos-P-R-N'!F$1,FALSE),IF($A22&gt;$A$2,+VLOOKUP($A22,'Neizmirene obaveze JLS'!$A$11:D$500,'prenos-P-R-N'!F$1,FALSE),"")))</f>
        <v>2.2</v>
      </c>
      <c r="G22" s="87" t="str">
        <f>IF($A22=0,"",IF($A22&lt;=$A$1,+VLOOKUP($A22,'Rashodi- plan-izvršenje'!$A$8:E$1500,'prenos-P-R-N'!G$1,FALSE),IF($A22&gt;$A$2,+VLOOKUP($A22,'Neizmirene obaveze JLS'!$A$11:E$500,'prenos-P-R-N'!G$1,FALSE),"")))</f>
        <v>Функционисање извршних органа</v>
      </c>
      <c r="H22" s="87">
        <f>IF($A22=0,"",IF($A22&lt;=$A$1,+VLOOKUP($A22,'Rashodi- plan-izvršenje'!$A$8:F$1500,'prenos-P-R-N'!H$1,FALSE),IF($A22&gt;$A$2,+VLOOKUP($A22,'Neizmirene obaveze JLS'!$A$11:F$500,'prenos-P-R-N'!H$1,FALSE),"")))</f>
        <v>110</v>
      </c>
      <c r="I22" s="87" t="str">
        <f>IF($A22=0,"",IF($A22&lt;=$A$1,+VLOOKUP($A22,'Rashodi- plan-izvršenje'!$A$8:G$1500,'prenos-P-R-N'!I$1,FALSE),IF($A22&gt;$A$2,+VLOOKUP($A22,'Neizmirene obaveze JLS'!$A$11:G$500,'prenos-P-R-N'!I$1,FALSE),"")))</f>
        <v>2101</v>
      </c>
      <c r="J22" s="87" t="str">
        <f>IF($A22=0,"",IF($A22&lt;=$A$1,+VLOOKUP($A22,'Rashodi- plan-izvršenje'!$A$8:H$1500,'prenos-P-R-N'!J$1,FALSE),IF($A22&gt;$A$2,+VLOOKUP($A22,'Neizmirene obaveze JLS'!$A$11:H$500,'prenos-P-R-N'!J$1,FALSE),"")))</f>
        <v>ПОЛИТИЧКИ СИСТЕМ ЛОКАЛНЕ САМОУПРАВЕ</v>
      </c>
      <c r="K22" s="87">
        <f>IF($A22=0,"",IF($A22&lt;=$A$1,+VLOOKUP($A22,'Rashodi- plan-izvršenje'!$A$8:I$1500,'prenos-P-R-N'!K$1,FALSE),IF($A22&gt;$A$2,+VLOOKUP($A22,'Neizmirene obaveze JLS'!$A$11:I$500,'prenos-P-R-N'!K$1,FALSE),"")))</f>
        <v>16</v>
      </c>
      <c r="L22" t="str">
        <f>IF(A22=0,"",IF(A22&lt;=A$1,+IF(VLOOKUP(A22,'Rashodi- plan-izvršenje'!A$8:J$1500,M$1,FALSE)&gt;0,"Програмска активност","Пројекат"),IF(A22&gt;A$2,+IF(VLOOKUP(A22,'Neizmirene obaveze JLS'!A$8:J$2008,M$1,FALSE)&gt;0,"Програмска активност","Пројекат"),"")))</f>
        <v>Програмска активност</v>
      </c>
      <c r="M22" s="87" t="str">
        <f>IF($A22&lt;=$A$1,+IF(VLOOKUP($A22,'Rashodi- plan-izvršenje'!$A$8:$M$1500,10,FALSE)&gt;0,VLOOKUP($A22,'Rashodi- plan-izvršenje'!$A$8:$M$1500,10,FALSE),VLOOKUP($A22,'Rashodi- plan-izvršenje'!$A$8:$M$1500,12,FALSE)),+IF($A22&gt;$A$2,IF(VLOOKUP($A22,'Neizmirene obaveze JLS'!$A$8:$M$1500,10,FALSE)&gt;0,VLOOKUP($A22,'Neizmirene obaveze JLS'!$A$11:$M$1500,10,FALSE),VLOOKUP($A22,'Neizmirene obaveze JLS'!$A$11:$M$1500,12,FALSE)),0))</f>
        <v>2101-0002</v>
      </c>
      <c r="N22" s="87" t="str">
        <f>IF($A22&lt;=$A$1,+IF(VLOOKUP(A22,'Rashodi- plan-izvršenje'!$A$8:$M$1500,10,FALSE)&gt;0,VLOOKUP(A22,'Rashodi- plan-izvršenje'!$A$8:$M$1500,11,FALSE),VLOOKUP(A22,'Rashodi- plan-izvršenje'!$A$8:$M$1500,13,FALSE)),+IF($A22&gt;$A$2,IF(VLOOKUP($A22,'Neizmirene obaveze JLS'!$A$8:$M$1500,10,FALSE)&gt;0,VLOOKUP($A22,'Neizmirene obaveze JLS'!$A$11:$M$1500,11,FALSE),VLOOKUP($A22,'Neizmirene obaveze JLS'!$A$11:$M$1500,13,FALSE)),0))</f>
        <v xml:space="preserve">Функционисање извршних органа </v>
      </c>
      <c r="O22" s="87">
        <f>IF($A22&lt;=$A$1,VALUE(+VLOOKUP($A22,'Rashodi- plan-izvršenje'!$A$8:N$1500,'prenos-P-R-N'!O$1,FALSE)),IF($A22&lt;=A$2,VALUE(VLOOKUP($A22,'Prihodi- plan-izvršenje'!$A$8:$H$500,6,FALSE)),VALUE(VLOOKUP($A22,'Neizmirene obaveze JLS'!$A$8:$N$500,O$1,FALSE))))</f>
        <v>1</v>
      </c>
      <c r="P22" s="87" t="str">
        <f>IF(A22=0,0,IF(A22&gt;A$2,'šifarnik K-izvor'!G$3,+IF(Q22&lt;700,+'šifarnik K-izvor'!G$2,'šifarnik K-izvor'!G$1)))</f>
        <v>Расходи</v>
      </c>
      <c r="Q22" s="87">
        <f>IF($A22&lt;=$A$1,VALUE(+VLOOKUP($A22,'Rashodi- plan-izvršenje'!$A$8:O$1500,'prenos-P-R-N'!Q$1,FALSE)),IF($A22&lt;=$A$2,VLOOKUP($A22,'Prihodi- plan-izvršenje'!$A$4:$H$500,4,FALSE),IF($A22&lt;=$A$3,VLOOKUP(A22,'Neizmirene obaveze JLS'!$A$11:O$500,Q$1,FALSE),"")))</f>
        <v>415</v>
      </c>
      <c r="R22" s="88">
        <f>IF($A22&lt;=$A$1,VALUE(+VLOOKUP($A22,'Rashodi- plan-izvršenje'!$A$8:P$1500,'prenos-P-R-N'!R$1,FALSE)),IF($A22&lt;=$A$2,VLOOKUP($A22,'Prihodi- plan-izvršenje'!$A$4:$H$500,7,FALSE),""))</f>
        <v>240000</v>
      </c>
      <c r="S22" s="88">
        <f>IF(A22=0,0,IF($A22&lt;=$A$1,VALUE(+VLOOKUP($A22,'Rashodi- plan-izvršenje'!$A$8:Q$1500,'prenos-P-R-N'!S$1,FALSE)),IF($A22&lt;=$A$2,VLOOKUP($A22,'Prihodi- plan-izvršenje'!$A$4:$H$500,8,FALSE),0)))</f>
        <v>109015.42</v>
      </c>
      <c r="T22" s="88" t="str">
        <f>IF($A22&gt;$A$2,VLOOKUP($A22,'Neizmirene obaveze JLS'!$A$11:R$500,R$1,FALSE),"")</f>
        <v/>
      </c>
      <c r="U22" s="88">
        <f>IF($A22&gt;$A$2,VLOOKUP($A22,'Neizmirene obaveze JLS'!$A$11:S$500,S$1,FALSE),0)</f>
        <v>0</v>
      </c>
      <c r="V22" s="88">
        <f t="shared" si="3"/>
        <v>0</v>
      </c>
      <c r="W22" s="74"/>
      <c r="X22" s="74"/>
      <c r="Y22" s="74"/>
      <c r="Z22" s="74"/>
      <c r="AA22" s="193">
        <f t="shared" si="4"/>
        <v>3</v>
      </c>
      <c r="AB22" s="193" t="str">
        <f t="shared" si="5"/>
        <v>Расходи</v>
      </c>
    </row>
    <row r="23" spans="1:28">
      <c r="A23" s="89">
        <f>IF(AND(COUNTIF(A$1:A$3,"&gt;0")=1,MAX(A$8:A22)&lt;A$1),A22+1,IF(AND(COUNTIF(A$1:A$3,"&gt;0")=2,MAX(A$8:A22)&lt;A$2),A22+1,IF(AND(COUNTIF(A$1:A$3,"&gt;0")=3,MAX(A$8:A22)&lt;A$3),A22+1,0)))</f>
        <v>16</v>
      </c>
      <c r="B23" s="89">
        <f t="shared" si="6"/>
        <v>75</v>
      </c>
      <c r="C23" s="89" t="str">
        <f t="shared" si="7"/>
        <v>НОВИ ПАЗАР</v>
      </c>
      <c r="D23" s="87">
        <f>IF($A23=0,"",IF($A23&lt;=$A$1,+VLOOKUP($A23,'Rashodi- plan-izvršenje'!$A$8:B$1500,'prenos-P-R-N'!D$1,FALSE),IF($A23&gt;$A$2,+VLOOKUP($A23,'Neizmirene obaveze JLS'!$A$11:B$500,'prenos-P-R-N'!D$1,FALSE),"")))</f>
        <v>3</v>
      </c>
      <c r="E23" s="87" t="str">
        <f>IF($A23=0,"",IF($A23&lt;=$A$1,+VLOOKUP($A23,'Rashodi- plan-izvršenje'!$A$8:C$1500,'prenos-P-R-N'!E$1,FALSE),IF($A23&gt;$A$2,+VLOOKUP($A23,'Neizmirene obaveze JLS'!$A$11:C$500,'prenos-P-R-N'!E$1,FALSE),"")))</f>
        <v>Градска управа</v>
      </c>
      <c r="F23" s="87" t="str">
        <f>IF($A23=0,"",IF($A23&lt;=$A$1,+VLOOKUP($A23,'Rashodi- plan-izvršenje'!$A$8:D$1500,'prenos-P-R-N'!F$1,FALSE),IF($A23&gt;$A$2,+VLOOKUP($A23,'Neizmirene obaveze JLS'!$A$11:D$500,'prenos-P-R-N'!F$1,FALSE),"")))</f>
        <v>3.1</v>
      </c>
      <c r="G23" s="87" t="str">
        <f>IF($A23=0,"",IF($A23&lt;=$A$1,+VLOOKUP($A23,'Rashodi- plan-izvršenje'!$A$8:E$1500,'prenos-P-R-N'!G$1,FALSE),IF($A23&gt;$A$2,+VLOOKUP($A23,'Neizmirene obaveze JLS'!$A$11:E$500,'prenos-P-R-N'!G$1,FALSE),"")))</f>
        <v>Функционисање локалне самоуправе и градских општина</v>
      </c>
      <c r="H23" s="87">
        <f>IF($A23=0,"",IF($A23&lt;=$A$1,+VLOOKUP($A23,'Rashodi- plan-izvršenje'!$A$8:F$1500,'prenos-P-R-N'!H$1,FALSE),IF($A23&gt;$A$2,+VLOOKUP($A23,'Neizmirene obaveze JLS'!$A$11:F$500,'prenos-P-R-N'!H$1,FALSE),"")))</f>
        <v>130</v>
      </c>
      <c r="I23" s="87" t="str">
        <f>IF($A23=0,"",IF($A23&lt;=$A$1,+VLOOKUP($A23,'Rashodi- plan-izvršenje'!$A$8:G$1500,'prenos-P-R-N'!I$1,FALSE),IF($A23&gt;$A$2,+VLOOKUP($A23,'Neizmirene obaveze JLS'!$A$11:G$500,'prenos-P-R-N'!I$1,FALSE),"")))</f>
        <v>0602</v>
      </c>
      <c r="J23" s="87" t="str">
        <f>IF($A23=0,"",IF($A23&lt;=$A$1,+VLOOKUP($A23,'Rashodi- plan-izvršenje'!$A$8:H$1500,'prenos-P-R-N'!J$1,FALSE),IF($A23&gt;$A$2,+VLOOKUP($A23,'Neizmirene obaveze JLS'!$A$11:H$500,'prenos-P-R-N'!J$1,FALSE),"")))</f>
        <v>ОПШТЕ УСЛУГЕ ЛОКАЛНЕ САМОУПРАВЕ</v>
      </c>
      <c r="K23" s="87">
        <f>IF($A23=0,"",IF($A23&lt;=$A$1,+VLOOKUP($A23,'Rashodi- plan-izvršenje'!$A$8:I$1500,'prenos-P-R-N'!K$1,FALSE),IF($A23&gt;$A$2,+VLOOKUP($A23,'Neizmirene obaveze JLS'!$A$11:I$500,'prenos-P-R-N'!K$1,FALSE),"")))</f>
        <v>15</v>
      </c>
      <c r="L23" t="str">
        <f>IF(A23=0,"",IF(A23&lt;=A$1,+IF(VLOOKUP(A23,'Rashodi- plan-izvršenje'!A$8:J$1500,M$1,FALSE)&gt;0,"Програмска активност","Пројекат"),IF(A23&gt;A$2,+IF(VLOOKUP(A23,'Neizmirene obaveze JLS'!A$8:J$2008,M$1,FALSE)&gt;0,"Програмска активност","Пројекат"),"")))</f>
        <v>Програмска активност</v>
      </c>
      <c r="M23" s="87" t="str">
        <f>IF($A23&lt;=$A$1,+IF(VLOOKUP($A23,'Rashodi- plan-izvršenje'!$A$8:$M$1500,10,FALSE)&gt;0,VLOOKUP($A23,'Rashodi- plan-izvršenje'!$A$8:$M$1500,10,FALSE),VLOOKUP($A23,'Rashodi- plan-izvršenje'!$A$8:$M$1500,12,FALSE)),+IF($A23&gt;$A$2,IF(VLOOKUP($A23,'Neizmirene obaveze JLS'!$A$8:$M$1500,10,FALSE)&gt;0,VLOOKUP($A23,'Neizmirene obaveze JLS'!$A$11:$M$1500,10,FALSE),VLOOKUP($A23,'Neizmirene obaveze JLS'!$A$11:$M$1500,12,FALSE)),0))</f>
        <v>0602-0001</v>
      </c>
      <c r="N23" s="87" t="str">
        <f>IF($A23&lt;=$A$1,+IF(VLOOKUP(A23,'Rashodi- plan-izvršenje'!$A$8:$M$1500,10,FALSE)&gt;0,VLOOKUP(A23,'Rashodi- plan-izvršenje'!$A$8:$M$1500,11,FALSE),VLOOKUP(A23,'Rashodi- plan-izvršenje'!$A$8:$M$1500,13,FALSE)),+IF($A23&gt;$A$2,IF(VLOOKUP($A23,'Neizmirene obaveze JLS'!$A$8:$M$1500,10,FALSE)&gt;0,VLOOKUP($A23,'Neizmirene obaveze JLS'!$A$11:$M$1500,11,FALSE),VLOOKUP($A23,'Neizmirene obaveze JLS'!$A$11:$M$1500,13,FALSE)),0))</f>
        <v xml:space="preserve">Функционисање локалне самоуправе и градских општина </v>
      </c>
      <c r="O23" s="87">
        <f>IF($A23&lt;=$A$1,VALUE(+VLOOKUP($A23,'Rashodi- plan-izvršenje'!$A$8:N$1500,'prenos-P-R-N'!O$1,FALSE)),IF($A23&lt;=A$2,VALUE(VLOOKUP($A23,'Prihodi- plan-izvršenje'!$A$8:$H$500,6,FALSE)),VALUE(VLOOKUP($A23,'Neizmirene obaveze JLS'!$A$8:$N$500,O$1,FALSE))))</f>
        <v>1</v>
      </c>
      <c r="P23" s="87" t="str">
        <f>IF(A23=0,0,IF(A23&gt;A$2,'šifarnik K-izvor'!G$3,+IF(Q23&lt;700,+'šifarnik K-izvor'!G$2,'šifarnik K-izvor'!G$1)))</f>
        <v>Расходи</v>
      </c>
      <c r="Q23" s="87">
        <f>IF($A23&lt;=$A$1,VALUE(+VLOOKUP($A23,'Rashodi- plan-izvršenje'!$A$8:O$1500,'prenos-P-R-N'!Q$1,FALSE)),IF($A23&lt;=$A$2,VLOOKUP($A23,'Prihodi- plan-izvršenje'!$A$4:$H$500,4,FALSE),IF($A23&lt;=$A$3,VLOOKUP(A23,'Neizmirene obaveze JLS'!$A$11:O$500,Q$1,FALSE),"")))</f>
        <v>411</v>
      </c>
      <c r="R23" s="88">
        <f>IF($A23&lt;=$A$1,VALUE(+VLOOKUP($A23,'Rashodi- plan-izvršenje'!$A$8:P$1500,'prenos-P-R-N'!R$1,FALSE)),IF($A23&lt;=$A$2,VLOOKUP($A23,'Prihodi- plan-izvršenje'!$A$4:$H$500,7,FALSE),""))</f>
        <v>217040000</v>
      </c>
      <c r="S23" s="88">
        <f>IF(A23=0,0,IF($A23&lt;=$A$1,VALUE(+VLOOKUP($A23,'Rashodi- plan-izvršenje'!$A$8:Q$1500,'prenos-P-R-N'!S$1,FALSE)),IF($A23&lt;=$A$2,VLOOKUP($A23,'Prihodi- plan-izvršenje'!$A$4:$H$500,8,FALSE),0)))</f>
        <v>213488933.22999999</v>
      </c>
      <c r="T23" s="88" t="str">
        <f>IF($A23&gt;$A$2,VLOOKUP($A23,'Neizmirene obaveze JLS'!$A$11:R$500,R$1,FALSE),"")</f>
        <v/>
      </c>
      <c r="U23" s="88">
        <f>IF($A23&gt;$A$2,VLOOKUP($A23,'Neizmirene obaveze JLS'!$A$11:S$500,S$1,FALSE),0)</f>
        <v>0</v>
      </c>
      <c r="V23" s="88">
        <f t="shared" si="3"/>
        <v>0</v>
      </c>
      <c r="W23" s="74"/>
      <c r="X23" s="74"/>
      <c r="Y23" s="74"/>
      <c r="Z23" s="74"/>
      <c r="AA23" s="193">
        <f t="shared" si="4"/>
        <v>3</v>
      </c>
      <c r="AB23" s="193" t="str">
        <f t="shared" si="5"/>
        <v>Расходи</v>
      </c>
    </row>
    <row r="24" spans="1:28">
      <c r="A24" s="89">
        <f>IF(AND(COUNTIF(A$1:A$3,"&gt;0")=1,MAX(A$8:A23)&lt;A$1),A23+1,IF(AND(COUNTIF(A$1:A$3,"&gt;0")=2,MAX(A$8:A23)&lt;A$2),A23+1,IF(AND(COUNTIF(A$1:A$3,"&gt;0")=3,MAX(A$8:A23)&lt;A$3),A23+1,0)))</f>
        <v>17</v>
      </c>
      <c r="B24" s="89">
        <f t="shared" si="6"/>
        <v>75</v>
      </c>
      <c r="C24" s="89" t="str">
        <f t="shared" si="7"/>
        <v>НОВИ ПАЗАР</v>
      </c>
      <c r="D24" s="87">
        <f>IF($A24=0,"",IF($A24&lt;=$A$1,+VLOOKUP($A24,'Rashodi- plan-izvršenje'!$A$8:B$1500,'prenos-P-R-N'!D$1,FALSE),IF($A24&gt;$A$2,+VLOOKUP($A24,'Neizmirene obaveze JLS'!$A$11:B$500,'prenos-P-R-N'!D$1,FALSE),"")))</f>
        <v>3</v>
      </c>
      <c r="E24" s="87" t="str">
        <f>IF($A24=0,"",IF($A24&lt;=$A$1,+VLOOKUP($A24,'Rashodi- plan-izvršenje'!$A$8:C$1500,'prenos-P-R-N'!E$1,FALSE),IF($A24&gt;$A$2,+VLOOKUP($A24,'Neizmirene obaveze JLS'!$A$11:C$500,'prenos-P-R-N'!E$1,FALSE),"")))</f>
        <v>Градска управа</v>
      </c>
      <c r="F24" s="87" t="str">
        <f>IF($A24=0,"",IF($A24&lt;=$A$1,+VLOOKUP($A24,'Rashodi- plan-izvršenje'!$A$8:D$1500,'prenos-P-R-N'!F$1,FALSE),IF($A24&gt;$A$2,+VLOOKUP($A24,'Neizmirene obaveze JLS'!$A$11:D$500,'prenos-P-R-N'!F$1,FALSE),"")))</f>
        <v>3.1</v>
      </c>
      <c r="G24" s="87" t="str">
        <f>IF($A24=0,"",IF($A24&lt;=$A$1,+VLOOKUP($A24,'Rashodi- plan-izvršenje'!$A$8:E$1500,'prenos-P-R-N'!G$1,FALSE),IF($A24&gt;$A$2,+VLOOKUP($A24,'Neizmirene obaveze JLS'!$A$11:E$500,'prenos-P-R-N'!G$1,FALSE),"")))</f>
        <v>Функционисање локалне самоуправе и градских општина</v>
      </c>
      <c r="H24" s="87">
        <f>IF($A24=0,"",IF($A24&lt;=$A$1,+VLOOKUP($A24,'Rashodi- plan-izvršenje'!$A$8:F$1500,'prenos-P-R-N'!H$1,FALSE),IF($A24&gt;$A$2,+VLOOKUP($A24,'Neizmirene obaveze JLS'!$A$11:F$500,'prenos-P-R-N'!H$1,FALSE),"")))</f>
        <v>130</v>
      </c>
      <c r="I24" s="87" t="str">
        <f>IF($A24=0,"",IF($A24&lt;=$A$1,+VLOOKUP($A24,'Rashodi- plan-izvršenje'!$A$8:G$1500,'prenos-P-R-N'!I$1,FALSE),IF($A24&gt;$A$2,+VLOOKUP($A24,'Neizmirene obaveze JLS'!$A$11:G$500,'prenos-P-R-N'!I$1,FALSE),"")))</f>
        <v>0602</v>
      </c>
      <c r="J24" s="87" t="str">
        <f>IF($A24=0,"",IF($A24&lt;=$A$1,+VLOOKUP($A24,'Rashodi- plan-izvršenje'!$A$8:H$1500,'prenos-P-R-N'!J$1,FALSE),IF($A24&gt;$A$2,+VLOOKUP($A24,'Neizmirene obaveze JLS'!$A$11:H$500,'prenos-P-R-N'!J$1,FALSE),"")))</f>
        <v>ОПШТЕ УСЛУГЕ ЛОКАЛНЕ САМОУПРАВЕ</v>
      </c>
      <c r="K24" s="87">
        <f>IF($A24=0,"",IF($A24&lt;=$A$1,+VLOOKUP($A24,'Rashodi- plan-izvršenje'!$A$8:I$1500,'prenos-P-R-N'!K$1,FALSE),IF($A24&gt;$A$2,+VLOOKUP($A24,'Neizmirene obaveze JLS'!$A$11:I$500,'prenos-P-R-N'!K$1,FALSE),"")))</f>
        <v>15</v>
      </c>
      <c r="L24" t="str">
        <f>IF(A24=0,"",IF(A24&lt;=A$1,+IF(VLOOKUP(A24,'Rashodi- plan-izvršenje'!A$8:J$1500,M$1,FALSE)&gt;0,"Програмска активност","Пројекат"),IF(A24&gt;A$2,+IF(VLOOKUP(A24,'Neizmirene obaveze JLS'!A$8:J$2008,M$1,FALSE)&gt;0,"Програмска активност","Пројекат"),"")))</f>
        <v>Програмска активност</v>
      </c>
      <c r="M24" s="87" t="str">
        <f>IF($A24&lt;=$A$1,+IF(VLOOKUP($A24,'Rashodi- plan-izvršenje'!$A$8:$M$1500,10,FALSE)&gt;0,VLOOKUP($A24,'Rashodi- plan-izvršenje'!$A$8:$M$1500,10,FALSE),VLOOKUP($A24,'Rashodi- plan-izvršenje'!$A$8:$M$1500,12,FALSE)),+IF($A24&gt;$A$2,IF(VLOOKUP($A24,'Neizmirene obaveze JLS'!$A$8:$M$1500,10,FALSE)&gt;0,VLOOKUP($A24,'Neizmirene obaveze JLS'!$A$11:$M$1500,10,FALSE),VLOOKUP($A24,'Neizmirene obaveze JLS'!$A$11:$M$1500,12,FALSE)),0))</f>
        <v>0602-0001</v>
      </c>
      <c r="N24" s="87" t="str">
        <f>IF($A24&lt;=$A$1,+IF(VLOOKUP(A24,'Rashodi- plan-izvršenje'!$A$8:$M$1500,10,FALSE)&gt;0,VLOOKUP(A24,'Rashodi- plan-izvršenje'!$A$8:$M$1500,11,FALSE),VLOOKUP(A24,'Rashodi- plan-izvršenje'!$A$8:$M$1500,13,FALSE)),+IF($A24&gt;$A$2,IF(VLOOKUP($A24,'Neizmirene obaveze JLS'!$A$8:$M$1500,10,FALSE)&gt;0,VLOOKUP($A24,'Neizmirene obaveze JLS'!$A$11:$M$1500,11,FALSE),VLOOKUP($A24,'Neizmirene obaveze JLS'!$A$11:$M$1500,13,FALSE)),0))</f>
        <v xml:space="preserve">Функционисање локалне самоуправе и градских општина </v>
      </c>
      <c r="O24" s="87">
        <f>IF($A24&lt;=$A$1,VALUE(+VLOOKUP($A24,'Rashodi- plan-izvršenje'!$A$8:N$1500,'prenos-P-R-N'!O$1,FALSE)),IF($A24&lt;=A$2,VALUE(VLOOKUP($A24,'Prihodi- plan-izvršenje'!$A$8:$H$500,6,FALSE)),VALUE(VLOOKUP($A24,'Neizmirene obaveze JLS'!$A$8:$N$500,O$1,FALSE))))</f>
        <v>13</v>
      </c>
      <c r="P24" s="87" t="str">
        <f>IF(A24=0,0,IF(A24&gt;A$2,'šifarnik K-izvor'!G$3,+IF(Q24&lt;700,+'šifarnik K-izvor'!G$2,'šifarnik K-izvor'!G$1)))</f>
        <v>Расходи</v>
      </c>
      <c r="Q24" s="87">
        <f>IF($A24&lt;=$A$1,VALUE(+VLOOKUP($A24,'Rashodi- plan-izvršenje'!$A$8:O$1500,'prenos-P-R-N'!Q$1,FALSE)),IF($A24&lt;=$A$2,VLOOKUP($A24,'Prihodi- plan-izvršenje'!$A$4:$H$500,4,FALSE),IF($A24&lt;=$A$3,VLOOKUP(A24,'Neizmirene obaveze JLS'!$A$11:O$500,Q$1,FALSE),"")))</f>
        <v>411</v>
      </c>
      <c r="R24" s="88">
        <f>IF($A24&lt;=$A$1,VALUE(+VLOOKUP($A24,'Rashodi- plan-izvršenje'!$A$8:P$1500,'prenos-P-R-N'!R$1,FALSE)),IF($A24&lt;=$A$2,VLOOKUP($A24,'Prihodi- plan-izvršenje'!$A$4:$H$500,7,FALSE),""))</f>
        <v>40000000</v>
      </c>
      <c r="S24" s="88">
        <f>IF(A24=0,0,IF($A24&lt;=$A$1,VALUE(+VLOOKUP($A24,'Rashodi- plan-izvršenje'!$A$8:Q$1500,'prenos-P-R-N'!S$1,FALSE)),IF($A24&lt;=$A$2,VLOOKUP($A24,'Prihodi- plan-izvršenje'!$A$4:$H$500,8,FALSE),0)))</f>
        <v>0</v>
      </c>
      <c r="T24" s="88" t="str">
        <f>IF($A24&gt;$A$2,VLOOKUP($A24,'Neizmirene obaveze JLS'!$A$11:R$500,R$1,FALSE),"")</f>
        <v/>
      </c>
      <c r="U24" s="88">
        <f>IF($A24&gt;$A$2,VLOOKUP($A24,'Neizmirene obaveze JLS'!$A$11:S$500,S$1,FALSE),0)</f>
        <v>0</v>
      </c>
      <c r="V24" s="88">
        <f t="shared" si="3"/>
        <v>0</v>
      </c>
      <c r="W24" s="74"/>
      <c r="X24" s="74"/>
      <c r="Y24" s="74"/>
      <c r="Z24" s="74"/>
      <c r="AA24" s="193">
        <f t="shared" si="4"/>
        <v>3</v>
      </c>
      <c r="AB24" s="193" t="str">
        <f t="shared" si="5"/>
        <v>Расходи</v>
      </c>
    </row>
    <row r="25" spans="1:28">
      <c r="A25" s="89">
        <f>IF(AND(COUNTIF(A$1:A$3,"&gt;0")=1,MAX(A$8:A24)&lt;A$1),A24+1,IF(AND(COUNTIF(A$1:A$3,"&gt;0")=2,MAX(A$8:A24)&lt;A$2),A24+1,IF(AND(COUNTIF(A$1:A$3,"&gt;0")=3,MAX(A$8:A24)&lt;A$3),A24+1,0)))</f>
        <v>18</v>
      </c>
      <c r="B25" s="89">
        <f t="shared" si="6"/>
        <v>75</v>
      </c>
      <c r="C25" s="89" t="str">
        <f t="shared" si="7"/>
        <v>НОВИ ПАЗАР</v>
      </c>
      <c r="D25" s="87">
        <f>IF($A25=0,"",IF($A25&lt;=$A$1,+VLOOKUP($A25,'Rashodi- plan-izvršenje'!$A$8:B$1500,'prenos-P-R-N'!D$1,FALSE),IF($A25&gt;$A$2,+VLOOKUP($A25,'Neizmirene obaveze JLS'!$A$11:B$500,'prenos-P-R-N'!D$1,FALSE),"")))</f>
        <v>3</v>
      </c>
      <c r="E25" s="87" t="str">
        <f>IF($A25=0,"",IF($A25&lt;=$A$1,+VLOOKUP($A25,'Rashodi- plan-izvršenje'!$A$8:C$1500,'prenos-P-R-N'!E$1,FALSE),IF($A25&gt;$A$2,+VLOOKUP($A25,'Neizmirene obaveze JLS'!$A$11:C$500,'prenos-P-R-N'!E$1,FALSE),"")))</f>
        <v>Градска управа</v>
      </c>
      <c r="F25" s="87" t="str">
        <f>IF($A25=0,"",IF($A25&lt;=$A$1,+VLOOKUP($A25,'Rashodi- plan-izvršenje'!$A$8:D$1500,'prenos-P-R-N'!F$1,FALSE),IF($A25&gt;$A$2,+VLOOKUP($A25,'Neizmirene obaveze JLS'!$A$11:D$500,'prenos-P-R-N'!F$1,FALSE),"")))</f>
        <v>3.1</v>
      </c>
      <c r="G25" s="87" t="str">
        <f>IF($A25=0,"",IF($A25&lt;=$A$1,+VLOOKUP($A25,'Rashodi- plan-izvršenje'!$A$8:E$1500,'prenos-P-R-N'!G$1,FALSE),IF($A25&gt;$A$2,+VLOOKUP($A25,'Neizmirene obaveze JLS'!$A$11:E$500,'prenos-P-R-N'!G$1,FALSE),"")))</f>
        <v>Функционисање локалне самоуправе и градских општина</v>
      </c>
      <c r="H25" s="87">
        <f>IF($A25=0,"",IF($A25&lt;=$A$1,+VLOOKUP($A25,'Rashodi- plan-izvršenje'!$A$8:F$1500,'prenos-P-R-N'!H$1,FALSE),IF($A25&gt;$A$2,+VLOOKUP($A25,'Neizmirene obaveze JLS'!$A$11:F$500,'prenos-P-R-N'!H$1,FALSE),"")))</f>
        <v>130</v>
      </c>
      <c r="I25" s="87" t="str">
        <f>IF($A25=0,"",IF($A25&lt;=$A$1,+VLOOKUP($A25,'Rashodi- plan-izvršenje'!$A$8:G$1500,'prenos-P-R-N'!I$1,FALSE),IF($A25&gt;$A$2,+VLOOKUP($A25,'Neizmirene obaveze JLS'!$A$11:G$500,'prenos-P-R-N'!I$1,FALSE),"")))</f>
        <v>0602</v>
      </c>
      <c r="J25" s="87" t="str">
        <f>IF($A25=0,"",IF($A25&lt;=$A$1,+VLOOKUP($A25,'Rashodi- plan-izvršenje'!$A$8:H$1500,'prenos-P-R-N'!J$1,FALSE),IF($A25&gt;$A$2,+VLOOKUP($A25,'Neizmirene obaveze JLS'!$A$11:H$500,'prenos-P-R-N'!J$1,FALSE),"")))</f>
        <v>ОПШТЕ УСЛУГЕ ЛОКАЛНЕ САМОУПРАВЕ</v>
      </c>
      <c r="K25" s="87">
        <f>IF($A25=0,"",IF($A25&lt;=$A$1,+VLOOKUP($A25,'Rashodi- plan-izvršenje'!$A$8:I$1500,'prenos-P-R-N'!K$1,FALSE),IF($A25&gt;$A$2,+VLOOKUP($A25,'Neizmirene obaveze JLS'!$A$11:I$500,'prenos-P-R-N'!K$1,FALSE),"")))</f>
        <v>15</v>
      </c>
      <c r="L25" t="str">
        <f>IF(A25=0,"",IF(A25&lt;=A$1,+IF(VLOOKUP(A25,'Rashodi- plan-izvršenje'!A$8:J$1500,M$1,FALSE)&gt;0,"Програмска активност","Пројекат"),IF(A25&gt;A$2,+IF(VLOOKUP(A25,'Neizmirene obaveze JLS'!A$8:J$2008,M$1,FALSE)&gt;0,"Програмска активност","Пројекат"),"")))</f>
        <v>Програмска активност</v>
      </c>
      <c r="M25" s="87" t="str">
        <f>IF($A25&lt;=$A$1,+IF(VLOOKUP($A25,'Rashodi- plan-izvršenje'!$A$8:$M$1500,10,FALSE)&gt;0,VLOOKUP($A25,'Rashodi- plan-izvršenje'!$A$8:$M$1500,10,FALSE),VLOOKUP($A25,'Rashodi- plan-izvršenje'!$A$8:$M$1500,12,FALSE)),+IF($A25&gt;$A$2,IF(VLOOKUP($A25,'Neizmirene obaveze JLS'!$A$8:$M$1500,10,FALSE)&gt;0,VLOOKUP($A25,'Neizmirene obaveze JLS'!$A$11:$M$1500,10,FALSE),VLOOKUP($A25,'Neizmirene obaveze JLS'!$A$11:$M$1500,12,FALSE)),0))</f>
        <v>0602-0001</v>
      </c>
      <c r="N25" s="87" t="str">
        <f>IF($A25&lt;=$A$1,+IF(VLOOKUP(A25,'Rashodi- plan-izvršenje'!$A$8:$M$1500,10,FALSE)&gt;0,VLOOKUP(A25,'Rashodi- plan-izvršenje'!$A$8:$M$1500,11,FALSE),VLOOKUP(A25,'Rashodi- plan-izvršenje'!$A$8:$M$1500,13,FALSE)),+IF($A25&gt;$A$2,IF(VLOOKUP($A25,'Neizmirene obaveze JLS'!$A$8:$M$1500,10,FALSE)&gt;0,VLOOKUP($A25,'Neizmirene obaveze JLS'!$A$11:$M$1500,11,FALSE),VLOOKUP($A25,'Neizmirene obaveze JLS'!$A$11:$M$1500,13,FALSE)),0))</f>
        <v xml:space="preserve">Функционисање локалне самоуправе и градских општина </v>
      </c>
      <c r="O25" s="87">
        <f>IF($A25&lt;=$A$1,VALUE(+VLOOKUP($A25,'Rashodi- plan-izvršenje'!$A$8:N$1500,'prenos-P-R-N'!O$1,FALSE)),IF($A25&lt;=A$2,VALUE(VLOOKUP($A25,'Prihodi- plan-izvršenje'!$A$8:$H$500,6,FALSE)),VALUE(VLOOKUP($A25,'Neizmirene obaveze JLS'!$A$8:$N$500,O$1,FALSE))))</f>
        <v>1</v>
      </c>
      <c r="P25" s="87" t="str">
        <f>IF(A25=0,0,IF(A25&gt;A$2,'šifarnik K-izvor'!G$3,+IF(Q25&lt;700,+'šifarnik K-izvor'!G$2,'šifarnik K-izvor'!G$1)))</f>
        <v>Расходи</v>
      </c>
      <c r="Q25" s="87">
        <f>IF($A25&lt;=$A$1,VALUE(+VLOOKUP($A25,'Rashodi- plan-izvršenje'!$A$8:O$1500,'prenos-P-R-N'!Q$1,FALSE)),IF($A25&lt;=$A$2,VLOOKUP($A25,'Prihodi- plan-izvršenje'!$A$4:$H$500,4,FALSE),IF($A25&lt;=$A$3,VLOOKUP(A25,'Neizmirene obaveze JLS'!$A$11:O$500,Q$1,FALSE),"")))</f>
        <v>412</v>
      </c>
      <c r="R25" s="88">
        <f>IF($A25&lt;=$A$1,VALUE(+VLOOKUP($A25,'Rashodi- plan-izvršenje'!$A$8:P$1500,'prenos-P-R-N'!R$1,FALSE)),IF($A25&lt;=$A$2,VLOOKUP($A25,'Prihodi- plan-izvršenje'!$A$4:$H$500,7,FALSE),""))</f>
        <v>45360000</v>
      </c>
      <c r="S25" s="88">
        <f>IF(A25=0,0,IF($A25&lt;=$A$1,VALUE(+VLOOKUP($A25,'Rashodi- plan-izvršenje'!$A$8:Q$1500,'prenos-P-R-N'!S$1,FALSE)),IF($A25&lt;=$A$2,VLOOKUP($A25,'Prihodi- plan-izvršenje'!$A$4:$H$500,8,FALSE),0)))</f>
        <v>35734874.189999998</v>
      </c>
      <c r="T25" s="88" t="str">
        <f>IF($A25&gt;$A$2,VLOOKUP($A25,'Neizmirene obaveze JLS'!$A$11:R$500,R$1,FALSE),"")</f>
        <v/>
      </c>
      <c r="U25" s="88">
        <f>IF($A25&gt;$A$2,VLOOKUP($A25,'Neizmirene obaveze JLS'!$A$11:S$500,S$1,FALSE),0)</f>
        <v>0</v>
      </c>
      <c r="V25" s="88">
        <f t="shared" si="3"/>
        <v>0</v>
      </c>
      <c r="W25" s="74"/>
      <c r="X25" s="74"/>
      <c r="Y25" s="74"/>
      <c r="Z25" s="74"/>
      <c r="AA25" s="193">
        <f t="shared" si="4"/>
        <v>3</v>
      </c>
      <c r="AB25" s="193" t="str">
        <f t="shared" si="5"/>
        <v>Расходи</v>
      </c>
    </row>
    <row r="26" spans="1:28">
      <c r="A26" s="89">
        <f>IF(AND(COUNTIF(A$1:A$3,"&gt;0")=1,MAX(A$8:A25)&lt;A$1),A25+1,IF(AND(COUNTIF(A$1:A$3,"&gt;0")=2,MAX(A$8:A25)&lt;A$2),A25+1,IF(AND(COUNTIF(A$1:A$3,"&gt;0")=3,MAX(A$8:A25)&lt;A$3),A25+1,0)))</f>
        <v>19</v>
      </c>
      <c r="B26" s="89">
        <f t="shared" si="6"/>
        <v>75</v>
      </c>
      <c r="C26" s="89" t="str">
        <f t="shared" si="7"/>
        <v>НОВИ ПАЗАР</v>
      </c>
      <c r="D26" s="87">
        <f>IF($A26=0,"",IF($A26&lt;=$A$1,+VLOOKUP($A26,'Rashodi- plan-izvršenje'!$A$8:B$1500,'prenos-P-R-N'!D$1,FALSE),IF($A26&gt;$A$2,+VLOOKUP($A26,'Neizmirene obaveze JLS'!$A$11:B$500,'prenos-P-R-N'!D$1,FALSE),"")))</f>
        <v>3</v>
      </c>
      <c r="E26" s="87" t="str">
        <f>IF($A26=0,"",IF($A26&lt;=$A$1,+VLOOKUP($A26,'Rashodi- plan-izvršenje'!$A$8:C$1500,'prenos-P-R-N'!E$1,FALSE),IF($A26&gt;$A$2,+VLOOKUP($A26,'Neizmirene obaveze JLS'!$A$11:C$500,'prenos-P-R-N'!E$1,FALSE),"")))</f>
        <v>Градска управа</v>
      </c>
      <c r="F26" s="87" t="str">
        <f>IF($A26=0,"",IF($A26&lt;=$A$1,+VLOOKUP($A26,'Rashodi- plan-izvršenje'!$A$8:D$1500,'prenos-P-R-N'!F$1,FALSE),IF($A26&gt;$A$2,+VLOOKUP($A26,'Neizmirene obaveze JLS'!$A$11:D$500,'prenos-P-R-N'!F$1,FALSE),"")))</f>
        <v>3.1</v>
      </c>
      <c r="G26" s="87" t="str">
        <f>IF($A26=0,"",IF($A26&lt;=$A$1,+VLOOKUP($A26,'Rashodi- plan-izvršenje'!$A$8:E$1500,'prenos-P-R-N'!G$1,FALSE),IF($A26&gt;$A$2,+VLOOKUP($A26,'Neizmirene obaveze JLS'!$A$11:E$500,'prenos-P-R-N'!G$1,FALSE),"")))</f>
        <v>Функционисање локалне самоуправе и градских општина</v>
      </c>
      <c r="H26" s="87">
        <f>IF($A26=0,"",IF($A26&lt;=$A$1,+VLOOKUP($A26,'Rashodi- plan-izvršenje'!$A$8:F$1500,'prenos-P-R-N'!H$1,FALSE),IF($A26&gt;$A$2,+VLOOKUP($A26,'Neizmirene obaveze JLS'!$A$11:F$500,'prenos-P-R-N'!H$1,FALSE),"")))</f>
        <v>130</v>
      </c>
      <c r="I26" s="87" t="str">
        <f>IF($A26=0,"",IF($A26&lt;=$A$1,+VLOOKUP($A26,'Rashodi- plan-izvršenje'!$A$8:G$1500,'prenos-P-R-N'!I$1,FALSE),IF($A26&gt;$A$2,+VLOOKUP($A26,'Neizmirene obaveze JLS'!$A$11:G$500,'prenos-P-R-N'!I$1,FALSE),"")))</f>
        <v>0602</v>
      </c>
      <c r="J26" s="87" t="str">
        <f>IF($A26=0,"",IF($A26&lt;=$A$1,+VLOOKUP($A26,'Rashodi- plan-izvršenje'!$A$8:H$1500,'prenos-P-R-N'!J$1,FALSE),IF($A26&gt;$A$2,+VLOOKUP($A26,'Neizmirene obaveze JLS'!$A$11:H$500,'prenos-P-R-N'!J$1,FALSE),"")))</f>
        <v>ОПШТЕ УСЛУГЕ ЛОКАЛНЕ САМОУПРАВЕ</v>
      </c>
      <c r="K26" s="87">
        <f>IF($A26=0,"",IF($A26&lt;=$A$1,+VLOOKUP($A26,'Rashodi- plan-izvršenje'!$A$8:I$1500,'prenos-P-R-N'!K$1,FALSE),IF($A26&gt;$A$2,+VLOOKUP($A26,'Neizmirene obaveze JLS'!$A$11:I$500,'prenos-P-R-N'!K$1,FALSE),"")))</f>
        <v>15</v>
      </c>
      <c r="L26" t="str">
        <f>IF(A26=0,"",IF(A26&lt;=A$1,+IF(VLOOKUP(A26,'Rashodi- plan-izvršenje'!A$8:J$1500,M$1,FALSE)&gt;0,"Програмска активност","Пројекат"),IF(A26&gt;A$2,+IF(VLOOKUP(A26,'Neizmirene obaveze JLS'!A$8:J$2008,M$1,FALSE)&gt;0,"Програмска активност","Пројекат"),"")))</f>
        <v>Програмска активност</v>
      </c>
      <c r="M26" s="87" t="str">
        <f>IF($A26&lt;=$A$1,+IF(VLOOKUP($A26,'Rashodi- plan-izvršenje'!$A$8:$M$1500,10,FALSE)&gt;0,VLOOKUP($A26,'Rashodi- plan-izvršenje'!$A$8:$M$1500,10,FALSE),VLOOKUP($A26,'Rashodi- plan-izvršenje'!$A$8:$M$1500,12,FALSE)),+IF($A26&gt;$A$2,IF(VLOOKUP($A26,'Neizmirene obaveze JLS'!$A$8:$M$1500,10,FALSE)&gt;0,VLOOKUP($A26,'Neizmirene obaveze JLS'!$A$11:$M$1500,10,FALSE),VLOOKUP($A26,'Neizmirene obaveze JLS'!$A$11:$M$1500,12,FALSE)),0))</f>
        <v>0602-0001</v>
      </c>
      <c r="N26" s="87" t="str">
        <f>IF($A26&lt;=$A$1,+IF(VLOOKUP(A26,'Rashodi- plan-izvršenje'!$A$8:$M$1500,10,FALSE)&gt;0,VLOOKUP(A26,'Rashodi- plan-izvršenje'!$A$8:$M$1500,11,FALSE),VLOOKUP(A26,'Rashodi- plan-izvršenje'!$A$8:$M$1500,13,FALSE)),+IF($A26&gt;$A$2,IF(VLOOKUP($A26,'Neizmirene obaveze JLS'!$A$8:$M$1500,10,FALSE)&gt;0,VLOOKUP($A26,'Neizmirene obaveze JLS'!$A$11:$M$1500,11,FALSE),VLOOKUP($A26,'Neizmirene obaveze JLS'!$A$11:$M$1500,13,FALSE)),0))</f>
        <v xml:space="preserve">Функционисање локалне самоуправе и градских општина </v>
      </c>
      <c r="O26" s="87">
        <f>IF($A26&lt;=$A$1,VALUE(+VLOOKUP($A26,'Rashodi- plan-izvršenje'!$A$8:N$1500,'prenos-P-R-N'!O$1,FALSE)),IF($A26&lt;=A$2,VALUE(VLOOKUP($A26,'Prihodi- plan-izvršenje'!$A$8:$H$500,6,FALSE)),VALUE(VLOOKUP($A26,'Neizmirene obaveze JLS'!$A$8:$N$500,O$1,FALSE))))</f>
        <v>1</v>
      </c>
      <c r="P26" s="87" t="str">
        <f>IF(A26=0,0,IF(A26&gt;A$2,'šifarnik K-izvor'!G$3,+IF(Q26&lt;700,+'šifarnik K-izvor'!G$2,'šifarnik K-izvor'!G$1)))</f>
        <v>Расходи</v>
      </c>
      <c r="Q26" s="87">
        <f>IF($A26&lt;=$A$1,VALUE(+VLOOKUP($A26,'Rashodi- plan-izvršenje'!$A$8:O$1500,'prenos-P-R-N'!Q$1,FALSE)),IF($A26&lt;=$A$2,VLOOKUP($A26,'Prihodi- plan-izvršenje'!$A$4:$H$500,4,FALSE),IF($A26&lt;=$A$3,VLOOKUP(A26,'Neizmirene obaveze JLS'!$A$11:O$500,Q$1,FALSE),"")))</f>
        <v>413</v>
      </c>
      <c r="R26" s="88">
        <f>IF($A26&lt;=$A$1,VALUE(+VLOOKUP($A26,'Rashodi- plan-izvršenje'!$A$8:P$1500,'prenos-P-R-N'!R$1,FALSE)),IF($A26&lt;=$A$2,VLOOKUP($A26,'Prihodi- plan-izvršenje'!$A$4:$H$500,7,FALSE),""))</f>
        <v>700000</v>
      </c>
      <c r="S26" s="88">
        <f>IF(A26=0,0,IF($A26&lt;=$A$1,VALUE(+VLOOKUP($A26,'Rashodi- plan-izvršenje'!$A$8:Q$1500,'prenos-P-R-N'!S$1,FALSE)),IF($A26&lt;=$A$2,VLOOKUP($A26,'Prihodi- plan-izvršenje'!$A$4:$H$500,8,FALSE),0)))</f>
        <v>0</v>
      </c>
      <c r="T26" s="88" t="str">
        <f>IF($A26&gt;$A$2,VLOOKUP($A26,'Neizmirene obaveze JLS'!$A$11:R$500,R$1,FALSE),"")</f>
        <v/>
      </c>
      <c r="U26" s="88">
        <f>IF($A26&gt;$A$2,VLOOKUP($A26,'Neizmirene obaveze JLS'!$A$11:S$500,S$1,FALSE),0)</f>
        <v>0</v>
      </c>
      <c r="V26" s="88">
        <f t="shared" si="3"/>
        <v>0</v>
      </c>
      <c r="W26" s="74"/>
      <c r="X26" s="74"/>
      <c r="Y26" s="74"/>
      <c r="Z26" s="74"/>
      <c r="AA26" s="193">
        <f t="shared" si="4"/>
        <v>3</v>
      </c>
      <c r="AB26" s="193" t="str">
        <f t="shared" si="5"/>
        <v>Расходи</v>
      </c>
    </row>
    <row r="27" spans="1:28">
      <c r="A27" s="89">
        <f>IF(AND(COUNTIF(A$1:A$3,"&gt;0")=1,MAX(A$8:A26)&lt;A$1),A26+1,IF(AND(COUNTIF(A$1:A$3,"&gt;0")=2,MAX(A$8:A26)&lt;A$2),A26+1,IF(AND(COUNTIF(A$1:A$3,"&gt;0")=3,MAX(A$8:A26)&lt;A$3),A26+1,0)))</f>
        <v>20</v>
      </c>
      <c r="B27" s="89">
        <f t="shared" si="6"/>
        <v>75</v>
      </c>
      <c r="C27" s="89" t="str">
        <f t="shared" si="7"/>
        <v>НОВИ ПАЗАР</v>
      </c>
      <c r="D27" s="87">
        <f>IF($A27=0,"",IF($A27&lt;=$A$1,+VLOOKUP($A27,'Rashodi- plan-izvršenje'!$A$8:B$1500,'prenos-P-R-N'!D$1,FALSE),IF($A27&gt;$A$2,+VLOOKUP($A27,'Neizmirene obaveze JLS'!$A$11:B$500,'prenos-P-R-N'!D$1,FALSE),"")))</f>
        <v>3</v>
      </c>
      <c r="E27" s="87" t="str">
        <f>IF($A27=0,"",IF($A27&lt;=$A$1,+VLOOKUP($A27,'Rashodi- plan-izvršenje'!$A$8:C$1500,'prenos-P-R-N'!E$1,FALSE),IF($A27&gt;$A$2,+VLOOKUP($A27,'Neizmirene obaveze JLS'!$A$11:C$500,'prenos-P-R-N'!E$1,FALSE),"")))</f>
        <v>Градска управа</v>
      </c>
      <c r="F27" s="87" t="str">
        <f>IF($A27=0,"",IF($A27&lt;=$A$1,+VLOOKUP($A27,'Rashodi- plan-izvršenje'!$A$8:D$1500,'prenos-P-R-N'!F$1,FALSE),IF($A27&gt;$A$2,+VLOOKUP($A27,'Neizmirene obaveze JLS'!$A$11:D$500,'prenos-P-R-N'!F$1,FALSE),"")))</f>
        <v>3.1</v>
      </c>
      <c r="G27" s="87" t="str">
        <f>IF($A27=0,"",IF($A27&lt;=$A$1,+VLOOKUP($A27,'Rashodi- plan-izvršenje'!$A$8:E$1500,'prenos-P-R-N'!G$1,FALSE),IF($A27&gt;$A$2,+VLOOKUP($A27,'Neizmirene obaveze JLS'!$A$11:E$500,'prenos-P-R-N'!G$1,FALSE),"")))</f>
        <v>Функционисање локалне самоуправе и градских општина</v>
      </c>
      <c r="H27" s="87">
        <f>IF($A27=0,"",IF($A27&lt;=$A$1,+VLOOKUP($A27,'Rashodi- plan-izvršenje'!$A$8:F$1500,'prenos-P-R-N'!H$1,FALSE),IF($A27&gt;$A$2,+VLOOKUP($A27,'Neizmirene obaveze JLS'!$A$11:F$500,'prenos-P-R-N'!H$1,FALSE),"")))</f>
        <v>130</v>
      </c>
      <c r="I27" s="87" t="str">
        <f>IF($A27=0,"",IF($A27&lt;=$A$1,+VLOOKUP($A27,'Rashodi- plan-izvršenje'!$A$8:G$1500,'prenos-P-R-N'!I$1,FALSE),IF($A27&gt;$A$2,+VLOOKUP($A27,'Neizmirene obaveze JLS'!$A$11:G$500,'prenos-P-R-N'!I$1,FALSE),"")))</f>
        <v>0602</v>
      </c>
      <c r="J27" s="87" t="str">
        <f>IF($A27=0,"",IF($A27&lt;=$A$1,+VLOOKUP($A27,'Rashodi- plan-izvršenje'!$A$8:H$1500,'prenos-P-R-N'!J$1,FALSE),IF($A27&gt;$A$2,+VLOOKUP($A27,'Neizmirene obaveze JLS'!$A$11:H$500,'prenos-P-R-N'!J$1,FALSE),"")))</f>
        <v>ОПШТЕ УСЛУГЕ ЛОКАЛНЕ САМОУПРАВЕ</v>
      </c>
      <c r="K27" s="87">
        <f>IF($A27=0,"",IF($A27&lt;=$A$1,+VLOOKUP($A27,'Rashodi- plan-izvršenje'!$A$8:I$1500,'prenos-P-R-N'!K$1,FALSE),IF($A27&gt;$A$2,+VLOOKUP($A27,'Neizmirene obaveze JLS'!$A$11:I$500,'prenos-P-R-N'!K$1,FALSE),"")))</f>
        <v>15</v>
      </c>
      <c r="L27" t="str">
        <f>IF(A27=0,"",IF(A27&lt;=A$1,+IF(VLOOKUP(A27,'Rashodi- plan-izvršenje'!A$8:J$1500,M$1,FALSE)&gt;0,"Програмска активност","Пројекат"),IF(A27&gt;A$2,+IF(VLOOKUP(A27,'Neizmirene obaveze JLS'!A$8:J$2008,M$1,FALSE)&gt;0,"Програмска активност","Пројекат"),"")))</f>
        <v>Програмска активност</v>
      </c>
      <c r="M27" s="87" t="str">
        <f>IF($A27&lt;=$A$1,+IF(VLOOKUP($A27,'Rashodi- plan-izvršenje'!$A$8:$M$1500,10,FALSE)&gt;0,VLOOKUP($A27,'Rashodi- plan-izvršenje'!$A$8:$M$1500,10,FALSE),VLOOKUP($A27,'Rashodi- plan-izvršenje'!$A$8:$M$1500,12,FALSE)),+IF($A27&gt;$A$2,IF(VLOOKUP($A27,'Neizmirene obaveze JLS'!$A$8:$M$1500,10,FALSE)&gt;0,VLOOKUP($A27,'Neizmirene obaveze JLS'!$A$11:$M$1500,10,FALSE),VLOOKUP($A27,'Neizmirene obaveze JLS'!$A$11:$M$1500,12,FALSE)),0))</f>
        <v>0602-0001</v>
      </c>
      <c r="N27" s="87" t="str">
        <f>IF($A27&lt;=$A$1,+IF(VLOOKUP(A27,'Rashodi- plan-izvršenje'!$A$8:$M$1500,10,FALSE)&gt;0,VLOOKUP(A27,'Rashodi- plan-izvršenje'!$A$8:$M$1500,11,FALSE),VLOOKUP(A27,'Rashodi- plan-izvršenje'!$A$8:$M$1500,13,FALSE)),+IF($A27&gt;$A$2,IF(VLOOKUP($A27,'Neizmirene obaveze JLS'!$A$8:$M$1500,10,FALSE)&gt;0,VLOOKUP($A27,'Neizmirene obaveze JLS'!$A$11:$M$1500,11,FALSE),VLOOKUP($A27,'Neizmirene obaveze JLS'!$A$11:$M$1500,13,FALSE)),0))</f>
        <v xml:space="preserve">Функционисање локалне самоуправе и градских општина </v>
      </c>
      <c r="O27" s="87">
        <f>IF($A27&lt;=$A$1,VALUE(+VLOOKUP($A27,'Rashodi- plan-izvršenje'!$A$8:N$1500,'prenos-P-R-N'!O$1,FALSE)),IF($A27&lt;=A$2,VALUE(VLOOKUP($A27,'Prihodi- plan-izvršenje'!$A$8:$H$500,6,FALSE)),VALUE(VLOOKUP($A27,'Neizmirene obaveze JLS'!$A$8:$N$500,O$1,FALSE))))</f>
        <v>1</v>
      </c>
      <c r="P27" s="87" t="str">
        <f>IF(A27=0,0,IF(A27&gt;A$2,'šifarnik K-izvor'!G$3,+IF(Q27&lt;700,+'šifarnik K-izvor'!G$2,'šifarnik K-izvor'!G$1)))</f>
        <v>Расходи</v>
      </c>
      <c r="Q27" s="87">
        <f>IF($A27&lt;=$A$1,VALUE(+VLOOKUP($A27,'Rashodi- plan-izvršenje'!$A$8:O$1500,'prenos-P-R-N'!Q$1,FALSE)),IF($A27&lt;=$A$2,VLOOKUP($A27,'Prihodi- plan-izvršenje'!$A$4:$H$500,4,FALSE),IF($A27&lt;=$A$3,VLOOKUP(A27,'Neizmirene obaveze JLS'!$A$11:O$500,Q$1,FALSE),"")))</f>
        <v>414</v>
      </c>
      <c r="R27" s="88">
        <f>IF($A27&lt;=$A$1,VALUE(+VLOOKUP($A27,'Rashodi- plan-izvršenje'!$A$8:P$1500,'prenos-P-R-N'!R$1,FALSE)),IF($A27&lt;=$A$2,VLOOKUP($A27,'Prihodi- plan-izvršenje'!$A$4:$H$500,7,FALSE),""))</f>
        <v>4500000</v>
      </c>
      <c r="S27" s="88">
        <f>IF(A27=0,0,IF($A27&lt;=$A$1,VALUE(+VLOOKUP($A27,'Rashodi- plan-izvršenje'!$A$8:Q$1500,'prenos-P-R-N'!S$1,FALSE)),IF($A27&lt;=$A$2,VLOOKUP($A27,'Prihodi- plan-izvršenje'!$A$4:$H$500,8,FALSE),0)))</f>
        <v>3190036.27</v>
      </c>
      <c r="T27" s="88" t="str">
        <f>IF($A27&gt;$A$2,VLOOKUP($A27,'Neizmirene obaveze JLS'!$A$11:R$500,R$1,FALSE),"")</f>
        <v/>
      </c>
      <c r="U27" s="88">
        <f>IF($A27&gt;$A$2,VLOOKUP($A27,'Neizmirene obaveze JLS'!$A$11:S$500,S$1,FALSE),0)</f>
        <v>0</v>
      </c>
      <c r="V27" s="88">
        <f t="shared" si="3"/>
        <v>0</v>
      </c>
      <c r="W27" s="74"/>
      <c r="X27" s="74"/>
      <c r="Y27" s="74"/>
      <c r="Z27" s="74"/>
      <c r="AA27" s="193">
        <f t="shared" si="4"/>
        <v>3</v>
      </c>
      <c r="AB27" s="193" t="str">
        <f t="shared" si="5"/>
        <v>Расходи</v>
      </c>
    </row>
    <row r="28" spans="1:28">
      <c r="A28" s="89">
        <f>IF(AND(COUNTIF(A$1:A$3,"&gt;0")=1,MAX(A$8:A27)&lt;A$1),A27+1,IF(AND(COUNTIF(A$1:A$3,"&gt;0")=2,MAX(A$8:A27)&lt;A$2),A27+1,IF(AND(COUNTIF(A$1:A$3,"&gt;0")=3,MAX(A$8:A27)&lt;A$3),A27+1,0)))</f>
        <v>21</v>
      </c>
      <c r="B28" s="89">
        <f t="shared" si="6"/>
        <v>75</v>
      </c>
      <c r="C28" s="89" t="str">
        <f t="shared" si="7"/>
        <v>НОВИ ПАЗАР</v>
      </c>
      <c r="D28" s="87">
        <f>IF($A28=0,"",IF($A28&lt;=$A$1,+VLOOKUP($A28,'Rashodi- plan-izvršenje'!$A$8:B$1500,'prenos-P-R-N'!D$1,FALSE),IF($A28&gt;$A$2,+VLOOKUP($A28,'Neizmirene obaveze JLS'!$A$11:B$500,'prenos-P-R-N'!D$1,FALSE),"")))</f>
        <v>3</v>
      </c>
      <c r="E28" s="87" t="str">
        <f>IF($A28=0,"",IF($A28&lt;=$A$1,+VLOOKUP($A28,'Rashodi- plan-izvršenje'!$A$8:C$1500,'prenos-P-R-N'!E$1,FALSE),IF($A28&gt;$A$2,+VLOOKUP($A28,'Neizmirene obaveze JLS'!$A$11:C$500,'prenos-P-R-N'!E$1,FALSE),"")))</f>
        <v>Градска управа</v>
      </c>
      <c r="F28" s="87" t="str">
        <f>IF($A28=0,"",IF($A28&lt;=$A$1,+VLOOKUP($A28,'Rashodi- plan-izvršenje'!$A$8:D$1500,'prenos-P-R-N'!F$1,FALSE),IF($A28&gt;$A$2,+VLOOKUP($A28,'Neizmirene obaveze JLS'!$A$11:D$500,'prenos-P-R-N'!F$1,FALSE),"")))</f>
        <v>3.1</v>
      </c>
      <c r="G28" s="87" t="str">
        <f>IF($A28=0,"",IF($A28&lt;=$A$1,+VLOOKUP($A28,'Rashodi- plan-izvršenje'!$A$8:E$1500,'prenos-P-R-N'!G$1,FALSE),IF($A28&gt;$A$2,+VLOOKUP($A28,'Neizmirene obaveze JLS'!$A$11:E$500,'prenos-P-R-N'!G$1,FALSE),"")))</f>
        <v>Функционисање локалне самоуправе и градских општина</v>
      </c>
      <c r="H28" s="87">
        <f>IF($A28=0,"",IF($A28&lt;=$A$1,+VLOOKUP($A28,'Rashodi- plan-izvršenje'!$A$8:F$1500,'prenos-P-R-N'!H$1,FALSE),IF($A28&gt;$A$2,+VLOOKUP($A28,'Neizmirene obaveze JLS'!$A$11:F$500,'prenos-P-R-N'!H$1,FALSE),"")))</f>
        <v>130</v>
      </c>
      <c r="I28" s="87" t="str">
        <f>IF($A28=0,"",IF($A28&lt;=$A$1,+VLOOKUP($A28,'Rashodi- plan-izvršenje'!$A$8:G$1500,'prenos-P-R-N'!I$1,FALSE),IF($A28&gt;$A$2,+VLOOKUP($A28,'Neizmirene obaveze JLS'!$A$11:G$500,'prenos-P-R-N'!I$1,FALSE),"")))</f>
        <v>0602</v>
      </c>
      <c r="J28" s="87" t="str">
        <f>IF($A28=0,"",IF($A28&lt;=$A$1,+VLOOKUP($A28,'Rashodi- plan-izvršenje'!$A$8:H$1500,'prenos-P-R-N'!J$1,FALSE),IF($A28&gt;$A$2,+VLOOKUP($A28,'Neizmirene obaveze JLS'!$A$11:H$500,'prenos-P-R-N'!J$1,FALSE),"")))</f>
        <v>ОПШТЕ УСЛУГЕ ЛОКАЛНЕ САМОУПРАВЕ</v>
      </c>
      <c r="K28" s="87">
        <f>IF($A28=0,"",IF($A28&lt;=$A$1,+VLOOKUP($A28,'Rashodi- plan-izvršenje'!$A$8:I$1500,'prenos-P-R-N'!K$1,FALSE),IF($A28&gt;$A$2,+VLOOKUP($A28,'Neizmirene obaveze JLS'!$A$11:I$500,'prenos-P-R-N'!K$1,FALSE),"")))</f>
        <v>15</v>
      </c>
      <c r="L28" t="str">
        <f>IF(A28=0,"",IF(A28&lt;=A$1,+IF(VLOOKUP(A28,'Rashodi- plan-izvršenje'!A$8:J$1500,M$1,FALSE)&gt;0,"Програмска активност","Пројекат"),IF(A28&gt;A$2,+IF(VLOOKUP(A28,'Neizmirene obaveze JLS'!A$8:J$2008,M$1,FALSE)&gt;0,"Програмска активност","Пројекат"),"")))</f>
        <v>Програмска активност</v>
      </c>
      <c r="M28" s="87" t="str">
        <f>IF($A28&lt;=$A$1,+IF(VLOOKUP($A28,'Rashodi- plan-izvršenje'!$A$8:$M$1500,10,FALSE)&gt;0,VLOOKUP($A28,'Rashodi- plan-izvršenje'!$A$8:$M$1500,10,FALSE),VLOOKUP($A28,'Rashodi- plan-izvršenje'!$A$8:$M$1500,12,FALSE)),+IF($A28&gt;$A$2,IF(VLOOKUP($A28,'Neizmirene obaveze JLS'!$A$8:$M$1500,10,FALSE)&gt;0,VLOOKUP($A28,'Neizmirene obaveze JLS'!$A$11:$M$1500,10,FALSE),VLOOKUP($A28,'Neizmirene obaveze JLS'!$A$11:$M$1500,12,FALSE)),0))</f>
        <v>0602-0001</v>
      </c>
      <c r="N28" s="87" t="str">
        <f>IF($A28&lt;=$A$1,+IF(VLOOKUP(A28,'Rashodi- plan-izvršenje'!$A$8:$M$1500,10,FALSE)&gt;0,VLOOKUP(A28,'Rashodi- plan-izvršenje'!$A$8:$M$1500,11,FALSE),VLOOKUP(A28,'Rashodi- plan-izvršenje'!$A$8:$M$1500,13,FALSE)),+IF($A28&gt;$A$2,IF(VLOOKUP($A28,'Neizmirene obaveze JLS'!$A$8:$M$1500,10,FALSE)&gt;0,VLOOKUP($A28,'Neizmirene obaveze JLS'!$A$11:$M$1500,11,FALSE),VLOOKUP($A28,'Neizmirene obaveze JLS'!$A$11:$M$1500,13,FALSE)),0))</f>
        <v xml:space="preserve">Функционисање локалне самоуправе и градских општина </v>
      </c>
      <c r="O28" s="87">
        <f>IF($A28&lt;=$A$1,VALUE(+VLOOKUP($A28,'Rashodi- plan-izvršenje'!$A$8:N$1500,'prenos-P-R-N'!O$1,FALSE)),IF($A28&lt;=A$2,VALUE(VLOOKUP($A28,'Prihodi- plan-izvršenje'!$A$8:$H$500,6,FALSE)),VALUE(VLOOKUP($A28,'Neizmirene obaveze JLS'!$A$8:$N$500,O$1,FALSE))))</f>
        <v>1</v>
      </c>
      <c r="P28" s="87" t="str">
        <f>IF(A28=0,0,IF(A28&gt;A$2,'šifarnik K-izvor'!G$3,+IF(Q28&lt;700,+'šifarnik K-izvor'!G$2,'šifarnik K-izvor'!G$1)))</f>
        <v>Расходи</v>
      </c>
      <c r="Q28" s="87">
        <f>IF($A28&lt;=$A$1,VALUE(+VLOOKUP($A28,'Rashodi- plan-izvršenje'!$A$8:O$1500,'prenos-P-R-N'!Q$1,FALSE)),IF($A28&lt;=$A$2,VLOOKUP($A28,'Prihodi- plan-izvršenje'!$A$4:$H$500,4,FALSE),IF($A28&lt;=$A$3,VLOOKUP(A28,'Neizmirene obaveze JLS'!$A$11:O$500,Q$1,FALSE),"")))</f>
        <v>415</v>
      </c>
      <c r="R28" s="88">
        <f>IF($A28&lt;=$A$1,VALUE(+VLOOKUP($A28,'Rashodi- plan-izvršenje'!$A$8:P$1500,'prenos-P-R-N'!R$1,FALSE)),IF($A28&lt;=$A$2,VLOOKUP($A28,'Prihodi- plan-izvršenje'!$A$4:$H$500,7,FALSE),""))</f>
        <v>6000000</v>
      </c>
      <c r="S28" s="88">
        <f>IF(A28=0,0,IF($A28&lt;=$A$1,VALUE(+VLOOKUP($A28,'Rashodi- plan-izvršenje'!$A$8:Q$1500,'prenos-P-R-N'!S$1,FALSE)),IF($A28&lt;=$A$2,VLOOKUP($A28,'Prihodi- plan-izvršenje'!$A$4:$H$500,8,FALSE),0)))</f>
        <v>4076144.14</v>
      </c>
      <c r="T28" s="88" t="str">
        <f>IF($A28&gt;$A$2,VLOOKUP($A28,'Neizmirene obaveze JLS'!$A$11:R$500,R$1,FALSE),"")</f>
        <v/>
      </c>
      <c r="U28" s="88">
        <f>IF($A28&gt;$A$2,VLOOKUP($A28,'Neizmirene obaveze JLS'!$A$11:S$500,S$1,FALSE),0)</f>
        <v>0</v>
      </c>
      <c r="V28" s="88">
        <f t="shared" si="3"/>
        <v>0</v>
      </c>
      <c r="W28" s="74"/>
      <c r="X28" s="74"/>
      <c r="Y28" s="74"/>
      <c r="Z28" s="74"/>
      <c r="AA28" s="193">
        <f t="shared" si="4"/>
        <v>3</v>
      </c>
      <c r="AB28" s="193" t="str">
        <f t="shared" si="5"/>
        <v>Расходи</v>
      </c>
    </row>
    <row r="29" spans="1:28">
      <c r="A29" s="89">
        <f>IF(AND(COUNTIF(A$1:A$3,"&gt;0")=1,MAX(A$8:A28)&lt;A$1),A28+1,IF(AND(COUNTIF(A$1:A$3,"&gt;0")=2,MAX(A$8:A28)&lt;A$2),A28+1,IF(AND(COUNTIF(A$1:A$3,"&gt;0")=3,MAX(A$8:A28)&lt;A$3),A28+1,0)))</f>
        <v>22</v>
      </c>
      <c r="B29" s="89">
        <f t="shared" si="6"/>
        <v>75</v>
      </c>
      <c r="C29" s="89" t="str">
        <f t="shared" si="7"/>
        <v>НОВИ ПАЗАР</v>
      </c>
      <c r="D29" s="87">
        <f>IF($A29=0,"",IF($A29&lt;=$A$1,+VLOOKUP($A29,'Rashodi- plan-izvršenje'!$A$8:B$1500,'prenos-P-R-N'!D$1,FALSE),IF($A29&gt;$A$2,+VLOOKUP($A29,'Neizmirene obaveze JLS'!$A$11:B$500,'prenos-P-R-N'!D$1,FALSE),"")))</f>
        <v>3</v>
      </c>
      <c r="E29" s="87" t="str">
        <f>IF($A29=0,"",IF($A29&lt;=$A$1,+VLOOKUP($A29,'Rashodi- plan-izvršenje'!$A$8:C$1500,'prenos-P-R-N'!E$1,FALSE),IF($A29&gt;$A$2,+VLOOKUP($A29,'Neizmirene obaveze JLS'!$A$11:C$500,'prenos-P-R-N'!E$1,FALSE),"")))</f>
        <v>Градска управа</v>
      </c>
      <c r="F29" s="87" t="str">
        <f>IF($A29=0,"",IF($A29&lt;=$A$1,+VLOOKUP($A29,'Rashodi- plan-izvršenje'!$A$8:D$1500,'prenos-P-R-N'!F$1,FALSE),IF($A29&gt;$A$2,+VLOOKUP($A29,'Neizmirene obaveze JLS'!$A$11:D$500,'prenos-P-R-N'!F$1,FALSE),"")))</f>
        <v>3.1</v>
      </c>
      <c r="G29" s="87" t="str">
        <f>IF($A29=0,"",IF($A29&lt;=$A$1,+VLOOKUP($A29,'Rashodi- plan-izvršenje'!$A$8:E$1500,'prenos-P-R-N'!G$1,FALSE),IF($A29&gt;$A$2,+VLOOKUP($A29,'Neizmirene obaveze JLS'!$A$11:E$500,'prenos-P-R-N'!G$1,FALSE),"")))</f>
        <v>Функционисање локалне самоуправе и градских општина</v>
      </c>
      <c r="H29" s="87">
        <f>IF($A29=0,"",IF($A29&lt;=$A$1,+VLOOKUP($A29,'Rashodi- plan-izvršenje'!$A$8:F$1500,'prenos-P-R-N'!H$1,FALSE),IF($A29&gt;$A$2,+VLOOKUP($A29,'Neizmirene obaveze JLS'!$A$11:F$500,'prenos-P-R-N'!H$1,FALSE),"")))</f>
        <v>130</v>
      </c>
      <c r="I29" s="87" t="str">
        <f>IF($A29=0,"",IF($A29&lt;=$A$1,+VLOOKUP($A29,'Rashodi- plan-izvršenje'!$A$8:G$1500,'prenos-P-R-N'!I$1,FALSE),IF($A29&gt;$A$2,+VLOOKUP($A29,'Neizmirene obaveze JLS'!$A$11:G$500,'prenos-P-R-N'!I$1,FALSE),"")))</f>
        <v>0602</v>
      </c>
      <c r="J29" s="87" t="str">
        <f>IF($A29=0,"",IF($A29&lt;=$A$1,+VLOOKUP($A29,'Rashodi- plan-izvršenje'!$A$8:H$1500,'prenos-P-R-N'!J$1,FALSE),IF($A29&gt;$A$2,+VLOOKUP($A29,'Neizmirene obaveze JLS'!$A$11:H$500,'prenos-P-R-N'!J$1,FALSE),"")))</f>
        <v>ОПШТЕ УСЛУГЕ ЛОКАЛНЕ САМОУПРАВЕ</v>
      </c>
      <c r="K29" s="87">
        <f>IF($A29=0,"",IF($A29&lt;=$A$1,+VLOOKUP($A29,'Rashodi- plan-izvršenje'!$A$8:I$1500,'prenos-P-R-N'!K$1,FALSE),IF($A29&gt;$A$2,+VLOOKUP($A29,'Neizmirene obaveze JLS'!$A$11:I$500,'prenos-P-R-N'!K$1,FALSE),"")))</f>
        <v>15</v>
      </c>
      <c r="L29" t="str">
        <f>IF(A29=0,"",IF(A29&lt;=A$1,+IF(VLOOKUP(A29,'Rashodi- plan-izvršenje'!A$8:J$1500,M$1,FALSE)&gt;0,"Програмска активност","Пројекат"),IF(A29&gt;A$2,+IF(VLOOKUP(A29,'Neizmirene obaveze JLS'!A$8:J$2008,M$1,FALSE)&gt;0,"Програмска активност","Пројекат"),"")))</f>
        <v>Програмска активност</v>
      </c>
      <c r="M29" s="87" t="str">
        <f>IF($A29&lt;=$A$1,+IF(VLOOKUP($A29,'Rashodi- plan-izvršenje'!$A$8:$M$1500,10,FALSE)&gt;0,VLOOKUP($A29,'Rashodi- plan-izvršenje'!$A$8:$M$1500,10,FALSE),VLOOKUP($A29,'Rashodi- plan-izvršenje'!$A$8:$M$1500,12,FALSE)),+IF($A29&gt;$A$2,IF(VLOOKUP($A29,'Neizmirene obaveze JLS'!$A$8:$M$1500,10,FALSE)&gt;0,VLOOKUP($A29,'Neizmirene obaveze JLS'!$A$11:$M$1500,10,FALSE),VLOOKUP($A29,'Neizmirene obaveze JLS'!$A$11:$M$1500,12,FALSE)),0))</f>
        <v>0602-0001</v>
      </c>
      <c r="N29" s="87" t="str">
        <f>IF($A29&lt;=$A$1,+IF(VLOOKUP(A29,'Rashodi- plan-izvršenje'!$A$8:$M$1500,10,FALSE)&gt;0,VLOOKUP(A29,'Rashodi- plan-izvršenje'!$A$8:$M$1500,11,FALSE),VLOOKUP(A29,'Rashodi- plan-izvršenje'!$A$8:$M$1500,13,FALSE)),+IF($A29&gt;$A$2,IF(VLOOKUP($A29,'Neizmirene obaveze JLS'!$A$8:$M$1500,10,FALSE)&gt;0,VLOOKUP($A29,'Neizmirene obaveze JLS'!$A$11:$M$1500,11,FALSE),VLOOKUP($A29,'Neizmirene obaveze JLS'!$A$11:$M$1500,13,FALSE)),0))</f>
        <v xml:space="preserve">Функционисање локалне самоуправе и градских општина </v>
      </c>
      <c r="O29" s="87">
        <f>IF($A29&lt;=$A$1,VALUE(+VLOOKUP($A29,'Rashodi- plan-izvršenje'!$A$8:N$1500,'prenos-P-R-N'!O$1,FALSE)),IF($A29&lt;=A$2,VALUE(VLOOKUP($A29,'Prihodi- plan-izvršenje'!$A$8:$H$500,6,FALSE)),VALUE(VLOOKUP($A29,'Neizmirene obaveze JLS'!$A$8:$N$500,O$1,FALSE))))</f>
        <v>1</v>
      </c>
      <c r="P29" s="87" t="str">
        <f>IF(A29=0,0,IF(A29&gt;A$2,'šifarnik K-izvor'!G$3,+IF(Q29&lt;700,+'šifarnik K-izvor'!G$2,'šifarnik K-izvor'!G$1)))</f>
        <v>Расходи</v>
      </c>
      <c r="Q29" s="87">
        <f>IF($A29&lt;=$A$1,VALUE(+VLOOKUP($A29,'Rashodi- plan-izvršenje'!$A$8:O$1500,'prenos-P-R-N'!Q$1,FALSE)),IF($A29&lt;=$A$2,VLOOKUP($A29,'Prihodi- plan-izvršenje'!$A$4:$H$500,4,FALSE),IF($A29&lt;=$A$3,VLOOKUP(A29,'Neizmirene obaveze JLS'!$A$11:O$500,Q$1,FALSE),"")))</f>
        <v>416</v>
      </c>
      <c r="R29" s="88">
        <f>IF($A29&lt;=$A$1,VALUE(+VLOOKUP($A29,'Rashodi- plan-izvršenje'!$A$8:P$1500,'prenos-P-R-N'!R$1,FALSE)),IF($A29&lt;=$A$2,VLOOKUP($A29,'Prihodi- plan-izvršenje'!$A$4:$H$500,7,FALSE),""))</f>
        <v>5100000</v>
      </c>
      <c r="S29" s="88">
        <f>IF(A29=0,0,IF($A29&lt;=$A$1,VALUE(+VLOOKUP($A29,'Rashodi- plan-izvršenje'!$A$8:Q$1500,'prenos-P-R-N'!S$1,FALSE)),IF($A29&lt;=$A$2,VLOOKUP($A29,'Prihodi- plan-izvršenje'!$A$4:$H$500,8,FALSE),0)))</f>
        <v>1437302.88</v>
      </c>
      <c r="T29" s="88" t="str">
        <f>IF($A29&gt;$A$2,VLOOKUP($A29,'Neizmirene obaveze JLS'!$A$11:R$500,R$1,FALSE),"")</f>
        <v/>
      </c>
      <c r="U29" s="88">
        <f>IF($A29&gt;$A$2,VLOOKUP($A29,'Neizmirene obaveze JLS'!$A$11:S$500,S$1,FALSE),0)</f>
        <v>0</v>
      </c>
      <c r="V29" s="88">
        <f t="shared" si="3"/>
        <v>0</v>
      </c>
      <c r="W29" s="74"/>
      <c r="X29" s="74"/>
      <c r="Y29" s="74"/>
      <c r="Z29" s="74"/>
      <c r="AA29" s="193">
        <f t="shared" si="4"/>
        <v>3</v>
      </c>
      <c r="AB29" s="193" t="str">
        <f t="shared" si="5"/>
        <v>Расходи</v>
      </c>
    </row>
    <row r="30" spans="1:28">
      <c r="A30" s="89">
        <f>IF(AND(COUNTIF(A$1:A$3,"&gt;0")=1,MAX(A$8:A29)&lt;A$1),A29+1,IF(AND(COUNTIF(A$1:A$3,"&gt;0")=2,MAX(A$8:A29)&lt;A$2),A29+1,IF(AND(COUNTIF(A$1:A$3,"&gt;0")=3,MAX(A$8:A29)&lt;A$3),A29+1,0)))</f>
        <v>23</v>
      </c>
      <c r="B30" s="89">
        <f t="shared" si="6"/>
        <v>75</v>
      </c>
      <c r="C30" s="89" t="str">
        <f t="shared" si="7"/>
        <v>НОВИ ПАЗАР</v>
      </c>
      <c r="D30" s="87">
        <f>IF($A30=0,"",IF($A30&lt;=$A$1,+VLOOKUP($A30,'Rashodi- plan-izvršenje'!$A$8:B$1500,'prenos-P-R-N'!D$1,FALSE),IF($A30&gt;$A$2,+VLOOKUP($A30,'Neizmirene obaveze JLS'!$A$11:B$500,'prenos-P-R-N'!D$1,FALSE),"")))</f>
        <v>3</v>
      </c>
      <c r="E30" s="87" t="str">
        <f>IF($A30=0,"",IF($A30&lt;=$A$1,+VLOOKUP($A30,'Rashodi- plan-izvršenje'!$A$8:C$1500,'prenos-P-R-N'!E$1,FALSE),IF($A30&gt;$A$2,+VLOOKUP($A30,'Neizmirene obaveze JLS'!$A$11:C$500,'prenos-P-R-N'!E$1,FALSE),"")))</f>
        <v>Градска управа</v>
      </c>
      <c r="F30" s="87" t="str">
        <f>IF($A30=0,"",IF($A30&lt;=$A$1,+VLOOKUP($A30,'Rashodi- plan-izvršenje'!$A$8:D$1500,'prenos-P-R-N'!F$1,FALSE),IF($A30&gt;$A$2,+VLOOKUP($A30,'Neizmirene obaveze JLS'!$A$11:D$500,'prenos-P-R-N'!F$1,FALSE),"")))</f>
        <v>3.1</v>
      </c>
      <c r="G30" s="87" t="str">
        <f>IF($A30=0,"",IF($A30&lt;=$A$1,+VLOOKUP($A30,'Rashodi- plan-izvršenje'!$A$8:E$1500,'prenos-P-R-N'!G$1,FALSE),IF($A30&gt;$A$2,+VLOOKUP($A30,'Neizmirene obaveze JLS'!$A$11:E$500,'prenos-P-R-N'!G$1,FALSE),"")))</f>
        <v>Функционисање локалне самоуправе и градских општина</v>
      </c>
      <c r="H30" s="87">
        <f>IF($A30=0,"",IF($A30&lt;=$A$1,+VLOOKUP($A30,'Rashodi- plan-izvršenje'!$A$8:F$1500,'prenos-P-R-N'!H$1,FALSE),IF($A30&gt;$A$2,+VLOOKUP($A30,'Neizmirene obaveze JLS'!$A$11:F$500,'prenos-P-R-N'!H$1,FALSE),"")))</f>
        <v>130</v>
      </c>
      <c r="I30" s="87" t="str">
        <f>IF($A30=0,"",IF($A30&lt;=$A$1,+VLOOKUP($A30,'Rashodi- plan-izvršenje'!$A$8:G$1500,'prenos-P-R-N'!I$1,FALSE),IF($A30&gt;$A$2,+VLOOKUP($A30,'Neizmirene obaveze JLS'!$A$11:G$500,'prenos-P-R-N'!I$1,FALSE),"")))</f>
        <v>0602</v>
      </c>
      <c r="J30" s="87" t="str">
        <f>IF($A30=0,"",IF($A30&lt;=$A$1,+VLOOKUP($A30,'Rashodi- plan-izvršenje'!$A$8:H$1500,'prenos-P-R-N'!J$1,FALSE),IF($A30&gt;$A$2,+VLOOKUP($A30,'Neizmirene obaveze JLS'!$A$11:H$500,'prenos-P-R-N'!J$1,FALSE),"")))</f>
        <v>ОПШТЕ УСЛУГЕ ЛОКАЛНЕ САМОУПРАВЕ</v>
      </c>
      <c r="K30" s="87">
        <f>IF($A30=0,"",IF($A30&lt;=$A$1,+VLOOKUP($A30,'Rashodi- plan-izvršenje'!$A$8:I$1500,'prenos-P-R-N'!K$1,FALSE),IF($A30&gt;$A$2,+VLOOKUP($A30,'Neizmirene obaveze JLS'!$A$11:I$500,'prenos-P-R-N'!K$1,FALSE),"")))</f>
        <v>15</v>
      </c>
      <c r="L30" t="str">
        <f>IF(A30=0,"",IF(A30&lt;=A$1,+IF(VLOOKUP(A30,'Rashodi- plan-izvršenje'!A$8:J$1500,M$1,FALSE)&gt;0,"Програмска активност","Пројекат"),IF(A30&gt;A$2,+IF(VLOOKUP(A30,'Neizmirene obaveze JLS'!A$8:J$2008,M$1,FALSE)&gt;0,"Програмска активност","Пројекат"),"")))</f>
        <v>Програмска активност</v>
      </c>
      <c r="M30" s="87" t="str">
        <f>IF($A30&lt;=$A$1,+IF(VLOOKUP($A30,'Rashodi- plan-izvršenje'!$A$8:$M$1500,10,FALSE)&gt;0,VLOOKUP($A30,'Rashodi- plan-izvršenje'!$A$8:$M$1500,10,FALSE),VLOOKUP($A30,'Rashodi- plan-izvršenje'!$A$8:$M$1500,12,FALSE)),+IF($A30&gt;$A$2,IF(VLOOKUP($A30,'Neizmirene obaveze JLS'!$A$8:$M$1500,10,FALSE)&gt;0,VLOOKUP($A30,'Neizmirene obaveze JLS'!$A$11:$M$1500,10,FALSE),VLOOKUP($A30,'Neizmirene obaveze JLS'!$A$11:$M$1500,12,FALSE)),0))</f>
        <v>0602-0001</v>
      </c>
      <c r="N30" s="87" t="str">
        <f>IF($A30&lt;=$A$1,+IF(VLOOKUP(A30,'Rashodi- plan-izvršenje'!$A$8:$M$1500,10,FALSE)&gt;0,VLOOKUP(A30,'Rashodi- plan-izvršenje'!$A$8:$M$1500,11,FALSE),VLOOKUP(A30,'Rashodi- plan-izvršenje'!$A$8:$M$1500,13,FALSE)),+IF($A30&gt;$A$2,IF(VLOOKUP($A30,'Neizmirene obaveze JLS'!$A$8:$M$1500,10,FALSE)&gt;0,VLOOKUP($A30,'Neizmirene obaveze JLS'!$A$11:$M$1500,11,FALSE),VLOOKUP($A30,'Neizmirene obaveze JLS'!$A$11:$M$1500,13,FALSE)),0))</f>
        <v xml:space="preserve">Функционисање локалне самоуправе и градских општина </v>
      </c>
      <c r="O30" s="87">
        <f>IF($A30&lt;=$A$1,VALUE(+VLOOKUP($A30,'Rashodi- plan-izvršenje'!$A$8:N$1500,'prenos-P-R-N'!O$1,FALSE)),IF($A30&lt;=A$2,VALUE(VLOOKUP($A30,'Prihodi- plan-izvršenje'!$A$8:$H$500,6,FALSE)),VALUE(VLOOKUP($A30,'Neizmirene obaveze JLS'!$A$8:$N$500,O$1,FALSE))))</f>
        <v>7</v>
      </c>
      <c r="P30" s="87" t="str">
        <f>IF(A30=0,0,IF(A30&gt;A$2,'šifarnik K-izvor'!G$3,+IF(Q30&lt;700,+'šifarnik K-izvor'!G$2,'šifarnik K-izvor'!G$1)))</f>
        <v>Расходи</v>
      </c>
      <c r="Q30" s="87">
        <f>IF($A30&lt;=$A$1,VALUE(+VLOOKUP($A30,'Rashodi- plan-izvršenje'!$A$8:O$1500,'prenos-P-R-N'!Q$1,FALSE)),IF($A30&lt;=$A$2,VLOOKUP($A30,'Prihodi- plan-izvršenje'!$A$4:$H$500,4,FALSE),IF($A30&lt;=$A$3,VLOOKUP(A30,'Neizmirene obaveze JLS'!$A$11:O$500,Q$1,FALSE),"")))</f>
        <v>421</v>
      </c>
      <c r="R30" s="88">
        <f>IF($A30&lt;=$A$1,VALUE(+VLOOKUP($A30,'Rashodi- plan-izvršenje'!$A$8:P$1500,'prenos-P-R-N'!R$1,FALSE)),IF($A30&lt;=$A$2,VLOOKUP($A30,'Prihodi- plan-izvršenje'!$A$4:$H$500,7,FALSE),""))</f>
        <v>30000000</v>
      </c>
      <c r="S30" s="88">
        <f>IF(A30=0,0,IF($A30&lt;=$A$1,VALUE(+VLOOKUP($A30,'Rashodi- plan-izvršenje'!$A$8:Q$1500,'prenos-P-R-N'!S$1,FALSE)),IF($A30&lt;=$A$2,VLOOKUP($A30,'Prihodi- plan-izvršenje'!$A$4:$H$500,8,FALSE),0)))</f>
        <v>1241065.3</v>
      </c>
      <c r="T30" s="88" t="str">
        <f>IF($A30&gt;$A$2,VLOOKUP($A30,'Neizmirene obaveze JLS'!$A$11:R$500,R$1,FALSE),"")</f>
        <v/>
      </c>
      <c r="U30" s="88">
        <f>IF($A30&gt;$A$2,VLOOKUP($A30,'Neizmirene obaveze JLS'!$A$11:S$500,S$1,FALSE),0)</f>
        <v>0</v>
      </c>
      <c r="V30" s="88">
        <f t="shared" si="3"/>
        <v>0</v>
      </c>
      <c r="W30" s="74"/>
      <c r="X30" s="74"/>
      <c r="Y30" s="74"/>
      <c r="Z30" s="74"/>
      <c r="AA30" s="193">
        <f t="shared" si="4"/>
        <v>3</v>
      </c>
      <c r="AB30" s="193" t="str">
        <f t="shared" si="5"/>
        <v>Расходи</v>
      </c>
    </row>
    <row r="31" spans="1:28">
      <c r="A31" s="89">
        <f>IF(AND(COUNTIF(A$1:A$3,"&gt;0")=1,MAX(A$8:A30)&lt;A$1),A30+1,IF(AND(COUNTIF(A$1:A$3,"&gt;0")=2,MAX(A$8:A30)&lt;A$2),A30+1,IF(AND(COUNTIF(A$1:A$3,"&gt;0")=3,MAX(A$8:A30)&lt;A$3),A30+1,0)))</f>
        <v>24</v>
      </c>
      <c r="B31" s="89">
        <f t="shared" si="6"/>
        <v>75</v>
      </c>
      <c r="C31" s="89" t="str">
        <f t="shared" si="7"/>
        <v>НОВИ ПАЗАР</v>
      </c>
      <c r="D31" s="87">
        <f>IF($A31=0,"",IF($A31&lt;=$A$1,+VLOOKUP($A31,'Rashodi- plan-izvršenje'!$A$8:B$1500,'prenos-P-R-N'!D$1,FALSE),IF($A31&gt;$A$2,+VLOOKUP($A31,'Neizmirene obaveze JLS'!$A$11:B$500,'prenos-P-R-N'!D$1,FALSE),"")))</f>
        <v>3</v>
      </c>
      <c r="E31" s="87" t="str">
        <f>IF($A31=0,"",IF($A31&lt;=$A$1,+VLOOKUP($A31,'Rashodi- plan-izvršenje'!$A$8:C$1500,'prenos-P-R-N'!E$1,FALSE),IF($A31&gt;$A$2,+VLOOKUP($A31,'Neizmirene obaveze JLS'!$A$11:C$500,'prenos-P-R-N'!E$1,FALSE),"")))</f>
        <v>Градска управа</v>
      </c>
      <c r="F31" s="87" t="str">
        <f>IF($A31=0,"",IF($A31&lt;=$A$1,+VLOOKUP($A31,'Rashodi- plan-izvršenje'!$A$8:D$1500,'prenos-P-R-N'!F$1,FALSE),IF($A31&gt;$A$2,+VLOOKUP($A31,'Neizmirene obaveze JLS'!$A$11:D$500,'prenos-P-R-N'!F$1,FALSE),"")))</f>
        <v>3.1</v>
      </c>
      <c r="G31" s="87" t="str">
        <f>IF($A31=0,"",IF($A31&lt;=$A$1,+VLOOKUP($A31,'Rashodi- plan-izvršenje'!$A$8:E$1500,'prenos-P-R-N'!G$1,FALSE),IF($A31&gt;$A$2,+VLOOKUP($A31,'Neizmirene obaveze JLS'!$A$11:E$500,'prenos-P-R-N'!G$1,FALSE),"")))</f>
        <v>Функционисање локалне самоуправе и градских општина</v>
      </c>
      <c r="H31" s="87">
        <f>IF($A31=0,"",IF($A31&lt;=$A$1,+VLOOKUP($A31,'Rashodi- plan-izvršenje'!$A$8:F$1500,'prenos-P-R-N'!H$1,FALSE),IF($A31&gt;$A$2,+VLOOKUP($A31,'Neizmirene obaveze JLS'!$A$11:F$500,'prenos-P-R-N'!H$1,FALSE),"")))</f>
        <v>130</v>
      </c>
      <c r="I31" s="87" t="str">
        <f>IF($A31=0,"",IF($A31&lt;=$A$1,+VLOOKUP($A31,'Rashodi- plan-izvršenje'!$A$8:G$1500,'prenos-P-R-N'!I$1,FALSE),IF($A31&gt;$A$2,+VLOOKUP($A31,'Neizmirene obaveze JLS'!$A$11:G$500,'prenos-P-R-N'!I$1,FALSE),"")))</f>
        <v>0602</v>
      </c>
      <c r="J31" s="87" t="str">
        <f>IF($A31=0,"",IF($A31&lt;=$A$1,+VLOOKUP($A31,'Rashodi- plan-izvršenje'!$A$8:H$1500,'prenos-P-R-N'!J$1,FALSE),IF($A31&gt;$A$2,+VLOOKUP($A31,'Neizmirene obaveze JLS'!$A$11:H$500,'prenos-P-R-N'!J$1,FALSE),"")))</f>
        <v>ОПШТЕ УСЛУГЕ ЛОКАЛНЕ САМОУПРАВЕ</v>
      </c>
      <c r="K31" s="87">
        <f>IF($A31=0,"",IF($A31&lt;=$A$1,+VLOOKUP($A31,'Rashodi- plan-izvršenje'!$A$8:I$1500,'prenos-P-R-N'!K$1,FALSE),IF($A31&gt;$A$2,+VLOOKUP($A31,'Neizmirene obaveze JLS'!$A$11:I$500,'prenos-P-R-N'!K$1,FALSE),"")))</f>
        <v>15</v>
      </c>
      <c r="L31" t="str">
        <f>IF(A31=0,"",IF(A31&lt;=A$1,+IF(VLOOKUP(A31,'Rashodi- plan-izvršenje'!A$8:J$1500,M$1,FALSE)&gt;0,"Програмска активност","Пројекат"),IF(A31&gt;A$2,+IF(VLOOKUP(A31,'Neizmirene obaveze JLS'!A$8:J$2008,M$1,FALSE)&gt;0,"Програмска активност","Пројекат"),"")))</f>
        <v>Програмска активност</v>
      </c>
      <c r="M31" s="87" t="str">
        <f>IF($A31&lt;=$A$1,+IF(VLOOKUP($A31,'Rashodi- plan-izvršenje'!$A$8:$M$1500,10,FALSE)&gt;0,VLOOKUP($A31,'Rashodi- plan-izvršenje'!$A$8:$M$1500,10,FALSE),VLOOKUP($A31,'Rashodi- plan-izvršenje'!$A$8:$M$1500,12,FALSE)),+IF($A31&gt;$A$2,IF(VLOOKUP($A31,'Neizmirene obaveze JLS'!$A$8:$M$1500,10,FALSE)&gt;0,VLOOKUP($A31,'Neizmirene obaveze JLS'!$A$11:$M$1500,10,FALSE),VLOOKUP($A31,'Neizmirene obaveze JLS'!$A$11:$M$1500,12,FALSE)),0))</f>
        <v>0602-0001</v>
      </c>
      <c r="N31" s="87" t="str">
        <f>IF($A31&lt;=$A$1,+IF(VLOOKUP(A31,'Rashodi- plan-izvršenje'!$A$8:$M$1500,10,FALSE)&gt;0,VLOOKUP(A31,'Rashodi- plan-izvršenje'!$A$8:$M$1500,11,FALSE),VLOOKUP(A31,'Rashodi- plan-izvršenje'!$A$8:$M$1500,13,FALSE)),+IF($A31&gt;$A$2,IF(VLOOKUP($A31,'Neizmirene obaveze JLS'!$A$8:$M$1500,10,FALSE)&gt;0,VLOOKUP($A31,'Neizmirene obaveze JLS'!$A$11:$M$1500,11,FALSE),VLOOKUP($A31,'Neizmirene obaveze JLS'!$A$11:$M$1500,13,FALSE)),0))</f>
        <v xml:space="preserve">Функционисање локалне самоуправе и градских општина </v>
      </c>
      <c r="O31" s="87">
        <f>IF($A31&lt;=$A$1,VALUE(+VLOOKUP($A31,'Rashodi- plan-izvršenje'!$A$8:N$1500,'prenos-P-R-N'!O$1,FALSE)),IF($A31&lt;=A$2,VALUE(VLOOKUP($A31,'Prihodi- plan-izvršenje'!$A$8:$H$500,6,FALSE)),VALUE(VLOOKUP($A31,'Neizmirene obaveze JLS'!$A$8:$N$500,O$1,FALSE))))</f>
        <v>1</v>
      </c>
      <c r="P31" s="87" t="str">
        <f>IF(A31=0,0,IF(A31&gt;A$2,'šifarnik K-izvor'!G$3,+IF(Q31&lt;700,+'šifarnik K-izvor'!G$2,'šifarnik K-izvor'!G$1)))</f>
        <v>Расходи</v>
      </c>
      <c r="Q31" s="87">
        <f>IF($A31&lt;=$A$1,VALUE(+VLOOKUP($A31,'Rashodi- plan-izvršenje'!$A$8:O$1500,'prenos-P-R-N'!Q$1,FALSE)),IF($A31&lt;=$A$2,VLOOKUP($A31,'Prihodi- plan-izvršenje'!$A$4:$H$500,4,FALSE),IF($A31&lt;=$A$3,VLOOKUP(A31,'Neizmirene obaveze JLS'!$A$11:O$500,Q$1,FALSE),"")))</f>
        <v>421</v>
      </c>
      <c r="R31" s="88">
        <f>IF($A31&lt;=$A$1,VALUE(+VLOOKUP($A31,'Rashodi- plan-izvršenje'!$A$8:P$1500,'prenos-P-R-N'!R$1,FALSE)),IF($A31&lt;=$A$2,VLOOKUP($A31,'Prihodi- plan-izvršenje'!$A$4:$H$500,7,FALSE),""))</f>
        <v>19150000</v>
      </c>
      <c r="S31" s="88">
        <f>IF(A31=0,0,IF($A31&lt;=$A$1,VALUE(+VLOOKUP($A31,'Rashodi- plan-izvršenje'!$A$8:Q$1500,'prenos-P-R-N'!S$1,FALSE)),IF($A31&lt;=$A$2,VLOOKUP($A31,'Prihodi- plan-izvršenje'!$A$4:$H$500,8,FALSE),0)))</f>
        <v>19150000</v>
      </c>
      <c r="T31" s="88" t="str">
        <f>IF($A31&gt;$A$2,VLOOKUP($A31,'Neizmirene obaveze JLS'!$A$11:R$500,R$1,FALSE),"")</f>
        <v/>
      </c>
      <c r="U31" s="88">
        <f>IF($A31&gt;$A$2,VLOOKUP($A31,'Neizmirene obaveze JLS'!$A$11:S$500,S$1,FALSE),0)</f>
        <v>0</v>
      </c>
      <c r="V31" s="88">
        <f t="shared" si="3"/>
        <v>0</v>
      </c>
      <c r="W31" s="74"/>
      <c r="X31" s="74"/>
      <c r="Y31" s="74"/>
      <c r="Z31" s="74"/>
      <c r="AA31" s="193">
        <f t="shared" si="4"/>
        <v>3</v>
      </c>
      <c r="AB31" s="193" t="str">
        <f t="shared" si="5"/>
        <v>Расходи</v>
      </c>
    </row>
    <row r="32" spans="1:28">
      <c r="A32" s="89">
        <f>IF(AND(COUNTIF(A$1:A$3,"&gt;0")=1,MAX(A$8:A31)&lt;A$1),A31+1,IF(AND(COUNTIF(A$1:A$3,"&gt;0")=2,MAX(A$8:A31)&lt;A$2),A31+1,IF(AND(COUNTIF(A$1:A$3,"&gt;0")=3,MAX(A$8:A31)&lt;A$3),A31+1,0)))</f>
        <v>25</v>
      </c>
      <c r="B32" s="89">
        <f t="shared" si="6"/>
        <v>75</v>
      </c>
      <c r="C32" s="89" t="str">
        <f t="shared" si="7"/>
        <v>НОВИ ПАЗАР</v>
      </c>
      <c r="D32" s="87">
        <f>IF($A32=0,"",IF($A32&lt;=$A$1,+VLOOKUP($A32,'Rashodi- plan-izvršenje'!$A$8:B$1500,'prenos-P-R-N'!D$1,FALSE),IF($A32&gt;$A$2,+VLOOKUP($A32,'Neizmirene obaveze JLS'!$A$11:B$500,'prenos-P-R-N'!D$1,FALSE),"")))</f>
        <v>3</v>
      </c>
      <c r="E32" s="87" t="str">
        <f>IF($A32=0,"",IF($A32&lt;=$A$1,+VLOOKUP($A32,'Rashodi- plan-izvršenje'!$A$8:C$1500,'prenos-P-R-N'!E$1,FALSE),IF($A32&gt;$A$2,+VLOOKUP($A32,'Neizmirene obaveze JLS'!$A$11:C$500,'prenos-P-R-N'!E$1,FALSE),"")))</f>
        <v>Градска управа</v>
      </c>
      <c r="F32" s="87" t="str">
        <f>IF($A32=0,"",IF($A32&lt;=$A$1,+VLOOKUP($A32,'Rashodi- plan-izvršenje'!$A$8:D$1500,'prenos-P-R-N'!F$1,FALSE),IF($A32&gt;$A$2,+VLOOKUP($A32,'Neizmirene obaveze JLS'!$A$11:D$500,'prenos-P-R-N'!F$1,FALSE),"")))</f>
        <v>3.1</v>
      </c>
      <c r="G32" s="87" t="str">
        <f>IF($A32=0,"",IF($A32&lt;=$A$1,+VLOOKUP($A32,'Rashodi- plan-izvršenje'!$A$8:E$1500,'prenos-P-R-N'!G$1,FALSE),IF($A32&gt;$A$2,+VLOOKUP($A32,'Neizmirene obaveze JLS'!$A$11:E$500,'prenos-P-R-N'!G$1,FALSE),"")))</f>
        <v>Функционисање локалне самоуправе и градских општина</v>
      </c>
      <c r="H32" s="87">
        <f>IF($A32=0,"",IF($A32&lt;=$A$1,+VLOOKUP($A32,'Rashodi- plan-izvršenje'!$A$8:F$1500,'prenos-P-R-N'!H$1,FALSE),IF($A32&gt;$A$2,+VLOOKUP($A32,'Neizmirene obaveze JLS'!$A$11:F$500,'prenos-P-R-N'!H$1,FALSE),"")))</f>
        <v>130</v>
      </c>
      <c r="I32" s="87" t="str">
        <f>IF($A32=0,"",IF($A32&lt;=$A$1,+VLOOKUP($A32,'Rashodi- plan-izvršenje'!$A$8:G$1500,'prenos-P-R-N'!I$1,FALSE),IF($A32&gt;$A$2,+VLOOKUP($A32,'Neizmirene obaveze JLS'!$A$11:G$500,'prenos-P-R-N'!I$1,FALSE),"")))</f>
        <v>0602</v>
      </c>
      <c r="J32" s="87" t="str">
        <f>IF($A32=0,"",IF($A32&lt;=$A$1,+VLOOKUP($A32,'Rashodi- plan-izvršenje'!$A$8:H$1500,'prenos-P-R-N'!J$1,FALSE),IF($A32&gt;$A$2,+VLOOKUP($A32,'Neizmirene obaveze JLS'!$A$11:H$500,'prenos-P-R-N'!J$1,FALSE),"")))</f>
        <v>ОПШТЕ УСЛУГЕ ЛОКАЛНЕ САМОУПРАВЕ</v>
      </c>
      <c r="K32" s="87">
        <f>IF($A32=0,"",IF($A32&lt;=$A$1,+VLOOKUP($A32,'Rashodi- plan-izvršenje'!$A$8:I$1500,'prenos-P-R-N'!K$1,FALSE),IF($A32&gt;$A$2,+VLOOKUP($A32,'Neizmirene obaveze JLS'!$A$11:I$500,'prenos-P-R-N'!K$1,FALSE),"")))</f>
        <v>15</v>
      </c>
      <c r="L32" t="str">
        <f>IF(A32=0,"",IF(A32&lt;=A$1,+IF(VLOOKUP(A32,'Rashodi- plan-izvršenje'!A$8:J$1500,M$1,FALSE)&gt;0,"Програмска активност","Пројекат"),IF(A32&gt;A$2,+IF(VLOOKUP(A32,'Neizmirene obaveze JLS'!A$8:J$2008,M$1,FALSE)&gt;0,"Програмска активност","Пројекат"),"")))</f>
        <v>Програмска активност</v>
      </c>
      <c r="M32" s="87" t="str">
        <f>IF($A32&lt;=$A$1,+IF(VLOOKUP($A32,'Rashodi- plan-izvršenje'!$A$8:$M$1500,10,FALSE)&gt;0,VLOOKUP($A32,'Rashodi- plan-izvršenje'!$A$8:$M$1500,10,FALSE),VLOOKUP($A32,'Rashodi- plan-izvršenje'!$A$8:$M$1500,12,FALSE)),+IF($A32&gt;$A$2,IF(VLOOKUP($A32,'Neizmirene obaveze JLS'!$A$8:$M$1500,10,FALSE)&gt;0,VLOOKUP($A32,'Neizmirene obaveze JLS'!$A$11:$M$1500,10,FALSE),VLOOKUP($A32,'Neizmirene obaveze JLS'!$A$11:$M$1500,12,FALSE)),0))</f>
        <v>0602-0001</v>
      </c>
      <c r="N32" s="87" t="str">
        <f>IF($A32&lt;=$A$1,+IF(VLOOKUP(A32,'Rashodi- plan-izvršenje'!$A$8:$M$1500,10,FALSE)&gt;0,VLOOKUP(A32,'Rashodi- plan-izvršenje'!$A$8:$M$1500,11,FALSE),VLOOKUP(A32,'Rashodi- plan-izvršenje'!$A$8:$M$1500,13,FALSE)),+IF($A32&gt;$A$2,IF(VLOOKUP($A32,'Neizmirene obaveze JLS'!$A$8:$M$1500,10,FALSE)&gt;0,VLOOKUP($A32,'Neizmirene obaveze JLS'!$A$11:$M$1500,11,FALSE),VLOOKUP($A32,'Neizmirene obaveze JLS'!$A$11:$M$1500,13,FALSE)),0))</f>
        <v xml:space="preserve">Функционисање локалне самоуправе и градских општина </v>
      </c>
      <c r="O32" s="87">
        <f>IF($A32&lt;=$A$1,VALUE(+VLOOKUP($A32,'Rashodi- plan-izvršenje'!$A$8:N$1500,'prenos-P-R-N'!O$1,FALSE)),IF($A32&lt;=A$2,VALUE(VLOOKUP($A32,'Prihodi- plan-izvršenje'!$A$8:$H$500,6,FALSE)),VALUE(VLOOKUP($A32,'Neizmirene obaveze JLS'!$A$8:$N$500,O$1,FALSE))))</f>
        <v>1</v>
      </c>
      <c r="P32" s="87" t="str">
        <f>IF(A32=0,0,IF(A32&gt;A$2,'šifarnik K-izvor'!G$3,+IF(Q32&lt;700,+'šifarnik K-izvor'!G$2,'šifarnik K-izvor'!G$1)))</f>
        <v>Расходи</v>
      </c>
      <c r="Q32" s="87">
        <f>IF($A32&lt;=$A$1,VALUE(+VLOOKUP($A32,'Rashodi- plan-izvršenje'!$A$8:O$1500,'prenos-P-R-N'!Q$1,FALSE)),IF($A32&lt;=$A$2,VLOOKUP($A32,'Prihodi- plan-izvršenje'!$A$4:$H$500,4,FALSE),IF($A32&lt;=$A$3,VLOOKUP(A32,'Neizmirene obaveze JLS'!$A$11:O$500,Q$1,FALSE),"")))</f>
        <v>422</v>
      </c>
      <c r="R32" s="88">
        <f>IF($A32&lt;=$A$1,VALUE(+VLOOKUP($A32,'Rashodi- plan-izvršenje'!$A$8:P$1500,'prenos-P-R-N'!R$1,FALSE)),IF($A32&lt;=$A$2,VLOOKUP($A32,'Prihodi- plan-izvršenje'!$A$4:$H$500,7,FALSE),""))</f>
        <v>5000000</v>
      </c>
      <c r="S32" s="88">
        <f>IF(A32=0,0,IF($A32&lt;=$A$1,VALUE(+VLOOKUP($A32,'Rashodi- plan-izvršenje'!$A$8:Q$1500,'prenos-P-R-N'!S$1,FALSE)),IF($A32&lt;=$A$2,VLOOKUP($A32,'Prihodi- plan-izvršenje'!$A$4:$H$500,8,FALSE),0)))</f>
        <v>1725093.91</v>
      </c>
      <c r="T32" s="88" t="str">
        <f>IF($A32&gt;$A$2,VLOOKUP($A32,'Neizmirene obaveze JLS'!$A$11:R$500,R$1,FALSE),"")</f>
        <v/>
      </c>
      <c r="U32" s="88">
        <f>IF($A32&gt;$A$2,VLOOKUP($A32,'Neizmirene obaveze JLS'!$A$11:S$500,S$1,FALSE),0)</f>
        <v>0</v>
      </c>
      <c r="V32" s="88">
        <f t="shared" si="3"/>
        <v>0</v>
      </c>
      <c r="W32" s="74"/>
      <c r="X32" s="74"/>
      <c r="Y32" s="74"/>
      <c r="Z32" s="74"/>
      <c r="AA32" s="193">
        <f t="shared" si="4"/>
        <v>3</v>
      </c>
      <c r="AB32" s="193" t="str">
        <f t="shared" si="5"/>
        <v>Расходи</v>
      </c>
    </row>
    <row r="33" spans="1:28">
      <c r="A33" s="89">
        <f>IF(AND(COUNTIF(A$1:A$3,"&gt;0")=1,MAX(A$8:A32)&lt;A$1),A32+1,IF(AND(COUNTIF(A$1:A$3,"&gt;0")=2,MAX(A$8:A32)&lt;A$2),A32+1,IF(AND(COUNTIF(A$1:A$3,"&gt;0")=3,MAX(A$8:A32)&lt;A$3),A32+1,0)))</f>
        <v>26</v>
      </c>
      <c r="B33" s="89">
        <f t="shared" si="6"/>
        <v>75</v>
      </c>
      <c r="C33" s="89" t="str">
        <f t="shared" si="7"/>
        <v>НОВИ ПАЗАР</v>
      </c>
      <c r="D33" s="87">
        <f>IF($A33=0,"",IF($A33&lt;=$A$1,+VLOOKUP($A33,'Rashodi- plan-izvršenje'!$A$8:B$1500,'prenos-P-R-N'!D$1,FALSE),IF($A33&gt;$A$2,+VLOOKUP($A33,'Neizmirene obaveze JLS'!$A$11:B$500,'prenos-P-R-N'!D$1,FALSE),"")))</f>
        <v>3</v>
      </c>
      <c r="E33" s="87" t="str">
        <f>IF($A33=0,"",IF($A33&lt;=$A$1,+VLOOKUP($A33,'Rashodi- plan-izvršenje'!$A$8:C$1500,'prenos-P-R-N'!E$1,FALSE),IF($A33&gt;$A$2,+VLOOKUP($A33,'Neizmirene obaveze JLS'!$A$11:C$500,'prenos-P-R-N'!E$1,FALSE),"")))</f>
        <v>Градска управа</v>
      </c>
      <c r="F33" s="87" t="str">
        <f>IF($A33=0,"",IF($A33&lt;=$A$1,+VLOOKUP($A33,'Rashodi- plan-izvršenje'!$A$8:D$1500,'prenos-P-R-N'!F$1,FALSE),IF($A33&gt;$A$2,+VLOOKUP($A33,'Neizmirene obaveze JLS'!$A$11:D$500,'prenos-P-R-N'!F$1,FALSE),"")))</f>
        <v>3.1</v>
      </c>
      <c r="G33" s="87" t="str">
        <f>IF($A33=0,"",IF($A33&lt;=$A$1,+VLOOKUP($A33,'Rashodi- plan-izvršenje'!$A$8:E$1500,'prenos-P-R-N'!G$1,FALSE),IF($A33&gt;$A$2,+VLOOKUP($A33,'Neizmirene obaveze JLS'!$A$11:E$500,'prenos-P-R-N'!G$1,FALSE),"")))</f>
        <v>Функционисање локалне самоуправе и градских општина</v>
      </c>
      <c r="H33" s="87">
        <f>IF($A33=0,"",IF($A33&lt;=$A$1,+VLOOKUP($A33,'Rashodi- plan-izvršenje'!$A$8:F$1500,'prenos-P-R-N'!H$1,FALSE),IF($A33&gt;$A$2,+VLOOKUP($A33,'Neizmirene obaveze JLS'!$A$11:F$500,'prenos-P-R-N'!H$1,FALSE),"")))</f>
        <v>130</v>
      </c>
      <c r="I33" s="87" t="str">
        <f>IF($A33=0,"",IF($A33&lt;=$A$1,+VLOOKUP($A33,'Rashodi- plan-izvršenje'!$A$8:G$1500,'prenos-P-R-N'!I$1,FALSE),IF($A33&gt;$A$2,+VLOOKUP($A33,'Neizmirene obaveze JLS'!$A$11:G$500,'prenos-P-R-N'!I$1,FALSE),"")))</f>
        <v>0602</v>
      </c>
      <c r="J33" s="87" t="str">
        <f>IF($A33=0,"",IF($A33&lt;=$A$1,+VLOOKUP($A33,'Rashodi- plan-izvršenje'!$A$8:H$1500,'prenos-P-R-N'!J$1,FALSE),IF($A33&gt;$A$2,+VLOOKUP($A33,'Neizmirene obaveze JLS'!$A$11:H$500,'prenos-P-R-N'!J$1,FALSE),"")))</f>
        <v>ОПШТЕ УСЛУГЕ ЛОКАЛНЕ САМОУПРАВЕ</v>
      </c>
      <c r="K33" s="87">
        <f>IF($A33=0,"",IF($A33&lt;=$A$1,+VLOOKUP($A33,'Rashodi- plan-izvršenje'!$A$8:I$1500,'prenos-P-R-N'!K$1,FALSE),IF($A33&gt;$A$2,+VLOOKUP($A33,'Neizmirene obaveze JLS'!$A$11:I$500,'prenos-P-R-N'!K$1,FALSE),"")))</f>
        <v>15</v>
      </c>
      <c r="L33" t="str">
        <f>IF(A33=0,"",IF(A33&lt;=A$1,+IF(VLOOKUP(A33,'Rashodi- plan-izvršenje'!A$8:J$1500,M$1,FALSE)&gt;0,"Програмска активност","Пројекат"),IF(A33&gt;A$2,+IF(VLOOKUP(A33,'Neizmirene obaveze JLS'!A$8:J$2008,M$1,FALSE)&gt;0,"Програмска активност","Пројекат"),"")))</f>
        <v>Програмска активност</v>
      </c>
      <c r="M33" s="87" t="str">
        <f>IF($A33&lt;=$A$1,+IF(VLOOKUP($A33,'Rashodi- plan-izvršenje'!$A$8:$M$1500,10,FALSE)&gt;0,VLOOKUP($A33,'Rashodi- plan-izvršenje'!$A$8:$M$1500,10,FALSE),VLOOKUP($A33,'Rashodi- plan-izvršenje'!$A$8:$M$1500,12,FALSE)),+IF($A33&gt;$A$2,IF(VLOOKUP($A33,'Neizmirene obaveze JLS'!$A$8:$M$1500,10,FALSE)&gt;0,VLOOKUP($A33,'Neizmirene obaveze JLS'!$A$11:$M$1500,10,FALSE),VLOOKUP($A33,'Neizmirene obaveze JLS'!$A$11:$M$1500,12,FALSE)),0))</f>
        <v>0602-0001</v>
      </c>
      <c r="N33" s="87" t="str">
        <f>IF($A33&lt;=$A$1,+IF(VLOOKUP(A33,'Rashodi- plan-izvršenje'!$A$8:$M$1500,10,FALSE)&gt;0,VLOOKUP(A33,'Rashodi- plan-izvršenje'!$A$8:$M$1500,11,FALSE),VLOOKUP(A33,'Rashodi- plan-izvršenje'!$A$8:$M$1500,13,FALSE)),+IF($A33&gt;$A$2,IF(VLOOKUP($A33,'Neizmirene obaveze JLS'!$A$8:$M$1500,10,FALSE)&gt;0,VLOOKUP($A33,'Neizmirene obaveze JLS'!$A$11:$M$1500,11,FALSE),VLOOKUP($A33,'Neizmirene obaveze JLS'!$A$11:$M$1500,13,FALSE)),0))</f>
        <v xml:space="preserve">Функционисање локалне самоуправе и градских општина </v>
      </c>
      <c r="O33" s="87">
        <f>IF($A33&lt;=$A$1,VALUE(+VLOOKUP($A33,'Rashodi- plan-izvršenje'!$A$8:N$1500,'prenos-P-R-N'!O$1,FALSE)),IF($A33&lt;=A$2,VALUE(VLOOKUP($A33,'Prihodi- plan-izvršenje'!$A$8:$H$500,6,FALSE)),VALUE(VLOOKUP($A33,'Neizmirene obaveze JLS'!$A$8:$N$500,O$1,FALSE))))</f>
        <v>1</v>
      </c>
      <c r="P33" s="87" t="str">
        <f>IF(A33=0,0,IF(A33&gt;A$2,'šifarnik K-izvor'!G$3,+IF(Q33&lt;700,+'šifarnik K-izvor'!G$2,'šifarnik K-izvor'!G$1)))</f>
        <v>Расходи</v>
      </c>
      <c r="Q33" s="87">
        <f>IF($A33&lt;=$A$1,VALUE(+VLOOKUP($A33,'Rashodi- plan-izvršenje'!$A$8:O$1500,'prenos-P-R-N'!Q$1,FALSE)),IF($A33&lt;=$A$2,VLOOKUP($A33,'Prihodi- plan-izvršenje'!$A$4:$H$500,4,FALSE),IF($A33&lt;=$A$3,VLOOKUP(A33,'Neizmirene obaveze JLS'!$A$11:O$500,Q$1,FALSE),"")))</f>
        <v>423</v>
      </c>
      <c r="R33" s="88">
        <f>IF($A33&lt;=$A$1,VALUE(+VLOOKUP($A33,'Rashodi- plan-izvršenje'!$A$8:P$1500,'prenos-P-R-N'!R$1,FALSE)),IF($A33&lt;=$A$2,VLOOKUP($A33,'Prihodi- plan-izvršenje'!$A$4:$H$500,7,FALSE),""))</f>
        <v>35900000</v>
      </c>
      <c r="S33" s="88">
        <f>IF(A33=0,0,IF($A33&lt;=$A$1,VALUE(+VLOOKUP($A33,'Rashodi- plan-izvršenje'!$A$8:Q$1500,'prenos-P-R-N'!S$1,FALSE)),IF($A33&lt;=$A$2,VLOOKUP($A33,'Prihodi- plan-izvršenje'!$A$4:$H$500,8,FALSE),0)))</f>
        <v>22486779.690000001</v>
      </c>
      <c r="T33" s="88" t="str">
        <f>IF($A33&gt;$A$2,VLOOKUP($A33,'Neizmirene obaveze JLS'!$A$11:R$500,R$1,FALSE),"")</f>
        <v/>
      </c>
      <c r="U33" s="88">
        <f>IF($A33&gt;$A$2,VLOOKUP($A33,'Neizmirene obaveze JLS'!$A$11:S$500,S$1,FALSE),0)</f>
        <v>0</v>
      </c>
      <c r="V33" s="88">
        <f t="shared" si="3"/>
        <v>0</v>
      </c>
      <c r="W33" s="74"/>
      <c r="X33" s="74"/>
      <c r="Y33" s="74"/>
      <c r="Z33" s="74"/>
      <c r="AA33" s="193">
        <f t="shared" si="4"/>
        <v>3</v>
      </c>
      <c r="AB33" s="193" t="str">
        <f t="shared" si="5"/>
        <v>Расходи</v>
      </c>
    </row>
    <row r="34" spans="1:28">
      <c r="A34" s="89">
        <f>IF(AND(COUNTIF(A$1:A$3,"&gt;0")=1,MAX(A$8:A33)&lt;A$1),A33+1,IF(AND(COUNTIF(A$1:A$3,"&gt;0")=2,MAX(A$8:A33)&lt;A$2),A33+1,IF(AND(COUNTIF(A$1:A$3,"&gt;0")=3,MAX(A$8:A33)&lt;A$3),A33+1,0)))</f>
        <v>27</v>
      </c>
      <c r="B34" s="89">
        <f t="shared" si="6"/>
        <v>75</v>
      </c>
      <c r="C34" s="89" t="str">
        <f t="shared" si="7"/>
        <v>НОВИ ПАЗАР</v>
      </c>
      <c r="D34" s="87">
        <f>IF($A34=0,"",IF($A34&lt;=$A$1,+VLOOKUP($A34,'Rashodi- plan-izvršenje'!$A$8:B$1500,'prenos-P-R-N'!D$1,FALSE),IF($A34&gt;$A$2,+VLOOKUP($A34,'Neizmirene obaveze JLS'!$A$11:B$500,'prenos-P-R-N'!D$1,FALSE),"")))</f>
        <v>3</v>
      </c>
      <c r="E34" s="87" t="str">
        <f>IF($A34=0,"",IF($A34&lt;=$A$1,+VLOOKUP($A34,'Rashodi- plan-izvršenje'!$A$8:C$1500,'prenos-P-R-N'!E$1,FALSE),IF($A34&gt;$A$2,+VLOOKUP($A34,'Neizmirene obaveze JLS'!$A$11:C$500,'prenos-P-R-N'!E$1,FALSE),"")))</f>
        <v>Градска управа</v>
      </c>
      <c r="F34" s="87" t="str">
        <f>IF($A34=0,"",IF($A34&lt;=$A$1,+VLOOKUP($A34,'Rashodi- plan-izvršenje'!$A$8:D$1500,'prenos-P-R-N'!F$1,FALSE),IF($A34&gt;$A$2,+VLOOKUP($A34,'Neizmirene obaveze JLS'!$A$11:D$500,'prenos-P-R-N'!F$1,FALSE),"")))</f>
        <v>3.1</v>
      </c>
      <c r="G34" s="87" t="str">
        <f>IF($A34=0,"",IF($A34&lt;=$A$1,+VLOOKUP($A34,'Rashodi- plan-izvršenje'!$A$8:E$1500,'prenos-P-R-N'!G$1,FALSE),IF($A34&gt;$A$2,+VLOOKUP($A34,'Neizmirene obaveze JLS'!$A$11:E$500,'prenos-P-R-N'!G$1,FALSE),"")))</f>
        <v>Функционисање локалне самоуправе и градских општина</v>
      </c>
      <c r="H34" s="87">
        <f>IF($A34=0,"",IF($A34&lt;=$A$1,+VLOOKUP($A34,'Rashodi- plan-izvršenje'!$A$8:F$1500,'prenos-P-R-N'!H$1,FALSE),IF($A34&gt;$A$2,+VLOOKUP($A34,'Neizmirene obaveze JLS'!$A$11:F$500,'prenos-P-R-N'!H$1,FALSE),"")))</f>
        <v>130</v>
      </c>
      <c r="I34" s="87" t="str">
        <f>IF($A34=0,"",IF($A34&lt;=$A$1,+VLOOKUP($A34,'Rashodi- plan-izvršenje'!$A$8:G$1500,'prenos-P-R-N'!I$1,FALSE),IF($A34&gt;$A$2,+VLOOKUP($A34,'Neizmirene obaveze JLS'!$A$11:G$500,'prenos-P-R-N'!I$1,FALSE),"")))</f>
        <v>0602</v>
      </c>
      <c r="J34" s="87" t="str">
        <f>IF($A34=0,"",IF($A34&lt;=$A$1,+VLOOKUP($A34,'Rashodi- plan-izvršenje'!$A$8:H$1500,'prenos-P-R-N'!J$1,FALSE),IF($A34&gt;$A$2,+VLOOKUP($A34,'Neizmirene obaveze JLS'!$A$11:H$500,'prenos-P-R-N'!J$1,FALSE),"")))</f>
        <v>ОПШТЕ УСЛУГЕ ЛОКАЛНЕ САМОУПРАВЕ</v>
      </c>
      <c r="K34" s="87">
        <f>IF($A34=0,"",IF($A34&lt;=$A$1,+VLOOKUP($A34,'Rashodi- plan-izvršenje'!$A$8:I$1500,'prenos-P-R-N'!K$1,FALSE),IF($A34&gt;$A$2,+VLOOKUP($A34,'Neizmirene obaveze JLS'!$A$11:I$500,'prenos-P-R-N'!K$1,FALSE),"")))</f>
        <v>15</v>
      </c>
      <c r="L34" t="str">
        <f>IF(A34=0,"",IF(A34&lt;=A$1,+IF(VLOOKUP(A34,'Rashodi- plan-izvršenje'!A$8:J$1500,M$1,FALSE)&gt;0,"Програмска активност","Пројекат"),IF(A34&gt;A$2,+IF(VLOOKUP(A34,'Neizmirene obaveze JLS'!A$8:J$2008,M$1,FALSE)&gt;0,"Програмска активност","Пројекат"),"")))</f>
        <v>Програмска активност</v>
      </c>
      <c r="M34" s="87" t="str">
        <f>IF($A34&lt;=$A$1,+IF(VLOOKUP($A34,'Rashodi- plan-izvršenje'!$A$8:$M$1500,10,FALSE)&gt;0,VLOOKUP($A34,'Rashodi- plan-izvršenje'!$A$8:$M$1500,10,FALSE),VLOOKUP($A34,'Rashodi- plan-izvršenje'!$A$8:$M$1500,12,FALSE)),+IF($A34&gt;$A$2,IF(VLOOKUP($A34,'Neizmirene obaveze JLS'!$A$8:$M$1500,10,FALSE)&gt;0,VLOOKUP($A34,'Neizmirene obaveze JLS'!$A$11:$M$1500,10,FALSE),VLOOKUP($A34,'Neizmirene obaveze JLS'!$A$11:$M$1500,12,FALSE)),0))</f>
        <v>0602-0001</v>
      </c>
      <c r="N34" s="87" t="str">
        <f>IF($A34&lt;=$A$1,+IF(VLOOKUP(A34,'Rashodi- plan-izvršenje'!$A$8:$M$1500,10,FALSE)&gt;0,VLOOKUP(A34,'Rashodi- plan-izvršenje'!$A$8:$M$1500,11,FALSE),VLOOKUP(A34,'Rashodi- plan-izvršenje'!$A$8:$M$1500,13,FALSE)),+IF($A34&gt;$A$2,IF(VLOOKUP($A34,'Neizmirene obaveze JLS'!$A$8:$M$1500,10,FALSE)&gt;0,VLOOKUP($A34,'Neizmirene obaveze JLS'!$A$11:$M$1500,11,FALSE),VLOOKUP($A34,'Neizmirene obaveze JLS'!$A$11:$M$1500,13,FALSE)),0))</f>
        <v xml:space="preserve">Функционисање локалне самоуправе и градских општина </v>
      </c>
      <c r="O34" s="87">
        <f>IF($A34&lt;=$A$1,VALUE(+VLOOKUP($A34,'Rashodi- plan-izvršenje'!$A$8:N$1500,'prenos-P-R-N'!O$1,FALSE)),IF($A34&lt;=A$2,VALUE(VLOOKUP($A34,'Prihodi- plan-izvršenje'!$A$8:$H$500,6,FALSE)),VALUE(VLOOKUP($A34,'Neizmirene obaveze JLS'!$A$8:$N$500,O$1,FALSE))))</f>
        <v>1</v>
      </c>
      <c r="P34" s="87" t="str">
        <f>IF(A34=0,0,IF(A34&gt;A$2,'šifarnik K-izvor'!G$3,+IF(Q34&lt;700,+'šifarnik K-izvor'!G$2,'šifarnik K-izvor'!G$1)))</f>
        <v>Расходи</v>
      </c>
      <c r="Q34" s="87">
        <f>IF($A34&lt;=$A$1,VALUE(+VLOOKUP($A34,'Rashodi- plan-izvršenje'!$A$8:O$1500,'prenos-P-R-N'!Q$1,FALSE)),IF($A34&lt;=$A$2,VLOOKUP($A34,'Prihodi- plan-izvršenje'!$A$4:$H$500,4,FALSE),IF($A34&lt;=$A$3,VLOOKUP(A34,'Neizmirene obaveze JLS'!$A$11:O$500,Q$1,FALSE),"")))</f>
        <v>424</v>
      </c>
      <c r="R34" s="88">
        <f>IF($A34&lt;=$A$1,VALUE(+VLOOKUP($A34,'Rashodi- plan-izvršenje'!$A$8:P$1500,'prenos-P-R-N'!R$1,FALSE)),IF($A34&lt;=$A$2,VLOOKUP($A34,'Prihodi- plan-izvršenje'!$A$4:$H$500,7,FALSE),""))</f>
        <v>14700000</v>
      </c>
      <c r="S34" s="88">
        <f>IF(A34=0,0,IF($A34&lt;=$A$1,VALUE(+VLOOKUP($A34,'Rashodi- plan-izvršenje'!$A$8:Q$1500,'prenos-P-R-N'!S$1,FALSE)),IF($A34&lt;=$A$2,VLOOKUP($A34,'Prihodi- plan-izvršenje'!$A$4:$H$500,8,FALSE),0)))</f>
        <v>4368905.05</v>
      </c>
      <c r="T34" s="88" t="str">
        <f>IF($A34&gt;$A$2,VLOOKUP($A34,'Neizmirene obaveze JLS'!$A$11:R$500,R$1,FALSE),"")</f>
        <v/>
      </c>
      <c r="U34" s="88">
        <f>IF($A34&gt;$A$2,VLOOKUP($A34,'Neizmirene obaveze JLS'!$A$11:S$500,S$1,FALSE),0)</f>
        <v>0</v>
      </c>
      <c r="V34" s="88">
        <f t="shared" si="3"/>
        <v>0</v>
      </c>
      <c r="W34" s="74"/>
      <c r="X34" s="74"/>
      <c r="Y34" s="74"/>
      <c r="Z34" s="74"/>
      <c r="AA34" s="193">
        <f t="shared" si="4"/>
        <v>3</v>
      </c>
      <c r="AB34" s="193" t="str">
        <f t="shared" si="5"/>
        <v>Расходи</v>
      </c>
    </row>
    <row r="35" spans="1:28">
      <c r="A35" s="89">
        <f>IF(AND(COUNTIF(A$1:A$3,"&gt;0")=1,MAX(A$8:A34)&lt;A$1),A34+1,IF(AND(COUNTIF(A$1:A$3,"&gt;0")=2,MAX(A$8:A34)&lt;A$2),A34+1,IF(AND(COUNTIF(A$1:A$3,"&gt;0")=3,MAX(A$8:A34)&lt;A$3),A34+1,0)))</f>
        <v>28</v>
      </c>
      <c r="B35" s="89">
        <f t="shared" si="6"/>
        <v>75</v>
      </c>
      <c r="C35" s="89" t="str">
        <f t="shared" si="7"/>
        <v>НОВИ ПАЗАР</v>
      </c>
      <c r="D35" s="87">
        <f>IF($A35=0,"",IF($A35&lt;=$A$1,+VLOOKUP($A35,'Rashodi- plan-izvršenje'!$A$8:B$1500,'prenos-P-R-N'!D$1,FALSE),IF($A35&gt;$A$2,+VLOOKUP($A35,'Neizmirene obaveze JLS'!$A$11:B$500,'prenos-P-R-N'!D$1,FALSE),"")))</f>
        <v>3</v>
      </c>
      <c r="E35" s="87" t="str">
        <f>IF($A35=0,"",IF($A35&lt;=$A$1,+VLOOKUP($A35,'Rashodi- plan-izvršenje'!$A$8:C$1500,'prenos-P-R-N'!E$1,FALSE),IF($A35&gt;$A$2,+VLOOKUP($A35,'Neizmirene obaveze JLS'!$A$11:C$500,'prenos-P-R-N'!E$1,FALSE),"")))</f>
        <v>Градска управа</v>
      </c>
      <c r="F35" s="87" t="str">
        <f>IF($A35=0,"",IF($A35&lt;=$A$1,+VLOOKUP($A35,'Rashodi- plan-izvršenje'!$A$8:D$1500,'prenos-P-R-N'!F$1,FALSE),IF($A35&gt;$A$2,+VLOOKUP($A35,'Neizmirene obaveze JLS'!$A$11:D$500,'prenos-P-R-N'!F$1,FALSE),"")))</f>
        <v>3.1</v>
      </c>
      <c r="G35" s="87" t="str">
        <f>IF($A35=0,"",IF($A35&lt;=$A$1,+VLOOKUP($A35,'Rashodi- plan-izvršenje'!$A$8:E$1500,'prenos-P-R-N'!G$1,FALSE),IF($A35&gt;$A$2,+VLOOKUP($A35,'Neizmirene obaveze JLS'!$A$11:E$500,'prenos-P-R-N'!G$1,FALSE),"")))</f>
        <v>Функционисање локалне самоуправе и градских општина</v>
      </c>
      <c r="H35" s="87">
        <f>IF($A35=0,"",IF($A35&lt;=$A$1,+VLOOKUP($A35,'Rashodi- plan-izvršenje'!$A$8:F$1500,'prenos-P-R-N'!H$1,FALSE),IF($A35&gt;$A$2,+VLOOKUP($A35,'Neizmirene obaveze JLS'!$A$11:F$500,'prenos-P-R-N'!H$1,FALSE),"")))</f>
        <v>130</v>
      </c>
      <c r="I35" s="87" t="str">
        <f>IF($A35=0,"",IF($A35&lt;=$A$1,+VLOOKUP($A35,'Rashodi- plan-izvršenje'!$A$8:G$1500,'prenos-P-R-N'!I$1,FALSE),IF($A35&gt;$A$2,+VLOOKUP($A35,'Neizmirene obaveze JLS'!$A$11:G$500,'prenos-P-R-N'!I$1,FALSE),"")))</f>
        <v>0602</v>
      </c>
      <c r="J35" s="87" t="str">
        <f>IF($A35=0,"",IF($A35&lt;=$A$1,+VLOOKUP($A35,'Rashodi- plan-izvršenje'!$A$8:H$1500,'prenos-P-R-N'!J$1,FALSE),IF($A35&gt;$A$2,+VLOOKUP($A35,'Neizmirene obaveze JLS'!$A$11:H$500,'prenos-P-R-N'!J$1,FALSE),"")))</f>
        <v>ОПШТЕ УСЛУГЕ ЛОКАЛНЕ САМОУПРАВЕ</v>
      </c>
      <c r="K35" s="87">
        <f>IF($A35=0,"",IF($A35&lt;=$A$1,+VLOOKUP($A35,'Rashodi- plan-izvršenje'!$A$8:I$1500,'prenos-P-R-N'!K$1,FALSE),IF($A35&gt;$A$2,+VLOOKUP($A35,'Neizmirene obaveze JLS'!$A$11:I$500,'prenos-P-R-N'!K$1,FALSE),"")))</f>
        <v>15</v>
      </c>
      <c r="L35" t="str">
        <f>IF(A35=0,"",IF(A35&lt;=A$1,+IF(VLOOKUP(A35,'Rashodi- plan-izvršenje'!A$8:J$1500,M$1,FALSE)&gt;0,"Програмска активност","Пројекат"),IF(A35&gt;A$2,+IF(VLOOKUP(A35,'Neizmirene obaveze JLS'!A$8:J$2008,M$1,FALSE)&gt;0,"Програмска активност","Пројекат"),"")))</f>
        <v>Програмска активност</v>
      </c>
      <c r="M35" s="87" t="str">
        <f>IF($A35&lt;=$A$1,+IF(VLOOKUP($A35,'Rashodi- plan-izvršenje'!$A$8:$M$1500,10,FALSE)&gt;0,VLOOKUP($A35,'Rashodi- plan-izvršenje'!$A$8:$M$1500,10,FALSE),VLOOKUP($A35,'Rashodi- plan-izvršenje'!$A$8:$M$1500,12,FALSE)),+IF($A35&gt;$A$2,IF(VLOOKUP($A35,'Neizmirene obaveze JLS'!$A$8:$M$1500,10,FALSE)&gt;0,VLOOKUP($A35,'Neizmirene obaveze JLS'!$A$11:$M$1500,10,FALSE),VLOOKUP($A35,'Neizmirene obaveze JLS'!$A$11:$M$1500,12,FALSE)),0))</f>
        <v>0602-0001</v>
      </c>
      <c r="N35" s="87" t="str">
        <f>IF($A35&lt;=$A$1,+IF(VLOOKUP(A35,'Rashodi- plan-izvršenje'!$A$8:$M$1500,10,FALSE)&gt;0,VLOOKUP(A35,'Rashodi- plan-izvršenje'!$A$8:$M$1500,11,FALSE),VLOOKUP(A35,'Rashodi- plan-izvršenje'!$A$8:$M$1500,13,FALSE)),+IF($A35&gt;$A$2,IF(VLOOKUP($A35,'Neizmirene obaveze JLS'!$A$8:$M$1500,10,FALSE)&gt;0,VLOOKUP($A35,'Neizmirene obaveze JLS'!$A$11:$M$1500,11,FALSE),VLOOKUP($A35,'Neizmirene obaveze JLS'!$A$11:$M$1500,13,FALSE)),0))</f>
        <v xml:space="preserve">Функционисање локалне самоуправе и градских општина </v>
      </c>
      <c r="O35" s="87">
        <f>IF($A35&lt;=$A$1,VALUE(+VLOOKUP($A35,'Rashodi- plan-izvršenje'!$A$8:N$1500,'prenos-P-R-N'!O$1,FALSE)),IF($A35&lt;=A$2,VALUE(VLOOKUP($A35,'Prihodi- plan-izvršenje'!$A$8:$H$500,6,FALSE)),VALUE(VLOOKUP($A35,'Neizmirene obaveze JLS'!$A$8:$N$500,O$1,FALSE))))</f>
        <v>1</v>
      </c>
      <c r="P35" s="87" t="str">
        <f>IF(A35=0,0,IF(A35&gt;A$2,'šifarnik K-izvor'!G$3,+IF(Q35&lt;700,+'šifarnik K-izvor'!G$2,'šifarnik K-izvor'!G$1)))</f>
        <v>Расходи</v>
      </c>
      <c r="Q35" s="87">
        <f>IF($A35&lt;=$A$1,VALUE(+VLOOKUP($A35,'Rashodi- plan-izvršenje'!$A$8:O$1500,'prenos-P-R-N'!Q$1,FALSE)),IF($A35&lt;=$A$2,VLOOKUP($A35,'Prihodi- plan-izvršenje'!$A$4:$H$500,4,FALSE),IF($A35&lt;=$A$3,VLOOKUP(A35,'Neizmirene obaveze JLS'!$A$11:O$500,Q$1,FALSE),"")))</f>
        <v>425</v>
      </c>
      <c r="R35" s="88">
        <f>IF($A35&lt;=$A$1,VALUE(+VLOOKUP($A35,'Rashodi- plan-izvršenje'!$A$8:P$1500,'prenos-P-R-N'!R$1,FALSE)),IF($A35&lt;=$A$2,VLOOKUP($A35,'Prihodi- plan-izvršenje'!$A$4:$H$500,7,FALSE),""))</f>
        <v>7800000</v>
      </c>
      <c r="S35" s="88">
        <f>IF(A35=0,0,IF($A35&lt;=$A$1,VALUE(+VLOOKUP($A35,'Rashodi- plan-izvršenje'!$A$8:Q$1500,'prenos-P-R-N'!S$1,FALSE)),IF($A35&lt;=$A$2,VLOOKUP($A35,'Prihodi- plan-izvršenje'!$A$4:$H$500,8,FALSE),0)))</f>
        <v>2981896.83</v>
      </c>
      <c r="T35" s="88" t="str">
        <f>IF($A35&gt;$A$2,VLOOKUP($A35,'Neizmirene obaveze JLS'!$A$11:R$500,R$1,FALSE),"")</f>
        <v/>
      </c>
      <c r="U35" s="88">
        <f>IF($A35&gt;$A$2,VLOOKUP($A35,'Neizmirene obaveze JLS'!$A$11:S$500,S$1,FALSE),0)</f>
        <v>0</v>
      </c>
      <c r="V35" s="88">
        <f t="shared" si="3"/>
        <v>0</v>
      </c>
      <c r="W35" s="74"/>
      <c r="X35" s="74"/>
      <c r="Y35" s="74"/>
      <c r="Z35" s="74"/>
      <c r="AA35" s="193">
        <f t="shared" si="4"/>
        <v>3</v>
      </c>
      <c r="AB35" s="193" t="str">
        <f t="shared" si="5"/>
        <v>Расходи</v>
      </c>
    </row>
    <row r="36" spans="1:28">
      <c r="A36" s="89">
        <f>IF(AND(COUNTIF(A$1:A$3,"&gt;0")=1,MAX(A$8:A35)&lt;A$1),A35+1,IF(AND(COUNTIF(A$1:A$3,"&gt;0")=2,MAX(A$8:A35)&lt;A$2),A35+1,IF(AND(COUNTIF(A$1:A$3,"&gt;0")=3,MAX(A$8:A35)&lt;A$3),A35+1,0)))</f>
        <v>29</v>
      </c>
      <c r="B36" s="89">
        <f t="shared" si="6"/>
        <v>75</v>
      </c>
      <c r="C36" s="89" t="str">
        <f t="shared" si="7"/>
        <v>НОВИ ПАЗАР</v>
      </c>
      <c r="D36" s="87">
        <f>IF($A36=0,"",IF($A36&lt;=$A$1,+VLOOKUP($A36,'Rashodi- plan-izvršenje'!$A$8:B$1500,'prenos-P-R-N'!D$1,FALSE),IF($A36&gt;$A$2,+VLOOKUP($A36,'Neizmirene obaveze JLS'!$A$11:B$500,'prenos-P-R-N'!D$1,FALSE),"")))</f>
        <v>3</v>
      </c>
      <c r="E36" s="87" t="str">
        <f>IF($A36=0,"",IF($A36&lt;=$A$1,+VLOOKUP($A36,'Rashodi- plan-izvršenje'!$A$8:C$1500,'prenos-P-R-N'!E$1,FALSE),IF($A36&gt;$A$2,+VLOOKUP($A36,'Neizmirene obaveze JLS'!$A$11:C$500,'prenos-P-R-N'!E$1,FALSE),"")))</f>
        <v>Градска управа</v>
      </c>
      <c r="F36" s="87" t="str">
        <f>IF($A36=0,"",IF($A36&lt;=$A$1,+VLOOKUP($A36,'Rashodi- plan-izvršenje'!$A$8:D$1500,'prenos-P-R-N'!F$1,FALSE),IF($A36&gt;$A$2,+VLOOKUP($A36,'Neizmirene obaveze JLS'!$A$11:D$500,'prenos-P-R-N'!F$1,FALSE),"")))</f>
        <v>3.1</v>
      </c>
      <c r="G36" s="87" t="str">
        <f>IF($A36=0,"",IF($A36&lt;=$A$1,+VLOOKUP($A36,'Rashodi- plan-izvršenje'!$A$8:E$1500,'prenos-P-R-N'!G$1,FALSE),IF($A36&gt;$A$2,+VLOOKUP($A36,'Neizmirene obaveze JLS'!$A$11:E$500,'prenos-P-R-N'!G$1,FALSE),"")))</f>
        <v>Функционисање локалне самоуправе и градских општина</v>
      </c>
      <c r="H36" s="87">
        <f>IF($A36=0,"",IF($A36&lt;=$A$1,+VLOOKUP($A36,'Rashodi- plan-izvršenje'!$A$8:F$1500,'prenos-P-R-N'!H$1,FALSE),IF($A36&gt;$A$2,+VLOOKUP($A36,'Neizmirene obaveze JLS'!$A$11:F$500,'prenos-P-R-N'!H$1,FALSE),"")))</f>
        <v>130</v>
      </c>
      <c r="I36" s="87" t="str">
        <f>IF($A36=0,"",IF($A36&lt;=$A$1,+VLOOKUP($A36,'Rashodi- plan-izvršenje'!$A$8:G$1500,'prenos-P-R-N'!I$1,FALSE),IF($A36&gt;$A$2,+VLOOKUP($A36,'Neizmirene obaveze JLS'!$A$11:G$500,'prenos-P-R-N'!I$1,FALSE),"")))</f>
        <v>0602</v>
      </c>
      <c r="J36" s="87" t="str">
        <f>IF($A36=0,"",IF($A36&lt;=$A$1,+VLOOKUP($A36,'Rashodi- plan-izvršenje'!$A$8:H$1500,'prenos-P-R-N'!J$1,FALSE),IF($A36&gt;$A$2,+VLOOKUP($A36,'Neizmirene obaveze JLS'!$A$11:H$500,'prenos-P-R-N'!J$1,FALSE),"")))</f>
        <v>ОПШТЕ УСЛУГЕ ЛОКАЛНЕ САМОУПРАВЕ</v>
      </c>
      <c r="K36" s="87">
        <f>IF($A36=0,"",IF($A36&lt;=$A$1,+VLOOKUP($A36,'Rashodi- plan-izvršenje'!$A$8:I$1500,'prenos-P-R-N'!K$1,FALSE),IF($A36&gt;$A$2,+VLOOKUP($A36,'Neizmirene obaveze JLS'!$A$11:I$500,'prenos-P-R-N'!K$1,FALSE),"")))</f>
        <v>15</v>
      </c>
      <c r="L36" t="str">
        <f>IF(A36=0,"",IF(A36&lt;=A$1,+IF(VLOOKUP(A36,'Rashodi- plan-izvršenje'!A$8:J$1500,M$1,FALSE)&gt;0,"Програмска активност","Пројекат"),IF(A36&gt;A$2,+IF(VLOOKUP(A36,'Neizmirene obaveze JLS'!A$8:J$2008,M$1,FALSE)&gt;0,"Програмска активност","Пројекат"),"")))</f>
        <v>Програмска активност</v>
      </c>
      <c r="M36" s="87" t="str">
        <f>IF($A36&lt;=$A$1,+IF(VLOOKUP($A36,'Rashodi- plan-izvršenje'!$A$8:$M$1500,10,FALSE)&gt;0,VLOOKUP($A36,'Rashodi- plan-izvršenje'!$A$8:$M$1500,10,FALSE),VLOOKUP($A36,'Rashodi- plan-izvršenje'!$A$8:$M$1500,12,FALSE)),+IF($A36&gt;$A$2,IF(VLOOKUP($A36,'Neizmirene obaveze JLS'!$A$8:$M$1500,10,FALSE)&gt;0,VLOOKUP($A36,'Neizmirene obaveze JLS'!$A$11:$M$1500,10,FALSE),VLOOKUP($A36,'Neizmirene obaveze JLS'!$A$11:$M$1500,12,FALSE)),0))</f>
        <v>0602-0001</v>
      </c>
      <c r="N36" s="87" t="str">
        <f>IF($A36&lt;=$A$1,+IF(VLOOKUP(A36,'Rashodi- plan-izvršenje'!$A$8:$M$1500,10,FALSE)&gt;0,VLOOKUP(A36,'Rashodi- plan-izvršenje'!$A$8:$M$1500,11,FALSE),VLOOKUP(A36,'Rashodi- plan-izvršenje'!$A$8:$M$1500,13,FALSE)),+IF($A36&gt;$A$2,IF(VLOOKUP($A36,'Neizmirene obaveze JLS'!$A$8:$M$1500,10,FALSE)&gt;0,VLOOKUP($A36,'Neizmirene obaveze JLS'!$A$11:$M$1500,11,FALSE),VLOOKUP($A36,'Neizmirene obaveze JLS'!$A$11:$M$1500,13,FALSE)),0))</f>
        <v xml:space="preserve">Функционисање локалне самоуправе и градских општина </v>
      </c>
      <c r="O36" s="87">
        <f>IF($A36&lt;=$A$1,VALUE(+VLOOKUP($A36,'Rashodi- plan-izvršenje'!$A$8:N$1500,'prenos-P-R-N'!O$1,FALSE)),IF($A36&lt;=A$2,VALUE(VLOOKUP($A36,'Prihodi- plan-izvršenje'!$A$8:$H$500,6,FALSE)),VALUE(VLOOKUP($A36,'Neizmirene obaveze JLS'!$A$8:$N$500,O$1,FALSE))))</f>
        <v>1</v>
      </c>
      <c r="P36" s="87" t="str">
        <f>IF(A36=0,0,IF(A36&gt;A$2,'šifarnik K-izvor'!G$3,+IF(Q36&lt;700,+'šifarnik K-izvor'!G$2,'šifarnik K-izvor'!G$1)))</f>
        <v>Расходи</v>
      </c>
      <c r="Q36" s="87">
        <f>IF($A36&lt;=$A$1,VALUE(+VLOOKUP($A36,'Rashodi- plan-izvršenje'!$A$8:O$1500,'prenos-P-R-N'!Q$1,FALSE)),IF($A36&lt;=$A$2,VLOOKUP($A36,'Prihodi- plan-izvršenje'!$A$4:$H$500,4,FALSE),IF($A36&lt;=$A$3,VLOOKUP(A36,'Neizmirene obaveze JLS'!$A$11:O$500,Q$1,FALSE),"")))</f>
        <v>426</v>
      </c>
      <c r="R36" s="88">
        <f>IF($A36&lt;=$A$1,VALUE(+VLOOKUP($A36,'Rashodi- plan-izvršenje'!$A$8:P$1500,'prenos-P-R-N'!R$1,FALSE)),IF($A36&lt;=$A$2,VLOOKUP($A36,'Prihodi- plan-izvršenje'!$A$4:$H$500,7,FALSE),""))</f>
        <v>27700000</v>
      </c>
      <c r="S36" s="88">
        <f>IF(A36=0,0,IF($A36&lt;=$A$1,VALUE(+VLOOKUP($A36,'Rashodi- plan-izvršenje'!$A$8:Q$1500,'prenos-P-R-N'!S$1,FALSE)),IF($A36&lt;=$A$2,VLOOKUP($A36,'Prihodi- plan-izvršenje'!$A$4:$H$500,8,FALSE),0)))</f>
        <v>23376542.609999999</v>
      </c>
      <c r="T36" s="88" t="str">
        <f>IF($A36&gt;$A$2,VLOOKUP($A36,'Neizmirene obaveze JLS'!$A$11:R$500,R$1,FALSE),"")</f>
        <v/>
      </c>
      <c r="U36" s="88">
        <f>IF($A36&gt;$A$2,VLOOKUP($A36,'Neizmirene obaveze JLS'!$A$11:S$500,S$1,FALSE),0)</f>
        <v>0</v>
      </c>
      <c r="V36" s="88">
        <f t="shared" si="3"/>
        <v>0</v>
      </c>
      <c r="W36" s="74"/>
      <c r="X36" s="74"/>
      <c r="Y36" s="74"/>
      <c r="Z36" s="74"/>
      <c r="AA36" s="193">
        <f t="shared" si="4"/>
        <v>3</v>
      </c>
      <c r="AB36" s="193" t="str">
        <f t="shared" si="5"/>
        <v>Расходи</v>
      </c>
    </row>
    <row r="37" spans="1:28">
      <c r="A37" s="89">
        <f>IF(AND(COUNTIF(A$1:A$3,"&gt;0")=1,MAX(A$8:A36)&lt;A$1),A36+1,IF(AND(COUNTIF(A$1:A$3,"&gt;0")=2,MAX(A$8:A36)&lt;A$2),A36+1,IF(AND(COUNTIF(A$1:A$3,"&gt;0")=3,MAX(A$8:A36)&lt;A$3),A36+1,0)))</f>
        <v>30</v>
      </c>
      <c r="B37" s="89">
        <f t="shared" si="6"/>
        <v>75</v>
      </c>
      <c r="C37" s="89" t="str">
        <f t="shared" si="7"/>
        <v>НОВИ ПАЗАР</v>
      </c>
      <c r="D37" s="87">
        <f>IF($A37=0,"",IF($A37&lt;=$A$1,+VLOOKUP($A37,'Rashodi- plan-izvršenje'!$A$8:B$1500,'prenos-P-R-N'!D$1,FALSE),IF($A37&gt;$A$2,+VLOOKUP($A37,'Neizmirene obaveze JLS'!$A$11:B$500,'prenos-P-R-N'!D$1,FALSE),"")))</f>
        <v>3</v>
      </c>
      <c r="E37" s="87" t="str">
        <f>IF($A37=0,"",IF($A37&lt;=$A$1,+VLOOKUP($A37,'Rashodi- plan-izvršenje'!$A$8:C$1500,'prenos-P-R-N'!E$1,FALSE),IF($A37&gt;$A$2,+VLOOKUP($A37,'Neizmirene obaveze JLS'!$A$11:C$500,'prenos-P-R-N'!E$1,FALSE),"")))</f>
        <v>Градска управа</v>
      </c>
      <c r="F37" s="87" t="str">
        <f>IF($A37=0,"",IF($A37&lt;=$A$1,+VLOOKUP($A37,'Rashodi- plan-izvršenje'!$A$8:D$1500,'prenos-P-R-N'!F$1,FALSE),IF($A37&gt;$A$2,+VLOOKUP($A37,'Neizmirene obaveze JLS'!$A$11:D$500,'prenos-P-R-N'!F$1,FALSE),"")))</f>
        <v>3.1</v>
      </c>
      <c r="G37" s="87" t="str">
        <f>IF($A37=0,"",IF($A37&lt;=$A$1,+VLOOKUP($A37,'Rashodi- plan-izvršenje'!$A$8:E$1500,'prenos-P-R-N'!G$1,FALSE),IF($A37&gt;$A$2,+VLOOKUP($A37,'Neizmirene obaveze JLS'!$A$11:E$500,'prenos-P-R-N'!G$1,FALSE),"")))</f>
        <v>Функционисање локалне самоуправе и градских општина</v>
      </c>
      <c r="H37" s="87">
        <f>IF($A37=0,"",IF($A37&lt;=$A$1,+VLOOKUP($A37,'Rashodi- plan-izvršenje'!$A$8:F$1500,'prenos-P-R-N'!H$1,FALSE),IF($A37&gt;$A$2,+VLOOKUP($A37,'Neizmirene obaveze JLS'!$A$11:F$500,'prenos-P-R-N'!H$1,FALSE),"")))</f>
        <v>130</v>
      </c>
      <c r="I37" s="87" t="str">
        <f>IF($A37=0,"",IF($A37&lt;=$A$1,+VLOOKUP($A37,'Rashodi- plan-izvršenje'!$A$8:G$1500,'prenos-P-R-N'!I$1,FALSE),IF($A37&gt;$A$2,+VLOOKUP($A37,'Neizmirene obaveze JLS'!$A$11:G$500,'prenos-P-R-N'!I$1,FALSE),"")))</f>
        <v>0602</v>
      </c>
      <c r="J37" s="87" t="str">
        <f>IF($A37=0,"",IF($A37&lt;=$A$1,+VLOOKUP($A37,'Rashodi- plan-izvršenje'!$A$8:H$1500,'prenos-P-R-N'!J$1,FALSE),IF($A37&gt;$A$2,+VLOOKUP($A37,'Neizmirene obaveze JLS'!$A$11:H$500,'prenos-P-R-N'!J$1,FALSE),"")))</f>
        <v>ОПШТЕ УСЛУГЕ ЛОКАЛНЕ САМОУПРАВЕ</v>
      </c>
      <c r="K37" s="87">
        <f>IF($A37=0,"",IF($A37&lt;=$A$1,+VLOOKUP($A37,'Rashodi- plan-izvršenje'!$A$8:I$1500,'prenos-P-R-N'!K$1,FALSE),IF($A37&gt;$A$2,+VLOOKUP($A37,'Neizmirene obaveze JLS'!$A$11:I$500,'prenos-P-R-N'!K$1,FALSE),"")))</f>
        <v>15</v>
      </c>
      <c r="L37" t="str">
        <f>IF(A37=0,"",IF(A37&lt;=A$1,+IF(VLOOKUP(A37,'Rashodi- plan-izvršenje'!A$8:J$1500,M$1,FALSE)&gt;0,"Програмска активност","Пројекат"),IF(A37&gt;A$2,+IF(VLOOKUP(A37,'Neizmirene obaveze JLS'!A$8:J$2008,M$1,FALSE)&gt;0,"Програмска активност","Пројекат"),"")))</f>
        <v>Програмска активност</v>
      </c>
      <c r="M37" s="87" t="str">
        <f>IF($A37&lt;=$A$1,+IF(VLOOKUP($A37,'Rashodi- plan-izvršenje'!$A$8:$M$1500,10,FALSE)&gt;0,VLOOKUP($A37,'Rashodi- plan-izvršenje'!$A$8:$M$1500,10,FALSE),VLOOKUP($A37,'Rashodi- plan-izvršenje'!$A$8:$M$1500,12,FALSE)),+IF($A37&gt;$A$2,IF(VLOOKUP($A37,'Neizmirene obaveze JLS'!$A$8:$M$1500,10,FALSE)&gt;0,VLOOKUP($A37,'Neizmirene obaveze JLS'!$A$11:$M$1500,10,FALSE),VLOOKUP($A37,'Neizmirene obaveze JLS'!$A$11:$M$1500,12,FALSE)),0))</f>
        <v>0602-0001</v>
      </c>
      <c r="N37" s="87" t="str">
        <f>IF($A37&lt;=$A$1,+IF(VLOOKUP(A37,'Rashodi- plan-izvršenje'!$A$8:$M$1500,10,FALSE)&gt;0,VLOOKUP(A37,'Rashodi- plan-izvršenje'!$A$8:$M$1500,11,FALSE),VLOOKUP(A37,'Rashodi- plan-izvršenje'!$A$8:$M$1500,13,FALSE)),+IF($A37&gt;$A$2,IF(VLOOKUP($A37,'Neizmirene obaveze JLS'!$A$8:$M$1500,10,FALSE)&gt;0,VLOOKUP($A37,'Neizmirene obaveze JLS'!$A$11:$M$1500,11,FALSE),VLOOKUP($A37,'Neizmirene obaveze JLS'!$A$11:$M$1500,13,FALSE)),0))</f>
        <v xml:space="preserve">Функционисање локалне самоуправе и градских општина </v>
      </c>
      <c r="O37" s="87">
        <f>IF($A37&lt;=$A$1,VALUE(+VLOOKUP($A37,'Rashodi- plan-izvršenje'!$A$8:N$1500,'prenos-P-R-N'!O$1,FALSE)),IF($A37&lt;=A$2,VALUE(VLOOKUP($A37,'Prihodi- plan-izvršenje'!$A$8:$H$500,6,FALSE)),VALUE(VLOOKUP($A37,'Neizmirene obaveze JLS'!$A$8:$N$500,O$1,FALSE))))</f>
        <v>1</v>
      </c>
      <c r="P37" s="87" t="str">
        <f>IF(A37=0,0,IF(A37&gt;A$2,'šifarnik K-izvor'!G$3,+IF(Q37&lt;700,+'šifarnik K-izvor'!G$2,'šifarnik K-izvor'!G$1)))</f>
        <v>Расходи</v>
      </c>
      <c r="Q37" s="87">
        <f>IF($A37&lt;=$A$1,VALUE(+VLOOKUP($A37,'Rashodi- plan-izvršenje'!$A$8:O$1500,'prenos-P-R-N'!Q$1,FALSE)),IF($A37&lt;=$A$2,VLOOKUP($A37,'Prihodi- plan-izvršenje'!$A$4:$H$500,4,FALSE),IF($A37&lt;=$A$3,VLOOKUP(A37,'Neizmirene obaveze JLS'!$A$11:O$500,Q$1,FALSE),"")))</f>
        <v>472</v>
      </c>
      <c r="R37" s="88">
        <f>IF($A37&lt;=$A$1,VALUE(+VLOOKUP($A37,'Rashodi- plan-izvršenje'!$A$8:P$1500,'prenos-P-R-N'!R$1,FALSE)),IF($A37&lt;=$A$2,VLOOKUP($A37,'Prihodi- plan-izvršenje'!$A$4:$H$500,7,FALSE),""))</f>
        <v>12300000</v>
      </c>
      <c r="S37" s="88">
        <f>IF(A37=0,0,IF($A37&lt;=$A$1,VALUE(+VLOOKUP($A37,'Rashodi- plan-izvršenje'!$A$8:Q$1500,'prenos-P-R-N'!S$1,FALSE)),IF($A37&lt;=$A$2,VLOOKUP($A37,'Prihodi- plan-izvršenje'!$A$4:$H$500,8,FALSE),0)))</f>
        <v>11277194.4</v>
      </c>
      <c r="T37" s="88" t="str">
        <f>IF($A37&gt;$A$2,VLOOKUP($A37,'Neizmirene obaveze JLS'!$A$11:R$500,R$1,FALSE),"")</f>
        <v/>
      </c>
      <c r="U37" s="88">
        <f>IF($A37&gt;$A$2,VLOOKUP($A37,'Neizmirene obaveze JLS'!$A$11:S$500,S$1,FALSE),0)</f>
        <v>0</v>
      </c>
      <c r="V37" s="88">
        <f t="shared" si="3"/>
        <v>0</v>
      </c>
      <c r="W37" s="74"/>
      <c r="X37" s="74"/>
      <c r="Y37" s="74"/>
      <c r="Z37" s="74"/>
      <c r="AA37" s="193">
        <f t="shared" si="4"/>
        <v>3</v>
      </c>
      <c r="AB37" s="193" t="str">
        <f t="shared" si="5"/>
        <v>Расходи</v>
      </c>
    </row>
    <row r="38" spans="1:28">
      <c r="A38" s="89">
        <f>IF(AND(COUNTIF(A$1:A$3,"&gt;0")=1,MAX(A$8:A37)&lt;A$1),A37+1,IF(AND(COUNTIF(A$1:A$3,"&gt;0")=2,MAX(A$8:A37)&lt;A$2),A37+1,IF(AND(COUNTIF(A$1:A$3,"&gt;0")=3,MAX(A$8:A37)&lt;A$3),A37+1,0)))</f>
        <v>31</v>
      </c>
      <c r="B38" s="89">
        <f t="shared" si="6"/>
        <v>75</v>
      </c>
      <c r="C38" s="89" t="str">
        <f t="shared" si="7"/>
        <v>НОВИ ПАЗАР</v>
      </c>
      <c r="D38" s="87">
        <f>IF($A38=0,"",IF($A38&lt;=$A$1,+VLOOKUP($A38,'Rashodi- plan-izvršenje'!$A$8:B$1500,'prenos-P-R-N'!D$1,FALSE),IF($A38&gt;$A$2,+VLOOKUP($A38,'Neizmirene obaveze JLS'!$A$11:B$500,'prenos-P-R-N'!D$1,FALSE),"")))</f>
        <v>3</v>
      </c>
      <c r="E38" s="87" t="str">
        <f>IF($A38=0,"",IF($A38&lt;=$A$1,+VLOOKUP($A38,'Rashodi- plan-izvršenje'!$A$8:C$1500,'prenos-P-R-N'!E$1,FALSE),IF($A38&gt;$A$2,+VLOOKUP($A38,'Neizmirene obaveze JLS'!$A$11:C$500,'prenos-P-R-N'!E$1,FALSE),"")))</f>
        <v>Градска управа</v>
      </c>
      <c r="F38" s="87" t="str">
        <f>IF($A38=0,"",IF($A38&lt;=$A$1,+VLOOKUP($A38,'Rashodi- plan-izvršenje'!$A$8:D$1500,'prenos-P-R-N'!F$1,FALSE),IF($A38&gt;$A$2,+VLOOKUP($A38,'Neizmirene obaveze JLS'!$A$11:D$500,'prenos-P-R-N'!F$1,FALSE),"")))</f>
        <v>3.1</v>
      </c>
      <c r="G38" s="87" t="str">
        <f>IF($A38=0,"",IF($A38&lt;=$A$1,+VLOOKUP($A38,'Rashodi- plan-izvršenje'!$A$8:E$1500,'prenos-P-R-N'!G$1,FALSE),IF($A38&gt;$A$2,+VLOOKUP($A38,'Neizmirene obaveze JLS'!$A$11:E$500,'prenos-P-R-N'!G$1,FALSE),"")))</f>
        <v>Функционисање локалне самоуправе и градских општина</v>
      </c>
      <c r="H38" s="87">
        <f>IF($A38=0,"",IF($A38&lt;=$A$1,+VLOOKUP($A38,'Rashodi- plan-izvršenje'!$A$8:F$1500,'prenos-P-R-N'!H$1,FALSE),IF($A38&gt;$A$2,+VLOOKUP($A38,'Neizmirene obaveze JLS'!$A$11:F$500,'prenos-P-R-N'!H$1,FALSE),"")))</f>
        <v>130</v>
      </c>
      <c r="I38" s="87" t="str">
        <f>IF($A38=0,"",IF($A38&lt;=$A$1,+VLOOKUP($A38,'Rashodi- plan-izvršenje'!$A$8:G$1500,'prenos-P-R-N'!I$1,FALSE),IF($A38&gt;$A$2,+VLOOKUP($A38,'Neizmirene obaveze JLS'!$A$11:G$500,'prenos-P-R-N'!I$1,FALSE),"")))</f>
        <v>0602</v>
      </c>
      <c r="J38" s="87" t="str">
        <f>IF($A38=0,"",IF($A38&lt;=$A$1,+VLOOKUP($A38,'Rashodi- plan-izvršenje'!$A$8:H$1500,'prenos-P-R-N'!J$1,FALSE),IF($A38&gt;$A$2,+VLOOKUP($A38,'Neizmirene obaveze JLS'!$A$11:H$500,'prenos-P-R-N'!J$1,FALSE),"")))</f>
        <v>ОПШТЕ УСЛУГЕ ЛОКАЛНЕ САМОУПРАВЕ</v>
      </c>
      <c r="K38" s="87">
        <f>IF($A38=0,"",IF($A38&lt;=$A$1,+VLOOKUP($A38,'Rashodi- plan-izvršenje'!$A$8:I$1500,'prenos-P-R-N'!K$1,FALSE),IF($A38&gt;$A$2,+VLOOKUP($A38,'Neizmirene obaveze JLS'!$A$11:I$500,'prenos-P-R-N'!K$1,FALSE),"")))</f>
        <v>15</v>
      </c>
      <c r="L38" t="str">
        <f>IF(A38=0,"",IF(A38&lt;=A$1,+IF(VLOOKUP(A38,'Rashodi- plan-izvršenje'!A$8:J$1500,M$1,FALSE)&gt;0,"Програмска активност","Пројекат"),IF(A38&gt;A$2,+IF(VLOOKUP(A38,'Neizmirene obaveze JLS'!A$8:J$2008,M$1,FALSE)&gt;0,"Програмска активност","Пројекат"),"")))</f>
        <v>Програмска активност</v>
      </c>
      <c r="M38" s="87" t="str">
        <f>IF($A38&lt;=$A$1,+IF(VLOOKUP($A38,'Rashodi- plan-izvršenje'!$A$8:$M$1500,10,FALSE)&gt;0,VLOOKUP($A38,'Rashodi- plan-izvršenje'!$A$8:$M$1500,10,FALSE),VLOOKUP($A38,'Rashodi- plan-izvršenje'!$A$8:$M$1500,12,FALSE)),+IF($A38&gt;$A$2,IF(VLOOKUP($A38,'Neizmirene obaveze JLS'!$A$8:$M$1500,10,FALSE)&gt;0,VLOOKUP($A38,'Neizmirene obaveze JLS'!$A$11:$M$1500,10,FALSE),VLOOKUP($A38,'Neizmirene obaveze JLS'!$A$11:$M$1500,12,FALSE)),0))</f>
        <v>0602-0001</v>
      </c>
      <c r="N38" s="87" t="str">
        <f>IF($A38&lt;=$A$1,+IF(VLOOKUP(A38,'Rashodi- plan-izvršenje'!$A$8:$M$1500,10,FALSE)&gt;0,VLOOKUP(A38,'Rashodi- plan-izvršenje'!$A$8:$M$1500,11,FALSE),VLOOKUP(A38,'Rashodi- plan-izvršenje'!$A$8:$M$1500,13,FALSE)),+IF($A38&gt;$A$2,IF(VLOOKUP($A38,'Neizmirene obaveze JLS'!$A$8:$M$1500,10,FALSE)&gt;0,VLOOKUP($A38,'Neizmirene obaveze JLS'!$A$11:$M$1500,11,FALSE),VLOOKUP($A38,'Neizmirene obaveze JLS'!$A$11:$M$1500,13,FALSE)),0))</f>
        <v xml:space="preserve">Функционисање локалне самоуправе и градских општина </v>
      </c>
      <c r="O38" s="87">
        <f>IF($A38&lt;=$A$1,VALUE(+VLOOKUP($A38,'Rashodi- plan-izvršenje'!$A$8:N$1500,'prenos-P-R-N'!O$1,FALSE)),IF($A38&lt;=A$2,VALUE(VLOOKUP($A38,'Prihodi- plan-izvršenje'!$A$8:$H$500,6,FALSE)),VALUE(VLOOKUP($A38,'Neizmirene obaveze JLS'!$A$8:$N$500,O$1,FALSE))))</f>
        <v>1</v>
      </c>
      <c r="P38" s="87" t="str">
        <f>IF(A38=0,0,IF(A38&gt;A$2,'šifarnik K-izvor'!G$3,+IF(Q38&lt;700,+'šifarnik K-izvor'!G$2,'šifarnik K-izvor'!G$1)))</f>
        <v>Расходи</v>
      </c>
      <c r="Q38" s="87">
        <f>IF($A38&lt;=$A$1,VALUE(+VLOOKUP($A38,'Rashodi- plan-izvršenje'!$A$8:O$1500,'prenos-P-R-N'!Q$1,FALSE)),IF($A38&lt;=$A$2,VLOOKUP($A38,'Prihodi- plan-izvršenje'!$A$4:$H$500,4,FALSE),IF($A38&lt;=$A$3,VLOOKUP(A38,'Neizmirene obaveze JLS'!$A$11:O$500,Q$1,FALSE),"")))</f>
        <v>482</v>
      </c>
      <c r="R38" s="88">
        <f>IF($A38&lt;=$A$1,VALUE(+VLOOKUP($A38,'Rashodi- plan-izvršenje'!$A$8:P$1500,'prenos-P-R-N'!R$1,FALSE)),IF($A38&lt;=$A$2,VLOOKUP($A38,'Prihodi- plan-izvršenje'!$A$4:$H$500,7,FALSE),""))</f>
        <v>1900000</v>
      </c>
      <c r="S38" s="88">
        <f>IF(A38=0,0,IF($A38&lt;=$A$1,VALUE(+VLOOKUP($A38,'Rashodi- plan-izvršenje'!$A$8:Q$1500,'prenos-P-R-N'!S$1,FALSE)),IF($A38&lt;=$A$2,VLOOKUP($A38,'Prihodi- plan-izvršenje'!$A$4:$H$500,8,FALSE),0)))</f>
        <v>1823692.88</v>
      </c>
      <c r="T38" s="88" t="str">
        <f>IF($A38&gt;$A$2,VLOOKUP($A38,'Neizmirene obaveze JLS'!$A$11:R$500,R$1,FALSE),"")</f>
        <v/>
      </c>
      <c r="U38" s="88">
        <f>IF($A38&gt;$A$2,VLOOKUP($A38,'Neizmirene obaveze JLS'!$A$11:S$500,S$1,FALSE),0)</f>
        <v>0</v>
      </c>
      <c r="V38" s="88">
        <f t="shared" si="3"/>
        <v>0</v>
      </c>
      <c r="W38" s="74"/>
      <c r="X38" s="74"/>
      <c r="Y38" s="74"/>
      <c r="Z38" s="74"/>
      <c r="AA38" s="193">
        <f t="shared" si="4"/>
        <v>3</v>
      </c>
      <c r="AB38" s="193" t="str">
        <f t="shared" si="5"/>
        <v>Расходи</v>
      </c>
    </row>
    <row r="39" spans="1:28">
      <c r="A39" s="89">
        <f>IF(AND(COUNTIF(A$1:A$3,"&gt;0")=1,MAX(A$8:A38)&lt;A$1),A38+1,IF(AND(COUNTIF(A$1:A$3,"&gt;0")=2,MAX(A$8:A38)&lt;A$2),A38+1,IF(AND(COUNTIF(A$1:A$3,"&gt;0")=3,MAX(A$8:A38)&lt;A$3),A38+1,0)))</f>
        <v>32</v>
      </c>
      <c r="B39" s="89">
        <f t="shared" si="6"/>
        <v>75</v>
      </c>
      <c r="C39" s="89" t="str">
        <f t="shared" si="7"/>
        <v>НОВИ ПАЗАР</v>
      </c>
      <c r="D39" s="87">
        <f>IF($A39=0,"",IF($A39&lt;=$A$1,+VLOOKUP($A39,'Rashodi- plan-izvršenje'!$A$8:B$1500,'prenos-P-R-N'!D$1,FALSE),IF($A39&gt;$A$2,+VLOOKUP($A39,'Neizmirene obaveze JLS'!$A$11:B$500,'prenos-P-R-N'!D$1,FALSE),"")))</f>
        <v>3</v>
      </c>
      <c r="E39" s="87" t="str">
        <f>IF($A39=0,"",IF($A39&lt;=$A$1,+VLOOKUP($A39,'Rashodi- plan-izvršenje'!$A$8:C$1500,'prenos-P-R-N'!E$1,FALSE),IF($A39&gt;$A$2,+VLOOKUP($A39,'Neizmirene obaveze JLS'!$A$11:C$500,'prenos-P-R-N'!E$1,FALSE),"")))</f>
        <v>Градска управа</v>
      </c>
      <c r="F39" s="87" t="str">
        <f>IF($A39=0,"",IF($A39&lt;=$A$1,+VLOOKUP($A39,'Rashodi- plan-izvršenje'!$A$8:D$1500,'prenos-P-R-N'!F$1,FALSE),IF($A39&gt;$A$2,+VLOOKUP($A39,'Neizmirene obaveze JLS'!$A$11:D$500,'prenos-P-R-N'!F$1,FALSE),"")))</f>
        <v>3.1</v>
      </c>
      <c r="G39" s="87" t="str">
        <f>IF($A39=0,"",IF($A39&lt;=$A$1,+VLOOKUP($A39,'Rashodi- plan-izvršenje'!$A$8:E$1500,'prenos-P-R-N'!G$1,FALSE),IF($A39&gt;$A$2,+VLOOKUP($A39,'Neizmirene obaveze JLS'!$A$11:E$500,'prenos-P-R-N'!G$1,FALSE),"")))</f>
        <v>Функционисање локалне самоуправе и градских општина</v>
      </c>
      <c r="H39" s="87">
        <f>IF($A39=0,"",IF($A39&lt;=$A$1,+VLOOKUP($A39,'Rashodi- plan-izvršenje'!$A$8:F$1500,'prenos-P-R-N'!H$1,FALSE),IF($A39&gt;$A$2,+VLOOKUP($A39,'Neizmirene obaveze JLS'!$A$11:F$500,'prenos-P-R-N'!H$1,FALSE),"")))</f>
        <v>130</v>
      </c>
      <c r="I39" s="87" t="str">
        <f>IF($A39=0,"",IF($A39&lt;=$A$1,+VLOOKUP($A39,'Rashodi- plan-izvršenje'!$A$8:G$1500,'prenos-P-R-N'!I$1,FALSE),IF($A39&gt;$A$2,+VLOOKUP($A39,'Neizmirene obaveze JLS'!$A$11:G$500,'prenos-P-R-N'!I$1,FALSE),"")))</f>
        <v>0602</v>
      </c>
      <c r="J39" s="87" t="str">
        <f>IF($A39=0,"",IF($A39&lt;=$A$1,+VLOOKUP($A39,'Rashodi- plan-izvršenje'!$A$8:H$1500,'prenos-P-R-N'!J$1,FALSE),IF($A39&gt;$A$2,+VLOOKUP($A39,'Neizmirene obaveze JLS'!$A$11:H$500,'prenos-P-R-N'!J$1,FALSE),"")))</f>
        <v>ОПШТЕ УСЛУГЕ ЛОКАЛНЕ САМОУПРАВЕ</v>
      </c>
      <c r="K39" s="87">
        <f>IF($A39=0,"",IF($A39&lt;=$A$1,+VLOOKUP($A39,'Rashodi- plan-izvršenje'!$A$8:I$1500,'prenos-P-R-N'!K$1,FALSE),IF($A39&gt;$A$2,+VLOOKUP($A39,'Neizmirene obaveze JLS'!$A$11:I$500,'prenos-P-R-N'!K$1,FALSE),"")))</f>
        <v>15</v>
      </c>
      <c r="L39" t="str">
        <f>IF(A39=0,"",IF(A39&lt;=A$1,+IF(VLOOKUP(A39,'Rashodi- plan-izvršenje'!A$8:J$1500,M$1,FALSE)&gt;0,"Програмска активност","Пројекат"),IF(A39&gt;A$2,+IF(VLOOKUP(A39,'Neizmirene obaveze JLS'!A$8:J$2008,M$1,FALSE)&gt;0,"Програмска активност","Пројекат"),"")))</f>
        <v>Програмска активност</v>
      </c>
      <c r="M39" s="87" t="str">
        <f>IF($A39&lt;=$A$1,+IF(VLOOKUP($A39,'Rashodi- plan-izvršenje'!$A$8:$M$1500,10,FALSE)&gt;0,VLOOKUP($A39,'Rashodi- plan-izvršenje'!$A$8:$M$1500,10,FALSE),VLOOKUP($A39,'Rashodi- plan-izvršenje'!$A$8:$M$1500,12,FALSE)),+IF($A39&gt;$A$2,IF(VLOOKUP($A39,'Neizmirene obaveze JLS'!$A$8:$M$1500,10,FALSE)&gt;0,VLOOKUP($A39,'Neizmirene obaveze JLS'!$A$11:$M$1500,10,FALSE),VLOOKUP($A39,'Neizmirene obaveze JLS'!$A$11:$M$1500,12,FALSE)),0))</f>
        <v>0602-0001</v>
      </c>
      <c r="N39" s="87" t="str">
        <f>IF($A39&lt;=$A$1,+IF(VLOOKUP(A39,'Rashodi- plan-izvršenje'!$A$8:$M$1500,10,FALSE)&gt;0,VLOOKUP(A39,'Rashodi- plan-izvršenje'!$A$8:$M$1500,11,FALSE),VLOOKUP(A39,'Rashodi- plan-izvršenje'!$A$8:$M$1500,13,FALSE)),+IF($A39&gt;$A$2,IF(VLOOKUP($A39,'Neizmirene obaveze JLS'!$A$8:$M$1500,10,FALSE)&gt;0,VLOOKUP($A39,'Neizmirene obaveze JLS'!$A$11:$M$1500,11,FALSE),VLOOKUP($A39,'Neizmirene obaveze JLS'!$A$11:$M$1500,13,FALSE)),0))</f>
        <v xml:space="preserve">Функционисање локалне самоуправе и градских општина </v>
      </c>
      <c r="O39" s="87">
        <f>IF($A39&lt;=$A$1,VALUE(+VLOOKUP($A39,'Rashodi- plan-izvršenje'!$A$8:N$1500,'prenos-P-R-N'!O$1,FALSE)),IF($A39&lt;=A$2,VALUE(VLOOKUP($A39,'Prihodi- plan-izvršenje'!$A$8:$H$500,6,FALSE)),VALUE(VLOOKUP($A39,'Neizmirene obaveze JLS'!$A$8:$N$500,O$1,FALSE))))</f>
        <v>1</v>
      </c>
      <c r="P39" s="87" t="str">
        <f>IF(A39=0,0,IF(A39&gt;A$2,'šifarnik K-izvor'!G$3,+IF(Q39&lt;700,+'šifarnik K-izvor'!G$2,'šifarnik K-izvor'!G$1)))</f>
        <v>Расходи</v>
      </c>
      <c r="Q39" s="87">
        <f>IF($A39&lt;=$A$1,VALUE(+VLOOKUP($A39,'Rashodi- plan-izvršenje'!$A$8:O$1500,'prenos-P-R-N'!Q$1,FALSE)),IF($A39&lt;=$A$2,VLOOKUP($A39,'Prihodi- plan-izvršenje'!$A$4:$H$500,4,FALSE),IF($A39&lt;=$A$3,VLOOKUP(A39,'Neizmirene obaveze JLS'!$A$11:O$500,Q$1,FALSE),"")))</f>
        <v>483</v>
      </c>
      <c r="R39" s="88">
        <f>IF($A39&lt;=$A$1,VALUE(+VLOOKUP($A39,'Rashodi- plan-izvršenje'!$A$8:P$1500,'prenos-P-R-N'!R$1,FALSE)),IF($A39&lt;=$A$2,VLOOKUP($A39,'Prihodi- plan-izvršenje'!$A$4:$H$500,7,FALSE),""))</f>
        <v>16000000</v>
      </c>
      <c r="S39" s="88">
        <f>IF(A39=0,0,IF($A39&lt;=$A$1,VALUE(+VLOOKUP($A39,'Rashodi- plan-izvršenje'!$A$8:Q$1500,'prenos-P-R-N'!S$1,FALSE)),IF($A39&lt;=$A$2,VLOOKUP($A39,'Prihodi- plan-izvršenje'!$A$4:$H$500,8,FALSE),0)))</f>
        <v>20519088.68</v>
      </c>
      <c r="T39" s="88" t="str">
        <f>IF($A39&gt;$A$2,VLOOKUP($A39,'Neizmirene obaveze JLS'!$A$11:R$500,R$1,FALSE),"")</f>
        <v/>
      </c>
      <c r="U39" s="88">
        <f>IF($A39&gt;$A$2,VLOOKUP($A39,'Neizmirene obaveze JLS'!$A$11:S$500,S$1,FALSE),0)</f>
        <v>0</v>
      </c>
      <c r="V39" s="88">
        <f t="shared" si="3"/>
        <v>0</v>
      </c>
      <c r="W39" s="74"/>
      <c r="X39" s="74"/>
      <c r="Y39" s="74"/>
      <c r="Z39" s="74"/>
      <c r="AA39" s="193">
        <f t="shared" si="4"/>
        <v>3</v>
      </c>
      <c r="AB39" s="193" t="str">
        <f t="shared" si="5"/>
        <v>Расходи</v>
      </c>
    </row>
    <row r="40" spans="1:28">
      <c r="A40" s="89">
        <f>IF(AND(COUNTIF(A$1:A$3,"&gt;0")=1,MAX(A$8:A39)&lt;A$1),A39+1,IF(AND(COUNTIF(A$1:A$3,"&gt;0")=2,MAX(A$8:A39)&lt;A$2),A39+1,IF(AND(COUNTIF(A$1:A$3,"&gt;0")=3,MAX(A$8:A39)&lt;A$3),A39+1,0)))</f>
        <v>33</v>
      </c>
      <c r="B40" s="89">
        <f t="shared" si="6"/>
        <v>75</v>
      </c>
      <c r="C40" s="89" t="str">
        <f t="shared" si="7"/>
        <v>НОВИ ПАЗАР</v>
      </c>
      <c r="D40" s="87">
        <f>IF($A40=0,"",IF($A40&lt;=$A$1,+VLOOKUP($A40,'Rashodi- plan-izvršenje'!$A$8:B$1500,'prenos-P-R-N'!D$1,FALSE),IF($A40&gt;$A$2,+VLOOKUP($A40,'Neizmirene obaveze JLS'!$A$11:B$500,'prenos-P-R-N'!D$1,FALSE),"")))</f>
        <v>3</v>
      </c>
      <c r="E40" s="87" t="str">
        <f>IF($A40=0,"",IF($A40&lt;=$A$1,+VLOOKUP($A40,'Rashodi- plan-izvršenje'!$A$8:C$1500,'prenos-P-R-N'!E$1,FALSE),IF($A40&gt;$A$2,+VLOOKUP($A40,'Neizmirene obaveze JLS'!$A$11:C$500,'prenos-P-R-N'!E$1,FALSE),"")))</f>
        <v>Градска управа</v>
      </c>
      <c r="F40" s="87" t="str">
        <f>IF($A40=0,"",IF($A40&lt;=$A$1,+VLOOKUP($A40,'Rashodi- plan-izvršenje'!$A$8:D$1500,'prenos-P-R-N'!F$1,FALSE),IF($A40&gt;$A$2,+VLOOKUP($A40,'Neizmirene obaveze JLS'!$A$11:D$500,'prenos-P-R-N'!F$1,FALSE),"")))</f>
        <v>3.1</v>
      </c>
      <c r="G40" s="87" t="str">
        <f>IF($A40=0,"",IF($A40&lt;=$A$1,+VLOOKUP($A40,'Rashodi- plan-izvršenje'!$A$8:E$1500,'prenos-P-R-N'!G$1,FALSE),IF($A40&gt;$A$2,+VLOOKUP($A40,'Neizmirene obaveze JLS'!$A$11:E$500,'prenos-P-R-N'!G$1,FALSE),"")))</f>
        <v>Функционисање локалне самоуправе и градских општина</v>
      </c>
      <c r="H40" s="87">
        <f>IF($A40=0,"",IF($A40&lt;=$A$1,+VLOOKUP($A40,'Rashodi- plan-izvršenje'!$A$8:F$1500,'prenos-P-R-N'!H$1,FALSE),IF($A40&gt;$A$2,+VLOOKUP($A40,'Neizmirene obaveze JLS'!$A$11:F$500,'prenos-P-R-N'!H$1,FALSE),"")))</f>
        <v>130</v>
      </c>
      <c r="I40" s="87" t="str">
        <f>IF($A40=0,"",IF($A40&lt;=$A$1,+VLOOKUP($A40,'Rashodi- plan-izvršenje'!$A$8:G$1500,'prenos-P-R-N'!I$1,FALSE),IF($A40&gt;$A$2,+VLOOKUP($A40,'Neizmirene obaveze JLS'!$A$11:G$500,'prenos-P-R-N'!I$1,FALSE),"")))</f>
        <v>0602</v>
      </c>
      <c r="J40" s="87" t="str">
        <f>IF($A40=0,"",IF($A40&lt;=$A$1,+VLOOKUP($A40,'Rashodi- plan-izvršenje'!$A$8:H$1500,'prenos-P-R-N'!J$1,FALSE),IF($A40&gt;$A$2,+VLOOKUP($A40,'Neizmirene obaveze JLS'!$A$11:H$500,'prenos-P-R-N'!J$1,FALSE),"")))</f>
        <v>ОПШТЕ УСЛУГЕ ЛОКАЛНЕ САМОУПРАВЕ</v>
      </c>
      <c r="K40" s="87">
        <f>IF($A40=0,"",IF($A40&lt;=$A$1,+VLOOKUP($A40,'Rashodi- plan-izvršenje'!$A$8:I$1500,'prenos-P-R-N'!K$1,FALSE),IF($A40&gt;$A$2,+VLOOKUP($A40,'Neizmirene obaveze JLS'!$A$11:I$500,'prenos-P-R-N'!K$1,FALSE),"")))</f>
        <v>15</v>
      </c>
      <c r="L40" t="str">
        <f>IF(A40=0,"",IF(A40&lt;=A$1,+IF(VLOOKUP(A40,'Rashodi- plan-izvršenje'!A$8:J$1500,M$1,FALSE)&gt;0,"Програмска активност","Пројекат"),IF(A40&gt;A$2,+IF(VLOOKUP(A40,'Neizmirene obaveze JLS'!A$8:J$2008,M$1,FALSE)&gt;0,"Програмска активност","Пројекат"),"")))</f>
        <v>Програмска активност</v>
      </c>
      <c r="M40" s="87" t="str">
        <f>IF($A40&lt;=$A$1,+IF(VLOOKUP($A40,'Rashodi- plan-izvršenje'!$A$8:$M$1500,10,FALSE)&gt;0,VLOOKUP($A40,'Rashodi- plan-izvršenje'!$A$8:$M$1500,10,FALSE),VLOOKUP($A40,'Rashodi- plan-izvršenje'!$A$8:$M$1500,12,FALSE)),+IF($A40&gt;$A$2,IF(VLOOKUP($A40,'Neizmirene obaveze JLS'!$A$8:$M$1500,10,FALSE)&gt;0,VLOOKUP($A40,'Neizmirene obaveze JLS'!$A$11:$M$1500,10,FALSE),VLOOKUP($A40,'Neizmirene obaveze JLS'!$A$11:$M$1500,12,FALSE)),0))</f>
        <v>0602-0001</v>
      </c>
      <c r="N40" s="87" t="str">
        <f>IF($A40&lt;=$A$1,+IF(VLOOKUP(A40,'Rashodi- plan-izvršenje'!$A$8:$M$1500,10,FALSE)&gt;0,VLOOKUP(A40,'Rashodi- plan-izvršenje'!$A$8:$M$1500,11,FALSE),VLOOKUP(A40,'Rashodi- plan-izvršenje'!$A$8:$M$1500,13,FALSE)),+IF($A40&gt;$A$2,IF(VLOOKUP($A40,'Neizmirene obaveze JLS'!$A$8:$M$1500,10,FALSE)&gt;0,VLOOKUP($A40,'Neizmirene obaveze JLS'!$A$11:$M$1500,11,FALSE),VLOOKUP($A40,'Neizmirene obaveze JLS'!$A$11:$M$1500,13,FALSE)),0))</f>
        <v xml:space="preserve">Функционисање локалне самоуправе и градских општина </v>
      </c>
      <c r="O40" s="87">
        <f>IF($A40&lt;=$A$1,VALUE(+VLOOKUP($A40,'Rashodi- plan-izvršenje'!$A$8:N$1500,'prenos-P-R-N'!O$1,FALSE)),IF($A40&lt;=A$2,VALUE(VLOOKUP($A40,'Prihodi- plan-izvršenje'!$A$8:$H$500,6,FALSE)),VALUE(VLOOKUP($A40,'Neizmirene obaveze JLS'!$A$8:$N$500,O$1,FALSE))))</f>
        <v>1</v>
      </c>
      <c r="P40" s="87" t="str">
        <f>IF(A40=0,0,IF(A40&gt;A$2,'šifarnik K-izvor'!G$3,+IF(Q40&lt;700,+'šifarnik K-izvor'!G$2,'šifarnik K-izvor'!G$1)))</f>
        <v>Расходи</v>
      </c>
      <c r="Q40" s="87">
        <f>IF($A40&lt;=$A$1,VALUE(+VLOOKUP($A40,'Rashodi- plan-izvršenje'!$A$8:O$1500,'prenos-P-R-N'!Q$1,FALSE)),IF($A40&lt;=$A$2,VLOOKUP($A40,'Prihodi- plan-izvršenje'!$A$4:$H$500,4,FALSE),IF($A40&lt;=$A$3,VLOOKUP(A40,'Neizmirene obaveze JLS'!$A$11:O$500,Q$1,FALSE),"")))</f>
        <v>485</v>
      </c>
      <c r="R40" s="88">
        <f>IF($A40&lt;=$A$1,VALUE(+VLOOKUP($A40,'Rashodi- plan-izvršenje'!$A$8:P$1500,'prenos-P-R-N'!R$1,FALSE)),IF($A40&lt;=$A$2,VLOOKUP($A40,'Prihodi- plan-izvršenje'!$A$4:$H$500,7,FALSE),""))</f>
        <v>14000000</v>
      </c>
      <c r="S40" s="88">
        <f>IF(A40=0,0,IF($A40&lt;=$A$1,VALUE(+VLOOKUP($A40,'Rashodi- plan-izvršenje'!$A$8:Q$1500,'prenos-P-R-N'!S$1,FALSE)),IF($A40&lt;=$A$2,VLOOKUP($A40,'Prihodi- plan-izvršenje'!$A$4:$H$500,8,FALSE),0)))</f>
        <v>9420996</v>
      </c>
      <c r="T40" s="88" t="str">
        <f>IF($A40&gt;$A$2,VLOOKUP($A40,'Neizmirene obaveze JLS'!$A$11:R$500,R$1,FALSE),"")</f>
        <v/>
      </c>
      <c r="U40" s="88">
        <f>IF($A40&gt;$A$2,VLOOKUP($A40,'Neizmirene obaveze JLS'!$A$11:S$500,S$1,FALSE),0)</f>
        <v>0</v>
      </c>
      <c r="V40" s="88">
        <f t="shared" si="3"/>
        <v>0</v>
      </c>
      <c r="W40" s="74"/>
      <c r="X40" s="74"/>
      <c r="Y40" s="74"/>
      <c r="Z40" s="74"/>
      <c r="AA40" s="193">
        <f t="shared" si="4"/>
        <v>3</v>
      </c>
      <c r="AB40" s="193" t="str">
        <f t="shared" si="5"/>
        <v>Расходи</v>
      </c>
    </row>
    <row r="41" spans="1:28">
      <c r="A41" s="89">
        <f>IF(AND(COUNTIF(A$1:A$3,"&gt;0")=1,MAX(A$8:A40)&lt;A$1),A40+1,IF(AND(COUNTIF(A$1:A$3,"&gt;0")=2,MAX(A$8:A40)&lt;A$2),A40+1,IF(AND(COUNTIF(A$1:A$3,"&gt;0")=3,MAX(A$8:A40)&lt;A$3),A40+1,0)))</f>
        <v>34</v>
      </c>
      <c r="B41" s="89">
        <f t="shared" si="6"/>
        <v>75</v>
      </c>
      <c r="C41" s="89" t="str">
        <f t="shared" si="7"/>
        <v>НОВИ ПАЗАР</v>
      </c>
      <c r="D41" s="87">
        <f>IF($A41=0,"",IF($A41&lt;=$A$1,+VLOOKUP($A41,'Rashodi- plan-izvršenje'!$A$8:B$1500,'prenos-P-R-N'!D$1,FALSE),IF($A41&gt;$A$2,+VLOOKUP($A41,'Neizmirene obaveze JLS'!$A$11:B$500,'prenos-P-R-N'!D$1,FALSE),"")))</f>
        <v>3</v>
      </c>
      <c r="E41" s="87" t="str">
        <f>IF($A41=0,"",IF($A41&lt;=$A$1,+VLOOKUP($A41,'Rashodi- plan-izvršenje'!$A$8:C$1500,'prenos-P-R-N'!E$1,FALSE),IF($A41&gt;$A$2,+VLOOKUP($A41,'Neizmirene obaveze JLS'!$A$11:C$500,'prenos-P-R-N'!E$1,FALSE),"")))</f>
        <v>Градска управа</v>
      </c>
      <c r="F41" s="87" t="str">
        <f>IF($A41=0,"",IF($A41&lt;=$A$1,+VLOOKUP($A41,'Rashodi- plan-izvršenje'!$A$8:D$1500,'prenos-P-R-N'!F$1,FALSE),IF($A41&gt;$A$2,+VLOOKUP($A41,'Neizmirene obaveze JLS'!$A$11:D$500,'prenos-P-R-N'!F$1,FALSE),"")))</f>
        <v>3.1</v>
      </c>
      <c r="G41" s="87" t="str">
        <f>IF($A41=0,"",IF($A41&lt;=$A$1,+VLOOKUP($A41,'Rashodi- plan-izvršenje'!$A$8:E$1500,'prenos-P-R-N'!G$1,FALSE),IF($A41&gt;$A$2,+VLOOKUP($A41,'Neizmirene obaveze JLS'!$A$11:E$500,'prenos-P-R-N'!G$1,FALSE),"")))</f>
        <v>Функционисање локалне самоуправе и градских општина</v>
      </c>
      <c r="H41" s="87">
        <f>IF($A41=0,"",IF($A41&lt;=$A$1,+VLOOKUP($A41,'Rashodi- plan-izvršenje'!$A$8:F$1500,'prenos-P-R-N'!H$1,FALSE),IF($A41&gt;$A$2,+VLOOKUP($A41,'Neizmirene obaveze JLS'!$A$11:F$500,'prenos-P-R-N'!H$1,FALSE),"")))</f>
        <v>130</v>
      </c>
      <c r="I41" s="87" t="str">
        <f>IF($A41=0,"",IF($A41&lt;=$A$1,+VLOOKUP($A41,'Rashodi- plan-izvršenje'!$A$8:G$1500,'prenos-P-R-N'!I$1,FALSE),IF($A41&gt;$A$2,+VLOOKUP($A41,'Neizmirene obaveze JLS'!$A$11:G$500,'prenos-P-R-N'!I$1,FALSE),"")))</f>
        <v>0602</v>
      </c>
      <c r="J41" s="87" t="str">
        <f>IF($A41=0,"",IF($A41&lt;=$A$1,+VLOOKUP($A41,'Rashodi- plan-izvršenje'!$A$8:H$1500,'prenos-P-R-N'!J$1,FALSE),IF($A41&gt;$A$2,+VLOOKUP($A41,'Neizmirene obaveze JLS'!$A$11:H$500,'prenos-P-R-N'!J$1,FALSE),"")))</f>
        <v>ОПШТЕ УСЛУГЕ ЛОКАЛНЕ САМОУПРАВЕ</v>
      </c>
      <c r="K41" s="87">
        <f>IF($A41=0,"",IF($A41&lt;=$A$1,+VLOOKUP($A41,'Rashodi- plan-izvršenje'!$A$8:I$1500,'prenos-P-R-N'!K$1,FALSE),IF($A41&gt;$A$2,+VLOOKUP($A41,'Neizmirene obaveze JLS'!$A$11:I$500,'prenos-P-R-N'!K$1,FALSE),"")))</f>
        <v>15</v>
      </c>
      <c r="L41" t="str">
        <f>IF(A41=0,"",IF(A41&lt;=A$1,+IF(VLOOKUP(A41,'Rashodi- plan-izvršenje'!A$8:J$1500,M$1,FALSE)&gt;0,"Програмска активност","Пројекат"),IF(A41&gt;A$2,+IF(VLOOKUP(A41,'Neizmirene obaveze JLS'!A$8:J$2008,M$1,FALSE)&gt;0,"Програмска активност","Пројекат"),"")))</f>
        <v>Програмска активност</v>
      </c>
      <c r="M41" s="87" t="str">
        <f>IF($A41&lt;=$A$1,+IF(VLOOKUP($A41,'Rashodi- plan-izvršenje'!$A$8:$M$1500,10,FALSE)&gt;0,VLOOKUP($A41,'Rashodi- plan-izvršenje'!$A$8:$M$1500,10,FALSE),VLOOKUP($A41,'Rashodi- plan-izvršenje'!$A$8:$M$1500,12,FALSE)),+IF($A41&gt;$A$2,IF(VLOOKUP($A41,'Neizmirene obaveze JLS'!$A$8:$M$1500,10,FALSE)&gt;0,VLOOKUP($A41,'Neizmirene obaveze JLS'!$A$11:$M$1500,10,FALSE),VLOOKUP($A41,'Neizmirene obaveze JLS'!$A$11:$M$1500,12,FALSE)),0))</f>
        <v>0602-0001</v>
      </c>
      <c r="N41" s="87" t="str">
        <f>IF($A41&lt;=$A$1,+IF(VLOOKUP(A41,'Rashodi- plan-izvršenje'!$A$8:$M$1500,10,FALSE)&gt;0,VLOOKUP(A41,'Rashodi- plan-izvršenje'!$A$8:$M$1500,11,FALSE),VLOOKUP(A41,'Rashodi- plan-izvršenje'!$A$8:$M$1500,13,FALSE)),+IF($A41&gt;$A$2,IF(VLOOKUP($A41,'Neizmirene obaveze JLS'!$A$8:$M$1500,10,FALSE)&gt;0,VLOOKUP($A41,'Neizmirene obaveze JLS'!$A$11:$M$1500,11,FALSE),VLOOKUP($A41,'Neizmirene obaveze JLS'!$A$11:$M$1500,13,FALSE)),0))</f>
        <v xml:space="preserve">Функционисање локалне самоуправе и градских општина </v>
      </c>
      <c r="O41" s="87">
        <f>IF($A41&lt;=$A$1,VALUE(+VLOOKUP($A41,'Rashodi- plan-izvršenje'!$A$8:N$1500,'prenos-P-R-N'!O$1,FALSE)),IF($A41&lt;=A$2,VALUE(VLOOKUP($A41,'Prihodi- plan-izvršenje'!$A$8:$H$500,6,FALSE)),VALUE(VLOOKUP($A41,'Neizmirene obaveze JLS'!$A$8:$N$500,O$1,FALSE))))</f>
        <v>1</v>
      </c>
      <c r="P41" s="87" t="str">
        <f>IF(A41=0,0,IF(A41&gt;A$2,'šifarnik K-izvor'!G$3,+IF(Q41&lt;700,+'šifarnik K-izvor'!G$2,'šifarnik K-izvor'!G$1)))</f>
        <v>Расходи</v>
      </c>
      <c r="Q41" s="87">
        <f>IF($A41&lt;=$A$1,VALUE(+VLOOKUP($A41,'Rashodi- plan-izvršenje'!$A$8:O$1500,'prenos-P-R-N'!Q$1,FALSE)),IF($A41&lt;=$A$2,VLOOKUP($A41,'Prihodi- plan-izvršenje'!$A$4:$H$500,4,FALSE),IF($A41&lt;=$A$3,VLOOKUP(A41,'Neizmirene obaveze JLS'!$A$11:O$500,Q$1,FALSE),"")))</f>
        <v>511</v>
      </c>
      <c r="R41" s="88">
        <f>IF($A41&lt;=$A$1,VALUE(+VLOOKUP($A41,'Rashodi- plan-izvršenje'!$A$8:P$1500,'prenos-P-R-N'!R$1,FALSE)),IF($A41&lt;=$A$2,VLOOKUP($A41,'Prihodi- plan-izvršenje'!$A$4:$H$500,7,FALSE),""))</f>
        <v>4000000</v>
      </c>
      <c r="S41" s="88">
        <f>IF(A41=0,0,IF($A41&lt;=$A$1,VALUE(+VLOOKUP($A41,'Rashodi- plan-izvršenje'!$A$8:Q$1500,'prenos-P-R-N'!S$1,FALSE)),IF($A41&lt;=$A$2,VLOOKUP($A41,'Prihodi- plan-izvršenje'!$A$4:$H$500,8,FALSE),0)))</f>
        <v>7920314</v>
      </c>
      <c r="T41" s="88" t="str">
        <f>IF($A41&gt;$A$2,VLOOKUP($A41,'Neizmirene obaveze JLS'!$A$11:R$500,R$1,FALSE),"")</f>
        <v/>
      </c>
      <c r="U41" s="88">
        <f>IF($A41&gt;$A$2,VLOOKUP($A41,'Neizmirene obaveze JLS'!$A$11:S$500,S$1,FALSE),0)</f>
        <v>0</v>
      </c>
      <c r="V41" s="88">
        <f t="shared" si="3"/>
        <v>0</v>
      </c>
      <c r="W41" s="74"/>
      <c r="X41" s="74"/>
      <c r="Y41" s="74"/>
      <c r="Z41" s="74"/>
      <c r="AA41" s="193">
        <f t="shared" si="4"/>
        <v>3</v>
      </c>
      <c r="AB41" s="193" t="str">
        <f t="shared" si="5"/>
        <v>Расходи</v>
      </c>
    </row>
    <row r="42" spans="1:28">
      <c r="A42" s="89">
        <f>IF(AND(COUNTIF(A$1:A$3,"&gt;0")=1,MAX(A$8:A41)&lt;A$1),A41+1,IF(AND(COUNTIF(A$1:A$3,"&gt;0")=2,MAX(A$8:A41)&lt;A$2),A41+1,IF(AND(COUNTIF(A$1:A$3,"&gt;0")=3,MAX(A$8:A41)&lt;A$3),A41+1,0)))</f>
        <v>35</v>
      </c>
      <c r="B42" s="89">
        <f t="shared" si="6"/>
        <v>75</v>
      </c>
      <c r="C42" s="89" t="str">
        <f t="shared" si="7"/>
        <v>НОВИ ПАЗАР</v>
      </c>
      <c r="D42" s="87">
        <f>IF($A42=0,"",IF($A42&lt;=$A$1,+VLOOKUP($A42,'Rashodi- plan-izvršenje'!$A$8:B$1500,'prenos-P-R-N'!D$1,FALSE),IF($A42&gt;$A$2,+VLOOKUP($A42,'Neizmirene obaveze JLS'!$A$11:B$500,'prenos-P-R-N'!D$1,FALSE),"")))</f>
        <v>3</v>
      </c>
      <c r="E42" s="87" t="str">
        <f>IF($A42=0,"",IF($A42&lt;=$A$1,+VLOOKUP($A42,'Rashodi- plan-izvršenje'!$A$8:C$1500,'prenos-P-R-N'!E$1,FALSE),IF($A42&gt;$A$2,+VLOOKUP($A42,'Neizmirene obaveze JLS'!$A$11:C$500,'prenos-P-R-N'!E$1,FALSE),"")))</f>
        <v>Градска управа</v>
      </c>
      <c r="F42" s="87" t="str">
        <f>IF($A42=0,"",IF($A42&lt;=$A$1,+VLOOKUP($A42,'Rashodi- plan-izvršenje'!$A$8:D$1500,'prenos-P-R-N'!F$1,FALSE),IF($A42&gt;$A$2,+VLOOKUP($A42,'Neizmirene obaveze JLS'!$A$11:D$500,'prenos-P-R-N'!F$1,FALSE),"")))</f>
        <v>3.1</v>
      </c>
      <c r="G42" s="87" t="str">
        <f>IF($A42=0,"",IF($A42&lt;=$A$1,+VLOOKUP($A42,'Rashodi- plan-izvršenje'!$A$8:E$1500,'prenos-P-R-N'!G$1,FALSE),IF($A42&gt;$A$2,+VLOOKUP($A42,'Neizmirene obaveze JLS'!$A$11:E$500,'prenos-P-R-N'!G$1,FALSE),"")))</f>
        <v>Функционисање локалне самоуправе и градских општина</v>
      </c>
      <c r="H42" s="87">
        <f>IF($A42=0,"",IF($A42&lt;=$A$1,+VLOOKUP($A42,'Rashodi- plan-izvršenje'!$A$8:F$1500,'prenos-P-R-N'!H$1,FALSE),IF($A42&gt;$A$2,+VLOOKUP($A42,'Neizmirene obaveze JLS'!$A$11:F$500,'prenos-P-R-N'!H$1,FALSE),"")))</f>
        <v>130</v>
      </c>
      <c r="I42" s="87" t="str">
        <f>IF($A42=0,"",IF($A42&lt;=$A$1,+VLOOKUP($A42,'Rashodi- plan-izvršenje'!$A$8:G$1500,'prenos-P-R-N'!I$1,FALSE),IF($A42&gt;$A$2,+VLOOKUP($A42,'Neizmirene obaveze JLS'!$A$11:G$500,'prenos-P-R-N'!I$1,FALSE),"")))</f>
        <v>0602</v>
      </c>
      <c r="J42" s="87" t="str">
        <f>IF($A42=0,"",IF($A42&lt;=$A$1,+VLOOKUP($A42,'Rashodi- plan-izvršenje'!$A$8:H$1500,'prenos-P-R-N'!J$1,FALSE),IF($A42&gt;$A$2,+VLOOKUP($A42,'Neizmirene obaveze JLS'!$A$11:H$500,'prenos-P-R-N'!J$1,FALSE),"")))</f>
        <v>ОПШТЕ УСЛУГЕ ЛОКАЛНЕ САМОУПРАВЕ</v>
      </c>
      <c r="K42" s="87">
        <f>IF($A42=0,"",IF($A42&lt;=$A$1,+VLOOKUP($A42,'Rashodi- plan-izvršenje'!$A$8:I$1500,'prenos-P-R-N'!K$1,FALSE),IF($A42&gt;$A$2,+VLOOKUP($A42,'Neizmirene obaveze JLS'!$A$11:I$500,'prenos-P-R-N'!K$1,FALSE),"")))</f>
        <v>15</v>
      </c>
      <c r="L42" t="str">
        <f>IF(A42=0,"",IF(A42&lt;=A$1,+IF(VLOOKUP(A42,'Rashodi- plan-izvršenje'!A$8:J$1500,M$1,FALSE)&gt;0,"Програмска активност","Пројекат"),IF(A42&gt;A$2,+IF(VLOOKUP(A42,'Neizmirene obaveze JLS'!A$8:J$2008,M$1,FALSE)&gt;0,"Програмска активност","Пројекат"),"")))</f>
        <v>Програмска активност</v>
      </c>
      <c r="M42" s="87" t="str">
        <f>IF($A42&lt;=$A$1,+IF(VLOOKUP($A42,'Rashodi- plan-izvršenje'!$A$8:$M$1500,10,FALSE)&gt;0,VLOOKUP($A42,'Rashodi- plan-izvršenje'!$A$8:$M$1500,10,FALSE),VLOOKUP($A42,'Rashodi- plan-izvršenje'!$A$8:$M$1500,12,FALSE)),+IF($A42&gt;$A$2,IF(VLOOKUP($A42,'Neizmirene obaveze JLS'!$A$8:$M$1500,10,FALSE)&gt;0,VLOOKUP($A42,'Neizmirene obaveze JLS'!$A$11:$M$1500,10,FALSE),VLOOKUP($A42,'Neizmirene obaveze JLS'!$A$11:$M$1500,12,FALSE)),0))</f>
        <v>0602-0001</v>
      </c>
      <c r="N42" s="87" t="str">
        <f>IF($A42&lt;=$A$1,+IF(VLOOKUP(A42,'Rashodi- plan-izvršenje'!$A$8:$M$1500,10,FALSE)&gt;0,VLOOKUP(A42,'Rashodi- plan-izvršenje'!$A$8:$M$1500,11,FALSE),VLOOKUP(A42,'Rashodi- plan-izvršenje'!$A$8:$M$1500,13,FALSE)),+IF($A42&gt;$A$2,IF(VLOOKUP($A42,'Neizmirene obaveze JLS'!$A$8:$M$1500,10,FALSE)&gt;0,VLOOKUP($A42,'Neizmirene obaveze JLS'!$A$11:$M$1500,11,FALSE),VLOOKUP($A42,'Neizmirene obaveze JLS'!$A$11:$M$1500,13,FALSE)),0))</f>
        <v xml:space="preserve">Функционисање локалне самоуправе и градских општина </v>
      </c>
      <c r="O42" s="87">
        <f>IF($A42&lt;=$A$1,VALUE(+VLOOKUP($A42,'Rashodi- plan-izvršenje'!$A$8:N$1500,'prenos-P-R-N'!O$1,FALSE)),IF($A42&lt;=A$2,VALUE(VLOOKUP($A42,'Prihodi- plan-izvršenje'!$A$8:$H$500,6,FALSE)),VALUE(VLOOKUP($A42,'Neizmirene obaveze JLS'!$A$8:$N$500,O$1,FALSE))))</f>
        <v>1</v>
      </c>
      <c r="P42" s="87" t="str">
        <f>IF(A42=0,0,IF(A42&gt;A$2,'šifarnik K-izvor'!G$3,+IF(Q42&lt;700,+'šifarnik K-izvor'!G$2,'šifarnik K-izvor'!G$1)))</f>
        <v>Расходи</v>
      </c>
      <c r="Q42" s="87">
        <f>IF($A42&lt;=$A$1,VALUE(+VLOOKUP($A42,'Rashodi- plan-izvršenje'!$A$8:O$1500,'prenos-P-R-N'!Q$1,FALSE)),IF($A42&lt;=$A$2,VLOOKUP($A42,'Prihodi- plan-izvršenje'!$A$4:$H$500,4,FALSE),IF($A42&lt;=$A$3,VLOOKUP(A42,'Neizmirene obaveze JLS'!$A$11:O$500,Q$1,FALSE),"")))</f>
        <v>512</v>
      </c>
      <c r="R42" s="88">
        <f>IF($A42&lt;=$A$1,VALUE(+VLOOKUP($A42,'Rashodi- plan-izvršenje'!$A$8:P$1500,'prenos-P-R-N'!R$1,FALSE)),IF($A42&lt;=$A$2,VLOOKUP($A42,'Prihodi- plan-izvršenje'!$A$4:$H$500,7,FALSE),""))</f>
        <v>6500000</v>
      </c>
      <c r="S42" s="88">
        <f>IF(A42=0,0,IF($A42&lt;=$A$1,VALUE(+VLOOKUP($A42,'Rashodi- plan-izvršenje'!$A$8:Q$1500,'prenos-P-R-N'!S$1,FALSE)),IF($A42&lt;=$A$2,VLOOKUP($A42,'Prihodi- plan-izvršenje'!$A$4:$H$500,8,FALSE),0)))</f>
        <v>1954375.8</v>
      </c>
      <c r="T42" s="88" t="str">
        <f>IF($A42&gt;$A$2,VLOOKUP($A42,'Neizmirene obaveze JLS'!$A$11:R$500,R$1,FALSE),"")</f>
        <v/>
      </c>
      <c r="U42" s="88">
        <f>IF($A42&gt;$A$2,VLOOKUP($A42,'Neizmirene obaveze JLS'!$A$11:S$500,S$1,FALSE),0)</f>
        <v>0</v>
      </c>
      <c r="V42" s="88">
        <f t="shared" si="3"/>
        <v>0</v>
      </c>
      <c r="W42" s="74"/>
      <c r="X42" s="74"/>
      <c r="Y42" s="74"/>
      <c r="Z42" s="74"/>
      <c r="AA42" s="193">
        <f t="shared" si="4"/>
        <v>3</v>
      </c>
      <c r="AB42" s="193" t="str">
        <f t="shared" si="5"/>
        <v>Расходи</v>
      </c>
    </row>
    <row r="43" spans="1:28">
      <c r="A43" s="89">
        <f>IF(AND(COUNTIF(A$1:A$3,"&gt;0")=1,MAX(A$8:A42)&lt;A$1),A42+1,IF(AND(COUNTIF(A$1:A$3,"&gt;0")=2,MAX(A$8:A42)&lt;A$2),A42+1,IF(AND(COUNTIF(A$1:A$3,"&gt;0")=3,MAX(A$8:A42)&lt;A$3),A42+1,0)))</f>
        <v>36</v>
      </c>
      <c r="B43" s="89">
        <f t="shared" si="6"/>
        <v>75</v>
      </c>
      <c r="C43" s="89" t="str">
        <f t="shared" si="7"/>
        <v>НОВИ ПАЗАР</v>
      </c>
      <c r="D43" s="87">
        <f>IF($A43=0,"",IF($A43&lt;=$A$1,+VLOOKUP($A43,'Rashodi- plan-izvršenje'!$A$8:B$1500,'prenos-P-R-N'!D$1,FALSE),IF($A43&gt;$A$2,+VLOOKUP($A43,'Neizmirene obaveze JLS'!$A$11:B$500,'prenos-P-R-N'!D$1,FALSE),"")))</f>
        <v>3</v>
      </c>
      <c r="E43" s="87" t="str">
        <f>IF($A43=0,"",IF($A43&lt;=$A$1,+VLOOKUP($A43,'Rashodi- plan-izvršenje'!$A$8:C$1500,'prenos-P-R-N'!E$1,FALSE),IF($A43&gt;$A$2,+VLOOKUP($A43,'Neizmirene obaveze JLS'!$A$11:C$500,'prenos-P-R-N'!E$1,FALSE),"")))</f>
        <v>Градска управа</v>
      </c>
      <c r="F43" s="87" t="str">
        <f>IF($A43=0,"",IF($A43&lt;=$A$1,+VLOOKUP($A43,'Rashodi- plan-izvršenje'!$A$8:D$1500,'prenos-P-R-N'!F$1,FALSE),IF($A43&gt;$A$2,+VLOOKUP($A43,'Neizmirene obaveze JLS'!$A$11:D$500,'prenos-P-R-N'!F$1,FALSE),"")))</f>
        <v>3.1</v>
      </c>
      <c r="G43" s="87" t="str">
        <f>IF($A43=0,"",IF($A43&lt;=$A$1,+VLOOKUP($A43,'Rashodi- plan-izvršenje'!$A$8:E$1500,'prenos-P-R-N'!G$1,FALSE),IF($A43&gt;$A$2,+VLOOKUP($A43,'Neizmirene obaveze JLS'!$A$11:E$500,'prenos-P-R-N'!G$1,FALSE),"")))</f>
        <v>Функционисање локалне самоуправе и градских општина</v>
      </c>
      <c r="H43" s="87">
        <f>IF($A43=0,"",IF($A43&lt;=$A$1,+VLOOKUP($A43,'Rashodi- plan-izvršenje'!$A$8:F$1500,'prenos-P-R-N'!H$1,FALSE),IF($A43&gt;$A$2,+VLOOKUP($A43,'Neizmirene obaveze JLS'!$A$11:F$500,'prenos-P-R-N'!H$1,FALSE),"")))</f>
        <v>130</v>
      </c>
      <c r="I43" s="87" t="str">
        <f>IF($A43=0,"",IF($A43&lt;=$A$1,+VLOOKUP($A43,'Rashodi- plan-izvršenje'!$A$8:G$1500,'prenos-P-R-N'!I$1,FALSE),IF($A43&gt;$A$2,+VLOOKUP($A43,'Neizmirene obaveze JLS'!$A$11:G$500,'prenos-P-R-N'!I$1,FALSE),"")))</f>
        <v>0602</v>
      </c>
      <c r="J43" s="87" t="str">
        <f>IF($A43=0,"",IF($A43&lt;=$A$1,+VLOOKUP($A43,'Rashodi- plan-izvršenje'!$A$8:H$1500,'prenos-P-R-N'!J$1,FALSE),IF($A43&gt;$A$2,+VLOOKUP($A43,'Neizmirene obaveze JLS'!$A$11:H$500,'prenos-P-R-N'!J$1,FALSE),"")))</f>
        <v>ОПШТЕ УСЛУГЕ ЛОКАЛНЕ САМОУПРАВЕ</v>
      </c>
      <c r="K43" s="87">
        <f>IF($A43=0,"",IF($A43&lt;=$A$1,+VLOOKUP($A43,'Rashodi- plan-izvršenje'!$A$8:I$1500,'prenos-P-R-N'!K$1,FALSE),IF($A43&gt;$A$2,+VLOOKUP($A43,'Neizmirene obaveze JLS'!$A$11:I$500,'prenos-P-R-N'!K$1,FALSE),"")))</f>
        <v>15</v>
      </c>
      <c r="L43" t="str">
        <f>IF(A43=0,"",IF(A43&lt;=A$1,+IF(VLOOKUP(A43,'Rashodi- plan-izvršenje'!A$8:J$1500,M$1,FALSE)&gt;0,"Програмска активност","Пројекат"),IF(A43&gt;A$2,+IF(VLOOKUP(A43,'Neizmirene obaveze JLS'!A$8:J$2008,M$1,FALSE)&gt;0,"Програмска активност","Пројекат"),"")))</f>
        <v>Програмска активност</v>
      </c>
      <c r="M43" s="87" t="str">
        <f>IF($A43&lt;=$A$1,+IF(VLOOKUP($A43,'Rashodi- plan-izvršenje'!$A$8:$M$1500,10,FALSE)&gt;0,VLOOKUP($A43,'Rashodi- plan-izvršenje'!$A$8:$M$1500,10,FALSE),VLOOKUP($A43,'Rashodi- plan-izvršenje'!$A$8:$M$1500,12,FALSE)),+IF($A43&gt;$A$2,IF(VLOOKUP($A43,'Neizmirene obaveze JLS'!$A$8:$M$1500,10,FALSE)&gt;0,VLOOKUP($A43,'Neizmirene obaveze JLS'!$A$11:$M$1500,10,FALSE),VLOOKUP($A43,'Neizmirene obaveze JLS'!$A$11:$M$1500,12,FALSE)),0))</f>
        <v>0602-0001</v>
      </c>
      <c r="N43" s="87" t="str">
        <f>IF($A43&lt;=$A$1,+IF(VLOOKUP(A43,'Rashodi- plan-izvršenje'!$A$8:$M$1500,10,FALSE)&gt;0,VLOOKUP(A43,'Rashodi- plan-izvršenje'!$A$8:$M$1500,11,FALSE),VLOOKUP(A43,'Rashodi- plan-izvršenje'!$A$8:$M$1500,13,FALSE)),+IF($A43&gt;$A$2,IF(VLOOKUP($A43,'Neizmirene obaveze JLS'!$A$8:$M$1500,10,FALSE)&gt;0,VLOOKUP($A43,'Neizmirene obaveze JLS'!$A$11:$M$1500,11,FALSE),VLOOKUP($A43,'Neizmirene obaveze JLS'!$A$11:$M$1500,13,FALSE)),0))</f>
        <v xml:space="preserve">Функционисање локалне самоуправе и градских општина </v>
      </c>
      <c r="O43" s="87">
        <f>IF($A43&lt;=$A$1,VALUE(+VLOOKUP($A43,'Rashodi- plan-izvršenje'!$A$8:N$1500,'prenos-P-R-N'!O$1,FALSE)),IF($A43&lt;=A$2,VALUE(VLOOKUP($A43,'Prihodi- plan-izvršenje'!$A$8:$H$500,6,FALSE)),VALUE(VLOOKUP($A43,'Neizmirene obaveze JLS'!$A$8:$N$500,O$1,FALSE))))</f>
        <v>7</v>
      </c>
      <c r="P43" s="87" t="str">
        <f>IF(A43=0,0,IF(A43&gt;A$2,'šifarnik K-izvor'!G$3,+IF(Q43&lt;700,+'šifarnik K-izvor'!G$2,'šifarnik K-izvor'!G$1)))</f>
        <v>Расходи</v>
      </c>
      <c r="Q43" s="87">
        <f>IF($A43&lt;=$A$1,VALUE(+VLOOKUP($A43,'Rashodi- plan-izvršenje'!$A$8:O$1500,'prenos-P-R-N'!Q$1,FALSE)),IF($A43&lt;=$A$2,VLOOKUP($A43,'Prihodi- plan-izvršenje'!$A$4:$H$500,4,FALSE),IF($A43&lt;=$A$3,VLOOKUP(A43,'Neizmirene obaveze JLS'!$A$11:O$500,Q$1,FALSE),"")))</f>
        <v>541</v>
      </c>
      <c r="R43" s="88">
        <f>IF($A43&lt;=$A$1,VALUE(+VLOOKUP($A43,'Rashodi- plan-izvršenje'!$A$8:P$1500,'prenos-P-R-N'!R$1,FALSE)),IF($A43&lt;=$A$2,VLOOKUP($A43,'Prihodi- plan-izvršenje'!$A$4:$H$500,7,FALSE),""))</f>
        <v>40000000</v>
      </c>
      <c r="S43" s="88">
        <f>IF(A43=0,0,IF($A43&lt;=$A$1,VALUE(+VLOOKUP($A43,'Rashodi- plan-izvršenje'!$A$8:Q$1500,'prenos-P-R-N'!S$1,FALSE)),IF($A43&lt;=$A$2,VLOOKUP($A43,'Prihodi- plan-izvršenje'!$A$4:$H$500,8,FALSE),0)))</f>
        <v>2076202.5549999999</v>
      </c>
      <c r="T43" s="88" t="str">
        <f>IF($A43&gt;$A$2,VLOOKUP($A43,'Neizmirene obaveze JLS'!$A$11:R$500,R$1,FALSE),"")</f>
        <v/>
      </c>
      <c r="U43" s="88">
        <f>IF($A43&gt;$A$2,VLOOKUP($A43,'Neizmirene obaveze JLS'!$A$11:S$500,S$1,FALSE),0)</f>
        <v>0</v>
      </c>
      <c r="V43" s="88">
        <f t="shared" si="3"/>
        <v>0</v>
      </c>
      <c r="W43" s="74"/>
      <c r="X43" s="74"/>
      <c r="Y43" s="74"/>
      <c r="Z43" s="74"/>
      <c r="AA43" s="193">
        <f t="shared" si="4"/>
        <v>3</v>
      </c>
      <c r="AB43" s="193" t="str">
        <f t="shared" si="5"/>
        <v>Расходи</v>
      </c>
    </row>
    <row r="44" spans="1:28">
      <c r="A44" s="89">
        <f>IF(AND(COUNTIF(A$1:A$3,"&gt;0")=1,MAX(A$8:A43)&lt;A$1),A43+1,IF(AND(COUNTIF(A$1:A$3,"&gt;0")=2,MAX(A$8:A43)&lt;A$2),A43+1,IF(AND(COUNTIF(A$1:A$3,"&gt;0")=3,MAX(A$8:A43)&lt;A$3),A43+1,0)))</f>
        <v>37</v>
      </c>
      <c r="B44" s="89">
        <f t="shared" si="6"/>
        <v>75</v>
      </c>
      <c r="C44" s="89" t="str">
        <f t="shared" si="7"/>
        <v>НОВИ ПАЗАР</v>
      </c>
      <c r="D44" s="87">
        <f>IF($A44=0,"",IF($A44&lt;=$A$1,+VLOOKUP($A44,'Rashodi- plan-izvršenje'!$A$8:B$1500,'prenos-P-R-N'!D$1,FALSE),IF($A44&gt;$A$2,+VLOOKUP($A44,'Neizmirene obaveze JLS'!$A$11:B$500,'prenos-P-R-N'!D$1,FALSE),"")))</f>
        <v>3</v>
      </c>
      <c r="E44" s="87" t="str">
        <f>IF($A44=0,"",IF($A44&lt;=$A$1,+VLOOKUP($A44,'Rashodi- plan-izvršenje'!$A$8:C$1500,'prenos-P-R-N'!E$1,FALSE),IF($A44&gt;$A$2,+VLOOKUP($A44,'Neizmirene obaveze JLS'!$A$11:C$500,'prenos-P-R-N'!E$1,FALSE),"")))</f>
        <v>Градска управа</v>
      </c>
      <c r="F44" s="87" t="str">
        <f>IF($A44=0,"",IF($A44&lt;=$A$1,+VLOOKUP($A44,'Rashodi- plan-izvršenje'!$A$8:D$1500,'prenos-P-R-N'!F$1,FALSE),IF($A44&gt;$A$2,+VLOOKUP($A44,'Neizmirene obaveze JLS'!$A$11:D$500,'prenos-P-R-N'!F$1,FALSE),"")))</f>
        <v>3.1</v>
      </c>
      <c r="G44" s="87" t="str">
        <f>IF($A44=0,"",IF($A44&lt;=$A$1,+VLOOKUP($A44,'Rashodi- plan-izvršenje'!$A$8:E$1500,'prenos-P-R-N'!G$1,FALSE),IF($A44&gt;$A$2,+VLOOKUP($A44,'Neizmirene obaveze JLS'!$A$11:E$500,'prenos-P-R-N'!G$1,FALSE),"")))</f>
        <v>Функционисање локалне самоуправе и градских општина</v>
      </c>
      <c r="H44" s="87">
        <f>IF($A44=0,"",IF($A44&lt;=$A$1,+VLOOKUP($A44,'Rashodi- plan-izvršenje'!$A$8:F$1500,'prenos-P-R-N'!H$1,FALSE),IF($A44&gt;$A$2,+VLOOKUP($A44,'Neizmirene obaveze JLS'!$A$11:F$500,'prenos-P-R-N'!H$1,FALSE),"")))</f>
        <v>130</v>
      </c>
      <c r="I44" s="87" t="str">
        <f>IF($A44=0,"",IF($A44&lt;=$A$1,+VLOOKUP($A44,'Rashodi- plan-izvršenje'!$A$8:G$1500,'prenos-P-R-N'!I$1,FALSE),IF($A44&gt;$A$2,+VLOOKUP($A44,'Neizmirene obaveze JLS'!$A$11:G$500,'prenos-P-R-N'!I$1,FALSE),"")))</f>
        <v>0602</v>
      </c>
      <c r="J44" s="87" t="str">
        <f>IF($A44=0,"",IF($A44&lt;=$A$1,+VLOOKUP($A44,'Rashodi- plan-izvršenje'!$A$8:H$1500,'prenos-P-R-N'!J$1,FALSE),IF($A44&gt;$A$2,+VLOOKUP($A44,'Neizmirene obaveze JLS'!$A$11:H$500,'prenos-P-R-N'!J$1,FALSE),"")))</f>
        <v>ОПШТЕ УСЛУГЕ ЛОКАЛНЕ САМОУПРАВЕ</v>
      </c>
      <c r="K44" s="87">
        <f>IF($A44=0,"",IF($A44&lt;=$A$1,+VLOOKUP($A44,'Rashodi- plan-izvršenje'!$A$8:I$1500,'prenos-P-R-N'!K$1,FALSE),IF($A44&gt;$A$2,+VLOOKUP($A44,'Neizmirene obaveze JLS'!$A$11:I$500,'prenos-P-R-N'!K$1,FALSE),"")))</f>
        <v>15</v>
      </c>
      <c r="L44" t="str">
        <f>IF(A44=0,"",IF(A44&lt;=A$1,+IF(VLOOKUP(A44,'Rashodi- plan-izvršenje'!A$8:J$1500,M$1,FALSE)&gt;0,"Програмска активност","Пројекат"),IF(A44&gt;A$2,+IF(VLOOKUP(A44,'Neizmirene obaveze JLS'!A$8:J$2008,M$1,FALSE)&gt;0,"Програмска активност","Пројекат"),"")))</f>
        <v>Програмска активност</v>
      </c>
      <c r="M44" s="87" t="str">
        <f>IF($A44&lt;=$A$1,+IF(VLOOKUP($A44,'Rashodi- plan-izvršenje'!$A$8:$M$1500,10,FALSE)&gt;0,VLOOKUP($A44,'Rashodi- plan-izvršenje'!$A$8:$M$1500,10,FALSE),VLOOKUP($A44,'Rashodi- plan-izvršenje'!$A$8:$M$1500,12,FALSE)),+IF($A44&gt;$A$2,IF(VLOOKUP($A44,'Neizmirene obaveze JLS'!$A$8:$M$1500,10,FALSE)&gt;0,VLOOKUP($A44,'Neizmirene obaveze JLS'!$A$11:$M$1500,10,FALSE),VLOOKUP($A44,'Neizmirene obaveze JLS'!$A$11:$M$1500,12,FALSE)),0))</f>
        <v>0602-0001</v>
      </c>
      <c r="N44" s="87" t="str">
        <f>IF($A44&lt;=$A$1,+IF(VLOOKUP(A44,'Rashodi- plan-izvršenje'!$A$8:$M$1500,10,FALSE)&gt;0,VLOOKUP(A44,'Rashodi- plan-izvršenje'!$A$8:$M$1500,11,FALSE),VLOOKUP(A44,'Rashodi- plan-izvršenje'!$A$8:$M$1500,13,FALSE)),+IF($A44&gt;$A$2,IF(VLOOKUP($A44,'Neizmirene obaveze JLS'!$A$8:$M$1500,10,FALSE)&gt;0,VLOOKUP($A44,'Neizmirene obaveze JLS'!$A$11:$M$1500,11,FALSE),VLOOKUP($A44,'Neizmirene obaveze JLS'!$A$11:$M$1500,13,FALSE)),0))</f>
        <v xml:space="preserve">Функционисање локалне самоуправе и градских општина </v>
      </c>
      <c r="O44" s="87">
        <f>IF($A44&lt;=$A$1,VALUE(+VLOOKUP($A44,'Rashodi- plan-izvršenje'!$A$8:N$1500,'prenos-P-R-N'!O$1,FALSE)),IF($A44&lt;=A$2,VALUE(VLOOKUP($A44,'Prihodi- plan-izvršenje'!$A$8:$H$500,6,FALSE)),VALUE(VLOOKUP($A44,'Neizmirene obaveze JLS'!$A$8:$N$500,O$1,FALSE))))</f>
        <v>9</v>
      </c>
      <c r="P44" s="87" t="str">
        <f>IF(A44=0,0,IF(A44&gt;A$2,'šifarnik K-izvor'!G$3,+IF(Q44&lt;700,+'šifarnik K-izvor'!G$2,'šifarnik K-izvor'!G$1)))</f>
        <v>Расходи</v>
      </c>
      <c r="Q44" s="87">
        <f>IF($A44&lt;=$A$1,VALUE(+VLOOKUP($A44,'Rashodi- plan-izvršenje'!$A$8:O$1500,'prenos-P-R-N'!Q$1,FALSE)),IF($A44&lt;=$A$2,VLOOKUP($A44,'Prihodi- plan-izvršenje'!$A$4:$H$500,4,FALSE),IF($A44&lt;=$A$3,VLOOKUP(A44,'Neizmirene obaveze JLS'!$A$11:O$500,Q$1,FALSE),"")))</f>
        <v>541</v>
      </c>
      <c r="R44" s="88">
        <f>IF($A44&lt;=$A$1,VALUE(+VLOOKUP($A44,'Rashodi- plan-izvršenje'!$A$8:P$1500,'prenos-P-R-N'!R$1,FALSE)),IF($A44&lt;=$A$2,VLOOKUP($A44,'Prihodi- plan-izvršenje'!$A$4:$H$500,7,FALSE),""))</f>
        <v>60000000</v>
      </c>
      <c r="S44" s="88">
        <f>IF(A44=0,0,IF($A44&lt;=$A$1,VALUE(+VLOOKUP($A44,'Rashodi- plan-izvršenje'!$A$8:Q$1500,'prenos-P-R-N'!S$1,FALSE)),IF($A44&lt;=$A$2,VLOOKUP($A44,'Prihodi- plan-izvršenje'!$A$4:$H$500,8,FALSE),0)))</f>
        <v>60000000</v>
      </c>
      <c r="T44" s="88" t="str">
        <f>IF($A44&gt;$A$2,VLOOKUP($A44,'Neizmirene obaveze JLS'!$A$11:R$500,R$1,FALSE),"")</f>
        <v/>
      </c>
      <c r="U44" s="88">
        <f>IF($A44&gt;$A$2,VLOOKUP($A44,'Neizmirene obaveze JLS'!$A$11:S$500,S$1,FALSE),0)</f>
        <v>0</v>
      </c>
      <c r="V44" s="88">
        <f t="shared" si="3"/>
        <v>0</v>
      </c>
      <c r="W44" s="74"/>
      <c r="X44" s="74"/>
      <c r="Y44" s="74"/>
      <c r="Z44" s="74"/>
      <c r="AA44" s="193">
        <f t="shared" si="4"/>
        <v>3</v>
      </c>
      <c r="AB44" s="193" t="str">
        <f t="shared" si="5"/>
        <v>Расходи</v>
      </c>
    </row>
    <row r="45" spans="1:28">
      <c r="A45" s="89">
        <f>IF(AND(COUNTIF(A$1:A$3,"&gt;0")=1,MAX(A$8:A44)&lt;A$1),A44+1,IF(AND(COUNTIF(A$1:A$3,"&gt;0")=2,MAX(A$8:A44)&lt;A$2),A44+1,IF(AND(COUNTIF(A$1:A$3,"&gt;0")=3,MAX(A$8:A44)&lt;A$3),A44+1,0)))</f>
        <v>38</v>
      </c>
      <c r="B45" s="89">
        <f t="shared" si="6"/>
        <v>75</v>
      </c>
      <c r="C45" s="89" t="str">
        <f t="shared" si="7"/>
        <v>НОВИ ПАЗАР</v>
      </c>
      <c r="D45" s="87">
        <f>IF($A45=0,"",IF($A45&lt;=$A$1,+VLOOKUP($A45,'Rashodi- plan-izvršenje'!$A$8:B$1500,'prenos-P-R-N'!D$1,FALSE),IF($A45&gt;$A$2,+VLOOKUP($A45,'Neizmirene obaveze JLS'!$A$11:B$500,'prenos-P-R-N'!D$1,FALSE),"")))</f>
        <v>3</v>
      </c>
      <c r="E45" s="87" t="str">
        <f>IF($A45=0,"",IF($A45&lt;=$A$1,+VLOOKUP($A45,'Rashodi- plan-izvršenje'!$A$8:C$1500,'prenos-P-R-N'!E$1,FALSE),IF($A45&gt;$A$2,+VLOOKUP($A45,'Neizmirene obaveze JLS'!$A$11:C$500,'prenos-P-R-N'!E$1,FALSE),"")))</f>
        <v>Градска управа</v>
      </c>
      <c r="F45" s="87" t="str">
        <f>IF($A45=0,"",IF($A45&lt;=$A$1,+VLOOKUP($A45,'Rashodi- plan-izvršenje'!$A$8:D$1500,'prenos-P-R-N'!F$1,FALSE),IF($A45&gt;$A$2,+VLOOKUP($A45,'Neizmirene obaveze JLS'!$A$11:D$500,'prenos-P-R-N'!F$1,FALSE),"")))</f>
        <v>3.1</v>
      </c>
      <c r="G45" s="87" t="str">
        <f>IF($A45=0,"",IF($A45&lt;=$A$1,+VLOOKUP($A45,'Rashodi- plan-izvršenje'!$A$8:E$1500,'prenos-P-R-N'!G$1,FALSE),IF($A45&gt;$A$2,+VLOOKUP($A45,'Neizmirene obaveze JLS'!$A$11:E$500,'prenos-P-R-N'!G$1,FALSE),"")))</f>
        <v>Сервисирање јавног дуга</v>
      </c>
      <c r="H45" s="87">
        <f>IF($A45=0,"",IF($A45&lt;=$A$1,+VLOOKUP($A45,'Rashodi- plan-izvršenje'!$A$8:F$1500,'prenos-P-R-N'!H$1,FALSE),IF($A45&gt;$A$2,+VLOOKUP($A45,'Neizmirene obaveze JLS'!$A$11:F$500,'prenos-P-R-N'!H$1,FALSE),"")))</f>
        <v>170</v>
      </c>
      <c r="I45" s="87" t="str">
        <f>IF($A45=0,"",IF($A45&lt;=$A$1,+VLOOKUP($A45,'Rashodi- plan-izvršenje'!$A$8:G$1500,'prenos-P-R-N'!I$1,FALSE),IF($A45&gt;$A$2,+VLOOKUP($A45,'Neizmirene obaveze JLS'!$A$11:G$500,'prenos-P-R-N'!I$1,FALSE),"")))</f>
        <v>0602</v>
      </c>
      <c r="J45" s="87" t="str">
        <f>IF($A45=0,"",IF($A45&lt;=$A$1,+VLOOKUP($A45,'Rashodi- plan-izvršenje'!$A$8:H$1500,'prenos-P-R-N'!J$1,FALSE),IF($A45&gt;$A$2,+VLOOKUP($A45,'Neizmirene obaveze JLS'!$A$11:H$500,'prenos-P-R-N'!J$1,FALSE),"")))</f>
        <v>ОПШТЕ УСЛУГЕ ЛОКАЛНЕ САМОУПРАВЕ</v>
      </c>
      <c r="K45" s="87">
        <f>IF($A45=0,"",IF($A45&lt;=$A$1,+VLOOKUP($A45,'Rashodi- plan-izvršenje'!$A$8:I$1500,'prenos-P-R-N'!K$1,FALSE),IF($A45&gt;$A$2,+VLOOKUP($A45,'Neizmirene obaveze JLS'!$A$11:I$500,'prenos-P-R-N'!K$1,FALSE),"")))</f>
        <v>15</v>
      </c>
      <c r="L45" t="str">
        <f>IF(A45=0,"",IF(A45&lt;=A$1,+IF(VLOOKUP(A45,'Rashodi- plan-izvršenje'!A$8:J$1500,M$1,FALSE)&gt;0,"Програмска активност","Пројекат"),IF(A45&gt;A$2,+IF(VLOOKUP(A45,'Neizmirene obaveze JLS'!A$8:J$2008,M$1,FALSE)&gt;0,"Програмска активност","Пројекат"),"")))</f>
        <v>Програмска активност</v>
      </c>
      <c r="M45" s="87" t="str">
        <f>IF($A45&lt;=$A$1,+IF(VLOOKUP($A45,'Rashodi- plan-izvršenje'!$A$8:$M$1500,10,FALSE)&gt;0,VLOOKUP($A45,'Rashodi- plan-izvršenje'!$A$8:$M$1500,10,FALSE),VLOOKUP($A45,'Rashodi- plan-izvršenje'!$A$8:$M$1500,12,FALSE)),+IF($A45&gt;$A$2,IF(VLOOKUP($A45,'Neizmirene obaveze JLS'!$A$8:$M$1500,10,FALSE)&gt;0,VLOOKUP($A45,'Neizmirene obaveze JLS'!$A$11:$M$1500,10,FALSE),VLOOKUP($A45,'Neizmirene obaveze JLS'!$A$11:$M$1500,12,FALSE)),0))</f>
        <v>0602-0003</v>
      </c>
      <c r="N45" s="87" t="str">
        <f>IF($A45&lt;=$A$1,+IF(VLOOKUP(A45,'Rashodi- plan-izvršenje'!$A$8:$M$1500,10,FALSE)&gt;0,VLOOKUP(A45,'Rashodi- plan-izvršenje'!$A$8:$M$1500,11,FALSE),VLOOKUP(A45,'Rashodi- plan-izvršenje'!$A$8:$M$1500,13,FALSE)),+IF($A45&gt;$A$2,IF(VLOOKUP($A45,'Neizmirene obaveze JLS'!$A$8:$M$1500,10,FALSE)&gt;0,VLOOKUP($A45,'Neizmirene obaveze JLS'!$A$11:$M$1500,11,FALSE),VLOOKUP($A45,'Neizmirene obaveze JLS'!$A$11:$M$1500,13,FALSE)),0))</f>
        <v>Сервисирање јавног дуга</v>
      </c>
      <c r="O45" s="87">
        <f>IF($A45&lt;=$A$1,VALUE(+VLOOKUP($A45,'Rashodi- plan-izvršenje'!$A$8:N$1500,'prenos-P-R-N'!O$1,FALSE)),IF($A45&lt;=A$2,VALUE(VLOOKUP($A45,'Prihodi- plan-izvršenje'!$A$8:$H$500,6,FALSE)),VALUE(VLOOKUP($A45,'Neizmirene obaveze JLS'!$A$8:$N$500,O$1,FALSE))))</f>
        <v>1</v>
      </c>
      <c r="P45" s="87" t="str">
        <f>IF(A45=0,0,IF(A45&gt;A$2,'šifarnik K-izvor'!G$3,+IF(Q45&lt;700,+'šifarnik K-izvor'!G$2,'šifarnik K-izvor'!G$1)))</f>
        <v>Расходи</v>
      </c>
      <c r="Q45" s="87">
        <f>IF($A45&lt;=$A$1,VALUE(+VLOOKUP($A45,'Rashodi- plan-izvršenje'!$A$8:O$1500,'prenos-P-R-N'!Q$1,FALSE)),IF($A45&lt;=$A$2,VLOOKUP($A45,'Prihodi- plan-izvršenje'!$A$4:$H$500,4,FALSE),IF($A45&lt;=$A$3,VLOOKUP(A45,'Neizmirene obaveze JLS'!$A$11:O$500,Q$1,FALSE),"")))</f>
        <v>441</v>
      </c>
      <c r="R45" s="88">
        <f>IF($A45&lt;=$A$1,VALUE(+VLOOKUP($A45,'Rashodi- plan-izvršenje'!$A$8:P$1500,'prenos-P-R-N'!R$1,FALSE)),IF($A45&lt;=$A$2,VLOOKUP($A45,'Prihodi- plan-izvršenje'!$A$4:$H$500,7,FALSE),""))</f>
        <v>8400000</v>
      </c>
      <c r="S45" s="88">
        <f>IF(A45=0,0,IF($A45&lt;=$A$1,VALUE(+VLOOKUP($A45,'Rashodi- plan-izvršenje'!$A$8:Q$1500,'prenos-P-R-N'!S$1,FALSE)),IF($A45&lt;=$A$2,VLOOKUP($A45,'Prihodi- plan-izvršenje'!$A$4:$H$500,8,FALSE),0)))</f>
        <v>10033961.74</v>
      </c>
      <c r="T45" s="88" t="str">
        <f>IF($A45&gt;$A$2,VLOOKUP($A45,'Neizmirene obaveze JLS'!$A$11:R$500,R$1,FALSE),"")</f>
        <v/>
      </c>
      <c r="U45" s="88">
        <f>IF($A45&gt;$A$2,VLOOKUP($A45,'Neizmirene obaveze JLS'!$A$11:S$500,S$1,FALSE),0)</f>
        <v>0</v>
      </c>
      <c r="V45" s="88">
        <f t="shared" si="3"/>
        <v>0</v>
      </c>
      <c r="W45" s="74"/>
      <c r="X45" s="74"/>
      <c r="Y45" s="74"/>
      <c r="Z45" s="74"/>
      <c r="AA45" s="193">
        <f t="shared" si="4"/>
        <v>3</v>
      </c>
      <c r="AB45" s="193" t="str">
        <f t="shared" si="5"/>
        <v>Расходи</v>
      </c>
    </row>
    <row r="46" spans="1:28">
      <c r="A46" s="89">
        <f>IF(AND(COUNTIF(A$1:A$3,"&gt;0")=1,MAX(A$8:A45)&lt;A$1),A45+1,IF(AND(COUNTIF(A$1:A$3,"&gt;0")=2,MAX(A$8:A45)&lt;A$2),A45+1,IF(AND(COUNTIF(A$1:A$3,"&gt;0")=3,MAX(A$8:A45)&lt;A$3),A45+1,0)))</f>
        <v>39</v>
      </c>
      <c r="B46" s="89">
        <f t="shared" si="6"/>
        <v>75</v>
      </c>
      <c r="C46" s="89" t="str">
        <f t="shared" si="7"/>
        <v>НОВИ ПАЗАР</v>
      </c>
      <c r="D46" s="87">
        <f>IF($A46=0,"",IF($A46&lt;=$A$1,+VLOOKUP($A46,'Rashodi- plan-izvršenje'!$A$8:B$1500,'prenos-P-R-N'!D$1,FALSE),IF($A46&gt;$A$2,+VLOOKUP($A46,'Neizmirene obaveze JLS'!$A$11:B$500,'prenos-P-R-N'!D$1,FALSE),"")))</f>
        <v>3</v>
      </c>
      <c r="E46" s="87" t="str">
        <f>IF($A46=0,"",IF($A46&lt;=$A$1,+VLOOKUP($A46,'Rashodi- plan-izvršenje'!$A$8:C$1500,'prenos-P-R-N'!E$1,FALSE),IF($A46&gt;$A$2,+VLOOKUP($A46,'Neizmirene obaveze JLS'!$A$11:C$500,'prenos-P-R-N'!E$1,FALSE),"")))</f>
        <v>Градска управа</v>
      </c>
      <c r="F46" s="87" t="str">
        <f>IF($A46=0,"",IF($A46&lt;=$A$1,+VLOOKUP($A46,'Rashodi- plan-izvršenje'!$A$8:D$1500,'prenos-P-R-N'!F$1,FALSE),IF($A46&gt;$A$2,+VLOOKUP($A46,'Neizmirene obaveze JLS'!$A$11:D$500,'prenos-P-R-N'!F$1,FALSE),"")))</f>
        <v>3.1</v>
      </c>
      <c r="G46" s="87" t="str">
        <f>IF($A46=0,"",IF($A46&lt;=$A$1,+VLOOKUP($A46,'Rashodi- plan-izvršenje'!$A$8:E$1500,'prenos-P-R-N'!G$1,FALSE),IF($A46&gt;$A$2,+VLOOKUP($A46,'Neizmirene obaveze JLS'!$A$11:E$500,'prenos-P-R-N'!G$1,FALSE),"")))</f>
        <v>Сервисирање јавног дуга</v>
      </c>
      <c r="H46" s="87">
        <f>IF($A46=0,"",IF($A46&lt;=$A$1,+VLOOKUP($A46,'Rashodi- plan-izvršenje'!$A$8:F$1500,'prenos-P-R-N'!H$1,FALSE),IF($A46&gt;$A$2,+VLOOKUP($A46,'Neizmirene obaveze JLS'!$A$11:F$500,'prenos-P-R-N'!H$1,FALSE),"")))</f>
        <v>170</v>
      </c>
      <c r="I46" s="87" t="str">
        <f>IF($A46=0,"",IF($A46&lt;=$A$1,+VLOOKUP($A46,'Rashodi- plan-izvršenje'!$A$8:G$1500,'prenos-P-R-N'!I$1,FALSE),IF($A46&gt;$A$2,+VLOOKUP($A46,'Neizmirene obaveze JLS'!$A$11:G$500,'prenos-P-R-N'!I$1,FALSE),"")))</f>
        <v>0602</v>
      </c>
      <c r="J46" s="87" t="str">
        <f>IF($A46=0,"",IF($A46&lt;=$A$1,+VLOOKUP($A46,'Rashodi- plan-izvršenje'!$A$8:H$1500,'prenos-P-R-N'!J$1,FALSE),IF($A46&gt;$A$2,+VLOOKUP($A46,'Neizmirene obaveze JLS'!$A$11:H$500,'prenos-P-R-N'!J$1,FALSE),"")))</f>
        <v>ОПШТЕ УСЛУГЕ ЛОКАЛНЕ САМОУПРАВЕ</v>
      </c>
      <c r="K46" s="87">
        <f>IF($A46=0,"",IF($A46&lt;=$A$1,+VLOOKUP($A46,'Rashodi- plan-izvršenje'!$A$8:I$1500,'prenos-P-R-N'!K$1,FALSE),IF($A46&gt;$A$2,+VLOOKUP($A46,'Neizmirene obaveze JLS'!$A$11:I$500,'prenos-P-R-N'!K$1,FALSE),"")))</f>
        <v>15</v>
      </c>
      <c r="L46" t="str">
        <f>IF(A46=0,"",IF(A46&lt;=A$1,+IF(VLOOKUP(A46,'Rashodi- plan-izvršenje'!A$8:J$1500,M$1,FALSE)&gt;0,"Програмска активност","Пројекат"),IF(A46&gt;A$2,+IF(VLOOKUP(A46,'Neizmirene obaveze JLS'!A$8:J$2008,M$1,FALSE)&gt;0,"Програмска активност","Пројекат"),"")))</f>
        <v>Програмска активност</v>
      </c>
      <c r="M46" s="87" t="str">
        <f>IF($A46&lt;=$A$1,+IF(VLOOKUP($A46,'Rashodi- plan-izvršenje'!$A$8:$M$1500,10,FALSE)&gt;0,VLOOKUP($A46,'Rashodi- plan-izvršenje'!$A$8:$M$1500,10,FALSE),VLOOKUP($A46,'Rashodi- plan-izvršenje'!$A$8:$M$1500,12,FALSE)),+IF($A46&gt;$A$2,IF(VLOOKUP($A46,'Neizmirene obaveze JLS'!$A$8:$M$1500,10,FALSE)&gt;0,VLOOKUP($A46,'Neizmirene obaveze JLS'!$A$11:$M$1500,10,FALSE),VLOOKUP($A46,'Neizmirene obaveze JLS'!$A$11:$M$1500,12,FALSE)),0))</f>
        <v>0602-0003</v>
      </c>
      <c r="N46" s="87" t="str">
        <f>IF($A46&lt;=$A$1,+IF(VLOOKUP(A46,'Rashodi- plan-izvršenje'!$A$8:$M$1500,10,FALSE)&gt;0,VLOOKUP(A46,'Rashodi- plan-izvršenje'!$A$8:$M$1500,11,FALSE),VLOOKUP(A46,'Rashodi- plan-izvršenje'!$A$8:$M$1500,13,FALSE)),+IF($A46&gt;$A$2,IF(VLOOKUP($A46,'Neizmirene obaveze JLS'!$A$8:$M$1500,10,FALSE)&gt;0,VLOOKUP($A46,'Neizmirene obaveze JLS'!$A$11:$M$1500,11,FALSE),VLOOKUP($A46,'Neizmirene obaveze JLS'!$A$11:$M$1500,13,FALSE)),0))</f>
        <v>Сервисирање јавног дуга</v>
      </c>
      <c r="O46" s="87">
        <f>IF($A46&lt;=$A$1,VALUE(+VLOOKUP($A46,'Rashodi- plan-izvršenje'!$A$8:N$1500,'prenos-P-R-N'!O$1,FALSE)),IF($A46&lt;=A$2,VALUE(VLOOKUP($A46,'Prihodi- plan-izvršenje'!$A$8:$H$500,6,FALSE)),VALUE(VLOOKUP($A46,'Neizmirene obaveze JLS'!$A$8:$N$500,O$1,FALSE))))</f>
        <v>1</v>
      </c>
      <c r="P46" s="87" t="str">
        <f>IF(A46=0,0,IF(A46&gt;A$2,'šifarnik K-izvor'!G$3,+IF(Q46&lt;700,+'šifarnik K-izvor'!G$2,'šifarnik K-izvor'!G$1)))</f>
        <v>Расходи</v>
      </c>
      <c r="Q46" s="87">
        <f>IF($A46&lt;=$A$1,VALUE(+VLOOKUP($A46,'Rashodi- plan-izvršenje'!$A$8:O$1500,'prenos-P-R-N'!Q$1,FALSE)),IF($A46&lt;=$A$2,VLOOKUP($A46,'Prihodi- plan-izvršenje'!$A$4:$H$500,4,FALSE),IF($A46&lt;=$A$3,VLOOKUP(A46,'Neizmirene obaveze JLS'!$A$11:O$500,Q$1,FALSE),"")))</f>
        <v>611</v>
      </c>
      <c r="R46" s="88">
        <f>IF($A46&lt;=$A$1,VALUE(+VLOOKUP($A46,'Rashodi- plan-izvršenje'!$A$8:P$1500,'prenos-P-R-N'!R$1,FALSE)),IF($A46&lt;=$A$2,VLOOKUP($A46,'Prihodi- plan-izvršenje'!$A$4:$H$500,7,FALSE),""))</f>
        <v>62540000</v>
      </c>
      <c r="S46" s="88">
        <f>IF(A46=0,0,IF($A46&lt;=$A$1,VALUE(+VLOOKUP($A46,'Rashodi- plan-izvršenje'!$A$8:Q$1500,'prenos-P-R-N'!S$1,FALSE)),IF($A46&lt;=$A$2,VLOOKUP($A46,'Prihodi- plan-izvršenje'!$A$4:$H$500,8,FALSE),0)))</f>
        <v>41290286.909999996</v>
      </c>
      <c r="T46" s="88" t="str">
        <f>IF($A46&gt;$A$2,VLOOKUP($A46,'Neizmirene obaveze JLS'!$A$11:R$500,R$1,FALSE),"")</f>
        <v/>
      </c>
      <c r="U46" s="88">
        <f>IF($A46&gt;$A$2,VLOOKUP($A46,'Neizmirene obaveze JLS'!$A$11:S$500,S$1,FALSE),0)</f>
        <v>0</v>
      </c>
      <c r="V46" s="88">
        <f t="shared" si="3"/>
        <v>0</v>
      </c>
      <c r="W46" s="74"/>
      <c r="X46" s="74"/>
      <c r="Y46" s="74"/>
      <c r="Z46" s="74"/>
      <c r="AA46" s="193">
        <f t="shared" si="4"/>
        <v>3</v>
      </c>
      <c r="AB46" s="193" t="str">
        <f t="shared" si="5"/>
        <v>Расходи</v>
      </c>
    </row>
    <row r="47" spans="1:28">
      <c r="A47" s="89">
        <f>IF(AND(COUNTIF(A$1:A$3,"&gt;0")=1,MAX(A$8:A46)&lt;A$1),A46+1,IF(AND(COUNTIF(A$1:A$3,"&gt;0")=2,MAX(A$8:A46)&lt;A$2),A46+1,IF(AND(COUNTIF(A$1:A$3,"&gt;0")=3,MAX(A$8:A46)&lt;A$3),A46+1,0)))</f>
        <v>40</v>
      </c>
      <c r="B47" s="89">
        <f t="shared" si="6"/>
        <v>75</v>
      </c>
      <c r="C47" s="89" t="str">
        <f t="shared" si="7"/>
        <v>НОВИ ПАЗАР</v>
      </c>
      <c r="D47" s="87">
        <f>IF($A47=0,"",IF($A47&lt;=$A$1,+VLOOKUP($A47,'Rashodi- plan-izvršenje'!$A$8:B$1500,'prenos-P-R-N'!D$1,FALSE),IF($A47&gt;$A$2,+VLOOKUP($A47,'Neizmirene obaveze JLS'!$A$11:B$500,'prenos-P-R-N'!D$1,FALSE),"")))</f>
        <v>3</v>
      </c>
      <c r="E47" s="87" t="str">
        <f>IF($A47=0,"",IF($A47&lt;=$A$1,+VLOOKUP($A47,'Rashodi- plan-izvršenje'!$A$8:C$1500,'prenos-P-R-N'!E$1,FALSE),IF($A47&gt;$A$2,+VLOOKUP($A47,'Neizmirene obaveze JLS'!$A$11:C$500,'prenos-P-R-N'!E$1,FALSE),"")))</f>
        <v>Градска управа</v>
      </c>
      <c r="F47" s="87" t="str">
        <f>IF($A47=0,"",IF($A47&lt;=$A$1,+VLOOKUP($A47,'Rashodi- plan-izvršenje'!$A$8:D$1500,'prenos-P-R-N'!F$1,FALSE),IF($A47&gt;$A$2,+VLOOKUP($A47,'Neizmirene obaveze JLS'!$A$11:D$500,'prenos-P-R-N'!F$1,FALSE),"")))</f>
        <v>3.1</v>
      </c>
      <c r="G47" s="87" t="str">
        <f>IF($A47=0,"",IF($A47&lt;=$A$1,+VLOOKUP($A47,'Rashodi- plan-izvršenje'!$A$8:E$1500,'prenos-P-R-N'!G$1,FALSE),IF($A47&gt;$A$2,+VLOOKUP($A47,'Neizmirene obaveze JLS'!$A$11:E$500,'prenos-P-R-N'!G$1,FALSE),"")))</f>
        <v>Функционисање националних савета националних мањина</v>
      </c>
      <c r="H47" s="87">
        <f>IF($A47=0,"",IF($A47&lt;=$A$1,+VLOOKUP($A47,'Rashodi- plan-izvršenje'!$A$8:F$1500,'prenos-P-R-N'!H$1,FALSE),IF($A47&gt;$A$2,+VLOOKUP($A47,'Neizmirene obaveze JLS'!$A$11:F$500,'prenos-P-R-N'!H$1,FALSE),"")))</f>
        <v>110</v>
      </c>
      <c r="I47" s="87" t="str">
        <f>IF($A47=0,"",IF($A47&lt;=$A$1,+VLOOKUP($A47,'Rashodi- plan-izvršenje'!$A$8:G$1500,'prenos-P-R-N'!I$1,FALSE),IF($A47&gt;$A$2,+VLOOKUP($A47,'Neizmirene obaveze JLS'!$A$11:G$500,'prenos-P-R-N'!I$1,FALSE),"")))</f>
        <v>0602</v>
      </c>
      <c r="J47" s="87" t="str">
        <f>IF($A47=0,"",IF($A47&lt;=$A$1,+VLOOKUP($A47,'Rashodi- plan-izvršenje'!$A$8:H$1500,'prenos-P-R-N'!J$1,FALSE),IF($A47&gt;$A$2,+VLOOKUP($A47,'Neizmirene obaveze JLS'!$A$11:H$500,'prenos-P-R-N'!J$1,FALSE),"")))</f>
        <v>ОПШТЕ УСЛУГЕ ЛОКАЛНЕ САМОУПРАВЕ</v>
      </c>
      <c r="K47" s="87">
        <f>IF($A47=0,"",IF($A47&lt;=$A$1,+VLOOKUP($A47,'Rashodi- plan-izvršenje'!$A$8:I$1500,'prenos-P-R-N'!K$1,FALSE),IF($A47&gt;$A$2,+VLOOKUP($A47,'Neizmirene obaveze JLS'!$A$11:I$500,'prenos-P-R-N'!K$1,FALSE),"")))</f>
        <v>15</v>
      </c>
      <c r="L47" t="str">
        <f>IF(A47=0,"",IF(A47&lt;=A$1,+IF(VLOOKUP(A47,'Rashodi- plan-izvršenje'!A$8:J$1500,M$1,FALSE)&gt;0,"Програмска активност","Пројекат"),IF(A47&gt;A$2,+IF(VLOOKUP(A47,'Neizmirene obaveze JLS'!A$8:J$2008,M$1,FALSE)&gt;0,"Програмска активност","Пројекат"),"")))</f>
        <v>Програмска активност</v>
      </c>
      <c r="M47" s="87" t="str">
        <f>IF($A47&lt;=$A$1,+IF(VLOOKUP($A47,'Rashodi- plan-izvršenje'!$A$8:$M$1500,10,FALSE)&gt;0,VLOOKUP($A47,'Rashodi- plan-izvršenje'!$A$8:$M$1500,10,FALSE),VLOOKUP($A47,'Rashodi- plan-izvršenje'!$A$8:$M$1500,12,FALSE)),+IF($A47&gt;$A$2,IF(VLOOKUP($A47,'Neizmirene obaveze JLS'!$A$8:$M$1500,10,FALSE)&gt;0,VLOOKUP($A47,'Neizmirene obaveze JLS'!$A$11:$M$1500,10,FALSE),VLOOKUP($A47,'Neizmirene obaveze JLS'!$A$11:$M$1500,12,FALSE)),0))</f>
        <v>0602-0007</v>
      </c>
      <c r="N47" s="87" t="str">
        <f>IF($A47&lt;=$A$1,+IF(VLOOKUP(A47,'Rashodi- plan-izvršenje'!$A$8:$M$1500,10,FALSE)&gt;0,VLOOKUP(A47,'Rashodi- plan-izvršenje'!$A$8:$M$1500,11,FALSE),VLOOKUP(A47,'Rashodi- plan-izvršenje'!$A$8:$M$1500,13,FALSE)),+IF($A47&gt;$A$2,IF(VLOOKUP($A47,'Neizmirene obaveze JLS'!$A$8:$M$1500,10,FALSE)&gt;0,VLOOKUP($A47,'Neizmirene obaveze JLS'!$A$11:$M$1500,11,FALSE),VLOOKUP($A47,'Neizmirene obaveze JLS'!$A$11:$M$1500,13,FALSE)),0))</f>
        <v>Функционисање националних савета националних мањина</v>
      </c>
      <c r="O47" s="87">
        <f>IF($A47&lt;=$A$1,VALUE(+VLOOKUP($A47,'Rashodi- plan-izvršenje'!$A$8:N$1500,'prenos-P-R-N'!O$1,FALSE)),IF($A47&lt;=A$2,VALUE(VLOOKUP($A47,'Prihodi- plan-izvršenje'!$A$8:$H$500,6,FALSE)),VALUE(VLOOKUP($A47,'Neizmirene obaveze JLS'!$A$8:$N$500,O$1,FALSE))))</f>
        <v>1</v>
      </c>
      <c r="P47" s="87" t="str">
        <f>IF(A47=0,0,IF(A47&gt;A$2,'šifarnik K-izvor'!G$3,+IF(Q47&lt;700,+'šifarnik K-izvor'!G$2,'šifarnik K-izvor'!G$1)))</f>
        <v>Расходи</v>
      </c>
      <c r="Q47" s="87">
        <f>IF($A47&lt;=$A$1,VALUE(+VLOOKUP($A47,'Rashodi- plan-izvršenje'!$A$8:O$1500,'prenos-P-R-N'!Q$1,FALSE)),IF($A47&lt;=$A$2,VLOOKUP($A47,'Prihodi- plan-izvršenje'!$A$4:$H$500,4,FALSE),IF($A47&lt;=$A$3,VLOOKUP(A47,'Neizmirene obaveze JLS'!$A$11:O$500,Q$1,FALSE),"")))</f>
        <v>481</v>
      </c>
      <c r="R47" s="88">
        <f>IF($A47&lt;=$A$1,VALUE(+VLOOKUP($A47,'Rashodi- plan-izvršenje'!$A$8:P$1500,'prenos-P-R-N'!R$1,FALSE)),IF($A47&lt;=$A$2,VLOOKUP($A47,'Prihodi- plan-izvršenje'!$A$4:$H$500,7,FALSE),""))</f>
        <v>12000000</v>
      </c>
      <c r="S47" s="88">
        <f>IF(A47=0,0,IF($A47&lt;=$A$1,VALUE(+VLOOKUP($A47,'Rashodi- plan-izvršenje'!$A$8:Q$1500,'prenos-P-R-N'!S$1,FALSE)),IF($A47&lt;=$A$2,VLOOKUP($A47,'Prihodi- plan-izvršenje'!$A$4:$H$500,8,FALSE),0)))</f>
        <v>0</v>
      </c>
      <c r="T47" s="88" t="str">
        <f>IF($A47&gt;$A$2,VLOOKUP($A47,'Neizmirene obaveze JLS'!$A$11:R$500,R$1,FALSE),"")</f>
        <v/>
      </c>
      <c r="U47" s="88">
        <f>IF($A47&gt;$A$2,VLOOKUP($A47,'Neizmirene obaveze JLS'!$A$11:S$500,S$1,FALSE),0)</f>
        <v>0</v>
      </c>
      <c r="V47" s="88">
        <f t="shared" si="3"/>
        <v>0</v>
      </c>
      <c r="W47" s="74"/>
      <c r="X47" s="74"/>
      <c r="Y47" s="74"/>
      <c r="Z47" s="74"/>
      <c r="AA47" s="193">
        <f t="shared" si="4"/>
        <v>3</v>
      </c>
      <c r="AB47" s="193" t="str">
        <f t="shared" si="5"/>
        <v>Расходи</v>
      </c>
    </row>
    <row r="48" spans="1:28">
      <c r="A48" s="89">
        <f>IF(AND(COUNTIF(A$1:A$3,"&gt;0")=1,MAX(A$8:A47)&lt;A$1),A47+1,IF(AND(COUNTIF(A$1:A$3,"&gt;0")=2,MAX(A$8:A47)&lt;A$2),A47+1,IF(AND(COUNTIF(A$1:A$3,"&gt;0")=3,MAX(A$8:A47)&lt;A$3),A47+1,0)))</f>
        <v>41</v>
      </c>
      <c r="B48" s="89">
        <f t="shared" si="6"/>
        <v>75</v>
      </c>
      <c r="C48" s="89" t="str">
        <f t="shared" si="7"/>
        <v>НОВИ ПАЗАР</v>
      </c>
      <c r="D48" s="87">
        <f>IF($A48=0,"",IF($A48&lt;=$A$1,+VLOOKUP($A48,'Rashodi- plan-izvršenje'!$A$8:B$1500,'prenos-P-R-N'!D$1,FALSE),IF($A48&gt;$A$2,+VLOOKUP($A48,'Neizmirene obaveze JLS'!$A$11:B$500,'prenos-P-R-N'!D$1,FALSE),"")))</f>
        <v>3</v>
      </c>
      <c r="E48" s="87" t="str">
        <f>IF($A48=0,"",IF($A48&lt;=$A$1,+VLOOKUP($A48,'Rashodi- plan-izvršenje'!$A$8:C$1500,'prenos-P-R-N'!E$1,FALSE),IF($A48&gt;$A$2,+VLOOKUP($A48,'Neizmirene obaveze JLS'!$A$11:C$500,'prenos-P-R-N'!E$1,FALSE),"")))</f>
        <v>Градска управа</v>
      </c>
      <c r="F48" s="87" t="str">
        <f>IF($A48=0,"",IF($A48&lt;=$A$1,+VLOOKUP($A48,'Rashodi- plan-izvršenje'!$A$8:D$1500,'prenos-P-R-N'!F$1,FALSE),IF($A48&gt;$A$2,+VLOOKUP($A48,'Neizmirene obaveze JLS'!$A$11:D$500,'prenos-P-R-N'!F$1,FALSE),"")))</f>
        <v>3.1</v>
      </c>
      <c r="G48" s="87" t="str">
        <f>IF($A48=0,"",IF($A48&lt;=$A$1,+VLOOKUP($A48,'Rashodi- plan-izvršenje'!$A$8:E$1500,'prenos-P-R-N'!G$1,FALSE),IF($A48&gt;$A$2,+VLOOKUP($A48,'Neizmirene obaveze JLS'!$A$11:E$500,'prenos-P-R-N'!G$1,FALSE),"")))</f>
        <v>Текуће буџетске резерве</v>
      </c>
      <c r="H48" s="87">
        <f>IF($A48=0,"",IF($A48&lt;=$A$1,+VLOOKUP($A48,'Rashodi- plan-izvršenje'!$A$8:F$1500,'prenos-P-R-N'!H$1,FALSE),IF($A48&gt;$A$2,+VLOOKUP($A48,'Neizmirene obaveze JLS'!$A$11:F$500,'prenos-P-R-N'!H$1,FALSE),"")))</f>
        <v>110</v>
      </c>
      <c r="I48" s="87" t="str">
        <f>IF($A48=0,"",IF($A48&lt;=$A$1,+VLOOKUP($A48,'Rashodi- plan-izvršenje'!$A$8:G$1500,'prenos-P-R-N'!I$1,FALSE),IF($A48&gt;$A$2,+VLOOKUP($A48,'Neizmirene obaveze JLS'!$A$11:G$500,'prenos-P-R-N'!I$1,FALSE),"")))</f>
        <v>0602</v>
      </c>
      <c r="J48" s="87" t="str">
        <f>IF($A48=0,"",IF($A48&lt;=$A$1,+VLOOKUP($A48,'Rashodi- plan-izvršenje'!$A$8:H$1500,'prenos-P-R-N'!J$1,FALSE),IF($A48&gt;$A$2,+VLOOKUP($A48,'Neizmirene obaveze JLS'!$A$11:H$500,'prenos-P-R-N'!J$1,FALSE),"")))</f>
        <v>ОПШТЕ УСЛУГЕ ЛОКАЛНЕ САМОУПРАВЕ</v>
      </c>
      <c r="K48" s="87">
        <f>IF($A48=0,"",IF($A48&lt;=$A$1,+VLOOKUP($A48,'Rashodi- plan-izvršenje'!$A$8:I$1500,'prenos-P-R-N'!K$1,FALSE),IF($A48&gt;$A$2,+VLOOKUP($A48,'Neizmirene obaveze JLS'!$A$11:I$500,'prenos-P-R-N'!K$1,FALSE),"")))</f>
        <v>15</v>
      </c>
      <c r="L48" t="str">
        <f>IF(A48=0,"",IF(A48&lt;=A$1,+IF(VLOOKUP(A48,'Rashodi- plan-izvršenje'!A$8:J$1500,M$1,FALSE)&gt;0,"Програмска активност","Пројекат"),IF(A48&gt;A$2,+IF(VLOOKUP(A48,'Neizmirene obaveze JLS'!A$8:J$2008,M$1,FALSE)&gt;0,"Програмска активност","Пројекат"),"")))</f>
        <v>Програмска активност</v>
      </c>
      <c r="M48" s="87" t="str">
        <f>IF($A48&lt;=$A$1,+IF(VLOOKUP($A48,'Rashodi- plan-izvršenje'!$A$8:$M$1500,10,FALSE)&gt;0,VLOOKUP($A48,'Rashodi- plan-izvršenje'!$A$8:$M$1500,10,FALSE),VLOOKUP($A48,'Rashodi- plan-izvršenje'!$A$8:$M$1500,12,FALSE)),+IF($A48&gt;$A$2,IF(VLOOKUP($A48,'Neizmirene obaveze JLS'!$A$8:$M$1500,10,FALSE)&gt;0,VLOOKUP($A48,'Neizmirene obaveze JLS'!$A$11:$M$1500,10,FALSE),VLOOKUP($A48,'Neizmirene obaveze JLS'!$A$11:$M$1500,12,FALSE)),0))</f>
        <v>0602-0009</v>
      </c>
      <c r="N48" s="87" t="str">
        <f>IF($A48&lt;=$A$1,+IF(VLOOKUP(A48,'Rashodi- plan-izvršenje'!$A$8:$M$1500,10,FALSE)&gt;0,VLOOKUP(A48,'Rashodi- plan-izvršenje'!$A$8:$M$1500,11,FALSE),VLOOKUP(A48,'Rashodi- plan-izvršenje'!$A$8:$M$1500,13,FALSE)),+IF($A48&gt;$A$2,IF(VLOOKUP($A48,'Neizmirene obaveze JLS'!$A$8:$M$1500,10,FALSE)&gt;0,VLOOKUP($A48,'Neizmirene obaveze JLS'!$A$11:$M$1500,11,FALSE),VLOOKUP($A48,'Neizmirene obaveze JLS'!$A$11:$M$1500,13,FALSE)),0))</f>
        <v>Текућа буџетска резерва</v>
      </c>
      <c r="O48" s="87">
        <f>IF($A48&lt;=$A$1,VALUE(+VLOOKUP($A48,'Rashodi- plan-izvršenje'!$A$8:N$1500,'prenos-P-R-N'!O$1,FALSE)),IF($A48&lt;=A$2,VALUE(VLOOKUP($A48,'Prihodi- plan-izvršenje'!$A$8:$H$500,6,FALSE)),VALUE(VLOOKUP($A48,'Neizmirene obaveze JLS'!$A$8:$N$500,O$1,FALSE))))</f>
        <v>1</v>
      </c>
      <c r="P48" s="87" t="str">
        <f>IF(A48=0,0,IF(A48&gt;A$2,'šifarnik K-izvor'!G$3,+IF(Q48&lt;700,+'šifarnik K-izvor'!G$2,'šifarnik K-izvor'!G$1)))</f>
        <v>Расходи</v>
      </c>
      <c r="Q48" s="87">
        <f>IF($A48&lt;=$A$1,VALUE(+VLOOKUP($A48,'Rashodi- plan-izvršenje'!$A$8:O$1500,'prenos-P-R-N'!Q$1,FALSE)),IF($A48&lt;=$A$2,VLOOKUP($A48,'Prihodi- plan-izvršenje'!$A$4:$H$500,4,FALSE),IF($A48&lt;=$A$3,VLOOKUP(A48,'Neizmirene obaveze JLS'!$A$11:O$500,Q$1,FALSE),"")))</f>
        <v>499</v>
      </c>
      <c r="R48" s="88">
        <f>IF($A48&lt;=$A$1,VALUE(+VLOOKUP($A48,'Rashodi- plan-izvršenje'!$A$8:P$1500,'prenos-P-R-N'!R$1,FALSE)),IF($A48&lt;=$A$2,VLOOKUP($A48,'Prihodi- plan-izvršenje'!$A$4:$H$500,7,FALSE),""))</f>
        <v>4500000</v>
      </c>
      <c r="S48" s="88">
        <f>IF(A48=0,0,IF($A48&lt;=$A$1,VALUE(+VLOOKUP($A48,'Rashodi- plan-izvršenje'!$A$8:Q$1500,'prenos-P-R-N'!S$1,FALSE)),IF($A48&lt;=$A$2,VLOOKUP($A48,'Prihodi- plan-izvršenje'!$A$4:$H$500,8,FALSE),0)))</f>
        <v>0</v>
      </c>
      <c r="T48" s="88" t="str">
        <f>IF($A48&gt;$A$2,VLOOKUP($A48,'Neizmirene obaveze JLS'!$A$11:R$500,R$1,FALSE),"")</f>
        <v/>
      </c>
      <c r="U48" s="88">
        <f>IF($A48&gt;$A$2,VLOOKUP($A48,'Neizmirene obaveze JLS'!$A$11:S$500,S$1,FALSE),0)</f>
        <v>0</v>
      </c>
      <c r="V48" s="88">
        <f t="shared" si="3"/>
        <v>0</v>
      </c>
      <c r="W48" s="74"/>
      <c r="X48" s="74"/>
      <c r="Y48" s="74"/>
      <c r="Z48" s="74"/>
      <c r="AA48" s="193">
        <f t="shared" si="4"/>
        <v>3</v>
      </c>
      <c r="AB48" s="193" t="str">
        <f t="shared" si="5"/>
        <v>Расходи</v>
      </c>
    </row>
    <row r="49" spans="1:28">
      <c r="A49" s="89">
        <f>IF(AND(COUNTIF(A$1:A$3,"&gt;0")=1,MAX(A$8:A48)&lt;A$1),A48+1,IF(AND(COUNTIF(A$1:A$3,"&gt;0")=2,MAX(A$8:A48)&lt;A$2),A48+1,IF(AND(COUNTIF(A$1:A$3,"&gt;0")=3,MAX(A$8:A48)&lt;A$3),A48+1,0)))</f>
        <v>42</v>
      </c>
      <c r="B49" s="89">
        <f t="shared" si="6"/>
        <v>75</v>
      </c>
      <c r="C49" s="89" t="str">
        <f t="shared" si="7"/>
        <v>НОВИ ПАЗАР</v>
      </c>
      <c r="D49" s="87">
        <f>IF($A49=0,"",IF($A49&lt;=$A$1,+VLOOKUP($A49,'Rashodi- plan-izvršenje'!$A$8:B$1500,'prenos-P-R-N'!D$1,FALSE),IF($A49&gt;$A$2,+VLOOKUP($A49,'Neizmirene obaveze JLS'!$A$11:B$500,'prenos-P-R-N'!D$1,FALSE),"")))</f>
        <v>3</v>
      </c>
      <c r="E49" s="87" t="str">
        <f>IF($A49=0,"",IF($A49&lt;=$A$1,+VLOOKUP($A49,'Rashodi- plan-izvršenje'!$A$8:C$1500,'prenos-P-R-N'!E$1,FALSE),IF($A49&gt;$A$2,+VLOOKUP($A49,'Neizmirene obaveze JLS'!$A$11:C$500,'prenos-P-R-N'!E$1,FALSE),"")))</f>
        <v>Градска управа</v>
      </c>
      <c r="F49" s="87" t="str">
        <f>IF($A49=0,"",IF($A49&lt;=$A$1,+VLOOKUP($A49,'Rashodi- plan-izvršenje'!$A$8:D$1500,'prenos-P-R-N'!F$1,FALSE),IF($A49&gt;$A$2,+VLOOKUP($A49,'Neizmirene obaveze JLS'!$A$11:D$500,'prenos-P-R-N'!F$1,FALSE),"")))</f>
        <v>3.1</v>
      </c>
      <c r="G49" s="87" t="str">
        <f>IF($A49=0,"",IF($A49&lt;=$A$1,+VLOOKUP($A49,'Rashodi- plan-izvršenje'!$A$8:E$1500,'prenos-P-R-N'!G$1,FALSE),IF($A49&gt;$A$2,+VLOOKUP($A49,'Neizmirene obaveze JLS'!$A$11:E$500,'prenos-P-R-N'!G$1,FALSE),"")))</f>
        <v>Стална буџетска резерва</v>
      </c>
      <c r="H49" s="87">
        <f>IF($A49=0,"",IF($A49&lt;=$A$1,+VLOOKUP($A49,'Rashodi- plan-izvršenje'!$A$8:F$1500,'prenos-P-R-N'!H$1,FALSE),IF($A49&gt;$A$2,+VLOOKUP($A49,'Neizmirene obaveze JLS'!$A$11:F$500,'prenos-P-R-N'!H$1,FALSE),"")))</f>
        <v>110</v>
      </c>
      <c r="I49" s="87" t="str">
        <f>IF($A49=0,"",IF($A49&lt;=$A$1,+VLOOKUP($A49,'Rashodi- plan-izvršenje'!$A$8:G$1500,'prenos-P-R-N'!I$1,FALSE),IF($A49&gt;$A$2,+VLOOKUP($A49,'Neizmirene obaveze JLS'!$A$11:G$500,'prenos-P-R-N'!I$1,FALSE),"")))</f>
        <v>0602</v>
      </c>
      <c r="J49" s="87" t="str">
        <f>IF($A49=0,"",IF($A49&lt;=$A$1,+VLOOKUP($A49,'Rashodi- plan-izvršenje'!$A$8:H$1500,'prenos-P-R-N'!J$1,FALSE),IF($A49&gt;$A$2,+VLOOKUP($A49,'Neizmirene obaveze JLS'!$A$11:H$500,'prenos-P-R-N'!J$1,FALSE),"")))</f>
        <v>ОПШТЕ УСЛУГЕ ЛОКАЛНЕ САМОУПРАВЕ</v>
      </c>
      <c r="K49" s="87">
        <f>IF($A49=0,"",IF($A49&lt;=$A$1,+VLOOKUP($A49,'Rashodi- plan-izvršenje'!$A$8:I$1500,'prenos-P-R-N'!K$1,FALSE),IF($A49&gt;$A$2,+VLOOKUP($A49,'Neizmirene obaveze JLS'!$A$11:I$500,'prenos-P-R-N'!K$1,FALSE),"")))</f>
        <v>15</v>
      </c>
      <c r="L49" t="str">
        <f>IF(A49=0,"",IF(A49&lt;=A$1,+IF(VLOOKUP(A49,'Rashodi- plan-izvršenje'!A$8:J$1500,M$1,FALSE)&gt;0,"Програмска активност","Пројекат"),IF(A49&gt;A$2,+IF(VLOOKUP(A49,'Neizmirene obaveze JLS'!A$8:J$2008,M$1,FALSE)&gt;0,"Програмска активност","Пројекат"),"")))</f>
        <v>Програмска активност</v>
      </c>
      <c r="M49" s="87" t="str">
        <f>IF($A49&lt;=$A$1,+IF(VLOOKUP($A49,'Rashodi- plan-izvršenje'!$A$8:$M$1500,10,FALSE)&gt;0,VLOOKUP($A49,'Rashodi- plan-izvršenje'!$A$8:$M$1500,10,FALSE),VLOOKUP($A49,'Rashodi- plan-izvršenje'!$A$8:$M$1500,12,FALSE)),+IF($A49&gt;$A$2,IF(VLOOKUP($A49,'Neizmirene obaveze JLS'!$A$8:$M$1500,10,FALSE)&gt;0,VLOOKUP($A49,'Neizmirene obaveze JLS'!$A$11:$M$1500,10,FALSE),VLOOKUP($A49,'Neizmirene obaveze JLS'!$A$11:$M$1500,12,FALSE)),0))</f>
        <v>0602-0010</v>
      </c>
      <c r="N49" s="87" t="str">
        <f>IF($A49&lt;=$A$1,+IF(VLOOKUP(A49,'Rashodi- plan-izvršenje'!$A$8:$M$1500,10,FALSE)&gt;0,VLOOKUP(A49,'Rashodi- plan-izvršenje'!$A$8:$M$1500,11,FALSE),VLOOKUP(A49,'Rashodi- plan-izvršenje'!$A$8:$M$1500,13,FALSE)),+IF($A49&gt;$A$2,IF(VLOOKUP($A49,'Neizmirene obaveze JLS'!$A$8:$M$1500,10,FALSE)&gt;0,VLOOKUP($A49,'Neizmirene obaveze JLS'!$A$11:$M$1500,11,FALSE),VLOOKUP($A49,'Neizmirene obaveze JLS'!$A$11:$M$1500,13,FALSE)),0))</f>
        <v>Стална буџетска резерва</v>
      </c>
      <c r="O49" s="87">
        <f>IF($A49&lt;=$A$1,VALUE(+VLOOKUP($A49,'Rashodi- plan-izvršenje'!$A$8:N$1500,'prenos-P-R-N'!O$1,FALSE)),IF($A49&lt;=A$2,VALUE(VLOOKUP($A49,'Prihodi- plan-izvršenje'!$A$8:$H$500,6,FALSE)),VALUE(VLOOKUP($A49,'Neizmirene obaveze JLS'!$A$8:$N$500,O$1,FALSE))))</f>
        <v>1</v>
      </c>
      <c r="P49" s="87" t="str">
        <f>IF(A49=0,0,IF(A49&gt;A$2,'šifarnik K-izvor'!G$3,+IF(Q49&lt;700,+'šifarnik K-izvor'!G$2,'šifarnik K-izvor'!G$1)))</f>
        <v>Расходи</v>
      </c>
      <c r="Q49" s="87">
        <f>IF($A49&lt;=$A$1,VALUE(+VLOOKUP($A49,'Rashodi- plan-izvršenje'!$A$8:O$1500,'prenos-P-R-N'!Q$1,FALSE)),IF($A49&lt;=$A$2,VLOOKUP($A49,'Prihodi- plan-izvršenje'!$A$4:$H$500,4,FALSE),IF($A49&lt;=$A$3,VLOOKUP(A49,'Neizmirene obaveze JLS'!$A$11:O$500,Q$1,FALSE),"")))</f>
        <v>499</v>
      </c>
      <c r="R49" s="88">
        <f>IF($A49&lt;=$A$1,VALUE(+VLOOKUP($A49,'Rashodi- plan-izvršenje'!$A$8:P$1500,'prenos-P-R-N'!R$1,FALSE)),IF($A49&lt;=$A$2,VLOOKUP($A49,'Prihodi- plan-izvršenje'!$A$4:$H$500,7,FALSE),""))</f>
        <v>2000000</v>
      </c>
      <c r="S49" s="88">
        <f>IF(A49=0,0,IF($A49&lt;=$A$1,VALUE(+VLOOKUP($A49,'Rashodi- plan-izvršenje'!$A$8:Q$1500,'prenos-P-R-N'!S$1,FALSE)),IF($A49&lt;=$A$2,VLOOKUP($A49,'Prihodi- plan-izvršenje'!$A$4:$H$500,8,FALSE),0)))</f>
        <v>0</v>
      </c>
      <c r="T49" s="88" t="str">
        <f>IF($A49&gt;$A$2,VLOOKUP($A49,'Neizmirene obaveze JLS'!$A$11:R$500,R$1,FALSE),"")</f>
        <v/>
      </c>
      <c r="U49" s="88">
        <f>IF($A49&gt;$A$2,VLOOKUP($A49,'Neizmirene obaveze JLS'!$A$11:S$500,S$1,FALSE),0)</f>
        <v>0</v>
      </c>
      <c r="V49" s="88">
        <f t="shared" si="3"/>
        <v>0</v>
      </c>
      <c r="W49" s="74"/>
      <c r="X49" s="74"/>
      <c r="Y49" s="74"/>
      <c r="Z49" s="74"/>
      <c r="AA49" s="193">
        <f t="shared" si="4"/>
        <v>3</v>
      </c>
      <c r="AB49" s="193" t="str">
        <f t="shared" si="5"/>
        <v>Расходи</v>
      </c>
    </row>
    <row r="50" spans="1:28">
      <c r="A50" s="89">
        <f>IF(AND(COUNTIF(A$1:A$3,"&gt;0")=1,MAX(A$8:A49)&lt;A$1),A49+1,IF(AND(COUNTIF(A$1:A$3,"&gt;0")=2,MAX(A$8:A49)&lt;A$2),A49+1,IF(AND(COUNTIF(A$1:A$3,"&gt;0")=3,MAX(A$8:A49)&lt;A$3),A49+1,0)))</f>
        <v>43</v>
      </c>
      <c r="B50" s="89">
        <f t="shared" si="6"/>
        <v>75</v>
      </c>
      <c r="C50" s="89" t="str">
        <f t="shared" si="7"/>
        <v>НОВИ ПАЗАР</v>
      </c>
      <c r="D50" s="87">
        <f>IF($A50=0,"",IF($A50&lt;=$A$1,+VLOOKUP($A50,'Rashodi- plan-izvršenje'!$A$8:B$1500,'prenos-P-R-N'!D$1,FALSE),IF($A50&gt;$A$2,+VLOOKUP($A50,'Neizmirene obaveze JLS'!$A$11:B$500,'prenos-P-R-N'!D$1,FALSE),"")))</f>
        <v>3</v>
      </c>
      <c r="E50" s="87" t="str">
        <f>IF($A50=0,"",IF($A50&lt;=$A$1,+VLOOKUP($A50,'Rashodi- plan-izvršenje'!$A$8:C$1500,'prenos-P-R-N'!E$1,FALSE),IF($A50&gt;$A$2,+VLOOKUP($A50,'Neizmirene obaveze JLS'!$A$11:C$500,'prenos-P-R-N'!E$1,FALSE),"")))</f>
        <v>Градска управа</v>
      </c>
      <c r="F50" s="87" t="str">
        <f>IF($A50=0,"",IF($A50&lt;=$A$1,+VLOOKUP($A50,'Rashodi- plan-izvršenje'!$A$8:D$1500,'prenos-P-R-N'!F$1,FALSE),IF($A50&gt;$A$2,+VLOOKUP($A50,'Neizmirene obaveze JLS'!$A$11:D$500,'prenos-P-R-N'!F$1,FALSE),"")))</f>
        <v>3.1</v>
      </c>
      <c r="G50" s="87" t="str">
        <f>IF($A50=0,"",IF($A50&lt;=$A$1,+VLOOKUP($A50,'Rashodi- plan-izvršenje'!$A$8:E$1500,'prenos-P-R-N'!G$1,FALSE),IF($A50&gt;$A$2,+VLOOKUP($A50,'Neizmirene obaveze JLS'!$A$11:E$500,'prenos-P-R-N'!G$1,FALSE),"")))</f>
        <v>Управљање у ванредним ситуацијама</v>
      </c>
      <c r="H50" s="87">
        <f>IF($A50=0,"",IF($A50&lt;=$A$1,+VLOOKUP($A50,'Rashodi- plan-izvršenje'!$A$8:F$1500,'prenos-P-R-N'!H$1,FALSE),IF($A50&gt;$A$2,+VLOOKUP($A50,'Neizmirene obaveze JLS'!$A$11:F$500,'prenos-P-R-N'!H$1,FALSE),"")))</f>
        <v>110</v>
      </c>
      <c r="I50" s="87" t="str">
        <f>IF($A50=0,"",IF($A50&lt;=$A$1,+VLOOKUP($A50,'Rashodi- plan-izvršenje'!$A$8:G$1500,'prenos-P-R-N'!I$1,FALSE),IF($A50&gt;$A$2,+VLOOKUP($A50,'Neizmirene obaveze JLS'!$A$11:G$500,'prenos-P-R-N'!I$1,FALSE),"")))</f>
        <v>0602</v>
      </c>
      <c r="J50" s="87" t="str">
        <f>IF($A50=0,"",IF($A50&lt;=$A$1,+VLOOKUP($A50,'Rashodi- plan-izvršenje'!$A$8:H$1500,'prenos-P-R-N'!J$1,FALSE),IF($A50&gt;$A$2,+VLOOKUP($A50,'Neizmirene obaveze JLS'!$A$11:H$500,'prenos-P-R-N'!J$1,FALSE),"")))</f>
        <v>ОПШТЕ УСЛУГЕ ЛОКАЛНЕ САМОУПРАВЕ</v>
      </c>
      <c r="K50" s="87">
        <f>IF($A50=0,"",IF($A50&lt;=$A$1,+VLOOKUP($A50,'Rashodi- plan-izvršenje'!$A$8:I$1500,'prenos-P-R-N'!K$1,FALSE),IF($A50&gt;$A$2,+VLOOKUP($A50,'Neizmirene obaveze JLS'!$A$11:I$500,'prenos-P-R-N'!K$1,FALSE),"")))</f>
        <v>15</v>
      </c>
      <c r="L50" t="str">
        <f>IF(A50=0,"",IF(A50&lt;=A$1,+IF(VLOOKUP(A50,'Rashodi- plan-izvršenje'!A$8:J$1500,M$1,FALSE)&gt;0,"Програмска активност","Пројекат"),IF(A50&gt;A$2,+IF(VLOOKUP(A50,'Neizmirene obaveze JLS'!A$8:J$2008,M$1,FALSE)&gt;0,"Програмска активност","Пројекат"),"")))</f>
        <v>Програмска активност</v>
      </c>
      <c r="M50" s="87" t="str">
        <f>IF($A50&lt;=$A$1,+IF(VLOOKUP($A50,'Rashodi- plan-izvršenje'!$A$8:$M$1500,10,FALSE)&gt;0,VLOOKUP($A50,'Rashodi- plan-izvršenje'!$A$8:$M$1500,10,FALSE),VLOOKUP($A50,'Rashodi- plan-izvršenje'!$A$8:$M$1500,12,FALSE)),+IF($A50&gt;$A$2,IF(VLOOKUP($A50,'Neizmirene obaveze JLS'!$A$8:$M$1500,10,FALSE)&gt;0,VLOOKUP($A50,'Neizmirene obaveze JLS'!$A$11:$M$1500,10,FALSE),VLOOKUP($A50,'Neizmirene obaveze JLS'!$A$11:$M$1500,12,FALSE)),0))</f>
        <v>0602-0014</v>
      </c>
      <c r="N50" s="87" t="str">
        <f>IF($A50&lt;=$A$1,+IF(VLOOKUP(A50,'Rashodi- plan-izvršenje'!$A$8:$M$1500,10,FALSE)&gt;0,VLOOKUP(A50,'Rashodi- plan-izvršenje'!$A$8:$M$1500,11,FALSE),VLOOKUP(A50,'Rashodi- plan-izvršenje'!$A$8:$M$1500,13,FALSE)),+IF($A50&gt;$A$2,IF(VLOOKUP($A50,'Neizmirene obaveze JLS'!$A$8:$M$1500,10,FALSE)&gt;0,VLOOKUP($A50,'Neizmirene obaveze JLS'!$A$11:$M$1500,11,FALSE),VLOOKUP($A50,'Neizmirene obaveze JLS'!$A$11:$M$1500,13,FALSE)),0))</f>
        <v>Управљање у ванредним ситуацијама</v>
      </c>
      <c r="O50" s="87">
        <f>IF($A50&lt;=$A$1,VALUE(+VLOOKUP($A50,'Rashodi- plan-izvršenje'!$A$8:N$1500,'prenos-P-R-N'!O$1,FALSE)),IF($A50&lt;=A$2,VALUE(VLOOKUP($A50,'Prihodi- plan-izvršenje'!$A$8:$H$500,6,FALSE)),VALUE(VLOOKUP($A50,'Neizmirene obaveze JLS'!$A$8:$N$500,O$1,FALSE))))</f>
        <v>1</v>
      </c>
      <c r="P50" s="87" t="str">
        <f>IF(A50=0,0,IF(A50&gt;A$2,'šifarnik K-izvor'!G$3,+IF(Q50&lt;700,+'šifarnik K-izvor'!G$2,'šifarnik K-izvor'!G$1)))</f>
        <v>Расходи</v>
      </c>
      <c r="Q50" s="87">
        <f>IF($A50&lt;=$A$1,VALUE(+VLOOKUP($A50,'Rashodi- plan-izvršenje'!$A$8:O$1500,'prenos-P-R-N'!Q$1,FALSE)),IF($A50&lt;=$A$2,VLOOKUP($A50,'Prihodi- plan-izvršenje'!$A$4:$H$500,4,FALSE),IF($A50&lt;=$A$3,VLOOKUP(A50,'Neizmirene obaveze JLS'!$A$11:O$500,Q$1,FALSE),"")))</f>
        <v>484</v>
      </c>
      <c r="R50" s="88">
        <f>IF($A50&lt;=$A$1,VALUE(+VLOOKUP($A50,'Rashodi- plan-izvršenje'!$A$8:P$1500,'prenos-P-R-N'!R$1,FALSE)),IF($A50&lt;=$A$2,VLOOKUP($A50,'Prihodi- plan-izvršenje'!$A$4:$H$500,7,FALSE),""))</f>
        <v>14000000</v>
      </c>
      <c r="S50" s="88">
        <f>IF(A50=0,0,IF($A50&lt;=$A$1,VALUE(+VLOOKUP($A50,'Rashodi- plan-izvršenje'!$A$8:Q$1500,'prenos-P-R-N'!S$1,FALSE)),IF($A50&lt;=$A$2,VLOOKUP($A50,'Prihodi- plan-izvršenje'!$A$4:$H$500,8,FALSE),0)))</f>
        <v>30706179.010000002</v>
      </c>
      <c r="T50" s="88" t="str">
        <f>IF($A50&gt;$A$2,VLOOKUP($A50,'Neizmirene obaveze JLS'!$A$11:R$500,R$1,FALSE),"")</f>
        <v/>
      </c>
      <c r="U50" s="88">
        <f>IF($A50&gt;$A$2,VLOOKUP($A50,'Neizmirene obaveze JLS'!$A$11:S$500,S$1,FALSE),0)</f>
        <v>0</v>
      </c>
      <c r="V50" s="88">
        <f t="shared" si="3"/>
        <v>0</v>
      </c>
      <c r="W50" s="74"/>
      <c r="X50" s="74"/>
      <c r="Y50" s="74"/>
      <c r="Z50" s="74"/>
      <c r="AA50" s="193">
        <f t="shared" si="4"/>
        <v>3</v>
      </c>
      <c r="AB50" s="193" t="str">
        <f t="shared" si="5"/>
        <v>Расходи</v>
      </c>
    </row>
    <row r="51" spans="1:28">
      <c r="A51" s="89">
        <f>IF(AND(COUNTIF(A$1:A$3,"&gt;0")=1,MAX(A$8:A50)&lt;A$1),A50+1,IF(AND(COUNTIF(A$1:A$3,"&gt;0")=2,MAX(A$8:A50)&lt;A$2),A50+1,IF(AND(COUNTIF(A$1:A$3,"&gt;0")=3,MAX(A$8:A50)&lt;A$3),A50+1,0)))</f>
        <v>44</v>
      </c>
      <c r="B51" s="89">
        <f t="shared" si="6"/>
        <v>75</v>
      </c>
      <c r="C51" s="89" t="str">
        <f t="shared" si="7"/>
        <v>НОВИ ПАЗАР</v>
      </c>
      <c r="D51" s="87">
        <f>IF($A51=0,"",IF($A51&lt;=$A$1,+VLOOKUP($A51,'Rashodi- plan-izvršenje'!$A$8:B$1500,'prenos-P-R-N'!D$1,FALSE),IF($A51&gt;$A$2,+VLOOKUP($A51,'Neizmirene obaveze JLS'!$A$11:B$500,'prenos-P-R-N'!D$1,FALSE),"")))</f>
        <v>3</v>
      </c>
      <c r="E51" s="87" t="str">
        <f>IF($A51=0,"",IF($A51&lt;=$A$1,+VLOOKUP($A51,'Rashodi- plan-izvršenje'!$A$8:C$1500,'prenos-P-R-N'!E$1,FALSE),IF($A51&gt;$A$2,+VLOOKUP($A51,'Neizmirene obaveze JLS'!$A$11:C$500,'prenos-P-R-N'!E$1,FALSE),"")))</f>
        <v>Градска управа</v>
      </c>
      <c r="F51" s="87" t="str">
        <f>IF($A51=0,"",IF($A51&lt;=$A$1,+VLOOKUP($A51,'Rashodi- plan-izvršenje'!$A$8:D$1500,'prenos-P-R-N'!F$1,FALSE),IF($A51&gt;$A$2,+VLOOKUP($A51,'Neizmirene obaveze JLS'!$A$11:D$500,'prenos-P-R-N'!F$1,FALSE),"")))</f>
        <v>3.1</v>
      </c>
      <c r="G51" s="87" t="str">
        <f>IF($A51=0,"",IF($A51&lt;=$A$1,+VLOOKUP($A51,'Rashodi- plan-izvršenje'!$A$8:E$1500,'prenos-P-R-N'!G$1,FALSE),IF($A51&gt;$A$2,+VLOOKUP($A51,'Neizmirene obaveze JLS'!$A$11:E$500,'prenos-P-R-N'!G$1,FALSE),"")))</f>
        <v>Суфинасирање</v>
      </c>
      <c r="H51" s="87">
        <f>IF($A51=0,"",IF($A51&lt;=$A$1,+VLOOKUP($A51,'Rashodi- plan-izvršenje'!$A$8:F$1500,'prenos-P-R-N'!H$1,FALSE),IF($A51&gt;$A$2,+VLOOKUP($A51,'Neizmirene obaveze JLS'!$A$11:F$500,'prenos-P-R-N'!H$1,FALSE),"")))</f>
        <v>110</v>
      </c>
      <c r="I51" s="87" t="str">
        <f>IF($A51=0,"",IF($A51&lt;=$A$1,+VLOOKUP($A51,'Rashodi- plan-izvršenje'!$A$8:G$1500,'prenos-P-R-N'!I$1,FALSE),IF($A51&gt;$A$2,+VLOOKUP($A51,'Neizmirene obaveze JLS'!$A$11:G$500,'prenos-P-R-N'!I$1,FALSE),"")))</f>
        <v>0602</v>
      </c>
      <c r="J51" s="87" t="str">
        <f>IF($A51=0,"",IF($A51&lt;=$A$1,+VLOOKUP($A51,'Rashodi- plan-izvršenje'!$A$8:H$1500,'prenos-P-R-N'!J$1,FALSE),IF($A51&gt;$A$2,+VLOOKUP($A51,'Neizmirene obaveze JLS'!$A$11:H$500,'prenos-P-R-N'!J$1,FALSE),"")))</f>
        <v>ОПШТЕ УСЛУГЕ ЛОКАЛНЕ САМОУПРАВЕ</v>
      </c>
      <c r="K51" s="87">
        <f>IF($A51=0,"",IF($A51&lt;=$A$1,+VLOOKUP($A51,'Rashodi- plan-izvršenje'!$A$8:I$1500,'prenos-P-R-N'!K$1,FALSE),IF($A51&gt;$A$2,+VLOOKUP($A51,'Neizmirene obaveze JLS'!$A$11:I$500,'prenos-P-R-N'!K$1,FALSE),"")))</f>
        <v>15</v>
      </c>
      <c r="L51" t="str">
        <f>IF(A51=0,"",IF(A51&lt;=A$1,+IF(VLOOKUP(A51,'Rashodi- plan-izvršenje'!A$8:J$1500,M$1,FALSE)&gt;0,"Програмска активност","Пројекат"),IF(A51&gt;A$2,+IF(VLOOKUP(A51,'Neizmirene obaveze JLS'!A$8:J$2008,M$1,FALSE)&gt;0,"Програмска активност","Пројекат"),"")))</f>
        <v>Пројекат</v>
      </c>
      <c r="M51" s="87" t="str">
        <f>IF($A51&lt;=$A$1,+IF(VLOOKUP($A51,'Rashodi- plan-izvršenje'!$A$8:$M$1500,10,FALSE)&gt;0,VLOOKUP($A51,'Rashodi- plan-izvršenje'!$A$8:$M$1500,10,FALSE),VLOOKUP($A51,'Rashodi- plan-izvršenje'!$A$8:$M$1500,12,FALSE)),+IF($A51&gt;$A$2,IF(VLOOKUP($A51,'Neizmirene obaveze JLS'!$A$8:$M$1500,10,FALSE)&gt;0,VLOOKUP($A51,'Neizmirene obaveze JLS'!$A$11:$M$1500,10,FALSE),VLOOKUP($A51,'Neizmirene obaveze JLS'!$A$11:$M$1500,12,FALSE)),0))</f>
        <v>0602-П1</v>
      </c>
      <c r="N51" s="87" t="str">
        <f>IF($A51&lt;=$A$1,+IF(VLOOKUP(A51,'Rashodi- plan-izvršenje'!$A$8:$M$1500,10,FALSE)&gt;0,VLOOKUP(A51,'Rashodi- plan-izvršenje'!$A$8:$M$1500,11,FALSE),VLOOKUP(A51,'Rashodi- plan-izvršenje'!$A$8:$M$1500,13,FALSE)),+IF($A51&gt;$A$2,IF(VLOOKUP($A51,'Neizmirene obaveze JLS'!$A$8:$M$1500,10,FALSE)&gt;0,VLOOKUP($A51,'Neizmirene obaveze JLS'!$A$11:$M$1500,11,FALSE),VLOOKUP($A51,'Neizmirene obaveze JLS'!$A$11:$M$1500,13,FALSE)),0))</f>
        <v>Суфинасирање</v>
      </c>
      <c r="O51" s="87">
        <f>IF($A51&lt;=$A$1,VALUE(+VLOOKUP($A51,'Rashodi- plan-izvršenje'!$A$8:N$1500,'prenos-P-R-N'!O$1,FALSE)),IF($A51&lt;=A$2,VALUE(VLOOKUP($A51,'Prihodi- plan-izvršenje'!$A$8:$H$500,6,FALSE)),VALUE(VLOOKUP($A51,'Neizmirene obaveze JLS'!$A$8:$N$500,O$1,FALSE))))</f>
        <v>1</v>
      </c>
      <c r="P51" s="87" t="str">
        <f>IF(A51=0,0,IF(A51&gt;A$2,'šifarnik K-izvor'!G$3,+IF(Q51&lt;700,+'šifarnik K-izvor'!G$2,'šifarnik K-izvor'!G$1)))</f>
        <v>Расходи</v>
      </c>
      <c r="Q51" s="87">
        <f>IF($A51&lt;=$A$1,VALUE(+VLOOKUP($A51,'Rashodi- plan-izvršenje'!$A$8:O$1500,'prenos-P-R-N'!Q$1,FALSE)),IF($A51&lt;=$A$2,VLOOKUP($A51,'Prihodi- plan-izvršenje'!$A$4:$H$500,4,FALSE),IF($A51&lt;=$A$3,VLOOKUP(A51,'Neizmirene obaveze JLS'!$A$11:O$500,Q$1,FALSE),"")))</f>
        <v>424</v>
      </c>
      <c r="R51" s="88">
        <f>IF($A51&lt;=$A$1,VALUE(+VLOOKUP($A51,'Rashodi- plan-izvršenje'!$A$8:P$1500,'prenos-P-R-N'!R$1,FALSE)),IF($A51&lt;=$A$2,VLOOKUP($A51,'Prihodi- plan-izvršenje'!$A$4:$H$500,7,FALSE),""))</f>
        <v>4000000</v>
      </c>
      <c r="S51" s="88">
        <f>IF(A51=0,0,IF($A51&lt;=$A$1,VALUE(+VLOOKUP($A51,'Rashodi- plan-izvršenje'!$A$8:Q$1500,'prenos-P-R-N'!S$1,FALSE)),IF($A51&lt;=$A$2,VLOOKUP($A51,'Prihodi- plan-izvršenje'!$A$4:$H$500,8,FALSE),0)))</f>
        <v>0</v>
      </c>
      <c r="T51" s="88" t="str">
        <f>IF($A51&gt;$A$2,VLOOKUP($A51,'Neizmirene obaveze JLS'!$A$11:R$500,R$1,FALSE),"")</f>
        <v/>
      </c>
      <c r="U51" s="88">
        <f>IF($A51&gt;$A$2,VLOOKUP($A51,'Neizmirene obaveze JLS'!$A$11:S$500,S$1,FALSE),0)</f>
        <v>0</v>
      </c>
      <c r="V51" s="88">
        <f t="shared" si="3"/>
        <v>0</v>
      </c>
      <c r="W51" s="74"/>
      <c r="X51" s="74"/>
      <c r="Y51" s="74"/>
      <c r="Z51" s="74"/>
      <c r="AA51" s="193">
        <f t="shared" si="4"/>
        <v>3</v>
      </c>
      <c r="AB51" s="193" t="str">
        <f t="shared" si="5"/>
        <v>Расходи</v>
      </c>
    </row>
    <row r="52" spans="1:28">
      <c r="A52" s="89">
        <f>IF(AND(COUNTIF(A$1:A$3,"&gt;0")=1,MAX(A$8:A51)&lt;A$1),A51+1,IF(AND(COUNTIF(A$1:A$3,"&gt;0")=2,MAX(A$8:A51)&lt;A$2),A51+1,IF(AND(COUNTIF(A$1:A$3,"&gt;0")=3,MAX(A$8:A51)&lt;A$3),A51+1,0)))</f>
        <v>45</v>
      </c>
      <c r="B52" s="89">
        <f t="shared" si="6"/>
        <v>75</v>
      </c>
      <c r="C52" s="89" t="str">
        <f t="shared" si="7"/>
        <v>НОВИ ПАЗАР</v>
      </c>
      <c r="D52" s="87">
        <f>IF($A52=0,"",IF($A52&lt;=$A$1,+VLOOKUP($A52,'Rashodi- plan-izvršenje'!$A$8:B$1500,'prenos-P-R-N'!D$1,FALSE),IF($A52&gt;$A$2,+VLOOKUP($A52,'Neizmirene obaveze JLS'!$A$11:B$500,'prenos-P-R-N'!D$1,FALSE),"")))</f>
        <v>3</v>
      </c>
      <c r="E52" s="87" t="str">
        <f>IF($A52=0,"",IF($A52&lt;=$A$1,+VLOOKUP($A52,'Rashodi- plan-izvršenje'!$A$8:C$1500,'prenos-P-R-N'!E$1,FALSE),IF($A52&gt;$A$2,+VLOOKUP($A52,'Neizmirene obaveze JLS'!$A$11:C$500,'prenos-P-R-N'!E$1,FALSE),"")))</f>
        <v>Градска управа</v>
      </c>
      <c r="F52" s="87" t="str">
        <f>IF($A52=0,"",IF($A52&lt;=$A$1,+VLOOKUP($A52,'Rashodi- plan-izvršenje'!$A$8:D$1500,'prenos-P-R-N'!F$1,FALSE),IF($A52&gt;$A$2,+VLOOKUP($A52,'Neizmirene obaveze JLS'!$A$11:D$500,'prenos-P-R-N'!F$1,FALSE),"")))</f>
        <v>3.1</v>
      </c>
      <c r="G52" s="87" t="str">
        <f>IF($A52=0,"",IF($A52&lt;=$A$1,+VLOOKUP($A52,'Rashodi- plan-izvršenje'!$A$8:E$1500,'prenos-P-R-N'!G$1,FALSE),IF($A52&gt;$A$2,+VLOOKUP($A52,'Neizmirene obaveze JLS'!$A$11:E$500,'prenos-P-R-N'!G$1,FALSE),"")))</f>
        <v>Суфинасирање</v>
      </c>
      <c r="H52" s="87">
        <f>IF($A52=0,"",IF($A52&lt;=$A$1,+VLOOKUP($A52,'Rashodi- plan-izvršenje'!$A$8:F$1500,'prenos-P-R-N'!H$1,FALSE),IF($A52&gt;$A$2,+VLOOKUP($A52,'Neizmirene obaveze JLS'!$A$11:F$500,'prenos-P-R-N'!H$1,FALSE),"")))</f>
        <v>110</v>
      </c>
      <c r="I52" s="87" t="str">
        <f>IF($A52=0,"",IF($A52&lt;=$A$1,+VLOOKUP($A52,'Rashodi- plan-izvršenje'!$A$8:G$1500,'prenos-P-R-N'!I$1,FALSE),IF($A52&gt;$A$2,+VLOOKUP($A52,'Neizmirene obaveze JLS'!$A$11:G$500,'prenos-P-R-N'!I$1,FALSE),"")))</f>
        <v>0602</v>
      </c>
      <c r="J52" s="87" t="str">
        <f>IF($A52=0,"",IF($A52&lt;=$A$1,+VLOOKUP($A52,'Rashodi- plan-izvršenje'!$A$8:H$1500,'prenos-P-R-N'!J$1,FALSE),IF($A52&gt;$A$2,+VLOOKUP($A52,'Neizmirene obaveze JLS'!$A$11:H$500,'prenos-P-R-N'!J$1,FALSE),"")))</f>
        <v>ОПШТЕ УСЛУГЕ ЛОКАЛНЕ САМОУПРАВЕ</v>
      </c>
      <c r="K52" s="87">
        <f>IF($A52=0,"",IF($A52&lt;=$A$1,+VLOOKUP($A52,'Rashodi- plan-izvršenje'!$A$8:I$1500,'prenos-P-R-N'!K$1,FALSE),IF($A52&gt;$A$2,+VLOOKUP($A52,'Neizmirene obaveze JLS'!$A$11:I$500,'prenos-P-R-N'!K$1,FALSE),"")))</f>
        <v>15</v>
      </c>
      <c r="L52" t="str">
        <f>IF(A52=0,"",IF(A52&lt;=A$1,+IF(VLOOKUP(A52,'Rashodi- plan-izvršenje'!A$8:J$1500,M$1,FALSE)&gt;0,"Програмска активност","Пројекат"),IF(A52&gt;A$2,+IF(VLOOKUP(A52,'Neizmirene obaveze JLS'!A$8:J$2008,M$1,FALSE)&gt;0,"Програмска активност","Пројекат"),"")))</f>
        <v>Пројекат</v>
      </c>
      <c r="M52" s="87" t="str">
        <f>IF($A52&lt;=$A$1,+IF(VLOOKUP($A52,'Rashodi- plan-izvršenje'!$A$8:$M$1500,10,FALSE)&gt;0,VLOOKUP($A52,'Rashodi- plan-izvršenje'!$A$8:$M$1500,10,FALSE),VLOOKUP($A52,'Rashodi- plan-izvršenje'!$A$8:$M$1500,12,FALSE)),+IF($A52&gt;$A$2,IF(VLOOKUP($A52,'Neizmirene obaveze JLS'!$A$8:$M$1500,10,FALSE)&gt;0,VLOOKUP($A52,'Neizmirene obaveze JLS'!$A$11:$M$1500,10,FALSE),VLOOKUP($A52,'Neizmirene obaveze JLS'!$A$11:$M$1500,12,FALSE)),0))</f>
        <v>0602-П1</v>
      </c>
      <c r="N52" s="87" t="str">
        <f>IF($A52&lt;=$A$1,+IF(VLOOKUP(A52,'Rashodi- plan-izvršenje'!$A$8:$M$1500,10,FALSE)&gt;0,VLOOKUP(A52,'Rashodi- plan-izvršenje'!$A$8:$M$1500,11,FALSE),VLOOKUP(A52,'Rashodi- plan-izvršenje'!$A$8:$M$1500,13,FALSE)),+IF($A52&gt;$A$2,IF(VLOOKUP($A52,'Neizmirene obaveze JLS'!$A$8:$M$1500,10,FALSE)&gt;0,VLOOKUP($A52,'Neizmirene obaveze JLS'!$A$11:$M$1500,11,FALSE),VLOOKUP($A52,'Neizmirene obaveze JLS'!$A$11:$M$1500,13,FALSE)),0))</f>
        <v>Суфинасирање</v>
      </c>
      <c r="O52" s="87">
        <f>IF($A52&lt;=$A$1,VALUE(+VLOOKUP($A52,'Rashodi- plan-izvršenje'!$A$8:N$1500,'prenos-P-R-N'!O$1,FALSE)),IF($A52&lt;=A$2,VALUE(VLOOKUP($A52,'Prihodi- plan-izvršenje'!$A$8:$H$500,6,FALSE)),VALUE(VLOOKUP($A52,'Neizmirene obaveze JLS'!$A$8:$N$500,O$1,FALSE))))</f>
        <v>1</v>
      </c>
      <c r="P52" s="87" t="str">
        <f>IF(A52=0,0,IF(A52&gt;A$2,'šifarnik K-izvor'!G$3,+IF(Q52&lt;700,+'šifarnik K-izvor'!G$2,'šifarnik K-izvor'!G$1)))</f>
        <v>Расходи</v>
      </c>
      <c r="Q52" s="87">
        <f>IF($A52&lt;=$A$1,VALUE(+VLOOKUP($A52,'Rashodi- plan-izvršenje'!$A$8:O$1500,'prenos-P-R-N'!Q$1,FALSE)),IF($A52&lt;=$A$2,VLOOKUP($A52,'Prihodi- plan-izvršenje'!$A$4:$H$500,4,FALSE),IF($A52&lt;=$A$3,VLOOKUP(A52,'Neizmirene obaveze JLS'!$A$11:O$500,Q$1,FALSE),"")))</f>
        <v>511</v>
      </c>
      <c r="R52" s="88">
        <f>IF($A52&lt;=$A$1,VALUE(+VLOOKUP($A52,'Rashodi- plan-izvršenje'!$A$8:P$1500,'prenos-P-R-N'!R$1,FALSE)),IF($A52&lt;=$A$2,VLOOKUP($A52,'Prihodi- plan-izvršenje'!$A$4:$H$500,7,FALSE),""))</f>
        <v>14500000</v>
      </c>
      <c r="S52" s="88">
        <f>IF(A52=0,0,IF($A52&lt;=$A$1,VALUE(+VLOOKUP($A52,'Rashodi- plan-izvršenje'!$A$8:Q$1500,'prenos-P-R-N'!S$1,FALSE)),IF($A52&lt;=$A$2,VLOOKUP($A52,'Prihodi- plan-izvršenje'!$A$4:$H$500,8,FALSE),0)))</f>
        <v>0</v>
      </c>
      <c r="T52" s="88" t="str">
        <f>IF($A52&gt;$A$2,VLOOKUP($A52,'Neizmirene obaveze JLS'!$A$11:R$500,R$1,FALSE),"")</f>
        <v/>
      </c>
      <c r="U52" s="88">
        <f>IF($A52&gt;$A$2,VLOOKUP($A52,'Neizmirene obaveze JLS'!$A$11:S$500,S$1,FALSE),0)</f>
        <v>0</v>
      </c>
      <c r="V52" s="88">
        <f t="shared" si="3"/>
        <v>0</v>
      </c>
      <c r="W52" s="74"/>
      <c r="X52" s="74"/>
      <c r="Y52" s="74"/>
      <c r="Z52" s="74"/>
      <c r="AA52" s="193">
        <f t="shared" si="4"/>
        <v>3</v>
      </c>
      <c r="AB52" s="193" t="str">
        <f t="shared" si="5"/>
        <v>Расходи</v>
      </c>
    </row>
    <row r="53" spans="1:28">
      <c r="A53" s="89">
        <f>IF(AND(COUNTIF(A$1:A$3,"&gt;0")=1,MAX(A$8:A52)&lt;A$1),A52+1,IF(AND(COUNTIF(A$1:A$3,"&gt;0")=2,MAX(A$8:A52)&lt;A$2),A52+1,IF(AND(COUNTIF(A$1:A$3,"&gt;0")=3,MAX(A$8:A52)&lt;A$3),A52+1,0)))</f>
        <v>46</v>
      </c>
      <c r="B53" s="89">
        <f t="shared" si="6"/>
        <v>75</v>
      </c>
      <c r="C53" s="89" t="str">
        <f t="shared" si="7"/>
        <v>НОВИ ПАЗАР</v>
      </c>
      <c r="D53" s="87">
        <f>IF($A53=0,"",IF($A53&lt;=$A$1,+VLOOKUP($A53,'Rashodi- plan-izvršenje'!$A$8:B$1500,'prenos-P-R-N'!D$1,FALSE),IF($A53&gt;$A$2,+VLOOKUP($A53,'Neizmirene obaveze JLS'!$A$11:B$500,'prenos-P-R-N'!D$1,FALSE),"")))</f>
        <v>3</v>
      </c>
      <c r="E53" s="87" t="str">
        <f>IF($A53=0,"",IF($A53&lt;=$A$1,+VLOOKUP($A53,'Rashodi- plan-izvršenje'!$A$8:C$1500,'prenos-P-R-N'!E$1,FALSE),IF($A53&gt;$A$2,+VLOOKUP($A53,'Neizmirene obaveze JLS'!$A$11:C$500,'prenos-P-R-N'!E$1,FALSE),"")))</f>
        <v>Градска управа</v>
      </c>
      <c r="F53" s="87" t="str">
        <f>IF($A53=0,"",IF($A53&lt;=$A$1,+VLOOKUP($A53,'Rashodi- plan-izvršenje'!$A$8:D$1500,'prenos-P-R-N'!F$1,FALSE),IF($A53&gt;$A$2,+VLOOKUP($A53,'Neizmirene obaveze JLS'!$A$11:D$500,'prenos-P-R-N'!F$1,FALSE),"")))</f>
        <v>3.1</v>
      </c>
      <c r="G53" s="87" t="str">
        <f>IF($A53=0,"",IF($A53&lt;=$A$1,+VLOOKUP($A53,'Rashodi- plan-izvršenje'!$A$8:E$1500,'prenos-P-R-N'!G$1,FALSE),IF($A53&gt;$A$2,+VLOOKUP($A53,'Neizmirene obaveze JLS'!$A$11:E$500,'prenos-P-R-N'!G$1,FALSE),"")))</f>
        <v>Суфинансирање</v>
      </c>
      <c r="H53" s="87">
        <f>IF($A53=0,"",IF($A53&lt;=$A$1,+VLOOKUP($A53,'Rashodi- plan-izvršenje'!$A$8:F$1500,'prenos-P-R-N'!H$1,FALSE),IF($A53&gt;$A$2,+VLOOKUP($A53,'Neizmirene obaveze JLS'!$A$11:F$500,'prenos-P-R-N'!H$1,FALSE),"")))</f>
        <v>110</v>
      </c>
      <c r="I53" s="87" t="str">
        <f>IF($A53=0,"",IF($A53&lt;=$A$1,+VLOOKUP($A53,'Rashodi- plan-izvršenje'!$A$8:G$1500,'prenos-P-R-N'!I$1,FALSE),IF($A53&gt;$A$2,+VLOOKUP($A53,'Neizmirene obaveze JLS'!$A$11:G$500,'prenos-P-R-N'!I$1,FALSE),"")))</f>
        <v>0602</v>
      </c>
      <c r="J53" s="87" t="str">
        <f>IF($A53=0,"",IF($A53&lt;=$A$1,+VLOOKUP($A53,'Rashodi- plan-izvršenje'!$A$8:H$1500,'prenos-P-R-N'!J$1,FALSE),IF($A53&gt;$A$2,+VLOOKUP($A53,'Neizmirene obaveze JLS'!$A$11:H$500,'prenos-P-R-N'!J$1,FALSE),"")))</f>
        <v>ОПШТЕ УСЛУГЕ ЛОКАЛНЕ САМОУПРАВЕ</v>
      </c>
      <c r="K53" s="87">
        <f>IF($A53=0,"",IF($A53&lt;=$A$1,+VLOOKUP($A53,'Rashodi- plan-izvršenje'!$A$8:I$1500,'prenos-P-R-N'!K$1,FALSE),IF($A53&gt;$A$2,+VLOOKUP($A53,'Neizmirene obaveze JLS'!$A$11:I$500,'prenos-P-R-N'!K$1,FALSE),"")))</f>
        <v>15</v>
      </c>
      <c r="L53" t="str">
        <f>IF(A53=0,"",IF(A53&lt;=A$1,+IF(VLOOKUP(A53,'Rashodi- plan-izvršenje'!A$8:J$1500,M$1,FALSE)&gt;0,"Програмска активност","Пројекат"),IF(A53&gt;A$2,+IF(VLOOKUP(A53,'Neizmirene obaveze JLS'!A$8:J$2008,M$1,FALSE)&gt;0,"Програмска активност","Пројекат"),"")))</f>
        <v>Пројекат</v>
      </c>
      <c r="M53" s="87" t="str">
        <f>IF($A53&lt;=$A$1,+IF(VLOOKUP($A53,'Rashodi- plan-izvršenje'!$A$8:$M$1500,10,FALSE)&gt;0,VLOOKUP($A53,'Rashodi- plan-izvršenje'!$A$8:$M$1500,10,FALSE),VLOOKUP($A53,'Rashodi- plan-izvršenje'!$A$8:$M$1500,12,FALSE)),+IF($A53&gt;$A$2,IF(VLOOKUP($A53,'Neizmirene obaveze JLS'!$A$8:$M$1500,10,FALSE)&gt;0,VLOOKUP($A53,'Neizmirene obaveze JLS'!$A$11:$M$1500,10,FALSE),VLOOKUP($A53,'Neizmirene obaveze JLS'!$A$11:$M$1500,12,FALSE)),0))</f>
        <v>0602-П1</v>
      </c>
      <c r="N53" s="87" t="str">
        <f>IF($A53&lt;=$A$1,+IF(VLOOKUP(A53,'Rashodi- plan-izvršenje'!$A$8:$M$1500,10,FALSE)&gt;0,VLOOKUP(A53,'Rashodi- plan-izvršenje'!$A$8:$M$1500,11,FALSE),VLOOKUP(A53,'Rashodi- plan-izvršenje'!$A$8:$M$1500,13,FALSE)),+IF($A53&gt;$A$2,IF(VLOOKUP($A53,'Neizmirene obaveze JLS'!$A$8:$M$1500,10,FALSE)&gt;0,VLOOKUP($A53,'Neizmirene obaveze JLS'!$A$11:$M$1500,11,FALSE),VLOOKUP($A53,'Neizmirene obaveze JLS'!$A$11:$M$1500,13,FALSE)),0))</f>
        <v>Суфинансирање</v>
      </c>
      <c r="O53" s="87">
        <f>IF($A53&lt;=$A$1,VALUE(+VLOOKUP($A53,'Rashodi- plan-izvršenje'!$A$8:N$1500,'prenos-P-R-N'!O$1,FALSE)),IF($A53&lt;=A$2,VALUE(VLOOKUP($A53,'Prihodi- plan-izvršenje'!$A$8:$H$500,6,FALSE)),VALUE(VLOOKUP($A53,'Neizmirene obaveze JLS'!$A$8:$N$500,O$1,FALSE))))</f>
        <v>1</v>
      </c>
      <c r="P53" s="87" t="str">
        <f>IF(A53=0,0,IF(A53&gt;A$2,'šifarnik K-izvor'!G$3,+IF(Q53&lt;700,+'šifarnik K-izvor'!G$2,'šifarnik K-izvor'!G$1)))</f>
        <v>Расходи</v>
      </c>
      <c r="Q53" s="87">
        <f>IF($A53&lt;=$A$1,VALUE(+VLOOKUP($A53,'Rashodi- plan-izvršenje'!$A$8:O$1500,'prenos-P-R-N'!Q$1,FALSE)),IF($A53&lt;=$A$2,VLOOKUP($A53,'Prihodi- plan-izvršenje'!$A$4:$H$500,4,FALSE),IF($A53&lt;=$A$3,VLOOKUP(A53,'Neizmirene obaveze JLS'!$A$11:O$500,Q$1,FALSE),"")))</f>
        <v>512</v>
      </c>
      <c r="R53" s="88">
        <f>IF($A53&lt;=$A$1,VALUE(+VLOOKUP($A53,'Rashodi- plan-izvršenje'!$A$8:P$1500,'prenos-P-R-N'!R$1,FALSE)),IF($A53&lt;=$A$2,VLOOKUP($A53,'Prihodi- plan-izvršenje'!$A$4:$H$500,7,FALSE),""))</f>
        <v>13000000</v>
      </c>
      <c r="S53" s="88">
        <f>IF(A53=0,0,IF($A53&lt;=$A$1,VALUE(+VLOOKUP($A53,'Rashodi- plan-izvršenje'!$A$8:Q$1500,'prenos-P-R-N'!S$1,FALSE)),IF($A53&lt;=$A$2,VLOOKUP($A53,'Prihodi- plan-izvršenje'!$A$4:$H$500,8,FALSE),0)))</f>
        <v>0</v>
      </c>
      <c r="T53" s="88" t="str">
        <f>IF($A53&gt;$A$2,VLOOKUP($A53,'Neizmirene obaveze JLS'!$A$11:R$500,R$1,FALSE),"")</f>
        <v/>
      </c>
      <c r="U53" s="88">
        <f>IF($A53&gt;$A$2,VLOOKUP($A53,'Neizmirene obaveze JLS'!$A$11:S$500,S$1,FALSE),0)</f>
        <v>0</v>
      </c>
      <c r="V53" s="88">
        <f t="shared" si="3"/>
        <v>0</v>
      </c>
      <c r="W53" s="74"/>
      <c r="X53" s="74"/>
      <c r="Y53" s="74"/>
      <c r="Z53" s="74"/>
      <c r="AA53" s="193">
        <f t="shared" si="4"/>
        <v>3</v>
      </c>
      <c r="AB53" s="193" t="str">
        <f t="shared" si="5"/>
        <v>Расходи</v>
      </c>
    </row>
    <row r="54" spans="1:28">
      <c r="A54" s="89">
        <f>IF(AND(COUNTIF(A$1:A$3,"&gt;0")=1,MAX(A$8:A53)&lt;A$1),A53+1,IF(AND(COUNTIF(A$1:A$3,"&gt;0")=2,MAX(A$8:A53)&lt;A$2),A53+1,IF(AND(COUNTIF(A$1:A$3,"&gt;0")=3,MAX(A$8:A53)&lt;A$3),A53+1,0)))</f>
        <v>47</v>
      </c>
      <c r="B54" s="89">
        <f t="shared" si="6"/>
        <v>75</v>
      </c>
      <c r="C54" s="89" t="str">
        <f t="shared" si="7"/>
        <v>НОВИ ПАЗАР</v>
      </c>
      <c r="D54" s="87">
        <f>IF($A54=0,"",IF($A54&lt;=$A$1,+VLOOKUP($A54,'Rashodi- plan-izvršenje'!$A$8:B$1500,'prenos-P-R-N'!D$1,FALSE),IF($A54&gt;$A$2,+VLOOKUP($A54,'Neizmirene obaveze JLS'!$A$11:B$500,'prenos-P-R-N'!D$1,FALSE),"")))</f>
        <v>3</v>
      </c>
      <c r="E54" s="87" t="str">
        <f>IF($A54=0,"",IF($A54&lt;=$A$1,+VLOOKUP($A54,'Rashodi- plan-izvršenje'!$A$8:C$1500,'prenos-P-R-N'!E$1,FALSE),IF($A54&gt;$A$2,+VLOOKUP($A54,'Neizmirene obaveze JLS'!$A$11:C$500,'prenos-P-R-N'!E$1,FALSE),"")))</f>
        <v>Градска управа</v>
      </c>
      <c r="F54" s="87" t="str">
        <f>IF($A54=0,"",IF($A54&lt;=$A$1,+VLOOKUP($A54,'Rashodi- plan-izvršenje'!$A$8:D$1500,'prenos-P-R-N'!F$1,FALSE),IF($A54&gt;$A$2,+VLOOKUP($A54,'Neizmirene obaveze JLS'!$A$11:D$500,'prenos-P-R-N'!F$1,FALSE),"")))</f>
        <v>3.1</v>
      </c>
      <c r="G54" s="87" t="str">
        <f>IF($A54=0,"",IF($A54&lt;=$A$1,+VLOOKUP($A54,'Rashodi- plan-izvršenje'!$A$8:E$1500,'prenos-P-R-N'!G$1,FALSE),IF($A54&gt;$A$2,+VLOOKUP($A54,'Neizmirene obaveze JLS'!$A$11:E$500,'prenos-P-R-N'!G$1,FALSE),"")))</f>
        <v>Међународно извиђачко оријентационо такмичење</v>
      </c>
      <c r="H54" s="87">
        <f>IF($A54=0,"",IF($A54&lt;=$A$1,+VLOOKUP($A54,'Rashodi- plan-izvršenje'!$A$8:F$1500,'prenos-P-R-N'!H$1,FALSE),IF($A54&gt;$A$2,+VLOOKUP($A54,'Neizmirene obaveze JLS'!$A$11:F$500,'prenos-P-R-N'!H$1,FALSE),"")))</f>
        <v>110</v>
      </c>
      <c r="I54" s="87" t="str">
        <f>IF($A54=0,"",IF($A54&lt;=$A$1,+VLOOKUP($A54,'Rashodi- plan-izvršenje'!$A$8:G$1500,'prenos-P-R-N'!I$1,FALSE),IF($A54&gt;$A$2,+VLOOKUP($A54,'Neizmirene obaveze JLS'!$A$11:G$500,'prenos-P-R-N'!I$1,FALSE),"")))</f>
        <v>0602</v>
      </c>
      <c r="J54" s="87" t="str">
        <f>IF($A54=0,"",IF($A54&lt;=$A$1,+VLOOKUP($A54,'Rashodi- plan-izvršenje'!$A$8:H$1500,'prenos-P-R-N'!J$1,FALSE),IF($A54&gt;$A$2,+VLOOKUP($A54,'Neizmirene obaveze JLS'!$A$11:H$500,'prenos-P-R-N'!J$1,FALSE),"")))</f>
        <v>ОПШТЕ УСЛУГЕ ЛОКАЛНЕ САМОУПРАВЕ</v>
      </c>
      <c r="K54" s="87">
        <f>IF($A54=0,"",IF($A54&lt;=$A$1,+VLOOKUP($A54,'Rashodi- plan-izvršenje'!$A$8:I$1500,'prenos-P-R-N'!K$1,FALSE),IF($A54&gt;$A$2,+VLOOKUP($A54,'Neizmirene obaveze JLS'!$A$11:I$500,'prenos-P-R-N'!K$1,FALSE),"")))</f>
        <v>15</v>
      </c>
      <c r="L54" t="str">
        <f>IF(A54=0,"",IF(A54&lt;=A$1,+IF(VLOOKUP(A54,'Rashodi- plan-izvršenje'!A$8:J$1500,M$1,FALSE)&gt;0,"Програмска активност","Пројекат"),IF(A54&gt;A$2,+IF(VLOOKUP(A54,'Neizmirene obaveze JLS'!A$8:J$2008,M$1,FALSE)&gt;0,"Програмска активност","Пројекат"),"")))</f>
        <v>Пројекат</v>
      </c>
      <c r="M54" s="87" t="str">
        <f>IF($A54&lt;=$A$1,+IF(VLOOKUP($A54,'Rashodi- plan-izvršenje'!$A$8:$M$1500,10,FALSE)&gt;0,VLOOKUP($A54,'Rashodi- plan-izvršenje'!$A$8:$M$1500,10,FALSE),VLOOKUP($A54,'Rashodi- plan-izvršenje'!$A$8:$M$1500,12,FALSE)),+IF($A54&gt;$A$2,IF(VLOOKUP($A54,'Neizmirene obaveze JLS'!$A$8:$M$1500,10,FALSE)&gt;0,VLOOKUP($A54,'Neizmirene obaveze JLS'!$A$11:$M$1500,10,FALSE),VLOOKUP($A54,'Neizmirene obaveze JLS'!$A$11:$M$1500,12,FALSE)),0))</f>
        <v>0602-П2</v>
      </c>
      <c r="N54" s="87" t="str">
        <f>IF($A54&lt;=$A$1,+IF(VLOOKUP(A54,'Rashodi- plan-izvršenje'!$A$8:$M$1500,10,FALSE)&gt;0,VLOOKUP(A54,'Rashodi- plan-izvršenje'!$A$8:$M$1500,11,FALSE),VLOOKUP(A54,'Rashodi- plan-izvršenje'!$A$8:$M$1500,13,FALSE)),+IF($A54&gt;$A$2,IF(VLOOKUP($A54,'Neizmirene obaveze JLS'!$A$8:$M$1500,10,FALSE)&gt;0,VLOOKUP($A54,'Neizmirene obaveze JLS'!$A$11:$M$1500,11,FALSE),VLOOKUP($A54,'Neizmirene obaveze JLS'!$A$11:$M$1500,13,FALSE)),0))</f>
        <v>Међународно извиђачко оријентационо такмичење</v>
      </c>
      <c r="O54" s="87">
        <f>IF($A54&lt;=$A$1,VALUE(+VLOOKUP($A54,'Rashodi- plan-izvršenje'!$A$8:N$1500,'prenos-P-R-N'!O$1,FALSE)),IF($A54&lt;=A$2,VALUE(VLOOKUP($A54,'Prihodi- plan-izvršenje'!$A$8:$H$500,6,FALSE)),VALUE(VLOOKUP($A54,'Neizmirene obaveze JLS'!$A$8:$N$500,O$1,FALSE))))</f>
        <v>1</v>
      </c>
      <c r="P54" s="87" t="str">
        <f>IF(A54=0,0,IF(A54&gt;A$2,'šifarnik K-izvor'!G$3,+IF(Q54&lt;700,+'šifarnik K-izvor'!G$2,'šifarnik K-izvor'!G$1)))</f>
        <v>Расходи</v>
      </c>
      <c r="Q54" s="87">
        <f>IF($A54&lt;=$A$1,VALUE(+VLOOKUP($A54,'Rashodi- plan-izvršenje'!$A$8:O$1500,'prenos-P-R-N'!Q$1,FALSE)),IF($A54&lt;=$A$2,VLOOKUP($A54,'Prihodi- plan-izvršenje'!$A$4:$H$500,4,FALSE),IF($A54&lt;=$A$3,VLOOKUP(A54,'Neizmirene obaveze JLS'!$A$11:O$500,Q$1,FALSE),"")))</f>
        <v>424</v>
      </c>
      <c r="R54" s="88">
        <f>IF($A54&lt;=$A$1,VALUE(+VLOOKUP($A54,'Rashodi- plan-izvršenje'!$A$8:P$1500,'prenos-P-R-N'!R$1,FALSE)),IF($A54&lt;=$A$2,VLOOKUP($A54,'Prihodi- plan-izvršenje'!$A$4:$H$500,7,FALSE),""))</f>
        <v>500000</v>
      </c>
      <c r="S54" s="88">
        <f>IF(A54=0,0,IF($A54&lt;=$A$1,VALUE(+VLOOKUP($A54,'Rashodi- plan-izvršenje'!$A$8:Q$1500,'prenos-P-R-N'!S$1,FALSE)),IF($A54&lt;=$A$2,VLOOKUP($A54,'Prihodi- plan-izvršenje'!$A$4:$H$500,8,FALSE),0)))</f>
        <v>70000</v>
      </c>
      <c r="T54" s="88" t="str">
        <f>IF($A54&gt;$A$2,VLOOKUP($A54,'Neizmirene obaveze JLS'!$A$11:R$500,R$1,FALSE),"")</f>
        <v/>
      </c>
      <c r="U54" s="88">
        <f>IF($A54&gt;$A$2,VLOOKUP($A54,'Neizmirene obaveze JLS'!$A$11:S$500,S$1,FALSE),0)</f>
        <v>0</v>
      </c>
      <c r="V54" s="88">
        <f t="shared" si="3"/>
        <v>0</v>
      </c>
      <c r="W54" s="74"/>
      <c r="X54" s="74"/>
      <c r="Y54" s="74"/>
      <c r="Z54" s="74"/>
      <c r="AA54" s="193">
        <f t="shared" si="4"/>
        <v>3</v>
      </c>
      <c r="AB54" s="193" t="str">
        <f t="shared" si="5"/>
        <v>Расходи</v>
      </c>
    </row>
    <row r="55" spans="1:28">
      <c r="A55" s="89">
        <f>IF(AND(COUNTIF(A$1:A$3,"&gt;0")=1,MAX(A$8:A54)&lt;A$1),A54+1,IF(AND(COUNTIF(A$1:A$3,"&gt;0")=2,MAX(A$8:A54)&lt;A$2),A54+1,IF(AND(COUNTIF(A$1:A$3,"&gt;0")=3,MAX(A$8:A54)&lt;A$3),A54+1,0)))</f>
        <v>48</v>
      </c>
      <c r="B55" s="89">
        <f t="shared" si="6"/>
        <v>75</v>
      </c>
      <c r="C55" s="89" t="str">
        <f t="shared" si="7"/>
        <v>НОВИ ПАЗАР</v>
      </c>
      <c r="D55" s="87">
        <f>IF($A55=0,"",IF($A55&lt;=$A$1,+VLOOKUP($A55,'Rashodi- plan-izvršenje'!$A$8:B$1500,'prenos-P-R-N'!D$1,FALSE),IF($A55&gt;$A$2,+VLOOKUP($A55,'Neizmirene obaveze JLS'!$A$11:B$500,'prenos-P-R-N'!D$1,FALSE),"")))</f>
        <v>3</v>
      </c>
      <c r="E55" s="87" t="str">
        <f>IF($A55=0,"",IF($A55&lt;=$A$1,+VLOOKUP($A55,'Rashodi- plan-izvršenje'!$A$8:C$1500,'prenos-P-R-N'!E$1,FALSE),IF($A55&gt;$A$2,+VLOOKUP($A55,'Neizmirene obaveze JLS'!$A$11:C$500,'prenos-P-R-N'!E$1,FALSE),"")))</f>
        <v>Градска управа</v>
      </c>
      <c r="F55" s="87" t="str">
        <f>IF($A55=0,"",IF($A55&lt;=$A$1,+VLOOKUP($A55,'Rashodi- plan-izvršenje'!$A$8:D$1500,'prenos-P-R-N'!F$1,FALSE),IF($A55&gt;$A$2,+VLOOKUP($A55,'Neizmirene obaveze JLS'!$A$11:D$500,'prenos-P-R-N'!F$1,FALSE),"")))</f>
        <v>3.1</v>
      </c>
      <c r="G55" s="87" t="str">
        <f>IF($A55=0,"",IF($A55&lt;=$A$1,+VLOOKUP($A55,'Rashodi- plan-izvršenje'!$A$8:E$1500,'prenos-P-R-N'!G$1,FALSE),IF($A55&gt;$A$2,+VLOOKUP($A55,'Neizmirene obaveze JLS'!$A$11:E$500,'prenos-P-R-N'!G$1,FALSE),"")))</f>
        <v>СЕДА</v>
      </c>
      <c r="H55" s="87">
        <f>IF($A55=0,"",IF($A55&lt;=$A$1,+VLOOKUP($A55,'Rashodi- plan-izvršenje'!$A$8:F$1500,'prenos-P-R-N'!H$1,FALSE),IF($A55&gt;$A$2,+VLOOKUP($A55,'Neizmirene obaveze JLS'!$A$11:F$500,'prenos-P-R-N'!H$1,FALSE),"")))</f>
        <v>110</v>
      </c>
      <c r="I55" s="87" t="str">
        <f>IF($A55=0,"",IF($A55&lt;=$A$1,+VLOOKUP($A55,'Rashodi- plan-izvršenje'!$A$8:G$1500,'prenos-P-R-N'!I$1,FALSE),IF($A55&gt;$A$2,+VLOOKUP($A55,'Neizmirene obaveze JLS'!$A$11:G$500,'prenos-P-R-N'!I$1,FALSE),"")))</f>
        <v>0602</v>
      </c>
      <c r="J55" s="87" t="str">
        <f>IF($A55=0,"",IF($A55&lt;=$A$1,+VLOOKUP($A55,'Rashodi- plan-izvršenje'!$A$8:H$1500,'prenos-P-R-N'!J$1,FALSE),IF($A55&gt;$A$2,+VLOOKUP($A55,'Neizmirene obaveze JLS'!$A$11:H$500,'prenos-P-R-N'!J$1,FALSE),"")))</f>
        <v>ОПШТЕ УСЛУГЕ ЛОКАЛНЕ САМОУПРАВЕ</v>
      </c>
      <c r="K55" s="87">
        <f>IF($A55=0,"",IF($A55&lt;=$A$1,+VLOOKUP($A55,'Rashodi- plan-izvršenje'!$A$8:I$1500,'prenos-P-R-N'!K$1,FALSE),IF($A55&gt;$A$2,+VLOOKUP($A55,'Neizmirene obaveze JLS'!$A$11:I$500,'prenos-P-R-N'!K$1,FALSE),"")))</f>
        <v>15</v>
      </c>
      <c r="L55" t="str">
        <f>IF(A55=0,"",IF(A55&lt;=A$1,+IF(VLOOKUP(A55,'Rashodi- plan-izvršenje'!A$8:J$1500,M$1,FALSE)&gt;0,"Програмска активност","Пројекат"),IF(A55&gt;A$2,+IF(VLOOKUP(A55,'Neizmirene obaveze JLS'!A$8:J$2008,M$1,FALSE)&gt;0,"Програмска активност","Пројекат"),"")))</f>
        <v>Пројекат</v>
      </c>
      <c r="M55" s="87" t="str">
        <f>IF($A55&lt;=$A$1,+IF(VLOOKUP($A55,'Rashodi- plan-izvršenje'!$A$8:$M$1500,10,FALSE)&gt;0,VLOOKUP($A55,'Rashodi- plan-izvršenje'!$A$8:$M$1500,10,FALSE),VLOOKUP($A55,'Rashodi- plan-izvršenje'!$A$8:$M$1500,12,FALSE)),+IF($A55&gt;$A$2,IF(VLOOKUP($A55,'Neizmirene obaveze JLS'!$A$8:$M$1500,10,FALSE)&gt;0,VLOOKUP($A55,'Neizmirene obaveze JLS'!$A$11:$M$1500,10,FALSE),VLOOKUP($A55,'Neizmirene obaveze JLS'!$A$11:$M$1500,12,FALSE)),0))</f>
        <v>0602-П3</v>
      </c>
      <c r="N55" s="87" t="str">
        <f>IF($A55&lt;=$A$1,+IF(VLOOKUP(A55,'Rashodi- plan-izvršenje'!$A$8:$M$1500,10,FALSE)&gt;0,VLOOKUP(A55,'Rashodi- plan-izvršenje'!$A$8:$M$1500,11,FALSE),VLOOKUP(A55,'Rashodi- plan-izvršenje'!$A$8:$M$1500,13,FALSE)),+IF($A55&gt;$A$2,IF(VLOOKUP($A55,'Neizmirene obaveze JLS'!$A$8:$M$1500,10,FALSE)&gt;0,VLOOKUP($A55,'Neizmirene obaveze JLS'!$A$11:$M$1500,11,FALSE),VLOOKUP($A55,'Neizmirene obaveze JLS'!$A$11:$M$1500,13,FALSE)),0))</f>
        <v>СЕДА</v>
      </c>
      <c r="O55" s="87">
        <f>IF($A55&lt;=$A$1,VALUE(+VLOOKUP($A55,'Rashodi- plan-izvršenje'!$A$8:N$1500,'prenos-P-R-N'!O$1,FALSE)),IF($A55&lt;=A$2,VALUE(VLOOKUP($A55,'Prihodi- plan-izvršenje'!$A$8:$H$500,6,FALSE)),VALUE(VLOOKUP($A55,'Neizmirene obaveze JLS'!$A$8:$N$500,O$1,FALSE))))</f>
        <v>1</v>
      </c>
      <c r="P55" s="87" t="str">
        <f>IF(A55=0,0,IF(A55&gt;A$2,'šifarnik K-izvor'!G$3,+IF(Q55&lt;700,+'šifarnik K-izvor'!G$2,'šifarnik K-izvor'!G$1)))</f>
        <v>Расходи</v>
      </c>
      <c r="Q55" s="87">
        <f>IF($A55&lt;=$A$1,VALUE(+VLOOKUP($A55,'Rashodi- plan-izvršenje'!$A$8:O$1500,'prenos-P-R-N'!Q$1,FALSE)),IF($A55&lt;=$A$2,VLOOKUP($A55,'Prihodi- plan-izvršenje'!$A$4:$H$500,4,FALSE),IF($A55&lt;=$A$3,VLOOKUP(A55,'Neizmirene obaveze JLS'!$A$11:O$500,Q$1,FALSE),"")))</f>
        <v>481</v>
      </c>
      <c r="R55" s="88">
        <f>IF($A55&lt;=$A$1,VALUE(+VLOOKUP($A55,'Rashodi- plan-izvršenje'!$A$8:P$1500,'prenos-P-R-N'!R$1,FALSE)),IF($A55&lt;=$A$2,VLOOKUP($A55,'Prihodi- plan-izvršenje'!$A$4:$H$500,7,FALSE),""))</f>
        <v>6500000</v>
      </c>
      <c r="S55" s="88">
        <f>IF(A55=0,0,IF($A55&lt;=$A$1,VALUE(+VLOOKUP($A55,'Rashodi- plan-izvršenje'!$A$8:Q$1500,'prenos-P-R-N'!S$1,FALSE)),IF($A55&lt;=$A$2,VLOOKUP($A55,'Prihodi- plan-izvršenje'!$A$4:$H$500,8,FALSE),0)))</f>
        <v>7845000</v>
      </c>
      <c r="T55" s="88" t="str">
        <f>IF($A55&gt;$A$2,VLOOKUP($A55,'Neizmirene obaveze JLS'!$A$11:R$500,R$1,FALSE),"")</f>
        <v/>
      </c>
      <c r="U55" s="88">
        <f>IF($A55&gt;$A$2,VLOOKUP($A55,'Neizmirene obaveze JLS'!$A$11:S$500,S$1,FALSE),0)</f>
        <v>0</v>
      </c>
      <c r="V55" s="88">
        <f t="shared" si="3"/>
        <v>0</v>
      </c>
      <c r="W55" s="74"/>
      <c r="X55" s="74"/>
      <c r="Y55" s="74"/>
      <c r="Z55" s="74"/>
      <c r="AA55" s="193">
        <f t="shared" si="4"/>
        <v>3</v>
      </c>
      <c r="AB55" s="193" t="str">
        <f t="shared" si="5"/>
        <v>Расходи</v>
      </c>
    </row>
    <row r="56" spans="1:28">
      <c r="A56" s="89">
        <f>IF(AND(COUNTIF(A$1:A$3,"&gt;0")=1,MAX(A$8:A55)&lt;A$1),A55+1,IF(AND(COUNTIF(A$1:A$3,"&gt;0")=2,MAX(A$8:A55)&lt;A$2),A55+1,IF(AND(COUNTIF(A$1:A$3,"&gt;0")=3,MAX(A$8:A55)&lt;A$3),A55+1,0)))</f>
        <v>49</v>
      </c>
      <c r="B56" s="89">
        <f t="shared" si="6"/>
        <v>75</v>
      </c>
      <c r="C56" s="89" t="str">
        <f t="shared" si="7"/>
        <v>НОВИ ПАЗАР</v>
      </c>
      <c r="D56" s="87">
        <f>IF($A56=0,"",IF($A56&lt;=$A$1,+VLOOKUP($A56,'Rashodi- plan-izvršenje'!$A$8:B$1500,'prenos-P-R-N'!D$1,FALSE),IF($A56&gt;$A$2,+VLOOKUP($A56,'Neizmirene obaveze JLS'!$A$11:B$500,'prenos-P-R-N'!D$1,FALSE),"")))</f>
        <v>3</v>
      </c>
      <c r="E56" s="87" t="str">
        <f>IF($A56=0,"",IF($A56&lt;=$A$1,+VLOOKUP($A56,'Rashodi- plan-izvršenje'!$A$8:C$1500,'prenos-P-R-N'!E$1,FALSE),IF($A56&gt;$A$2,+VLOOKUP($A56,'Neizmirene obaveze JLS'!$A$11:C$500,'prenos-P-R-N'!E$1,FALSE),"")))</f>
        <v>Градска управа</v>
      </c>
      <c r="F56" s="87" t="str">
        <f>IF($A56=0,"",IF($A56&lt;=$A$1,+VLOOKUP($A56,'Rashodi- plan-izvršenje'!$A$8:D$1500,'prenos-P-R-N'!F$1,FALSE),IF($A56&gt;$A$2,+VLOOKUP($A56,'Neizmirene obaveze JLS'!$A$11:D$500,'prenos-P-R-N'!F$1,FALSE),"")))</f>
        <v>3.1</v>
      </c>
      <c r="G56" s="87" t="str">
        <f>IF($A56=0,"",IF($A56&lt;=$A$1,+VLOOKUP($A56,'Rashodi- plan-izvršenje'!$A$8:E$1500,'prenos-P-R-N'!G$1,FALSE),IF($A56&gt;$A$2,+VLOOKUP($A56,'Neizmirene obaveze JLS'!$A$11:E$500,'prenos-P-R-N'!G$1,FALSE),"")))</f>
        <v>ДОтације невладиним организацијама</v>
      </c>
      <c r="H56" s="87">
        <f>IF($A56=0,"",IF($A56&lt;=$A$1,+VLOOKUP($A56,'Rashodi- plan-izvršenje'!$A$8:F$1500,'prenos-P-R-N'!H$1,FALSE),IF($A56&gt;$A$2,+VLOOKUP($A56,'Neizmirene obaveze JLS'!$A$11:F$500,'prenos-P-R-N'!H$1,FALSE),"")))</f>
        <v>110</v>
      </c>
      <c r="I56" s="87" t="str">
        <f>IF($A56=0,"",IF($A56&lt;=$A$1,+VLOOKUP($A56,'Rashodi- plan-izvršenje'!$A$8:G$1500,'prenos-P-R-N'!I$1,FALSE),IF($A56&gt;$A$2,+VLOOKUP($A56,'Neizmirene obaveze JLS'!$A$11:G$500,'prenos-P-R-N'!I$1,FALSE),"")))</f>
        <v>0602</v>
      </c>
      <c r="J56" s="87" t="str">
        <f>IF($A56=0,"",IF($A56&lt;=$A$1,+VLOOKUP($A56,'Rashodi- plan-izvršenje'!$A$8:H$1500,'prenos-P-R-N'!J$1,FALSE),IF($A56&gt;$A$2,+VLOOKUP($A56,'Neizmirene obaveze JLS'!$A$11:H$500,'prenos-P-R-N'!J$1,FALSE),"")))</f>
        <v>ОПШТЕ УСЛУГЕ ЛОКАЛНЕ САМОУПРАВЕ</v>
      </c>
      <c r="K56" s="87">
        <f>IF($A56=0,"",IF($A56&lt;=$A$1,+VLOOKUP($A56,'Rashodi- plan-izvršenje'!$A$8:I$1500,'prenos-P-R-N'!K$1,FALSE),IF($A56&gt;$A$2,+VLOOKUP($A56,'Neizmirene obaveze JLS'!$A$11:I$500,'prenos-P-R-N'!K$1,FALSE),"")))</f>
        <v>15</v>
      </c>
      <c r="L56" t="str">
        <f>IF(A56=0,"",IF(A56&lt;=A$1,+IF(VLOOKUP(A56,'Rashodi- plan-izvršenje'!A$8:J$1500,M$1,FALSE)&gt;0,"Програмска активност","Пројекат"),IF(A56&gt;A$2,+IF(VLOOKUP(A56,'Neizmirene obaveze JLS'!A$8:J$2008,M$1,FALSE)&gt;0,"Програмска активност","Пројекат"),"")))</f>
        <v>Пројекат</v>
      </c>
      <c r="M56" s="87" t="str">
        <f>IF($A56&lt;=$A$1,+IF(VLOOKUP($A56,'Rashodi- plan-izvršenje'!$A$8:$M$1500,10,FALSE)&gt;0,VLOOKUP($A56,'Rashodi- plan-izvršenje'!$A$8:$M$1500,10,FALSE),VLOOKUP($A56,'Rashodi- plan-izvršenje'!$A$8:$M$1500,12,FALSE)),+IF($A56&gt;$A$2,IF(VLOOKUP($A56,'Neizmirene obaveze JLS'!$A$8:$M$1500,10,FALSE)&gt;0,VLOOKUP($A56,'Neizmirene obaveze JLS'!$A$11:$M$1500,10,FALSE),VLOOKUP($A56,'Neizmirene obaveze JLS'!$A$11:$M$1500,12,FALSE)),0))</f>
        <v>0602-П4</v>
      </c>
      <c r="N56" s="87" t="str">
        <f>IF($A56&lt;=$A$1,+IF(VLOOKUP(A56,'Rashodi- plan-izvršenje'!$A$8:$M$1500,10,FALSE)&gt;0,VLOOKUP(A56,'Rashodi- plan-izvršenje'!$A$8:$M$1500,11,FALSE),VLOOKUP(A56,'Rashodi- plan-izvršenje'!$A$8:$M$1500,13,FALSE)),+IF($A56&gt;$A$2,IF(VLOOKUP($A56,'Neizmirene obaveze JLS'!$A$8:$M$1500,10,FALSE)&gt;0,VLOOKUP($A56,'Neizmirene obaveze JLS'!$A$11:$M$1500,11,FALSE),VLOOKUP($A56,'Neizmirene obaveze JLS'!$A$11:$M$1500,13,FALSE)),0))</f>
        <v>ДОтације невладиним организацијама</v>
      </c>
      <c r="O56" s="87">
        <f>IF($A56&lt;=$A$1,VALUE(+VLOOKUP($A56,'Rashodi- plan-izvršenje'!$A$8:N$1500,'prenos-P-R-N'!O$1,FALSE)),IF($A56&lt;=A$2,VALUE(VLOOKUP($A56,'Prihodi- plan-izvršenje'!$A$8:$H$500,6,FALSE)),VALUE(VLOOKUP($A56,'Neizmirene obaveze JLS'!$A$8:$N$500,O$1,FALSE))))</f>
        <v>1</v>
      </c>
      <c r="P56" s="87" t="str">
        <f>IF(A56=0,0,IF(A56&gt;A$2,'šifarnik K-izvor'!G$3,+IF(Q56&lt;700,+'šifarnik K-izvor'!G$2,'šifarnik K-izvor'!G$1)))</f>
        <v>Расходи</v>
      </c>
      <c r="Q56" s="87">
        <f>IF($A56&lt;=$A$1,VALUE(+VLOOKUP($A56,'Rashodi- plan-izvršenje'!$A$8:O$1500,'prenos-P-R-N'!Q$1,FALSE)),IF($A56&lt;=$A$2,VLOOKUP($A56,'Prihodi- plan-izvršenje'!$A$4:$H$500,4,FALSE),IF($A56&lt;=$A$3,VLOOKUP(A56,'Neizmirene obaveze JLS'!$A$11:O$500,Q$1,FALSE),"")))</f>
        <v>481</v>
      </c>
      <c r="R56" s="88">
        <f>IF($A56&lt;=$A$1,VALUE(+VLOOKUP($A56,'Rashodi- plan-izvršenje'!$A$8:P$1500,'prenos-P-R-N'!R$1,FALSE)),IF($A56&lt;=$A$2,VLOOKUP($A56,'Prihodi- plan-izvršenje'!$A$4:$H$500,7,FALSE),""))</f>
        <v>17500000</v>
      </c>
      <c r="S56" s="88">
        <f>IF(A56=0,0,IF($A56&lt;=$A$1,VALUE(+VLOOKUP($A56,'Rashodi- plan-izvršenje'!$A$8:Q$1500,'prenos-P-R-N'!S$1,FALSE)),IF($A56&lt;=$A$2,VLOOKUP($A56,'Prihodi- plan-izvršenje'!$A$4:$H$500,8,FALSE),0)))</f>
        <v>3963285.34</v>
      </c>
      <c r="T56" s="88" t="str">
        <f>IF($A56&gt;$A$2,VLOOKUP($A56,'Neizmirene obaveze JLS'!$A$11:R$500,R$1,FALSE),"")</f>
        <v/>
      </c>
      <c r="U56" s="88">
        <f>IF($A56&gt;$A$2,VLOOKUP($A56,'Neizmirene obaveze JLS'!$A$11:S$500,S$1,FALSE),0)</f>
        <v>0</v>
      </c>
      <c r="V56" s="88">
        <f t="shared" si="3"/>
        <v>0</v>
      </c>
      <c r="W56" s="74"/>
      <c r="X56" s="74"/>
      <c r="Y56" s="74"/>
      <c r="Z56" s="74"/>
      <c r="AA56" s="193">
        <f t="shared" si="4"/>
        <v>3</v>
      </c>
      <c r="AB56" s="193" t="str">
        <f t="shared" si="5"/>
        <v>Расходи</v>
      </c>
    </row>
    <row r="57" spans="1:28">
      <c r="A57" s="89">
        <f>IF(AND(COUNTIF(A$1:A$3,"&gt;0")=1,MAX(A$8:A56)&lt;A$1),A56+1,IF(AND(COUNTIF(A$1:A$3,"&gt;0")=2,MAX(A$8:A56)&lt;A$2),A56+1,IF(AND(COUNTIF(A$1:A$3,"&gt;0")=3,MAX(A$8:A56)&lt;A$3),A56+1,0)))</f>
        <v>50</v>
      </c>
      <c r="B57" s="89">
        <f t="shared" si="6"/>
        <v>75</v>
      </c>
      <c r="C57" s="89" t="str">
        <f t="shared" si="7"/>
        <v>НОВИ ПАЗАР</v>
      </c>
      <c r="D57" s="87">
        <f>IF($A57=0,"",IF($A57&lt;=$A$1,+VLOOKUP($A57,'Rashodi- plan-izvršenje'!$A$8:B$1500,'prenos-P-R-N'!D$1,FALSE),IF($A57&gt;$A$2,+VLOOKUP($A57,'Neizmirene obaveze JLS'!$A$11:B$500,'prenos-P-R-N'!D$1,FALSE),"")))</f>
        <v>3</v>
      </c>
      <c r="E57" s="87" t="str">
        <f>IF($A57=0,"",IF($A57&lt;=$A$1,+VLOOKUP($A57,'Rashodi- plan-izvršenje'!$A$8:C$1500,'prenos-P-R-N'!E$1,FALSE),IF($A57&gt;$A$2,+VLOOKUP($A57,'Neizmirene obaveze JLS'!$A$11:C$500,'prenos-P-R-N'!E$1,FALSE),"")))</f>
        <v>Градска управа</v>
      </c>
      <c r="F57" s="87" t="str">
        <f>IF($A57=0,"",IF($A57&lt;=$A$1,+VLOOKUP($A57,'Rashodi- plan-izvršenje'!$A$8:D$1500,'prenos-P-R-N'!F$1,FALSE),IF($A57&gt;$A$2,+VLOOKUP($A57,'Neizmirene obaveze JLS'!$A$11:D$500,'prenos-P-R-N'!F$1,FALSE),"")))</f>
        <v>3.1</v>
      </c>
      <c r="G57" s="87" t="str">
        <f>IF($A57=0,"",IF($A57&lt;=$A$1,+VLOOKUP($A57,'Rashodi- plan-izvršenje'!$A$8:E$1500,'prenos-P-R-N'!G$1,FALSE),IF($A57&gt;$A$2,+VLOOKUP($A57,'Neizmirene obaveze JLS'!$A$11:E$500,'prenos-P-R-N'!G$1,FALSE),"")))</f>
        <v>Акциони план за безбедност града</v>
      </c>
      <c r="H57" s="87">
        <f>IF($A57=0,"",IF($A57&lt;=$A$1,+VLOOKUP($A57,'Rashodi- plan-izvršenje'!$A$8:F$1500,'prenos-P-R-N'!H$1,FALSE),IF($A57&gt;$A$2,+VLOOKUP($A57,'Neizmirene obaveze JLS'!$A$11:F$500,'prenos-P-R-N'!H$1,FALSE),"")))</f>
        <v>360</v>
      </c>
      <c r="I57" s="87" t="str">
        <f>IF($A57=0,"",IF($A57&lt;=$A$1,+VLOOKUP($A57,'Rashodi- plan-izvršenje'!$A$8:G$1500,'prenos-P-R-N'!I$1,FALSE),IF($A57&gt;$A$2,+VLOOKUP($A57,'Neizmirene obaveze JLS'!$A$11:G$500,'prenos-P-R-N'!I$1,FALSE),"")))</f>
        <v>0602</v>
      </c>
      <c r="J57" s="87" t="str">
        <f>IF($A57=0,"",IF($A57&lt;=$A$1,+VLOOKUP($A57,'Rashodi- plan-izvršenje'!$A$8:H$1500,'prenos-P-R-N'!J$1,FALSE),IF($A57&gt;$A$2,+VLOOKUP($A57,'Neizmirene obaveze JLS'!$A$11:H$500,'prenos-P-R-N'!J$1,FALSE),"")))</f>
        <v>ОПШТЕ УСЛУГЕ ЛОКАЛНЕ САМОУПРАВЕ</v>
      </c>
      <c r="K57" s="87">
        <f>IF($A57=0,"",IF($A57&lt;=$A$1,+VLOOKUP($A57,'Rashodi- plan-izvršenje'!$A$8:I$1500,'prenos-P-R-N'!K$1,FALSE),IF($A57&gt;$A$2,+VLOOKUP($A57,'Neizmirene obaveze JLS'!$A$11:I$500,'prenos-P-R-N'!K$1,FALSE),"")))</f>
        <v>15</v>
      </c>
      <c r="L57" t="str">
        <f>IF(A57=0,"",IF(A57&lt;=A$1,+IF(VLOOKUP(A57,'Rashodi- plan-izvršenje'!A$8:J$1500,M$1,FALSE)&gt;0,"Програмска активност","Пројекат"),IF(A57&gt;A$2,+IF(VLOOKUP(A57,'Neizmirene obaveze JLS'!A$8:J$2008,M$1,FALSE)&gt;0,"Програмска активност","Пројекат"),"")))</f>
        <v>Пројекат</v>
      </c>
      <c r="M57" s="87" t="str">
        <f>IF($A57&lt;=$A$1,+IF(VLOOKUP($A57,'Rashodi- plan-izvršenje'!$A$8:$M$1500,10,FALSE)&gt;0,VLOOKUP($A57,'Rashodi- plan-izvršenje'!$A$8:$M$1500,10,FALSE),VLOOKUP($A57,'Rashodi- plan-izvršenje'!$A$8:$M$1500,12,FALSE)),+IF($A57&gt;$A$2,IF(VLOOKUP($A57,'Neizmirene obaveze JLS'!$A$8:$M$1500,10,FALSE)&gt;0,VLOOKUP($A57,'Neizmirene obaveze JLS'!$A$11:$M$1500,10,FALSE),VLOOKUP($A57,'Neizmirene obaveze JLS'!$A$11:$M$1500,12,FALSE)),0))</f>
        <v>0602-П5</v>
      </c>
      <c r="N57" s="87" t="str">
        <f>IF($A57&lt;=$A$1,+IF(VLOOKUP(A57,'Rashodi- plan-izvršenje'!$A$8:$M$1500,10,FALSE)&gt;0,VLOOKUP(A57,'Rashodi- plan-izvršenje'!$A$8:$M$1500,11,FALSE),VLOOKUP(A57,'Rashodi- plan-izvršenje'!$A$8:$M$1500,13,FALSE)),+IF($A57&gt;$A$2,IF(VLOOKUP($A57,'Neizmirene obaveze JLS'!$A$8:$M$1500,10,FALSE)&gt;0,VLOOKUP($A57,'Neizmirene obaveze JLS'!$A$11:$M$1500,11,FALSE),VLOOKUP($A57,'Neizmirene obaveze JLS'!$A$11:$M$1500,13,FALSE)),0))</f>
        <v>Акциони план за безбедност града</v>
      </c>
      <c r="O57" s="87">
        <f>IF($A57&lt;=$A$1,VALUE(+VLOOKUP($A57,'Rashodi- plan-izvršenje'!$A$8:N$1500,'prenos-P-R-N'!O$1,FALSE)),IF($A57&lt;=A$2,VALUE(VLOOKUP($A57,'Prihodi- plan-izvršenje'!$A$8:$H$500,6,FALSE)),VALUE(VLOOKUP($A57,'Neizmirene obaveze JLS'!$A$8:$N$500,O$1,FALSE))))</f>
        <v>1</v>
      </c>
      <c r="P57" s="87" t="str">
        <f>IF(A57=0,0,IF(A57&gt;A$2,'šifarnik K-izvor'!G$3,+IF(Q57&lt;700,+'šifarnik K-izvor'!G$2,'šifarnik K-izvor'!G$1)))</f>
        <v>Расходи</v>
      </c>
      <c r="Q57" s="87">
        <f>IF($A57&lt;=$A$1,VALUE(+VLOOKUP($A57,'Rashodi- plan-izvršenje'!$A$8:O$1500,'prenos-P-R-N'!Q$1,FALSE)),IF($A57&lt;=$A$2,VLOOKUP($A57,'Prihodi- plan-izvršenje'!$A$4:$H$500,4,FALSE),IF($A57&lt;=$A$3,VLOOKUP(A57,'Neizmirene obaveze JLS'!$A$11:O$500,Q$1,FALSE),"")))</f>
        <v>424</v>
      </c>
      <c r="R57" s="88">
        <f>IF($A57&lt;=$A$1,VALUE(+VLOOKUP($A57,'Rashodi- plan-izvršenje'!$A$8:P$1500,'prenos-P-R-N'!R$1,FALSE)),IF($A57&lt;=$A$2,VLOOKUP($A57,'Prihodi- plan-izvršenje'!$A$4:$H$500,7,FALSE),""))</f>
        <v>2000000</v>
      </c>
      <c r="S57" s="88">
        <f>IF(A57=0,0,IF($A57&lt;=$A$1,VALUE(+VLOOKUP($A57,'Rashodi- plan-izvršenje'!$A$8:Q$1500,'prenos-P-R-N'!S$1,FALSE)),IF($A57&lt;=$A$2,VLOOKUP($A57,'Prihodi- plan-izvršenje'!$A$4:$H$500,8,FALSE),0)))</f>
        <v>0</v>
      </c>
      <c r="T57" s="88" t="str">
        <f>IF($A57&gt;$A$2,VLOOKUP($A57,'Neizmirene obaveze JLS'!$A$11:R$500,R$1,FALSE),"")</f>
        <v/>
      </c>
      <c r="U57" s="88">
        <f>IF($A57&gt;$A$2,VLOOKUP($A57,'Neizmirene obaveze JLS'!$A$11:S$500,S$1,FALSE),0)</f>
        <v>0</v>
      </c>
      <c r="V57" s="88">
        <f t="shared" si="3"/>
        <v>0</v>
      </c>
      <c r="W57" s="74"/>
      <c r="X57" s="74"/>
      <c r="Y57" s="74"/>
      <c r="Z57" s="74"/>
      <c r="AA57" s="193">
        <f t="shared" si="4"/>
        <v>3</v>
      </c>
      <c r="AB57" s="193" t="str">
        <f t="shared" si="5"/>
        <v>Расходи</v>
      </c>
    </row>
    <row r="58" spans="1:28">
      <c r="A58" s="89">
        <f>IF(AND(COUNTIF(A$1:A$3,"&gt;0")=1,MAX(A$8:A57)&lt;A$1),A57+1,IF(AND(COUNTIF(A$1:A$3,"&gt;0")=2,MAX(A$8:A57)&lt;A$2),A57+1,IF(AND(COUNTIF(A$1:A$3,"&gt;0")=3,MAX(A$8:A57)&lt;A$3),A57+1,0)))</f>
        <v>51</v>
      </c>
      <c r="B58" s="89">
        <f t="shared" si="6"/>
        <v>75</v>
      </c>
      <c r="C58" s="89" t="str">
        <f t="shared" si="7"/>
        <v>НОВИ ПАЗАР</v>
      </c>
      <c r="D58" s="87">
        <f>IF($A58=0,"",IF($A58&lt;=$A$1,+VLOOKUP($A58,'Rashodi- plan-izvršenje'!$A$8:B$1500,'prenos-P-R-N'!D$1,FALSE),IF($A58&gt;$A$2,+VLOOKUP($A58,'Neizmirene obaveze JLS'!$A$11:B$500,'prenos-P-R-N'!D$1,FALSE),"")))</f>
        <v>3</v>
      </c>
      <c r="E58" s="87" t="str">
        <f>IF($A58=0,"",IF($A58&lt;=$A$1,+VLOOKUP($A58,'Rashodi- plan-izvršenje'!$A$8:C$1500,'prenos-P-R-N'!E$1,FALSE),IF($A58&gt;$A$2,+VLOOKUP($A58,'Neizmirene obaveze JLS'!$A$11:C$500,'prenos-P-R-N'!E$1,FALSE),"")))</f>
        <v>Градска управа</v>
      </c>
      <c r="F58" s="87" t="str">
        <f>IF($A58=0,"",IF($A58&lt;=$A$1,+VLOOKUP($A58,'Rashodi- plan-izvršenje'!$A$8:D$1500,'prenos-P-R-N'!F$1,FALSE),IF($A58&gt;$A$2,+VLOOKUP($A58,'Neizmirene obaveze JLS'!$A$11:D$500,'prenos-P-R-N'!F$1,FALSE),"")))</f>
        <v>3.1</v>
      </c>
      <c r="G58" s="87" t="str">
        <f>IF($A58=0,"",IF($A58&lt;=$A$1,+VLOOKUP($A58,'Rashodi- plan-izvršenje'!$A$8:E$1500,'prenos-P-R-N'!G$1,FALSE),IF($A58&gt;$A$2,+VLOOKUP($A58,'Neizmirene obaveze JLS'!$A$11:E$500,'prenos-P-R-N'!G$1,FALSE),"")))</f>
        <v>Против пожарна заштита</v>
      </c>
      <c r="H58" s="87">
        <f>IF($A58=0,"",IF($A58&lt;=$A$1,+VLOOKUP($A58,'Rashodi- plan-izvršenje'!$A$8:F$1500,'prenos-P-R-N'!H$1,FALSE),IF($A58&gt;$A$2,+VLOOKUP($A58,'Neizmirene obaveze JLS'!$A$11:F$500,'prenos-P-R-N'!H$1,FALSE),"")))</f>
        <v>320</v>
      </c>
      <c r="I58" s="87" t="str">
        <f>IF($A58=0,"",IF($A58&lt;=$A$1,+VLOOKUP($A58,'Rashodi- plan-izvršenje'!$A$8:G$1500,'prenos-P-R-N'!I$1,FALSE),IF($A58&gt;$A$2,+VLOOKUP($A58,'Neizmirene obaveze JLS'!$A$11:G$500,'prenos-P-R-N'!I$1,FALSE),"")))</f>
        <v>0602</v>
      </c>
      <c r="J58" s="87" t="str">
        <f>IF($A58=0,"",IF($A58&lt;=$A$1,+VLOOKUP($A58,'Rashodi- plan-izvršenje'!$A$8:H$1500,'prenos-P-R-N'!J$1,FALSE),IF($A58&gt;$A$2,+VLOOKUP($A58,'Neizmirene obaveze JLS'!$A$11:H$500,'prenos-P-R-N'!J$1,FALSE),"")))</f>
        <v>ОПШТЕ УСЛУГЕ ЛОКАЛНЕ САМОУПРАВЕ</v>
      </c>
      <c r="K58" s="87">
        <f>IF($A58=0,"",IF($A58&lt;=$A$1,+VLOOKUP($A58,'Rashodi- plan-izvršenje'!$A$8:I$1500,'prenos-P-R-N'!K$1,FALSE),IF($A58&gt;$A$2,+VLOOKUP($A58,'Neizmirene obaveze JLS'!$A$11:I$500,'prenos-P-R-N'!K$1,FALSE),"")))</f>
        <v>15</v>
      </c>
      <c r="L58" t="str">
        <f>IF(A58=0,"",IF(A58&lt;=A$1,+IF(VLOOKUP(A58,'Rashodi- plan-izvršenje'!A$8:J$1500,M$1,FALSE)&gt;0,"Програмска активност","Пројекат"),IF(A58&gt;A$2,+IF(VLOOKUP(A58,'Neizmirene obaveze JLS'!A$8:J$2008,M$1,FALSE)&gt;0,"Програмска активност","Пројекат"),"")))</f>
        <v>Пројекат</v>
      </c>
      <c r="M58" s="87" t="str">
        <f>IF($A58&lt;=$A$1,+IF(VLOOKUP($A58,'Rashodi- plan-izvršenje'!$A$8:$M$1500,10,FALSE)&gt;0,VLOOKUP($A58,'Rashodi- plan-izvršenje'!$A$8:$M$1500,10,FALSE),VLOOKUP($A58,'Rashodi- plan-izvršenje'!$A$8:$M$1500,12,FALSE)),+IF($A58&gt;$A$2,IF(VLOOKUP($A58,'Neizmirene obaveze JLS'!$A$8:$M$1500,10,FALSE)&gt;0,VLOOKUP($A58,'Neizmirene obaveze JLS'!$A$11:$M$1500,10,FALSE),VLOOKUP($A58,'Neizmirene obaveze JLS'!$A$11:$M$1500,12,FALSE)),0))</f>
        <v>0602-П6</v>
      </c>
      <c r="N58" s="87" t="str">
        <f>IF($A58&lt;=$A$1,+IF(VLOOKUP(A58,'Rashodi- plan-izvršenje'!$A$8:$M$1500,10,FALSE)&gt;0,VLOOKUP(A58,'Rashodi- plan-izvršenje'!$A$8:$M$1500,11,FALSE),VLOOKUP(A58,'Rashodi- plan-izvršenje'!$A$8:$M$1500,13,FALSE)),+IF($A58&gt;$A$2,IF(VLOOKUP($A58,'Neizmirene obaveze JLS'!$A$8:$M$1500,10,FALSE)&gt;0,VLOOKUP($A58,'Neizmirene obaveze JLS'!$A$11:$M$1500,11,FALSE),VLOOKUP($A58,'Neizmirene obaveze JLS'!$A$11:$M$1500,13,FALSE)),0))</f>
        <v>Против пожарна заштита</v>
      </c>
      <c r="O58" s="87">
        <f>IF($A58&lt;=$A$1,VALUE(+VLOOKUP($A58,'Rashodi- plan-izvršenje'!$A$8:N$1500,'prenos-P-R-N'!O$1,FALSE)),IF($A58&lt;=A$2,VALUE(VLOOKUP($A58,'Prihodi- plan-izvršenje'!$A$8:$H$500,6,FALSE)),VALUE(VLOOKUP($A58,'Neizmirene obaveze JLS'!$A$8:$N$500,O$1,FALSE))))</f>
        <v>1</v>
      </c>
      <c r="P58" s="87" t="str">
        <f>IF(A58=0,0,IF(A58&gt;A$2,'šifarnik K-izvor'!G$3,+IF(Q58&lt;700,+'šifarnik K-izvor'!G$2,'šifarnik K-izvor'!G$1)))</f>
        <v>Расходи</v>
      </c>
      <c r="Q58" s="87">
        <f>IF($A58&lt;=$A$1,VALUE(+VLOOKUP($A58,'Rashodi- plan-izvršenje'!$A$8:O$1500,'prenos-P-R-N'!Q$1,FALSE)),IF($A58&lt;=$A$2,VLOOKUP($A58,'Prihodi- plan-izvršenje'!$A$4:$H$500,4,FALSE),IF($A58&lt;=$A$3,VLOOKUP(A58,'Neizmirene obaveze JLS'!$A$11:O$500,Q$1,FALSE),"")))</f>
        <v>465</v>
      </c>
      <c r="R58" s="88">
        <f>IF($A58&lt;=$A$1,VALUE(+VLOOKUP($A58,'Rashodi- plan-izvršenje'!$A$8:P$1500,'prenos-P-R-N'!R$1,FALSE)),IF($A58&lt;=$A$2,VLOOKUP($A58,'Prihodi- plan-izvršenje'!$A$4:$H$500,7,FALSE),""))</f>
        <v>1000000</v>
      </c>
      <c r="S58" s="88">
        <f>IF(A58=0,0,IF($A58&lt;=$A$1,VALUE(+VLOOKUP($A58,'Rashodi- plan-izvršenje'!$A$8:Q$1500,'prenos-P-R-N'!S$1,FALSE)),IF($A58&lt;=$A$2,VLOOKUP($A58,'Prihodi- plan-izvršenje'!$A$4:$H$500,8,FALSE),0)))</f>
        <v>0</v>
      </c>
      <c r="T58" s="88" t="str">
        <f>IF($A58&gt;$A$2,VLOOKUP($A58,'Neizmirene obaveze JLS'!$A$11:R$500,R$1,FALSE),"")</f>
        <v/>
      </c>
      <c r="U58" s="88">
        <f>IF($A58&gt;$A$2,VLOOKUP($A58,'Neizmirene obaveze JLS'!$A$11:S$500,S$1,FALSE),0)</f>
        <v>0</v>
      </c>
      <c r="V58" s="88">
        <f t="shared" si="3"/>
        <v>0</v>
      </c>
      <c r="W58" s="74"/>
      <c r="X58" s="74"/>
      <c r="Y58" s="74"/>
      <c r="Z58" s="74"/>
      <c r="AA58" s="193">
        <f t="shared" si="4"/>
        <v>3</v>
      </c>
      <c r="AB58" s="193" t="str">
        <f t="shared" si="5"/>
        <v>Расходи</v>
      </c>
    </row>
    <row r="59" spans="1:28">
      <c r="A59" s="89">
        <f>IF(AND(COUNTIF(A$1:A$3,"&gt;0")=1,MAX(A$8:A58)&lt;A$1),A58+1,IF(AND(COUNTIF(A$1:A$3,"&gt;0")=2,MAX(A$8:A58)&lt;A$2),A58+1,IF(AND(COUNTIF(A$1:A$3,"&gt;0")=3,MAX(A$8:A58)&lt;A$3),A58+1,0)))</f>
        <v>52</v>
      </c>
      <c r="B59" s="89">
        <f t="shared" si="6"/>
        <v>75</v>
      </c>
      <c r="C59" s="89" t="str">
        <f t="shared" si="7"/>
        <v>НОВИ ПАЗАР</v>
      </c>
      <c r="D59" s="87">
        <f>IF($A59=0,"",IF($A59&lt;=$A$1,+VLOOKUP($A59,'Rashodi- plan-izvršenje'!$A$8:B$1500,'prenos-P-R-N'!D$1,FALSE),IF($A59&gt;$A$2,+VLOOKUP($A59,'Neizmirene obaveze JLS'!$A$11:B$500,'prenos-P-R-N'!D$1,FALSE),"")))</f>
        <v>3</v>
      </c>
      <c r="E59" s="87" t="str">
        <f>IF($A59=0,"",IF($A59&lt;=$A$1,+VLOOKUP($A59,'Rashodi- plan-izvršenje'!$A$8:C$1500,'prenos-P-R-N'!E$1,FALSE),IF($A59&gt;$A$2,+VLOOKUP($A59,'Neizmirene obaveze JLS'!$A$11:C$500,'prenos-P-R-N'!E$1,FALSE),"")))</f>
        <v>Градска управа</v>
      </c>
      <c r="F59" s="87" t="str">
        <f>IF($A59=0,"",IF($A59&lt;=$A$1,+VLOOKUP($A59,'Rashodi- plan-izvršenje'!$A$8:D$1500,'prenos-P-R-N'!F$1,FALSE),IF($A59&gt;$A$2,+VLOOKUP($A59,'Neizmirene obaveze JLS'!$A$11:D$500,'prenos-P-R-N'!F$1,FALSE),"")))</f>
        <v>3.1</v>
      </c>
      <c r="G59" s="87" t="str">
        <f>IF($A59=0,"",IF($A59&lt;=$A$1,+VLOOKUP($A59,'Rashodi- plan-izvršenje'!$A$8:E$1500,'prenos-P-R-N'!G$1,FALSE),IF($A59&gt;$A$2,+VLOOKUP($A59,'Neizmirene obaveze JLS'!$A$11:E$500,'prenos-P-R-N'!G$1,FALSE),"")))</f>
        <v>ГИС-За конкурентни развој Н.Пазара и Тутина</v>
      </c>
      <c r="H59" s="87">
        <f>IF($A59=0,"",IF($A59&lt;=$A$1,+VLOOKUP($A59,'Rashodi- plan-izvršenje'!$A$8:F$1500,'prenos-P-R-N'!H$1,FALSE),IF($A59&gt;$A$2,+VLOOKUP($A59,'Neizmirene obaveze JLS'!$A$11:F$500,'prenos-P-R-N'!H$1,FALSE),"")))</f>
        <v>480</v>
      </c>
      <c r="I59" s="87" t="str">
        <f>IF($A59=0,"",IF($A59&lt;=$A$1,+VLOOKUP($A59,'Rashodi- plan-izvršenje'!$A$8:G$1500,'prenos-P-R-N'!I$1,FALSE),IF($A59&gt;$A$2,+VLOOKUP($A59,'Neizmirene obaveze JLS'!$A$11:G$500,'prenos-P-R-N'!I$1,FALSE),"")))</f>
        <v>0602</v>
      </c>
      <c r="J59" s="87" t="str">
        <f>IF($A59=0,"",IF($A59&lt;=$A$1,+VLOOKUP($A59,'Rashodi- plan-izvršenje'!$A$8:H$1500,'prenos-P-R-N'!J$1,FALSE),IF($A59&gt;$A$2,+VLOOKUP($A59,'Neizmirene obaveze JLS'!$A$11:H$500,'prenos-P-R-N'!J$1,FALSE),"")))</f>
        <v>ОПШТЕ УСЛУГЕ ЛОКАЛНЕ САМОУПРАВЕ</v>
      </c>
      <c r="K59" s="87">
        <f>IF($A59=0,"",IF($A59&lt;=$A$1,+VLOOKUP($A59,'Rashodi- plan-izvršenje'!$A$8:I$1500,'prenos-P-R-N'!K$1,FALSE),IF($A59&gt;$A$2,+VLOOKUP($A59,'Neizmirene obaveze JLS'!$A$11:I$500,'prenos-P-R-N'!K$1,FALSE),"")))</f>
        <v>15</v>
      </c>
      <c r="L59" t="str">
        <f>IF(A59=0,"",IF(A59&lt;=A$1,+IF(VLOOKUP(A59,'Rashodi- plan-izvršenje'!A$8:J$1500,M$1,FALSE)&gt;0,"Програмска активност","Пројекат"),IF(A59&gt;A$2,+IF(VLOOKUP(A59,'Neizmirene obaveze JLS'!A$8:J$2008,M$1,FALSE)&gt;0,"Програмска активност","Пројекат"),"")))</f>
        <v>Пројекат</v>
      </c>
      <c r="M59" s="87" t="str">
        <f>IF($A59&lt;=$A$1,+IF(VLOOKUP($A59,'Rashodi- plan-izvršenje'!$A$8:$M$1500,10,FALSE)&gt;0,VLOOKUP($A59,'Rashodi- plan-izvršenje'!$A$8:$M$1500,10,FALSE),VLOOKUP($A59,'Rashodi- plan-izvršenje'!$A$8:$M$1500,12,FALSE)),+IF($A59&gt;$A$2,IF(VLOOKUP($A59,'Neizmirene obaveze JLS'!$A$8:$M$1500,10,FALSE)&gt;0,VLOOKUP($A59,'Neizmirene obaveze JLS'!$A$11:$M$1500,10,FALSE),VLOOKUP($A59,'Neizmirene obaveze JLS'!$A$11:$M$1500,12,FALSE)),0))</f>
        <v>0602-П7</v>
      </c>
      <c r="N59" s="87" t="str">
        <f>IF($A59&lt;=$A$1,+IF(VLOOKUP(A59,'Rashodi- plan-izvršenje'!$A$8:$M$1500,10,FALSE)&gt;0,VLOOKUP(A59,'Rashodi- plan-izvršenje'!$A$8:$M$1500,11,FALSE),VLOOKUP(A59,'Rashodi- plan-izvršenje'!$A$8:$M$1500,13,FALSE)),+IF($A59&gt;$A$2,IF(VLOOKUP($A59,'Neizmirene obaveze JLS'!$A$8:$M$1500,10,FALSE)&gt;0,VLOOKUP($A59,'Neizmirene obaveze JLS'!$A$11:$M$1500,11,FALSE),VLOOKUP($A59,'Neizmirene obaveze JLS'!$A$11:$M$1500,13,FALSE)),0))</f>
        <v>ГИС-За конкурентни развој Н.Пазара и Тутина</v>
      </c>
      <c r="O59" s="87">
        <f>IF($A59&lt;=$A$1,VALUE(+VLOOKUP($A59,'Rashodi- plan-izvršenje'!$A$8:N$1500,'prenos-P-R-N'!O$1,FALSE)),IF($A59&lt;=A$2,VALUE(VLOOKUP($A59,'Prihodi- plan-izvršenje'!$A$8:$H$500,6,FALSE)),VALUE(VLOOKUP($A59,'Neizmirene obaveze JLS'!$A$8:$N$500,O$1,FALSE))))</f>
        <v>1</v>
      </c>
      <c r="P59" s="87" t="str">
        <f>IF(A59=0,0,IF(A59&gt;A$2,'šifarnik K-izvor'!G$3,+IF(Q59&lt;700,+'šifarnik K-izvor'!G$2,'šifarnik K-izvor'!G$1)))</f>
        <v>Расходи</v>
      </c>
      <c r="Q59" s="87">
        <f>IF($A59&lt;=$A$1,VALUE(+VLOOKUP($A59,'Rashodi- plan-izvršenje'!$A$8:O$1500,'prenos-P-R-N'!Q$1,FALSE)),IF($A59&lt;=$A$2,VLOOKUP($A59,'Prihodi- plan-izvršenje'!$A$4:$H$500,4,FALSE),IF($A59&lt;=$A$3,VLOOKUP(A59,'Neizmirene obaveze JLS'!$A$11:O$500,Q$1,FALSE),"")))</f>
        <v>512</v>
      </c>
      <c r="R59" s="88">
        <f>IF($A59&lt;=$A$1,VALUE(+VLOOKUP($A59,'Rashodi- plan-izvršenje'!$A$8:P$1500,'prenos-P-R-N'!R$1,FALSE)),IF($A59&lt;=$A$2,VLOOKUP($A59,'Prihodi- plan-izvršenje'!$A$4:$H$500,7,FALSE),""))</f>
        <v>2000000</v>
      </c>
      <c r="S59" s="88">
        <f>IF(A59=0,0,IF($A59&lt;=$A$1,VALUE(+VLOOKUP($A59,'Rashodi- plan-izvršenje'!$A$8:Q$1500,'prenos-P-R-N'!S$1,FALSE)),IF($A59&lt;=$A$2,VLOOKUP($A59,'Prihodi- plan-izvršenje'!$A$4:$H$500,8,FALSE),0)))</f>
        <v>0</v>
      </c>
      <c r="T59" s="88" t="str">
        <f>IF($A59&gt;$A$2,VLOOKUP($A59,'Neizmirene obaveze JLS'!$A$11:R$500,R$1,FALSE),"")</f>
        <v/>
      </c>
      <c r="U59" s="88">
        <f>IF($A59&gt;$A$2,VLOOKUP($A59,'Neizmirene obaveze JLS'!$A$11:S$500,S$1,FALSE),0)</f>
        <v>0</v>
      </c>
      <c r="V59" s="88">
        <f t="shared" si="3"/>
        <v>0</v>
      </c>
      <c r="W59" s="74"/>
      <c r="X59" s="74"/>
      <c r="Y59" s="74"/>
      <c r="Z59" s="74"/>
      <c r="AA59" s="193">
        <f t="shared" si="4"/>
        <v>3</v>
      </c>
      <c r="AB59" s="193" t="str">
        <f t="shared" si="5"/>
        <v>Расходи</v>
      </c>
    </row>
    <row r="60" spans="1:28">
      <c r="A60" s="89">
        <f>IF(AND(COUNTIF(A$1:A$3,"&gt;0")=1,MAX(A$8:A59)&lt;A$1),A59+1,IF(AND(COUNTIF(A$1:A$3,"&gt;0")=2,MAX(A$8:A59)&lt;A$2),A59+1,IF(AND(COUNTIF(A$1:A$3,"&gt;0")=3,MAX(A$8:A59)&lt;A$3),A59+1,0)))</f>
        <v>53</v>
      </c>
      <c r="B60" s="89">
        <f t="shared" si="6"/>
        <v>75</v>
      </c>
      <c r="C60" s="89" t="str">
        <f t="shared" si="7"/>
        <v>НОВИ ПАЗАР</v>
      </c>
      <c r="D60" s="87">
        <f>IF($A60=0,"",IF($A60&lt;=$A$1,+VLOOKUP($A60,'Rashodi- plan-izvršenje'!$A$8:B$1500,'prenos-P-R-N'!D$1,FALSE),IF($A60&gt;$A$2,+VLOOKUP($A60,'Neizmirene obaveze JLS'!$A$11:B$500,'prenos-P-R-N'!D$1,FALSE),"")))</f>
        <v>3</v>
      </c>
      <c r="E60" s="87" t="str">
        <f>IF($A60=0,"",IF($A60&lt;=$A$1,+VLOOKUP($A60,'Rashodi- plan-izvršenje'!$A$8:C$1500,'prenos-P-R-N'!E$1,FALSE),IF($A60&gt;$A$2,+VLOOKUP($A60,'Neizmirene obaveze JLS'!$A$11:C$500,'prenos-P-R-N'!E$1,FALSE),"")))</f>
        <v>Градска управа</v>
      </c>
      <c r="F60" s="87" t="str">
        <f>IF($A60=0,"",IF($A60&lt;=$A$1,+VLOOKUP($A60,'Rashodi- plan-izvršenje'!$A$8:D$1500,'prenos-P-R-N'!F$1,FALSE),IF($A60&gt;$A$2,+VLOOKUP($A60,'Neizmirene obaveze JLS'!$A$11:D$500,'prenos-P-R-N'!F$1,FALSE),"")))</f>
        <v>3.1</v>
      </c>
      <c r="G60" s="87" t="str">
        <f>IF($A60=0,"",IF($A60&lt;=$A$1,+VLOOKUP($A60,'Rashodi- plan-izvršenje'!$A$8:E$1500,'prenos-P-R-N'!G$1,FALSE),IF($A60&gt;$A$2,+VLOOKUP($A60,'Neizmirene obaveze JLS'!$A$11:E$500,'prenos-P-R-N'!G$1,FALSE),"")))</f>
        <v>ГИС-За конкурентни развој Н.Пазара и Тутина</v>
      </c>
      <c r="H60" s="87">
        <f>IF($A60=0,"",IF($A60&lt;=$A$1,+VLOOKUP($A60,'Rashodi- plan-izvršenje'!$A$8:F$1500,'prenos-P-R-N'!H$1,FALSE),IF($A60&gt;$A$2,+VLOOKUP($A60,'Neizmirene obaveze JLS'!$A$11:F$500,'prenos-P-R-N'!H$1,FALSE),"")))</f>
        <v>480</v>
      </c>
      <c r="I60" s="87" t="str">
        <f>IF($A60=0,"",IF($A60&lt;=$A$1,+VLOOKUP($A60,'Rashodi- plan-izvršenje'!$A$8:G$1500,'prenos-P-R-N'!I$1,FALSE),IF($A60&gt;$A$2,+VLOOKUP($A60,'Neizmirene obaveze JLS'!$A$11:G$500,'prenos-P-R-N'!I$1,FALSE),"")))</f>
        <v>0602</v>
      </c>
      <c r="J60" s="87" t="str">
        <f>IF($A60=0,"",IF($A60&lt;=$A$1,+VLOOKUP($A60,'Rashodi- plan-izvršenje'!$A$8:H$1500,'prenos-P-R-N'!J$1,FALSE),IF($A60&gt;$A$2,+VLOOKUP($A60,'Neizmirene obaveze JLS'!$A$11:H$500,'prenos-P-R-N'!J$1,FALSE),"")))</f>
        <v>ОПШТЕ УСЛУГЕ ЛОКАЛНЕ САМОУПРАВЕ</v>
      </c>
      <c r="K60" s="87">
        <f>IF($A60=0,"",IF($A60&lt;=$A$1,+VLOOKUP($A60,'Rashodi- plan-izvršenje'!$A$8:I$1500,'prenos-P-R-N'!K$1,FALSE),IF($A60&gt;$A$2,+VLOOKUP($A60,'Neizmirene obaveze JLS'!$A$11:I$500,'prenos-P-R-N'!K$1,FALSE),"")))</f>
        <v>15</v>
      </c>
      <c r="L60" t="str">
        <f>IF(A60=0,"",IF(A60&lt;=A$1,+IF(VLOOKUP(A60,'Rashodi- plan-izvršenje'!A$8:J$1500,M$1,FALSE)&gt;0,"Програмска активност","Пројекат"),IF(A60&gt;A$2,+IF(VLOOKUP(A60,'Neizmirene obaveze JLS'!A$8:J$2008,M$1,FALSE)&gt;0,"Програмска активност","Пројекат"),"")))</f>
        <v>Пројекат</v>
      </c>
      <c r="M60" s="87" t="str">
        <f>IF($A60&lt;=$A$1,+IF(VLOOKUP($A60,'Rashodi- plan-izvršenje'!$A$8:$M$1500,10,FALSE)&gt;0,VLOOKUP($A60,'Rashodi- plan-izvršenje'!$A$8:$M$1500,10,FALSE),VLOOKUP($A60,'Rashodi- plan-izvršenje'!$A$8:$M$1500,12,FALSE)),+IF($A60&gt;$A$2,IF(VLOOKUP($A60,'Neizmirene obaveze JLS'!$A$8:$M$1500,10,FALSE)&gt;0,VLOOKUP($A60,'Neizmirene obaveze JLS'!$A$11:$M$1500,10,FALSE),VLOOKUP($A60,'Neizmirene obaveze JLS'!$A$11:$M$1500,12,FALSE)),0))</f>
        <v>0602-П7</v>
      </c>
      <c r="N60" s="87" t="str">
        <f>IF($A60&lt;=$A$1,+IF(VLOOKUP(A60,'Rashodi- plan-izvršenje'!$A$8:$M$1500,10,FALSE)&gt;0,VLOOKUP(A60,'Rashodi- plan-izvršenje'!$A$8:$M$1500,11,FALSE),VLOOKUP(A60,'Rashodi- plan-izvršenje'!$A$8:$M$1500,13,FALSE)),+IF($A60&gt;$A$2,IF(VLOOKUP($A60,'Neizmirene obaveze JLS'!$A$8:$M$1500,10,FALSE)&gt;0,VLOOKUP($A60,'Neizmirene obaveze JLS'!$A$11:$M$1500,11,FALSE),VLOOKUP($A60,'Neizmirene obaveze JLS'!$A$11:$M$1500,13,FALSE)),0))</f>
        <v>ГИС-За конкурентни развој Н.Пазара и Тутина</v>
      </c>
      <c r="O60" s="87">
        <f>IF($A60&lt;=$A$1,VALUE(+VLOOKUP($A60,'Rashodi- plan-izvršenje'!$A$8:N$1500,'prenos-P-R-N'!O$1,FALSE)),IF($A60&lt;=A$2,VALUE(VLOOKUP($A60,'Prihodi- plan-izvršenje'!$A$8:$H$500,6,FALSE)),VALUE(VLOOKUP($A60,'Neizmirene obaveze JLS'!$A$8:$N$500,O$1,FALSE))))</f>
        <v>6</v>
      </c>
      <c r="P60" s="87" t="str">
        <f>IF(A60=0,0,IF(A60&gt;A$2,'šifarnik K-izvor'!G$3,+IF(Q60&lt;700,+'šifarnik K-izvor'!G$2,'šifarnik K-izvor'!G$1)))</f>
        <v>Расходи</v>
      </c>
      <c r="Q60" s="87">
        <f>IF($A60&lt;=$A$1,VALUE(+VLOOKUP($A60,'Rashodi- plan-izvršenje'!$A$8:O$1500,'prenos-P-R-N'!Q$1,FALSE)),IF($A60&lt;=$A$2,VLOOKUP($A60,'Prihodi- plan-izvršenje'!$A$4:$H$500,4,FALSE),IF($A60&lt;=$A$3,VLOOKUP(A60,'Neizmirene obaveze JLS'!$A$11:O$500,Q$1,FALSE),"")))</f>
        <v>512</v>
      </c>
      <c r="R60" s="88">
        <f>IF($A60&lt;=$A$1,VALUE(+VLOOKUP($A60,'Rashodi- plan-izvršenje'!$A$8:P$1500,'prenos-P-R-N'!R$1,FALSE)),IF($A60&lt;=$A$2,VLOOKUP($A60,'Prihodi- plan-izvršenje'!$A$4:$H$500,7,FALSE),""))</f>
        <v>12000000</v>
      </c>
      <c r="S60" s="88">
        <f>IF(A60=0,0,IF($A60&lt;=$A$1,VALUE(+VLOOKUP($A60,'Rashodi- plan-izvršenje'!$A$8:Q$1500,'prenos-P-R-N'!S$1,FALSE)),IF($A60&lt;=$A$2,VLOOKUP($A60,'Prihodi- plan-izvršenje'!$A$4:$H$500,8,FALSE),0)))</f>
        <v>6358786</v>
      </c>
      <c r="T60" s="88" t="str">
        <f>IF($A60&gt;$A$2,VLOOKUP($A60,'Neizmirene obaveze JLS'!$A$11:R$500,R$1,FALSE),"")</f>
        <v/>
      </c>
      <c r="U60" s="88">
        <f>IF($A60&gt;$A$2,VLOOKUP($A60,'Neizmirene obaveze JLS'!$A$11:S$500,S$1,FALSE),0)</f>
        <v>0</v>
      </c>
      <c r="V60" s="88">
        <f t="shared" si="3"/>
        <v>0</v>
      </c>
      <c r="W60" s="74"/>
      <c r="X60" s="74"/>
      <c r="Y60" s="74"/>
      <c r="Z60" s="74"/>
      <c r="AA60" s="193">
        <f t="shared" si="4"/>
        <v>3</v>
      </c>
      <c r="AB60" s="193" t="str">
        <f t="shared" si="5"/>
        <v>Расходи</v>
      </c>
    </row>
    <row r="61" spans="1:28">
      <c r="A61" s="89">
        <f>IF(AND(COUNTIF(A$1:A$3,"&gt;0")=1,MAX(A$8:A60)&lt;A$1),A60+1,IF(AND(COUNTIF(A$1:A$3,"&gt;0")=2,MAX(A$8:A60)&lt;A$2),A60+1,IF(AND(COUNTIF(A$1:A$3,"&gt;0")=3,MAX(A$8:A60)&lt;A$3),A60+1,0)))</f>
        <v>54</v>
      </c>
      <c r="B61" s="89">
        <f t="shared" si="6"/>
        <v>75</v>
      </c>
      <c r="C61" s="89" t="str">
        <f t="shared" si="7"/>
        <v>НОВИ ПАЗАР</v>
      </c>
      <c r="D61" s="87">
        <f>IF($A61=0,"",IF($A61&lt;=$A$1,+VLOOKUP($A61,'Rashodi- plan-izvršenje'!$A$8:B$1500,'prenos-P-R-N'!D$1,FALSE),IF($A61&gt;$A$2,+VLOOKUP($A61,'Neizmirene obaveze JLS'!$A$11:B$500,'prenos-P-R-N'!D$1,FALSE),"")))</f>
        <v>3</v>
      </c>
      <c r="E61" s="87" t="str">
        <f>IF($A61=0,"",IF($A61&lt;=$A$1,+VLOOKUP($A61,'Rashodi- plan-izvršenje'!$A$8:C$1500,'prenos-P-R-N'!E$1,FALSE),IF($A61&gt;$A$2,+VLOOKUP($A61,'Neizmirene obaveze JLS'!$A$11:C$500,'prenos-P-R-N'!E$1,FALSE),"")))</f>
        <v>Градска управа</v>
      </c>
      <c r="F61" s="87" t="str">
        <f>IF($A61=0,"",IF($A61&lt;=$A$1,+VLOOKUP($A61,'Rashodi- plan-izvršenje'!$A$8:D$1500,'prenos-P-R-N'!F$1,FALSE),IF($A61&gt;$A$2,+VLOOKUP($A61,'Neizmirene obaveze JLS'!$A$11:D$500,'prenos-P-R-N'!F$1,FALSE),"")))</f>
        <v>3.1</v>
      </c>
      <c r="G61" s="87" t="str">
        <f>IF($A61=0,"",IF($A61&lt;=$A$1,+VLOOKUP($A61,'Rashodi- plan-izvršenje'!$A$8:E$1500,'prenos-P-R-N'!G$1,FALSE),IF($A61&gt;$A$2,+VLOOKUP($A61,'Neizmirene obaveze JLS'!$A$11:E$500,'prenos-P-R-N'!G$1,FALSE),"")))</f>
        <v>Функционисање месних заједница</v>
      </c>
      <c r="H61" s="87">
        <f>IF($A61=0,"",IF($A61&lt;=$A$1,+VLOOKUP($A61,'Rashodi- plan-izvršenje'!$A$8:F$1500,'prenos-P-R-N'!H$1,FALSE),IF($A61&gt;$A$2,+VLOOKUP($A61,'Neizmirene obaveze JLS'!$A$11:F$500,'prenos-P-R-N'!H$1,FALSE),"")))</f>
        <v>160</v>
      </c>
      <c r="I61" s="87" t="str">
        <f>IF($A61=0,"",IF($A61&lt;=$A$1,+VLOOKUP($A61,'Rashodi- plan-izvršenje'!$A$8:G$1500,'prenos-P-R-N'!I$1,FALSE),IF($A61&gt;$A$2,+VLOOKUP($A61,'Neizmirene obaveze JLS'!$A$11:G$500,'prenos-P-R-N'!I$1,FALSE),"")))</f>
        <v>0602</v>
      </c>
      <c r="J61" s="87" t="str">
        <f>IF($A61=0,"",IF($A61&lt;=$A$1,+VLOOKUP($A61,'Rashodi- plan-izvršenje'!$A$8:H$1500,'prenos-P-R-N'!J$1,FALSE),IF($A61&gt;$A$2,+VLOOKUP($A61,'Neizmirene obaveze JLS'!$A$11:H$500,'prenos-P-R-N'!J$1,FALSE),"")))</f>
        <v>ОПШТЕ УСЛУГЕ ЛОКАЛНЕ САМОУПРАВЕ</v>
      </c>
      <c r="K61" s="87">
        <f>IF($A61=0,"",IF($A61&lt;=$A$1,+VLOOKUP($A61,'Rashodi- plan-izvršenje'!$A$8:I$1500,'prenos-P-R-N'!K$1,FALSE),IF($A61&gt;$A$2,+VLOOKUP($A61,'Neizmirene obaveze JLS'!$A$11:I$500,'prenos-P-R-N'!K$1,FALSE),"")))</f>
        <v>15</v>
      </c>
      <c r="L61" t="str">
        <f>IF(A61=0,"",IF(A61&lt;=A$1,+IF(VLOOKUP(A61,'Rashodi- plan-izvršenje'!A$8:J$1500,M$1,FALSE)&gt;0,"Програмска активност","Пројекат"),IF(A61&gt;A$2,+IF(VLOOKUP(A61,'Neizmirene obaveze JLS'!A$8:J$2008,M$1,FALSE)&gt;0,"Програмска активност","Пројекат"),"")))</f>
        <v>Програмска активност</v>
      </c>
      <c r="M61" s="87" t="str">
        <f>IF($A61&lt;=$A$1,+IF(VLOOKUP($A61,'Rashodi- plan-izvršenje'!$A$8:$M$1500,10,FALSE)&gt;0,VLOOKUP($A61,'Rashodi- plan-izvršenje'!$A$8:$M$1500,10,FALSE),VLOOKUP($A61,'Rashodi- plan-izvršenje'!$A$8:$M$1500,12,FALSE)),+IF($A61&gt;$A$2,IF(VLOOKUP($A61,'Neizmirene obaveze JLS'!$A$8:$M$1500,10,FALSE)&gt;0,VLOOKUP($A61,'Neizmirene obaveze JLS'!$A$11:$M$1500,10,FALSE),VLOOKUP($A61,'Neizmirene obaveze JLS'!$A$11:$M$1500,12,FALSE)),0))</f>
        <v>0602-0002</v>
      </c>
      <c r="N61" s="87" t="str">
        <f>IF($A61&lt;=$A$1,+IF(VLOOKUP(A61,'Rashodi- plan-izvršenje'!$A$8:$M$1500,10,FALSE)&gt;0,VLOOKUP(A61,'Rashodi- plan-izvršenje'!$A$8:$M$1500,11,FALSE),VLOOKUP(A61,'Rashodi- plan-izvršenje'!$A$8:$M$1500,13,FALSE)),+IF($A61&gt;$A$2,IF(VLOOKUP($A61,'Neizmirene obaveze JLS'!$A$8:$M$1500,10,FALSE)&gt;0,VLOOKUP($A61,'Neizmirene obaveze JLS'!$A$11:$M$1500,11,FALSE),VLOOKUP($A61,'Neizmirene obaveze JLS'!$A$11:$M$1500,13,FALSE)),0))</f>
        <v>Функционисање месних заједница</v>
      </c>
      <c r="O61" s="87">
        <f>IF($A61&lt;=$A$1,VALUE(+VLOOKUP($A61,'Rashodi- plan-izvršenje'!$A$8:N$1500,'prenos-P-R-N'!O$1,FALSE)),IF($A61&lt;=A$2,VALUE(VLOOKUP($A61,'Prihodi- plan-izvršenje'!$A$8:$H$500,6,FALSE)),VALUE(VLOOKUP($A61,'Neizmirene obaveze JLS'!$A$8:$N$500,O$1,FALSE))))</f>
        <v>1</v>
      </c>
      <c r="P61" s="87" t="str">
        <f>IF(A61=0,0,IF(A61&gt;A$2,'šifarnik K-izvor'!G$3,+IF(Q61&lt;700,+'šifarnik K-izvor'!G$2,'šifarnik K-izvor'!G$1)))</f>
        <v>Расходи</v>
      </c>
      <c r="Q61" s="87">
        <f>IF($A61&lt;=$A$1,VALUE(+VLOOKUP($A61,'Rashodi- plan-izvršenje'!$A$8:O$1500,'prenos-P-R-N'!Q$1,FALSE)),IF($A61&lt;=$A$2,VLOOKUP($A61,'Prihodi- plan-izvršenje'!$A$4:$H$500,4,FALSE),IF($A61&lt;=$A$3,VLOOKUP(A61,'Neizmirene obaveze JLS'!$A$11:O$500,Q$1,FALSE),"")))</f>
        <v>426</v>
      </c>
      <c r="R61" s="88">
        <f>IF($A61&lt;=$A$1,VALUE(+VLOOKUP($A61,'Rashodi- plan-izvršenje'!$A$8:P$1500,'prenos-P-R-N'!R$1,FALSE)),IF($A61&lt;=$A$2,VLOOKUP($A61,'Prihodi- plan-izvršenje'!$A$4:$H$500,7,FALSE),""))</f>
        <v>5000000</v>
      </c>
      <c r="S61" s="88">
        <f>IF(A61=0,0,IF($A61&lt;=$A$1,VALUE(+VLOOKUP($A61,'Rashodi- plan-izvršenje'!$A$8:Q$1500,'prenos-P-R-N'!S$1,FALSE)),IF($A61&lt;=$A$2,VLOOKUP($A61,'Prihodi- plan-izvršenje'!$A$4:$H$500,8,FALSE),0)))</f>
        <v>1145066.96</v>
      </c>
      <c r="T61" s="88" t="str">
        <f>IF($A61&gt;$A$2,VLOOKUP($A61,'Neizmirene obaveze JLS'!$A$11:R$500,R$1,FALSE),"")</f>
        <v/>
      </c>
      <c r="U61" s="88">
        <f>IF($A61&gt;$A$2,VLOOKUP($A61,'Neizmirene obaveze JLS'!$A$11:S$500,S$1,FALSE),0)</f>
        <v>0</v>
      </c>
      <c r="V61" s="88">
        <f t="shared" si="3"/>
        <v>0</v>
      </c>
      <c r="W61" s="74"/>
      <c r="X61" s="74"/>
      <c r="Y61" s="74"/>
      <c r="Z61" s="74"/>
      <c r="AA61" s="193">
        <f t="shared" si="4"/>
        <v>3</v>
      </c>
      <c r="AB61" s="193" t="str">
        <f t="shared" si="5"/>
        <v>Расходи</v>
      </c>
    </row>
    <row r="62" spans="1:28">
      <c r="A62" s="89">
        <f>IF(AND(COUNTIF(A$1:A$3,"&gt;0")=1,MAX(A$8:A61)&lt;A$1),A61+1,IF(AND(COUNTIF(A$1:A$3,"&gt;0")=2,MAX(A$8:A61)&lt;A$2),A61+1,IF(AND(COUNTIF(A$1:A$3,"&gt;0")=3,MAX(A$8:A61)&lt;A$3),A61+1,0)))</f>
        <v>55</v>
      </c>
      <c r="B62" s="89">
        <f t="shared" si="6"/>
        <v>75</v>
      </c>
      <c r="C62" s="89" t="str">
        <f t="shared" si="7"/>
        <v>НОВИ ПАЗАР</v>
      </c>
      <c r="D62" s="87">
        <f>IF($A62=0,"",IF($A62&lt;=$A$1,+VLOOKUP($A62,'Rashodi- plan-izvršenje'!$A$8:B$1500,'prenos-P-R-N'!D$1,FALSE),IF($A62&gt;$A$2,+VLOOKUP($A62,'Neizmirene obaveze JLS'!$A$11:B$500,'prenos-P-R-N'!D$1,FALSE),"")))</f>
        <v>3</v>
      </c>
      <c r="E62" s="87" t="str">
        <f>IF($A62=0,"",IF($A62&lt;=$A$1,+VLOOKUP($A62,'Rashodi- plan-izvršenje'!$A$8:C$1500,'prenos-P-R-N'!E$1,FALSE),IF($A62&gt;$A$2,+VLOOKUP($A62,'Neizmirene obaveze JLS'!$A$11:C$500,'prenos-P-R-N'!E$1,FALSE),"")))</f>
        <v>Градска управа</v>
      </c>
      <c r="F62" s="87" t="str">
        <f>IF($A62=0,"",IF($A62&lt;=$A$1,+VLOOKUP($A62,'Rashodi- plan-izvršenje'!$A$8:D$1500,'prenos-P-R-N'!F$1,FALSE),IF($A62&gt;$A$2,+VLOOKUP($A62,'Neizmirene obaveze JLS'!$A$11:D$500,'prenos-P-R-N'!F$1,FALSE),"")))</f>
        <v>3.1</v>
      </c>
      <c r="G62" s="87" t="str">
        <f>IF($A62=0,"",IF($A62&lt;=$A$1,+VLOOKUP($A62,'Rashodi- plan-izvršenje'!$A$8:E$1500,'prenos-P-R-N'!G$1,FALSE),IF($A62&gt;$A$2,+VLOOKUP($A62,'Neizmirene obaveze JLS'!$A$11:E$500,'prenos-P-R-N'!G$1,FALSE),"")))</f>
        <v>Просторно и урбанистичко планирање</v>
      </c>
      <c r="H62" s="87">
        <f>IF($A62=0,"",IF($A62&lt;=$A$1,+VLOOKUP($A62,'Rashodi- plan-izvršenje'!$A$8:F$1500,'prenos-P-R-N'!H$1,FALSE),IF($A62&gt;$A$2,+VLOOKUP($A62,'Neizmirene obaveze JLS'!$A$11:F$500,'prenos-P-R-N'!H$1,FALSE),"")))</f>
        <v>620</v>
      </c>
      <c r="I62" s="87" t="str">
        <f>IF($A62=0,"",IF($A62&lt;=$A$1,+VLOOKUP($A62,'Rashodi- plan-izvršenje'!$A$8:G$1500,'prenos-P-R-N'!I$1,FALSE),IF($A62&gt;$A$2,+VLOOKUP($A62,'Neizmirene obaveze JLS'!$A$11:G$500,'prenos-P-R-N'!I$1,FALSE),"")))</f>
        <v>1101</v>
      </c>
      <c r="J62" s="87" t="str">
        <f>IF($A62=0,"",IF($A62&lt;=$A$1,+VLOOKUP($A62,'Rashodi- plan-izvršenje'!$A$8:H$1500,'prenos-P-R-N'!J$1,FALSE),IF($A62&gt;$A$2,+VLOOKUP($A62,'Neizmirene obaveze JLS'!$A$11:H$500,'prenos-P-R-N'!J$1,FALSE),"")))</f>
        <v>СТАНОВАЊЕ, УРБАНИЗАМ И ПРОСТОРНО ПЛАНИРАЊЕ</v>
      </c>
      <c r="K62" s="87">
        <f>IF($A62=0,"",IF($A62&lt;=$A$1,+VLOOKUP($A62,'Rashodi- plan-izvršenje'!$A$8:I$1500,'prenos-P-R-N'!K$1,FALSE),IF($A62&gt;$A$2,+VLOOKUP($A62,'Neizmirene obaveze JLS'!$A$11:I$500,'prenos-P-R-N'!K$1,FALSE),"")))</f>
        <v>1</v>
      </c>
      <c r="L62" t="str">
        <f>IF(A62=0,"",IF(A62&lt;=A$1,+IF(VLOOKUP(A62,'Rashodi- plan-izvršenje'!A$8:J$1500,M$1,FALSE)&gt;0,"Програмска активност","Пројекат"),IF(A62&gt;A$2,+IF(VLOOKUP(A62,'Neizmirene obaveze JLS'!A$8:J$2008,M$1,FALSE)&gt;0,"Програмска активност","Пројекат"),"")))</f>
        <v>Програмска активност</v>
      </c>
      <c r="M62" s="87" t="str">
        <f>IF($A62&lt;=$A$1,+IF(VLOOKUP($A62,'Rashodi- plan-izvršenje'!$A$8:$M$1500,10,FALSE)&gt;0,VLOOKUP($A62,'Rashodi- plan-izvršenje'!$A$8:$M$1500,10,FALSE),VLOOKUP($A62,'Rashodi- plan-izvršenje'!$A$8:$M$1500,12,FALSE)),+IF($A62&gt;$A$2,IF(VLOOKUP($A62,'Neizmirene obaveze JLS'!$A$8:$M$1500,10,FALSE)&gt;0,VLOOKUP($A62,'Neizmirene obaveze JLS'!$A$11:$M$1500,10,FALSE),VLOOKUP($A62,'Neizmirene obaveze JLS'!$A$11:$M$1500,12,FALSE)),0))</f>
        <v>1101-0001</v>
      </c>
      <c r="N62" s="87" t="str">
        <f>IF($A62&lt;=$A$1,+IF(VLOOKUP(A62,'Rashodi- plan-izvršenje'!$A$8:$M$1500,10,FALSE)&gt;0,VLOOKUP(A62,'Rashodi- plan-izvršenje'!$A$8:$M$1500,11,FALSE),VLOOKUP(A62,'Rashodi- plan-izvršenje'!$A$8:$M$1500,13,FALSE)),+IF($A62&gt;$A$2,IF(VLOOKUP($A62,'Neizmirene obaveze JLS'!$A$8:$M$1500,10,FALSE)&gt;0,VLOOKUP($A62,'Neizmirene obaveze JLS'!$A$11:$M$1500,11,FALSE),VLOOKUP($A62,'Neizmirene obaveze JLS'!$A$11:$M$1500,13,FALSE)),0))</f>
        <v xml:space="preserve">Просторно и урбанистичко планирање </v>
      </c>
      <c r="O62" s="87">
        <f>IF($A62&lt;=$A$1,VALUE(+VLOOKUP($A62,'Rashodi- plan-izvršenje'!$A$8:N$1500,'prenos-P-R-N'!O$1,FALSE)),IF($A62&lt;=A$2,VALUE(VLOOKUP($A62,'Prihodi- plan-izvršenje'!$A$8:$H$500,6,FALSE)),VALUE(VLOOKUP($A62,'Neizmirene obaveze JLS'!$A$8:$N$500,O$1,FALSE))))</f>
        <v>1</v>
      </c>
      <c r="P62" s="87" t="str">
        <f>IF(A62=0,0,IF(A62&gt;A$2,'šifarnik K-izvor'!G$3,+IF(Q62&lt;700,+'šifarnik K-izvor'!G$2,'šifarnik K-izvor'!G$1)))</f>
        <v>Расходи</v>
      </c>
      <c r="Q62" s="87">
        <f>IF($A62&lt;=$A$1,VALUE(+VLOOKUP($A62,'Rashodi- plan-izvršenje'!$A$8:O$1500,'prenos-P-R-N'!Q$1,FALSE)),IF($A62&lt;=$A$2,VLOOKUP($A62,'Prihodi- plan-izvršenje'!$A$4:$H$500,4,FALSE),IF($A62&lt;=$A$3,VLOOKUP(A62,'Neizmirene obaveze JLS'!$A$11:O$500,Q$1,FALSE),"")))</f>
        <v>423</v>
      </c>
      <c r="R62" s="88">
        <f>IF($A62&lt;=$A$1,VALUE(+VLOOKUP($A62,'Rashodi- plan-izvršenje'!$A$8:P$1500,'prenos-P-R-N'!R$1,FALSE)),IF($A62&lt;=$A$2,VLOOKUP($A62,'Prihodi- plan-izvršenje'!$A$4:$H$500,7,FALSE),""))</f>
        <v>35000000</v>
      </c>
      <c r="S62" s="88">
        <f>IF(A62=0,0,IF($A62&lt;=$A$1,VALUE(+VLOOKUP($A62,'Rashodi- plan-izvršenje'!$A$8:Q$1500,'prenos-P-R-N'!S$1,FALSE)),IF($A62&lt;=$A$2,VLOOKUP($A62,'Prihodi- plan-izvršenje'!$A$4:$H$500,8,FALSE),0)))</f>
        <v>22494989.649999999</v>
      </c>
      <c r="T62" s="88" t="str">
        <f>IF($A62&gt;$A$2,VLOOKUP($A62,'Neizmirene obaveze JLS'!$A$11:R$500,R$1,FALSE),"")</f>
        <v/>
      </c>
      <c r="U62" s="88">
        <f>IF($A62&gt;$A$2,VLOOKUP($A62,'Neizmirene obaveze JLS'!$A$11:S$500,S$1,FALSE),0)</f>
        <v>0</v>
      </c>
      <c r="V62" s="88">
        <f t="shared" si="3"/>
        <v>0</v>
      </c>
      <c r="W62" s="74"/>
      <c r="X62" s="74"/>
      <c r="Y62" s="74"/>
      <c r="Z62" s="74"/>
      <c r="AA62" s="193">
        <f t="shared" si="4"/>
        <v>3</v>
      </c>
      <c r="AB62" s="193" t="str">
        <f t="shared" si="5"/>
        <v>Расходи</v>
      </c>
    </row>
    <row r="63" spans="1:28">
      <c r="A63" s="89">
        <f>IF(AND(COUNTIF(A$1:A$3,"&gt;0")=1,MAX(A$8:A62)&lt;A$1),A62+1,IF(AND(COUNTIF(A$1:A$3,"&gt;0")=2,MAX(A$8:A62)&lt;A$2),A62+1,IF(AND(COUNTIF(A$1:A$3,"&gt;0")=3,MAX(A$8:A62)&lt;A$3),A62+1,0)))</f>
        <v>56</v>
      </c>
      <c r="B63" s="89">
        <f t="shared" si="6"/>
        <v>75</v>
      </c>
      <c r="C63" s="89" t="str">
        <f t="shared" si="7"/>
        <v>НОВИ ПАЗАР</v>
      </c>
      <c r="D63" s="87">
        <f>IF($A63=0,"",IF($A63&lt;=$A$1,+VLOOKUP($A63,'Rashodi- plan-izvršenje'!$A$8:B$1500,'prenos-P-R-N'!D$1,FALSE),IF($A63&gt;$A$2,+VLOOKUP($A63,'Neizmirene obaveze JLS'!$A$11:B$500,'prenos-P-R-N'!D$1,FALSE),"")))</f>
        <v>3</v>
      </c>
      <c r="E63" s="87" t="str">
        <f>IF($A63=0,"",IF($A63&lt;=$A$1,+VLOOKUP($A63,'Rashodi- plan-izvršenje'!$A$8:C$1500,'prenos-P-R-N'!E$1,FALSE),IF($A63&gt;$A$2,+VLOOKUP($A63,'Neizmirene obaveze JLS'!$A$11:C$500,'prenos-P-R-N'!E$1,FALSE),"")))</f>
        <v>Градска управа</v>
      </c>
      <c r="F63" s="87" t="str">
        <f>IF($A63=0,"",IF($A63&lt;=$A$1,+VLOOKUP($A63,'Rashodi- plan-izvršenje'!$A$8:D$1500,'prenos-P-R-N'!F$1,FALSE),IF($A63&gt;$A$2,+VLOOKUP($A63,'Neizmirene obaveze JLS'!$A$11:D$500,'prenos-P-R-N'!F$1,FALSE),"")))</f>
        <v>3.1</v>
      </c>
      <c r="G63" s="87" t="str">
        <f>IF($A63=0,"",IF($A63&lt;=$A$1,+VLOOKUP($A63,'Rashodi- plan-izvršenje'!$A$8:E$1500,'prenos-P-R-N'!G$1,FALSE),IF($A63&gt;$A$2,+VLOOKUP($A63,'Neizmirene obaveze JLS'!$A$11:E$500,'prenos-P-R-N'!G$1,FALSE),"")))</f>
        <v>Пројектно планирање</v>
      </c>
      <c r="H63" s="87">
        <f>IF($A63=0,"",IF($A63&lt;=$A$1,+VLOOKUP($A63,'Rashodi- plan-izvršenje'!$A$8:F$1500,'prenos-P-R-N'!H$1,FALSE),IF($A63&gt;$A$2,+VLOOKUP($A63,'Neizmirene obaveze JLS'!$A$11:F$500,'prenos-P-R-N'!H$1,FALSE),"")))</f>
        <v>620</v>
      </c>
      <c r="I63" s="87" t="str">
        <f>IF($A63=0,"",IF($A63&lt;=$A$1,+VLOOKUP($A63,'Rashodi- plan-izvršenje'!$A$8:G$1500,'prenos-P-R-N'!I$1,FALSE),IF($A63&gt;$A$2,+VLOOKUP($A63,'Neizmirene obaveze JLS'!$A$11:G$500,'prenos-P-R-N'!I$1,FALSE),"")))</f>
        <v>1101</v>
      </c>
      <c r="J63" s="87" t="str">
        <f>IF($A63=0,"",IF($A63&lt;=$A$1,+VLOOKUP($A63,'Rashodi- plan-izvršenje'!$A$8:H$1500,'prenos-P-R-N'!J$1,FALSE),IF($A63&gt;$A$2,+VLOOKUP($A63,'Neizmirene obaveze JLS'!$A$11:H$500,'prenos-P-R-N'!J$1,FALSE),"")))</f>
        <v>СТАНОВАЊЕ, УРБАНИЗАМ И ПРОСТОРНО ПЛАНИРАЊЕ</v>
      </c>
      <c r="K63" s="87">
        <f>IF($A63=0,"",IF($A63&lt;=$A$1,+VLOOKUP($A63,'Rashodi- plan-izvršenje'!$A$8:I$1500,'prenos-P-R-N'!K$1,FALSE),IF($A63&gt;$A$2,+VLOOKUP($A63,'Neizmirene obaveze JLS'!$A$11:I$500,'prenos-P-R-N'!K$1,FALSE),"")))</f>
        <v>1</v>
      </c>
      <c r="L63" t="str">
        <f>IF(A63=0,"",IF(A63&lt;=A$1,+IF(VLOOKUP(A63,'Rashodi- plan-izvršenje'!A$8:J$1500,M$1,FALSE)&gt;0,"Програмска активност","Пројекат"),IF(A63&gt;A$2,+IF(VLOOKUP(A63,'Neizmirene obaveze JLS'!A$8:J$2008,M$1,FALSE)&gt;0,"Програмска активност","Пројекат"),"")))</f>
        <v>Пројекат</v>
      </c>
      <c r="M63" s="87" t="str">
        <f>IF($A63&lt;=$A$1,+IF(VLOOKUP($A63,'Rashodi- plan-izvršenje'!$A$8:$M$1500,10,FALSE)&gt;0,VLOOKUP($A63,'Rashodi- plan-izvršenje'!$A$8:$M$1500,10,FALSE),VLOOKUP($A63,'Rashodi- plan-izvršenje'!$A$8:$M$1500,12,FALSE)),+IF($A63&gt;$A$2,IF(VLOOKUP($A63,'Neizmirene obaveze JLS'!$A$8:$M$1500,10,FALSE)&gt;0,VLOOKUP($A63,'Neizmirene obaveze JLS'!$A$11:$M$1500,10,FALSE),VLOOKUP($A63,'Neizmirene obaveze JLS'!$A$11:$M$1500,12,FALSE)),0))</f>
        <v>1101-П1</v>
      </c>
      <c r="N63" s="87" t="str">
        <f>IF($A63&lt;=$A$1,+IF(VLOOKUP(A63,'Rashodi- plan-izvršenje'!$A$8:$M$1500,10,FALSE)&gt;0,VLOOKUP(A63,'Rashodi- plan-izvršenje'!$A$8:$M$1500,11,FALSE),VLOOKUP(A63,'Rashodi- plan-izvršenje'!$A$8:$M$1500,13,FALSE)),+IF($A63&gt;$A$2,IF(VLOOKUP($A63,'Neizmirene obaveze JLS'!$A$8:$M$1500,10,FALSE)&gt;0,VLOOKUP($A63,'Neizmirene obaveze JLS'!$A$11:$M$1500,11,FALSE),VLOOKUP($A63,'Neizmirene obaveze JLS'!$A$11:$M$1500,13,FALSE)),0))</f>
        <v>Пројектно планирање</v>
      </c>
      <c r="O63" s="87">
        <f>IF($A63&lt;=$A$1,VALUE(+VLOOKUP($A63,'Rashodi- plan-izvršenje'!$A$8:N$1500,'prenos-P-R-N'!O$1,FALSE)),IF($A63&lt;=A$2,VALUE(VLOOKUP($A63,'Prihodi- plan-izvršenje'!$A$8:$H$500,6,FALSE)),VALUE(VLOOKUP($A63,'Neizmirene obaveze JLS'!$A$8:$N$500,O$1,FALSE))))</f>
        <v>1</v>
      </c>
      <c r="P63" s="87" t="str">
        <f>IF(A63=0,0,IF(A63&gt;A$2,'šifarnik K-izvor'!G$3,+IF(Q63&lt;700,+'šifarnik K-izvor'!G$2,'šifarnik K-izvor'!G$1)))</f>
        <v>Расходи</v>
      </c>
      <c r="Q63" s="87">
        <f>IF($A63&lt;=$A$1,VALUE(+VLOOKUP($A63,'Rashodi- plan-izvršenje'!$A$8:O$1500,'prenos-P-R-N'!Q$1,FALSE)),IF($A63&lt;=$A$2,VLOOKUP($A63,'Prihodi- plan-izvršenje'!$A$4:$H$500,4,FALSE),IF($A63&lt;=$A$3,VLOOKUP(A63,'Neizmirene obaveze JLS'!$A$11:O$500,Q$1,FALSE),"")))</f>
        <v>511</v>
      </c>
      <c r="R63" s="88">
        <f>IF($A63&lt;=$A$1,VALUE(+VLOOKUP($A63,'Rashodi- plan-izvršenje'!$A$8:P$1500,'prenos-P-R-N'!R$1,FALSE)),IF($A63&lt;=$A$2,VLOOKUP($A63,'Prihodi- plan-izvršenje'!$A$4:$H$500,7,FALSE),""))</f>
        <v>70000000</v>
      </c>
      <c r="S63" s="88">
        <f>IF(A63=0,0,IF($A63&lt;=$A$1,VALUE(+VLOOKUP($A63,'Rashodi- plan-izvršenje'!$A$8:Q$1500,'prenos-P-R-N'!S$1,FALSE)),IF($A63&lt;=$A$2,VLOOKUP($A63,'Prihodi- plan-izvršenje'!$A$4:$H$500,8,FALSE),0)))</f>
        <v>7259844</v>
      </c>
      <c r="T63" s="88" t="str">
        <f>IF($A63&gt;$A$2,VLOOKUP($A63,'Neizmirene obaveze JLS'!$A$11:R$500,R$1,FALSE),"")</f>
        <v/>
      </c>
      <c r="U63" s="88">
        <f>IF($A63&gt;$A$2,VLOOKUP($A63,'Neizmirene obaveze JLS'!$A$11:S$500,S$1,FALSE),0)</f>
        <v>0</v>
      </c>
      <c r="V63" s="88">
        <f t="shared" si="3"/>
        <v>0</v>
      </c>
      <c r="W63" s="74"/>
      <c r="X63" s="74"/>
      <c r="Y63" s="74"/>
      <c r="Z63" s="74"/>
      <c r="AA63" s="193">
        <f t="shared" si="4"/>
        <v>3</v>
      </c>
      <c r="AB63" s="193" t="str">
        <f t="shared" si="5"/>
        <v>Расходи</v>
      </c>
    </row>
    <row r="64" spans="1:28">
      <c r="A64" s="89">
        <f>IF(AND(COUNTIF(A$1:A$3,"&gt;0")=1,MAX(A$8:A63)&lt;A$1),A63+1,IF(AND(COUNTIF(A$1:A$3,"&gt;0")=2,MAX(A$8:A63)&lt;A$2),A63+1,IF(AND(COUNTIF(A$1:A$3,"&gt;0")=3,MAX(A$8:A63)&lt;A$3),A63+1,0)))</f>
        <v>57</v>
      </c>
      <c r="B64" s="89">
        <f t="shared" si="6"/>
        <v>75</v>
      </c>
      <c r="C64" s="89" t="str">
        <f t="shared" si="7"/>
        <v>НОВИ ПАЗАР</v>
      </c>
      <c r="D64" s="87">
        <f>IF($A64=0,"",IF($A64&lt;=$A$1,+VLOOKUP($A64,'Rashodi- plan-izvršenje'!$A$8:B$1500,'prenos-P-R-N'!D$1,FALSE),IF($A64&gt;$A$2,+VLOOKUP($A64,'Neizmirene obaveze JLS'!$A$11:B$500,'prenos-P-R-N'!D$1,FALSE),"")))</f>
        <v>3</v>
      </c>
      <c r="E64" s="87" t="str">
        <f>IF($A64=0,"",IF($A64&lt;=$A$1,+VLOOKUP($A64,'Rashodi- plan-izvršenje'!$A$8:C$1500,'prenos-P-R-N'!E$1,FALSE),IF($A64&gt;$A$2,+VLOOKUP($A64,'Neizmirene obaveze JLS'!$A$11:C$500,'prenos-P-R-N'!E$1,FALSE),"")))</f>
        <v>Градска управа</v>
      </c>
      <c r="F64" s="87" t="str">
        <f>IF($A64=0,"",IF($A64&lt;=$A$1,+VLOOKUP($A64,'Rashodi- plan-izvršenje'!$A$8:D$1500,'prenos-P-R-N'!F$1,FALSE),IF($A64&gt;$A$2,+VLOOKUP($A64,'Neizmirene obaveze JLS'!$A$11:D$500,'prenos-P-R-N'!F$1,FALSE),"")))</f>
        <v>3.1</v>
      </c>
      <c r="G64" s="87" t="str">
        <f>IF($A64=0,"",IF($A64&lt;=$A$1,+VLOOKUP($A64,'Rashodi- plan-izvršenje'!$A$8:E$1500,'prenos-P-R-N'!G$1,FALSE),IF($A64&gt;$A$2,+VLOOKUP($A64,'Neizmirene obaveze JLS'!$A$11:E$500,'prenos-P-R-N'!G$1,FALSE),"")))</f>
        <v>Производња и дистрибуција топлотне енергије</v>
      </c>
      <c r="H64" s="87">
        <f>IF($A64=0,"",IF($A64&lt;=$A$1,+VLOOKUP($A64,'Rashodi- plan-izvršenje'!$A$8:F$1500,'prenos-P-R-N'!H$1,FALSE),IF($A64&gt;$A$2,+VLOOKUP($A64,'Neizmirene obaveze JLS'!$A$11:F$500,'prenos-P-R-N'!H$1,FALSE),"")))</f>
        <v>620</v>
      </c>
      <c r="I64" s="87" t="str">
        <f>IF($A64=0,"",IF($A64&lt;=$A$1,+VLOOKUP($A64,'Rashodi- plan-izvršenje'!$A$8:G$1500,'prenos-P-R-N'!I$1,FALSE),IF($A64&gt;$A$2,+VLOOKUP($A64,'Neizmirene obaveze JLS'!$A$11:G$500,'prenos-P-R-N'!I$1,FALSE),"")))</f>
        <v>1102</v>
      </c>
      <c r="J64" s="87" t="str">
        <f>IF($A64=0,"",IF($A64&lt;=$A$1,+VLOOKUP($A64,'Rashodi- plan-izvršenje'!$A$8:H$1500,'prenos-P-R-N'!J$1,FALSE),IF($A64&gt;$A$2,+VLOOKUP($A64,'Neizmirene obaveze JLS'!$A$11:H$500,'prenos-P-R-N'!J$1,FALSE),"")))</f>
        <v xml:space="preserve"> КОМУНАЛНЕ ДЕЛАТНОСТИ </v>
      </c>
      <c r="K64" s="87">
        <f>IF($A64=0,"",IF($A64&lt;=$A$1,+VLOOKUP($A64,'Rashodi- plan-izvršenje'!$A$8:I$1500,'prenos-P-R-N'!K$1,FALSE),IF($A64&gt;$A$2,+VLOOKUP($A64,'Neizmirene obaveze JLS'!$A$11:I$500,'prenos-P-R-N'!K$1,FALSE),"")))</f>
        <v>2</v>
      </c>
      <c r="L64" t="str">
        <f>IF(A64=0,"",IF(A64&lt;=A$1,+IF(VLOOKUP(A64,'Rashodi- plan-izvršenje'!A$8:J$1500,M$1,FALSE)&gt;0,"Програмска активност","Пројекат"),IF(A64&gt;A$2,+IF(VLOOKUP(A64,'Neizmirene obaveze JLS'!A$8:J$2008,M$1,FALSE)&gt;0,"Програмска активност","Пројекат"),"")))</f>
        <v>Програмска активност</v>
      </c>
      <c r="M64" s="87" t="str">
        <f>IF($A64&lt;=$A$1,+IF(VLOOKUP($A64,'Rashodi- plan-izvršenje'!$A$8:$M$1500,10,FALSE)&gt;0,VLOOKUP($A64,'Rashodi- plan-izvršenje'!$A$8:$M$1500,10,FALSE),VLOOKUP($A64,'Rashodi- plan-izvršenje'!$A$8:$M$1500,12,FALSE)),+IF($A64&gt;$A$2,IF(VLOOKUP($A64,'Neizmirene obaveze JLS'!$A$8:$M$1500,10,FALSE)&gt;0,VLOOKUP($A64,'Neizmirene obaveze JLS'!$A$11:$M$1500,10,FALSE),VLOOKUP($A64,'Neizmirene obaveze JLS'!$A$11:$M$1500,12,FALSE)),0))</f>
        <v>1102-0007</v>
      </c>
      <c r="N64" s="87" t="str">
        <f>IF($A64&lt;=$A$1,+IF(VLOOKUP(A64,'Rashodi- plan-izvršenje'!$A$8:$M$1500,10,FALSE)&gt;0,VLOOKUP(A64,'Rashodi- plan-izvršenje'!$A$8:$M$1500,11,FALSE),VLOOKUP(A64,'Rashodi- plan-izvršenje'!$A$8:$M$1500,13,FALSE)),+IF($A64&gt;$A$2,IF(VLOOKUP($A64,'Neizmirene obaveze JLS'!$A$8:$M$1500,10,FALSE)&gt;0,VLOOKUP($A64,'Neizmirene obaveze JLS'!$A$11:$M$1500,11,FALSE),VLOOKUP($A64,'Neizmirene obaveze JLS'!$A$11:$M$1500,13,FALSE)),0))</f>
        <v>Прозводња и дистрибуције топлотне енергије</v>
      </c>
      <c r="O64" s="87">
        <f>IF($A64&lt;=$A$1,VALUE(+VLOOKUP($A64,'Rashodi- plan-izvršenje'!$A$8:N$1500,'prenos-P-R-N'!O$1,FALSE)),IF($A64&lt;=A$2,VALUE(VLOOKUP($A64,'Prihodi- plan-izvršenje'!$A$8:$H$500,6,FALSE)),VALUE(VLOOKUP($A64,'Neizmirene obaveze JLS'!$A$8:$N$500,O$1,FALSE))))</f>
        <v>1</v>
      </c>
      <c r="P64" s="87" t="str">
        <f>IF(A64=0,0,IF(A64&gt;A$2,'šifarnik K-izvor'!G$3,+IF(Q64&lt;700,+'šifarnik K-izvor'!G$2,'šifarnik K-izvor'!G$1)))</f>
        <v>Расходи</v>
      </c>
      <c r="Q64" s="87">
        <f>IF($A64&lt;=$A$1,VALUE(+VLOOKUP($A64,'Rashodi- plan-izvršenje'!$A$8:O$1500,'prenos-P-R-N'!Q$1,FALSE)),IF($A64&lt;=$A$2,VLOOKUP($A64,'Prihodi- plan-izvršenje'!$A$4:$H$500,4,FALSE),IF($A64&lt;=$A$3,VLOOKUP(A64,'Neizmirene obaveze JLS'!$A$11:O$500,Q$1,FALSE),"")))</f>
        <v>451</v>
      </c>
      <c r="R64" s="88">
        <f>IF($A64&lt;=$A$1,VALUE(+VLOOKUP($A64,'Rashodi- plan-izvršenje'!$A$8:P$1500,'prenos-P-R-N'!R$1,FALSE)),IF($A64&lt;=$A$2,VLOOKUP($A64,'Prihodi- plan-izvršenje'!$A$4:$H$500,7,FALSE),""))</f>
        <v>20000000</v>
      </c>
      <c r="S64" s="88">
        <f>IF(A64=0,0,IF($A64&lt;=$A$1,VALUE(+VLOOKUP($A64,'Rashodi- plan-izvršenje'!$A$8:Q$1500,'prenos-P-R-N'!S$1,FALSE)),IF($A64&lt;=$A$2,VLOOKUP($A64,'Prihodi- plan-izvršenje'!$A$4:$H$500,8,FALSE),0)))</f>
        <v>3000000</v>
      </c>
      <c r="T64" s="88" t="str">
        <f>IF($A64&gt;$A$2,VLOOKUP($A64,'Neizmirene obaveze JLS'!$A$11:R$500,R$1,FALSE),"")</f>
        <v/>
      </c>
      <c r="U64" s="88">
        <f>IF($A64&gt;$A$2,VLOOKUP($A64,'Neizmirene obaveze JLS'!$A$11:S$500,S$1,FALSE),0)</f>
        <v>0</v>
      </c>
      <c r="V64" s="88">
        <f t="shared" si="3"/>
        <v>0</v>
      </c>
      <c r="W64" s="74"/>
      <c r="X64" s="74"/>
      <c r="Y64" s="74"/>
      <c r="Z64" s="74"/>
      <c r="AA64" s="193">
        <f t="shared" si="4"/>
        <v>3</v>
      </c>
      <c r="AB64" s="193" t="str">
        <f t="shared" si="5"/>
        <v>Расходи</v>
      </c>
    </row>
    <row r="65" spans="1:28">
      <c r="A65" s="89">
        <f>IF(AND(COUNTIF(A$1:A$3,"&gt;0")=1,MAX(A$8:A64)&lt;A$1),A64+1,IF(AND(COUNTIF(A$1:A$3,"&gt;0")=2,MAX(A$8:A64)&lt;A$2),A64+1,IF(AND(COUNTIF(A$1:A$3,"&gt;0")=3,MAX(A$8:A64)&lt;A$3),A64+1,0)))</f>
        <v>58</v>
      </c>
      <c r="B65" s="89">
        <f t="shared" si="6"/>
        <v>75</v>
      </c>
      <c r="C65" s="89" t="str">
        <f t="shared" si="7"/>
        <v>НОВИ ПАЗАР</v>
      </c>
      <c r="D65" s="87">
        <f>IF($A65=0,"",IF($A65&lt;=$A$1,+VLOOKUP($A65,'Rashodi- plan-izvršenje'!$A$8:B$1500,'prenos-P-R-N'!D$1,FALSE),IF($A65&gt;$A$2,+VLOOKUP($A65,'Neizmirene obaveze JLS'!$A$11:B$500,'prenos-P-R-N'!D$1,FALSE),"")))</f>
        <v>3</v>
      </c>
      <c r="E65" s="87" t="str">
        <f>IF($A65=0,"",IF($A65&lt;=$A$1,+VLOOKUP($A65,'Rashodi- plan-izvršenje'!$A$8:C$1500,'prenos-P-R-N'!E$1,FALSE),IF($A65&gt;$A$2,+VLOOKUP($A65,'Neizmirene obaveze JLS'!$A$11:C$500,'prenos-P-R-N'!E$1,FALSE),"")))</f>
        <v>Градска управа</v>
      </c>
      <c r="F65" s="87" t="str">
        <f>IF($A65=0,"",IF($A65&lt;=$A$1,+VLOOKUP($A65,'Rashodi- plan-izvršenje'!$A$8:D$1500,'prenos-P-R-N'!F$1,FALSE),IF($A65&gt;$A$2,+VLOOKUP($A65,'Neizmirene obaveze JLS'!$A$11:D$500,'prenos-P-R-N'!F$1,FALSE),"")))</f>
        <v>3.1</v>
      </c>
      <c r="G65" s="87" t="str">
        <f>IF($A65=0,"",IF($A65&lt;=$A$1,+VLOOKUP($A65,'Rashodi- plan-izvršenje'!$A$8:E$1500,'prenos-P-R-N'!G$1,FALSE),IF($A65&gt;$A$2,+VLOOKUP($A65,'Neizmirene obaveze JLS'!$A$11:E$500,'prenos-P-R-N'!G$1,FALSE),"")))</f>
        <v>Одржавање чистоће на површинама јавне намене</v>
      </c>
      <c r="H65" s="87">
        <f>IF($A65=0,"",IF($A65&lt;=$A$1,+VLOOKUP($A65,'Rashodi- plan-izvršenje'!$A$8:F$1500,'prenos-P-R-N'!H$1,FALSE),IF($A65&gt;$A$2,+VLOOKUP($A65,'Neizmirene obaveze JLS'!$A$11:F$500,'prenos-P-R-N'!H$1,FALSE),"")))</f>
        <v>620</v>
      </c>
      <c r="I65" s="87" t="str">
        <f>IF($A65=0,"",IF($A65&lt;=$A$1,+VLOOKUP($A65,'Rashodi- plan-izvršenje'!$A$8:G$1500,'prenos-P-R-N'!I$1,FALSE),IF($A65&gt;$A$2,+VLOOKUP($A65,'Neizmirene obaveze JLS'!$A$11:G$500,'prenos-P-R-N'!I$1,FALSE),"")))</f>
        <v>1102</v>
      </c>
      <c r="J65" s="87" t="str">
        <f>IF($A65=0,"",IF($A65&lt;=$A$1,+VLOOKUP($A65,'Rashodi- plan-izvršenje'!$A$8:H$1500,'prenos-P-R-N'!J$1,FALSE),IF($A65&gt;$A$2,+VLOOKUP($A65,'Neizmirene obaveze JLS'!$A$11:H$500,'prenos-P-R-N'!J$1,FALSE),"")))</f>
        <v xml:space="preserve"> КОМУНАЛНЕ ДЕЛАТНОСТИ </v>
      </c>
      <c r="K65" s="87">
        <f>IF($A65=0,"",IF($A65&lt;=$A$1,+VLOOKUP($A65,'Rashodi- plan-izvršenje'!$A$8:I$1500,'prenos-P-R-N'!K$1,FALSE),IF($A65&gt;$A$2,+VLOOKUP($A65,'Neizmirene obaveze JLS'!$A$11:I$500,'prenos-P-R-N'!K$1,FALSE),"")))</f>
        <v>2</v>
      </c>
      <c r="L65" t="str">
        <f>IF(A65=0,"",IF(A65&lt;=A$1,+IF(VLOOKUP(A65,'Rashodi- plan-izvršenje'!A$8:J$1500,M$1,FALSE)&gt;0,"Програмска активност","Пројекат"),IF(A65&gt;A$2,+IF(VLOOKUP(A65,'Neizmirene obaveze JLS'!A$8:J$2008,M$1,FALSE)&gt;0,"Програмска активност","Пројекат"),"")))</f>
        <v>Програмска активност</v>
      </c>
      <c r="M65" s="87" t="str">
        <f>IF($A65&lt;=$A$1,+IF(VLOOKUP($A65,'Rashodi- plan-izvršenje'!$A$8:$M$1500,10,FALSE)&gt;0,VLOOKUP($A65,'Rashodi- plan-izvršenje'!$A$8:$M$1500,10,FALSE),VLOOKUP($A65,'Rashodi- plan-izvršenje'!$A$8:$M$1500,12,FALSE)),+IF($A65&gt;$A$2,IF(VLOOKUP($A65,'Neizmirene obaveze JLS'!$A$8:$M$1500,10,FALSE)&gt;0,VLOOKUP($A65,'Neizmirene obaveze JLS'!$A$11:$M$1500,10,FALSE),VLOOKUP($A65,'Neizmirene obaveze JLS'!$A$11:$M$1500,12,FALSE)),0))</f>
        <v>1102-0003</v>
      </c>
      <c r="N65" s="87" t="str">
        <f>IF($A65&lt;=$A$1,+IF(VLOOKUP(A65,'Rashodi- plan-izvršenje'!$A$8:$M$1500,10,FALSE)&gt;0,VLOOKUP(A65,'Rashodi- plan-izvršenje'!$A$8:$M$1500,11,FALSE),VLOOKUP(A65,'Rashodi- plan-izvršenje'!$A$8:$M$1500,13,FALSE)),+IF($A65&gt;$A$2,IF(VLOOKUP($A65,'Neizmirene obaveze JLS'!$A$8:$M$1500,10,FALSE)&gt;0,VLOOKUP($A65,'Neizmirene obaveze JLS'!$A$11:$M$1500,11,FALSE),VLOOKUP($A65,'Neizmirene obaveze JLS'!$A$11:$M$1500,13,FALSE)),0))</f>
        <v>Одржавање чистоће на површинама јавне намене</v>
      </c>
      <c r="O65" s="87">
        <f>IF($A65&lt;=$A$1,VALUE(+VLOOKUP($A65,'Rashodi- plan-izvršenje'!$A$8:N$1500,'prenos-P-R-N'!O$1,FALSE)),IF($A65&lt;=A$2,VALUE(VLOOKUP($A65,'Prihodi- plan-izvršenje'!$A$8:$H$500,6,FALSE)),VALUE(VLOOKUP($A65,'Neizmirene obaveze JLS'!$A$8:$N$500,O$1,FALSE))))</f>
        <v>1</v>
      </c>
      <c r="P65" s="87" t="str">
        <f>IF(A65=0,0,IF(A65&gt;A$2,'šifarnik K-izvor'!G$3,+IF(Q65&lt;700,+'šifarnik K-izvor'!G$2,'šifarnik K-izvor'!G$1)))</f>
        <v>Расходи</v>
      </c>
      <c r="Q65" s="87">
        <f>IF($A65&lt;=$A$1,VALUE(+VLOOKUP($A65,'Rashodi- plan-izvršenje'!$A$8:O$1500,'prenos-P-R-N'!Q$1,FALSE)),IF($A65&lt;=$A$2,VLOOKUP($A65,'Prihodi- plan-izvršenje'!$A$4:$H$500,4,FALSE),IF($A65&lt;=$A$3,VLOOKUP(A65,'Neizmirene obaveze JLS'!$A$11:O$500,Q$1,FALSE),"")))</f>
        <v>424</v>
      </c>
      <c r="R65" s="88">
        <f>IF($A65&lt;=$A$1,VALUE(+VLOOKUP($A65,'Rashodi- plan-izvršenje'!$A$8:P$1500,'prenos-P-R-N'!R$1,FALSE)),IF($A65&lt;=$A$2,VLOOKUP($A65,'Prihodi- plan-izvršenje'!$A$4:$H$500,7,FALSE),""))</f>
        <v>130000000</v>
      </c>
      <c r="S65" s="88">
        <f>IF(A65=0,0,IF($A65&lt;=$A$1,VALUE(+VLOOKUP($A65,'Rashodi- plan-izvršenje'!$A$8:Q$1500,'prenos-P-R-N'!S$1,FALSE)),IF($A65&lt;=$A$2,VLOOKUP($A65,'Prihodi- plan-izvršenje'!$A$4:$H$500,8,FALSE),0)))</f>
        <v>61997642.740000002</v>
      </c>
      <c r="T65" s="88" t="str">
        <f>IF($A65&gt;$A$2,VLOOKUP($A65,'Neizmirene obaveze JLS'!$A$11:R$500,R$1,FALSE),"")</f>
        <v/>
      </c>
      <c r="U65" s="88">
        <f>IF($A65&gt;$A$2,VLOOKUP($A65,'Neizmirene obaveze JLS'!$A$11:S$500,S$1,FALSE),0)</f>
        <v>0</v>
      </c>
      <c r="V65" s="88">
        <f t="shared" si="3"/>
        <v>0</v>
      </c>
      <c r="W65" s="74"/>
      <c r="X65" s="74"/>
      <c r="Y65" s="74"/>
      <c r="Z65" s="74"/>
      <c r="AA65" s="193">
        <f t="shared" si="4"/>
        <v>3</v>
      </c>
      <c r="AB65" s="193" t="str">
        <f t="shared" si="5"/>
        <v>Расходи</v>
      </c>
    </row>
    <row r="66" spans="1:28">
      <c r="A66" s="89">
        <f>IF(AND(COUNTIF(A$1:A$3,"&gt;0")=1,MAX(A$8:A65)&lt;A$1),A65+1,IF(AND(COUNTIF(A$1:A$3,"&gt;0")=2,MAX(A$8:A65)&lt;A$2),A65+1,IF(AND(COUNTIF(A$1:A$3,"&gt;0")=3,MAX(A$8:A65)&lt;A$3),A65+1,0)))</f>
        <v>59</v>
      </c>
      <c r="B66" s="89">
        <f t="shared" si="6"/>
        <v>75</v>
      </c>
      <c r="C66" s="89" t="str">
        <f t="shared" si="7"/>
        <v>НОВИ ПАЗАР</v>
      </c>
      <c r="D66" s="87">
        <f>IF($A66=0,"",IF($A66&lt;=$A$1,+VLOOKUP($A66,'Rashodi- plan-izvršenje'!$A$8:B$1500,'prenos-P-R-N'!D$1,FALSE),IF($A66&gt;$A$2,+VLOOKUP($A66,'Neizmirene obaveze JLS'!$A$11:B$500,'prenos-P-R-N'!D$1,FALSE),"")))</f>
        <v>3</v>
      </c>
      <c r="E66" s="87" t="str">
        <f>IF($A66=0,"",IF($A66&lt;=$A$1,+VLOOKUP($A66,'Rashodi- plan-izvršenje'!$A$8:C$1500,'prenos-P-R-N'!E$1,FALSE),IF($A66&gt;$A$2,+VLOOKUP($A66,'Neizmirene obaveze JLS'!$A$11:C$500,'prenos-P-R-N'!E$1,FALSE),"")))</f>
        <v>Градска управа</v>
      </c>
      <c r="F66" s="87" t="str">
        <f>IF($A66=0,"",IF($A66&lt;=$A$1,+VLOOKUP($A66,'Rashodi- plan-izvršenje'!$A$8:D$1500,'prenos-P-R-N'!F$1,FALSE),IF($A66&gt;$A$2,+VLOOKUP($A66,'Neizmirene obaveze JLS'!$A$11:D$500,'prenos-P-R-N'!F$1,FALSE),"")))</f>
        <v>3.1</v>
      </c>
      <c r="G66" s="87" t="str">
        <f>IF($A66=0,"",IF($A66&lt;=$A$1,+VLOOKUP($A66,'Rashodi- plan-izvršenje'!$A$8:E$1500,'prenos-P-R-N'!G$1,FALSE),IF($A66&gt;$A$2,+VLOOKUP($A66,'Neizmirene obaveze JLS'!$A$11:E$500,'prenos-P-R-N'!G$1,FALSE),"")))</f>
        <v>Управљање јавним осветљењем</v>
      </c>
      <c r="H66" s="87">
        <f>IF($A66=0,"",IF($A66&lt;=$A$1,+VLOOKUP($A66,'Rashodi- plan-izvršenje'!$A$8:F$1500,'prenos-P-R-N'!H$1,FALSE),IF($A66&gt;$A$2,+VLOOKUP($A66,'Neizmirene obaveze JLS'!$A$11:F$500,'prenos-P-R-N'!H$1,FALSE),"")))</f>
        <v>640</v>
      </c>
      <c r="I66" s="87" t="str">
        <f>IF($A66=0,"",IF($A66&lt;=$A$1,+VLOOKUP($A66,'Rashodi- plan-izvršenje'!$A$8:G$1500,'prenos-P-R-N'!I$1,FALSE),IF($A66&gt;$A$2,+VLOOKUP($A66,'Neizmirene obaveze JLS'!$A$11:G$500,'prenos-P-R-N'!I$1,FALSE),"")))</f>
        <v>1102</v>
      </c>
      <c r="J66" s="87" t="str">
        <f>IF($A66=0,"",IF($A66&lt;=$A$1,+VLOOKUP($A66,'Rashodi- plan-izvršenje'!$A$8:H$1500,'prenos-P-R-N'!J$1,FALSE),IF($A66&gt;$A$2,+VLOOKUP($A66,'Neizmirene obaveze JLS'!$A$11:H$500,'prenos-P-R-N'!J$1,FALSE),"")))</f>
        <v xml:space="preserve"> КОМУНАЛНЕ ДЕЛАТНОСТИ </v>
      </c>
      <c r="K66" s="87">
        <f>IF($A66=0,"",IF($A66&lt;=$A$1,+VLOOKUP($A66,'Rashodi- plan-izvršenje'!$A$8:I$1500,'prenos-P-R-N'!K$1,FALSE),IF($A66&gt;$A$2,+VLOOKUP($A66,'Neizmirene obaveze JLS'!$A$11:I$500,'prenos-P-R-N'!K$1,FALSE),"")))</f>
        <v>2</v>
      </c>
      <c r="L66" t="str">
        <f>IF(A66=0,"",IF(A66&lt;=A$1,+IF(VLOOKUP(A66,'Rashodi- plan-izvršenje'!A$8:J$1500,M$1,FALSE)&gt;0,"Програмска активност","Пројекат"),IF(A66&gt;A$2,+IF(VLOOKUP(A66,'Neizmirene obaveze JLS'!A$8:J$2008,M$1,FALSE)&gt;0,"Програмска активност","Пројекат"),"")))</f>
        <v>Програмска активност</v>
      </c>
      <c r="M66" s="87" t="str">
        <f>IF($A66&lt;=$A$1,+IF(VLOOKUP($A66,'Rashodi- plan-izvršenje'!$A$8:$M$1500,10,FALSE)&gt;0,VLOOKUP($A66,'Rashodi- plan-izvršenje'!$A$8:$M$1500,10,FALSE),VLOOKUP($A66,'Rashodi- plan-izvršenje'!$A$8:$M$1500,12,FALSE)),+IF($A66&gt;$A$2,IF(VLOOKUP($A66,'Neizmirene obaveze JLS'!$A$8:$M$1500,10,FALSE)&gt;0,VLOOKUP($A66,'Neizmirene obaveze JLS'!$A$11:$M$1500,10,FALSE),VLOOKUP($A66,'Neizmirene obaveze JLS'!$A$11:$M$1500,12,FALSE)),0))</f>
        <v>1102-0001</v>
      </c>
      <c r="N66" s="87" t="str">
        <f>IF($A66&lt;=$A$1,+IF(VLOOKUP(A66,'Rashodi- plan-izvršenje'!$A$8:$M$1500,10,FALSE)&gt;0,VLOOKUP(A66,'Rashodi- plan-izvršenje'!$A$8:$M$1500,11,FALSE),VLOOKUP(A66,'Rashodi- plan-izvršenje'!$A$8:$M$1500,13,FALSE)),+IF($A66&gt;$A$2,IF(VLOOKUP($A66,'Neizmirene obaveze JLS'!$A$8:$M$1500,10,FALSE)&gt;0,VLOOKUP($A66,'Neizmirene obaveze JLS'!$A$11:$M$1500,11,FALSE),VLOOKUP($A66,'Neizmirene obaveze JLS'!$A$11:$M$1500,13,FALSE)),0))</f>
        <v>Управљање/одржавање јавним осветљењем</v>
      </c>
      <c r="O66" s="87">
        <f>IF($A66&lt;=$A$1,VALUE(+VLOOKUP($A66,'Rashodi- plan-izvršenje'!$A$8:N$1500,'prenos-P-R-N'!O$1,FALSE)),IF($A66&lt;=A$2,VALUE(VLOOKUP($A66,'Prihodi- plan-izvršenje'!$A$8:$H$500,6,FALSE)),VALUE(VLOOKUP($A66,'Neizmirene obaveze JLS'!$A$8:$N$500,O$1,FALSE))))</f>
        <v>1</v>
      </c>
      <c r="P66" s="87" t="str">
        <f>IF(A66=0,0,IF(A66&gt;A$2,'šifarnik K-izvor'!G$3,+IF(Q66&lt;700,+'šifarnik K-izvor'!G$2,'šifarnik K-izvor'!G$1)))</f>
        <v>Расходи</v>
      </c>
      <c r="Q66" s="87">
        <f>IF($A66&lt;=$A$1,VALUE(+VLOOKUP($A66,'Rashodi- plan-izvršenje'!$A$8:O$1500,'prenos-P-R-N'!Q$1,FALSE)),IF($A66&lt;=$A$2,VLOOKUP($A66,'Prihodi- plan-izvršenje'!$A$4:$H$500,4,FALSE),IF($A66&lt;=$A$3,VLOOKUP(A66,'Neizmirene obaveze JLS'!$A$11:O$500,Q$1,FALSE),"")))</f>
        <v>421</v>
      </c>
      <c r="R66" s="88">
        <f>IF($A66&lt;=$A$1,VALUE(+VLOOKUP($A66,'Rashodi- plan-izvršenje'!$A$8:P$1500,'prenos-P-R-N'!R$1,FALSE)),IF($A66&lt;=$A$2,VLOOKUP($A66,'Prihodi- plan-izvršenje'!$A$4:$H$500,7,FALSE),""))</f>
        <v>70000000</v>
      </c>
      <c r="S66" s="88">
        <f>IF(A66=0,0,IF($A66&lt;=$A$1,VALUE(+VLOOKUP($A66,'Rashodi- plan-izvršenje'!$A$8:Q$1500,'prenos-P-R-N'!S$1,FALSE)),IF($A66&lt;=$A$2,VLOOKUP($A66,'Prihodi- plan-izvršenje'!$A$4:$H$500,8,FALSE),0)))</f>
        <v>56708287.100000001</v>
      </c>
      <c r="T66" s="88" t="str">
        <f>IF($A66&gt;$A$2,VLOOKUP($A66,'Neizmirene obaveze JLS'!$A$11:R$500,R$1,FALSE),"")</f>
        <v/>
      </c>
      <c r="U66" s="88">
        <f>IF($A66&gt;$A$2,VLOOKUP($A66,'Neizmirene obaveze JLS'!$A$11:S$500,S$1,FALSE),0)</f>
        <v>0</v>
      </c>
      <c r="V66" s="88">
        <f t="shared" si="3"/>
        <v>0</v>
      </c>
      <c r="W66" s="74"/>
      <c r="X66" s="74"/>
      <c r="Y66" s="74"/>
      <c r="Z66" s="74"/>
      <c r="AA66" s="193">
        <f t="shared" si="4"/>
        <v>3</v>
      </c>
      <c r="AB66" s="193" t="str">
        <f t="shared" si="5"/>
        <v>Расходи</v>
      </c>
    </row>
    <row r="67" spans="1:28">
      <c r="A67" s="89">
        <f>IF(AND(COUNTIF(A$1:A$3,"&gt;0")=1,MAX(A$8:A66)&lt;A$1),A66+1,IF(AND(COUNTIF(A$1:A$3,"&gt;0")=2,MAX(A$8:A66)&lt;A$2),A66+1,IF(AND(COUNTIF(A$1:A$3,"&gt;0")=3,MAX(A$8:A66)&lt;A$3),A66+1,0)))</f>
        <v>60</v>
      </c>
      <c r="B67" s="89">
        <f t="shared" si="6"/>
        <v>75</v>
      </c>
      <c r="C67" s="89" t="str">
        <f t="shared" si="7"/>
        <v>НОВИ ПАЗАР</v>
      </c>
      <c r="D67" s="87">
        <f>IF($A67=0,"",IF($A67&lt;=$A$1,+VLOOKUP($A67,'Rashodi- plan-izvršenje'!$A$8:B$1500,'prenos-P-R-N'!D$1,FALSE),IF($A67&gt;$A$2,+VLOOKUP($A67,'Neizmirene obaveze JLS'!$A$11:B$500,'prenos-P-R-N'!D$1,FALSE),"")))</f>
        <v>3</v>
      </c>
      <c r="E67" s="87" t="str">
        <f>IF($A67=0,"",IF($A67&lt;=$A$1,+VLOOKUP($A67,'Rashodi- plan-izvršenje'!$A$8:C$1500,'prenos-P-R-N'!E$1,FALSE),IF($A67&gt;$A$2,+VLOOKUP($A67,'Neizmirene obaveze JLS'!$A$11:C$500,'prenos-P-R-N'!E$1,FALSE),"")))</f>
        <v>Градска управа</v>
      </c>
      <c r="F67" s="87" t="str">
        <f>IF($A67=0,"",IF($A67&lt;=$A$1,+VLOOKUP($A67,'Rashodi- plan-izvršenje'!$A$8:D$1500,'prenos-P-R-N'!F$1,FALSE),IF($A67&gt;$A$2,+VLOOKUP($A67,'Neizmirene obaveze JLS'!$A$11:D$500,'prenos-P-R-N'!F$1,FALSE),"")))</f>
        <v>3.1</v>
      </c>
      <c r="G67" s="87" t="str">
        <f>IF($A67=0,"",IF($A67&lt;=$A$1,+VLOOKUP($A67,'Rashodi- plan-izvršenje'!$A$8:E$1500,'prenos-P-R-N'!G$1,FALSE),IF($A67&gt;$A$2,+VLOOKUP($A67,'Neizmirene obaveze JLS'!$A$11:E$500,'prenos-P-R-N'!G$1,FALSE),"")))</f>
        <v>Азил за псе</v>
      </c>
      <c r="H67" s="87">
        <f>IF($A67=0,"",IF($A67&lt;=$A$1,+VLOOKUP($A67,'Rashodi- plan-izvršenje'!$A$8:F$1500,'prenos-P-R-N'!H$1,FALSE),IF($A67&gt;$A$2,+VLOOKUP($A67,'Neizmirene obaveze JLS'!$A$11:F$500,'prenos-P-R-N'!H$1,FALSE),"")))</f>
        <v>440</v>
      </c>
      <c r="I67" s="87" t="str">
        <f>IF($A67=0,"",IF($A67&lt;=$A$1,+VLOOKUP($A67,'Rashodi- plan-izvršenje'!$A$8:G$1500,'prenos-P-R-N'!I$1,FALSE),IF($A67&gt;$A$2,+VLOOKUP($A67,'Neizmirene obaveze JLS'!$A$11:G$500,'prenos-P-R-N'!I$1,FALSE),"")))</f>
        <v>1102</v>
      </c>
      <c r="J67" s="87" t="str">
        <f>IF($A67=0,"",IF($A67&lt;=$A$1,+VLOOKUP($A67,'Rashodi- plan-izvršenje'!$A$8:H$1500,'prenos-P-R-N'!J$1,FALSE),IF($A67&gt;$A$2,+VLOOKUP($A67,'Neizmirene obaveze JLS'!$A$11:H$500,'prenos-P-R-N'!J$1,FALSE),"")))</f>
        <v xml:space="preserve"> КОМУНАЛНЕ ДЕЛАТНОСТИ </v>
      </c>
      <c r="K67" s="87">
        <f>IF($A67=0,"",IF($A67&lt;=$A$1,+VLOOKUP($A67,'Rashodi- plan-izvršenje'!$A$8:I$1500,'prenos-P-R-N'!K$1,FALSE),IF($A67&gt;$A$2,+VLOOKUP($A67,'Neizmirene obaveze JLS'!$A$11:I$500,'prenos-P-R-N'!K$1,FALSE),"")))</f>
        <v>2</v>
      </c>
      <c r="L67" t="str">
        <f>IF(A67=0,"",IF(A67&lt;=A$1,+IF(VLOOKUP(A67,'Rashodi- plan-izvršenje'!A$8:J$1500,M$1,FALSE)&gt;0,"Програмска активност","Пројекат"),IF(A67&gt;A$2,+IF(VLOOKUP(A67,'Neizmirene obaveze JLS'!A$8:J$2008,M$1,FALSE)&gt;0,"Програмска активност","Пројекат"),"")))</f>
        <v>Пројекат</v>
      </c>
      <c r="M67" s="87" t="str">
        <f>IF($A67&lt;=$A$1,+IF(VLOOKUP($A67,'Rashodi- plan-izvršenje'!$A$8:$M$1500,10,FALSE)&gt;0,VLOOKUP($A67,'Rashodi- plan-izvršenje'!$A$8:$M$1500,10,FALSE),VLOOKUP($A67,'Rashodi- plan-izvršenje'!$A$8:$M$1500,12,FALSE)),+IF($A67&gt;$A$2,IF(VLOOKUP($A67,'Neizmirene obaveze JLS'!$A$8:$M$1500,10,FALSE)&gt;0,VLOOKUP($A67,'Neizmirene obaveze JLS'!$A$11:$M$1500,10,FALSE),VLOOKUP($A67,'Neizmirene obaveze JLS'!$A$11:$M$1500,12,FALSE)),0))</f>
        <v>1102-П1</v>
      </c>
      <c r="N67" s="87" t="str">
        <f>IF($A67&lt;=$A$1,+IF(VLOOKUP(A67,'Rashodi- plan-izvršenje'!$A$8:$M$1500,10,FALSE)&gt;0,VLOOKUP(A67,'Rashodi- plan-izvršenje'!$A$8:$M$1500,11,FALSE),VLOOKUP(A67,'Rashodi- plan-izvršenje'!$A$8:$M$1500,13,FALSE)),+IF($A67&gt;$A$2,IF(VLOOKUP($A67,'Neizmirene obaveze JLS'!$A$8:$M$1500,10,FALSE)&gt;0,VLOOKUP($A67,'Neizmirene obaveze JLS'!$A$11:$M$1500,11,FALSE),VLOOKUP($A67,'Neizmirene obaveze JLS'!$A$11:$M$1500,13,FALSE)),0))</f>
        <v>Азил за псе</v>
      </c>
      <c r="O67" s="87">
        <f>IF($A67&lt;=$A$1,VALUE(+VLOOKUP($A67,'Rashodi- plan-izvršenje'!$A$8:N$1500,'prenos-P-R-N'!O$1,FALSE)),IF($A67&lt;=A$2,VALUE(VLOOKUP($A67,'Prihodi- plan-izvršenje'!$A$8:$H$500,6,FALSE)),VALUE(VLOOKUP($A67,'Neizmirene obaveze JLS'!$A$8:$N$500,O$1,FALSE))))</f>
        <v>7</v>
      </c>
      <c r="P67" s="87" t="str">
        <f>IF(A67=0,0,IF(A67&gt;A$2,'šifarnik K-izvor'!G$3,+IF(Q67&lt;700,+'šifarnik K-izvor'!G$2,'šifarnik K-izvor'!G$1)))</f>
        <v>Расходи</v>
      </c>
      <c r="Q67" s="87">
        <f>IF($A67&lt;=$A$1,VALUE(+VLOOKUP($A67,'Rashodi- plan-izvršenje'!$A$8:O$1500,'prenos-P-R-N'!Q$1,FALSE)),IF($A67&lt;=$A$2,VLOOKUP($A67,'Prihodi- plan-izvršenje'!$A$4:$H$500,4,FALSE),IF($A67&lt;=$A$3,VLOOKUP(A67,'Neizmirene obaveze JLS'!$A$11:O$500,Q$1,FALSE),"")))</f>
        <v>511</v>
      </c>
      <c r="R67" s="88">
        <f>IF($A67&lt;=$A$1,VALUE(+VLOOKUP($A67,'Rashodi- plan-izvršenje'!$A$8:P$1500,'prenos-P-R-N'!R$1,FALSE)),IF($A67&lt;=$A$2,VLOOKUP($A67,'Prihodi- plan-izvršenje'!$A$4:$H$500,7,FALSE),""))</f>
        <v>14000000</v>
      </c>
      <c r="S67" s="88">
        <f>IF(A67=0,0,IF($A67&lt;=$A$1,VALUE(+VLOOKUP($A67,'Rashodi- plan-izvršenje'!$A$8:Q$1500,'prenos-P-R-N'!S$1,FALSE)),IF($A67&lt;=$A$2,VLOOKUP($A67,'Prihodi- plan-izvršenje'!$A$4:$H$500,8,FALSE),0)))</f>
        <v>9783445</v>
      </c>
      <c r="T67" s="88" t="str">
        <f>IF($A67&gt;$A$2,VLOOKUP($A67,'Neizmirene obaveze JLS'!$A$11:R$500,R$1,FALSE),"")</f>
        <v/>
      </c>
      <c r="U67" s="88">
        <f>IF($A67&gt;$A$2,VLOOKUP($A67,'Neizmirene obaveze JLS'!$A$11:S$500,S$1,FALSE),0)</f>
        <v>0</v>
      </c>
      <c r="V67" s="88">
        <f t="shared" si="3"/>
        <v>0</v>
      </c>
      <c r="W67" s="74"/>
      <c r="X67" s="74"/>
      <c r="Y67" s="74"/>
      <c r="Z67" s="74"/>
      <c r="AA67" s="193">
        <f t="shared" si="4"/>
        <v>3</v>
      </c>
      <c r="AB67" s="193" t="str">
        <f t="shared" si="5"/>
        <v>Расходи</v>
      </c>
    </row>
    <row r="68" spans="1:28">
      <c r="A68" s="89">
        <f>IF(AND(COUNTIF(A$1:A$3,"&gt;0")=1,MAX(A$8:A67)&lt;A$1),A67+1,IF(AND(COUNTIF(A$1:A$3,"&gt;0")=2,MAX(A$8:A67)&lt;A$2),A67+1,IF(AND(COUNTIF(A$1:A$3,"&gt;0")=3,MAX(A$8:A67)&lt;A$3),A67+1,0)))</f>
        <v>61</v>
      </c>
      <c r="B68" s="89">
        <f t="shared" si="6"/>
        <v>75</v>
      </c>
      <c r="C68" s="89" t="str">
        <f t="shared" si="7"/>
        <v>НОВИ ПАЗАР</v>
      </c>
      <c r="D68" s="87">
        <f>IF($A68=0,"",IF($A68&lt;=$A$1,+VLOOKUP($A68,'Rashodi- plan-izvršenje'!$A$8:B$1500,'prenos-P-R-N'!D$1,FALSE),IF($A68&gt;$A$2,+VLOOKUP($A68,'Neizmirene obaveze JLS'!$A$11:B$500,'prenos-P-R-N'!D$1,FALSE),"")))</f>
        <v>3</v>
      </c>
      <c r="E68" s="87" t="str">
        <f>IF($A68=0,"",IF($A68&lt;=$A$1,+VLOOKUP($A68,'Rashodi- plan-izvršenje'!$A$8:C$1500,'prenos-P-R-N'!E$1,FALSE),IF($A68&gt;$A$2,+VLOOKUP($A68,'Neizmirene obaveze JLS'!$A$11:C$500,'prenos-P-R-N'!E$1,FALSE),"")))</f>
        <v>Градска управа</v>
      </c>
      <c r="F68" s="87" t="str">
        <f>IF($A68=0,"",IF($A68&lt;=$A$1,+VLOOKUP($A68,'Rashodi- plan-izvršenje'!$A$8:D$1500,'prenos-P-R-N'!F$1,FALSE),IF($A68&gt;$A$2,+VLOOKUP($A68,'Neizmirene obaveze JLS'!$A$11:D$500,'prenos-P-R-N'!F$1,FALSE),"")))</f>
        <v>3.1</v>
      </c>
      <c r="G68" s="87" t="str">
        <f>IF($A68=0,"",IF($A68&lt;=$A$1,+VLOOKUP($A68,'Rashodi- plan-izvršenje'!$A$8:E$1500,'prenos-P-R-N'!G$1,FALSE),IF($A68&gt;$A$2,+VLOOKUP($A68,'Neizmirene obaveze JLS'!$A$11:E$500,'prenos-P-R-N'!G$1,FALSE),"")))</f>
        <v>Мере активне поитике запошљавања</v>
      </c>
      <c r="H68" s="87">
        <f>IF($A68=0,"",IF($A68&lt;=$A$1,+VLOOKUP($A68,'Rashodi- plan-izvršenje'!$A$8:F$1500,'prenos-P-R-N'!H$1,FALSE),IF($A68&gt;$A$2,+VLOOKUP($A68,'Neizmirene obaveze JLS'!$A$11:F$500,'prenos-P-R-N'!H$1,FALSE),"")))</f>
        <v>410</v>
      </c>
      <c r="I68" s="87" t="str">
        <f>IF($A68=0,"",IF($A68&lt;=$A$1,+VLOOKUP($A68,'Rashodi- plan-izvršenje'!$A$8:G$1500,'prenos-P-R-N'!I$1,FALSE),IF($A68&gt;$A$2,+VLOOKUP($A68,'Neizmirene obaveze JLS'!$A$11:G$500,'prenos-P-R-N'!I$1,FALSE),"")))</f>
        <v>1501</v>
      </c>
      <c r="J68" s="87" t="str">
        <f>IF($A68=0,"",IF($A68&lt;=$A$1,+VLOOKUP($A68,'Rashodi- plan-izvršenje'!$A$8:H$1500,'prenos-P-R-N'!J$1,FALSE),IF($A68&gt;$A$2,+VLOOKUP($A68,'Neizmirene obaveze JLS'!$A$11:H$500,'prenos-P-R-N'!J$1,FALSE),"")))</f>
        <v xml:space="preserve">ЛОКАЛНИ ЕКОНОМСКИ РАЗВОЈ </v>
      </c>
      <c r="K68" s="87">
        <f>IF($A68=0,"",IF($A68&lt;=$A$1,+VLOOKUP($A68,'Rashodi- plan-izvršenje'!$A$8:I$1500,'prenos-P-R-N'!K$1,FALSE),IF($A68&gt;$A$2,+VLOOKUP($A68,'Neizmirene obaveze JLS'!$A$11:I$500,'prenos-P-R-N'!K$1,FALSE),"")))</f>
        <v>3</v>
      </c>
      <c r="L68" t="str">
        <f>IF(A68=0,"",IF(A68&lt;=A$1,+IF(VLOOKUP(A68,'Rashodi- plan-izvršenje'!A$8:J$1500,M$1,FALSE)&gt;0,"Програмска активност","Пројекат"),IF(A68&gt;A$2,+IF(VLOOKUP(A68,'Neizmirene obaveze JLS'!A$8:J$2008,M$1,FALSE)&gt;0,"Програмска активност","Пројекат"),"")))</f>
        <v>Програмска активност</v>
      </c>
      <c r="M68" s="87" t="str">
        <f>IF($A68&lt;=$A$1,+IF(VLOOKUP($A68,'Rashodi- plan-izvršenje'!$A$8:$M$1500,10,FALSE)&gt;0,VLOOKUP($A68,'Rashodi- plan-izvršenje'!$A$8:$M$1500,10,FALSE),VLOOKUP($A68,'Rashodi- plan-izvršenje'!$A$8:$M$1500,12,FALSE)),+IF($A68&gt;$A$2,IF(VLOOKUP($A68,'Neizmirene obaveze JLS'!$A$8:$M$1500,10,FALSE)&gt;0,VLOOKUP($A68,'Neizmirene obaveze JLS'!$A$11:$M$1500,10,FALSE),VLOOKUP($A68,'Neizmirene obaveze JLS'!$A$11:$M$1500,12,FALSE)),0))</f>
        <v>1501-0002</v>
      </c>
      <c r="N68" s="87" t="str">
        <f>IF($A68&lt;=$A$1,+IF(VLOOKUP(A68,'Rashodi- plan-izvršenje'!$A$8:$M$1500,10,FALSE)&gt;0,VLOOKUP(A68,'Rashodi- plan-izvršenje'!$A$8:$M$1500,11,FALSE),VLOOKUP(A68,'Rashodi- plan-izvršenje'!$A$8:$M$1500,13,FALSE)),+IF($A68&gt;$A$2,IF(VLOOKUP($A68,'Neizmirene obaveze JLS'!$A$8:$M$1500,10,FALSE)&gt;0,VLOOKUP($A68,'Neizmirene obaveze JLS'!$A$11:$M$1500,11,FALSE),VLOOKUP($A68,'Neizmirene obaveze JLS'!$A$11:$M$1500,13,FALSE)),0))</f>
        <v>Мере активне политике запошљавања</v>
      </c>
      <c r="O68" s="87">
        <f>IF($A68&lt;=$A$1,VALUE(+VLOOKUP($A68,'Rashodi- plan-izvršenje'!$A$8:N$1500,'prenos-P-R-N'!O$1,FALSE)),IF($A68&lt;=A$2,VALUE(VLOOKUP($A68,'Prihodi- plan-izvršenje'!$A$8:$H$500,6,FALSE)),VALUE(VLOOKUP($A68,'Neizmirene obaveze JLS'!$A$8:$N$500,O$1,FALSE))))</f>
        <v>1</v>
      </c>
      <c r="P68" s="87" t="str">
        <f>IF(A68=0,0,IF(A68&gt;A$2,'šifarnik K-izvor'!G$3,+IF(Q68&lt;700,+'šifarnik K-izvor'!G$2,'šifarnik K-izvor'!G$1)))</f>
        <v>Расходи</v>
      </c>
      <c r="Q68" s="87">
        <f>IF($A68&lt;=$A$1,VALUE(+VLOOKUP($A68,'Rashodi- plan-izvršenje'!$A$8:O$1500,'prenos-P-R-N'!Q$1,FALSE)),IF($A68&lt;=$A$2,VLOOKUP($A68,'Prihodi- plan-izvršenje'!$A$4:$H$500,4,FALSE),IF($A68&lt;=$A$3,VLOOKUP(A68,'Neizmirene obaveze JLS'!$A$11:O$500,Q$1,FALSE),"")))</f>
        <v>464</v>
      </c>
      <c r="R68" s="88">
        <f>IF($A68&lt;=$A$1,VALUE(+VLOOKUP($A68,'Rashodi- plan-izvršenje'!$A$8:P$1500,'prenos-P-R-N'!R$1,FALSE)),IF($A68&lt;=$A$2,VLOOKUP($A68,'Prihodi- plan-izvršenje'!$A$4:$H$500,7,FALSE),""))</f>
        <v>27000000</v>
      </c>
      <c r="S68" s="88">
        <f>IF(A68=0,0,IF($A68&lt;=$A$1,VALUE(+VLOOKUP($A68,'Rashodi- plan-izvršenje'!$A$8:Q$1500,'prenos-P-R-N'!S$1,FALSE)),IF($A68&lt;=$A$2,VLOOKUP($A68,'Prihodi- plan-izvršenje'!$A$4:$H$500,8,FALSE),0)))</f>
        <v>0</v>
      </c>
      <c r="T68" s="88" t="str">
        <f>IF($A68&gt;$A$2,VLOOKUP($A68,'Neizmirene obaveze JLS'!$A$11:R$500,R$1,FALSE),"")</f>
        <v/>
      </c>
      <c r="U68" s="88">
        <f>IF($A68&gt;$A$2,VLOOKUP($A68,'Neizmirene obaveze JLS'!$A$11:S$500,S$1,FALSE),0)</f>
        <v>0</v>
      </c>
      <c r="V68" s="88">
        <f t="shared" si="3"/>
        <v>0</v>
      </c>
      <c r="W68" s="74"/>
      <c r="X68" s="74"/>
      <c r="Y68" s="74"/>
      <c r="Z68" s="74"/>
      <c r="AA68" s="193">
        <f t="shared" si="4"/>
        <v>3</v>
      </c>
      <c r="AB68" s="193" t="str">
        <f t="shared" si="5"/>
        <v>Расходи</v>
      </c>
    </row>
    <row r="69" spans="1:28">
      <c r="A69" s="89">
        <f>IF(AND(COUNTIF(A$1:A$3,"&gt;0")=1,MAX(A$8:A68)&lt;A$1),A68+1,IF(AND(COUNTIF(A$1:A$3,"&gt;0")=2,MAX(A$8:A68)&lt;A$2),A68+1,IF(AND(COUNTIF(A$1:A$3,"&gt;0")=3,MAX(A$8:A68)&lt;A$3),A68+1,0)))</f>
        <v>62</v>
      </c>
      <c r="B69" s="89">
        <f t="shared" si="6"/>
        <v>75</v>
      </c>
      <c r="C69" s="89" t="str">
        <f t="shared" si="7"/>
        <v>НОВИ ПАЗАР</v>
      </c>
      <c r="D69" s="87">
        <f>IF($A69=0,"",IF($A69&lt;=$A$1,+VLOOKUP($A69,'Rashodi- plan-izvršenje'!$A$8:B$1500,'prenos-P-R-N'!D$1,FALSE),IF($A69&gt;$A$2,+VLOOKUP($A69,'Neizmirene obaveze JLS'!$A$11:B$500,'prenos-P-R-N'!D$1,FALSE),"")))</f>
        <v>3</v>
      </c>
      <c r="E69" s="87" t="str">
        <f>IF($A69=0,"",IF($A69&lt;=$A$1,+VLOOKUP($A69,'Rashodi- plan-izvršenje'!$A$8:C$1500,'prenos-P-R-N'!E$1,FALSE),IF($A69&gt;$A$2,+VLOOKUP($A69,'Neizmirene obaveze JLS'!$A$11:C$500,'prenos-P-R-N'!E$1,FALSE),"")))</f>
        <v>Градска управа</v>
      </c>
      <c r="F69" s="87" t="str">
        <f>IF($A69=0,"",IF($A69&lt;=$A$1,+VLOOKUP($A69,'Rashodi- plan-izvršenje'!$A$8:D$1500,'prenos-P-R-N'!F$1,FALSE),IF($A69&gt;$A$2,+VLOOKUP($A69,'Neizmirene obaveze JLS'!$A$11:D$500,'prenos-P-R-N'!F$1,FALSE),"")))</f>
        <v>3.1</v>
      </c>
      <c r="G69" s="87" t="str">
        <f>IF($A69=0,"",IF($A69&lt;=$A$1,+VLOOKUP($A69,'Rashodi- plan-izvršenje'!$A$8:E$1500,'prenos-P-R-N'!G$1,FALSE),IF($A69&gt;$A$2,+VLOOKUP($A69,'Neizmirene obaveze JLS'!$A$11:E$500,'prenos-P-R-N'!G$1,FALSE),"")))</f>
        <v>Управљање и одржавање саобраћајне инфраструктуре</v>
      </c>
      <c r="H69" s="87">
        <f>IF($A69=0,"",IF($A69&lt;=$A$1,+VLOOKUP($A69,'Rashodi- plan-izvršenje'!$A$8:F$1500,'prenos-P-R-N'!H$1,FALSE),IF($A69&gt;$A$2,+VLOOKUP($A69,'Neizmirene obaveze JLS'!$A$11:F$500,'prenos-P-R-N'!H$1,FALSE),"")))</f>
        <v>451</v>
      </c>
      <c r="I69" s="87" t="str">
        <f>IF($A69=0,"",IF($A69&lt;=$A$1,+VLOOKUP($A69,'Rashodi- plan-izvršenje'!$A$8:G$1500,'prenos-P-R-N'!I$1,FALSE),IF($A69&gt;$A$2,+VLOOKUP($A69,'Neizmirene obaveze JLS'!$A$11:G$500,'prenos-P-R-N'!I$1,FALSE),"")))</f>
        <v>0701</v>
      </c>
      <c r="J69" s="87" t="str">
        <f>IF($A69=0,"",IF($A69&lt;=$A$1,+VLOOKUP($A69,'Rashodi- plan-izvršenje'!$A$8:H$1500,'prenos-P-R-N'!J$1,FALSE),IF($A69&gt;$A$2,+VLOOKUP($A69,'Neizmirene obaveze JLS'!$A$11:H$500,'prenos-P-R-N'!J$1,FALSE),"")))</f>
        <v>ОРГАНИЗАЦИЈА САОБРАЋАЈА И САОБРАЋАЈНА ИНФРАСТРУКТУРА</v>
      </c>
      <c r="K69" s="87">
        <f>IF($A69=0,"",IF($A69&lt;=$A$1,+VLOOKUP($A69,'Rashodi- plan-izvršenje'!$A$8:I$1500,'prenos-P-R-N'!K$1,FALSE),IF($A69&gt;$A$2,+VLOOKUP($A69,'Neizmirene obaveze JLS'!$A$11:I$500,'prenos-P-R-N'!K$1,FALSE),"")))</f>
        <v>7</v>
      </c>
      <c r="L69" t="str">
        <f>IF(A69=0,"",IF(A69&lt;=A$1,+IF(VLOOKUP(A69,'Rashodi- plan-izvršenje'!A$8:J$1500,M$1,FALSE)&gt;0,"Програмска активност","Пројекат"),IF(A69&gt;A$2,+IF(VLOOKUP(A69,'Neizmirene obaveze JLS'!A$8:J$2008,M$1,FALSE)&gt;0,"Програмска активност","Пројекат"),"")))</f>
        <v>Програмска активност</v>
      </c>
      <c r="M69" s="87" t="str">
        <f>IF($A69&lt;=$A$1,+IF(VLOOKUP($A69,'Rashodi- plan-izvršenje'!$A$8:$M$1500,10,FALSE)&gt;0,VLOOKUP($A69,'Rashodi- plan-izvršenje'!$A$8:$M$1500,10,FALSE),VLOOKUP($A69,'Rashodi- plan-izvršenje'!$A$8:$M$1500,12,FALSE)),+IF($A69&gt;$A$2,IF(VLOOKUP($A69,'Neizmirene obaveze JLS'!$A$8:$M$1500,10,FALSE)&gt;0,VLOOKUP($A69,'Neizmirene obaveze JLS'!$A$11:$M$1500,10,FALSE),VLOOKUP($A69,'Neizmirene obaveze JLS'!$A$11:$M$1500,12,FALSE)),0))</f>
        <v>0701-0002</v>
      </c>
      <c r="N69" s="87" t="str">
        <f>IF($A69&lt;=$A$1,+IF(VLOOKUP(A69,'Rashodi- plan-izvršenje'!$A$8:$M$1500,10,FALSE)&gt;0,VLOOKUP(A69,'Rashodi- plan-izvršenje'!$A$8:$M$1500,11,FALSE),VLOOKUP(A69,'Rashodi- plan-izvršenje'!$A$8:$M$1500,13,FALSE)),+IF($A69&gt;$A$2,IF(VLOOKUP($A69,'Neizmirene obaveze JLS'!$A$8:$M$1500,10,FALSE)&gt;0,VLOOKUP($A69,'Neizmirene obaveze JLS'!$A$11:$M$1500,11,FALSE),VLOOKUP($A69,'Neizmirene obaveze JLS'!$A$11:$M$1500,13,FALSE)),0))</f>
        <v xml:space="preserve">Управљање и одржавање саобраћајне инфраструктуре </v>
      </c>
      <c r="O69" s="87">
        <f>IF($A69&lt;=$A$1,VALUE(+VLOOKUP($A69,'Rashodi- plan-izvršenje'!$A$8:N$1500,'prenos-P-R-N'!O$1,FALSE)),IF($A69&lt;=A$2,VALUE(VLOOKUP($A69,'Prihodi- plan-izvršenje'!$A$8:$H$500,6,FALSE)),VALUE(VLOOKUP($A69,'Neizmirene obaveze JLS'!$A$8:$N$500,O$1,FALSE))))</f>
        <v>1</v>
      </c>
      <c r="P69" s="87" t="str">
        <f>IF(A69=0,0,IF(A69&gt;A$2,'šifarnik K-izvor'!G$3,+IF(Q69&lt;700,+'šifarnik K-izvor'!G$2,'šifarnik K-izvor'!G$1)))</f>
        <v>Расходи</v>
      </c>
      <c r="Q69" s="87">
        <f>IF($A69&lt;=$A$1,VALUE(+VLOOKUP($A69,'Rashodi- plan-izvršenje'!$A$8:O$1500,'prenos-P-R-N'!Q$1,FALSE)),IF($A69&lt;=$A$2,VLOOKUP($A69,'Prihodi- plan-izvršenje'!$A$4:$H$500,4,FALSE),IF($A69&lt;=$A$3,VLOOKUP(A69,'Neizmirene obaveze JLS'!$A$11:O$500,Q$1,FALSE),"")))</f>
        <v>423</v>
      </c>
      <c r="R69" s="88">
        <f>IF($A69&lt;=$A$1,VALUE(+VLOOKUP($A69,'Rashodi- plan-izvršenje'!$A$8:P$1500,'prenos-P-R-N'!R$1,FALSE)),IF($A69&lt;=$A$2,VLOOKUP($A69,'Prihodi- plan-izvršenje'!$A$4:$H$500,7,FALSE),""))</f>
        <v>40000000</v>
      </c>
      <c r="S69" s="88">
        <f>IF(A69=0,0,IF($A69&lt;=$A$1,VALUE(+VLOOKUP($A69,'Rashodi- plan-izvršenje'!$A$8:Q$1500,'prenos-P-R-N'!S$1,FALSE)),IF($A69&lt;=$A$2,VLOOKUP($A69,'Prihodi- plan-izvršenje'!$A$4:$H$500,8,FALSE),0)))</f>
        <v>27768570.5</v>
      </c>
      <c r="T69" s="88" t="str">
        <f>IF($A69&gt;$A$2,VLOOKUP($A69,'Neizmirene obaveze JLS'!$A$11:R$500,R$1,FALSE),"")</f>
        <v/>
      </c>
      <c r="U69" s="88">
        <f>IF($A69&gt;$A$2,VLOOKUP($A69,'Neizmirene obaveze JLS'!$A$11:S$500,S$1,FALSE),0)</f>
        <v>0</v>
      </c>
      <c r="V69" s="88">
        <f t="shared" si="3"/>
        <v>0</v>
      </c>
      <c r="W69" s="74"/>
      <c r="X69" s="74"/>
      <c r="Y69" s="74"/>
      <c r="Z69" s="74"/>
      <c r="AA69" s="193">
        <f t="shared" si="4"/>
        <v>3</v>
      </c>
      <c r="AB69" s="193" t="str">
        <f t="shared" si="5"/>
        <v>Расходи</v>
      </c>
    </row>
    <row r="70" spans="1:28">
      <c r="A70" s="89">
        <f>IF(AND(COUNTIF(A$1:A$3,"&gt;0")=1,MAX(A$8:A69)&lt;A$1),A69+1,IF(AND(COUNTIF(A$1:A$3,"&gt;0")=2,MAX(A$8:A69)&lt;A$2),A69+1,IF(AND(COUNTIF(A$1:A$3,"&gt;0")=3,MAX(A$8:A69)&lt;A$3),A69+1,0)))</f>
        <v>63</v>
      </c>
      <c r="B70" s="89">
        <f t="shared" si="6"/>
        <v>75</v>
      </c>
      <c r="C70" s="89" t="str">
        <f t="shared" si="7"/>
        <v>НОВИ ПАЗАР</v>
      </c>
      <c r="D70" s="87">
        <f>IF($A70=0,"",IF($A70&lt;=$A$1,+VLOOKUP($A70,'Rashodi- plan-izvršenje'!$A$8:B$1500,'prenos-P-R-N'!D$1,FALSE),IF($A70&gt;$A$2,+VLOOKUP($A70,'Neizmirene obaveze JLS'!$A$11:B$500,'prenos-P-R-N'!D$1,FALSE),"")))</f>
        <v>3</v>
      </c>
      <c r="E70" s="87" t="str">
        <f>IF($A70=0,"",IF($A70&lt;=$A$1,+VLOOKUP($A70,'Rashodi- plan-izvršenje'!$A$8:C$1500,'prenos-P-R-N'!E$1,FALSE),IF($A70&gt;$A$2,+VLOOKUP($A70,'Neizmirene obaveze JLS'!$A$11:C$500,'prenos-P-R-N'!E$1,FALSE),"")))</f>
        <v>Градска управа</v>
      </c>
      <c r="F70" s="87" t="str">
        <f>IF($A70=0,"",IF($A70&lt;=$A$1,+VLOOKUP($A70,'Rashodi- plan-izvršenje'!$A$8:D$1500,'prenos-P-R-N'!F$1,FALSE),IF($A70&gt;$A$2,+VLOOKUP($A70,'Neizmirene obaveze JLS'!$A$11:D$500,'prenos-P-R-N'!F$1,FALSE),"")))</f>
        <v>3.1</v>
      </c>
      <c r="G70" s="87" t="str">
        <f>IF($A70=0,"",IF($A70&lt;=$A$1,+VLOOKUP($A70,'Rashodi- plan-izvršenje'!$A$8:E$1500,'prenos-P-R-N'!G$1,FALSE),IF($A70&gt;$A$2,+VLOOKUP($A70,'Neizmirene obaveze JLS'!$A$11:E$500,'prenos-P-R-N'!G$1,FALSE),"")))</f>
        <v>Управљање и одржавање саобраћајне инфраструктуре</v>
      </c>
      <c r="H70" s="87">
        <f>IF($A70=0,"",IF($A70&lt;=$A$1,+VLOOKUP($A70,'Rashodi- plan-izvršenje'!$A$8:F$1500,'prenos-P-R-N'!H$1,FALSE),IF($A70&gt;$A$2,+VLOOKUP($A70,'Neizmirene obaveze JLS'!$A$11:F$500,'prenos-P-R-N'!H$1,FALSE),"")))</f>
        <v>360</v>
      </c>
      <c r="I70" s="87" t="str">
        <f>IF($A70=0,"",IF($A70&lt;=$A$1,+VLOOKUP($A70,'Rashodi- plan-izvršenje'!$A$8:G$1500,'prenos-P-R-N'!I$1,FALSE),IF($A70&gt;$A$2,+VLOOKUP($A70,'Neizmirene obaveze JLS'!$A$11:G$500,'prenos-P-R-N'!I$1,FALSE),"")))</f>
        <v>0701</v>
      </c>
      <c r="J70" s="87" t="str">
        <f>IF($A70=0,"",IF($A70&lt;=$A$1,+VLOOKUP($A70,'Rashodi- plan-izvršenje'!$A$8:H$1500,'prenos-P-R-N'!J$1,FALSE),IF($A70&gt;$A$2,+VLOOKUP($A70,'Neizmirene obaveze JLS'!$A$11:H$500,'prenos-P-R-N'!J$1,FALSE),"")))</f>
        <v>ОРГАНИЗАЦИЈА САОБРАЋАЈА И САОБРАЋАЈНА ИНФРАСТРУКТУРА</v>
      </c>
      <c r="K70" s="87">
        <f>IF($A70=0,"",IF($A70&lt;=$A$1,+VLOOKUP($A70,'Rashodi- plan-izvršenje'!$A$8:I$1500,'prenos-P-R-N'!K$1,FALSE),IF($A70&gt;$A$2,+VLOOKUP($A70,'Neizmirene obaveze JLS'!$A$11:I$500,'prenos-P-R-N'!K$1,FALSE),"")))</f>
        <v>7</v>
      </c>
      <c r="L70" t="str">
        <f>IF(A70=0,"",IF(A70&lt;=A$1,+IF(VLOOKUP(A70,'Rashodi- plan-izvršenje'!A$8:J$1500,M$1,FALSE)&gt;0,"Програмска активност","Пројекат"),IF(A70&gt;A$2,+IF(VLOOKUP(A70,'Neizmirene obaveze JLS'!A$8:J$2008,M$1,FALSE)&gt;0,"Програмска активност","Пројекат"),"")))</f>
        <v>Програмска активност</v>
      </c>
      <c r="M70" s="87" t="str">
        <f>IF($A70&lt;=$A$1,+IF(VLOOKUP($A70,'Rashodi- plan-izvršenje'!$A$8:$M$1500,10,FALSE)&gt;0,VLOOKUP($A70,'Rashodi- plan-izvršenje'!$A$8:$M$1500,10,FALSE),VLOOKUP($A70,'Rashodi- plan-izvršenje'!$A$8:$M$1500,12,FALSE)),+IF($A70&gt;$A$2,IF(VLOOKUP($A70,'Neizmirene obaveze JLS'!$A$8:$M$1500,10,FALSE)&gt;0,VLOOKUP($A70,'Neizmirene obaveze JLS'!$A$11:$M$1500,10,FALSE),VLOOKUP($A70,'Neizmirene obaveze JLS'!$A$11:$M$1500,12,FALSE)),0))</f>
        <v>0701-0002</v>
      </c>
      <c r="N70" s="87" t="str">
        <f>IF($A70&lt;=$A$1,+IF(VLOOKUP(A70,'Rashodi- plan-izvršenje'!$A$8:$M$1500,10,FALSE)&gt;0,VLOOKUP(A70,'Rashodi- plan-izvršenje'!$A$8:$M$1500,11,FALSE),VLOOKUP(A70,'Rashodi- plan-izvršenje'!$A$8:$M$1500,13,FALSE)),+IF($A70&gt;$A$2,IF(VLOOKUP($A70,'Neizmirene obaveze JLS'!$A$8:$M$1500,10,FALSE)&gt;0,VLOOKUP($A70,'Neizmirene obaveze JLS'!$A$11:$M$1500,11,FALSE),VLOOKUP($A70,'Neizmirene obaveze JLS'!$A$11:$M$1500,13,FALSE)),0))</f>
        <v xml:space="preserve">Управљање и одржавање саобраћајне инфраструктуре </v>
      </c>
      <c r="O70" s="87">
        <f>IF($A70&lt;=$A$1,VALUE(+VLOOKUP($A70,'Rashodi- plan-izvršenje'!$A$8:N$1500,'prenos-P-R-N'!O$1,FALSE)),IF($A70&lt;=A$2,VALUE(VLOOKUP($A70,'Prihodi- plan-izvršenje'!$A$8:$H$500,6,FALSE)),VALUE(VLOOKUP($A70,'Neizmirene obaveze JLS'!$A$8:$N$500,O$1,FALSE))))</f>
        <v>1</v>
      </c>
      <c r="P70" s="87" t="str">
        <f>IF(A70=0,0,IF(A70&gt;A$2,'šifarnik K-izvor'!G$3,+IF(Q70&lt;700,+'šifarnik K-izvor'!G$2,'šifarnik K-izvor'!G$1)))</f>
        <v>Расходи</v>
      </c>
      <c r="Q70" s="87">
        <f>IF($A70&lt;=$A$1,VALUE(+VLOOKUP($A70,'Rashodi- plan-izvršenje'!$A$8:O$1500,'prenos-P-R-N'!Q$1,FALSE)),IF($A70&lt;=$A$2,VLOOKUP($A70,'Prihodi- plan-izvršenje'!$A$4:$H$500,4,FALSE),IF($A70&lt;=$A$3,VLOOKUP(A70,'Neizmirene obaveze JLS'!$A$11:O$500,Q$1,FALSE),"")))</f>
        <v>416</v>
      </c>
      <c r="R70" s="88">
        <f>IF($A70&lt;=$A$1,VALUE(+VLOOKUP($A70,'Rashodi- plan-izvršenje'!$A$8:P$1500,'prenos-P-R-N'!R$1,FALSE)),IF($A70&lt;=$A$2,VLOOKUP($A70,'Prihodi- plan-izvršenje'!$A$4:$H$500,7,FALSE),""))</f>
        <v>500000</v>
      </c>
      <c r="S70" s="88">
        <f>IF(A70=0,0,IF($A70&lt;=$A$1,VALUE(+VLOOKUP($A70,'Rashodi- plan-izvršenje'!$A$8:Q$1500,'prenos-P-R-N'!S$1,FALSE)),IF($A70&lt;=$A$2,VLOOKUP($A70,'Prihodi- plan-izvršenje'!$A$4:$H$500,8,FALSE),0)))</f>
        <v>0</v>
      </c>
      <c r="T70" s="88" t="str">
        <f>IF($A70&gt;$A$2,VLOOKUP($A70,'Neizmirene obaveze JLS'!$A$11:R$500,R$1,FALSE),"")</f>
        <v/>
      </c>
      <c r="U70" s="88">
        <f>IF($A70&gt;$A$2,VLOOKUP($A70,'Neizmirene obaveze JLS'!$A$11:S$500,S$1,FALSE),0)</f>
        <v>0</v>
      </c>
      <c r="V70" s="88">
        <f t="shared" si="3"/>
        <v>0</v>
      </c>
      <c r="W70" s="74"/>
      <c r="X70" s="74"/>
      <c r="Y70" s="74"/>
      <c r="Z70" s="74"/>
      <c r="AA70" s="193">
        <f t="shared" si="4"/>
        <v>3</v>
      </c>
      <c r="AB70" s="193" t="str">
        <f t="shared" si="5"/>
        <v>Расходи</v>
      </c>
    </row>
    <row r="71" spans="1:28">
      <c r="A71" s="89">
        <f>IF(AND(COUNTIF(A$1:A$3,"&gt;0")=1,MAX(A$8:A70)&lt;A$1),A70+1,IF(AND(COUNTIF(A$1:A$3,"&gt;0")=2,MAX(A$8:A70)&lt;A$2),A70+1,IF(AND(COUNTIF(A$1:A$3,"&gt;0")=3,MAX(A$8:A70)&lt;A$3),A70+1,0)))</f>
        <v>64</v>
      </c>
      <c r="B71" s="89">
        <f t="shared" si="6"/>
        <v>75</v>
      </c>
      <c r="C71" s="89" t="str">
        <f t="shared" si="7"/>
        <v>НОВИ ПАЗАР</v>
      </c>
      <c r="D71" s="87">
        <f>IF($A71=0,"",IF($A71&lt;=$A$1,+VLOOKUP($A71,'Rashodi- plan-izvršenje'!$A$8:B$1500,'prenos-P-R-N'!D$1,FALSE),IF($A71&gt;$A$2,+VLOOKUP($A71,'Neizmirene obaveze JLS'!$A$11:B$500,'prenos-P-R-N'!D$1,FALSE),"")))</f>
        <v>3</v>
      </c>
      <c r="E71" s="87" t="str">
        <f>IF($A71=0,"",IF($A71&lt;=$A$1,+VLOOKUP($A71,'Rashodi- plan-izvršenje'!$A$8:C$1500,'prenos-P-R-N'!E$1,FALSE),IF($A71&gt;$A$2,+VLOOKUP($A71,'Neizmirene obaveze JLS'!$A$11:C$500,'prenos-P-R-N'!E$1,FALSE),"")))</f>
        <v>Градска управа</v>
      </c>
      <c r="F71" s="87" t="str">
        <f>IF($A71=0,"",IF($A71&lt;=$A$1,+VLOOKUP($A71,'Rashodi- plan-izvršenje'!$A$8:D$1500,'prenos-P-R-N'!F$1,FALSE),IF($A71&gt;$A$2,+VLOOKUP($A71,'Neizmirene obaveze JLS'!$A$11:D$500,'prenos-P-R-N'!F$1,FALSE),"")))</f>
        <v>3.1</v>
      </c>
      <c r="G71" s="87" t="str">
        <f>IF($A71=0,"",IF($A71&lt;=$A$1,+VLOOKUP($A71,'Rashodi- plan-izvršenje'!$A$8:E$1500,'prenos-P-R-N'!G$1,FALSE),IF($A71&gt;$A$2,+VLOOKUP($A71,'Neizmirene obaveze JLS'!$A$11:E$500,'prenos-P-R-N'!G$1,FALSE),"")))</f>
        <v>Управљање и одржавање саобраћајне инфраструктуре</v>
      </c>
      <c r="H71" s="87">
        <f>IF($A71=0,"",IF($A71&lt;=$A$1,+VLOOKUP($A71,'Rashodi- plan-izvršenje'!$A$8:F$1500,'prenos-P-R-N'!H$1,FALSE),IF($A71&gt;$A$2,+VLOOKUP($A71,'Neizmirene obaveze JLS'!$A$11:F$500,'prenos-P-R-N'!H$1,FALSE),"")))</f>
        <v>360</v>
      </c>
      <c r="I71" s="87" t="str">
        <f>IF($A71=0,"",IF($A71&lt;=$A$1,+VLOOKUP($A71,'Rashodi- plan-izvršenje'!$A$8:G$1500,'prenos-P-R-N'!I$1,FALSE),IF($A71&gt;$A$2,+VLOOKUP($A71,'Neizmirene obaveze JLS'!$A$11:G$500,'prenos-P-R-N'!I$1,FALSE),"")))</f>
        <v>0701</v>
      </c>
      <c r="J71" s="87" t="str">
        <f>IF($A71=0,"",IF($A71&lt;=$A$1,+VLOOKUP($A71,'Rashodi- plan-izvršenje'!$A$8:H$1500,'prenos-P-R-N'!J$1,FALSE),IF($A71&gt;$A$2,+VLOOKUP($A71,'Neizmirene obaveze JLS'!$A$11:H$500,'prenos-P-R-N'!J$1,FALSE),"")))</f>
        <v>ОРГАНИЗАЦИЈА САОБРАЋАЈА И САОБРАЋАЈНА ИНФРАСТРУКТУРА</v>
      </c>
      <c r="K71" s="87">
        <f>IF($A71=0,"",IF($A71&lt;=$A$1,+VLOOKUP($A71,'Rashodi- plan-izvršenje'!$A$8:I$1500,'prenos-P-R-N'!K$1,FALSE),IF($A71&gt;$A$2,+VLOOKUP($A71,'Neizmirene obaveze JLS'!$A$11:I$500,'prenos-P-R-N'!K$1,FALSE),"")))</f>
        <v>7</v>
      </c>
      <c r="L71" t="str">
        <f>IF(A71=0,"",IF(A71&lt;=A$1,+IF(VLOOKUP(A71,'Rashodi- plan-izvršenje'!A$8:J$1500,M$1,FALSE)&gt;0,"Програмска активност","Пројекат"),IF(A71&gt;A$2,+IF(VLOOKUP(A71,'Neizmirene obaveze JLS'!A$8:J$2008,M$1,FALSE)&gt;0,"Програмска активност","Пројекат"),"")))</f>
        <v>Програмска активност</v>
      </c>
      <c r="M71" s="87" t="str">
        <f>IF($A71&lt;=$A$1,+IF(VLOOKUP($A71,'Rashodi- plan-izvršenje'!$A$8:$M$1500,10,FALSE)&gt;0,VLOOKUP($A71,'Rashodi- plan-izvršenje'!$A$8:$M$1500,10,FALSE),VLOOKUP($A71,'Rashodi- plan-izvršenje'!$A$8:$M$1500,12,FALSE)),+IF($A71&gt;$A$2,IF(VLOOKUP($A71,'Neizmirene obaveze JLS'!$A$8:$M$1500,10,FALSE)&gt;0,VLOOKUP($A71,'Neizmirene obaveze JLS'!$A$11:$M$1500,10,FALSE),VLOOKUP($A71,'Neizmirene obaveze JLS'!$A$11:$M$1500,12,FALSE)),0))</f>
        <v>0701-0002</v>
      </c>
      <c r="N71" s="87" t="str">
        <f>IF($A71&lt;=$A$1,+IF(VLOOKUP(A71,'Rashodi- plan-izvršenje'!$A$8:$M$1500,10,FALSE)&gt;0,VLOOKUP(A71,'Rashodi- plan-izvršenje'!$A$8:$M$1500,11,FALSE),VLOOKUP(A71,'Rashodi- plan-izvršenje'!$A$8:$M$1500,13,FALSE)),+IF($A71&gt;$A$2,IF(VLOOKUP($A71,'Neizmirene obaveze JLS'!$A$8:$M$1500,10,FALSE)&gt;0,VLOOKUP($A71,'Neizmirene obaveze JLS'!$A$11:$M$1500,11,FALSE),VLOOKUP($A71,'Neizmirene obaveze JLS'!$A$11:$M$1500,13,FALSE)),0))</f>
        <v xml:space="preserve">Управљање и одржавање саобраћајне инфраструктуре </v>
      </c>
      <c r="O71" s="87">
        <f>IF($A71&lt;=$A$1,VALUE(+VLOOKUP($A71,'Rashodi- plan-izvršenje'!$A$8:N$1500,'prenos-P-R-N'!O$1,FALSE)),IF($A71&lt;=A$2,VALUE(VLOOKUP($A71,'Prihodi- plan-izvršenje'!$A$8:$H$500,6,FALSE)),VALUE(VLOOKUP($A71,'Neizmirene obaveze JLS'!$A$8:$N$500,O$1,FALSE))))</f>
        <v>1</v>
      </c>
      <c r="P71" s="87" t="str">
        <f>IF(A71=0,0,IF(A71&gt;A$2,'šifarnik K-izvor'!G$3,+IF(Q71&lt;700,+'šifarnik K-izvor'!G$2,'šifarnik K-izvor'!G$1)))</f>
        <v>Расходи</v>
      </c>
      <c r="Q71" s="87">
        <f>IF($A71&lt;=$A$1,VALUE(+VLOOKUP($A71,'Rashodi- plan-izvršenje'!$A$8:O$1500,'prenos-P-R-N'!Q$1,FALSE)),IF($A71&lt;=$A$2,VLOOKUP($A71,'Prihodi- plan-izvršenje'!$A$4:$H$500,4,FALSE),IF($A71&lt;=$A$3,VLOOKUP(A71,'Neizmirene obaveze JLS'!$A$11:O$500,Q$1,FALSE),"")))</f>
        <v>422</v>
      </c>
      <c r="R71" s="88">
        <f>IF($A71&lt;=$A$1,VALUE(+VLOOKUP($A71,'Rashodi- plan-izvršenje'!$A$8:P$1500,'prenos-P-R-N'!R$1,FALSE)),IF($A71&lt;=$A$2,VLOOKUP($A71,'Prihodi- plan-izvršenje'!$A$4:$H$500,7,FALSE),""))</f>
        <v>310000</v>
      </c>
      <c r="S71" s="88">
        <f>IF(A71=0,0,IF($A71&lt;=$A$1,VALUE(+VLOOKUP($A71,'Rashodi- plan-izvršenje'!$A$8:Q$1500,'prenos-P-R-N'!S$1,FALSE)),IF($A71&lt;=$A$2,VLOOKUP($A71,'Prihodi- plan-izvršenje'!$A$4:$H$500,8,FALSE),0)))</f>
        <v>0</v>
      </c>
      <c r="T71" s="88" t="str">
        <f>IF($A71&gt;$A$2,VLOOKUP($A71,'Neizmirene obaveze JLS'!$A$11:R$500,R$1,FALSE),"")</f>
        <v/>
      </c>
      <c r="U71" s="88">
        <f>IF($A71&gt;$A$2,VLOOKUP($A71,'Neizmirene obaveze JLS'!$A$11:S$500,S$1,FALSE),0)</f>
        <v>0</v>
      </c>
      <c r="V71" s="88">
        <f t="shared" si="3"/>
        <v>0</v>
      </c>
      <c r="W71" s="74"/>
      <c r="X71" s="74"/>
      <c r="Y71" s="74"/>
      <c r="Z71" s="74"/>
      <c r="AA71" s="193">
        <f t="shared" si="4"/>
        <v>3</v>
      </c>
      <c r="AB71" s="193" t="str">
        <f t="shared" si="5"/>
        <v>Расходи</v>
      </c>
    </row>
    <row r="72" spans="1:28">
      <c r="A72" s="89">
        <f>IF(AND(COUNTIF(A$1:A$3,"&gt;0")=1,MAX(A$8:A71)&lt;A$1),A71+1,IF(AND(COUNTIF(A$1:A$3,"&gt;0")=2,MAX(A$8:A71)&lt;A$2),A71+1,IF(AND(COUNTIF(A$1:A$3,"&gt;0")=3,MAX(A$8:A71)&lt;A$3),A71+1,0)))</f>
        <v>65</v>
      </c>
      <c r="B72" s="89">
        <f t="shared" si="6"/>
        <v>75</v>
      </c>
      <c r="C72" s="89" t="str">
        <f t="shared" si="7"/>
        <v>НОВИ ПАЗАР</v>
      </c>
      <c r="D72" s="87">
        <f>IF($A72=0,"",IF($A72&lt;=$A$1,+VLOOKUP($A72,'Rashodi- plan-izvršenje'!$A$8:B$1500,'prenos-P-R-N'!D$1,FALSE),IF($A72&gt;$A$2,+VLOOKUP($A72,'Neizmirene obaveze JLS'!$A$11:B$500,'prenos-P-R-N'!D$1,FALSE),"")))</f>
        <v>3</v>
      </c>
      <c r="E72" s="87" t="str">
        <f>IF($A72=0,"",IF($A72&lt;=$A$1,+VLOOKUP($A72,'Rashodi- plan-izvršenje'!$A$8:C$1500,'prenos-P-R-N'!E$1,FALSE),IF($A72&gt;$A$2,+VLOOKUP($A72,'Neizmirene obaveze JLS'!$A$11:C$500,'prenos-P-R-N'!E$1,FALSE),"")))</f>
        <v>Градска управа</v>
      </c>
      <c r="F72" s="87" t="str">
        <f>IF($A72=0,"",IF($A72&lt;=$A$1,+VLOOKUP($A72,'Rashodi- plan-izvršenje'!$A$8:D$1500,'prenos-P-R-N'!F$1,FALSE),IF($A72&gt;$A$2,+VLOOKUP($A72,'Neizmirene obaveze JLS'!$A$11:D$500,'prenos-P-R-N'!F$1,FALSE),"")))</f>
        <v>3.1</v>
      </c>
      <c r="G72" s="87" t="str">
        <f>IF($A72=0,"",IF($A72&lt;=$A$1,+VLOOKUP($A72,'Rashodi- plan-izvršenje'!$A$8:E$1500,'prenos-P-R-N'!G$1,FALSE),IF($A72&gt;$A$2,+VLOOKUP($A72,'Neizmirene obaveze JLS'!$A$11:E$500,'prenos-P-R-N'!G$1,FALSE),"")))</f>
        <v>Управљање и одржавање саобраћајне инфраструктуре</v>
      </c>
      <c r="H72" s="87">
        <f>IF($A72=0,"",IF($A72&lt;=$A$1,+VLOOKUP($A72,'Rashodi- plan-izvršenje'!$A$8:F$1500,'prenos-P-R-N'!H$1,FALSE),IF($A72&gt;$A$2,+VLOOKUP($A72,'Neizmirene obaveze JLS'!$A$11:F$500,'prenos-P-R-N'!H$1,FALSE),"")))</f>
        <v>360</v>
      </c>
      <c r="I72" s="87" t="str">
        <f>IF($A72=0,"",IF($A72&lt;=$A$1,+VLOOKUP($A72,'Rashodi- plan-izvršenje'!$A$8:G$1500,'prenos-P-R-N'!I$1,FALSE),IF($A72&gt;$A$2,+VLOOKUP($A72,'Neizmirene obaveze JLS'!$A$11:G$500,'prenos-P-R-N'!I$1,FALSE),"")))</f>
        <v>0701</v>
      </c>
      <c r="J72" s="87" t="str">
        <f>IF($A72=0,"",IF($A72&lt;=$A$1,+VLOOKUP($A72,'Rashodi- plan-izvršenje'!$A$8:H$1500,'prenos-P-R-N'!J$1,FALSE),IF($A72&gt;$A$2,+VLOOKUP($A72,'Neizmirene obaveze JLS'!$A$11:H$500,'prenos-P-R-N'!J$1,FALSE),"")))</f>
        <v>ОРГАНИЗАЦИЈА САОБРАЋАЈА И САОБРАЋАЈНА ИНФРАСТРУКТУРА</v>
      </c>
      <c r="K72" s="87">
        <f>IF($A72=0,"",IF($A72&lt;=$A$1,+VLOOKUP($A72,'Rashodi- plan-izvršenje'!$A$8:I$1500,'prenos-P-R-N'!K$1,FALSE),IF($A72&gt;$A$2,+VLOOKUP($A72,'Neizmirene obaveze JLS'!$A$11:I$500,'prenos-P-R-N'!K$1,FALSE),"")))</f>
        <v>7</v>
      </c>
      <c r="L72" t="str">
        <f>IF(A72=0,"",IF(A72&lt;=A$1,+IF(VLOOKUP(A72,'Rashodi- plan-izvršenje'!A$8:J$1500,M$1,FALSE)&gt;0,"Програмска активност","Пројекат"),IF(A72&gt;A$2,+IF(VLOOKUP(A72,'Neizmirene obaveze JLS'!A$8:J$2008,M$1,FALSE)&gt;0,"Програмска активност","Пројекат"),"")))</f>
        <v>Програмска активност</v>
      </c>
      <c r="M72" s="87" t="str">
        <f>IF($A72&lt;=$A$1,+IF(VLOOKUP($A72,'Rashodi- plan-izvršenje'!$A$8:$M$1500,10,FALSE)&gt;0,VLOOKUP($A72,'Rashodi- plan-izvršenje'!$A$8:$M$1500,10,FALSE),VLOOKUP($A72,'Rashodi- plan-izvršenje'!$A$8:$M$1500,12,FALSE)),+IF($A72&gt;$A$2,IF(VLOOKUP($A72,'Neizmirene obaveze JLS'!$A$8:$M$1500,10,FALSE)&gt;0,VLOOKUP($A72,'Neizmirene obaveze JLS'!$A$11:$M$1500,10,FALSE),VLOOKUP($A72,'Neizmirene obaveze JLS'!$A$11:$M$1500,12,FALSE)),0))</f>
        <v>0701-0002</v>
      </c>
      <c r="N72" s="87" t="str">
        <f>IF($A72&lt;=$A$1,+IF(VLOOKUP(A72,'Rashodi- plan-izvršenje'!$A$8:$M$1500,10,FALSE)&gt;0,VLOOKUP(A72,'Rashodi- plan-izvršenje'!$A$8:$M$1500,11,FALSE),VLOOKUP(A72,'Rashodi- plan-izvršenje'!$A$8:$M$1500,13,FALSE)),+IF($A72&gt;$A$2,IF(VLOOKUP($A72,'Neizmirene obaveze JLS'!$A$8:$M$1500,10,FALSE)&gt;0,VLOOKUP($A72,'Neizmirene obaveze JLS'!$A$11:$M$1500,11,FALSE),VLOOKUP($A72,'Neizmirene obaveze JLS'!$A$11:$M$1500,13,FALSE)),0))</f>
        <v xml:space="preserve">Управљање и одржавање саобраћајне инфраструктуре </v>
      </c>
      <c r="O72" s="87">
        <f>IF($A72&lt;=$A$1,VALUE(+VLOOKUP($A72,'Rashodi- plan-izvršenje'!$A$8:N$1500,'prenos-P-R-N'!O$1,FALSE)),IF($A72&lt;=A$2,VALUE(VLOOKUP($A72,'Prihodi- plan-izvršenje'!$A$8:$H$500,6,FALSE)),VALUE(VLOOKUP($A72,'Neizmirene obaveze JLS'!$A$8:$N$500,O$1,FALSE))))</f>
        <v>1</v>
      </c>
      <c r="P72" s="87" t="str">
        <f>IF(A72=0,0,IF(A72&gt;A$2,'šifarnik K-izvor'!G$3,+IF(Q72&lt;700,+'šifarnik K-izvor'!G$2,'šifarnik K-izvor'!G$1)))</f>
        <v>Расходи</v>
      </c>
      <c r="Q72" s="87">
        <f>IF($A72&lt;=$A$1,VALUE(+VLOOKUP($A72,'Rashodi- plan-izvršenje'!$A$8:O$1500,'prenos-P-R-N'!Q$1,FALSE)),IF($A72&lt;=$A$2,VLOOKUP($A72,'Prihodi- plan-izvršenje'!$A$4:$H$500,4,FALSE),IF($A72&lt;=$A$3,VLOOKUP(A72,'Neizmirene obaveze JLS'!$A$11:O$500,Q$1,FALSE),"")))</f>
        <v>423</v>
      </c>
      <c r="R72" s="88">
        <f>IF($A72&lt;=$A$1,VALUE(+VLOOKUP($A72,'Rashodi- plan-izvršenje'!$A$8:P$1500,'prenos-P-R-N'!R$1,FALSE)),IF($A72&lt;=$A$2,VLOOKUP($A72,'Prihodi- plan-izvršenje'!$A$4:$H$500,7,FALSE),""))</f>
        <v>5610000</v>
      </c>
      <c r="S72" s="88">
        <f>IF(A72=0,0,IF($A72&lt;=$A$1,VALUE(+VLOOKUP($A72,'Rashodi- plan-izvršenje'!$A$8:Q$1500,'prenos-P-R-N'!S$1,FALSE)),IF($A72&lt;=$A$2,VLOOKUP($A72,'Prihodi- plan-izvršenje'!$A$4:$H$500,8,FALSE),0)))</f>
        <v>102000</v>
      </c>
      <c r="T72" s="88" t="str">
        <f>IF($A72&gt;$A$2,VLOOKUP($A72,'Neizmirene obaveze JLS'!$A$11:R$500,R$1,FALSE),"")</f>
        <v/>
      </c>
      <c r="U72" s="88">
        <f>IF($A72&gt;$A$2,VLOOKUP($A72,'Neizmirene obaveze JLS'!$A$11:S$500,S$1,FALSE),0)</f>
        <v>0</v>
      </c>
      <c r="V72" s="88">
        <f t="shared" ref="V72:V135" si="8">IFERROR(+U72+T72,0)</f>
        <v>0</v>
      </c>
      <c r="W72" s="74"/>
      <c r="X72" s="74"/>
      <c r="Y72" s="74"/>
      <c r="Z72" s="74"/>
      <c r="AA72" s="193">
        <f t="shared" si="4"/>
        <v>3</v>
      </c>
      <c r="AB72" s="193" t="str">
        <f t="shared" si="5"/>
        <v>Расходи</v>
      </c>
    </row>
    <row r="73" spans="1:28">
      <c r="A73" s="89">
        <f>IF(AND(COUNTIF(A$1:A$3,"&gt;0")=1,MAX(A$8:A72)&lt;A$1),A72+1,IF(AND(COUNTIF(A$1:A$3,"&gt;0")=2,MAX(A$8:A72)&lt;A$2),A72+1,IF(AND(COUNTIF(A$1:A$3,"&gt;0")=3,MAX(A$8:A72)&lt;A$3),A72+1,0)))</f>
        <v>66</v>
      </c>
      <c r="B73" s="89">
        <f t="shared" si="6"/>
        <v>75</v>
      </c>
      <c r="C73" s="89" t="str">
        <f t="shared" si="7"/>
        <v>НОВИ ПАЗАР</v>
      </c>
      <c r="D73" s="87">
        <f>IF($A73=0,"",IF($A73&lt;=$A$1,+VLOOKUP($A73,'Rashodi- plan-izvršenje'!$A$8:B$1500,'prenos-P-R-N'!D$1,FALSE),IF($A73&gt;$A$2,+VLOOKUP($A73,'Neizmirene obaveze JLS'!$A$11:B$500,'prenos-P-R-N'!D$1,FALSE),"")))</f>
        <v>3</v>
      </c>
      <c r="E73" s="87" t="str">
        <f>IF($A73=0,"",IF($A73&lt;=$A$1,+VLOOKUP($A73,'Rashodi- plan-izvršenje'!$A$8:C$1500,'prenos-P-R-N'!E$1,FALSE),IF($A73&gt;$A$2,+VLOOKUP($A73,'Neizmirene obaveze JLS'!$A$11:C$500,'prenos-P-R-N'!E$1,FALSE),"")))</f>
        <v>Градска управа</v>
      </c>
      <c r="F73" s="87" t="str">
        <f>IF($A73=0,"",IF($A73&lt;=$A$1,+VLOOKUP($A73,'Rashodi- plan-izvršenje'!$A$8:D$1500,'prenos-P-R-N'!F$1,FALSE),IF($A73&gt;$A$2,+VLOOKUP($A73,'Neizmirene obaveze JLS'!$A$11:D$500,'prenos-P-R-N'!F$1,FALSE),"")))</f>
        <v>3.1</v>
      </c>
      <c r="G73" s="87" t="str">
        <f>IF($A73=0,"",IF($A73&lt;=$A$1,+VLOOKUP($A73,'Rashodi- plan-izvršenje'!$A$8:E$1500,'prenos-P-R-N'!G$1,FALSE),IF($A73&gt;$A$2,+VLOOKUP($A73,'Neizmirene obaveze JLS'!$A$11:E$500,'prenos-P-R-N'!G$1,FALSE),"")))</f>
        <v>Управљање и одржавање саобраћајне инфраструктуре</v>
      </c>
      <c r="H73" s="87">
        <f>IF($A73=0,"",IF($A73&lt;=$A$1,+VLOOKUP($A73,'Rashodi- plan-izvršenje'!$A$8:F$1500,'prenos-P-R-N'!H$1,FALSE),IF($A73&gt;$A$2,+VLOOKUP($A73,'Neizmirene obaveze JLS'!$A$11:F$500,'prenos-P-R-N'!H$1,FALSE),"")))</f>
        <v>360</v>
      </c>
      <c r="I73" s="87" t="str">
        <f>IF($A73=0,"",IF($A73&lt;=$A$1,+VLOOKUP($A73,'Rashodi- plan-izvršenje'!$A$8:G$1500,'prenos-P-R-N'!I$1,FALSE),IF($A73&gt;$A$2,+VLOOKUP($A73,'Neizmirene obaveze JLS'!$A$11:G$500,'prenos-P-R-N'!I$1,FALSE),"")))</f>
        <v>0701</v>
      </c>
      <c r="J73" s="87" t="str">
        <f>IF($A73=0,"",IF($A73&lt;=$A$1,+VLOOKUP($A73,'Rashodi- plan-izvršenje'!$A$8:H$1500,'prenos-P-R-N'!J$1,FALSE),IF($A73&gt;$A$2,+VLOOKUP($A73,'Neizmirene obaveze JLS'!$A$11:H$500,'prenos-P-R-N'!J$1,FALSE),"")))</f>
        <v>ОРГАНИЗАЦИЈА САОБРАЋАЈА И САОБРАЋАЈНА ИНФРАСТРУКТУРА</v>
      </c>
      <c r="K73" s="87">
        <f>IF($A73=0,"",IF($A73&lt;=$A$1,+VLOOKUP($A73,'Rashodi- plan-izvršenje'!$A$8:I$1500,'prenos-P-R-N'!K$1,FALSE),IF($A73&gt;$A$2,+VLOOKUP($A73,'Neizmirene obaveze JLS'!$A$11:I$500,'prenos-P-R-N'!K$1,FALSE),"")))</f>
        <v>7</v>
      </c>
      <c r="L73" t="str">
        <f>IF(A73=0,"",IF(A73&lt;=A$1,+IF(VLOOKUP(A73,'Rashodi- plan-izvršenje'!A$8:J$1500,M$1,FALSE)&gt;0,"Програмска активност","Пројекат"),IF(A73&gt;A$2,+IF(VLOOKUP(A73,'Neizmirene obaveze JLS'!A$8:J$2008,M$1,FALSE)&gt;0,"Програмска активност","Пројекат"),"")))</f>
        <v>Програмска активност</v>
      </c>
      <c r="M73" s="87" t="str">
        <f>IF($A73&lt;=$A$1,+IF(VLOOKUP($A73,'Rashodi- plan-izvršenje'!$A$8:$M$1500,10,FALSE)&gt;0,VLOOKUP($A73,'Rashodi- plan-izvršenje'!$A$8:$M$1500,10,FALSE),VLOOKUP($A73,'Rashodi- plan-izvršenje'!$A$8:$M$1500,12,FALSE)),+IF($A73&gt;$A$2,IF(VLOOKUP($A73,'Neizmirene obaveze JLS'!$A$8:$M$1500,10,FALSE)&gt;0,VLOOKUP($A73,'Neizmirene obaveze JLS'!$A$11:$M$1500,10,FALSE),VLOOKUP($A73,'Neizmirene obaveze JLS'!$A$11:$M$1500,12,FALSE)),0))</f>
        <v>0701-0002</v>
      </c>
      <c r="N73" s="87" t="str">
        <f>IF($A73&lt;=$A$1,+IF(VLOOKUP(A73,'Rashodi- plan-izvršenje'!$A$8:$M$1500,10,FALSE)&gt;0,VLOOKUP(A73,'Rashodi- plan-izvršenje'!$A$8:$M$1500,11,FALSE),VLOOKUP(A73,'Rashodi- plan-izvršenje'!$A$8:$M$1500,13,FALSE)),+IF($A73&gt;$A$2,IF(VLOOKUP($A73,'Neizmirene obaveze JLS'!$A$8:$M$1500,10,FALSE)&gt;0,VLOOKUP($A73,'Neizmirene obaveze JLS'!$A$11:$M$1500,11,FALSE),VLOOKUP($A73,'Neizmirene obaveze JLS'!$A$11:$M$1500,13,FALSE)),0))</f>
        <v xml:space="preserve">Управљање и одржавање саобраћајне инфраструктуре </v>
      </c>
      <c r="O73" s="87">
        <f>IF($A73&lt;=$A$1,VALUE(+VLOOKUP($A73,'Rashodi- plan-izvršenje'!$A$8:N$1500,'prenos-P-R-N'!O$1,FALSE)),IF($A73&lt;=A$2,VALUE(VLOOKUP($A73,'Prihodi- plan-izvršenje'!$A$8:$H$500,6,FALSE)),VALUE(VLOOKUP($A73,'Neizmirene obaveze JLS'!$A$8:$N$500,O$1,FALSE))))</f>
        <v>1</v>
      </c>
      <c r="P73" s="87" t="str">
        <f>IF(A73=0,0,IF(A73&gt;A$2,'šifarnik K-izvor'!G$3,+IF(Q73&lt;700,+'šifarnik K-izvor'!G$2,'šifarnik K-izvor'!G$1)))</f>
        <v>Расходи</v>
      </c>
      <c r="Q73" s="87">
        <f>IF($A73&lt;=$A$1,VALUE(+VLOOKUP($A73,'Rashodi- plan-izvršenje'!$A$8:O$1500,'prenos-P-R-N'!Q$1,FALSE)),IF($A73&lt;=$A$2,VLOOKUP($A73,'Prihodi- plan-izvršenje'!$A$4:$H$500,4,FALSE),IF($A73&lt;=$A$3,VLOOKUP(A73,'Neizmirene obaveze JLS'!$A$11:O$500,Q$1,FALSE),"")))</f>
        <v>424</v>
      </c>
      <c r="R73" s="88">
        <f>IF($A73&lt;=$A$1,VALUE(+VLOOKUP($A73,'Rashodi- plan-izvršenje'!$A$8:P$1500,'prenos-P-R-N'!R$1,FALSE)),IF($A73&lt;=$A$2,VLOOKUP($A73,'Prihodi- plan-izvršenje'!$A$4:$H$500,7,FALSE),""))</f>
        <v>1080000</v>
      </c>
      <c r="S73" s="88">
        <f>IF(A73=0,0,IF($A73&lt;=$A$1,VALUE(+VLOOKUP($A73,'Rashodi- plan-izvršenje'!$A$8:Q$1500,'prenos-P-R-N'!S$1,FALSE)),IF($A73&lt;=$A$2,VLOOKUP($A73,'Prihodi- plan-izvršenje'!$A$4:$H$500,8,FALSE),0)))</f>
        <v>1704000</v>
      </c>
      <c r="T73" s="88" t="str">
        <f>IF($A73&gt;$A$2,VLOOKUP($A73,'Neizmirene obaveze JLS'!$A$11:R$500,R$1,FALSE),"")</f>
        <v/>
      </c>
      <c r="U73" s="88">
        <f>IF($A73&gt;$A$2,VLOOKUP($A73,'Neizmirene obaveze JLS'!$A$11:S$500,S$1,FALSE),0)</f>
        <v>0</v>
      </c>
      <c r="V73" s="88">
        <f t="shared" si="8"/>
        <v>0</v>
      </c>
      <c r="W73" s="74"/>
      <c r="X73" s="74"/>
      <c r="Y73" s="74"/>
      <c r="Z73" s="74"/>
      <c r="AA73" s="193">
        <f t="shared" ref="AA73:AA136" si="9">+LEN(Q73)</f>
        <v>3</v>
      </c>
      <c r="AB73" s="193" t="str">
        <f t="shared" ref="AB73:AB136" si="10">IF(A73=0,"",+IF(AND(A$1&gt;0,A73&lt;=A$1),"Расходи",IF(AND(A$2&gt;0,A73&lt;=A$2),"Приходи",IF(AND(A$3&gt;0,A73&lt;=A$3),"НО",""))))</f>
        <v>Расходи</v>
      </c>
    </row>
    <row r="74" spans="1:28">
      <c r="A74" s="89">
        <f>IF(AND(COUNTIF(A$1:A$3,"&gt;0")=1,MAX(A$8:A73)&lt;A$1),A73+1,IF(AND(COUNTIF(A$1:A$3,"&gt;0")=2,MAX(A$8:A73)&lt;A$2),A73+1,IF(AND(COUNTIF(A$1:A$3,"&gt;0")=3,MAX(A$8:A73)&lt;A$3),A73+1,0)))</f>
        <v>67</v>
      </c>
      <c r="B74" s="89">
        <f t="shared" ref="B74:B137" si="11">+IF($A74&gt;0,B73,"")</f>
        <v>75</v>
      </c>
      <c r="C74" s="89" t="str">
        <f t="shared" ref="C74:C137" si="12">+IF($A74&gt;0,C73,"")</f>
        <v>НОВИ ПАЗАР</v>
      </c>
      <c r="D74" s="87">
        <f>IF($A74=0,"",IF($A74&lt;=$A$1,+VLOOKUP($A74,'Rashodi- plan-izvršenje'!$A$8:B$1500,'prenos-P-R-N'!D$1,FALSE),IF($A74&gt;$A$2,+VLOOKUP($A74,'Neizmirene obaveze JLS'!$A$11:B$500,'prenos-P-R-N'!D$1,FALSE),"")))</f>
        <v>3</v>
      </c>
      <c r="E74" s="87" t="str">
        <f>IF($A74=0,"",IF($A74&lt;=$A$1,+VLOOKUP($A74,'Rashodi- plan-izvršenje'!$A$8:C$1500,'prenos-P-R-N'!E$1,FALSE),IF($A74&gt;$A$2,+VLOOKUP($A74,'Neizmirene obaveze JLS'!$A$11:C$500,'prenos-P-R-N'!E$1,FALSE),"")))</f>
        <v>Градска управа</v>
      </c>
      <c r="F74" s="87" t="str">
        <f>IF($A74=0,"",IF($A74&lt;=$A$1,+VLOOKUP($A74,'Rashodi- plan-izvršenje'!$A$8:D$1500,'prenos-P-R-N'!F$1,FALSE),IF($A74&gt;$A$2,+VLOOKUP($A74,'Neizmirene obaveze JLS'!$A$11:D$500,'prenos-P-R-N'!F$1,FALSE),"")))</f>
        <v>3.1</v>
      </c>
      <c r="G74" s="87" t="str">
        <f>IF($A74=0,"",IF($A74&lt;=$A$1,+VLOOKUP($A74,'Rashodi- plan-izvršenje'!$A$8:E$1500,'prenos-P-R-N'!G$1,FALSE),IF($A74&gt;$A$2,+VLOOKUP($A74,'Neizmirene obaveze JLS'!$A$11:E$500,'prenos-P-R-N'!G$1,FALSE),"")))</f>
        <v>Управљање и одржавање саобраћајне инфраструктуре</v>
      </c>
      <c r="H74" s="87">
        <f>IF($A74=0,"",IF($A74&lt;=$A$1,+VLOOKUP($A74,'Rashodi- plan-izvršenje'!$A$8:F$1500,'prenos-P-R-N'!H$1,FALSE),IF($A74&gt;$A$2,+VLOOKUP($A74,'Neizmirene obaveze JLS'!$A$11:F$500,'prenos-P-R-N'!H$1,FALSE),"")))</f>
        <v>360</v>
      </c>
      <c r="I74" s="87" t="str">
        <f>IF($A74=0,"",IF($A74&lt;=$A$1,+VLOOKUP($A74,'Rashodi- plan-izvršenje'!$A$8:G$1500,'prenos-P-R-N'!I$1,FALSE),IF($A74&gt;$A$2,+VLOOKUP($A74,'Neizmirene obaveze JLS'!$A$11:G$500,'prenos-P-R-N'!I$1,FALSE),"")))</f>
        <v>0701</v>
      </c>
      <c r="J74" s="87" t="str">
        <f>IF($A74=0,"",IF($A74&lt;=$A$1,+VLOOKUP($A74,'Rashodi- plan-izvršenje'!$A$8:H$1500,'prenos-P-R-N'!J$1,FALSE),IF($A74&gt;$A$2,+VLOOKUP($A74,'Neizmirene obaveze JLS'!$A$11:H$500,'prenos-P-R-N'!J$1,FALSE),"")))</f>
        <v>ОРГАНИЗАЦИЈА САОБРАЋАЈА И САОБРАЋАЈНА ИНФРАСТРУКТУРА</v>
      </c>
      <c r="K74" s="87">
        <f>IF($A74=0,"",IF($A74&lt;=$A$1,+VLOOKUP($A74,'Rashodi- plan-izvršenje'!$A$8:I$1500,'prenos-P-R-N'!K$1,FALSE),IF($A74&gt;$A$2,+VLOOKUP($A74,'Neizmirene obaveze JLS'!$A$11:I$500,'prenos-P-R-N'!K$1,FALSE),"")))</f>
        <v>7</v>
      </c>
      <c r="L74" t="str">
        <f>IF(A74=0,"",IF(A74&lt;=A$1,+IF(VLOOKUP(A74,'Rashodi- plan-izvršenje'!A$8:J$1500,M$1,FALSE)&gt;0,"Програмска активност","Пројекат"),IF(A74&gt;A$2,+IF(VLOOKUP(A74,'Neizmirene obaveze JLS'!A$8:J$2008,M$1,FALSE)&gt;0,"Програмска активност","Пројекат"),"")))</f>
        <v>Програмска активност</v>
      </c>
      <c r="M74" s="87" t="str">
        <f>IF($A74&lt;=$A$1,+IF(VLOOKUP($A74,'Rashodi- plan-izvršenje'!$A$8:$M$1500,10,FALSE)&gt;0,VLOOKUP($A74,'Rashodi- plan-izvršenje'!$A$8:$M$1500,10,FALSE),VLOOKUP($A74,'Rashodi- plan-izvršenje'!$A$8:$M$1500,12,FALSE)),+IF($A74&gt;$A$2,IF(VLOOKUP($A74,'Neizmirene obaveze JLS'!$A$8:$M$1500,10,FALSE)&gt;0,VLOOKUP($A74,'Neizmirene obaveze JLS'!$A$11:$M$1500,10,FALSE),VLOOKUP($A74,'Neizmirene obaveze JLS'!$A$11:$M$1500,12,FALSE)),0))</f>
        <v>0701-0002</v>
      </c>
      <c r="N74" s="87" t="str">
        <f>IF($A74&lt;=$A$1,+IF(VLOOKUP(A74,'Rashodi- plan-izvršenje'!$A$8:$M$1500,10,FALSE)&gt;0,VLOOKUP(A74,'Rashodi- plan-izvršenje'!$A$8:$M$1500,11,FALSE),VLOOKUP(A74,'Rashodi- plan-izvršenje'!$A$8:$M$1500,13,FALSE)),+IF($A74&gt;$A$2,IF(VLOOKUP($A74,'Neizmirene obaveze JLS'!$A$8:$M$1500,10,FALSE)&gt;0,VLOOKUP($A74,'Neizmirene obaveze JLS'!$A$11:$M$1500,11,FALSE),VLOOKUP($A74,'Neizmirene obaveze JLS'!$A$11:$M$1500,13,FALSE)),0))</f>
        <v xml:space="preserve">Управљање и одржавање саобраћајне инфраструктуре </v>
      </c>
      <c r="O74" s="87">
        <f>IF($A74&lt;=$A$1,VALUE(+VLOOKUP($A74,'Rashodi- plan-izvršenje'!$A$8:N$1500,'prenos-P-R-N'!O$1,FALSE)),IF($A74&lt;=A$2,VALUE(VLOOKUP($A74,'Prihodi- plan-izvršenje'!$A$8:$H$500,6,FALSE)),VALUE(VLOOKUP($A74,'Neizmirene obaveze JLS'!$A$8:$N$500,O$1,FALSE))))</f>
        <v>1</v>
      </c>
      <c r="P74" s="87" t="str">
        <f>IF(A74=0,0,IF(A74&gt;A$2,'šifarnik K-izvor'!G$3,+IF(Q74&lt;700,+'šifarnik K-izvor'!G$2,'šifarnik K-izvor'!G$1)))</f>
        <v>Расходи</v>
      </c>
      <c r="Q74" s="87">
        <f>IF($A74&lt;=$A$1,VALUE(+VLOOKUP($A74,'Rashodi- plan-izvršenje'!$A$8:O$1500,'prenos-P-R-N'!Q$1,FALSE)),IF($A74&lt;=$A$2,VLOOKUP($A74,'Prihodi- plan-izvršenje'!$A$4:$H$500,4,FALSE),IF($A74&lt;=$A$3,VLOOKUP(A74,'Neizmirene obaveze JLS'!$A$11:O$500,Q$1,FALSE),"")))</f>
        <v>426</v>
      </c>
      <c r="R74" s="88">
        <f>IF($A74&lt;=$A$1,VALUE(+VLOOKUP($A74,'Rashodi- plan-izvršenje'!$A$8:P$1500,'prenos-P-R-N'!R$1,FALSE)),IF($A74&lt;=$A$2,VLOOKUP($A74,'Prihodi- plan-izvršenje'!$A$4:$H$500,7,FALSE),""))</f>
        <v>1000000</v>
      </c>
      <c r="S74" s="88">
        <f>IF(A74=0,0,IF($A74&lt;=$A$1,VALUE(+VLOOKUP($A74,'Rashodi- plan-izvršenje'!$A$8:Q$1500,'prenos-P-R-N'!S$1,FALSE)),IF($A74&lt;=$A$2,VLOOKUP($A74,'Prihodi- plan-izvršenje'!$A$4:$H$500,8,FALSE),0)))</f>
        <v>0</v>
      </c>
      <c r="T74" s="88" t="str">
        <f>IF($A74&gt;$A$2,VLOOKUP($A74,'Neizmirene obaveze JLS'!$A$11:R$500,R$1,FALSE),"")</f>
        <v/>
      </c>
      <c r="U74" s="88">
        <f>IF($A74&gt;$A$2,VLOOKUP($A74,'Neizmirene obaveze JLS'!$A$11:S$500,S$1,FALSE),0)</f>
        <v>0</v>
      </c>
      <c r="V74" s="88">
        <f t="shared" si="8"/>
        <v>0</v>
      </c>
      <c r="W74" s="74"/>
      <c r="X74" s="74"/>
      <c r="Y74" s="74"/>
      <c r="Z74" s="74"/>
      <c r="AA74" s="193">
        <f t="shared" si="9"/>
        <v>3</v>
      </c>
      <c r="AB74" s="193" t="str">
        <f t="shared" si="10"/>
        <v>Расходи</v>
      </c>
    </row>
    <row r="75" spans="1:28">
      <c r="A75" s="89">
        <f>IF(AND(COUNTIF(A$1:A$3,"&gt;0")=1,MAX(A$8:A74)&lt;A$1),A74+1,IF(AND(COUNTIF(A$1:A$3,"&gt;0")=2,MAX(A$8:A74)&lt;A$2),A74+1,IF(AND(COUNTIF(A$1:A$3,"&gt;0")=3,MAX(A$8:A74)&lt;A$3),A74+1,0)))</f>
        <v>68</v>
      </c>
      <c r="B75" s="89">
        <f t="shared" si="11"/>
        <v>75</v>
      </c>
      <c r="C75" s="89" t="str">
        <f t="shared" si="12"/>
        <v>НОВИ ПАЗАР</v>
      </c>
      <c r="D75" s="87">
        <f>IF($A75=0,"",IF($A75&lt;=$A$1,+VLOOKUP($A75,'Rashodi- plan-izvršenje'!$A$8:B$1500,'prenos-P-R-N'!D$1,FALSE),IF($A75&gt;$A$2,+VLOOKUP($A75,'Neizmirene obaveze JLS'!$A$11:B$500,'prenos-P-R-N'!D$1,FALSE),"")))</f>
        <v>3</v>
      </c>
      <c r="E75" s="87" t="str">
        <f>IF($A75=0,"",IF($A75&lt;=$A$1,+VLOOKUP($A75,'Rashodi- plan-izvršenje'!$A$8:C$1500,'prenos-P-R-N'!E$1,FALSE),IF($A75&gt;$A$2,+VLOOKUP($A75,'Neizmirene obaveze JLS'!$A$11:C$500,'prenos-P-R-N'!E$1,FALSE),"")))</f>
        <v>Градска управа</v>
      </c>
      <c r="F75" s="87" t="str">
        <f>IF($A75=0,"",IF($A75&lt;=$A$1,+VLOOKUP($A75,'Rashodi- plan-izvršenje'!$A$8:D$1500,'prenos-P-R-N'!F$1,FALSE),IF($A75&gt;$A$2,+VLOOKUP($A75,'Neizmirene obaveze JLS'!$A$11:D$500,'prenos-P-R-N'!F$1,FALSE),"")))</f>
        <v>3.1</v>
      </c>
      <c r="G75" s="87" t="str">
        <f>IF($A75=0,"",IF($A75&lt;=$A$1,+VLOOKUP($A75,'Rashodi- plan-izvršenje'!$A$8:E$1500,'prenos-P-R-N'!G$1,FALSE),IF($A75&gt;$A$2,+VLOOKUP($A75,'Neizmirene obaveze JLS'!$A$11:E$500,'prenos-P-R-N'!G$1,FALSE),"")))</f>
        <v>Управљање и одржавање саобраћајне инфраструктуре</v>
      </c>
      <c r="H75" s="87">
        <f>IF($A75=0,"",IF($A75&lt;=$A$1,+VLOOKUP($A75,'Rashodi- plan-izvršenje'!$A$8:F$1500,'prenos-P-R-N'!H$1,FALSE),IF($A75&gt;$A$2,+VLOOKUP($A75,'Neizmirene obaveze JLS'!$A$11:F$500,'prenos-P-R-N'!H$1,FALSE),"")))</f>
        <v>360</v>
      </c>
      <c r="I75" s="87" t="str">
        <f>IF($A75=0,"",IF($A75&lt;=$A$1,+VLOOKUP($A75,'Rashodi- plan-izvršenje'!$A$8:G$1500,'prenos-P-R-N'!I$1,FALSE),IF($A75&gt;$A$2,+VLOOKUP($A75,'Neizmirene obaveze JLS'!$A$11:G$500,'prenos-P-R-N'!I$1,FALSE),"")))</f>
        <v>0701</v>
      </c>
      <c r="J75" s="87" t="str">
        <f>IF($A75=0,"",IF($A75&lt;=$A$1,+VLOOKUP($A75,'Rashodi- plan-izvršenje'!$A$8:H$1500,'prenos-P-R-N'!J$1,FALSE),IF($A75&gt;$A$2,+VLOOKUP($A75,'Neizmirene obaveze JLS'!$A$11:H$500,'prenos-P-R-N'!J$1,FALSE),"")))</f>
        <v>ОРГАНИЗАЦИЈА САОБРАЋАЈА И САОБРАЋАЈНА ИНФРАСТРУКТУРА</v>
      </c>
      <c r="K75" s="87">
        <f>IF($A75=0,"",IF($A75&lt;=$A$1,+VLOOKUP($A75,'Rashodi- plan-izvršenje'!$A$8:I$1500,'prenos-P-R-N'!K$1,FALSE),IF($A75&gt;$A$2,+VLOOKUP($A75,'Neizmirene obaveze JLS'!$A$11:I$500,'prenos-P-R-N'!K$1,FALSE),"")))</f>
        <v>7</v>
      </c>
      <c r="L75" t="str">
        <f>IF(A75=0,"",IF(A75&lt;=A$1,+IF(VLOOKUP(A75,'Rashodi- plan-izvršenje'!A$8:J$1500,M$1,FALSE)&gt;0,"Програмска активност","Пројекат"),IF(A75&gt;A$2,+IF(VLOOKUP(A75,'Neizmirene obaveze JLS'!A$8:J$2008,M$1,FALSE)&gt;0,"Програмска активност","Пројекат"),"")))</f>
        <v>Програмска активност</v>
      </c>
      <c r="M75" s="87" t="str">
        <f>IF($A75&lt;=$A$1,+IF(VLOOKUP($A75,'Rashodi- plan-izvršenje'!$A$8:$M$1500,10,FALSE)&gt;0,VLOOKUP($A75,'Rashodi- plan-izvršenje'!$A$8:$M$1500,10,FALSE),VLOOKUP($A75,'Rashodi- plan-izvršenje'!$A$8:$M$1500,12,FALSE)),+IF($A75&gt;$A$2,IF(VLOOKUP($A75,'Neizmirene obaveze JLS'!$A$8:$M$1500,10,FALSE)&gt;0,VLOOKUP($A75,'Neizmirene obaveze JLS'!$A$11:$M$1500,10,FALSE),VLOOKUP($A75,'Neizmirene obaveze JLS'!$A$11:$M$1500,12,FALSE)),0))</f>
        <v>0701-0002</v>
      </c>
      <c r="N75" s="87" t="str">
        <f>IF($A75&lt;=$A$1,+IF(VLOOKUP(A75,'Rashodi- plan-izvršenje'!$A$8:$M$1500,10,FALSE)&gt;0,VLOOKUP(A75,'Rashodi- plan-izvršenje'!$A$8:$M$1500,11,FALSE),VLOOKUP(A75,'Rashodi- plan-izvršenje'!$A$8:$M$1500,13,FALSE)),+IF($A75&gt;$A$2,IF(VLOOKUP($A75,'Neizmirene obaveze JLS'!$A$8:$M$1500,10,FALSE)&gt;0,VLOOKUP($A75,'Neizmirene obaveze JLS'!$A$11:$M$1500,11,FALSE),VLOOKUP($A75,'Neizmirene obaveze JLS'!$A$11:$M$1500,13,FALSE)),0))</f>
        <v xml:space="preserve">Управљање и одржавање саобраћајне инфраструктуре </v>
      </c>
      <c r="O75" s="87">
        <f>IF($A75&lt;=$A$1,VALUE(+VLOOKUP($A75,'Rashodi- plan-izvršenje'!$A$8:N$1500,'prenos-P-R-N'!O$1,FALSE)),IF($A75&lt;=A$2,VALUE(VLOOKUP($A75,'Prihodi- plan-izvršenje'!$A$8:$H$500,6,FALSE)),VALUE(VLOOKUP($A75,'Neizmirene obaveze JLS'!$A$8:$N$500,O$1,FALSE))))</f>
        <v>1</v>
      </c>
      <c r="P75" s="87" t="str">
        <f>IF(A75=0,0,IF(A75&gt;A$2,'šifarnik K-izvor'!G$3,+IF(Q75&lt;700,+'šifarnik K-izvor'!G$2,'šifarnik K-izvor'!G$1)))</f>
        <v>Расходи</v>
      </c>
      <c r="Q75" s="87">
        <f>IF($A75&lt;=$A$1,VALUE(+VLOOKUP($A75,'Rashodi- plan-izvršenje'!$A$8:O$1500,'prenos-P-R-N'!Q$1,FALSE)),IF($A75&lt;=$A$2,VLOOKUP($A75,'Prihodi- plan-izvršenje'!$A$4:$H$500,4,FALSE),IF($A75&lt;=$A$3,VLOOKUP(A75,'Neizmirene obaveze JLS'!$A$11:O$500,Q$1,FALSE),"")))</f>
        <v>511</v>
      </c>
      <c r="R75" s="88">
        <f>IF($A75&lt;=$A$1,VALUE(+VLOOKUP($A75,'Rashodi- plan-izvršenje'!$A$8:P$1500,'prenos-P-R-N'!R$1,FALSE)),IF($A75&lt;=$A$2,VLOOKUP($A75,'Prihodi- plan-izvršenje'!$A$4:$H$500,7,FALSE),""))</f>
        <v>16500000</v>
      </c>
      <c r="S75" s="88">
        <f>IF(A75=0,0,IF($A75&lt;=$A$1,VALUE(+VLOOKUP($A75,'Rashodi- plan-izvršenje'!$A$8:Q$1500,'prenos-P-R-N'!S$1,FALSE)),IF($A75&lt;=$A$2,VLOOKUP($A75,'Prihodi- plan-izvršenje'!$A$4:$H$500,8,FALSE),0)))</f>
        <v>0</v>
      </c>
      <c r="T75" s="88" t="str">
        <f>IF($A75&gt;$A$2,VLOOKUP($A75,'Neizmirene obaveze JLS'!$A$11:R$500,R$1,FALSE),"")</f>
        <v/>
      </c>
      <c r="U75" s="88">
        <f>IF($A75&gt;$A$2,VLOOKUP($A75,'Neizmirene obaveze JLS'!$A$11:S$500,S$1,FALSE),0)</f>
        <v>0</v>
      </c>
      <c r="V75" s="88">
        <f t="shared" si="8"/>
        <v>0</v>
      </c>
      <c r="W75" s="74"/>
      <c r="X75" s="74"/>
      <c r="Y75" s="74"/>
      <c r="Z75" s="74"/>
      <c r="AA75" s="193">
        <f t="shared" si="9"/>
        <v>3</v>
      </c>
      <c r="AB75" s="193" t="str">
        <f t="shared" si="10"/>
        <v>Расходи</v>
      </c>
    </row>
    <row r="76" spans="1:28">
      <c r="A76" s="89">
        <f>IF(AND(COUNTIF(A$1:A$3,"&gt;0")=1,MAX(A$8:A75)&lt;A$1),A75+1,IF(AND(COUNTIF(A$1:A$3,"&gt;0")=2,MAX(A$8:A75)&lt;A$2),A75+1,IF(AND(COUNTIF(A$1:A$3,"&gt;0")=3,MAX(A$8:A75)&lt;A$3),A75+1,0)))</f>
        <v>69</v>
      </c>
      <c r="B76" s="89">
        <f t="shared" si="11"/>
        <v>75</v>
      </c>
      <c r="C76" s="89" t="str">
        <f t="shared" si="12"/>
        <v>НОВИ ПАЗАР</v>
      </c>
      <c r="D76" s="87">
        <f>IF($A76=0,"",IF($A76&lt;=$A$1,+VLOOKUP($A76,'Rashodi- plan-izvršenje'!$A$8:B$1500,'prenos-P-R-N'!D$1,FALSE),IF($A76&gt;$A$2,+VLOOKUP($A76,'Neizmirene obaveze JLS'!$A$11:B$500,'prenos-P-R-N'!D$1,FALSE),"")))</f>
        <v>3</v>
      </c>
      <c r="E76" s="87" t="str">
        <f>IF($A76=0,"",IF($A76&lt;=$A$1,+VLOOKUP($A76,'Rashodi- plan-izvršenje'!$A$8:C$1500,'prenos-P-R-N'!E$1,FALSE),IF($A76&gt;$A$2,+VLOOKUP($A76,'Neizmirene obaveze JLS'!$A$11:C$500,'prenos-P-R-N'!E$1,FALSE),"")))</f>
        <v>Градска управа</v>
      </c>
      <c r="F76" s="87" t="str">
        <f>IF($A76=0,"",IF($A76&lt;=$A$1,+VLOOKUP($A76,'Rashodi- plan-izvršenje'!$A$8:D$1500,'prenos-P-R-N'!F$1,FALSE),IF($A76&gt;$A$2,+VLOOKUP($A76,'Neizmirene obaveze JLS'!$A$11:D$500,'prenos-P-R-N'!F$1,FALSE),"")))</f>
        <v>3.1</v>
      </c>
      <c r="G76" s="87" t="str">
        <f>IF($A76=0,"",IF($A76&lt;=$A$1,+VLOOKUP($A76,'Rashodi- plan-izvršenje'!$A$8:E$1500,'prenos-P-R-N'!G$1,FALSE),IF($A76&gt;$A$2,+VLOOKUP($A76,'Neizmirene obaveze JLS'!$A$11:E$500,'prenos-P-R-N'!G$1,FALSE),"")))</f>
        <v>Управљање и одржавање саобраћајне инфраструктуре</v>
      </c>
      <c r="H76" s="87">
        <f>IF($A76=0,"",IF($A76&lt;=$A$1,+VLOOKUP($A76,'Rashodi- plan-izvršenje'!$A$8:F$1500,'prenos-P-R-N'!H$1,FALSE),IF($A76&gt;$A$2,+VLOOKUP($A76,'Neizmirene obaveze JLS'!$A$11:F$500,'prenos-P-R-N'!H$1,FALSE),"")))</f>
        <v>360</v>
      </c>
      <c r="I76" s="87" t="str">
        <f>IF($A76=0,"",IF($A76&lt;=$A$1,+VLOOKUP($A76,'Rashodi- plan-izvršenje'!$A$8:G$1500,'prenos-P-R-N'!I$1,FALSE),IF($A76&gt;$A$2,+VLOOKUP($A76,'Neizmirene obaveze JLS'!$A$11:G$500,'prenos-P-R-N'!I$1,FALSE),"")))</f>
        <v>0701</v>
      </c>
      <c r="J76" s="87" t="str">
        <f>IF($A76=0,"",IF($A76&lt;=$A$1,+VLOOKUP($A76,'Rashodi- plan-izvršenje'!$A$8:H$1500,'prenos-P-R-N'!J$1,FALSE),IF($A76&gt;$A$2,+VLOOKUP($A76,'Neizmirene obaveze JLS'!$A$11:H$500,'prenos-P-R-N'!J$1,FALSE),"")))</f>
        <v>ОРГАНИЗАЦИЈА САОБРАЋАЈА И САОБРАЋАЈНА ИНФРАСТРУКТУРА</v>
      </c>
      <c r="K76" s="87">
        <f>IF($A76=0,"",IF($A76&lt;=$A$1,+VLOOKUP($A76,'Rashodi- plan-izvršenje'!$A$8:I$1500,'prenos-P-R-N'!K$1,FALSE),IF($A76&gt;$A$2,+VLOOKUP($A76,'Neizmirene obaveze JLS'!$A$11:I$500,'prenos-P-R-N'!K$1,FALSE),"")))</f>
        <v>7</v>
      </c>
      <c r="L76" t="str">
        <f>IF(A76=0,"",IF(A76&lt;=A$1,+IF(VLOOKUP(A76,'Rashodi- plan-izvršenje'!A$8:J$1500,M$1,FALSE)&gt;0,"Програмска активност","Пројекат"),IF(A76&gt;A$2,+IF(VLOOKUP(A76,'Neizmirene obaveze JLS'!A$8:J$2008,M$1,FALSE)&gt;0,"Програмска активност","Пројекат"),"")))</f>
        <v>Програмска активност</v>
      </c>
      <c r="M76" s="87" t="str">
        <f>IF($A76&lt;=$A$1,+IF(VLOOKUP($A76,'Rashodi- plan-izvršenje'!$A$8:$M$1500,10,FALSE)&gt;0,VLOOKUP($A76,'Rashodi- plan-izvršenje'!$A$8:$M$1500,10,FALSE),VLOOKUP($A76,'Rashodi- plan-izvršenje'!$A$8:$M$1500,12,FALSE)),+IF($A76&gt;$A$2,IF(VLOOKUP($A76,'Neizmirene obaveze JLS'!$A$8:$M$1500,10,FALSE)&gt;0,VLOOKUP($A76,'Neizmirene obaveze JLS'!$A$11:$M$1500,10,FALSE),VLOOKUP($A76,'Neizmirene obaveze JLS'!$A$11:$M$1500,12,FALSE)),0))</f>
        <v>0701-0002</v>
      </c>
      <c r="N76" s="87" t="str">
        <f>IF($A76&lt;=$A$1,+IF(VLOOKUP(A76,'Rashodi- plan-izvršenje'!$A$8:$M$1500,10,FALSE)&gt;0,VLOOKUP(A76,'Rashodi- plan-izvršenje'!$A$8:$M$1500,11,FALSE),VLOOKUP(A76,'Rashodi- plan-izvršenje'!$A$8:$M$1500,13,FALSE)),+IF($A76&gt;$A$2,IF(VLOOKUP($A76,'Neizmirene obaveze JLS'!$A$8:$M$1500,10,FALSE)&gt;0,VLOOKUP($A76,'Neizmirene obaveze JLS'!$A$11:$M$1500,11,FALSE),VLOOKUP($A76,'Neizmirene obaveze JLS'!$A$11:$M$1500,13,FALSE)),0))</f>
        <v xml:space="preserve">Управљање и одржавање саобраћајне инфраструктуре </v>
      </c>
      <c r="O76" s="87">
        <f>IF($A76&lt;=$A$1,VALUE(+VLOOKUP($A76,'Rashodi- plan-izvršenje'!$A$8:N$1500,'prenos-P-R-N'!O$1,FALSE)),IF($A76&lt;=A$2,VALUE(VLOOKUP($A76,'Prihodi- plan-izvršenje'!$A$8:$H$500,6,FALSE)),VALUE(VLOOKUP($A76,'Neizmirene obaveze JLS'!$A$8:$N$500,O$1,FALSE))))</f>
        <v>1</v>
      </c>
      <c r="P76" s="87" t="str">
        <f>IF(A76=0,0,IF(A76&gt;A$2,'šifarnik K-izvor'!G$3,+IF(Q76&lt;700,+'šifarnik K-izvor'!G$2,'šifarnik K-izvor'!G$1)))</f>
        <v>Расходи</v>
      </c>
      <c r="Q76" s="87">
        <f>IF($A76&lt;=$A$1,VALUE(+VLOOKUP($A76,'Rashodi- plan-izvršenje'!$A$8:O$1500,'prenos-P-R-N'!Q$1,FALSE)),IF($A76&lt;=$A$2,VLOOKUP($A76,'Prihodi- plan-izvršenje'!$A$4:$H$500,4,FALSE),IF($A76&lt;=$A$3,VLOOKUP(A76,'Neizmirene obaveze JLS'!$A$11:O$500,Q$1,FALSE),"")))</f>
        <v>512</v>
      </c>
      <c r="R76" s="88">
        <f>IF($A76&lt;=$A$1,VALUE(+VLOOKUP($A76,'Rashodi- plan-izvršenje'!$A$8:P$1500,'prenos-P-R-N'!R$1,FALSE)),IF($A76&lt;=$A$2,VLOOKUP($A76,'Prihodi- plan-izvršenje'!$A$4:$H$500,7,FALSE),""))</f>
        <v>5000000</v>
      </c>
      <c r="S76" s="88">
        <f>IF(A76=0,0,IF($A76&lt;=$A$1,VALUE(+VLOOKUP($A76,'Rashodi- plan-izvršenje'!$A$8:Q$1500,'prenos-P-R-N'!S$1,FALSE)),IF($A76&lt;=$A$2,VLOOKUP($A76,'Prihodi- plan-izvršenje'!$A$4:$H$500,8,FALSE),0)))</f>
        <v>456000</v>
      </c>
      <c r="T76" s="88" t="str">
        <f>IF($A76&gt;$A$2,VLOOKUP($A76,'Neizmirene obaveze JLS'!$A$11:R$500,R$1,FALSE),"")</f>
        <v/>
      </c>
      <c r="U76" s="88">
        <f>IF($A76&gt;$A$2,VLOOKUP($A76,'Neizmirene obaveze JLS'!$A$11:S$500,S$1,FALSE),0)</f>
        <v>0</v>
      </c>
      <c r="V76" s="88">
        <f t="shared" si="8"/>
        <v>0</v>
      </c>
      <c r="W76" s="74"/>
      <c r="X76" s="74"/>
      <c r="Y76" s="74"/>
      <c r="Z76" s="74"/>
      <c r="AA76" s="193">
        <f t="shared" si="9"/>
        <v>3</v>
      </c>
      <c r="AB76" s="193" t="str">
        <f t="shared" si="10"/>
        <v>Расходи</v>
      </c>
    </row>
    <row r="77" spans="1:28">
      <c r="A77" s="89">
        <f>IF(AND(COUNTIF(A$1:A$3,"&gt;0")=1,MAX(A$8:A76)&lt;A$1),A76+1,IF(AND(COUNTIF(A$1:A$3,"&gt;0")=2,MAX(A$8:A76)&lt;A$2),A76+1,IF(AND(COUNTIF(A$1:A$3,"&gt;0")=3,MAX(A$8:A76)&lt;A$3),A76+1,0)))</f>
        <v>70</v>
      </c>
      <c r="B77" s="89">
        <f t="shared" si="11"/>
        <v>75</v>
      </c>
      <c r="C77" s="89" t="str">
        <f t="shared" si="12"/>
        <v>НОВИ ПАЗАР</v>
      </c>
      <c r="D77" s="87">
        <f>IF($A77=0,"",IF($A77&lt;=$A$1,+VLOOKUP($A77,'Rashodi- plan-izvršenje'!$A$8:B$1500,'prenos-P-R-N'!D$1,FALSE),IF($A77&gt;$A$2,+VLOOKUP($A77,'Neizmirene obaveze JLS'!$A$11:B$500,'prenos-P-R-N'!D$1,FALSE),"")))</f>
        <v>3</v>
      </c>
      <c r="E77" s="87" t="str">
        <f>IF($A77=0,"",IF($A77&lt;=$A$1,+VLOOKUP($A77,'Rashodi- plan-izvršenje'!$A$8:C$1500,'prenos-P-R-N'!E$1,FALSE),IF($A77&gt;$A$2,+VLOOKUP($A77,'Neizmirene obaveze JLS'!$A$11:C$500,'prenos-P-R-N'!E$1,FALSE),"")))</f>
        <v>Градска управа</v>
      </c>
      <c r="F77" s="87" t="str">
        <f>IF($A77=0,"",IF($A77&lt;=$A$1,+VLOOKUP($A77,'Rashodi- plan-izvršenje'!$A$8:D$1500,'prenos-P-R-N'!F$1,FALSE),IF($A77&gt;$A$2,+VLOOKUP($A77,'Neizmirene obaveze JLS'!$A$11:D$500,'prenos-P-R-N'!F$1,FALSE),"")))</f>
        <v>3.1</v>
      </c>
      <c r="G77" s="87" t="str">
        <f>IF($A77=0,"",IF($A77&lt;=$A$1,+VLOOKUP($A77,'Rashodi- plan-izvršenje'!$A$8:E$1500,'prenos-P-R-N'!G$1,FALSE),IF($A77&gt;$A$2,+VLOOKUP($A77,'Neizmirene obaveze JLS'!$A$11:E$500,'prenos-P-R-N'!G$1,FALSE),"")))</f>
        <v>Изградња комуналне инфраструктуре</v>
      </c>
      <c r="H77" s="87">
        <f>IF($A77=0,"",IF($A77&lt;=$A$1,+VLOOKUP($A77,'Rashodi- plan-izvršenje'!$A$8:F$1500,'prenos-P-R-N'!H$1,FALSE),IF($A77&gt;$A$2,+VLOOKUP($A77,'Neizmirene obaveze JLS'!$A$11:F$500,'prenos-P-R-N'!H$1,FALSE),"")))</f>
        <v>451</v>
      </c>
      <c r="I77" s="87" t="str">
        <f>IF($A77=0,"",IF($A77&lt;=$A$1,+VLOOKUP($A77,'Rashodi- plan-izvršenje'!$A$8:G$1500,'prenos-P-R-N'!I$1,FALSE),IF($A77&gt;$A$2,+VLOOKUP($A77,'Neizmirene obaveze JLS'!$A$11:G$500,'prenos-P-R-N'!I$1,FALSE),"")))</f>
        <v>0701</v>
      </c>
      <c r="J77" s="87" t="str">
        <f>IF($A77=0,"",IF($A77&lt;=$A$1,+VLOOKUP($A77,'Rashodi- plan-izvršenje'!$A$8:H$1500,'prenos-P-R-N'!J$1,FALSE),IF($A77&gt;$A$2,+VLOOKUP($A77,'Neizmirene obaveze JLS'!$A$11:H$500,'prenos-P-R-N'!J$1,FALSE),"")))</f>
        <v>ОРГАНИЗАЦИЈА САОБРАЋАЈА И САОБРАЋАЈНА ИНФРАСТРУКТУРА</v>
      </c>
      <c r="K77" s="87">
        <f>IF($A77=0,"",IF($A77&lt;=$A$1,+VLOOKUP($A77,'Rashodi- plan-izvršenje'!$A$8:I$1500,'prenos-P-R-N'!K$1,FALSE),IF($A77&gt;$A$2,+VLOOKUP($A77,'Neizmirene obaveze JLS'!$A$11:I$500,'prenos-P-R-N'!K$1,FALSE),"")))</f>
        <v>7</v>
      </c>
      <c r="L77" t="str">
        <f>IF(A77=0,"",IF(A77&lt;=A$1,+IF(VLOOKUP(A77,'Rashodi- plan-izvršenje'!A$8:J$1500,M$1,FALSE)&gt;0,"Програмска активност","Пројекат"),IF(A77&gt;A$2,+IF(VLOOKUP(A77,'Neizmirene obaveze JLS'!A$8:J$2008,M$1,FALSE)&gt;0,"Програмска активност","Пројекат"),"")))</f>
        <v>Пројекат</v>
      </c>
      <c r="M77" s="87" t="str">
        <f>IF($A77&lt;=$A$1,+IF(VLOOKUP($A77,'Rashodi- plan-izvršenje'!$A$8:$M$1500,10,FALSE)&gt;0,VLOOKUP($A77,'Rashodi- plan-izvršenje'!$A$8:$M$1500,10,FALSE),VLOOKUP($A77,'Rashodi- plan-izvršenje'!$A$8:$M$1500,12,FALSE)),+IF($A77&gt;$A$2,IF(VLOOKUP($A77,'Neizmirene obaveze JLS'!$A$8:$M$1500,10,FALSE)&gt;0,VLOOKUP($A77,'Neizmirene obaveze JLS'!$A$11:$M$1500,10,FALSE),VLOOKUP($A77,'Neizmirene obaveze JLS'!$A$11:$M$1500,12,FALSE)),0))</f>
        <v>0701-П1</v>
      </c>
      <c r="N77" s="87" t="str">
        <f>IF($A77&lt;=$A$1,+IF(VLOOKUP(A77,'Rashodi- plan-izvršenje'!$A$8:$M$1500,10,FALSE)&gt;0,VLOOKUP(A77,'Rashodi- plan-izvršenje'!$A$8:$M$1500,11,FALSE),VLOOKUP(A77,'Rashodi- plan-izvršenje'!$A$8:$M$1500,13,FALSE)),+IF($A77&gt;$A$2,IF(VLOOKUP($A77,'Neizmirene obaveze JLS'!$A$8:$M$1500,10,FALSE)&gt;0,VLOOKUP($A77,'Neizmirene obaveze JLS'!$A$11:$M$1500,11,FALSE),VLOOKUP($A77,'Neizmirene obaveze JLS'!$A$11:$M$1500,13,FALSE)),0))</f>
        <v>Изградња комуналне инфраструктуре</v>
      </c>
      <c r="O77" s="87">
        <f>IF($A77&lt;=$A$1,VALUE(+VLOOKUP($A77,'Rashodi- plan-izvršenje'!$A$8:N$1500,'prenos-P-R-N'!O$1,FALSE)),IF($A77&lt;=A$2,VALUE(VLOOKUP($A77,'Prihodi- plan-izvršenje'!$A$8:$H$500,6,FALSE)),VALUE(VLOOKUP($A77,'Neizmirene obaveze JLS'!$A$8:$N$500,O$1,FALSE))))</f>
        <v>1</v>
      </c>
      <c r="P77" s="87" t="str">
        <f>IF(A77=0,0,IF(A77&gt;A$2,'šifarnik K-izvor'!G$3,+IF(Q77&lt;700,+'šifarnik K-izvor'!G$2,'šifarnik K-izvor'!G$1)))</f>
        <v>Расходи</v>
      </c>
      <c r="Q77" s="87">
        <f>IF($A77&lt;=$A$1,VALUE(+VLOOKUP($A77,'Rashodi- plan-izvršenje'!$A$8:O$1500,'prenos-P-R-N'!Q$1,FALSE)),IF($A77&lt;=$A$2,VLOOKUP($A77,'Prihodi- plan-izvršenje'!$A$4:$H$500,4,FALSE),IF($A77&lt;=$A$3,VLOOKUP(A77,'Neizmirene obaveze JLS'!$A$11:O$500,Q$1,FALSE),"")))</f>
        <v>511</v>
      </c>
      <c r="R77" s="88">
        <f>IF($A77&lt;=$A$1,VALUE(+VLOOKUP($A77,'Rashodi- plan-izvršenje'!$A$8:P$1500,'prenos-P-R-N'!R$1,FALSE)),IF($A77&lt;=$A$2,VLOOKUP($A77,'Prihodi- plan-izvršenje'!$A$4:$H$500,7,FALSE),""))</f>
        <v>1690000</v>
      </c>
      <c r="S77" s="88">
        <f>IF(A77=0,0,IF($A77&lt;=$A$1,VALUE(+VLOOKUP($A77,'Rashodi- plan-izvršenje'!$A$8:Q$1500,'prenos-P-R-N'!S$1,FALSE)),IF($A77&lt;=$A$2,VLOOKUP($A77,'Prihodi- plan-izvršenje'!$A$4:$H$500,8,FALSE),0)))</f>
        <v>1690000</v>
      </c>
      <c r="T77" s="88" t="str">
        <f>IF($A77&gt;$A$2,VLOOKUP($A77,'Neizmirene obaveze JLS'!$A$11:R$500,R$1,FALSE),"")</f>
        <v/>
      </c>
      <c r="U77" s="88">
        <f>IF($A77&gt;$A$2,VLOOKUP($A77,'Neizmirene obaveze JLS'!$A$11:S$500,S$1,FALSE),0)</f>
        <v>0</v>
      </c>
      <c r="V77" s="88">
        <f t="shared" si="8"/>
        <v>0</v>
      </c>
      <c r="W77" s="74"/>
      <c r="X77" s="74"/>
      <c r="Y77" s="74"/>
      <c r="Z77" s="74"/>
      <c r="AA77" s="193">
        <f t="shared" si="9"/>
        <v>3</v>
      </c>
      <c r="AB77" s="193" t="str">
        <f t="shared" si="10"/>
        <v>Расходи</v>
      </c>
    </row>
    <row r="78" spans="1:28">
      <c r="A78" s="89">
        <f>IF(AND(COUNTIF(A$1:A$3,"&gt;0")=1,MAX(A$8:A77)&lt;A$1),A77+1,IF(AND(COUNTIF(A$1:A$3,"&gt;0")=2,MAX(A$8:A77)&lt;A$2),A77+1,IF(AND(COUNTIF(A$1:A$3,"&gt;0")=3,MAX(A$8:A77)&lt;A$3),A77+1,0)))</f>
        <v>71</v>
      </c>
      <c r="B78" s="89">
        <f t="shared" si="11"/>
        <v>75</v>
      </c>
      <c r="C78" s="89" t="str">
        <f t="shared" si="12"/>
        <v>НОВИ ПАЗАР</v>
      </c>
      <c r="D78" s="87">
        <f>IF($A78=0,"",IF($A78&lt;=$A$1,+VLOOKUP($A78,'Rashodi- plan-izvršenje'!$A$8:B$1500,'prenos-P-R-N'!D$1,FALSE),IF($A78&gt;$A$2,+VLOOKUP($A78,'Neizmirene obaveze JLS'!$A$11:B$500,'prenos-P-R-N'!D$1,FALSE),"")))</f>
        <v>3</v>
      </c>
      <c r="E78" s="87" t="str">
        <f>IF($A78=0,"",IF($A78&lt;=$A$1,+VLOOKUP($A78,'Rashodi- plan-izvršenje'!$A$8:C$1500,'prenos-P-R-N'!E$1,FALSE),IF($A78&gt;$A$2,+VLOOKUP($A78,'Neizmirene obaveze JLS'!$A$11:C$500,'prenos-P-R-N'!E$1,FALSE),"")))</f>
        <v>Градска управа</v>
      </c>
      <c r="F78" s="87" t="str">
        <f>IF($A78=0,"",IF($A78&lt;=$A$1,+VLOOKUP($A78,'Rashodi- plan-izvršenje'!$A$8:D$1500,'prenos-P-R-N'!F$1,FALSE),IF($A78&gt;$A$2,+VLOOKUP($A78,'Neizmirene obaveze JLS'!$A$11:D$500,'prenos-P-R-N'!F$1,FALSE),"")))</f>
        <v>3.1</v>
      </c>
      <c r="G78" s="87" t="str">
        <f>IF($A78=0,"",IF($A78&lt;=$A$1,+VLOOKUP($A78,'Rashodi- plan-izvršenje'!$A$8:E$1500,'prenos-P-R-N'!G$1,FALSE),IF($A78&gt;$A$2,+VLOOKUP($A78,'Neizmirene obaveze JLS'!$A$11:E$500,'prenos-P-R-N'!G$1,FALSE),"")))</f>
        <v>Изградња комуналне инфраструктуре</v>
      </c>
      <c r="H78" s="87">
        <f>IF($A78=0,"",IF($A78&lt;=$A$1,+VLOOKUP($A78,'Rashodi- plan-izvršenje'!$A$8:F$1500,'prenos-P-R-N'!H$1,FALSE),IF($A78&gt;$A$2,+VLOOKUP($A78,'Neizmirene obaveze JLS'!$A$11:F$500,'prenos-P-R-N'!H$1,FALSE),"")))</f>
        <v>451</v>
      </c>
      <c r="I78" s="87" t="str">
        <f>IF($A78=0,"",IF($A78&lt;=$A$1,+VLOOKUP($A78,'Rashodi- plan-izvršenje'!$A$8:G$1500,'prenos-P-R-N'!I$1,FALSE),IF($A78&gt;$A$2,+VLOOKUP($A78,'Neizmirene obaveze JLS'!$A$11:G$500,'prenos-P-R-N'!I$1,FALSE),"")))</f>
        <v>0701</v>
      </c>
      <c r="J78" s="87" t="str">
        <f>IF($A78=0,"",IF($A78&lt;=$A$1,+VLOOKUP($A78,'Rashodi- plan-izvršenje'!$A$8:H$1500,'prenos-P-R-N'!J$1,FALSE),IF($A78&gt;$A$2,+VLOOKUP($A78,'Neizmirene obaveze JLS'!$A$11:H$500,'prenos-P-R-N'!J$1,FALSE),"")))</f>
        <v>ОРГАНИЗАЦИЈА САОБРАЋАЈА И САОБРАЋАЈНА ИНФРАСТРУКТУРА</v>
      </c>
      <c r="K78" s="87">
        <f>IF($A78=0,"",IF($A78&lt;=$A$1,+VLOOKUP($A78,'Rashodi- plan-izvršenje'!$A$8:I$1500,'prenos-P-R-N'!K$1,FALSE),IF($A78&gt;$A$2,+VLOOKUP($A78,'Neizmirene obaveze JLS'!$A$11:I$500,'prenos-P-R-N'!K$1,FALSE),"")))</f>
        <v>7</v>
      </c>
      <c r="L78" t="str">
        <f>IF(A78=0,"",IF(A78&lt;=A$1,+IF(VLOOKUP(A78,'Rashodi- plan-izvršenje'!A$8:J$1500,M$1,FALSE)&gt;0,"Програмска активност","Пројекат"),IF(A78&gt;A$2,+IF(VLOOKUP(A78,'Neizmirene obaveze JLS'!A$8:J$2008,M$1,FALSE)&gt;0,"Програмска активност","Пројекат"),"")))</f>
        <v>Пројекат</v>
      </c>
      <c r="M78" s="87" t="str">
        <f>IF($A78&lt;=$A$1,+IF(VLOOKUP($A78,'Rashodi- plan-izvršenje'!$A$8:$M$1500,10,FALSE)&gt;0,VLOOKUP($A78,'Rashodi- plan-izvršenje'!$A$8:$M$1500,10,FALSE),VLOOKUP($A78,'Rashodi- plan-izvršenje'!$A$8:$M$1500,12,FALSE)),+IF($A78&gt;$A$2,IF(VLOOKUP($A78,'Neizmirene obaveze JLS'!$A$8:$M$1500,10,FALSE)&gt;0,VLOOKUP($A78,'Neizmirene obaveze JLS'!$A$11:$M$1500,10,FALSE),VLOOKUP($A78,'Neizmirene obaveze JLS'!$A$11:$M$1500,12,FALSE)),0))</f>
        <v>0701-П1</v>
      </c>
      <c r="N78" s="87" t="str">
        <f>IF($A78&lt;=$A$1,+IF(VLOOKUP(A78,'Rashodi- plan-izvršenje'!$A$8:$M$1500,10,FALSE)&gt;0,VLOOKUP(A78,'Rashodi- plan-izvršenje'!$A$8:$M$1500,11,FALSE),VLOOKUP(A78,'Rashodi- plan-izvršenje'!$A$8:$M$1500,13,FALSE)),+IF($A78&gt;$A$2,IF(VLOOKUP($A78,'Neizmirene obaveze JLS'!$A$8:$M$1500,10,FALSE)&gt;0,VLOOKUP($A78,'Neizmirene obaveze JLS'!$A$11:$M$1500,11,FALSE),VLOOKUP($A78,'Neizmirene obaveze JLS'!$A$11:$M$1500,13,FALSE)),0))</f>
        <v>Изградња комуналне инфраструктуре</v>
      </c>
      <c r="O78" s="87">
        <f>IF($A78&lt;=$A$1,VALUE(+VLOOKUP($A78,'Rashodi- plan-izvršenje'!$A$8:N$1500,'prenos-P-R-N'!O$1,FALSE)),IF($A78&lt;=A$2,VALUE(VLOOKUP($A78,'Prihodi- plan-izvršenje'!$A$8:$H$500,6,FALSE)),VALUE(VLOOKUP($A78,'Neizmirene obaveze JLS'!$A$8:$N$500,O$1,FALSE))))</f>
        <v>7</v>
      </c>
      <c r="P78" s="87" t="str">
        <f>IF(A78=0,0,IF(A78&gt;A$2,'šifarnik K-izvor'!G$3,+IF(Q78&lt;700,+'šifarnik K-izvor'!G$2,'šifarnik K-izvor'!G$1)))</f>
        <v>Расходи</v>
      </c>
      <c r="Q78" s="87">
        <f>IF($A78&lt;=$A$1,VALUE(+VLOOKUP($A78,'Rashodi- plan-izvršenje'!$A$8:O$1500,'prenos-P-R-N'!Q$1,FALSE)),IF($A78&lt;=$A$2,VLOOKUP($A78,'Prihodi- plan-izvršenje'!$A$4:$H$500,4,FALSE),IF($A78&lt;=$A$3,VLOOKUP(A78,'Neizmirene obaveze JLS'!$A$11:O$500,Q$1,FALSE),"")))</f>
        <v>511</v>
      </c>
      <c r="R78" s="88">
        <f>IF($A78&lt;=$A$1,VALUE(+VLOOKUP($A78,'Rashodi- plan-izvršenje'!$A$8:P$1500,'prenos-P-R-N'!R$1,FALSE)),IF($A78&lt;=$A$2,VLOOKUP($A78,'Prihodi- plan-izvršenje'!$A$4:$H$500,7,FALSE),""))</f>
        <v>20000000</v>
      </c>
      <c r="S78" s="88">
        <f>IF(A78=0,0,IF($A78&lt;=$A$1,VALUE(+VLOOKUP($A78,'Rashodi- plan-izvršenje'!$A$8:Q$1500,'prenos-P-R-N'!S$1,FALSE)),IF($A78&lt;=$A$2,VLOOKUP($A78,'Prihodi- plan-izvršenje'!$A$4:$H$500,8,FALSE),0)))</f>
        <v>20000000</v>
      </c>
      <c r="T78" s="88" t="str">
        <f>IF($A78&gt;$A$2,VLOOKUP($A78,'Neizmirene obaveze JLS'!$A$11:R$500,R$1,FALSE),"")</f>
        <v/>
      </c>
      <c r="U78" s="88">
        <f>IF($A78&gt;$A$2,VLOOKUP($A78,'Neizmirene obaveze JLS'!$A$11:S$500,S$1,FALSE),0)</f>
        <v>0</v>
      </c>
      <c r="V78" s="88">
        <f t="shared" si="8"/>
        <v>0</v>
      </c>
      <c r="W78" s="74"/>
      <c r="X78" s="74"/>
      <c r="Y78" s="74"/>
      <c r="Z78" s="74"/>
      <c r="AA78" s="193">
        <f t="shared" si="9"/>
        <v>3</v>
      </c>
      <c r="AB78" s="193" t="str">
        <f t="shared" si="10"/>
        <v>Расходи</v>
      </c>
    </row>
    <row r="79" spans="1:28">
      <c r="A79" s="89">
        <f>IF(AND(COUNTIF(A$1:A$3,"&gt;0")=1,MAX(A$8:A78)&lt;A$1),A78+1,IF(AND(COUNTIF(A$1:A$3,"&gt;0")=2,MAX(A$8:A78)&lt;A$2),A78+1,IF(AND(COUNTIF(A$1:A$3,"&gt;0")=3,MAX(A$8:A78)&lt;A$3),A78+1,0)))</f>
        <v>72</v>
      </c>
      <c r="B79" s="89">
        <f t="shared" si="11"/>
        <v>75</v>
      </c>
      <c r="C79" s="89" t="str">
        <f t="shared" si="12"/>
        <v>НОВИ ПАЗАР</v>
      </c>
      <c r="D79" s="87">
        <f>IF($A79=0,"",IF($A79&lt;=$A$1,+VLOOKUP($A79,'Rashodi- plan-izvršenje'!$A$8:B$1500,'prenos-P-R-N'!D$1,FALSE),IF($A79&gt;$A$2,+VLOOKUP($A79,'Neizmirene obaveze JLS'!$A$11:B$500,'prenos-P-R-N'!D$1,FALSE),"")))</f>
        <v>3</v>
      </c>
      <c r="E79" s="87" t="str">
        <f>IF($A79=0,"",IF($A79&lt;=$A$1,+VLOOKUP($A79,'Rashodi- plan-izvršenje'!$A$8:C$1500,'prenos-P-R-N'!E$1,FALSE),IF($A79&gt;$A$2,+VLOOKUP($A79,'Neizmirene obaveze JLS'!$A$11:C$500,'prenos-P-R-N'!E$1,FALSE),"")))</f>
        <v>Градска управа</v>
      </c>
      <c r="F79" s="87" t="str">
        <f>IF($A79=0,"",IF($A79&lt;=$A$1,+VLOOKUP($A79,'Rashodi- plan-izvršenje'!$A$8:D$1500,'prenos-P-R-N'!F$1,FALSE),IF($A79&gt;$A$2,+VLOOKUP($A79,'Neizmirene obaveze JLS'!$A$11:D$500,'prenos-P-R-N'!F$1,FALSE),"")))</f>
        <v>3.1</v>
      </c>
      <c r="G79" s="87" t="str">
        <f>IF($A79=0,"",IF($A79&lt;=$A$1,+VLOOKUP($A79,'Rashodi- plan-izvršenje'!$A$8:E$1500,'prenos-P-R-N'!G$1,FALSE),IF($A79&gt;$A$2,+VLOOKUP($A79,'Neizmirene obaveze JLS'!$A$11:E$500,'prenos-P-R-N'!G$1,FALSE),"")))</f>
        <v>Изградња комуналне инфраструктуре</v>
      </c>
      <c r="H79" s="87">
        <f>IF($A79=0,"",IF($A79&lt;=$A$1,+VLOOKUP($A79,'Rashodi- plan-izvršenje'!$A$8:F$1500,'prenos-P-R-N'!H$1,FALSE),IF($A79&gt;$A$2,+VLOOKUP($A79,'Neizmirene obaveze JLS'!$A$11:F$500,'prenos-P-R-N'!H$1,FALSE),"")))</f>
        <v>451</v>
      </c>
      <c r="I79" s="87" t="str">
        <f>IF($A79=0,"",IF($A79&lt;=$A$1,+VLOOKUP($A79,'Rashodi- plan-izvršenje'!$A$8:G$1500,'prenos-P-R-N'!I$1,FALSE),IF($A79&gt;$A$2,+VLOOKUP($A79,'Neizmirene obaveze JLS'!$A$11:G$500,'prenos-P-R-N'!I$1,FALSE),"")))</f>
        <v>0701</v>
      </c>
      <c r="J79" s="87" t="str">
        <f>IF($A79=0,"",IF($A79&lt;=$A$1,+VLOOKUP($A79,'Rashodi- plan-izvršenje'!$A$8:H$1500,'prenos-P-R-N'!J$1,FALSE),IF($A79&gt;$A$2,+VLOOKUP($A79,'Neizmirene obaveze JLS'!$A$11:H$500,'prenos-P-R-N'!J$1,FALSE),"")))</f>
        <v>ОРГАНИЗАЦИЈА САОБРАЋАЈА И САОБРАЋАЈНА ИНФРАСТРУКТУРА</v>
      </c>
      <c r="K79" s="87">
        <f>IF($A79=0,"",IF($A79&lt;=$A$1,+VLOOKUP($A79,'Rashodi- plan-izvršenje'!$A$8:I$1500,'prenos-P-R-N'!K$1,FALSE),IF($A79&gt;$A$2,+VLOOKUP($A79,'Neizmirene obaveze JLS'!$A$11:I$500,'prenos-P-R-N'!K$1,FALSE),"")))</f>
        <v>7</v>
      </c>
      <c r="L79" t="str">
        <f>IF(A79=0,"",IF(A79&lt;=A$1,+IF(VLOOKUP(A79,'Rashodi- plan-izvršenje'!A$8:J$1500,M$1,FALSE)&gt;0,"Програмска активност","Пројекат"),IF(A79&gt;A$2,+IF(VLOOKUP(A79,'Neizmirene obaveze JLS'!A$8:J$2008,M$1,FALSE)&gt;0,"Програмска активност","Пројекат"),"")))</f>
        <v>Пројекат</v>
      </c>
      <c r="M79" s="87" t="str">
        <f>IF($A79&lt;=$A$1,+IF(VLOOKUP($A79,'Rashodi- plan-izvršenje'!$A$8:$M$1500,10,FALSE)&gt;0,VLOOKUP($A79,'Rashodi- plan-izvršenje'!$A$8:$M$1500,10,FALSE),VLOOKUP($A79,'Rashodi- plan-izvršenje'!$A$8:$M$1500,12,FALSE)),+IF($A79&gt;$A$2,IF(VLOOKUP($A79,'Neizmirene obaveze JLS'!$A$8:$M$1500,10,FALSE)&gt;0,VLOOKUP($A79,'Neizmirene obaveze JLS'!$A$11:$M$1500,10,FALSE),VLOOKUP($A79,'Neizmirene obaveze JLS'!$A$11:$M$1500,12,FALSE)),0))</f>
        <v>0701-П1</v>
      </c>
      <c r="N79" s="87" t="str">
        <f>IF($A79&lt;=$A$1,+IF(VLOOKUP(A79,'Rashodi- plan-izvršenje'!$A$8:$M$1500,10,FALSE)&gt;0,VLOOKUP(A79,'Rashodi- plan-izvršenje'!$A$8:$M$1500,11,FALSE),VLOOKUP(A79,'Rashodi- plan-izvršenje'!$A$8:$M$1500,13,FALSE)),+IF($A79&gt;$A$2,IF(VLOOKUP($A79,'Neizmirene obaveze JLS'!$A$8:$M$1500,10,FALSE)&gt;0,VLOOKUP($A79,'Neizmirene obaveze JLS'!$A$11:$M$1500,11,FALSE),VLOOKUP($A79,'Neizmirene obaveze JLS'!$A$11:$M$1500,13,FALSE)),0))</f>
        <v>Изградња комуналне инфраструктуре</v>
      </c>
      <c r="O79" s="87">
        <f>IF($A79&lt;=$A$1,VALUE(+VLOOKUP($A79,'Rashodi- plan-izvršenje'!$A$8:N$1500,'prenos-P-R-N'!O$1,FALSE)),IF($A79&lt;=A$2,VALUE(VLOOKUP($A79,'Prihodi- plan-izvršenje'!$A$8:$H$500,6,FALSE)),VALUE(VLOOKUP($A79,'Neizmirene obaveze JLS'!$A$8:$N$500,O$1,FALSE))))</f>
        <v>10</v>
      </c>
      <c r="P79" s="87" t="str">
        <f>IF(A79=0,0,IF(A79&gt;A$2,'šifarnik K-izvor'!G$3,+IF(Q79&lt;700,+'šifarnik K-izvor'!G$2,'šifarnik K-izvor'!G$1)))</f>
        <v>Расходи</v>
      </c>
      <c r="Q79" s="87">
        <f>IF($A79&lt;=$A$1,VALUE(+VLOOKUP($A79,'Rashodi- plan-izvršenje'!$A$8:O$1500,'prenos-P-R-N'!Q$1,FALSE)),IF($A79&lt;=$A$2,VLOOKUP($A79,'Prihodi- plan-izvršenje'!$A$4:$H$500,4,FALSE),IF($A79&lt;=$A$3,VLOOKUP(A79,'Neizmirene obaveze JLS'!$A$11:O$500,Q$1,FALSE),"")))</f>
        <v>511</v>
      </c>
      <c r="R79" s="88">
        <f>IF($A79&lt;=$A$1,VALUE(+VLOOKUP($A79,'Rashodi- plan-izvršenje'!$A$8:P$1500,'prenos-P-R-N'!R$1,FALSE)),IF($A79&lt;=$A$2,VLOOKUP($A79,'Prihodi- plan-izvršenje'!$A$4:$H$500,7,FALSE),""))</f>
        <v>180000000</v>
      </c>
      <c r="S79" s="88">
        <f>IF(A79=0,0,IF($A79&lt;=$A$1,VALUE(+VLOOKUP($A79,'Rashodi- plan-izvršenje'!$A$8:Q$1500,'prenos-P-R-N'!S$1,FALSE)),IF($A79&lt;=$A$2,VLOOKUP($A79,'Prihodi- plan-izvršenje'!$A$4:$H$500,8,FALSE),0)))</f>
        <v>176703496.44999999</v>
      </c>
      <c r="T79" s="88" t="str">
        <f>IF($A79&gt;$A$2,VLOOKUP($A79,'Neizmirene obaveze JLS'!$A$11:R$500,R$1,FALSE),"")</f>
        <v/>
      </c>
      <c r="U79" s="88">
        <f>IF($A79&gt;$A$2,VLOOKUP($A79,'Neizmirene obaveze JLS'!$A$11:S$500,S$1,FALSE),0)</f>
        <v>0</v>
      </c>
      <c r="V79" s="88">
        <f t="shared" si="8"/>
        <v>0</v>
      </c>
      <c r="W79" s="74"/>
      <c r="X79" s="74"/>
      <c r="Y79" s="74"/>
      <c r="Z79" s="74"/>
      <c r="AA79" s="193">
        <f t="shared" si="9"/>
        <v>3</v>
      </c>
      <c r="AB79" s="193" t="str">
        <f t="shared" si="10"/>
        <v>Расходи</v>
      </c>
    </row>
    <row r="80" spans="1:28">
      <c r="A80" s="89">
        <f>IF(AND(COUNTIF(A$1:A$3,"&gt;0")=1,MAX(A$8:A79)&lt;A$1),A79+1,IF(AND(COUNTIF(A$1:A$3,"&gt;0")=2,MAX(A$8:A79)&lt;A$2),A79+1,IF(AND(COUNTIF(A$1:A$3,"&gt;0")=3,MAX(A$8:A79)&lt;A$3),A79+1,0)))</f>
        <v>73</v>
      </c>
      <c r="B80" s="89">
        <f t="shared" si="11"/>
        <v>75</v>
      </c>
      <c r="C80" s="89" t="str">
        <f t="shared" si="12"/>
        <v>НОВИ ПАЗАР</v>
      </c>
      <c r="D80" s="87">
        <f>IF($A80=0,"",IF($A80&lt;=$A$1,+VLOOKUP($A80,'Rashodi- plan-izvršenje'!$A$8:B$1500,'prenos-P-R-N'!D$1,FALSE),IF($A80&gt;$A$2,+VLOOKUP($A80,'Neizmirene obaveze JLS'!$A$11:B$500,'prenos-P-R-N'!D$1,FALSE),"")))</f>
        <v>3</v>
      </c>
      <c r="E80" s="87" t="str">
        <f>IF($A80=0,"",IF($A80&lt;=$A$1,+VLOOKUP($A80,'Rashodi- plan-izvršenje'!$A$8:C$1500,'prenos-P-R-N'!E$1,FALSE),IF($A80&gt;$A$2,+VLOOKUP($A80,'Neizmirene obaveze JLS'!$A$11:C$500,'prenos-P-R-N'!E$1,FALSE),"")))</f>
        <v>Градска управа</v>
      </c>
      <c r="F80" s="87" t="str">
        <f>IF($A80=0,"",IF($A80&lt;=$A$1,+VLOOKUP($A80,'Rashodi- plan-izvršenje'!$A$8:D$1500,'prenos-P-R-N'!F$1,FALSE),IF($A80&gt;$A$2,+VLOOKUP($A80,'Neizmirene obaveze JLS'!$A$11:D$500,'prenos-P-R-N'!F$1,FALSE),"")))</f>
        <v>3.1</v>
      </c>
      <c r="G80" s="87" t="str">
        <f>IF($A80=0,"",IF($A80&lt;=$A$1,+VLOOKUP($A80,'Rashodi- plan-izvršenje'!$A$8:E$1500,'prenos-P-R-N'!G$1,FALSE),IF($A80&gt;$A$2,+VLOOKUP($A80,'Neizmirene obaveze JLS'!$A$11:E$500,'prenos-P-R-N'!G$1,FALSE),"")))</f>
        <v>Изградња комуналне инфраструктуре</v>
      </c>
      <c r="H80" s="87">
        <f>IF($A80=0,"",IF($A80&lt;=$A$1,+VLOOKUP($A80,'Rashodi- plan-izvršenje'!$A$8:F$1500,'prenos-P-R-N'!H$1,FALSE),IF($A80&gt;$A$2,+VLOOKUP($A80,'Neizmirene obaveze JLS'!$A$11:F$500,'prenos-P-R-N'!H$1,FALSE),"")))</f>
        <v>451</v>
      </c>
      <c r="I80" s="87" t="str">
        <f>IF($A80=0,"",IF($A80&lt;=$A$1,+VLOOKUP($A80,'Rashodi- plan-izvršenje'!$A$8:G$1500,'prenos-P-R-N'!I$1,FALSE),IF($A80&gt;$A$2,+VLOOKUP($A80,'Neizmirene obaveze JLS'!$A$11:G$500,'prenos-P-R-N'!I$1,FALSE),"")))</f>
        <v>0701</v>
      </c>
      <c r="J80" s="87" t="str">
        <f>IF($A80=0,"",IF($A80&lt;=$A$1,+VLOOKUP($A80,'Rashodi- plan-izvršenje'!$A$8:H$1500,'prenos-P-R-N'!J$1,FALSE),IF($A80&gt;$A$2,+VLOOKUP($A80,'Neizmirene obaveze JLS'!$A$11:H$500,'prenos-P-R-N'!J$1,FALSE),"")))</f>
        <v>ОРГАНИЗАЦИЈА САОБРАЋАЈА И САОБРАЋАЈНА ИНФРАСТРУКТУРА</v>
      </c>
      <c r="K80" s="87">
        <f>IF($A80=0,"",IF($A80&lt;=$A$1,+VLOOKUP($A80,'Rashodi- plan-izvršenje'!$A$8:I$1500,'prenos-P-R-N'!K$1,FALSE),IF($A80&gt;$A$2,+VLOOKUP($A80,'Neizmirene obaveze JLS'!$A$11:I$500,'prenos-P-R-N'!K$1,FALSE),"")))</f>
        <v>7</v>
      </c>
      <c r="L80" t="str">
        <f>IF(A80=0,"",IF(A80&lt;=A$1,+IF(VLOOKUP(A80,'Rashodi- plan-izvršenje'!A$8:J$1500,M$1,FALSE)&gt;0,"Програмска активност","Пројекат"),IF(A80&gt;A$2,+IF(VLOOKUP(A80,'Neizmirene obaveze JLS'!A$8:J$2008,M$1,FALSE)&gt;0,"Програмска активност","Пројекат"),"")))</f>
        <v>Пројекат</v>
      </c>
      <c r="M80" s="87" t="str">
        <f>IF($A80&lt;=$A$1,+IF(VLOOKUP($A80,'Rashodi- plan-izvršenje'!$A$8:$M$1500,10,FALSE)&gt;0,VLOOKUP($A80,'Rashodi- plan-izvršenje'!$A$8:$M$1500,10,FALSE),VLOOKUP($A80,'Rashodi- plan-izvršenje'!$A$8:$M$1500,12,FALSE)),+IF($A80&gt;$A$2,IF(VLOOKUP($A80,'Neizmirene obaveze JLS'!$A$8:$M$1500,10,FALSE)&gt;0,VLOOKUP($A80,'Neizmirene obaveze JLS'!$A$11:$M$1500,10,FALSE),VLOOKUP($A80,'Neizmirene obaveze JLS'!$A$11:$M$1500,12,FALSE)),0))</f>
        <v>0701-П1</v>
      </c>
      <c r="N80" s="87" t="str">
        <f>IF($A80&lt;=$A$1,+IF(VLOOKUP(A80,'Rashodi- plan-izvršenje'!$A$8:$M$1500,10,FALSE)&gt;0,VLOOKUP(A80,'Rashodi- plan-izvršenje'!$A$8:$M$1500,11,FALSE),VLOOKUP(A80,'Rashodi- plan-izvršenje'!$A$8:$M$1500,13,FALSE)),+IF($A80&gt;$A$2,IF(VLOOKUP($A80,'Neizmirene obaveze JLS'!$A$8:$M$1500,10,FALSE)&gt;0,VLOOKUP($A80,'Neizmirene obaveze JLS'!$A$11:$M$1500,11,FALSE),VLOOKUP($A80,'Neizmirene obaveze JLS'!$A$11:$M$1500,13,FALSE)),0))</f>
        <v>Изградња комуналне инфраструктуре</v>
      </c>
      <c r="O80" s="87">
        <f>IF($A80&lt;=$A$1,VALUE(+VLOOKUP($A80,'Rashodi- plan-izvršenje'!$A$8:N$1500,'prenos-P-R-N'!O$1,FALSE)),IF($A80&lt;=A$2,VALUE(VLOOKUP($A80,'Prihodi- plan-izvršenje'!$A$8:$H$500,6,FALSE)),VALUE(VLOOKUP($A80,'Neizmirene obaveze JLS'!$A$8:$N$500,O$1,FALSE))))</f>
        <v>13</v>
      </c>
      <c r="P80" s="87" t="str">
        <f>IF(A80=0,0,IF(A80&gt;A$2,'šifarnik K-izvor'!G$3,+IF(Q80&lt;700,+'šifarnik K-izvor'!G$2,'šifarnik K-izvor'!G$1)))</f>
        <v>Расходи</v>
      </c>
      <c r="Q80" s="87">
        <f>IF($A80&lt;=$A$1,VALUE(+VLOOKUP($A80,'Rashodi- plan-izvršenje'!$A$8:O$1500,'prenos-P-R-N'!Q$1,FALSE)),IF($A80&lt;=$A$2,VLOOKUP($A80,'Prihodi- plan-izvršenje'!$A$4:$H$500,4,FALSE),IF($A80&lt;=$A$3,VLOOKUP(A80,'Neizmirene obaveze JLS'!$A$11:O$500,Q$1,FALSE),"")))</f>
        <v>511</v>
      </c>
      <c r="R80" s="88">
        <f>IF($A80&lt;=$A$1,VALUE(+VLOOKUP($A80,'Rashodi- plan-izvršenje'!$A$8:P$1500,'prenos-P-R-N'!R$1,FALSE)),IF($A80&lt;=$A$2,VLOOKUP($A80,'Prihodi- plan-izvršenje'!$A$4:$H$500,7,FALSE),""))</f>
        <v>160000000</v>
      </c>
      <c r="S80" s="88">
        <f>IF(A80=0,0,IF($A80&lt;=$A$1,VALUE(+VLOOKUP($A80,'Rashodi- plan-izvršenje'!$A$8:Q$1500,'prenos-P-R-N'!S$1,FALSE)),IF($A80&lt;=$A$2,VLOOKUP($A80,'Prihodi- plan-izvršenje'!$A$4:$H$500,8,FALSE),0)))</f>
        <v>211813036.00999999</v>
      </c>
      <c r="T80" s="88" t="str">
        <f>IF($A80&gt;$A$2,VLOOKUP($A80,'Neizmirene obaveze JLS'!$A$11:R$500,R$1,FALSE),"")</f>
        <v/>
      </c>
      <c r="U80" s="88">
        <f>IF($A80&gt;$A$2,VLOOKUP($A80,'Neizmirene obaveze JLS'!$A$11:S$500,S$1,FALSE),0)</f>
        <v>0</v>
      </c>
      <c r="V80" s="88">
        <f t="shared" si="8"/>
        <v>0</v>
      </c>
      <c r="W80" s="74"/>
      <c r="X80" s="74"/>
      <c r="Y80" s="74"/>
      <c r="Z80" s="74"/>
      <c r="AA80" s="193">
        <f t="shared" si="9"/>
        <v>3</v>
      </c>
      <c r="AB80" s="193" t="str">
        <f t="shared" si="10"/>
        <v>Расходи</v>
      </c>
    </row>
    <row r="81" spans="1:28">
      <c r="A81" s="89">
        <f>IF(AND(COUNTIF(A$1:A$3,"&gt;0")=1,MAX(A$8:A80)&lt;A$1),A80+1,IF(AND(COUNTIF(A$1:A$3,"&gt;0")=2,MAX(A$8:A80)&lt;A$2),A80+1,IF(AND(COUNTIF(A$1:A$3,"&gt;0")=3,MAX(A$8:A80)&lt;A$3),A80+1,0)))</f>
        <v>74</v>
      </c>
      <c r="B81" s="89">
        <f t="shared" si="11"/>
        <v>75</v>
      </c>
      <c r="C81" s="89" t="str">
        <f t="shared" si="12"/>
        <v>НОВИ ПАЗАР</v>
      </c>
      <c r="D81" s="87">
        <f>IF($A81=0,"",IF($A81&lt;=$A$1,+VLOOKUP($A81,'Rashodi- plan-izvršenje'!$A$8:B$1500,'prenos-P-R-N'!D$1,FALSE),IF($A81&gt;$A$2,+VLOOKUP($A81,'Neizmirene obaveze JLS'!$A$11:B$500,'prenos-P-R-N'!D$1,FALSE),"")))</f>
        <v>3</v>
      </c>
      <c r="E81" s="87" t="str">
        <f>IF($A81=0,"",IF($A81&lt;=$A$1,+VLOOKUP($A81,'Rashodi- plan-izvršenje'!$A$8:C$1500,'prenos-P-R-N'!E$1,FALSE),IF($A81&gt;$A$2,+VLOOKUP($A81,'Neizmirene obaveze JLS'!$A$11:C$500,'prenos-P-R-N'!E$1,FALSE),"")))</f>
        <v>Градска управа</v>
      </c>
      <c r="F81" s="87" t="str">
        <f>IF($A81=0,"",IF($A81&lt;=$A$1,+VLOOKUP($A81,'Rashodi- plan-izvršenje'!$A$8:D$1500,'prenos-P-R-N'!F$1,FALSE),IF($A81&gt;$A$2,+VLOOKUP($A81,'Neizmirene obaveze JLS'!$A$11:D$500,'prenos-P-R-N'!F$1,FALSE),"")))</f>
        <v>3.1</v>
      </c>
      <c r="G81" s="87" t="str">
        <f>IF($A81=0,"",IF($A81&lt;=$A$1,+VLOOKUP($A81,'Rashodi- plan-izvršenje'!$A$8:E$1500,'prenos-P-R-N'!G$1,FALSE),IF($A81&gt;$A$2,+VLOOKUP($A81,'Neizmirene obaveze JLS'!$A$11:E$500,'prenos-P-R-N'!G$1,FALSE),"")))</f>
        <v>Уређење речних корита</v>
      </c>
      <c r="H81" s="87">
        <f>IF($A81=0,"",IF($A81&lt;=$A$1,+VLOOKUP($A81,'Rashodi- plan-izvršenje'!$A$8:F$1500,'prenos-P-R-N'!H$1,FALSE),IF($A81&gt;$A$2,+VLOOKUP($A81,'Neizmirene obaveze JLS'!$A$11:F$500,'prenos-P-R-N'!H$1,FALSE),"")))</f>
        <v>452</v>
      </c>
      <c r="I81" s="87" t="str">
        <f>IF($A81=0,"",IF($A81&lt;=$A$1,+VLOOKUP($A81,'Rashodi- plan-izvršenje'!$A$8:G$1500,'prenos-P-R-N'!I$1,FALSE),IF($A81&gt;$A$2,+VLOOKUP($A81,'Neizmirene obaveze JLS'!$A$11:G$500,'prenos-P-R-N'!I$1,FALSE),"")))</f>
        <v>0701</v>
      </c>
      <c r="J81" s="87" t="str">
        <f>IF($A81=0,"",IF($A81&lt;=$A$1,+VLOOKUP($A81,'Rashodi- plan-izvršenje'!$A$8:H$1500,'prenos-P-R-N'!J$1,FALSE),IF($A81&gt;$A$2,+VLOOKUP($A81,'Neizmirene obaveze JLS'!$A$11:H$500,'prenos-P-R-N'!J$1,FALSE),"")))</f>
        <v>ОРГАНИЗАЦИЈА САОБРАЋАЈА И САОБРАЋАЈНА ИНФРАСТРУКТУРА</v>
      </c>
      <c r="K81" s="87">
        <f>IF($A81=0,"",IF($A81&lt;=$A$1,+VLOOKUP($A81,'Rashodi- plan-izvršenje'!$A$8:I$1500,'prenos-P-R-N'!K$1,FALSE),IF($A81&gt;$A$2,+VLOOKUP($A81,'Neizmirene obaveze JLS'!$A$11:I$500,'prenos-P-R-N'!K$1,FALSE),"")))</f>
        <v>7</v>
      </c>
      <c r="L81" t="str">
        <f>IF(A81=0,"",IF(A81&lt;=A$1,+IF(VLOOKUP(A81,'Rashodi- plan-izvršenje'!A$8:J$1500,M$1,FALSE)&gt;0,"Програмска активност","Пројекат"),IF(A81&gt;A$2,+IF(VLOOKUP(A81,'Neizmirene obaveze JLS'!A$8:J$2008,M$1,FALSE)&gt;0,"Програмска активност","Пројекат"),"")))</f>
        <v>Пројекат</v>
      </c>
      <c r="M81" s="87" t="str">
        <f>IF($A81&lt;=$A$1,+IF(VLOOKUP($A81,'Rashodi- plan-izvršenje'!$A$8:$M$1500,10,FALSE)&gt;0,VLOOKUP($A81,'Rashodi- plan-izvršenje'!$A$8:$M$1500,10,FALSE),VLOOKUP($A81,'Rashodi- plan-izvršenje'!$A$8:$M$1500,12,FALSE)),+IF($A81&gt;$A$2,IF(VLOOKUP($A81,'Neizmirene obaveze JLS'!$A$8:$M$1500,10,FALSE)&gt;0,VLOOKUP($A81,'Neizmirene obaveze JLS'!$A$11:$M$1500,10,FALSE),VLOOKUP($A81,'Neizmirene obaveze JLS'!$A$11:$M$1500,12,FALSE)),0))</f>
        <v>0701-П2</v>
      </c>
      <c r="N81" s="87" t="str">
        <f>IF($A81&lt;=$A$1,+IF(VLOOKUP(A81,'Rashodi- plan-izvršenje'!$A$8:$M$1500,10,FALSE)&gt;0,VLOOKUP(A81,'Rashodi- plan-izvršenje'!$A$8:$M$1500,11,FALSE),VLOOKUP(A81,'Rashodi- plan-izvršenje'!$A$8:$M$1500,13,FALSE)),+IF($A81&gt;$A$2,IF(VLOOKUP($A81,'Neizmirene obaveze JLS'!$A$8:$M$1500,10,FALSE)&gt;0,VLOOKUP($A81,'Neizmirene obaveze JLS'!$A$11:$M$1500,11,FALSE),VLOOKUP($A81,'Neizmirene obaveze JLS'!$A$11:$M$1500,13,FALSE)),0))</f>
        <v>Уређење речних корита</v>
      </c>
      <c r="O81" s="87">
        <f>IF($A81&lt;=$A$1,VALUE(+VLOOKUP($A81,'Rashodi- plan-izvršenje'!$A$8:N$1500,'prenos-P-R-N'!O$1,FALSE)),IF($A81&lt;=A$2,VALUE(VLOOKUP($A81,'Prihodi- plan-izvršenje'!$A$8:$H$500,6,FALSE)),VALUE(VLOOKUP($A81,'Neizmirene obaveze JLS'!$A$8:$N$500,O$1,FALSE))))</f>
        <v>7</v>
      </c>
      <c r="P81" s="87" t="str">
        <f>IF(A81=0,0,IF(A81&gt;A$2,'šifarnik K-izvor'!G$3,+IF(Q81&lt;700,+'šifarnik K-izvor'!G$2,'šifarnik K-izvor'!G$1)))</f>
        <v>Расходи</v>
      </c>
      <c r="Q81" s="87">
        <f>IF($A81&lt;=$A$1,VALUE(+VLOOKUP($A81,'Rashodi- plan-izvršenje'!$A$8:O$1500,'prenos-P-R-N'!Q$1,FALSE)),IF($A81&lt;=$A$2,VLOOKUP($A81,'Prihodi- plan-izvršenje'!$A$4:$H$500,4,FALSE),IF($A81&lt;=$A$3,VLOOKUP(A81,'Neizmirene obaveze JLS'!$A$11:O$500,Q$1,FALSE),"")))</f>
        <v>511</v>
      </c>
      <c r="R81" s="88">
        <f>IF($A81&lt;=$A$1,VALUE(+VLOOKUP($A81,'Rashodi- plan-izvršenje'!$A$8:P$1500,'prenos-P-R-N'!R$1,FALSE)),IF($A81&lt;=$A$2,VLOOKUP($A81,'Prihodi- plan-izvršenje'!$A$4:$H$500,7,FALSE),""))</f>
        <v>10000000</v>
      </c>
      <c r="S81" s="88">
        <f>IF(A81=0,0,IF($A81&lt;=$A$1,VALUE(+VLOOKUP($A81,'Rashodi- plan-izvršenje'!$A$8:Q$1500,'prenos-P-R-N'!S$1,FALSE)),IF($A81&lt;=$A$2,VLOOKUP($A81,'Prihodi- plan-izvršenje'!$A$4:$H$500,8,FALSE),0)))</f>
        <v>0</v>
      </c>
      <c r="T81" s="88" t="str">
        <f>IF($A81&gt;$A$2,VLOOKUP($A81,'Neizmirene obaveze JLS'!$A$11:R$500,R$1,FALSE),"")</f>
        <v/>
      </c>
      <c r="U81" s="88">
        <f>IF($A81&gt;$A$2,VLOOKUP($A81,'Neizmirene obaveze JLS'!$A$11:S$500,S$1,FALSE),0)</f>
        <v>0</v>
      </c>
      <c r="V81" s="88">
        <f t="shared" si="8"/>
        <v>0</v>
      </c>
      <c r="W81" s="74"/>
      <c r="X81" s="74"/>
      <c r="Y81" s="74"/>
      <c r="Z81" s="74"/>
      <c r="AA81" s="193">
        <f t="shared" si="9"/>
        <v>3</v>
      </c>
      <c r="AB81" s="193" t="str">
        <f t="shared" si="10"/>
        <v>Расходи</v>
      </c>
    </row>
    <row r="82" spans="1:28">
      <c r="A82" s="89">
        <f>IF(AND(COUNTIF(A$1:A$3,"&gt;0")=1,MAX(A$8:A81)&lt;A$1),A81+1,IF(AND(COUNTIF(A$1:A$3,"&gt;0")=2,MAX(A$8:A81)&lt;A$2),A81+1,IF(AND(COUNTIF(A$1:A$3,"&gt;0")=3,MAX(A$8:A81)&lt;A$3),A81+1,0)))</f>
        <v>75</v>
      </c>
      <c r="B82" s="89">
        <f t="shared" si="11"/>
        <v>75</v>
      </c>
      <c r="C82" s="89" t="str">
        <f t="shared" si="12"/>
        <v>НОВИ ПАЗАР</v>
      </c>
      <c r="D82" s="87">
        <f>IF($A82=0,"",IF($A82&lt;=$A$1,+VLOOKUP($A82,'Rashodi- plan-izvršenje'!$A$8:B$1500,'prenos-P-R-N'!D$1,FALSE),IF($A82&gt;$A$2,+VLOOKUP($A82,'Neizmirene obaveze JLS'!$A$11:B$500,'prenos-P-R-N'!D$1,FALSE),"")))</f>
        <v>3</v>
      </c>
      <c r="E82" s="87" t="str">
        <f>IF($A82=0,"",IF($A82&lt;=$A$1,+VLOOKUP($A82,'Rashodi- plan-izvršenje'!$A$8:C$1500,'prenos-P-R-N'!E$1,FALSE),IF($A82&gt;$A$2,+VLOOKUP($A82,'Neizmirene obaveze JLS'!$A$11:C$500,'prenos-P-R-N'!E$1,FALSE),"")))</f>
        <v>Градска управа</v>
      </c>
      <c r="F82" s="87" t="str">
        <f>IF($A82=0,"",IF($A82&lt;=$A$1,+VLOOKUP($A82,'Rashodi- plan-izvršenje'!$A$8:D$1500,'prenos-P-R-N'!F$1,FALSE),IF($A82&gt;$A$2,+VLOOKUP($A82,'Neizmirene obaveze JLS'!$A$11:D$500,'prenos-P-R-N'!F$1,FALSE),"")))</f>
        <v>3.1</v>
      </c>
      <c r="G82" s="87" t="str">
        <f>IF($A82=0,"",IF($A82&lt;=$A$1,+VLOOKUP($A82,'Rashodi- plan-izvršenje'!$A$8:E$1500,'prenos-P-R-N'!G$1,FALSE),IF($A82&gt;$A$2,+VLOOKUP($A82,'Neizmirene obaveze JLS'!$A$11:E$500,'prenos-P-R-N'!G$1,FALSE),"")))</f>
        <v>Мобилни противпоплавни системи</v>
      </c>
      <c r="H82" s="87">
        <f>IF($A82=0,"",IF($A82&lt;=$A$1,+VLOOKUP($A82,'Rashodi- plan-izvršenje'!$A$8:F$1500,'prenos-P-R-N'!H$1,FALSE),IF($A82&gt;$A$2,+VLOOKUP($A82,'Neizmirene obaveze JLS'!$A$11:F$500,'prenos-P-R-N'!H$1,FALSE),"")))</f>
        <v>452</v>
      </c>
      <c r="I82" s="87" t="str">
        <f>IF($A82=0,"",IF($A82&lt;=$A$1,+VLOOKUP($A82,'Rashodi- plan-izvršenje'!$A$8:G$1500,'prenos-P-R-N'!I$1,FALSE),IF($A82&gt;$A$2,+VLOOKUP($A82,'Neizmirene obaveze JLS'!$A$11:G$500,'prenos-P-R-N'!I$1,FALSE),"")))</f>
        <v>0701</v>
      </c>
      <c r="J82" s="87" t="str">
        <f>IF($A82=0,"",IF($A82&lt;=$A$1,+VLOOKUP($A82,'Rashodi- plan-izvršenje'!$A$8:H$1500,'prenos-P-R-N'!J$1,FALSE),IF($A82&gt;$A$2,+VLOOKUP($A82,'Neizmirene obaveze JLS'!$A$11:H$500,'prenos-P-R-N'!J$1,FALSE),"")))</f>
        <v>ОРГАНИЗАЦИЈА САОБРАЋАЈА И САОБРАЋАЈНА ИНФРАСТРУКТУРА</v>
      </c>
      <c r="K82" s="87">
        <f>IF($A82=0,"",IF($A82&lt;=$A$1,+VLOOKUP($A82,'Rashodi- plan-izvršenje'!$A$8:I$1500,'prenos-P-R-N'!K$1,FALSE),IF($A82&gt;$A$2,+VLOOKUP($A82,'Neizmirene obaveze JLS'!$A$11:I$500,'prenos-P-R-N'!K$1,FALSE),"")))</f>
        <v>7</v>
      </c>
      <c r="L82" t="str">
        <f>IF(A82=0,"",IF(A82&lt;=A$1,+IF(VLOOKUP(A82,'Rashodi- plan-izvršenje'!A$8:J$1500,M$1,FALSE)&gt;0,"Програмска активност","Пројекат"),IF(A82&gt;A$2,+IF(VLOOKUP(A82,'Neizmirene obaveze JLS'!A$8:J$2008,M$1,FALSE)&gt;0,"Програмска активност","Пројекат"),"")))</f>
        <v>Пројекат</v>
      </c>
      <c r="M82" s="87" t="str">
        <f>IF($A82&lt;=$A$1,+IF(VLOOKUP($A82,'Rashodi- plan-izvršenje'!$A$8:$M$1500,10,FALSE)&gt;0,VLOOKUP($A82,'Rashodi- plan-izvršenje'!$A$8:$M$1500,10,FALSE),VLOOKUP($A82,'Rashodi- plan-izvršenje'!$A$8:$M$1500,12,FALSE)),+IF($A82&gt;$A$2,IF(VLOOKUP($A82,'Neizmirene obaveze JLS'!$A$8:$M$1500,10,FALSE)&gt;0,VLOOKUP($A82,'Neizmirene obaveze JLS'!$A$11:$M$1500,10,FALSE),VLOOKUP($A82,'Neizmirene obaveze JLS'!$A$11:$M$1500,12,FALSE)),0))</f>
        <v>0701-П3</v>
      </c>
      <c r="N82" s="87" t="str">
        <f>IF($A82&lt;=$A$1,+IF(VLOOKUP(A82,'Rashodi- plan-izvršenje'!$A$8:$M$1500,10,FALSE)&gt;0,VLOOKUP(A82,'Rashodi- plan-izvršenje'!$A$8:$M$1500,11,FALSE),VLOOKUP(A82,'Rashodi- plan-izvršenje'!$A$8:$M$1500,13,FALSE)),+IF($A82&gt;$A$2,IF(VLOOKUP($A82,'Neizmirene obaveze JLS'!$A$8:$M$1500,10,FALSE)&gt;0,VLOOKUP($A82,'Neizmirene obaveze JLS'!$A$11:$M$1500,11,FALSE),VLOOKUP($A82,'Neizmirene obaveze JLS'!$A$11:$M$1500,13,FALSE)),0))</f>
        <v>Мобилни противпоплавни системи</v>
      </c>
      <c r="O82" s="87">
        <f>IF($A82&lt;=$A$1,VALUE(+VLOOKUP($A82,'Rashodi- plan-izvršenje'!$A$8:N$1500,'prenos-P-R-N'!O$1,FALSE)),IF($A82&lt;=A$2,VALUE(VLOOKUP($A82,'Prihodi- plan-izvršenje'!$A$8:$H$500,6,FALSE)),VALUE(VLOOKUP($A82,'Neizmirene obaveze JLS'!$A$8:$N$500,O$1,FALSE))))</f>
        <v>1</v>
      </c>
      <c r="P82" s="87" t="str">
        <f>IF(A82=0,0,IF(A82&gt;A$2,'šifarnik K-izvor'!G$3,+IF(Q82&lt;700,+'šifarnik K-izvor'!G$2,'šifarnik K-izvor'!G$1)))</f>
        <v>Расходи</v>
      </c>
      <c r="Q82" s="87">
        <f>IF($A82&lt;=$A$1,VALUE(+VLOOKUP($A82,'Rashodi- plan-izvršenje'!$A$8:O$1500,'prenos-P-R-N'!Q$1,FALSE)),IF($A82&lt;=$A$2,VLOOKUP($A82,'Prihodi- plan-izvršenje'!$A$4:$H$500,4,FALSE),IF($A82&lt;=$A$3,VLOOKUP(A82,'Neizmirene obaveze JLS'!$A$11:O$500,Q$1,FALSE),"")))</f>
        <v>511</v>
      </c>
      <c r="R82" s="88">
        <f>IF($A82&lt;=$A$1,VALUE(+VLOOKUP($A82,'Rashodi- plan-izvršenje'!$A$8:P$1500,'prenos-P-R-N'!R$1,FALSE)),IF($A82&lt;=$A$2,VLOOKUP($A82,'Prihodi- plan-izvršenje'!$A$4:$H$500,7,FALSE),""))</f>
        <v>1000000</v>
      </c>
      <c r="S82" s="88">
        <f>IF(A82=0,0,IF($A82&lt;=$A$1,VALUE(+VLOOKUP($A82,'Rashodi- plan-izvršenje'!$A$8:Q$1500,'prenos-P-R-N'!S$1,FALSE)),IF($A82&lt;=$A$2,VLOOKUP($A82,'Prihodi- plan-izvršenje'!$A$4:$H$500,8,FALSE),0)))</f>
        <v>0</v>
      </c>
      <c r="T82" s="88" t="str">
        <f>IF($A82&gt;$A$2,VLOOKUP($A82,'Neizmirene obaveze JLS'!$A$11:R$500,R$1,FALSE),"")</f>
        <v/>
      </c>
      <c r="U82" s="88">
        <f>IF($A82&gt;$A$2,VLOOKUP($A82,'Neizmirene obaveze JLS'!$A$11:S$500,S$1,FALSE),0)</f>
        <v>0</v>
      </c>
      <c r="V82" s="88">
        <f t="shared" si="8"/>
        <v>0</v>
      </c>
      <c r="W82" s="74"/>
      <c r="X82" s="74"/>
      <c r="Y82" s="74"/>
      <c r="Z82" s="74"/>
      <c r="AA82" s="193">
        <f t="shared" si="9"/>
        <v>3</v>
      </c>
      <c r="AB82" s="193" t="str">
        <f t="shared" si="10"/>
        <v>Расходи</v>
      </c>
    </row>
    <row r="83" spans="1:28">
      <c r="A83" s="89">
        <f>IF(AND(COUNTIF(A$1:A$3,"&gt;0")=1,MAX(A$8:A82)&lt;A$1),A82+1,IF(AND(COUNTIF(A$1:A$3,"&gt;0")=2,MAX(A$8:A82)&lt;A$2),A82+1,IF(AND(COUNTIF(A$1:A$3,"&gt;0")=3,MAX(A$8:A82)&lt;A$3),A82+1,0)))</f>
        <v>76</v>
      </c>
      <c r="B83" s="89">
        <f t="shared" si="11"/>
        <v>75</v>
      </c>
      <c r="C83" s="89" t="str">
        <f t="shared" si="12"/>
        <v>НОВИ ПАЗАР</v>
      </c>
      <c r="D83" s="87">
        <f>IF($A83=0,"",IF($A83&lt;=$A$1,+VLOOKUP($A83,'Rashodi- plan-izvršenje'!$A$8:B$1500,'prenos-P-R-N'!D$1,FALSE),IF($A83&gt;$A$2,+VLOOKUP($A83,'Neizmirene obaveze JLS'!$A$11:B$500,'prenos-P-R-N'!D$1,FALSE),"")))</f>
        <v>3</v>
      </c>
      <c r="E83" s="87" t="str">
        <f>IF($A83=0,"",IF($A83&lt;=$A$1,+VLOOKUP($A83,'Rashodi- plan-izvršenje'!$A$8:C$1500,'prenos-P-R-N'!E$1,FALSE),IF($A83&gt;$A$2,+VLOOKUP($A83,'Neizmirene obaveze JLS'!$A$11:C$500,'prenos-P-R-N'!E$1,FALSE),"")))</f>
        <v>Градска управа</v>
      </c>
      <c r="F83" s="87" t="str">
        <f>IF($A83=0,"",IF($A83&lt;=$A$1,+VLOOKUP($A83,'Rashodi- plan-izvršenje'!$A$8:D$1500,'prenos-P-R-N'!F$1,FALSE),IF($A83&gt;$A$2,+VLOOKUP($A83,'Neizmirene obaveze JLS'!$A$11:D$500,'prenos-P-R-N'!F$1,FALSE),"")))</f>
        <v>3.1</v>
      </c>
      <c r="G83" s="87" t="str">
        <f>IF($A83=0,"",IF($A83&lt;=$A$1,+VLOOKUP($A83,'Rashodi- plan-izvršenje'!$A$8:E$1500,'prenos-P-R-N'!G$1,FALSE),IF($A83&gt;$A$2,+VLOOKUP($A83,'Neizmirene obaveze JLS'!$A$11:E$500,'prenos-P-R-N'!G$1,FALSE),"")))</f>
        <v>Изградња канализационе инфраструктуре</v>
      </c>
      <c r="H83" s="87">
        <f>IF($A83=0,"",IF($A83&lt;=$A$1,+VLOOKUP($A83,'Rashodi- plan-izvršenje'!$A$8:F$1500,'prenos-P-R-N'!H$1,FALSE),IF($A83&gt;$A$2,+VLOOKUP($A83,'Neizmirene obaveze JLS'!$A$11:F$500,'prenos-P-R-N'!H$1,FALSE),"")))</f>
        <v>455</v>
      </c>
      <c r="I83" s="87" t="str">
        <f>IF($A83=0,"",IF($A83&lt;=$A$1,+VLOOKUP($A83,'Rashodi- plan-izvršenje'!$A$8:G$1500,'prenos-P-R-N'!I$1,FALSE),IF($A83&gt;$A$2,+VLOOKUP($A83,'Neizmirene obaveze JLS'!$A$11:G$500,'prenos-P-R-N'!I$1,FALSE),"")))</f>
        <v>0701</v>
      </c>
      <c r="J83" s="87" t="str">
        <f>IF($A83=0,"",IF($A83&lt;=$A$1,+VLOOKUP($A83,'Rashodi- plan-izvršenje'!$A$8:H$1500,'prenos-P-R-N'!J$1,FALSE),IF($A83&gt;$A$2,+VLOOKUP($A83,'Neizmirene obaveze JLS'!$A$11:H$500,'prenos-P-R-N'!J$1,FALSE),"")))</f>
        <v>ОРГАНИЗАЦИЈА САОБРАЋАЈА И САОБРАЋАЈНА ИНФРАСТРУКТУРА</v>
      </c>
      <c r="K83" s="87">
        <f>IF($A83=0,"",IF($A83&lt;=$A$1,+VLOOKUP($A83,'Rashodi- plan-izvršenje'!$A$8:I$1500,'prenos-P-R-N'!K$1,FALSE),IF($A83&gt;$A$2,+VLOOKUP($A83,'Neizmirene obaveze JLS'!$A$11:I$500,'prenos-P-R-N'!K$1,FALSE),"")))</f>
        <v>7</v>
      </c>
      <c r="L83" t="str">
        <f>IF(A83=0,"",IF(A83&lt;=A$1,+IF(VLOOKUP(A83,'Rashodi- plan-izvršenje'!A$8:J$1500,M$1,FALSE)&gt;0,"Програмска активност","Пројекат"),IF(A83&gt;A$2,+IF(VLOOKUP(A83,'Neizmirene obaveze JLS'!A$8:J$2008,M$1,FALSE)&gt;0,"Програмска активност","Пројекат"),"")))</f>
        <v>Пројекат</v>
      </c>
      <c r="M83" s="87" t="str">
        <f>IF($A83&lt;=$A$1,+IF(VLOOKUP($A83,'Rashodi- plan-izvršenje'!$A$8:$M$1500,10,FALSE)&gt;0,VLOOKUP($A83,'Rashodi- plan-izvršenje'!$A$8:$M$1500,10,FALSE),VLOOKUP($A83,'Rashodi- plan-izvršenje'!$A$8:$M$1500,12,FALSE)),+IF($A83&gt;$A$2,IF(VLOOKUP($A83,'Neizmirene obaveze JLS'!$A$8:$M$1500,10,FALSE)&gt;0,VLOOKUP($A83,'Neizmirene obaveze JLS'!$A$11:$M$1500,10,FALSE),VLOOKUP($A83,'Neizmirene obaveze JLS'!$A$11:$M$1500,12,FALSE)),0))</f>
        <v>0701-П4</v>
      </c>
      <c r="N83" s="87" t="str">
        <f>IF($A83&lt;=$A$1,+IF(VLOOKUP(A83,'Rashodi- plan-izvršenje'!$A$8:$M$1500,10,FALSE)&gt;0,VLOOKUP(A83,'Rashodi- plan-izvršenje'!$A$8:$M$1500,11,FALSE),VLOOKUP(A83,'Rashodi- plan-izvršenje'!$A$8:$M$1500,13,FALSE)),+IF($A83&gt;$A$2,IF(VLOOKUP($A83,'Neizmirene obaveze JLS'!$A$8:$M$1500,10,FALSE)&gt;0,VLOOKUP($A83,'Neizmirene obaveze JLS'!$A$11:$M$1500,11,FALSE),VLOOKUP($A83,'Neizmirene obaveze JLS'!$A$11:$M$1500,13,FALSE)),0))</f>
        <v>Изградња канализационе инфраструктуре</v>
      </c>
      <c r="O83" s="87">
        <f>IF($A83&lt;=$A$1,VALUE(+VLOOKUP($A83,'Rashodi- plan-izvršenje'!$A$8:N$1500,'prenos-P-R-N'!O$1,FALSE)),IF($A83&lt;=A$2,VALUE(VLOOKUP($A83,'Prihodi- plan-izvršenje'!$A$8:$H$500,6,FALSE)),VALUE(VLOOKUP($A83,'Neizmirene obaveze JLS'!$A$8:$N$500,O$1,FALSE))))</f>
        <v>1</v>
      </c>
      <c r="P83" s="87" t="str">
        <f>IF(A83=0,0,IF(A83&gt;A$2,'šifarnik K-izvor'!G$3,+IF(Q83&lt;700,+'šifarnik K-izvor'!G$2,'šifarnik K-izvor'!G$1)))</f>
        <v>Расходи</v>
      </c>
      <c r="Q83" s="87">
        <f>IF($A83&lt;=$A$1,VALUE(+VLOOKUP($A83,'Rashodi- plan-izvršenje'!$A$8:O$1500,'prenos-P-R-N'!Q$1,FALSE)),IF($A83&lt;=$A$2,VLOOKUP($A83,'Prihodi- plan-izvršenje'!$A$4:$H$500,4,FALSE),IF($A83&lt;=$A$3,VLOOKUP(A83,'Neizmirene obaveze JLS'!$A$11:O$500,Q$1,FALSE),"")))</f>
        <v>511</v>
      </c>
      <c r="R83" s="88">
        <f>IF($A83&lt;=$A$1,VALUE(+VLOOKUP($A83,'Rashodi- plan-izvršenje'!$A$8:P$1500,'prenos-P-R-N'!R$1,FALSE)),IF($A83&lt;=$A$2,VLOOKUP($A83,'Prihodi- plan-izvršenje'!$A$4:$H$500,7,FALSE),""))</f>
        <v>20000000</v>
      </c>
      <c r="S83" s="88">
        <f>IF(A83=0,0,IF($A83&lt;=$A$1,VALUE(+VLOOKUP($A83,'Rashodi- plan-izvršenje'!$A$8:Q$1500,'prenos-P-R-N'!S$1,FALSE)),IF($A83&lt;=$A$2,VLOOKUP($A83,'Prihodi- plan-izvršenje'!$A$4:$H$500,8,FALSE),0)))</f>
        <v>0</v>
      </c>
      <c r="T83" s="88" t="str">
        <f>IF($A83&gt;$A$2,VLOOKUP($A83,'Neizmirene obaveze JLS'!$A$11:R$500,R$1,FALSE),"")</f>
        <v/>
      </c>
      <c r="U83" s="88">
        <f>IF($A83&gt;$A$2,VLOOKUP($A83,'Neizmirene obaveze JLS'!$A$11:S$500,S$1,FALSE),0)</f>
        <v>0</v>
      </c>
      <c r="V83" s="88">
        <f t="shared" si="8"/>
        <v>0</v>
      </c>
      <c r="W83" s="74"/>
      <c r="X83" s="74"/>
      <c r="Y83" s="74"/>
      <c r="Z83" s="74"/>
      <c r="AA83" s="193">
        <f t="shared" si="9"/>
        <v>3</v>
      </c>
      <c r="AB83" s="193" t="str">
        <f t="shared" si="10"/>
        <v>Расходи</v>
      </c>
    </row>
    <row r="84" spans="1:28">
      <c r="A84" s="89">
        <f>IF(AND(COUNTIF(A$1:A$3,"&gt;0")=1,MAX(A$8:A83)&lt;A$1),A83+1,IF(AND(COUNTIF(A$1:A$3,"&gt;0")=2,MAX(A$8:A83)&lt;A$2),A83+1,IF(AND(COUNTIF(A$1:A$3,"&gt;0")=3,MAX(A$8:A83)&lt;A$3),A83+1,0)))</f>
        <v>77</v>
      </c>
      <c r="B84" s="89">
        <f t="shared" si="11"/>
        <v>75</v>
      </c>
      <c r="C84" s="89" t="str">
        <f t="shared" si="12"/>
        <v>НОВИ ПАЗАР</v>
      </c>
      <c r="D84" s="87">
        <f>IF($A84=0,"",IF($A84&lt;=$A$1,+VLOOKUP($A84,'Rashodi- plan-izvršenje'!$A$8:B$1500,'prenos-P-R-N'!D$1,FALSE),IF($A84&gt;$A$2,+VLOOKUP($A84,'Neizmirene obaveze JLS'!$A$11:B$500,'prenos-P-R-N'!D$1,FALSE),"")))</f>
        <v>3</v>
      </c>
      <c r="E84" s="87" t="str">
        <f>IF($A84=0,"",IF($A84&lt;=$A$1,+VLOOKUP($A84,'Rashodi- plan-izvršenje'!$A$8:C$1500,'prenos-P-R-N'!E$1,FALSE),IF($A84&gt;$A$2,+VLOOKUP($A84,'Neizmirene obaveze JLS'!$A$11:C$500,'prenos-P-R-N'!E$1,FALSE),"")))</f>
        <v>Градска управа</v>
      </c>
      <c r="F84" s="87" t="str">
        <f>IF($A84=0,"",IF($A84&lt;=$A$1,+VLOOKUP($A84,'Rashodi- plan-izvršenje'!$A$8:D$1500,'prenos-P-R-N'!F$1,FALSE),IF($A84&gt;$A$2,+VLOOKUP($A84,'Neizmirene obaveze JLS'!$A$11:D$500,'prenos-P-R-N'!F$1,FALSE),"")))</f>
        <v>3.1</v>
      </c>
      <c r="G84" s="87" t="str">
        <f>IF($A84=0,"",IF($A84&lt;=$A$1,+VLOOKUP($A84,'Rashodi- plan-izvršenje'!$A$8:E$1500,'prenos-P-R-N'!G$1,FALSE),IF($A84&gt;$A$2,+VLOOKUP($A84,'Neizmirene obaveze JLS'!$A$11:E$500,'prenos-P-R-N'!G$1,FALSE),"")))</f>
        <v>Изградња канализационе инфраструктуре</v>
      </c>
      <c r="H84" s="87">
        <f>IF($A84=0,"",IF($A84&lt;=$A$1,+VLOOKUP($A84,'Rashodi- plan-izvršenje'!$A$8:F$1500,'prenos-P-R-N'!H$1,FALSE),IF($A84&gt;$A$2,+VLOOKUP($A84,'Neizmirene obaveze JLS'!$A$11:F$500,'prenos-P-R-N'!H$1,FALSE),"")))</f>
        <v>455</v>
      </c>
      <c r="I84" s="87" t="str">
        <f>IF($A84=0,"",IF($A84&lt;=$A$1,+VLOOKUP($A84,'Rashodi- plan-izvršenje'!$A$8:G$1500,'prenos-P-R-N'!I$1,FALSE),IF($A84&gt;$A$2,+VLOOKUP($A84,'Neizmirene obaveze JLS'!$A$11:G$500,'prenos-P-R-N'!I$1,FALSE),"")))</f>
        <v>0701</v>
      </c>
      <c r="J84" s="87" t="str">
        <f>IF($A84=0,"",IF($A84&lt;=$A$1,+VLOOKUP($A84,'Rashodi- plan-izvršenje'!$A$8:H$1500,'prenos-P-R-N'!J$1,FALSE),IF($A84&gt;$A$2,+VLOOKUP($A84,'Neizmirene obaveze JLS'!$A$11:H$500,'prenos-P-R-N'!J$1,FALSE),"")))</f>
        <v>ОРГАНИЗАЦИЈА САОБРАЋАЈА И САОБРАЋАЈНА ИНФРАСТРУКТУРА</v>
      </c>
      <c r="K84" s="87">
        <f>IF($A84=0,"",IF($A84&lt;=$A$1,+VLOOKUP($A84,'Rashodi- plan-izvršenje'!$A$8:I$1500,'prenos-P-R-N'!K$1,FALSE),IF($A84&gt;$A$2,+VLOOKUP($A84,'Neizmirene obaveze JLS'!$A$11:I$500,'prenos-P-R-N'!K$1,FALSE),"")))</f>
        <v>7</v>
      </c>
      <c r="L84" t="str">
        <f>IF(A84=0,"",IF(A84&lt;=A$1,+IF(VLOOKUP(A84,'Rashodi- plan-izvršenje'!A$8:J$1500,M$1,FALSE)&gt;0,"Програмска активност","Пројекат"),IF(A84&gt;A$2,+IF(VLOOKUP(A84,'Neizmirene obaveze JLS'!A$8:J$2008,M$1,FALSE)&gt;0,"Програмска активност","Пројекат"),"")))</f>
        <v>Пројекат</v>
      </c>
      <c r="M84" s="87" t="str">
        <f>IF($A84&lt;=$A$1,+IF(VLOOKUP($A84,'Rashodi- plan-izvršenje'!$A$8:$M$1500,10,FALSE)&gt;0,VLOOKUP($A84,'Rashodi- plan-izvršenje'!$A$8:$M$1500,10,FALSE),VLOOKUP($A84,'Rashodi- plan-izvršenje'!$A$8:$M$1500,12,FALSE)),+IF($A84&gt;$A$2,IF(VLOOKUP($A84,'Neizmirene obaveze JLS'!$A$8:$M$1500,10,FALSE)&gt;0,VLOOKUP($A84,'Neizmirene obaveze JLS'!$A$11:$M$1500,10,FALSE),VLOOKUP($A84,'Neizmirene obaveze JLS'!$A$11:$M$1500,12,FALSE)),0))</f>
        <v>0701-П4</v>
      </c>
      <c r="N84" s="87" t="str">
        <f>IF($A84&lt;=$A$1,+IF(VLOOKUP(A84,'Rashodi- plan-izvršenje'!$A$8:$M$1500,10,FALSE)&gt;0,VLOOKUP(A84,'Rashodi- plan-izvršenje'!$A$8:$M$1500,11,FALSE),VLOOKUP(A84,'Rashodi- plan-izvršenje'!$A$8:$M$1500,13,FALSE)),+IF($A84&gt;$A$2,IF(VLOOKUP($A84,'Neizmirene obaveze JLS'!$A$8:$M$1500,10,FALSE)&gt;0,VLOOKUP($A84,'Neizmirene obaveze JLS'!$A$11:$M$1500,11,FALSE),VLOOKUP($A84,'Neizmirene obaveze JLS'!$A$11:$M$1500,13,FALSE)),0))</f>
        <v>Изградња канализационе инфраструктуре</v>
      </c>
      <c r="O84" s="87">
        <f>IF($A84&lt;=$A$1,VALUE(+VLOOKUP($A84,'Rashodi- plan-izvršenje'!$A$8:N$1500,'prenos-P-R-N'!O$1,FALSE)),IF($A84&lt;=A$2,VALUE(VLOOKUP($A84,'Prihodi- plan-izvršenje'!$A$8:$H$500,6,FALSE)),VALUE(VLOOKUP($A84,'Neizmirene obaveze JLS'!$A$8:$N$500,O$1,FALSE))))</f>
        <v>7</v>
      </c>
      <c r="P84" s="87" t="str">
        <f>IF(A84=0,0,IF(A84&gt;A$2,'šifarnik K-izvor'!G$3,+IF(Q84&lt;700,+'šifarnik K-izvor'!G$2,'šifarnik K-izvor'!G$1)))</f>
        <v>Расходи</v>
      </c>
      <c r="Q84" s="87">
        <f>IF($A84&lt;=$A$1,VALUE(+VLOOKUP($A84,'Rashodi- plan-izvršenje'!$A$8:O$1500,'prenos-P-R-N'!Q$1,FALSE)),IF($A84&lt;=$A$2,VLOOKUP($A84,'Prihodi- plan-izvršenje'!$A$4:$H$500,4,FALSE),IF($A84&lt;=$A$3,VLOOKUP(A84,'Neizmirene obaveze JLS'!$A$11:O$500,Q$1,FALSE),"")))</f>
        <v>511</v>
      </c>
      <c r="R84" s="88">
        <f>IF($A84&lt;=$A$1,VALUE(+VLOOKUP($A84,'Rashodi- plan-izvršenje'!$A$8:P$1500,'prenos-P-R-N'!R$1,FALSE)),IF($A84&lt;=$A$2,VLOOKUP($A84,'Prihodi- plan-izvršenje'!$A$4:$H$500,7,FALSE),""))</f>
        <v>30000000</v>
      </c>
      <c r="S84" s="88">
        <f>IF(A84=0,0,IF($A84&lt;=$A$1,VALUE(+VLOOKUP($A84,'Rashodi- plan-izvršenje'!$A$8:Q$1500,'prenos-P-R-N'!S$1,FALSE)),IF($A84&lt;=$A$2,VLOOKUP($A84,'Prihodi- plan-izvršenje'!$A$4:$H$500,8,FALSE),0)))</f>
        <v>0</v>
      </c>
      <c r="T84" s="88" t="str">
        <f>IF($A84&gt;$A$2,VLOOKUP($A84,'Neizmirene obaveze JLS'!$A$11:R$500,R$1,FALSE),"")</f>
        <v/>
      </c>
      <c r="U84" s="88">
        <f>IF($A84&gt;$A$2,VLOOKUP($A84,'Neizmirene obaveze JLS'!$A$11:S$500,S$1,FALSE),0)</f>
        <v>0</v>
      </c>
      <c r="V84" s="88">
        <f t="shared" si="8"/>
        <v>0</v>
      </c>
      <c r="W84" s="74"/>
      <c r="X84" s="74"/>
      <c r="Y84" s="74"/>
      <c r="Z84" s="74"/>
      <c r="AA84" s="193">
        <f t="shared" si="9"/>
        <v>3</v>
      </c>
      <c r="AB84" s="193" t="str">
        <f t="shared" si="10"/>
        <v>Расходи</v>
      </c>
    </row>
    <row r="85" spans="1:28">
      <c r="A85" s="89">
        <f>IF(AND(COUNTIF(A$1:A$3,"&gt;0")=1,MAX(A$8:A84)&lt;A$1),A84+1,IF(AND(COUNTIF(A$1:A$3,"&gt;0")=2,MAX(A$8:A84)&lt;A$2),A84+1,IF(AND(COUNTIF(A$1:A$3,"&gt;0")=3,MAX(A$8:A84)&lt;A$3),A84+1,0)))</f>
        <v>78</v>
      </c>
      <c r="B85" s="89">
        <f t="shared" si="11"/>
        <v>75</v>
      </c>
      <c r="C85" s="89" t="str">
        <f t="shared" si="12"/>
        <v>НОВИ ПАЗАР</v>
      </c>
      <c r="D85" s="87">
        <f>IF($A85=0,"",IF($A85&lt;=$A$1,+VLOOKUP($A85,'Rashodi- plan-izvršenje'!$A$8:B$1500,'prenos-P-R-N'!D$1,FALSE),IF($A85&gt;$A$2,+VLOOKUP($A85,'Neizmirene obaveze JLS'!$A$11:B$500,'prenos-P-R-N'!D$1,FALSE),"")))</f>
        <v>3</v>
      </c>
      <c r="E85" s="87" t="str">
        <f>IF($A85=0,"",IF($A85&lt;=$A$1,+VLOOKUP($A85,'Rashodi- plan-izvršenje'!$A$8:C$1500,'prenos-P-R-N'!E$1,FALSE),IF($A85&gt;$A$2,+VLOOKUP($A85,'Neizmirene obaveze JLS'!$A$11:C$500,'prenos-P-R-N'!E$1,FALSE),"")))</f>
        <v>Градска управа</v>
      </c>
      <c r="F85" s="87" t="str">
        <f>IF($A85=0,"",IF($A85&lt;=$A$1,+VLOOKUP($A85,'Rashodi- plan-izvršenje'!$A$8:D$1500,'prenos-P-R-N'!F$1,FALSE),IF($A85&gt;$A$2,+VLOOKUP($A85,'Neizmirene obaveze JLS'!$A$11:D$500,'prenos-P-R-N'!F$1,FALSE),"")))</f>
        <v>3.1</v>
      </c>
      <c r="G85" s="87" t="str">
        <f>IF($A85=0,"",IF($A85&lt;=$A$1,+VLOOKUP($A85,'Rashodi- plan-izvršenje'!$A$8:E$1500,'prenos-P-R-N'!G$1,FALSE),IF($A85&gt;$A$2,+VLOOKUP($A85,'Neizmirene obaveze JLS'!$A$11:E$500,'prenos-P-R-N'!G$1,FALSE),"")))</f>
        <v>Опремање града клупама и разним реквизитима</v>
      </c>
      <c r="H85" s="87">
        <f>IF($A85=0,"",IF($A85&lt;=$A$1,+VLOOKUP($A85,'Rashodi- plan-izvršenje'!$A$8:F$1500,'prenos-P-R-N'!H$1,FALSE),IF($A85&gt;$A$2,+VLOOKUP($A85,'Neizmirene obaveze JLS'!$A$11:F$500,'prenos-P-R-N'!H$1,FALSE),"")))</f>
        <v>560</v>
      </c>
      <c r="I85" s="87" t="str">
        <f>IF($A85=0,"",IF($A85&lt;=$A$1,+VLOOKUP($A85,'Rashodi- plan-izvršenje'!$A$8:G$1500,'prenos-P-R-N'!I$1,FALSE),IF($A85&gt;$A$2,+VLOOKUP($A85,'Neizmirene obaveze JLS'!$A$11:G$500,'prenos-P-R-N'!I$1,FALSE),"")))</f>
        <v>0701</v>
      </c>
      <c r="J85" s="87" t="str">
        <f>IF($A85=0,"",IF($A85&lt;=$A$1,+VLOOKUP($A85,'Rashodi- plan-izvršenje'!$A$8:H$1500,'prenos-P-R-N'!J$1,FALSE),IF($A85&gt;$A$2,+VLOOKUP($A85,'Neizmirene obaveze JLS'!$A$11:H$500,'prenos-P-R-N'!J$1,FALSE),"")))</f>
        <v>ОРГАНИЗАЦИЈА САОБРАЋАЈА И САОБРАЋАЈНА ИНФРАСТРУКТУРА</v>
      </c>
      <c r="K85" s="87">
        <f>IF($A85=0,"",IF($A85&lt;=$A$1,+VLOOKUP($A85,'Rashodi- plan-izvršenje'!$A$8:I$1500,'prenos-P-R-N'!K$1,FALSE),IF($A85&gt;$A$2,+VLOOKUP($A85,'Neizmirene obaveze JLS'!$A$11:I$500,'prenos-P-R-N'!K$1,FALSE),"")))</f>
        <v>7</v>
      </c>
      <c r="L85" t="str">
        <f>IF(A85=0,"",IF(A85&lt;=A$1,+IF(VLOOKUP(A85,'Rashodi- plan-izvršenje'!A$8:J$1500,M$1,FALSE)&gt;0,"Програмска активност","Пројекат"),IF(A85&gt;A$2,+IF(VLOOKUP(A85,'Neizmirene obaveze JLS'!A$8:J$2008,M$1,FALSE)&gt;0,"Програмска активност","Пројекат"),"")))</f>
        <v>Пројекат</v>
      </c>
      <c r="M85" s="87" t="str">
        <f>IF($A85&lt;=$A$1,+IF(VLOOKUP($A85,'Rashodi- plan-izvršenje'!$A$8:$M$1500,10,FALSE)&gt;0,VLOOKUP($A85,'Rashodi- plan-izvršenje'!$A$8:$M$1500,10,FALSE),VLOOKUP($A85,'Rashodi- plan-izvršenje'!$A$8:$M$1500,12,FALSE)),+IF($A85&gt;$A$2,IF(VLOOKUP($A85,'Neizmirene obaveze JLS'!$A$8:$M$1500,10,FALSE)&gt;0,VLOOKUP($A85,'Neizmirene obaveze JLS'!$A$11:$M$1500,10,FALSE),VLOOKUP($A85,'Neizmirene obaveze JLS'!$A$11:$M$1500,12,FALSE)),0))</f>
        <v>0701-П5</v>
      </c>
      <c r="N85" s="87" t="str">
        <f>IF($A85&lt;=$A$1,+IF(VLOOKUP(A85,'Rashodi- plan-izvršenje'!$A$8:$M$1500,10,FALSE)&gt;0,VLOOKUP(A85,'Rashodi- plan-izvršenje'!$A$8:$M$1500,11,FALSE),VLOOKUP(A85,'Rashodi- plan-izvršenje'!$A$8:$M$1500,13,FALSE)),+IF($A85&gt;$A$2,IF(VLOOKUP($A85,'Neizmirene obaveze JLS'!$A$8:$M$1500,10,FALSE)&gt;0,VLOOKUP($A85,'Neizmirene obaveze JLS'!$A$11:$M$1500,11,FALSE),VLOOKUP($A85,'Neizmirene obaveze JLS'!$A$11:$M$1500,13,FALSE)),0))</f>
        <v>Опремање града клупама и разним реквизитима</v>
      </c>
      <c r="O85" s="87">
        <f>IF($A85&lt;=$A$1,VALUE(+VLOOKUP($A85,'Rashodi- plan-izvršenje'!$A$8:N$1500,'prenos-P-R-N'!O$1,FALSE)),IF($A85&lt;=A$2,VALUE(VLOOKUP($A85,'Prihodi- plan-izvršenje'!$A$8:$H$500,6,FALSE)),VALUE(VLOOKUP($A85,'Neizmirene obaveze JLS'!$A$8:$N$500,O$1,FALSE))))</f>
        <v>7</v>
      </c>
      <c r="P85" s="87" t="str">
        <f>IF(A85=0,0,IF(A85&gt;A$2,'šifarnik K-izvor'!G$3,+IF(Q85&lt;700,+'šifarnik K-izvor'!G$2,'šifarnik K-izvor'!G$1)))</f>
        <v>Расходи</v>
      </c>
      <c r="Q85" s="87">
        <f>IF($A85&lt;=$A$1,VALUE(+VLOOKUP($A85,'Rashodi- plan-izvršenje'!$A$8:O$1500,'prenos-P-R-N'!Q$1,FALSE)),IF($A85&lt;=$A$2,VLOOKUP($A85,'Prihodi- plan-izvršenje'!$A$4:$H$500,4,FALSE),IF($A85&lt;=$A$3,VLOOKUP(A85,'Neizmirene obaveze JLS'!$A$11:O$500,Q$1,FALSE),"")))</f>
        <v>511</v>
      </c>
      <c r="R85" s="88">
        <f>IF($A85&lt;=$A$1,VALUE(+VLOOKUP($A85,'Rashodi- plan-izvršenje'!$A$8:P$1500,'prenos-P-R-N'!R$1,FALSE)),IF($A85&lt;=$A$2,VLOOKUP($A85,'Prihodi- plan-izvršenje'!$A$4:$H$500,7,FALSE),""))</f>
        <v>10000000</v>
      </c>
      <c r="S85" s="88">
        <f>IF(A85=0,0,IF($A85&lt;=$A$1,VALUE(+VLOOKUP($A85,'Rashodi- plan-izvršenje'!$A$8:Q$1500,'prenos-P-R-N'!S$1,FALSE)),IF($A85&lt;=$A$2,VLOOKUP($A85,'Prihodi- plan-izvršenje'!$A$4:$H$500,8,FALSE),0)))</f>
        <v>831800</v>
      </c>
      <c r="T85" s="88" t="str">
        <f>IF($A85&gt;$A$2,VLOOKUP($A85,'Neizmirene obaveze JLS'!$A$11:R$500,R$1,FALSE),"")</f>
        <v/>
      </c>
      <c r="U85" s="88">
        <f>IF($A85&gt;$A$2,VLOOKUP($A85,'Neizmirene obaveze JLS'!$A$11:S$500,S$1,FALSE),0)</f>
        <v>0</v>
      </c>
      <c r="V85" s="88">
        <f t="shared" si="8"/>
        <v>0</v>
      </c>
      <c r="W85" s="74"/>
      <c r="X85" s="74"/>
      <c r="Y85" s="74"/>
      <c r="Z85" s="74"/>
      <c r="AA85" s="193">
        <f t="shared" si="9"/>
        <v>3</v>
      </c>
      <c r="AB85" s="193" t="str">
        <f t="shared" si="10"/>
        <v>Расходи</v>
      </c>
    </row>
    <row r="86" spans="1:28">
      <c r="A86" s="89">
        <f>IF(AND(COUNTIF(A$1:A$3,"&gt;0")=1,MAX(A$8:A85)&lt;A$1),A85+1,IF(AND(COUNTIF(A$1:A$3,"&gt;0")=2,MAX(A$8:A85)&lt;A$2),A85+1,IF(AND(COUNTIF(A$1:A$3,"&gt;0")=3,MAX(A$8:A85)&lt;A$3),A85+1,0)))</f>
        <v>79</v>
      </c>
      <c r="B86" s="89">
        <f t="shared" si="11"/>
        <v>75</v>
      </c>
      <c r="C86" s="89" t="str">
        <f t="shared" si="12"/>
        <v>НОВИ ПАЗАР</v>
      </c>
      <c r="D86" s="87">
        <f>IF($A86=0,"",IF($A86&lt;=$A$1,+VLOOKUP($A86,'Rashodi- plan-izvršenje'!$A$8:B$1500,'prenos-P-R-N'!D$1,FALSE),IF($A86&gt;$A$2,+VLOOKUP($A86,'Neizmirene obaveze JLS'!$A$11:B$500,'prenos-P-R-N'!D$1,FALSE),"")))</f>
        <v>3</v>
      </c>
      <c r="E86" s="87" t="str">
        <f>IF($A86=0,"",IF($A86&lt;=$A$1,+VLOOKUP($A86,'Rashodi- plan-izvršenje'!$A$8:C$1500,'prenos-P-R-N'!E$1,FALSE),IF($A86&gt;$A$2,+VLOOKUP($A86,'Neizmirene obaveze JLS'!$A$11:C$500,'prenos-P-R-N'!E$1,FALSE),"")))</f>
        <v>Градска управа</v>
      </c>
      <c r="F86" s="87" t="str">
        <f>IF($A86=0,"",IF($A86&lt;=$A$1,+VLOOKUP($A86,'Rashodi- plan-izvršenje'!$A$8:D$1500,'prenos-P-R-N'!F$1,FALSE),IF($A86&gt;$A$2,+VLOOKUP($A86,'Neizmirene obaveze JLS'!$A$11:D$500,'prenos-P-R-N'!F$1,FALSE),"")))</f>
        <v>3.1</v>
      </c>
      <c r="G86" s="87" t="str">
        <f>IF($A86=0,"",IF($A86&lt;=$A$1,+VLOOKUP($A86,'Rashodi- plan-izvršenje'!$A$8:E$1500,'prenos-P-R-N'!G$1,FALSE),IF($A86&gt;$A$2,+VLOOKUP($A86,'Neizmirene obaveze JLS'!$A$11:E$500,'prenos-P-R-N'!G$1,FALSE),"")))</f>
        <v>Енергетски менаџмент</v>
      </c>
      <c r="H86" s="87">
        <f>IF($A86=0,"",IF($A86&lt;=$A$1,+VLOOKUP($A86,'Rashodi- plan-izvršenje'!$A$8:F$1500,'prenos-P-R-N'!H$1,FALSE),IF($A86&gt;$A$2,+VLOOKUP($A86,'Neizmirene obaveze JLS'!$A$11:F$500,'prenos-P-R-N'!H$1,FALSE),"")))</f>
        <v>430</v>
      </c>
      <c r="I86" s="87" t="str">
        <f>IF($A86=0,"",IF($A86&lt;=$A$1,+VLOOKUP($A86,'Rashodi- plan-izvršenje'!$A$8:G$1500,'prenos-P-R-N'!I$1,FALSE),IF($A86&gt;$A$2,+VLOOKUP($A86,'Neizmirene obaveze JLS'!$A$11:G$500,'prenos-P-R-N'!I$1,FALSE),"")))</f>
        <v>0501</v>
      </c>
      <c r="J86" s="87" t="str">
        <f>IF($A86=0,"",IF($A86&lt;=$A$1,+VLOOKUP($A86,'Rashodi- plan-izvršenje'!$A$8:H$1500,'prenos-P-R-N'!J$1,FALSE),IF($A86&gt;$A$2,+VLOOKUP($A86,'Neizmirene obaveze JLS'!$A$11:H$500,'prenos-P-R-N'!J$1,FALSE),"")))</f>
        <v>ЕНЕРГЕТСКА ЕФИКАСНОСТ И ОБНОВЉИВИ ИЗВОРИ ЕНЕРГИЈЕ</v>
      </c>
      <c r="K86" s="87">
        <f>IF($A86=0,"",IF($A86&lt;=$A$1,+VLOOKUP($A86,'Rashodi- plan-izvršenje'!$A$8:I$1500,'prenos-P-R-N'!K$1,FALSE),IF($A86&gt;$A$2,+VLOOKUP($A86,'Neizmirene obaveze JLS'!$A$11:I$500,'prenos-P-R-N'!K$1,FALSE),"")))</f>
        <v>17</v>
      </c>
      <c r="L86" t="str">
        <f>IF(A86=0,"",IF(A86&lt;=A$1,+IF(VLOOKUP(A86,'Rashodi- plan-izvršenje'!A$8:J$1500,M$1,FALSE)&gt;0,"Програмска активност","Пројекат"),IF(A86&gt;A$2,+IF(VLOOKUP(A86,'Neizmirene obaveze JLS'!A$8:J$2008,M$1,FALSE)&gt;0,"Програмска активност","Пројекат"),"")))</f>
        <v>Програмска активност</v>
      </c>
      <c r="M86" s="87" t="str">
        <f>IF($A86&lt;=$A$1,+IF(VLOOKUP($A86,'Rashodi- plan-izvršenje'!$A$8:$M$1500,10,FALSE)&gt;0,VLOOKUP($A86,'Rashodi- plan-izvršenje'!$A$8:$M$1500,10,FALSE),VLOOKUP($A86,'Rashodi- plan-izvršenje'!$A$8:$M$1500,12,FALSE)),+IF($A86&gt;$A$2,IF(VLOOKUP($A86,'Neizmirene obaveze JLS'!$A$8:$M$1500,10,FALSE)&gt;0,VLOOKUP($A86,'Neizmirene obaveze JLS'!$A$11:$M$1500,10,FALSE),VLOOKUP($A86,'Neizmirene obaveze JLS'!$A$11:$M$1500,12,FALSE)),0))</f>
        <v>0501-0001</v>
      </c>
      <c r="N86" s="87" t="str">
        <f>IF($A86&lt;=$A$1,+IF(VLOOKUP(A86,'Rashodi- plan-izvršenje'!$A$8:$M$1500,10,FALSE)&gt;0,VLOOKUP(A86,'Rashodi- plan-izvršenje'!$A$8:$M$1500,11,FALSE),VLOOKUP(A86,'Rashodi- plan-izvršenje'!$A$8:$M$1500,13,FALSE)),+IF($A86&gt;$A$2,IF(VLOOKUP($A86,'Neizmirene obaveze JLS'!$A$8:$M$1500,10,FALSE)&gt;0,VLOOKUP($A86,'Neizmirene obaveze JLS'!$A$11:$M$1500,11,FALSE),VLOOKUP($A86,'Neizmirene obaveze JLS'!$A$11:$M$1500,13,FALSE)),0))</f>
        <v>Енергетски менаџмент</v>
      </c>
      <c r="O86" s="87">
        <f>IF($A86&lt;=$A$1,VALUE(+VLOOKUP($A86,'Rashodi- plan-izvršenje'!$A$8:N$1500,'prenos-P-R-N'!O$1,FALSE)),IF($A86&lt;=A$2,VALUE(VLOOKUP($A86,'Prihodi- plan-izvršenje'!$A$8:$H$500,6,FALSE)),VALUE(VLOOKUP($A86,'Neizmirene obaveze JLS'!$A$8:$N$500,O$1,FALSE))))</f>
        <v>1</v>
      </c>
      <c r="P86" s="87" t="str">
        <f>IF(A86=0,0,IF(A86&gt;A$2,'šifarnik K-izvor'!G$3,+IF(Q86&lt;700,+'šifarnik K-izvor'!G$2,'šifarnik K-izvor'!G$1)))</f>
        <v>Расходи</v>
      </c>
      <c r="Q86" s="87">
        <f>IF($A86&lt;=$A$1,VALUE(+VLOOKUP($A86,'Rashodi- plan-izvršenje'!$A$8:O$1500,'prenos-P-R-N'!Q$1,FALSE)),IF($A86&lt;=$A$2,VLOOKUP($A86,'Prihodi- plan-izvršenje'!$A$4:$H$500,4,FALSE),IF($A86&lt;=$A$3,VLOOKUP(A86,'Neizmirene obaveze JLS'!$A$11:O$500,Q$1,FALSE),"")))</f>
        <v>511</v>
      </c>
      <c r="R86" s="88">
        <f>IF($A86&lt;=$A$1,VALUE(+VLOOKUP($A86,'Rashodi- plan-izvršenje'!$A$8:P$1500,'prenos-P-R-N'!R$1,FALSE)),IF($A86&lt;=$A$2,VLOOKUP($A86,'Prihodi- plan-izvršenje'!$A$4:$H$500,7,FALSE),""))</f>
        <v>14000000</v>
      </c>
      <c r="S86" s="88">
        <f>IF(A86=0,0,IF($A86&lt;=$A$1,VALUE(+VLOOKUP($A86,'Rashodi- plan-izvršenje'!$A$8:Q$1500,'prenos-P-R-N'!S$1,FALSE)),IF($A86&lt;=$A$2,VLOOKUP($A86,'Prihodi- plan-izvršenje'!$A$4:$H$500,8,FALSE),0)))</f>
        <v>0</v>
      </c>
      <c r="T86" s="88" t="str">
        <f>IF($A86&gt;$A$2,VLOOKUP($A86,'Neizmirene obaveze JLS'!$A$11:R$500,R$1,FALSE),"")</f>
        <v/>
      </c>
      <c r="U86" s="88">
        <f>IF($A86&gt;$A$2,VLOOKUP($A86,'Neizmirene obaveze JLS'!$A$11:S$500,S$1,FALSE),0)</f>
        <v>0</v>
      </c>
      <c r="V86" s="88">
        <f t="shared" si="8"/>
        <v>0</v>
      </c>
      <c r="W86" s="74"/>
      <c r="X86" s="74"/>
      <c r="Y86" s="74"/>
      <c r="Z86" s="74"/>
      <c r="AA86" s="193">
        <f t="shared" si="9"/>
        <v>3</v>
      </c>
      <c r="AB86" s="193" t="str">
        <f t="shared" si="10"/>
        <v>Расходи</v>
      </c>
    </row>
    <row r="87" spans="1:28">
      <c r="A87" s="89">
        <f>IF(AND(COUNTIF(A$1:A$3,"&gt;0")=1,MAX(A$8:A86)&lt;A$1),A86+1,IF(AND(COUNTIF(A$1:A$3,"&gt;0")=2,MAX(A$8:A86)&lt;A$2),A86+1,IF(AND(COUNTIF(A$1:A$3,"&gt;0")=3,MAX(A$8:A86)&lt;A$3),A86+1,0)))</f>
        <v>80</v>
      </c>
      <c r="B87" s="89">
        <f t="shared" si="11"/>
        <v>75</v>
      </c>
      <c r="C87" s="89" t="str">
        <f t="shared" si="12"/>
        <v>НОВИ ПАЗАР</v>
      </c>
      <c r="D87" s="87">
        <f>IF($A87=0,"",IF($A87&lt;=$A$1,+VLOOKUP($A87,'Rashodi- plan-izvršenje'!$A$8:B$1500,'prenos-P-R-N'!D$1,FALSE),IF($A87&gt;$A$2,+VLOOKUP($A87,'Neizmirene obaveze JLS'!$A$11:B$500,'prenos-P-R-N'!D$1,FALSE),"")))</f>
        <v>3</v>
      </c>
      <c r="E87" s="87" t="str">
        <f>IF($A87=0,"",IF($A87&lt;=$A$1,+VLOOKUP($A87,'Rashodi- plan-izvršenje'!$A$8:C$1500,'prenos-P-R-N'!E$1,FALSE),IF($A87&gt;$A$2,+VLOOKUP($A87,'Neizmirene obaveze JLS'!$A$11:C$500,'prenos-P-R-N'!E$1,FALSE),"")))</f>
        <v>Градска управа</v>
      </c>
      <c r="F87" s="87" t="str">
        <f>IF($A87=0,"",IF($A87&lt;=$A$1,+VLOOKUP($A87,'Rashodi- plan-izvršenje'!$A$8:D$1500,'prenos-P-R-N'!F$1,FALSE),IF($A87&gt;$A$2,+VLOOKUP($A87,'Neizmirene obaveze JLS'!$A$11:D$500,'prenos-P-R-N'!F$1,FALSE),"")))</f>
        <v>3.2</v>
      </c>
      <c r="G87" s="87" t="str">
        <f>IF($A87=0,"",IF($A87&lt;=$A$1,+VLOOKUP($A87,'Rashodi- plan-izvršenje'!$A$8:E$1500,'prenos-P-R-N'!G$1,FALSE),IF($A87&gt;$A$2,+VLOOKUP($A87,'Neizmirene obaveze JLS'!$A$11:E$500,'prenos-P-R-N'!G$1,FALSE),"")))</f>
        <v>Функционисање локалне самоуправе и градских општина</v>
      </c>
      <c r="H87" s="87">
        <f>IF($A87=0,"",IF($A87&lt;=$A$1,+VLOOKUP($A87,'Rashodi- plan-izvršenje'!$A$8:F$1500,'prenos-P-R-N'!H$1,FALSE),IF($A87&gt;$A$2,+VLOOKUP($A87,'Neizmirene obaveze JLS'!$A$11:F$500,'prenos-P-R-N'!H$1,FALSE),"")))</f>
        <v>133</v>
      </c>
      <c r="I87" s="87" t="str">
        <f>IF($A87=0,"",IF($A87&lt;=$A$1,+VLOOKUP($A87,'Rashodi- plan-izvršenje'!$A$8:G$1500,'prenos-P-R-N'!I$1,FALSE),IF($A87&gt;$A$2,+VLOOKUP($A87,'Neizmirene obaveze JLS'!$A$11:G$500,'prenos-P-R-N'!I$1,FALSE),"")))</f>
        <v>0602</v>
      </c>
      <c r="J87" s="87" t="str">
        <f>IF($A87=0,"",IF($A87&lt;=$A$1,+VLOOKUP($A87,'Rashodi- plan-izvršenje'!$A$8:H$1500,'prenos-P-R-N'!J$1,FALSE),IF($A87&gt;$A$2,+VLOOKUP($A87,'Neizmirene obaveze JLS'!$A$11:H$500,'prenos-P-R-N'!J$1,FALSE),"")))</f>
        <v>ОПШТЕ УСЛУГЕ ЛОКАЛНЕ САМОУПРАВЕ</v>
      </c>
      <c r="K87" s="87">
        <f>IF($A87=0,"",IF($A87&lt;=$A$1,+VLOOKUP($A87,'Rashodi- plan-izvršenje'!$A$8:I$1500,'prenos-P-R-N'!K$1,FALSE),IF($A87&gt;$A$2,+VLOOKUP($A87,'Neizmirene obaveze JLS'!$A$11:I$500,'prenos-P-R-N'!K$1,FALSE),"")))</f>
        <v>15</v>
      </c>
      <c r="L87" t="str">
        <f>IF(A87=0,"",IF(A87&lt;=A$1,+IF(VLOOKUP(A87,'Rashodi- plan-izvršenje'!A$8:J$1500,M$1,FALSE)&gt;0,"Програмска активност","Пројекат"),IF(A87&gt;A$2,+IF(VLOOKUP(A87,'Neizmirene obaveze JLS'!A$8:J$2008,M$1,FALSE)&gt;0,"Програмска активност","Пројекат"),"")))</f>
        <v>Програмска активност</v>
      </c>
      <c r="M87" s="87" t="str">
        <f>IF($A87&lt;=$A$1,+IF(VLOOKUP($A87,'Rashodi- plan-izvršenje'!$A$8:$M$1500,10,FALSE)&gt;0,VLOOKUP($A87,'Rashodi- plan-izvršenje'!$A$8:$M$1500,10,FALSE),VLOOKUP($A87,'Rashodi- plan-izvršenje'!$A$8:$M$1500,12,FALSE)),+IF($A87&gt;$A$2,IF(VLOOKUP($A87,'Neizmirene obaveze JLS'!$A$8:$M$1500,10,FALSE)&gt;0,VLOOKUP($A87,'Neizmirene obaveze JLS'!$A$11:$M$1500,10,FALSE),VLOOKUP($A87,'Neizmirene obaveze JLS'!$A$11:$M$1500,12,FALSE)),0))</f>
        <v>0602-0001</v>
      </c>
      <c r="N87" s="87" t="str">
        <f>IF($A87&lt;=$A$1,+IF(VLOOKUP(A87,'Rashodi- plan-izvršenje'!$A$8:$M$1500,10,FALSE)&gt;0,VLOOKUP(A87,'Rashodi- plan-izvršenje'!$A$8:$M$1500,11,FALSE),VLOOKUP(A87,'Rashodi- plan-izvršenje'!$A$8:$M$1500,13,FALSE)),+IF($A87&gt;$A$2,IF(VLOOKUP($A87,'Neizmirene obaveze JLS'!$A$8:$M$1500,10,FALSE)&gt;0,VLOOKUP($A87,'Neizmirene obaveze JLS'!$A$11:$M$1500,11,FALSE),VLOOKUP($A87,'Neizmirene obaveze JLS'!$A$11:$M$1500,13,FALSE)),0))</f>
        <v xml:space="preserve">Функционисање локалне самоуправе и градских општина </v>
      </c>
      <c r="O87" s="87">
        <f>IF($A87&lt;=$A$1,VALUE(+VLOOKUP($A87,'Rashodi- plan-izvršenje'!$A$8:N$1500,'prenos-P-R-N'!O$1,FALSE)),IF($A87&lt;=A$2,VALUE(VLOOKUP($A87,'Prihodi- plan-izvršenje'!$A$8:$H$500,6,FALSE)),VALUE(VLOOKUP($A87,'Neizmirene obaveze JLS'!$A$8:$N$500,O$1,FALSE))))</f>
        <v>1</v>
      </c>
      <c r="P87" s="87" t="str">
        <f>IF(A87=0,0,IF(A87&gt;A$2,'šifarnik K-izvor'!G$3,+IF(Q87&lt;700,+'šifarnik K-izvor'!G$2,'šifarnik K-izvor'!G$1)))</f>
        <v>Расходи</v>
      </c>
      <c r="Q87" s="87">
        <f>IF($A87&lt;=$A$1,VALUE(+VLOOKUP($A87,'Rashodi- plan-izvršenje'!$A$8:O$1500,'prenos-P-R-N'!Q$1,FALSE)),IF($A87&lt;=$A$2,VLOOKUP($A87,'Prihodi- plan-izvršenje'!$A$4:$H$500,4,FALSE),IF($A87&lt;=$A$3,VLOOKUP(A87,'Neizmirene obaveze JLS'!$A$11:O$500,Q$1,FALSE),"")))</f>
        <v>411</v>
      </c>
      <c r="R87" s="88">
        <f>IF($A87&lt;=$A$1,VALUE(+VLOOKUP($A87,'Rashodi- plan-izvršenje'!$A$8:P$1500,'prenos-P-R-N'!R$1,FALSE)),IF($A87&lt;=$A$2,VLOOKUP($A87,'Prihodi- plan-izvršenje'!$A$4:$H$500,7,FALSE),""))</f>
        <v>37480000</v>
      </c>
      <c r="S87" s="88">
        <f>IF(A87=0,0,IF($A87&lt;=$A$1,VALUE(+VLOOKUP($A87,'Rashodi- plan-izvršenje'!$A$8:Q$1500,'prenos-P-R-N'!S$1,FALSE)),IF($A87&lt;=$A$2,VLOOKUP($A87,'Prihodi- plan-izvršenje'!$A$4:$H$500,8,FALSE),0)))</f>
        <v>25552914.600000001</v>
      </c>
      <c r="T87" s="88" t="str">
        <f>IF($A87&gt;$A$2,VLOOKUP($A87,'Neizmirene obaveze JLS'!$A$11:R$500,R$1,FALSE),"")</f>
        <v/>
      </c>
      <c r="U87" s="88">
        <f>IF($A87&gt;$A$2,VLOOKUP($A87,'Neizmirene obaveze JLS'!$A$11:S$500,S$1,FALSE),0)</f>
        <v>0</v>
      </c>
      <c r="V87" s="88">
        <f t="shared" si="8"/>
        <v>0</v>
      </c>
      <c r="W87" s="74"/>
      <c r="X87" s="74"/>
      <c r="Y87" s="74"/>
      <c r="Z87" s="74"/>
      <c r="AA87" s="193">
        <f t="shared" si="9"/>
        <v>3</v>
      </c>
      <c r="AB87" s="193" t="str">
        <f t="shared" si="10"/>
        <v>Расходи</v>
      </c>
    </row>
    <row r="88" spans="1:28">
      <c r="A88" s="89">
        <f>IF(AND(COUNTIF(A$1:A$3,"&gt;0")=1,MAX(A$8:A87)&lt;A$1),A87+1,IF(AND(COUNTIF(A$1:A$3,"&gt;0")=2,MAX(A$8:A87)&lt;A$2),A87+1,IF(AND(COUNTIF(A$1:A$3,"&gt;0")=3,MAX(A$8:A87)&lt;A$3),A87+1,0)))</f>
        <v>81</v>
      </c>
      <c r="B88" s="89">
        <f t="shared" si="11"/>
        <v>75</v>
      </c>
      <c r="C88" s="89" t="str">
        <f t="shared" si="12"/>
        <v>НОВИ ПАЗАР</v>
      </c>
      <c r="D88" s="87">
        <f>IF($A88=0,"",IF($A88&lt;=$A$1,+VLOOKUP($A88,'Rashodi- plan-izvršenje'!$A$8:B$1500,'prenos-P-R-N'!D$1,FALSE),IF($A88&gt;$A$2,+VLOOKUP($A88,'Neizmirene obaveze JLS'!$A$11:B$500,'prenos-P-R-N'!D$1,FALSE),"")))</f>
        <v>3</v>
      </c>
      <c r="E88" s="87" t="str">
        <f>IF($A88=0,"",IF($A88&lt;=$A$1,+VLOOKUP($A88,'Rashodi- plan-izvršenje'!$A$8:C$1500,'prenos-P-R-N'!E$1,FALSE),IF($A88&gt;$A$2,+VLOOKUP($A88,'Neizmirene obaveze JLS'!$A$11:C$500,'prenos-P-R-N'!E$1,FALSE),"")))</f>
        <v>Градска управа</v>
      </c>
      <c r="F88" s="87" t="str">
        <f>IF($A88=0,"",IF($A88&lt;=$A$1,+VLOOKUP($A88,'Rashodi- plan-izvršenje'!$A$8:D$1500,'prenos-P-R-N'!F$1,FALSE),IF($A88&gt;$A$2,+VLOOKUP($A88,'Neizmirene obaveze JLS'!$A$11:D$500,'prenos-P-R-N'!F$1,FALSE),"")))</f>
        <v>3.2</v>
      </c>
      <c r="G88" s="87" t="str">
        <f>IF($A88=0,"",IF($A88&lt;=$A$1,+VLOOKUP($A88,'Rashodi- plan-izvršenje'!$A$8:E$1500,'prenos-P-R-N'!G$1,FALSE),IF($A88&gt;$A$2,+VLOOKUP($A88,'Neizmirene obaveze JLS'!$A$11:E$500,'prenos-P-R-N'!G$1,FALSE),"")))</f>
        <v>Функционисање локалне самоуправе и градских општина</v>
      </c>
      <c r="H88" s="87">
        <f>IF($A88=0,"",IF($A88&lt;=$A$1,+VLOOKUP($A88,'Rashodi- plan-izvršenje'!$A$8:F$1500,'prenos-P-R-N'!H$1,FALSE),IF($A88&gt;$A$2,+VLOOKUP($A88,'Neizmirene obaveze JLS'!$A$11:F$500,'prenos-P-R-N'!H$1,FALSE),"")))</f>
        <v>133</v>
      </c>
      <c r="I88" s="87" t="str">
        <f>IF($A88=0,"",IF($A88&lt;=$A$1,+VLOOKUP($A88,'Rashodi- plan-izvršenje'!$A$8:G$1500,'prenos-P-R-N'!I$1,FALSE),IF($A88&gt;$A$2,+VLOOKUP($A88,'Neizmirene obaveze JLS'!$A$11:G$500,'prenos-P-R-N'!I$1,FALSE),"")))</f>
        <v>0602</v>
      </c>
      <c r="J88" s="87" t="str">
        <f>IF($A88=0,"",IF($A88&lt;=$A$1,+VLOOKUP($A88,'Rashodi- plan-izvršenje'!$A$8:H$1500,'prenos-P-R-N'!J$1,FALSE),IF($A88&gt;$A$2,+VLOOKUP($A88,'Neizmirene obaveze JLS'!$A$11:H$500,'prenos-P-R-N'!J$1,FALSE),"")))</f>
        <v>ОПШТЕ УСЛУГЕ ЛОКАЛНЕ САМОУПРАВЕ</v>
      </c>
      <c r="K88" s="87">
        <f>IF($A88=0,"",IF($A88&lt;=$A$1,+VLOOKUP($A88,'Rashodi- plan-izvršenje'!$A$8:I$1500,'prenos-P-R-N'!K$1,FALSE),IF($A88&gt;$A$2,+VLOOKUP($A88,'Neizmirene obaveze JLS'!$A$11:I$500,'prenos-P-R-N'!K$1,FALSE),"")))</f>
        <v>15</v>
      </c>
      <c r="L88" t="str">
        <f>IF(A88=0,"",IF(A88&lt;=A$1,+IF(VLOOKUP(A88,'Rashodi- plan-izvršenje'!A$8:J$1500,M$1,FALSE)&gt;0,"Програмска активност","Пројекат"),IF(A88&gt;A$2,+IF(VLOOKUP(A88,'Neizmirene obaveze JLS'!A$8:J$2008,M$1,FALSE)&gt;0,"Програмска активност","Пројекат"),"")))</f>
        <v>Програмска активност</v>
      </c>
      <c r="M88" s="87" t="str">
        <f>IF($A88&lt;=$A$1,+IF(VLOOKUP($A88,'Rashodi- plan-izvršenje'!$A$8:$M$1500,10,FALSE)&gt;0,VLOOKUP($A88,'Rashodi- plan-izvršenje'!$A$8:$M$1500,10,FALSE),VLOOKUP($A88,'Rashodi- plan-izvršenje'!$A$8:$M$1500,12,FALSE)),+IF($A88&gt;$A$2,IF(VLOOKUP($A88,'Neizmirene obaveze JLS'!$A$8:$M$1500,10,FALSE)&gt;0,VLOOKUP($A88,'Neizmirene obaveze JLS'!$A$11:$M$1500,10,FALSE),VLOOKUP($A88,'Neizmirene obaveze JLS'!$A$11:$M$1500,12,FALSE)),0))</f>
        <v>0602-0001</v>
      </c>
      <c r="N88" s="87" t="str">
        <f>IF($A88&lt;=$A$1,+IF(VLOOKUP(A88,'Rashodi- plan-izvršenje'!$A$8:$M$1500,10,FALSE)&gt;0,VLOOKUP(A88,'Rashodi- plan-izvršenje'!$A$8:$M$1500,11,FALSE),VLOOKUP(A88,'Rashodi- plan-izvršenje'!$A$8:$M$1500,13,FALSE)),+IF($A88&gt;$A$2,IF(VLOOKUP($A88,'Neizmirene obaveze JLS'!$A$8:$M$1500,10,FALSE)&gt;0,VLOOKUP($A88,'Neizmirene obaveze JLS'!$A$11:$M$1500,11,FALSE),VLOOKUP($A88,'Neizmirene obaveze JLS'!$A$11:$M$1500,13,FALSE)),0))</f>
        <v xml:space="preserve">Функционисање локалне самоуправе и градских општина </v>
      </c>
      <c r="O88" s="87">
        <f>IF($A88&lt;=$A$1,VALUE(+VLOOKUP($A88,'Rashodi- plan-izvršenje'!$A$8:N$1500,'prenos-P-R-N'!O$1,FALSE)),IF($A88&lt;=A$2,VALUE(VLOOKUP($A88,'Prihodi- plan-izvršenje'!$A$8:$H$500,6,FALSE)),VALUE(VLOOKUP($A88,'Neizmirene obaveze JLS'!$A$8:$N$500,O$1,FALSE))))</f>
        <v>1</v>
      </c>
      <c r="P88" s="87" t="str">
        <f>IF(A88=0,0,IF(A88&gt;A$2,'šifarnik K-izvor'!G$3,+IF(Q88&lt;700,+'šifarnik K-izvor'!G$2,'šifarnik K-izvor'!G$1)))</f>
        <v>Расходи</v>
      </c>
      <c r="Q88" s="87">
        <f>IF($A88&lt;=$A$1,VALUE(+VLOOKUP($A88,'Rashodi- plan-izvršenje'!$A$8:O$1500,'prenos-P-R-N'!Q$1,FALSE)),IF($A88&lt;=$A$2,VLOOKUP($A88,'Prihodi- plan-izvršenje'!$A$4:$H$500,4,FALSE),IF($A88&lt;=$A$3,VLOOKUP(A88,'Neizmirene obaveze JLS'!$A$11:O$500,Q$1,FALSE),"")))</f>
        <v>412</v>
      </c>
      <c r="R88" s="88">
        <f>IF($A88&lt;=$A$1,VALUE(+VLOOKUP($A88,'Rashodi- plan-izvršenje'!$A$8:P$1500,'prenos-P-R-N'!R$1,FALSE)),IF($A88&lt;=$A$2,VLOOKUP($A88,'Prihodi- plan-izvršenje'!$A$4:$H$500,7,FALSE),""))</f>
        <v>9750000</v>
      </c>
      <c r="S88" s="88">
        <f>IF(A88=0,0,IF($A88&lt;=$A$1,VALUE(+VLOOKUP($A88,'Rashodi- plan-izvršenje'!$A$8:Q$1500,'prenos-P-R-N'!S$1,FALSE)),IF($A88&lt;=$A$2,VLOOKUP($A88,'Prihodi- plan-izvršenje'!$A$4:$H$500,8,FALSE),0)))</f>
        <v>4255987.3</v>
      </c>
      <c r="T88" s="88" t="str">
        <f>IF($A88&gt;$A$2,VLOOKUP($A88,'Neizmirene obaveze JLS'!$A$11:R$500,R$1,FALSE),"")</f>
        <v/>
      </c>
      <c r="U88" s="88">
        <f>IF($A88&gt;$A$2,VLOOKUP($A88,'Neizmirene obaveze JLS'!$A$11:S$500,S$1,FALSE),0)</f>
        <v>0</v>
      </c>
      <c r="V88" s="88">
        <f t="shared" si="8"/>
        <v>0</v>
      </c>
      <c r="W88" s="74"/>
      <c r="X88" s="74"/>
      <c r="Y88" s="74"/>
      <c r="Z88" s="74"/>
      <c r="AA88" s="193">
        <f t="shared" si="9"/>
        <v>3</v>
      </c>
      <c r="AB88" s="193" t="str">
        <f t="shared" si="10"/>
        <v>Расходи</v>
      </c>
    </row>
    <row r="89" spans="1:28">
      <c r="A89" s="89">
        <f>IF(AND(COUNTIF(A$1:A$3,"&gt;0")=1,MAX(A$8:A88)&lt;A$1),A88+1,IF(AND(COUNTIF(A$1:A$3,"&gt;0")=2,MAX(A$8:A88)&lt;A$2),A88+1,IF(AND(COUNTIF(A$1:A$3,"&gt;0")=3,MAX(A$8:A88)&lt;A$3),A88+1,0)))</f>
        <v>82</v>
      </c>
      <c r="B89" s="89">
        <f t="shared" si="11"/>
        <v>75</v>
      </c>
      <c r="C89" s="89" t="str">
        <f t="shared" si="12"/>
        <v>НОВИ ПАЗАР</v>
      </c>
      <c r="D89" s="87">
        <f>IF($A89=0,"",IF($A89&lt;=$A$1,+VLOOKUP($A89,'Rashodi- plan-izvršenje'!$A$8:B$1500,'prenos-P-R-N'!D$1,FALSE),IF($A89&gt;$A$2,+VLOOKUP($A89,'Neizmirene obaveze JLS'!$A$11:B$500,'prenos-P-R-N'!D$1,FALSE),"")))</f>
        <v>3</v>
      </c>
      <c r="E89" s="87" t="str">
        <f>IF($A89=0,"",IF($A89&lt;=$A$1,+VLOOKUP($A89,'Rashodi- plan-izvršenje'!$A$8:C$1500,'prenos-P-R-N'!E$1,FALSE),IF($A89&gt;$A$2,+VLOOKUP($A89,'Neizmirene obaveze JLS'!$A$11:C$500,'prenos-P-R-N'!E$1,FALSE),"")))</f>
        <v>Градска управа</v>
      </c>
      <c r="F89" s="87" t="str">
        <f>IF($A89=0,"",IF($A89&lt;=$A$1,+VLOOKUP($A89,'Rashodi- plan-izvršenje'!$A$8:D$1500,'prenos-P-R-N'!F$1,FALSE),IF($A89&gt;$A$2,+VLOOKUP($A89,'Neizmirene obaveze JLS'!$A$11:D$500,'prenos-P-R-N'!F$1,FALSE),"")))</f>
        <v>3.2</v>
      </c>
      <c r="G89" s="87" t="str">
        <f>IF($A89=0,"",IF($A89&lt;=$A$1,+VLOOKUP($A89,'Rashodi- plan-izvršenje'!$A$8:E$1500,'prenos-P-R-N'!G$1,FALSE),IF($A89&gt;$A$2,+VLOOKUP($A89,'Neizmirene obaveze JLS'!$A$11:E$500,'prenos-P-R-N'!G$1,FALSE),"")))</f>
        <v>Функционисање локалне самоуправе и градских општина</v>
      </c>
      <c r="H89" s="87">
        <f>IF($A89=0,"",IF($A89&lt;=$A$1,+VLOOKUP($A89,'Rashodi- plan-izvršenje'!$A$8:F$1500,'prenos-P-R-N'!H$1,FALSE),IF($A89&gt;$A$2,+VLOOKUP($A89,'Neizmirene obaveze JLS'!$A$11:F$500,'prenos-P-R-N'!H$1,FALSE),"")))</f>
        <v>133</v>
      </c>
      <c r="I89" s="87" t="str">
        <f>IF($A89=0,"",IF($A89&lt;=$A$1,+VLOOKUP($A89,'Rashodi- plan-izvršenje'!$A$8:G$1500,'prenos-P-R-N'!I$1,FALSE),IF($A89&gt;$A$2,+VLOOKUP($A89,'Neizmirene obaveze JLS'!$A$11:G$500,'prenos-P-R-N'!I$1,FALSE),"")))</f>
        <v>0602</v>
      </c>
      <c r="J89" s="87" t="str">
        <f>IF($A89=0,"",IF($A89&lt;=$A$1,+VLOOKUP($A89,'Rashodi- plan-izvršenje'!$A$8:H$1500,'prenos-P-R-N'!J$1,FALSE),IF($A89&gt;$A$2,+VLOOKUP($A89,'Neizmirene obaveze JLS'!$A$11:H$500,'prenos-P-R-N'!J$1,FALSE),"")))</f>
        <v>ОПШТЕ УСЛУГЕ ЛОКАЛНЕ САМОУПРАВЕ</v>
      </c>
      <c r="K89" s="87">
        <f>IF($A89=0,"",IF($A89&lt;=$A$1,+VLOOKUP($A89,'Rashodi- plan-izvršenje'!$A$8:I$1500,'prenos-P-R-N'!K$1,FALSE),IF($A89&gt;$A$2,+VLOOKUP($A89,'Neizmirene obaveze JLS'!$A$11:I$500,'prenos-P-R-N'!K$1,FALSE),"")))</f>
        <v>15</v>
      </c>
      <c r="L89" t="str">
        <f>IF(A89=0,"",IF(A89&lt;=A$1,+IF(VLOOKUP(A89,'Rashodi- plan-izvršenje'!A$8:J$1500,M$1,FALSE)&gt;0,"Програмска активност","Пројекат"),IF(A89&gt;A$2,+IF(VLOOKUP(A89,'Neizmirene obaveze JLS'!A$8:J$2008,M$1,FALSE)&gt;0,"Програмска активност","Пројекат"),"")))</f>
        <v>Програмска активност</v>
      </c>
      <c r="M89" s="87" t="str">
        <f>IF($A89&lt;=$A$1,+IF(VLOOKUP($A89,'Rashodi- plan-izvršenje'!$A$8:$M$1500,10,FALSE)&gt;0,VLOOKUP($A89,'Rashodi- plan-izvršenje'!$A$8:$M$1500,10,FALSE),VLOOKUP($A89,'Rashodi- plan-izvršenje'!$A$8:$M$1500,12,FALSE)),+IF($A89&gt;$A$2,IF(VLOOKUP($A89,'Neizmirene obaveze JLS'!$A$8:$M$1500,10,FALSE)&gt;0,VLOOKUP($A89,'Neizmirene obaveze JLS'!$A$11:$M$1500,10,FALSE),VLOOKUP($A89,'Neizmirene obaveze JLS'!$A$11:$M$1500,12,FALSE)),0))</f>
        <v>0602-0001</v>
      </c>
      <c r="N89" s="87" t="str">
        <f>IF($A89&lt;=$A$1,+IF(VLOOKUP(A89,'Rashodi- plan-izvršenje'!$A$8:$M$1500,10,FALSE)&gt;0,VLOOKUP(A89,'Rashodi- plan-izvršenje'!$A$8:$M$1500,11,FALSE),VLOOKUP(A89,'Rashodi- plan-izvršenje'!$A$8:$M$1500,13,FALSE)),+IF($A89&gt;$A$2,IF(VLOOKUP($A89,'Neizmirene obaveze JLS'!$A$8:$M$1500,10,FALSE)&gt;0,VLOOKUP($A89,'Neizmirene obaveze JLS'!$A$11:$M$1500,11,FALSE),VLOOKUP($A89,'Neizmirene obaveze JLS'!$A$11:$M$1500,13,FALSE)),0))</f>
        <v xml:space="preserve">Функционисање локалне самоуправе и градских општина </v>
      </c>
      <c r="O89" s="87">
        <f>IF($A89&lt;=$A$1,VALUE(+VLOOKUP($A89,'Rashodi- plan-izvršenje'!$A$8:N$1500,'prenos-P-R-N'!O$1,FALSE)),IF($A89&lt;=A$2,VALUE(VLOOKUP($A89,'Prihodi- plan-izvršenje'!$A$8:$H$500,6,FALSE)),VALUE(VLOOKUP($A89,'Neizmirene obaveze JLS'!$A$8:$N$500,O$1,FALSE))))</f>
        <v>1</v>
      </c>
      <c r="P89" s="87" t="str">
        <f>IF(A89=0,0,IF(A89&gt;A$2,'šifarnik K-izvor'!G$3,+IF(Q89&lt;700,+'šifarnik K-izvor'!G$2,'šifarnik K-izvor'!G$1)))</f>
        <v>Расходи</v>
      </c>
      <c r="Q89" s="87">
        <f>IF($A89&lt;=$A$1,VALUE(+VLOOKUP($A89,'Rashodi- plan-izvršenje'!$A$8:O$1500,'prenos-P-R-N'!Q$1,FALSE)),IF($A89&lt;=$A$2,VLOOKUP($A89,'Prihodi- plan-izvršenje'!$A$4:$H$500,4,FALSE),IF($A89&lt;=$A$3,VLOOKUP(A89,'Neizmirene obaveze JLS'!$A$11:O$500,Q$1,FALSE),"")))</f>
        <v>414</v>
      </c>
      <c r="R89" s="88">
        <f>IF($A89&lt;=$A$1,VALUE(+VLOOKUP($A89,'Rashodi- plan-izvršenje'!$A$8:P$1500,'prenos-P-R-N'!R$1,FALSE)),IF($A89&lt;=$A$2,VLOOKUP($A89,'Prihodi- plan-izvršenje'!$A$4:$H$500,7,FALSE),""))</f>
        <v>450000</v>
      </c>
      <c r="S89" s="88">
        <f>IF(A89=0,0,IF($A89&lt;=$A$1,VALUE(+VLOOKUP($A89,'Rashodi- plan-izvršenje'!$A$8:Q$1500,'prenos-P-R-N'!S$1,FALSE)),IF($A89&lt;=$A$2,VLOOKUP($A89,'Prihodi- plan-izvršenje'!$A$4:$H$500,8,FALSE),0)))</f>
        <v>382289.36</v>
      </c>
      <c r="T89" s="88" t="str">
        <f>IF($A89&gt;$A$2,VLOOKUP($A89,'Neizmirene obaveze JLS'!$A$11:R$500,R$1,FALSE),"")</f>
        <v/>
      </c>
      <c r="U89" s="88">
        <f>IF($A89&gt;$A$2,VLOOKUP($A89,'Neizmirene obaveze JLS'!$A$11:S$500,S$1,FALSE),0)</f>
        <v>0</v>
      </c>
      <c r="V89" s="88">
        <f t="shared" si="8"/>
        <v>0</v>
      </c>
      <c r="W89" s="74"/>
      <c r="X89" s="74"/>
      <c r="Y89" s="74"/>
      <c r="Z89" s="74"/>
      <c r="AA89" s="193">
        <f t="shared" si="9"/>
        <v>3</v>
      </c>
      <c r="AB89" s="193" t="str">
        <f t="shared" si="10"/>
        <v>Расходи</v>
      </c>
    </row>
    <row r="90" spans="1:28">
      <c r="A90" s="89">
        <f>IF(AND(COUNTIF(A$1:A$3,"&gt;0")=1,MAX(A$8:A89)&lt;A$1),A89+1,IF(AND(COUNTIF(A$1:A$3,"&gt;0")=2,MAX(A$8:A89)&lt;A$2),A89+1,IF(AND(COUNTIF(A$1:A$3,"&gt;0")=3,MAX(A$8:A89)&lt;A$3),A89+1,0)))</f>
        <v>83</v>
      </c>
      <c r="B90" s="89">
        <f t="shared" si="11"/>
        <v>75</v>
      </c>
      <c r="C90" s="89" t="str">
        <f t="shared" si="12"/>
        <v>НОВИ ПАЗАР</v>
      </c>
      <c r="D90" s="87">
        <f>IF($A90=0,"",IF($A90&lt;=$A$1,+VLOOKUP($A90,'Rashodi- plan-izvršenje'!$A$8:B$1500,'prenos-P-R-N'!D$1,FALSE),IF($A90&gt;$A$2,+VLOOKUP($A90,'Neizmirene obaveze JLS'!$A$11:B$500,'prenos-P-R-N'!D$1,FALSE),"")))</f>
        <v>3</v>
      </c>
      <c r="E90" s="87" t="str">
        <f>IF($A90=0,"",IF($A90&lt;=$A$1,+VLOOKUP($A90,'Rashodi- plan-izvršenje'!$A$8:C$1500,'prenos-P-R-N'!E$1,FALSE),IF($A90&gt;$A$2,+VLOOKUP($A90,'Neizmirene obaveze JLS'!$A$11:C$500,'prenos-P-R-N'!E$1,FALSE),"")))</f>
        <v>Градска управа</v>
      </c>
      <c r="F90" s="87" t="str">
        <f>IF($A90=0,"",IF($A90&lt;=$A$1,+VLOOKUP($A90,'Rashodi- plan-izvršenje'!$A$8:D$1500,'prenos-P-R-N'!F$1,FALSE),IF($A90&gt;$A$2,+VLOOKUP($A90,'Neizmirene obaveze JLS'!$A$11:D$500,'prenos-P-R-N'!F$1,FALSE),"")))</f>
        <v>3.2</v>
      </c>
      <c r="G90" s="87" t="str">
        <f>IF($A90=0,"",IF($A90&lt;=$A$1,+VLOOKUP($A90,'Rashodi- plan-izvršenje'!$A$8:E$1500,'prenos-P-R-N'!G$1,FALSE),IF($A90&gt;$A$2,+VLOOKUP($A90,'Neizmirene obaveze JLS'!$A$11:E$500,'prenos-P-R-N'!G$1,FALSE),"")))</f>
        <v>Функционисање локалне самоуправе и градских општина</v>
      </c>
      <c r="H90" s="87">
        <f>IF($A90=0,"",IF($A90&lt;=$A$1,+VLOOKUP($A90,'Rashodi- plan-izvršenje'!$A$8:F$1500,'prenos-P-R-N'!H$1,FALSE),IF($A90&gt;$A$2,+VLOOKUP($A90,'Neizmirene obaveze JLS'!$A$11:F$500,'prenos-P-R-N'!H$1,FALSE),"")))</f>
        <v>133</v>
      </c>
      <c r="I90" s="87" t="str">
        <f>IF($A90=0,"",IF($A90&lt;=$A$1,+VLOOKUP($A90,'Rashodi- plan-izvršenje'!$A$8:G$1500,'prenos-P-R-N'!I$1,FALSE),IF($A90&gt;$A$2,+VLOOKUP($A90,'Neizmirene obaveze JLS'!$A$11:G$500,'prenos-P-R-N'!I$1,FALSE),"")))</f>
        <v>0602</v>
      </c>
      <c r="J90" s="87" t="str">
        <f>IF($A90=0,"",IF($A90&lt;=$A$1,+VLOOKUP($A90,'Rashodi- plan-izvršenje'!$A$8:H$1500,'prenos-P-R-N'!J$1,FALSE),IF($A90&gt;$A$2,+VLOOKUP($A90,'Neizmirene obaveze JLS'!$A$11:H$500,'prenos-P-R-N'!J$1,FALSE),"")))</f>
        <v>ОПШТЕ УСЛУГЕ ЛОКАЛНЕ САМОУПРАВЕ</v>
      </c>
      <c r="K90" s="87">
        <f>IF($A90=0,"",IF($A90&lt;=$A$1,+VLOOKUP($A90,'Rashodi- plan-izvršenje'!$A$8:I$1500,'prenos-P-R-N'!K$1,FALSE),IF($A90&gt;$A$2,+VLOOKUP($A90,'Neizmirene obaveze JLS'!$A$11:I$500,'prenos-P-R-N'!K$1,FALSE),"")))</f>
        <v>15</v>
      </c>
      <c r="L90" t="str">
        <f>IF(A90=0,"",IF(A90&lt;=A$1,+IF(VLOOKUP(A90,'Rashodi- plan-izvršenje'!A$8:J$1500,M$1,FALSE)&gt;0,"Програмска активност","Пројекат"),IF(A90&gt;A$2,+IF(VLOOKUP(A90,'Neizmirene obaveze JLS'!A$8:J$2008,M$1,FALSE)&gt;0,"Програмска активност","Пројекат"),"")))</f>
        <v>Програмска активност</v>
      </c>
      <c r="M90" s="87" t="str">
        <f>IF($A90&lt;=$A$1,+IF(VLOOKUP($A90,'Rashodi- plan-izvršenje'!$A$8:$M$1500,10,FALSE)&gt;0,VLOOKUP($A90,'Rashodi- plan-izvršenje'!$A$8:$M$1500,10,FALSE),VLOOKUP($A90,'Rashodi- plan-izvršenje'!$A$8:$M$1500,12,FALSE)),+IF($A90&gt;$A$2,IF(VLOOKUP($A90,'Neizmirene obaveze JLS'!$A$8:$M$1500,10,FALSE)&gt;0,VLOOKUP($A90,'Neizmirene obaveze JLS'!$A$11:$M$1500,10,FALSE),VLOOKUP($A90,'Neizmirene obaveze JLS'!$A$11:$M$1500,12,FALSE)),0))</f>
        <v>0602-0001</v>
      </c>
      <c r="N90" s="87" t="str">
        <f>IF($A90&lt;=$A$1,+IF(VLOOKUP(A90,'Rashodi- plan-izvršenje'!$A$8:$M$1500,10,FALSE)&gt;0,VLOOKUP(A90,'Rashodi- plan-izvršenje'!$A$8:$M$1500,11,FALSE),VLOOKUP(A90,'Rashodi- plan-izvršenje'!$A$8:$M$1500,13,FALSE)),+IF($A90&gt;$A$2,IF(VLOOKUP($A90,'Neizmirene obaveze JLS'!$A$8:$M$1500,10,FALSE)&gt;0,VLOOKUP($A90,'Neizmirene obaveze JLS'!$A$11:$M$1500,11,FALSE),VLOOKUP($A90,'Neizmirene obaveze JLS'!$A$11:$M$1500,13,FALSE)),0))</f>
        <v xml:space="preserve">Функционисање локалне самоуправе и градских општина </v>
      </c>
      <c r="O90" s="87">
        <f>IF($A90&lt;=$A$1,VALUE(+VLOOKUP($A90,'Rashodi- plan-izvršenje'!$A$8:N$1500,'prenos-P-R-N'!O$1,FALSE)),IF($A90&lt;=A$2,VALUE(VLOOKUP($A90,'Prihodi- plan-izvršenje'!$A$8:$H$500,6,FALSE)),VALUE(VLOOKUP($A90,'Neizmirene obaveze JLS'!$A$8:$N$500,O$1,FALSE))))</f>
        <v>1</v>
      </c>
      <c r="P90" s="87" t="str">
        <f>IF(A90=0,0,IF(A90&gt;A$2,'šifarnik K-izvor'!G$3,+IF(Q90&lt;700,+'šifarnik K-izvor'!G$2,'šifarnik K-izvor'!G$1)))</f>
        <v>Расходи</v>
      </c>
      <c r="Q90" s="87">
        <f>IF($A90&lt;=$A$1,VALUE(+VLOOKUP($A90,'Rashodi- plan-izvršenje'!$A$8:O$1500,'prenos-P-R-N'!Q$1,FALSE)),IF($A90&lt;=$A$2,VLOOKUP($A90,'Prihodi- plan-izvršenje'!$A$4:$H$500,4,FALSE),IF($A90&lt;=$A$3,VLOOKUP(A90,'Neizmirene obaveze JLS'!$A$11:O$500,Q$1,FALSE),"")))</f>
        <v>415</v>
      </c>
      <c r="R90" s="88">
        <f>IF($A90&lt;=$A$1,VALUE(+VLOOKUP($A90,'Rashodi- plan-izvršenje'!$A$8:P$1500,'prenos-P-R-N'!R$1,FALSE)),IF($A90&lt;=$A$2,VLOOKUP($A90,'Prihodi- plan-izvršenje'!$A$4:$H$500,7,FALSE),""))</f>
        <v>650000</v>
      </c>
      <c r="S90" s="88">
        <f>IF(A90=0,0,IF($A90&lt;=$A$1,VALUE(+VLOOKUP($A90,'Rashodi- plan-izvršenje'!$A$8:Q$1500,'prenos-P-R-N'!S$1,FALSE)),IF($A90&lt;=$A$2,VLOOKUP($A90,'Prihodi- plan-izvršenje'!$A$4:$H$500,8,FALSE),0)))</f>
        <v>363864.5</v>
      </c>
      <c r="T90" s="88" t="str">
        <f>IF($A90&gt;$A$2,VLOOKUP($A90,'Neizmirene obaveze JLS'!$A$11:R$500,R$1,FALSE),"")</f>
        <v/>
      </c>
      <c r="U90" s="88">
        <f>IF($A90&gt;$A$2,VLOOKUP($A90,'Neizmirene obaveze JLS'!$A$11:S$500,S$1,FALSE),0)</f>
        <v>0</v>
      </c>
      <c r="V90" s="88">
        <f t="shared" si="8"/>
        <v>0</v>
      </c>
      <c r="W90" s="74"/>
      <c r="X90" s="74"/>
      <c r="Y90" s="74"/>
      <c r="Z90" s="74"/>
      <c r="AA90" s="193">
        <f t="shared" si="9"/>
        <v>3</v>
      </c>
      <c r="AB90" s="193" t="str">
        <f t="shared" si="10"/>
        <v>Расходи</v>
      </c>
    </row>
    <row r="91" spans="1:28">
      <c r="A91" s="89">
        <f>IF(AND(COUNTIF(A$1:A$3,"&gt;0")=1,MAX(A$8:A90)&lt;A$1),A90+1,IF(AND(COUNTIF(A$1:A$3,"&gt;0")=2,MAX(A$8:A90)&lt;A$2),A90+1,IF(AND(COUNTIF(A$1:A$3,"&gt;0")=3,MAX(A$8:A90)&lt;A$3),A90+1,0)))</f>
        <v>84</v>
      </c>
      <c r="B91" s="89">
        <f t="shared" si="11"/>
        <v>75</v>
      </c>
      <c r="C91" s="89" t="str">
        <f t="shared" si="12"/>
        <v>НОВИ ПАЗАР</v>
      </c>
      <c r="D91" s="87">
        <f>IF($A91=0,"",IF($A91&lt;=$A$1,+VLOOKUP($A91,'Rashodi- plan-izvršenje'!$A$8:B$1500,'prenos-P-R-N'!D$1,FALSE),IF($A91&gt;$A$2,+VLOOKUP($A91,'Neizmirene obaveze JLS'!$A$11:B$500,'prenos-P-R-N'!D$1,FALSE),"")))</f>
        <v>3</v>
      </c>
      <c r="E91" s="87" t="str">
        <f>IF($A91=0,"",IF($A91&lt;=$A$1,+VLOOKUP($A91,'Rashodi- plan-izvršenje'!$A$8:C$1500,'prenos-P-R-N'!E$1,FALSE),IF($A91&gt;$A$2,+VLOOKUP($A91,'Neizmirene obaveze JLS'!$A$11:C$500,'prenos-P-R-N'!E$1,FALSE),"")))</f>
        <v>Градска управа</v>
      </c>
      <c r="F91" s="87" t="str">
        <f>IF($A91=0,"",IF($A91&lt;=$A$1,+VLOOKUP($A91,'Rashodi- plan-izvršenje'!$A$8:D$1500,'prenos-P-R-N'!F$1,FALSE),IF($A91&gt;$A$2,+VLOOKUP($A91,'Neizmirene obaveze JLS'!$A$11:D$500,'prenos-P-R-N'!F$1,FALSE),"")))</f>
        <v>3.2</v>
      </c>
      <c r="G91" s="87" t="str">
        <f>IF($A91=0,"",IF($A91&lt;=$A$1,+VLOOKUP($A91,'Rashodi- plan-izvršenje'!$A$8:E$1500,'prenos-P-R-N'!G$1,FALSE),IF($A91&gt;$A$2,+VLOOKUP($A91,'Neizmirene obaveze JLS'!$A$11:E$500,'prenos-P-R-N'!G$1,FALSE),"")))</f>
        <v>Функционисање локалне самоуправе и градских општина</v>
      </c>
      <c r="H91" s="87">
        <f>IF($A91=0,"",IF($A91&lt;=$A$1,+VLOOKUP($A91,'Rashodi- plan-izvršenje'!$A$8:F$1500,'prenos-P-R-N'!H$1,FALSE),IF($A91&gt;$A$2,+VLOOKUP($A91,'Neizmirene obaveze JLS'!$A$11:F$500,'prenos-P-R-N'!H$1,FALSE),"")))</f>
        <v>133</v>
      </c>
      <c r="I91" s="87" t="str">
        <f>IF($A91=0,"",IF($A91&lt;=$A$1,+VLOOKUP($A91,'Rashodi- plan-izvršenje'!$A$8:G$1500,'prenos-P-R-N'!I$1,FALSE),IF($A91&gt;$A$2,+VLOOKUP($A91,'Neizmirene obaveze JLS'!$A$11:G$500,'prenos-P-R-N'!I$1,FALSE),"")))</f>
        <v>0602</v>
      </c>
      <c r="J91" s="87" t="str">
        <f>IF($A91=0,"",IF($A91&lt;=$A$1,+VLOOKUP($A91,'Rashodi- plan-izvršenje'!$A$8:H$1500,'prenos-P-R-N'!J$1,FALSE),IF($A91&gt;$A$2,+VLOOKUP($A91,'Neizmirene obaveze JLS'!$A$11:H$500,'prenos-P-R-N'!J$1,FALSE),"")))</f>
        <v>ОПШТЕ УСЛУГЕ ЛОКАЛНЕ САМОУПРАВЕ</v>
      </c>
      <c r="K91" s="87">
        <f>IF($A91=0,"",IF($A91&lt;=$A$1,+VLOOKUP($A91,'Rashodi- plan-izvršenje'!$A$8:I$1500,'prenos-P-R-N'!K$1,FALSE),IF($A91&gt;$A$2,+VLOOKUP($A91,'Neizmirene obaveze JLS'!$A$11:I$500,'prenos-P-R-N'!K$1,FALSE),"")))</f>
        <v>15</v>
      </c>
      <c r="L91" t="str">
        <f>IF(A91=0,"",IF(A91&lt;=A$1,+IF(VLOOKUP(A91,'Rashodi- plan-izvršenje'!A$8:J$1500,M$1,FALSE)&gt;0,"Програмска активност","Пројекат"),IF(A91&gt;A$2,+IF(VLOOKUP(A91,'Neizmirene obaveze JLS'!A$8:J$2008,M$1,FALSE)&gt;0,"Програмска активност","Пројекат"),"")))</f>
        <v>Програмска активност</v>
      </c>
      <c r="M91" s="87" t="str">
        <f>IF($A91&lt;=$A$1,+IF(VLOOKUP($A91,'Rashodi- plan-izvršenje'!$A$8:$M$1500,10,FALSE)&gt;0,VLOOKUP($A91,'Rashodi- plan-izvršenje'!$A$8:$M$1500,10,FALSE),VLOOKUP($A91,'Rashodi- plan-izvršenje'!$A$8:$M$1500,12,FALSE)),+IF($A91&gt;$A$2,IF(VLOOKUP($A91,'Neizmirene obaveze JLS'!$A$8:$M$1500,10,FALSE)&gt;0,VLOOKUP($A91,'Neizmirene obaveze JLS'!$A$11:$M$1500,10,FALSE),VLOOKUP($A91,'Neizmirene obaveze JLS'!$A$11:$M$1500,12,FALSE)),0))</f>
        <v>0602-0001</v>
      </c>
      <c r="N91" s="87" t="str">
        <f>IF($A91&lt;=$A$1,+IF(VLOOKUP(A91,'Rashodi- plan-izvršenje'!$A$8:$M$1500,10,FALSE)&gt;0,VLOOKUP(A91,'Rashodi- plan-izvršenje'!$A$8:$M$1500,11,FALSE),VLOOKUP(A91,'Rashodi- plan-izvršenje'!$A$8:$M$1500,13,FALSE)),+IF($A91&gt;$A$2,IF(VLOOKUP($A91,'Neizmirene obaveze JLS'!$A$8:$M$1500,10,FALSE)&gt;0,VLOOKUP($A91,'Neizmirene obaveze JLS'!$A$11:$M$1500,11,FALSE),VLOOKUP($A91,'Neizmirene obaveze JLS'!$A$11:$M$1500,13,FALSE)),0))</f>
        <v xml:space="preserve">Функционисање локалне самоуправе и градских општина </v>
      </c>
      <c r="O91" s="87">
        <f>IF($A91&lt;=$A$1,VALUE(+VLOOKUP($A91,'Rashodi- plan-izvršenje'!$A$8:N$1500,'prenos-P-R-N'!O$1,FALSE)),IF($A91&lt;=A$2,VALUE(VLOOKUP($A91,'Prihodi- plan-izvršenje'!$A$8:$H$500,6,FALSE)),VALUE(VLOOKUP($A91,'Neizmirene obaveze JLS'!$A$8:$N$500,O$1,FALSE))))</f>
        <v>1</v>
      </c>
      <c r="P91" s="87" t="str">
        <f>IF(A91=0,0,IF(A91&gt;A$2,'šifarnik K-izvor'!G$3,+IF(Q91&lt;700,+'šifarnik K-izvor'!G$2,'šifarnik K-izvor'!G$1)))</f>
        <v>Расходи</v>
      </c>
      <c r="Q91" s="87">
        <f>IF($A91&lt;=$A$1,VALUE(+VLOOKUP($A91,'Rashodi- plan-izvršenje'!$A$8:O$1500,'prenos-P-R-N'!Q$1,FALSE)),IF($A91&lt;=$A$2,VLOOKUP($A91,'Prihodi- plan-izvršenje'!$A$4:$H$500,4,FALSE),IF($A91&lt;=$A$3,VLOOKUP(A91,'Neizmirene obaveze JLS'!$A$11:O$500,Q$1,FALSE),"")))</f>
        <v>416</v>
      </c>
      <c r="R91" s="88">
        <f>IF($A91&lt;=$A$1,VALUE(+VLOOKUP($A91,'Rashodi- plan-izvršenje'!$A$8:P$1500,'prenos-P-R-N'!R$1,FALSE)),IF($A91&lt;=$A$2,VLOOKUP($A91,'Prihodi- plan-izvršenje'!$A$4:$H$500,7,FALSE),""))</f>
        <v>50000</v>
      </c>
      <c r="S91" s="88">
        <f>IF(A91=0,0,IF($A91&lt;=$A$1,VALUE(+VLOOKUP($A91,'Rashodi- plan-izvršenje'!$A$8:Q$1500,'prenos-P-R-N'!S$1,FALSE)),IF($A91&lt;=$A$2,VLOOKUP($A91,'Prihodi- plan-izvršenje'!$A$4:$H$500,8,FALSE),0)))</f>
        <v>0</v>
      </c>
      <c r="T91" s="88" t="str">
        <f>IF($A91&gt;$A$2,VLOOKUP($A91,'Neizmirene obaveze JLS'!$A$11:R$500,R$1,FALSE),"")</f>
        <v/>
      </c>
      <c r="U91" s="88">
        <f>IF($A91&gt;$A$2,VLOOKUP($A91,'Neizmirene obaveze JLS'!$A$11:S$500,S$1,FALSE),0)</f>
        <v>0</v>
      </c>
      <c r="V91" s="88">
        <f t="shared" si="8"/>
        <v>0</v>
      </c>
      <c r="W91" s="74"/>
      <c r="X91" s="74"/>
      <c r="Y91" s="74"/>
      <c r="Z91" s="74"/>
      <c r="AA91" s="193">
        <f t="shared" si="9"/>
        <v>3</v>
      </c>
      <c r="AB91" s="193" t="str">
        <f t="shared" si="10"/>
        <v>Расходи</v>
      </c>
    </row>
    <row r="92" spans="1:28">
      <c r="A92" s="89">
        <f>IF(AND(COUNTIF(A$1:A$3,"&gt;0")=1,MAX(A$8:A91)&lt;A$1),A91+1,IF(AND(COUNTIF(A$1:A$3,"&gt;0")=2,MAX(A$8:A91)&lt;A$2),A91+1,IF(AND(COUNTIF(A$1:A$3,"&gt;0")=3,MAX(A$8:A91)&lt;A$3),A91+1,0)))</f>
        <v>85</v>
      </c>
      <c r="B92" s="89">
        <f t="shared" si="11"/>
        <v>75</v>
      </c>
      <c r="C92" s="89" t="str">
        <f t="shared" si="12"/>
        <v>НОВИ ПАЗАР</v>
      </c>
      <c r="D92" s="87">
        <f>IF($A92=0,"",IF($A92&lt;=$A$1,+VLOOKUP($A92,'Rashodi- plan-izvršenje'!$A$8:B$1500,'prenos-P-R-N'!D$1,FALSE),IF($A92&gt;$A$2,+VLOOKUP($A92,'Neizmirene obaveze JLS'!$A$11:B$500,'prenos-P-R-N'!D$1,FALSE),"")))</f>
        <v>3</v>
      </c>
      <c r="E92" s="87" t="str">
        <f>IF($A92=0,"",IF($A92&lt;=$A$1,+VLOOKUP($A92,'Rashodi- plan-izvršenje'!$A$8:C$1500,'prenos-P-R-N'!E$1,FALSE),IF($A92&gt;$A$2,+VLOOKUP($A92,'Neizmirene obaveze JLS'!$A$11:C$500,'prenos-P-R-N'!E$1,FALSE),"")))</f>
        <v>Градска управа</v>
      </c>
      <c r="F92" s="87" t="str">
        <f>IF($A92=0,"",IF($A92&lt;=$A$1,+VLOOKUP($A92,'Rashodi- plan-izvršenje'!$A$8:D$1500,'prenos-P-R-N'!F$1,FALSE),IF($A92&gt;$A$2,+VLOOKUP($A92,'Neizmirene obaveze JLS'!$A$11:D$500,'prenos-P-R-N'!F$1,FALSE),"")))</f>
        <v>3.2</v>
      </c>
      <c r="G92" s="87" t="str">
        <f>IF($A92=0,"",IF($A92&lt;=$A$1,+VLOOKUP($A92,'Rashodi- plan-izvršenje'!$A$8:E$1500,'prenos-P-R-N'!G$1,FALSE),IF($A92&gt;$A$2,+VLOOKUP($A92,'Neizmirene obaveze JLS'!$A$11:E$500,'prenos-P-R-N'!G$1,FALSE),"")))</f>
        <v>Функционисање локалне самоуправе и градских општина</v>
      </c>
      <c r="H92" s="87">
        <f>IF($A92=0,"",IF($A92&lt;=$A$1,+VLOOKUP($A92,'Rashodi- plan-izvršenje'!$A$8:F$1500,'prenos-P-R-N'!H$1,FALSE),IF($A92&gt;$A$2,+VLOOKUP($A92,'Neizmirene obaveze JLS'!$A$11:F$500,'prenos-P-R-N'!H$1,FALSE),"")))</f>
        <v>133</v>
      </c>
      <c r="I92" s="87" t="str">
        <f>IF($A92=0,"",IF($A92&lt;=$A$1,+VLOOKUP($A92,'Rashodi- plan-izvršenje'!$A$8:G$1500,'prenos-P-R-N'!I$1,FALSE),IF($A92&gt;$A$2,+VLOOKUP($A92,'Neizmirene obaveze JLS'!$A$11:G$500,'prenos-P-R-N'!I$1,FALSE),"")))</f>
        <v>0602</v>
      </c>
      <c r="J92" s="87" t="str">
        <f>IF($A92=0,"",IF($A92&lt;=$A$1,+VLOOKUP($A92,'Rashodi- plan-izvršenje'!$A$8:H$1500,'prenos-P-R-N'!J$1,FALSE),IF($A92&gt;$A$2,+VLOOKUP($A92,'Neizmirene obaveze JLS'!$A$11:H$500,'prenos-P-R-N'!J$1,FALSE),"")))</f>
        <v>ОПШТЕ УСЛУГЕ ЛОКАЛНЕ САМОУПРАВЕ</v>
      </c>
      <c r="K92" s="87">
        <f>IF($A92=0,"",IF($A92&lt;=$A$1,+VLOOKUP($A92,'Rashodi- plan-izvršenje'!$A$8:I$1500,'prenos-P-R-N'!K$1,FALSE),IF($A92&gt;$A$2,+VLOOKUP($A92,'Neizmirene obaveze JLS'!$A$11:I$500,'prenos-P-R-N'!K$1,FALSE),"")))</f>
        <v>15</v>
      </c>
      <c r="L92" t="str">
        <f>IF(A92=0,"",IF(A92&lt;=A$1,+IF(VLOOKUP(A92,'Rashodi- plan-izvršenje'!A$8:J$1500,M$1,FALSE)&gt;0,"Програмска активност","Пројекат"),IF(A92&gt;A$2,+IF(VLOOKUP(A92,'Neizmirene obaveze JLS'!A$8:J$2008,M$1,FALSE)&gt;0,"Програмска активност","Пројекат"),"")))</f>
        <v>Програмска активност</v>
      </c>
      <c r="M92" s="87" t="str">
        <f>IF($A92&lt;=$A$1,+IF(VLOOKUP($A92,'Rashodi- plan-izvršenje'!$A$8:$M$1500,10,FALSE)&gt;0,VLOOKUP($A92,'Rashodi- plan-izvršenje'!$A$8:$M$1500,10,FALSE),VLOOKUP($A92,'Rashodi- plan-izvršenje'!$A$8:$M$1500,12,FALSE)),+IF($A92&gt;$A$2,IF(VLOOKUP($A92,'Neizmirene obaveze JLS'!$A$8:$M$1500,10,FALSE)&gt;0,VLOOKUP($A92,'Neizmirene obaveze JLS'!$A$11:$M$1500,10,FALSE),VLOOKUP($A92,'Neizmirene obaveze JLS'!$A$11:$M$1500,12,FALSE)),0))</f>
        <v>0602-0001</v>
      </c>
      <c r="N92" s="87" t="str">
        <f>IF($A92&lt;=$A$1,+IF(VLOOKUP(A92,'Rashodi- plan-izvršenje'!$A$8:$M$1500,10,FALSE)&gt;0,VLOOKUP(A92,'Rashodi- plan-izvršenje'!$A$8:$M$1500,11,FALSE),VLOOKUP(A92,'Rashodi- plan-izvršenje'!$A$8:$M$1500,13,FALSE)),+IF($A92&gt;$A$2,IF(VLOOKUP($A92,'Neizmirene obaveze JLS'!$A$8:$M$1500,10,FALSE)&gt;0,VLOOKUP($A92,'Neizmirene obaveze JLS'!$A$11:$M$1500,11,FALSE),VLOOKUP($A92,'Neizmirene obaveze JLS'!$A$11:$M$1500,13,FALSE)),0))</f>
        <v xml:space="preserve">Функционисање локалне самоуправе и градских општина </v>
      </c>
      <c r="O92" s="87">
        <f>IF($A92&lt;=$A$1,VALUE(+VLOOKUP($A92,'Rashodi- plan-izvršenje'!$A$8:N$1500,'prenos-P-R-N'!O$1,FALSE)),IF($A92&lt;=A$2,VALUE(VLOOKUP($A92,'Prihodi- plan-izvršenje'!$A$8:$H$500,6,FALSE)),VALUE(VLOOKUP($A92,'Neizmirene obaveze JLS'!$A$8:$N$500,O$1,FALSE))))</f>
        <v>1</v>
      </c>
      <c r="P92" s="87" t="str">
        <f>IF(A92=0,0,IF(A92&gt;A$2,'šifarnik K-izvor'!G$3,+IF(Q92&lt;700,+'šifarnik K-izvor'!G$2,'šifarnik K-izvor'!G$1)))</f>
        <v>Расходи</v>
      </c>
      <c r="Q92" s="87">
        <f>IF($A92&lt;=$A$1,VALUE(+VLOOKUP($A92,'Rashodi- plan-izvršenje'!$A$8:O$1500,'prenos-P-R-N'!Q$1,FALSE)),IF($A92&lt;=$A$2,VLOOKUP($A92,'Prihodi- plan-izvršenje'!$A$4:$H$500,4,FALSE),IF($A92&lt;=$A$3,VLOOKUP(A92,'Neizmirene obaveze JLS'!$A$11:O$500,Q$1,FALSE),"")))</f>
        <v>421</v>
      </c>
      <c r="R92" s="88">
        <f>IF($A92&lt;=$A$1,VALUE(+VLOOKUP($A92,'Rashodi- plan-izvršenje'!$A$8:P$1500,'prenos-P-R-N'!R$1,FALSE)),IF($A92&lt;=$A$2,VLOOKUP($A92,'Prihodi- plan-izvršenje'!$A$4:$H$500,7,FALSE),""))</f>
        <v>6150000</v>
      </c>
      <c r="S92" s="88">
        <f>IF(A92=0,0,IF($A92&lt;=$A$1,VALUE(+VLOOKUP($A92,'Rashodi- plan-izvršenje'!$A$8:Q$1500,'prenos-P-R-N'!S$1,FALSE)),IF($A92&lt;=$A$2,VLOOKUP($A92,'Prihodi- plan-izvršenje'!$A$4:$H$500,8,FALSE),0)))</f>
        <v>2129776.56</v>
      </c>
      <c r="T92" s="88" t="str">
        <f>IF($A92&gt;$A$2,VLOOKUP($A92,'Neizmirene obaveze JLS'!$A$11:R$500,R$1,FALSE),"")</f>
        <v/>
      </c>
      <c r="U92" s="88">
        <f>IF($A92&gt;$A$2,VLOOKUP($A92,'Neizmirene obaveze JLS'!$A$11:S$500,S$1,FALSE),0)</f>
        <v>0</v>
      </c>
      <c r="V92" s="88">
        <f t="shared" si="8"/>
        <v>0</v>
      </c>
      <c r="W92" s="74"/>
      <c r="X92" s="74"/>
      <c r="Y92" s="74"/>
      <c r="Z92" s="74"/>
      <c r="AA92" s="193">
        <f t="shared" si="9"/>
        <v>3</v>
      </c>
      <c r="AB92" s="193" t="str">
        <f t="shared" si="10"/>
        <v>Расходи</v>
      </c>
    </row>
    <row r="93" spans="1:28">
      <c r="A93" s="89">
        <f>IF(AND(COUNTIF(A$1:A$3,"&gt;0")=1,MAX(A$8:A92)&lt;A$1),A92+1,IF(AND(COUNTIF(A$1:A$3,"&gt;0")=2,MAX(A$8:A92)&lt;A$2),A92+1,IF(AND(COUNTIF(A$1:A$3,"&gt;0")=3,MAX(A$8:A92)&lt;A$3),A92+1,0)))</f>
        <v>86</v>
      </c>
      <c r="B93" s="89">
        <f t="shared" si="11"/>
        <v>75</v>
      </c>
      <c r="C93" s="89" t="str">
        <f t="shared" si="12"/>
        <v>НОВИ ПАЗАР</v>
      </c>
      <c r="D93" s="87">
        <f>IF($A93=0,"",IF($A93&lt;=$A$1,+VLOOKUP($A93,'Rashodi- plan-izvršenje'!$A$8:B$1500,'prenos-P-R-N'!D$1,FALSE),IF($A93&gt;$A$2,+VLOOKUP($A93,'Neizmirene obaveze JLS'!$A$11:B$500,'prenos-P-R-N'!D$1,FALSE),"")))</f>
        <v>3</v>
      </c>
      <c r="E93" s="87" t="str">
        <f>IF($A93=0,"",IF($A93&lt;=$A$1,+VLOOKUP($A93,'Rashodi- plan-izvršenje'!$A$8:C$1500,'prenos-P-R-N'!E$1,FALSE),IF($A93&gt;$A$2,+VLOOKUP($A93,'Neizmirene obaveze JLS'!$A$11:C$500,'prenos-P-R-N'!E$1,FALSE),"")))</f>
        <v>Градска управа</v>
      </c>
      <c r="F93" s="87" t="str">
        <f>IF($A93=0,"",IF($A93&lt;=$A$1,+VLOOKUP($A93,'Rashodi- plan-izvršenje'!$A$8:D$1500,'prenos-P-R-N'!F$1,FALSE),IF($A93&gt;$A$2,+VLOOKUP($A93,'Neizmirene obaveze JLS'!$A$11:D$500,'prenos-P-R-N'!F$1,FALSE),"")))</f>
        <v>3.2</v>
      </c>
      <c r="G93" s="87" t="str">
        <f>IF($A93=0,"",IF($A93&lt;=$A$1,+VLOOKUP($A93,'Rashodi- plan-izvršenje'!$A$8:E$1500,'prenos-P-R-N'!G$1,FALSE),IF($A93&gt;$A$2,+VLOOKUP($A93,'Neizmirene obaveze JLS'!$A$11:E$500,'prenos-P-R-N'!G$1,FALSE),"")))</f>
        <v>Функционисање локалне самоуправе и градских општина</v>
      </c>
      <c r="H93" s="87">
        <f>IF($A93=0,"",IF($A93&lt;=$A$1,+VLOOKUP($A93,'Rashodi- plan-izvršenje'!$A$8:F$1500,'prenos-P-R-N'!H$1,FALSE),IF($A93&gt;$A$2,+VLOOKUP($A93,'Neizmirene obaveze JLS'!$A$11:F$500,'prenos-P-R-N'!H$1,FALSE),"")))</f>
        <v>133</v>
      </c>
      <c r="I93" s="87" t="str">
        <f>IF($A93=0,"",IF($A93&lt;=$A$1,+VLOOKUP($A93,'Rashodi- plan-izvršenje'!$A$8:G$1500,'prenos-P-R-N'!I$1,FALSE),IF($A93&gt;$A$2,+VLOOKUP($A93,'Neizmirene obaveze JLS'!$A$11:G$500,'prenos-P-R-N'!I$1,FALSE),"")))</f>
        <v>0602</v>
      </c>
      <c r="J93" s="87" t="str">
        <f>IF($A93=0,"",IF($A93&lt;=$A$1,+VLOOKUP($A93,'Rashodi- plan-izvršenje'!$A$8:H$1500,'prenos-P-R-N'!J$1,FALSE),IF($A93&gt;$A$2,+VLOOKUP($A93,'Neizmirene obaveze JLS'!$A$11:H$500,'prenos-P-R-N'!J$1,FALSE),"")))</f>
        <v>ОПШТЕ УСЛУГЕ ЛОКАЛНЕ САМОУПРАВЕ</v>
      </c>
      <c r="K93" s="87">
        <f>IF($A93=0,"",IF($A93&lt;=$A$1,+VLOOKUP($A93,'Rashodi- plan-izvršenje'!$A$8:I$1500,'prenos-P-R-N'!K$1,FALSE),IF($A93&gt;$A$2,+VLOOKUP($A93,'Neizmirene obaveze JLS'!$A$11:I$500,'prenos-P-R-N'!K$1,FALSE),"")))</f>
        <v>15</v>
      </c>
      <c r="L93" t="str">
        <f>IF(A93=0,"",IF(A93&lt;=A$1,+IF(VLOOKUP(A93,'Rashodi- plan-izvršenje'!A$8:J$1500,M$1,FALSE)&gt;0,"Програмска активност","Пројекат"),IF(A93&gt;A$2,+IF(VLOOKUP(A93,'Neizmirene obaveze JLS'!A$8:J$2008,M$1,FALSE)&gt;0,"Програмска активност","Пројекат"),"")))</f>
        <v>Програмска активност</v>
      </c>
      <c r="M93" s="87" t="str">
        <f>IF($A93&lt;=$A$1,+IF(VLOOKUP($A93,'Rashodi- plan-izvršenje'!$A$8:$M$1500,10,FALSE)&gt;0,VLOOKUP($A93,'Rashodi- plan-izvršenje'!$A$8:$M$1500,10,FALSE),VLOOKUP($A93,'Rashodi- plan-izvršenje'!$A$8:$M$1500,12,FALSE)),+IF($A93&gt;$A$2,IF(VLOOKUP($A93,'Neizmirene obaveze JLS'!$A$8:$M$1500,10,FALSE)&gt;0,VLOOKUP($A93,'Neizmirene obaveze JLS'!$A$11:$M$1500,10,FALSE),VLOOKUP($A93,'Neizmirene obaveze JLS'!$A$11:$M$1500,12,FALSE)),0))</f>
        <v>0602-0001</v>
      </c>
      <c r="N93" s="87" t="str">
        <f>IF($A93&lt;=$A$1,+IF(VLOOKUP(A93,'Rashodi- plan-izvršenje'!$A$8:$M$1500,10,FALSE)&gt;0,VLOOKUP(A93,'Rashodi- plan-izvršenje'!$A$8:$M$1500,11,FALSE),VLOOKUP(A93,'Rashodi- plan-izvršenje'!$A$8:$M$1500,13,FALSE)),+IF($A93&gt;$A$2,IF(VLOOKUP($A93,'Neizmirene obaveze JLS'!$A$8:$M$1500,10,FALSE)&gt;0,VLOOKUP($A93,'Neizmirene obaveze JLS'!$A$11:$M$1500,11,FALSE),VLOOKUP($A93,'Neizmirene obaveze JLS'!$A$11:$M$1500,13,FALSE)),0))</f>
        <v xml:space="preserve">Функционисање локалне самоуправе и градских општина </v>
      </c>
      <c r="O93" s="87">
        <f>IF($A93&lt;=$A$1,VALUE(+VLOOKUP($A93,'Rashodi- plan-izvršenje'!$A$8:N$1500,'prenos-P-R-N'!O$1,FALSE)),IF($A93&lt;=A$2,VALUE(VLOOKUP($A93,'Prihodi- plan-izvršenje'!$A$8:$H$500,6,FALSE)),VALUE(VLOOKUP($A93,'Neizmirene obaveze JLS'!$A$8:$N$500,O$1,FALSE))))</f>
        <v>1</v>
      </c>
      <c r="P93" s="87" t="str">
        <f>IF(A93=0,0,IF(A93&gt;A$2,'šifarnik K-izvor'!G$3,+IF(Q93&lt;700,+'šifarnik K-izvor'!G$2,'šifarnik K-izvor'!G$1)))</f>
        <v>Расходи</v>
      </c>
      <c r="Q93" s="87">
        <f>IF($A93&lt;=$A$1,VALUE(+VLOOKUP($A93,'Rashodi- plan-izvršenje'!$A$8:O$1500,'prenos-P-R-N'!Q$1,FALSE)),IF($A93&lt;=$A$2,VLOOKUP($A93,'Prihodi- plan-izvršenje'!$A$4:$H$500,4,FALSE),IF($A93&lt;=$A$3,VLOOKUP(A93,'Neizmirene obaveze JLS'!$A$11:O$500,Q$1,FALSE),"")))</f>
        <v>422</v>
      </c>
      <c r="R93" s="88">
        <f>IF($A93&lt;=$A$1,VALUE(+VLOOKUP($A93,'Rashodi- plan-izvršenje'!$A$8:P$1500,'prenos-P-R-N'!R$1,FALSE)),IF($A93&lt;=$A$2,VLOOKUP($A93,'Prihodi- plan-izvršenje'!$A$4:$H$500,7,FALSE),""))</f>
        <v>250000</v>
      </c>
      <c r="S93" s="88">
        <f>IF(A93=0,0,IF($A93&lt;=$A$1,VALUE(+VLOOKUP($A93,'Rashodi- plan-izvršenje'!$A$8:Q$1500,'prenos-P-R-N'!S$1,FALSE)),IF($A93&lt;=$A$2,VLOOKUP($A93,'Prihodi- plan-izvršenje'!$A$4:$H$500,8,FALSE),0)))</f>
        <v>26047</v>
      </c>
      <c r="T93" s="88" t="str">
        <f>IF($A93&gt;$A$2,VLOOKUP($A93,'Neizmirene obaveze JLS'!$A$11:R$500,R$1,FALSE),"")</f>
        <v/>
      </c>
      <c r="U93" s="88">
        <f>IF($A93&gt;$A$2,VLOOKUP($A93,'Neizmirene obaveze JLS'!$A$11:S$500,S$1,FALSE),0)</f>
        <v>0</v>
      </c>
      <c r="V93" s="88">
        <f t="shared" si="8"/>
        <v>0</v>
      </c>
      <c r="W93" s="74"/>
      <c r="X93" s="74"/>
      <c r="Y93" s="74"/>
      <c r="Z93" s="74"/>
      <c r="AA93" s="193">
        <f t="shared" si="9"/>
        <v>3</v>
      </c>
      <c r="AB93" s="193" t="str">
        <f t="shared" si="10"/>
        <v>Расходи</v>
      </c>
    </row>
    <row r="94" spans="1:28">
      <c r="A94" s="89">
        <f>IF(AND(COUNTIF(A$1:A$3,"&gt;0")=1,MAX(A$8:A93)&lt;A$1),A93+1,IF(AND(COUNTIF(A$1:A$3,"&gt;0")=2,MAX(A$8:A93)&lt;A$2),A93+1,IF(AND(COUNTIF(A$1:A$3,"&gt;0")=3,MAX(A$8:A93)&lt;A$3),A93+1,0)))</f>
        <v>87</v>
      </c>
      <c r="B94" s="89">
        <f t="shared" si="11"/>
        <v>75</v>
      </c>
      <c r="C94" s="89" t="str">
        <f t="shared" si="12"/>
        <v>НОВИ ПАЗАР</v>
      </c>
      <c r="D94" s="87">
        <f>IF($A94=0,"",IF($A94&lt;=$A$1,+VLOOKUP($A94,'Rashodi- plan-izvršenje'!$A$8:B$1500,'prenos-P-R-N'!D$1,FALSE),IF($A94&gt;$A$2,+VLOOKUP($A94,'Neizmirene obaveze JLS'!$A$11:B$500,'prenos-P-R-N'!D$1,FALSE),"")))</f>
        <v>3</v>
      </c>
      <c r="E94" s="87" t="str">
        <f>IF($A94=0,"",IF($A94&lt;=$A$1,+VLOOKUP($A94,'Rashodi- plan-izvršenje'!$A$8:C$1500,'prenos-P-R-N'!E$1,FALSE),IF($A94&gt;$A$2,+VLOOKUP($A94,'Neizmirene obaveze JLS'!$A$11:C$500,'prenos-P-R-N'!E$1,FALSE),"")))</f>
        <v>Градска управа</v>
      </c>
      <c r="F94" s="87" t="str">
        <f>IF($A94=0,"",IF($A94&lt;=$A$1,+VLOOKUP($A94,'Rashodi- plan-izvršenje'!$A$8:D$1500,'prenos-P-R-N'!F$1,FALSE),IF($A94&gt;$A$2,+VLOOKUP($A94,'Neizmirene obaveze JLS'!$A$11:D$500,'prenos-P-R-N'!F$1,FALSE),"")))</f>
        <v>3.2</v>
      </c>
      <c r="G94" s="87" t="str">
        <f>IF($A94=0,"",IF($A94&lt;=$A$1,+VLOOKUP($A94,'Rashodi- plan-izvršenje'!$A$8:E$1500,'prenos-P-R-N'!G$1,FALSE),IF($A94&gt;$A$2,+VLOOKUP($A94,'Neizmirene obaveze JLS'!$A$11:E$500,'prenos-P-R-N'!G$1,FALSE),"")))</f>
        <v>Функционисање локалне самоуправе и градских општина</v>
      </c>
      <c r="H94" s="87">
        <f>IF($A94=0,"",IF($A94&lt;=$A$1,+VLOOKUP($A94,'Rashodi- plan-izvršenje'!$A$8:F$1500,'prenos-P-R-N'!H$1,FALSE),IF($A94&gt;$A$2,+VLOOKUP($A94,'Neizmirene obaveze JLS'!$A$11:F$500,'prenos-P-R-N'!H$1,FALSE),"")))</f>
        <v>133</v>
      </c>
      <c r="I94" s="87" t="str">
        <f>IF($A94=0,"",IF($A94&lt;=$A$1,+VLOOKUP($A94,'Rashodi- plan-izvršenje'!$A$8:G$1500,'prenos-P-R-N'!I$1,FALSE),IF($A94&gt;$A$2,+VLOOKUP($A94,'Neizmirene obaveze JLS'!$A$11:G$500,'prenos-P-R-N'!I$1,FALSE),"")))</f>
        <v>0602</v>
      </c>
      <c r="J94" s="87" t="str">
        <f>IF($A94=0,"",IF($A94&lt;=$A$1,+VLOOKUP($A94,'Rashodi- plan-izvršenje'!$A$8:H$1500,'prenos-P-R-N'!J$1,FALSE),IF($A94&gt;$A$2,+VLOOKUP($A94,'Neizmirene obaveze JLS'!$A$11:H$500,'prenos-P-R-N'!J$1,FALSE),"")))</f>
        <v>ОПШТЕ УСЛУГЕ ЛОКАЛНЕ САМОУПРАВЕ</v>
      </c>
      <c r="K94" s="87">
        <f>IF($A94=0,"",IF($A94&lt;=$A$1,+VLOOKUP($A94,'Rashodi- plan-izvršenje'!$A$8:I$1500,'prenos-P-R-N'!K$1,FALSE),IF($A94&gt;$A$2,+VLOOKUP($A94,'Neizmirene obaveze JLS'!$A$11:I$500,'prenos-P-R-N'!K$1,FALSE),"")))</f>
        <v>15</v>
      </c>
      <c r="L94" t="str">
        <f>IF(A94=0,"",IF(A94&lt;=A$1,+IF(VLOOKUP(A94,'Rashodi- plan-izvršenje'!A$8:J$1500,M$1,FALSE)&gt;0,"Програмска активност","Пројекат"),IF(A94&gt;A$2,+IF(VLOOKUP(A94,'Neizmirene obaveze JLS'!A$8:J$2008,M$1,FALSE)&gt;0,"Програмска активност","Пројекат"),"")))</f>
        <v>Програмска активност</v>
      </c>
      <c r="M94" s="87" t="str">
        <f>IF($A94&lt;=$A$1,+IF(VLOOKUP($A94,'Rashodi- plan-izvršenje'!$A$8:$M$1500,10,FALSE)&gt;0,VLOOKUP($A94,'Rashodi- plan-izvršenje'!$A$8:$M$1500,10,FALSE),VLOOKUP($A94,'Rashodi- plan-izvršenje'!$A$8:$M$1500,12,FALSE)),+IF($A94&gt;$A$2,IF(VLOOKUP($A94,'Neizmirene obaveze JLS'!$A$8:$M$1500,10,FALSE)&gt;0,VLOOKUP($A94,'Neizmirene obaveze JLS'!$A$11:$M$1500,10,FALSE),VLOOKUP($A94,'Neizmirene obaveze JLS'!$A$11:$M$1500,12,FALSE)),0))</f>
        <v>0602-0001</v>
      </c>
      <c r="N94" s="87" t="str">
        <f>IF($A94&lt;=$A$1,+IF(VLOOKUP(A94,'Rashodi- plan-izvršenje'!$A$8:$M$1500,10,FALSE)&gt;0,VLOOKUP(A94,'Rashodi- plan-izvršenje'!$A$8:$M$1500,11,FALSE),VLOOKUP(A94,'Rashodi- plan-izvršenje'!$A$8:$M$1500,13,FALSE)),+IF($A94&gt;$A$2,IF(VLOOKUP($A94,'Neizmirene obaveze JLS'!$A$8:$M$1500,10,FALSE)&gt;0,VLOOKUP($A94,'Neizmirene obaveze JLS'!$A$11:$M$1500,11,FALSE),VLOOKUP($A94,'Neizmirene obaveze JLS'!$A$11:$M$1500,13,FALSE)),0))</f>
        <v xml:space="preserve">Функционисање локалне самоуправе и градских општина </v>
      </c>
      <c r="O94" s="87">
        <f>IF($A94&lt;=$A$1,VALUE(+VLOOKUP($A94,'Rashodi- plan-izvršenje'!$A$8:N$1500,'prenos-P-R-N'!O$1,FALSE)),IF($A94&lt;=A$2,VALUE(VLOOKUP($A94,'Prihodi- plan-izvršenje'!$A$8:$H$500,6,FALSE)),VALUE(VLOOKUP($A94,'Neizmirene obaveze JLS'!$A$8:$N$500,O$1,FALSE))))</f>
        <v>1</v>
      </c>
      <c r="P94" s="87" t="str">
        <f>IF(A94=0,0,IF(A94&gt;A$2,'šifarnik K-izvor'!G$3,+IF(Q94&lt;700,+'šifarnik K-izvor'!G$2,'šifarnik K-izvor'!G$1)))</f>
        <v>Расходи</v>
      </c>
      <c r="Q94" s="87">
        <f>IF($A94&lt;=$A$1,VALUE(+VLOOKUP($A94,'Rashodi- plan-izvršenje'!$A$8:O$1500,'prenos-P-R-N'!Q$1,FALSE)),IF($A94&lt;=$A$2,VLOOKUP($A94,'Prihodi- plan-izvršenje'!$A$4:$H$500,4,FALSE),IF($A94&lt;=$A$3,VLOOKUP(A94,'Neizmirene obaveze JLS'!$A$11:O$500,Q$1,FALSE),"")))</f>
        <v>423</v>
      </c>
      <c r="R94" s="88">
        <f>IF($A94&lt;=$A$1,VALUE(+VLOOKUP($A94,'Rashodi- plan-izvršenje'!$A$8:P$1500,'prenos-P-R-N'!R$1,FALSE)),IF($A94&lt;=$A$2,VLOOKUP($A94,'Prihodi- plan-izvršenje'!$A$4:$H$500,7,FALSE),""))</f>
        <v>1740000</v>
      </c>
      <c r="S94" s="88">
        <f>IF(A94=0,0,IF($A94&lt;=$A$1,VALUE(+VLOOKUP($A94,'Rashodi- plan-izvršenje'!$A$8:Q$1500,'prenos-P-R-N'!S$1,FALSE)),IF($A94&lt;=$A$2,VLOOKUP($A94,'Prihodi- plan-izvršenje'!$A$4:$H$500,8,FALSE),0)))</f>
        <v>910676.63</v>
      </c>
      <c r="T94" s="88" t="str">
        <f>IF($A94&gt;$A$2,VLOOKUP($A94,'Neizmirene obaveze JLS'!$A$11:R$500,R$1,FALSE),"")</f>
        <v/>
      </c>
      <c r="U94" s="88">
        <f>IF($A94&gt;$A$2,VLOOKUP($A94,'Neizmirene obaveze JLS'!$A$11:S$500,S$1,FALSE),0)</f>
        <v>0</v>
      </c>
      <c r="V94" s="88">
        <f t="shared" si="8"/>
        <v>0</v>
      </c>
      <c r="W94" s="74"/>
      <c r="X94" s="74"/>
      <c r="Y94" s="74"/>
      <c r="Z94" s="74"/>
      <c r="AA94" s="193">
        <f t="shared" si="9"/>
        <v>3</v>
      </c>
      <c r="AB94" s="193" t="str">
        <f t="shared" si="10"/>
        <v>Расходи</v>
      </c>
    </row>
    <row r="95" spans="1:28">
      <c r="A95" s="89">
        <f>IF(AND(COUNTIF(A$1:A$3,"&gt;0")=1,MAX(A$8:A94)&lt;A$1),A94+1,IF(AND(COUNTIF(A$1:A$3,"&gt;0")=2,MAX(A$8:A94)&lt;A$2),A94+1,IF(AND(COUNTIF(A$1:A$3,"&gt;0")=3,MAX(A$8:A94)&lt;A$3),A94+1,0)))</f>
        <v>88</v>
      </c>
      <c r="B95" s="89">
        <f t="shared" si="11"/>
        <v>75</v>
      </c>
      <c r="C95" s="89" t="str">
        <f t="shared" si="12"/>
        <v>НОВИ ПАЗАР</v>
      </c>
      <c r="D95" s="87">
        <f>IF($A95=0,"",IF($A95&lt;=$A$1,+VLOOKUP($A95,'Rashodi- plan-izvršenje'!$A$8:B$1500,'prenos-P-R-N'!D$1,FALSE),IF($A95&gt;$A$2,+VLOOKUP($A95,'Neizmirene obaveze JLS'!$A$11:B$500,'prenos-P-R-N'!D$1,FALSE),"")))</f>
        <v>3</v>
      </c>
      <c r="E95" s="87" t="str">
        <f>IF($A95=0,"",IF($A95&lt;=$A$1,+VLOOKUP($A95,'Rashodi- plan-izvršenje'!$A$8:C$1500,'prenos-P-R-N'!E$1,FALSE),IF($A95&gt;$A$2,+VLOOKUP($A95,'Neizmirene obaveze JLS'!$A$11:C$500,'prenos-P-R-N'!E$1,FALSE),"")))</f>
        <v>Градска управа</v>
      </c>
      <c r="F95" s="87" t="str">
        <f>IF($A95=0,"",IF($A95&lt;=$A$1,+VLOOKUP($A95,'Rashodi- plan-izvršenje'!$A$8:D$1500,'prenos-P-R-N'!F$1,FALSE),IF($A95&gt;$A$2,+VLOOKUP($A95,'Neizmirene obaveze JLS'!$A$11:D$500,'prenos-P-R-N'!F$1,FALSE),"")))</f>
        <v>3.2</v>
      </c>
      <c r="G95" s="87" t="str">
        <f>IF($A95=0,"",IF($A95&lt;=$A$1,+VLOOKUP($A95,'Rashodi- plan-izvršenje'!$A$8:E$1500,'prenos-P-R-N'!G$1,FALSE),IF($A95&gt;$A$2,+VLOOKUP($A95,'Neizmirene obaveze JLS'!$A$11:E$500,'prenos-P-R-N'!G$1,FALSE),"")))</f>
        <v>Функционисање локалне самоуправе и градских општина</v>
      </c>
      <c r="H95" s="87">
        <f>IF($A95=0,"",IF($A95&lt;=$A$1,+VLOOKUP($A95,'Rashodi- plan-izvršenje'!$A$8:F$1500,'prenos-P-R-N'!H$1,FALSE),IF($A95&gt;$A$2,+VLOOKUP($A95,'Neizmirene obaveze JLS'!$A$11:F$500,'prenos-P-R-N'!H$1,FALSE),"")))</f>
        <v>133</v>
      </c>
      <c r="I95" s="87" t="str">
        <f>IF($A95=0,"",IF($A95&lt;=$A$1,+VLOOKUP($A95,'Rashodi- plan-izvršenje'!$A$8:G$1500,'prenos-P-R-N'!I$1,FALSE),IF($A95&gt;$A$2,+VLOOKUP($A95,'Neizmirene obaveze JLS'!$A$11:G$500,'prenos-P-R-N'!I$1,FALSE),"")))</f>
        <v>0602</v>
      </c>
      <c r="J95" s="87" t="str">
        <f>IF($A95=0,"",IF($A95&lt;=$A$1,+VLOOKUP($A95,'Rashodi- plan-izvršenje'!$A$8:H$1500,'prenos-P-R-N'!J$1,FALSE),IF($A95&gt;$A$2,+VLOOKUP($A95,'Neizmirene obaveze JLS'!$A$11:H$500,'prenos-P-R-N'!J$1,FALSE),"")))</f>
        <v>ОПШТЕ УСЛУГЕ ЛОКАЛНЕ САМОУПРАВЕ</v>
      </c>
      <c r="K95" s="87">
        <f>IF($A95=0,"",IF($A95&lt;=$A$1,+VLOOKUP($A95,'Rashodi- plan-izvršenje'!$A$8:I$1500,'prenos-P-R-N'!K$1,FALSE),IF($A95&gt;$A$2,+VLOOKUP($A95,'Neizmirene obaveze JLS'!$A$11:I$500,'prenos-P-R-N'!K$1,FALSE),"")))</f>
        <v>15</v>
      </c>
      <c r="L95" t="str">
        <f>IF(A95=0,"",IF(A95&lt;=A$1,+IF(VLOOKUP(A95,'Rashodi- plan-izvršenje'!A$8:J$1500,M$1,FALSE)&gt;0,"Програмска активност","Пројекат"),IF(A95&gt;A$2,+IF(VLOOKUP(A95,'Neizmirene obaveze JLS'!A$8:J$2008,M$1,FALSE)&gt;0,"Програмска активност","Пројекат"),"")))</f>
        <v>Програмска активност</v>
      </c>
      <c r="M95" s="87" t="str">
        <f>IF($A95&lt;=$A$1,+IF(VLOOKUP($A95,'Rashodi- plan-izvršenje'!$A$8:$M$1500,10,FALSE)&gt;0,VLOOKUP($A95,'Rashodi- plan-izvršenje'!$A$8:$M$1500,10,FALSE),VLOOKUP($A95,'Rashodi- plan-izvršenje'!$A$8:$M$1500,12,FALSE)),+IF($A95&gt;$A$2,IF(VLOOKUP($A95,'Neizmirene obaveze JLS'!$A$8:$M$1500,10,FALSE)&gt;0,VLOOKUP($A95,'Neizmirene obaveze JLS'!$A$11:$M$1500,10,FALSE),VLOOKUP($A95,'Neizmirene obaveze JLS'!$A$11:$M$1500,12,FALSE)),0))</f>
        <v>0602-0001</v>
      </c>
      <c r="N95" s="87" t="str">
        <f>IF($A95&lt;=$A$1,+IF(VLOOKUP(A95,'Rashodi- plan-izvršenje'!$A$8:$M$1500,10,FALSE)&gt;0,VLOOKUP(A95,'Rashodi- plan-izvršenje'!$A$8:$M$1500,11,FALSE),VLOOKUP(A95,'Rashodi- plan-izvršenje'!$A$8:$M$1500,13,FALSE)),+IF($A95&gt;$A$2,IF(VLOOKUP($A95,'Neizmirene obaveze JLS'!$A$8:$M$1500,10,FALSE)&gt;0,VLOOKUP($A95,'Neizmirene obaveze JLS'!$A$11:$M$1500,11,FALSE),VLOOKUP($A95,'Neizmirene obaveze JLS'!$A$11:$M$1500,13,FALSE)),0))</f>
        <v xml:space="preserve">Функционисање локалне самоуправе и градских општина </v>
      </c>
      <c r="O95" s="87">
        <f>IF($A95&lt;=$A$1,VALUE(+VLOOKUP($A95,'Rashodi- plan-izvršenje'!$A$8:N$1500,'prenos-P-R-N'!O$1,FALSE)),IF($A95&lt;=A$2,VALUE(VLOOKUP($A95,'Prihodi- plan-izvršenje'!$A$8:$H$500,6,FALSE)),VALUE(VLOOKUP($A95,'Neizmirene obaveze JLS'!$A$8:$N$500,O$1,FALSE))))</f>
        <v>1</v>
      </c>
      <c r="P95" s="87" t="str">
        <f>IF(A95=0,0,IF(A95&gt;A$2,'šifarnik K-izvor'!G$3,+IF(Q95&lt;700,+'šifarnik K-izvor'!G$2,'šifarnik K-izvor'!G$1)))</f>
        <v>Расходи</v>
      </c>
      <c r="Q95" s="87">
        <f>IF($A95&lt;=$A$1,VALUE(+VLOOKUP($A95,'Rashodi- plan-izvršenje'!$A$8:O$1500,'prenos-P-R-N'!Q$1,FALSE)),IF($A95&lt;=$A$2,VLOOKUP($A95,'Prihodi- plan-izvršenje'!$A$4:$H$500,4,FALSE),IF($A95&lt;=$A$3,VLOOKUP(A95,'Neizmirene obaveze JLS'!$A$11:O$500,Q$1,FALSE),"")))</f>
        <v>425</v>
      </c>
      <c r="R95" s="88">
        <f>IF($A95&lt;=$A$1,VALUE(+VLOOKUP($A95,'Rashodi- plan-izvršenje'!$A$8:P$1500,'prenos-P-R-N'!R$1,FALSE)),IF($A95&lt;=$A$2,VLOOKUP($A95,'Prihodi- plan-izvršenje'!$A$4:$H$500,7,FALSE),""))</f>
        <v>1030000</v>
      </c>
      <c r="S95" s="88">
        <f>IF(A95=0,0,IF($A95&lt;=$A$1,VALUE(+VLOOKUP($A95,'Rashodi- plan-izvršenje'!$A$8:Q$1500,'prenos-P-R-N'!S$1,FALSE)),IF($A95&lt;=$A$2,VLOOKUP($A95,'Prihodi- plan-izvršenje'!$A$4:$H$500,8,FALSE),0)))</f>
        <v>913899.78</v>
      </c>
      <c r="T95" s="88" t="str">
        <f>IF($A95&gt;$A$2,VLOOKUP($A95,'Neizmirene obaveze JLS'!$A$11:R$500,R$1,FALSE),"")</f>
        <v/>
      </c>
      <c r="U95" s="88">
        <f>IF($A95&gt;$A$2,VLOOKUP($A95,'Neizmirene obaveze JLS'!$A$11:S$500,S$1,FALSE),0)</f>
        <v>0</v>
      </c>
      <c r="V95" s="88">
        <f t="shared" si="8"/>
        <v>0</v>
      </c>
      <c r="W95" s="74"/>
      <c r="X95" s="74"/>
      <c r="Y95" s="74"/>
      <c r="Z95" s="74"/>
      <c r="AA95" s="193">
        <f t="shared" si="9"/>
        <v>3</v>
      </c>
      <c r="AB95" s="193" t="str">
        <f t="shared" si="10"/>
        <v>Расходи</v>
      </c>
    </row>
    <row r="96" spans="1:28">
      <c r="A96" s="89">
        <f>IF(AND(COUNTIF(A$1:A$3,"&gt;0")=1,MAX(A$8:A95)&lt;A$1),A95+1,IF(AND(COUNTIF(A$1:A$3,"&gt;0")=2,MAX(A$8:A95)&lt;A$2),A95+1,IF(AND(COUNTIF(A$1:A$3,"&gt;0")=3,MAX(A$8:A95)&lt;A$3),A95+1,0)))</f>
        <v>89</v>
      </c>
      <c r="B96" s="89">
        <f t="shared" si="11"/>
        <v>75</v>
      </c>
      <c r="C96" s="89" t="str">
        <f t="shared" si="12"/>
        <v>НОВИ ПАЗАР</v>
      </c>
      <c r="D96" s="87">
        <f>IF($A96=0,"",IF($A96&lt;=$A$1,+VLOOKUP($A96,'Rashodi- plan-izvršenje'!$A$8:B$1500,'prenos-P-R-N'!D$1,FALSE),IF($A96&gt;$A$2,+VLOOKUP($A96,'Neizmirene obaveze JLS'!$A$11:B$500,'prenos-P-R-N'!D$1,FALSE),"")))</f>
        <v>3</v>
      </c>
      <c r="E96" s="87" t="str">
        <f>IF($A96=0,"",IF($A96&lt;=$A$1,+VLOOKUP($A96,'Rashodi- plan-izvršenje'!$A$8:C$1500,'prenos-P-R-N'!E$1,FALSE),IF($A96&gt;$A$2,+VLOOKUP($A96,'Neizmirene obaveze JLS'!$A$11:C$500,'prenos-P-R-N'!E$1,FALSE),"")))</f>
        <v>Градска управа</v>
      </c>
      <c r="F96" s="87" t="str">
        <f>IF($A96=0,"",IF($A96&lt;=$A$1,+VLOOKUP($A96,'Rashodi- plan-izvršenje'!$A$8:D$1500,'prenos-P-R-N'!F$1,FALSE),IF($A96&gt;$A$2,+VLOOKUP($A96,'Neizmirene obaveze JLS'!$A$11:D$500,'prenos-P-R-N'!F$1,FALSE),"")))</f>
        <v>3.2</v>
      </c>
      <c r="G96" s="87" t="str">
        <f>IF($A96=0,"",IF($A96&lt;=$A$1,+VLOOKUP($A96,'Rashodi- plan-izvršenje'!$A$8:E$1500,'prenos-P-R-N'!G$1,FALSE),IF($A96&gt;$A$2,+VLOOKUP($A96,'Neizmirene obaveze JLS'!$A$11:E$500,'prenos-P-R-N'!G$1,FALSE),"")))</f>
        <v>Функционисање локалне самоуправе и градских општина</v>
      </c>
      <c r="H96" s="87">
        <f>IF($A96=0,"",IF($A96&lt;=$A$1,+VLOOKUP($A96,'Rashodi- plan-izvršenje'!$A$8:F$1500,'prenos-P-R-N'!H$1,FALSE),IF($A96&gt;$A$2,+VLOOKUP($A96,'Neizmirene obaveze JLS'!$A$11:F$500,'prenos-P-R-N'!H$1,FALSE),"")))</f>
        <v>133</v>
      </c>
      <c r="I96" s="87" t="str">
        <f>IF($A96=0,"",IF($A96&lt;=$A$1,+VLOOKUP($A96,'Rashodi- plan-izvršenje'!$A$8:G$1500,'prenos-P-R-N'!I$1,FALSE),IF($A96&gt;$A$2,+VLOOKUP($A96,'Neizmirene obaveze JLS'!$A$11:G$500,'prenos-P-R-N'!I$1,FALSE),"")))</f>
        <v>0602</v>
      </c>
      <c r="J96" s="87" t="str">
        <f>IF($A96=0,"",IF($A96&lt;=$A$1,+VLOOKUP($A96,'Rashodi- plan-izvršenje'!$A$8:H$1500,'prenos-P-R-N'!J$1,FALSE),IF($A96&gt;$A$2,+VLOOKUP($A96,'Neizmirene obaveze JLS'!$A$11:H$500,'prenos-P-R-N'!J$1,FALSE),"")))</f>
        <v>ОПШТЕ УСЛУГЕ ЛОКАЛНЕ САМОУПРАВЕ</v>
      </c>
      <c r="K96" s="87">
        <f>IF($A96=0,"",IF($A96&lt;=$A$1,+VLOOKUP($A96,'Rashodi- plan-izvršenje'!$A$8:I$1500,'prenos-P-R-N'!K$1,FALSE),IF($A96&gt;$A$2,+VLOOKUP($A96,'Neizmirene obaveze JLS'!$A$11:I$500,'prenos-P-R-N'!K$1,FALSE),"")))</f>
        <v>15</v>
      </c>
      <c r="L96" t="str">
        <f>IF(A96=0,"",IF(A96&lt;=A$1,+IF(VLOOKUP(A96,'Rashodi- plan-izvršenje'!A$8:J$1500,M$1,FALSE)&gt;0,"Програмска активност","Пројекат"),IF(A96&gt;A$2,+IF(VLOOKUP(A96,'Neizmirene obaveze JLS'!A$8:J$2008,M$1,FALSE)&gt;0,"Програмска активност","Пројекат"),"")))</f>
        <v>Програмска активност</v>
      </c>
      <c r="M96" s="87" t="str">
        <f>IF($A96&lt;=$A$1,+IF(VLOOKUP($A96,'Rashodi- plan-izvršenje'!$A$8:$M$1500,10,FALSE)&gt;0,VLOOKUP($A96,'Rashodi- plan-izvršenje'!$A$8:$M$1500,10,FALSE),VLOOKUP($A96,'Rashodi- plan-izvršenje'!$A$8:$M$1500,12,FALSE)),+IF($A96&gt;$A$2,IF(VLOOKUP($A96,'Neizmirene obaveze JLS'!$A$8:$M$1500,10,FALSE)&gt;0,VLOOKUP($A96,'Neizmirene obaveze JLS'!$A$11:$M$1500,10,FALSE),VLOOKUP($A96,'Neizmirene obaveze JLS'!$A$11:$M$1500,12,FALSE)),0))</f>
        <v>0602-0001</v>
      </c>
      <c r="N96" s="87" t="str">
        <f>IF($A96&lt;=$A$1,+IF(VLOOKUP(A96,'Rashodi- plan-izvršenje'!$A$8:$M$1500,10,FALSE)&gt;0,VLOOKUP(A96,'Rashodi- plan-izvršenje'!$A$8:$M$1500,11,FALSE),VLOOKUP(A96,'Rashodi- plan-izvršenje'!$A$8:$M$1500,13,FALSE)),+IF($A96&gt;$A$2,IF(VLOOKUP($A96,'Neizmirene obaveze JLS'!$A$8:$M$1500,10,FALSE)&gt;0,VLOOKUP($A96,'Neizmirene obaveze JLS'!$A$11:$M$1500,11,FALSE),VLOOKUP($A96,'Neizmirene obaveze JLS'!$A$11:$M$1500,13,FALSE)),0))</f>
        <v xml:space="preserve">Функционисање локалне самоуправе и градских општина </v>
      </c>
      <c r="O96" s="87">
        <f>IF($A96&lt;=$A$1,VALUE(+VLOOKUP($A96,'Rashodi- plan-izvršenje'!$A$8:N$1500,'prenos-P-R-N'!O$1,FALSE)),IF($A96&lt;=A$2,VALUE(VLOOKUP($A96,'Prihodi- plan-izvršenje'!$A$8:$H$500,6,FALSE)),VALUE(VLOOKUP($A96,'Neizmirene obaveze JLS'!$A$8:$N$500,O$1,FALSE))))</f>
        <v>1</v>
      </c>
      <c r="P96" s="87" t="str">
        <f>IF(A96=0,0,IF(A96&gt;A$2,'šifarnik K-izvor'!G$3,+IF(Q96&lt;700,+'šifarnik K-izvor'!G$2,'šifarnik K-izvor'!G$1)))</f>
        <v>Расходи</v>
      </c>
      <c r="Q96" s="87">
        <f>IF($A96&lt;=$A$1,VALUE(+VLOOKUP($A96,'Rashodi- plan-izvršenje'!$A$8:O$1500,'prenos-P-R-N'!Q$1,FALSE)),IF($A96&lt;=$A$2,VLOOKUP($A96,'Prihodi- plan-izvršenje'!$A$4:$H$500,4,FALSE),IF($A96&lt;=$A$3,VLOOKUP(A96,'Neizmirene obaveze JLS'!$A$11:O$500,Q$1,FALSE),"")))</f>
        <v>426</v>
      </c>
      <c r="R96" s="88">
        <f>IF($A96&lt;=$A$1,VALUE(+VLOOKUP($A96,'Rashodi- plan-izvršenje'!$A$8:P$1500,'prenos-P-R-N'!R$1,FALSE)),IF($A96&lt;=$A$2,VLOOKUP($A96,'Prihodi- plan-izvršenje'!$A$4:$H$500,7,FALSE),""))</f>
        <v>1070000</v>
      </c>
      <c r="S96" s="88">
        <f>IF(A96=0,0,IF($A96&lt;=$A$1,VALUE(+VLOOKUP($A96,'Rashodi- plan-izvršenje'!$A$8:Q$1500,'prenos-P-R-N'!S$1,FALSE)),IF($A96&lt;=$A$2,VLOOKUP($A96,'Prihodi- plan-izvršenje'!$A$4:$H$500,8,FALSE),0)))</f>
        <v>212812.99</v>
      </c>
      <c r="T96" s="88" t="str">
        <f>IF($A96&gt;$A$2,VLOOKUP($A96,'Neizmirene obaveze JLS'!$A$11:R$500,R$1,FALSE),"")</f>
        <v/>
      </c>
      <c r="U96" s="88">
        <f>IF($A96&gt;$A$2,VLOOKUP($A96,'Neizmirene obaveze JLS'!$A$11:S$500,S$1,FALSE),0)</f>
        <v>0</v>
      </c>
      <c r="V96" s="88">
        <f t="shared" si="8"/>
        <v>0</v>
      </c>
      <c r="W96" s="74"/>
      <c r="X96" s="74"/>
      <c r="Y96" s="74"/>
      <c r="Z96" s="74"/>
      <c r="AA96" s="193">
        <f t="shared" si="9"/>
        <v>3</v>
      </c>
      <c r="AB96" s="193" t="str">
        <f t="shared" si="10"/>
        <v>Расходи</v>
      </c>
    </row>
    <row r="97" spans="1:28">
      <c r="A97" s="89">
        <f>IF(AND(COUNTIF(A$1:A$3,"&gt;0")=1,MAX(A$8:A96)&lt;A$1),A96+1,IF(AND(COUNTIF(A$1:A$3,"&gt;0")=2,MAX(A$8:A96)&lt;A$2),A96+1,IF(AND(COUNTIF(A$1:A$3,"&gt;0")=3,MAX(A$8:A96)&lt;A$3),A96+1,0)))</f>
        <v>90</v>
      </c>
      <c r="B97" s="89">
        <f t="shared" si="11"/>
        <v>75</v>
      </c>
      <c r="C97" s="89" t="str">
        <f t="shared" si="12"/>
        <v>НОВИ ПАЗАР</v>
      </c>
      <c r="D97" s="87">
        <f>IF($A97=0,"",IF($A97&lt;=$A$1,+VLOOKUP($A97,'Rashodi- plan-izvršenje'!$A$8:B$1500,'prenos-P-R-N'!D$1,FALSE),IF($A97&gt;$A$2,+VLOOKUP($A97,'Neizmirene obaveze JLS'!$A$11:B$500,'prenos-P-R-N'!D$1,FALSE),"")))</f>
        <v>3</v>
      </c>
      <c r="E97" s="87" t="str">
        <f>IF($A97=0,"",IF($A97&lt;=$A$1,+VLOOKUP($A97,'Rashodi- plan-izvršenje'!$A$8:C$1500,'prenos-P-R-N'!E$1,FALSE),IF($A97&gt;$A$2,+VLOOKUP($A97,'Neizmirene obaveze JLS'!$A$11:C$500,'prenos-P-R-N'!E$1,FALSE),"")))</f>
        <v>Градска управа</v>
      </c>
      <c r="F97" s="87" t="str">
        <f>IF($A97=0,"",IF($A97&lt;=$A$1,+VLOOKUP($A97,'Rashodi- plan-izvršenje'!$A$8:D$1500,'prenos-P-R-N'!F$1,FALSE),IF($A97&gt;$A$2,+VLOOKUP($A97,'Neizmirene obaveze JLS'!$A$11:D$500,'prenos-P-R-N'!F$1,FALSE),"")))</f>
        <v>3.2</v>
      </c>
      <c r="G97" s="87" t="str">
        <f>IF($A97=0,"",IF($A97&lt;=$A$1,+VLOOKUP($A97,'Rashodi- plan-izvršenje'!$A$8:E$1500,'prenos-P-R-N'!G$1,FALSE),IF($A97&gt;$A$2,+VLOOKUP($A97,'Neizmirene obaveze JLS'!$A$11:E$500,'prenos-P-R-N'!G$1,FALSE),"")))</f>
        <v>Функционисање локалне самоуправе и градских општина</v>
      </c>
      <c r="H97" s="87">
        <f>IF($A97=0,"",IF($A97&lt;=$A$1,+VLOOKUP($A97,'Rashodi- plan-izvršenje'!$A$8:F$1500,'prenos-P-R-N'!H$1,FALSE),IF($A97&gt;$A$2,+VLOOKUP($A97,'Neizmirene obaveze JLS'!$A$11:F$500,'prenos-P-R-N'!H$1,FALSE),"")))</f>
        <v>133</v>
      </c>
      <c r="I97" s="87" t="str">
        <f>IF($A97=0,"",IF($A97&lt;=$A$1,+VLOOKUP($A97,'Rashodi- plan-izvršenje'!$A$8:G$1500,'prenos-P-R-N'!I$1,FALSE),IF($A97&gt;$A$2,+VLOOKUP($A97,'Neizmirene obaveze JLS'!$A$11:G$500,'prenos-P-R-N'!I$1,FALSE),"")))</f>
        <v>0602</v>
      </c>
      <c r="J97" s="87" t="str">
        <f>IF($A97=0,"",IF($A97&lt;=$A$1,+VLOOKUP($A97,'Rashodi- plan-izvršenje'!$A$8:H$1500,'prenos-P-R-N'!J$1,FALSE),IF($A97&gt;$A$2,+VLOOKUP($A97,'Neizmirene obaveze JLS'!$A$11:H$500,'prenos-P-R-N'!J$1,FALSE),"")))</f>
        <v>ОПШТЕ УСЛУГЕ ЛОКАЛНЕ САМОУПРАВЕ</v>
      </c>
      <c r="K97" s="87">
        <f>IF($A97=0,"",IF($A97&lt;=$A$1,+VLOOKUP($A97,'Rashodi- plan-izvršenje'!$A$8:I$1500,'prenos-P-R-N'!K$1,FALSE),IF($A97&gt;$A$2,+VLOOKUP($A97,'Neizmirene obaveze JLS'!$A$11:I$500,'prenos-P-R-N'!K$1,FALSE),"")))</f>
        <v>15</v>
      </c>
      <c r="L97" t="str">
        <f>IF(A97=0,"",IF(A97&lt;=A$1,+IF(VLOOKUP(A97,'Rashodi- plan-izvršenje'!A$8:J$1500,M$1,FALSE)&gt;0,"Програмска активност","Пројекат"),IF(A97&gt;A$2,+IF(VLOOKUP(A97,'Neizmirene obaveze JLS'!A$8:J$2008,M$1,FALSE)&gt;0,"Програмска активност","Пројекат"),"")))</f>
        <v>Програмска активност</v>
      </c>
      <c r="M97" s="87" t="str">
        <f>IF($A97&lt;=$A$1,+IF(VLOOKUP($A97,'Rashodi- plan-izvršenje'!$A$8:$M$1500,10,FALSE)&gt;0,VLOOKUP($A97,'Rashodi- plan-izvršenje'!$A$8:$M$1500,10,FALSE),VLOOKUP($A97,'Rashodi- plan-izvršenje'!$A$8:$M$1500,12,FALSE)),+IF($A97&gt;$A$2,IF(VLOOKUP($A97,'Neizmirene obaveze JLS'!$A$8:$M$1500,10,FALSE)&gt;0,VLOOKUP($A97,'Neizmirene obaveze JLS'!$A$11:$M$1500,10,FALSE),VLOOKUP($A97,'Neizmirene obaveze JLS'!$A$11:$M$1500,12,FALSE)),0))</f>
        <v>0602-0001</v>
      </c>
      <c r="N97" s="87" t="str">
        <f>IF($A97&lt;=$A$1,+IF(VLOOKUP(A97,'Rashodi- plan-izvršenje'!$A$8:$M$1500,10,FALSE)&gt;0,VLOOKUP(A97,'Rashodi- plan-izvršenje'!$A$8:$M$1500,11,FALSE),VLOOKUP(A97,'Rashodi- plan-izvršenje'!$A$8:$M$1500,13,FALSE)),+IF($A97&gt;$A$2,IF(VLOOKUP($A97,'Neizmirene obaveze JLS'!$A$8:$M$1500,10,FALSE)&gt;0,VLOOKUP($A97,'Neizmirene obaveze JLS'!$A$11:$M$1500,11,FALSE),VLOOKUP($A97,'Neizmirene obaveze JLS'!$A$11:$M$1500,13,FALSE)),0))</f>
        <v xml:space="preserve">Функционисање локалне самоуправе и градских општина </v>
      </c>
      <c r="O97" s="87">
        <f>IF($A97&lt;=$A$1,VALUE(+VLOOKUP($A97,'Rashodi- plan-izvršenje'!$A$8:N$1500,'prenos-P-R-N'!O$1,FALSE)),IF($A97&lt;=A$2,VALUE(VLOOKUP($A97,'Prihodi- plan-izvršenje'!$A$8:$H$500,6,FALSE)),VALUE(VLOOKUP($A97,'Neizmirene obaveze JLS'!$A$8:$N$500,O$1,FALSE))))</f>
        <v>1</v>
      </c>
      <c r="P97" s="87" t="str">
        <f>IF(A97=0,0,IF(A97&gt;A$2,'šifarnik K-izvor'!G$3,+IF(Q97&lt;700,+'šifarnik K-izvor'!G$2,'šifarnik K-izvor'!G$1)))</f>
        <v>Расходи</v>
      </c>
      <c r="Q97" s="87">
        <f>IF($A97&lt;=$A$1,VALUE(+VLOOKUP($A97,'Rashodi- plan-izvršenje'!$A$8:O$1500,'prenos-P-R-N'!Q$1,FALSE)),IF($A97&lt;=$A$2,VLOOKUP($A97,'Prihodi- plan-izvršenje'!$A$4:$H$500,4,FALSE),IF($A97&lt;=$A$3,VLOOKUP(A97,'Neizmirene obaveze JLS'!$A$11:O$500,Q$1,FALSE),"")))</f>
        <v>482</v>
      </c>
      <c r="R97" s="88">
        <f>IF($A97&lt;=$A$1,VALUE(+VLOOKUP($A97,'Rashodi- plan-izvršenje'!$A$8:P$1500,'prenos-P-R-N'!R$1,FALSE)),IF($A97&lt;=$A$2,VLOOKUP($A97,'Prihodi- plan-izvršenje'!$A$4:$H$500,7,FALSE),""))</f>
        <v>100000</v>
      </c>
      <c r="S97" s="88">
        <f>IF(A97=0,0,IF($A97&lt;=$A$1,VALUE(+VLOOKUP($A97,'Rashodi- plan-izvršenje'!$A$8:Q$1500,'prenos-P-R-N'!S$1,FALSE)),IF($A97&lt;=$A$2,VLOOKUP($A97,'Prihodi- plan-izvršenje'!$A$4:$H$500,8,FALSE),0)))</f>
        <v>20688</v>
      </c>
      <c r="T97" s="88" t="str">
        <f>IF($A97&gt;$A$2,VLOOKUP($A97,'Neizmirene obaveze JLS'!$A$11:R$500,R$1,FALSE),"")</f>
        <v/>
      </c>
      <c r="U97" s="88">
        <f>IF($A97&gt;$A$2,VLOOKUP($A97,'Neizmirene obaveze JLS'!$A$11:S$500,S$1,FALSE),0)</f>
        <v>0</v>
      </c>
      <c r="V97" s="88">
        <f t="shared" si="8"/>
        <v>0</v>
      </c>
      <c r="W97" s="74"/>
      <c r="X97" s="74"/>
      <c r="Y97" s="74"/>
      <c r="Z97" s="74"/>
      <c r="AA97" s="193">
        <f t="shared" si="9"/>
        <v>3</v>
      </c>
      <c r="AB97" s="193" t="str">
        <f t="shared" si="10"/>
        <v>Расходи</v>
      </c>
    </row>
    <row r="98" spans="1:28">
      <c r="A98" s="89">
        <f>IF(AND(COUNTIF(A$1:A$3,"&gt;0")=1,MAX(A$8:A97)&lt;A$1),A97+1,IF(AND(COUNTIF(A$1:A$3,"&gt;0")=2,MAX(A$8:A97)&lt;A$2),A97+1,IF(AND(COUNTIF(A$1:A$3,"&gt;0")=3,MAX(A$8:A97)&lt;A$3),A97+1,0)))</f>
        <v>91</v>
      </c>
      <c r="B98" s="89">
        <f t="shared" si="11"/>
        <v>75</v>
      </c>
      <c r="C98" s="89" t="str">
        <f t="shared" si="12"/>
        <v>НОВИ ПАЗАР</v>
      </c>
      <c r="D98" s="87">
        <f>IF($A98=0,"",IF($A98&lt;=$A$1,+VLOOKUP($A98,'Rashodi- plan-izvršenje'!$A$8:B$1500,'prenos-P-R-N'!D$1,FALSE),IF($A98&gt;$A$2,+VLOOKUP($A98,'Neizmirene obaveze JLS'!$A$11:B$500,'prenos-P-R-N'!D$1,FALSE),"")))</f>
        <v>3</v>
      </c>
      <c r="E98" s="87" t="str">
        <f>IF($A98=0,"",IF($A98&lt;=$A$1,+VLOOKUP($A98,'Rashodi- plan-izvršenje'!$A$8:C$1500,'prenos-P-R-N'!E$1,FALSE),IF($A98&gt;$A$2,+VLOOKUP($A98,'Neizmirene obaveze JLS'!$A$11:C$500,'prenos-P-R-N'!E$1,FALSE),"")))</f>
        <v>Градска управа</v>
      </c>
      <c r="F98" s="87" t="str">
        <f>IF($A98=0,"",IF($A98&lt;=$A$1,+VLOOKUP($A98,'Rashodi- plan-izvršenje'!$A$8:D$1500,'prenos-P-R-N'!F$1,FALSE),IF($A98&gt;$A$2,+VLOOKUP($A98,'Neizmirene obaveze JLS'!$A$11:D$500,'prenos-P-R-N'!F$1,FALSE),"")))</f>
        <v>3.2</v>
      </c>
      <c r="G98" s="87" t="str">
        <f>IF($A98=0,"",IF($A98&lt;=$A$1,+VLOOKUP($A98,'Rashodi- plan-izvršenje'!$A$8:E$1500,'prenos-P-R-N'!G$1,FALSE),IF($A98&gt;$A$2,+VLOOKUP($A98,'Neizmirene obaveze JLS'!$A$11:E$500,'prenos-P-R-N'!G$1,FALSE),"")))</f>
        <v>Функционисање локалне самоуправе и градских општина</v>
      </c>
      <c r="H98" s="87">
        <f>IF($A98=0,"",IF($A98&lt;=$A$1,+VLOOKUP($A98,'Rashodi- plan-izvršenje'!$A$8:F$1500,'prenos-P-R-N'!H$1,FALSE),IF($A98&gt;$A$2,+VLOOKUP($A98,'Neizmirene obaveze JLS'!$A$11:F$500,'prenos-P-R-N'!H$1,FALSE),"")))</f>
        <v>133</v>
      </c>
      <c r="I98" s="87" t="str">
        <f>IF($A98=0,"",IF($A98&lt;=$A$1,+VLOOKUP($A98,'Rashodi- plan-izvršenje'!$A$8:G$1500,'prenos-P-R-N'!I$1,FALSE),IF($A98&gt;$A$2,+VLOOKUP($A98,'Neizmirene obaveze JLS'!$A$11:G$500,'prenos-P-R-N'!I$1,FALSE),"")))</f>
        <v>0602</v>
      </c>
      <c r="J98" s="87" t="str">
        <f>IF($A98=0,"",IF($A98&lt;=$A$1,+VLOOKUP($A98,'Rashodi- plan-izvršenje'!$A$8:H$1500,'prenos-P-R-N'!J$1,FALSE),IF($A98&gt;$A$2,+VLOOKUP($A98,'Neizmirene obaveze JLS'!$A$11:H$500,'prenos-P-R-N'!J$1,FALSE),"")))</f>
        <v>ОПШТЕ УСЛУГЕ ЛОКАЛНЕ САМОУПРАВЕ</v>
      </c>
      <c r="K98" s="87">
        <f>IF($A98=0,"",IF($A98&lt;=$A$1,+VLOOKUP($A98,'Rashodi- plan-izvršenje'!$A$8:I$1500,'prenos-P-R-N'!K$1,FALSE),IF($A98&gt;$A$2,+VLOOKUP($A98,'Neizmirene obaveze JLS'!$A$11:I$500,'prenos-P-R-N'!K$1,FALSE),"")))</f>
        <v>15</v>
      </c>
      <c r="L98" t="str">
        <f>IF(A98=0,"",IF(A98&lt;=A$1,+IF(VLOOKUP(A98,'Rashodi- plan-izvršenje'!A$8:J$1500,M$1,FALSE)&gt;0,"Програмска активност","Пројекат"),IF(A98&gt;A$2,+IF(VLOOKUP(A98,'Neizmirene obaveze JLS'!A$8:J$2008,M$1,FALSE)&gt;0,"Програмска активност","Пројекат"),"")))</f>
        <v>Програмска активност</v>
      </c>
      <c r="M98" s="87" t="str">
        <f>IF($A98&lt;=$A$1,+IF(VLOOKUP($A98,'Rashodi- plan-izvršenje'!$A$8:$M$1500,10,FALSE)&gt;0,VLOOKUP($A98,'Rashodi- plan-izvršenje'!$A$8:$M$1500,10,FALSE),VLOOKUP($A98,'Rashodi- plan-izvršenje'!$A$8:$M$1500,12,FALSE)),+IF($A98&gt;$A$2,IF(VLOOKUP($A98,'Neizmirene obaveze JLS'!$A$8:$M$1500,10,FALSE)&gt;0,VLOOKUP($A98,'Neizmirene obaveze JLS'!$A$11:$M$1500,10,FALSE),VLOOKUP($A98,'Neizmirene obaveze JLS'!$A$11:$M$1500,12,FALSE)),0))</f>
        <v>0602-0001</v>
      </c>
      <c r="N98" s="87" t="str">
        <f>IF($A98&lt;=$A$1,+IF(VLOOKUP(A98,'Rashodi- plan-izvršenje'!$A$8:$M$1500,10,FALSE)&gt;0,VLOOKUP(A98,'Rashodi- plan-izvršenje'!$A$8:$M$1500,11,FALSE),VLOOKUP(A98,'Rashodi- plan-izvršenje'!$A$8:$M$1500,13,FALSE)),+IF($A98&gt;$A$2,IF(VLOOKUP($A98,'Neizmirene obaveze JLS'!$A$8:$M$1500,10,FALSE)&gt;0,VLOOKUP($A98,'Neizmirene obaveze JLS'!$A$11:$M$1500,11,FALSE),VLOOKUP($A98,'Neizmirene obaveze JLS'!$A$11:$M$1500,13,FALSE)),0))</f>
        <v xml:space="preserve">Функционисање локалне самоуправе и градских општина </v>
      </c>
      <c r="O98" s="87">
        <f>IF($A98&lt;=$A$1,VALUE(+VLOOKUP($A98,'Rashodi- plan-izvršenje'!$A$8:N$1500,'prenos-P-R-N'!O$1,FALSE)),IF($A98&lt;=A$2,VALUE(VLOOKUP($A98,'Prihodi- plan-izvršenje'!$A$8:$H$500,6,FALSE)),VALUE(VLOOKUP($A98,'Neizmirene obaveze JLS'!$A$8:$N$500,O$1,FALSE))))</f>
        <v>1</v>
      </c>
      <c r="P98" s="87" t="str">
        <f>IF(A98=0,0,IF(A98&gt;A$2,'šifarnik K-izvor'!G$3,+IF(Q98&lt;700,+'šifarnik K-izvor'!G$2,'šifarnik K-izvor'!G$1)))</f>
        <v>Расходи</v>
      </c>
      <c r="Q98" s="87">
        <f>IF($A98&lt;=$A$1,VALUE(+VLOOKUP($A98,'Rashodi- plan-izvršenje'!$A$8:O$1500,'prenos-P-R-N'!Q$1,FALSE)),IF($A98&lt;=$A$2,VLOOKUP($A98,'Prihodi- plan-izvršenje'!$A$4:$H$500,4,FALSE),IF($A98&lt;=$A$3,VLOOKUP(A98,'Neizmirene obaveze JLS'!$A$11:O$500,Q$1,FALSE),"")))</f>
        <v>483</v>
      </c>
      <c r="R98" s="88">
        <f>IF($A98&lt;=$A$1,VALUE(+VLOOKUP($A98,'Rashodi- plan-izvršenje'!$A$8:P$1500,'prenos-P-R-N'!R$1,FALSE)),IF($A98&lt;=$A$2,VLOOKUP($A98,'Prihodi- plan-izvršenje'!$A$4:$H$500,7,FALSE),""))</f>
        <v>50000</v>
      </c>
      <c r="S98" s="88">
        <f>IF(A98=0,0,IF($A98&lt;=$A$1,VALUE(+VLOOKUP($A98,'Rashodi- plan-izvršenje'!$A$8:Q$1500,'prenos-P-R-N'!S$1,FALSE)),IF($A98&lt;=$A$2,VLOOKUP($A98,'Prihodi- plan-izvršenje'!$A$4:$H$500,8,FALSE),0)))</f>
        <v>179935.08</v>
      </c>
      <c r="T98" s="88" t="str">
        <f>IF($A98&gt;$A$2,VLOOKUP($A98,'Neizmirene obaveze JLS'!$A$11:R$500,R$1,FALSE),"")</f>
        <v/>
      </c>
      <c r="U98" s="88">
        <f>IF($A98&gt;$A$2,VLOOKUP($A98,'Neizmirene obaveze JLS'!$A$11:S$500,S$1,FALSE),0)</f>
        <v>0</v>
      </c>
      <c r="V98" s="88">
        <f t="shared" si="8"/>
        <v>0</v>
      </c>
      <c r="W98" s="74"/>
      <c r="X98" s="74"/>
      <c r="Y98" s="74"/>
      <c r="Z98" s="74"/>
      <c r="AA98" s="193">
        <f t="shared" si="9"/>
        <v>3</v>
      </c>
      <c r="AB98" s="193" t="str">
        <f t="shared" si="10"/>
        <v>Расходи</v>
      </c>
    </row>
    <row r="99" spans="1:28">
      <c r="A99" s="89">
        <f>IF(AND(COUNTIF(A$1:A$3,"&gt;0")=1,MAX(A$8:A98)&lt;A$1),A98+1,IF(AND(COUNTIF(A$1:A$3,"&gt;0")=2,MAX(A$8:A98)&lt;A$2),A98+1,IF(AND(COUNTIF(A$1:A$3,"&gt;0")=3,MAX(A$8:A98)&lt;A$3),A98+1,0)))</f>
        <v>92</v>
      </c>
      <c r="B99" s="89">
        <f t="shared" si="11"/>
        <v>75</v>
      </c>
      <c r="C99" s="89" t="str">
        <f t="shared" si="12"/>
        <v>НОВИ ПАЗАР</v>
      </c>
      <c r="D99" s="87">
        <f>IF($A99=0,"",IF($A99&lt;=$A$1,+VLOOKUP($A99,'Rashodi- plan-izvršenje'!$A$8:B$1500,'prenos-P-R-N'!D$1,FALSE),IF($A99&gt;$A$2,+VLOOKUP($A99,'Neizmirene obaveze JLS'!$A$11:B$500,'prenos-P-R-N'!D$1,FALSE),"")))</f>
        <v>3</v>
      </c>
      <c r="E99" s="87" t="str">
        <f>IF($A99=0,"",IF($A99&lt;=$A$1,+VLOOKUP($A99,'Rashodi- plan-izvršenje'!$A$8:C$1500,'prenos-P-R-N'!E$1,FALSE),IF($A99&gt;$A$2,+VLOOKUP($A99,'Neizmirene obaveze JLS'!$A$11:C$500,'prenos-P-R-N'!E$1,FALSE),"")))</f>
        <v>Градска управа</v>
      </c>
      <c r="F99" s="87" t="str">
        <f>IF($A99=0,"",IF($A99&lt;=$A$1,+VLOOKUP($A99,'Rashodi- plan-izvršenje'!$A$8:D$1500,'prenos-P-R-N'!F$1,FALSE),IF($A99&gt;$A$2,+VLOOKUP($A99,'Neizmirene obaveze JLS'!$A$11:D$500,'prenos-P-R-N'!F$1,FALSE),"")))</f>
        <v>3.2</v>
      </c>
      <c r="G99" s="87" t="str">
        <f>IF($A99=0,"",IF($A99&lt;=$A$1,+VLOOKUP($A99,'Rashodi- plan-izvršenje'!$A$8:E$1500,'prenos-P-R-N'!G$1,FALSE),IF($A99&gt;$A$2,+VLOOKUP($A99,'Neizmirene obaveze JLS'!$A$11:E$500,'prenos-P-R-N'!G$1,FALSE),"")))</f>
        <v>Функционисање локалне самоуправе и градских општина</v>
      </c>
      <c r="H99" s="87">
        <f>IF($A99=0,"",IF($A99&lt;=$A$1,+VLOOKUP($A99,'Rashodi- plan-izvršenje'!$A$8:F$1500,'prenos-P-R-N'!H$1,FALSE),IF($A99&gt;$A$2,+VLOOKUP($A99,'Neizmirene obaveze JLS'!$A$11:F$500,'prenos-P-R-N'!H$1,FALSE),"")))</f>
        <v>133</v>
      </c>
      <c r="I99" s="87" t="str">
        <f>IF($A99=0,"",IF($A99&lt;=$A$1,+VLOOKUP($A99,'Rashodi- plan-izvršenje'!$A$8:G$1500,'prenos-P-R-N'!I$1,FALSE),IF($A99&gt;$A$2,+VLOOKUP($A99,'Neizmirene obaveze JLS'!$A$11:G$500,'prenos-P-R-N'!I$1,FALSE),"")))</f>
        <v>0602</v>
      </c>
      <c r="J99" s="87" t="str">
        <f>IF($A99=0,"",IF($A99&lt;=$A$1,+VLOOKUP($A99,'Rashodi- plan-izvršenje'!$A$8:H$1500,'prenos-P-R-N'!J$1,FALSE),IF($A99&gt;$A$2,+VLOOKUP($A99,'Neizmirene obaveze JLS'!$A$11:H$500,'prenos-P-R-N'!J$1,FALSE),"")))</f>
        <v>ОПШТЕ УСЛУГЕ ЛОКАЛНЕ САМОУПРАВЕ</v>
      </c>
      <c r="K99" s="87">
        <f>IF($A99=0,"",IF($A99&lt;=$A$1,+VLOOKUP($A99,'Rashodi- plan-izvršenje'!$A$8:I$1500,'prenos-P-R-N'!K$1,FALSE),IF($A99&gt;$A$2,+VLOOKUP($A99,'Neizmirene obaveze JLS'!$A$11:I$500,'prenos-P-R-N'!K$1,FALSE),"")))</f>
        <v>15</v>
      </c>
      <c r="L99" t="str">
        <f>IF(A99=0,"",IF(A99&lt;=A$1,+IF(VLOOKUP(A99,'Rashodi- plan-izvršenje'!A$8:J$1500,M$1,FALSE)&gt;0,"Програмска активност","Пројекат"),IF(A99&gt;A$2,+IF(VLOOKUP(A99,'Neizmirene obaveze JLS'!A$8:J$2008,M$1,FALSE)&gt;0,"Програмска активност","Пројекат"),"")))</f>
        <v>Програмска активност</v>
      </c>
      <c r="M99" s="87" t="str">
        <f>IF($A99&lt;=$A$1,+IF(VLOOKUP($A99,'Rashodi- plan-izvršenje'!$A$8:$M$1500,10,FALSE)&gt;0,VLOOKUP($A99,'Rashodi- plan-izvršenje'!$A$8:$M$1500,10,FALSE),VLOOKUP($A99,'Rashodi- plan-izvršenje'!$A$8:$M$1500,12,FALSE)),+IF($A99&gt;$A$2,IF(VLOOKUP($A99,'Neizmirene obaveze JLS'!$A$8:$M$1500,10,FALSE)&gt;0,VLOOKUP($A99,'Neizmirene obaveze JLS'!$A$11:$M$1500,10,FALSE),VLOOKUP($A99,'Neizmirene obaveze JLS'!$A$11:$M$1500,12,FALSE)),0))</f>
        <v>0602-0001</v>
      </c>
      <c r="N99" s="87" t="str">
        <f>IF($A99&lt;=$A$1,+IF(VLOOKUP(A99,'Rashodi- plan-izvršenje'!$A$8:$M$1500,10,FALSE)&gt;0,VLOOKUP(A99,'Rashodi- plan-izvršenje'!$A$8:$M$1500,11,FALSE),VLOOKUP(A99,'Rashodi- plan-izvršenje'!$A$8:$M$1500,13,FALSE)),+IF($A99&gt;$A$2,IF(VLOOKUP($A99,'Neizmirene obaveze JLS'!$A$8:$M$1500,10,FALSE)&gt;0,VLOOKUP($A99,'Neizmirene obaveze JLS'!$A$11:$M$1500,11,FALSE),VLOOKUP($A99,'Neizmirene obaveze JLS'!$A$11:$M$1500,13,FALSE)),0))</f>
        <v xml:space="preserve">Функционисање локалне самоуправе и градских општина </v>
      </c>
      <c r="O99" s="87">
        <f>IF($A99&lt;=$A$1,VALUE(+VLOOKUP($A99,'Rashodi- plan-izvršenje'!$A$8:N$1500,'prenos-P-R-N'!O$1,FALSE)),IF($A99&lt;=A$2,VALUE(VLOOKUP($A99,'Prihodi- plan-izvršenje'!$A$8:$H$500,6,FALSE)),VALUE(VLOOKUP($A99,'Neizmirene obaveze JLS'!$A$8:$N$500,O$1,FALSE))))</f>
        <v>1</v>
      </c>
      <c r="P99" s="87" t="str">
        <f>IF(A99=0,0,IF(A99&gt;A$2,'šifarnik K-izvor'!G$3,+IF(Q99&lt;700,+'šifarnik K-izvor'!G$2,'šifarnik K-izvor'!G$1)))</f>
        <v>Расходи</v>
      </c>
      <c r="Q99" s="87">
        <f>IF($A99&lt;=$A$1,VALUE(+VLOOKUP($A99,'Rashodi- plan-izvršenje'!$A$8:O$1500,'prenos-P-R-N'!Q$1,FALSE)),IF($A99&lt;=$A$2,VLOOKUP($A99,'Prihodi- plan-izvršenje'!$A$4:$H$500,4,FALSE),IF($A99&lt;=$A$3,VLOOKUP(A99,'Neizmirene obaveze JLS'!$A$11:O$500,Q$1,FALSE),"")))</f>
        <v>512</v>
      </c>
      <c r="R99" s="88">
        <f>IF($A99&lt;=$A$1,VALUE(+VLOOKUP($A99,'Rashodi- plan-izvršenje'!$A$8:P$1500,'prenos-P-R-N'!R$1,FALSE)),IF($A99&lt;=$A$2,VLOOKUP($A99,'Prihodi- plan-izvršenje'!$A$4:$H$500,7,FALSE),""))</f>
        <v>1500000</v>
      </c>
      <c r="S99" s="88">
        <f>IF(A99=0,0,IF($A99&lt;=$A$1,VALUE(+VLOOKUP($A99,'Rashodi- plan-izvršenje'!$A$8:Q$1500,'prenos-P-R-N'!S$1,FALSE)),IF($A99&lt;=$A$2,VLOOKUP($A99,'Prihodi- plan-izvršenje'!$A$4:$H$500,8,FALSE),0)))</f>
        <v>998315</v>
      </c>
      <c r="T99" s="88" t="str">
        <f>IF($A99&gt;$A$2,VLOOKUP($A99,'Neizmirene obaveze JLS'!$A$11:R$500,R$1,FALSE),"")</f>
        <v/>
      </c>
      <c r="U99" s="88">
        <f>IF($A99&gt;$A$2,VLOOKUP($A99,'Neizmirene obaveze JLS'!$A$11:S$500,S$1,FALSE),0)</f>
        <v>0</v>
      </c>
      <c r="V99" s="88">
        <f t="shared" si="8"/>
        <v>0</v>
      </c>
      <c r="W99" s="74"/>
      <c r="X99" s="74"/>
      <c r="Y99" s="74"/>
      <c r="Z99" s="74"/>
      <c r="AA99" s="193">
        <f t="shared" si="9"/>
        <v>3</v>
      </c>
      <c r="AB99" s="193" t="str">
        <f t="shared" si="10"/>
        <v>Расходи</v>
      </c>
    </row>
    <row r="100" spans="1:28">
      <c r="A100" s="89">
        <f>IF(AND(COUNTIF(A$1:A$3,"&gt;0")=1,MAX(A$8:A99)&lt;A$1),A99+1,IF(AND(COUNTIF(A$1:A$3,"&gt;0")=2,MAX(A$8:A99)&lt;A$2),A99+1,IF(AND(COUNTIF(A$1:A$3,"&gt;0")=3,MAX(A$8:A99)&lt;A$3),A99+1,0)))</f>
        <v>93</v>
      </c>
      <c r="B100" s="89">
        <f t="shared" si="11"/>
        <v>75</v>
      </c>
      <c r="C100" s="89" t="str">
        <f t="shared" si="12"/>
        <v>НОВИ ПАЗАР</v>
      </c>
      <c r="D100" s="87">
        <f>IF($A100=0,"",IF($A100&lt;=$A$1,+VLOOKUP($A100,'Rashodi- plan-izvršenje'!$A$8:B$1500,'prenos-P-R-N'!D$1,FALSE),IF($A100&gt;$A$2,+VLOOKUP($A100,'Neizmirene obaveze JLS'!$A$11:B$500,'prenos-P-R-N'!D$1,FALSE),"")))</f>
        <v>3</v>
      </c>
      <c r="E100" s="87" t="str">
        <f>IF($A100=0,"",IF($A100&lt;=$A$1,+VLOOKUP($A100,'Rashodi- plan-izvršenje'!$A$8:C$1500,'prenos-P-R-N'!E$1,FALSE),IF($A100&gt;$A$2,+VLOOKUP($A100,'Neizmirene obaveze JLS'!$A$11:C$500,'prenos-P-R-N'!E$1,FALSE),"")))</f>
        <v>Градска управа</v>
      </c>
      <c r="F100" s="87" t="str">
        <f>IF($A100=0,"",IF($A100&lt;=$A$1,+VLOOKUP($A100,'Rashodi- plan-izvršenje'!$A$8:D$1500,'prenos-P-R-N'!F$1,FALSE),IF($A100&gt;$A$2,+VLOOKUP($A100,'Neizmirene obaveze JLS'!$A$11:D$500,'prenos-P-R-N'!F$1,FALSE),"")))</f>
        <v>3.3</v>
      </c>
      <c r="G100" s="87" t="str">
        <f>IF($A100=0,"",IF($A100&lt;=$A$1,+VLOOKUP($A100,'Rashodi- plan-izvršenje'!$A$8:E$1500,'prenos-P-R-N'!G$1,FALSE),IF($A100&gt;$A$2,+VLOOKUP($A100,'Neizmirene obaveze JLS'!$A$11:E$500,'prenos-P-R-N'!G$1,FALSE),"")))</f>
        <v>Функционисање основних школа</v>
      </c>
      <c r="H100" s="87">
        <f>IF($A100=0,"",IF($A100&lt;=$A$1,+VLOOKUP($A100,'Rashodi- plan-izvršenje'!$A$8:F$1500,'prenos-P-R-N'!H$1,FALSE),IF($A100&gt;$A$2,+VLOOKUP($A100,'Neizmirene obaveze JLS'!$A$11:F$500,'prenos-P-R-N'!H$1,FALSE),"")))</f>
        <v>912</v>
      </c>
      <c r="I100" s="87">
        <f>IF($A100=0,"",IF($A100&lt;=$A$1,+VLOOKUP($A100,'Rashodi- plan-izvršenje'!$A$8:G$1500,'prenos-P-R-N'!I$1,FALSE),IF($A100&gt;$A$2,+VLOOKUP($A100,'Neizmirene obaveze JLS'!$A$11:G$500,'prenos-P-R-N'!I$1,FALSE),"")))</f>
        <v>0</v>
      </c>
      <c r="J100" s="87" t="str">
        <f>IF($A100=0,"",IF($A100&lt;=$A$1,+VLOOKUP($A100,'Rashodi- plan-izvršenje'!$A$8:H$1500,'prenos-P-R-N'!J$1,FALSE),IF($A100&gt;$A$2,+VLOOKUP($A100,'Neizmirene obaveze JLS'!$A$11:H$500,'prenos-P-R-N'!J$1,FALSE),"")))</f>
        <v/>
      </c>
      <c r="K100" s="87" t="str">
        <f>IF($A100=0,"",IF($A100&lt;=$A$1,+VLOOKUP($A100,'Rashodi- plan-izvršenje'!$A$8:I$1500,'prenos-P-R-N'!K$1,FALSE),IF($A100&gt;$A$2,+VLOOKUP($A100,'Neizmirene obaveze JLS'!$A$11:I$500,'prenos-P-R-N'!K$1,FALSE),"")))</f>
        <v/>
      </c>
      <c r="L100" t="str">
        <f>IF(A100=0,"",IF(A100&lt;=A$1,+IF(VLOOKUP(A100,'Rashodi- plan-izvršenje'!A$8:J$1500,M$1,FALSE)&gt;0,"Програмска активност","Пројекат"),IF(A100&gt;A$2,+IF(VLOOKUP(A100,'Neizmirene obaveze JLS'!A$8:J$2008,M$1,FALSE)&gt;0,"Програмска активност","Пројекат"),"")))</f>
        <v>Програмска активност</v>
      </c>
      <c r="M100" s="87" t="str">
        <f>IF($A100&lt;=$A$1,+IF(VLOOKUP($A100,'Rashodi- plan-izvršenje'!$A$8:$M$1500,10,FALSE)&gt;0,VLOOKUP($A100,'Rashodi- plan-izvršenje'!$A$8:$M$1500,10,FALSE),VLOOKUP($A100,'Rashodi- plan-izvršenje'!$A$8:$M$1500,12,FALSE)),+IF($A100&gt;$A$2,IF(VLOOKUP($A100,'Neizmirene obaveze JLS'!$A$8:$M$1500,10,FALSE)&gt;0,VLOOKUP($A100,'Neizmirene obaveze JLS'!$A$11:$M$1500,10,FALSE),VLOOKUP($A100,'Neizmirene obaveze JLS'!$A$11:$M$1500,12,FALSE)),0))</f>
        <v>2002-0001</v>
      </c>
      <c r="N100" s="87" t="str">
        <f>IF($A100&lt;=$A$1,+IF(VLOOKUP(A100,'Rashodi- plan-izvršenje'!$A$8:$M$1500,10,FALSE)&gt;0,VLOOKUP(A100,'Rashodi- plan-izvršenje'!$A$8:$M$1500,11,FALSE),VLOOKUP(A100,'Rashodi- plan-izvršenje'!$A$8:$M$1500,13,FALSE)),+IF($A100&gt;$A$2,IF(VLOOKUP($A100,'Neizmirene obaveze JLS'!$A$8:$M$1500,10,FALSE)&gt;0,VLOOKUP($A100,'Neizmirene obaveze JLS'!$A$11:$M$1500,11,FALSE),VLOOKUP($A100,'Neizmirene obaveze JLS'!$A$11:$M$1500,13,FALSE)),0))</f>
        <v>Функционисање основних школа</v>
      </c>
      <c r="O100" s="87">
        <f>IF($A100&lt;=$A$1,VALUE(+VLOOKUP($A100,'Rashodi- plan-izvršenje'!$A$8:N$1500,'prenos-P-R-N'!O$1,FALSE)),IF($A100&lt;=A$2,VALUE(VLOOKUP($A100,'Prihodi- plan-izvršenje'!$A$8:$H$500,6,FALSE)),VALUE(VLOOKUP($A100,'Neizmirene obaveze JLS'!$A$8:$N$500,O$1,FALSE))))</f>
        <v>1</v>
      </c>
      <c r="P100" s="87" t="str">
        <f>IF(A100=0,0,IF(A100&gt;A$2,'šifarnik K-izvor'!G$3,+IF(Q100&lt;700,+'šifarnik K-izvor'!G$2,'šifarnik K-izvor'!G$1)))</f>
        <v>Расходи</v>
      </c>
      <c r="Q100" s="87">
        <f>IF($A100&lt;=$A$1,VALUE(+VLOOKUP($A100,'Rashodi- plan-izvršenje'!$A$8:O$1500,'prenos-P-R-N'!Q$1,FALSE)),IF($A100&lt;=$A$2,VLOOKUP($A100,'Prihodi- plan-izvršenje'!$A$4:$H$500,4,FALSE),IF($A100&lt;=$A$3,VLOOKUP(A100,'Neizmirene obaveze JLS'!$A$11:O$500,Q$1,FALSE),"")))</f>
        <v>463</v>
      </c>
      <c r="R100" s="88">
        <f>IF($A100&lt;=$A$1,VALUE(+VLOOKUP($A100,'Rashodi- plan-izvršenje'!$A$8:P$1500,'prenos-P-R-N'!R$1,FALSE)),IF($A100&lt;=$A$2,VLOOKUP($A100,'Prihodi- plan-izvršenje'!$A$4:$H$500,7,FALSE),""))</f>
        <v>161629000</v>
      </c>
      <c r="S100" s="88">
        <f>IF(A100=0,0,IF($A100&lt;=$A$1,VALUE(+VLOOKUP($A100,'Rashodi- plan-izvršenje'!$A$8:Q$1500,'prenos-P-R-N'!S$1,FALSE)),IF($A100&lt;=$A$2,VLOOKUP($A100,'Prihodi- plan-izvršenje'!$A$4:$H$500,8,FALSE),0)))</f>
        <v>87775609.629999995</v>
      </c>
      <c r="T100" s="88" t="str">
        <f>IF($A100&gt;$A$2,VLOOKUP($A100,'Neizmirene obaveze JLS'!$A$11:R$500,R$1,FALSE),"")</f>
        <v/>
      </c>
      <c r="U100" s="88">
        <f>IF($A100&gt;$A$2,VLOOKUP($A100,'Neizmirene obaveze JLS'!$A$11:S$500,S$1,FALSE),0)</f>
        <v>0</v>
      </c>
      <c r="V100" s="88">
        <f t="shared" si="8"/>
        <v>0</v>
      </c>
      <c r="W100" s="74"/>
      <c r="X100" s="74"/>
      <c r="Y100" s="74"/>
      <c r="Z100" s="74"/>
      <c r="AA100" s="193">
        <f t="shared" si="9"/>
        <v>3</v>
      </c>
      <c r="AB100" s="193" t="str">
        <f t="shared" si="10"/>
        <v>Расходи</v>
      </c>
    </row>
    <row r="101" spans="1:28">
      <c r="A101" s="89">
        <f>IF(AND(COUNTIF(A$1:A$3,"&gt;0")=1,MAX(A$8:A100)&lt;A$1),A100+1,IF(AND(COUNTIF(A$1:A$3,"&gt;0")=2,MAX(A$8:A100)&lt;A$2),A100+1,IF(AND(COUNTIF(A$1:A$3,"&gt;0")=3,MAX(A$8:A100)&lt;A$3),A100+1,0)))</f>
        <v>94</v>
      </c>
      <c r="B101" s="89">
        <f t="shared" si="11"/>
        <v>75</v>
      </c>
      <c r="C101" s="89" t="str">
        <f t="shared" si="12"/>
        <v>НОВИ ПАЗАР</v>
      </c>
      <c r="D101" s="87">
        <f>IF($A101=0,"",IF($A101&lt;=$A$1,+VLOOKUP($A101,'Rashodi- plan-izvršenje'!$A$8:B$1500,'prenos-P-R-N'!D$1,FALSE),IF($A101&gt;$A$2,+VLOOKUP($A101,'Neizmirene obaveze JLS'!$A$11:B$500,'prenos-P-R-N'!D$1,FALSE),"")))</f>
        <v>3</v>
      </c>
      <c r="E101" s="87" t="str">
        <f>IF($A101=0,"",IF($A101&lt;=$A$1,+VLOOKUP($A101,'Rashodi- plan-izvršenje'!$A$8:C$1500,'prenos-P-R-N'!E$1,FALSE),IF($A101&gt;$A$2,+VLOOKUP($A101,'Neizmirene obaveze JLS'!$A$11:C$500,'prenos-P-R-N'!E$1,FALSE),"")))</f>
        <v>Градска управа</v>
      </c>
      <c r="F101" s="87" t="str">
        <f>IF($A101=0,"",IF($A101&lt;=$A$1,+VLOOKUP($A101,'Rashodi- plan-izvršenje'!$A$8:D$1500,'prenos-P-R-N'!F$1,FALSE),IF($A101&gt;$A$2,+VLOOKUP($A101,'Neizmirene obaveze JLS'!$A$11:D$500,'prenos-P-R-N'!F$1,FALSE),"")))</f>
        <v>3.3</v>
      </c>
      <c r="G101" s="87" t="str">
        <f>IF($A101=0,"",IF($A101&lt;=$A$1,+VLOOKUP($A101,'Rashodi- plan-izvršenje'!$A$8:E$1500,'prenos-P-R-N'!G$1,FALSE),IF($A101&gt;$A$2,+VLOOKUP($A101,'Neizmirene obaveze JLS'!$A$11:E$500,'prenos-P-R-N'!G$1,FALSE),"")))</f>
        <v>Функционисање основних школа</v>
      </c>
      <c r="H101" s="87">
        <f>IF($A101=0,"",IF($A101&lt;=$A$1,+VLOOKUP($A101,'Rashodi- plan-izvršenje'!$A$8:F$1500,'prenos-P-R-N'!H$1,FALSE),IF($A101&gt;$A$2,+VLOOKUP($A101,'Neizmirene obaveze JLS'!$A$11:F$500,'prenos-P-R-N'!H$1,FALSE),"")))</f>
        <v>912</v>
      </c>
      <c r="I101" s="87">
        <f>IF($A101=0,"",IF($A101&lt;=$A$1,+VLOOKUP($A101,'Rashodi- plan-izvršenje'!$A$8:G$1500,'prenos-P-R-N'!I$1,FALSE),IF($A101&gt;$A$2,+VLOOKUP($A101,'Neizmirene obaveze JLS'!$A$11:G$500,'prenos-P-R-N'!I$1,FALSE),"")))</f>
        <v>0</v>
      </c>
      <c r="J101" s="87" t="str">
        <f>IF($A101=0,"",IF($A101&lt;=$A$1,+VLOOKUP($A101,'Rashodi- plan-izvršenje'!$A$8:H$1500,'prenos-P-R-N'!J$1,FALSE),IF($A101&gt;$A$2,+VLOOKUP($A101,'Neizmirene obaveze JLS'!$A$11:H$500,'prenos-P-R-N'!J$1,FALSE),"")))</f>
        <v/>
      </c>
      <c r="K101" s="87" t="str">
        <f>IF($A101=0,"",IF($A101&lt;=$A$1,+VLOOKUP($A101,'Rashodi- plan-izvršenje'!$A$8:I$1500,'prenos-P-R-N'!K$1,FALSE),IF($A101&gt;$A$2,+VLOOKUP($A101,'Neizmirene obaveze JLS'!$A$11:I$500,'prenos-P-R-N'!K$1,FALSE),"")))</f>
        <v/>
      </c>
      <c r="L101" t="str">
        <f>IF(A101=0,"",IF(A101&lt;=A$1,+IF(VLOOKUP(A101,'Rashodi- plan-izvršenje'!A$8:J$1500,M$1,FALSE)&gt;0,"Програмска активност","Пројекат"),IF(A101&gt;A$2,+IF(VLOOKUP(A101,'Neizmirene obaveze JLS'!A$8:J$2008,M$1,FALSE)&gt;0,"Програмска активност","Пројекат"),"")))</f>
        <v>Програмска активност</v>
      </c>
      <c r="M101" s="87" t="str">
        <f>IF($A101&lt;=$A$1,+IF(VLOOKUP($A101,'Rashodi- plan-izvršenje'!$A$8:$M$1500,10,FALSE)&gt;0,VLOOKUP($A101,'Rashodi- plan-izvršenje'!$A$8:$M$1500,10,FALSE),VLOOKUP($A101,'Rashodi- plan-izvršenje'!$A$8:$M$1500,12,FALSE)),+IF($A101&gt;$A$2,IF(VLOOKUP($A101,'Neizmirene obaveze JLS'!$A$8:$M$1500,10,FALSE)&gt;0,VLOOKUP($A101,'Neizmirene obaveze JLS'!$A$11:$M$1500,10,FALSE),VLOOKUP($A101,'Neizmirene obaveze JLS'!$A$11:$M$1500,12,FALSE)),0))</f>
        <v>2002-0001</v>
      </c>
      <c r="N101" s="87" t="str">
        <f>IF($A101&lt;=$A$1,+IF(VLOOKUP(A101,'Rashodi- plan-izvršenje'!$A$8:$M$1500,10,FALSE)&gt;0,VLOOKUP(A101,'Rashodi- plan-izvršenje'!$A$8:$M$1500,11,FALSE),VLOOKUP(A101,'Rashodi- plan-izvršenje'!$A$8:$M$1500,13,FALSE)),+IF($A101&gt;$A$2,IF(VLOOKUP($A101,'Neizmirene obaveze JLS'!$A$8:$M$1500,10,FALSE)&gt;0,VLOOKUP($A101,'Neizmirene obaveze JLS'!$A$11:$M$1500,11,FALSE),VLOOKUP($A101,'Neizmirene obaveze JLS'!$A$11:$M$1500,13,FALSE)),0))</f>
        <v>Функционисање основних школа</v>
      </c>
      <c r="O101" s="87">
        <f>IF($A101&lt;=$A$1,VALUE(+VLOOKUP($A101,'Rashodi- plan-izvršenje'!$A$8:N$1500,'prenos-P-R-N'!O$1,FALSE)),IF($A101&lt;=A$2,VALUE(VLOOKUP($A101,'Prihodi- plan-izvršenje'!$A$8:$H$500,6,FALSE)),VALUE(VLOOKUP($A101,'Neizmirene obaveze JLS'!$A$8:$N$500,O$1,FALSE))))</f>
        <v>4</v>
      </c>
      <c r="P101" s="87" t="str">
        <f>IF(A101=0,0,IF(A101&gt;A$2,'šifarnik K-izvor'!G$3,+IF(Q101&lt;700,+'šifarnik K-izvor'!G$2,'šifarnik K-izvor'!G$1)))</f>
        <v>Расходи</v>
      </c>
      <c r="Q101" s="87">
        <f>IF($A101&lt;=$A$1,VALUE(+VLOOKUP($A101,'Rashodi- plan-izvršenje'!$A$8:O$1500,'prenos-P-R-N'!Q$1,FALSE)),IF($A101&lt;=$A$2,VLOOKUP($A101,'Prihodi- plan-izvršenje'!$A$4:$H$500,4,FALSE),IF($A101&lt;=$A$3,VLOOKUP(A101,'Neizmirene obaveze JLS'!$A$11:O$500,Q$1,FALSE),"")))</f>
        <v>463</v>
      </c>
      <c r="R101" s="88">
        <f>IF($A101&lt;=$A$1,VALUE(+VLOOKUP($A101,'Rashodi- plan-izvršenje'!$A$8:P$1500,'prenos-P-R-N'!R$1,FALSE)),IF($A101&lt;=$A$2,VLOOKUP($A101,'Prihodi- plan-izvršenje'!$A$4:$H$500,7,FALSE),""))</f>
        <v>6671000</v>
      </c>
      <c r="S101" s="88">
        <f>IF(A101=0,0,IF($A101&lt;=$A$1,VALUE(+VLOOKUP($A101,'Rashodi- plan-izvršenje'!$A$8:Q$1500,'prenos-P-R-N'!S$1,FALSE)),IF($A101&lt;=$A$2,VLOOKUP($A101,'Prihodi- plan-izvršenje'!$A$4:$H$500,8,FALSE),0)))</f>
        <v>0</v>
      </c>
      <c r="T101" s="88" t="str">
        <f>IF($A101&gt;$A$2,VLOOKUP($A101,'Neizmirene obaveze JLS'!$A$11:R$500,R$1,FALSE),"")</f>
        <v/>
      </c>
      <c r="U101" s="88">
        <f>IF($A101&gt;$A$2,VLOOKUP($A101,'Neizmirene obaveze JLS'!$A$11:S$500,S$1,FALSE),0)</f>
        <v>0</v>
      </c>
      <c r="V101" s="88">
        <f t="shared" si="8"/>
        <v>0</v>
      </c>
      <c r="W101" s="74"/>
      <c r="X101" s="74"/>
      <c r="Y101" s="74"/>
      <c r="Z101" s="74"/>
      <c r="AA101" s="193">
        <f t="shared" si="9"/>
        <v>3</v>
      </c>
      <c r="AB101" s="193" t="str">
        <f t="shared" si="10"/>
        <v>Расходи</v>
      </c>
    </row>
    <row r="102" spans="1:28">
      <c r="A102" s="89">
        <f>IF(AND(COUNTIF(A$1:A$3,"&gt;0")=1,MAX(A$8:A101)&lt;A$1),A101+1,IF(AND(COUNTIF(A$1:A$3,"&gt;0")=2,MAX(A$8:A101)&lt;A$2),A101+1,IF(AND(COUNTIF(A$1:A$3,"&gt;0")=3,MAX(A$8:A101)&lt;A$3),A101+1,0)))</f>
        <v>95</v>
      </c>
      <c r="B102" s="89">
        <f t="shared" si="11"/>
        <v>75</v>
      </c>
      <c r="C102" s="89" t="str">
        <f t="shared" si="12"/>
        <v>НОВИ ПАЗАР</v>
      </c>
      <c r="D102" s="87">
        <f>IF($A102=0,"",IF($A102&lt;=$A$1,+VLOOKUP($A102,'Rashodi- plan-izvršenje'!$A$8:B$1500,'prenos-P-R-N'!D$1,FALSE),IF($A102&gt;$A$2,+VLOOKUP($A102,'Neizmirene obaveze JLS'!$A$11:B$500,'prenos-P-R-N'!D$1,FALSE),"")))</f>
        <v>3</v>
      </c>
      <c r="E102" s="87" t="str">
        <f>IF($A102=0,"",IF($A102&lt;=$A$1,+VLOOKUP($A102,'Rashodi- plan-izvršenje'!$A$8:C$1500,'prenos-P-R-N'!E$1,FALSE),IF($A102&gt;$A$2,+VLOOKUP($A102,'Neizmirene obaveze JLS'!$A$11:C$500,'prenos-P-R-N'!E$1,FALSE),"")))</f>
        <v>Градска управа</v>
      </c>
      <c r="F102" s="87" t="str">
        <f>IF($A102=0,"",IF($A102&lt;=$A$1,+VLOOKUP($A102,'Rashodi- plan-izvršenje'!$A$8:D$1500,'prenos-P-R-N'!F$1,FALSE),IF($A102&gt;$A$2,+VLOOKUP($A102,'Neizmirene obaveze JLS'!$A$11:D$500,'prenos-P-R-N'!F$1,FALSE),"")))</f>
        <v>3.4</v>
      </c>
      <c r="G102" s="87" t="str">
        <f>IF($A102=0,"",IF($A102&lt;=$A$1,+VLOOKUP($A102,'Rashodi- plan-izvršenje'!$A$8:E$1500,'prenos-P-R-N'!G$1,FALSE),IF($A102&gt;$A$2,+VLOOKUP($A102,'Neizmirene obaveze JLS'!$A$11:E$500,'prenos-P-R-N'!G$1,FALSE),"")))</f>
        <v>Функционисање средњих школа</v>
      </c>
      <c r="H102" s="87">
        <f>IF($A102=0,"",IF($A102&lt;=$A$1,+VLOOKUP($A102,'Rashodi- plan-izvršenje'!$A$8:F$1500,'prenos-P-R-N'!H$1,FALSE),IF($A102&gt;$A$2,+VLOOKUP($A102,'Neizmirene obaveze JLS'!$A$11:F$500,'prenos-P-R-N'!H$1,FALSE),"")))</f>
        <v>920</v>
      </c>
      <c r="I102" s="87" t="str">
        <f>IF($A102=0,"",IF($A102&lt;=$A$1,+VLOOKUP($A102,'Rashodi- plan-izvršenje'!$A$8:G$1500,'prenos-P-R-N'!I$1,FALSE),IF($A102&gt;$A$2,+VLOOKUP($A102,'Neizmirene obaveze JLS'!$A$11:G$500,'prenos-P-R-N'!I$1,FALSE),"")))</f>
        <v>2003</v>
      </c>
      <c r="J102" s="87" t="str">
        <f>IF($A102=0,"",IF($A102&lt;=$A$1,+VLOOKUP($A102,'Rashodi- plan-izvršenje'!$A$8:H$1500,'prenos-P-R-N'!J$1,FALSE),IF($A102&gt;$A$2,+VLOOKUP($A102,'Neizmirene obaveze JLS'!$A$11:H$500,'prenos-P-R-N'!J$1,FALSE),"")))</f>
        <v>СРЕДЊЕ ОБРАЗОВАЊЕ И ВАСПИТАЊЕ</v>
      </c>
      <c r="K102" s="87">
        <f>IF($A102=0,"",IF($A102&lt;=$A$1,+VLOOKUP($A102,'Rashodi- plan-izvršenje'!$A$8:I$1500,'prenos-P-R-N'!K$1,FALSE),IF($A102&gt;$A$2,+VLOOKUP($A102,'Neizmirene obaveze JLS'!$A$11:I$500,'prenos-P-R-N'!K$1,FALSE),"")))</f>
        <v>10</v>
      </c>
      <c r="L102" t="str">
        <f>IF(A102=0,"",IF(A102&lt;=A$1,+IF(VLOOKUP(A102,'Rashodi- plan-izvršenje'!A$8:J$1500,M$1,FALSE)&gt;0,"Програмска активност","Пројекат"),IF(A102&gt;A$2,+IF(VLOOKUP(A102,'Neizmirene obaveze JLS'!A$8:J$2008,M$1,FALSE)&gt;0,"Програмска активност","Пројекат"),"")))</f>
        <v>Програмска активност</v>
      </c>
      <c r="M102" s="87" t="str">
        <f>IF($A102&lt;=$A$1,+IF(VLOOKUP($A102,'Rashodi- plan-izvršenje'!$A$8:$M$1500,10,FALSE)&gt;0,VLOOKUP($A102,'Rashodi- plan-izvršenje'!$A$8:$M$1500,10,FALSE),VLOOKUP($A102,'Rashodi- plan-izvršenje'!$A$8:$M$1500,12,FALSE)),+IF($A102&gt;$A$2,IF(VLOOKUP($A102,'Neizmirene obaveze JLS'!$A$8:$M$1500,10,FALSE)&gt;0,VLOOKUP($A102,'Neizmirene obaveze JLS'!$A$11:$M$1500,10,FALSE),VLOOKUP($A102,'Neizmirene obaveze JLS'!$A$11:$M$1500,12,FALSE)),0))</f>
        <v>2003-0001</v>
      </c>
      <c r="N102" s="87" t="str">
        <f>IF($A102&lt;=$A$1,+IF(VLOOKUP(A102,'Rashodi- plan-izvršenje'!$A$8:$M$1500,10,FALSE)&gt;0,VLOOKUP(A102,'Rashodi- plan-izvršenje'!$A$8:$M$1500,11,FALSE),VLOOKUP(A102,'Rashodi- plan-izvršenje'!$A$8:$M$1500,13,FALSE)),+IF($A102&gt;$A$2,IF(VLOOKUP($A102,'Neizmirene obaveze JLS'!$A$8:$M$1500,10,FALSE)&gt;0,VLOOKUP($A102,'Neizmirene obaveze JLS'!$A$11:$M$1500,11,FALSE),VLOOKUP($A102,'Neizmirene obaveze JLS'!$A$11:$M$1500,13,FALSE)),0))</f>
        <v>Функционисање средњих  школа</v>
      </c>
      <c r="O102" s="87">
        <f>IF($A102&lt;=$A$1,VALUE(+VLOOKUP($A102,'Rashodi- plan-izvršenje'!$A$8:N$1500,'prenos-P-R-N'!O$1,FALSE)),IF($A102&lt;=A$2,VALUE(VLOOKUP($A102,'Prihodi- plan-izvršenje'!$A$8:$H$500,6,FALSE)),VALUE(VLOOKUP($A102,'Neizmirene obaveze JLS'!$A$8:$N$500,O$1,FALSE))))</f>
        <v>1</v>
      </c>
      <c r="P102" s="87" t="str">
        <f>IF(A102=0,0,IF(A102&gt;A$2,'šifarnik K-izvor'!G$3,+IF(Q102&lt;700,+'šifarnik K-izvor'!G$2,'šifarnik K-izvor'!G$1)))</f>
        <v>Расходи</v>
      </c>
      <c r="Q102" s="87">
        <f>IF($A102&lt;=$A$1,VALUE(+VLOOKUP($A102,'Rashodi- plan-izvršenje'!$A$8:O$1500,'prenos-P-R-N'!Q$1,FALSE)),IF($A102&lt;=$A$2,VLOOKUP($A102,'Prihodi- plan-izvršenje'!$A$4:$H$500,4,FALSE),IF($A102&lt;=$A$3,VLOOKUP(A102,'Neizmirene obaveze JLS'!$A$11:O$500,Q$1,FALSE),"")))</f>
        <v>463</v>
      </c>
      <c r="R102" s="88">
        <f>IF($A102&lt;=$A$1,VALUE(+VLOOKUP($A102,'Rashodi- plan-izvršenje'!$A$8:P$1500,'prenos-P-R-N'!R$1,FALSE)),IF($A102&lt;=$A$2,VLOOKUP($A102,'Prihodi- plan-izvršenje'!$A$4:$H$500,7,FALSE),""))</f>
        <v>78444000</v>
      </c>
      <c r="S102" s="88">
        <f>IF(A102=0,0,IF($A102&lt;=$A$1,VALUE(+VLOOKUP($A102,'Rashodi- plan-izvršenje'!$A$8:Q$1500,'prenos-P-R-N'!S$1,FALSE)),IF($A102&lt;=$A$2,VLOOKUP($A102,'Prihodi- plan-izvršenje'!$A$4:$H$500,8,FALSE),0)))</f>
        <v>49355335.82</v>
      </c>
      <c r="T102" s="88" t="str">
        <f>IF($A102&gt;$A$2,VLOOKUP($A102,'Neizmirene obaveze JLS'!$A$11:R$500,R$1,FALSE),"")</f>
        <v/>
      </c>
      <c r="U102" s="88">
        <f>IF($A102&gt;$A$2,VLOOKUP($A102,'Neizmirene obaveze JLS'!$A$11:S$500,S$1,FALSE),0)</f>
        <v>0</v>
      </c>
      <c r="V102" s="88">
        <f t="shared" si="8"/>
        <v>0</v>
      </c>
      <c r="W102" s="74"/>
      <c r="X102" s="74"/>
      <c r="Y102" s="74"/>
      <c r="Z102" s="74"/>
      <c r="AA102" s="193">
        <f t="shared" si="9"/>
        <v>3</v>
      </c>
      <c r="AB102" s="193" t="str">
        <f t="shared" si="10"/>
        <v>Расходи</v>
      </c>
    </row>
    <row r="103" spans="1:28">
      <c r="A103" s="89">
        <f>IF(AND(COUNTIF(A$1:A$3,"&gt;0")=1,MAX(A$8:A102)&lt;A$1),A102+1,IF(AND(COUNTIF(A$1:A$3,"&gt;0")=2,MAX(A$8:A102)&lt;A$2),A102+1,IF(AND(COUNTIF(A$1:A$3,"&gt;0")=3,MAX(A$8:A102)&lt;A$3),A102+1,0)))</f>
        <v>96</v>
      </c>
      <c r="B103" s="89">
        <f t="shared" si="11"/>
        <v>75</v>
      </c>
      <c r="C103" s="89" t="str">
        <f t="shared" si="12"/>
        <v>НОВИ ПАЗАР</v>
      </c>
      <c r="D103" s="87">
        <f>IF($A103=0,"",IF($A103&lt;=$A$1,+VLOOKUP($A103,'Rashodi- plan-izvršenje'!$A$8:B$1500,'prenos-P-R-N'!D$1,FALSE),IF($A103&gt;$A$2,+VLOOKUP($A103,'Neizmirene obaveze JLS'!$A$11:B$500,'prenos-P-R-N'!D$1,FALSE),"")))</f>
        <v>3</v>
      </c>
      <c r="E103" s="87" t="str">
        <f>IF($A103=0,"",IF($A103&lt;=$A$1,+VLOOKUP($A103,'Rashodi- plan-izvršenje'!$A$8:C$1500,'prenos-P-R-N'!E$1,FALSE),IF($A103&gt;$A$2,+VLOOKUP($A103,'Neizmirene obaveze JLS'!$A$11:C$500,'prenos-P-R-N'!E$1,FALSE),"")))</f>
        <v>Градска управа</v>
      </c>
      <c r="F103" s="87" t="str">
        <f>IF($A103=0,"",IF($A103&lt;=$A$1,+VLOOKUP($A103,'Rashodi- plan-izvršenje'!$A$8:D$1500,'prenos-P-R-N'!F$1,FALSE),IF($A103&gt;$A$2,+VLOOKUP($A103,'Neizmirene obaveze JLS'!$A$11:D$500,'prenos-P-R-N'!F$1,FALSE),"")))</f>
        <v>3.4</v>
      </c>
      <c r="G103" s="87" t="str">
        <f>IF($A103=0,"",IF($A103&lt;=$A$1,+VLOOKUP($A103,'Rashodi- plan-izvršenje'!$A$8:E$1500,'prenos-P-R-N'!G$1,FALSE),IF($A103&gt;$A$2,+VLOOKUP($A103,'Neizmirene obaveze JLS'!$A$11:E$500,'prenos-P-R-N'!G$1,FALSE),"")))</f>
        <v>Функционисање средњих школа</v>
      </c>
      <c r="H103" s="87">
        <f>IF($A103=0,"",IF($A103&lt;=$A$1,+VLOOKUP($A103,'Rashodi- plan-izvršenje'!$A$8:F$1500,'prenos-P-R-N'!H$1,FALSE),IF($A103&gt;$A$2,+VLOOKUP($A103,'Neizmirene obaveze JLS'!$A$11:F$500,'prenos-P-R-N'!H$1,FALSE),"")))</f>
        <v>920</v>
      </c>
      <c r="I103" s="87" t="str">
        <f>IF($A103=0,"",IF($A103&lt;=$A$1,+VLOOKUP($A103,'Rashodi- plan-izvršenje'!$A$8:G$1500,'prenos-P-R-N'!I$1,FALSE),IF($A103&gt;$A$2,+VLOOKUP($A103,'Neizmirene obaveze JLS'!$A$11:G$500,'prenos-P-R-N'!I$1,FALSE),"")))</f>
        <v>2003</v>
      </c>
      <c r="J103" s="87" t="str">
        <f>IF($A103=0,"",IF($A103&lt;=$A$1,+VLOOKUP($A103,'Rashodi- plan-izvršenje'!$A$8:H$1500,'prenos-P-R-N'!J$1,FALSE),IF($A103&gt;$A$2,+VLOOKUP($A103,'Neizmirene obaveze JLS'!$A$11:H$500,'prenos-P-R-N'!J$1,FALSE),"")))</f>
        <v>СРЕДЊЕ ОБРАЗОВАЊЕ И ВАСПИТАЊЕ</v>
      </c>
      <c r="K103" s="87">
        <f>IF($A103=0,"",IF($A103&lt;=$A$1,+VLOOKUP($A103,'Rashodi- plan-izvršenje'!$A$8:I$1500,'prenos-P-R-N'!K$1,FALSE),IF($A103&gt;$A$2,+VLOOKUP($A103,'Neizmirene obaveze JLS'!$A$11:I$500,'prenos-P-R-N'!K$1,FALSE),"")))</f>
        <v>10</v>
      </c>
      <c r="L103" t="str">
        <f>IF(A103=0,"",IF(A103&lt;=A$1,+IF(VLOOKUP(A103,'Rashodi- plan-izvršenje'!A$8:J$1500,M$1,FALSE)&gt;0,"Програмска активност","Пројекат"),IF(A103&gt;A$2,+IF(VLOOKUP(A103,'Neizmirene obaveze JLS'!A$8:J$2008,M$1,FALSE)&gt;0,"Програмска активност","Пројекат"),"")))</f>
        <v>Програмска активност</v>
      </c>
      <c r="M103" s="87" t="str">
        <f>IF($A103&lt;=$A$1,+IF(VLOOKUP($A103,'Rashodi- plan-izvršenje'!$A$8:$M$1500,10,FALSE)&gt;0,VLOOKUP($A103,'Rashodi- plan-izvršenje'!$A$8:$M$1500,10,FALSE),VLOOKUP($A103,'Rashodi- plan-izvršenje'!$A$8:$M$1500,12,FALSE)),+IF($A103&gt;$A$2,IF(VLOOKUP($A103,'Neizmirene obaveze JLS'!$A$8:$M$1500,10,FALSE)&gt;0,VLOOKUP($A103,'Neizmirene obaveze JLS'!$A$11:$M$1500,10,FALSE),VLOOKUP($A103,'Neizmirene obaveze JLS'!$A$11:$M$1500,12,FALSE)),0))</f>
        <v>2003-0001</v>
      </c>
      <c r="N103" s="87" t="str">
        <f>IF($A103&lt;=$A$1,+IF(VLOOKUP(A103,'Rashodi- plan-izvršenje'!$A$8:$M$1500,10,FALSE)&gt;0,VLOOKUP(A103,'Rashodi- plan-izvršenje'!$A$8:$M$1500,11,FALSE),VLOOKUP(A103,'Rashodi- plan-izvršenje'!$A$8:$M$1500,13,FALSE)),+IF($A103&gt;$A$2,IF(VLOOKUP($A103,'Neizmirene obaveze JLS'!$A$8:$M$1500,10,FALSE)&gt;0,VLOOKUP($A103,'Neizmirene obaveze JLS'!$A$11:$M$1500,11,FALSE),VLOOKUP($A103,'Neizmirene obaveze JLS'!$A$11:$M$1500,13,FALSE)),0))</f>
        <v>Функционисање средњих  школа</v>
      </c>
      <c r="O103" s="87">
        <f>IF($A103&lt;=$A$1,VALUE(+VLOOKUP($A103,'Rashodi- plan-izvršenje'!$A$8:N$1500,'prenos-P-R-N'!O$1,FALSE)),IF($A103&lt;=A$2,VALUE(VLOOKUP($A103,'Prihodi- plan-izvršenje'!$A$8:$H$500,6,FALSE)),VALUE(VLOOKUP($A103,'Neizmirene obaveze JLS'!$A$8:$N$500,O$1,FALSE))))</f>
        <v>4</v>
      </c>
      <c r="P103" s="87" t="str">
        <f>IF(A103=0,0,IF(A103&gt;A$2,'šifarnik K-izvor'!G$3,+IF(Q103&lt;700,+'šifarnik K-izvor'!G$2,'šifarnik K-izvor'!G$1)))</f>
        <v>Расходи</v>
      </c>
      <c r="Q103" s="87">
        <f>IF($A103&lt;=$A$1,VALUE(+VLOOKUP($A103,'Rashodi- plan-izvršenje'!$A$8:O$1500,'prenos-P-R-N'!Q$1,FALSE)),IF($A103&lt;=$A$2,VLOOKUP($A103,'Prihodi- plan-izvršenje'!$A$4:$H$500,4,FALSE),IF($A103&lt;=$A$3,VLOOKUP(A103,'Neizmirene obaveze JLS'!$A$11:O$500,Q$1,FALSE),"")))</f>
        <v>463</v>
      </c>
      <c r="R103" s="88">
        <f>IF($A103&lt;=$A$1,VALUE(+VLOOKUP($A103,'Rashodi- plan-izvršenje'!$A$8:P$1500,'prenos-P-R-N'!R$1,FALSE)),IF($A103&lt;=$A$2,VLOOKUP($A103,'Prihodi- plan-izvršenje'!$A$4:$H$500,7,FALSE),""))</f>
        <v>2256000</v>
      </c>
      <c r="S103" s="88">
        <f>IF(A103=0,0,IF($A103&lt;=$A$1,VALUE(+VLOOKUP($A103,'Rashodi- plan-izvršenje'!$A$8:Q$1500,'prenos-P-R-N'!S$1,FALSE)),IF($A103&lt;=$A$2,VLOOKUP($A103,'Prihodi- plan-izvršenje'!$A$4:$H$500,8,FALSE),0)))</f>
        <v>0</v>
      </c>
      <c r="T103" s="88" t="str">
        <f>IF($A103&gt;$A$2,VLOOKUP($A103,'Neizmirene obaveze JLS'!$A$11:R$500,R$1,FALSE),"")</f>
        <v/>
      </c>
      <c r="U103" s="88">
        <f>IF($A103&gt;$A$2,VLOOKUP($A103,'Neizmirene obaveze JLS'!$A$11:S$500,S$1,FALSE),0)</f>
        <v>0</v>
      </c>
      <c r="V103" s="88">
        <f t="shared" si="8"/>
        <v>0</v>
      </c>
      <c r="W103" s="74"/>
      <c r="X103" s="74"/>
      <c r="Y103" s="74"/>
      <c r="Z103" s="74"/>
      <c r="AA103" s="193">
        <f t="shared" si="9"/>
        <v>3</v>
      </c>
      <c r="AB103" s="193" t="str">
        <f t="shared" si="10"/>
        <v>Расходи</v>
      </c>
    </row>
    <row r="104" spans="1:28">
      <c r="A104" s="89">
        <f>IF(AND(COUNTIF(A$1:A$3,"&gt;0")=1,MAX(A$8:A103)&lt;A$1),A103+1,IF(AND(COUNTIF(A$1:A$3,"&gt;0")=2,MAX(A$8:A103)&lt;A$2),A103+1,IF(AND(COUNTIF(A$1:A$3,"&gt;0")=3,MAX(A$8:A103)&lt;A$3),A103+1,0)))</f>
        <v>97</v>
      </c>
      <c r="B104" s="89">
        <f t="shared" si="11"/>
        <v>75</v>
      </c>
      <c r="C104" s="89" t="str">
        <f t="shared" si="12"/>
        <v>НОВИ ПАЗАР</v>
      </c>
      <c r="D104" s="87">
        <f>IF($A104=0,"",IF($A104&lt;=$A$1,+VLOOKUP($A104,'Rashodi- plan-izvršenje'!$A$8:B$1500,'prenos-P-R-N'!D$1,FALSE),IF($A104&gt;$A$2,+VLOOKUP($A104,'Neizmirene obaveze JLS'!$A$11:B$500,'prenos-P-R-N'!D$1,FALSE),"")))</f>
        <v>3</v>
      </c>
      <c r="E104" s="87" t="str">
        <f>IF($A104=0,"",IF($A104&lt;=$A$1,+VLOOKUP($A104,'Rashodi- plan-izvršenje'!$A$8:C$1500,'prenos-P-R-N'!E$1,FALSE),IF($A104&gt;$A$2,+VLOOKUP($A104,'Neizmirene obaveze JLS'!$A$11:C$500,'prenos-P-R-N'!E$1,FALSE),"")))</f>
        <v>Градска управа</v>
      </c>
      <c r="F104" s="87" t="str">
        <f>IF($A104=0,"",IF($A104&lt;=$A$1,+VLOOKUP($A104,'Rashodi- plan-izvršenje'!$A$8:D$1500,'prenos-P-R-N'!F$1,FALSE),IF($A104&gt;$A$2,+VLOOKUP($A104,'Neizmirene obaveze JLS'!$A$11:D$500,'prenos-P-R-N'!F$1,FALSE),"")))</f>
        <v>3.5</v>
      </c>
      <c r="G104" s="87" t="str">
        <f>IF($A104=0,"",IF($A104&lt;=$A$1,+VLOOKUP($A104,'Rashodi- plan-izvršenje'!$A$8:E$1500,'prenos-P-R-N'!G$1,FALSE),IF($A104&gt;$A$2,+VLOOKUP($A104,'Neizmirene obaveze JLS'!$A$11:E$500,'prenos-P-R-N'!G$1,FALSE),"")))</f>
        <v>Функционисање средњих школа</v>
      </c>
      <c r="H104" s="87">
        <f>IF($A104=0,"",IF($A104&lt;=$A$1,+VLOOKUP($A104,'Rashodi- plan-izvršenje'!$A$8:F$1500,'prenos-P-R-N'!H$1,FALSE),IF($A104&gt;$A$2,+VLOOKUP($A104,'Neizmirene obaveze JLS'!$A$11:F$500,'prenos-P-R-N'!H$1,FALSE),"")))</f>
        <v>980</v>
      </c>
      <c r="I104" s="87" t="str">
        <f>IF($A104=0,"",IF($A104&lt;=$A$1,+VLOOKUP($A104,'Rashodi- plan-izvršenje'!$A$8:G$1500,'prenos-P-R-N'!I$1,FALSE),IF($A104&gt;$A$2,+VLOOKUP($A104,'Neizmirene obaveze JLS'!$A$11:G$500,'prenos-P-R-N'!I$1,FALSE),"")))</f>
        <v>2003</v>
      </c>
      <c r="J104" s="87" t="str">
        <f>IF($A104=0,"",IF($A104&lt;=$A$1,+VLOOKUP($A104,'Rashodi- plan-izvršenje'!$A$8:H$1500,'prenos-P-R-N'!J$1,FALSE),IF($A104&gt;$A$2,+VLOOKUP($A104,'Neizmirene obaveze JLS'!$A$11:H$500,'prenos-P-R-N'!J$1,FALSE),"")))</f>
        <v>СРЕДЊЕ ОБРАЗОВАЊЕ И ВАСПИТАЊЕ</v>
      </c>
      <c r="K104" s="87">
        <f>IF($A104=0,"",IF($A104&lt;=$A$1,+VLOOKUP($A104,'Rashodi- plan-izvršenje'!$A$8:I$1500,'prenos-P-R-N'!K$1,FALSE),IF($A104&gt;$A$2,+VLOOKUP($A104,'Neizmirene obaveze JLS'!$A$11:I$500,'prenos-P-R-N'!K$1,FALSE),"")))</f>
        <v>10</v>
      </c>
      <c r="L104" t="str">
        <f>IF(A104=0,"",IF(A104&lt;=A$1,+IF(VLOOKUP(A104,'Rashodi- plan-izvršenje'!A$8:J$1500,M$1,FALSE)&gt;0,"Програмска активност","Пројекат"),IF(A104&gt;A$2,+IF(VLOOKUP(A104,'Neizmirene obaveze JLS'!A$8:J$2008,M$1,FALSE)&gt;0,"Програмска активност","Пројекат"),"")))</f>
        <v>Програмска активност</v>
      </c>
      <c r="M104" s="87" t="str">
        <f>IF($A104&lt;=$A$1,+IF(VLOOKUP($A104,'Rashodi- plan-izvršenje'!$A$8:$M$1500,10,FALSE)&gt;0,VLOOKUP($A104,'Rashodi- plan-izvršenje'!$A$8:$M$1500,10,FALSE),VLOOKUP($A104,'Rashodi- plan-izvršenje'!$A$8:$M$1500,12,FALSE)),+IF($A104&gt;$A$2,IF(VLOOKUP($A104,'Neizmirene obaveze JLS'!$A$8:$M$1500,10,FALSE)&gt;0,VLOOKUP($A104,'Neizmirene obaveze JLS'!$A$11:$M$1500,10,FALSE),VLOOKUP($A104,'Neizmirene obaveze JLS'!$A$11:$M$1500,12,FALSE)),0))</f>
        <v>2003-0001</v>
      </c>
      <c r="N104" s="87" t="str">
        <f>IF($A104&lt;=$A$1,+IF(VLOOKUP(A104,'Rashodi- plan-izvršenje'!$A$8:$M$1500,10,FALSE)&gt;0,VLOOKUP(A104,'Rashodi- plan-izvršenje'!$A$8:$M$1500,11,FALSE),VLOOKUP(A104,'Rashodi- plan-izvršenje'!$A$8:$M$1500,13,FALSE)),+IF($A104&gt;$A$2,IF(VLOOKUP($A104,'Neizmirene obaveze JLS'!$A$8:$M$1500,10,FALSE)&gt;0,VLOOKUP($A104,'Neizmirene obaveze JLS'!$A$11:$M$1500,11,FALSE),VLOOKUP($A104,'Neizmirene obaveze JLS'!$A$11:$M$1500,13,FALSE)),0))</f>
        <v>Функционисање средњих  школа</v>
      </c>
      <c r="O104" s="87">
        <f>IF($A104&lt;=$A$1,VALUE(+VLOOKUP($A104,'Rashodi- plan-izvršenje'!$A$8:N$1500,'prenos-P-R-N'!O$1,FALSE)),IF($A104&lt;=A$2,VALUE(VLOOKUP($A104,'Prihodi- plan-izvršenje'!$A$8:$H$500,6,FALSE)),VALUE(VLOOKUP($A104,'Neizmirene obaveze JLS'!$A$8:$N$500,O$1,FALSE))))</f>
        <v>1</v>
      </c>
      <c r="P104" s="87" t="str">
        <f>IF(A104=0,0,IF(A104&gt;A$2,'šifarnik K-izvor'!G$3,+IF(Q104&lt;700,+'šifarnik K-izvor'!G$2,'šifarnik K-izvor'!G$1)))</f>
        <v>Расходи</v>
      </c>
      <c r="Q104" s="87">
        <f>IF($A104&lt;=$A$1,VALUE(+VLOOKUP($A104,'Rashodi- plan-izvršenje'!$A$8:O$1500,'prenos-P-R-N'!Q$1,FALSE)),IF($A104&lt;=$A$2,VLOOKUP($A104,'Prihodi- plan-izvršenje'!$A$4:$H$500,4,FALSE),IF($A104&lt;=$A$3,VLOOKUP(A104,'Neizmirene obaveze JLS'!$A$11:O$500,Q$1,FALSE),"")))</f>
        <v>411</v>
      </c>
      <c r="R104" s="88">
        <f>IF($A104&lt;=$A$1,VALUE(+VLOOKUP($A104,'Rashodi- plan-izvršenje'!$A$8:P$1500,'prenos-P-R-N'!R$1,FALSE)),IF($A104&lt;=$A$2,VLOOKUP($A104,'Prihodi- plan-izvršenje'!$A$4:$H$500,7,FALSE),""))</f>
        <v>4500000</v>
      </c>
      <c r="S104" s="88">
        <f>IF(A104=0,0,IF($A104&lt;=$A$1,VALUE(+VLOOKUP($A104,'Rashodi- plan-izvršenje'!$A$8:Q$1500,'prenos-P-R-N'!S$1,FALSE)),IF($A104&lt;=$A$2,VLOOKUP($A104,'Prihodi- plan-izvršenje'!$A$4:$H$500,8,FALSE),0)))</f>
        <v>3882923.72</v>
      </c>
      <c r="T104" s="88" t="str">
        <f>IF($A104&gt;$A$2,VLOOKUP($A104,'Neizmirene obaveze JLS'!$A$11:R$500,R$1,FALSE),"")</f>
        <v/>
      </c>
      <c r="U104" s="88">
        <f>IF($A104&gt;$A$2,VLOOKUP($A104,'Neizmirene obaveze JLS'!$A$11:S$500,S$1,FALSE),0)</f>
        <v>0</v>
      </c>
      <c r="V104" s="88">
        <f t="shared" si="8"/>
        <v>0</v>
      </c>
      <c r="W104" s="74"/>
      <c r="X104" s="74"/>
      <c r="Y104" s="74"/>
      <c r="Z104" s="74"/>
      <c r="AA104" s="193">
        <f t="shared" si="9"/>
        <v>3</v>
      </c>
      <c r="AB104" s="193" t="str">
        <f t="shared" si="10"/>
        <v>Расходи</v>
      </c>
    </row>
    <row r="105" spans="1:28">
      <c r="A105" s="89">
        <f>IF(AND(COUNTIF(A$1:A$3,"&gt;0")=1,MAX(A$8:A104)&lt;A$1),A104+1,IF(AND(COUNTIF(A$1:A$3,"&gt;0")=2,MAX(A$8:A104)&lt;A$2),A104+1,IF(AND(COUNTIF(A$1:A$3,"&gt;0")=3,MAX(A$8:A104)&lt;A$3),A104+1,0)))</f>
        <v>98</v>
      </c>
      <c r="B105" s="89">
        <f t="shared" si="11"/>
        <v>75</v>
      </c>
      <c r="C105" s="89" t="str">
        <f t="shared" si="12"/>
        <v>НОВИ ПАЗАР</v>
      </c>
      <c r="D105" s="87">
        <f>IF($A105=0,"",IF($A105&lt;=$A$1,+VLOOKUP($A105,'Rashodi- plan-izvršenje'!$A$8:B$1500,'prenos-P-R-N'!D$1,FALSE),IF($A105&gt;$A$2,+VLOOKUP($A105,'Neizmirene obaveze JLS'!$A$11:B$500,'prenos-P-R-N'!D$1,FALSE),"")))</f>
        <v>3</v>
      </c>
      <c r="E105" s="87" t="str">
        <f>IF($A105=0,"",IF($A105&lt;=$A$1,+VLOOKUP($A105,'Rashodi- plan-izvršenje'!$A$8:C$1500,'prenos-P-R-N'!E$1,FALSE),IF($A105&gt;$A$2,+VLOOKUP($A105,'Neizmirene obaveze JLS'!$A$11:C$500,'prenos-P-R-N'!E$1,FALSE),"")))</f>
        <v>Градска управа</v>
      </c>
      <c r="F105" s="87" t="str">
        <f>IF($A105=0,"",IF($A105&lt;=$A$1,+VLOOKUP($A105,'Rashodi- plan-izvršenje'!$A$8:D$1500,'prenos-P-R-N'!F$1,FALSE),IF($A105&gt;$A$2,+VLOOKUP($A105,'Neizmirene obaveze JLS'!$A$11:D$500,'prenos-P-R-N'!F$1,FALSE),"")))</f>
        <v>3.5</v>
      </c>
      <c r="G105" s="87" t="str">
        <f>IF($A105=0,"",IF($A105&lt;=$A$1,+VLOOKUP($A105,'Rashodi- plan-izvršenje'!$A$8:E$1500,'prenos-P-R-N'!G$1,FALSE),IF($A105&gt;$A$2,+VLOOKUP($A105,'Neizmirene obaveze JLS'!$A$11:E$500,'prenos-P-R-N'!G$1,FALSE),"")))</f>
        <v>Функционисање средњих школа</v>
      </c>
      <c r="H105" s="87">
        <f>IF($A105=0,"",IF($A105&lt;=$A$1,+VLOOKUP($A105,'Rashodi- plan-izvršenje'!$A$8:F$1500,'prenos-P-R-N'!H$1,FALSE),IF($A105&gt;$A$2,+VLOOKUP($A105,'Neizmirene obaveze JLS'!$A$11:F$500,'prenos-P-R-N'!H$1,FALSE),"")))</f>
        <v>980</v>
      </c>
      <c r="I105" s="87" t="str">
        <f>IF($A105=0,"",IF($A105&lt;=$A$1,+VLOOKUP($A105,'Rashodi- plan-izvršenje'!$A$8:G$1500,'prenos-P-R-N'!I$1,FALSE),IF($A105&gt;$A$2,+VLOOKUP($A105,'Neizmirene obaveze JLS'!$A$11:G$500,'prenos-P-R-N'!I$1,FALSE),"")))</f>
        <v>2003</v>
      </c>
      <c r="J105" s="87" t="str">
        <f>IF($A105=0,"",IF($A105&lt;=$A$1,+VLOOKUP($A105,'Rashodi- plan-izvršenje'!$A$8:H$1500,'prenos-P-R-N'!J$1,FALSE),IF($A105&gt;$A$2,+VLOOKUP($A105,'Neizmirene obaveze JLS'!$A$11:H$500,'prenos-P-R-N'!J$1,FALSE),"")))</f>
        <v>СРЕДЊЕ ОБРАЗОВАЊЕ И ВАСПИТАЊЕ</v>
      </c>
      <c r="K105" s="87">
        <f>IF($A105=0,"",IF($A105&lt;=$A$1,+VLOOKUP($A105,'Rashodi- plan-izvršenje'!$A$8:I$1500,'prenos-P-R-N'!K$1,FALSE),IF($A105&gt;$A$2,+VLOOKUP($A105,'Neizmirene obaveze JLS'!$A$11:I$500,'prenos-P-R-N'!K$1,FALSE),"")))</f>
        <v>10</v>
      </c>
      <c r="L105" t="str">
        <f>IF(A105=0,"",IF(A105&lt;=A$1,+IF(VLOOKUP(A105,'Rashodi- plan-izvršenje'!A$8:J$1500,M$1,FALSE)&gt;0,"Програмска активност","Пројекат"),IF(A105&gt;A$2,+IF(VLOOKUP(A105,'Neizmirene obaveze JLS'!A$8:J$2008,M$1,FALSE)&gt;0,"Програмска активност","Пројекат"),"")))</f>
        <v>Програмска активност</v>
      </c>
      <c r="M105" s="87" t="str">
        <f>IF($A105&lt;=$A$1,+IF(VLOOKUP($A105,'Rashodi- plan-izvršenje'!$A$8:$M$1500,10,FALSE)&gt;0,VLOOKUP($A105,'Rashodi- plan-izvršenje'!$A$8:$M$1500,10,FALSE),VLOOKUP($A105,'Rashodi- plan-izvršenje'!$A$8:$M$1500,12,FALSE)),+IF($A105&gt;$A$2,IF(VLOOKUP($A105,'Neizmirene obaveze JLS'!$A$8:$M$1500,10,FALSE)&gt;0,VLOOKUP($A105,'Neizmirene obaveze JLS'!$A$11:$M$1500,10,FALSE),VLOOKUP($A105,'Neizmirene obaveze JLS'!$A$11:$M$1500,12,FALSE)),0))</f>
        <v>2003-0001</v>
      </c>
      <c r="N105" s="87" t="str">
        <f>IF($A105&lt;=$A$1,+IF(VLOOKUP(A105,'Rashodi- plan-izvršenje'!$A$8:$M$1500,10,FALSE)&gt;0,VLOOKUP(A105,'Rashodi- plan-izvršenje'!$A$8:$M$1500,11,FALSE),VLOOKUP(A105,'Rashodi- plan-izvršenje'!$A$8:$M$1500,13,FALSE)),+IF($A105&gt;$A$2,IF(VLOOKUP($A105,'Neizmirene obaveze JLS'!$A$8:$M$1500,10,FALSE)&gt;0,VLOOKUP($A105,'Neizmirene obaveze JLS'!$A$11:$M$1500,11,FALSE),VLOOKUP($A105,'Neizmirene obaveze JLS'!$A$11:$M$1500,13,FALSE)),0))</f>
        <v>Функционисање средњих  школа</v>
      </c>
      <c r="O105" s="87">
        <f>IF($A105&lt;=$A$1,VALUE(+VLOOKUP($A105,'Rashodi- plan-izvršenje'!$A$8:N$1500,'prenos-P-R-N'!O$1,FALSE)),IF($A105&lt;=A$2,VALUE(VLOOKUP($A105,'Prihodi- plan-izvršenje'!$A$8:$H$500,6,FALSE)),VALUE(VLOOKUP($A105,'Neizmirene obaveze JLS'!$A$8:$N$500,O$1,FALSE))))</f>
        <v>1</v>
      </c>
      <c r="P105" s="87" t="str">
        <f>IF(A105=0,0,IF(A105&gt;A$2,'šifarnik K-izvor'!G$3,+IF(Q105&lt;700,+'šifarnik K-izvor'!G$2,'šifarnik K-izvor'!G$1)))</f>
        <v>Расходи</v>
      </c>
      <c r="Q105" s="87">
        <f>IF($A105&lt;=$A$1,VALUE(+VLOOKUP($A105,'Rashodi- plan-izvršenje'!$A$8:O$1500,'prenos-P-R-N'!Q$1,FALSE)),IF($A105&lt;=$A$2,VLOOKUP($A105,'Prihodi- plan-izvršenje'!$A$4:$H$500,4,FALSE),IF($A105&lt;=$A$3,VLOOKUP(A105,'Neizmirene obaveze JLS'!$A$11:O$500,Q$1,FALSE),"")))</f>
        <v>412</v>
      </c>
      <c r="R105" s="88">
        <f>IF($A105&lt;=$A$1,VALUE(+VLOOKUP($A105,'Rashodi- plan-izvršenje'!$A$8:P$1500,'prenos-P-R-N'!R$1,FALSE)),IF($A105&lt;=$A$2,VLOOKUP($A105,'Prihodi- plan-izvršenje'!$A$4:$H$500,7,FALSE),""))</f>
        <v>810000</v>
      </c>
      <c r="S105" s="88">
        <f>IF(A105=0,0,IF($A105&lt;=$A$1,VALUE(+VLOOKUP($A105,'Rashodi- plan-izvršenje'!$A$8:Q$1500,'prenos-P-R-N'!S$1,FALSE)),IF($A105&lt;=$A$2,VLOOKUP($A105,'Prihodi- plan-izvršenje'!$A$4:$H$500,8,FALSE),0)))</f>
        <v>648318.26</v>
      </c>
      <c r="T105" s="88" t="str">
        <f>IF($A105&gt;$A$2,VLOOKUP($A105,'Neizmirene obaveze JLS'!$A$11:R$500,R$1,FALSE),"")</f>
        <v/>
      </c>
      <c r="U105" s="88">
        <f>IF($A105&gt;$A$2,VLOOKUP($A105,'Neizmirene obaveze JLS'!$A$11:S$500,S$1,FALSE),0)</f>
        <v>0</v>
      </c>
      <c r="V105" s="88">
        <f t="shared" si="8"/>
        <v>0</v>
      </c>
      <c r="W105" s="74"/>
      <c r="X105" s="74"/>
      <c r="Y105" s="74"/>
      <c r="Z105" s="74"/>
      <c r="AA105" s="193">
        <f t="shared" si="9"/>
        <v>3</v>
      </c>
      <c r="AB105" s="193" t="str">
        <f t="shared" si="10"/>
        <v>Расходи</v>
      </c>
    </row>
    <row r="106" spans="1:28">
      <c r="A106" s="89">
        <f>IF(AND(COUNTIF(A$1:A$3,"&gt;0")=1,MAX(A$8:A105)&lt;A$1),A105+1,IF(AND(COUNTIF(A$1:A$3,"&gt;0")=2,MAX(A$8:A105)&lt;A$2),A105+1,IF(AND(COUNTIF(A$1:A$3,"&gt;0")=3,MAX(A$8:A105)&lt;A$3),A105+1,0)))</f>
        <v>99</v>
      </c>
      <c r="B106" s="89">
        <f t="shared" si="11"/>
        <v>75</v>
      </c>
      <c r="C106" s="89" t="str">
        <f t="shared" si="12"/>
        <v>НОВИ ПАЗАР</v>
      </c>
      <c r="D106" s="87">
        <f>IF($A106=0,"",IF($A106&lt;=$A$1,+VLOOKUP($A106,'Rashodi- plan-izvršenje'!$A$8:B$1500,'prenos-P-R-N'!D$1,FALSE),IF($A106&gt;$A$2,+VLOOKUP($A106,'Neizmirene obaveze JLS'!$A$11:B$500,'prenos-P-R-N'!D$1,FALSE),"")))</f>
        <v>3</v>
      </c>
      <c r="E106" s="87" t="str">
        <f>IF($A106=0,"",IF($A106&lt;=$A$1,+VLOOKUP($A106,'Rashodi- plan-izvršenje'!$A$8:C$1500,'prenos-P-R-N'!E$1,FALSE),IF($A106&gt;$A$2,+VLOOKUP($A106,'Neizmirene obaveze JLS'!$A$11:C$500,'prenos-P-R-N'!E$1,FALSE),"")))</f>
        <v>Градска управа</v>
      </c>
      <c r="F106" s="87" t="str">
        <f>IF($A106=0,"",IF($A106&lt;=$A$1,+VLOOKUP($A106,'Rashodi- plan-izvršenje'!$A$8:D$1500,'prenos-P-R-N'!F$1,FALSE),IF($A106&gt;$A$2,+VLOOKUP($A106,'Neizmirene obaveze JLS'!$A$11:D$500,'prenos-P-R-N'!F$1,FALSE),"")))</f>
        <v>3.5</v>
      </c>
      <c r="G106" s="87" t="str">
        <f>IF($A106=0,"",IF($A106&lt;=$A$1,+VLOOKUP($A106,'Rashodi- plan-izvršenje'!$A$8:E$1500,'prenos-P-R-N'!G$1,FALSE),IF($A106&gt;$A$2,+VLOOKUP($A106,'Neizmirene obaveze JLS'!$A$11:E$500,'prenos-P-R-N'!G$1,FALSE),"")))</f>
        <v>Функционисање средњих школа</v>
      </c>
      <c r="H106" s="87">
        <f>IF($A106=0,"",IF($A106&lt;=$A$1,+VLOOKUP($A106,'Rashodi- plan-izvršenje'!$A$8:F$1500,'prenos-P-R-N'!H$1,FALSE),IF($A106&gt;$A$2,+VLOOKUP($A106,'Neizmirene obaveze JLS'!$A$11:F$500,'prenos-P-R-N'!H$1,FALSE),"")))</f>
        <v>980</v>
      </c>
      <c r="I106" s="87" t="str">
        <f>IF($A106=0,"",IF($A106&lt;=$A$1,+VLOOKUP($A106,'Rashodi- plan-izvršenje'!$A$8:G$1500,'prenos-P-R-N'!I$1,FALSE),IF($A106&gt;$A$2,+VLOOKUP($A106,'Neizmirene obaveze JLS'!$A$11:G$500,'prenos-P-R-N'!I$1,FALSE),"")))</f>
        <v>2003</v>
      </c>
      <c r="J106" s="87" t="str">
        <f>IF($A106=0,"",IF($A106&lt;=$A$1,+VLOOKUP($A106,'Rashodi- plan-izvršenje'!$A$8:H$1500,'prenos-P-R-N'!J$1,FALSE),IF($A106&gt;$A$2,+VLOOKUP($A106,'Neizmirene obaveze JLS'!$A$11:H$500,'prenos-P-R-N'!J$1,FALSE),"")))</f>
        <v>СРЕДЊЕ ОБРАЗОВАЊЕ И ВАСПИТАЊЕ</v>
      </c>
      <c r="K106" s="87">
        <f>IF($A106=0,"",IF($A106&lt;=$A$1,+VLOOKUP($A106,'Rashodi- plan-izvršenje'!$A$8:I$1500,'prenos-P-R-N'!K$1,FALSE),IF($A106&gt;$A$2,+VLOOKUP($A106,'Neizmirene obaveze JLS'!$A$11:I$500,'prenos-P-R-N'!K$1,FALSE),"")))</f>
        <v>10</v>
      </c>
      <c r="L106" t="str">
        <f>IF(A106=0,"",IF(A106&lt;=A$1,+IF(VLOOKUP(A106,'Rashodi- plan-izvršenje'!A$8:J$1500,M$1,FALSE)&gt;0,"Програмска активност","Пројекат"),IF(A106&gt;A$2,+IF(VLOOKUP(A106,'Neizmirene obaveze JLS'!A$8:J$2008,M$1,FALSE)&gt;0,"Програмска активност","Пројекат"),"")))</f>
        <v>Програмска активност</v>
      </c>
      <c r="M106" s="87" t="str">
        <f>IF($A106&lt;=$A$1,+IF(VLOOKUP($A106,'Rashodi- plan-izvršenje'!$A$8:$M$1500,10,FALSE)&gt;0,VLOOKUP($A106,'Rashodi- plan-izvršenje'!$A$8:$M$1500,10,FALSE),VLOOKUP($A106,'Rashodi- plan-izvršenje'!$A$8:$M$1500,12,FALSE)),+IF($A106&gt;$A$2,IF(VLOOKUP($A106,'Neizmirene obaveze JLS'!$A$8:$M$1500,10,FALSE)&gt;0,VLOOKUP($A106,'Neizmirene obaveze JLS'!$A$11:$M$1500,10,FALSE),VLOOKUP($A106,'Neizmirene obaveze JLS'!$A$11:$M$1500,12,FALSE)),0))</f>
        <v>2003-0001</v>
      </c>
      <c r="N106" s="87" t="str">
        <f>IF($A106&lt;=$A$1,+IF(VLOOKUP(A106,'Rashodi- plan-izvršenje'!$A$8:$M$1500,10,FALSE)&gt;0,VLOOKUP(A106,'Rashodi- plan-izvršenje'!$A$8:$M$1500,11,FALSE),VLOOKUP(A106,'Rashodi- plan-izvršenje'!$A$8:$M$1500,13,FALSE)),+IF($A106&gt;$A$2,IF(VLOOKUP($A106,'Neizmirene obaveze JLS'!$A$8:$M$1500,10,FALSE)&gt;0,VLOOKUP($A106,'Neizmirene obaveze JLS'!$A$11:$M$1500,11,FALSE),VLOOKUP($A106,'Neizmirene obaveze JLS'!$A$11:$M$1500,13,FALSE)),0))</f>
        <v>Функционисање средњих  школа</v>
      </c>
      <c r="O106" s="87">
        <f>IF($A106&lt;=$A$1,VALUE(+VLOOKUP($A106,'Rashodi- plan-izvršenje'!$A$8:N$1500,'prenos-P-R-N'!O$1,FALSE)),IF($A106&lt;=A$2,VALUE(VLOOKUP($A106,'Prihodi- plan-izvršenje'!$A$8:$H$500,6,FALSE)),VALUE(VLOOKUP($A106,'Neizmirene obaveze JLS'!$A$8:$N$500,O$1,FALSE))))</f>
        <v>1</v>
      </c>
      <c r="P106" s="87" t="str">
        <f>IF(A106=0,0,IF(A106&gt;A$2,'šifarnik K-izvor'!G$3,+IF(Q106&lt;700,+'šifarnik K-izvor'!G$2,'šifarnik K-izvor'!G$1)))</f>
        <v>Расходи</v>
      </c>
      <c r="Q106" s="87">
        <f>IF($A106&lt;=$A$1,VALUE(+VLOOKUP($A106,'Rashodi- plan-izvršenje'!$A$8:O$1500,'prenos-P-R-N'!Q$1,FALSE)),IF($A106&lt;=$A$2,VLOOKUP($A106,'Prihodi- plan-izvršenje'!$A$4:$H$500,4,FALSE),IF($A106&lt;=$A$3,VLOOKUP(A106,'Neizmirene obaveze JLS'!$A$11:O$500,Q$1,FALSE),"")))</f>
        <v>414</v>
      </c>
      <c r="R106" s="88">
        <f>IF($A106&lt;=$A$1,VALUE(+VLOOKUP($A106,'Rashodi- plan-izvršenje'!$A$8:P$1500,'prenos-P-R-N'!R$1,FALSE)),IF($A106&lt;=$A$2,VLOOKUP($A106,'Prihodi- plan-izvršenje'!$A$4:$H$500,7,FALSE),""))</f>
        <v>100000</v>
      </c>
      <c r="S106" s="88">
        <f>IF(A106=0,0,IF($A106&lt;=$A$1,VALUE(+VLOOKUP($A106,'Rashodi- plan-izvršenje'!$A$8:Q$1500,'prenos-P-R-N'!S$1,FALSE)),IF($A106&lt;=$A$2,VLOOKUP($A106,'Prihodi- plan-izvršenje'!$A$4:$H$500,8,FALSE),0)))</f>
        <v>0</v>
      </c>
      <c r="T106" s="88" t="str">
        <f>IF($A106&gt;$A$2,VLOOKUP($A106,'Neizmirene obaveze JLS'!$A$11:R$500,R$1,FALSE),"")</f>
        <v/>
      </c>
      <c r="U106" s="88">
        <f>IF($A106&gt;$A$2,VLOOKUP($A106,'Neizmirene obaveze JLS'!$A$11:S$500,S$1,FALSE),0)</f>
        <v>0</v>
      </c>
      <c r="V106" s="88">
        <f t="shared" si="8"/>
        <v>0</v>
      </c>
      <c r="W106" s="74"/>
      <c r="X106" s="74"/>
      <c r="Y106" s="74"/>
      <c r="Z106" s="74"/>
      <c r="AA106" s="193">
        <f t="shared" si="9"/>
        <v>3</v>
      </c>
      <c r="AB106" s="193" t="str">
        <f t="shared" si="10"/>
        <v>Расходи</v>
      </c>
    </row>
    <row r="107" spans="1:28">
      <c r="A107" s="89">
        <f>IF(AND(COUNTIF(A$1:A$3,"&gt;0")=1,MAX(A$8:A106)&lt;A$1),A106+1,IF(AND(COUNTIF(A$1:A$3,"&gt;0")=2,MAX(A$8:A106)&lt;A$2),A106+1,IF(AND(COUNTIF(A$1:A$3,"&gt;0")=3,MAX(A$8:A106)&lt;A$3),A106+1,0)))</f>
        <v>100</v>
      </c>
      <c r="B107" s="89">
        <f t="shared" si="11"/>
        <v>75</v>
      </c>
      <c r="C107" s="89" t="str">
        <f t="shared" si="12"/>
        <v>НОВИ ПАЗАР</v>
      </c>
      <c r="D107" s="87">
        <f>IF($A107=0,"",IF($A107&lt;=$A$1,+VLOOKUP($A107,'Rashodi- plan-izvršenje'!$A$8:B$1500,'prenos-P-R-N'!D$1,FALSE),IF($A107&gt;$A$2,+VLOOKUP($A107,'Neizmirene obaveze JLS'!$A$11:B$500,'prenos-P-R-N'!D$1,FALSE),"")))</f>
        <v>3</v>
      </c>
      <c r="E107" s="87" t="str">
        <f>IF($A107=0,"",IF($A107&lt;=$A$1,+VLOOKUP($A107,'Rashodi- plan-izvršenje'!$A$8:C$1500,'prenos-P-R-N'!E$1,FALSE),IF($A107&gt;$A$2,+VLOOKUP($A107,'Neizmirene obaveze JLS'!$A$11:C$500,'prenos-P-R-N'!E$1,FALSE),"")))</f>
        <v>Градска управа</v>
      </c>
      <c r="F107" s="87" t="str">
        <f>IF($A107=0,"",IF($A107&lt;=$A$1,+VLOOKUP($A107,'Rashodi- plan-izvršenje'!$A$8:D$1500,'prenos-P-R-N'!F$1,FALSE),IF($A107&gt;$A$2,+VLOOKUP($A107,'Neizmirene obaveze JLS'!$A$11:D$500,'prenos-P-R-N'!F$1,FALSE),"")))</f>
        <v>3.5</v>
      </c>
      <c r="G107" s="87" t="str">
        <f>IF($A107=0,"",IF($A107&lt;=$A$1,+VLOOKUP($A107,'Rashodi- plan-izvršenje'!$A$8:E$1500,'prenos-P-R-N'!G$1,FALSE),IF($A107&gt;$A$2,+VLOOKUP($A107,'Neizmirene obaveze JLS'!$A$11:E$500,'prenos-P-R-N'!G$1,FALSE),"")))</f>
        <v>Функционисање средњих школа</v>
      </c>
      <c r="H107" s="87">
        <f>IF($A107=0,"",IF($A107&lt;=$A$1,+VLOOKUP($A107,'Rashodi- plan-izvršenje'!$A$8:F$1500,'prenos-P-R-N'!H$1,FALSE),IF($A107&gt;$A$2,+VLOOKUP($A107,'Neizmirene obaveze JLS'!$A$11:F$500,'prenos-P-R-N'!H$1,FALSE),"")))</f>
        <v>980</v>
      </c>
      <c r="I107" s="87" t="str">
        <f>IF($A107=0,"",IF($A107&lt;=$A$1,+VLOOKUP($A107,'Rashodi- plan-izvršenje'!$A$8:G$1500,'prenos-P-R-N'!I$1,FALSE),IF($A107&gt;$A$2,+VLOOKUP($A107,'Neizmirene obaveze JLS'!$A$11:G$500,'prenos-P-R-N'!I$1,FALSE),"")))</f>
        <v>2003</v>
      </c>
      <c r="J107" s="87" t="str">
        <f>IF($A107=0,"",IF($A107&lt;=$A$1,+VLOOKUP($A107,'Rashodi- plan-izvršenje'!$A$8:H$1500,'prenos-P-R-N'!J$1,FALSE),IF($A107&gt;$A$2,+VLOOKUP($A107,'Neizmirene obaveze JLS'!$A$11:H$500,'prenos-P-R-N'!J$1,FALSE),"")))</f>
        <v>СРЕДЊЕ ОБРАЗОВАЊЕ И ВАСПИТАЊЕ</v>
      </c>
      <c r="K107" s="87">
        <f>IF($A107=0,"",IF($A107&lt;=$A$1,+VLOOKUP($A107,'Rashodi- plan-izvršenje'!$A$8:I$1500,'prenos-P-R-N'!K$1,FALSE),IF($A107&gt;$A$2,+VLOOKUP($A107,'Neizmirene obaveze JLS'!$A$11:I$500,'prenos-P-R-N'!K$1,FALSE),"")))</f>
        <v>10</v>
      </c>
      <c r="L107" t="str">
        <f>IF(A107=0,"",IF(A107&lt;=A$1,+IF(VLOOKUP(A107,'Rashodi- plan-izvršenje'!A$8:J$1500,M$1,FALSE)&gt;0,"Програмска активност","Пројекат"),IF(A107&gt;A$2,+IF(VLOOKUP(A107,'Neizmirene obaveze JLS'!A$8:J$2008,M$1,FALSE)&gt;0,"Програмска активност","Пројекат"),"")))</f>
        <v>Програмска активност</v>
      </c>
      <c r="M107" s="87" t="str">
        <f>IF($A107&lt;=$A$1,+IF(VLOOKUP($A107,'Rashodi- plan-izvršenje'!$A$8:$M$1500,10,FALSE)&gt;0,VLOOKUP($A107,'Rashodi- plan-izvršenje'!$A$8:$M$1500,10,FALSE),VLOOKUP($A107,'Rashodi- plan-izvršenje'!$A$8:$M$1500,12,FALSE)),+IF($A107&gt;$A$2,IF(VLOOKUP($A107,'Neizmirene obaveze JLS'!$A$8:$M$1500,10,FALSE)&gt;0,VLOOKUP($A107,'Neizmirene obaveze JLS'!$A$11:$M$1500,10,FALSE),VLOOKUP($A107,'Neizmirene obaveze JLS'!$A$11:$M$1500,12,FALSE)),0))</f>
        <v>2003-0001</v>
      </c>
      <c r="N107" s="87" t="str">
        <f>IF($A107&lt;=$A$1,+IF(VLOOKUP(A107,'Rashodi- plan-izvršenje'!$A$8:$M$1500,10,FALSE)&gt;0,VLOOKUP(A107,'Rashodi- plan-izvršenje'!$A$8:$M$1500,11,FALSE),VLOOKUP(A107,'Rashodi- plan-izvršenje'!$A$8:$M$1500,13,FALSE)),+IF($A107&gt;$A$2,IF(VLOOKUP($A107,'Neizmirene obaveze JLS'!$A$8:$M$1500,10,FALSE)&gt;0,VLOOKUP($A107,'Neizmirene obaveze JLS'!$A$11:$M$1500,11,FALSE),VLOOKUP($A107,'Neizmirene obaveze JLS'!$A$11:$M$1500,13,FALSE)),0))</f>
        <v>Функционисање средњих  школа</v>
      </c>
      <c r="O107" s="87">
        <f>IF($A107&lt;=$A$1,VALUE(+VLOOKUP($A107,'Rashodi- plan-izvršenje'!$A$8:N$1500,'prenos-P-R-N'!O$1,FALSE)),IF($A107&lt;=A$2,VALUE(VLOOKUP($A107,'Prihodi- plan-izvršenje'!$A$8:$H$500,6,FALSE)),VALUE(VLOOKUP($A107,'Neizmirene obaveze JLS'!$A$8:$N$500,O$1,FALSE))))</f>
        <v>1</v>
      </c>
      <c r="P107" s="87" t="str">
        <f>IF(A107=0,0,IF(A107&gt;A$2,'šifarnik K-izvor'!G$3,+IF(Q107&lt;700,+'šifarnik K-izvor'!G$2,'šifarnik K-izvor'!G$1)))</f>
        <v>Расходи</v>
      </c>
      <c r="Q107" s="87">
        <f>IF($A107&lt;=$A$1,VALUE(+VLOOKUP($A107,'Rashodi- plan-izvršenje'!$A$8:O$1500,'prenos-P-R-N'!Q$1,FALSE)),IF($A107&lt;=$A$2,VLOOKUP($A107,'Prihodi- plan-izvršenje'!$A$4:$H$500,4,FALSE),IF($A107&lt;=$A$3,VLOOKUP(A107,'Neizmirene obaveze JLS'!$A$11:O$500,Q$1,FALSE),"")))</f>
        <v>415</v>
      </c>
      <c r="R107" s="88">
        <f>IF($A107&lt;=$A$1,VALUE(+VLOOKUP($A107,'Rashodi- plan-izvršenje'!$A$8:P$1500,'prenos-P-R-N'!R$1,FALSE)),IF($A107&lt;=$A$2,VLOOKUP($A107,'Prihodi- plan-izvršenje'!$A$4:$H$500,7,FALSE),""))</f>
        <v>70000</v>
      </c>
      <c r="S107" s="88">
        <f>IF(A107=0,0,IF($A107&lt;=$A$1,VALUE(+VLOOKUP($A107,'Rashodi- plan-izvršenje'!$A$8:Q$1500,'prenos-P-R-N'!S$1,FALSE)),IF($A107&lt;=$A$2,VLOOKUP($A107,'Prihodi- plan-izvršenje'!$A$4:$H$500,8,FALSE),0)))</f>
        <v>11217.39</v>
      </c>
      <c r="T107" s="88" t="str">
        <f>IF($A107&gt;$A$2,VLOOKUP($A107,'Neizmirene obaveze JLS'!$A$11:R$500,R$1,FALSE),"")</f>
        <v/>
      </c>
      <c r="U107" s="88">
        <f>IF($A107&gt;$A$2,VLOOKUP($A107,'Neizmirene obaveze JLS'!$A$11:S$500,S$1,FALSE),0)</f>
        <v>0</v>
      </c>
      <c r="V107" s="88">
        <f t="shared" si="8"/>
        <v>0</v>
      </c>
      <c r="W107" s="74"/>
      <c r="X107" s="74"/>
      <c r="Y107" s="74"/>
      <c r="Z107" s="74"/>
      <c r="AA107" s="193">
        <f t="shared" si="9"/>
        <v>3</v>
      </c>
      <c r="AB107" s="193" t="str">
        <f t="shared" si="10"/>
        <v>Расходи</v>
      </c>
    </row>
    <row r="108" spans="1:28">
      <c r="A108" s="89">
        <f>IF(AND(COUNTIF(A$1:A$3,"&gt;0")=1,MAX(A$8:A107)&lt;A$1),A107+1,IF(AND(COUNTIF(A$1:A$3,"&gt;0")=2,MAX(A$8:A107)&lt;A$2),A107+1,IF(AND(COUNTIF(A$1:A$3,"&gt;0")=3,MAX(A$8:A107)&lt;A$3),A107+1,0)))</f>
        <v>101</v>
      </c>
      <c r="B108" s="89">
        <f t="shared" si="11"/>
        <v>75</v>
      </c>
      <c r="C108" s="89" t="str">
        <f t="shared" si="12"/>
        <v>НОВИ ПАЗАР</v>
      </c>
      <c r="D108" s="87">
        <f>IF($A108=0,"",IF($A108&lt;=$A$1,+VLOOKUP($A108,'Rashodi- plan-izvršenje'!$A$8:B$1500,'prenos-P-R-N'!D$1,FALSE),IF($A108&gt;$A$2,+VLOOKUP($A108,'Neizmirene obaveze JLS'!$A$11:B$500,'prenos-P-R-N'!D$1,FALSE),"")))</f>
        <v>3</v>
      </c>
      <c r="E108" s="87" t="str">
        <f>IF($A108=0,"",IF($A108&lt;=$A$1,+VLOOKUP($A108,'Rashodi- plan-izvršenje'!$A$8:C$1500,'prenos-P-R-N'!E$1,FALSE),IF($A108&gt;$A$2,+VLOOKUP($A108,'Neizmirene obaveze JLS'!$A$11:C$500,'prenos-P-R-N'!E$1,FALSE),"")))</f>
        <v>Градска управа</v>
      </c>
      <c r="F108" s="87" t="str">
        <f>IF($A108=0,"",IF($A108&lt;=$A$1,+VLOOKUP($A108,'Rashodi- plan-izvršenje'!$A$8:D$1500,'prenos-P-R-N'!F$1,FALSE),IF($A108&gt;$A$2,+VLOOKUP($A108,'Neizmirene obaveze JLS'!$A$11:D$500,'prenos-P-R-N'!F$1,FALSE),"")))</f>
        <v>3.5</v>
      </c>
      <c r="G108" s="87" t="str">
        <f>IF($A108=0,"",IF($A108&lt;=$A$1,+VLOOKUP($A108,'Rashodi- plan-izvršenje'!$A$8:E$1500,'prenos-P-R-N'!G$1,FALSE),IF($A108&gt;$A$2,+VLOOKUP($A108,'Neizmirene obaveze JLS'!$A$11:E$500,'prenos-P-R-N'!G$1,FALSE),"")))</f>
        <v>Функционисање средњих школа</v>
      </c>
      <c r="H108" s="87">
        <f>IF($A108=0,"",IF($A108&lt;=$A$1,+VLOOKUP($A108,'Rashodi- plan-izvršenje'!$A$8:F$1500,'prenos-P-R-N'!H$1,FALSE),IF($A108&gt;$A$2,+VLOOKUP($A108,'Neizmirene obaveze JLS'!$A$11:F$500,'prenos-P-R-N'!H$1,FALSE),"")))</f>
        <v>980</v>
      </c>
      <c r="I108" s="87" t="str">
        <f>IF($A108=0,"",IF($A108&lt;=$A$1,+VLOOKUP($A108,'Rashodi- plan-izvršenje'!$A$8:G$1500,'prenos-P-R-N'!I$1,FALSE),IF($A108&gt;$A$2,+VLOOKUP($A108,'Neizmirene obaveze JLS'!$A$11:G$500,'prenos-P-R-N'!I$1,FALSE),"")))</f>
        <v>2003</v>
      </c>
      <c r="J108" s="87" t="str">
        <f>IF($A108=0,"",IF($A108&lt;=$A$1,+VLOOKUP($A108,'Rashodi- plan-izvršenje'!$A$8:H$1500,'prenos-P-R-N'!J$1,FALSE),IF($A108&gt;$A$2,+VLOOKUP($A108,'Neizmirene obaveze JLS'!$A$11:H$500,'prenos-P-R-N'!J$1,FALSE),"")))</f>
        <v>СРЕДЊЕ ОБРАЗОВАЊЕ И ВАСПИТАЊЕ</v>
      </c>
      <c r="K108" s="87">
        <f>IF($A108=0,"",IF($A108&lt;=$A$1,+VLOOKUP($A108,'Rashodi- plan-izvršenje'!$A$8:I$1500,'prenos-P-R-N'!K$1,FALSE),IF($A108&gt;$A$2,+VLOOKUP($A108,'Neizmirene obaveze JLS'!$A$11:I$500,'prenos-P-R-N'!K$1,FALSE),"")))</f>
        <v>10</v>
      </c>
      <c r="L108" t="str">
        <f>IF(A108=0,"",IF(A108&lt;=A$1,+IF(VLOOKUP(A108,'Rashodi- plan-izvršenje'!A$8:J$1500,M$1,FALSE)&gt;0,"Програмска активност","Пројекат"),IF(A108&gt;A$2,+IF(VLOOKUP(A108,'Neizmirene obaveze JLS'!A$8:J$2008,M$1,FALSE)&gt;0,"Програмска активност","Пројекат"),"")))</f>
        <v>Програмска активност</v>
      </c>
      <c r="M108" s="87" t="str">
        <f>IF($A108&lt;=$A$1,+IF(VLOOKUP($A108,'Rashodi- plan-izvršenje'!$A$8:$M$1500,10,FALSE)&gt;0,VLOOKUP($A108,'Rashodi- plan-izvršenje'!$A$8:$M$1500,10,FALSE),VLOOKUP($A108,'Rashodi- plan-izvršenje'!$A$8:$M$1500,12,FALSE)),+IF($A108&gt;$A$2,IF(VLOOKUP($A108,'Neizmirene obaveze JLS'!$A$8:$M$1500,10,FALSE)&gt;0,VLOOKUP($A108,'Neizmirene obaveze JLS'!$A$11:$M$1500,10,FALSE),VLOOKUP($A108,'Neizmirene obaveze JLS'!$A$11:$M$1500,12,FALSE)),0))</f>
        <v>2003-0001</v>
      </c>
      <c r="N108" s="87" t="str">
        <f>IF($A108&lt;=$A$1,+IF(VLOOKUP(A108,'Rashodi- plan-izvršenje'!$A$8:$M$1500,10,FALSE)&gt;0,VLOOKUP(A108,'Rashodi- plan-izvršenje'!$A$8:$M$1500,11,FALSE),VLOOKUP(A108,'Rashodi- plan-izvršenje'!$A$8:$M$1500,13,FALSE)),+IF($A108&gt;$A$2,IF(VLOOKUP($A108,'Neizmirene obaveze JLS'!$A$8:$M$1500,10,FALSE)&gt;0,VLOOKUP($A108,'Neizmirene obaveze JLS'!$A$11:$M$1500,11,FALSE),VLOOKUP($A108,'Neizmirene obaveze JLS'!$A$11:$M$1500,13,FALSE)),0))</f>
        <v>Функционисање средњих  школа</v>
      </c>
      <c r="O108" s="87">
        <f>IF($A108&lt;=$A$1,VALUE(+VLOOKUP($A108,'Rashodi- plan-izvršenje'!$A$8:N$1500,'prenos-P-R-N'!O$1,FALSE)),IF($A108&lt;=A$2,VALUE(VLOOKUP($A108,'Prihodi- plan-izvršenje'!$A$8:$H$500,6,FALSE)),VALUE(VLOOKUP($A108,'Neizmirene obaveze JLS'!$A$8:$N$500,O$1,FALSE))))</f>
        <v>1</v>
      </c>
      <c r="P108" s="87" t="str">
        <f>IF(A108=0,0,IF(A108&gt;A$2,'šifarnik K-izvor'!G$3,+IF(Q108&lt;700,+'šifarnik K-izvor'!G$2,'šifarnik K-izvor'!G$1)))</f>
        <v>Расходи</v>
      </c>
      <c r="Q108" s="87">
        <f>IF($A108&lt;=$A$1,VALUE(+VLOOKUP($A108,'Rashodi- plan-izvršenje'!$A$8:O$1500,'prenos-P-R-N'!Q$1,FALSE)),IF($A108&lt;=$A$2,VLOOKUP($A108,'Prihodi- plan-izvršenje'!$A$4:$H$500,4,FALSE),IF($A108&lt;=$A$3,VLOOKUP(A108,'Neizmirene obaveze JLS'!$A$11:O$500,Q$1,FALSE),"")))</f>
        <v>421</v>
      </c>
      <c r="R108" s="88">
        <f>IF($A108&lt;=$A$1,VALUE(+VLOOKUP($A108,'Rashodi- plan-izvršenje'!$A$8:P$1500,'prenos-P-R-N'!R$1,FALSE)),IF($A108&lt;=$A$2,VLOOKUP($A108,'Prihodi- plan-izvršenje'!$A$4:$H$500,7,FALSE),""))</f>
        <v>700000</v>
      </c>
      <c r="S108" s="88">
        <f>IF(A108=0,0,IF($A108&lt;=$A$1,VALUE(+VLOOKUP($A108,'Rashodi- plan-izvršenje'!$A$8:Q$1500,'prenos-P-R-N'!S$1,FALSE)),IF($A108&lt;=$A$2,VLOOKUP($A108,'Prihodi- plan-izvršenje'!$A$4:$H$500,8,FALSE),0)))</f>
        <v>526441.16</v>
      </c>
      <c r="T108" s="88" t="str">
        <f>IF($A108&gt;$A$2,VLOOKUP($A108,'Neizmirene obaveze JLS'!$A$11:R$500,R$1,FALSE),"")</f>
        <v/>
      </c>
      <c r="U108" s="88">
        <f>IF($A108&gt;$A$2,VLOOKUP($A108,'Neizmirene obaveze JLS'!$A$11:S$500,S$1,FALSE),0)</f>
        <v>0</v>
      </c>
      <c r="V108" s="88">
        <f t="shared" si="8"/>
        <v>0</v>
      </c>
      <c r="W108" s="74"/>
      <c r="X108" s="74"/>
      <c r="Y108" s="74"/>
      <c r="Z108" s="74"/>
      <c r="AA108" s="193">
        <f t="shared" si="9"/>
        <v>3</v>
      </c>
      <c r="AB108" s="193" t="str">
        <f t="shared" si="10"/>
        <v>Расходи</v>
      </c>
    </row>
    <row r="109" spans="1:28">
      <c r="A109" s="89">
        <f>IF(AND(COUNTIF(A$1:A$3,"&gt;0")=1,MAX(A$8:A108)&lt;A$1),A108+1,IF(AND(COUNTIF(A$1:A$3,"&gt;0")=2,MAX(A$8:A108)&lt;A$2),A108+1,IF(AND(COUNTIF(A$1:A$3,"&gt;0")=3,MAX(A$8:A108)&lt;A$3),A108+1,0)))</f>
        <v>102</v>
      </c>
      <c r="B109" s="89">
        <f t="shared" si="11"/>
        <v>75</v>
      </c>
      <c r="C109" s="89" t="str">
        <f t="shared" si="12"/>
        <v>НОВИ ПАЗАР</v>
      </c>
      <c r="D109" s="87">
        <f>IF($A109=0,"",IF($A109&lt;=$A$1,+VLOOKUP($A109,'Rashodi- plan-izvršenje'!$A$8:B$1500,'prenos-P-R-N'!D$1,FALSE),IF($A109&gt;$A$2,+VLOOKUP($A109,'Neizmirene obaveze JLS'!$A$11:B$500,'prenos-P-R-N'!D$1,FALSE),"")))</f>
        <v>3</v>
      </c>
      <c r="E109" s="87" t="str">
        <f>IF($A109=0,"",IF($A109&lt;=$A$1,+VLOOKUP($A109,'Rashodi- plan-izvršenje'!$A$8:C$1500,'prenos-P-R-N'!E$1,FALSE),IF($A109&gt;$A$2,+VLOOKUP($A109,'Neizmirene obaveze JLS'!$A$11:C$500,'prenos-P-R-N'!E$1,FALSE),"")))</f>
        <v>Градска управа</v>
      </c>
      <c r="F109" s="87" t="str">
        <f>IF($A109=0,"",IF($A109&lt;=$A$1,+VLOOKUP($A109,'Rashodi- plan-izvršenje'!$A$8:D$1500,'prenos-P-R-N'!F$1,FALSE),IF($A109&gt;$A$2,+VLOOKUP($A109,'Neizmirene obaveze JLS'!$A$11:D$500,'prenos-P-R-N'!F$1,FALSE),"")))</f>
        <v>3.5</v>
      </c>
      <c r="G109" s="87" t="str">
        <f>IF($A109=0,"",IF($A109&lt;=$A$1,+VLOOKUP($A109,'Rashodi- plan-izvršenje'!$A$8:E$1500,'prenos-P-R-N'!G$1,FALSE),IF($A109&gt;$A$2,+VLOOKUP($A109,'Neizmirene obaveze JLS'!$A$11:E$500,'prenos-P-R-N'!G$1,FALSE),"")))</f>
        <v>Функционисање средњих школа</v>
      </c>
      <c r="H109" s="87">
        <f>IF($A109=0,"",IF($A109&lt;=$A$1,+VLOOKUP($A109,'Rashodi- plan-izvršenje'!$A$8:F$1500,'prenos-P-R-N'!H$1,FALSE),IF($A109&gt;$A$2,+VLOOKUP($A109,'Neizmirene obaveze JLS'!$A$11:F$500,'prenos-P-R-N'!H$1,FALSE),"")))</f>
        <v>980</v>
      </c>
      <c r="I109" s="87" t="str">
        <f>IF($A109=0,"",IF($A109&lt;=$A$1,+VLOOKUP($A109,'Rashodi- plan-izvršenje'!$A$8:G$1500,'prenos-P-R-N'!I$1,FALSE),IF($A109&gt;$A$2,+VLOOKUP($A109,'Neizmirene obaveze JLS'!$A$11:G$500,'prenos-P-R-N'!I$1,FALSE),"")))</f>
        <v>2003</v>
      </c>
      <c r="J109" s="87" t="str">
        <f>IF($A109=0,"",IF($A109&lt;=$A$1,+VLOOKUP($A109,'Rashodi- plan-izvršenje'!$A$8:H$1500,'prenos-P-R-N'!J$1,FALSE),IF($A109&gt;$A$2,+VLOOKUP($A109,'Neizmirene obaveze JLS'!$A$11:H$500,'prenos-P-R-N'!J$1,FALSE),"")))</f>
        <v>СРЕДЊЕ ОБРАЗОВАЊЕ И ВАСПИТАЊЕ</v>
      </c>
      <c r="K109" s="87">
        <f>IF($A109=0,"",IF($A109&lt;=$A$1,+VLOOKUP($A109,'Rashodi- plan-izvršenje'!$A$8:I$1500,'prenos-P-R-N'!K$1,FALSE),IF($A109&gt;$A$2,+VLOOKUP($A109,'Neizmirene obaveze JLS'!$A$11:I$500,'prenos-P-R-N'!K$1,FALSE),"")))</f>
        <v>10</v>
      </c>
      <c r="L109" t="str">
        <f>IF(A109=0,"",IF(A109&lt;=A$1,+IF(VLOOKUP(A109,'Rashodi- plan-izvršenje'!A$8:J$1500,M$1,FALSE)&gt;0,"Програмска активност","Пројекат"),IF(A109&gt;A$2,+IF(VLOOKUP(A109,'Neizmirene obaveze JLS'!A$8:J$2008,M$1,FALSE)&gt;0,"Програмска активност","Пројекат"),"")))</f>
        <v>Програмска активност</v>
      </c>
      <c r="M109" s="87" t="str">
        <f>IF($A109&lt;=$A$1,+IF(VLOOKUP($A109,'Rashodi- plan-izvršenje'!$A$8:$M$1500,10,FALSE)&gt;0,VLOOKUP($A109,'Rashodi- plan-izvršenje'!$A$8:$M$1500,10,FALSE),VLOOKUP($A109,'Rashodi- plan-izvršenje'!$A$8:$M$1500,12,FALSE)),+IF($A109&gt;$A$2,IF(VLOOKUP($A109,'Neizmirene obaveze JLS'!$A$8:$M$1500,10,FALSE)&gt;0,VLOOKUP($A109,'Neizmirene obaveze JLS'!$A$11:$M$1500,10,FALSE),VLOOKUP($A109,'Neizmirene obaveze JLS'!$A$11:$M$1500,12,FALSE)),0))</f>
        <v>2003-0001</v>
      </c>
      <c r="N109" s="87" t="str">
        <f>IF($A109&lt;=$A$1,+IF(VLOOKUP(A109,'Rashodi- plan-izvršenje'!$A$8:$M$1500,10,FALSE)&gt;0,VLOOKUP(A109,'Rashodi- plan-izvršenje'!$A$8:$M$1500,11,FALSE),VLOOKUP(A109,'Rashodi- plan-izvršenje'!$A$8:$M$1500,13,FALSE)),+IF($A109&gt;$A$2,IF(VLOOKUP($A109,'Neizmirene obaveze JLS'!$A$8:$M$1500,10,FALSE)&gt;0,VLOOKUP($A109,'Neizmirene obaveze JLS'!$A$11:$M$1500,11,FALSE),VLOOKUP($A109,'Neizmirene obaveze JLS'!$A$11:$M$1500,13,FALSE)),0))</f>
        <v>Функционисање средњих  школа</v>
      </c>
      <c r="O109" s="87">
        <f>IF($A109&lt;=$A$1,VALUE(+VLOOKUP($A109,'Rashodi- plan-izvršenje'!$A$8:N$1500,'prenos-P-R-N'!O$1,FALSE)),IF($A109&lt;=A$2,VALUE(VLOOKUP($A109,'Prihodi- plan-izvršenje'!$A$8:$H$500,6,FALSE)),VALUE(VLOOKUP($A109,'Neizmirene obaveze JLS'!$A$8:$N$500,O$1,FALSE))))</f>
        <v>1</v>
      </c>
      <c r="P109" s="87" t="str">
        <f>IF(A109=0,0,IF(A109&gt;A$2,'šifarnik K-izvor'!G$3,+IF(Q109&lt;700,+'šifarnik K-izvor'!G$2,'šifarnik K-izvor'!G$1)))</f>
        <v>Расходи</v>
      </c>
      <c r="Q109" s="87">
        <f>IF($A109&lt;=$A$1,VALUE(+VLOOKUP($A109,'Rashodi- plan-izvršenje'!$A$8:O$1500,'prenos-P-R-N'!Q$1,FALSE)),IF($A109&lt;=$A$2,VLOOKUP($A109,'Prihodi- plan-izvršenje'!$A$4:$H$500,4,FALSE),IF($A109&lt;=$A$3,VLOOKUP(A109,'Neizmirene obaveze JLS'!$A$11:O$500,Q$1,FALSE),"")))</f>
        <v>422</v>
      </c>
      <c r="R109" s="88">
        <f>IF($A109&lt;=$A$1,VALUE(+VLOOKUP($A109,'Rashodi- plan-izvršenje'!$A$8:P$1500,'prenos-P-R-N'!R$1,FALSE)),IF($A109&lt;=$A$2,VLOOKUP($A109,'Prihodi- plan-izvršenje'!$A$4:$H$500,7,FALSE),""))</f>
        <v>100000</v>
      </c>
      <c r="S109" s="88">
        <f>IF(A109=0,0,IF($A109&lt;=$A$1,VALUE(+VLOOKUP($A109,'Rashodi- plan-izvršenje'!$A$8:Q$1500,'prenos-P-R-N'!S$1,FALSE)),IF($A109&lt;=$A$2,VLOOKUP($A109,'Prihodi- plan-izvršenje'!$A$4:$H$500,8,FALSE),0)))</f>
        <v>17751.689999999999</v>
      </c>
      <c r="T109" s="88" t="str">
        <f>IF($A109&gt;$A$2,VLOOKUP($A109,'Neizmirene obaveze JLS'!$A$11:R$500,R$1,FALSE),"")</f>
        <v/>
      </c>
      <c r="U109" s="88">
        <f>IF($A109&gt;$A$2,VLOOKUP($A109,'Neizmirene obaveze JLS'!$A$11:S$500,S$1,FALSE),0)</f>
        <v>0</v>
      </c>
      <c r="V109" s="88">
        <f t="shared" si="8"/>
        <v>0</v>
      </c>
      <c r="W109" s="74"/>
      <c r="X109" s="74"/>
      <c r="Y109" s="74"/>
      <c r="Z109" s="74"/>
      <c r="AA109" s="193">
        <f t="shared" si="9"/>
        <v>3</v>
      </c>
      <c r="AB109" s="193" t="str">
        <f t="shared" si="10"/>
        <v>Расходи</v>
      </c>
    </row>
    <row r="110" spans="1:28">
      <c r="A110" s="89">
        <f>IF(AND(COUNTIF(A$1:A$3,"&gt;0")=1,MAX(A$8:A109)&lt;A$1),A109+1,IF(AND(COUNTIF(A$1:A$3,"&gt;0")=2,MAX(A$8:A109)&lt;A$2),A109+1,IF(AND(COUNTIF(A$1:A$3,"&gt;0")=3,MAX(A$8:A109)&lt;A$3),A109+1,0)))</f>
        <v>103</v>
      </c>
      <c r="B110" s="89">
        <f t="shared" si="11"/>
        <v>75</v>
      </c>
      <c r="C110" s="89" t="str">
        <f t="shared" si="12"/>
        <v>НОВИ ПАЗАР</v>
      </c>
      <c r="D110" s="87">
        <f>IF($A110=0,"",IF($A110&lt;=$A$1,+VLOOKUP($A110,'Rashodi- plan-izvršenje'!$A$8:B$1500,'prenos-P-R-N'!D$1,FALSE),IF($A110&gt;$A$2,+VLOOKUP($A110,'Neizmirene obaveze JLS'!$A$11:B$500,'prenos-P-R-N'!D$1,FALSE),"")))</f>
        <v>3</v>
      </c>
      <c r="E110" s="87" t="str">
        <f>IF($A110=0,"",IF($A110&lt;=$A$1,+VLOOKUP($A110,'Rashodi- plan-izvršenje'!$A$8:C$1500,'prenos-P-R-N'!E$1,FALSE),IF($A110&gt;$A$2,+VLOOKUP($A110,'Neizmirene obaveze JLS'!$A$11:C$500,'prenos-P-R-N'!E$1,FALSE),"")))</f>
        <v>Градска управа</v>
      </c>
      <c r="F110" s="87" t="str">
        <f>IF($A110=0,"",IF($A110&lt;=$A$1,+VLOOKUP($A110,'Rashodi- plan-izvršenje'!$A$8:D$1500,'prenos-P-R-N'!F$1,FALSE),IF($A110&gt;$A$2,+VLOOKUP($A110,'Neizmirene obaveze JLS'!$A$11:D$500,'prenos-P-R-N'!F$1,FALSE),"")))</f>
        <v>3.5</v>
      </c>
      <c r="G110" s="87" t="str">
        <f>IF($A110=0,"",IF($A110&lt;=$A$1,+VLOOKUP($A110,'Rashodi- plan-izvršenje'!$A$8:E$1500,'prenos-P-R-N'!G$1,FALSE),IF($A110&gt;$A$2,+VLOOKUP($A110,'Neizmirene obaveze JLS'!$A$11:E$500,'prenos-P-R-N'!G$1,FALSE),"")))</f>
        <v>Функционисање средњих школа</v>
      </c>
      <c r="H110" s="87">
        <f>IF($A110=0,"",IF($A110&lt;=$A$1,+VLOOKUP($A110,'Rashodi- plan-izvršenje'!$A$8:F$1500,'prenos-P-R-N'!H$1,FALSE),IF($A110&gt;$A$2,+VLOOKUP($A110,'Neizmirene obaveze JLS'!$A$11:F$500,'prenos-P-R-N'!H$1,FALSE),"")))</f>
        <v>980</v>
      </c>
      <c r="I110" s="87" t="str">
        <f>IF($A110=0,"",IF($A110&lt;=$A$1,+VLOOKUP($A110,'Rashodi- plan-izvršenje'!$A$8:G$1500,'prenos-P-R-N'!I$1,FALSE),IF($A110&gt;$A$2,+VLOOKUP($A110,'Neizmirene obaveze JLS'!$A$11:G$500,'prenos-P-R-N'!I$1,FALSE),"")))</f>
        <v>2003</v>
      </c>
      <c r="J110" s="87" t="str">
        <f>IF($A110=0,"",IF($A110&lt;=$A$1,+VLOOKUP($A110,'Rashodi- plan-izvršenje'!$A$8:H$1500,'prenos-P-R-N'!J$1,FALSE),IF($A110&gt;$A$2,+VLOOKUP($A110,'Neizmirene obaveze JLS'!$A$11:H$500,'prenos-P-R-N'!J$1,FALSE),"")))</f>
        <v>СРЕДЊЕ ОБРАЗОВАЊЕ И ВАСПИТАЊЕ</v>
      </c>
      <c r="K110" s="87">
        <f>IF($A110=0,"",IF($A110&lt;=$A$1,+VLOOKUP($A110,'Rashodi- plan-izvršenje'!$A$8:I$1500,'prenos-P-R-N'!K$1,FALSE),IF($A110&gt;$A$2,+VLOOKUP($A110,'Neizmirene obaveze JLS'!$A$11:I$500,'prenos-P-R-N'!K$1,FALSE),"")))</f>
        <v>10</v>
      </c>
      <c r="L110" t="str">
        <f>IF(A110=0,"",IF(A110&lt;=A$1,+IF(VLOOKUP(A110,'Rashodi- plan-izvršenje'!A$8:J$1500,M$1,FALSE)&gt;0,"Програмска активност","Пројекат"),IF(A110&gt;A$2,+IF(VLOOKUP(A110,'Neizmirene obaveze JLS'!A$8:J$2008,M$1,FALSE)&gt;0,"Програмска активност","Пројекат"),"")))</f>
        <v>Програмска активност</v>
      </c>
      <c r="M110" s="87" t="str">
        <f>IF($A110&lt;=$A$1,+IF(VLOOKUP($A110,'Rashodi- plan-izvršenje'!$A$8:$M$1500,10,FALSE)&gt;0,VLOOKUP($A110,'Rashodi- plan-izvršenje'!$A$8:$M$1500,10,FALSE),VLOOKUP($A110,'Rashodi- plan-izvršenje'!$A$8:$M$1500,12,FALSE)),+IF($A110&gt;$A$2,IF(VLOOKUP($A110,'Neizmirene obaveze JLS'!$A$8:$M$1500,10,FALSE)&gt;0,VLOOKUP($A110,'Neizmirene obaveze JLS'!$A$11:$M$1500,10,FALSE),VLOOKUP($A110,'Neizmirene obaveze JLS'!$A$11:$M$1500,12,FALSE)),0))</f>
        <v>2003-0001</v>
      </c>
      <c r="N110" s="87" t="str">
        <f>IF($A110&lt;=$A$1,+IF(VLOOKUP(A110,'Rashodi- plan-izvršenje'!$A$8:$M$1500,10,FALSE)&gt;0,VLOOKUP(A110,'Rashodi- plan-izvršenje'!$A$8:$M$1500,11,FALSE),VLOOKUP(A110,'Rashodi- plan-izvršenje'!$A$8:$M$1500,13,FALSE)),+IF($A110&gt;$A$2,IF(VLOOKUP($A110,'Neizmirene obaveze JLS'!$A$8:$M$1500,10,FALSE)&gt;0,VLOOKUP($A110,'Neizmirene obaveze JLS'!$A$11:$M$1500,11,FALSE),VLOOKUP($A110,'Neizmirene obaveze JLS'!$A$11:$M$1500,13,FALSE)),0))</f>
        <v>Функционисање средњих  школа</v>
      </c>
      <c r="O110" s="87">
        <f>IF($A110&lt;=$A$1,VALUE(+VLOOKUP($A110,'Rashodi- plan-izvršenje'!$A$8:N$1500,'prenos-P-R-N'!O$1,FALSE)),IF($A110&lt;=A$2,VALUE(VLOOKUP($A110,'Prihodi- plan-izvršenje'!$A$8:$H$500,6,FALSE)),VALUE(VLOOKUP($A110,'Neizmirene obaveze JLS'!$A$8:$N$500,O$1,FALSE))))</f>
        <v>1</v>
      </c>
      <c r="P110" s="87" t="str">
        <f>IF(A110=0,0,IF(A110&gt;A$2,'šifarnik K-izvor'!G$3,+IF(Q110&lt;700,+'šifarnik K-izvor'!G$2,'šifarnik K-izvor'!G$1)))</f>
        <v>Расходи</v>
      </c>
      <c r="Q110" s="87">
        <f>IF($A110&lt;=$A$1,VALUE(+VLOOKUP($A110,'Rashodi- plan-izvršenje'!$A$8:O$1500,'prenos-P-R-N'!Q$1,FALSE)),IF($A110&lt;=$A$2,VLOOKUP($A110,'Prihodi- plan-izvršenje'!$A$4:$H$500,4,FALSE),IF($A110&lt;=$A$3,VLOOKUP(A110,'Neizmirene obaveze JLS'!$A$11:O$500,Q$1,FALSE),"")))</f>
        <v>423</v>
      </c>
      <c r="R110" s="88">
        <f>IF($A110&lt;=$A$1,VALUE(+VLOOKUP($A110,'Rashodi- plan-izvršenje'!$A$8:P$1500,'prenos-P-R-N'!R$1,FALSE)),IF($A110&lt;=$A$2,VLOOKUP($A110,'Prihodi- plan-izvršenje'!$A$4:$H$500,7,FALSE),""))</f>
        <v>1090000</v>
      </c>
      <c r="S110" s="88">
        <f>IF(A110=0,0,IF($A110&lt;=$A$1,VALUE(+VLOOKUP($A110,'Rashodi- plan-izvršenje'!$A$8:Q$1500,'prenos-P-R-N'!S$1,FALSE)),IF($A110&lt;=$A$2,VLOOKUP($A110,'Prihodi- plan-izvršenje'!$A$4:$H$500,8,FALSE),0)))</f>
        <v>744940.98</v>
      </c>
      <c r="T110" s="88" t="str">
        <f>IF($A110&gt;$A$2,VLOOKUP($A110,'Neizmirene obaveze JLS'!$A$11:R$500,R$1,FALSE),"")</f>
        <v/>
      </c>
      <c r="U110" s="88">
        <f>IF($A110&gt;$A$2,VLOOKUP($A110,'Neizmirene obaveze JLS'!$A$11:S$500,S$1,FALSE),0)</f>
        <v>0</v>
      </c>
      <c r="V110" s="88">
        <f t="shared" si="8"/>
        <v>0</v>
      </c>
      <c r="W110" s="74"/>
      <c r="X110" s="74"/>
      <c r="Y110" s="74"/>
      <c r="Z110" s="74"/>
      <c r="AA110" s="193">
        <f t="shared" si="9"/>
        <v>3</v>
      </c>
      <c r="AB110" s="193" t="str">
        <f t="shared" si="10"/>
        <v>Расходи</v>
      </c>
    </row>
    <row r="111" spans="1:28">
      <c r="A111" s="89">
        <f>IF(AND(COUNTIF(A$1:A$3,"&gt;0")=1,MAX(A$8:A110)&lt;A$1),A110+1,IF(AND(COUNTIF(A$1:A$3,"&gt;0")=2,MAX(A$8:A110)&lt;A$2),A110+1,IF(AND(COUNTIF(A$1:A$3,"&gt;0")=3,MAX(A$8:A110)&lt;A$3),A110+1,0)))</f>
        <v>104</v>
      </c>
      <c r="B111" s="89">
        <f t="shared" si="11"/>
        <v>75</v>
      </c>
      <c r="C111" s="89" t="str">
        <f t="shared" si="12"/>
        <v>НОВИ ПАЗАР</v>
      </c>
      <c r="D111" s="87">
        <f>IF($A111=0,"",IF($A111&lt;=$A$1,+VLOOKUP($A111,'Rashodi- plan-izvršenje'!$A$8:B$1500,'prenos-P-R-N'!D$1,FALSE),IF($A111&gt;$A$2,+VLOOKUP($A111,'Neizmirene obaveze JLS'!$A$11:B$500,'prenos-P-R-N'!D$1,FALSE),"")))</f>
        <v>3</v>
      </c>
      <c r="E111" s="87" t="str">
        <f>IF($A111=0,"",IF($A111&lt;=$A$1,+VLOOKUP($A111,'Rashodi- plan-izvršenje'!$A$8:C$1500,'prenos-P-R-N'!E$1,FALSE),IF($A111&gt;$A$2,+VLOOKUP($A111,'Neizmirene obaveze JLS'!$A$11:C$500,'prenos-P-R-N'!E$1,FALSE),"")))</f>
        <v>Градска управа</v>
      </c>
      <c r="F111" s="87" t="str">
        <f>IF($A111=0,"",IF($A111&lt;=$A$1,+VLOOKUP($A111,'Rashodi- plan-izvršenje'!$A$8:D$1500,'prenos-P-R-N'!F$1,FALSE),IF($A111&gt;$A$2,+VLOOKUP($A111,'Neizmirene obaveze JLS'!$A$11:D$500,'prenos-P-R-N'!F$1,FALSE),"")))</f>
        <v>3.5</v>
      </c>
      <c r="G111" s="87" t="str">
        <f>IF($A111=0,"",IF($A111&lt;=$A$1,+VLOOKUP($A111,'Rashodi- plan-izvršenje'!$A$8:E$1500,'prenos-P-R-N'!G$1,FALSE),IF($A111&gt;$A$2,+VLOOKUP($A111,'Neizmirene obaveze JLS'!$A$11:E$500,'prenos-P-R-N'!G$1,FALSE),"")))</f>
        <v>Функционисање средњих школа</v>
      </c>
      <c r="H111" s="87">
        <f>IF($A111=0,"",IF($A111&lt;=$A$1,+VLOOKUP($A111,'Rashodi- plan-izvršenje'!$A$8:F$1500,'prenos-P-R-N'!H$1,FALSE),IF($A111&gt;$A$2,+VLOOKUP($A111,'Neizmirene obaveze JLS'!$A$11:F$500,'prenos-P-R-N'!H$1,FALSE),"")))</f>
        <v>980</v>
      </c>
      <c r="I111" s="87" t="str">
        <f>IF($A111=0,"",IF($A111&lt;=$A$1,+VLOOKUP($A111,'Rashodi- plan-izvršenje'!$A$8:G$1500,'prenos-P-R-N'!I$1,FALSE),IF($A111&gt;$A$2,+VLOOKUP($A111,'Neizmirene obaveze JLS'!$A$11:G$500,'prenos-P-R-N'!I$1,FALSE),"")))</f>
        <v>2003</v>
      </c>
      <c r="J111" s="87" t="str">
        <f>IF($A111=0,"",IF($A111&lt;=$A$1,+VLOOKUP($A111,'Rashodi- plan-izvršenje'!$A$8:H$1500,'prenos-P-R-N'!J$1,FALSE),IF($A111&gt;$A$2,+VLOOKUP($A111,'Neizmirene obaveze JLS'!$A$11:H$500,'prenos-P-R-N'!J$1,FALSE),"")))</f>
        <v>СРЕДЊЕ ОБРАЗОВАЊЕ И ВАСПИТАЊЕ</v>
      </c>
      <c r="K111" s="87">
        <f>IF($A111=0,"",IF($A111&lt;=$A$1,+VLOOKUP($A111,'Rashodi- plan-izvršenje'!$A$8:I$1500,'prenos-P-R-N'!K$1,FALSE),IF($A111&gt;$A$2,+VLOOKUP($A111,'Neizmirene obaveze JLS'!$A$11:I$500,'prenos-P-R-N'!K$1,FALSE),"")))</f>
        <v>10</v>
      </c>
      <c r="L111" t="str">
        <f>IF(A111=0,"",IF(A111&lt;=A$1,+IF(VLOOKUP(A111,'Rashodi- plan-izvršenje'!A$8:J$1500,M$1,FALSE)&gt;0,"Програмска активност","Пројекат"),IF(A111&gt;A$2,+IF(VLOOKUP(A111,'Neizmirene obaveze JLS'!A$8:J$2008,M$1,FALSE)&gt;0,"Програмска активност","Пројекат"),"")))</f>
        <v>Програмска активност</v>
      </c>
      <c r="M111" s="87" t="str">
        <f>IF($A111&lt;=$A$1,+IF(VLOOKUP($A111,'Rashodi- plan-izvršenje'!$A$8:$M$1500,10,FALSE)&gt;0,VLOOKUP($A111,'Rashodi- plan-izvršenje'!$A$8:$M$1500,10,FALSE),VLOOKUP($A111,'Rashodi- plan-izvršenje'!$A$8:$M$1500,12,FALSE)),+IF($A111&gt;$A$2,IF(VLOOKUP($A111,'Neizmirene obaveze JLS'!$A$8:$M$1500,10,FALSE)&gt;0,VLOOKUP($A111,'Neizmirene obaveze JLS'!$A$11:$M$1500,10,FALSE),VLOOKUP($A111,'Neizmirene obaveze JLS'!$A$11:$M$1500,12,FALSE)),0))</f>
        <v>2003-0001</v>
      </c>
      <c r="N111" s="87" t="str">
        <f>IF($A111&lt;=$A$1,+IF(VLOOKUP(A111,'Rashodi- plan-izvršenje'!$A$8:$M$1500,10,FALSE)&gt;0,VLOOKUP(A111,'Rashodi- plan-izvršenje'!$A$8:$M$1500,11,FALSE),VLOOKUP(A111,'Rashodi- plan-izvršenje'!$A$8:$M$1500,13,FALSE)),+IF($A111&gt;$A$2,IF(VLOOKUP($A111,'Neizmirene obaveze JLS'!$A$8:$M$1500,10,FALSE)&gt;0,VLOOKUP($A111,'Neizmirene obaveze JLS'!$A$11:$M$1500,11,FALSE),VLOOKUP($A111,'Neizmirene obaveze JLS'!$A$11:$M$1500,13,FALSE)),0))</f>
        <v>Функционисање средњих  школа</v>
      </c>
      <c r="O111" s="87">
        <f>IF($A111&lt;=$A$1,VALUE(+VLOOKUP($A111,'Rashodi- plan-izvršenje'!$A$8:N$1500,'prenos-P-R-N'!O$1,FALSE)),IF($A111&lt;=A$2,VALUE(VLOOKUP($A111,'Prihodi- plan-izvršenje'!$A$8:$H$500,6,FALSE)),VALUE(VLOOKUP($A111,'Neizmirene obaveze JLS'!$A$8:$N$500,O$1,FALSE))))</f>
        <v>1</v>
      </c>
      <c r="P111" s="87" t="str">
        <f>IF(A111=0,0,IF(A111&gt;A$2,'šifarnik K-izvor'!G$3,+IF(Q111&lt;700,+'šifarnik K-izvor'!G$2,'šifarnik K-izvor'!G$1)))</f>
        <v>Расходи</v>
      </c>
      <c r="Q111" s="87">
        <f>IF($A111&lt;=$A$1,VALUE(+VLOOKUP($A111,'Rashodi- plan-izvršenje'!$A$8:O$1500,'prenos-P-R-N'!Q$1,FALSE)),IF($A111&lt;=$A$2,VLOOKUP($A111,'Prihodi- plan-izvršenje'!$A$4:$H$500,4,FALSE),IF($A111&lt;=$A$3,VLOOKUP(A111,'Neizmirene obaveze JLS'!$A$11:O$500,Q$1,FALSE),"")))</f>
        <v>424</v>
      </c>
      <c r="R111" s="88">
        <f>IF($A111&lt;=$A$1,VALUE(+VLOOKUP($A111,'Rashodi- plan-izvršenje'!$A$8:P$1500,'prenos-P-R-N'!R$1,FALSE)),IF($A111&lt;=$A$2,VLOOKUP($A111,'Prihodi- plan-izvršenje'!$A$4:$H$500,7,FALSE),""))</f>
        <v>50000</v>
      </c>
      <c r="S111" s="88">
        <f>IF(A111=0,0,IF($A111&lt;=$A$1,VALUE(+VLOOKUP($A111,'Rashodi- plan-izvršenje'!$A$8:Q$1500,'prenos-P-R-N'!S$1,FALSE)),IF($A111&lt;=$A$2,VLOOKUP($A111,'Prihodi- plan-izvršenje'!$A$4:$H$500,8,FALSE),0)))</f>
        <v>0</v>
      </c>
      <c r="T111" s="88" t="str">
        <f>IF($A111&gt;$A$2,VLOOKUP($A111,'Neizmirene obaveze JLS'!$A$11:R$500,R$1,FALSE),"")</f>
        <v/>
      </c>
      <c r="U111" s="88">
        <f>IF($A111&gt;$A$2,VLOOKUP($A111,'Neizmirene obaveze JLS'!$A$11:S$500,S$1,FALSE),0)</f>
        <v>0</v>
      </c>
      <c r="V111" s="88">
        <f t="shared" si="8"/>
        <v>0</v>
      </c>
      <c r="W111" s="74"/>
      <c r="X111" s="74"/>
      <c r="Y111" s="74"/>
      <c r="Z111" s="74"/>
      <c r="AA111" s="193">
        <f t="shared" si="9"/>
        <v>3</v>
      </c>
      <c r="AB111" s="193" t="str">
        <f t="shared" si="10"/>
        <v>Расходи</v>
      </c>
    </row>
    <row r="112" spans="1:28">
      <c r="A112" s="89">
        <f>IF(AND(COUNTIF(A$1:A$3,"&gt;0")=1,MAX(A$8:A111)&lt;A$1),A111+1,IF(AND(COUNTIF(A$1:A$3,"&gt;0")=2,MAX(A$8:A111)&lt;A$2),A111+1,IF(AND(COUNTIF(A$1:A$3,"&gt;0")=3,MAX(A$8:A111)&lt;A$3),A111+1,0)))</f>
        <v>105</v>
      </c>
      <c r="B112" s="89">
        <f t="shared" si="11"/>
        <v>75</v>
      </c>
      <c r="C112" s="89" t="str">
        <f t="shared" si="12"/>
        <v>НОВИ ПАЗАР</v>
      </c>
      <c r="D112" s="87">
        <f>IF($A112=0,"",IF($A112&lt;=$A$1,+VLOOKUP($A112,'Rashodi- plan-izvršenje'!$A$8:B$1500,'prenos-P-R-N'!D$1,FALSE),IF($A112&gt;$A$2,+VLOOKUP($A112,'Neizmirene obaveze JLS'!$A$11:B$500,'prenos-P-R-N'!D$1,FALSE),"")))</f>
        <v>3</v>
      </c>
      <c r="E112" s="87" t="str">
        <f>IF($A112=0,"",IF($A112&lt;=$A$1,+VLOOKUP($A112,'Rashodi- plan-izvršenje'!$A$8:C$1500,'prenos-P-R-N'!E$1,FALSE),IF($A112&gt;$A$2,+VLOOKUP($A112,'Neizmirene obaveze JLS'!$A$11:C$500,'prenos-P-R-N'!E$1,FALSE),"")))</f>
        <v>Градска управа</v>
      </c>
      <c r="F112" s="87" t="str">
        <f>IF($A112=0,"",IF($A112&lt;=$A$1,+VLOOKUP($A112,'Rashodi- plan-izvršenje'!$A$8:D$1500,'prenos-P-R-N'!F$1,FALSE),IF($A112&gt;$A$2,+VLOOKUP($A112,'Neizmirene obaveze JLS'!$A$11:D$500,'prenos-P-R-N'!F$1,FALSE),"")))</f>
        <v>3.5</v>
      </c>
      <c r="G112" s="87" t="str">
        <f>IF($A112=0,"",IF($A112&lt;=$A$1,+VLOOKUP($A112,'Rashodi- plan-izvršenje'!$A$8:E$1500,'prenos-P-R-N'!G$1,FALSE),IF($A112&gt;$A$2,+VLOOKUP($A112,'Neizmirene obaveze JLS'!$A$11:E$500,'prenos-P-R-N'!G$1,FALSE),"")))</f>
        <v>Функционисање средњих школа</v>
      </c>
      <c r="H112" s="87">
        <f>IF($A112=0,"",IF($A112&lt;=$A$1,+VLOOKUP($A112,'Rashodi- plan-izvršenje'!$A$8:F$1500,'prenos-P-R-N'!H$1,FALSE),IF($A112&gt;$A$2,+VLOOKUP($A112,'Neizmirene obaveze JLS'!$A$11:F$500,'prenos-P-R-N'!H$1,FALSE),"")))</f>
        <v>980</v>
      </c>
      <c r="I112" s="87" t="str">
        <f>IF($A112=0,"",IF($A112&lt;=$A$1,+VLOOKUP($A112,'Rashodi- plan-izvršenje'!$A$8:G$1500,'prenos-P-R-N'!I$1,FALSE),IF($A112&gt;$A$2,+VLOOKUP($A112,'Neizmirene obaveze JLS'!$A$11:G$500,'prenos-P-R-N'!I$1,FALSE),"")))</f>
        <v>2003</v>
      </c>
      <c r="J112" s="87" t="str">
        <f>IF($A112=0,"",IF($A112&lt;=$A$1,+VLOOKUP($A112,'Rashodi- plan-izvršenje'!$A$8:H$1500,'prenos-P-R-N'!J$1,FALSE),IF($A112&gt;$A$2,+VLOOKUP($A112,'Neizmirene obaveze JLS'!$A$11:H$500,'prenos-P-R-N'!J$1,FALSE),"")))</f>
        <v>СРЕДЊЕ ОБРАЗОВАЊЕ И ВАСПИТАЊЕ</v>
      </c>
      <c r="K112" s="87">
        <f>IF($A112=0,"",IF($A112&lt;=$A$1,+VLOOKUP($A112,'Rashodi- plan-izvršenje'!$A$8:I$1500,'prenos-P-R-N'!K$1,FALSE),IF($A112&gt;$A$2,+VLOOKUP($A112,'Neizmirene obaveze JLS'!$A$11:I$500,'prenos-P-R-N'!K$1,FALSE),"")))</f>
        <v>10</v>
      </c>
      <c r="L112" t="str">
        <f>IF(A112=0,"",IF(A112&lt;=A$1,+IF(VLOOKUP(A112,'Rashodi- plan-izvršenje'!A$8:J$1500,M$1,FALSE)&gt;0,"Програмска активност","Пројекат"),IF(A112&gt;A$2,+IF(VLOOKUP(A112,'Neizmirene obaveze JLS'!A$8:J$2008,M$1,FALSE)&gt;0,"Програмска активност","Пројекат"),"")))</f>
        <v>Програмска активност</v>
      </c>
      <c r="M112" s="87" t="str">
        <f>IF($A112&lt;=$A$1,+IF(VLOOKUP($A112,'Rashodi- plan-izvršenje'!$A$8:$M$1500,10,FALSE)&gt;0,VLOOKUP($A112,'Rashodi- plan-izvršenje'!$A$8:$M$1500,10,FALSE),VLOOKUP($A112,'Rashodi- plan-izvršenje'!$A$8:$M$1500,12,FALSE)),+IF($A112&gt;$A$2,IF(VLOOKUP($A112,'Neizmirene obaveze JLS'!$A$8:$M$1500,10,FALSE)&gt;0,VLOOKUP($A112,'Neizmirene obaveze JLS'!$A$11:$M$1500,10,FALSE),VLOOKUP($A112,'Neizmirene obaveze JLS'!$A$11:$M$1500,12,FALSE)),0))</f>
        <v>2003-0001</v>
      </c>
      <c r="N112" s="87" t="str">
        <f>IF($A112&lt;=$A$1,+IF(VLOOKUP(A112,'Rashodi- plan-izvršenje'!$A$8:$M$1500,10,FALSE)&gt;0,VLOOKUP(A112,'Rashodi- plan-izvršenje'!$A$8:$M$1500,11,FALSE),VLOOKUP(A112,'Rashodi- plan-izvršenje'!$A$8:$M$1500,13,FALSE)),+IF($A112&gt;$A$2,IF(VLOOKUP($A112,'Neizmirene obaveze JLS'!$A$8:$M$1500,10,FALSE)&gt;0,VLOOKUP($A112,'Neizmirene obaveze JLS'!$A$11:$M$1500,11,FALSE),VLOOKUP($A112,'Neizmirene obaveze JLS'!$A$11:$M$1500,13,FALSE)),0))</f>
        <v>Функционисање средњих  школа</v>
      </c>
      <c r="O112" s="87">
        <f>IF($A112&lt;=$A$1,VALUE(+VLOOKUP($A112,'Rashodi- plan-izvršenje'!$A$8:N$1500,'prenos-P-R-N'!O$1,FALSE)),IF($A112&lt;=A$2,VALUE(VLOOKUP($A112,'Prihodi- plan-izvršenje'!$A$8:$H$500,6,FALSE)),VALUE(VLOOKUP($A112,'Neizmirene obaveze JLS'!$A$8:$N$500,O$1,FALSE))))</f>
        <v>1</v>
      </c>
      <c r="P112" s="87" t="str">
        <f>IF(A112=0,0,IF(A112&gt;A$2,'šifarnik K-izvor'!G$3,+IF(Q112&lt;700,+'šifarnik K-izvor'!G$2,'šifarnik K-izvor'!G$1)))</f>
        <v>Расходи</v>
      </c>
      <c r="Q112" s="87">
        <f>IF($A112&lt;=$A$1,VALUE(+VLOOKUP($A112,'Rashodi- plan-izvršenje'!$A$8:O$1500,'prenos-P-R-N'!Q$1,FALSE)),IF($A112&lt;=$A$2,VLOOKUP($A112,'Prihodi- plan-izvršenje'!$A$4:$H$500,4,FALSE),IF($A112&lt;=$A$3,VLOOKUP(A112,'Neizmirene obaveze JLS'!$A$11:O$500,Q$1,FALSE),"")))</f>
        <v>425</v>
      </c>
      <c r="R112" s="88">
        <f>IF($A112&lt;=$A$1,VALUE(+VLOOKUP($A112,'Rashodi- plan-izvršenje'!$A$8:P$1500,'prenos-P-R-N'!R$1,FALSE)),IF($A112&lt;=$A$2,VLOOKUP($A112,'Prihodi- plan-izvršenje'!$A$4:$H$500,7,FALSE),""))</f>
        <v>100000</v>
      </c>
      <c r="S112" s="88">
        <f>IF(A112=0,0,IF($A112&lt;=$A$1,VALUE(+VLOOKUP($A112,'Rashodi- plan-izvršenje'!$A$8:Q$1500,'prenos-P-R-N'!S$1,FALSE)),IF($A112&lt;=$A$2,VLOOKUP($A112,'Prihodi- plan-izvršenje'!$A$4:$H$500,8,FALSE),0)))</f>
        <v>126394</v>
      </c>
      <c r="T112" s="88" t="str">
        <f>IF($A112&gt;$A$2,VLOOKUP($A112,'Neizmirene obaveze JLS'!$A$11:R$500,R$1,FALSE),"")</f>
        <v/>
      </c>
      <c r="U112" s="88">
        <f>IF($A112&gt;$A$2,VLOOKUP($A112,'Neizmirene obaveze JLS'!$A$11:S$500,S$1,FALSE),0)</f>
        <v>0</v>
      </c>
      <c r="V112" s="88">
        <f t="shared" si="8"/>
        <v>0</v>
      </c>
      <c r="W112" s="74"/>
      <c r="X112" s="74"/>
      <c r="Y112" s="74"/>
      <c r="Z112" s="74"/>
      <c r="AA112" s="193">
        <f t="shared" si="9"/>
        <v>3</v>
      </c>
      <c r="AB112" s="193" t="str">
        <f t="shared" si="10"/>
        <v>Расходи</v>
      </c>
    </row>
    <row r="113" spans="1:28">
      <c r="A113" s="89">
        <f>IF(AND(COUNTIF(A$1:A$3,"&gt;0")=1,MAX(A$8:A112)&lt;A$1),A112+1,IF(AND(COUNTIF(A$1:A$3,"&gt;0")=2,MAX(A$8:A112)&lt;A$2),A112+1,IF(AND(COUNTIF(A$1:A$3,"&gt;0")=3,MAX(A$8:A112)&lt;A$3),A112+1,0)))</f>
        <v>106</v>
      </c>
      <c r="B113" s="89">
        <f t="shared" si="11"/>
        <v>75</v>
      </c>
      <c r="C113" s="89" t="str">
        <f t="shared" si="12"/>
        <v>НОВИ ПАЗАР</v>
      </c>
      <c r="D113" s="87">
        <f>IF($A113=0,"",IF($A113&lt;=$A$1,+VLOOKUP($A113,'Rashodi- plan-izvršenje'!$A$8:B$1500,'prenos-P-R-N'!D$1,FALSE),IF($A113&gt;$A$2,+VLOOKUP($A113,'Neizmirene obaveze JLS'!$A$11:B$500,'prenos-P-R-N'!D$1,FALSE),"")))</f>
        <v>3</v>
      </c>
      <c r="E113" s="87" t="str">
        <f>IF($A113=0,"",IF($A113&lt;=$A$1,+VLOOKUP($A113,'Rashodi- plan-izvršenje'!$A$8:C$1500,'prenos-P-R-N'!E$1,FALSE),IF($A113&gt;$A$2,+VLOOKUP($A113,'Neizmirene obaveze JLS'!$A$11:C$500,'prenos-P-R-N'!E$1,FALSE),"")))</f>
        <v>Градска управа</v>
      </c>
      <c r="F113" s="87" t="str">
        <f>IF($A113=0,"",IF($A113&lt;=$A$1,+VLOOKUP($A113,'Rashodi- plan-izvršenje'!$A$8:D$1500,'prenos-P-R-N'!F$1,FALSE),IF($A113&gt;$A$2,+VLOOKUP($A113,'Neizmirene obaveze JLS'!$A$11:D$500,'prenos-P-R-N'!F$1,FALSE),"")))</f>
        <v>3.5</v>
      </c>
      <c r="G113" s="87" t="str">
        <f>IF($A113=0,"",IF($A113&lt;=$A$1,+VLOOKUP($A113,'Rashodi- plan-izvršenje'!$A$8:E$1500,'prenos-P-R-N'!G$1,FALSE),IF($A113&gt;$A$2,+VLOOKUP($A113,'Neizmirene obaveze JLS'!$A$11:E$500,'prenos-P-R-N'!G$1,FALSE),"")))</f>
        <v>Функционисање средњих школа</v>
      </c>
      <c r="H113" s="87">
        <f>IF($A113=0,"",IF($A113&lt;=$A$1,+VLOOKUP($A113,'Rashodi- plan-izvršenje'!$A$8:F$1500,'prenos-P-R-N'!H$1,FALSE),IF($A113&gt;$A$2,+VLOOKUP($A113,'Neizmirene obaveze JLS'!$A$11:F$500,'prenos-P-R-N'!H$1,FALSE),"")))</f>
        <v>980</v>
      </c>
      <c r="I113" s="87" t="str">
        <f>IF($A113=0,"",IF($A113&lt;=$A$1,+VLOOKUP($A113,'Rashodi- plan-izvršenje'!$A$8:G$1500,'prenos-P-R-N'!I$1,FALSE),IF($A113&gt;$A$2,+VLOOKUP($A113,'Neizmirene obaveze JLS'!$A$11:G$500,'prenos-P-R-N'!I$1,FALSE),"")))</f>
        <v>2003</v>
      </c>
      <c r="J113" s="87" t="str">
        <f>IF($A113=0,"",IF($A113&lt;=$A$1,+VLOOKUP($A113,'Rashodi- plan-izvršenje'!$A$8:H$1500,'prenos-P-R-N'!J$1,FALSE),IF($A113&gt;$A$2,+VLOOKUP($A113,'Neizmirene obaveze JLS'!$A$11:H$500,'prenos-P-R-N'!J$1,FALSE),"")))</f>
        <v>СРЕДЊЕ ОБРАЗОВАЊЕ И ВАСПИТАЊЕ</v>
      </c>
      <c r="K113" s="87">
        <f>IF($A113=0,"",IF($A113&lt;=$A$1,+VLOOKUP($A113,'Rashodi- plan-izvršenje'!$A$8:I$1500,'prenos-P-R-N'!K$1,FALSE),IF($A113&gt;$A$2,+VLOOKUP($A113,'Neizmirene obaveze JLS'!$A$11:I$500,'prenos-P-R-N'!K$1,FALSE),"")))</f>
        <v>10</v>
      </c>
      <c r="L113" t="str">
        <f>IF(A113=0,"",IF(A113&lt;=A$1,+IF(VLOOKUP(A113,'Rashodi- plan-izvršenje'!A$8:J$1500,M$1,FALSE)&gt;0,"Програмска активност","Пројекат"),IF(A113&gt;A$2,+IF(VLOOKUP(A113,'Neizmirene obaveze JLS'!A$8:J$2008,M$1,FALSE)&gt;0,"Програмска активност","Пројекат"),"")))</f>
        <v>Програмска активност</v>
      </c>
      <c r="M113" s="87" t="str">
        <f>IF($A113&lt;=$A$1,+IF(VLOOKUP($A113,'Rashodi- plan-izvršenje'!$A$8:$M$1500,10,FALSE)&gt;0,VLOOKUP($A113,'Rashodi- plan-izvršenje'!$A$8:$M$1500,10,FALSE),VLOOKUP($A113,'Rashodi- plan-izvršenje'!$A$8:$M$1500,12,FALSE)),+IF($A113&gt;$A$2,IF(VLOOKUP($A113,'Neizmirene obaveze JLS'!$A$8:$M$1500,10,FALSE)&gt;0,VLOOKUP($A113,'Neizmirene obaveze JLS'!$A$11:$M$1500,10,FALSE),VLOOKUP($A113,'Neizmirene obaveze JLS'!$A$11:$M$1500,12,FALSE)),0))</f>
        <v>2003-0001</v>
      </c>
      <c r="N113" s="87" t="str">
        <f>IF($A113&lt;=$A$1,+IF(VLOOKUP(A113,'Rashodi- plan-izvršenje'!$A$8:$M$1500,10,FALSE)&gt;0,VLOOKUP(A113,'Rashodi- plan-izvršenje'!$A$8:$M$1500,11,FALSE),VLOOKUP(A113,'Rashodi- plan-izvršenje'!$A$8:$M$1500,13,FALSE)),+IF($A113&gt;$A$2,IF(VLOOKUP($A113,'Neizmirene obaveze JLS'!$A$8:$M$1500,10,FALSE)&gt;0,VLOOKUP($A113,'Neizmirene obaveze JLS'!$A$11:$M$1500,11,FALSE),VLOOKUP($A113,'Neizmirene obaveze JLS'!$A$11:$M$1500,13,FALSE)),0))</f>
        <v>Функционисање средњих  школа</v>
      </c>
      <c r="O113" s="87">
        <f>IF($A113&lt;=$A$1,VALUE(+VLOOKUP($A113,'Rashodi- plan-izvršenje'!$A$8:N$1500,'prenos-P-R-N'!O$1,FALSE)),IF($A113&lt;=A$2,VALUE(VLOOKUP($A113,'Prihodi- plan-izvršenje'!$A$8:$H$500,6,FALSE)),VALUE(VLOOKUP($A113,'Neizmirene obaveze JLS'!$A$8:$N$500,O$1,FALSE))))</f>
        <v>1</v>
      </c>
      <c r="P113" s="87" t="str">
        <f>IF(A113=0,0,IF(A113&gt;A$2,'šifarnik K-izvor'!G$3,+IF(Q113&lt;700,+'šifarnik K-izvor'!G$2,'šifarnik K-izvor'!G$1)))</f>
        <v>Расходи</v>
      </c>
      <c r="Q113" s="87">
        <f>IF($A113&lt;=$A$1,VALUE(+VLOOKUP($A113,'Rashodi- plan-izvršenje'!$A$8:O$1500,'prenos-P-R-N'!Q$1,FALSE)),IF($A113&lt;=$A$2,VLOOKUP($A113,'Prihodi- plan-izvršenje'!$A$4:$H$500,4,FALSE),IF($A113&lt;=$A$3,VLOOKUP(A113,'Neizmirene obaveze JLS'!$A$11:O$500,Q$1,FALSE),"")))</f>
        <v>426</v>
      </c>
      <c r="R113" s="88">
        <f>IF($A113&lt;=$A$1,VALUE(+VLOOKUP($A113,'Rashodi- plan-izvršenje'!$A$8:P$1500,'prenos-P-R-N'!R$1,FALSE)),IF($A113&lt;=$A$2,VLOOKUP($A113,'Prihodi- plan-izvršenje'!$A$4:$H$500,7,FALSE),""))</f>
        <v>120000</v>
      </c>
      <c r="S113" s="88">
        <f>IF(A113=0,0,IF($A113&lt;=$A$1,VALUE(+VLOOKUP($A113,'Rashodi- plan-izvršenje'!$A$8:Q$1500,'prenos-P-R-N'!S$1,FALSE)),IF($A113&lt;=$A$2,VLOOKUP($A113,'Prihodi- plan-izvršenje'!$A$4:$H$500,8,FALSE),0)))</f>
        <v>16260</v>
      </c>
      <c r="T113" s="88" t="str">
        <f>IF($A113&gt;$A$2,VLOOKUP($A113,'Neizmirene obaveze JLS'!$A$11:R$500,R$1,FALSE),"")</f>
        <v/>
      </c>
      <c r="U113" s="88">
        <f>IF($A113&gt;$A$2,VLOOKUP($A113,'Neizmirene obaveze JLS'!$A$11:S$500,S$1,FALSE),0)</f>
        <v>0</v>
      </c>
      <c r="V113" s="88">
        <f t="shared" si="8"/>
        <v>0</v>
      </c>
      <c r="W113" s="74"/>
      <c r="X113" s="74"/>
      <c r="Y113" s="74"/>
      <c r="Z113" s="74"/>
      <c r="AA113" s="193">
        <f t="shared" si="9"/>
        <v>3</v>
      </c>
      <c r="AB113" s="193" t="str">
        <f t="shared" si="10"/>
        <v>Расходи</v>
      </c>
    </row>
    <row r="114" spans="1:28">
      <c r="A114" s="89">
        <f>IF(AND(COUNTIF(A$1:A$3,"&gt;0")=1,MAX(A$8:A113)&lt;A$1),A113+1,IF(AND(COUNTIF(A$1:A$3,"&gt;0")=2,MAX(A$8:A113)&lt;A$2),A113+1,IF(AND(COUNTIF(A$1:A$3,"&gt;0")=3,MAX(A$8:A113)&lt;A$3),A113+1,0)))</f>
        <v>107</v>
      </c>
      <c r="B114" s="89">
        <f t="shared" si="11"/>
        <v>75</v>
      </c>
      <c r="C114" s="89" t="str">
        <f t="shared" si="12"/>
        <v>НОВИ ПАЗАР</v>
      </c>
      <c r="D114" s="87">
        <f>IF($A114=0,"",IF($A114&lt;=$A$1,+VLOOKUP($A114,'Rashodi- plan-izvršenje'!$A$8:B$1500,'prenos-P-R-N'!D$1,FALSE),IF($A114&gt;$A$2,+VLOOKUP($A114,'Neizmirene obaveze JLS'!$A$11:B$500,'prenos-P-R-N'!D$1,FALSE),"")))</f>
        <v>3</v>
      </c>
      <c r="E114" s="87" t="str">
        <f>IF($A114=0,"",IF($A114&lt;=$A$1,+VLOOKUP($A114,'Rashodi- plan-izvršenje'!$A$8:C$1500,'prenos-P-R-N'!E$1,FALSE),IF($A114&gt;$A$2,+VLOOKUP($A114,'Neizmirene obaveze JLS'!$A$11:C$500,'prenos-P-R-N'!E$1,FALSE),"")))</f>
        <v>Градска управа</v>
      </c>
      <c r="F114" s="87" t="str">
        <f>IF($A114=0,"",IF($A114&lt;=$A$1,+VLOOKUP($A114,'Rashodi- plan-izvršenje'!$A$8:D$1500,'prenos-P-R-N'!F$1,FALSE),IF($A114&gt;$A$2,+VLOOKUP($A114,'Neizmirene obaveze JLS'!$A$11:D$500,'prenos-P-R-N'!F$1,FALSE),"")))</f>
        <v>3.5</v>
      </c>
      <c r="G114" s="87" t="str">
        <f>IF($A114=0,"",IF($A114&lt;=$A$1,+VLOOKUP($A114,'Rashodi- plan-izvršenje'!$A$8:E$1500,'prenos-P-R-N'!G$1,FALSE),IF($A114&gt;$A$2,+VLOOKUP($A114,'Neizmirene obaveze JLS'!$A$11:E$500,'prenos-P-R-N'!G$1,FALSE),"")))</f>
        <v>Функционисање средњих школа</v>
      </c>
      <c r="H114" s="87">
        <f>IF($A114=0,"",IF($A114&lt;=$A$1,+VLOOKUP($A114,'Rashodi- plan-izvršenje'!$A$8:F$1500,'prenos-P-R-N'!H$1,FALSE),IF($A114&gt;$A$2,+VLOOKUP($A114,'Neizmirene obaveze JLS'!$A$11:F$500,'prenos-P-R-N'!H$1,FALSE),"")))</f>
        <v>980</v>
      </c>
      <c r="I114" s="87" t="str">
        <f>IF($A114=0,"",IF($A114&lt;=$A$1,+VLOOKUP($A114,'Rashodi- plan-izvršenje'!$A$8:G$1500,'prenos-P-R-N'!I$1,FALSE),IF($A114&gt;$A$2,+VLOOKUP($A114,'Neizmirene obaveze JLS'!$A$11:G$500,'prenos-P-R-N'!I$1,FALSE),"")))</f>
        <v>2003</v>
      </c>
      <c r="J114" s="87" t="str">
        <f>IF($A114=0,"",IF($A114&lt;=$A$1,+VLOOKUP($A114,'Rashodi- plan-izvršenje'!$A$8:H$1500,'prenos-P-R-N'!J$1,FALSE),IF($A114&gt;$A$2,+VLOOKUP($A114,'Neizmirene obaveze JLS'!$A$11:H$500,'prenos-P-R-N'!J$1,FALSE),"")))</f>
        <v>СРЕДЊЕ ОБРАЗОВАЊЕ И ВАСПИТАЊЕ</v>
      </c>
      <c r="K114" s="87">
        <f>IF($A114=0,"",IF($A114&lt;=$A$1,+VLOOKUP($A114,'Rashodi- plan-izvršenje'!$A$8:I$1500,'prenos-P-R-N'!K$1,FALSE),IF($A114&gt;$A$2,+VLOOKUP($A114,'Neizmirene obaveze JLS'!$A$11:I$500,'prenos-P-R-N'!K$1,FALSE),"")))</f>
        <v>10</v>
      </c>
      <c r="L114" t="str">
        <f>IF(A114=0,"",IF(A114&lt;=A$1,+IF(VLOOKUP(A114,'Rashodi- plan-izvršenje'!A$8:J$1500,M$1,FALSE)&gt;0,"Програмска активност","Пројекат"),IF(A114&gt;A$2,+IF(VLOOKUP(A114,'Neizmirene obaveze JLS'!A$8:J$2008,M$1,FALSE)&gt;0,"Програмска активност","Пројекат"),"")))</f>
        <v>Програмска активност</v>
      </c>
      <c r="M114" s="87" t="str">
        <f>IF($A114&lt;=$A$1,+IF(VLOOKUP($A114,'Rashodi- plan-izvršenje'!$A$8:$M$1500,10,FALSE)&gt;0,VLOOKUP($A114,'Rashodi- plan-izvršenje'!$A$8:$M$1500,10,FALSE),VLOOKUP($A114,'Rashodi- plan-izvršenje'!$A$8:$M$1500,12,FALSE)),+IF($A114&gt;$A$2,IF(VLOOKUP($A114,'Neizmirene obaveze JLS'!$A$8:$M$1500,10,FALSE)&gt;0,VLOOKUP($A114,'Neizmirene obaveze JLS'!$A$11:$M$1500,10,FALSE),VLOOKUP($A114,'Neizmirene obaveze JLS'!$A$11:$M$1500,12,FALSE)),0))</f>
        <v>2003-0001</v>
      </c>
      <c r="N114" s="87" t="str">
        <f>IF($A114&lt;=$A$1,+IF(VLOOKUP(A114,'Rashodi- plan-izvršenje'!$A$8:$M$1500,10,FALSE)&gt;0,VLOOKUP(A114,'Rashodi- plan-izvršenje'!$A$8:$M$1500,11,FALSE),VLOOKUP(A114,'Rashodi- plan-izvršenje'!$A$8:$M$1500,13,FALSE)),+IF($A114&gt;$A$2,IF(VLOOKUP($A114,'Neizmirene obaveze JLS'!$A$8:$M$1500,10,FALSE)&gt;0,VLOOKUP($A114,'Neizmirene obaveze JLS'!$A$11:$M$1500,11,FALSE),VLOOKUP($A114,'Neizmirene obaveze JLS'!$A$11:$M$1500,13,FALSE)),0))</f>
        <v>Функционисање средњих  школа</v>
      </c>
      <c r="O114" s="87">
        <f>IF($A114&lt;=$A$1,VALUE(+VLOOKUP($A114,'Rashodi- plan-izvršenje'!$A$8:N$1500,'prenos-P-R-N'!O$1,FALSE)),IF($A114&lt;=A$2,VALUE(VLOOKUP($A114,'Prihodi- plan-izvršenje'!$A$8:$H$500,6,FALSE)),VALUE(VLOOKUP($A114,'Neizmirene obaveze JLS'!$A$8:$N$500,O$1,FALSE))))</f>
        <v>1</v>
      </c>
      <c r="P114" s="87" t="str">
        <f>IF(A114=0,0,IF(A114&gt;A$2,'šifarnik K-izvor'!G$3,+IF(Q114&lt;700,+'šifarnik K-izvor'!G$2,'šifarnik K-izvor'!G$1)))</f>
        <v>Расходи</v>
      </c>
      <c r="Q114" s="87">
        <f>IF($A114&lt;=$A$1,VALUE(+VLOOKUP($A114,'Rashodi- plan-izvršenje'!$A$8:O$1500,'prenos-P-R-N'!Q$1,FALSE)),IF($A114&lt;=$A$2,VLOOKUP($A114,'Prihodi- plan-izvršenje'!$A$4:$H$500,4,FALSE),IF($A114&lt;=$A$3,VLOOKUP(A114,'Neizmirene obaveze JLS'!$A$11:O$500,Q$1,FALSE),"")))</f>
        <v>512</v>
      </c>
      <c r="R114" s="88">
        <f>IF($A114&lt;=$A$1,VALUE(+VLOOKUP($A114,'Rashodi- plan-izvršenje'!$A$8:P$1500,'prenos-P-R-N'!R$1,FALSE)),IF($A114&lt;=$A$2,VLOOKUP($A114,'Prihodi- plan-izvršenje'!$A$4:$H$500,7,FALSE),""))</f>
        <v>600000</v>
      </c>
      <c r="S114" s="88">
        <f>IF(A114=0,0,IF($A114&lt;=$A$1,VALUE(+VLOOKUP($A114,'Rashodi- plan-izvršenje'!$A$8:Q$1500,'prenos-P-R-N'!S$1,FALSE)),IF($A114&lt;=$A$2,VLOOKUP($A114,'Prihodi- plan-izvršenje'!$A$4:$H$500,8,FALSE),0)))</f>
        <v>0</v>
      </c>
      <c r="T114" s="88" t="str">
        <f>IF($A114&gt;$A$2,VLOOKUP($A114,'Neizmirene obaveze JLS'!$A$11:R$500,R$1,FALSE),"")</f>
        <v/>
      </c>
      <c r="U114" s="88">
        <f>IF($A114&gt;$A$2,VLOOKUP($A114,'Neizmirene obaveze JLS'!$A$11:S$500,S$1,FALSE),0)</f>
        <v>0</v>
      </c>
      <c r="V114" s="88">
        <f t="shared" si="8"/>
        <v>0</v>
      </c>
      <c r="W114" s="74"/>
      <c r="X114" s="74"/>
      <c r="Y114" s="74"/>
      <c r="Z114" s="74"/>
      <c r="AA114" s="193">
        <f t="shared" si="9"/>
        <v>3</v>
      </c>
      <c r="AB114" s="193" t="str">
        <f t="shared" si="10"/>
        <v>Расходи</v>
      </c>
    </row>
    <row r="115" spans="1:28">
      <c r="A115" s="89">
        <f>IF(AND(COUNTIF(A$1:A$3,"&gt;0")=1,MAX(A$8:A114)&lt;A$1),A114+1,IF(AND(COUNTIF(A$1:A$3,"&gt;0")=2,MAX(A$8:A114)&lt;A$2),A114+1,IF(AND(COUNTIF(A$1:A$3,"&gt;0")=3,MAX(A$8:A114)&lt;A$3),A114+1,0)))</f>
        <v>108</v>
      </c>
      <c r="B115" s="89">
        <f t="shared" si="11"/>
        <v>75</v>
      </c>
      <c r="C115" s="89" t="str">
        <f t="shared" si="12"/>
        <v>НОВИ ПАЗАР</v>
      </c>
      <c r="D115" s="87">
        <f>IF($A115=0,"",IF($A115&lt;=$A$1,+VLOOKUP($A115,'Rashodi- plan-izvršenje'!$A$8:B$1500,'prenos-P-R-N'!D$1,FALSE),IF($A115&gt;$A$2,+VLOOKUP($A115,'Neizmirene obaveze JLS'!$A$11:B$500,'prenos-P-R-N'!D$1,FALSE),"")))</f>
        <v>3</v>
      </c>
      <c r="E115" s="87" t="str">
        <f>IF($A115=0,"",IF($A115&lt;=$A$1,+VLOOKUP($A115,'Rashodi- plan-izvršenje'!$A$8:C$1500,'prenos-P-R-N'!E$1,FALSE),IF($A115&gt;$A$2,+VLOOKUP($A115,'Neizmirene obaveze JLS'!$A$11:C$500,'prenos-P-R-N'!E$1,FALSE),"")))</f>
        <v>Градска управа</v>
      </c>
      <c r="F115" s="87" t="str">
        <f>IF($A115=0,"",IF($A115&lt;=$A$1,+VLOOKUP($A115,'Rashodi- plan-izvršenje'!$A$8:D$1500,'prenos-P-R-N'!F$1,FALSE),IF($A115&gt;$A$2,+VLOOKUP($A115,'Neizmirene obaveze JLS'!$A$11:D$500,'prenos-P-R-N'!F$1,FALSE),"")))</f>
        <v>3.6</v>
      </c>
      <c r="G115" s="87" t="str">
        <f>IF($A115=0,"",IF($A115&lt;=$A$1,+VLOOKUP($A115,'Rashodi- plan-izvršenje'!$A$8:E$1500,'prenos-P-R-N'!G$1,FALSE),IF($A115&gt;$A$2,+VLOOKUP($A115,'Neizmirene obaveze JLS'!$A$11:E$500,'prenos-P-R-N'!G$1,FALSE),"")))</f>
        <v>Наставно рекреативни центар</v>
      </c>
      <c r="H115" s="87">
        <f>IF($A115=0,"",IF($A115&lt;=$A$1,+VLOOKUP($A115,'Rashodi- plan-izvršenje'!$A$8:F$1500,'prenos-P-R-N'!H$1,FALSE),IF($A115&gt;$A$2,+VLOOKUP($A115,'Neizmirene obaveze JLS'!$A$11:F$500,'prenos-P-R-N'!H$1,FALSE),"")))</f>
        <v>920</v>
      </c>
      <c r="I115" s="87" t="str">
        <f>IF($A115=0,"",IF($A115&lt;=$A$1,+VLOOKUP($A115,'Rashodi- plan-izvršenje'!$A$8:G$1500,'prenos-P-R-N'!I$1,FALSE),IF($A115&gt;$A$2,+VLOOKUP($A115,'Neizmirene obaveze JLS'!$A$11:G$500,'prenos-P-R-N'!I$1,FALSE),"")))</f>
        <v>2003</v>
      </c>
      <c r="J115" s="87" t="str">
        <f>IF($A115=0,"",IF($A115&lt;=$A$1,+VLOOKUP($A115,'Rashodi- plan-izvršenje'!$A$8:H$1500,'prenos-P-R-N'!J$1,FALSE),IF($A115&gt;$A$2,+VLOOKUP($A115,'Neizmirene obaveze JLS'!$A$11:H$500,'prenos-P-R-N'!J$1,FALSE),"")))</f>
        <v>СРЕДЊЕ ОБРАЗОВАЊЕ И ВАСПИТАЊЕ</v>
      </c>
      <c r="K115" s="87">
        <f>IF($A115=0,"",IF($A115&lt;=$A$1,+VLOOKUP($A115,'Rashodi- plan-izvršenje'!$A$8:I$1500,'prenos-P-R-N'!K$1,FALSE),IF($A115&gt;$A$2,+VLOOKUP($A115,'Neizmirene obaveze JLS'!$A$11:I$500,'prenos-P-R-N'!K$1,FALSE),"")))</f>
        <v>10</v>
      </c>
      <c r="L115" t="str">
        <f>IF(A115=0,"",IF(A115&lt;=A$1,+IF(VLOOKUP(A115,'Rashodi- plan-izvršenje'!A$8:J$1500,M$1,FALSE)&gt;0,"Програмска активност","Пројекат"),IF(A115&gt;A$2,+IF(VLOOKUP(A115,'Neizmirene obaveze JLS'!A$8:J$2008,M$1,FALSE)&gt;0,"Програмска активност","Пројекат"),"")))</f>
        <v>Пројекат</v>
      </c>
      <c r="M115" s="87" t="str">
        <f>IF($A115&lt;=$A$1,+IF(VLOOKUP($A115,'Rashodi- plan-izvršenje'!$A$8:$M$1500,10,FALSE)&gt;0,VLOOKUP($A115,'Rashodi- plan-izvršenje'!$A$8:$M$1500,10,FALSE),VLOOKUP($A115,'Rashodi- plan-izvršenje'!$A$8:$M$1500,12,FALSE)),+IF($A115&gt;$A$2,IF(VLOOKUP($A115,'Neizmirene obaveze JLS'!$A$8:$M$1500,10,FALSE)&gt;0,VLOOKUP($A115,'Neizmirene obaveze JLS'!$A$11:$M$1500,10,FALSE),VLOOKUP($A115,'Neizmirene obaveze JLS'!$A$11:$M$1500,12,FALSE)),0))</f>
        <v>2003-П1</v>
      </c>
      <c r="N115" s="87" t="str">
        <f>IF($A115&lt;=$A$1,+IF(VLOOKUP(A115,'Rashodi- plan-izvršenje'!$A$8:$M$1500,10,FALSE)&gt;0,VLOOKUP(A115,'Rashodi- plan-izvršenje'!$A$8:$M$1500,11,FALSE),VLOOKUP(A115,'Rashodi- plan-izvršenje'!$A$8:$M$1500,13,FALSE)),+IF($A115&gt;$A$2,IF(VLOOKUP($A115,'Neizmirene obaveze JLS'!$A$8:$M$1500,10,FALSE)&gt;0,VLOOKUP($A115,'Neizmirene obaveze JLS'!$A$11:$M$1500,11,FALSE),VLOOKUP($A115,'Neizmirene obaveze JLS'!$A$11:$M$1500,13,FALSE)),0))</f>
        <v>Наставно рекреативни центар</v>
      </c>
      <c r="O115" s="87">
        <f>IF($A115&lt;=$A$1,VALUE(+VLOOKUP($A115,'Rashodi- plan-izvršenje'!$A$8:N$1500,'prenos-P-R-N'!O$1,FALSE)),IF($A115&lt;=A$2,VALUE(VLOOKUP($A115,'Prihodi- plan-izvršenje'!$A$8:$H$500,6,FALSE)),VALUE(VLOOKUP($A115,'Neizmirene obaveze JLS'!$A$8:$N$500,O$1,FALSE))))</f>
        <v>1</v>
      </c>
      <c r="P115" s="87" t="str">
        <f>IF(A115=0,0,IF(A115&gt;A$2,'šifarnik K-izvor'!G$3,+IF(Q115&lt;700,+'šifarnik K-izvor'!G$2,'šifarnik K-izvor'!G$1)))</f>
        <v>Расходи</v>
      </c>
      <c r="Q115" s="87">
        <f>IF($A115&lt;=$A$1,VALUE(+VLOOKUP($A115,'Rashodi- plan-izvršenje'!$A$8:O$1500,'prenos-P-R-N'!Q$1,FALSE)),IF($A115&lt;=$A$2,VLOOKUP($A115,'Prihodi- plan-izvršenje'!$A$4:$H$500,4,FALSE),IF($A115&lt;=$A$3,VLOOKUP(A115,'Neizmirene obaveze JLS'!$A$11:O$500,Q$1,FALSE),"")))</f>
        <v>423</v>
      </c>
      <c r="R115" s="88">
        <f>IF($A115&lt;=$A$1,VALUE(+VLOOKUP($A115,'Rashodi- plan-izvršenje'!$A$8:P$1500,'prenos-P-R-N'!R$1,FALSE)),IF($A115&lt;=$A$2,VLOOKUP($A115,'Prihodi- plan-izvršenje'!$A$4:$H$500,7,FALSE),""))</f>
        <v>400000</v>
      </c>
      <c r="S115" s="88">
        <f>IF(A115=0,0,IF($A115&lt;=$A$1,VALUE(+VLOOKUP($A115,'Rashodi- plan-izvršenje'!$A$8:Q$1500,'prenos-P-R-N'!S$1,FALSE)),IF($A115&lt;=$A$2,VLOOKUP($A115,'Prihodi- plan-izvršenje'!$A$4:$H$500,8,FALSE),0)))</f>
        <v>0</v>
      </c>
      <c r="T115" s="88" t="str">
        <f>IF($A115&gt;$A$2,VLOOKUP($A115,'Neizmirene obaveze JLS'!$A$11:R$500,R$1,FALSE),"")</f>
        <v/>
      </c>
      <c r="U115" s="88">
        <f>IF($A115&gt;$A$2,VLOOKUP($A115,'Neizmirene obaveze JLS'!$A$11:S$500,S$1,FALSE),0)</f>
        <v>0</v>
      </c>
      <c r="V115" s="88">
        <f t="shared" si="8"/>
        <v>0</v>
      </c>
      <c r="W115" s="74"/>
      <c r="X115" s="74"/>
      <c r="Y115" s="74"/>
      <c r="Z115" s="74"/>
      <c r="AA115" s="193">
        <f t="shared" si="9"/>
        <v>3</v>
      </c>
      <c r="AB115" s="193" t="str">
        <f t="shared" si="10"/>
        <v>Расходи</v>
      </c>
    </row>
    <row r="116" spans="1:28">
      <c r="A116" s="89">
        <f>IF(AND(COUNTIF(A$1:A$3,"&gt;0")=1,MAX(A$8:A115)&lt;A$1),A115+1,IF(AND(COUNTIF(A$1:A$3,"&gt;0")=2,MAX(A$8:A115)&lt;A$2),A115+1,IF(AND(COUNTIF(A$1:A$3,"&gt;0")=3,MAX(A$8:A115)&lt;A$3),A115+1,0)))</f>
        <v>109</v>
      </c>
      <c r="B116" s="89">
        <f t="shared" si="11"/>
        <v>75</v>
      </c>
      <c r="C116" s="89" t="str">
        <f t="shared" si="12"/>
        <v>НОВИ ПАЗАР</v>
      </c>
      <c r="D116" s="87">
        <f>IF($A116=0,"",IF($A116&lt;=$A$1,+VLOOKUP($A116,'Rashodi- plan-izvršenje'!$A$8:B$1500,'prenos-P-R-N'!D$1,FALSE),IF($A116&gt;$A$2,+VLOOKUP($A116,'Neizmirene obaveze JLS'!$A$11:B$500,'prenos-P-R-N'!D$1,FALSE),"")))</f>
        <v>3</v>
      </c>
      <c r="E116" s="87" t="str">
        <f>IF($A116=0,"",IF($A116&lt;=$A$1,+VLOOKUP($A116,'Rashodi- plan-izvršenje'!$A$8:C$1500,'prenos-P-R-N'!E$1,FALSE),IF($A116&gt;$A$2,+VLOOKUP($A116,'Neizmirene obaveze JLS'!$A$11:C$500,'prenos-P-R-N'!E$1,FALSE),"")))</f>
        <v>Градска управа</v>
      </c>
      <c r="F116" s="87" t="str">
        <f>IF($A116=0,"",IF($A116&lt;=$A$1,+VLOOKUP($A116,'Rashodi- plan-izvršenje'!$A$8:D$1500,'prenos-P-R-N'!F$1,FALSE),IF($A116&gt;$A$2,+VLOOKUP($A116,'Neizmirene obaveze JLS'!$A$11:D$500,'prenos-P-R-N'!F$1,FALSE),"")))</f>
        <v>3.6</v>
      </c>
      <c r="G116" s="87" t="str">
        <f>IF($A116=0,"",IF($A116&lt;=$A$1,+VLOOKUP($A116,'Rashodi- plan-izvršenje'!$A$8:E$1500,'prenos-P-R-N'!G$1,FALSE),IF($A116&gt;$A$2,+VLOOKUP($A116,'Neizmirene obaveze JLS'!$A$11:E$500,'prenos-P-R-N'!G$1,FALSE),"")))</f>
        <v>Наставно рекреативни центар</v>
      </c>
      <c r="H116" s="87">
        <f>IF($A116=0,"",IF($A116&lt;=$A$1,+VLOOKUP($A116,'Rashodi- plan-izvršenje'!$A$8:F$1500,'prenos-P-R-N'!H$1,FALSE),IF($A116&gt;$A$2,+VLOOKUP($A116,'Neizmirene obaveze JLS'!$A$11:F$500,'prenos-P-R-N'!H$1,FALSE),"")))</f>
        <v>920</v>
      </c>
      <c r="I116" s="87" t="str">
        <f>IF($A116=0,"",IF($A116&lt;=$A$1,+VLOOKUP($A116,'Rashodi- plan-izvršenje'!$A$8:G$1500,'prenos-P-R-N'!I$1,FALSE),IF($A116&gt;$A$2,+VLOOKUP($A116,'Neizmirene obaveze JLS'!$A$11:G$500,'prenos-P-R-N'!I$1,FALSE),"")))</f>
        <v>2003</v>
      </c>
      <c r="J116" s="87" t="str">
        <f>IF($A116=0,"",IF($A116&lt;=$A$1,+VLOOKUP($A116,'Rashodi- plan-izvršenje'!$A$8:H$1500,'prenos-P-R-N'!J$1,FALSE),IF($A116&gt;$A$2,+VLOOKUP($A116,'Neizmirene obaveze JLS'!$A$11:H$500,'prenos-P-R-N'!J$1,FALSE),"")))</f>
        <v>СРЕДЊЕ ОБРАЗОВАЊЕ И ВАСПИТАЊЕ</v>
      </c>
      <c r="K116" s="87">
        <f>IF($A116=0,"",IF($A116&lt;=$A$1,+VLOOKUP($A116,'Rashodi- plan-izvršenje'!$A$8:I$1500,'prenos-P-R-N'!K$1,FALSE),IF($A116&gt;$A$2,+VLOOKUP($A116,'Neizmirene obaveze JLS'!$A$11:I$500,'prenos-P-R-N'!K$1,FALSE),"")))</f>
        <v>10</v>
      </c>
      <c r="L116" t="str">
        <f>IF(A116=0,"",IF(A116&lt;=A$1,+IF(VLOOKUP(A116,'Rashodi- plan-izvršenje'!A$8:J$1500,M$1,FALSE)&gt;0,"Програмска активност","Пројекат"),IF(A116&gt;A$2,+IF(VLOOKUP(A116,'Neizmirene obaveze JLS'!A$8:J$2008,M$1,FALSE)&gt;0,"Програмска активност","Пројекат"),"")))</f>
        <v>Пројекат</v>
      </c>
      <c r="M116" s="87" t="str">
        <f>IF($A116&lt;=$A$1,+IF(VLOOKUP($A116,'Rashodi- plan-izvršenje'!$A$8:$M$1500,10,FALSE)&gt;0,VLOOKUP($A116,'Rashodi- plan-izvršenje'!$A$8:$M$1500,10,FALSE),VLOOKUP($A116,'Rashodi- plan-izvršenje'!$A$8:$M$1500,12,FALSE)),+IF($A116&gt;$A$2,IF(VLOOKUP($A116,'Neizmirene obaveze JLS'!$A$8:$M$1500,10,FALSE)&gt;0,VLOOKUP($A116,'Neizmirene obaveze JLS'!$A$11:$M$1500,10,FALSE),VLOOKUP($A116,'Neizmirene obaveze JLS'!$A$11:$M$1500,12,FALSE)),0))</f>
        <v>2003-П1</v>
      </c>
      <c r="N116" s="87" t="str">
        <f>IF($A116&lt;=$A$1,+IF(VLOOKUP(A116,'Rashodi- plan-izvršenje'!$A$8:$M$1500,10,FALSE)&gt;0,VLOOKUP(A116,'Rashodi- plan-izvršenje'!$A$8:$M$1500,11,FALSE),VLOOKUP(A116,'Rashodi- plan-izvršenje'!$A$8:$M$1500,13,FALSE)),+IF($A116&gt;$A$2,IF(VLOOKUP($A116,'Neizmirene obaveze JLS'!$A$8:$M$1500,10,FALSE)&gt;0,VLOOKUP($A116,'Neizmirene obaveze JLS'!$A$11:$M$1500,11,FALSE),VLOOKUP($A116,'Neizmirene obaveze JLS'!$A$11:$M$1500,13,FALSE)),0))</f>
        <v>Наставно рекреативни центар</v>
      </c>
      <c r="O116" s="87">
        <f>IF($A116&lt;=$A$1,VALUE(+VLOOKUP($A116,'Rashodi- plan-izvršenje'!$A$8:N$1500,'prenos-P-R-N'!O$1,FALSE)),IF($A116&lt;=A$2,VALUE(VLOOKUP($A116,'Prihodi- plan-izvršenje'!$A$8:$H$500,6,FALSE)),VALUE(VLOOKUP($A116,'Neizmirene obaveze JLS'!$A$8:$N$500,O$1,FALSE))))</f>
        <v>1</v>
      </c>
      <c r="P116" s="87" t="str">
        <f>IF(A116=0,0,IF(A116&gt;A$2,'šifarnik K-izvor'!G$3,+IF(Q116&lt;700,+'šifarnik K-izvor'!G$2,'šifarnik K-izvor'!G$1)))</f>
        <v>Расходи</v>
      </c>
      <c r="Q116" s="87">
        <f>IF($A116&lt;=$A$1,VALUE(+VLOOKUP($A116,'Rashodi- plan-izvršenje'!$A$8:O$1500,'prenos-P-R-N'!Q$1,FALSE)),IF($A116&lt;=$A$2,VLOOKUP($A116,'Prihodi- plan-izvršenje'!$A$4:$H$500,4,FALSE),IF($A116&lt;=$A$3,VLOOKUP(A116,'Neizmirene obaveze JLS'!$A$11:O$500,Q$1,FALSE),"")))</f>
        <v>511</v>
      </c>
      <c r="R116" s="88">
        <f>IF($A116&lt;=$A$1,VALUE(+VLOOKUP($A116,'Rashodi- plan-izvršenje'!$A$8:P$1500,'prenos-P-R-N'!R$1,FALSE)),IF($A116&lt;=$A$2,VLOOKUP($A116,'Prihodi- plan-izvršenje'!$A$4:$H$500,7,FALSE),""))</f>
        <v>2600000</v>
      </c>
      <c r="S116" s="88">
        <f>IF(A116=0,0,IF($A116&lt;=$A$1,VALUE(+VLOOKUP($A116,'Rashodi- plan-izvršenje'!$A$8:Q$1500,'prenos-P-R-N'!S$1,FALSE)),IF($A116&lt;=$A$2,VLOOKUP($A116,'Prihodi- plan-izvršenje'!$A$4:$H$500,8,FALSE),0)))</f>
        <v>0</v>
      </c>
      <c r="T116" s="88" t="str">
        <f>IF($A116&gt;$A$2,VLOOKUP($A116,'Neizmirene obaveze JLS'!$A$11:R$500,R$1,FALSE),"")</f>
        <v/>
      </c>
      <c r="U116" s="88">
        <f>IF($A116&gt;$A$2,VLOOKUP($A116,'Neizmirene obaveze JLS'!$A$11:S$500,S$1,FALSE),0)</f>
        <v>0</v>
      </c>
      <c r="V116" s="88">
        <f t="shared" si="8"/>
        <v>0</v>
      </c>
      <c r="W116" s="74"/>
      <c r="X116" s="74"/>
      <c r="Y116" s="74"/>
      <c r="Z116" s="74"/>
      <c r="AA116" s="193">
        <f t="shared" si="9"/>
        <v>3</v>
      </c>
      <c r="AB116" s="193" t="str">
        <f t="shared" si="10"/>
        <v>Расходи</v>
      </c>
    </row>
    <row r="117" spans="1:28">
      <c r="A117" s="89">
        <f>IF(AND(COUNTIF(A$1:A$3,"&gt;0")=1,MAX(A$8:A116)&lt;A$1),A116+1,IF(AND(COUNTIF(A$1:A$3,"&gt;0")=2,MAX(A$8:A116)&lt;A$2),A116+1,IF(AND(COUNTIF(A$1:A$3,"&gt;0")=3,MAX(A$8:A116)&lt;A$3),A116+1,0)))</f>
        <v>110</v>
      </c>
      <c r="B117" s="89">
        <f t="shared" si="11"/>
        <v>75</v>
      </c>
      <c r="C117" s="89" t="str">
        <f t="shared" si="12"/>
        <v>НОВИ ПАЗАР</v>
      </c>
      <c r="D117" s="87">
        <f>IF($A117=0,"",IF($A117&lt;=$A$1,+VLOOKUP($A117,'Rashodi- plan-izvršenje'!$A$8:B$1500,'prenos-P-R-N'!D$1,FALSE),IF($A117&gt;$A$2,+VLOOKUP($A117,'Neizmirene obaveze JLS'!$A$11:B$500,'prenos-P-R-N'!D$1,FALSE),"")))</f>
        <v>3</v>
      </c>
      <c r="E117" s="87" t="str">
        <f>IF($A117=0,"",IF($A117&lt;=$A$1,+VLOOKUP($A117,'Rashodi- plan-izvršenje'!$A$8:C$1500,'prenos-P-R-N'!E$1,FALSE),IF($A117&gt;$A$2,+VLOOKUP($A117,'Neizmirene obaveze JLS'!$A$11:C$500,'prenos-P-R-N'!E$1,FALSE),"")))</f>
        <v>Градска управа</v>
      </c>
      <c r="F117" s="87" t="str">
        <f>IF($A117=0,"",IF($A117&lt;=$A$1,+VLOOKUP($A117,'Rashodi- plan-izvršenje'!$A$8:D$1500,'prenos-P-R-N'!F$1,FALSE),IF($A117&gt;$A$2,+VLOOKUP($A117,'Neizmirene obaveze JLS'!$A$11:D$500,'prenos-P-R-N'!F$1,FALSE),"")))</f>
        <v>3.7</v>
      </c>
      <c r="G117" s="87" t="str">
        <f>IF($A117=0,"",IF($A117&lt;=$A$1,+VLOOKUP($A117,'Rashodi- plan-izvršenje'!$A$8:E$1500,'prenos-P-R-N'!G$1,FALSE),IF($A117&gt;$A$2,+VLOOKUP($A117,'Neizmirene obaveze JLS'!$A$11:E$500,'prenos-P-R-N'!G$1,FALSE),"")))</f>
        <v>Подршка локалним спортским организацијама удружењима и савезима</v>
      </c>
      <c r="H117" s="87">
        <f>IF($A117=0,"",IF($A117&lt;=$A$1,+VLOOKUP($A117,'Rashodi- plan-izvršenje'!$A$8:F$1500,'prenos-P-R-N'!H$1,FALSE),IF($A117&gt;$A$2,+VLOOKUP($A117,'Neizmirene obaveze JLS'!$A$11:F$500,'prenos-P-R-N'!H$1,FALSE),"")))</f>
        <v>810</v>
      </c>
      <c r="I117" s="87" t="str">
        <f>IF($A117=0,"",IF($A117&lt;=$A$1,+VLOOKUP($A117,'Rashodi- plan-izvršenje'!$A$8:G$1500,'prenos-P-R-N'!I$1,FALSE),IF($A117&gt;$A$2,+VLOOKUP($A117,'Neizmirene obaveze JLS'!$A$11:G$500,'prenos-P-R-N'!I$1,FALSE),"")))</f>
        <v>1301</v>
      </c>
      <c r="J117" s="87" t="str">
        <f>IF($A117=0,"",IF($A117&lt;=$A$1,+VLOOKUP($A117,'Rashodi- plan-izvršenje'!$A$8:H$1500,'prenos-P-R-N'!J$1,FALSE),IF($A117&gt;$A$2,+VLOOKUP($A117,'Neizmirene obaveze JLS'!$A$11:H$500,'prenos-P-R-N'!J$1,FALSE),"")))</f>
        <v>РАЗВОЈ СПОРТА И ОМЛАДИНЕ</v>
      </c>
      <c r="K117" s="87">
        <f>IF($A117=0,"",IF($A117&lt;=$A$1,+VLOOKUP($A117,'Rashodi- plan-izvršenje'!$A$8:I$1500,'prenos-P-R-N'!K$1,FALSE),IF($A117&gt;$A$2,+VLOOKUP($A117,'Neizmirene obaveze JLS'!$A$11:I$500,'prenos-P-R-N'!K$1,FALSE),"")))</f>
        <v>14</v>
      </c>
      <c r="L117" t="str">
        <f>IF(A117=0,"",IF(A117&lt;=A$1,+IF(VLOOKUP(A117,'Rashodi- plan-izvršenje'!A$8:J$1500,M$1,FALSE)&gt;0,"Програмска активност","Пројекат"),IF(A117&gt;A$2,+IF(VLOOKUP(A117,'Neizmirene obaveze JLS'!A$8:J$2008,M$1,FALSE)&gt;0,"Програмска активност","Пројекат"),"")))</f>
        <v>Програмска активност</v>
      </c>
      <c r="M117" s="87" t="str">
        <f>IF($A117&lt;=$A$1,+IF(VLOOKUP($A117,'Rashodi- plan-izvršenje'!$A$8:$M$1500,10,FALSE)&gt;0,VLOOKUP($A117,'Rashodi- plan-izvršenje'!$A$8:$M$1500,10,FALSE),VLOOKUP($A117,'Rashodi- plan-izvršenje'!$A$8:$M$1500,12,FALSE)),+IF($A117&gt;$A$2,IF(VLOOKUP($A117,'Neizmirene obaveze JLS'!$A$8:$M$1500,10,FALSE)&gt;0,VLOOKUP($A117,'Neizmirene obaveze JLS'!$A$11:$M$1500,10,FALSE),VLOOKUP($A117,'Neizmirene obaveze JLS'!$A$11:$M$1500,12,FALSE)),0))</f>
        <v>1301-0001</v>
      </c>
      <c r="N117" s="87" t="str">
        <f>IF($A117&lt;=$A$1,+IF(VLOOKUP(A117,'Rashodi- plan-izvršenje'!$A$8:$M$1500,10,FALSE)&gt;0,VLOOKUP(A117,'Rashodi- plan-izvršenje'!$A$8:$M$1500,11,FALSE),VLOOKUP(A117,'Rashodi- plan-izvršenje'!$A$8:$M$1500,13,FALSE)),+IF($A117&gt;$A$2,IF(VLOOKUP($A117,'Neizmirene obaveze JLS'!$A$8:$M$1500,10,FALSE)&gt;0,VLOOKUP($A117,'Neizmirene obaveze JLS'!$A$11:$M$1500,11,FALSE),VLOOKUP($A117,'Neizmirene obaveze JLS'!$A$11:$M$1500,13,FALSE)),0))</f>
        <v>Подршка локалним спортским организацијама, удружењима и савезима</v>
      </c>
      <c r="O117" s="87">
        <f>IF($A117&lt;=$A$1,VALUE(+VLOOKUP($A117,'Rashodi- plan-izvršenje'!$A$8:N$1500,'prenos-P-R-N'!O$1,FALSE)),IF($A117&lt;=A$2,VALUE(VLOOKUP($A117,'Prihodi- plan-izvršenje'!$A$8:$H$500,6,FALSE)),VALUE(VLOOKUP($A117,'Neizmirene obaveze JLS'!$A$8:$N$500,O$1,FALSE))))</f>
        <v>1</v>
      </c>
      <c r="P117" s="87" t="str">
        <f>IF(A117=0,0,IF(A117&gt;A$2,'šifarnik K-izvor'!G$3,+IF(Q117&lt;700,+'šifarnik K-izvor'!G$2,'šifarnik K-izvor'!G$1)))</f>
        <v>Расходи</v>
      </c>
      <c r="Q117" s="87">
        <f>IF($A117&lt;=$A$1,VALUE(+VLOOKUP($A117,'Rashodi- plan-izvršenje'!$A$8:O$1500,'prenos-P-R-N'!Q$1,FALSE)),IF($A117&lt;=$A$2,VLOOKUP($A117,'Prihodi- plan-izvršenje'!$A$4:$H$500,4,FALSE),IF($A117&lt;=$A$3,VLOOKUP(A117,'Neizmirene obaveze JLS'!$A$11:O$500,Q$1,FALSE),"")))</f>
        <v>481</v>
      </c>
      <c r="R117" s="88">
        <f>IF($A117&lt;=$A$1,VALUE(+VLOOKUP($A117,'Rashodi- plan-izvršenje'!$A$8:P$1500,'prenos-P-R-N'!R$1,FALSE)),IF($A117&lt;=$A$2,VLOOKUP($A117,'Prihodi- plan-izvršenje'!$A$4:$H$500,7,FALSE),""))</f>
        <v>14500000</v>
      </c>
      <c r="S117" s="88">
        <f>IF(A117=0,0,IF($A117&lt;=$A$1,VALUE(+VLOOKUP($A117,'Rashodi- plan-izvršenje'!$A$8:Q$1500,'prenos-P-R-N'!S$1,FALSE)),IF($A117&lt;=$A$2,VLOOKUP($A117,'Prihodi- plan-izvršenje'!$A$4:$H$500,8,FALSE),0)))</f>
        <v>9245421.3000000007</v>
      </c>
      <c r="T117" s="88" t="str">
        <f>IF($A117&gt;$A$2,VLOOKUP($A117,'Neizmirene obaveze JLS'!$A$11:R$500,R$1,FALSE),"")</f>
        <v/>
      </c>
      <c r="U117" s="88">
        <f>IF($A117&gt;$A$2,VLOOKUP($A117,'Neizmirene obaveze JLS'!$A$11:S$500,S$1,FALSE),0)</f>
        <v>0</v>
      </c>
      <c r="V117" s="88">
        <f t="shared" si="8"/>
        <v>0</v>
      </c>
      <c r="W117" s="74"/>
      <c r="X117" s="74"/>
      <c r="Y117" s="74"/>
      <c r="Z117" s="74"/>
      <c r="AA117" s="193">
        <f t="shared" si="9"/>
        <v>3</v>
      </c>
      <c r="AB117" s="193" t="str">
        <f t="shared" si="10"/>
        <v>Расходи</v>
      </c>
    </row>
    <row r="118" spans="1:28">
      <c r="A118" s="89">
        <f>IF(AND(COUNTIF(A$1:A$3,"&gt;0")=1,MAX(A$8:A117)&lt;A$1),A117+1,IF(AND(COUNTIF(A$1:A$3,"&gt;0")=2,MAX(A$8:A117)&lt;A$2),A117+1,IF(AND(COUNTIF(A$1:A$3,"&gt;0")=3,MAX(A$8:A117)&lt;A$3),A117+1,0)))</f>
        <v>111</v>
      </c>
      <c r="B118" s="89">
        <f t="shared" si="11"/>
        <v>75</v>
      </c>
      <c r="C118" s="89" t="str">
        <f t="shared" si="12"/>
        <v>НОВИ ПАЗАР</v>
      </c>
      <c r="D118" s="87">
        <f>IF($A118=0,"",IF($A118&lt;=$A$1,+VLOOKUP($A118,'Rashodi- plan-izvršenje'!$A$8:B$1500,'prenos-P-R-N'!D$1,FALSE),IF($A118&gt;$A$2,+VLOOKUP($A118,'Neizmirene obaveze JLS'!$A$11:B$500,'prenos-P-R-N'!D$1,FALSE),"")))</f>
        <v>3</v>
      </c>
      <c r="E118" s="87" t="str">
        <f>IF($A118=0,"",IF($A118&lt;=$A$1,+VLOOKUP($A118,'Rashodi- plan-izvršenje'!$A$8:C$1500,'prenos-P-R-N'!E$1,FALSE),IF($A118&gt;$A$2,+VLOOKUP($A118,'Neizmirene obaveze JLS'!$A$11:C$500,'prenos-P-R-N'!E$1,FALSE),"")))</f>
        <v>Градска управа</v>
      </c>
      <c r="F118" s="87" t="str">
        <f>IF($A118=0,"",IF($A118&lt;=$A$1,+VLOOKUP($A118,'Rashodi- plan-izvršenje'!$A$8:D$1500,'prenos-P-R-N'!F$1,FALSE),IF($A118&gt;$A$2,+VLOOKUP($A118,'Neizmirene obaveze JLS'!$A$11:D$500,'prenos-P-R-N'!F$1,FALSE),"")))</f>
        <v>3.7</v>
      </c>
      <c r="G118" s="87" t="str">
        <f>IF($A118=0,"",IF($A118&lt;=$A$1,+VLOOKUP($A118,'Rashodi- plan-izvršenje'!$A$8:E$1500,'prenos-P-R-N'!G$1,FALSE),IF($A118&gt;$A$2,+VLOOKUP($A118,'Neizmirene obaveze JLS'!$A$11:E$500,'prenos-P-R-N'!G$1,FALSE),"")))</f>
        <v>Подршка предшколском и школском спорту</v>
      </c>
      <c r="H118" s="87">
        <f>IF($A118=0,"",IF($A118&lt;=$A$1,+VLOOKUP($A118,'Rashodi- plan-izvršenje'!$A$8:F$1500,'prenos-P-R-N'!H$1,FALSE),IF($A118&gt;$A$2,+VLOOKUP($A118,'Neizmirene obaveze JLS'!$A$11:F$500,'prenos-P-R-N'!H$1,FALSE),"")))</f>
        <v>810</v>
      </c>
      <c r="I118" s="87" t="str">
        <f>IF($A118=0,"",IF($A118&lt;=$A$1,+VLOOKUP($A118,'Rashodi- plan-izvršenje'!$A$8:G$1500,'prenos-P-R-N'!I$1,FALSE),IF($A118&gt;$A$2,+VLOOKUP($A118,'Neizmirene obaveze JLS'!$A$11:G$500,'prenos-P-R-N'!I$1,FALSE),"")))</f>
        <v>1301</v>
      </c>
      <c r="J118" s="87" t="str">
        <f>IF($A118=0,"",IF($A118&lt;=$A$1,+VLOOKUP($A118,'Rashodi- plan-izvršenje'!$A$8:H$1500,'prenos-P-R-N'!J$1,FALSE),IF($A118&gt;$A$2,+VLOOKUP($A118,'Neizmirene obaveze JLS'!$A$11:H$500,'prenos-P-R-N'!J$1,FALSE),"")))</f>
        <v>РАЗВОЈ СПОРТА И ОМЛАДИНЕ</v>
      </c>
      <c r="K118" s="87">
        <f>IF($A118=0,"",IF($A118&lt;=$A$1,+VLOOKUP($A118,'Rashodi- plan-izvršenje'!$A$8:I$1500,'prenos-P-R-N'!K$1,FALSE),IF($A118&gt;$A$2,+VLOOKUP($A118,'Neizmirene obaveze JLS'!$A$11:I$500,'prenos-P-R-N'!K$1,FALSE),"")))</f>
        <v>14</v>
      </c>
      <c r="L118" t="str">
        <f>IF(A118=0,"",IF(A118&lt;=A$1,+IF(VLOOKUP(A118,'Rashodi- plan-izvršenje'!A$8:J$1500,M$1,FALSE)&gt;0,"Програмска активност","Пројекат"),IF(A118&gt;A$2,+IF(VLOOKUP(A118,'Neizmirene obaveze JLS'!A$8:J$2008,M$1,FALSE)&gt;0,"Програмска активност","Пројекат"),"")))</f>
        <v>Програмска активност</v>
      </c>
      <c r="M118" s="87" t="str">
        <f>IF($A118&lt;=$A$1,+IF(VLOOKUP($A118,'Rashodi- plan-izvršenje'!$A$8:$M$1500,10,FALSE)&gt;0,VLOOKUP($A118,'Rashodi- plan-izvršenje'!$A$8:$M$1500,10,FALSE),VLOOKUP($A118,'Rashodi- plan-izvršenje'!$A$8:$M$1500,12,FALSE)),+IF($A118&gt;$A$2,IF(VLOOKUP($A118,'Neizmirene obaveze JLS'!$A$8:$M$1500,10,FALSE)&gt;0,VLOOKUP($A118,'Neizmirene obaveze JLS'!$A$11:$M$1500,10,FALSE),VLOOKUP($A118,'Neizmirene obaveze JLS'!$A$11:$M$1500,12,FALSE)),0))</f>
        <v>1301-0002</v>
      </c>
      <c r="N118" s="87" t="str">
        <f>IF($A118&lt;=$A$1,+IF(VLOOKUP(A118,'Rashodi- plan-izvršenje'!$A$8:$M$1500,10,FALSE)&gt;0,VLOOKUP(A118,'Rashodi- plan-izvršenje'!$A$8:$M$1500,11,FALSE),VLOOKUP(A118,'Rashodi- plan-izvršenje'!$A$8:$M$1500,13,FALSE)),+IF($A118&gt;$A$2,IF(VLOOKUP($A118,'Neizmirene obaveze JLS'!$A$8:$M$1500,10,FALSE)&gt;0,VLOOKUP($A118,'Neizmirene obaveze JLS'!$A$11:$M$1500,11,FALSE),VLOOKUP($A118,'Neizmirene obaveze JLS'!$A$11:$M$1500,13,FALSE)),0))</f>
        <v>Подршка предшколском и школском спорту</v>
      </c>
      <c r="O118" s="87">
        <f>IF($A118&lt;=$A$1,VALUE(+VLOOKUP($A118,'Rashodi- plan-izvršenje'!$A$8:N$1500,'prenos-P-R-N'!O$1,FALSE)),IF($A118&lt;=A$2,VALUE(VLOOKUP($A118,'Prihodi- plan-izvršenje'!$A$8:$H$500,6,FALSE)),VALUE(VLOOKUP($A118,'Neizmirene obaveze JLS'!$A$8:$N$500,O$1,FALSE))))</f>
        <v>1</v>
      </c>
      <c r="P118" s="87" t="str">
        <f>IF(A118=0,0,IF(A118&gt;A$2,'šifarnik K-izvor'!G$3,+IF(Q118&lt;700,+'šifarnik K-izvor'!G$2,'šifarnik K-izvor'!G$1)))</f>
        <v>Расходи</v>
      </c>
      <c r="Q118" s="87">
        <f>IF($A118&lt;=$A$1,VALUE(+VLOOKUP($A118,'Rashodi- plan-izvršenje'!$A$8:O$1500,'prenos-P-R-N'!Q$1,FALSE)),IF($A118&lt;=$A$2,VLOOKUP($A118,'Prihodi- plan-izvršenje'!$A$4:$H$500,4,FALSE),IF($A118&lt;=$A$3,VLOOKUP(A118,'Neizmirene obaveze JLS'!$A$11:O$500,Q$1,FALSE),"")))</f>
        <v>481</v>
      </c>
      <c r="R118" s="88">
        <f>IF($A118&lt;=$A$1,VALUE(+VLOOKUP($A118,'Rashodi- plan-izvršenje'!$A$8:P$1500,'prenos-P-R-N'!R$1,FALSE)),IF($A118&lt;=$A$2,VLOOKUP($A118,'Prihodi- plan-izvršenje'!$A$4:$H$500,7,FALSE),""))</f>
        <v>114000000</v>
      </c>
      <c r="S118" s="88">
        <f>IF(A118=0,0,IF($A118&lt;=$A$1,VALUE(+VLOOKUP($A118,'Rashodi- plan-izvršenje'!$A$8:Q$1500,'prenos-P-R-N'!S$1,FALSE)),IF($A118&lt;=$A$2,VLOOKUP($A118,'Prihodi- plan-izvršenje'!$A$4:$H$500,8,FALSE),0)))</f>
        <v>46049732.329999998</v>
      </c>
      <c r="T118" s="88" t="str">
        <f>IF($A118&gt;$A$2,VLOOKUP($A118,'Neizmirene obaveze JLS'!$A$11:R$500,R$1,FALSE),"")</f>
        <v/>
      </c>
      <c r="U118" s="88">
        <f>IF($A118&gt;$A$2,VLOOKUP($A118,'Neizmirene obaveze JLS'!$A$11:S$500,S$1,FALSE),0)</f>
        <v>0</v>
      </c>
      <c r="V118" s="88">
        <f t="shared" si="8"/>
        <v>0</v>
      </c>
      <c r="W118" s="74"/>
      <c r="X118" s="74"/>
      <c r="Y118" s="74"/>
      <c r="Z118" s="74"/>
      <c r="AA118" s="193">
        <f t="shared" si="9"/>
        <v>3</v>
      </c>
      <c r="AB118" s="193" t="str">
        <f t="shared" si="10"/>
        <v>Расходи</v>
      </c>
    </row>
    <row r="119" spans="1:28">
      <c r="A119" s="89">
        <f>IF(AND(COUNTIF(A$1:A$3,"&gt;0")=1,MAX(A$8:A118)&lt;A$1),A118+1,IF(AND(COUNTIF(A$1:A$3,"&gt;0")=2,MAX(A$8:A118)&lt;A$2),A118+1,IF(AND(COUNTIF(A$1:A$3,"&gt;0")=3,MAX(A$8:A118)&lt;A$3),A118+1,0)))</f>
        <v>112</v>
      </c>
      <c r="B119" s="89">
        <f t="shared" si="11"/>
        <v>75</v>
      </c>
      <c r="C119" s="89" t="str">
        <f t="shared" si="12"/>
        <v>НОВИ ПАЗАР</v>
      </c>
      <c r="D119" s="87">
        <f>IF($A119=0,"",IF($A119&lt;=$A$1,+VLOOKUP($A119,'Rashodi- plan-izvršenje'!$A$8:B$1500,'prenos-P-R-N'!D$1,FALSE),IF($A119&gt;$A$2,+VLOOKUP($A119,'Neizmirene obaveze JLS'!$A$11:B$500,'prenos-P-R-N'!D$1,FALSE),"")))</f>
        <v>3</v>
      </c>
      <c r="E119" s="87" t="str">
        <f>IF($A119=0,"",IF($A119&lt;=$A$1,+VLOOKUP($A119,'Rashodi- plan-izvršenje'!$A$8:C$1500,'prenos-P-R-N'!E$1,FALSE),IF($A119&gt;$A$2,+VLOOKUP($A119,'Neizmirene obaveze JLS'!$A$11:C$500,'prenos-P-R-N'!E$1,FALSE),"")))</f>
        <v>Градска управа</v>
      </c>
      <c r="F119" s="87" t="str">
        <f>IF($A119=0,"",IF($A119&lt;=$A$1,+VLOOKUP($A119,'Rashodi- plan-izvršenje'!$A$8:D$1500,'prenos-P-R-N'!F$1,FALSE),IF($A119&gt;$A$2,+VLOOKUP($A119,'Neizmirene obaveze JLS'!$A$11:D$500,'prenos-P-R-N'!F$1,FALSE),"")))</f>
        <v>3.7</v>
      </c>
      <c r="G119" s="87" t="str">
        <f>IF($A119=0,"",IF($A119&lt;=$A$1,+VLOOKUP($A119,'Rashodi- plan-izvršenje'!$A$8:E$1500,'prenos-P-R-N'!G$1,FALSE),IF($A119&gt;$A$2,+VLOOKUP($A119,'Neizmirene obaveze JLS'!$A$11:E$500,'prenos-P-R-N'!G$1,FALSE),"")))</f>
        <v>Функционисање локалних спортских установа</v>
      </c>
      <c r="H119" s="87">
        <f>IF($A119=0,"",IF($A119&lt;=$A$1,+VLOOKUP($A119,'Rashodi- plan-izvršenje'!$A$8:F$1500,'prenos-P-R-N'!H$1,FALSE),IF($A119&gt;$A$2,+VLOOKUP($A119,'Neizmirene obaveze JLS'!$A$11:F$500,'prenos-P-R-N'!H$1,FALSE),"")))</f>
        <v>810</v>
      </c>
      <c r="I119" s="87" t="str">
        <f>IF($A119=0,"",IF($A119&lt;=$A$1,+VLOOKUP($A119,'Rashodi- plan-izvršenje'!$A$8:G$1500,'prenos-P-R-N'!I$1,FALSE),IF($A119&gt;$A$2,+VLOOKUP($A119,'Neizmirene obaveze JLS'!$A$11:G$500,'prenos-P-R-N'!I$1,FALSE),"")))</f>
        <v>1301</v>
      </c>
      <c r="J119" s="87" t="str">
        <f>IF($A119=0,"",IF($A119&lt;=$A$1,+VLOOKUP($A119,'Rashodi- plan-izvršenje'!$A$8:H$1500,'prenos-P-R-N'!J$1,FALSE),IF($A119&gt;$A$2,+VLOOKUP($A119,'Neizmirene obaveze JLS'!$A$11:H$500,'prenos-P-R-N'!J$1,FALSE),"")))</f>
        <v>РАЗВОЈ СПОРТА И ОМЛАДИНЕ</v>
      </c>
      <c r="K119" s="87">
        <f>IF($A119=0,"",IF($A119&lt;=$A$1,+VLOOKUP($A119,'Rashodi- plan-izvršenje'!$A$8:I$1500,'prenos-P-R-N'!K$1,FALSE),IF($A119&gt;$A$2,+VLOOKUP($A119,'Neizmirene obaveze JLS'!$A$11:I$500,'prenos-P-R-N'!K$1,FALSE),"")))</f>
        <v>14</v>
      </c>
      <c r="L119" t="str">
        <f>IF(A119=0,"",IF(A119&lt;=A$1,+IF(VLOOKUP(A119,'Rashodi- plan-izvršenje'!A$8:J$1500,M$1,FALSE)&gt;0,"Програмска активност","Пројекат"),IF(A119&gt;A$2,+IF(VLOOKUP(A119,'Neizmirene obaveze JLS'!A$8:J$2008,M$1,FALSE)&gt;0,"Програмска активност","Пројекат"),"")))</f>
        <v>Програмска активност</v>
      </c>
      <c r="M119" s="87" t="str">
        <f>IF($A119&lt;=$A$1,+IF(VLOOKUP($A119,'Rashodi- plan-izvršenje'!$A$8:$M$1500,10,FALSE)&gt;0,VLOOKUP($A119,'Rashodi- plan-izvršenje'!$A$8:$M$1500,10,FALSE),VLOOKUP($A119,'Rashodi- plan-izvršenje'!$A$8:$M$1500,12,FALSE)),+IF($A119&gt;$A$2,IF(VLOOKUP($A119,'Neizmirene obaveze JLS'!$A$8:$M$1500,10,FALSE)&gt;0,VLOOKUP($A119,'Neizmirene obaveze JLS'!$A$11:$M$1500,10,FALSE),VLOOKUP($A119,'Neizmirene obaveze JLS'!$A$11:$M$1500,12,FALSE)),0))</f>
        <v>1301-0004</v>
      </c>
      <c r="N119" s="87" t="str">
        <f>IF($A119&lt;=$A$1,+IF(VLOOKUP(A119,'Rashodi- plan-izvršenje'!$A$8:$M$1500,10,FALSE)&gt;0,VLOOKUP(A119,'Rashodi- plan-izvršenje'!$A$8:$M$1500,11,FALSE),VLOOKUP(A119,'Rashodi- plan-izvršenje'!$A$8:$M$1500,13,FALSE)),+IF($A119&gt;$A$2,IF(VLOOKUP($A119,'Neizmirene obaveze JLS'!$A$8:$M$1500,10,FALSE)&gt;0,VLOOKUP($A119,'Neizmirene obaveze JLS'!$A$11:$M$1500,11,FALSE),VLOOKUP($A119,'Neizmirene obaveze JLS'!$A$11:$M$1500,13,FALSE)),0))</f>
        <v>Функционисање локалних спортских установа</v>
      </c>
      <c r="O119" s="87">
        <f>IF($A119&lt;=$A$1,VALUE(+VLOOKUP($A119,'Rashodi- plan-izvršenje'!$A$8:N$1500,'prenos-P-R-N'!O$1,FALSE)),IF($A119&lt;=A$2,VALUE(VLOOKUP($A119,'Prihodi- plan-izvršenje'!$A$8:$H$500,6,FALSE)),VALUE(VLOOKUP($A119,'Neizmirene obaveze JLS'!$A$8:$N$500,O$1,FALSE))))</f>
        <v>1</v>
      </c>
      <c r="P119" s="87" t="str">
        <f>IF(A119=0,0,IF(A119&gt;A$2,'šifarnik K-izvor'!G$3,+IF(Q119&lt;700,+'šifarnik K-izvor'!G$2,'šifarnik K-izvor'!G$1)))</f>
        <v>Расходи</v>
      </c>
      <c r="Q119" s="87">
        <f>IF($A119&lt;=$A$1,VALUE(+VLOOKUP($A119,'Rashodi- plan-izvršenje'!$A$8:O$1500,'prenos-P-R-N'!Q$1,FALSE)),IF($A119&lt;=$A$2,VLOOKUP($A119,'Prihodi- plan-izvršenje'!$A$4:$H$500,4,FALSE),IF($A119&lt;=$A$3,VLOOKUP(A119,'Neizmirene obaveze JLS'!$A$11:O$500,Q$1,FALSE),"")))</f>
        <v>411</v>
      </c>
      <c r="R119" s="88">
        <f>IF($A119&lt;=$A$1,VALUE(+VLOOKUP($A119,'Rashodi- plan-izvršenje'!$A$8:P$1500,'prenos-P-R-N'!R$1,FALSE)),IF($A119&lt;=$A$2,VLOOKUP($A119,'Prihodi- plan-izvršenje'!$A$4:$H$500,7,FALSE),""))</f>
        <v>4000000</v>
      </c>
      <c r="S119" s="88">
        <f>IF(A119=0,0,IF($A119&lt;=$A$1,VALUE(+VLOOKUP($A119,'Rashodi- plan-izvršenje'!$A$8:Q$1500,'prenos-P-R-N'!S$1,FALSE)),IF($A119&lt;=$A$2,VLOOKUP($A119,'Prihodi- plan-izvršenje'!$A$4:$H$500,8,FALSE),0)))</f>
        <v>0</v>
      </c>
      <c r="T119" s="88" t="str">
        <f>IF($A119&gt;$A$2,VLOOKUP($A119,'Neizmirene obaveze JLS'!$A$11:R$500,R$1,FALSE),"")</f>
        <v/>
      </c>
      <c r="U119" s="88">
        <f>IF($A119&gt;$A$2,VLOOKUP($A119,'Neizmirene obaveze JLS'!$A$11:S$500,S$1,FALSE),0)</f>
        <v>0</v>
      </c>
      <c r="V119" s="88">
        <f t="shared" si="8"/>
        <v>0</v>
      </c>
      <c r="W119" s="74"/>
      <c r="X119" s="74"/>
      <c r="Y119" s="74"/>
      <c r="Z119" s="74"/>
      <c r="AA119" s="193">
        <f t="shared" si="9"/>
        <v>3</v>
      </c>
      <c r="AB119" s="193" t="str">
        <f t="shared" si="10"/>
        <v>Расходи</v>
      </c>
    </row>
    <row r="120" spans="1:28">
      <c r="A120" s="89">
        <f>IF(AND(COUNTIF(A$1:A$3,"&gt;0")=1,MAX(A$8:A119)&lt;A$1),A119+1,IF(AND(COUNTIF(A$1:A$3,"&gt;0")=2,MAX(A$8:A119)&lt;A$2),A119+1,IF(AND(COUNTIF(A$1:A$3,"&gt;0")=3,MAX(A$8:A119)&lt;A$3),A119+1,0)))</f>
        <v>113</v>
      </c>
      <c r="B120" s="89">
        <f t="shared" si="11"/>
        <v>75</v>
      </c>
      <c r="C120" s="89" t="str">
        <f t="shared" si="12"/>
        <v>НОВИ ПАЗАР</v>
      </c>
      <c r="D120" s="87">
        <f>IF($A120=0,"",IF($A120&lt;=$A$1,+VLOOKUP($A120,'Rashodi- plan-izvršenje'!$A$8:B$1500,'prenos-P-R-N'!D$1,FALSE),IF($A120&gt;$A$2,+VLOOKUP($A120,'Neizmirene obaveze JLS'!$A$11:B$500,'prenos-P-R-N'!D$1,FALSE),"")))</f>
        <v>3</v>
      </c>
      <c r="E120" s="87" t="str">
        <f>IF($A120=0,"",IF($A120&lt;=$A$1,+VLOOKUP($A120,'Rashodi- plan-izvršenje'!$A$8:C$1500,'prenos-P-R-N'!E$1,FALSE),IF($A120&gt;$A$2,+VLOOKUP($A120,'Neizmirene obaveze JLS'!$A$11:C$500,'prenos-P-R-N'!E$1,FALSE),"")))</f>
        <v>Градска управа</v>
      </c>
      <c r="F120" s="87" t="str">
        <f>IF($A120=0,"",IF($A120&lt;=$A$1,+VLOOKUP($A120,'Rashodi- plan-izvršenje'!$A$8:D$1500,'prenos-P-R-N'!F$1,FALSE),IF($A120&gt;$A$2,+VLOOKUP($A120,'Neizmirene obaveze JLS'!$A$11:D$500,'prenos-P-R-N'!F$1,FALSE),"")))</f>
        <v>3.7</v>
      </c>
      <c r="G120" s="87" t="str">
        <f>IF($A120=0,"",IF($A120&lt;=$A$1,+VLOOKUP($A120,'Rashodi- plan-izvršenje'!$A$8:E$1500,'prenos-P-R-N'!G$1,FALSE),IF($A120&gt;$A$2,+VLOOKUP($A120,'Neizmirene obaveze JLS'!$A$11:E$500,'prenos-P-R-N'!G$1,FALSE),"")))</f>
        <v>Функционисање локалних спортских установа</v>
      </c>
      <c r="H120" s="87">
        <f>IF($A120=0,"",IF($A120&lt;=$A$1,+VLOOKUP($A120,'Rashodi- plan-izvršenje'!$A$8:F$1500,'prenos-P-R-N'!H$1,FALSE),IF($A120&gt;$A$2,+VLOOKUP($A120,'Neizmirene obaveze JLS'!$A$11:F$500,'prenos-P-R-N'!H$1,FALSE),"")))</f>
        <v>810</v>
      </c>
      <c r="I120" s="87" t="str">
        <f>IF($A120=0,"",IF($A120&lt;=$A$1,+VLOOKUP($A120,'Rashodi- plan-izvršenje'!$A$8:G$1500,'prenos-P-R-N'!I$1,FALSE),IF($A120&gt;$A$2,+VLOOKUP($A120,'Neizmirene obaveze JLS'!$A$11:G$500,'prenos-P-R-N'!I$1,FALSE),"")))</f>
        <v>1301</v>
      </c>
      <c r="J120" s="87" t="str">
        <f>IF($A120=0,"",IF($A120&lt;=$A$1,+VLOOKUP($A120,'Rashodi- plan-izvršenje'!$A$8:H$1500,'prenos-P-R-N'!J$1,FALSE),IF($A120&gt;$A$2,+VLOOKUP($A120,'Neizmirene obaveze JLS'!$A$11:H$500,'prenos-P-R-N'!J$1,FALSE),"")))</f>
        <v>РАЗВОЈ СПОРТА И ОМЛАДИНЕ</v>
      </c>
      <c r="K120" s="87">
        <f>IF($A120=0,"",IF($A120&lt;=$A$1,+VLOOKUP($A120,'Rashodi- plan-izvršenje'!$A$8:I$1500,'prenos-P-R-N'!K$1,FALSE),IF($A120&gt;$A$2,+VLOOKUP($A120,'Neizmirene obaveze JLS'!$A$11:I$500,'prenos-P-R-N'!K$1,FALSE),"")))</f>
        <v>14</v>
      </c>
      <c r="L120" t="str">
        <f>IF(A120=0,"",IF(A120&lt;=A$1,+IF(VLOOKUP(A120,'Rashodi- plan-izvršenje'!A$8:J$1500,M$1,FALSE)&gt;0,"Програмска активност","Пројекат"),IF(A120&gt;A$2,+IF(VLOOKUP(A120,'Neizmirene obaveze JLS'!A$8:J$2008,M$1,FALSE)&gt;0,"Програмска активност","Пројекат"),"")))</f>
        <v>Програмска активност</v>
      </c>
      <c r="M120" s="87" t="str">
        <f>IF($A120&lt;=$A$1,+IF(VLOOKUP($A120,'Rashodi- plan-izvršenje'!$A$8:$M$1500,10,FALSE)&gt;0,VLOOKUP($A120,'Rashodi- plan-izvršenje'!$A$8:$M$1500,10,FALSE),VLOOKUP($A120,'Rashodi- plan-izvršenje'!$A$8:$M$1500,12,FALSE)),+IF($A120&gt;$A$2,IF(VLOOKUP($A120,'Neizmirene obaveze JLS'!$A$8:$M$1500,10,FALSE)&gt;0,VLOOKUP($A120,'Neizmirene obaveze JLS'!$A$11:$M$1500,10,FALSE),VLOOKUP($A120,'Neizmirene obaveze JLS'!$A$11:$M$1500,12,FALSE)),0))</f>
        <v>1301-0004</v>
      </c>
      <c r="N120" s="87" t="str">
        <f>IF($A120&lt;=$A$1,+IF(VLOOKUP(A120,'Rashodi- plan-izvršenje'!$A$8:$M$1500,10,FALSE)&gt;0,VLOOKUP(A120,'Rashodi- plan-izvršenje'!$A$8:$M$1500,11,FALSE),VLOOKUP(A120,'Rashodi- plan-izvršenje'!$A$8:$M$1500,13,FALSE)),+IF($A120&gt;$A$2,IF(VLOOKUP($A120,'Neizmirene obaveze JLS'!$A$8:$M$1500,10,FALSE)&gt;0,VLOOKUP($A120,'Neizmirene obaveze JLS'!$A$11:$M$1500,11,FALSE),VLOOKUP($A120,'Neizmirene obaveze JLS'!$A$11:$M$1500,13,FALSE)),0))</f>
        <v>Функционисање локалних спортских установа</v>
      </c>
      <c r="O120" s="87">
        <f>IF($A120&lt;=$A$1,VALUE(+VLOOKUP($A120,'Rashodi- plan-izvršenje'!$A$8:N$1500,'prenos-P-R-N'!O$1,FALSE)),IF($A120&lt;=A$2,VALUE(VLOOKUP($A120,'Prihodi- plan-izvršenje'!$A$8:$H$500,6,FALSE)),VALUE(VLOOKUP($A120,'Neizmirene obaveze JLS'!$A$8:$N$500,O$1,FALSE))))</f>
        <v>1</v>
      </c>
      <c r="P120" s="87" t="str">
        <f>IF(A120=0,0,IF(A120&gt;A$2,'šifarnik K-izvor'!G$3,+IF(Q120&lt;700,+'šifarnik K-izvor'!G$2,'šifarnik K-izvor'!G$1)))</f>
        <v>Расходи</v>
      </c>
      <c r="Q120" s="87">
        <f>IF($A120&lt;=$A$1,VALUE(+VLOOKUP($A120,'Rashodi- plan-izvršenje'!$A$8:O$1500,'prenos-P-R-N'!Q$1,FALSE)),IF($A120&lt;=$A$2,VLOOKUP($A120,'Prihodi- plan-izvršenje'!$A$4:$H$500,4,FALSE),IF($A120&lt;=$A$3,VLOOKUP(A120,'Neizmirene obaveze JLS'!$A$11:O$500,Q$1,FALSE),"")))</f>
        <v>412</v>
      </c>
      <c r="R120" s="88">
        <f>IF($A120&lt;=$A$1,VALUE(+VLOOKUP($A120,'Rashodi- plan-izvršenje'!$A$8:P$1500,'prenos-P-R-N'!R$1,FALSE)),IF($A120&lt;=$A$2,VLOOKUP($A120,'Prihodi- plan-izvršenje'!$A$4:$H$500,7,FALSE),""))</f>
        <v>720000</v>
      </c>
      <c r="S120" s="88">
        <f>IF(A120=0,0,IF($A120&lt;=$A$1,VALUE(+VLOOKUP($A120,'Rashodi- plan-izvršenje'!$A$8:Q$1500,'prenos-P-R-N'!S$1,FALSE)),IF($A120&lt;=$A$2,VLOOKUP($A120,'Prihodi- plan-izvršenje'!$A$4:$H$500,8,FALSE),0)))</f>
        <v>0</v>
      </c>
      <c r="T120" s="88" t="str">
        <f>IF($A120&gt;$A$2,VLOOKUP($A120,'Neizmirene obaveze JLS'!$A$11:R$500,R$1,FALSE),"")</f>
        <v/>
      </c>
      <c r="U120" s="88">
        <f>IF($A120&gt;$A$2,VLOOKUP($A120,'Neizmirene obaveze JLS'!$A$11:S$500,S$1,FALSE),0)</f>
        <v>0</v>
      </c>
      <c r="V120" s="88">
        <f t="shared" si="8"/>
        <v>0</v>
      </c>
      <c r="W120" s="74"/>
      <c r="X120" s="74"/>
      <c r="Y120" s="74"/>
      <c r="Z120" s="74"/>
      <c r="AA120" s="193">
        <f t="shared" si="9"/>
        <v>3</v>
      </c>
      <c r="AB120" s="193" t="str">
        <f t="shared" si="10"/>
        <v>Расходи</v>
      </c>
    </row>
    <row r="121" spans="1:28">
      <c r="A121" s="89">
        <f>IF(AND(COUNTIF(A$1:A$3,"&gt;0")=1,MAX(A$8:A120)&lt;A$1),A120+1,IF(AND(COUNTIF(A$1:A$3,"&gt;0")=2,MAX(A$8:A120)&lt;A$2),A120+1,IF(AND(COUNTIF(A$1:A$3,"&gt;0")=3,MAX(A$8:A120)&lt;A$3),A120+1,0)))</f>
        <v>114</v>
      </c>
      <c r="B121" s="89">
        <f t="shared" si="11"/>
        <v>75</v>
      </c>
      <c r="C121" s="89" t="str">
        <f t="shared" si="12"/>
        <v>НОВИ ПАЗАР</v>
      </c>
      <c r="D121" s="87">
        <f>IF($A121=0,"",IF($A121&lt;=$A$1,+VLOOKUP($A121,'Rashodi- plan-izvršenje'!$A$8:B$1500,'prenos-P-R-N'!D$1,FALSE),IF($A121&gt;$A$2,+VLOOKUP($A121,'Neizmirene obaveze JLS'!$A$11:B$500,'prenos-P-R-N'!D$1,FALSE),"")))</f>
        <v>3</v>
      </c>
      <c r="E121" s="87" t="str">
        <f>IF($A121=0,"",IF($A121&lt;=$A$1,+VLOOKUP($A121,'Rashodi- plan-izvršenje'!$A$8:C$1500,'prenos-P-R-N'!E$1,FALSE),IF($A121&gt;$A$2,+VLOOKUP($A121,'Neizmirene obaveze JLS'!$A$11:C$500,'prenos-P-R-N'!E$1,FALSE),"")))</f>
        <v>Градска управа</v>
      </c>
      <c r="F121" s="87" t="str">
        <f>IF($A121=0,"",IF($A121&lt;=$A$1,+VLOOKUP($A121,'Rashodi- plan-izvršenje'!$A$8:D$1500,'prenos-P-R-N'!F$1,FALSE),IF($A121&gt;$A$2,+VLOOKUP($A121,'Neizmirene obaveze JLS'!$A$11:D$500,'prenos-P-R-N'!F$1,FALSE),"")))</f>
        <v>3.7</v>
      </c>
      <c r="G121" s="87" t="str">
        <f>IF($A121=0,"",IF($A121&lt;=$A$1,+VLOOKUP($A121,'Rashodi- plan-izvršenje'!$A$8:E$1500,'prenos-P-R-N'!G$1,FALSE),IF($A121&gt;$A$2,+VLOOKUP($A121,'Neizmirene obaveze JLS'!$A$11:E$500,'prenos-P-R-N'!G$1,FALSE),"")))</f>
        <v>Функционисање локалних спортских установа</v>
      </c>
      <c r="H121" s="87">
        <f>IF($A121=0,"",IF($A121&lt;=$A$1,+VLOOKUP($A121,'Rashodi- plan-izvršenje'!$A$8:F$1500,'prenos-P-R-N'!H$1,FALSE),IF($A121&gt;$A$2,+VLOOKUP($A121,'Neizmirene obaveze JLS'!$A$11:F$500,'prenos-P-R-N'!H$1,FALSE),"")))</f>
        <v>810</v>
      </c>
      <c r="I121" s="87" t="str">
        <f>IF($A121=0,"",IF($A121&lt;=$A$1,+VLOOKUP($A121,'Rashodi- plan-izvršenje'!$A$8:G$1500,'prenos-P-R-N'!I$1,FALSE),IF($A121&gt;$A$2,+VLOOKUP($A121,'Neizmirene obaveze JLS'!$A$11:G$500,'prenos-P-R-N'!I$1,FALSE),"")))</f>
        <v>1301</v>
      </c>
      <c r="J121" s="87" t="str">
        <f>IF($A121=0,"",IF($A121&lt;=$A$1,+VLOOKUP($A121,'Rashodi- plan-izvršenje'!$A$8:H$1500,'prenos-P-R-N'!J$1,FALSE),IF($A121&gt;$A$2,+VLOOKUP($A121,'Neizmirene obaveze JLS'!$A$11:H$500,'prenos-P-R-N'!J$1,FALSE),"")))</f>
        <v>РАЗВОЈ СПОРТА И ОМЛАДИНЕ</v>
      </c>
      <c r="K121" s="87">
        <f>IF($A121=0,"",IF($A121&lt;=$A$1,+VLOOKUP($A121,'Rashodi- plan-izvršenje'!$A$8:I$1500,'prenos-P-R-N'!K$1,FALSE),IF($A121&gt;$A$2,+VLOOKUP($A121,'Neizmirene obaveze JLS'!$A$11:I$500,'prenos-P-R-N'!K$1,FALSE),"")))</f>
        <v>14</v>
      </c>
      <c r="L121" t="str">
        <f>IF(A121=0,"",IF(A121&lt;=A$1,+IF(VLOOKUP(A121,'Rashodi- plan-izvršenje'!A$8:J$1500,M$1,FALSE)&gt;0,"Програмска активност","Пројекат"),IF(A121&gt;A$2,+IF(VLOOKUP(A121,'Neizmirene obaveze JLS'!A$8:J$2008,M$1,FALSE)&gt;0,"Програмска активност","Пројекат"),"")))</f>
        <v>Програмска активност</v>
      </c>
      <c r="M121" s="87" t="str">
        <f>IF($A121&lt;=$A$1,+IF(VLOOKUP($A121,'Rashodi- plan-izvršenje'!$A$8:$M$1500,10,FALSE)&gt;0,VLOOKUP($A121,'Rashodi- plan-izvršenje'!$A$8:$M$1500,10,FALSE),VLOOKUP($A121,'Rashodi- plan-izvršenje'!$A$8:$M$1500,12,FALSE)),+IF($A121&gt;$A$2,IF(VLOOKUP($A121,'Neizmirene obaveze JLS'!$A$8:$M$1500,10,FALSE)&gt;0,VLOOKUP($A121,'Neizmirene obaveze JLS'!$A$11:$M$1500,10,FALSE),VLOOKUP($A121,'Neizmirene obaveze JLS'!$A$11:$M$1500,12,FALSE)),0))</f>
        <v>1301-0004</v>
      </c>
      <c r="N121" s="87" t="str">
        <f>IF($A121&lt;=$A$1,+IF(VLOOKUP(A121,'Rashodi- plan-izvršenje'!$A$8:$M$1500,10,FALSE)&gt;0,VLOOKUP(A121,'Rashodi- plan-izvršenje'!$A$8:$M$1500,11,FALSE),VLOOKUP(A121,'Rashodi- plan-izvršenje'!$A$8:$M$1500,13,FALSE)),+IF($A121&gt;$A$2,IF(VLOOKUP($A121,'Neizmirene obaveze JLS'!$A$8:$M$1500,10,FALSE)&gt;0,VLOOKUP($A121,'Neizmirene obaveze JLS'!$A$11:$M$1500,11,FALSE),VLOOKUP($A121,'Neizmirene obaveze JLS'!$A$11:$M$1500,13,FALSE)),0))</f>
        <v>Функционисање локалних спортских установа</v>
      </c>
      <c r="O121" s="87">
        <f>IF($A121&lt;=$A$1,VALUE(+VLOOKUP($A121,'Rashodi- plan-izvršenje'!$A$8:N$1500,'prenos-P-R-N'!O$1,FALSE)),IF($A121&lt;=A$2,VALUE(VLOOKUP($A121,'Prihodi- plan-izvršenje'!$A$8:$H$500,6,FALSE)),VALUE(VLOOKUP($A121,'Neizmirene obaveze JLS'!$A$8:$N$500,O$1,FALSE))))</f>
        <v>4</v>
      </c>
      <c r="P121" s="87" t="str">
        <f>IF(A121=0,0,IF(A121&gt;A$2,'šifarnik K-izvor'!G$3,+IF(Q121&lt;700,+'šifarnik K-izvor'!G$2,'šifarnik K-izvor'!G$1)))</f>
        <v>Расходи</v>
      </c>
      <c r="Q121" s="87">
        <f>IF($A121&lt;=$A$1,VALUE(+VLOOKUP($A121,'Rashodi- plan-izvršenje'!$A$8:O$1500,'prenos-P-R-N'!Q$1,FALSE)),IF($A121&lt;=$A$2,VLOOKUP($A121,'Prihodi- plan-izvršenje'!$A$4:$H$500,4,FALSE),IF($A121&lt;=$A$3,VLOOKUP(A121,'Neizmirene obaveze JLS'!$A$11:O$500,Q$1,FALSE),"")))</f>
        <v>421</v>
      </c>
      <c r="R121" s="88">
        <f>IF($A121&lt;=$A$1,VALUE(+VLOOKUP($A121,'Rashodi- plan-izvršenje'!$A$8:P$1500,'prenos-P-R-N'!R$1,FALSE)),IF($A121&lt;=$A$2,VLOOKUP($A121,'Prihodi- plan-izvršenje'!$A$4:$H$500,7,FALSE),""))</f>
        <v>4375000</v>
      </c>
      <c r="S121" s="88">
        <f>IF(A121=0,0,IF($A121&lt;=$A$1,VALUE(+VLOOKUP($A121,'Rashodi- plan-izvršenje'!$A$8:Q$1500,'prenos-P-R-N'!S$1,FALSE)),IF($A121&lt;=$A$2,VLOOKUP($A121,'Prihodi- plan-izvršenje'!$A$4:$H$500,8,FALSE),0)))</f>
        <v>3318533.22</v>
      </c>
      <c r="T121" s="88" t="str">
        <f>IF($A121&gt;$A$2,VLOOKUP($A121,'Neizmirene obaveze JLS'!$A$11:R$500,R$1,FALSE),"")</f>
        <v/>
      </c>
      <c r="U121" s="88">
        <f>IF($A121&gt;$A$2,VLOOKUP($A121,'Neizmirene obaveze JLS'!$A$11:S$500,S$1,FALSE),0)</f>
        <v>0</v>
      </c>
      <c r="V121" s="88">
        <f t="shared" si="8"/>
        <v>0</v>
      </c>
      <c r="W121" s="74"/>
      <c r="X121" s="74"/>
      <c r="Y121" s="74"/>
      <c r="Z121" s="74"/>
      <c r="AA121" s="193">
        <f t="shared" si="9"/>
        <v>3</v>
      </c>
      <c r="AB121" s="193" t="str">
        <f t="shared" si="10"/>
        <v>Расходи</v>
      </c>
    </row>
    <row r="122" spans="1:28">
      <c r="A122" s="89">
        <f>IF(AND(COUNTIF(A$1:A$3,"&gt;0")=1,MAX(A$8:A121)&lt;A$1),A121+1,IF(AND(COUNTIF(A$1:A$3,"&gt;0")=2,MAX(A$8:A121)&lt;A$2),A121+1,IF(AND(COUNTIF(A$1:A$3,"&gt;0")=3,MAX(A$8:A121)&lt;A$3),A121+1,0)))</f>
        <v>115</v>
      </c>
      <c r="B122" s="89">
        <f t="shared" si="11"/>
        <v>75</v>
      </c>
      <c r="C122" s="89" t="str">
        <f t="shared" si="12"/>
        <v>НОВИ ПАЗАР</v>
      </c>
      <c r="D122" s="87">
        <f>IF($A122=0,"",IF($A122&lt;=$A$1,+VLOOKUP($A122,'Rashodi- plan-izvršenje'!$A$8:B$1500,'prenos-P-R-N'!D$1,FALSE),IF($A122&gt;$A$2,+VLOOKUP($A122,'Neizmirene obaveze JLS'!$A$11:B$500,'prenos-P-R-N'!D$1,FALSE),"")))</f>
        <v>3</v>
      </c>
      <c r="E122" s="87" t="str">
        <f>IF($A122=0,"",IF($A122&lt;=$A$1,+VLOOKUP($A122,'Rashodi- plan-izvršenje'!$A$8:C$1500,'prenos-P-R-N'!E$1,FALSE),IF($A122&gt;$A$2,+VLOOKUP($A122,'Neizmirene obaveze JLS'!$A$11:C$500,'prenos-P-R-N'!E$1,FALSE),"")))</f>
        <v>Градска управа</v>
      </c>
      <c r="F122" s="87" t="str">
        <f>IF($A122=0,"",IF($A122&lt;=$A$1,+VLOOKUP($A122,'Rashodi- plan-izvršenje'!$A$8:D$1500,'prenos-P-R-N'!F$1,FALSE),IF($A122&gt;$A$2,+VLOOKUP($A122,'Neizmirene obaveze JLS'!$A$11:D$500,'prenos-P-R-N'!F$1,FALSE),"")))</f>
        <v>3.7</v>
      </c>
      <c r="G122" s="87" t="str">
        <f>IF($A122=0,"",IF($A122&lt;=$A$1,+VLOOKUP($A122,'Rashodi- plan-izvršenje'!$A$8:E$1500,'prenos-P-R-N'!G$1,FALSE),IF($A122&gt;$A$2,+VLOOKUP($A122,'Neizmirene obaveze JLS'!$A$11:E$500,'prenos-P-R-N'!G$1,FALSE),"")))</f>
        <v>Функционисање локалних спортских установа</v>
      </c>
      <c r="H122" s="87">
        <f>IF($A122=0,"",IF($A122&lt;=$A$1,+VLOOKUP($A122,'Rashodi- plan-izvršenje'!$A$8:F$1500,'prenos-P-R-N'!H$1,FALSE),IF($A122&gt;$A$2,+VLOOKUP($A122,'Neizmirene obaveze JLS'!$A$11:F$500,'prenos-P-R-N'!H$1,FALSE),"")))</f>
        <v>810</v>
      </c>
      <c r="I122" s="87" t="str">
        <f>IF($A122=0,"",IF($A122&lt;=$A$1,+VLOOKUP($A122,'Rashodi- plan-izvršenje'!$A$8:G$1500,'prenos-P-R-N'!I$1,FALSE),IF($A122&gt;$A$2,+VLOOKUP($A122,'Neizmirene obaveze JLS'!$A$11:G$500,'prenos-P-R-N'!I$1,FALSE),"")))</f>
        <v>1301</v>
      </c>
      <c r="J122" s="87" t="str">
        <f>IF($A122=0,"",IF($A122&lt;=$A$1,+VLOOKUP($A122,'Rashodi- plan-izvršenje'!$A$8:H$1500,'prenos-P-R-N'!J$1,FALSE),IF($A122&gt;$A$2,+VLOOKUP($A122,'Neizmirene obaveze JLS'!$A$11:H$500,'prenos-P-R-N'!J$1,FALSE),"")))</f>
        <v>РАЗВОЈ СПОРТА И ОМЛАДИНЕ</v>
      </c>
      <c r="K122" s="87">
        <f>IF($A122=0,"",IF($A122&lt;=$A$1,+VLOOKUP($A122,'Rashodi- plan-izvršenje'!$A$8:I$1500,'prenos-P-R-N'!K$1,FALSE),IF($A122&gt;$A$2,+VLOOKUP($A122,'Neizmirene obaveze JLS'!$A$11:I$500,'prenos-P-R-N'!K$1,FALSE),"")))</f>
        <v>14</v>
      </c>
      <c r="L122" t="str">
        <f>IF(A122=0,"",IF(A122&lt;=A$1,+IF(VLOOKUP(A122,'Rashodi- plan-izvršenje'!A$8:J$1500,M$1,FALSE)&gt;0,"Програмска активност","Пројекат"),IF(A122&gt;A$2,+IF(VLOOKUP(A122,'Neizmirene obaveze JLS'!A$8:J$2008,M$1,FALSE)&gt;0,"Програмска активност","Пројекат"),"")))</f>
        <v>Програмска активност</v>
      </c>
      <c r="M122" s="87" t="str">
        <f>IF($A122&lt;=$A$1,+IF(VLOOKUP($A122,'Rashodi- plan-izvršenje'!$A$8:$M$1500,10,FALSE)&gt;0,VLOOKUP($A122,'Rashodi- plan-izvršenje'!$A$8:$M$1500,10,FALSE),VLOOKUP($A122,'Rashodi- plan-izvršenje'!$A$8:$M$1500,12,FALSE)),+IF($A122&gt;$A$2,IF(VLOOKUP($A122,'Neizmirene obaveze JLS'!$A$8:$M$1500,10,FALSE)&gt;0,VLOOKUP($A122,'Neizmirene obaveze JLS'!$A$11:$M$1500,10,FALSE),VLOOKUP($A122,'Neizmirene obaveze JLS'!$A$11:$M$1500,12,FALSE)),0))</f>
        <v>1301-0004</v>
      </c>
      <c r="N122" s="87" t="str">
        <f>IF($A122&lt;=$A$1,+IF(VLOOKUP(A122,'Rashodi- plan-izvršenje'!$A$8:$M$1500,10,FALSE)&gt;0,VLOOKUP(A122,'Rashodi- plan-izvršenje'!$A$8:$M$1500,11,FALSE),VLOOKUP(A122,'Rashodi- plan-izvršenje'!$A$8:$M$1500,13,FALSE)),+IF($A122&gt;$A$2,IF(VLOOKUP($A122,'Neizmirene obaveze JLS'!$A$8:$M$1500,10,FALSE)&gt;0,VLOOKUP($A122,'Neizmirene obaveze JLS'!$A$11:$M$1500,11,FALSE),VLOOKUP($A122,'Neizmirene obaveze JLS'!$A$11:$M$1500,13,FALSE)),0))</f>
        <v>Функционисање локалних спортских установа</v>
      </c>
      <c r="O122" s="87">
        <f>IF($A122&lt;=$A$1,VALUE(+VLOOKUP($A122,'Rashodi- plan-izvršenje'!$A$8:N$1500,'prenos-P-R-N'!O$1,FALSE)),IF($A122&lt;=A$2,VALUE(VLOOKUP($A122,'Prihodi- plan-izvršenje'!$A$8:$H$500,6,FALSE)),VALUE(VLOOKUP($A122,'Neizmirene obaveze JLS'!$A$8:$N$500,O$1,FALSE))))</f>
        <v>1</v>
      </c>
      <c r="P122" s="87" t="str">
        <f>IF(A122=0,0,IF(A122&gt;A$2,'šifarnik K-izvor'!G$3,+IF(Q122&lt;700,+'šifarnik K-izvor'!G$2,'šifarnik K-izvor'!G$1)))</f>
        <v>Расходи</v>
      </c>
      <c r="Q122" s="87">
        <f>IF($A122&lt;=$A$1,VALUE(+VLOOKUP($A122,'Rashodi- plan-izvršenje'!$A$8:O$1500,'prenos-P-R-N'!Q$1,FALSE)),IF($A122&lt;=$A$2,VLOOKUP($A122,'Prihodi- plan-izvršenje'!$A$4:$H$500,4,FALSE),IF($A122&lt;=$A$3,VLOOKUP(A122,'Neizmirene obaveze JLS'!$A$11:O$500,Q$1,FALSE),"")))</f>
        <v>421</v>
      </c>
      <c r="R122" s="88">
        <f>IF($A122&lt;=$A$1,VALUE(+VLOOKUP($A122,'Rashodi- plan-izvršenje'!$A$8:P$1500,'prenos-P-R-N'!R$1,FALSE)),IF($A122&lt;=$A$2,VLOOKUP($A122,'Prihodi- plan-izvršenje'!$A$4:$H$500,7,FALSE),""))</f>
        <v>575000</v>
      </c>
      <c r="S122" s="88">
        <f>IF(A122=0,0,IF($A122&lt;=$A$1,VALUE(+VLOOKUP($A122,'Rashodi- plan-izvršenje'!$A$8:Q$1500,'prenos-P-R-N'!S$1,FALSE)),IF($A122&lt;=$A$2,VLOOKUP($A122,'Prihodi- plan-izvršenje'!$A$4:$H$500,8,FALSE),0)))</f>
        <v>0</v>
      </c>
      <c r="T122" s="88" t="str">
        <f>IF($A122&gt;$A$2,VLOOKUP($A122,'Neizmirene obaveze JLS'!$A$11:R$500,R$1,FALSE),"")</f>
        <v/>
      </c>
      <c r="U122" s="88">
        <f>IF($A122&gt;$A$2,VLOOKUP($A122,'Neizmirene obaveze JLS'!$A$11:S$500,S$1,FALSE),0)</f>
        <v>0</v>
      </c>
      <c r="V122" s="88">
        <f t="shared" si="8"/>
        <v>0</v>
      </c>
      <c r="W122" s="74"/>
      <c r="X122" s="74"/>
      <c r="Y122" s="74"/>
      <c r="Z122" s="74"/>
      <c r="AA122" s="193">
        <f t="shared" si="9"/>
        <v>3</v>
      </c>
      <c r="AB122" s="193" t="str">
        <f t="shared" si="10"/>
        <v>Расходи</v>
      </c>
    </row>
    <row r="123" spans="1:28">
      <c r="A123" s="89">
        <f>IF(AND(COUNTIF(A$1:A$3,"&gt;0")=1,MAX(A$8:A122)&lt;A$1),A122+1,IF(AND(COUNTIF(A$1:A$3,"&gt;0")=2,MAX(A$8:A122)&lt;A$2),A122+1,IF(AND(COUNTIF(A$1:A$3,"&gt;0")=3,MAX(A$8:A122)&lt;A$3),A122+1,0)))</f>
        <v>116</v>
      </c>
      <c r="B123" s="89">
        <f t="shared" si="11"/>
        <v>75</v>
      </c>
      <c r="C123" s="89" t="str">
        <f t="shared" si="12"/>
        <v>НОВИ ПАЗАР</v>
      </c>
      <c r="D123" s="87">
        <f>IF($A123=0,"",IF($A123&lt;=$A$1,+VLOOKUP($A123,'Rashodi- plan-izvršenje'!$A$8:B$1500,'prenos-P-R-N'!D$1,FALSE),IF($A123&gt;$A$2,+VLOOKUP($A123,'Neizmirene obaveze JLS'!$A$11:B$500,'prenos-P-R-N'!D$1,FALSE),"")))</f>
        <v>3</v>
      </c>
      <c r="E123" s="87" t="str">
        <f>IF($A123=0,"",IF($A123&lt;=$A$1,+VLOOKUP($A123,'Rashodi- plan-izvršenje'!$A$8:C$1500,'prenos-P-R-N'!E$1,FALSE),IF($A123&gt;$A$2,+VLOOKUP($A123,'Neizmirene obaveze JLS'!$A$11:C$500,'prenos-P-R-N'!E$1,FALSE),"")))</f>
        <v>Градска управа</v>
      </c>
      <c r="F123" s="87" t="str">
        <f>IF($A123=0,"",IF($A123&lt;=$A$1,+VLOOKUP($A123,'Rashodi- plan-izvršenje'!$A$8:D$1500,'prenos-P-R-N'!F$1,FALSE),IF($A123&gt;$A$2,+VLOOKUP($A123,'Neizmirene obaveze JLS'!$A$11:D$500,'prenos-P-R-N'!F$1,FALSE),"")))</f>
        <v>3.7</v>
      </c>
      <c r="G123" s="87" t="str">
        <f>IF($A123=0,"",IF($A123&lt;=$A$1,+VLOOKUP($A123,'Rashodi- plan-izvršenje'!$A$8:E$1500,'prenos-P-R-N'!G$1,FALSE),IF($A123&gt;$A$2,+VLOOKUP($A123,'Neizmirene obaveze JLS'!$A$11:E$500,'prenos-P-R-N'!G$1,FALSE),"")))</f>
        <v>Функционисање локалних спортских установа</v>
      </c>
      <c r="H123" s="87">
        <f>IF($A123=0,"",IF($A123&lt;=$A$1,+VLOOKUP($A123,'Rashodi- plan-izvršenje'!$A$8:F$1500,'prenos-P-R-N'!H$1,FALSE),IF($A123&gt;$A$2,+VLOOKUP($A123,'Neizmirene obaveze JLS'!$A$11:F$500,'prenos-P-R-N'!H$1,FALSE),"")))</f>
        <v>810</v>
      </c>
      <c r="I123" s="87" t="str">
        <f>IF($A123=0,"",IF($A123&lt;=$A$1,+VLOOKUP($A123,'Rashodi- plan-izvršenje'!$A$8:G$1500,'prenos-P-R-N'!I$1,FALSE),IF($A123&gt;$A$2,+VLOOKUP($A123,'Neizmirene obaveze JLS'!$A$11:G$500,'prenos-P-R-N'!I$1,FALSE),"")))</f>
        <v>1301</v>
      </c>
      <c r="J123" s="87" t="str">
        <f>IF($A123=0,"",IF($A123&lt;=$A$1,+VLOOKUP($A123,'Rashodi- plan-izvršenje'!$A$8:H$1500,'prenos-P-R-N'!J$1,FALSE),IF($A123&gt;$A$2,+VLOOKUP($A123,'Neizmirene obaveze JLS'!$A$11:H$500,'prenos-P-R-N'!J$1,FALSE),"")))</f>
        <v>РАЗВОЈ СПОРТА И ОМЛАДИНЕ</v>
      </c>
      <c r="K123" s="87">
        <f>IF($A123=0,"",IF($A123&lt;=$A$1,+VLOOKUP($A123,'Rashodi- plan-izvršenje'!$A$8:I$1500,'prenos-P-R-N'!K$1,FALSE),IF($A123&gt;$A$2,+VLOOKUP($A123,'Neizmirene obaveze JLS'!$A$11:I$500,'prenos-P-R-N'!K$1,FALSE),"")))</f>
        <v>14</v>
      </c>
      <c r="L123" t="str">
        <f>IF(A123=0,"",IF(A123&lt;=A$1,+IF(VLOOKUP(A123,'Rashodi- plan-izvršenje'!A$8:J$1500,M$1,FALSE)&gt;0,"Програмска активност","Пројекат"),IF(A123&gt;A$2,+IF(VLOOKUP(A123,'Neizmirene obaveze JLS'!A$8:J$2008,M$1,FALSE)&gt;0,"Програмска активност","Пројекат"),"")))</f>
        <v>Програмска активност</v>
      </c>
      <c r="M123" s="87" t="str">
        <f>IF($A123&lt;=$A$1,+IF(VLOOKUP($A123,'Rashodi- plan-izvršenje'!$A$8:$M$1500,10,FALSE)&gt;0,VLOOKUP($A123,'Rashodi- plan-izvršenje'!$A$8:$M$1500,10,FALSE),VLOOKUP($A123,'Rashodi- plan-izvršenje'!$A$8:$M$1500,12,FALSE)),+IF($A123&gt;$A$2,IF(VLOOKUP($A123,'Neizmirene obaveze JLS'!$A$8:$M$1500,10,FALSE)&gt;0,VLOOKUP($A123,'Neizmirene obaveze JLS'!$A$11:$M$1500,10,FALSE),VLOOKUP($A123,'Neizmirene obaveze JLS'!$A$11:$M$1500,12,FALSE)),0))</f>
        <v>1301-0004</v>
      </c>
      <c r="N123" s="87" t="str">
        <f>IF($A123&lt;=$A$1,+IF(VLOOKUP(A123,'Rashodi- plan-izvršenje'!$A$8:$M$1500,10,FALSE)&gt;0,VLOOKUP(A123,'Rashodi- plan-izvršenje'!$A$8:$M$1500,11,FALSE),VLOOKUP(A123,'Rashodi- plan-izvršenje'!$A$8:$M$1500,13,FALSE)),+IF($A123&gt;$A$2,IF(VLOOKUP($A123,'Neizmirene obaveze JLS'!$A$8:$M$1500,10,FALSE)&gt;0,VLOOKUP($A123,'Neizmirene obaveze JLS'!$A$11:$M$1500,11,FALSE),VLOOKUP($A123,'Neizmirene obaveze JLS'!$A$11:$M$1500,13,FALSE)),0))</f>
        <v>Функционисање локалних спортских установа</v>
      </c>
      <c r="O123" s="87">
        <f>IF($A123&lt;=$A$1,VALUE(+VLOOKUP($A123,'Rashodi- plan-izvršenje'!$A$8:N$1500,'prenos-P-R-N'!O$1,FALSE)),IF($A123&lt;=A$2,VALUE(VLOOKUP($A123,'Prihodi- plan-izvršenje'!$A$8:$H$500,6,FALSE)),VALUE(VLOOKUP($A123,'Neizmirene obaveze JLS'!$A$8:$N$500,O$1,FALSE))))</f>
        <v>1</v>
      </c>
      <c r="P123" s="87" t="str">
        <f>IF(A123=0,0,IF(A123&gt;A$2,'šifarnik K-izvor'!G$3,+IF(Q123&lt;700,+'šifarnik K-izvor'!G$2,'šifarnik K-izvor'!G$1)))</f>
        <v>Расходи</v>
      </c>
      <c r="Q123" s="87">
        <f>IF($A123&lt;=$A$1,VALUE(+VLOOKUP($A123,'Rashodi- plan-izvršenje'!$A$8:O$1500,'prenos-P-R-N'!Q$1,FALSE)),IF($A123&lt;=$A$2,VLOOKUP($A123,'Prihodi- plan-izvršenje'!$A$4:$H$500,4,FALSE),IF($A123&lt;=$A$3,VLOOKUP(A123,'Neizmirene obaveze JLS'!$A$11:O$500,Q$1,FALSE),"")))</f>
        <v>422</v>
      </c>
      <c r="R123" s="88">
        <f>IF($A123&lt;=$A$1,VALUE(+VLOOKUP($A123,'Rashodi- plan-izvršenje'!$A$8:P$1500,'prenos-P-R-N'!R$1,FALSE)),IF($A123&lt;=$A$2,VLOOKUP($A123,'Prihodi- plan-izvršenje'!$A$4:$H$500,7,FALSE),""))</f>
        <v>50000</v>
      </c>
      <c r="S123" s="88">
        <f>IF(A123=0,0,IF($A123&lt;=$A$1,VALUE(+VLOOKUP($A123,'Rashodi- plan-izvršenje'!$A$8:Q$1500,'prenos-P-R-N'!S$1,FALSE)),IF($A123&lt;=$A$2,VLOOKUP($A123,'Prihodi- plan-izvršenje'!$A$4:$H$500,8,FALSE),0)))</f>
        <v>0</v>
      </c>
      <c r="T123" s="88" t="str">
        <f>IF($A123&gt;$A$2,VLOOKUP($A123,'Neizmirene obaveze JLS'!$A$11:R$500,R$1,FALSE),"")</f>
        <v/>
      </c>
      <c r="U123" s="88">
        <f>IF($A123&gt;$A$2,VLOOKUP($A123,'Neizmirene obaveze JLS'!$A$11:S$500,S$1,FALSE),0)</f>
        <v>0</v>
      </c>
      <c r="V123" s="88">
        <f t="shared" si="8"/>
        <v>0</v>
      </c>
      <c r="W123" s="74"/>
      <c r="X123" s="74"/>
      <c r="Y123" s="74"/>
      <c r="Z123" s="74"/>
      <c r="AA123" s="193">
        <f t="shared" si="9"/>
        <v>3</v>
      </c>
      <c r="AB123" s="193" t="str">
        <f t="shared" si="10"/>
        <v>Расходи</v>
      </c>
    </row>
    <row r="124" spans="1:28">
      <c r="A124" s="89">
        <f>IF(AND(COUNTIF(A$1:A$3,"&gt;0")=1,MAX(A$8:A123)&lt;A$1),A123+1,IF(AND(COUNTIF(A$1:A$3,"&gt;0")=2,MAX(A$8:A123)&lt;A$2),A123+1,IF(AND(COUNTIF(A$1:A$3,"&gt;0")=3,MAX(A$8:A123)&lt;A$3),A123+1,0)))</f>
        <v>117</v>
      </c>
      <c r="B124" s="89">
        <f t="shared" si="11"/>
        <v>75</v>
      </c>
      <c r="C124" s="89" t="str">
        <f t="shared" si="12"/>
        <v>НОВИ ПАЗАР</v>
      </c>
      <c r="D124" s="87">
        <f>IF($A124=0,"",IF($A124&lt;=$A$1,+VLOOKUP($A124,'Rashodi- plan-izvršenje'!$A$8:B$1500,'prenos-P-R-N'!D$1,FALSE),IF($A124&gt;$A$2,+VLOOKUP($A124,'Neizmirene obaveze JLS'!$A$11:B$500,'prenos-P-R-N'!D$1,FALSE),"")))</f>
        <v>3</v>
      </c>
      <c r="E124" s="87" t="str">
        <f>IF($A124=0,"",IF($A124&lt;=$A$1,+VLOOKUP($A124,'Rashodi- plan-izvršenje'!$A$8:C$1500,'prenos-P-R-N'!E$1,FALSE),IF($A124&gt;$A$2,+VLOOKUP($A124,'Neizmirene obaveze JLS'!$A$11:C$500,'prenos-P-R-N'!E$1,FALSE),"")))</f>
        <v>Градска управа</v>
      </c>
      <c r="F124" s="87" t="str">
        <f>IF($A124=0,"",IF($A124&lt;=$A$1,+VLOOKUP($A124,'Rashodi- plan-izvršenje'!$A$8:D$1500,'prenos-P-R-N'!F$1,FALSE),IF($A124&gt;$A$2,+VLOOKUP($A124,'Neizmirene obaveze JLS'!$A$11:D$500,'prenos-P-R-N'!F$1,FALSE),"")))</f>
        <v>3.7</v>
      </c>
      <c r="G124" s="87" t="str">
        <f>IF($A124=0,"",IF($A124&lt;=$A$1,+VLOOKUP($A124,'Rashodi- plan-izvršenje'!$A$8:E$1500,'prenos-P-R-N'!G$1,FALSE),IF($A124&gt;$A$2,+VLOOKUP($A124,'Neizmirene obaveze JLS'!$A$11:E$500,'prenos-P-R-N'!G$1,FALSE),"")))</f>
        <v>Функционисање локалних спортских установа</v>
      </c>
      <c r="H124" s="87">
        <f>IF($A124=0,"",IF($A124&lt;=$A$1,+VLOOKUP($A124,'Rashodi- plan-izvršenje'!$A$8:F$1500,'prenos-P-R-N'!H$1,FALSE),IF($A124&gt;$A$2,+VLOOKUP($A124,'Neizmirene obaveze JLS'!$A$11:F$500,'prenos-P-R-N'!H$1,FALSE),"")))</f>
        <v>810</v>
      </c>
      <c r="I124" s="87" t="str">
        <f>IF($A124=0,"",IF($A124&lt;=$A$1,+VLOOKUP($A124,'Rashodi- plan-izvršenje'!$A$8:G$1500,'prenos-P-R-N'!I$1,FALSE),IF($A124&gt;$A$2,+VLOOKUP($A124,'Neizmirene obaveze JLS'!$A$11:G$500,'prenos-P-R-N'!I$1,FALSE),"")))</f>
        <v>1301</v>
      </c>
      <c r="J124" s="87" t="str">
        <f>IF($A124=0,"",IF($A124&lt;=$A$1,+VLOOKUP($A124,'Rashodi- plan-izvršenje'!$A$8:H$1500,'prenos-P-R-N'!J$1,FALSE),IF($A124&gt;$A$2,+VLOOKUP($A124,'Neizmirene obaveze JLS'!$A$11:H$500,'prenos-P-R-N'!J$1,FALSE),"")))</f>
        <v>РАЗВОЈ СПОРТА И ОМЛАДИНЕ</v>
      </c>
      <c r="K124" s="87">
        <f>IF($A124=0,"",IF($A124&lt;=$A$1,+VLOOKUP($A124,'Rashodi- plan-izvršenje'!$A$8:I$1500,'prenos-P-R-N'!K$1,FALSE),IF($A124&gt;$A$2,+VLOOKUP($A124,'Neizmirene obaveze JLS'!$A$11:I$500,'prenos-P-R-N'!K$1,FALSE),"")))</f>
        <v>14</v>
      </c>
      <c r="L124" t="str">
        <f>IF(A124=0,"",IF(A124&lt;=A$1,+IF(VLOOKUP(A124,'Rashodi- plan-izvršenje'!A$8:J$1500,M$1,FALSE)&gt;0,"Програмска активност","Пројекат"),IF(A124&gt;A$2,+IF(VLOOKUP(A124,'Neizmirene obaveze JLS'!A$8:J$2008,M$1,FALSE)&gt;0,"Програмска активност","Пројекат"),"")))</f>
        <v>Програмска активност</v>
      </c>
      <c r="M124" s="87" t="str">
        <f>IF($A124&lt;=$A$1,+IF(VLOOKUP($A124,'Rashodi- plan-izvršenje'!$A$8:$M$1500,10,FALSE)&gt;0,VLOOKUP($A124,'Rashodi- plan-izvršenje'!$A$8:$M$1500,10,FALSE),VLOOKUP($A124,'Rashodi- plan-izvršenje'!$A$8:$M$1500,12,FALSE)),+IF($A124&gt;$A$2,IF(VLOOKUP($A124,'Neizmirene obaveze JLS'!$A$8:$M$1500,10,FALSE)&gt;0,VLOOKUP($A124,'Neizmirene obaveze JLS'!$A$11:$M$1500,10,FALSE),VLOOKUP($A124,'Neizmirene obaveze JLS'!$A$11:$M$1500,12,FALSE)),0))</f>
        <v>1301-0004</v>
      </c>
      <c r="N124" s="87" t="str">
        <f>IF($A124&lt;=$A$1,+IF(VLOOKUP(A124,'Rashodi- plan-izvršenje'!$A$8:$M$1500,10,FALSE)&gt;0,VLOOKUP(A124,'Rashodi- plan-izvršenje'!$A$8:$M$1500,11,FALSE),VLOOKUP(A124,'Rashodi- plan-izvršenje'!$A$8:$M$1500,13,FALSE)),+IF($A124&gt;$A$2,IF(VLOOKUP($A124,'Neizmirene obaveze JLS'!$A$8:$M$1500,10,FALSE)&gt;0,VLOOKUP($A124,'Neizmirene obaveze JLS'!$A$11:$M$1500,11,FALSE),VLOOKUP($A124,'Neizmirene obaveze JLS'!$A$11:$M$1500,13,FALSE)),0))</f>
        <v>Функционисање локалних спортских установа</v>
      </c>
      <c r="O124" s="87">
        <f>IF($A124&lt;=$A$1,VALUE(+VLOOKUP($A124,'Rashodi- plan-izvršenje'!$A$8:N$1500,'prenos-P-R-N'!O$1,FALSE)),IF($A124&lt;=A$2,VALUE(VLOOKUP($A124,'Prihodi- plan-izvršenje'!$A$8:$H$500,6,FALSE)),VALUE(VLOOKUP($A124,'Neizmirene obaveze JLS'!$A$8:$N$500,O$1,FALSE))))</f>
        <v>1</v>
      </c>
      <c r="P124" s="87" t="str">
        <f>IF(A124=0,0,IF(A124&gt;A$2,'šifarnik K-izvor'!G$3,+IF(Q124&lt;700,+'šifarnik K-izvor'!G$2,'šifarnik K-izvor'!G$1)))</f>
        <v>Расходи</v>
      </c>
      <c r="Q124" s="87">
        <f>IF($A124&lt;=$A$1,VALUE(+VLOOKUP($A124,'Rashodi- plan-izvršenje'!$A$8:O$1500,'prenos-P-R-N'!Q$1,FALSE)),IF($A124&lt;=$A$2,VLOOKUP($A124,'Prihodi- plan-izvršenje'!$A$4:$H$500,4,FALSE),IF($A124&lt;=$A$3,VLOOKUP(A124,'Neizmirene obaveze JLS'!$A$11:O$500,Q$1,FALSE),"")))</f>
        <v>423</v>
      </c>
      <c r="R124" s="88">
        <f>IF($A124&lt;=$A$1,VALUE(+VLOOKUP($A124,'Rashodi- plan-izvršenje'!$A$8:P$1500,'prenos-P-R-N'!R$1,FALSE)),IF($A124&lt;=$A$2,VLOOKUP($A124,'Prihodi- plan-izvršenje'!$A$4:$H$500,7,FALSE),""))</f>
        <v>350000</v>
      </c>
      <c r="S124" s="88">
        <f>IF(A124=0,0,IF($A124&lt;=$A$1,VALUE(+VLOOKUP($A124,'Rashodi- plan-izvršenje'!$A$8:Q$1500,'prenos-P-R-N'!S$1,FALSE)),IF($A124&lt;=$A$2,VLOOKUP($A124,'Prihodi- plan-izvršenje'!$A$4:$H$500,8,FALSE),0)))</f>
        <v>283440</v>
      </c>
      <c r="T124" s="88" t="str">
        <f>IF($A124&gt;$A$2,VLOOKUP($A124,'Neizmirene obaveze JLS'!$A$11:R$500,R$1,FALSE),"")</f>
        <v/>
      </c>
      <c r="U124" s="88">
        <f>IF($A124&gt;$A$2,VLOOKUP($A124,'Neizmirene obaveze JLS'!$A$11:S$500,S$1,FALSE),0)</f>
        <v>0</v>
      </c>
      <c r="V124" s="88">
        <f t="shared" si="8"/>
        <v>0</v>
      </c>
      <c r="W124" s="74"/>
      <c r="X124" s="74"/>
      <c r="Y124" s="74"/>
      <c r="Z124" s="74"/>
      <c r="AA124" s="193">
        <f t="shared" si="9"/>
        <v>3</v>
      </c>
      <c r="AB124" s="193" t="str">
        <f t="shared" si="10"/>
        <v>Расходи</v>
      </c>
    </row>
    <row r="125" spans="1:28">
      <c r="A125" s="89">
        <f>IF(AND(COUNTIF(A$1:A$3,"&gt;0")=1,MAX(A$8:A124)&lt;A$1),A124+1,IF(AND(COUNTIF(A$1:A$3,"&gt;0")=2,MAX(A$8:A124)&lt;A$2),A124+1,IF(AND(COUNTIF(A$1:A$3,"&gt;0")=3,MAX(A$8:A124)&lt;A$3),A124+1,0)))</f>
        <v>118</v>
      </c>
      <c r="B125" s="89">
        <f t="shared" si="11"/>
        <v>75</v>
      </c>
      <c r="C125" s="89" t="str">
        <f t="shared" si="12"/>
        <v>НОВИ ПАЗАР</v>
      </c>
      <c r="D125" s="87">
        <f>IF($A125=0,"",IF($A125&lt;=$A$1,+VLOOKUP($A125,'Rashodi- plan-izvršenje'!$A$8:B$1500,'prenos-P-R-N'!D$1,FALSE),IF($A125&gt;$A$2,+VLOOKUP($A125,'Neizmirene obaveze JLS'!$A$11:B$500,'prenos-P-R-N'!D$1,FALSE),"")))</f>
        <v>3</v>
      </c>
      <c r="E125" s="87" t="str">
        <f>IF($A125=0,"",IF($A125&lt;=$A$1,+VLOOKUP($A125,'Rashodi- plan-izvršenje'!$A$8:C$1500,'prenos-P-R-N'!E$1,FALSE),IF($A125&gt;$A$2,+VLOOKUP($A125,'Neizmirene obaveze JLS'!$A$11:C$500,'prenos-P-R-N'!E$1,FALSE),"")))</f>
        <v>Градска управа</v>
      </c>
      <c r="F125" s="87" t="str">
        <f>IF($A125=0,"",IF($A125&lt;=$A$1,+VLOOKUP($A125,'Rashodi- plan-izvršenje'!$A$8:D$1500,'prenos-P-R-N'!F$1,FALSE),IF($A125&gt;$A$2,+VLOOKUP($A125,'Neizmirene obaveze JLS'!$A$11:D$500,'prenos-P-R-N'!F$1,FALSE),"")))</f>
        <v>3.7</v>
      </c>
      <c r="G125" s="87" t="str">
        <f>IF($A125=0,"",IF($A125&lt;=$A$1,+VLOOKUP($A125,'Rashodi- plan-izvršenje'!$A$8:E$1500,'prenos-P-R-N'!G$1,FALSE),IF($A125&gt;$A$2,+VLOOKUP($A125,'Neizmirene obaveze JLS'!$A$11:E$500,'prenos-P-R-N'!G$1,FALSE),"")))</f>
        <v>Функционисање локалних спортских установа</v>
      </c>
      <c r="H125" s="87">
        <f>IF($A125=0,"",IF($A125&lt;=$A$1,+VLOOKUP($A125,'Rashodi- plan-izvršenje'!$A$8:F$1500,'prenos-P-R-N'!H$1,FALSE),IF($A125&gt;$A$2,+VLOOKUP($A125,'Neizmirene obaveze JLS'!$A$11:F$500,'prenos-P-R-N'!H$1,FALSE),"")))</f>
        <v>810</v>
      </c>
      <c r="I125" s="87" t="str">
        <f>IF($A125=0,"",IF($A125&lt;=$A$1,+VLOOKUP($A125,'Rashodi- plan-izvršenje'!$A$8:G$1500,'prenos-P-R-N'!I$1,FALSE),IF($A125&gt;$A$2,+VLOOKUP($A125,'Neizmirene obaveze JLS'!$A$11:G$500,'prenos-P-R-N'!I$1,FALSE),"")))</f>
        <v>1301</v>
      </c>
      <c r="J125" s="87" t="str">
        <f>IF($A125=0,"",IF($A125&lt;=$A$1,+VLOOKUP($A125,'Rashodi- plan-izvršenje'!$A$8:H$1500,'prenos-P-R-N'!J$1,FALSE),IF($A125&gt;$A$2,+VLOOKUP($A125,'Neizmirene obaveze JLS'!$A$11:H$500,'prenos-P-R-N'!J$1,FALSE),"")))</f>
        <v>РАЗВОЈ СПОРТА И ОМЛАДИНЕ</v>
      </c>
      <c r="K125" s="87">
        <f>IF($A125=0,"",IF($A125&lt;=$A$1,+VLOOKUP($A125,'Rashodi- plan-izvršenje'!$A$8:I$1500,'prenos-P-R-N'!K$1,FALSE),IF($A125&gt;$A$2,+VLOOKUP($A125,'Neizmirene obaveze JLS'!$A$11:I$500,'prenos-P-R-N'!K$1,FALSE),"")))</f>
        <v>14</v>
      </c>
      <c r="L125" t="str">
        <f>IF(A125=0,"",IF(A125&lt;=A$1,+IF(VLOOKUP(A125,'Rashodi- plan-izvršenje'!A$8:J$1500,M$1,FALSE)&gt;0,"Програмска активност","Пројекат"),IF(A125&gt;A$2,+IF(VLOOKUP(A125,'Neizmirene obaveze JLS'!A$8:J$2008,M$1,FALSE)&gt;0,"Програмска активност","Пројекат"),"")))</f>
        <v>Програмска активност</v>
      </c>
      <c r="M125" s="87" t="str">
        <f>IF($A125&lt;=$A$1,+IF(VLOOKUP($A125,'Rashodi- plan-izvršenje'!$A$8:$M$1500,10,FALSE)&gt;0,VLOOKUP($A125,'Rashodi- plan-izvršenje'!$A$8:$M$1500,10,FALSE),VLOOKUP($A125,'Rashodi- plan-izvršenje'!$A$8:$M$1500,12,FALSE)),+IF($A125&gt;$A$2,IF(VLOOKUP($A125,'Neizmirene obaveze JLS'!$A$8:$M$1500,10,FALSE)&gt;0,VLOOKUP($A125,'Neizmirene obaveze JLS'!$A$11:$M$1500,10,FALSE),VLOOKUP($A125,'Neizmirene obaveze JLS'!$A$11:$M$1500,12,FALSE)),0))</f>
        <v>1301-0004</v>
      </c>
      <c r="N125" s="87" t="str">
        <f>IF($A125&lt;=$A$1,+IF(VLOOKUP(A125,'Rashodi- plan-izvršenje'!$A$8:$M$1500,10,FALSE)&gt;0,VLOOKUP(A125,'Rashodi- plan-izvršenje'!$A$8:$M$1500,11,FALSE),VLOOKUP(A125,'Rashodi- plan-izvršenje'!$A$8:$M$1500,13,FALSE)),+IF($A125&gt;$A$2,IF(VLOOKUP($A125,'Neizmirene obaveze JLS'!$A$8:$M$1500,10,FALSE)&gt;0,VLOOKUP($A125,'Neizmirene obaveze JLS'!$A$11:$M$1500,11,FALSE),VLOOKUP($A125,'Neizmirene obaveze JLS'!$A$11:$M$1500,13,FALSE)),0))</f>
        <v>Функционисање локалних спортских установа</v>
      </c>
      <c r="O125" s="87">
        <f>IF($A125&lt;=$A$1,VALUE(+VLOOKUP($A125,'Rashodi- plan-izvršenje'!$A$8:N$1500,'prenos-P-R-N'!O$1,FALSE)),IF($A125&lt;=A$2,VALUE(VLOOKUP($A125,'Prihodi- plan-izvršenje'!$A$8:$H$500,6,FALSE)),VALUE(VLOOKUP($A125,'Neizmirene obaveze JLS'!$A$8:$N$500,O$1,FALSE))))</f>
        <v>1</v>
      </c>
      <c r="P125" s="87" t="str">
        <f>IF(A125=0,0,IF(A125&gt;A$2,'šifarnik K-izvor'!G$3,+IF(Q125&lt;700,+'šifarnik K-izvor'!G$2,'šifarnik K-izvor'!G$1)))</f>
        <v>Расходи</v>
      </c>
      <c r="Q125" s="87">
        <f>IF($A125&lt;=$A$1,VALUE(+VLOOKUP($A125,'Rashodi- plan-izvršenje'!$A$8:O$1500,'prenos-P-R-N'!Q$1,FALSE)),IF($A125&lt;=$A$2,VLOOKUP($A125,'Prihodi- plan-izvršenje'!$A$4:$H$500,4,FALSE),IF($A125&lt;=$A$3,VLOOKUP(A125,'Neizmirene obaveze JLS'!$A$11:O$500,Q$1,FALSE),"")))</f>
        <v>424</v>
      </c>
      <c r="R125" s="88">
        <f>IF($A125&lt;=$A$1,VALUE(+VLOOKUP($A125,'Rashodi- plan-izvršenje'!$A$8:P$1500,'prenos-P-R-N'!R$1,FALSE)),IF($A125&lt;=$A$2,VLOOKUP($A125,'Prihodi- plan-izvršenje'!$A$4:$H$500,7,FALSE),""))</f>
        <v>100000</v>
      </c>
      <c r="S125" s="88">
        <f>IF(A125=0,0,IF($A125&lt;=$A$1,VALUE(+VLOOKUP($A125,'Rashodi- plan-izvršenje'!$A$8:Q$1500,'prenos-P-R-N'!S$1,FALSE)),IF($A125&lt;=$A$2,VLOOKUP($A125,'Prihodi- plan-izvršenje'!$A$4:$H$500,8,FALSE),0)))</f>
        <v>772730</v>
      </c>
      <c r="T125" s="88" t="str">
        <f>IF($A125&gt;$A$2,VLOOKUP($A125,'Neizmirene obaveze JLS'!$A$11:R$500,R$1,FALSE),"")</f>
        <v/>
      </c>
      <c r="U125" s="88">
        <f>IF($A125&gt;$A$2,VLOOKUP($A125,'Neizmirene obaveze JLS'!$A$11:S$500,S$1,FALSE),0)</f>
        <v>0</v>
      </c>
      <c r="V125" s="88">
        <f t="shared" si="8"/>
        <v>0</v>
      </c>
      <c r="W125" s="74"/>
      <c r="X125" s="74"/>
      <c r="Y125" s="74"/>
      <c r="Z125" s="74"/>
      <c r="AA125" s="193">
        <f t="shared" si="9"/>
        <v>3</v>
      </c>
      <c r="AB125" s="193" t="str">
        <f t="shared" si="10"/>
        <v>Расходи</v>
      </c>
    </row>
    <row r="126" spans="1:28">
      <c r="A126" s="89">
        <f>IF(AND(COUNTIF(A$1:A$3,"&gt;0")=1,MAX(A$8:A125)&lt;A$1),A125+1,IF(AND(COUNTIF(A$1:A$3,"&gt;0")=2,MAX(A$8:A125)&lt;A$2),A125+1,IF(AND(COUNTIF(A$1:A$3,"&gt;0")=3,MAX(A$8:A125)&lt;A$3),A125+1,0)))</f>
        <v>119</v>
      </c>
      <c r="B126" s="89">
        <f t="shared" si="11"/>
        <v>75</v>
      </c>
      <c r="C126" s="89" t="str">
        <f t="shared" si="12"/>
        <v>НОВИ ПАЗАР</v>
      </c>
      <c r="D126" s="87">
        <f>IF($A126=0,"",IF($A126&lt;=$A$1,+VLOOKUP($A126,'Rashodi- plan-izvršenje'!$A$8:B$1500,'prenos-P-R-N'!D$1,FALSE),IF($A126&gt;$A$2,+VLOOKUP($A126,'Neizmirene obaveze JLS'!$A$11:B$500,'prenos-P-R-N'!D$1,FALSE),"")))</f>
        <v>3</v>
      </c>
      <c r="E126" s="87" t="str">
        <f>IF($A126=0,"",IF($A126&lt;=$A$1,+VLOOKUP($A126,'Rashodi- plan-izvršenje'!$A$8:C$1500,'prenos-P-R-N'!E$1,FALSE),IF($A126&gt;$A$2,+VLOOKUP($A126,'Neizmirene obaveze JLS'!$A$11:C$500,'prenos-P-R-N'!E$1,FALSE),"")))</f>
        <v>Градска управа</v>
      </c>
      <c r="F126" s="87" t="str">
        <f>IF($A126=0,"",IF($A126&lt;=$A$1,+VLOOKUP($A126,'Rashodi- plan-izvršenje'!$A$8:D$1500,'prenos-P-R-N'!F$1,FALSE),IF($A126&gt;$A$2,+VLOOKUP($A126,'Neizmirene obaveze JLS'!$A$11:D$500,'prenos-P-R-N'!F$1,FALSE),"")))</f>
        <v>3.7</v>
      </c>
      <c r="G126" s="87" t="str">
        <f>IF($A126=0,"",IF($A126&lt;=$A$1,+VLOOKUP($A126,'Rashodi- plan-izvršenje'!$A$8:E$1500,'prenos-P-R-N'!G$1,FALSE),IF($A126&gt;$A$2,+VLOOKUP($A126,'Neizmirene obaveze JLS'!$A$11:E$500,'prenos-P-R-N'!G$1,FALSE),"")))</f>
        <v>Функционисање локалних спортских установа</v>
      </c>
      <c r="H126" s="87">
        <f>IF($A126=0,"",IF($A126&lt;=$A$1,+VLOOKUP($A126,'Rashodi- plan-izvršenje'!$A$8:F$1500,'prenos-P-R-N'!H$1,FALSE),IF($A126&gt;$A$2,+VLOOKUP($A126,'Neizmirene obaveze JLS'!$A$11:F$500,'prenos-P-R-N'!H$1,FALSE),"")))</f>
        <v>810</v>
      </c>
      <c r="I126" s="87" t="str">
        <f>IF($A126=0,"",IF($A126&lt;=$A$1,+VLOOKUP($A126,'Rashodi- plan-izvršenje'!$A$8:G$1500,'prenos-P-R-N'!I$1,FALSE),IF($A126&gt;$A$2,+VLOOKUP($A126,'Neizmirene obaveze JLS'!$A$11:G$500,'prenos-P-R-N'!I$1,FALSE),"")))</f>
        <v>1301</v>
      </c>
      <c r="J126" s="87" t="str">
        <f>IF($A126=0,"",IF($A126&lt;=$A$1,+VLOOKUP($A126,'Rashodi- plan-izvršenje'!$A$8:H$1500,'prenos-P-R-N'!J$1,FALSE),IF($A126&gt;$A$2,+VLOOKUP($A126,'Neizmirene obaveze JLS'!$A$11:H$500,'prenos-P-R-N'!J$1,FALSE),"")))</f>
        <v>РАЗВОЈ СПОРТА И ОМЛАДИНЕ</v>
      </c>
      <c r="K126" s="87">
        <f>IF($A126=0,"",IF($A126&lt;=$A$1,+VLOOKUP($A126,'Rashodi- plan-izvršenje'!$A$8:I$1500,'prenos-P-R-N'!K$1,FALSE),IF($A126&gt;$A$2,+VLOOKUP($A126,'Neizmirene obaveze JLS'!$A$11:I$500,'prenos-P-R-N'!K$1,FALSE),"")))</f>
        <v>14</v>
      </c>
      <c r="L126" t="str">
        <f>IF(A126=0,"",IF(A126&lt;=A$1,+IF(VLOOKUP(A126,'Rashodi- plan-izvršenje'!A$8:J$1500,M$1,FALSE)&gt;0,"Програмска активност","Пројекат"),IF(A126&gt;A$2,+IF(VLOOKUP(A126,'Neizmirene obaveze JLS'!A$8:J$2008,M$1,FALSE)&gt;0,"Програмска активност","Пројекат"),"")))</f>
        <v>Програмска активност</v>
      </c>
      <c r="M126" s="87" t="str">
        <f>IF($A126&lt;=$A$1,+IF(VLOOKUP($A126,'Rashodi- plan-izvršenje'!$A$8:$M$1500,10,FALSE)&gt;0,VLOOKUP($A126,'Rashodi- plan-izvršenje'!$A$8:$M$1500,10,FALSE),VLOOKUP($A126,'Rashodi- plan-izvršenje'!$A$8:$M$1500,12,FALSE)),+IF($A126&gt;$A$2,IF(VLOOKUP($A126,'Neizmirene obaveze JLS'!$A$8:$M$1500,10,FALSE)&gt;0,VLOOKUP($A126,'Neizmirene obaveze JLS'!$A$11:$M$1500,10,FALSE),VLOOKUP($A126,'Neizmirene obaveze JLS'!$A$11:$M$1500,12,FALSE)),0))</f>
        <v>1301-0004</v>
      </c>
      <c r="N126" s="87" t="str">
        <f>IF($A126&lt;=$A$1,+IF(VLOOKUP(A126,'Rashodi- plan-izvršenje'!$A$8:$M$1500,10,FALSE)&gt;0,VLOOKUP(A126,'Rashodi- plan-izvršenje'!$A$8:$M$1500,11,FALSE),VLOOKUP(A126,'Rashodi- plan-izvršenje'!$A$8:$M$1500,13,FALSE)),+IF($A126&gt;$A$2,IF(VLOOKUP($A126,'Neizmirene obaveze JLS'!$A$8:$M$1500,10,FALSE)&gt;0,VLOOKUP($A126,'Neizmirene obaveze JLS'!$A$11:$M$1500,11,FALSE),VLOOKUP($A126,'Neizmirene obaveze JLS'!$A$11:$M$1500,13,FALSE)),0))</f>
        <v>Функционисање локалних спортских установа</v>
      </c>
      <c r="O126" s="87">
        <f>IF($A126&lt;=$A$1,VALUE(+VLOOKUP($A126,'Rashodi- plan-izvršenje'!$A$8:N$1500,'prenos-P-R-N'!O$1,FALSE)),IF($A126&lt;=A$2,VALUE(VLOOKUP($A126,'Prihodi- plan-izvršenje'!$A$8:$H$500,6,FALSE)),VALUE(VLOOKUP($A126,'Neizmirene obaveze JLS'!$A$8:$N$500,O$1,FALSE))))</f>
        <v>1</v>
      </c>
      <c r="P126" s="87" t="str">
        <f>IF(A126=0,0,IF(A126&gt;A$2,'šifarnik K-izvor'!G$3,+IF(Q126&lt;700,+'šifarnik K-izvor'!G$2,'šifarnik K-izvor'!G$1)))</f>
        <v>Расходи</v>
      </c>
      <c r="Q126" s="87">
        <f>IF($A126&lt;=$A$1,VALUE(+VLOOKUP($A126,'Rashodi- plan-izvršenje'!$A$8:O$1500,'prenos-P-R-N'!Q$1,FALSE)),IF($A126&lt;=$A$2,VLOOKUP($A126,'Prihodi- plan-izvršenje'!$A$4:$H$500,4,FALSE),IF($A126&lt;=$A$3,VLOOKUP(A126,'Neizmirene obaveze JLS'!$A$11:O$500,Q$1,FALSE),"")))</f>
        <v>425</v>
      </c>
      <c r="R126" s="88">
        <f>IF($A126&lt;=$A$1,VALUE(+VLOOKUP($A126,'Rashodi- plan-izvršenje'!$A$8:P$1500,'prenos-P-R-N'!R$1,FALSE)),IF($A126&lt;=$A$2,VLOOKUP($A126,'Prihodi- plan-izvršenje'!$A$4:$H$500,7,FALSE),""))</f>
        <v>1450000</v>
      </c>
      <c r="S126" s="88">
        <f>IF(A126=0,0,IF($A126&lt;=$A$1,VALUE(+VLOOKUP($A126,'Rashodi- plan-izvršenje'!$A$8:Q$1500,'prenos-P-R-N'!S$1,FALSE)),IF($A126&lt;=$A$2,VLOOKUP($A126,'Prihodi- plan-izvršenje'!$A$4:$H$500,8,FALSE),0)))</f>
        <v>1688953.96</v>
      </c>
      <c r="T126" s="88" t="str">
        <f>IF($A126&gt;$A$2,VLOOKUP($A126,'Neizmirene obaveze JLS'!$A$11:R$500,R$1,FALSE),"")</f>
        <v/>
      </c>
      <c r="U126" s="88">
        <f>IF($A126&gt;$A$2,VLOOKUP($A126,'Neizmirene obaveze JLS'!$A$11:S$500,S$1,FALSE),0)</f>
        <v>0</v>
      </c>
      <c r="V126" s="88">
        <f t="shared" si="8"/>
        <v>0</v>
      </c>
      <c r="W126" s="74"/>
      <c r="X126" s="74"/>
      <c r="Y126" s="74"/>
      <c r="Z126" s="74"/>
      <c r="AA126" s="193">
        <f t="shared" si="9"/>
        <v>3</v>
      </c>
      <c r="AB126" s="193" t="str">
        <f t="shared" si="10"/>
        <v>Расходи</v>
      </c>
    </row>
    <row r="127" spans="1:28">
      <c r="A127" s="89">
        <f>IF(AND(COUNTIF(A$1:A$3,"&gt;0")=1,MAX(A$8:A126)&lt;A$1),A126+1,IF(AND(COUNTIF(A$1:A$3,"&gt;0")=2,MAX(A$8:A126)&lt;A$2),A126+1,IF(AND(COUNTIF(A$1:A$3,"&gt;0")=3,MAX(A$8:A126)&lt;A$3),A126+1,0)))</f>
        <v>120</v>
      </c>
      <c r="B127" s="89">
        <f t="shared" si="11"/>
        <v>75</v>
      </c>
      <c r="C127" s="89" t="str">
        <f t="shared" si="12"/>
        <v>НОВИ ПАЗАР</v>
      </c>
      <c r="D127" s="87">
        <f>IF($A127=0,"",IF($A127&lt;=$A$1,+VLOOKUP($A127,'Rashodi- plan-izvršenje'!$A$8:B$1500,'prenos-P-R-N'!D$1,FALSE),IF($A127&gt;$A$2,+VLOOKUP($A127,'Neizmirene obaveze JLS'!$A$11:B$500,'prenos-P-R-N'!D$1,FALSE),"")))</f>
        <v>3</v>
      </c>
      <c r="E127" s="87" t="str">
        <f>IF($A127=0,"",IF($A127&lt;=$A$1,+VLOOKUP($A127,'Rashodi- plan-izvršenje'!$A$8:C$1500,'prenos-P-R-N'!E$1,FALSE),IF($A127&gt;$A$2,+VLOOKUP($A127,'Neizmirene obaveze JLS'!$A$11:C$500,'prenos-P-R-N'!E$1,FALSE),"")))</f>
        <v>Градска управа</v>
      </c>
      <c r="F127" s="87" t="str">
        <f>IF($A127=0,"",IF($A127&lt;=$A$1,+VLOOKUP($A127,'Rashodi- plan-izvršenje'!$A$8:D$1500,'prenos-P-R-N'!F$1,FALSE),IF($A127&gt;$A$2,+VLOOKUP($A127,'Neizmirene obaveze JLS'!$A$11:D$500,'prenos-P-R-N'!F$1,FALSE),"")))</f>
        <v>3.7</v>
      </c>
      <c r="G127" s="87" t="str">
        <f>IF($A127=0,"",IF($A127&lt;=$A$1,+VLOOKUP($A127,'Rashodi- plan-izvršenje'!$A$8:E$1500,'prenos-P-R-N'!G$1,FALSE),IF($A127&gt;$A$2,+VLOOKUP($A127,'Neizmirene obaveze JLS'!$A$11:E$500,'prenos-P-R-N'!G$1,FALSE),"")))</f>
        <v>Функционисање локалних спортских установа</v>
      </c>
      <c r="H127" s="87">
        <f>IF($A127=0,"",IF($A127&lt;=$A$1,+VLOOKUP($A127,'Rashodi- plan-izvršenje'!$A$8:F$1500,'prenos-P-R-N'!H$1,FALSE),IF($A127&gt;$A$2,+VLOOKUP($A127,'Neizmirene obaveze JLS'!$A$11:F$500,'prenos-P-R-N'!H$1,FALSE),"")))</f>
        <v>810</v>
      </c>
      <c r="I127" s="87" t="str">
        <f>IF($A127=0,"",IF($A127&lt;=$A$1,+VLOOKUP($A127,'Rashodi- plan-izvršenje'!$A$8:G$1500,'prenos-P-R-N'!I$1,FALSE),IF($A127&gt;$A$2,+VLOOKUP($A127,'Neizmirene obaveze JLS'!$A$11:G$500,'prenos-P-R-N'!I$1,FALSE),"")))</f>
        <v>1301</v>
      </c>
      <c r="J127" s="87" t="str">
        <f>IF($A127=0,"",IF($A127&lt;=$A$1,+VLOOKUP($A127,'Rashodi- plan-izvršenje'!$A$8:H$1500,'prenos-P-R-N'!J$1,FALSE),IF($A127&gt;$A$2,+VLOOKUP($A127,'Neizmirene obaveze JLS'!$A$11:H$500,'prenos-P-R-N'!J$1,FALSE),"")))</f>
        <v>РАЗВОЈ СПОРТА И ОМЛАДИНЕ</v>
      </c>
      <c r="K127" s="87">
        <f>IF($A127=0,"",IF($A127&lt;=$A$1,+VLOOKUP($A127,'Rashodi- plan-izvršenje'!$A$8:I$1500,'prenos-P-R-N'!K$1,FALSE),IF($A127&gt;$A$2,+VLOOKUP($A127,'Neizmirene obaveze JLS'!$A$11:I$500,'prenos-P-R-N'!K$1,FALSE),"")))</f>
        <v>14</v>
      </c>
      <c r="L127" t="str">
        <f>IF(A127=0,"",IF(A127&lt;=A$1,+IF(VLOOKUP(A127,'Rashodi- plan-izvršenje'!A$8:J$1500,M$1,FALSE)&gt;0,"Програмска активност","Пројекат"),IF(A127&gt;A$2,+IF(VLOOKUP(A127,'Neizmirene obaveze JLS'!A$8:J$2008,M$1,FALSE)&gt;0,"Програмска активност","Пројекат"),"")))</f>
        <v>Програмска активност</v>
      </c>
      <c r="M127" s="87" t="str">
        <f>IF($A127&lt;=$A$1,+IF(VLOOKUP($A127,'Rashodi- plan-izvršenje'!$A$8:$M$1500,10,FALSE)&gt;0,VLOOKUP($A127,'Rashodi- plan-izvršenje'!$A$8:$M$1500,10,FALSE),VLOOKUP($A127,'Rashodi- plan-izvršenje'!$A$8:$M$1500,12,FALSE)),+IF($A127&gt;$A$2,IF(VLOOKUP($A127,'Neizmirene obaveze JLS'!$A$8:$M$1500,10,FALSE)&gt;0,VLOOKUP($A127,'Neizmirene obaveze JLS'!$A$11:$M$1500,10,FALSE),VLOOKUP($A127,'Neizmirene obaveze JLS'!$A$11:$M$1500,12,FALSE)),0))</f>
        <v>1301-0004</v>
      </c>
      <c r="N127" s="87" t="str">
        <f>IF($A127&lt;=$A$1,+IF(VLOOKUP(A127,'Rashodi- plan-izvršenje'!$A$8:$M$1500,10,FALSE)&gt;0,VLOOKUP(A127,'Rashodi- plan-izvršenje'!$A$8:$M$1500,11,FALSE),VLOOKUP(A127,'Rashodi- plan-izvršenje'!$A$8:$M$1500,13,FALSE)),+IF($A127&gt;$A$2,IF(VLOOKUP($A127,'Neizmirene obaveze JLS'!$A$8:$M$1500,10,FALSE)&gt;0,VLOOKUP($A127,'Neizmirene obaveze JLS'!$A$11:$M$1500,11,FALSE),VLOOKUP($A127,'Neizmirene obaveze JLS'!$A$11:$M$1500,13,FALSE)),0))</f>
        <v>Функционисање локалних спортских установа</v>
      </c>
      <c r="O127" s="87">
        <f>IF($A127&lt;=$A$1,VALUE(+VLOOKUP($A127,'Rashodi- plan-izvršenje'!$A$8:N$1500,'prenos-P-R-N'!O$1,FALSE)),IF($A127&lt;=A$2,VALUE(VLOOKUP($A127,'Prihodi- plan-izvršenje'!$A$8:$H$500,6,FALSE)),VALUE(VLOOKUP($A127,'Neizmirene obaveze JLS'!$A$8:$N$500,O$1,FALSE))))</f>
        <v>1</v>
      </c>
      <c r="P127" s="87" t="str">
        <f>IF(A127=0,0,IF(A127&gt;A$2,'šifarnik K-izvor'!G$3,+IF(Q127&lt;700,+'šifarnik K-izvor'!G$2,'šifarnik K-izvor'!G$1)))</f>
        <v>Расходи</v>
      </c>
      <c r="Q127" s="87">
        <f>IF($A127&lt;=$A$1,VALUE(+VLOOKUP($A127,'Rashodi- plan-izvršenje'!$A$8:O$1500,'prenos-P-R-N'!Q$1,FALSE)),IF($A127&lt;=$A$2,VLOOKUP($A127,'Prihodi- plan-izvršenje'!$A$4:$H$500,4,FALSE),IF($A127&lt;=$A$3,VLOOKUP(A127,'Neizmirene obaveze JLS'!$A$11:O$500,Q$1,FALSE),"")))</f>
        <v>426</v>
      </c>
      <c r="R127" s="88">
        <f>IF($A127&lt;=$A$1,VALUE(+VLOOKUP($A127,'Rashodi- plan-izvršenje'!$A$8:P$1500,'prenos-P-R-N'!R$1,FALSE)),IF($A127&lt;=$A$2,VLOOKUP($A127,'Prihodi- plan-izvršenje'!$A$4:$H$500,7,FALSE),""))</f>
        <v>700000</v>
      </c>
      <c r="S127" s="88">
        <f>IF(A127=0,0,IF($A127&lt;=$A$1,VALUE(+VLOOKUP($A127,'Rashodi- plan-izvršenje'!$A$8:Q$1500,'prenos-P-R-N'!S$1,FALSE)),IF($A127&lt;=$A$2,VLOOKUP($A127,'Prihodi- plan-izvršenje'!$A$4:$H$500,8,FALSE),0)))</f>
        <v>733672</v>
      </c>
      <c r="T127" s="88" t="str">
        <f>IF($A127&gt;$A$2,VLOOKUP($A127,'Neizmirene obaveze JLS'!$A$11:R$500,R$1,FALSE),"")</f>
        <v/>
      </c>
      <c r="U127" s="88">
        <f>IF($A127&gt;$A$2,VLOOKUP($A127,'Neizmirene obaveze JLS'!$A$11:S$500,S$1,FALSE),0)</f>
        <v>0</v>
      </c>
      <c r="V127" s="88">
        <f t="shared" si="8"/>
        <v>0</v>
      </c>
      <c r="W127" s="74"/>
      <c r="X127" s="74"/>
      <c r="Y127" s="74"/>
      <c r="Z127" s="74"/>
      <c r="AA127" s="193">
        <f t="shared" si="9"/>
        <v>3</v>
      </c>
      <c r="AB127" s="193" t="str">
        <f t="shared" si="10"/>
        <v>Расходи</v>
      </c>
    </row>
    <row r="128" spans="1:28">
      <c r="A128" s="89">
        <f>IF(AND(COUNTIF(A$1:A$3,"&gt;0")=1,MAX(A$8:A127)&lt;A$1),A127+1,IF(AND(COUNTIF(A$1:A$3,"&gt;0")=2,MAX(A$8:A127)&lt;A$2),A127+1,IF(AND(COUNTIF(A$1:A$3,"&gt;0")=3,MAX(A$8:A127)&lt;A$3),A127+1,0)))</f>
        <v>121</v>
      </c>
      <c r="B128" s="89">
        <f t="shared" si="11"/>
        <v>75</v>
      </c>
      <c r="C128" s="89" t="str">
        <f t="shared" si="12"/>
        <v>НОВИ ПАЗАР</v>
      </c>
      <c r="D128" s="87">
        <f>IF($A128=0,"",IF($A128&lt;=$A$1,+VLOOKUP($A128,'Rashodi- plan-izvršenje'!$A$8:B$1500,'prenos-P-R-N'!D$1,FALSE),IF($A128&gt;$A$2,+VLOOKUP($A128,'Neizmirene obaveze JLS'!$A$11:B$500,'prenos-P-R-N'!D$1,FALSE),"")))</f>
        <v>3</v>
      </c>
      <c r="E128" s="87" t="str">
        <f>IF($A128=0,"",IF($A128&lt;=$A$1,+VLOOKUP($A128,'Rashodi- plan-izvršenje'!$A$8:C$1500,'prenos-P-R-N'!E$1,FALSE),IF($A128&gt;$A$2,+VLOOKUP($A128,'Neizmirene obaveze JLS'!$A$11:C$500,'prenos-P-R-N'!E$1,FALSE),"")))</f>
        <v>Градска управа</v>
      </c>
      <c r="F128" s="87" t="str">
        <f>IF($A128=0,"",IF($A128&lt;=$A$1,+VLOOKUP($A128,'Rashodi- plan-izvršenje'!$A$8:D$1500,'prenos-P-R-N'!F$1,FALSE),IF($A128&gt;$A$2,+VLOOKUP($A128,'Neizmirene obaveze JLS'!$A$11:D$500,'prenos-P-R-N'!F$1,FALSE),"")))</f>
        <v>3.7</v>
      </c>
      <c r="G128" s="87" t="str">
        <f>IF($A128=0,"",IF($A128&lt;=$A$1,+VLOOKUP($A128,'Rashodi- plan-izvršenje'!$A$8:E$1500,'prenos-P-R-N'!G$1,FALSE),IF($A128&gt;$A$2,+VLOOKUP($A128,'Neizmirene obaveze JLS'!$A$11:E$500,'prenos-P-R-N'!G$1,FALSE),"")))</f>
        <v>Функционисање локалних спортских установа</v>
      </c>
      <c r="H128" s="87">
        <f>IF($A128=0,"",IF($A128&lt;=$A$1,+VLOOKUP($A128,'Rashodi- plan-izvršenje'!$A$8:F$1500,'prenos-P-R-N'!H$1,FALSE),IF($A128&gt;$A$2,+VLOOKUP($A128,'Neizmirene obaveze JLS'!$A$11:F$500,'prenos-P-R-N'!H$1,FALSE),"")))</f>
        <v>810</v>
      </c>
      <c r="I128" s="87" t="str">
        <f>IF($A128=0,"",IF($A128&lt;=$A$1,+VLOOKUP($A128,'Rashodi- plan-izvršenje'!$A$8:G$1500,'prenos-P-R-N'!I$1,FALSE),IF($A128&gt;$A$2,+VLOOKUP($A128,'Neizmirene obaveze JLS'!$A$11:G$500,'prenos-P-R-N'!I$1,FALSE),"")))</f>
        <v>1301</v>
      </c>
      <c r="J128" s="87" t="str">
        <f>IF($A128=0,"",IF($A128&lt;=$A$1,+VLOOKUP($A128,'Rashodi- plan-izvršenje'!$A$8:H$1500,'prenos-P-R-N'!J$1,FALSE),IF($A128&gt;$A$2,+VLOOKUP($A128,'Neizmirene obaveze JLS'!$A$11:H$500,'prenos-P-R-N'!J$1,FALSE),"")))</f>
        <v>РАЗВОЈ СПОРТА И ОМЛАДИНЕ</v>
      </c>
      <c r="K128" s="87">
        <f>IF($A128=0,"",IF($A128&lt;=$A$1,+VLOOKUP($A128,'Rashodi- plan-izvršenje'!$A$8:I$1500,'prenos-P-R-N'!K$1,FALSE),IF($A128&gt;$A$2,+VLOOKUP($A128,'Neizmirene obaveze JLS'!$A$11:I$500,'prenos-P-R-N'!K$1,FALSE),"")))</f>
        <v>14</v>
      </c>
      <c r="L128" t="str">
        <f>IF(A128=0,"",IF(A128&lt;=A$1,+IF(VLOOKUP(A128,'Rashodi- plan-izvršenje'!A$8:J$1500,M$1,FALSE)&gt;0,"Програмска активност","Пројекат"),IF(A128&gt;A$2,+IF(VLOOKUP(A128,'Neizmirene obaveze JLS'!A$8:J$2008,M$1,FALSE)&gt;0,"Програмска активност","Пројекат"),"")))</f>
        <v>Програмска активност</v>
      </c>
      <c r="M128" s="87" t="str">
        <f>IF($A128&lt;=$A$1,+IF(VLOOKUP($A128,'Rashodi- plan-izvršenje'!$A$8:$M$1500,10,FALSE)&gt;0,VLOOKUP($A128,'Rashodi- plan-izvršenje'!$A$8:$M$1500,10,FALSE),VLOOKUP($A128,'Rashodi- plan-izvršenje'!$A$8:$M$1500,12,FALSE)),+IF($A128&gt;$A$2,IF(VLOOKUP($A128,'Neizmirene obaveze JLS'!$A$8:$M$1500,10,FALSE)&gt;0,VLOOKUP($A128,'Neizmirene obaveze JLS'!$A$11:$M$1500,10,FALSE),VLOOKUP($A128,'Neizmirene obaveze JLS'!$A$11:$M$1500,12,FALSE)),0))</f>
        <v>1301-0004</v>
      </c>
      <c r="N128" s="87" t="str">
        <f>IF($A128&lt;=$A$1,+IF(VLOOKUP(A128,'Rashodi- plan-izvršenje'!$A$8:$M$1500,10,FALSE)&gt;0,VLOOKUP(A128,'Rashodi- plan-izvršenje'!$A$8:$M$1500,11,FALSE),VLOOKUP(A128,'Rashodi- plan-izvršenje'!$A$8:$M$1500,13,FALSE)),+IF($A128&gt;$A$2,IF(VLOOKUP($A128,'Neizmirene obaveze JLS'!$A$8:$M$1500,10,FALSE)&gt;0,VLOOKUP($A128,'Neizmirene obaveze JLS'!$A$11:$M$1500,11,FALSE),VLOOKUP($A128,'Neizmirene obaveze JLS'!$A$11:$M$1500,13,FALSE)),0))</f>
        <v>Функционисање локалних спортских установа</v>
      </c>
      <c r="O128" s="87">
        <f>IF($A128&lt;=$A$1,VALUE(+VLOOKUP($A128,'Rashodi- plan-izvršenje'!$A$8:N$1500,'prenos-P-R-N'!O$1,FALSE)),IF($A128&lt;=A$2,VALUE(VLOOKUP($A128,'Prihodi- plan-izvršenje'!$A$8:$H$500,6,FALSE)),VALUE(VLOOKUP($A128,'Neizmirene obaveze JLS'!$A$8:$N$500,O$1,FALSE))))</f>
        <v>1</v>
      </c>
      <c r="P128" s="87" t="str">
        <f>IF(A128=0,0,IF(A128&gt;A$2,'šifarnik K-izvor'!G$3,+IF(Q128&lt;700,+'šifarnik K-izvor'!G$2,'šifarnik K-izvor'!G$1)))</f>
        <v>Расходи</v>
      </c>
      <c r="Q128" s="87">
        <f>IF($A128&lt;=$A$1,VALUE(+VLOOKUP($A128,'Rashodi- plan-izvršenje'!$A$8:O$1500,'prenos-P-R-N'!Q$1,FALSE)),IF($A128&lt;=$A$2,VLOOKUP($A128,'Prihodi- plan-izvršenje'!$A$4:$H$500,4,FALSE),IF($A128&lt;=$A$3,VLOOKUP(A128,'Neizmirene obaveze JLS'!$A$11:O$500,Q$1,FALSE),"")))</f>
        <v>482</v>
      </c>
      <c r="R128" s="88">
        <f>IF($A128&lt;=$A$1,VALUE(+VLOOKUP($A128,'Rashodi- plan-izvršenje'!$A$8:P$1500,'prenos-P-R-N'!R$1,FALSE)),IF($A128&lt;=$A$2,VLOOKUP($A128,'Prihodi- plan-izvršenje'!$A$4:$H$500,7,FALSE),""))</f>
        <v>50000</v>
      </c>
      <c r="S128" s="88">
        <f>IF(A128=0,0,IF($A128&lt;=$A$1,VALUE(+VLOOKUP($A128,'Rashodi- plan-izvršenje'!$A$8:Q$1500,'prenos-P-R-N'!S$1,FALSE)),IF($A128&lt;=$A$2,VLOOKUP($A128,'Prihodi- plan-izvršenje'!$A$4:$H$500,8,FALSE),0)))</f>
        <v>0</v>
      </c>
      <c r="T128" s="88" t="str">
        <f>IF($A128&gt;$A$2,VLOOKUP($A128,'Neizmirene obaveze JLS'!$A$11:R$500,R$1,FALSE),"")</f>
        <v/>
      </c>
      <c r="U128" s="88">
        <f>IF($A128&gt;$A$2,VLOOKUP($A128,'Neizmirene obaveze JLS'!$A$11:S$500,S$1,FALSE),0)</f>
        <v>0</v>
      </c>
      <c r="V128" s="88">
        <f t="shared" si="8"/>
        <v>0</v>
      </c>
      <c r="W128" s="74"/>
      <c r="X128" s="74"/>
      <c r="Y128" s="74"/>
      <c r="Z128" s="74"/>
      <c r="AA128" s="193">
        <f t="shared" si="9"/>
        <v>3</v>
      </c>
      <c r="AB128" s="193" t="str">
        <f t="shared" si="10"/>
        <v>Расходи</v>
      </c>
    </row>
    <row r="129" spans="1:28">
      <c r="A129" s="89">
        <f>IF(AND(COUNTIF(A$1:A$3,"&gt;0")=1,MAX(A$8:A128)&lt;A$1),A128+1,IF(AND(COUNTIF(A$1:A$3,"&gt;0")=2,MAX(A$8:A128)&lt;A$2),A128+1,IF(AND(COUNTIF(A$1:A$3,"&gt;0")=3,MAX(A$8:A128)&lt;A$3),A128+1,0)))</f>
        <v>122</v>
      </c>
      <c r="B129" s="89">
        <f t="shared" si="11"/>
        <v>75</v>
      </c>
      <c r="C129" s="89" t="str">
        <f t="shared" si="12"/>
        <v>НОВИ ПАЗАР</v>
      </c>
      <c r="D129" s="87">
        <f>IF($A129=0,"",IF($A129&lt;=$A$1,+VLOOKUP($A129,'Rashodi- plan-izvršenje'!$A$8:B$1500,'prenos-P-R-N'!D$1,FALSE),IF($A129&gt;$A$2,+VLOOKUP($A129,'Neizmirene obaveze JLS'!$A$11:B$500,'prenos-P-R-N'!D$1,FALSE),"")))</f>
        <v>3</v>
      </c>
      <c r="E129" s="87" t="str">
        <f>IF($A129=0,"",IF($A129&lt;=$A$1,+VLOOKUP($A129,'Rashodi- plan-izvršenje'!$A$8:C$1500,'prenos-P-R-N'!E$1,FALSE),IF($A129&gt;$A$2,+VLOOKUP($A129,'Neizmirene obaveze JLS'!$A$11:C$500,'prenos-P-R-N'!E$1,FALSE),"")))</f>
        <v>Градска управа</v>
      </c>
      <c r="F129" s="87" t="str">
        <f>IF($A129=0,"",IF($A129&lt;=$A$1,+VLOOKUP($A129,'Rashodi- plan-izvršenje'!$A$8:D$1500,'prenos-P-R-N'!F$1,FALSE),IF($A129&gt;$A$2,+VLOOKUP($A129,'Neizmirene obaveze JLS'!$A$11:D$500,'prenos-P-R-N'!F$1,FALSE),"")))</f>
        <v>3.7</v>
      </c>
      <c r="G129" s="87" t="str">
        <f>IF($A129=0,"",IF($A129&lt;=$A$1,+VLOOKUP($A129,'Rashodi- plan-izvršenje'!$A$8:E$1500,'prenos-P-R-N'!G$1,FALSE),IF($A129&gt;$A$2,+VLOOKUP($A129,'Neizmirene obaveze JLS'!$A$11:E$500,'prenos-P-R-N'!G$1,FALSE),"")))</f>
        <v>Спортски центар у ликвидацији</v>
      </c>
      <c r="H129" s="87">
        <f>IF($A129=0,"",IF($A129&lt;=$A$1,+VLOOKUP($A129,'Rashodi- plan-izvršenje'!$A$8:F$1500,'prenos-P-R-N'!H$1,FALSE),IF($A129&gt;$A$2,+VLOOKUP($A129,'Neizmirene obaveze JLS'!$A$11:F$500,'prenos-P-R-N'!H$1,FALSE),"")))</f>
        <v>810</v>
      </c>
      <c r="I129" s="87" t="str">
        <f>IF($A129=0,"",IF($A129&lt;=$A$1,+VLOOKUP($A129,'Rashodi- plan-izvršenje'!$A$8:G$1500,'prenos-P-R-N'!I$1,FALSE),IF($A129&gt;$A$2,+VLOOKUP($A129,'Neizmirene obaveze JLS'!$A$11:G$500,'prenos-P-R-N'!I$1,FALSE),"")))</f>
        <v>1301</v>
      </c>
      <c r="J129" s="87" t="str">
        <f>IF($A129=0,"",IF($A129&lt;=$A$1,+VLOOKUP($A129,'Rashodi- plan-izvršenje'!$A$8:H$1500,'prenos-P-R-N'!J$1,FALSE),IF($A129&gt;$A$2,+VLOOKUP($A129,'Neizmirene obaveze JLS'!$A$11:H$500,'prenos-P-R-N'!J$1,FALSE),"")))</f>
        <v>РАЗВОЈ СПОРТА И ОМЛАДИНЕ</v>
      </c>
      <c r="K129" s="87">
        <f>IF($A129=0,"",IF($A129&lt;=$A$1,+VLOOKUP($A129,'Rashodi- plan-izvršenje'!$A$8:I$1500,'prenos-P-R-N'!K$1,FALSE),IF($A129&gt;$A$2,+VLOOKUP($A129,'Neizmirene obaveze JLS'!$A$11:I$500,'prenos-P-R-N'!K$1,FALSE),"")))</f>
        <v>14</v>
      </c>
      <c r="L129" t="str">
        <f>IF(A129=0,"",IF(A129&lt;=A$1,+IF(VLOOKUP(A129,'Rashodi- plan-izvršenje'!A$8:J$1500,M$1,FALSE)&gt;0,"Програмска активност","Пројекат"),IF(A129&gt;A$2,+IF(VLOOKUP(A129,'Neizmirene obaveze JLS'!A$8:J$2008,M$1,FALSE)&gt;0,"Програмска активност","Пројекат"),"")))</f>
        <v>Пројекат</v>
      </c>
      <c r="M129" s="87" t="str">
        <f>IF($A129&lt;=$A$1,+IF(VLOOKUP($A129,'Rashodi- plan-izvršenje'!$A$8:$M$1500,10,FALSE)&gt;0,VLOOKUP($A129,'Rashodi- plan-izvršenje'!$A$8:$M$1500,10,FALSE),VLOOKUP($A129,'Rashodi- plan-izvršenje'!$A$8:$M$1500,12,FALSE)),+IF($A129&gt;$A$2,IF(VLOOKUP($A129,'Neizmirene obaveze JLS'!$A$8:$M$1500,10,FALSE)&gt;0,VLOOKUP($A129,'Neizmirene obaveze JLS'!$A$11:$M$1500,10,FALSE),VLOOKUP($A129,'Neizmirene obaveze JLS'!$A$11:$M$1500,12,FALSE)),0))</f>
        <v>1301-П1</v>
      </c>
      <c r="N129" s="87" t="str">
        <f>IF($A129&lt;=$A$1,+IF(VLOOKUP(A129,'Rashodi- plan-izvršenje'!$A$8:$M$1500,10,FALSE)&gt;0,VLOOKUP(A129,'Rashodi- plan-izvršenje'!$A$8:$M$1500,11,FALSE),VLOOKUP(A129,'Rashodi- plan-izvršenje'!$A$8:$M$1500,13,FALSE)),+IF($A129&gt;$A$2,IF(VLOOKUP($A129,'Neizmirene obaveze JLS'!$A$8:$M$1500,10,FALSE)&gt;0,VLOOKUP($A129,'Neizmirene obaveze JLS'!$A$11:$M$1500,11,FALSE),VLOOKUP($A129,'Neizmirene obaveze JLS'!$A$11:$M$1500,13,FALSE)),0))</f>
        <v>Спортски центар у ликвидацији</v>
      </c>
      <c r="O129" s="87">
        <f>IF($A129&lt;=$A$1,VALUE(+VLOOKUP($A129,'Rashodi- plan-izvršenje'!$A$8:N$1500,'prenos-P-R-N'!O$1,FALSE)),IF($A129&lt;=A$2,VALUE(VLOOKUP($A129,'Prihodi- plan-izvršenje'!$A$8:$H$500,6,FALSE)),VALUE(VLOOKUP($A129,'Neizmirene obaveze JLS'!$A$8:$N$500,O$1,FALSE))))</f>
        <v>1</v>
      </c>
      <c r="P129" s="87" t="str">
        <f>IF(A129=0,0,IF(A129&gt;A$2,'šifarnik K-izvor'!G$3,+IF(Q129&lt;700,+'šifarnik K-izvor'!G$2,'šifarnik K-izvor'!G$1)))</f>
        <v>Расходи</v>
      </c>
      <c r="Q129" s="87">
        <f>IF($A129&lt;=$A$1,VALUE(+VLOOKUP($A129,'Rashodi- plan-izvršenje'!$A$8:O$1500,'prenos-P-R-N'!Q$1,FALSE)),IF($A129&lt;=$A$2,VLOOKUP($A129,'Prihodi- plan-izvršenje'!$A$4:$H$500,4,FALSE),IF($A129&lt;=$A$3,VLOOKUP(A129,'Neizmirene obaveze JLS'!$A$11:O$500,Q$1,FALSE),"")))</f>
        <v>463</v>
      </c>
      <c r="R129" s="88">
        <f>IF($A129&lt;=$A$1,VALUE(+VLOOKUP($A129,'Rashodi- plan-izvršenje'!$A$8:P$1500,'prenos-P-R-N'!R$1,FALSE)),IF($A129&lt;=$A$2,VLOOKUP($A129,'Prihodi- plan-izvršenje'!$A$4:$H$500,7,FALSE),""))</f>
        <v>9000000</v>
      </c>
      <c r="S129" s="88">
        <f>IF(A129=0,0,IF($A129&lt;=$A$1,VALUE(+VLOOKUP($A129,'Rashodi- plan-izvršenje'!$A$8:Q$1500,'prenos-P-R-N'!S$1,FALSE)),IF($A129&lt;=$A$2,VLOOKUP($A129,'Prihodi- plan-izvršenje'!$A$4:$H$500,8,FALSE),0)))</f>
        <v>780935</v>
      </c>
      <c r="T129" s="88" t="str">
        <f>IF($A129&gt;$A$2,VLOOKUP($A129,'Neizmirene obaveze JLS'!$A$11:R$500,R$1,FALSE),"")</f>
        <v/>
      </c>
      <c r="U129" s="88">
        <f>IF($A129&gt;$A$2,VLOOKUP($A129,'Neizmirene obaveze JLS'!$A$11:S$500,S$1,FALSE),0)</f>
        <v>0</v>
      </c>
      <c r="V129" s="88">
        <f t="shared" si="8"/>
        <v>0</v>
      </c>
      <c r="W129" s="74"/>
      <c r="X129" s="74"/>
      <c r="Y129" s="74"/>
      <c r="Z129" s="74"/>
      <c r="AA129" s="193">
        <f t="shared" si="9"/>
        <v>3</v>
      </c>
      <c r="AB129" s="193" t="str">
        <f t="shared" si="10"/>
        <v>Расходи</v>
      </c>
    </row>
    <row r="130" spans="1:28">
      <c r="A130" s="89">
        <f>IF(AND(COUNTIF(A$1:A$3,"&gt;0")=1,MAX(A$8:A129)&lt;A$1),A129+1,IF(AND(COUNTIF(A$1:A$3,"&gt;0")=2,MAX(A$8:A129)&lt;A$2),A129+1,IF(AND(COUNTIF(A$1:A$3,"&gt;0")=3,MAX(A$8:A129)&lt;A$3),A129+1,0)))</f>
        <v>123</v>
      </c>
      <c r="B130" s="89">
        <f t="shared" si="11"/>
        <v>75</v>
      </c>
      <c r="C130" s="89" t="str">
        <f t="shared" si="12"/>
        <v>НОВИ ПАЗАР</v>
      </c>
      <c r="D130" s="87">
        <f>IF($A130=0,"",IF($A130&lt;=$A$1,+VLOOKUP($A130,'Rashodi- plan-izvršenje'!$A$8:B$1500,'prenos-P-R-N'!D$1,FALSE),IF($A130&gt;$A$2,+VLOOKUP($A130,'Neizmirene obaveze JLS'!$A$11:B$500,'prenos-P-R-N'!D$1,FALSE),"")))</f>
        <v>3</v>
      </c>
      <c r="E130" s="87" t="str">
        <f>IF($A130=0,"",IF($A130&lt;=$A$1,+VLOOKUP($A130,'Rashodi- plan-izvršenje'!$A$8:C$1500,'prenos-P-R-N'!E$1,FALSE),IF($A130&gt;$A$2,+VLOOKUP($A130,'Neizmirene obaveze JLS'!$A$11:C$500,'prenos-P-R-N'!E$1,FALSE),"")))</f>
        <v>Градска управа</v>
      </c>
      <c r="F130" s="87" t="str">
        <f>IF($A130=0,"",IF($A130&lt;=$A$1,+VLOOKUP($A130,'Rashodi- plan-izvršenje'!$A$8:D$1500,'prenos-P-R-N'!F$1,FALSE),IF($A130&gt;$A$2,+VLOOKUP($A130,'Neizmirene obaveze JLS'!$A$11:D$500,'prenos-P-R-N'!F$1,FALSE),"")))</f>
        <v>3.7</v>
      </c>
      <c r="G130" s="87" t="str">
        <f>IF($A130=0,"",IF($A130&lt;=$A$1,+VLOOKUP($A130,'Rashodi- plan-izvršenje'!$A$8:E$1500,'prenos-P-R-N'!G$1,FALSE),IF($A130&gt;$A$2,+VLOOKUP($A130,'Neizmirene obaveze JLS'!$A$11:E$500,'prenos-P-R-N'!G$1,FALSE),"")))</f>
        <v>Изградња спосртске инфраструктуре</v>
      </c>
      <c r="H130" s="87">
        <f>IF($A130=0,"",IF($A130&lt;=$A$1,+VLOOKUP($A130,'Rashodi- plan-izvršenje'!$A$8:F$1500,'prenos-P-R-N'!H$1,FALSE),IF($A130&gt;$A$2,+VLOOKUP($A130,'Neizmirene obaveze JLS'!$A$11:F$500,'prenos-P-R-N'!H$1,FALSE),"")))</f>
        <v>810</v>
      </c>
      <c r="I130" s="87" t="str">
        <f>IF($A130=0,"",IF($A130&lt;=$A$1,+VLOOKUP($A130,'Rashodi- plan-izvršenje'!$A$8:G$1500,'prenos-P-R-N'!I$1,FALSE),IF($A130&gt;$A$2,+VLOOKUP($A130,'Neizmirene obaveze JLS'!$A$11:G$500,'prenos-P-R-N'!I$1,FALSE),"")))</f>
        <v>1301</v>
      </c>
      <c r="J130" s="87" t="str">
        <f>IF($A130=0,"",IF($A130&lt;=$A$1,+VLOOKUP($A130,'Rashodi- plan-izvršenje'!$A$8:H$1500,'prenos-P-R-N'!J$1,FALSE),IF($A130&gt;$A$2,+VLOOKUP($A130,'Neizmirene obaveze JLS'!$A$11:H$500,'prenos-P-R-N'!J$1,FALSE),"")))</f>
        <v>РАЗВОЈ СПОРТА И ОМЛАДИНЕ</v>
      </c>
      <c r="K130" s="87">
        <f>IF($A130=0,"",IF($A130&lt;=$A$1,+VLOOKUP($A130,'Rashodi- plan-izvršenje'!$A$8:I$1500,'prenos-P-R-N'!K$1,FALSE),IF($A130&gt;$A$2,+VLOOKUP($A130,'Neizmirene obaveze JLS'!$A$11:I$500,'prenos-P-R-N'!K$1,FALSE),"")))</f>
        <v>14</v>
      </c>
      <c r="L130" t="str">
        <f>IF(A130=0,"",IF(A130&lt;=A$1,+IF(VLOOKUP(A130,'Rashodi- plan-izvršenje'!A$8:J$1500,M$1,FALSE)&gt;0,"Програмска активност","Пројекат"),IF(A130&gt;A$2,+IF(VLOOKUP(A130,'Neizmirene obaveze JLS'!A$8:J$2008,M$1,FALSE)&gt;0,"Програмска активност","Пројекат"),"")))</f>
        <v>Пројекат</v>
      </c>
      <c r="M130" s="87" t="str">
        <f>IF($A130&lt;=$A$1,+IF(VLOOKUP($A130,'Rashodi- plan-izvršenje'!$A$8:$M$1500,10,FALSE)&gt;0,VLOOKUP($A130,'Rashodi- plan-izvršenje'!$A$8:$M$1500,10,FALSE),VLOOKUP($A130,'Rashodi- plan-izvršenje'!$A$8:$M$1500,12,FALSE)),+IF($A130&gt;$A$2,IF(VLOOKUP($A130,'Neizmirene obaveze JLS'!$A$8:$M$1500,10,FALSE)&gt;0,VLOOKUP($A130,'Neizmirene obaveze JLS'!$A$11:$M$1500,10,FALSE),VLOOKUP($A130,'Neizmirene obaveze JLS'!$A$11:$M$1500,12,FALSE)),0))</f>
        <v>1301-П2</v>
      </c>
      <c r="N130" s="87" t="str">
        <f>IF($A130&lt;=$A$1,+IF(VLOOKUP(A130,'Rashodi- plan-izvršenje'!$A$8:$M$1500,10,FALSE)&gt;0,VLOOKUP(A130,'Rashodi- plan-izvršenje'!$A$8:$M$1500,11,FALSE),VLOOKUP(A130,'Rashodi- plan-izvršenje'!$A$8:$M$1500,13,FALSE)),+IF($A130&gt;$A$2,IF(VLOOKUP($A130,'Neizmirene obaveze JLS'!$A$8:$M$1500,10,FALSE)&gt;0,VLOOKUP($A130,'Neizmirene obaveze JLS'!$A$11:$M$1500,11,FALSE),VLOOKUP($A130,'Neizmirene obaveze JLS'!$A$11:$M$1500,13,FALSE)),0))</f>
        <v>Изградња спосртске инфраструктуре</v>
      </c>
      <c r="O130" s="87">
        <f>IF($A130&lt;=$A$1,VALUE(+VLOOKUP($A130,'Rashodi- plan-izvršenje'!$A$8:N$1500,'prenos-P-R-N'!O$1,FALSE)),IF($A130&lt;=A$2,VALUE(VLOOKUP($A130,'Prihodi- plan-izvršenje'!$A$8:$H$500,6,FALSE)),VALUE(VLOOKUP($A130,'Neizmirene obaveze JLS'!$A$8:$N$500,O$1,FALSE))))</f>
        <v>1</v>
      </c>
      <c r="P130" s="87" t="str">
        <f>IF(A130=0,0,IF(A130&gt;A$2,'šifarnik K-izvor'!G$3,+IF(Q130&lt;700,+'šifarnik K-izvor'!G$2,'šifarnik K-izvor'!G$1)))</f>
        <v>Расходи</v>
      </c>
      <c r="Q130" s="87">
        <f>IF($A130&lt;=$A$1,VALUE(+VLOOKUP($A130,'Rashodi- plan-izvršenje'!$A$8:O$1500,'prenos-P-R-N'!Q$1,FALSE)),IF($A130&lt;=$A$2,VLOOKUP($A130,'Prihodi- plan-izvršenje'!$A$4:$H$500,4,FALSE),IF($A130&lt;=$A$3,VLOOKUP(A130,'Neizmirene obaveze JLS'!$A$11:O$500,Q$1,FALSE),"")))</f>
        <v>511</v>
      </c>
      <c r="R130" s="88">
        <f>IF($A130&lt;=$A$1,VALUE(+VLOOKUP($A130,'Rashodi- plan-izvršenje'!$A$8:P$1500,'prenos-P-R-N'!R$1,FALSE)),IF($A130&lt;=$A$2,VLOOKUP($A130,'Prihodi- plan-izvršenje'!$A$4:$H$500,7,FALSE),""))</f>
        <v>40000000</v>
      </c>
      <c r="S130" s="88">
        <f>IF(A130=0,0,IF($A130&lt;=$A$1,VALUE(+VLOOKUP($A130,'Rashodi- plan-izvršenje'!$A$8:Q$1500,'prenos-P-R-N'!S$1,FALSE)),IF($A130&lt;=$A$2,VLOOKUP($A130,'Prihodi- plan-izvršenje'!$A$4:$H$500,8,FALSE),0)))</f>
        <v>53038251.280000001</v>
      </c>
      <c r="T130" s="88" t="str">
        <f>IF($A130&gt;$A$2,VLOOKUP($A130,'Neizmirene obaveze JLS'!$A$11:R$500,R$1,FALSE),"")</f>
        <v/>
      </c>
      <c r="U130" s="88">
        <f>IF($A130&gt;$A$2,VLOOKUP($A130,'Neizmirene obaveze JLS'!$A$11:S$500,S$1,FALSE),0)</f>
        <v>0</v>
      </c>
      <c r="V130" s="88">
        <f t="shared" si="8"/>
        <v>0</v>
      </c>
      <c r="W130" s="74"/>
      <c r="X130" s="74"/>
      <c r="Y130" s="74"/>
      <c r="Z130" s="74"/>
      <c r="AA130" s="193">
        <f t="shared" si="9"/>
        <v>3</v>
      </c>
      <c r="AB130" s="193" t="str">
        <f t="shared" si="10"/>
        <v>Расходи</v>
      </c>
    </row>
    <row r="131" spans="1:28">
      <c r="A131" s="89">
        <f>IF(AND(COUNTIF(A$1:A$3,"&gt;0")=1,MAX(A$8:A130)&lt;A$1),A130+1,IF(AND(COUNTIF(A$1:A$3,"&gt;0")=2,MAX(A$8:A130)&lt;A$2),A130+1,IF(AND(COUNTIF(A$1:A$3,"&gt;0")=3,MAX(A$8:A130)&lt;A$3),A130+1,0)))</f>
        <v>124</v>
      </c>
      <c r="B131" s="89">
        <f t="shared" si="11"/>
        <v>75</v>
      </c>
      <c r="C131" s="89" t="str">
        <f t="shared" si="12"/>
        <v>НОВИ ПАЗАР</v>
      </c>
      <c r="D131" s="87">
        <f>IF($A131=0,"",IF($A131&lt;=$A$1,+VLOOKUP($A131,'Rashodi- plan-izvršenje'!$A$8:B$1500,'prenos-P-R-N'!D$1,FALSE),IF($A131&gt;$A$2,+VLOOKUP($A131,'Neizmirene obaveze JLS'!$A$11:B$500,'prenos-P-R-N'!D$1,FALSE),"")))</f>
        <v>3</v>
      </c>
      <c r="E131" s="87" t="str">
        <f>IF($A131=0,"",IF($A131&lt;=$A$1,+VLOOKUP($A131,'Rashodi- plan-izvršenje'!$A$8:C$1500,'prenos-P-R-N'!E$1,FALSE),IF($A131&gt;$A$2,+VLOOKUP($A131,'Neizmirene obaveze JLS'!$A$11:C$500,'prenos-P-R-N'!E$1,FALSE),"")))</f>
        <v>Градска управа</v>
      </c>
      <c r="F131" s="87" t="str">
        <f>IF($A131=0,"",IF($A131&lt;=$A$1,+VLOOKUP($A131,'Rashodi- plan-izvršenje'!$A$8:D$1500,'prenos-P-R-N'!F$1,FALSE),IF($A131&gt;$A$2,+VLOOKUP($A131,'Neizmirene obaveze JLS'!$A$11:D$500,'prenos-P-R-N'!F$1,FALSE),"")))</f>
        <v>3.7</v>
      </c>
      <c r="G131" s="87" t="str">
        <f>IF($A131=0,"",IF($A131&lt;=$A$1,+VLOOKUP($A131,'Rashodi- plan-izvršenje'!$A$8:E$1500,'prenos-P-R-N'!G$1,FALSE),IF($A131&gt;$A$2,+VLOOKUP($A131,'Neizmirene obaveze JLS'!$A$11:E$500,'prenos-P-R-N'!G$1,FALSE),"")))</f>
        <v>Изградња спосртске инфраструктуре</v>
      </c>
      <c r="H131" s="87">
        <f>IF($A131=0,"",IF($A131&lt;=$A$1,+VLOOKUP($A131,'Rashodi- plan-izvršenje'!$A$8:F$1500,'prenos-P-R-N'!H$1,FALSE),IF($A131&gt;$A$2,+VLOOKUP($A131,'Neizmirene obaveze JLS'!$A$11:F$500,'prenos-P-R-N'!H$1,FALSE),"")))</f>
        <v>810</v>
      </c>
      <c r="I131" s="87" t="str">
        <f>IF($A131=0,"",IF($A131&lt;=$A$1,+VLOOKUP($A131,'Rashodi- plan-izvršenje'!$A$8:G$1500,'prenos-P-R-N'!I$1,FALSE),IF($A131&gt;$A$2,+VLOOKUP($A131,'Neizmirene obaveze JLS'!$A$11:G$500,'prenos-P-R-N'!I$1,FALSE),"")))</f>
        <v>1301</v>
      </c>
      <c r="J131" s="87" t="str">
        <f>IF($A131=0,"",IF($A131&lt;=$A$1,+VLOOKUP($A131,'Rashodi- plan-izvršenje'!$A$8:H$1500,'prenos-P-R-N'!J$1,FALSE),IF($A131&gt;$A$2,+VLOOKUP($A131,'Neizmirene obaveze JLS'!$A$11:H$500,'prenos-P-R-N'!J$1,FALSE),"")))</f>
        <v>РАЗВОЈ СПОРТА И ОМЛАДИНЕ</v>
      </c>
      <c r="K131" s="87">
        <f>IF($A131=0,"",IF($A131&lt;=$A$1,+VLOOKUP($A131,'Rashodi- plan-izvršenje'!$A$8:I$1500,'prenos-P-R-N'!K$1,FALSE),IF($A131&gt;$A$2,+VLOOKUP($A131,'Neizmirene obaveze JLS'!$A$11:I$500,'prenos-P-R-N'!K$1,FALSE),"")))</f>
        <v>14</v>
      </c>
      <c r="L131" t="str">
        <f>IF(A131=0,"",IF(A131&lt;=A$1,+IF(VLOOKUP(A131,'Rashodi- plan-izvršenje'!A$8:J$1500,M$1,FALSE)&gt;0,"Програмска активност","Пројекат"),IF(A131&gt;A$2,+IF(VLOOKUP(A131,'Neizmirene obaveze JLS'!A$8:J$2008,M$1,FALSE)&gt;0,"Програмска активност","Пројекат"),"")))</f>
        <v>Пројекат</v>
      </c>
      <c r="M131" s="87" t="str">
        <f>IF($A131&lt;=$A$1,+IF(VLOOKUP($A131,'Rashodi- plan-izvršenje'!$A$8:$M$1500,10,FALSE)&gt;0,VLOOKUP($A131,'Rashodi- plan-izvršenje'!$A$8:$M$1500,10,FALSE),VLOOKUP($A131,'Rashodi- plan-izvršenje'!$A$8:$M$1500,12,FALSE)),+IF($A131&gt;$A$2,IF(VLOOKUP($A131,'Neizmirene obaveze JLS'!$A$8:$M$1500,10,FALSE)&gt;0,VLOOKUP($A131,'Neizmirene obaveze JLS'!$A$11:$M$1500,10,FALSE),VLOOKUP($A131,'Neizmirene obaveze JLS'!$A$11:$M$1500,12,FALSE)),0))</f>
        <v>1301-П2</v>
      </c>
      <c r="N131" s="87" t="str">
        <f>IF($A131&lt;=$A$1,+IF(VLOOKUP(A131,'Rashodi- plan-izvršenje'!$A$8:$M$1500,10,FALSE)&gt;0,VLOOKUP(A131,'Rashodi- plan-izvršenje'!$A$8:$M$1500,11,FALSE),VLOOKUP(A131,'Rashodi- plan-izvršenje'!$A$8:$M$1500,13,FALSE)),+IF($A131&gt;$A$2,IF(VLOOKUP($A131,'Neizmirene obaveze JLS'!$A$8:$M$1500,10,FALSE)&gt;0,VLOOKUP($A131,'Neizmirene obaveze JLS'!$A$11:$M$1500,11,FALSE),VLOOKUP($A131,'Neizmirene obaveze JLS'!$A$11:$M$1500,13,FALSE)),0))</f>
        <v>Изградња спосртске инфраструктуре</v>
      </c>
      <c r="O131" s="87">
        <f>IF($A131&lt;=$A$1,VALUE(+VLOOKUP($A131,'Rashodi- plan-izvršenje'!$A$8:N$1500,'prenos-P-R-N'!O$1,FALSE)),IF($A131&lt;=A$2,VALUE(VLOOKUP($A131,'Prihodi- plan-izvršenje'!$A$8:$H$500,6,FALSE)),VALUE(VLOOKUP($A131,'Neizmirene obaveze JLS'!$A$8:$N$500,O$1,FALSE))))</f>
        <v>1</v>
      </c>
      <c r="P131" s="87" t="str">
        <f>IF(A131=0,0,IF(A131&gt;A$2,'šifarnik K-izvor'!G$3,+IF(Q131&lt;700,+'šifarnik K-izvor'!G$2,'šifarnik K-izvor'!G$1)))</f>
        <v>Расходи</v>
      </c>
      <c r="Q131" s="87">
        <f>IF($A131&lt;=$A$1,VALUE(+VLOOKUP($A131,'Rashodi- plan-izvršenje'!$A$8:O$1500,'prenos-P-R-N'!Q$1,FALSE)),IF($A131&lt;=$A$2,VLOOKUP($A131,'Prihodi- plan-izvršenje'!$A$4:$H$500,4,FALSE),IF($A131&lt;=$A$3,VLOOKUP(A131,'Neizmirene obaveze JLS'!$A$11:O$500,Q$1,FALSE),"")))</f>
        <v>512</v>
      </c>
      <c r="R131" s="88">
        <f>IF($A131&lt;=$A$1,VALUE(+VLOOKUP($A131,'Rashodi- plan-izvršenje'!$A$8:P$1500,'prenos-P-R-N'!R$1,FALSE)),IF($A131&lt;=$A$2,VLOOKUP($A131,'Prihodi- plan-izvršenje'!$A$4:$H$500,7,FALSE),""))</f>
        <v>2000000</v>
      </c>
      <c r="S131" s="88">
        <f>IF(A131=0,0,IF($A131&lt;=$A$1,VALUE(+VLOOKUP($A131,'Rashodi- plan-izvršenje'!$A$8:Q$1500,'prenos-P-R-N'!S$1,FALSE)),IF($A131&lt;=$A$2,VLOOKUP($A131,'Prihodi- plan-izvršenje'!$A$4:$H$500,8,FALSE),0)))</f>
        <v>0</v>
      </c>
      <c r="T131" s="88" t="str">
        <f>IF($A131&gt;$A$2,VLOOKUP($A131,'Neizmirene obaveze JLS'!$A$11:R$500,R$1,FALSE),"")</f>
        <v/>
      </c>
      <c r="U131" s="88">
        <f>IF($A131&gt;$A$2,VLOOKUP($A131,'Neizmirene obaveze JLS'!$A$11:S$500,S$1,FALSE),0)</f>
        <v>0</v>
      </c>
      <c r="V131" s="88">
        <f t="shared" si="8"/>
        <v>0</v>
      </c>
      <c r="W131" s="74"/>
      <c r="X131" s="74"/>
      <c r="Y131" s="74"/>
      <c r="Z131" s="74"/>
      <c r="AA131" s="193">
        <f t="shared" si="9"/>
        <v>3</v>
      </c>
      <c r="AB131" s="193" t="str">
        <f t="shared" si="10"/>
        <v>Расходи</v>
      </c>
    </row>
    <row r="132" spans="1:28">
      <c r="A132" s="89">
        <f>IF(AND(COUNTIF(A$1:A$3,"&gt;0")=1,MAX(A$8:A131)&lt;A$1),A131+1,IF(AND(COUNTIF(A$1:A$3,"&gt;0")=2,MAX(A$8:A131)&lt;A$2),A131+1,IF(AND(COUNTIF(A$1:A$3,"&gt;0")=3,MAX(A$8:A131)&lt;A$3),A131+1,0)))</f>
        <v>125</v>
      </c>
      <c r="B132" s="89">
        <f t="shared" si="11"/>
        <v>75</v>
      </c>
      <c r="C132" s="89" t="str">
        <f t="shared" si="12"/>
        <v>НОВИ ПАЗАР</v>
      </c>
      <c r="D132" s="87">
        <f>IF($A132=0,"",IF($A132&lt;=$A$1,+VLOOKUP($A132,'Rashodi- plan-izvršenje'!$A$8:B$1500,'prenos-P-R-N'!D$1,FALSE),IF($A132&gt;$A$2,+VLOOKUP($A132,'Neizmirene obaveze JLS'!$A$11:B$500,'prenos-P-R-N'!D$1,FALSE),"")))</f>
        <v>3</v>
      </c>
      <c r="E132" s="87" t="str">
        <f>IF($A132=0,"",IF($A132&lt;=$A$1,+VLOOKUP($A132,'Rashodi- plan-izvršenje'!$A$8:C$1500,'prenos-P-R-N'!E$1,FALSE),IF($A132&gt;$A$2,+VLOOKUP($A132,'Neizmirene obaveze JLS'!$A$11:C$500,'prenos-P-R-N'!E$1,FALSE),"")))</f>
        <v>Градска управа</v>
      </c>
      <c r="F132" s="87" t="str">
        <f>IF($A132=0,"",IF($A132&lt;=$A$1,+VLOOKUP($A132,'Rashodi- plan-izvršenje'!$A$8:D$1500,'prenos-P-R-N'!F$1,FALSE),IF($A132&gt;$A$2,+VLOOKUP($A132,'Neizmirene obaveze JLS'!$A$11:D$500,'prenos-P-R-N'!F$1,FALSE),"")))</f>
        <v>3.7</v>
      </c>
      <c r="G132" s="87" t="str">
        <f>IF($A132=0,"",IF($A132&lt;=$A$1,+VLOOKUP($A132,'Rashodi- plan-izvršenje'!$A$8:E$1500,'prenos-P-R-N'!G$1,FALSE),IF($A132&gt;$A$2,+VLOOKUP($A132,'Neizmirene obaveze JLS'!$A$11:E$500,'prenos-P-R-N'!G$1,FALSE),"")))</f>
        <v>Спортске манифестације</v>
      </c>
      <c r="H132" s="87">
        <f>IF($A132=0,"",IF($A132&lt;=$A$1,+VLOOKUP($A132,'Rashodi- plan-izvršenje'!$A$8:F$1500,'prenos-P-R-N'!H$1,FALSE),IF($A132&gt;$A$2,+VLOOKUP($A132,'Neizmirene obaveze JLS'!$A$11:F$500,'prenos-P-R-N'!H$1,FALSE),"")))</f>
        <v>810</v>
      </c>
      <c r="I132" s="87" t="str">
        <f>IF($A132=0,"",IF($A132&lt;=$A$1,+VLOOKUP($A132,'Rashodi- plan-izvršenje'!$A$8:G$1500,'prenos-P-R-N'!I$1,FALSE),IF($A132&gt;$A$2,+VLOOKUP($A132,'Neizmirene obaveze JLS'!$A$11:G$500,'prenos-P-R-N'!I$1,FALSE),"")))</f>
        <v>1301</v>
      </c>
      <c r="J132" s="87" t="str">
        <f>IF($A132=0,"",IF($A132&lt;=$A$1,+VLOOKUP($A132,'Rashodi- plan-izvršenje'!$A$8:H$1500,'prenos-P-R-N'!J$1,FALSE),IF($A132&gt;$A$2,+VLOOKUP($A132,'Neizmirene obaveze JLS'!$A$11:H$500,'prenos-P-R-N'!J$1,FALSE),"")))</f>
        <v>РАЗВОЈ СПОРТА И ОМЛАДИНЕ</v>
      </c>
      <c r="K132" s="87">
        <f>IF($A132=0,"",IF($A132&lt;=$A$1,+VLOOKUP($A132,'Rashodi- plan-izvršenje'!$A$8:I$1500,'prenos-P-R-N'!K$1,FALSE),IF($A132&gt;$A$2,+VLOOKUP($A132,'Neizmirene obaveze JLS'!$A$11:I$500,'prenos-P-R-N'!K$1,FALSE),"")))</f>
        <v>14</v>
      </c>
      <c r="L132" t="str">
        <f>IF(A132=0,"",IF(A132&lt;=A$1,+IF(VLOOKUP(A132,'Rashodi- plan-izvršenje'!A$8:J$1500,M$1,FALSE)&gt;0,"Програмска активност","Пројекат"),IF(A132&gt;A$2,+IF(VLOOKUP(A132,'Neizmirene obaveze JLS'!A$8:J$2008,M$1,FALSE)&gt;0,"Програмска активност","Пројекат"),"")))</f>
        <v>Пројекат</v>
      </c>
      <c r="M132" s="87" t="str">
        <f>IF($A132&lt;=$A$1,+IF(VLOOKUP($A132,'Rashodi- plan-izvršenje'!$A$8:$M$1500,10,FALSE)&gt;0,VLOOKUP($A132,'Rashodi- plan-izvršenje'!$A$8:$M$1500,10,FALSE),VLOOKUP($A132,'Rashodi- plan-izvršenje'!$A$8:$M$1500,12,FALSE)),+IF($A132&gt;$A$2,IF(VLOOKUP($A132,'Neizmirene obaveze JLS'!$A$8:$M$1500,10,FALSE)&gt;0,VLOOKUP($A132,'Neizmirene obaveze JLS'!$A$11:$M$1500,10,FALSE),VLOOKUP($A132,'Neizmirene obaveze JLS'!$A$11:$M$1500,12,FALSE)),0))</f>
        <v>1301-П3</v>
      </c>
      <c r="N132" s="87" t="str">
        <f>IF($A132&lt;=$A$1,+IF(VLOOKUP(A132,'Rashodi- plan-izvršenje'!$A$8:$M$1500,10,FALSE)&gt;0,VLOOKUP(A132,'Rashodi- plan-izvršenje'!$A$8:$M$1500,11,FALSE),VLOOKUP(A132,'Rashodi- plan-izvršenje'!$A$8:$M$1500,13,FALSE)),+IF($A132&gt;$A$2,IF(VLOOKUP($A132,'Neizmirene obaveze JLS'!$A$8:$M$1500,10,FALSE)&gt;0,VLOOKUP($A132,'Neizmirene obaveze JLS'!$A$11:$M$1500,11,FALSE),VLOOKUP($A132,'Neizmirene obaveze JLS'!$A$11:$M$1500,13,FALSE)),0))</f>
        <v>Спортске манифестације</v>
      </c>
      <c r="O132" s="87">
        <f>IF($A132&lt;=$A$1,VALUE(+VLOOKUP($A132,'Rashodi- plan-izvršenje'!$A$8:N$1500,'prenos-P-R-N'!O$1,FALSE)),IF($A132&lt;=A$2,VALUE(VLOOKUP($A132,'Prihodi- plan-izvršenje'!$A$8:$H$500,6,FALSE)),VALUE(VLOOKUP($A132,'Neizmirene obaveze JLS'!$A$8:$N$500,O$1,FALSE))))</f>
        <v>1</v>
      </c>
      <c r="P132" s="87" t="str">
        <f>IF(A132=0,0,IF(A132&gt;A$2,'šifarnik K-izvor'!G$3,+IF(Q132&lt;700,+'šifarnik K-izvor'!G$2,'šifarnik K-izvor'!G$1)))</f>
        <v>Расходи</v>
      </c>
      <c r="Q132" s="87">
        <f>IF($A132&lt;=$A$1,VALUE(+VLOOKUP($A132,'Rashodi- plan-izvršenje'!$A$8:O$1500,'prenos-P-R-N'!Q$1,FALSE)),IF($A132&lt;=$A$2,VLOOKUP($A132,'Prihodi- plan-izvršenje'!$A$4:$H$500,4,FALSE),IF($A132&lt;=$A$3,VLOOKUP(A132,'Neizmirene obaveze JLS'!$A$11:O$500,Q$1,FALSE),"")))</f>
        <v>424</v>
      </c>
      <c r="R132" s="88">
        <f>IF($A132&lt;=$A$1,VALUE(+VLOOKUP($A132,'Rashodi- plan-izvršenje'!$A$8:P$1500,'prenos-P-R-N'!R$1,FALSE)),IF($A132&lt;=$A$2,VLOOKUP($A132,'Prihodi- plan-izvršenje'!$A$4:$H$500,7,FALSE),""))</f>
        <v>5000000</v>
      </c>
      <c r="S132" s="88">
        <f>IF(A132=0,0,IF($A132&lt;=$A$1,VALUE(+VLOOKUP($A132,'Rashodi- plan-izvršenje'!$A$8:Q$1500,'prenos-P-R-N'!S$1,FALSE)),IF($A132&lt;=$A$2,VLOOKUP($A132,'Prihodi- plan-izvršenje'!$A$4:$H$500,8,FALSE),0)))</f>
        <v>288888.86</v>
      </c>
      <c r="T132" s="88" t="str">
        <f>IF($A132&gt;$A$2,VLOOKUP($A132,'Neizmirene obaveze JLS'!$A$11:R$500,R$1,FALSE),"")</f>
        <v/>
      </c>
      <c r="U132" s="88">
        <f>IF($A132&gt;$A$2,VLOOKUP($A132,'Neizmirene obaveze JLS'!$A$11:S$500,S$1,FALSE),0)</f>
        <v>0</v>
      </c>
      <c r="V132" s="88">
        <f t="shared" si="8"/>
        <v>0</v>
      </c>
      <c r="W132" s="74"/>
      <c r="X132" s="74"/>
      <c r="Y132" s="74"/>
      <c r="Z132" s="74"/>
      <c r="AA132" s="193">
        <f t="shared" si="9"/>
        <v>3</v>
      </c>
      <c r="AB132" s="193" t="str">
        <f t="shared" si="10"/>
        <v>Расходи</v>
      </c>
    </row>
    <row r="133" spans="1:28">
      <c r="A133" s="89">
        <f>IF(AND(COUNTIF(A$1:A$3,"&gt;0")=1,MAX(A$8:A132)&lt;A$1),A132+1,IF(AND(COUNTIF(A$1:A$3,"&gt;0")=2,MAX(A$8:A132)&lt;A$2),A132+1,IF(AND(COUNTIF(A$1:A$3,"&gt;0")=3,MAX(A$8:A132)&lt;A$3),A132+1,0)))</f>
        <v>126</v>
      </c>
      <c r="B133" s="89">
        <f t="shared" si="11"/>
        <v>75</v>
      </c>
      <c r="C133" s="89" t="str">
        <f t="shared" si="12"/>
        <v>НОВИ ПАЗАР</v>
      </c>
      <c r="D133" s="87">
        <f>IF($A133=0,"",IF($A133&lt;=$A$1,+VLOOKUP($A133,'Rashodi- plan-izvršenje'!$A$8:B$1500,'prenos-P-R-N'!D$1,FALSE),IF($A133&gt;$A$2,+VLOOKUP($A133,'Neizmirene obaveze JLS'!$A$11:B$500,'prenos-P-R-N'!D$1,FALSE),"")))</f>
        <v>3</v>
      </c>
      <c r="E133" s="87" t="str">
        <f>IF($A133=0,"",IF($A133&lt;=$A$1,+VLOOKUP($A133,'Rashodi- plan-izvršenje'!$A$8:C$1500,'prenos-P-R-N'!E$1,FALSE),IF($A133&gt;$A$2,+VLOOKUP($A133,'Neizmirene obaveze JLS'!$A$11:C$500,'prenos-P-R-N'!E$1,FALSE),"")))</f>
        <v>Градска управа</v>
      </c>
      <c r="F133" s="87" t="str">
        <f>IF($A133=0,"",IF($A133&lt;=$A$1,+VLOOKUP($A133,'Rashodi- plan-izvršenje'!$A$8:D$1500,'prenos-P-R-N'!F$1,FALSE),IF($A133&gt;$A$2,+VLOOKUP($A133,'Neizmirene obaveze JLS'!$A$11:D$500,'prenos-P-R-N'!F$1,FALSE),"")))</f>
        <v>3.7</v>
      </c>
      <c r="G133" s="87" t="str">
        <f>IF($A133=0,"",IF($A133&lt;=$A$1,+VLOOKUP($A133,'Rashodi- plan-izvršenje'!$A$8:E$1500,'prenos-P-R-N'!G$1,FALSE),IF($A133&gt;$A$2,+VLOOKUP($A133,'Neizmirene obaveze JLS'!$A$11:E$500,'prenos-P-R-N'!G$1,FALSE),"")))</f>
        <v>Спровођење омладинске политике</v>
      </c>
      <c r="H133" s="87">
        <f>IF($A133=0,"",IF($A133&lt;=$A$1,+VLOOKUP($A133,'Rashodi- plan-izvršenje'!$A$8:F$1500,'prenos-P-R-N'!H$1,FALSE),IF($A133&gt;$A$2,+VLOOKUP($A133,'Neizmirene obaveze JLS'!$A$11:F$500,'prenos-P-R-N'!H$1,FALSE),"")))</f>
        <v>860</v>
      </c>
      <c r="I133" s="87" t="str">
        <f>IF($A133=0,"",IF($A133&lt;=$A$1,+VLOOKUP($A133,'Rashodi- plan-izvršenje'!$A$8:G$1500,'prenos-P-R-N'!I$1,FALSE),IF($A133&gt;$A$2,+VLOOKUP($A133,'Neizmirene obaveze JLS'!$A$11:G$500,'prenos-P-R-N'!I$1,FALSE),"")))</f>
        <v>1301</v>
      </c>
      <c r="J133" s="87" t="str">
        <f>IF($A133=0,"",IF($A133&lt;=$A$1,+VLOOKUP($A133,'Rashodi- plan-izvršenje'!$A$8:H$1500,'prenos-P-R-N'!J$1,FALSE),IF($A133&gt;$A$2,+VLOOKUP($A133,'Neizmirene obaveze JLS'!$A$11:H$500,'prenos-P-R-N'!J$1,FALSE),"")))</f>
        <v>РАЗВОЈ СПОРТА И ОМЛАДИНЕ</v>
      </c>
      <c r="K133" s="87">
        <f>IF($A133=0,"",IF($A133&lt;=$A$1,+VLOOKUP($A133,'Rashodi- plan-izvršenje'!$A$8:I$1500,'prenos-P-R-N'!K$1,FALSE),IF($A133&gt;$A$2,+VLOOKUP($A133,'Neizmirene obaveze JLS'!$A$11:I$500,'prenos-P-R-N'!K$1,FALSE),"")))</f>
        <v>14</v>
      </c>
      <c r="L133" t="str">
        <f>IF(A133=0,"",IF(A133&lt;=A$1,+IF(VLOOKUP(A133,'Rashodi- plan-izvršenje'!A$8:J$1500,M$1,FALSE)&gt;0,"Програмска активност","Пројекат"),IF(A133&gt;A$2,+IF(VLOOKUP(A133,'Neizmirene obaveze JLS'!A$8:J$2008,M$1,FALSE)&gt;0,"Програмска активност","Пројекат"),"")))</f>
        <v>Програмска активност</v>
      </c>
      <c r="M133" s="87" t="str">
        <f>IF($A133&lt;=$A$1,+IF(VLOOKUP($A133,'Rashodi- plan-izvršenje'!$A$8:$M$1500,10,FALSE)&gt;0,VLOOKUP($A133,'Rashodi- plan-izvršenje'!$A$8:$M$1500,10,FALSE),VLOOKUP($A133,'Rashodi- plan-izvršenje'!$A$8:$M$1500,12,FALSE)),+IF($A133&gt;$A$2,IF(VLOOKUP($A133,'Neizmirene obaveze JLS'!$A$8:$M$1500,10,FALSE)&gt;0,VLOOKUP($A133,'Neizmirene obaveze JLS'!$A$11:$M$1500,10,FALSE),VLOOKUP($A133,'Neizmirene obaveze JLS'!$A$11:$M$1500,12,FALSE)),0))</f>
        <v>1301-0005</v>
      </c>
      <c r="N133" s="87" t="str">
        <f>IF($A133&lt;=$A$1,+IF(VLOOKUP(A133,'Rashodi- plan-izvršenje'!$A$8:$M$1500,10,FALSE)&gt;0,VLOOKUP(A133,'Rashodi- plan-izvršenje'!$A$8:$M$1500,11,FALSE),VLOOKUP(A133,'Rashodi- plan-izvršenje'!$A$8:$M$1500,13,FALSE)),+IF($A133&gt;$A$2,IF(VLOOKUP($A133,'Neizmirene obaveze JLS'!$A$8:$M$1500,10,FALSE)&gt;0,VLOOKUP($A133,'Neizmirene obaveze JLS'!$A$11:$M$1500,11,FALSE),VLOOKUP($A133,'Neizmirene obaveze JLS'!$A$11:$M$1500,13,FALSE)),0))</f>
        <v>Спровођење омладинске политике</v>
      </c>
      <c r="O133" s="87">
        <f>IF($A133&lt;=$A$1,VALUE(+VLOOKUP($A133,'Rashodi- plan-izvršenje'!$A$8:N$1500,'prenos-P-R-N'!O$1,FALSE)),IF($A133&lt;=A$2,VALUE(VLOOKUP($A133,'Prihodi- plan-izvršenje'!$A$8:$H$500,6,FALSE)),VALUE(VLOOKUP($A133,'Neizmirene obaveze JLS'!$A$8:$N$500,O$1,FALSE))))</f>
        <v>1</v>
      </c>
      <c r="P133" s="87" t="str">
        <f>IF(A133=0,0,IF(A133&gt;A$2,'šifarnik K-izvor'!G$3,+IF(Q133&lt;700,+'šifarnik K-izvor'!G$2,'šifarnik K-izvor'!G$1)))</f>
        <v>Расходи</v>
      </c>
      <c r="Q133" s="87">
        <f>IF($A133&lt;=$A$1,VALUE(+VLOOKUP($A133,'Rashodi- plan-izvršenje'!$A$8:O$1500,'prenos-P-R-N'!Q$1,FALSE)),IF($A133&lt;=$A$2,VLOOKUP($A133,'Prihodi- plan-izvršenje'!$A$4:$H$500,4,FALSE),IF($A133&lt;=$A$3,VLOOKUP(A133,'Neizmirene obaveze JLS'!$A$11:O$500,Q$1,FALSE),"")))</f>
        <v>411</v>
      </c>
      <c r="R133" s="88">
        <f>IF($A133&lt;=$A$1,VALUE(+VLOOKUP($A133,'Rashodi- plan-izvršenje'!$A$8:P$1500,'prenos-P-R-N'!R$1,FALSE)),IF($A133&lt;=$A$2,VLOOKUP($A133,'Prihodi- plan-izvršenje'!$A$4:$H$500,7,FALSE),""))</f>
        <v>5300000</v>
      </c>
      <c r="S133" s="88">
        <f>IF(A133=0,0,IF($A133&lt;=$A$1,VALUE(+VLOOKUP($A133,'Rashodi- plan-izvršenje'!$A$8:Q$1500,'prenos-P-R-N'!S$1,FALSE)),IF($A133&lt;=$A$2,VLOOKUP($A133,'Prihodi- plan-izvršenje'!$A$4:$H$500,8,FALSE),0)))</f>
        <v>4006330.65</v>
      </c>
      <c r="T133" s="88" t="str">
        <f>IF($A133&gt;$A$2,VLOOKUP($A133,'Neizmirene obaveze JLS'!$A$11:R$500,R$1,FALSE),"")</f>
        <v/>
      </c>
      <c r="U133" s="88">
        <f>IF($A133&gt;$A$2,VLOOKUP($A133,'Neizmirene obaveze JLS'!$A$11:S$500,S$1,FALSE),0)</f>
        <v>0</v>
      </c>
      <c r="V133" s="88">
        <f t="shared" si="8"/>
        <v>0</v>
      </c>
      <c r="W133" s="74"/>
      <c r="X133" s="74"/>
      <c r="Y133" s="74"/>
      <c r="Z133" s="74"/>
      <c r="AA133" s="193">
        <f t="shared" si="9"/>
        <v>3</v>
      </c>
      <c r="AB133" s="193" t="str">
        <f t="shared" si="10"/>
        <v>Расходи</v>
      </c>
    </row>
    <row r="134" spans="1:28">
      <c r="A134" s="89">
        <f>IF(AND(COUNTIF(A$1:A$3,"&gt;0")=1,MAX(A$8:A133)&lt;A$1),A133+1,IF(AND(COUNTIF(A$1:A$3,"&gt;0")=2,MAX(A$8:A133)&lt;A$2),A133+1,IF(AND(COUNTIF(A$1:A$3,"&gt;0")=3,MAX(A$8:A133)&lt;A$3),A133+1,0)))</f>
        <v>127</v>
      </c>
      <c r="B134" s="89">
        <f t="shared" si="11"/>
        <v>75</v>
      </c>
      <c r="C134" s="89" t="str">
        <f t="shared" si="12"/>
        <v>НОВИ ПАЗАР</v>
      </c>
      <c r="D134" s="87">
        <f>IF($A134=0,"",IF($A134&lt;=$A$1,+VLOOKUP($A134,'Rashodi- plan-izvršenje'!$A$8:B$1500,'prenos-P-R-N'!D$1,FALSE),IF($A134&gt;$A$2,+VLOOKUP($A134,'Neizmirene obaveze JLS'!$A$11:B$500,'prenos-P-R-N'!D$1,FALSE),"")))</f>
        <v>3</v>
      </c>
      <c r="E134" s="87" t="str">
        <f>IF($A134=0,"",IF($A134&lt;=$A$1,+VLOOKUP($A134,'Rashodi- plan-izvršenje'!$A$8:C$1500,'prenos-P-R-N'!E$1,FALSE),IF($A134&gt;$A$2,+VLOOKUP($A134,'Neizmirene obaveze JLS'!$A$11:C$500,'prenos-P-R-N'!E$1,FALSE),"")))</f>
        <v>Градска управа</v>
      </c>
      <c r="F134" s="87" t="str">
        <f>IF($A134=0,"",IF($A134&lt;=$A$1,+VLOOKUP($A134,'Rashodi- plan-izvršenje'!$A$8:D$1500,'prenos-P-R-N'!F$1,FALSE),IF($A134&gt;$A$2,+VLOOKUP($A134,'Neizmirene obaveze JLS'!$A$11:D$500,'prenos-P-R-N'!F$1,FALSE),"")))</f>
        <v>3.7</v>
      </c>
      <c r="G134" s="87" t="str">
        <f>IF($A134=0,"",IF($A134&lt;=$A$1,+VLOOKUP($A134,'Rashodi- plan-izvršenje'!$A$8:E$1500,'prenos-P-R-N'!G$1,FALSE),IF($A134&gt;$A$2,+VLOOKUP($A134,'Neizmirene obaveze JLS'!$A$11:E$500,'prenos-P-R-N'!G$1,FALSE),"")))</f>
        <v>Спровођење омладинске политике</v>
      </c>
      <c r="H134" s="87">
        <f>IF($A134=0,"",IF($A134&lt;=$A$1,+VLOOKUP($A134,'Rashodi- plan-izvršenje'!$A$8:F$1500,'prenos-P-R-N'!H$1,FALSE),IF($A134&gt;$A$2,+VLOOKUP($A134,'Neizmirene obaveze JLS'!$A$11:F$500,'prenos-P-R-N'!H$1,FALSE),"")))</f>
        <v>860</v>
      </c>
      <c r="I134" s="87" t="str">
        <f>IF($A134=0,"",IF($A134&lt;=$A$1,+VLOOKUP($A134,'Rashodi- plan-izvršenje'!$A$8:G$1500,'prenos-P-R-N'!I$1,FALSE),IF($A134&gt;$A$2,+VLOOKUP($A134,'Neizmirene obaveze JLS'!$A$11:G$500,'prenos-P-R-N'!I$1,FALSE),"")))</f>
        <v>1301</v>
      </c>
      <c r="J134" s="87" t="str">
        <f>IF($A134=0,"",IF($A134&lt;=$A$1,+VLOOKUP($A134,'Rashodi- plan-izvršenje'!$A$8:H$1500,'prenos-P-R-N'!J$1,FALSE),IF($A134&gt;$A$2,+VLOOKUP($A134,'Neizmirene obaveze JLS'!$A$11:H$500,'prenos-P-R-N'!J$1,FALSE),"")))</f>
        <v>РАЗВОЈ СПОРТА И ОМЛАДИНЕ</v>
      </c>
      <c r="K134" s="87">
        <f>IF($A134=0,"",IF($A134&lt;=$A$1,+VLOOKUP($A134,'Rashodi- plan-izvršenje'!$A$8:I$1500,'prenos-P-R-N'!K$1,FALSE),IF($A134&gt;$A$2,+VLOOKUP($A134,'Neizmirene obaveze JLS'!$A$11:I$500,'prenos-P-R-N'!K$1,FALSE),"")))</f>
        <v>14</v>
      </c>
      <c r="L134" t="str">
        <f>IF(A134=0,"",IF(A134&lt;=A$1,+IF(VLOOKUP(A134,'Rashodi- plan-izvršenje'!A$8:J$1500,M$1,FALSE)&gt;0,"Програмска активност","Пројекат"),IF(A134&gt;A$2,+IF(VLOOKUP(A134,'Neizmirene obaveze JLS'!A$8:J$2008,M$1,FALSE)&gt;0,"Програмска активност","Пројекат"),"")))</f>
        <v>Програмска активност</v>
      </c>
      <c r="M134" s="87" t="str">
        <f>IF($A134&lt;=$A$1,+IF(VLOOKUP($A134,'Rashodi- plan-izvršenje'!$A$8:$M$1500,10,FALSE)&gt;0,VLOOKUP($A134,'Rashodi- plan-izvršenje'!$A$8:$M$1500,10,FALSE),VLOOKUP($A134,'Rashodi- plan-izvršenje'!$A$8:$M$1500,12,FALSE)),+IF($A134&gt;$A$2,IF(VLOOKUP($A134,'Neizmirene obaveze JLS'!$A$8:$M$1500,10,FALSE)&gt;0,VLOOKUP($A134,'Neizmirene obaveze JLS'!$A$11:$M$1500,10,FALSE),VLOOKUP($A134,'Neizmirene obaveze JLS'!$A$11:$M$1500,12,FALSE)),0))</f>
        <v>1301-0005</v>
      </c>
      <c r="N134" s="87" t="str">
        <f>IF($A134&lt;=$A$1,+IF(VLOOKUP(A134,'Rashodi- plan-izvršenje'!$A$8:$M$1500,10,FALSE)&gt;0,VLOOKUP(A134,'Rashodi- plan-izvršenje'!$A$8:$M$1500,11,FALSE),VLOOKUP(A134,'Rashodi- plan-izvršenje'!$A$8:$M$1500,13,FALSE)),+IF($A134&gt;$A$2,IF(VLOOKUP($A134,'Neizmirene obaveze JLS'!$A$8:$M$1500,10,FALSE)&gt;0,VLOOKUP($A134,'Neizmirene obaveze JLS'!$A$11:$M$1500,11,FALSE),VLOOKUP($A134,'Neizmirene obaveze JLS'!$A$11:$M$1500,13,FALSE)),0))</f>
        <v>Спровођење омладинске политике</v>
      </c>
      <c r="O134" s="87">
        <f>IF($A134&lt;=$A$1,VALUE(+VLOOKUP($A134,'Rashodi- plan-izvršenje'!$A$8:N$1500,'prenos-P-R-N'!O$1,FALSE)),IF($A134&lt;=A$2,VALUE(VLOOKUP($A134,'Prihodi- plan-izvršenje'!$A$8:$H$500,6,FALSE)),VALUE(VLOOKUP($A134,'Neizmirene obaveze JLS'!$A$8:$N$500,O$1,FALSE))))</f>
        <v>1</v>
      </c>
      <c r="P134" s="87" t="str">
        <f>IF(A134=0,0,IF(A134&gt;A$2,'šifarnik K-izvor'!G$3,+IF(Q134&lt;700,+'šifarnik K-izvor'!G$2,'šifarnik K-izvor'!G$1)))</f>
        <v>Расходи</v>
      </c>
      <c r="Q134" s="87">
        <f>IF($A134&lt;=$A$1,VALUE(+VLOOKUP($A134,'Rashodi- plan-izvršenje'!$A$8:O$1500,'prenos-P-R-N'!Q$1,FALSE)),IF($A134&lt;=$A$2,VLOOKUP($A134,'Prihodi- plan-izvršenje'!$A$4:$H$500,4,FALSE),IF($A134&lt;=$A$3,VLOOKUP(A134,'Neizmirene obaveze JLS'!$A$11:O$500,Q$1,FALSE),"")))</f>
        <v>412</v>
      </c>
      <c r="R134" s="88">
        <f>IF($A134&lt;=$A$1,VALUE(+VLOOKUP($A134,'Rashodi- plan-izvršenje'!$A$8:P$1500,'prenos-P-R-N'!R$1,FALSE)),IF($A134&lt;=$A$2,VLOOKUP($A134,'Prihodi- plan-izvršenje'!$A$4:$H$500,7,FALSE),""))</f>
        <v>930000</v>
      </c>
      <c r="S134" s="88">
        <f>IF(A134=0,0,IF($A134&lt;=$A$1,VALUE(+VLOOKUP($A134,'Rashodi- plan-izvršenje'!$A$8:Q$1500,'prenos-P-R-N'!S$1,FALSE)),IF($A134&lt;=$A$2,VLOOKUP($A134,'Prihodi- plan-izvršenje'!$A$4:$H$500,8,FALSE),0)))</f>
        <v>667054.11</v>
      </c>
      <c r="T134" s="88" t="str">
        <f>IF($A134&gt;$A$2,VLOOKUP($A134,'Neizmirene obaveze JLS'!$A$11:R$500,R$1,FALSE),"")</f>
        <v/>
      </c>
      <c r="U134" s="88">
        <f>IF($A134&gt;$A$2,VLOOKUP($A134,'Neizmirene obaveze JLS'!$A$11:S$500,S$1,FALSE),0)</f>
        <v>0</v>
      </c>
      <c r="V134" s="88">
        <f t="shared" si="8"/>
        <v>0</v>
      </c>
      <c r="W134" s="74"/>
      <c r="X134" s="74"/>
      <c r="Y134" s="74"/>
      <c r="Z134" s="74"/>
      <c r="AA134" s="193">
        <f t="shared" si="9"/>
        <v>3</v>
      </c>
      <c r="AB134" s="193" t="str">
        <f t="shared" si="10"/>
        <v>Расходи</v>
      </c>
    </row>
    <row r="135" spans="1:28">
      <c r="A135" s="89">
        <f>IF(AND(COUNTIF(A$1:A$3,"&gt;0")=1,MAX(A$8:A134)&lt;A$1),A134+1,IF(AND(COUNTIF(A$1:A$3,"&gt;0")=2,MAX(A$8:A134)&lt;A$2),A134+1,IF(AND(COUNTIF(A$1:A$3,"&gt;0")=3,MAX(A$8:A134)&lt;A$3),A134+1,0)))</f>
        <v>128</v>
      </c>
      <c r="B135" s="89">
        <f t="shared" si="11"/>
        <v>75</v>
      </c>
      <c r="C135" s="89" t="str">
        <f t="shared" si="12"/>
        <v>НОВИ ПАЗАР</v>
      </c>
      <c r="D135" s="87">
        <f>IF($A135=0,"",IF($A135&lt;=$A$1,+VLOOKUP($A135,'Rashodi- plan-izvršenje'!$A$8:B$1500,'prenos-P-R-N'!D$1,FALSE),IF($A135&gt;$A$2,+VLOOKUP($A135,'Neizmirene obaveze JLS'!$A$11:B$500,'prenos-P-R-N'!D$1,FALSE),"")))</f>
        <v>3</v>
      </c>
      <c r="E135" s="87" t="str">
        <f>IF($A135=0,"",IF($A135&lt;=$A$1,+VLOOKUP($A135,'Rashodi- plan-izvršenje'!$A$8:C$1500,'prenos-P-R-N'!E$1,FALSE),IF($A135&gt;$A$2,+VLOOKUP($A135,'Neizmirene obaveze JLS'!$A$11:C$500,'prenos-P-R-N'!E$1,FALSE),"")))</f>
        <v>Градска управа</v>
      </c>
      <c r="F135" s="87" t="str">
        <f>IF($A135=0,"",IF($A135&lt;=$A$1,+VLOOKUP($A135,'Rashodi- plan-izvršenje'!$A$8:D$1500,'prenos-P-R-N'!F$1,FALSE),IF($A135&gt;$A$2,+VLOOKUP($A135,'Neizmirene obaveze JLS'!$A$11:D$500,'prenos-P-R-N'!F$1,FALSE),"")))</f>
        <v>3.7</v>
      </c>
      <c r="G135" s="87" t="str">
        <f>IF($A135=0,"",IF($A135&lt;=$A$1,+VLOOKUP($A135,'Rashodi- plan-izvršenje'!$A$8:E$1500,'prenos-P-R-N'!G$1,FALSE),IF($A135&gt;$A$2,+VLOOKUP($A135,'Neizmirene obaveze JLS'!$A$11:E$500,'prenos-P-R-N'!G$1,FALSE),"")))</f>
        <v>Спровођење омладинске политике</v>
      </c>
      <c r="H135" s="87">
        <f>IF($A135=0,"",IF($A135&lt;=$A$1,+VLOOKUP($A135,'Rashodi- plan-izvršenje'!$A$8:F$1500,'prenos-P-R-N'!H$1,FALSE),IF($A135&gt;$A$2,+VLOOKUP($A135,'Neizmirene obaveze JLS'!$A$11:F$500,'prenos-P-R-N'!H$1,FALSE),"")))</f>
        <v>860</v>
      </c>
      <c r="I135" s="87" t="str">
        <f>IF($A135=0,"",IF($A135&lt;=$A$1,+VLOOKUP($A135,'Rashodi- plan-izvršenje'!$A$8:G$1500,'prenos-P-R-N'!I$1,FALSE),IF($A135&gt;$A$2,+VLOOKUP($A135,'Neizmirene obaveze JLS'!$A$11:G$500,'prenos-P-R-N'!I$1,FALSE),"")))</f>
        <v>1301</v>
      </c>
      <c r="J135" s="87" t="str">
        <f>IF($A135=0,"",IF($A135&lt;=$A$1,+VLOOKUP($A135,'Rashodi- plan-izvršenje'!$A$8:H$1500,'prenos-P-R-N'!J$1,FALSE),IF($A135&gt;$A$2,+VLOOKUP($A135,'Neizmirene obaveze JLS'!$A$11:H$500,'prenos-P-R-N'!J$1,FALSE),"")))</f>
        <v>РАЗВОЈ СПОРТА И ОМЛАДИНЕ</v>
      </c>
      <c r="K135" s="87">
        <f>IF($A135=0,"",IF($A135&lt;=$A$1,+VLOOKUP($A135,'Rashodi- plan-izvršenje'!$A$8:I$1500,'prenos-P-R-N'!K$1,FALSE),IF($A135&gt;$A$2,+VLOOKUP($A135,'Neizmirene obaveze JLS'!$A$11:I$500,'prenos-P-R-N'!K$1,FALSE),"")))</f>
        <v>14</v>
      </c>
      <c r="L135" t="str">
        <f>IF(A135=0,"",IF(A135&lt;=A$1,+IF(VLOOKUP(A135,'Rashodi- plan-izvršenje'!A$8:J$1500,M$1,FALSE)&gt;0,"Програмска активност","Пројекат"),IF(A135&gt;A$2,+IF(VLOOKUP(A135,'Neizmirene obaveze JLS'!A$8:J$2008,M$1,FALSE)&gt;0,"Програмска активност","Пројекат"),"")))</f>
        <v>Програмска активност</v>
      </c>
      <c r="M135" s="87" t="str">
        <f>IF($A135&lt;=$A$1,+IF(VLOOKUP($A135,'Rashodi- plan-izvršenje'!$A$8:$M$1500,10,FALSE)&gt;0,VLOOKUP($A135,'Rashodi- plan-izvršenje'!$A$8:$M$1500,10,FALSE),VLOOKUP($A135,'Rashodi- plan-izvršenje'!$A$8:$M$1500,12,FALSE)),+IF($A135&gt;$A$2,IF(VLOOKUP($A135,'Neizmirene obaveze JLS'!$A$8:$M$1500,10,FALSE)&gt;0,VLOOKUP($A135,'Neizmirene obaveze JLS'!$A$11:$M$1500,10,FALSE),VLOOKUP($A135,'Neizmirene obaveze JLS'!$A$11:$M$1500,12,FALSE)),0))</f>
        <v>1301-0005</v>
      </c>
      <c r="N135" s="87" t="str">
        <f>IF($A135&lt;=$A$1,+IF(VLOOKUP(A135,'Rashodi- plan-izvršenje'!$A$8:$M$1500,10,FALSE)&gt;0,VLOOKUP(A135,'Rashodi- plan-izvršenje'!$A$8:$M$1500,11,FALSE),VLOOKUP(A135,'Rashodi- plan-izvršenje'!$A$8:$M$1500,13,FALSE)),+IF($A135&gt;$A$2,IF(VLOOKUP($A135,'Neizmirene obaveze JLS'!$A$8:$M$1500,10,FALSE)&gt;0,VLOOKUP($A135,'Neizmirene obaveze JLS'!$A$11:$M$1500,11,FALSE),VLOOKUP($A135,'Neizmirene obaveze JLS'!$A$11:$M$1500,13,FALSE)),0))</f>
        <v>Спровођење омладинске политике</v>
      </c>
      <c r="O135" s="87">
        <f>IF($A135&lt;=$A$1,VALUE(+VLOOKUP($A135,'Rashodi- plan-izvršenje'!$A$8:N$1500,'prenos-P-R-N'!O$1,FALSE)),IF($A135&lt;=A$2,VALUE(VLOOKUP($A135,'Prihodi- plan-izvršenje'!$A$8:$H$500,6,FALSE)),VALUE(VLOOKUP($A135,'Neizmirene obaveze JLS'!$A$8:$N$500,O$1,FALSE))))</f>
        <v>1</v>
      </c>
      <c r="P135" s="87" t="str">
        <f>IF(A135=0,0,IF(A135&gt;A$2,'šifarnik K-izvor'!G$3,+IF(Q135&lt;700,+'šifarnik K-izvor'!G$2,'šifarnik K-izvor'!G$1)))</f>
        <v>Расходи</v>
      </c>
      <c r="Q135" s="87">
        <f>IF($A135&lt;=$A$1,VALUE(+VLOOKUP($A135,'Rashodi- plan-izvršenje'!$A$8:O$1500,'prenos-P-R-N'!Q$1,FALSE)),IF($A135&lt;=$A$2,VLOOKUP($A135,'Prihodi- plan-izvršenje'!$A$4:$H$500,4,FALSE),IF($A135&lt;=$A$3,VLOOKUP(A135,'Neizmirene obaveze JLS'!$A$11:O$500,Q$1,FALSE),"")))</f>
        <v>414</v>
      </c>
      <c r="R135" s="88">
        <f>IF($A135&lt;=$A$1,VALUE(+VLOOKUP($A135,'Rashodi- plan-izvršenje'!$A$8:P$1500,'prenos-P-R-N'!R$1,FALSE)),IF($A135&lt;=$A$2,VLOOKUP($A135,'Prihodi- plan-izvršenje'!$A$4:$H$500,7,FALSE),""))</f>
        <v>250000</v>
      </c>
      <c r="S135" s="88">
        <f>IF(A135=0,0,IF($A135&lt;=$A$1,VALUE(+VLOOKUP($A135,'Rashodi- plan-izvršenje'!$A$8:Q$1500,'prenos-P-R-N'!S$1,FALSE)),IF($A135&lt;=$A$2,VLOOKUP($A135,'Prihodi- plan-izvršenje'!$A$4:$H$500,8,FALSE),0)))</f>
        <v>120632</v>
      </c>
      <c r="T135" s="88" t="str">
        <f>IF($A135&gt;$A$2,VLOOKUP($A135,'Neizmirene obaveze JLS'!$A$11:R$500,R$1,FALSE),"")</f>
        <v/>
      </c>
      <c r="U135" s="88">
        <f>IF($A135&gt;$A$2,VLOOKUP($A135,'Neizmirene obaveze JLS'!$A$11:S$500,S$1,FALSE),0)</f>
        <v>0</v>
      </c>
      <c r="V135" s="88">
        <f t="shared" si="8"/>
        <v>0</v>
      </c>
      <c r="W135" s="74"/>
      <c r="X135" s="74"/>
      <c r="Y135" s="74"/>
      <c r="Z135" s="74"/>
      <c r="AA135" s="193">
        <f t="shared" si="9"/>
        <v>3</v>
      </c>
      <c r="AB135" s="193" t="str">
        <f t="shared" si="10"/>
        <v>Расходи</v>
      </c>
    </row>
    <row r="136" spans="1:28">
      <c r="A136" s="89">
        <f>IF(AND(COUNTIF(A$1:A$3,"&gt;0")=1,MAX(A$8:A135)&lt;A$1),A135+1,IF(AND(COUNTIF(A$1:A$3,"&gt;0")=2,MAX(A$8:A135)&lt;A$2),A135+1,IF(AND(COUNTIF(A$1:A$3,"&gt;0")=3,MAX(A$8:A135)&lt;A$3),A135+1,0)))</f>
        <v>129</v>
      </c>
      <c r="B136" s="89">
        <f t="shared" si="11"/>
        <v>75</v>
      </c>
      <c r="C136" s="89" t="str">
        <f t="shared" si="12"/>
        <v>НОВИ ПАЗАР</v>
      </c>
      <c r="D136" s="87">
        <f>IF($A136=0,"",IF($A136&lt;=$A$1,+VLOOKUP($A136,'Rashodi- plan-izvršenje'!$A$8:B$1500,'prenos-P-R-N'!D$1,FALSE),IF($A136&gt;$A$2,+VLOOKUP($A136,'Neizmirene obaveze JLS'!$A$11:B$500,'prenos-P-R-N'!D$1,FALSE),"")))</f>
        <v>3</v>
      </c>
      <c r="E136" s="87" t="str">
        <f>IF($A136=0,"",IF($A136&lt;=$A$1,+VLOOKUP($A136,'Rashodi- plan-izvršenje'!$A$8:C$1500,'prenos-P-R-N'!E$1,FALSE),IF($A136&gt;$A$2,+VLOOKUP($A136,'Neizmirene obaveze JLS'!$A$11:C$500,'prenos-P-R-N'!E$1,FALSE),"")))</f>
        <v>Градска управа</v>
      </c>
      <c r="F136" s="87" t="str">
        <f>IF($A136=0,"",IF($A136&lt;=$A$1,+VLOOKUP($A136,'Rashodi- plan-izvršenje'!$A$8:D$1500,'prenos-P-R-N'!F$1,FALSE),IF($A136&gt;$A$2,+VLOOKUP($A136,'Neizmirene obaveze JLS'!$A$11:D$500,'prenos-P-R-N'!F$1,FALSE),"")))</f>
        <v>3.7</v>
      </c>
      <c r="G136" s="87" t="str">
        <f>IF($A136=0,"",IF($A136&lt;=$A$1,+VLOOKUP($A136,'Rashodi- plan-izvršenje'!$A$8:E$1500,'prenos-P-R-N'!G$1,FALSE),IF($A136&gt;$A$2,+VLOOKUP($A136,'Neizmirene obaveze JLS'!$A$11:E$500,'prenos-P-R-N'!G$1,FALSE),"")))</f>
        <v>Спровођење омладинске политике</v>
      </c>
      <c r="H136" s="87">
        <f>IF($A136=0,"",IF($A136&lt;=$A$1,+VLOOKUP($A136,'Rashodi- plan-izvršenje'!$A$8:F$1500,'prenos-P-R-N'!H$1,FALSE),IF($A136&gt;$A$2,+VLOOKUP($A136,'Neizmirene obaveze JLS'!$A$11:F$500,'prenos-P-R-N'!H$1,FALSE),"")))</f>
        <v>860</v>
      </c>
      <c r="I136" s="87" t="str">
        <f>IF($A136=0,"",IF($A136&lt;=$A$1,+VLOOKUP($A136,'Rashodi- plan-izvršenje'!$A$8:G$1500,'prenos-P-R-N'!I$1,FALSE),IF($A136&gt;$A$2,+VLOOKUP($A136,'Neizmirene obaveze JLS'!$A$11:G$500,'prenos-P-R-N'!I$1,FALSE),"")))</f>
        <v>1301</v>
      </c>
      <c r="J136" s="87" t="str">
        <f>IF($A136=0,"",IF($A136&lt;=$A$1,+VLOOKUP($A136,'Rashodi- plan-izvršenje'!$A$8:H$1500,'prenos-P-R-N'!J$1,FALSE),IF($A136&gt;$A$2,+VLOOKUP($A136,'Neizmirene obaveze JLS'!$A$11:H$500,'prenos-P-R-N'!J$1,FALSE),"")))</f>
        <v>РАЗВОЈ СПОРТА И ОМЛАДИНЕ</v>
      </c>
      <c r="K136" s="87">
        <f>IF($A136=0,"",IF($A136&lt;=$A$1,+VLOOKUP($A136,'Rashodi- plan-izvršenje'!$A$8:I$1500,'prenos-P-R-N'!K$1,FALSE),IF($A136&gt;$A$2,+VLOOKUP($A136,'Neizmirene obaveze JLS'!$A$11:I$500,'prenos-P-R-N'!K$1,FALSE),"")))</f>
        <v>14</v>
      </c>
      <c r="L136" t="str">
        <f>IF(A136=0,"",IF(A136&lt;=A$1,+IF(VLOOKUP(A136,'Rashodi- plan-izvršenje'!A$8:J$1500,M$1,FALSE)&gt;0,"Програмска активност","Пројекат"),IF(A136&gt;A$2,+IF(VLOOKUP(A136,'Neizmirene obaveze JLS'!A$8:J$2008,M$1,FALSE)&gt;0,"Програмска активност","Пројекат"),"")))</f>
        <v>Програмска активност</v>
      </c>
      <c r="M136" s="87" t="str">
        <f>IF($A136&lt;=$A$1,+IF(VLOOKUP($A136,'Rashodi- plan-izvršenje'!$A$8:$M$1500,10,FALSE)&gt;0,VLOOKUP($A136,'Rashodi- plan-izvršenje'!$A$8:$M$1500,10,FALSE),VLOOKUP($A136,'Rashodi- plan-izvršenje'!$A$8:$M$1500,12,FALSE)),+IF($A136&gt;$A$2,IF(VLOOKUP($A136,'Neizmirene obaveze JLS'!$A$8:$M$1500,10,FALSE)&gt;0,VLOOKUP($A136,'Neizmirene obaveze JLS'!$A$11:$M$1500,10,FALSE),VLOOKUP($A136,'Neizmirene obaveze JLS'!$A$11:$M$1500,12,FALSE)),0))</f>
        <v>1301-0005</v>
      </c>
      <c r="N136" s="87" t="str">
        <f>IF($A136&lt;=$A$1,+IF(VLOOKUP(A136,'Rashodi- plan-izvršenje'!$A$8:$M$1500,10,FALSE)&gt;0,VLOOKUP(A136,'Rashodi- plan-izvršenje'!$A$8:$M$1500,11,FALSE),VLOOKUP(A136,'Rashodi- plan-izvršenje'!$A$8:$M$1500,13,FALSE)),+IF($A136&gt;$A$2,IF(VLOOKUP($A136,'Neizmirene obaveze JLS'!$A$8:$M$1500,10,FALSE)&gt;0,VLOOKUP($A136,'Neizmirene obaveze JLS'!$A$11:$M$1500,11,FALSE),VLOOKUP($A136,'Neizmirene obaveze JLS'!$A$11:$M$1500,13,FALSE)),0))</f>
        <v>Спровођење омладинске политике</v>
      </c>
      <c r="O136" s="87">
        <f>IF($A136&lt;=$A$1,VALUE(+VLOOKUP($A136,'Rashodi- plan-izvršenje'!$A$8:N$1500,'prenos-P-R-N'!O$1,FALSE)),IF($A136&lt;=A$2,VALUE(VLOOKUP($A136,'Prihodi- plan-izvršenje'!$A$8:$H$500,6,FALSE)),VALUE(VLOOKUP($A136,'Neizmirene obaveze JLS'!$A$8:$N$500,O$1,FALSE))))</f>
        <v>1</v>
      </c>
      <c r="P136" s="87" t="str">
        <f>IF(A136=0,0,IF(A136&gt;A$2,'šifarnik K-izvor'!G$3,+IF(Q136&lt;700,+'šifarnik K-izvor'!G$2,'šifarnik K-izvor'!G$1)))</f>
        <v>Расходи</v>
      </c>
      <c r="Q136" s="87">
        <f>IF($A136&lt;=$A$1,VALUE(+VLOOKUP($A136,'Rashodi- plan-izvršenje'!$A$8:O$1500,'prenos-P-R-N'!Q$1,FALSE)),IF($A136&lt;=$A$2,VLOOKUP($A136,'Prihodi- plan-izvršenje'!$A$4:$H$500,4,FALSE),IF($A136&lt;=$A$3,VLOOKUP(A136,'Neizmirene obaveze JLS'!$A$11:O$500,Q$1,FALSE),"")))</f>
        <v>416</v>
      </c>
      <c r="R136" s="88">
        <f>IF($A136&lt;=$A$1,VALUE(+VLOOKUP($A136,'Rashodi- plan-izvršenje'!$A$8:P$1500,'prenos-P-R-N'!R$1,FALSE)),IF($A136&lt;=$A$2,VLOOKUP($A136,'Prihodi- plan-izvršenje'!$A$4:$H$500,7,FALSE),""))</f>
        <v>100000</v>
      </c>
      <c r="S136" s="88">
        <f>IF(A136=0,0,IF($A136&lt;=$A$1,VALUE(+VLOOKUP($A136,'Rashodi- plan-izvršenje'!$A$8:Q$1500,'prenos-P-R-N'!S$1,FALSE)),IF($A136&lt;=$A$2,VLOOKUP($A136,'Prihodi- plan-izvršenje'!$A$4:$H$500,8,FALSE),0)))</f>
        <v>0</v>
      </c>
      <c r="T136" s="88" t="str">
        <f>IF($A136&gt;$A$2,VLOOKUP($A136,'Neizmirene obaveze JLS'!$A$11:R$500,R$1,FALSE),"")</f>
        <v/>
      </c>
      <c r="U136" s="88">
        <f>IF($A136&gt;$A$2,VLOOKUP($A136,'Neizmirene obaveze JLS'!$A$11:S$500,S$1,FALSE),0)</f>
        <v>0</v>
      </c>
      <c r="V136" s="88">
        <f t="shared" ref="V136:V199" si="13">IFERROR(+U136+T136,0)</f>
        <v>0</v>
      </c>
      <c r="W136" s="74"/>
      <c r="X136" s="74"/>
      <c r="Y136" s="74"/>
      <c r="Z136" s="74"/>
      <c r="AA136" s="193">
        <f t="shared" si="9"/>
        <v>3</v>
      </c>
      <c r="AB136" s="193" t="str">
        <f t="shared" si="10"/>
        <v>Расходи</v>
      </c>
    </row>
    <row r="137" spans="1:28">
      <c r="A137" s="89">
        <f>IF(AND(COUNTIF(A$1:A$3,"&gt;0")=1,MAX(A$8:A136)&lt;A$1),A136+1,IF(AND(COUNTIF(A$1:A$3,"&gt;0")=2,MAX(A$8:A136)&lt;A$2),A136+1,IF(AND(COUNTIF(A$1:A$3,"&gt;0")=3,MAX(A$8:A136)&lt;A$3),A136+1,0)))</f>
        <v>130</v>
      </c>
      <c r="B137" s="89">
        <f t="shared" si="11"/>
        <v>75</v>
      </c>
      <c r="C137" s="89" t="str">
        <f t="shared" si="12"/>
        <v>НОВИ ПАЗАР</v>
      </c>
      <c r="D137" s="87">
        <f>IF($A137=0,"",IF($A137&lt;=$A$1,+VLOOKUP($A137,'Rashodi- plan-izvršenje'!$A$8:B$1500,'prenos-P-R-N'!D$1,FALSE),IF($A137&gt;$A$2,+VLOOKUP($A137,'Neizmirene obaveze JLS'!$A$11:B$500,'prenos-P-R-N'!D$1,FALSE),"")))</f>
        <v>3</v>
      </c>
      <c r="E137" s="87" t="str">
        <f>IF($A137=0,"",IF($A137&lt;=$A$1,+VLOOKUP($A137,'Rashodi- plan-izvršenje'!$A$8:C$1500,'prenos-P-R-N'!E$1,FALSE),IF($A137&gt;$A$2,+VLOOKUP($A137,'Neizmirene obaveze JLS'!$A$11:C$500,'prenos-P-R-N'!E$1,FALSE),"")))</f>
        <v>Градска управа</v>
      </c>
      <c r="F137" s="87" t="str">
        <f>IF($A137=0,"",IF($A137&lt;=$A$1,+VLOOKUP($A137,'Rashodi- plan-izvršenje'!$A$8:D$1500,'prenos-P-R-N'!F$1,FALSE),IF($A137&gt;$A$2,+VLOOKUP($A137,'Neizmirene obaveze JLS'!$A$11:D$500,'prenos-P-R-N'!F$1,FALSE),"")))</f>
        <v>3.7</v>
      </c>
      <c r="G137" s="87" t="str">
        <f>IF($A137=0,"",IF($A137&lt;=$A$1,+VLOOKUP($A137,'Rashodi- plan-izvršenje'!$A$8:E$1500,'prenos-P-R-N'!G$1,FALSE),IF($A137&gt;$A$2,+VLOOKUP($A137,'Neizmirene obaveze JLS'!$A$11:E$500,'prenos-P-R-N'!G$1,FALSE),"")))</f>
        <v>Спровођење омладинске политике</v>
      </c>
      <c r="H137" s="87">
        <f>IF($A137=0,"",IF($A137&lt;=$A$1,+VLOOKUP($A137,'Rashodi- plan-izvršenje'!$A$8:F$1500,'prenos-P-R-N'!H$1,FALSE),IF($A137&gt;$A$2,+VLOOKUP($A137,'Neizmirene obaveze JLS'!$A$11:F$500,'prenos-P-R-N'!H$1,FALSE),"")))</f>
        <v>860</v>
      </c>
      <c r="I137" s="87" t="str">
        <f>IF($A137=0,"",IF($A137&lt;=$A$1,+VLOOKUP($A137,'Rashodi- plan-izvršenje'!$A$8:G$1500,'prenos-P-R-N'!I$1,FALSE),IF($A137&gt;$A$2,+VLOOKUP($A137,'Neizmirene obaveze JLS'!$A$11:G$500,'prenos-P-R-N'!I$1,FALSE),"")))</f>
        <v>1301</v>
      </c>
      <c r="J137" s="87" t="str">
        <f>IF($A137=0,"",IF($A137&lt;=$A$1,+VLOOKUP($A137,'Rashodi- plan-izvršenje'!$A$8:H$1500,'prenos-P-R-N'!J$1,FALSE),IF($A137&gt;$A$2,+VLOOKUP($A137,'Neizmirene obaveze JLS'!$A$11:H$500,'prenos-P-R-N'!J$1,FALSE),"")))</f>
        <v>РАЗВОЈ СПОРТА И ОМЛАДИНЕ</v>
      </c>
      <c r="K137" s="87">
        <f>IF($A137=0,"",IF($A137&lt;=$A$1,+VLOOKUP($A137,'Rashodi- plan-izvršenje'!$A$8:I$1500,'prenos-P-R-N'!K$1,FALSE),IF($A137&gt;$A$2,+VLOOKUP($A137,'Neizmirene obaveze JLS'!$A$11:I$500,'prenos-P-R-N'!K$1,FALSE),"")))</f>
        <v>14</v>
      </c>
      <c r="L137" t="str">
        <f>IF(A137=0,"",IF(A137&lt;=A$1,+IF(VLOOKUP(A137,'Rashodi- plan-izvršenje'!A$8:J$1500,M$1,FALSE)&gt;0,"Програмска активност","Пројекат"),IF(A137&gt;A$2,+IF(VLOOKUP(A137,'Neizmirene obaveze JLS'!A$8:J$2008,M$1,FALSE)&gt;0,"Програмска активност","Пројекат"),"")))</f>
        <v>Програмска активност</v>
      </c>
      <c r="M137" s="87" t="str">
        <f>IF($A137&lt;=$A$1,+IF(VLOOKUP($A137,'Rashodi- plan-izvršenje'!$A$8:$M$1500,10,FALSE)&gt;0,VLOOKUP($A137,'Rashodi- plan-izvršenje'!$A$8:$M$1500,10,FALSE),VLOOKUP($A137,'Rashodi- plan-izvršenje'!$A$8:$M$1500,12,FALSE)),+IF($A137&gt;$A$2,IF(VLOOKUP($A137,'Neizmirene obaveze JLS'!$A$8:$M$1500,10,FALSE)&gt;0,VLOOKUP($A137,'Neizmirene obaveze JLS'!$A$11:$M$1500,10,FALSE),VLOOKUP($A137,'Neizmirene obaveze JLS'!$A$11:$M$1500,12,FALSE)),0))</f>
        <v>1301-0005</v>
      </c>
      <c r="N137" s="87" t="str">
        <f>IF($A137&lt;=$A$1,+IF(VLOOKUP(A137,'Rashodi- plan-izvršenje'!$A$8:$M$1500,10,FALSE)&gt;0,VLOOKUP(A137,'Rashodi- plan-izvršenje'!$A$8:$M$1500,11,FALSE),VLOOKUP(A137,'Rashodi- plan-izvršenje'!$A$8:$M$1500,13,FALSE)),+IF($A137&gt;$A$2,IF(VLOOKUP($A137,'Neizmirene obaveze JLS'!$A$8:$M$1500,10,FALSE)&gt;0,VLOOKUP($A137,'Neizmirene obaveze JLS'!$A$11:$M$1500,11,FALSE),VLOOKUP($A137,'Neizmirene obaveze JLS'!$A$11:$M$1500,13,FALSE)),0))</f>
        <v>Спровођење омладинске политике</v>
      </c>
      <c r="O137" s="87">
        <f>IF($A137&lt;=$A$1,VALUE(+VLOOKUP($A137,'Rashodi- plan-izvršenje'!$A$8:N$1500,'prenos-P-R-N'!O$1,FALSE)),IF($A137&lt;=A$2,VALUE(VLOOKUP($A137,'Prihodi- plan-izvršenje'!$A$8:$H$500,6,FALSE)),VALUE(VLOOKUP($A137,'Neizmirene obaveze JLS'!$A$8:$N$500,O$1,FALSE))))</f>
        <v>4</v>
      </c>
      <c r="P137" s="87" t="str">
        <f>IF(A137=0,0,IF(A137&gt;A$2,'šifarnik K-izvor'!G$3,+IF(Q137&lt;700,+'šifarnik K-izvor'!G$2,'šifarnik K-izvor'!G$1)))</f>
        <v>Расходи</v>
      </c>
      <c r="Q137" s="87">
        <f>IF($A137&lt;=$A$1,VALUE(+VLOOKUP($A137,'Rashodi- plan-izvršenje'!$A$8:O$1500,'prenos-P-R-N'!Q$1,FALSE)),IF($A137&lt;=$A$2,VLOOKUP($A137,'Prihodi- plan-izvršenje'!$A$4:$H$500,4,FALSE),IF($A137&lt;=$A$3,VLOOKUP(A137,'Neizmirene obaveze JLS'!$A$11:O$500,Q$1,FALSE),"")))</f>
        <v>421</v>
      </c>
      <c r="R137" s="88">
        <f>IF($A137&lt;=$A$1,VALUE(+VLOOKUP($A137,'Rashodi- plan-izvršenje'!$A$8:P$1500,'prenos-P-R-N'!R$1,FALSE)),IF($A137&lt;=$A$2,VLOOKUP($A137,'Prihodi- plan-izvršenje'!$A$4:$H$500,7,FALSE),""))</f>
        <v>3460000</v>
      </c>
      <c r="S137" s="88">
        <f>IF(A137=0,0,IF($A137&lt;=$A$1,VALUE(+VLOOKUP($A137,'Rashodi- plan-izvršenje'!$A$8:Q$1500,'prenos-P-R-N'!S$1,FALSE)),IF($A137&lt;=$A$2,VLOOKUP($A137,'Prihodi- plan-izvršenje'!$A$4:$H$500,8,FALSE),0)))</f>
        <v>2674201.37</v>
      </c>
      <c r="T137" s="88" t="str">
        <f>IF($A137&gt;$A$2,VLOOKUP($A137,'Neizmirene obaveze JLS'!$A$11:R$500,R$1,FALSE),"")</f>
        <v/>
      </c>
      <c r="U137" s="88">
        <f>IF($A137&gt;$A$2,VLOOKUP($A137,'Neizmirene obaveze JLS'!$A$11:S$500,S$1,FALSE),0)</f>
        <v>0</v>
      </c>
      <c r="V137" s="88">
        <f t="shared" si="13"/>
        <v>0</v>
      </c>
      <c r="W137" s="74"/>
      <c r="X137" s="74"/>
      <c r="Y137" s="74"/>
      <c r="Z137" s="74"/>
      <c r="AA137" s="193">
        <f t="shared" ref="AA137:AA200" si="14">+LEN(Q137)</f>
        <v>3</v>
      </c>
      <c r="AB137" s="193" t="str">
        <f t="shared" ref="AB137:AB200" si="15">IF(A137=0,"",+IF(AND(A$1&gt;0,A137&lt;=A$1),"Расходи",IF(AND(A$2&gt;0,A137&lt;=A$2),"Приходи",IF(AND(A$3&gt;0,A137&lt;=A$3),"НО",""))))</f>
        <v>Расходи</v>
      </c>
    </row>
    <row r="138" spans="1:28">
      <c r="A138" s="89">
        <f>IF(AND(COUNTIF(A$1:A$3,"&gt;0")=1,MAX(A$8:A137)&lt;A$1),A137+1,IF(AND(COUNTIF(A$1:A$3,"&gt;0")=2,MAX(A$8:A137)&lt;A$2),A137+1,IF(AND(COUNTIF(A$1:A$3,"&gt;0")=3,MAX(A$8:A137)&lt;A$3),A137+1,0)))</f>
        <v>131</v>
      </c>
      <c r="B138" s="89">
        <f t="shared" ref="B138:B201" si="16">+IF($A138&gt;0,B137,"")</f>
        <v>75</v>
      </c>
      <c r="C138" s="89" t="str">
        <f t="shared" ref="C138:C201" si="17">+IF($A138&gt;0,C137,"")</f>
        <v>НОВИ ПАЗАР</v>
      </c>
      <c r="D138" s="87">
        <f>IF($A138=0,"",IF($A138&lt;=$A$1,+VLOOKUP($A138,'Rashodi- plan-izvršenje'!$A$8:B$1500,'prenos-P-R-N'!D$1,FALSE),IF($A138&gt;$A$2,+VLOOKUP($A138,'Neizmirene obaveze JLS'!$A$11:B$500,'prenos-P-R-N'!D$1,FALSE),"")))</f>
        <v>3</v>
      </c>
      <c r="E138" s="87" t="str">
        <f>IF($A138=0,"",IF($A138&lt;=$A$1,+VLOOKUP($A138,'Rashodi- plan-izvršenje'!$A$8:C$1500,'prenos-P-R-N'!E$1,FALSE),IF($A138&gt;$A$2,+VLOOKUP($A138,'Neizmirene obaveze JLS'!$A$11:C$500,'prenos-P-R-N'!E$1,FALSE),"")))</f>
        <v>Градска управа</v>
      </c>
      <c r="F138" s="87" t="str">
        <f>IF($A138=0,"",IF($A138&lt;=$A$1,+VLOOKUP($A138,'Rashodi- plan-izvršenje'!$A$8:D$1500,'prenos-P-R-N'!F$1,FALSE),IF($A138&gt;$A$2,+VLOOKUP($A138,'Neizmirene obaveze JLS'!$A$11:D$500,'prenos-P-R-N'!F$1,FALSE),"")))</f>
        <v>3.7</v>
      </c>
      <c r="G138" s="87" t="str">
        <f>IF($A138=0,"",IF($A138&lt;=$A$1,+VLOOKUP($A138,'Rashodi- plan-izvršenje'!$A$8:E$1500,'prenos-P-R-N'!G$1,FALSE),IF($A138&gt;$A$2,+VLOOKUP($A138,'Neizmirene obaveze JLS'!$A$11:E$500,'prenos-P-R-N'!G$1,FALSE),"")))</f>
        <v>Спровођење омладинске политике</v>
      </c>
      <c r="H138" s="87">
        <f>IF($A138=0,"",IF($A138&lt;=$A$1,+VLOOKUP($A138,'Rashodi- plan-izvršenje'!$A$8:F$1500,'prenos-P-R-N'!H$1,FALSE),IF($A138&gt;$A$2,+VLOOKUP($A138,'Neizmirene obaveze JLS'!$A$11:F$500,'prenos-P-R-N'!H$1,FALSE),"")))</f>
        <v>860</v>
      </c>
      <c r="I138" s="87" t="str">
        <f>IF($A138=0,"",IF($A138&lt;=$A$1,+VLOOKUP($A138,'Rashodi- plan-izvršenje'!$A$8:G$1500,'prenos-P-R-N'!I$1,FALSE),IF($A138&gt;$A$2,+VLOOKUP($A138,'Neizmirene obaveze JLS'!$A$11:G$500,'prenos-P-R-N'!I$1,FALSE),"")))</f>
        <v>1301</v>
      </c>
      <c r="J138" s="87" t="str">
        <f>IF($A138=0,"",IF($A138&lt;=$A$1,+VLOOKUP($A138,'Rashodi- plan-izvršenje'!$A$8:H$1500,'prenos-P-R-N'!J$1,FALSE),IF($A138&gt;$A$2,+VLOOKUP($A138,'Neizmirene obaveze JLS'!$A$11:H$500,'prenos-P-R-N'!J$1,FALSE),"")))</f>
        <v>РАЗВОЈ СПОРТА И ОМЛАДИНЕ</v>
      </c>
      <c r="K138" s="87">
        <f>IF($A138=0,"",IF($A138&lt;=$A$1,+VLOOKUP($A138,'Rashodi- plan-izvršenje'!$A$8:I$1500,'prenos-P-R-N'!K$1,FALSE),IF($A138&gt;$A$2,+VLOOKUP($A138,'Neizmirene obaveze JLS'!$A$11:I$500,'prenos-P-R-N'!K$1,FALSE),"")))</f>
        <v>14</v>
      </c>
      <c r="L138" t="str">
        <f>IF(A138=0,"",IF(A138&lt;=A$1,+IF(VLOOKUP(A138,'Rashodi- plan-izvršenje'!A$8:J$1500,M$1,FALSE)&gt;0,"Програмска активност","Пројекат"),IF(A138&gt;A$2,+IF(VLOOKUP(A138,'Neizmirene obaveze JLS'!A$8:J$2008,M$1,FALSE)&gt;0,"Програмска активност","Пројекат"),"")))</f>
        <v>Програмска активност</v>
      </c>
      <c r="M138" s="87" t="str">
        <f>IF($A138&lt;=$A$1,+IF(VLOOKUP($A138,'Rashodi- plan-izvršenje'!$A$8:$M$1500,10,FALSE)&gt;0,VLOOKUP($A138,'Rashodi- plan-izvršenje'!$A$8:$M$1500,10,FALSE),VLOOKUP($A138,'Rashodi- plan-izvršenje'!$A$8:$M$1500,12,FALSE)),+IF($A138&gt;$A$2,IF(VLOOKUP($A138,'Neizmirene obaveze JLS'!$A$8:$M$1500,10,FALSE)&gt;0,VLOOKUP($A138,'Neizmirene obaveze JLS'!$A$11:$M$1500,10,FALSE),VLOOKUP($A138,'Neizmirene obaveze JLS'!$A$11:$M$1500,12,FALSE)),0))</f>
        <v>1301-0005</v>
      </c>
      <c r="N138" s="87" t="str">
        <f>IF($A138&lt;=$A$1,+IF(VLOOKUP(A138,'Rashodi- plan-izvršenje'!$A$8:$M$1500,10,FALSE)&gt;0,VLOOKUP(A138,'Rashodi- plan-izvršenje'!$A$8:$M$1500,11,FALSE),VLOOKUP(A138,'Rashodi- plan-izvršenje'!$A$8:$M$1500,13,FALSE)),+IF($A138&gt;$A$2,IF(VLOOKUP($A138,'Neizmirene obaveze JLS'!$A$8:$M$1500,10,FALSE)&gt;0,VLOOKUP($A138,'Neizmirene obaveze JLS'!$A$11:$M$1500,11,FALSE),VLOOKUP($A138,'Neizmirene obaveze JLS'!$A$11:$M$1500,13,FALSE)),0))</f>
        <v>Спровођење омладинске политике</v>
      </c>
      <c r="O138" s="87">
        <f>IF($A138&lt;=$A$1,VALUE(+VLOOKUP($A138,'Rashodi- plan-izvršenje'!$A$8:N$1500,'prenos-P-R-N'!O$1,FALSE)),IF($A138&lt;=A$2,VALUE(VLOOKUP($A138,'Prihodi- plan-izvršenje'!$A$8:$H$500,6,FALSE)),VALUE(VLOOKUP($A138,'Neizmirene obaveze JLS'!$A$8:$N$500,O$1,FALSE))))</f>
        <v>1</v>
      </c>
      <c r="P138" s="87" t="str">
        <f>IF(A138=0,0,IF(A138&gt;A$2,'šifarnik K-izvor'!G$3,+IF(Q138&lt;700,+'šifarnik K-izvor'!G$2,'šifarnik K-izvor'!G$1)))</f>
        <v>Расходи</v>
      </c>
      <c r="Q138" s="87">
        <f>IF($A138&lt;=$A$1,VALUE(+VLOOKUP($A138,'Rashodi- plan-izvršenje'!$A$8:O$1500,'prenos-P-R-N'!Q$1,FALSE)),IF($A138&lt;=$A$2,VLOOKUP($A138,'Prihodi- plan-izvršenje'!$A$4:$H$500,4,FALSE),IF($A138&lt;=$A$3,VLOOKUP(A138,'Neizmirene obaveze JLS'!$A$11:O$500,Q$1,FALSE),"")))</f>
        <v>422</v>
      </c>
      <c r="R138" s="88">
        <f>IF($A138&lt;=$A$1,VALUE(+VLOOKUP($A138,'Rashodi- plan-izvršenje'!$A$8:P$1500,'prenos-P-R-N'!R$1,FALSE)),IF($A138&lt;=$A$2,VLOOKUP($A138,'Prihodi- plan-izvršenje'!$A$4:$H$500,7,FALSE),""))</f>
        <v>250000</v>
      </c>
      <c r="S138" s="88">
        <f>IF(A138=0,0,IF($A138&lt;=$A$1,VALUE(+VLOOKUP($A138,'Rashodi- plan-izvršenje'!$A$8:Q$1500,'prenos-P-R-N'!S$1,FALSE)),IF($A138&lt;=$A$2,VLOOKUP($A138,'Prihodi- plan-izvršenje'!$A$4:$H$500,8,FALSE),0)))</f>
        <v>0</v>
      </c>
      <c r="T138" s="88" t="str">
        <f>IF($A138&gt;$A$2,VLOOKUP($A138,'Neizmirene obaveze JLS'!$A$11:R$500,R$1,FALSE),"")</f>
        <v/>
      </c>
      <c r="U138" s="88">
        <f>IF($A138&gt;$A$2,VLOOKUP($A138,'Neizmirene obaveze JLS'!$A$11:S$500,S$1,FALSE),0)</f>
        <v>0</v>
      </c>
      <c r="V138" s="88">
        <f t="shared" si="13"/>
        <v>0</v>
      </c>
      <c r="W138" s="74"/>
      <c r="X138" s="74"/>
      <c r="Y138" s="74"/>
      <c r="Z138" s="74"/>
      <c r="AA138" s="193">
        <f t="shared" si="14"/>
        <v>3</v>
      </c>
      <c r="AB138" s="193" t="str">
        <f t="shared" si="15"/>
        <v>Расходи</v>
      </c>
    </row>
    <row r="139" spans="1:28">
      <c r="A139" s="89">
        <f>IF(AND(COUNTIF(A$1:A$3,"&gt;0")=1,MAX(A$8:A138)&lt;A$1),A138+1,IF(AND(COUNTIF(A$1:A$3,"&gt;0")=2,MAX(A$8:A138)&lt;A$2),A138+1,IF(AND(COUNTIF(A$1:A$3,"&gt;0")=3,MAX(A$8:A138)&lt;A$3),A138+1,0)))</f>
        <v>132</v>
      </c>
      <c r="B139" s="89">
        <f t="shared" si="16"/>
        <v>75</v>
      </c>
      <c r="C139" s="89" t="str">
        <f t="shared" si="17"/>
        <v>НОВИ ПАЗАР</v>
      </c>
      <c r="D139" s="87">
        <f>IF($A139=0,"",IF($A139&lt;=$A$1,+VLOOKUP($A139,'Rashodi- plan-izvršenje'!$A$8:B$1500,'prenos-P-R-N'!D$1,FALSE),IF($A139&gt;$A$2,+VLOOKUP($A139,'Neizmirene obaveze JLS'!$A$11:B$500,'prenos-P-R-N'!D$1,FALSE),"")))</f>
        <v>3</v>
      </c>
      <c r="E139" s="87" t="str">
        <f>IF($A139=0,"",IF($A139&lt;=$A$1,+VLOOKUP($A139,'Rashodi- plan-izvršenje'!$A$8:C$1500,'prenos-P-R-N'!E$1,FALSE),IF($A139&gt;$A$2,+VLOOKUP($A139,'Neizmirene obaveze JLS'!$A$11:C$500,'prenos-P-R-N'!E$1,FALSE),"")))</f>
        <v>Градска управа</v>
      </c>
      <c r="F139" s="87" t="str">
        <f>IF($A139=0,"",IF($A139&lt;=$A$1,+VLOOKUP($A139,'Rashodi- plan-izvršenje'!$A$8:D$1500,'prenos-P-R-N'!F$1,FALSE),IF($A139&gt;$A$2,+VLOOKUP($A139,'Neizmirene obaveze JLS'!$A$11:D$500,'prenos-P-R-N'!F$1,FALSE),"")))</f>
        <v>3.7</v>
      </c>
      <c r="G139" s="87" t="str">
        <f>IF($A139=0,"",IF($A139&lt;=$A$1,+VLOOKUP($A139,'Rashodi- plan-izvršenje'!$A$8:E$1500,'prenos-P-R-N'!G$1,FALSE),IF($A139&gt;$A$2,+VLOOKUP($A139,'Neizmirene obaveze JLS'!$A$11:E$500,'prenos-P-R-N'!G$1,FALSE),"")))</f>
        <v>Спровођење омладинске политике</v>
      </c>
      <c r="H139" s="87">
        <f>IF($A139=0,"",IF($A139&lt;=$A$1,+VLOOKUP($A139,'Rashodi- plan-izvršenje'!$A$8:F$1500,'prenos-P-R-N'!H$1,FALSE),IF($A139&gt;$A$2,+VLOOKUP($A139,'Neizmirene obaveze JLS'!$A$11:F$500,'prenos-P-R-N'!H$1,FALSE),"")))</f>
        <v>860</v>
      </c>
      <c r="I139" s="87" t="str">
        <f>IF($A139=0,"",IF($A139&lt;=$A$1,+VLOOKUP($A139,'Rashodi- plan-izvršenje'!$A$8:G$1500,'prenos-P-R-N'!I$1,FALSE),IF($A139&gt;$A$2,+VLOOKUP($A139,'Neizmirene obaveze JLS'!$A$11:G$500,'prenos-P-R-N'!I$1,FALSE),"")))</f>
        <v>1301</v>
      </c>
      <c r="J139" s="87" t="str">
        <f>IF($A139=0,"",IF($A139&lt;=$A$1,+VLOOKUP($A139,'Rashodi- plan-izvršenje'!$A$8:H$1500,'prenos-P-R-N'!J$1,FALSE),IF($A139&gt;$A$2,+VLOOKUP($A139,'Neizmirene obaveze JLS'!$A$11:H$500,'prenos-P-R-N'!J$1,FALSE),"")))</f>
        <v>РАЗВОЈ СПОРТА И ОМЛАДИНЕ</v>
      </c>
      <c r="K139" s="87">
        <f>IF($A139=0,"",IF($A139&lt;=$A$1,+VLOOKUP($A139,'Rashodi- plan-izvršenje'!$A$8:I$1500,'prenos-P-R-N'!K$1,FALSE),IF($A139&gt;$A$2,+VLOOKUP($A139,'Neizmirene obaveze JLS'!$A$11:I$500,'prenos-P-R-N'!K$1,FALSE),"")))</f>
        <v>14</v>
      </c>
      <c r="L139" t="str">
        <f>IF(A139=0,"",IF(A139&lt;=A$1,+IF(VLOOKUP(A139,'Rashodi- plan-izvršenje'!A$8:J$1500,M$1,FALSE)&gt;0,"Програмска активност","Пројекат"),IF(A139&gt;A$2,+IF(VLOOKUP(A139,'Neizmirene obaveze JLS'!A$8:J$2008,M$1,FALSE)&gt;0,"Програмска активност","Пројекат"),"")))</f>
        <v>Програмска активност</v>
      </c>
      <c r="M139" s="87" t="str">
        <f>IF($A139&lt;=$A$1,+IF(VLOOKUP($A139,'Rashodi- plan-izvršenje'!$A$8:$M$1500,10,FALSE)&gt;0,VLOOKUP($A139,'Rashodi- plan-izvršenje'!$A$8:$M$1500,10,FALSE),VLOOKUP($A139,'Rashodi- plan-izvršenje'!$A$8:$M$1500,12,FALSE)),+IF($A139&gt;$A$2,IF(VLOOKUP($A139,'Neizmirene obaveze JLS'!$A$8:$M$1500,10,FALSE)&gt;0,VLOOKUP($A139,'Neizmirene obaveze JLS'!$A$11:$M$1500,10,FALSE),VLOOKUP($A139,'Neizmirene obaveze JLS'!$A$11:$M$1500,12,FALSE)),0))</f>
        <v>1301-0005</v>
      </c>
      <c r="N139" s="87" t="str">
        <f>IF($A139&lt;=$A$1,+IF(VLOOKUP(A139,'Rashodi- plan-izvršenje'!$A$8:$M$1500,10,FALSE)&gt;0,VLOOKUP(A139,'Rashodi- plan-izvršenje'!$A$8:$M$1500,11,FALSE),VLOOKUP(A139,'Rashodi- plan-izvršenje'!$A$8:$M$1500,13,FALSE)),+IF($A139&gt;$A$2,IF(VLOOKUP($A139,'Neizmirene obaveze JLS'!$A$8:$M$1500,10,FALSE)&gt;0,VLOOKUP($A139,'Neizmirene obaveze JLS'!$A$11:$M$1500,11,FALSE),VLOOKUP($A139,'Neizmirene obaveze JLS'!$A$11:$M$1500,13,FALSE)),0))</f>
        <v>Спровођење омладинске политике</v>
      </c>
      <c r="O139" s="87">
        <f>IF($A139&lt;=$A$1,VALUE(+VLOOKUP($A139,'Rashodi- plan-izvršenje'!$A$8:N$1500,'prenos-P-R-N'!O$1,FALSE)),IF($A139&lt;=A$2,VALUE(VLOOKUP($A139,'Prihodi- plan-izvršenje'!$A$8:$H$500,6,FALSE)),VALUE(VLOOKUP($A139,'Neizmirene obaveze JLS'!$A$8:$N$500,O$1,FALSE))))</f>
        <v>1</v>
      </c>
      <c r="P139" s="87" t="str">
        <f>IF(A139=0,0,IF(A139&gt;A$2,'šifarnik K-izvor'!G$3,+IF(Q139&lt;700,+'šifarnik K-izvor'!G$2,'šifarnik K-izvor'!G$1)))</f>
        <v>Расходи</v>
      </c>
      <c r="Q139" s="87">
        <f>IF($A139&lt;=$A$1,VALUE(+VLOOKUP($A139,'Rashodi- plan-izvršenje'!$A$8:O$1500,'prenos-P-R-N'!Q$1,FALSE)),IF($A139&lt;=$A$2,VLOOKUP($A139,'Prihodi- plan-izvršenje'!$A$4:$H$500,4,FALSE),IF($A139&lt;=$A$3,VLOOKUP(A139,'Neizmirene obaveze JLS'!$A$11:O$500,Q$1,FALSE),"")))</f>
        <v>423</v>
      </c>
      <c r="R139" s="88">
        <f>IF($A139&lt;=$A$1,VALUE(+VLOOKUP($A139,'Rashodi- plan-izvršenje'!$A$8:P$1500,'prenos-P-R-N'!R$1,FALSE)),IF($A139&lt;=$A$2,VLOOKUP($A139,'Prihodi- plan-izvršenje'!$A$4:$H$500,7,FALSE),""))</f>
        <v>1245000</v>
      </c>
      <c r="S139" s="88">
        <f>IF(A139=0,0,IF($A139&lt;=$A$1,VALUE(+VLOOKUP($A139,'Rashodi- plan-izvršenje'!$A$8:Q$1500,'prenos-P-R-N'!S$1,FALSE)),IF($A139&lt;=$A$2,VLOOKUP($A139,'Prihodi- plan-izvršenje'!$A$4:$H$500,8,FALSE),0)))</f>
        <v>1163420</v>
      </c>
      <c r="T139" s="88" t="str">
        <f>IF($A139&gt;$A$2,VLOOKUP($A139,'Neizmirene obaveze JLS'!$A$11:R$500,R$1,FALSE),"")</f>
        <v/>
      </c>
      <c r="U139" s="88">
        <f>IF($A139&gt;$A$2,VLOOKUP($A139,'Neizmirene obaveze JLS'!$A$11:S$500,S$1,FALSE),0)</f>
        <v>0</v>
      </c>
      <c r="V139" s="88">
        <f t="shared" si="13"/>
        <v>0</v>
      </c>
      <c r="W139" s="74"/>
      <c r="X139" s="74"/>
      <c r="Y139" s="74"/>
      <c r="Z139" s="74"/>
      <c r="AA139" s="193">
        <f t="shared" si="14"/>
        <v>3</v>
      </c>
      <c r="AB139" s="193" t="str">
        <f t="shared" si="15"/>
        <v>Расходи</v>
      </c>
    </row>
    <row r="140" spans="1:28">
      <c r="A140" s="89">
        <f>IF(AND(COUNTIF(A$1:A$3,"&gt;0")=1,MAX(A$8:A139)&lt;A$1),A139+1,IF(AND(COUNTIF(A$1:A$3,"&gt;0")=2,MAX(A$8:A139)&lt;A$2),A139+1,IF(AND(COUNTIF(A$1:A$3,"&gt;0")=3,MAX(A$8:A139)&lt;A$3),A139+1,0)))</f>
        <v>133</v>
      </c>
      <c r="B140" s="89">
        <f t="shared" si="16"/>
        <v>75</v>
      </c>
      <c r="C140" s="89" t="str">
        <f t="shared" si="17"/>
        <v>НОВИ ПАЗАР</v>
      </c>
      <c r="D140" s="87">
        <f>IF($A140=0,"",IF($A140&lt;=$A$1,+VLOOKUP($A140,'Rashodi- plan-izvršenje'!$A$8:B$1500,'prenos-P-R-N'!D$1,FALSE),IF($A140&gt;$A$2,+VLOOKUP($A140,'Neizmirene obaveze JLS'!$A$11:B$500,'prenos-P-R-N'!D$1,FALSE),"")))</f>
        <v>3</v>
      </c>
      <c r="E140" s="87" t="str">
        <f>IF($A140=0,"",IF($A140&lt;=$A$1,+VLOOKUP($A140,'Rashodi- plan-izvršenje'!$A$8:C$1500,'prenos-P-R-N'!E$1,FALSE),IF($A140&gt;$A$2,+VLOOKUP($A140,'Neizmirene obaveze JLS'!$A$11:C$500,'prenos-P-R-N'!E$1,FALSE),"")))</f>
        <v>Градска управа</v>
      </c>
      <c r="F140" s="87" t="str">
        <f>IF($A140=0,"",IF($A140&lt;=$A$1,+VLOOKUP($A140,'Rashodi- plan-izvršenje'!$A$8:D$1500,'prenos-P-R-N'!F$1,FALSE),IF($A140&gt;$A$2,+VLOOKUP($A140,'Neizmirene obaveze JLS'!$A$11:D$500,'prenos-P-R-N'!F$1,FALSE),"")))</f>
        <v>3.7</v>
      </c>
      <c r="G140" s="87" t="str">
        <f>IF($A140=0,"",IF($A140&lt;=$A$1,+VLOOKUP($A140,'Rashodi- plan-izvršenje'!$A$8:E$1500,'prenos-P-R-N'!G$1,FALSE),IF($A140&gt;$A$2,+VLOOKUP($A140,'Neizmirene obaveze JLS'!$A$11:E$500,'prenos-P-R-N'!G$1,FALSE),"")))</f>
        <v>Спровођење омладинске политике</v>
      </c>
      <c r="H140" s="87">
        <f>IF($A140=0,"",IF($A140&lt;=$A$1,+VLOOKUP($A140,'Rashodi- plan-izvršenje'!$A$8:F$1500,'prenos-P-R-N'!H$1,FALSE),IF($A140&gt;$A$2,+VLOOKUP($A140,'Neizmirene obaveze JLS'!$A$11:F$500,'prenos-P-R-N'!H$1,FALSE),"")))</f>
        <v>860</v>
      </c>
      <c r="I140" s="87" t="str">
        <f>IF($A140=0,"",IF($A140&lt;=$A$1,+VLOOKUP($A140,'Rashodi- plan-izvršenje'!$A$8:G$1500,'prenos-P-R-N'!I$1,FALSE),IF($A140&gt;$A$2,+VLOOKUP($A140,'Neizmirene obaveze JLS'!$A$11:G$500,'prenos-P-R-N'!I$1,FALSE),"")))</f>
        <v>1301</v>
      </c>
      <c r="J140" s="87" t="str">
        <f>IF($A140=0,"",IF($A140&lt;=$A$1,+VLOOKUP($A140,'Rashodi- plan-izvršenje'!$A$8:H$1500,'prenos-P-R-N'!J$1,FALSE),IF($A140&gt;$A$2,+VLOOKUP($A140,'Neizmirene obaveze JLS'!$A$11:H$500,'prenos-P-R-N'!J$1,FALSE),"")))</f>
        <v>РАЗВОЈ СПОРТА И ОМЛАДИНЕ</v>
      </c>
      <c r="K140" s="87">
        <f>IF($A140=0,"",IF($A140&lt;=$A$1,+VLOOKUP($A140,'Rashodi- plan-izvršenje'!$A$8:I$1500,'prenos-P-R-N'!K$1,FALSE),IF($A140&gt;$A$2,+VLOOKUP($A140,'Neizmirene obaveze JLS'!$A$11:I$500,'prenos-P-R-N'!K$1,FALSE),"")))</f>
        <v>14</v>
      </c>
      <c r="L140" t="str">
        <f>IF(A140=0,"",IF(A140&lt;=A$1,+IF(VLOOKUP(A140,'Rashodi- plan-izvršenje'!A$8:J$1500,M$1,FALSE)&gt;0,"Програмска активност","Пројекат"),IF(A140&gt;A$2,+IF(VLOOKUP(A140,'Neizmirene obaveze JLS'!A$8:J$2008,M$1,FALSE)&gt;0,"Програмска активност","Пројекат"),"")))</f>
        <v>Програмска активност</v>
      </c>
      <c r="M140" s="87" t="str">
        <f>IF($A140&lt;=$A$1,+IF(VLOOKUP($A140,'Rashodi- plan-izvršenje'!$A$8:$M$1500,10,FALSE)&gt;0,VLOOKUP($A140,'Rashodi- plan-izvršenje'!$A$8:$M$1500,10,FALSE),VLOOKUP($A140,'Rashodi- plan-izvršenje'!$A$8:$M$1500,12,FALSE)),+IF($A140&gt;$A$2,IF(VLOOKUP($A140,'Neizmirene obaveze JLS'!$A$8:$M$1500,10,FALSE)&gt;0,VLOOKUP($A140,'Neizmirene obaveze JLS'!$A$11:$M$1500,10,FALSE),VLOOKUP($A140,'Neizmirene obaveze JLS'!$A$11:$M$1500,12,FALSE)),0))</f>
        <v>1301-0005</v>
      </c>
      <c r="N140" s="87" t="str">
        <f>IF($A140&lt;=$A$1,+IF(VLOOKUP(A140,'Rashodi- plan-izvršenje'!$A$8:$M$1500,10,FALSE)&gt;0,VLOOKUP(A140,'Rashodi- plan-izvršenje'!$A$8:$M$1500,11,FALSE),VLOOKUP(A140,'Rashodi- plan-izvršenje'!$A$8:$M$1500,13,FALSE)),+IF($A140&gt;$A$2,IF(VLOOKUP($A140,'Neizmirene obaveze JLS'!$A$8:$M$1500,10,FALSE)&gt;0,VLOOKUP($A140,'Neizmirene obaveze JLS'!$A$11:$M$1500,11,FALSE),VLOOKUP($A140,'Neizmirene obaveze JLS'!$A$11:$M$1500,13,FALSE)),0))</f>
        <v>Спровођење омладинске политике</v>
      </c>
      <c r="O140" s="87">
        <f>IF($A140&lt;=$A$1,VALUE(+VLOOKUP($A140,'Rashodi- plan-izvršenje'!$A$8:N$1500,'prenos-P-R-N'!O$1,FALSE)),IF($A140&lt;=A$2,VALUE(VLOOKUP($A140,'Prihodi- plan-izvršenje'!$A$8:$H$500,6,FALSE)),VALUE(VLOOKUP($A140,'Neizmirene obaveze JLS'!$A$8:$N$500,O$1,FALSE))))</f>
        <v>4</v>
      </c>
      <c r="P140" s="87" t="str">
        <f>IF(A140=0,0,IF(A140&gt;A$2,'šifarnik K-izvor'!G$3,+IF(Q140&lt;700,+'šifarnik K-izvor'!G$2,'šifarnik K-izvor'!G$1)))</f>
        <v>Расходи</v>
      </c>
      <c r="Q140" s="87">
        <f>IF($A140&lt;=$A$1,VALUE(+VLOOKUP($A140,'Rashodi- plan-izvršenje'!$A$8:O$1500,'prenos-P-R-N'!Q$1,FALSE)),IF($A140&lt;=$A$2,VLOOKUP($A140,'Prihodi- plan-izvršenje'!$A$4:$H$500,4,FALSE),IF($A140&lt;=$A$3,VLOOKUP(A140,'Neizmirene obaveze JLS'!$A$11:O$500,Q$1,FALSE),"")))</f>
        <v>423</v>
      </c>
      <c r="R140" s="88">
        <f>IF($A140&lt;=$A$1,VALUE(+VLOOKUP($A140,'Rashodi- plan-izvršenje'!$A$8:P$1500,'prenos-P-R-N'!R$1,FALSE)),IF($A140&lt;=$A$2,VLOOKUP($A140,'Prihodi- plan-izvršenje'!$A$4:$H$500,7,FALSE),""))</f>
        <v>915000</v>
      </c>
      <c r="S140" s="88">
        <f>IF(A140=0,0,IF($A140&lt;=$A$1,VALUE(+VLOOKUP($A140,'Rashodi- plan-izvršenje'!$A$8:Q$1500,'prenos-P-R-N'!S$1,FALSE)),IF($A140&lt;=$A$2,VLOOKUP($A140,'Prihodi- plan-izvršenje'!$A$4:$H$500,8,FALSE),0)))</f>
        <v>0</v>
      </c>
      <c r="T140" s="88" t="str">
        <f>IF($A140&gt;$A$2,VLOOKUP($A140,'Neizmirene obaveze JLS'!$A$11:R$500,R$1,FALSE),"")</f>
        <v/>
      </c>
      <c r="U140" s="88">
        <f>IF($A140&gt;$A$2,VLOOKUP($A140,'Neizmirene obaveze JLS'!$A$11:S$500,S$1,FALSE),0)</f>
        <v>0</v>
      </c>
      <c r="V140" s="88">
        <f t="shared" si="13"/>
        <v>0</v>
      </c>
      <c r="W140" s="74"/>
      <c r="X140" s="74"/>
      <c r="Y140" s="74"/>
      <c r="Z140" s="74"/>
      <c r="AA140" s="193">
        <f t="shared" si="14"/>
        <v>3</v>
      </c>
      <c r="AB140" s="193" t="str">
        <f t="shared" si="15"/>
        <v>Расходи</v>
      </c>
    </row>
    <row r="141" spans="1:28">
      <c r="A141" s="89">
        <f>IF(AND(COUNTIF(A$1:A$3,"&gt;0")=1,MAX(A$8:A140)&lt;A$1),A140+1,IF(AND(COUNTIF(A$1:A$3,"&gt;0")=2,MAX(A$8:A140)&lt;A$2),A140+1,IF(AND(COUNTIF(A$1:A$3,"&gt;0")=3,MAX(A$8:A140)&lt;A$3),A140+1,0)))</f>
        <v>134</v>
      </c>
      <c r="B141" s="89">
        <f t="shared" si="16"/>
        <v>75</v>
      </c>
      <c r="C141" s="89" t="str">
        <f t="shared" si="17"/>
        <v>НОВИ ПАЗАР</v>
      </c>
      <c r="D141" s="87">
        <f>IF($A141=0,"",IF($A141&lt;=$A$1,+VLOOKUP($A141,'Rashodi- plan-izvršenje'!$A$8:B$1500,'prenos-P-R-N'!D$1,FALSE),IF($A141&gt;$A$2,+VLOOKUP($A141,'Neizmirene obaveze JLS'!$A$11:B$500,'prenos-P-R-N'!D$1,FALSE),"")))</f>
        <v>3</v>
      </c>
      <c r="E141" s="87" t="str">
        <f>IF($A141=0,"",IF($A141&lt;=$A$1,+VLOOKUP($A141,'Rashodi- plan-izvršenje'!$A$8:C$1500,'prenos-P-R-N'!E$1,FALSE),IF($A141&gt;$A$2,+VLOOKUP($A141,'Neizmirene obaveze JLS'!$A$11:C$500,'prenos-P-R-N'!E$1,FALSE),"")))</f>
        <v>Градска управа</v>
      </c>
      <c r="F141" s="87" t="str">
        <f>IF($A141=0,"",IF($A141&lt;=$A$1,+VLOOKUP($A141,'Rashodi- plan-izvršenje'!$A$8:D$1500,'prenos-P-R-N'!F$1,FALSE),IF($A141&gt;$A$2,+VLOOKUP($A141,'Neizmirene obaveze JLS'!$A$11:D$500,'prenos-P-R-N'!F$1,FALSE),"")))</f>
        <v>3.7</v>
      </c>
      <c r="G141" s="87" t="str">
        <f>IF($A141=0,"",IF($A141&lt;=$A$1,+VLOOKUP($A141,'Rashodi- plan-izvršenje'!$A$8:E$1500,'prenos-P-R-N'!G$1,FALSE),IF($A141&gt;$A$2,+VLOOKUP($A141,'Neizmirene obaveze JLS'!$A$11:E$500,'prenos-P-R-N'!G$1,FALSE),"")))</f>
        <v>Спровођење омладинске политике</v>
      </c>
      <c r="H141" s="87">
        <f>IF($A141=0,"",IF($A141&lt;=$A$1,+VLOOKUP($A141,'Rashodi- plan-izvršenje'!$A$8:F$1500,'prenos-P-R-N'!H$1,FALSE),IF($A141&gt;$A$2,+VLOOKUP($A141,'Neizmirene obaveze JLS'!$A$11:F$500,'prenos-P-R-N'!H$1,FALSE),"")))</f>
        <v>860</v>
      </c>
      <c r="I141" s="87" t="str">
        <f>IF($A141=0,"",IF($A141&lt;=$A$1,+VLOOKUP($A141,'Rashodi- plan-izvršenje'!$A$8:G$1500,'prenos-P-R-N'!I$1,FALSE),IF($A141&gt;$A$2,+VLOOKUP($A141,'Neizmirene obaveze JLS'!$A$11:G$500,'prenos-P-R-N'!I$1,FALSE),"")))</f>
        <v>1301</v>
      </c>
      <c r="J141" s="87" t="str">
        <f>IF($A141=0,"",IF($A141&lt;=$A$1,+VLOOKUP($A141,'Rashodi- plan-izvršenje'!$A$8:H$1500,'prenos-P-R-N'!J$1,FALSE),IF($A141&gt;$A$2,+VLOOKUP($A141,'Neizmirene obaveze JLS'!$A$11:H$500,'prenos-P-R-N'!J$1,FALSE),"")))</f>
        <v>РАЗВОЈ СПОРТА И ОМЛАДИНЕ</v>
      </c>
      <c r="K141" s="87">
        <f>IF($A141=0,"",IF($A141&lt;=$A$1,+VLOOKUP($A141,'Rashodi- plan-izvršenje'!$A$8:I$1500,'prenos-P-R-N'!K$1,FALSE),IF($A141&gt;$A$2,+VLOOKUP($A141,'Neizmirene obaveze JLS'!$A$11:I$500,'prenos-P-R-N'!K$1,FALSE),"")))</f>
        <v>14</v>
      </c>
      <c r="L141" t="str">
        <f>IF(A141=0,"",IF(A141&lt;=A$1,+IF(VLOOKUP(A141,'Rashodi- plan-izvršenje'!A$8:J$1500,M$1,FALSE)&gt;0,"Програмска активност","Пројекат"),IF(A141&gt;A$2,+IF(VLOOKUP(A141,'Neizmirene obaveze JLS'!A$8:J$2008,M$1,FALSE)&gt;0,"Програмска активност","Пројекат"),"")))</f>
        <v>Програмска активност</v>
      </c>
      <c r="M141" s="87" t="str">
        <f>IF($A141&lt;=$A$1,+IF(VLOOKUP($A141,'Rashodi- plan-izvršenje'!$A$8:$M$1500,10,FALSE)&gt;0,VLOOKUP($A141,'Rashodi- plan-izvršenje'!$A$8:$M$1500,10,FALSE),VLOOKUP($A141,'Rashodi- plan-izvršenje'!$A$8:$M$1500,12,FALSE)),+IF($A141&gt;$A$2,IF(VLOOKUP($A141,'Neizmirene obaveze JLS'!$A$8:$M$1500,10,FALSE)&gt;0,VLOOKUP($A141,'Neizmirene obaveze JLS'!$A$11:$M$1500,10,FALSE),VLOOKUP($A141,'Neizmirene obaveze JLS'!$A$11:$M$1500,12,FALSE)),0))</f>
        <v>1301-0005</v>
      </c>
      <c r="N141" s="87" t="str">
        <f>IF($A141&lt;=$A$1,+IF(VLOOKUP(A141,'Rashodi- plan-izvršenje'!$A$8:$M$1500,10,FALSE)&gt;0,VLOOKUP(A141,'Rashodi- plan-izvršenje'!$A$8:$M$1500,11,FALSE),VLOOKUP(A141,'Rashodi- plan-izvršenje'!$A$8:$M$1500,13,FALSE)),+IF($A141&gt;$A$2,IF(VLOOKUP($A141,'Neizmirene obaveze JLS'!$A$8:$M$1500,10,FALSE)&gt;0,VLOOKUP($A141,'Neizmirene obaveze JLS'!$A$11:$M$1500,11,FALSE),VLOOKUP($A141,'Neizmirene obaveze JLS'!$A$11:$M$1500,13,FALSE)),0))</f>
        <v>Спровођење омладинске политике</v>
      </c>
      <c r="O141" s="87">
        <f>IF($A141&lt;=$A$1,VALUE(+VLOOKUP($A141,'Rashodi- plan-izvršenje'!$A$8:N$1500,'prenos-P-R-N'!O$1,FALSE)),IF($A141&lt;=A$2,VALUE(VLOOKUP($A141,'Prihodi- plan-izvršenje'!$A$8:$H$500,6,FALSE)),VALUE(VLOOKUP($A141,'Neizmirene obaveze JLS'!$A$8:$N$500,O$1,FALSE))))</f>
        <v>1</v>
      </c>
      <c r="P141" s="87" t="str">
        <f>IF(A141=0,0,IF(A141&gt;A$2,'šifarnik K-izvor'!G$3,+IF(Q141&lt;700,+'šifarnik K-izvor'!G$2,'šifarnik K-izvor'!G$1)))</f>
        <v>Расходи</v>
      </c>
      <c r="Q141" s="87">
        <f>IF($A141&lt;=$A$1,VALUE(+VLOOKUP($A141,'Rashodi- plan-izvršenje'!$A$8:O$1500,'prenos-P-R-N'!Q$1,FALSE)),IF($A141&lt;=$A$2,VLOOKUP($A141,'Prihodi- plan-izvršenje'!$A$4:$H$500,4,FALSE),IF($A141&lt;=$A$3,VLOOKUP(A141,'Neizmirene obaveze JLS'!$A$11:O$500,Q$1,FALSE),"")))</f>
        <v>424</v>
      </c>
      <c r="R141" s="88">
        <f>IF($A141&lt;=$A$1,VALUE(+VLOOKUP($A141,'Rashodi- plan-izvršenje'!$A$8:P$1500,'prenos-P-R-N'!R$1,FALSE)),IF($A141&lt;=$A$2,VLOOKUP($A141,'Prihodi- plan-izvršenje'!$A$4:$H$500,7,FALSE),""))</f>
        <v>100000</v>
      </c>
      <c r="S141" s="88">
        <f>IF(A141=0,0,IF($A141&lt;=$A$1,VALUE(+VLOOKUP($A141,'Rashodi- plan-izvršenje'!$A$8:Q$1500,'prenos-P-R-N'!S$1,FALSE)),IF($A141&lt;=$A$2,VLOOKUP($A141,'Prihodi- plan-izvršenje'!$A$4:$H$500,8,FALSE),0)))</f>
        <v>0</v>
      </c>
      <c r="T141" s="88" t="str">
        <f>IF($A141&gt;$A$2,VLOOKUP($A141,'Neizmirene obaveze JLS'!$A$11:R$500,R$1,FALSE),"")</f>
        <v/>
      </c>
      <c r="U141" s="88">
        <f>IF($A141&gt;$A$2,VLOOKUP($A141,'Neizmirene obaveze JLS'!$A$11:S$500,S$1,FALSE),0)</f>
        <v>0</v>
      </c>
      <c r="V141" s="88">
        <f t="shared" si="13"/>
        <v>0</v>
      </c>
      <c r="W141" s="74"/>
      <c r="X141" s="74"/>
      <c r="Y141" s="74"/>
      <c r="Z141" s="74"/>
      <c r="AA141" s="193">
        <f t="shared" si="14"/>
        <v>3</v>
      </c>
      <c r="AB141" s="193" t="str">
        <f t="shared" si="15"/>
        <v>Расходи</v>
      </c>
    </row>
    <row r="142" spans="1:28">
      <c r="A142" s="89">
        <f>IF(AND(COUNTIF(A$1:A$3,"&gt;0")=1,MAX(A$8:A141)&lt;A$1),A141+1,IF(AND(COUNTIF(A$1:A$3,"&gt;0")=2,MAX(A$8:A141)&lt;A$2),A141+1,IF(AND(COUNTIF(A$1:A$3,"&gt;0")=3,MAX(A$8:A141)&lt;A$3),A141+1,0)))</f>
        <v>135</v>
      </c>
      <c r="B142" s="89">
        <f t="shared" si="16"/>
        <v>75</v>
      </c>
      <c r="C142" s="89" t="str">
        <f t="shared" si="17"/>
        <v>НОВИ ПАЗАР</v>
      </c>
      <c r="D142" s="87">
        <f>IF($A142=0,"",IF($A142&lt;=$A$1,+VLOOKUP($A142,'Rashodi- plan-izvršenje'!$A$8:B$1500,'prenos-P-R-N'!D$1,FALSE),IF($A142&gt;$A$2,+VLOOKUP($A142,'Neizmirene obaveze JLS'!$A$11:B$500,'prenos-P-R-N'!D$1,FALSE),"")))</f>
        <v>3</v>
      </c>
      <c r="E142" s="87" t="str">
        <f>IF($A142=0,"",IF($A142&lt;=$A$1,+VLOOKUP($A142,'Rashodi- plan-izvršenje'!$A$8:C$1500,'prenos-P-R-N'!E$1,FALSE),IF($A142&gt;$A$2,+VLOOKUP($A142,'Neizmirene obaveze JLS'!$A$11:C$500,'prenos-P-R-N'!E$1,FALSE),"")))</f>
        <v>Градска управа</v>
      </c>
      <c r="F142" s="87" t="str">
        <f>IF($A142=0,"",IF($A142&lt;=$A$1,+VLOOKUP($A142,'Rashodi- plan-izvršenje'!$A$8:D$1500,'prenos-P-R-N'!F$1,FALSE),IF($A142&gt;$A$2,+VLOOKUP($A142,'Neizmirene obaveze JLS'!$A$11:D$500,'prenos-P-R-N'!F$1,FALSE),"")))</f>
        <v>3.7</v>
      </c>
      <c r="G142" s="87" t="str">
        <f>IF($A142=0,"",IF($A142&lt;=$A$1,+VLOOKUP($A142,'Rashodi- plan-izvršenje'!$A$8:E$1500,'prenos-P-R-N'!G$1,FALSE),IF($A142&gt;$A$2,+VLOOKUP($A142,'Neizmirene obaveze JLS'!$A$11:E$500,'prenos-P-R-N'!G$1,FALSE),"")))</f>
        <v>Спровођење омладинске политике</v>
      </c>
      <c r="H142" s="87">
        <f>IF($A142=0,"",IF($A142&lt;=$A$1,+VLOOKUP($A142,'Rashodi- plan-izvršenje'!$A$8:F$1500,'prenos-P-R-N'!H$1,FALSE),IF($A142&gt;$A$2,+VLOOKUP($A142,'Neizmirene obaveze JLS'!$A$11:F$500,'prenos-P-R-N'!H$1,FALSE),"")))</f>
        <v>860</v>
      </c>
      <c r="I142" s="87" t="str">
        <f>IF($A142=0,"",IF($A142&lt;=$A$1,+VLOOKUP($A142,'Rashodi- plan-izvršenje'!$A$8:G$1500,'prenos-P-R-N'!I$1,FALSE),IF($A142&gt;$A$2,+VLOOKUP($A142,'Neizmirene obaveze JLS'!$A$11:G$500,'prenos-P-R-N'!I$1,FALSE),"")))</f>
        <v>1301</v>
      </c>
      <c r="J142" s="87" t="str">
        <f>IF($A142=0,"",IF($A142&lt;=$A$1,+VLOOKUP($A142,'Rashodi- plan-izvršenje'!$A$8:H$1500,'prenos-P-R-N'!J$1,FALSE),IF($A142&gt;$A$2,+VLOOKUP($A142,'Neizmirene obaveze JLS'!$A$11:H$500,'prenos-P-R-N'!J$1,FALSE),"")))</f>
        <v>РАЗВОЈ СПОРТА И ОМЛАДИНЕ</v>
      </c>
      <c r="K142" s="87">
        <f>IF($A142=0,"",IF($A142&lt;=$A$1,+VLOOKUP($A142,'Rashodi- plan-izvršenje'!$A$8:I$1500,'prenos-P-R-N'!K$1,FALSE),IF($A142&gt;$A$2,+VLOOKUP($A142,'Neizmirene obaveze JLS'!$A$11:I$500,'prenos-P-R-N'!K$1,FALSE),"")))</f>
        <v>14</v>
      </c>
      <c r="L142" t="str">
        <f>IF(A142=0,"",IF(A142&lt;=A$1,+IF(VLOOKUP(A142,'Rashodi- plan-izvršenje'!A$8:J$1500,M$1,FALSE)&gt;0,"Програмска активност","Пројекат"),IF(A142&gt;A$2,+IF(VLOOKUP(A142,'Neizmirene obaveze JLS'!A$8:J$2008,M$1,FALSE)&gt;0,"Програмска активност","Пројекат"),"")))</f>
        <v>Програмска активност</v>
      </c>
      <c r="M142" s="87" t="str">
        <f>IF($A142&lt;=$A$1,+IF(VLOOKUP($A142,'Rashodi- plan-izvršenje'!$A$8:$M$1500,10,FALSE)&gt;0,VLOOKUP($A142,'Rashodi- plan-izvršenje'!$A$8:$M$1500,10,FALSE),VLOOKUP($A142,'Rashodi- plan-izvršenje'!$A$8:$M$1500,12,FALSE)),+IF($A142&gt;$A$2,IF(VLOOKUP($A142,'Neizmirene obaveze JLS'!$A$8:$M$1500,10,FALSE)&gt;0,VLOOKUP($A142,'Neizmirene obaveze JLS'!$A$11:$M$1500,10,FALSE),VLOOKUP($A142,'Neizmirene obaveze JLS'!$A$11:$M$1500,12,FALSE)),0))</f>
        <v>1301-0005</v>
      </c>
      <c r="N142" s="87" t="str">
        <f>IF($A142&lt;=$A$1,+IF(VLOOKUP(A142,'Rashodi- plan-izvršenje'!$A$8:$M$1500,10,FALSE)&gt;0,VLOOKUP(A142,'Rashodi- plan-izvršenje'!$A$8:$M$1500,11,FALSE),VLOOKUP(A142,'Rashodi- plan-izvršenje'!$A$8:$M$1500,13,FALSE)),+IF($A142&gt;$A$2,IF(VLOOKUP($A142,'Neizmirene obaveze JLS'!$A$8:$M$1500,10,FALSE)&gt;0,VLOOKUP($A142,'Neizmirene obaveze JLS'!$A$11:$M$1500,11,FALSE),VLOOKUP($A142,'Neizmirene obaveze JLS'!$A$11:$M$1500,13,FALSE)),0))</f>
        <v>Спровођење омладинске политике</v>
      </c>
      <c r="O142" s="87">
        <f>IF($A142&lt;=$A$1,VALUE(+VLOOKUP($A142,'Rashodi- plan-izvršenje'!$A$8:N$1500,'prenos-P-R-N'!O$1,FALSE)),IF($A142&lt;=A$2,VALUE(VLOOKUP($A142,'Prihodi- plan-izvršenje'!$A$8:$H$500,6,FALSE)),VALUE(VLOOKUP($A142,'Neizmirene obaveze JLS'!$A$8:$N$500,O$1,FALSE))))</f>
        <v>1</v>
      </c>
      <c r="P142" s="87" t="str">
        <f>IF(A142=0,0,IF(A142&gt;A$2,'šifarnik K-izvor'!G$3,+IF(Q142&lt;700,+'šifarnik K-izvor'!G$2,'šifarnik K-izvor'!G$1)))</f>
        <v>Расходи</v>
      </c>
      <c r="Q142" s="87">
        <f>IF($A142&lt;=$A$1,VALUE(+VLOOKUP($A142,'Rashodi- plan-izvršenje'!$A$8:O$1500,'prenos-P-R-N'!Q$1,FALSE)),IF($A142&lt;=$A$2,VLOOKUP($A142,'Prihodi- plan-izvršenje'!$A$4:$H$500,4,FALSE),IF($A142&lt;=$A$3,VLOOKUP(A142,'Neizmirene obaveze JLS'!$A$11:O$500,Q$1,FALSE),"")))</f>
        <v>426</v>
      </c>
      <c r="R142" s="88">
        <f>IF($A142&lt;=$A$1,VALUE(+VLOOKUP($A142,'Rashodi- plan-izvršenje'!$A$8:P$1500,'prenos-P-R-N'!R$1,FALSE)),IF($A142&lt;=$A$2,VLOOKUP($A142,'Prihodi- plan-izvršenje'!$A$4:$H$500,7,FALSE),""))</f>
        <v>140000</v>
      </c>
      <c r="S142" s="88">
        <f>IF(A142=0,0,IF($A142&lt;=$A$1,VALUE(+VLOOKUP($A142,'Rashodi- plan-izvršenje'!$A$8:Q$1500,'prenos-P-R-N'!S$1,FALSE)),IF($A142&lt;=$A$2,VLOOKUP($A142,'Prihodi- plan-izvršenje'!$A$4:$H$500,8,FALSE),0)))</f>
        <v>738342.41</v>
      </c>
      <c r="T142" s="88" t="str">
        <f>IF($A142&gt;$A$2,VLOOKUP($A142,'Neizmirene obaveze JLS'!$A$11:R$500,R$1,FALSE),"")</f>
        <v/>
      </c>
      <c r="U142" s="88">
        <f>IF($A142&gt;$A$2,VLOOKUP($A142,'Neizmirene obaveze JLS'!$A$11:S$500,S$1,FALSE),0)</f>
        <v>0</v>
      </c>
      <c r="V142" s="88">
        <f t="shared" si="13"/>
        <v>0</v>
      </c>
      <c r="W142" s="74"/>
      <c r="X142" s="74"/>
      <c r="Y142" s="74"/>
      <c r="Z142" s="74"/>
      <c r="AA142" s="193">
        <f t="shared" si="14"/>
        <v>3</v>
      </c>
      <c r="AB142" s="193" t="str">
        <f t="shared" si="15"/>
        <v>Расходи</v>
      </c>
    </row>
    <row r="143" spans="1:28">
      <c r="A143" s="89">
        <f>IF(AND(COUNTIF(A$1:A$3,"&gt;0")=1,MAX(A$8:A142)&lt;A$1),A142+1,IF(AND(COUNTIF(A$1:A$3,"&gt;0")=2,MAX(A$8:A142)&lt;A$2),A142+1,IF(AND(COUNTIF(A$1:A$3,"&gt;0")=3,MAX(A$8:A142)&lt;A$3),A142+1,0)))</f>
        <v>136</v>
      </c>
      <c r="B143" s="89">
        <f t="shared" si="16"/>
        <v>75</v>
      </c>
      <c r="C143" s="89" t="str">
        <f t="shared" si="17"/>
        <v>НОВИ ПАЗАР</v>
      </c>
      <c r="D143" s="87">
        <f>IF($A143=0,"",IF($A143&lt;=$A$1,+VLOOKUP($A143,'Rashodi- plan-izvršenje'!$A$8:B$1500,'prenos-P-R-N'!D$1,FALSE),IF($A143&gt;$A$2,+VLOOKUP($A143,'Neizmirene obaveze JLS'!$A$11:B$500,'prenos-P-R-N'!D$1,FALSE),"")))</f>
        <v>3</v>
      </c>
      <c r="E143" s="87" t="str">
        <f>IF($A143=0,"",IF($A143&lt;=$A$1,+VLOOKUP($A143,'Rashodi- plan-izvršenje'!$A$8:C$1500,'prenos-P-R-N'!E$1,FALSE),IF($A143&gt;$A$2,+VLOOKUP($A143,'Neizmirene obaveze JLS'!$A$11:C$500,'prenos-P-R-N'!E$1,FALSE),"")))</f>
        <v>Градска управа</v>
      </c>
      <c r="F143" s="87" t="str">
        <f>IF($A143=0,"",IF($A143&lt;=$A$1,+VLOOKUP($A143,'Rashodi- plan-izvršenje'!$A$8:D$1500,'prenos-P-R-N'!F$1,FALSE),IF($A143&gt;$A$2,+VLOOKUP($A143,'Neizmirene obaveze JLS'!$A$11:D$500,'prenos-P-R-N'!F$1,FALSE),"")))</f>
        <v>3.8</v>
      </c>
      <c r="G143" s="87" t="str">
        <f>IF($A143=0,"",IF($A143&lt;=$A$1,+VLOOKUP($A143,'Rashodi- plan-izvršenje'!$A$8:E$1500,'prenos-P-R-N'!G$1,FALSE),IF($A143&gt;$A$2,+VLOOKUP($A143,'Neizmirene obaveze JLS'!$A$11:E$500,'prenos-P-R-N'!G$1,FALSE),"")))</f>
        <v>Функционисање локалних установа културе</v>
      </c>
      <c r="H143" s="87">
        <f>IF($A143=0,"",IF($A143&lt;=$A$1,+VLOOKUP($A143,'Rashodi- plan-izvršenje'!$A$8:F$1500,'prenos-P-R-N'!H$1,FALSE),IF($A143&gt;$A$2,+VLOOKUP($A143,'Neizmirene obaveze JLS'!$A$11:F$500,'prenos-P-R-N'!H$1,FALSE),"")))</f>
        <v>820</v>
      </c>
      <c r="I143" s="87" t="str">
        <f>IF($A143=0,"",IF($A143&lt;=$A$1,+VLOOKUP($A143,'Rashodi- plan-izvršenje'!$A$8:G$1500,'prenos-P-R-N'!I$1,FALSE),IF($A143&gt;$A$2,+VLOOKUP($A143,'Neizmirene obaveze JLS'!$A$11:G$500,'prenos-P-R-N'!I$1,FALSE),"")))</f>
        <v>1201</v>
      </c>
      <c r="J143" s="87" t="str">
        <f>IF($A143=0,"",IF($A143&lt;=$A$1,+VLOOKUP($A143,'Rashodi- plan-izvršenje'!$A$8:H$1500,'prenos-P-R-N'!J$1,FALSE),IF($A143&gt;$A$2,+VLOOKUP($A143,'Neizmirene obaveze JLS'!$A$11:H$500,'prenos-P-R-N'!J$1,FALSE),"")))</f>
        <v>РАЗВОЈ КУЛТУРЕ И ИНФОРМИСАЊА</v>
      </c>
      <c r="K143" s="87">
        <f>IF($A143=0,"",IF($A143&lt;=$A$1,+VLOOKUP($A143,'Rashodi- plan-izvršenje'!$A$8:I$1500,'prenos-P-R-N'!K$1,FALSE),IF($A143&gt;$A$2,+VLOOKUP($A143,'Neizmirene obaveze JLS'!$A$11:I$500,'prenos-P-R-N'!K$1,FALSE),"")))</f>
        <v>13</v>
      </c>
      <c r="L143" t="str">
        <f>IF(A143=0,"",IF(A143&lt;=A$1,+IF(VLOOKUP(A143,'Rashodi- plan-izvršenje'!A$8:J$1500,M$1,FALSE)&gt;0,"Програмска активност","Пројекат"),IF(A143&gt;A$2,+IF(VLOOKUP(A143,'Neizmirene obaveze JLS'!A$8:J$2008,M$1,FALSE)&gt;0,"Програмска активност","Пројекат"),"")))</f>
        <v>Програмска активност</v>
      </c>
      <c r="M143" s="87" t="str">
        <f>IF($A143&lt;=$A$1,+IF(VLOOKUP($A143,'Rashodi- plan-izvršenje'!$A$8:$M$1500,10,FALSE)&gt;0,VLOOKUP($A143,'Rashodi- plan-izvršenje'!$A$8:$M$1500,10,FALSE),VLOOKUP($A143,'Rashodi- plan-izvršenje'!$A$8:$M$1500,12,FALSE)),+IF($A143&gt;$A$2,IF(VLOOKUP($A143,'Neizmirene obaveze JLS'!$A$8:$M$1500,10,FALSE)&gt;0,VLOOKUP($A143,'Neizmirene obaveze JLS'!$A$11:$M$1500,10,FALSE),VLOOKUP($A143,'Neizmirene obaveze JLS'!$A$11:$M$1500,12,FALSE)),0))</f>
        <v>1201-0001</v>
      </c>
      <c r="N143" s="87" t="str">
        <f>IF($A143&lt;=$A$1,+IF(VLOOKUP(A143,'Rashodi- plan-izvršenje'!$A$8:$M$1500,10,FALSE)&gt;0,VLOOKUP(A143,'Rashodi- plan-izvršenje'!$A$8:$M$1500,11,FALSE),VLOOKUP(A143,'Rashodi- plan-izvršenje'!$A$8:$M$1500,13,FALSE)),+IF($A143&gt;$A$2,IF(VLOOKUP($A143,'Neizmirene obaveze JLS'!$A$8:$M$1500,10,FALSE)&gt;0,VLOOKUP($A143,'Neizmirene obaveze JLS'!$A$11:$M$1500,11,FALSE),VLOOKUP($A143,'Neizmirene obaveze JLS'!$A$11:$M$1500,13,FALSE)),0))</f>
        <v>Функционисање локалних установа културе</v>
      </c>
      <c r="O143" s="87">
        <f>IF($A143&lt;=$A$1,VALUE(+VLOOKUP($A143,'Rashodi- plan-izvršenje'!$A$8:N$1500,'prenos-P-R-N'!O$1,FALSE)),IF($A143&lt;=A$2,VALUE(VLOOKUP($A143,'Prihodi- plan-izvršenje'!$A$8:$H$500,6,FALSE)),VALUE(VLOOKUP($A143,'Neizmirene obaveze JLS'!$A$8:$N$500,O$1,FALSE))))</f>
        <v>1</v>
      </c>
      <c r="P143" s="87" t="str">
        <f>IF(A143=0,0,IF(A143&gt;A$2,'šifarnik K-izvor'!G$3,+IF(Q143&lt;700,+'šifarnik K-izvor'!G$2,'šifarnik K-izvor'!G$1)))</f>
        <v>Расходи</v>
      </c>
      <c r="Q143" s="87">
        <f>IF($A143&lt;=$A$1,VALUE(+VLOOKUP($A143,'Rashodi- plan-izvršenje'!$A$8:O$1500,'prenos-P-R-N'!Q$1,FALSE)),IF($A143&lt;=$A$2,VLOOKUP($A143,'Prihodi- plan-izvršenje'!$A$4:$H$500,4,FALSE),IF($A143&lt;=$A$3,VLOOKUP(A143,'Neizmirene obaveze JLS'!$A$11:O$500,Q$1,FALSE),"")))</f>
        <v>411</v>
      </c>
      <c r="R143" s="88">
        <f>IF($A143&lt;=$A$1,VALUE(+VLOOKUP($A143,'Rashodi- plan-izvršenje'!$A$8:P$1500,'prenos-P-R-N'!R$1,FALSE)),IF($A143&lt;=$A$2,VLOOKUP($A143,'Prihodi- plan-izvršenje'!$A$4:$H$500,7,FALSE),""))</f>
        <v>90220000</v>
      </c>
      <c r="S143" s="88">
        <f>IF(A143=0,0,IF($A143&lt;=$A$1,VALUE(+VLOOKUP($A143,'Rashodi- plan-izvršenje'!$A$8:Q$1500,'prenos-P-R-N'!S$1,FALSE)),IF($A143&lt;=$A$2,VLOOKUP($A143,'Prihodi- plan-izvršenje'!$A$4:$H$500,8,FALSE),0)))</f>
        <v>76254273.519999996</v>
      </c>
      <c r="T143" s="88" t="str">
        <f>IF($A143&gt;$A$2,VLOOKUP($A143,'Neizmirene obaveze JLS'!$A$11:R$500,R$1,FALSE),"")</f>
        <v/>
      </c>
      <c r="U143" s="88">
        <f>IF($A143&gt;$A$2,VLOOKUP($A143,'Neizmirene obaveze JLS'!$A$11:S$500,S$1,FALSE),0)</f>
        <v>0</v>
      </c>
      <c r="V143" s="88">
        <f t="shared" si="13"/>
        <v>0</v>
      </c>
      <c r="W143" s="74"/>
      <c r="X143" s="74"/>
      <c r="Y143" s="74"/>
      <c r="Z143" s="74"/>
      <c r="AA143" s="193">
        <f t="shared" si="14"/>
        <v>3</v>
      </c>
      <c r="AB143" s="193" t="str">
        <f t="shared" si="15"/>
        <v>Расходи</v>
      </c>
    </row>
    <row r="144" spans="1:28">
      <c r="A144" s="89">
        <f>IF(AND(COUNTIF(A$1:A$3,"&gt;0")=1,MAX(A$8:A143)&lt;A$1),A143+1,IF(AND(COUNTIF(A$1:A$3,"&gt;0")=2,MAX(A$8:A143)&lt;A$2),A143+1,IF(AND(COUNTIF(A$1:A$3,"&gt;0")=3,MAX(A$8:A143)&lt;A$3),A143+1,0)))</f>
        <v>137</v>
      </c>
      <c r="B144" s="89">
        <f t="shared" si="16"/>
        <v>75</v>
      </c>
      <c r="C144" s="89" t="str">
        <f t="shared" si="17"/>
        <v>НОВИ ПАЗАР</v>
      </c>
      <c r="D144" s="87">
        <f>IF($A144=0,"",IF($A144&lt;=$A$1,+VLOOKUP($A144,'Rashodi- plan-izvršenje'!$A$8:B$1500,'prenos-P-R-N'!D$1,FALSE),IF($A144&gt;$A$2,+VLOOKUP($A144,'Neizmirene obaveze JLS'!$A$11:B$500,'prenos-P-R-N'!D$1,FALSE),"")))</f>
        <v>3</v>
      </c>
      <c r="E144" s="87" t="str">
        <f>IF($A144=0,"",IF($A144&lt;=$A$1,+VLOOKUP($A144,'Rashodi- plan-izvršenje'!$A$8:C$1500,'prenos-P-R-N'!E$1,FALSE),IF($A144&gt;$A$2,+VLOOKUP($A144,'Neizmirene obaveze JLS'!$A$11:C$500,'prenos-P-R-N'!E$1,FALSE),"")))</f>
        <v>Градска управа</v>
      </c>
      <c r="F144" s="87" t="str">
        <f>IF($A144=0,"",IF($A144&lt;=$A$1,+VLOOKUP($A144,'Rashodi- plan-izvršenje'!$A$8:D$1500,'prenos-P-R-N'!F$1,FALSE),IF($A144&gt;$A$2,+VLOOKUP($A144,'Neizmirene obaveze JLS'!$A$11:D$500,'prenos-P-R-N'!F$1,FALSE),"")))</f>
        <v>3.8</v>
      </c>
      <c r="G144" s="87" t="str">
        <f>IF($A144=0,"",IF($A144&lt;=$A$1,+VLOOKUP($A144,'Rashodi- plan-izvršenje'!$A$8:E$1500,'prenos-P-R-N'!G$1,FALSE),IF($A144&gt;$A$2,+VLOOKUP($A144,'Neizmirene obaveze JLS'!$A$11:E$500,'prenos-P-R-N'!G$1,FALSE),"")))</f>
        <v>Функционисање локалних установа културе</v>
      </c>
      <c r="H144" s="87">
        <f>IF($A144=0,"",IF($A144&lt;=$A$1,+VLOOKUP($A144,'Rashodi- plan-izvršenje'!$A$8:F$1500,'prenos-P-R-N'!H$1,FALSE),IF($A144&gt;$A$2,+VLOOKUP($A144,'Neizmirene obaveze JLS'!$A$11:F$500,'prenos-P-R-N'!H$1,FALSE),"")))</f>
        <v>820</v>
      </c>
      <c r="I144" s="87" t="str">
        <f>IF($A144=0,"",IF($A144&lt;=$A$1,+VLOOKUP($A144,'Rashodi- plan-izvršenje'!$A$8:G$1500,'prenos-P-R-N'!I$1,FALSE),IF($A144&gt;$A$2,+VLOOKUP($A144,'Neizmirene obaveze JLS'!$A$11:G$500,'prenos-P-R-N'!I$1,FALSE),"")))</f>
        <v>1201</v>
      </c>
      <c r="J144" s="87" t="str">
        <f>IF($A144=0,"",IF($A144&lt;=$A$1,+VLOOKUP($A144,'Rashodi- plan-izvršenje'!$A$8:H$1500,'prenos-P-R-N'!J$1,FALSE),IF($A144&gt;$A$2,+VLOOKUP($A144,'Neizmirene obaveze JLS'!$A$11:H$500,'prenos-P-R-N'!J$1,FALSE),"")))</f>
        <v>РАЗВОЈ КУЛТУРЕ И ИНФОРМИСАЊА</v>
      </c>
      <c r="K144" s="87">
        <f>IF($A144=0,"",IF($A144&lt;=$A$1,+VLOOKUP($A144,'Rashodi- plan-izvršenje'!$A$8:I$1500,'prenos-P-R-N'!K$1,FALSE),IF($A144&gt;$A$2,+VLOOKUP($A144,'Neizmirene obaveze JLS'!$A$11:I$500,'prenos-P-R-N'!K$1,FALSE),"")))</f>
        <v>13</v>
      </c>
      <c r="L144" t="str">
        <f>IF(A144=0,"",IF(A144&lt;=A$1,+IF(VLOOKUP(A144,'Rashodi- plan-izvršenje'!A$8:J$1500,M$1,FALSE)&gt;0,"Програмска активност","Пројекат"),IF(A144&gt;A$2,+IF(VLOOKUP(A144,'Neizmirene obaveze JLS'!A$8:J$2008,M$1,FALSE)&gt;0,"Програмска активност","Пројекат"),"")))</f>
        <v>Програмска активност</v>
      </c>
      <c r="M144" s="87" t="str">
        <f>IF($A144&lt;=$A$1,+IF(VLOOKUP($A144,'Rashodi- plan-izvršenje'!$A$8:$M$1500,10,FALSE)&gt;0,VLOOKUP($A144,'Rashodi- plan-izvršenje'!$A$8:$M$1500,10,FALSE),VLOOKUP($A144,'Rashodi- plan-izvršenje'!$A$8:$M$1500,12,FALSE)),+IF($A144&gt;$A$2,IF(VLOOKUP($A144,'Neizmirene obaveze JLS'!$A$8:$M$1500,10,FALSE)&gt;0,VLOOKUP($A144,'Neizmirene obaveze JLS'!$A$11:$M$1500,10,FALSE),VLOOKUP($A144,'Neizmirene obaveze JLS'!$A$11:$M$1500,12,FALSE)),0))</f>
        <v>1201-0001</v>
      </c>
      <c r="N144" s="87" t="str">
        <f>IF($A144&lt;=$A$1,+IF(VLOOKUP(A144,'Rashodi- plan-izvršenje'!$A$8:$M$1500,10,FALSE)&gt;0,VLOOKUP(A144,'Rashodi- plan-izvršenje'!$A$8:$M$1500,11,FALSE),VLOOKUP(A144,'Rashodi- plan-izvršenje'!$A$8:$M$1500,13,FALSE)),+IF($A144&gt;$A$2,IF(VLOOKUP($A144,'Neizmirene obaveze JLS'!$A$8:$M$1500,10,FALSE)&gt;0,VLOOKUP($A144,'Neizmirene obaveze JLS'!$A$11:$M$1500,11,FALSE),VLOOKUP($A144,'Neizmirene obaveze JLS'!$A$11:$M$1500,13,FALSE)),0))</f>
        <v>Функционисање локалних установа културе</v>
      </c>
      <c r="O144" s="87">
        <f>IF($A144&lt;=$A$1,VALUE(+VLOOKUP($A144,'Rashodi- plan-izvršenje'!$A$8:N$1500,'prenos-P-R-N'!O$1,FALSE)),IF($A144&lt;=A$2,VALUE(VLOOKUP($A144,'Prihodi- plan-izvršenje'!$A$8:$H$500,6,FALSE)),VALUE(VLOOKUP($A144,'Neizmirene obaveze JLS'!$A$8:$N$500,O$1,FALSE))))</f>
        <v>1</v>
      </c>
      <c r="P144" s="87" t="str">
        <f>IF(A144=0,0,IF(A144&gt;A$2,'šifarnik K-izvor'!G$3,+IF(Q144&lt;700,+'šifarnik K-izvor'!G$2,'šifarnik K-izvor'!G$1)))</f>
        <v>Расходи</v>
      </c>
      <c r="Q144" s="87">
        <f>IF($A144&lt;=$A$1,VALUE(+VLOOKUP($A144,'Rashodi- plan-izvršenje'!$A$8:O$1500,'prenos-P-R-N'!Q$1,FALSE)),IF($A144&lt;=$A$2,VLOOKUP($A144,'Prihodi- plan-izvršenje'!$A$4:$H$500,4,FALSE),IF($A144&lt;=$A$3,VLOOKUP(A144,'Neizmirene obaveze JLS'!$A$11:O$500,Q$1,FALSE),"")))</f>
        <v>412</v>
      </c>
      <c r="R144" s="88">
        <f>IF($A144&lt;=$A$1,VALUE(+VLOOKUP($A144,'Rashodi- plan-izvršenje'!$A$8:P$1500,'prenos-P-R-N'!R$1,FALSE)),IF($A144&lt;=$A$2,VLOOKUP($A144,'Prihodi- plan-izvršenje'!$A$4:$H$500,7,FALSE),""))</f>
        <v>15480000</v>
      </c>
      <c r="S144" s="88">
        <f>IF(A144=0,0,IF($A144&lt;=$A$1,VALUE(+VLOOKUP($A144,'Rashodi- plan-izvršenje'!$A$8:Q$1500,'prenos-P-R-N'!S$1,FALSE)),IF($A144&lt;=$A$2,VLOOKUP($A144,'Prihodi- plan-izvršenje'!$A$4:$H$500,8,FALSE),0)))</f>
        <v>12758702.630000001</v>
      </c>
      <c r="T144" s="88" t="str">
        <f>IF($A144&gt;$A$2,VLOOKUP($A144,'Neizmirene obaveze JLS'!$A$11:R$500,R$1,FALSE),"")</f>
        <v/>
      </c>
      <c r="U144" s="88">
        <f>IF($A144&gt;$A$2,VLOOKUP($A144,'Neizmirene obaveze JLS'!$A$11:S$500,S$1,FALSE),0)</f>
        <v>0</v>
      </c>
      <c r="V144" s="88">
        <f t="shared" si="13"/>
        <v>0</v>
      </c>
      <c r="W144" s="74"/>
      <c r="X144" s="74"/>
      <c r="Y144" s="74"/>
      <c r="Z144" s="74"/>
      <c r="AA144" s="193">
        <f t="shared" si="14"/>
        <v>3</v>
      </c>
      <c r="AB144" s="193" t="str">
        <f t="shared" si="15"/>
        <v>Расходи</v>
      </c>
    </row>
    <row r="145" spans="1:28">
      <c r="A145" s="89">
        <f>IF(AND(COUNTIF(A$1:A$3,"&gt;0")=1,MAX(A$8:A144)&lt;A$1),A144+1,IF(AND(COUNTIF(A$1:A$3,"&gt;0")=2,MAX(A$8:A144)&lt;A$2),A144+1,IF(AND(COUNTIF(A$1:A$3,"&gt;0")=3,MAX(A$8:A144)&lt;A$3),A144+1,0)))</f>
        <v>138</v>
      </c>
      <c r="B145" s="89">
        <f t="shared" si="16"/>
        <v>75</v>
      </c>
      <c r="C145" s="89" t="str">
        <f t="shared" si="17"/>
        <v>НОВИ ПАЗАР</v>
      </c>
      <c r="D145" s="87">
        <f>IF($A145=0,"",IF($A145&lt;=$A$1,+VLOOKUP($A145,'Rashodi- plan-izvršenje'!$A$8:B$1500,'prenos-P-R-N'!D$1,FALSE),IF($A145&gt;$A$2,+VLOOKUP($A145,'Neizmirene obaveze JLS'!$A$11:B$500,'prenos-P-R-N'!D$1,FALSE),"")))</f>
        <v>3</v>
      </c>
      <c r="E145" s="87" t="str">
        <f>IF($A145=0,"",IF($A145&lt;=$A$1,+VLOOKUP($A145,'Rashodi- plan-izvršenje'!$A$8:C$1500,'prenos-P-R-N'!E$1,FALSE),IF($A145&gt;$A$2,+VLOOKUP($A145,'Neizmirene obaveze JLS'!$A$11:C$500,'prenos-P-R-N'!E$1,FALSE),"")))</f>
        <v>Градска управа</v>
      </c>
      <c r="F145" s="87" t="str">
        <f>IF($A145=0,"",IF($A145&lt;=$A$1,+VLOOKUP($A145,'Rashodi- plan-izvršenje'!$A$8:D$1500,'prenos-P-R-N'!F$1,FALSE),IF($A145&gt;$A$2,+VLOOKUP($A145,'Neizmirene obaveze JLS'!$A$11:D$500,'prenos-P-R-N'!F$1,FALSE),"")))</f>
        <v>3.8</v>
      </c>
      <c r="G145" s="87" t="str">
        <f>IF($A145=0,"",IF($A145&lt;=$A$1,+VLOOKUP($A145,'Rashodi- plan-izvršenje'!$A$8:E$1500,'prenos-P-R-N'!G$1,FALSE),IF($A145&gt;$A$2,+VLOOKUP($A145,'Neizmirene obaveze JLS'!$A$11:E$500,'prenos-P-R-N'!G$1,FALSE),"")))</f>
        <v>Функционисање локалних установа културе</v>
      </c>
      <c r="H145" s="87">
        <f>IF($A145=0,"",IF($A145&lt;=$A$1,+VLOOKUP($A145,'Rashodi- plan-izvršenje'!$A$8:F$1500,'prenos-P-R-N'!H$1,FALSE),IF($A145&gt;$A$2,+VLOOKUP($A145,'Neizmirene obaveze JLS'!$A$11:F$500,'prenos-P-R-N'!H$1,FALSE),"")))</f>
        <v>820</v>
      </c>
      <c r="I145" s="87" t="str">
        <f>IF($A145=0,"",IF($A145&lt;=$A$1,+VLOOKUP($A145,'Rashodi- plan-izvršenje'!$A$8:G$1500,'prenos-P-R-N'!I$1,FALSE),IF($A145&gt;$A$2,+VLOOKUP($A145,'Neizmirene obaveze JLS'!$A$11:G$500,'prenos-P-R-N'!I$1,FALSE),"")))</f>
        <v>1201</v>
      </c>
      <c r="J145" s="87" t="str">
        <f>IF($A145=0,"",IF($A145&lt;=$A$1,+VLOOKUP($A145,'Rashodi- plan-izvršenje'!$A$8:H$1500,'prenos-P-R-N'!J$1,FALSE),IF($A145&gt;$A$2,+VLOOKUP($A145,'Neizmirene obaveze JLS'!$A$11:H$500,'prenos-P-R-N'!J$1,FALSE),"")))</f>
        <v>РАЗВОЈ КУЛТУРЕ И ИНФОРМИСАЊА</v>
      </c>
      <c r="K145" s="87">
        <f>IF($A145=0,"",IF($A145&lt;=$A$1,+VLOOKUP($A145,'Rashodi- plan-izvršenje'!$A$8:I$1500,'prenos-P-R-N'!K$1,FALSE),IF($A145&gt;$A$2,+VLOOKUP($A145,'Neizmirene obaveze JLS'!$A$11:I$500,'prenos-P-R-N'!K$1,FALSE),"")))</f>
        <v>13</v>
      </c>
      <c r="L145" t="str">
        <f>IF(A145=0,"",IF(A145&lt;=A$1,+IF(VLOOKUP(A145,'Rashodi- plan-izvršenje'!A$8:J$1500,M$1,FALSE)&gt;0,"Програмска активност","Пројекат"),IF(A145&gt;A$2,+IF(VLOOKUP(A145,'Neizmirene obaveze JLS'!A$8:J$2008,M$1,FALSE)&gt;0,"Програмска активност","Пројекат"),"")))</f>
        <v>Програмска активност</v>
      </c>
      <c r="M145" s="87" t="str">
        <f>IF($A145&lt;=$A$1,+IF(VLOOKUP($A145,'Rashodi- plan-izvršenje'!$A$8:$M$1500,10,FALSE)&gt;0,VLOOKUP($A145,'Rashodi- plan-izvršenje'!$A$8:$M$1500,10,FALSE),VLOOKUP($A145,'Rashodi- plan-izvršenje'!$A$8:$M$1500,12,FALSE)),+IF($A145&gt;$A$2,IF(VLOOKUP($A145,'Neizmirene obaveze JLS'!$A$8:$M$1500,10,FALSE)&gt;0,VLOOKUP($A145,'Neizmirene obaveze JLS'!$A$11:$M$1500,10,FALSE),VLOOKUP($A145,'Neizmirene obaveze JLS'!$A$11:$M$1500,12,FALSE)),0))</f>
        <v>1201-0001</v>
      </c>
      <c r="N145" s="87" t="str">
        <f>IF($A145&lt;=$A$1,+IF(VLOOKUP(A145,'Rashodi- plan-izvršenje'!$A$8:$M$1500,10,FALSE)&gt;0,VLOOKUP(A145,'Rashodi- plan-izvršenje'!$A$8:$M$1500,11,FALSE),VLOOKUP(A145,'Rashodi- plan-izvršenje'!$A$8:$M$1500,13,FALSE)),+IF($A145&gt;$A$2,IF(VLOOKUP($A145,'Neizmirene obaveze JLS'!$A$8:$M$1500,10,FALSE)&gt;0,VLOOKUP($A145,'Neizmirene obaveze JLS'!$A$11:$M$1500,11,FALSE),VLOOKUP($A145,'Neizmirene obaveze JLS'!$A$11:$M$1500,13,FALSE)),0))</f>
        <v>Функционисање локалних установа културе</v>
      </c>
      <c r="O145" s="87">
        <f>IF($A145&lt;=$A$1,VALUE(+VLOOKUP($A145,'Rashodi- plan-izvršenje'!$A$8:N$1500,'prenos-P-R-N'!O$1,FALSE)),IF($A145&lt;=A$2,VALUE(VLOOKUP($A145,'Prihodi- plan-izvršenje'!$A$8:$H$500,6,FALSE)),VALUE(VLOOKUP($A145,'Neizmirene obaveze JLS'!$A$8:$N$500,O$1,FALSE))))</f>
        <v>1</v>
      </c>
      <c r="P145" s="87" t="str">
        <f>IF(A145=0,0,IF(A145&gt;A$2,'šifarnik K-izvor'!G$3,+IF(Q145&lt;700,+'šifarnik K-izvor'!G$2,'šifarnik K-izvor'!G$1)))</f>
        <v>Расходи</v>
      </c>
      <c r="Q145" s="87">
        <f>IF($A145&lt;=$A$1,VALUE(+VLOOKUP($A145,'Rashodi- plan-izvršenje'!$A$8:O$1500,'prenos-P-R-N'!Q$1,FALSE)),IF($A145&lt;=$A$2,VLOOKUP($A145,'Prihodi- plan-izvršenje'!$A$4:$H$500,4,FALSE),IF($A145&lt;=$A$3,VLOOKUP(A145,'Neizmirene obaveze JLS'!$A$11:O$500,Q$1,FALSE),"")))</f>
        <v>413</v>
      </c>
      <c r="R145" s="88">
        <f>IF($A145&lt;=$A$1,VALUE(+VLOOKUP($A145,'Rashodi- plan-izvršenje'!$A$8:P$1500,'prenos-P-R-N'!R$1,FALSE)),IF($A145&lt;=$A$2,VLOOKUP($A145,'Prihodi- plan-izvršenje'!$A$4:$H$500,7,FALSE),""))</f>
        <v>220000</v>
      </c>
      <c r="S145" s="88">
        <f>IF(A145=0,0,IF($A145&lt;=$A$1,VALUE(+VLOOKUP($A145,'Rashodi- plan-izvršenje'!$A$8:Q$1500,'prenos-P-R-N'!S$1,FALSE)),IF($A145&lt;=$A$2,VLOOKUP($A145,'Prihodi- plan-izvršenje'!$A$4:$H$500,8,FALSE),0)))</f>
        <v>75252</v>
      </c>
      <c r="T145" s="88" t="str">
        <f>IF($A145&gt;$A$2,VLOOKUP($A145,'Neizmirene obaveze JLS'!$A$11:R$500,R$1,FALSE),"")</f>
        <v/>
      </c>
      <c r="U145" s="88">
        <f>IF($A145&gt;$A$2,VLOOKUP($A145,'Neizmirene obaveze JLS'!$A$11:S$500,S$1,FALSE),0)</f>
        <v>0</v>
      </c>
      <c r="V145" s="88">
        <f t="shared" si="13"/>
        <v>0</v>
      </c>
      <c r="W145" s="74"/>
      <c r="X145" s="74"/>
      <c r="Y145" s="74"/>
      <c r="Z145" s="74"/>
      <c r="AA145" s="193">
        <f t="shared" si="14"/>
        <v>3</v>
      </c>
      <c r="AB145" s="193" t="str">
        <f t="shared" si="15"/>
        <v>Расходи</v>
      </c>
    </row>
    <row r="146" spans="1:28">
      <c r="A146" s="89">
        <f>IF(AND(COUNTIF(A$1:A$3,"&gt;0")=1,MAX(A$8:A145)&lt;A$1),A145+1,IF(AND(COUNTIF(A$1:A$3,"&gt;0")=2,MAX(A$8:A145)&lt;A$2),A145+1,IF(AND(COUNTIF(A$1:A$3,"&gt;0")=3,MAX(A$8:A145)&lt;A$3),A145+1,0)))</f>
        <v>139</v>
      </c>
      <c r="B146" s="89">
        <f t="shared" si="16"/>
        <v>75</v>
      </c>
      <c r="C146" s="89" t="str">
        <f t="shared" si="17"/>
        <v>НОВИ ПАЗАР</v>
      </c>
      <c r="D146" s="87">
        <f>IF($A146=0,"",IF($A146&lt;=$A$1,+VLOOKUP($A146,'Rashodi- plan-izvršenje'!$A$8:B$1500,'prenos-P-R-N'!D$1,FALSE),IF($A146&gt;$A$2,+VLOOKUP($A146,'Neizmirene obaveze JLS'!$A$11:B$500,'prenos-P-R-N'!D$1,FALSE),"")))</f>
        <v>3</v>
      </c>
      <c r="E146" s="87" t="str">
        <f>IF($A146=0,"",IF($A146&lt;=$A$1,+VLOOKUP($A146,'Rashodi- plan-izvršenje'!$A$8:C$1500,'prenos-P-R-N'!E$1,FALSE),IF($A146&gt;$A$2,+VLOOKUP($A146,'Neizmirene obaveze JLS'!$A$11:C$500,'prenos-P-R-N'!E$1,FALSE),"")))</f>
        <v>Градска управа</v>
      </c>
      <c r="F146" s="87" t="str">
        <f>IF($A146=0,"",IF($A146&lt;=$A$1,+VLOOKUP($A146,'Rashodi- plan-izvršenje'!$A$8:D$1500,'prenos-P-R-N'!F$1,FALSE),IF($A146&gt;$A$2,+VLOOKUP($A146,'Neizmirene obaveze JLS'!$A$11:D$500,'prenos-P-R-N'!F$1,FALSE),"")))</f>
        <v>3.8</v>
      </c>
      <c r="G146" s="87" t="str">
        <f>IF($A146=0,"",IF($A146&lt;=$A$1,+VLOOKUP($A146,'Rashodi- plan-izvršenje'!$A$8:E$1500,'prenos-P-R-N'!G$1,FALSE),IF($A146&gt;$A$2,+VLOOKUP($A146,'Neizmirene obaveze JLS'!$A$11:E$500,'prenos-P-R-N'!G$1,FALSE),"")))</f>
        <v>Функционисање локалних установа културе</v>
      </c>
      <c r="H146" s="87">
        <f>IF($A146=0,"",IF($A146&lt;=$A$1,+VLOOKUP($A146,'Rashodi- plan-izvršenje'!$A$8:F$1500,'prenos-P-R-N'!H$1,FALSE),IF($A146&gt;$A$2,+VLOOKUP($A146,'Neizmirene obaveze JLS'!$A$11:F$500,'prenos-P-R-N'!H$1,FALSE),"")))</f>
        <v>820</v>
      </c>
      <c r="I146" s="87" t="str">
        <f>IF($A146=0,"",IF($A146&lt;=$A$1,+VLOOKUP($A146,'Rashodi- plan-izvršenje'!$A$8:G$1500,'prenos-P-R-N'!I$1,FALSE),IF($A146&gt;$A$2,+VLOOKUP($A146,'Neizmirene obaveze JLS'!$A$11:G$500,'prenos-P-R-N'!I$1,FALSE),"")))</f>
        <v>1201</v>
      </c>
      <c r="J146" s="87" t="str">
        <f>IF($A146=0,"",IF($A146&lt;=$A$1,+VLOOKUP($A146,'Rashodi- plan-izvršenje'!$A$8:H$1500,'prenos-P-R-N'!J$1,FALSE),IF($A146&gt;$A$2,+VLOOKUP($A146,'Neizmirene obaveze JLS'!$A$11:H$500,'prenos-P-R-N'!J$1,FALSE),"")))</f>
        <v>РАЗВОЈ КУЛТУРЕ И ИНФОРМИСАЊА</v>
      </c>
      <c r="K146" s="87">
        <f>IF($A146=0,"",IF($A146&lt;=$A$1,+VLOOKUP($A146,'Rashodi- plan-izvršenje'!$A$8:I$1500,'prenos-P-R-N'!K$1,FALSE),IF($A146&gt;$A$2,+VLOOKUP($A146,'Neizmirene obaveze JLS'!$A$11:I$500,'prenos-P-R-N'!K$1,FALSE),"")))</f>
        <v>13</v>
      </c>
      <c r="L146" t="str">
        <f>IF(A146=0,"",IF(A146&lt;=A$1,+IF(VLOOKUP(A146,'Rashodi- plan-izvršenje'!A$8:J$1500,M$1,FALSE)&gt;0,"Програмска активност","Пројекат"),IF(A146&gt;A$2,+IF(VLOOKUP(A146,'Neizmirene obaveze JLS'!A$8:J$2008,M$1,FALSE)&gt;0,"Програмска активност","Пројекат"),"")))</f>
        <v>Програмска активност</v>
      </c>
      <c r="M146" s="87" t="str">
        <f>IF($A146&lt;=$A$1,+IF(VLOOKUP($A146,'Rashodi- plan-izvršenje'!$A$8:$M$1500,10,FALSE)&gt;0,VLOOKUP($A146,'Rashodi- plan-izvršenje'!$A$8:$M$1500,10,FALSE),VLOOKUP($A146,'Rashodi- plan-izvršenje'!$A$8:$M$1500,12,FALSE)),+IF($A146&gt;$A$2,IF(VLOOKUP($A146,'Neizmirene obaveze JLS'!$A$8:$M$1500,10,FALSE)&gt;0,VLOOKUP($A146,'Neizmirene obaveze JLS'!$A$11:$M$1500,10,FALSE),VLOOKUP($A146,'Neizmirene obaveze JLS'!$A$11:$M$1500,12,FALSE)),0))</f>
        <v>1201-0001</v>
      </c>
      <c r="N146" s="87" t="str">
        <f>IF($A146&lt;=$A$1,+IF(VLOOKUP(A146,'Rashodi- plan-izvršenje'!$A$8:$M$1500,10,FALSE)&gt;0,VLOOKUP(A146,'Rashodi- plan-izvršenje'!$A$8:$M$1500,11,FALSE),VLOOKUP(A146,'Rashodi- plan-izvršenje'!$A$8:$M$1500,13,FALSE)),+IF($A146&gt;$A$2,IF(VLOOKUP($A146,'Neizmirene obaveze JLS'!$A$8:$M$1500,10,FALSE)&gt;0,VLOOKUP($A146,'Neizmirene obaveze JLS'!$A$11:$M$1500,11,FALSE),VLOOKUP($A146,'Neizmirene obaveze JLS'!$A$11:$M$1500,13,FALSE)),0))</f>
        <v>Функционисање локалних установа културе</v>
      </c>
      <c r="O146" s="87">
        <f>IF($A146&lt;=$A$1,VALUE(+VLOOKUP($A146,'Rashodi- plan-izvršenje'!$A$8:N$1500,'prenos-P-R-N'!O$1,FALSE)),IF($A146&lt;=A$2,VALUE(VLOOKUP($A146,'Prihodi- plan-izvršenje'!$A$8:$H$500,6,FALSE)),VALUE(VLOOKUP($A146,'Neizmirene obaveze JLS'!$A$8:$N$500,O$1,FALSE))))</f>
        <v>1</v>
      </c>
      <c r="P146" s="87" t="str">
        <f>IF(A146=0,0,IF(A146&gt;A$2,'šifarnik K-izvor'!G$3,+IF(Q146&lt;700,+'šifarnik K-izvor'!G$2,'šifarnik K-izvor'!G$1)))</f>
        <v>Расходи</v>
      </c>
      <c r="Q146" s="87">
        <f>IF($A146&lt;=$A$1,VALUE(+VLOOKUP($A146,'Rashodi- plan-izvršenje'!$A$8:O$1500,'prenos-P-R-N'!Q$1,FALSE)),IF($A146&lt;=$A$2,VLOOKUP($A146,'Prihodi- plan-izvršenje'!$A$4:$H$500,4,FALSE),IF($A146&lt;=$A$3,VLOOKUP(A146,'Neizmirene obaveze JLS'!$A$11:O$500,Q$1,FALSE),"")))</f>
        <v>414</v>
      </c>
      <c r="R146" s="88">
        <f>IF($A146&lt;=$A$1,VALUE(+VLOOKUP($A146,'Rashodi- plan-izvršenje'!$A$8:P$1500,'prenos-P-R-N'!R$1,FALSE)),IF($A146&lt;=$A$2,VLOOKUP($A146,'Prihodi- plan-izvršenje'!$A$4:$H$500,7,FALSE),""))</f>
        <v>1265000</v>
      </c>
      <c r="S146" s="88">
        <f>IF(A146=0,0,IF($A146&lt;=$A$1,VALUE(+VLOOKUP($A146,'Rashodi- plan-izvršenje'!$A$8:Q$1500,'prenos-P-R-N'!S$1,FALSE)),IF($A146&lt;=$A$2,VLOOKUP($A146,'Prihodi- plan-izvršenje'!$A$4:$H$500,8,FALSE),0)))</f>
        <v>736971.57</v>
      </c>
      <c r="T146" s="88" t="str">
        <f>IF($A146&gt;$A$2,VLOOKUP($A146,'Neizmirene obaveze JLS'!$A$11:R$500,R$1,FALSE),"")</f>
        <v/>
      </c>
      <c r="U146" s="88">
        <f>IF($A146&gt;$A$2,VLOOKUP($A146,'Neizmirene obaveze JLS'!$A$11:S$500,S$1,FALSE),0)</f>
        <v>0</v>
      </c>
      <c r="V146" s="88">
        <f t="shared" si="13"/>
        <v>0</v>
      </c>
      <c r="W146" s="74"/>
      <c r="X146" s="74"/>
      <c r="Y146" s="74"/>
      <c r="Z146" s="74"/>
      <c r="AA146" s="193">
        <f t="shared" si="14"/>
        <v>3</v>
      </c>
      <c r="AB146" s="193" t="str">
        <f t="shared" si="15"/>
        <v>Расходи</v>
      </c>
    </row>
    <row r="147" spans="1:28">
      <c r="A147" s="89">
        <f>IF(AND(COUNTIF(A$1:A$3,"&gt;0")=1,MAX(A$8:A146)&lt;A$1),A146+1,IF(AND(COUNTIF(A$1:A$3,"&gt;0")=2,MAX(A$8:A146)&lt;A$2),A146+1,IF(AND(COUNTIF(A$1:A$3,"&gt;0")=3,MAX(A$8:A146)&lt;A$3),A146+1,0)))</f>
        <v>140</v>
      </c>
      <c r="B147" s="89">
        <f t="shared" si="16"/>
        <v>75</v>
      </c>
      <c r="C147" s="89" t="str">
        <f t="shared" si="17"/>
        <v>НОВИ ПАЗАР</v>
      </c>
      <c r="D147" s="87">
        <f>IF($A147=0,"",IF($A147&lt;=$A$1,+VLOOKUP($A147,'Rashodi- plan-izvršenje'!$A$8:B$1500,'prenos-P-R-N'!D$1,FALSE),IF($A147&gt;$A$2,+VLOOKUP($A147,'Neizmirene obaveze JLS'!$A$11:B$500,'prenos-P-R-N'!D$1,FALSE),"")))</f>
        <v>3</v>
      </c>
      <c r="E147" s="87" t="str">
        <f>IF($A147=0,"",IF($A147&lt;=$A$1,+VLOOKUP($A147,'Rashodi- plan-izvršenje'!$A$8:C$1500,'prenos-P-R-N'!E$1,FALSE),IF($A147&gt;$A$2,+VLOOKUP($A147,'Neizmirene obaveze JLS'!$A$11:C$500,'prenos-P-R-N'!E$1,FALSE),"")))</f>
        <v>Градска управа</v>
      </c>
      <c r="F147" s="87" t="str">
        <f>IF($A147=0,"",IF($A147&lt;=$A$1,+VLOOKUP($A147,'Rashodi- plan-izvršenje'!$A$8:D$1500,'prenos-P-R-N'!F$1,FALSE),IF($A147&gt;$A$2,+VLOOKUP($A147,'Neizmirene obaveze JLS'!$A$11:D$500,'prenos-P-R-N'!F$1,FALSE),"")))</f>
        <v>3.8</v>
      </c>
      <c r="G147" s="87" t="str">
        <f>IF($A147=0,"",IF($A147&lt;=$A$1,+VLOOKUP($A147,'Rashodi- plan-izvršenje'!$A$8:E$1500,'prenos-P-R-N'!G$1,FALSE),IF($A147&gt;$A$2,+VLOOKUP($A147,'Neizmirene obaveze JLS'!$A$11:E$500,'prenos-P-R-N'!G$1,FALSE),"")))</f>
        <v>Функционисање локалних установа културе</v>
      </c>
      <c r="H147" s="87">
        <f>IF($A147=0,"",IF($A147&lt;=$A$1,+VLOOKUP($A147,'Rashodi- plan-izvršenje'!$A$8:F$1500,'prenos-P-R-N'!H$1,FALSE),IF($A147&gt;$A$2,+VLOOKUP($A147,'Neizmirene obaveze JLS'!$A$11:F$500,'prenos-P-R-N'!H$1,FALSE),"")))</f>
        <v>820</v>
      </c>
      <c r="I147" s="87" t="str">
        <f>IF($A147=0,"",IF($A147&lt;=$A$1,+VLOOKUP($A147,'Rashodi- plan-izvršenje'!$A$8:G$1500,'prenos-P-R-N'!I$1,FALSE),IF($A147&gt;$A$2,+VLOOKUP($A147,'Neizmirene obaveze JLS'!$A$11:G$500,'prenos-P-R-N'!I$1,FALSE),"")))</f>
        <v>1201</v>
      </c>
      <c r="J147" s="87" t="str">
        <f>IF($A147=0,"",IF($A147&lt;=$A$1,+VLOOKUP($A147,'Rashodi- plan-izvršenje'!$A$8:H$1500,'prenos-P-R-N'!J$1,FALSE),IF($A147&gt;$A$2,+VLOOKUP($A147,'Neizmirene obaveze JLS'!$A$11:H$500,'prenos-P-R-N'!J$1,FALSE),"")))</f>
        <v>РАЗВОЈ КУЛТУРЕ И ИНФОРМИСАЊА</v>
      </c>
      <c r="K147" s="87">
        <f>IF($A147=0,"",IF($A147&lt;=$A$1,+VLOOKUP($A147,'Rashodi- plan-izvršenje'!$A$8:I$1500,'prenos-P-R-N'!K$1,FALSE),IF($A147&gt;$A$2,+VLOOKUP($A147,'Neizmirene obaveze JLS'!$A$11:I$500,'prenos-P-R-N'!K$1,FALSE),"")))</f>
        <v>13</v>
      </c>
      <c r="L147" t="str">
        <f>IF(A147=0,"",IF(A147&lt;=A$1,+IF(VLOOKUP(A147,'Rashodi- plan-izvršenje'!A$8:J$1500,M$1,FALSE)&gt;0,"Програмска активност","Пројекат"),IF(A147&gt;A$2,+IF(VLOOKUP(A147,'Neizmirene obaveze JLS'!A$8:J$2008,M$1,FALSE)&gt;0,"Програмска активност","Пројекат"),"")))</f>
        <v>Програмска активност</v>
      </c>
      <c r="M147" s="87" t="str">
        <f>IF($A147&lt;=$A$1,+IF(VLOOKUP($A147,'Rashodi- plan-izvršenje'!$A$8:$M$1500,10,FALSE)&gt;0,VLOOKUP($A147,'Rashodi- plan-izvršenje'!$A$8:$M$1500,10,FALSE),VLOOKUP($A147,'Rashodi- plan-izvršenje'!$A$8:$M$1500,12,FALSE)),+IF($A147&gt;$A$2,IF(VLOOKUP($A147,'Neizmirene obaveze JLS'!$A$8:$M$1500,10,FALSE)&gt;0,VLOOKUP($A147,'Neizmirene obaveze JLS'!$A$11:$M$1500,10,FALSE),VLOOKUP($A147,'Neizmirene obaveze JLS'!$A$11:$M$1500,12,FALSE)),0))</f>
        <v>1201-0001</v>
      </c>
      <c r="N147" s="87" t="str">
        <f>IF($A147&lt;=$A$1,+IF(VLOOKUP(A147,'Rashodi- plan-izvršenje'!$A$8:$M$1500,10,FALSE)&gt;0,VLOOKUP(A147,'Rashodi- plan-izvršenje'!$A$8:$M$1500,11,FALSE),VLOOKUP(A147,'Rashodi- plan-izvršenje'!$A$8:$M$1500,13,FALSE)),+IF($A147&gt;$A$2,IF(VLOOKUP($A147,'Neizmirene obaveze JLS'!$A$8:$M$1500,10,FALSE)&gt;0,VLOOKUP($A147,'Neizmirene obaveze JLS'!$A$11:$M$1500,11,FALSE),VLOOKUP($A147,'Neizmirene obaveze JLS'!$A$11:$M$1500,13,FALSE)),0))</f>
        <v>Функционисање локалних установа културе</v>
      </c>
      <c r="O147" s="87">
        <f>IF($A147&lt;=$A$1,VALUE(+VLOOKUP($A147,'Rashodi- plan-izvršenje'!$A$8:N$1500,'prenos-P-R-N'!O$1,FALSE)),IF($A147&lt;=A$2,VALUE(VLOOKUP($A147,'Prihodi- plan-izvršenje'!$A$8:$H$500,6,FALSE)),VALUE(VLOOKUP($A147,'Neizmirene obaveze JLS'!$A$8:$N$500,O$1,FALSE))))</f>
        <v>1</v>
      </c>
      <c r="P147" s="87" t="str">
        <f>IF(A147=0,0,IF(A147&gt;A$2,'šifarnik K-izvor'!G$3,+IF(Q147&lt;700,+'šifarnik K-izvor'!G$2,'šifarnik K-izvor'!G$1)))</f>
        <v>Расходи</v>
      </c>
      <c r="Q147" s="87">
        <f>IF($A147&lt;=$A$1,VALUE(+VLOOKUP($A147,'Rashodi- plan-izvršenje'!$A$8:O$1500,'prenos-P-R-N'!Q$1,FALSE)),IF($A147&lt;=$A$2,VLOOKUP($A147,'Prihodi- plan-izvršenje'!$A$4:$H$500,4,FALSE),IF($A147&lt;=$A$3,VLOOKUP(A147,'Neizmirene obaveze JLS'!$A$11:O$500,Q$1,FALSE),"")))</f>
        <v>415</v>
      </c>
      <c r="R147" s="88">
        <f>IF($A147&lt;=$A$1,VALUE(+VLOOKUP($A147,'Rashodi- plan-izvršenje'!$A$8:P$1500,'prenos-P-R-N'!R$1,FALSE)),IF($A147&lt;=$A$2,VLOOKUP($A147,'Prihodi- plan-izvršenje'!$A$4:$H$500,7,FALSE),""))</f>
        <v>2640000</v>
      </c>
      <c r="S147" s="88">
        <f>IF(A147=0,0,IF($A147&lt;=$A$1,VALUE(+VLOOKUP($A147,'Rashodi- plan-izvršenje'!$A$8:Q$1500,'prenos-P-R-N'!S$1,FALSE)),IF($A147&lt;=$A$2,VLOOKUP($A147,'Prihodi- plan-izvršenje'!$A$4:$H$500,8,FALSE),0)))</f>
        <v>466789.44</v>
      </c>
      <c r="T147" s="88" t="str">
        <f>IF($A147&gt;$A$2,VLOOKUP($A147,'Neizmirene obaveze JLS'!$A$11:R$500,R$1,FALSE),"")</f>
        <v/>
      </c>
      <c r="U147" s="88">
        <f>IF($A147&gt;$A$2,VLOOKUP($A147,'Neizmirene obaveze JLS'!$A$11:S$500,S$1,FALSE),0)</f>
        <v>0</v>
      </c>
      <c r="V147" s="88">
        <f t="shared" si="13"/>
        <v>0</v>
      </c>
      <c r="W147" s="74"/>
      <c r="X147" s="74"/>
      <c r="Y147" s="74"/>
      <c r="Z147" s="74"/>
      <c r="AA147" s="193">
        <f t="shared" si="14"/>
        <v>3</v>
      </c>
      <c r="AB147" s="193" t="str">
        <f t="shared" si="15"/>
        <v>Расходи</v>
      </c>
    </row>
    <row r="148" spans="1:28">
      <c r="A148" s="89">
        <f>IF(AND(COUNTIF(A$1:A$3,"&gt;0")=1,MAX(A$8:A147)&lt;A$1),A147+1,IF(AND(COUNTIF(A$1:A$3,"&gt;0")=2,MAX(A$8:A147)&lt;A$2),A147+1,IF(AND(COUNTIF(A$1:A$3,"&gt;0")=3,MAX(A$8:A147)&lt;A$3),A147+1,0)))</f>
        <v>141</v>
      </c>
      <c r="B148" s="89">
        <f t="shared" si="16"/>
        <v>75</v>
      </c>
      <c r="C148" s="89" t="str">
        <f t="shared" si="17"/>
        <v>НОВИ ПАЗАР</v>
      </c>
      <c r="D148" s="87">
        <f>IF($A148=0,"",IF($A148&lt;=$A$1,+VLOOKUP($A148,'Rashodi- plan-izvršenje'!$A$8:B$1500,'prenos-P-R-N'!D$1,FALSE),IF($A148&gt;$A$2,+VLOOKUP($A148,'Neizmirene obaveze JLS'!$A$11:B$500,'prenos-P-R-N'!D$1,FALSE),"")))</f>
        <v>3</v>
      </c>
      <c r="E148" s="87" t="str">
        <f>IF($A148=0,"",IF($A148&lt;=$A$1,+VLOOKUP($A148,'Rashodi- plan-izvršenje'!$A$8:C$1500,'prenos-P-R-N'!E$1,FALSE),IF($A148&gt;$A$2,+VLOOKUP($A148,'Neizmirene obaveze JLS'!$A$11:C$500,'prenos-P-R-N'!E$1,FALSE),"")))</f>
        <v>Градска управа</v>
      </c>
      <c r="F148" s="87" t="str">
        <f>IF($A148=0,"",IF($A148&lt;=$A$1,+VLOOKUP($A148,'Rashodi- plan-izvršenje'!$A$8:D$1500,'prenos-P-R-N'!F$1,FALSE),IF($A148&gt;$A$2,+VLOOKUP($A148,'Neizmirene obaveze JLS'!$A$11:D$500,'prenos-P-R-N'!F$1,FALSE),"")))</f>
        <v>3.8</v>
      </c>
      <c r="G148" s="87" t="str">
        <f>IF($A148=0,"",IF($A148&lt;=$A$1,+VLOOKUP($A148,'Rashodi- plan-izvršenje'!$A$8:E$1500,'prenos-P-R-N'!G$1,FALSE),IF($A148&gt;$A$2,+VLOOKUP($A148,'Neizmirene obaveze JLS'!$A$11:E$500,'prenos-P-R-N'!G$1,FALSE),"")))</f>
        <v>Функционисање локалних установа културе</v>
      </c>
      <c r="H148" s="87">
        <f>IF($A148=0,"",IF($A148&lt;=$A$1,+VLOOKUP($A148,'Rashodi- plan-izvršenje'!$A$8:F$1500,'prenos-P-R-N'!H$1,FALSE),IF($A148&gt;$A$2,+VLOOKUP($A148,'Neizmirene obaveze JLS'!$A$11:F$500,'prenos-P-R-N'!H$1,FALSE),"")))</f>
        <v>820</v>
      </c>
      <c r="I148" s="87" t="str">
        <f>IF($A148=0,"",IF($A148&lt;=$A$1,+VLOOKUP($A148,'Rashodi- plan-izvršenje'!$A$8:G$1500,'prenos-P-R-N'!I$1,FALSE),IF($A148&gt;$A$2,+VLOOKUP($A148,'Neizmirene obaveze JLS'!$A$11:G$500,'prenos-P-R-N'!I$1,FALSE),"")))</f>
        <v>1201</v>
      </c>
      <c r="J148" s="87" t="str">
        <f>IF($A148=0,"",IF($A148&lt;=$A$1,+VLOOKUP($A148,'Rashodi- plan-izvršenje'!$A$8:H$1500,'prenos-P-R-N'!J$1,FALSE),IF($A148&gt;$A$2,+VLOOKUP($A148,'Neizmirene obaveze JLS'!$A$11:H$500,'prenos-P-R-N'!J$1,FALSE),"")))</f>
        <v>РАЗВОЈ КУЛТУРЕ И ИНФОРМИСАЊА</v>
      </c>
      <c r="K148" s="87">
        <f>IF($A148=0,"",IF($A148&lt;=$A$1,+VLOOKUP($A148,'Rashodi- plan-izvršenje'!$A$8:I$1500,'prenos-P-R-N'!K$1,FALSE),IF($A148&gt;$A$2,+VLOOKUP($A148,'Neizmirene obaveze JLS'!$A$11:I$500,'prenos-P-R-N'!K$1,FALSE),"")))</f>
        <v>13</v>
      </c>
      <c r="L148" t="str">
        <f>IF(A148=0,"",IF(A148&lt;=A$1,+IF(VLOOKUP(A148,'Rashodi- plan-izvršenje'!A$8:J$1500,M$1,FALSE)&gt;0,"Програмска активност","Пројекат"),IF(A148&gt;A$2,+IF(VLOOKUP(A148,'Neizmirene obaveze JLS'!A$8:J$2008,M$1,FALSE)&gt;0,"Програмска активност","Пројекат"),"")))</f>
        <v>Програмска активност</v>
      </c>
      <c r="M148" s="87" t="str">
        <f>IF($A148&lt;=$A$1,+IF(VLOOKUP($A148,'Rashodi- plan-izvršenje'!$A$8:$M$1500,10,FALSE)&gt;0,VLOOKUP($A148,'Rashodi- plan-izvršenje'!$A$8:$M$1500,10,FALSE),VLOOKUP($A148,'Rashodi- plan-izvršenje'!$A$8:$M$1500,12,FALSE)),+IF($A148&gt;$A$2,IF(VLOOKUP($A148,'Neizmirene obaveze JLS'!$A$8:$M$1500,10,FALSE)&gt;0,VLOOKUP($A148,'Neizmirene obaveze JLS'!$A$11:$M$1500,10,FALSE),VLOOKUP($A148,'Neizmirene obaveze JLS'!$A$11:$M$1500,12,FALSE)),0))</f>
        <v>1201-0001</v>
      </c>
      <c r="N148" s="87" t="str">
        <f>IF($A148&lt;=$A$1,+IF(VLOOKUP(A148,'Rashodi- plan-izvršenje'!$A$8:$M$1500,10,FALSE)&gt;0,VLOOKUP(A148,'Rashodi- plan-izvršenje'!$A$8:$M$1500,11,FALSE),VLOOKUP(A148,'Rashodi- plan-izvršenje'!$A$8:$M$1500,13,FALSE)),+IF($A148&gt;$A$2,IF(VLOOKUP($A148,'Neizmirene obaveze JLS'!$A$8:$M$1500,10,FALSE)&gt;0,VLOOKUP($A148,'Neizmirene obaveze JLS'!$A$11:$M$1500,11,FALSE),VLOOKUP($A148,'Neizmirene obaveze JLS'!$A$11:$M$1500,13,FALSE)),0))</f>
        <v>Функционисање локалних установа културе</v>
      </c>
      <c r="O148" s="87">
        <f>IF($A148&lt;=$A$1,VALUE(+VLOOKUP($A148,'Rashodi- plan-izvršenje'!$A$8:N$1500,'prenos-P-R-N'!O$1,FALSE)),IF($A148&lt;=A$2,VALUE(VLOOKUP($A148,'Prihodi- plan-izvršenje'!$A$8:$H$500,6,FALSE)),VALUE(VLOOKUP($A148,'Neizmirene obaveze JLS'!$A$8:$N$500,O$1,FALSE))))</f>
        <v>1</v>
      </c>
      <c r="P148" s="87" t="str">
        <f>IF(A148=0,0,IF(A148&gt;A$2,'šifarnik K-izvor'!G$3,+IF(Q148&lt;700,+'šifarnik K-izvor'!G$2,'šifarnik K-izvor'!G$1)))</f>
        <v>Расходи</v>
      </c>
      <c r="Q148" s="87">
        <f>IF($A148&lt;=$A$1,VALUE(+VLOOKUP($A148,'Rashodi- plan-izvršenje'!$A$8:O$1500,'prenos-P-R-N'!Q$1,FALSE)),IF($A148&lt;=$A$2,VLOOKUP($A148,'Prihodi- plan-izvršenje'!$A$4:$H$500,4,FALSE),IF($A148&lt;=$A$3,VLOOKUP(A148,'Neizmirene obaveze JLS'!$A$11:O$500,Q$1,FALSE),"")))</f>
        <v>416</v>
      </c>
      <c r="R148" s="88">
        <f>IF($A148&lt;=$A$1,VALUE(+VLOOKUP($A148,'Rashodi- plan-izvršenje'!$A$8:P$1500,'prenos-P-R-N'!R$1,FALSE)),IF($A148&lt;=$A$2,VLOOKUP($A148,'Prihodi- plan-izvršenje'!$A$4:$H$500,7,FALSE),""))</f>
        <v>500000</v>
      </c>
      <c r="S148" s="88">
        <f>IF(A148=0,0,IF($A148&lt;=$A$1,VALUE(+VLOOKUP($A148,'Rashodi- plan-izvršenje'!$A$8:Q$1500,'prenos-P-R-N'!S$1,FALSE)),IF($A148&lt;=$A$2,VLOOKUP($A148,'Prihodi- plan-izvršenje'!$A$4:$H$500,8,FALSE),0)))</f>
        <v>0</v>
      </c>
      <c r="T148" s="88" t="str">
        <f>IF($A148&gt;$A$2,VLOOKUP($A148,'Neizmirene obaveze JLS'!$A$11:R$500,R$1,FALSE),"")</f>
        <v/>
      </c>
      <c r="U148" s="88">
        <f>IF($A148&gt;$A$2,VLOOKUP($A148,'Neizmirene obaveze JLS'!$A$11:S$500,S$1,FALSE),0)</f>
        <v>0</v>
      </c>
      <c r="V148" s="88">
        <f t="shared" si="13"/>
        <v>0</v>
      </c>
      <c r="W148" s="74"/>
      <c r="X148" s="74"/>
      <c r="Y148" s="74"/>
      <c r="Z148" s="74"/>
      <c r="AA148" s="193">
        <f t="shared" si="14"/>
        <v>3</v>
      </c>
      <c r="AB148" s="193" t="str">
        <f t="shared" si="15"/>
        <v>Расходи</v>
      </c>
    </row>
    <row r="149" spans="1:28">
      <c r="A149" s="89">
        <f>IF(AND(COUNTIF(A$1:A$3,"&gt;0")=1,MAX(A$8:A148)&lt;A$1),A148+1,IF(AND(COUNTIF(A$1:A$3,"&gt;0")=2,MAX(A$8:A148)&lt;A$2),A148+1,IF(AND(COUNTIF(A$1:A$3,"&gt;0")=3,MAX(A$8:A148)&lt;A$3),A148+1,0)))</f>
        <v>142</v>
      </c>
      <c r="B149" s="89">
        <f t="shared" si="16"/>
        <v>75</v>
      </c>
      <c r="C149" s="89" t="str">
        <f t="shared" si="17"/>
        <v>НОВИ ПАЗАР</v>
      </c>
      <c r="D149" s="87">
        <f>IF($A149=0,"",IF($A149&lt;=$A$1,+VLOOKUP($A149,'Rashodi- plan-izvršenje'!$A$8:B$1500,'prenos-P-R-N'!D$1,FALSE),IF($A149&gt;$A$2,+VLOOKUP($A149,'Neizmirene obaveze JLS'!$A$11:B$500,'prenos-P-R-N'!D$1,FALSE),"")))</f>
        <v>3</v>
      </c>
      <c r="E149" s="87" t="str">
        <f>IF($A149=0,"",IF($A149&lt;=$A$1,+VLOOKUP($A149,'Rashodi- plan-izvršenje'!$A$8:C$1500,'prenos-P-R-N'!E$1,FALSE),IF($A149&gt;$A$2,+VLOOKUP($A149,'Neizmirene obaveze JLS'!$A$11:C$500,'prenos-P-R-N'!E$1,FALSE),"")))</f>
        <v>Градска управа</v>
      </c>
      <c r="F149" s="87" t="str">
        <f>IF($A149=0,"",IF($A149&lt;=$A$1,+VLOOKUP($A149,'Rashodi- plan-izvršenje'!$A$8:D$1500,'prenos-P-R-N'!F$1,FALSE),IF($A149&gt;$A$2,+VLOOKUP($A149,'Neizmirene obaveze JLS'!$A$11:D$500,'prenos-P-R-N'!F$1,FALSE),"")))</f>
        <v>3.8</v>
      </c>
      <c r="G149" s="87" t="str">
        <f>IF($A149=0,"",IF($A149&lt;=$A$1,+VLOOKUP($A149,'Rashodi- plan-izvršenje'!$A$8:E$1500,'prenos-P-R-N'!G$1,FALSE),IF($A149&gt;$A$2,+VLOOKUP($A149,'Neizmirene obaveze JLS'!$A$11:E$500,'prenos-P-R-N'!G$1,FALSE),"")))</f>
        <v>Функционисање локалних установа културе</v>
      </c>
      <c r="H149" s="87">
        <f>IF($A149=0,"",IF($A149&lt;=$A$1,+VLOOKUP($A149,'Rashodi- plan-izvršenje'!$A$8:F$1500,'prenos-P-R-N'!H$1,FALSE),IF($A149&gt;$A$2,+VLOOKUP($A149,'Neizmirene obaveze JLS'!$A$11:F$500,'prenos-P-R-N'!H$1,FALSE),"")))</f>
        <v>820</v>
      </c>
      <c r="I149" s="87" t="str">
        <f>IF($A149=0,"",IF($A149&lt;=$A$1,+VLOOKUP($A149,'Rashodi- plan-izvršenje'!$A$8:G$1500,'prenos-P-R-N'!I$1,FALSE),IF($A149&gt;$A$2,+VLOOKUP($A149,'Neizmirene obaveze JLS'!$A$11:G$500,'prenos-P-R-N'!I$1,FALSE),"")))</f>
        <v>1201</v>
      </c>
      <c r="J149" s="87" t="str">
        <f>IF($A149=0,"",IF($A149&lt;=$A$1,+VLOOKUP($A149,'Rashodi- plan-izvršenje'!$A$8:H$1500,'prenos-P-R-N'!J$1,FALSE),IF($A149&gt;$A$2,+VLOOKUP($A149,'Neizmirene obaveze JLS'!$A$11:H$500,'prenos-P-R-N'!J$1,FALSE),"")))</f>
        <v>РАЗВОЈ КУЛТУРЕ И ИНФОРМИСАЊА</v>
      </c>
      <c r="K149" s="87">
        <f>IF($A149=0,"",IF($A149&lt;=$A$1,+VLOOKUP($A149,'Rashodi- plan-izvršenje'!$A$8:I$1500,'prenos-P-R-N'!K$1,FALSE),IF($A149&gt;$A$2,+VLOOKUP($A149,'Neizmirene obaveze JLS'!$A$11:I$500,'prenos-P-R-N'!K$1,FALSE),"")))</f>
        <v>13</v>
      </c>
      <c r="L149" t="str">
        <f>IF(A149=0,"",IF(A149&lt;=A$1,+IF(VLOOKUP(A149,'Rashodi- plan-izvršenje'!A$8:J$1500,M$1,FALSE)&gt;0,"Програмска активност","Пројекат"),IF(A149&gt;A$2,+IF(VLOOKUP(A149,'Neizmirene obaveze JLS'!A$8:J$2008,M$1,FALSE)&gt;0,"Програмска активност","Пројекат"),"")))</f>
        <v>Програмска активност</v>
      </c>
      <c r="M149" s="87" t="str">
        <f>IF($A149&lt;=$A$1,+IF(VLOOKUP($A149,'Rashodi- plan-izvršenje'!$A$8:$M$1500,10,FALSE)&gt;0,VLOOKUP($A149,'Rashodi- plan-izvršenje'!$A$8:$M$1500,10,FALSE),VLOOKUP($A149,'Rashodi- plan-izvršenje'!$A$8:$M$1500,12,FALSE)),+IF($A149&gt;$A$2,IF(VLOOKUP($A149,'Neizmirene obaveze JLS'!$A$8:$M$1500,10,FALSE)&gt;0,VLOOKUP($A149,'Neizmirene obaveze JLS'!$A$11:$M$1500,10,FALSE),VLOOKUP($A149,'Neizmirene obaveze JLS'!$A$11:$M$1500,12,FALSE)),0))</f>
        <v>1201-0001</v>
      </c>
      <c r="N149" s="87" t="str">
        <f>IF($A149&lt;=$A$1,+IF(VLOOKUP(A149,'Rashodi- plan-izvršenje'!$A$8:$M$1500,10,FALSE)&gt;0,VLOOKUP(A149,'Rashodi- plan-izvršenje'!$A$8:$M$1500,11,FALSE),VLOOKUP(A149,'Rashodi- plan-izvršenje'!$A$8:$M$1500,13,FALSE)),+IF($A149&gt;$A$2,IF(VLOOKUP($A149,'Neizmirene obaveze JLS'!$A$8:$M$1500,10,FALSE)&gt;0,VLOOKUP($A149,'Neizmirene obaveze JLS'!$A$11:$M$1500,11,FALSE),VLOOKUP($A149,'Neizmirene obaveze JLS'!$A$11:$M$1500,13,FALSE)),0))</f>
        <v>Функционисање локалних установа културе</v>
      </c>
      <c r="O149" s="87">
        <f>IF($A149&lt;=$A$1,VALUE(+VLOOKUP($A149,'Rashodi- plan-izvršenje'!$A$8:N$1500,'prenos-P-R-N'!O$1,FALSE)),IF($A149&lt;=A$2,VALUE(VLOOKUP($A149,'Prihodi- plan-izvršenje'!$A$8:$H$500,6,FALSE)),VALUE(VLOOKUP($A149,'Neizmirene obaveze JLS'!$A$8:$N$500,O$1,FALSE))))</f>
        <v>1</v>
      </c>
      <c r="P149" s="87" t="str">
        <f>IF(A149=0,0,IF(A149&gt;A$2,'šifarnik K-izvor'!G$3,+IF(Q149&lt;700,+'šifarnik K-izvor'!G$2,'šifarnik K-izvor'!G$1)))</f>
        <v>Расходи</v>
      </c>
      <c r="Q149" s="87">
        <f>IF($A149&lt;=$A$1,VALUE(+VLOOKUP($A149,'Rashodi- plan-izvršenje'!$A$8:O$1500,'prenos-P-R-N'!Q$1,FALSE)),IF($A149&lt;=$A$2,VLOOKUP($A149,'Prihodi- plan-izvršenje'!$A$4:$H$500,4,FALSE),IF($A149&lt;=$A$3,VLOOKUP(A149,'Neizmirene obaveze JLS'!$A$11:O$500,Q$1,FALSE),"")))</f>
        <v>421</v>
      </c>
      <c r="R149" s="88">
        <f>IF($A149&lt;=$A$1,VALUE(+VLOOKUP($A149,'Rashodi- plan-izvršenje'!$A$8:P$1500,'prenos-P-R-N'!R$1,FALSE)),IF($A149&lt;=$A$2,VLOOKUP($A149,'Prihodi- plan-izvršenje'!$A$4:$H$500,7,FALSE),""))</f>
        <v>2025000</v>
      </c>
      <c r="S149" s="88">
        <f>IF(A149=0,0,IF($A149&lt;=$A$1,VALUE(+VLOOKUP($A149,'Rashodi- plan-izvršenje'!$A$8:Q$1500,'prenos-P-R-N'!S$1,FALSE)),IF($A149&lt;=$A$2,VLOOKUP($A149,'Prihodi- plan-izvršenje'!$A$4:$H$500,8,FALSE),0)))</f>
        <v>2025000</v>
      </c>
      <c r="T149" s="88" t="str">
        <f>IF($A149&gt;$A$2,VLOOKUP($A149,'Neizmirene obaveze JLS'!$A$11:R$500,R$1,FALSE),"")</f>
        <v/>
      </c>
      <c r="U149" s="88">
        <f>IF($A149&gt;$A$2,VLOOKUP($A149,'Neizmirene obaveze JLS'!$A$11:S$500,S$1,FALSE),0)</f>
        <v>0</v>
      </c>
      <c r="V149" s="88">
        <f t="shared" si="13"/>
        <v>0</v>
      </c>
      <c r="W149" s="74"/>
      <c r="X149" s="74"/>
      <c r="Y149" s="74"/>
      <c r="Z149" s="74"/>
      <c r="AA149" s="193">
        <f t="shared" si="14"/>
        <v>3</v>
      </c>
      <c r="AB149" s="193" t="str">
        <f t="shared" si="15"/>
        <v>Расходи</v>
      </c>
    </row>
    <row r="150" spans="1:28">
      <c r="A150" s="89">
        <f>IF(AND(COUNTIF(A$1:A$3,"&gt;0")=1,MAX(A$8:A149)&lt;A$1),A149+1,IF(AND(COUNTIF(A$1:A$3,"&gt;0")=2,MAX(A$8:A149)&lt;A$2),A149+1,IF(AND(COUNTIF(A$1:A$3,"&gt;0")=3,MAX(A$8:A149)&lt;A$3),A149+1,0)))</f>
        <v>143</v>
      </c>
      <c r="B150" s="89">
        <f t="shared" si="16"/>
        <v>75</v>
      </c>
      <c r="C150" s="89" t="str">
        <f t="shared" si="17"/>
        <v>НОВИ ПАЗАР</v>
      </c>
      <c r="D150" s="87">
        <f>IF($A150=0,"",IF($A150&lt;=$A$1,+VLOOKUP($A150,'Rashodi- plan-izvršenje'!$A$8:B$1500,'prenos-P-R-N'!D$1,FALSE),IF($A150&gt;$A$2,+VLOOKUP($A150,'Neizmirene obaveze JLS'!$A$11:B$500,'prenos-P-R-N'!D$1,FALSE),"")))</f>
        <v>3</v>
      </c>
      <c r="E150" s="87" t="str">
        <f>IF($A150=0,"",IF($A150&lt;=$A$1,+VLOOKUP($A150,'Rashodi- plan-izvršenje'!$A$8:C$1500,'prenos-P-R-N'!E$1,FALSE),IF($A150&gt;$A$2,+VLOOKUP($A150,'Neizmirene obaveze JLS'!$A$11:C$500,'prenos-P-R-N'!E$1,FALSE),"")))</f>
        <v>Градска управа</v>
      </c>
      <c r="F150" s="87" t="str">
        <f>IF($A150=0,"",IF($A150&lt;=$A$1,+VLOOKUP($A150,'Rashodi- plan-izvršenje'!$A$8:D$1500,'prenos-P-R-N'!F$1,FALSE),IF($A150&gt;$A$2,+VLOOKUP($A150,'Neizmirene obaveze JLS'!$A$11:D$500,'prenos-P-R-N'!F$1,FALSE),"")))</f>
        <v>3.8</v>
      </c>
      <c r="G150" s="87" t="str">
        <f>IF($A150=0,"",IF($A150&lt;=$A$1,+VLOOKUP($A150,'Rashodi- plan-izvršenje'!$A$8:E$1500,'prenos-P-R-N'!G$1,FALSE),IF($A150&gt;$A$2,+VLOOKUP($A150,'Neizmirene obaveze JLS'!$A$11:E$500,'prenos-P-R-N'!G$1,FALSE),"")))</f>
        <v>Функционисање локалних установа културе</v>
      </c>
      <c r="H150" s="87">
        <f>IF($A150=0,"",IF($A150&lt;=$A$1,+VLOOKUP($A150,'Rashodi- plan-izvršenje'!$A$8:F$1500,'prenos-P-R-N'!H$1,FALSE),IF($A150&gt;$A$2,+VLOOKUP($A150,'Neizmirene obaveze JLS'!$A$11:F$500,'prenos-P-R-N'!H$1,FALSE),"")))</f>
        <v>820</v>
      </c>
      <c r="I150" s="87" t="str">
        <f>IF($A150=0,"",IF($A150&lt;=$A$1,+VLOOKUP($A150,'Rashodi- plan-izvršenje'!$A$8:G$1500,'prenos-P-R-N'!I$1,FALSE),IF($A150&gt;$A$2,+VLOOKUP($A150,'Neizmirene obaveze JLS'!$A$11:G$500,'prenos-P-R-N'!I$1,FALSE),"")))</f>
        <v>1201</v>
      </c>
      <c r="J150" s="87" t="str">
        <f>IF($A150=0,"",IF($A150&lt;=$A$1,+VLOOKUP($A150,'Rashodi- plan-izvršenje'!$A$8:H$1500,'prenos-P-R-N'!J$1,FALSE),IF($A150&gt;$A$2,+VLOOKUP($A150,'Neizmirene obaveze JLS'!$A$11:H$500,'prenos-P-R-N'!J$1,FALSE),"")))</f>
        <v>РАЗВОЈ КУЛТУРЕ И ИНФОРМИСАЊА</v>
      </c>
      <c r="K150" s="87">
        <f>IF($A150=0,"",IF($A150&lt;=$A$1,+VLOOKUP($A150,'Rashodi- plan-izvršenje'!$A$8:I$1500,'prenos-P-R-N'!K$1,FALSE),IF($A150&gt;$A$2,+VLOOKUP($A150,'Neizmirene obaveze JLS'!$A$11:I$500,'prenos-P-R-N'!K$1,FALSE),"")))</f>
        <v>13</v>
      </c>
      <c r="L150" t="str">
        <f>IF(A150=0,"",IF(A150&lt;=A$1,+IF(VLOOKUP(A150,'Rashodi- plan-izvršenje'!A$8:J$1500,M$1,FALSE)&gt;0,"Програмска активност","Пројекат"),IF(A150&gt;A$2,+IF(VLOOKUP(A150,'Neizmirene obaveze JLS'!A$8:J$2008,M$1,FALSE)&gt;0,"Програмска активност","Пројекат"),"")))</f>
        <v>Програмска активност</v>
      </c>
      <c r="M150" s="87" t="str">
        <f>IF($A150&lt;=$A$1,+IF(VLOOKUP($A150,'Rashodi- plan-izvršenje'!$A$8:$M$1500,10,FALSE)&gt;0,VLOOKUP($A150,'Rashodi- plan-izvršenje'!$A$8:$M$1500,10,FALSE),VLOOKUP($A150,'Rashodi- plan-izvršenje'!$A$8:$M$1500,12,FALSE)),+IF($A150&gt;$A$2,IF(VLOOKUP($A150,'Neizmirene obaveze JLS'!$A$8:$M$1500,10,FALSE)&gt;0,VLOOKUP($A150,'Neizmirene obaveze JLS'!$A$11:$M$1500,10,FALSE),VLOOKUP($A150,'Neizmirene obaveze JLS'!$A$11:$M$1500,12,FALSE)),0))</f>
        <v>1201-0001</v>
      </c>
      <c r="N150" s="87" t="str">
        <f>IF($A150&lt;=$A$1,+IF(VLOOKUP(A150,'Rashodi- plan-izvršenje'!$A$8:$M$1500,10,FALSE)&gt;0,VLOOKUP(A150,'Rashodi- plan-izvršenje'!$A$8:$M$1500,11,FALSE),VLOOKUP(A150,'Rashodi- plan-izvršenje'!$A$8:$M$1500,13,FALSE)),+IF($A150&gt;$A$2,IF(VLOOKUP($A150,'Neizmirene obaveze JLS'!$A$8:$M$1500,10,FALSE)&gt;0,VLOOKUP($A150,'Neizmirene obaveze JLS'!$A$11:$M$1500,11,FALSE),VLOOKUP($A150,'Neizmirene obaveze JLS'!$A$11:$M$1500,13,FALSE)),0))</f>
        <v>Функционисање локалних установа културе</v>
      </c>
      <c r="O150" s="87">
        <f>IF($A150&lt;=$A$1,VALUE(+VLOOKUP($A150,'Rashodi- plan-izvršenje'!$A$8:N$1500,'prenos-P-R-N'!O$1,FALSE)),IF($A150&lt;=A$2,VALUE(VLOOKUP($A150,'Prihodi- plan-izvršenje'!$A$8:$H$500,6,FALSE)),VALUE(VLOOKUP($A150,'Neizmirene obaveze JLS'!$A$8:$N$500,O$1,FALSE))))</f>
        <v>4</v>
      </c>
      <c r="P150" s="87" t="str">
        <f>IF(A150=0,0,IF(A150&gt;A$2,'šifarnik K-izvor'!G$3,+IF(Q150&lt;700,+'šifarnik K-izvor'!G$2,'šifarnik K-izvor'!G$1)))</f>
        <v>Расходи</v>
      </c>
      <c r="Q150" s="87">
        <f>IF($A150&lt;=$A$1,VALUE(+VLOOKUP($A150,'Rashodi- plan-izvršenje'!$A$8:O$1500,'prenos-P-R-N'!Q$1,FALSE)),IF($A150&lt;=$A$2,VLOOKUP($A150,'Prihodi- plan-izvršenje'!$A$4:$H$500,4,FALSE),IF($A150&lt;=$A$3,VLOOKUP(A150,'Neizmirene obaveze JLS'!$A$11:O$500,Q$1,FALSE),"")))</f>
        <v>421</v>
      </c>
      <c r="R150" s="88">
        <f>IF($A150&lt;=$A$1,VALUE(+VLOOKUP($A150,'Rashodi- plan-izvršenje'!$A$8:P$1500,'prenos-P-R-N'!R$1,FALSE)),IF($A150&lt;=$A$2,VLOOKUP($A150,'Prihodi- plan-izvršenje'!$A$4:$H$500,7,FALSE),""))</f>
        <v>9980000</v>
      </c>
      <c r="S150" s="88">
        <f>IF(A150=0,0,IF($A150&lt;=$A$1,VALUE(+VLOOKUP($A150,'Rashodi- plan-izvršenje'!$A$8:Q$1500,'prenos-P-R-N'!S$1,FALSE)),IF($A150&lt;=$A$2,VLOOKUP($A150,'Prihodi- plan-izvršenje'!$A$4:$H$500,8,FALSE),0)))</f>
        <v>4505064.96</v>
      </c>
      <c r="T150" s="88" t="str">
        <f>IF($A150&gt;$A$2,VLOOKUP($A150,'Neizmirene obaveze JLS'!$A$11:R$500,R$1,FALSE),"")</f>
        <v/>
      </c>
      <c r="U150" s="88">
        <f>IF($A150&gt;$A$2,VLOOKUP($A150,'Neizmirene obaveze JLS'!$A$11:S$500,S$1,FALSE),0)</f>
        <v>0</v>
      </c>
      <c r="V150" s="88">
        <f t="shared" si="13"/>
        <v>0</v>
      </c>
      <c r="W150" s="74"/>
      <c r="X150" s="74"/>
      <c r="Y150" s="74"/>
      <c r="Z150" s="74"/>
      <c r="AA150" s="193">
        <f t="shared" si="14"/>
        <v>3</v>
      </c>
      <c r="AB150" s="193" t="str">
        <f t="shared" si="15"/>
        <v>Расходи</v>
      </c>
    </row>
    <row r="151" spans="1:28">
      <c r="A151" s="89">
        <f>IF(AND(COUNTIF(A$1:A$3,"&gt;0")=1,MAX(A$8:A150)&lt;A$1),A150+1,IF(AND(COUNTIF(A$1:A$3,"&gt;0")=2,MAX(A$8:A150)&lt;A$2),A150+1,IF(AND(COUNTIF(A$1:A$3,"&gt;0")=3,MAX(A$8:A150)&lt;A$3),A150+1,0)))</f>
        <v>144</v>
      </c>
      <c r="B151" s="89">
        <f t="shared" si="16"/>
        <v>75</v>
      </c>
      <c r="C151" s="89" t="str">
        <f t="shared" si="17"/>
        <v>НОВИ ПАЗАР</v>
      </c>
      <c r="D151" s="87">
        <f>IF($A151=0,"",IF($A151&lt;=$A$1,+VLOOKUP($A151,'Rashodi- plan-izvršenje'!$A$8:B$1500,'prenos-P-R-N'!D$1,FALSE),IF($A151&gt;$A$2,+VLOOKUP($A151,'Neizmirene obaveze JLS'!$A$11:B$500,'prenos-P-R-N'!D$1,FALSE),"")))</f>
        <v>3</v>
      </c>
      <c r="E151" s="87" t="str">
        <f>IF($A151=0,"",IF($A151&lt;=$A$1,+VLOOKUP($A151,'Rashodi- plan-izvršenje'!$A$8:C$1500,'prenos-P-R-N'!E$1,FALSE),IF($A151&gt;$A$2,+VLOOKUP($A151,'Neizmirene obaveze JLS'!$A$11:C$500,'prenos-P-R-N'!E$1,FALSE),"")))</f>
        <v>Градска управа</v>
      </c>
      <c r="F151" s="87" t="str">
        <f>IF($A151=0,"",IF($A151&lt;=$A$1,+VLOOKUP($A151,'Rashodi- plan-izvršenje'!$A$8:D$1500,'prenos-P-R-N'!F$1,FALSE),IF($A151&gt;$A$2,+VLOOKUP($A151,'Neizmirene obaveze JLS'!$A$11:D$500,'prenos-P-R-N'!F$1,FALSE),"")))</f>
        <v>3.8</v>
      </c>
      <c r="G151" s="87" t="str">
        <f>IF($A151=0,"",IF($A151&lt;=$A$1,+VLOOKUP($A151,'Rashodi- plan-izvršenje'!$A$8:E$1500,'prenos-P-R-N'!G$1,FALSE),IF($A151&gt;$A$2,+VLOOKUP($A151,'Neizmirene obaveze JLS'!$A$11:E$500,'prenos-P-R-N'!G$1,FALSE),"")))</f>
        <v>Функционисање локалних установа културе</v>
      </c>
      <c r="H151" s="87">
        <f>IF($A151=0,"",IF($A151&lt;=$A$1,+VLOOKUP($A151,'Rashodi- plan-izvršenje'!$A$8:F$1500,'prenos-P-R-N'!H$1,FALSE),IF($A151&gt;$A$2,+VLOOKUP($A151,'Neizmirene obaveze JLS'!$A$11:F$500,'prenos-P-R-N'!H$1,FALSE),"")))</f>
        <v>820</v>
      </c>
      <c r="I151" s="87" t="str">
        <f>IF($A151=0,"",IF($A151&lt;=$A$1,+VLOOKUP($A151,'Rashodi- plan-izvršenje'!$A$8:G$1500,'prenos-P-R-N'!I$1,FALSE),IF($A151&gt;$A$2,+VLOOKUP($A151,'Neizmirene obaveze JLS'!$A$11:G$500,'prenos-P-R-N'!I$1,FALSE),"")))</f>
        <v>1201</v>
      </c>
      <c r="J151" s="87" t="str">
        <f>IF($A151=0,"",IF($A151&lt;=$A$1,+VLOOKUP($A151,'Rashodi- plan-izvršenje'!$A$8:H$1500,'prenos-P-R-N'!J$1,FALSE),IF($A151&gt;$A$2,+VLOOKUP($A151,'Neizmirene obaveze JLS'!$A$11:H$500,'prenos-P-R-N'!J$1,FALSE),"")))</f>
        <v>РАЗВОЈ КУЛТУРЕ И ИНФОРМИСАЊА</v>
      </c>
      <c r="K151" s="87">
        <f>IF($A151=0,"",IF($A151&lt;=$A$1,+VLOOKUP($A151,'Rashodi- plan-izvršenje'!$A$8:I$1500,'prenos-P-R-N'!K$1,FALSE),IF($A151&gt;$A$2,+VLOOKUP($A151,'Neizmirene obaveze JLS'!$A$11:I$500,'prenos-P-R-N'!K$1,FALSE),"")))</f>
        <v>13</v>
      </c>
      <c r="L151" t="str">
        <f>IF(A151=0,"",IF(A151&lt;=A$1,+IF(VLOOKUP(A151,'Rashodi- plan-izvršenje'!A$8:J$1500,M$1,FALSE)&gt;0,"Програмска активност","Пројекат"),IF(A151&gt;A$2,+IF(VLOOKUP(A151,'Neizmirene obaveze JLS'!A$8:J$2008,M$1,FALSE)&gt;0,"Програмска активност","Пројекат"),"")))</f>
        <v>Програмска активност</v>
      </c>
      <c r="M151" s="87" t="str">
        <f>IF($A151&lt;=$A$1,+IF(VLOOKUP($A151,'Rashodi- plan-izvršenje'!$A$8:$M$1500,10,FALSE)&gt;0,VLOOKUP($A151,'Rashodi- plan-izvršenje'!$A$8:$M$1500,10,FALSE),VLOOKUP($A151,'Rashodi- plan-izvršenje'!$A$8:$M$1500,12,FALSE)),+IF($A151&gt;$A$2,IF(VLOOKUP($A151,'Neizmirene obaveze JLS'!$A$8:$M$1500,10,FALSE)&gt;0,VLOOKUP($A151,'Neizmirene obaveze JLS'!$A$11:$M$1500,10,FALSE),VLOOKUP($A151,'Neizmirene obaveze JLS'!$A$11:$M$1500,12,FALSE)),0))</f>
        <v>1201-0001</v>
      </c>
      <c r="N151" s="87" t="str">
        <f>IF($A151&lt;=$A$1,+IF(VLOOKUP(A151,'Rashodi- plan-izvršenje'!$A$8:$M$1500,10,FALSE)&gt;0,VLOOKUP(A151,'Rashodi- plan-izvršenje'!$A$8:$M$1500,11,FALSE),VLOOKUP(A151,'Rashodi- plan-izvršenje'!$A$8:$M$1500,13,FALSE)),+IF($A151&gt;$A$2,IF(VLOOKUP($A151,'Neizmirene obaveze JLS'!$A$8:$M$1500,10,FALSE)&gt;0,VLOOKUP($A151,'Neizmirene obaveze JLS'!$A$11:$M$1500,11,FALSE),VLOOKUP($A151,'Neizmirene obaveze JLS'!$A$11:$M$1500,13,FALSE)),0))</f>
        <v>Функционисање локалних установа културе</v>
      </c>
      <c r="O151" s="87">
        <f>IF($A151&lt;=$A$1,VALUE(+VLOOKUP($A151,'Rashodi- plan-izvršenje'!$A$8:N$1500,'prenos-P-R-N'!O$1,FALSE)),IF($A151&lt;=A$2,VALUE(VLOOKUP($A151,'Prihodi- plan-izvršenje'!$A$8:$H$500,6,FALSE)),VALUE(VLOOKUP($A151,'Neizmirene obaveze JLS'!$A$8:$N$500,O$1,FALSE))))</f>
        <v>1</v>
      </c>
      <c r="P151" s="87" t="str">
        <f>IF(A151=0,0,IF(A151&gt;A$2,'šifarnik K-izvor'!G$3,+IF(Q151&lt;700,+'šifarnik K-izvor'!G$2,'šifarnik K-izvor'!G$1)))</f>
        <v>Расходи</v>
      </c>
      <c r="Q151" s="87">
        <f>IF($A151&lt;=$A$1,VALUE(+VLOOKUP($A151,'Rashodi- plan-izvršenje'!$A$8:O$1500,'prenos-P-R-N'!Q$1,FALSE)),IF($A151&lt;=$A$2,VLOOKUP($A151,'Prihodi- plan-izvršenje'!$A$4:$H$500,4,FALSE),IF($A151&lt;=$A$3,VLOOKUP(A151,'Neizmirene obaveze JLS'!$A$11:O$500,Q$1,FALSE),"")))</f>
        <v>422</v>
      </c>
      <c r="R151" s="88">
        <f>IF($A151&lt;=$A$1,VALUE(+VLOOKUP($A151,'Rashodi- plan-izvršenje'!$A$8:P$1500,'prenos-P-R-N'!R$1,FALSE)),IF($A151&lt;=$A$2,VLOOKUP($A151,'Prihodi- plan-izvršenje'!$A$4:$H$500,7,FALSE),""))</f>
        <v>1920000</v>
      </c>
      <c r="S151" s="88">
        <f>IF(A151=0,0,IF($A151&lt;=$A$1,VALUE(+VLOOKUP($A151,'Rashodi- plan-izvršenje'!$A$8:Q$1500,'prenos-P-R-N'!S$1,FALSE)),IF($A151&lt;=$A$2,VLOOKUP($A151,'Prihodi- plan-izvršenje'!$A$4:$H$500,8,FALSE),0)))</f>
        <v>432890.4</v>
      </c>
      <c r="T151" s="88" t="str">
        <f>IF($A151&gt;$A$2,VLOOKUP($A151,'Neizmirene obaveze JLS'!$A$11:R$500,R$1,FALSE),"")</f>
        <v/>
      </c>
      <c r="U151" s="88">
        <f>IF($A151&gt;$A$2,VLOOKUP($A151,'Neizmirene obaveze JLS'!$A$11:S$500,S$1,FALSE),0)</f>
        <v>0</v>
      </c>
      <c r="V151" s="88">
        <f t="shared" si="13"/>
        <v>0</v>
      </c>
      <c r="W151" s="74"/>
      <c r="X151" s="74"/>
      <c r="Y151" s="74"/>
      <c r="Z151" s="74"/>
      <c r="AA151" s="193">
        <f t="shared" si="14"/>
        <v>3</v>
      </c>
      <c r="AB151" s="193" t="str">
        <f t="shared" si="15"/>
        <v>Расходи</v>
      </c>
    </row>
    <row r="152" spans="1:28">
      <c r="A152" s="89">
        <f>IF(AND(COUNTIF(A$1:A$3,"&gt;0")=1,MAX(A$8:A151)&lt;A$1),A151+1,IF(AND(COUNTIF(A$1:A$3,"&gt;0")=2,MAX(A$8:A151)&lt;A$2),A151+1,IF(AND(COUNTIF(A$1:A$3,"&gt;0")=3,MAX(A$8:A151)&lt;A$3),A151+1,0)))</f>
        <v>145</v>
      </c>
      <c r="B152" s="89">
        <f t="shared" si="16"/>
        <v>75</v>
      </c>
      <c r="C152" s="89" t="str">
        <f t="shared" si="17"/>
        <v>НОВИ ПАЗАР</v>
      </c>
      <c r="D152" s="87">
        <f>IF($A152=0,"",IF($A152&lt;=$A$1,+VLOOKUP($A152,'Rashodi- plan-izvršenje'!$A$8:B$1500,'prenos-P-R-N'!D$1,FALSE),IF($A152&gt;$A$2,+VLOOKUP($A152,'Neizmirene obaveze JLS'!$A$11:B$500,'prenos-P-R-N'!D$1,FALSE),"")))</f>
        <v>3</v>
      </c>
      <c r="E152" s="87" t="str">
        <f>IF($A152=0,"",IF($A152&lt;=$A$1,+VLOOKUP($A152,'Rashodi- plan-izvršenje'!$A$8:C$1500,'prenos-P-R-N'!E$1,FALSE),IF($A152&gt;$A$2,+VLOOKUP($A152,'Neizmirene obaveze JLS'!$A$11:C$500,'prenos-P-R-N'!E$1,FALSE),"")))</f>
        <v>Градска управа</v>
      </c>
      <c r="F152" s="87" t="str">
        <f>IF($A152=0,"",IF($A152&lt;=$A$1,+VLOOKUP($A152,'Rashodi- plan-izvršenje'!$A$8:D$1500,'prenos-P-R-N'!F$1,FALSE),IF($A152&gt;$A$2,+VLOOKUP($A152,'Neizmirene obaveze JLS'!$A$11:D$500,'prenos-P-R-N'!F$1,FALSE),"")))</f>
        <v>3.8</v>
      </c>
      <c r="G152" s="87" t="str">
        <f>IF($A152=0,"",IF($A152&lt;=$A$1,+VLOOKUP($A152,'Rashodi- plan-izvršenje'!$A$8:E$1500,'prenos-P-R-N'!G$1,FALSE),IF($A152&gt;$A$2,+VLOOKUP($A152,'Neizmirene obaveze JLS'!$A$11:E$500,'prenos-P-R-N'!G$1,FALSE),"")))</f>
        <v>Функционисање локалних установа културе</v>
      </c>
      <c r="H152" s="87">
        <f>IF($A152=0,"",IF($A152&lt;=$A$1,+VLOOKUP($A152,'Rashodi- plan-izvršenje'!$A$8:F$1500,'prenos-P-R-N'!H$1,FALSE),IF($A152&gt;$A$2,+VLOOKUP($A152,'Neizmirene obaveze JLS'!$A$11:F$500,'prenos-P-R-N'!H$1,FALSE),"")))</f>
        <v>820</v>
      </c>
      <c r="I152" s="87" t="str">
        <f>IF($A152=0,"",IF($A152&lt;=$A$1,+VLOOKUP($A152,'Rashodi- plan-izvršenje'!$A$8:G$1500,'prenos-P-R-N'!I$1,FALSE),IF($A152&gt;$A$2,+VLOOKUP($A152,'Neizmirene obaveze JLS'!$A$11:G$500,'prenos-P-R-N'!I$1,FALSE),"")))</f>
        <v>1201</v>
      </c>
      <c r="J152" s="87" t="str">
        <f>IF($A152=0,"",IF($A152&lt;=$A$1,+VLOOKUP($A152,'Rashodi- plan-izvršenje'!$A$8:H$1500,'prenos-P-R-N'!J$1,FALSE),IF($A152&gt;$A$2,+VLOOKUP($A152,'Neizmirene obaveze JLS'!$A$11:H$500,'prenos-P-R-N'!J$1,FALSE),"")))</f>
        <v>РАЗВОЈ КУЛТУРЕ И ИНФОРМИСАЊА</v>
      </c>
      <c r="K152" s="87">
        <f>IF($A152=0,"",IF($A152&lt;=$A$1,+VLOOKUP($A152,'Rashodi- plan-izvršenje'!$A$8:I$1500,'prenos-P-R-N'!K$1,FALSE),IF($A152&gt;$A$2,+VLOOKUP($A152,'Neizmirene obaveze JLS'!$A$11:I$500,'prenos-P-R-N'!K$1,FALSE),"")))</f>
        <v>13</v>
      </c>
      <c r="L152" t="str">
        <f>IF(A152=0,"",IF(A152&lt;=A$1,+IF(VLOOKUP(A152,'Rashodi- plan-izvršenje'!A$8:J$1500,M$1,FALSE)&gt;0,"Програмска активност","Пројекат"),IF(A152&gt;A$2,+IF(VLOOKUP(A152,'Neizmirene obaveze JLS'!A$8:J$2008,M$1,FALSE)&gt;0,"Програмска активност","Пројекат"),"")))</f>
        <v>Програмска активност</v>
      </c>
      <c r="M152" s="87" t="str">
        <f>IF($A152&lt;=$A$1,+IF(VLOOKUP($A152,'Rashodi- plan-izvršenje'!$A$8:$M$1500,10,FALSE)&gt;0,VLOOKUP($A152,'Rashodi- plan-izvršenje'!$A$8:$M$1500,10,FALSE),VLOOKUP($A152,'Rashodi- plan-izvršenje'!$A$8:$M$1500,12,FALSE)),+IF($A152&gt;$A$2,IF(VLOOKUP($A152,'Neizmirene obaveze JLS'!$A$8:$M$1500,10,FALSE)&gt;0,VLOOKUP($A152,'Neizmirene obaveze JLS'!$A$11:$M$1500,10,FALSE),VLOOKUP($A152,'Neizmirene obaveze JLS'!$A$11:$M$1500,12,FALSE)),0))</f>
        <v>1201-0001</v>
      </c>
      <c r="N152" s="87" t="str">
        <f>IF($A152&lt;=$A$1,+IF(VLOOKUP(A152,'Rashodi- plan-izvršenje'!$A$8:$M$1500,10,FALSE)&gt;0,VLOOKUP(A152,'Rashodi- plan-izvršenje'!$A$8:$M$1500,11,FALSE),VLOOKUP(A152,'Rashodi- plan-izvršenje'!$A$8:$M$1500,13,FALSE)),+IF($A152&gt;$A$2,IF(VLOOKUP($A152,'Neizmirene obaveze JLS'!$A$8:$M$1500,10,FALSE)&gt;0,VLOOKUP($A152,'Neizmirene obaveze JLS'!$A$11:$M$1500,11,FALSE),VLOOKUP($A152,'Neizmirene obaveze JLS'!$A$11:$M$1500,13,FALSE)),0))</f>
        <v>Функционисање локалних установа културе</v>
      </c>
      <c r="O152" s="87">
        <f>IF($A152&lt;=$A$1,VALUE(+VLOOKUP($A152,'Rashodi- plan-izvršenje'!$A$8:N$1500,'prenos-P-R-N'!O$1,FALSE)),IF($A152&lt;=A$2,VALUE(VLOOKUP($A152,'Prihodi- plan-izvršenje'!$A$8:$H$500,6,FALSE)),VALUE(VLOOKUP($A152,'Neizmirene obaveze JLS'!$A$8:$N$500,O$1,FALSE))))</f>
        <v>1</v>
      </c>
      <c r="P152" s="87" t="str">
        <f>IF(A152=0,0,IF(A152&gt;A$2,'šifarnik K-izvor'!G$3,+IF(Q152&lt;700,+'šifarnik K-izvor'!G$2,'šifarnik K-izvor'!G$1)))</f>
        <v>Расходи</v>
      </c>
      <c r="Q152" s="87">
        <f>IF($A152&lt;=$A$1,VALUE(+VLOOKUP($A152,'Rashodi- plan-izvršenje'!$A$8:O$1500,'prenos-P-R-N'!Q$1,FALSE)),IF($A152&lt;=$A$2,VLOOKUP($A152,'Prihodi- plan-izvršenje'!$A$4:$H$500,4,FALSE),IF($A152&lt;=$A$3,VLOOKUP(A152,'Neizmirene obaveze JLS'!$A$11:O$500,Q$1,FALSE),"")))</f>
        <v>423</v>
      </c>
      <c r="R152" s="88">
        <f>IF($A152&lt;=$A$1,VALUE(+VLOOKUP($A152,'Rashodi- plan-izvršenje'!$A$8:P$1500,'prenos-P-R-N'!R$1,FALSE)),IF($A152&lt;=$A$2,VLOOKUP($A152,'Prihodi- plan-izvršenje'!$A$4:$H$500,7,FALSE),""))</f>
        <v>8680000</v>
      </c>
      <c r="S152" s="88">
        <f>IF(A152=0,0,IF($A152&lt;=$A$1,VALUE(+VLOOKUP($A152,'Rashodi- plan-izvršenje'!$A$8:Q$1500,'prenos-P-R-N'!S$1,FALSE)),IF($A152&lt;=$A$2,VLOOKUP($A152,'Prihodi- plan-izvršenje'!$A$4:$H$500,8,FALSE),0)))</f>
        <v>4612492.88</v>
      </c>
      <c r="T152" s="88" t="str">
        <f>IF($A152&gt;$A$2,VLOOKUP($A152,'Neizmirene obaveze JLS'!$A$11:R$500,R$1,FALSE),"")</f>
        <v/>
      </c>
      <c r="U152" s="88">
        <f>IF($A152&gt;$A$2,VLOOKUP($A152,'Neizmirene obaveze JLS'!$A$11:S$500,S$1,FALSE),0)</f>
        <v>0</v>
      </c>
      <c r="V152" s="88">
        <f t="shared" si="13"/>
        <v>0</v>
      </c>
      <c r="W152" s="74"/>
      <c r="X152" s="74"/>
      <c r="Y152" s="74"/>
      <c r="Z152" s="74"/>
      <c r="AA152" s="193">
        <f t="shared" si="14"/>
        <v>3</v>
      </c>
      <c r="AB152" s="193" t="str">
        <f t="shared" si="15"/>
        <v>Расходи</v>
      </c>
    </row>
    <row r="153" spans="1:28">
      <c r="A153" s="89">
        <f>IF(AND(COUNTIF(A$1:A$3,"&gt;0")=1,MAX(A$8:A152)&lt;A$1),A152+1,IF(AND(COUNTIF(A$1:A$3,"&gt;0")=2,MAX(A$8:A152)&lt;A$2),A152+1,IF(AND(COUNTIF(A$1:A$3,"&gt;0")=3,MAX(A$8:A152)&lt;A$3),A152+1,0)))</f>
        <v>146</v>
      </c>
      <c r="B153" s="89">
        <f t="shared" si="16"/>
        <v>75</v>
      </c>
      <c r="C153" s="89" t="str">
        <f t="shared" si="17"/>
        <v>НОВИ ПАЗАР</v>
      </c>
      <c r="D153" s="87">
        <f>IF($A153=0,"",IF($A153&lt;=$A$1,+VLOOKUP($A153,'Rashodi- plan-izvršenje'!$A$8:B$1500,'prenos-P-R-N'!D$1,FALSE),IF($A153&gt;$A$2,+VLOOKUP($A153,'Neizmirene obaveze JLS'!$A$11:B$500,'prenos-P-R-N'!D$1,FALSE),"")))</f>
        <v>3</v>
      </c>
      <c r="E153" s="87" t="str">
        <f>IF($A153=0,"",IF($A153&lt;=$A$1,+VLOOKUP($A153,'Rashodi- plan-izvršenje'!$A$8:C$1500,'prenos-P-R-N'!E$1,FALSE),IF($A153&gt;$A$2,+VLOOKUP($A153,'Neizmirene obaveze JLS'!$A$11:C$500,'prenos-P-R-N'!E$1,FALSE),"")))</f>
        <v>Градска управа</v>
      </c>
      <c r="F153" s="87" t="str">
        <f>IF($A153=0,"",IF($A153&lt;=$A$1,+VLOOKUP($A153,'Rashodi- plan-izvršenje'!$A$8:D$1500,'prenos-P-R-N'!F$1,FALSE),IF($A153&gt;$A$2,+VLOOKUP($A153,'Neizmirene obaveze JLS'!$A$11:D$500,'prenos-P-R-N'!F$1,FALSE),"")))</f>
        <v>3.8</v>
      </c>
      <c r="G153" s="87" t="str">
        <f>IF($A153=0,"",IF($A153&lt;=$A$1,+VLOOKUP($A153,'Rashodi- plan-izvršenje'!$A$8:E$1500,'prenos-P-R-N'!G$1,FALSE),IF($A153&gt;$A$2,+VLOOKUP($A153,'Neizmirene obaveze JLS'!$A$11:E$500,'prenos-P-R-N'!G$1,FALSE),"")))</f>
        <v>Функционисање локалних установа културе</v>
      </c>
      <c r="H153" s="87">
        <f>IF($A153=0,"",IF($A153&lt;=$A$1,+VLOOKUP($A153,'Rashodi- plan-izvršenje'!$A$8:F$1500,'prenos-P-R-N'!H$1,FALSE),IF($A153&gt;$A$2,+VLOOKUP($A153,'Neizmirene obaveze JLS'!$A$11:F$500,'prenos-P-R-N'!H$1,FALSE),"")))</f>
        <v>820</v>
      </c>
      <c r="I153" s="87" t="str">
        <f>IF($A153=0,"",IF($A153&lt;=$A$1,+VLOOKUP($A153,'Rashodi- plan-izvršenje'!$A$8:G$1500,'prenos-P-R-N'!I$1,FALSE),IF($A153&gt;$A$2,+VLOOKUP($A153,'Neizmirene obaveze JLS'!$A$11:G$500,'prenos-P-R-N'!I$1,FALSE),"")))</f>
        <v>1201</v>
      </c>
      <c r="J153" s="87" t="str">
        <f>IF($A153=0,"",IF($A153&lt;=$A$1,+VLOOKUP($A153,'Rashodi- plan-izvršenje'!$A$8:H$1500,'prenos-P-R-N'!J$1,FALSE),IF($A153&gt;$A$2,+VLOOKUP($A153,'Neizmirene obaveze JLS'!$A$11:H$500,'prenos-P-R-N'!J$1,FALSE),"")))</f>
        <v>РАЗВОЈ КУЛТУРЕ И ИНФОРМИСАЊА</v>
      </c>
      <c r="K153" s="87">
        <f>IF($A153=0,"",IF($A153&lt;=$A$1,+VLOOKUP($A153,'Rashodi- plan-izvršenje'!$A$8:I$1500,'prenos-P-R-N'!K$1,FALSE),IF($A153&gt;$A$2,+VLOOKUP($A153,'Neizmirene obaveze JLS'!$A$11:I$500,'prenos-P-R-N'!K$1,FALSE),"")))</f>
        <v>13</v>
      </c>
      <c r="L153" t="str">
        <f>IF(A153=0,"",IF(A153&lt;=A$1,+IF(VLOOKUP(A153,'Rashodi- plan-izvršenje'!A$8:J$1500,M$1,FALSE)&gt;0,"Програмска активност","Пројекат"),IF(A153&gt;A$2,+IF(VLOOKUP(A153,'Neizmirene obaveze JLS'!A$8:J$2008,M$1,FALSE)&gt;0,"Програмска активност","Пројекат"),"")))</f>
        <v>Програмска активност</v>
      </c>
      <c r="M153" s="87" t="str">
        <f>IF($A153&lt;=$A$1,+IF(VLOOKUP($A153,'Rashodi- plan-izvršenje'!$A$8:$M$1500,10,FALSE)&gt;0,VLOOKUP($A153,'Rashodi- plan-izvršenje'!$A$8:$M$1500,10,FALSE),VLOOKUP($A153,'Rashodi- plan-izvršenje'!$A$8:$M$1500,12,FALSE)),+IF($A153&gt;$A$2,IF(VLOOKUP($A153,'Neizmirene obaveze JLS'!$A$8:$M$1500,10,FALSE)&gt;0,VLOOKUP($A153,'Neizmirene obaveze JLS'!$A$11:$M$1500,10,FALSE),VLOOKUP($A153,'Neizmirene obaveze JLS'!$A$11:$M$1500,12,FALSE)),0))</f>
        <v>1201-0001</v>
      </c>
      <c r="N153" s="87" t="str">
        <f>IF($A153&lt;=$A$1,+IF(VLOOKUP(A153,'Rashodi- plan-izvršenje'!$A$8:$M$1500,10,FALSE)&gt;0,VLOOKUP(A153,'Rashodi- plan-izvršenje'!$A$8:$M$1500,11,FALSE),VLOOKUP(A153,'Rashodi- plan-izvršenje'!$A$8:$M$1500,13,FALSE)),+IF($A153&gt;$A$2,IF(VLOOKUP($A153,'Neizmirene obaveze JLS'!$A$8:$M$1500,10,FALSE)&gt;0,VLOOKUP($A153,'Neizmirene obaveze JLS'!$A$11:$M$1500,11,FALSE),VLOOKUP($A153,'Neizmirene obaveze JLS'!$A$11:$M$1500,13,FALSE)),0))</f>
        <v>Функционисање локалних установа културе</v>
      </c>
      <c r="O153" s="87">
        <f>IF($A153&lt;=$A$1,VALUE(+VLOOKUP($A153,'Rashodi- plan-izvršenje'!$A$8:N$1500,'prenos-P-R-N'!O$1,FALSE)),IF($A153&lt;=A$2,VALUE(VLOOKUP($A153,'Prihodi- plan-izvršenje'!$A$8:$H$500,6,FALSE)),VALUE(VLOOKUP($A153,'Neizmirene obaveze JLS'!$A$8:$N$500,O$1,FALSE))))</f>
        <v>1</v>
      </c>
      <c r="P153" s="87" t="str">
        <f>IF(A153=0,0,IF(A153&gt;A$2,'šifarnik K-izvor'!G$3,+IF(Q153&lt;700,+'šifarnik K-izvor'!G$2,'šifarnik K-izvor'!G$1)))</f>
        <v>Расходи</v>
      </c>
      <c r="Q153" s="87">
        <f>IF($A153&lt;=$A$1,VALUE(+VLOOKUP($A153,'Rashodi- plan-izvršenje'!$A$8:O$1500,'prenos-P-R-N'!Q$1,FALSE)),IF($A153&lt;=$A$2,VLOOKUP($A153,'Prihodi- plan-izvršenje'!$A$4:$H$500,4,FALSE),IF($A153&lt;=$A$3,VLOOKUP(A153,'Neizmirene obaveze JLS'!$A$11:O$500,Q$1,FALSE),"")))</f>
        <v>424</v>
      </c>
      <c r="R153" s="88">
        <f>IF($A153&lt;=$A$1,VALUE(+VLOOKUP($A153,'Rashodi- plan-izvršenje'!$A$8:P$1500,'prenos-P-R-N'!R$1,FALSE)),IF($A153&lt;=$A$2,VLOOKUP($A153,'Prihodi- plan-izvršenje'!$A$4:$H$500,7,FALSE),""))</f>
        <v>26400000</v>
      </c>
      <c r="S153" s="88">
        <f>IF(A153=0,0,IF($A153&lt;=$A$1,VALUE(+VLOOKUP($A153,'Rashodi- plan-izvršenje'!$A$8:Q$1500,'prenos-P-R-N'!S$1,FALSE)),IF($A153&lt;=$A$2,VLOOKUP($A153,'Prihodi- plan-izvršenje'!$A$4:$H$500,8,FALSE),0)))</f>
        <v>7862992.5800000001</v>
      </c>
      <c r="T153" s="88" t="str">
        <f>IF($A153&gt;$A$2,VLOOKUP($A153,'Neizmirene obaveze JLS'!$A$11:R$500,R$1,FALSE),"")</f>
        <v/>
      </c>
      <c r="U153" s="88">
        <f>IF($A153&gt;$A$2,VLOOKUP($A153,'Neizmirene obaveze JLS'!$A$11:S$500,S$1,FALSE),0)</f>
        <v>0</v>
      </c>
      <c r="V153" s="88">
        <f t="shared" si="13"/>
        <v>0</v>
      </c>
      <c r="W153" s="74"/>
      <c r="X153" s="74"/>
      <c r="Y153" s="74"/>
      <c r="Z153" s="74"/>
      <c r="AA153" s="193">
        <f t="shared" si="14"/>
        <v>3</v>
      </c>
      <c r="AB153" s="193" t="str">
        <f t="shared" si="15"/>
        <v>Расходи</v>
      </c>
    </row>
    <row r="154" spans="1:28">
      <c r="A154" s="89">
        <f>IF(AND(COUNTIF(A$1:A$3,"&gt;0")=1,MAX(A$8:A153)&lt;A$1),A153+1,IF(AND(COUNTIF(A$1:A$3,"&gt;0")=2,MAX(A$8:A153)&lt;A$2),A153+1,IF(AND(COUNTIF(A$1:A$3,"&gt;0")=3,MAX(A$8:A153)&lt;A$3),A153+1,0)))</f>
        <v>147</v>
      </c>
      <c r="B154" s="89">
        <f t="shared" si="16"/>
        <v>75</v>
      </c>
      <c r="C154" s="89" t="str">
        <f t="shared" si="17"/>
        <v>НОВИ ПАЗАР</v>
      </c>
      <c r="D154" s="87">
        <f>IF($A154=0,"",IF($A154&lt;=$A$1,+VLOOKUP($A154,'Rashodi- plan-izvršenje'!$A$8:B$1500,'prenos-P-R-N'!D$1,FALSE),IF($A154&gt;$A$2,+VLOOKUP($A154,'Neizmirene obaveze JLS'!$A$11:B$500,'prenos-P-R-N'!D$1,FALSE),"")))</f>
        <v>3</v>
      </c>
      <c r="E154" s="87" t="str">
        <f>IF($A154=0,"",IF($A154&lt;=$A$1,+VLOOKUP($A154,'Rashodi- plan-izvršenje'!$A$8:C$1500,'prenos-P-R-N'!E$1,FALSE),IF($A154&gt;$A$2,+VLOOKUP($A154,'Neizmirene obaveze JLS'!$A$11:C$500,'prenos-P-R-N'!E$1,FALSE),"")))</f>
        <v>Градска управа</v>
      </c>
      <c r="F154" s="87" t="str">
        <f>IF($A154=0,"",IF($A154&lt;=$A$1,+VLOOKUP($A154,'Rashodi- plan-izvršenje'!$A$8:D$1500,'prenos-P-R-N'!F$1,FALSE),IF($A154&gt;$A$2,+VLOOKUP($A154,'Neizmirene obaveze JLS'!$A$11:D$500,'prenos-P-R-N'!F$1,FALSE),"")))</f>
        <v>3.8</v>
      </c>
      <c r="G154" s="87" t="str">
        <f>IF($A154=0,"",IF($A154&lt;=$A$1,+VLOOKUP($A154,'Rashodi- plan-izvršenje'!$A$8:E$1500,'prenos-P-R-N'!G$1,FALSE),IF($A154&gt;$A$2,+VLOOKUP($A154,'Neizmirene obaveze JLS'!$A$11:E$500,'prenos-P-R-N'!G$1,FALSE),"")))</f>
        <v>Функционисање локалних установа културе</v>
      </c>
      <c r="H154" s="87">
        <f>IF($A154=0,"",IF($A154&lt;=$A$1,+VLOOKUP($A154,'Rashodi- plan-izvršenje'!$A$8:F$1500,'prenos-P-R-N'!H$1,FALSE),IF($A154&gt;$A$2,+VLOOKUP($A154,'Neizmirene obaveze JLS'!$A$11:F$500,'prenos-P-R-N'!H$1,FALSE),"")))</f>
        <v>820</v>
      </c>
      <c r="I154" s="87" t="str">
        <f>IF($A154=0,"",IF($A154&lt;=$A$1,+VLOOKUP($A154,'Rashodi- plan-izvršenje'!$A$8:G$1500,'prenos-P-R-N'!I$1,FALSE),IF($A154&gt;$A$2,+VLOOKUP($A154,'Neizmirene obaveze JLS'!$A$11:G$500,'prenos-P-R-N'!I$1,FALSE),"")))</f>
        <v>1201</v>
      </c>
      <c r="J154" s="87" t="str">
        <f>IF($A154=0,"",IF($A154&lt;=$A$1,+VLOOKUP($A154,'Rashodi- plan-izvršenje'!$A$8:H$1500,'prenos-P-R-N'!J$1,FALSE),IF($A154&gt;$A$2,+VLOOKUP($A154,'Neizmirene obaveze JLS'!$A$11:H$500,'prenos-P-R-N'!J$1,FALSE),"")))</f>
        <v>РАЗВОЈ КУЛТУРЕ И ИНФОРМИСАЊА</v>
      </c>
      <c r="K154" s="87">
        <f>IF($A154=0,"",IF($A154&lt;=$A$1,+VLOOKUP($A154,'Rashodi- plan-izvršenje'!$A$8:I$1500,'prenos-P-R-N'!K$1,FALSE),IF($A154&gt;$A$2,+VLOOKUP($A154,'Neizmirene obaveze JLS'!$A$11:I$500,'prenos-P-R-N'!K$1,FALSE),"")))</f>
        <v>13</v>
      </c>
      <c r="L154" t="str">
        <f>IF(A154=0,"",IF(A154&lt;=A$1,+IF(VLOOKUP(A154,'Rashodi- plan-izvršenje'!A$8:J$1500,M$1,FALSE)&gt;0,"Програмска активност","Пројекат"),IF(A154&gt;A$2,+IF(VLOOKUP(A154,'Neizmirene obaveze JLS'!A$8:J$2008,M$1,FALSE)&gt;0,"Програмска активност","Пројекат"),"")))</f>
        <v>Програмска активност</v>
      </c>
      <c r="M154" s="87" t="str">
        <f>IF($A154&lt;=$A$1,+IF(VLOOKUP($A154,'Rashodi- plan-izvršenje'!$A$8:$M$1500,10,FALSE)&gt;0,VLOOKUP($A154,'Rashodi- plan-izvršenje'!$A$8:$M$1500,10,FALSE),VLOOKUP($A154,'Rashodi- plan-izvršenje'!$A$8:$M$1500,12,FALSE)),+IF($A154&gt;$A$2,IF(VLOOKUP($A154,'Neizmirene obaveze JLS'!$A$8:$M$1500,10,FALSE)&gt;0,VLOOKUP($A154,'Neizmirene obaveze JLS'!$A$11:$M$1500,10,FALSE),VLOOKUP($A154,'Neizmirene obaveze JLS'!$A$11:$M$1500,12,FALSE)),0))</f>
        <v>1201-0001</v>
      </c>
      <c r="N154" s="87" t="str">
        <f>IF($A154&lt;=$A$1,+IF(VLOOKUP(A154,'Rashodi- plan-izvršenje'!$A$8:$M$1500,10,FALSE)&gt;0,VLOOKUP(A154,'Rashodi- plan-izvršenje'!$A$8:$M$1500,11,FALSE),VLOOKUP(A154,'Rashodi- plan-izvršenje'!$A$8:$M$1500,13,FALSE)),+IF($A154&gt;$A$2,IF(VLOOKUP($A154,'Neizmirene obaveze JLS'!$A$8:$M$1500,10,FALSE)&gt;0,VLOOKUP($A154,'Neizmirene obaveze JLS'!$A$11:$M$1500,11,FALSE),VLOOKUP($A154,'Neizmirene obaveze JLS'!$A$11:$M$1500,13,FALSE)),0))</f>
        <v>Функционисање локалних установа културе</v>
      </c>
      <c r="O154" s="87">
        <f>IF($A154&lt;=$A$1,VALUE(+VLOOKUP($A154,'Rashodi- plan-izvršenje'!$A$8:N$1500,'prenos-P-R-N'!O$1,FALSE)),IF($A154&lt;=A$2,VALUE(VLOOKUP($A154,'Prihodi- plan-izvršenje'!$A$8:$H$500,6,FALSE)),VALUE(VLOOKUP($A154,'Neizmirene obaveze JLS'!$A$8:$N$500,O$1,FALSE))))</f>
        <v>1</v>
      </c>
      <c r="P154" s="87" t="str">
        <f>IF(A154=0,0,IF(A154&gt;A$2,'šifarnik K-izvor'!G$3,+IF(Q154&lt;700,+'šifarnik K-izvor'!G$2,'šifarnik K-izvor'!G$1)))</f>
        <v>Расходи</v>
      </c>
      <c r="Q154" s="87">
        <f>IF($A154&lt;=$A$1,VALUE(+VLOOKUP($A154,'Rashodi- plan-izvršenje'!$A$8:O$1500,'prenos-P-R-N'!Q$1,FALSE)),IF($A154&lt;=$A$2,VLOOKUP($A154,'Prihodi- plan-izvršenje'!$A$4:$H$500,4,FALSE),IF($A154&lt;=$A$3,VLOOKUP(A154,'Neizmirene obaveze JLS'!$A$11:O$500,Q$1,FALSE),"")))</f>
        <v>425</v>
      </c>
      <c r="R154" s="88">
        <f>IF($A154&lt;=$A$1,VALUE(+VLOOKUP($A154,'Rashodi- plan-izvršenje'!$A$8:P$1500,'prenos-P-R-N'!R$1,FALSE)),IF($A154&lt;=$A$2,VLOOKUP($A154,'Prihodi- plan-izvršenje'!$A$4:$H$500,7,FALSE),""))</f>
        <v>5150000</v>
      </c>
      <c r="S154" s="88">
        <f>IF(A154=0,0,IF($A154&lt;=$A$1,VALUE(+VLOOKUP($A154,'Rashodi- plan-izvršenje'!$A$8:Q$1500,'prenos-P-R-N'!S$1,FALSE)),IF($A154&lt;=$A$2,VLOOKUP($A154,'Prihodi- plan-izvršenje'!$A$4:$H$500,8,FALSE),0)))</f>
        <v>2838291.97</v>
      </c>
      <c r="T154" s="88" t="str">
        <f>IF($A154&gt;$A$2,VLOOKUP($A154,'Neizmirene obaveze JLS'!$A$11:R$500,R$1,FALSE),"")</f>
        <v/>
      </c>
      <c r="U154" s="88">
        <f>IF($A154&gt;$A$2,VLOOKUP($A154,'Neizmirene obaveze JLS'!$A$11:S$500,S$1,FALSE),0)</f>
        <v>0</v>
      </c>
      <c r="V154" s="88">
        <f t="shared" si="13"/>
        <v>0</v>
      </c>
      <c r="W154" s="74"/>
      <c r="X154" s="74"/>
      <c r="Y154" s="74"/>
      <c r="Z154" s="74"/>
      <c r="AA154" s="193">
        <f t="shared" si="14"/>
        <v>3</v>
      </c>
      <c r="AB154" s="193" t="str">
        <f t="shared" si="15"/>
        <v>Расходи</v>
      </c>
    </row>
    <row r="155" spans="1:28">
      <c r="A155" s="89">
        <f>IF(AND(COUNTIF(A$1:A$3,"&gt;0")=1,MAX(A$8:A154)&lt;A$1),A154+1,IF(AND(COUNTIF(A$1:A$3,"&gt;0")=2,MAX(A$8:A154)&lt;A$2),A154+1,IF(AND(COUNTIF(A$1:A$3,"&gt;0")=3,MAX(A$8:A154)&lt;A$3),A154+1,0)))</f>
        <v>148</v>
      </c>
      <c r="B155" s="89">
        <f t="shared" si="16"/>
        <v>75</v>
      </c>
      <c r="C155" s="89" t="str">
        <f t="shared" si="17"/>
        <v>НОВИ ПАЗАР</v>
      </c>
      <c r="D155" s="87">
        <f>IF($A155=0,"",IF($A155&lt;=$A$1,+VLOOKUP($A155,'Rashodi- plan-izvršenje'!$A$8:B$1500,'prenos-P-R-N'!D$1,FALSE),IF($A155&gt;$A$2,+VLOOKUP($A155,'Neizmirene obaveze JLS'!$A$11:B$500,'prenos-P-R-N'!D$1,FALSE),"")))</f>
        <v>3</v>
      </c>
      <c r="E155" s="87" t="str">
        <f>IF($A155=0,"",IF($A155&lt;=$A$1,+VLOOKUP($A155,'Rashodi- plan-izvršenje'!$A$8:C$1500,'prenos-P-R-N'!E$1,FALSE),IF($A155&gt;$A$2,+VLOOKUP($A155,'Neizmirene obaveze JLS'!$A$11:C$500,'prenos-P-R-N'!E$1,FALSE),"")))</f>
        <v>Градска управа</v>
      </c>
      <c r="F155" s="87" t="str">
        <f>IF($A155=0,"",IF($A155&lt;=$A$1,+VLOOKUP($A155,'Rashodi- plan-izvršenje'!$A$8:D$1500,'prenos-P-R-N'!F$1,FALSE),IF($A155&gt;$A$2,+VLOOKUP($A155,'Neizmirene obaveze JLS'!$A$11:D$500,'prenos-P-R-N'!F$1,FALSE),"")))</f>
        <v>3.8</v>
      </c>
      <c r="G155" s="87" t="str">
        <f>IF($A155=0,"",IF($A155&lt;=$A$1,+VLOOKUP($A155,'Rashodi- plan-izvršenje'!$A$8:E$1500,'prenos-P-R-N'!G$1,FALSE),IF($A155&gt;$A$2,+VLOOKUP($A155,'Neizmirene obaveze JLS'!$A$11:E$500,'prenos-P-R-N'!G$1,FALSE),"")))</f>
        <v>Функционисање локалних установа културе</v>
      </c>
      <c r="H155" s="87">
        <f>IF($A155=0,"",IF($A155&lt;=$A$1,+VLOOKUP($A155,'Rashodi- plan-izvršenje'!$A$8:F$1500,'prenos-P-R-N'!H$1,FALSE),IF($A155&gt;$A$2,+VLOOKUP($A155,'Neizmirene obaveze JLS'!$A$11:F$500,'prenos-P-R-N'!H$1,FALSE),"")))</f>
        <v>820</v>
      </c>
      <c r="I155" s="87" t="str">
        <f>IF($A155=0,"",IF($A155&lt;=$A$1,+VLOOKUP($A155,'Rashodi- plan-izvršenje'!$A$8:G$1500,'prenos-P-R-N'!I$1,FALSE),IF($A155&gt;$A$2,+VLOOKUP($A155,'Neizmirene obaveze JLS'!$A$11:G$500,'prenos-P-R-N'!I$1,FALSE),"")))</f>
        <v>1201</v>
      </c>
      <c r="J155" s="87" t="str">
        <f>IF($A155=0,"",IF($A155&lt;=$A$1,+VLOOKUP($A155,'Rashodi- plan-izvršenje'!$A$8:H$1500,'prenos-P-R-N'!J$1,FALSE),IF($A155&gt;$A$2,+VLOOKUP($A155,'Neizmirene obaveze JLS'!$A$11:H$500,'prenos-P-R-N'!J$1,FALSE),"")))</f>
        <v>РАЗВОЈ КУЛТУРЕ И ИНФОРМИСАЊА</v>
      </c>
      <c r="K155" s="87">
        <f>IF($A155=0,"",IF($A155&lt;=$A$1,+VLOOKUP($A155,'Rashodi- plan-izvršenje'!$A$8:I$1500,'prenos-P-R-N'!K$1,FALSE),IF($A155&gt;$A$2,+VLOOKUP($A155,'Neizmirene obaveze JLS'!$A$11:I$500,'prenos-P-R-N'!K$1,FALSE),"")))</f>
        <v>13</v>
      </c>
      <c r="L155" t="str">
        <f>IF(A155=0,"",IF(A155&lt;=A$1,+IF(VLOOKUP(A155,'Rashodi- plan-izvršenje'!A$8:J$1500,M$1,FALSE)&gt;0,"Програмска активност","Пројекат"),IF(A155&gt;A$2,+IF(VLOOKUP(A155,'Neizmirene obaveze JLS'!A$8:J$2008,M$1,FALSE)&gt;0,"Програмска активност","Пројекат"),"")))</f>
        <v>Програмска активност</v>
      </c>
      <c r="M155" s="87" t="str">
        <f>IF($A155&lt;=$A$1,+IF(VLOOKUP($A155,'Rashodi- plan-izvršenje'!$A$8:$M$1500,10,FALSE)&gt;0,VLOOKUP($A155,'Rashodi- plan-izvršenje'!$A$8:$M$1500,10,FALSE),VLOOKUP($A155,'Rashodi- plan-izvršenje'!$A$8:$M$1500,12,FALSE)),+IF($A155&gt;$A$2,IF(VLOOKUP($A155,'Neizmirene obaveze JLS'!$A$8:$M$1500,10,FALSE)&gt;0,VLOOKUP($A155,'Neizmirene obaveze JLS'!$A$11:$M$1500,10,FALSE),VLOOKUP($A155,'Neizmirene obaveze JLS'!$A$11:$M$1500,12,FALSE)),0))</f>
        <v>1201-0001</v>
      </c>
      <c r="N155" s="87" t="str">
        <f>IF($A155&lt;=$A$1,+IF(VLOOKUP(A155,'Rashodi- plan-izvršenje'!$A$8:$M$1500,10,FALSE)&gt;0,VLOOKUP(A155,'Rashodi- plan-izvršenje'!$A$8:$M$1500,11,FALSE),VLOOKUP(A155,'Rashodi- plan-izvršenje'!$A$8:$M$1500,13,FALSE)),+IF($A155&gt;$A$2,IF(VLOOKUP($A155,'Neizmirene obaveze JLS'!$A$8:$M$1500,10,FALSE)&gt;0,VLOOKUP($A155,'Neizmirene obaveze JLS'!$A$11:$M$1500,11,FALSE),VLOOKUP($A155,'Neizmirene obaveze JLS'!$A$11:$M$1500,13,FALSE)),0))</f>
        <v>Функционисање локалних установа културе</v>
      </c>
      <c r="O155" s="87">
        <f>IF($A155&lt;=$A$1,VALUE(+VLOOKUP($A155,'Rashodi- plan-izvršenje'!$A$8:N$1500,'prenos-P-R-N'!O$1,FALSE)),IF($A155&lt;=A$2,VALUE(VLOOKUP($A155,'Prihodi- plan-izvršenje'!$A$8:$H$500,6,FALSE)),VALUE(VLOOKUP($A155,'Neizmirene obaveze JLS'!$A$8:$N$500,O$1,FALSE))))</f>
        <v>1</v>
      </c>
      <c r="P155" s="87" t="str">
        <f>IF(A155=0,0,IF(A155&gt;A$2,'šifarnik K-izvor'!G$3,+IF(Q155&lt;700,+'šifarnik K-izvor'!G$2,'šifarnik K-izvor'!G$1)))</f>
        <v>Расходи</v>
      </c>
      <c r="Q155" s="87">
        <f>IF($A155&lt;=$A$1,VALUE(+VLOOKUP($A155,'Rashodi- plan-izvršenje'!$A$8:O$1500,'prenos-P-R-N'!Q$1,FALSE)),IF($A155&lt;=$A$2,VLOOKUP($A155,'Prihodi- plan-izvršenje'!$A$4:$H$500,4,FALSE),IF($A155&lt;=$A$3,VLOOKUP(A155,'Neizmirene obaveze JLS'!$A$11:O$500,Q$1,FALSE),"")))</f>
        <v>426</v>
      </c>
      <c r="R155" s="88">
        <f>IF($A155&lt;=$A$1,VALUE(+VLOOKUP($A155,'Rashodi- plan-izvršenje'!$A$8:P$1500,'prenos-P-R-N'!R$1,FALSE)),IF($A155&lt;=$A$2,VLOOKUP($A155,'Prihodi- plan-izvršenje'!$A$4:$H$500,7,FALSE),""))</f>
        <v>5090000</v>
      </c>
      <c r="S155" s="88">
        <f>IF(A155=0,0,IF($A155&lt;=$A$1,VALUE(+VLOOKUP($A155,'Rashodi- plan-izvršenje'!$A$8:Q$1500,'prenos-P-R-N'!S$1,FALSE)),IF($A155&lt;=$A$2,VLOOKUP($A155,'Prihodi- plan-izvršenje'!$A$4:$H$500,8,FALSE),0)))</f>
        <v>2656856.5499999998</v>
      </c>
      <c r="T155" s="88" t="str">
        <f>IF($A155&gt;$A$2,VLOOKUP($A155,'Neizmirene obaveze JLS'!$A$11:R$500,R$1,FALSE),"")</f>
        <v/>
      </c>
      <c r="U155" s="88">
        <f>IF($A155&gt;$A$2,VLOOKUP($A155,'Neizmirene obaveze JLS'!$A$11:S$500,S$1,FALSE),0)</f>
        <v>0</v>
      </c>
      <c r="V155" s="88">
        <f t="shared" si="13"/>
        <v>0</v>
      </c>
      <c r="W155" s="74"/>
      <c r="X155" s="74"/>
      <c r="Y155" s="74"/>
      <c r="Z155" s="74"/>
      <c r="AA155" s="193">
        <f t="shared" si="14"/>
        <v>3</v>
      </c>
      <c r="AB155" s="193" t="str">
        <f t="shared" si="15"/>
        <v>Расходи</v>
      </c>
    </row>
    <row r="156" spans="1:28">
      <c r="A156" s="89">
        <f>IF(AND(COUNTIF(A$1:A$3,"&gt;0")=1,MAX(A$8:A155)&lt;A$1),A155+1,IF(AND(COUNTIF(A$1:A$3,"&gt;0")=2,MAX(A$8:A155)&lt;A$2),A155+1,IF(AND(COUNTIF(A$1:A$3,"&gt;0")=3,MAX(A$8:A155)&lt;A$3),A155+1,0)))</f>
        <v>149</v>
      </c>
      <c r="B156" s="89">
        <f t="shared" si="16"/>
        <v>75</v>
      </c>
      <c r="C156" s="89" t="str">
        <f t="shared" si="17"/>
        <v>НОВИ ПАЗАР</v>
      </c>
      <c r="D156" s="87">
        <f>IF($A156=0,"",IF($A156&lt;=$A$1,+VLOOKUP($A156,'Rashodi- plan-izvršenje'!$A$8:B$1500,'prenos-P-R-N'!D$1,FALSE),IF($A156&gt;$A$2,+VLOOKUP($A156,'Neizmirene obaveze JLS'!$A$11:B$500,'prenos-P-R-N'!D$1,FALSE),"")))</f>
        <v>3</v>
      </c>
      <c r="E156" s="87" t="str">
        <f>IF($A156=0,"",IF($A156&lt;=$A$1,+VLOOKUP($A156,'Rashodi- plan-izvršenje'!$A$8:C$1500,'prenos-P-R-N'!E$1,FALSE),IF($A156&gt;$A$2,+VLOOKUP($A156,'Neizmirene obaveze JLS'!$A$11:C$500,'prenos-P-R-N'!E$1,FALSE),"")))</f>
        <v>Градска управа</v>
      </c>
      <c r="F156" s="87" t="str">
        <f>IF($A156=0,"",IF($A156&lt;=$A$1,+VLOOKUP($A156,'Rashodi- plan-izvršenje'!$A$8:D$1500,'prenos-P-R-N'!F$1,FALSE),IF($A156&gt;$A$2,+VLOOKUP($A156,'Neizmirene obaveze JLS'!$A$11:D$500,'prenos-P-R-N'!F$1,FALSE),"")))</f>
        <v>3.8</v>
      </c>
      <c r="G156" s="87" t="str">
        <f>IF($A156=0,"",IF($A156&lt;=$A$1,+VLOOKUP($A156,'Rashodi- plan-izvršenje'!$A$8:E$1500,'prenos-P-R-N'!G$1,FALSE),IF($A156&gt;$A$2,+VLOOKUP($A156,'Neizmirene obaveze JLS'!$A$11:E$500,'prenos-P-R-N'!G$1,FALSE),"")))</f>
        <v>Функционисање локалних установа културе</v>
      </c>
      <c r="H156" s="87">
        <f>IF($A156=0,"",IF($A156&lt;=$A$1,+VLOOKUP($A156,'Rashodi- plan-izvršenje'!$A$8:F$1500,'prenos-P-R-N'!H$1,FALSE),IF($A156&gt;$A$2,+VLOOKUP($A156,'Neizmirene obaveze JLS'!$A$11:F$500,'prenos-P-R-N'!H$1,FALSE),"")))</f>
        <v>820</v>
      </c>
      <c r="I156" s="87" t="str">
        <f>IF($A156=0,"",IF($A156&lt;=$A$1,+VLOOKUP($A156,'Rashodi- plan-izvršenje'!$A$8:G$1500,'prenos-P-R-N'!I$1,FALSE),IF($A156&gt;$A$2,+VLOOKUP($A156,'Neizmirene obaveze JLS'!$A$11:G$500,'prenos-P-R-N'!I$1,FALSE),"")))</f>
        <v>1201</v>
      </c>
      <c r="J156" s="87" t="str">
        <f>IF($A156=0,"",IF($A156&lt;=$A$1,+VLOOKUP($A156,'Rashodi- plan-izvršenje'!$A$8:H$1500,'prenos-P-R-N'!J$1,FALSE),IF($A156&gt;$A$2,+VLOOKUP($A156,'Neizmirene obaveze JLS'!$A$11:H$500,'prenos-P-R-N'!J$1,FALSE),"")))</f>
        <v>РАЗВОЈ КУЛТУРЕ И ИНФОРМИСАЊА</v>
      </c>
      <c r="K156" s="87">
        <f>IF($A156=0,"",IF($A156&lt;=$A$1,+VLOOKUP($A156,'Rashodi- plan-izvršenje'!$A$8:I$1500,'prenos-P-R-N'!K$1,FALSE),IF($A156&gt;$A$2,+VLOOKUP($A156,'Neizmirene obaveze JLS'!$A$11:I$500,'prenos-P-R-N'!K$1,FALSE),"")))</f>
        <v>13</v>
      </c>
      <c r="L156" t="str">
        <f>IF(A156=0,"",IF(A156&lt;=A$1,+IF(VLOOKUP(A156,'Rashodi- plan-izvršenje'!A$8:J$1500,M$1,FALSE)&gt;0,"Програмска активност","Пројекат"),IF(A156&gt;A$2,+IF(VLOOKUP(A156,'Neizmirene obaveze JLS'!A$8:J$2008,M$1,FALSE)&gt;0,"Програмска активност","Пројекат"),"")))</f>
        <v>Програмска активност</v>
      </c>
      <c r="M156" s="87" t="str">
        <f>IF($A156&lt;=$A$1,+IF(VLOOKUP($A156,'Rashodi- plan-izvršenje'!$A$8:$M$1500,10,FALSE)&gt;0,VLOOKUP($A156,'Rashodi- plan-izvršenje'!$A$8:$M$1500,10,FALSE),VLOOKUP($A156,'Rashodi- plan-izvršenje'!$A$8:$M$1500,12,FALSE)),+IF($A156&gt;$A$2,IF(VLOOKUP($A156,'Neizmirene obaveze JLS'!$A$8:$M$1500,10,FALSE)&gt;0,VLOOKUP($A156,'Neizmirene obaveze JLS'!$A$11:$M$1500,10,FALSE),VLOOKUP($A156,'Neizmirene obaveze JLS'!$A$11:$M$1500,12,FALSE)),0))</f>
        <v>1201-0001</v>
      </c>
      <c r="N156" s="87" t="str">
        <f>IF($A156&lt;=$A$1,+IF(VLOOKUP(A156,'Rashodi- plan-izvršenje'!$A$8:$M$1500,10,FALSE)&gt;0,VLOOKUP(A156,'Rashodi- plan-izvršenje'!$A$8:$M$1500,11,FALSE),VLOOKUP(A156,'Rashodi- plan-izvršenje'!$A$8:$M$1500,13,FALSE)),+IF($A156&gt;$A$2,IF(VLOOKUP($A156,'Neizmirene obaveze JLS'!$A$8:$M$1500,10,FALSE)&gt;0,VLOOKUP($A156,'Neizmirene obaveze JLS'!$A$11:$M$1500,11,FALSE),VLOOKUP($A156,'Neizmirene obaveze JLS'!$A$11:$M$1500,13,FALSE)),0))</f>
        <v>Функционисање локалних установа културе</v>
      </c>
      <c r="O156" s="87">
        <f>IF($A156&lt;=$A$1,VALUE(+VLOOKUP($A156,'Rashodi- plan-izvršenje'!$A$8:N$1500,'prenos-P-R-N'!O$1,FALSE)),IF($A156&lt;=A$2,VALUE(VLOOKUP($A156,'Prihodi- plan-izvršenje'!$A$8:$H$500,6,FALSE)),VALUE(VLOOKUP($A156,'Neizmirene obaveze JLS'!$A$8:$N$500,O$1,FALSE))))</f>
        <v>1</v>
      </c>
      <c r="P156" s="87" t="str">
        <f>IF(A156=0,0,IF(A156&gt;A$2,'šifarnik K-izvor'!G$3,+IF(Q156&lt;700,+'šifarnik K-izvor'!G$2,'šifarnik K-izvor'!G$1)))</f>
        <v>Расходи</v>
      </c>
      <c r="Q156" s="87">
        <f>IF($A156&lt;=$A$1,VALUE(+VLOOKUP($A156,'Rashodi- plan-izvršenje'!$A$8:O$1500,'prenos-P-R-N'!Q$1,FALSE)),IF($A156&lt;=$A$2,VLOOKUP($A156,'Prihodi- plan-izvršenje'!$A$4:$H$500,4,FALSE),IF($A156&lt;=$A$3,VLOOKUP(A156,'Neizmirene obaveze JLS'!$A$11:O$500,Q$1,FALSE),"")))</f>
        <v>463</v>
      </c>
      <c r="R156" s="88">
        <f>IF($A156&lt;=$A$1,VALUE(+VLOOKUP($A156,'Rashodi- plan-izvršenje'!$A$8:P$1500,'prenos-P-R-N'!R$1,FALSE)),IF($A156&lt;=$A$2,VLOOKUP($A156,'Prihodi- plan-izvršenje'!$A$4:$H$500,7,FALSE),""))</f>
        <v>300000</v>
      </c>
      <c r="S156" s="88">
        <f>IF(A156=0,0,IF($A156&lt;=$A$1,VALUE(+VLOOKUP($A156,'Rashodi- plan-izvršenje'!$A$8:Q$1500,'prenos-P-R-N'!S$1,FALSE)),IF($A156&lt;=$A$2,VLOOKUP($A156,'Prihodi- plan-izvršenje'!$A$4:$H$500,8,FALSE),0)))</f>
        <v>0</v>
      </c>
      <c r="T156" s="88" t="str">
        <f>IF($A156&gt;$A$2,VLOOKUP($A156,'Neizmirene obaveze JLS'!$A$11:R$500,R$1,FALSE),"")</f>
        <v/>
      </c>
      <c r="U156" s="88">
        <f>IF($A156&gt;$A$2,VLOOKUP($A156,'Neizmirene obaveze JLS'!$A$11:S$500,S$1,FALSE),0)</f>
        <v>0</v>
      </c>
      <c r="V156" s="88">
        <f t="shared" si="13"/>
        <v>0</v>
      </c>
      <c r="W156" s="74"/>
      <c r="X156" s="74"/>
      <c r="Y156" s="74"/>
      <c r="Z156" s="74"/>
      <c r="AA156" s="193">
        <f t="shared" si="14"/>
        <v>3</v>
      </c>
      <c r="AB156" s="193" t="str">
        <f t="shared" si="15"/>
        <v>Расходи</v>
      </c>
    </row>
    <row r="157" spans="1:28">
      <c r="A157" s="89">
        <f>IF(AND(COUNTIF(A$1:A$3,"&gt;0")=1,MAX(A$8:A156)&lt;A$1),A156+1,IF(AND(COUNTIF(A$1:A$3,"&gt;0")=2,MAX(A$8:A156)&lt;A$2),A156+1,IF(AND(COUNTIF(A$1:A$3,"&gt;0")=3,MAX(A$8:A156)&lt;A$3),A156+1,0)))</f>
        <v>150</v>
      </c>
      <c r="B157" s="89">
        <f t="shared" si="16"/>
        <v>75</v>
      </c>
      <c r="C157" s="89" t="str">
        <f t="shared" si="17"/>
        <v>НОВИ ПАЗАР</v>
      </c>
      <c r="D157" s="87">
        <f>IF($A157=0,"",IF($A157&lt;=$A$1,+VLOOKUP($A157,'Rashodi- plan-izvršenje'!$A$8:B$1500,'prenos-P-R-N'!D$1,FALSE),IF($A157&gt;$A$2,+VLOOKUP($A157,'Neizmirene obaveze JLS'!$A$11:B$500,'prenos-P-R-N'!D$1,FALSE),"")))</f>
        <v>3</v>
      </c>
      <c r="E157" s="87" t="str">
        <f>IF($A157=0,"",IF($A157&lt;=$A$1,+VLOOKUP($A157,'Rashodi- plan-izvršenje'!$A$8:C$1500,'prenos-P-R-N'!E$1,FALSE),IF($A157&gt;$A$2,+VLOOKUP($A157,'Neizmirene obaveze JLS'!$A$11:C$500,'prenos-P-R-N'!E$1,FALSE),"")))</f>
        <v>Градска управа</v>
      </c>
      <c r="F157" s="87" t="str">
        <f>IF($A157=0,"",IF($A157&lt;=$A$1,+VLOOKUP($A157,'Rashodi- plan-izvršenje'!$A$8:D$1500,'prenos-P-R-N'!F$1,FALSE),IF($A157&gt;$A$2,+VLOOKUP($A157,'Neizmirene obaveze JLS'!$A$11:D$500,'prenos-P-R-N'!F$1,FALSE),"")))</f>
        <v>3.8</v>
      </c>
      <c r="G157" s="87" t="str">
        <f>IF($A157=0,"",IF($A157&lt;=$A$1,+VLOOKUP($A157,'Rashodi- plan-izvršenje'!$A$8:E$1500,'prenos-P-R-N'!G$1,FALSE),IF($A157&gt;$A$2,+VLOOKUP($A157,'Neizmirene obaveze JLS'!$A$11:E$500,'prenos-P-R-N'!G$1,FALSE),"")))</f>
        <v>Функционисање локалних установа културе</v>
      </c>
      <c r="H157" s="87">
        <f>IF($A157=0,"",IF($A157&lt;=$A$1,+VLOOKUP($A157,'Rashodi- plan-izvršenje'!$A$8:F$1500,'prenos-P-R-N'!H$1,FALSE),IF($A157&gt;$A$2,+VLOOKUP($A157,'Neizmirene obaveze JLS'!$A$11:F$500,'prenos-P-R-N'!H$1,FALSE),"")))</f>
        <v>820</v>
      </c>
      <c r="I157" s="87" t="str">
        <f>IF($A157=0,"",IF($A157&lt;=$A$1,+VLOOKUP($A157,'Rashodi- plan-izvršenje'!$A$8:G$1500,'prenos-P-R-N'!I$1,FALSE),IF($A157&gt;$A$2,+VLOOKUP($A157,'Neizmirene obaveze JLS'!$A$11:G$500,'prenos-P-R-N'!I$1,FALSE),"")))</f>
        <v>1201</v>
      </c>
      <c r="J157" s="87" t="str">
        <f>IF($A157=0,"",IF($A157&lt;=$A$1,+VLOOKUP($A157,'Rashodi- plan-izvršenje'!$A$8:H$1500,'prenos-P-R-N'!J$1,FALSE),IF($A157&gt;$A$2,+VLOOKUP($A157,'Neizmirene obaveze JLS'!$A$11:H$500,'prenos-P-R-N'!J$1,FALSE),"")))</f>
        <v>РАЗВОЈ КУЛТУРЕ И ИНФОРМИСАЊА</v>
      </c>
      <c r="K157" s="87">
        <f>IF($A157=0,"",IF($A157&lt;=$A$1,+VLOOKUP($A157,'Rashodi- plan-izvršenje'!$A$8:I$1500,'prenos-P-R-N'!K$1,FALSE),IF($A157&gt;$A$2,+VLOOKUP($A157,'Neizmirene obaveze JLS'!$A$11:I$500,'prenos-P-R-N'!K$1,FALSE),"")))</f>
        <v>13</v>
      </c>
      <c r="L157" t="str">
        <f>IF(A157=0,"",IF(A157&lt;=A$1,+IF(VLOOKUP(A157,'Rashodi- plan-izvršenje'!A$8:J$1500,M$1,FALSE)&gt;0,"Програмска активност","Пројекат"),IF(A157&gt;A$2,+IF(VLOOKUP(A157,'Neizmirene obaveze JLS'!A$8:J$2008,M$1,FALSE)&gt;0,"Програмска активност","Пројекат"),"")))</f>
        <v>Програмска активност</v>
      </c>
      <c r="M157" s="87" t="str">
        <f>IF($A157&lt;=$A$1,+IF(VLOOKUP($A157,'Rashodi- plan-izvršenje'!$A$8:$M$1500,10,FALSE)&gt;0,VLOOKUP($A157,'Rashodi- plan-izvršenje'!$A$8:$M$1500,10,FALSE),VLOOKUP($A157,'Rashodi- plan-izvršenje'!$A$8:$M$1500,12,FALSE)),+IF($A157&gt;$A$2,IF(VLOOKUP($A157,'Neizmirene obaveze JLS'!$A$8:$M$1500,10,FALSE)&gt;0,VLOOKUP($A157,'Neizmirene obaveze JLS'!$A$11:$M$1500,10,FALSE),VLOOKUP($A157,'Neizmirene obaveze JLS'!$A$11:$M$1500,12,FALSE)),0))</f>
        <v>1201-0001</v>
      </c>
      <c r="N157" s="87" t="str">
        <f>IF($A157&lt;=$A$1,+IF(VLOOKUP(A157,'Rashodi- plan-izvršenje'!$A$8:$M$1500,10,FALSE)&gt;0,VLOOKUP(A157,'Rashodi- plan-izvršenje'!$A$8:$M$1500,11,FALSE),VLOOKUP(A157,'Rashodi- plan-izvršenje'!$A$8:$M$1500,13,FALSE)),+IF($A157&gt;$A$2,IF(VLOOKUP($A157,'Neizmirene obaveze JLS'!$A$8:$M$1500,10,FALSE)&gt;0,VLOOKUP($A157,'Neizmirene obaveze JLS'!$A$11:$M$1500,11,FALSE),VLOOKUP($A157,'Neizmirene obaveze JLS'!$A$11:$M$1500,13,FALSE)),0))</f>
        <v>Функционисање локалних установа културе</v>
      </c>
      <c r="O157" s="87">
        <f>IF($A157&lt;=$A$1,VALUE(+VLOOKUP($A157,'Rashodi- plan-izvršenje'!$A$8:N$1500,'prenos-P-R-N'!O$1,FALSE)),IF($A157&lt;=A$2,VALUE(VLOOKUP($A157,'Prihodi- plan-izvršenje'!$A$8:$H$500,6,FALSE)),VALUE(VLOOKUP($A157,'Neizmirene obaveze JLS'!$A$8:$N$500,O$1,FALSE))))</f>
        <v>1</v>
      </c>
      <c r="P157" s="87" t="str">
        <f>IF(A157=0,0,IF(A157&gt;A$2,'šifarnik K-izvor'!G$3,+IF(Q157&lt;700,+'šifarnik K-izvor'!G$2,'šifarnik K-izvor'!G$1)))</f>
        <v>Расходи</v>
      </c>
      <c r="Q157" s="87">
        <f>IF($A157&lt;=$A$1,VALUE(+VLOOKUP($A157,'Rashodi- plan-izvršenje'!$A$8:O$1500,'prenos-P-R-N'!Q$1,FALSE)),IF($A157&lt;=$A$2,VLOOKUP($A157,'Prihodi- plan-izvršenje'!$A$4:$H$500,4,FALSE),IF($A157&lt;=$A$3,VLOOKUP(A157,'Neizmirene obaveze JLS'!$A$11:O$500,Q$1,FALSE),"")))</f>
        <v>483</v>
      </c>
      <c r="R157" s="88">
        <f>IF($A157&lt;=$A$1,VALUE(+VLOOKUP($A157,'Rashodi- plan-izvršenje'!$A$8:P$1500,'prenos-P-R-N'!R$1,FALSE)),IF($A157&lt;=$A$2,VLOOKUP($A157,'Prihodi- plan-izvršenje'!$A$4:$H$500,7,FALSE),""))</f>
        <v>200000</v>
      </c>
      <c r="S157" s="88">
        <f>IF(A157=0,0,IF($A157&lt;=$A$1,VALUE(+VLOOKUP($A157,'Rashodi- plan-izvršenje'!$A$8:Q$1500,'prenos-P-R-N'!S$1,FALSE)),IF($A157&lt;=$A$2,VLOOKUP($A157,'Prihodi- plan-izvršenje'!$A$4:$H$500,8,FALSE),0)))</f>
        <v>656068.74</v>
      </c>
      <c r="T157" s="88" t="str">
        <f>IF($A157&gt;$A$2,VLOOKUP($A157,'Neizmirene obaveze JLS'!$A$11:R$500,R$1,FALSE),"")</f>
        <v/>
      </c>
      <c r="U157" s="88">
        <f>IF($A157&gt;$A$2,VLOOKUP($A157,'Neizmirene obaveze JLS'!$A$11:S$500,S$1,FALSE),0)</f>
        <v>0</v>
      </c>
      <c r="V157" s="88">
        <f t="shared" si="13"/>
        <v>0</v>
      </c>
      <c r="W157" s="74"/>
      <c r="X157" s="74"/>
      <c r="Y157" s="74"/>
      <c r="Z157" s="74"/>
      <c r="AA157" s="193">
        <f t="shared" si="14"/>
        <v>3</v>
      </c>
      <c r="AB157" s="193" t="str">
        <f t="shared" si="15"/>
        <v>Расходи</v>
      </c>
    </row>
    <row r="158" spans="1:28">
      <c r="A158" s="89">
        <f>IF(AND(COUNTIF(A$1:A$3,"&gt;0")=1,MAX(A$8:A157)&lt;A$1),A157+1,IF(AND(COUNTIF(A$1:A$3,"&gt;0")=2,MAX(A$8:A157)&lt;A$2),A157+1,IF(AND(COUNTIF(A$1:A$3,"&gt;0")=3,MAX(A$8:A157)&lt;A$3),A157+1,0)))</f>
        <v>151</v>
      </c>
      <c r="B158" s="89">
        <f t="shared" si="16"/>
        <v>75</v>
      </c>
      <c r="C158" s="89" t="str">
        <f t="shared" si="17"/>
        <v>НОВИ ПАЗАР</v>
      </c>
      <c r="D158" s="87">
        <f>IF($A158=0,"",IF($A158&lt;=$A$1,+VLOOKUP($A158,'Rashodi- plan-izvršenje'!$A$8:B$1500,'prenos-P-R-N'!D$1,FALSE),IF($A158&gt;$A$2,+VLOOKUP($A158,'Neizmirene obaveze JLS'!$A$11:B$500,'prenos-P-R-N'!D$1,FALSE),"")))</f>
        <v>3</v>
      </c>
      <c r="E158" s="87" t="str">
        <f>IF($A158=0,"",IF($A158&lt;=$A$1,+VLOOKUP($A158,'Rashodi- plan-izvršenje'!$A$8:C$1500,'prenos-P-R-N'!E$1,FALSE),IF($A158&gt;$A$2,+VLOOKUP($A158,'Neizmirene obaveze JLS'!$A$11:C$500,'prenos-P-R-N'!E$1,FALSE),"")))</f>
        <v>Градска управа</v>
      </c>
      <c r="F158" s="87" t="str">
        <f>IF($A158=0,"",IF($A158&lt;=$A$1,+VLOOKUP($A158,'Rashodi- plan-izvršenje'!$A$8:D$1500,'prenos-P-R-N'!F$1,FALSE),IF($A158&gt;$A$2,+VLOOKUP($A158,'Neizmirene obaveze JLS'!$A$11:D$500,'prenos-P-R-N'!F$1,FALSE),"")))</f>
        <v>3.8</v>
      </c>
      <c r="G158" s="87" t="str">
        <f>IF($A158=0,"",IF($A158&lt;=$A$1,+VLOOKUP($A158,'Rashodi- plan-izvršenje'!$A$8:E$1500,'prenos-P-R-N'!G$1,FALSE),IF($A158&gt;$A$2,+VLOOKUP($A158,'Neizmirene obaveze JLS'!$A$11:E$500,'prenos-P-R-N'!G$1,FALSE),"")))</f>
        <v>Функционисање локалних установа културе</v>
      </c>
      <c r="H158" s="87">
        <f>IF($A158=0,"",IF($A158&lt;=$A$1,+VLOOKUP($A158,'Rashodi- plan-izvršenje'!$A$8:F$1500,'prenos-P-R-N'!H$1,FALSE),IF($A158&gt;$A$2,+VLOOKUP($A158,'Neizmirene obaveze JLS'!$A$11:F$500,'prenos-P-R-N'!H$1,FALSE),"")))</f>
        <v>820</v>
      </c>
      <c r="I158" s="87" t="str">
        <f>IF($A158=0,"",IF($A158&lt;=$A$1,+VLOOKUP($A158,'Rashodi- plan-izvršenje'!$A$8:G$1500,'prenos-P-R-N'!I$1,FALSE),IF($A158&gt;$A$2,+VLOOKUP($A158,'Neizmirene obaveze JLS'!$A$11:G$500,'prenos-P-R-N'!I$1,FALSE),"")))</f>
        <v>1201</v>
      </c>
      <c r="J158" s="87" t="str">
        <f>IF($A158=0,"",IF($A158&lt;=$A$1,+VLOOKUP($A158,'Rashodi- plan-izvršenje'!$A$8:H$1500,'prenos-P-R-N'!J$1,FALSE),IF($A158&gt;$A$2,+VLOOKUP($A158,'Neizmirene obaveze JLS'!$A$11:H$500,'prenos-P-R-N'!J$1,FALSE),"")))</f>
        <v>РАЗВОЈ КУЛТУРЕ И ИНФОРМИСАЊА</v>
      </c>
      <c r="K158" s="87">
        <f>IF($A158=0,"",IF($A158&lt;=$A$1,+VLOOKUP($A158,'Rashodi- plan-izvršenje'!$A$8:I$1500,'prenos-P-R-N'!K$1,FALSE),IF($A158&gt;$A$2,+VLOOKUP($A158,'Neizmirene obaveze JLS'!$A$11:I$500,'prenos-P-R-N'!K$1,FALSE),"")))</f>
        <v>13</v>
      </c>
      <c r="L158" t="str">
        <f>IF(A158=0,"",IF(A158&lt;=A$1,+IF(VLOOKUP(A158,'Rashodi- plan-izvršenje'!A$8:J$1500,M$1,FALSE)&gt;0,"Програмска активност","Пројекат"),IF(A158&gt;A$2,+IF(VLOOKUP(A158,'Neizmirene obaveze JLS'!A$8:J$2008,M$1,FALSE)&gt;0,"Програмска активност","Пројекат"),"")))</f>
        <v>Програмска активност</v>
      </c>
      <c r="M158" s="87" t="str">
        <f>IF($A158&lt;=$A$1,+IF(VLOOKUP($A158,'Rashodi- plan-izvršenje'!$A$8:$M$1500,10,FALSE)&gt;0,VLOOKUP($A158,'Rashodi- plan-izvršenje'!$A$8:$M$1500,10,FALSE),VLOOKUP($A158,'Rashodi- plan-izvršenje'!$A$8:$M$1500,12,FALSE)),+IF($A158&gt;$A$2,IF(VLOOKUP($A158,'Neizmirene obaveze JLS'!$A$8:$M$1500,10,FALSE)&gt;0,VLOOKUP($A158,'Neizmirene obaveze JLS'!$A$11:$M$1500,10,FALSE),VLOOKUP($A158,'Neizmirene obaveze JLS'!$A$11:$M$1500,12,FALSE)),0))</f>
        <v>1201-0001</v>
      </c>
      <c r="N158" s="87" t="str">
        <f>IF($A158&lt;=$A$1,+IF(VLOOKUP(A158,'Rashodi- plan-izvršenje'!$A$8:$M$1500,10,FALSE)&gt;0,VLOOKUP(A158,'Rashodi- plan-izvršenje'!$A$8:$M$1500,11,FALSE),VLOOKUP(A158,'Rashodi- plan-izvršenje'!$A$8:$M$1500,13,FALSE)),+IF($A158&gt;$A$2,IF(VLOOKUP($A158,'Neizmirene obaveze JLS'!$A$8:$M$1500,10,FALSE)&gt;0,VLOOKUP($A158,'Neizmirene obaveze JLS'!$A$11:$M$1500,11,FALSE),VLOOKUP($A158,'Neizmirene obaveze JLS'!$A$11:$M$1500,13,FALSE)),0))</f>
        <v>Функционисање локалних установа културе</v>
      </c>
      <c r="O158" s="87">
        <f>IF($A158&lt;=$A$1,VALUE(+VLOOKUP($A158,'Rashodi- plan-izvršenje'!$A$8:N$1500,'prenos-P-R-N'!O$1,FALSE)),IF($A158&lt;=A$2,VALUE(VLOOKUP($A158,'Prihodi- plan-izvršenje'!$A$8:$H$500,6,FALSE)),VALUE(VLOOKUP($A158,'Neizmirene obaveze JLS'!$A$8:$N$500,O$1,FALSE))))</f>
        <v>1</v>
      </c>
      <c r="P158" s="87" t="str">
        <f>IF(A158=0,0,IF(A158&gt;A$2,'šifarnik K-izvor'!G$3,+IF(Q158&lt;700,+'šifarnik K-izvor'!G$2,'šifarnik K-izvor'!G$1)))</f>
        <v>Расходи</v>
      </c>
      <c r="Q158" s="87">
        <f>IF($A158&lt;=$A$1,VALUE(+VLOOKUP($A158,'Rashodi- plan-izvršenje'!$A$8:O$1500,'prenos-P-R-N'!Q$1,FALSE)),IF($A158&lt;=$A$2,VLOOKUP($A158,'Prihodi- plan-izvršenje'!$A$4:$H$500,4,FALSE),IF($A158&lt;=$A$3,VLOOKUP(A158,'Neizmirene obaveze JLS'!$A$11:O$500,Q$1,FALSE),"")))</f>
        <v>511</v>
      </c>
      <c r="R158" s="88">
        <f>IF($A158&lt;=$A$1,VALUE(+VLOOKUP($A158,'Rashodi- plan-izvršenje'!$A$8:P$1500,'prenos-P-R-N'!R$1,FALSE)),IF($A158&lt;=$A$2,VLOOKUP($A158,'Prihodi- plan-izvršenje'!$A$4:$H$500,7,FALSE),""))</f>
        <v>4450000</v>
      </c>
      <c r="S158" s="88">
        <f>IF(A158=0,0,IF($A158&lt;=$A$1,VALUE(+VLOOKUP($A158,'Rashodi- plan-izvršenje'!$A$8:Q$1500,'prenos-P-R-N'!S$1,FALSE)),IF($A158&lt;=$A$2,VLOOKUP($A158,'Prihodi- plan-izvršenje'!$A$4:$H$500,8,FALSE),0)))</f>
        <v>4318057.76</v>
      </c>
      <c r="T158" s="88" t="str">
        <f>IF($A158&gt;$A$2,VLOOKUP($A158,'Neizmirene obaveze JLS'!$A$11:R$500,R$1,FALSE),"")</f>
        <v/>
      </c>
      <c r="U158" s="88">
        <f>IF($A158&gt;$A$2,VLOOKUP($A158,'Neizmirene obaveze JLS'!$A$11:S$500,S$1,FALSE),0)</f>
        <v>0</v>
      </c>
      <c r="V158" s="88">
        <f t="shared" si="13"/>
        <v>0</v>
      </c>
      <c r="W158" s="74"/>
      <c r="X158" s="74"/>
      <c r="Y158" s="74"/>
      <c r="Z158" s="74"/>
      <c r="AA158" s="193">
        <f t="shared" si="14"/>
        <v>3</v>
      </c>
      <c r="AB158" s="193" t="str">
        <f t="shared" si="15"/>
        <v>Расходи</v>
      </c>
    </row>
    <row r="159" spans="1:28">
      <c r="A159" s="89">
        <f>IF(AND(COUNTIF(A$1:A$3,"&gt;0")=1,MAX(A$8:A158)&lt;A$1),A158+1,IF(AND(COUNTIF(A$1:A$3,"&gt;0")=2,MAX(A$8:A158)&lt;A$2),A158+1,IF(AND(COUNTIF(A$1:A$3,"&gt;0")=3,MAX(A$8:A158)&lt;A$3),A158+1,0)))</f>
        <v>152</v>
      </c>
      <c r="B159" s="89">
        <f t="shared" si="16"/>
        <v>75</v>
      </c>
      <c r="C159" s="89" t="str">
        <f t="shared" si="17"/>
        <v>НОВИ ПАЗАР</v>
      </c>
      <c r="D159" s="87">
        <f>IF($A159=0,"",IF($A159&lt;=$A$1,+VLOOKUP($A159,'Rashodi- plan-izvršenje'!$A$8:B$1500,'prenos-P-R-N'!D$1,FALSE),IF($A159&gt;$A$2,+VLOOKUP($A159,'Neizmirene obaveze JLS'!$A$11:B$500,'prenos-P-R-N'!D$1,FALSE),"")))</f>
        <v>3</v>
      </c>
      <c r="E159" s="87" t="str">
        <f>IF($A159=0,"",IF($A159&lt;=$A$1,+VLOOKUP($A159,'Rashodi- plan-izvršenje'!$A$8:C$1500,'prenos-P-R-N'!E$1,FALSE),IF($A159&gt;$A$2,+VLOOKUP($A159,'Neizmirene obaveze JLS'!$A$11:C$500,'prenos-P-R-N'!E$1,FALSE),"")))</f>
        <v>Градска управа</v>
      </c>
      <c r="F159" s="87" t="str">
        <f>IF($A159=0,"",IF($A159&lt;=$A$1,+VLOOKUP($A159,'Rashodi- plan-izvršenje'!$A$8:D$1500,'prenos-P-R-N'!F$1,FALSE),IF($A159&gt;$A$2,+VLOOKUP($A159,'Neizmirene obaveze JLS'!$A$11:D$500,'prenos-P-R-N'!F$1,FALSE),"")))</f>
        <v>3.8</v>
      </c>
      <c r="G159" s="87" t="str">
        <f>IF($A159=0,"",IF($A159&lt;=$A$1,+VLOOKUP($A159,'Rashodi- plan-izvršenje'!$A$8:E$1500,'prenos-P-R-N'!G$1,FALSE),IF($A159&gt;$A$2,+VLOOKUP($A159,'Neizmirene obaveze JLS'!$A$11:E$500,'prenos-P-R-N'!G$1,FALSE),"")))</f>
        <v>Функционисање локалних установа културе</v>
      </c>
      <c r="H159" s="87">
        <f>IF($A159=0,"",IF($A159&lt;=$A$1,+VLOOKUP($A159,'Rashodi- plan-izvršenje'!$A$8:F$1500,'prenos-P-R-N'!H$1,FALSE),IF($A159&gt;$A$2,+VLOOKUP($A159,'Neizmirene obaveze JLS'!$A$11:F$500,'prenos-P-R-N'!H$1,FALSE),"")))</f>
        <v>820</v>
      </c>
      <c r="I159" s="87" t="str">
        <f>IF($A159=0,"",IF($A159&lt;=$A$1,+VLOOKUP($A159,'Rashodi- plan-izvršenje'!$A$8:G$1500,'prenos-P-R-N'!I$1,FALSE),IF($A159&gt;$A$2,+VLOOKUP($A159,'Neizmirene obaveze JLS'!$A$11:G$500,'prenos-P-R-N'!I$1,FALSE),"")))</f>
        <v>1201</v>
      </c>
      <c r="J159" s="87" t="str">
        <f>IF($A159=0,"",IF($A159&lt;=$A$1,+VLOOKUP($A159,'Rashodi- plan-izvršenje'!$A$8:H$1500,'prenos-P-R-N'!J$1,FALSE),IF($A159&gt;$A$2,+VLOOKUP($A159,'Neizmirene obaveze JLS'!$A$11:H$500,'prenos-P-R-N'!J$1,FALSE),"")))</f>
        <v>РАЗВОЈ КУЛТУРЕ И ИНФОРМИСАЊА</v>
      </c>
      <c r="K159" s="87">
        <f>IF($A159=0,"",IF($A159&lt;=$A$1,+VLOOKUP($A159,'Rashodi- plan-izvršenje'!$A$8:I$1500,'prenos-P-R-N'!K$1,FALSE),IF($A159&gt;$A$2,+VLOOKUP($A159,'Neizmirene obaveze JLS'!$A$11:I$500,'prenos-P-R-N'!K$1,FALSE),"")))</f>
        <v>13</v>
      </c>
      <c r="L159" t="str">
        <f>IF(A159=0,"",IF(A159&lt;=A$1,+IF(VLOOKUP(A159,'Rashodi- plan-izvršenje'!A$8:J$1500,M$1,FALSE)&gt;0,"Програмска активност","Пројекат"),IF(A159&gt;A$2,+IF(VLOOKUP(A159,'Neizmirene obaveze JLS'!A$8:J$2008,M$1,FALSE)&gt;0,"Програмска активност","Пројекат"),"")))</f>
        <v>Програмска активност</v>
      </c>
      <c r="M159" s="87" t="str">
        <f>IF($A159&lt;=$A$1,+IF(VLOOKUP($A159,'Rashodi- plan-izvršenje'!$A$8:$M$1500,10,FALSE)&gt;0,VLOOKUP($A159,'Rashodi- plan-izvršenje'!$A$8:$M$1500,10,FALSE),VLOOKUP($A159,'Rashodi- plan-izvršenje'!$A$8:$M$1500,12,FALSE)),+IF($A159&gt;$A$2,IF(VLOOKUP($A159,'Neizmirene obaveze JLS'!$A$8:$M$1500,10,FALSE)&gt;0,VLOOKUP($A159,'Neizmirene obaveze JLS'!$A$11:$M$1500,10,FALSE),VLOOKUP($A159,'Neizmirene obaveze JLS'!$A$11:$M$1500,12,FALSE)),0))</f>
        <v>1201-0001</v>
      </c>
      <c r="N159" s="87" t="str">
        <f>IF($A159&lt;=$A$1,+IF(VLOOKUP(A159,'Rashodi- plan-izvršenje'!$A$8:$M$1500,10,FALSE)&gt;0,VLOOKUP(A159,'Rashodi- plan-izvršenje'!$A$8:$M$1500,11,FALSE),VLOOKUP(A159,'Rashodi- plan-izvršenje'!$A$8:$M$1500,13,FALSE)),+IF($A159&gt;$A$2,IF(VLOOKUP($A159,'Neizmirene obaveze JLS'!$A$8:$M$1500,10,FALSE)&gt;0,VLOOKUP($A159,'Neizmirene obaveze JLS'!$A$11:$M$1500,11,FALSE),VLOOKUP($A159,'Neizmirene obaveze JLS'!$A$11:$M$1500,13,FALSE)),0))</f>
        <v>Функционисање локалних установа културе</v>
      </c>
      <c r="O159" s="87">
        <f>IF($A159&lt;=$A$1,VALUE(+VLOOKUP($A159,'Rashodi- plan-izvršenje'!$A$8:N$1500,'prenos-P-R-N'!O$1,FALSE)),IF($A159&lt;=A$2,VALUE(VLOOKUP($A159,'Prihodi- plan-izvršenje'!$A$8:$H$500,6,FALSE)),VALUE(VLOOKUP($A159,'Neizmirene obaveze JLS'!$A$8:$N$500,O$1,FALSE))))</f>
        <v>1</v>
      </c>
      <c r="P159" s="87" t="str">
        <f>IF(A159=0,0,IF(A159&gt;A$2,'šifarnik K-izvor'!G$3,+IF(Q159&lt;700,+'šifarnik K-izvor'!G$2,'šifarnik K-izvor'!G$1)))</f>
        <v>Расходи</v>
      </c>
      <c r="Q159" s="87">
        <f>IF($A159&lt;=$A$1,VALUE(+VLOOKUP($A159,'Rashodi- plan-izvršenje'!$A$8:O$1500,'prenos-P-R-N'!Q$1,FALSE)),IF($A159&lt;=$A$2,VLOOKUP($A159,'Prihodi- plan-izvršenje'!$A$4:$H$500,4,FALSE),IF($A159&lt;=$A$3,VLOOKUP(A159,'Neizmirene obaveze JLS'!$A$11:O$500,Q$1,FALSE),"")))</f>
        <v>512</v>
      </c>
      <c r="R159" s="88">
        <f>IF($A159&lt;=$A$1,VALUE(+VLOOKUP($A159,'Rashodi- plan-izvršenje'!$A$8:P$1500,'prenos-P-R-N'!R$1,FALSE)),IF($A159&lt;=$A$2,VLOOKUP($A159,'Prihodi- plan-izvršenje'!$A$4:$H$500,7,FALSE),""))</f>
        <v>5300000</v>
      </c>
      <c r="S159" s="88">
        <f>IF(A159=0,0,IF($A159&lt;=$A$1,VALUE(+VLOOKUP($A159,'Rashodi- plan-izvršenje'!$A$8:Q$1500,'prenos-P-R-N'!S$1,FALSE)),IF($A159&lt;=$A$2,VLOOKUP($A159,'Prihodi- plan-izvršenje'!$A$4:$H$500,8,FALSE),0)))</f>
        <v>5602213.3300000001</v>
      </c>
      <c r="T159" s="88" t="str">
        <f>IF($A159&gt;$A$2,VLOOKUP($A159,'Neizmirene obaveze JLS'!$A$11:R$500,R$1,FALSE),"")</f>
        <v/>
      </c>
      <c r="U159" s="88">
        <f>IF($A159&gt;$A$2,VLOOKUP($A159,'Neizmirene obaveze JLS'!$A$11:S$500,S$1,FALSE),0)</f>
        <v>0</v>
      </c>
      <c r="V159" s="88">
        <f>IFERROR(+U500+T500,0)</f>
        <v>0</v>
      </c>
      <c r="W159" s="74"/>
      <c r="X159" s="74"/>
      <c r="Y159" s="74"/>
      <c r="Z159" s="74"/>
      <c r="AA159" s="193">
        <f t="shared" si="14"/>
        <v>3</v>
      </c>
      <c r="AB159" s="193" t="str">
        <f t="shared" si="15"/>
        <v>Расходи</v>
      </c>
    </row>
    <row r="160" spans="1:28">
      <c r="A160" s="89">
        <f>IF(AND(COUNTIF(A$1:A$3,"&gt;0")=1,MAX(A$8:A159)&lt;A$1),A159+1,IF(AND(COUNTIF(A$1:A$3,"&gt;0")=2,MAX(A$8:A159)&lt;A$2),A159+1,IF(AND(COUNTIF(A$1:A$3,"&gt;0")=3,MAX(A$8:A159)&lt;A$3),A159+1,0)))</f>
        <v>153</v>
      </c>
      <c r="B160" s="89">
        <f t="shared" si="16"/>
        <v>75</v>
      </c>
      <c r="C160" s="89" t="str">
        <f t="shared" si="17"/>
        <v>НОВИ ПАЗАР</v>
      </c>
      <c r="D160" s="87">
        <f>IF($A160=0,"",IF($A160&lt;=$A$1,+VLOOKUP($A160,'Rashodi- plan-izvršenje'!$A$8:B$1500,'prenos-P-R-N'!D$1,FALSE),IF($A160&gt;$A$2,+VLOOKUP($A160,'Neizmirene obaveze JLS'!$A$11:B$500,'prenos-P-R-N'!D$1,FALSE),"")))</f>
        <v>3</v>
      </c>
      <c r="E160" s="87" t="str">
        <f>IF($A160=0,"",IF($A160&lt;=$A$1,+VLOOKUP($A160,'Rashodi- plan-izvršenje'!$A$8:C$1500,'prenos-P-R-N'!E$1,FALSE),IF($A160&gt;$A$2,+VLOOKUP($A160,'Neizmirene obaveze JLS'!$A$11:C$500,'prenos-P-R-N'!E$1,FALSE),"")))</f>
        <v>Градска управа</v>
      </c>
      <c r="F160" s="87" t="str">
        <f>IF($A160=0,"",IF($A160&lt;=$A$1,+VLOOKUP($A160,'Rashodi- plan-izvršenje'!$A$8:D$1500,'prenos-P-R-N'!F$1,FALSE),IF($A160&gt;$A$2,+VLOOKUP($A160,'Neizmirene obaveze JLS'!$A$11:D$500,'prenos-P-R-N'!F$1,FALSE),"")))</f>
        <v>3.8</v>
      </c>
      <c r="G160" s="87" t="str">
        <f>IF($A160=0,"",IF($A160&lt;=$A$1,+VLOOKUP($A160,'Rashodi- plan-izvršenje'!$A$8:E$1500,'prenos-P-R-N'!G$1,FALSE),IF($A160&gt;$A$2,+VLOOKUP($A160,'Neizmirene obaveze JLS'!$A$11:E$500,'prenos-P-R-N'!G$1,FALSE),"")))</f>
        <v>Функционисање локалних установа културе</v>
      </c>
      <c r="H160" s="87">
        <f>IF($A160=0,"",IF($A160&lt;=$A$1,+VLOOKUP($A160,'Rashodi- plan-izvršenje'!$A$8:F$1500,'prenos-P-R-N'!H$1,FALSE),IF($A160&gt;$A$2,+VLOOKUP($A160,'Neizmirene obaveze JLS'!$A$11:F$500,'prenos-P-R-N'!H$1,FALSE),"")))</f>
        <v>820</v>
      </c>
      <c r="I160" s="87" t="str">
        <f>IF($A160=0,"",IF($A160&lt;=$A$1,+VLOOKUP($A160,'Rashodi- plan-izvršenje'!$A$8:G$1500,'prenos-P-R-N'!I$1,FALSE),IF($A160&gt;$A$2,+VLOOKUP($A160,'Neizmirene obaveze JLS'!$A$11:G$500,'prenos-P-R-N'!I$1,FALSE),"")))</f>
        <v>1201</v>
      </c>
      <c r="J160" s="87" t="str">
        <f>IF($A160=0,"",IF($A160&lt;=$A$1,+VLOOKUP($A160,'Rashodi- plan-izvršenje'!$A$8:H$1500,'prenos-P-R-N'!J$1,FALSE),IF($A160&gt;$A$2,+VLOOKUP($A160,'Neizmirene obaveze JLS'!$A$11:H$500,'prenos-P-R-N'!J$1,FALSE),"")))</f>
        <v>РАЗВОЈ КУЛТУРЕ И ИНФОРМИСАЊА</v>
      </c>
      <c r="K160" s="87">
        <f>IF($A160=0,"",IF($A160&lt;=$A$1,+VLOOKUP($A160,'Rashodi- plan-izvršenje'!$A$8:I$1500,'prenos-P-R-N'!K$1,FALSE),IF($A160&gt;$A$2,+VLOOKUP($A160,'Neizmirene obaveze JLS'!$A$11:I$500,'prenos-P-R-N'!K$1,FALSE),"")))</f>
        <v>13</v>
      </c>
      <c r="L160" t="str">
        <f>IF(A160=0,"",IF(A160&lt;=A$1,+IF(VLOOKUP(A160,'Rashodi- plan-izvršenje'!A$8:J$1500,M$1,FALSE)&gt;0,"Програмска активност","Пројекат"),IF(A160&gt;A$2,+IF(VLOOKUP(A160,'Neizmirene obaveze JLS'!A$8:J$2008,M$1,FALSE)&gt;0,"Програмска активност","Пројекат"),"")))</f>
        <v>Програмска активност</v>
      </c>
      <c r="M160" s="87" t="str">
        <f>IF($A160&lt;=$A$1,+IF(VLOOKUP($A160,'Rashodi- plan-izvršenje'!$A$8:$M$1500,10,FALSE)&gt;0,VLOOKUP($A160,'Rashodi- plan-izvršenje'!$A$8:$M$1500,10,FALSE),VLOOKUP($A160,'Rashodi- plan-izvršenje'!$A$8:$M$1500,12,FALSE)),+IF($A160&gt;$A$2,IF(VLOOKUP($A160,'Neizmirene obaveze JLS'!$A$8:$M$1500,10,FALSE)&gt;0,VLOOKUP($A160,'Neizmirene obaveze JLS'!$A$11:$M$1500,10,FALSE),VLOOKUP($A160,'Neizmirene obaveze JLS'!$A$11:$M$1500,12,FALSE)),0))</f>
        <v>1201-0001</v>
      </c>
      <c r="N160" s="87" t="str">
        <f>IF($A160&lt;=$A$1,+IF(VLOOKUP(A160,'Rashodi- plan-izvršenje'!$A$8:$M$1500,10,FALSE)&gt;0,VLOOKUP(A160,'Rashodi- plan-izvršenje'!$A$8:$M$1500,11,FALSE),VLOOKUP(A160,'Rashodi- plan-izvršenje'!$A$8:$M$1500,13,FALSE)),+IF($A160&gt;$A$2,IF(VLOOKUP($A160,'Neizmirene obaveze JLS'!$A$8:$M$1500,10,FALSE)&gt;0,VLOOKUP($A160,'Neizmirene obaveze JLS'!$A$11:$M$1500,11,FALSE),VLOOKUP($A160,'Neizmirene obaveze JLS'!$A$11:$M$1500,13,FALSE)),0))</f>
        <v>Функционисање локалних установа културе</v>
      </c>
      <c r="O160" s="87">
        <f>IF($A160&lt;=$A$1,VALUE(+VLOOKUP($A160,'Rashodi- plan-izvršenje'!$A$8:N$1500,'prenos-P-R-N'!O$1,FALSE)),IF($A160&lt;=A$2,VALUE(VLOOKUP($A160,'Prihodi- plan-izvršenje'!$A$8:$H$500,6,FALSE)),VALUE(VLOOKUP($A160,'Neizmirene obaveze JLS'!$A$8:$N$500,O$1,FALSE))))</f>
        <v>1</v>
      </c>
      <c r="P160" s="87" t="str">
        <f>IF(A160=0,0,IF(A160&gt;A$2,'šifarnik K-izvor'!G$3,+IF(Q160&lt;700,+'šifarnik K-izvor'!G$2,'šifarnik K-izvor'!G$1)))</f>
        <v>Расходи</v>
      </c>
      <c r="Q160" s="87">
        <f>IF($A160&lt;=$A$1,VALUE(+VLOOKUP($A160,'Rashodi- plan-izvršenje'!$A$8:O$1500,'prenos-P-R-N'!Q$1,FALSE)),IF($A160&lt;=$A$2,VLOOKUP($A160,'Prihodi- plan-izvršenje'!$A$4:$H$500,4,FALSE),IF($A160&lt;=$A$3,VLOOKUP(A160,'Neizmirene obaveze JLS'!$A$11:O$500,Q$1,FALSE),"")))</f>
        <v>515</v>
      </c>
      <c r="R160" s="88">
        <f>IF($A160&lt;=$A$1,VALUE(+VLOOKUP($A160,'Rashodi- plan-izvršenje'!$A$8:P$1500,'prenos-P-R-N'!R$1,FALSE)),IF($A160&lt;=$A$2,VLOOKUP($A160,'Prihodi- plan-izvršenje'!$A$4:$H$500,7,FALSE),""))</f>
        <v>1500000</v>
      </c>
      <c r="S160" s="88">
        <f>IF(A160=0,0,IF($A160&lt;=$A$1,VALUE(+VLOOKUP($A160,'Rashodi- plan-izvršenje'!$A$8:Q$1500,'prenos-P-R-N'!S$1,FALSE)),IF($A160&lt;=$A$2,VLOOKUP($A160,'Prihodi- plan-izvršenje'!$A$4:$H$500,8,FALSE),0)))</f>
        <v>246486.09</v>
      </c>
      <c r="T160" s="88" t="str">
        <f>IF($A160&gt;$A$2,VLOOKUP($A160,'Neizmirene obaveze JLS'!$A$11:R$500,R$1,FALSE),"")</f>
        <v/>
      </c>
      <c r="U160" s="88">
        <f>IF($A160&gt;$A$2,VLOOKUP($A160,'Neizmirene obaveze JLS'!$A$11:S$500,S$1,FALSE),0)</f>
        <v>0</v>
      </c>
      <c r="V160" s="88">
        <f t="shared" si="13"/>
        <v>0</v>
      </c>
      <c r="W160" s="74"/>
      <c r="X160" s="74"/>
      <c r="Y160" s="74"/>
      <c r="Z160" s="74"/>
      <c r="AA160" s="193">
        <f t="shared" si="14"/>
        <v>3</v>
      </c>
      <c r="AB160" s="193" t="str">
        <f t="shared" si="15"/>
        <v>Расходи</v>
      </c>
    </row>
    <row r="161" spans="1:28">
      <c r="A161" s="89">
        <f>IF(AND(COUNTIF(A$1:A$3,"&gt;0")=1,MAX(A$8:A160)&lt;A$1),A160+1,IF(AND(COUNTIF(A$1:A$3,"&gt;0")=2,MAX(A$8:A160)&lt;A$2),A160+1,IF(AND(COUNTIF(A$1:A$3,"&gt;0")=3,MAX(A$8:A160)&lt;A$3),A160+1,0)))</f>
        <v>154</v>
      </c>
      <c r="B161" s="89">
        <f t="shared" si="16"/>
        <v>75</v>
      </c>
      <c r="C161" s="89" t="str">
        <f t="shared" si="17"/>
        <v>НОВИ ПАЗАР</v>
      </c>
      <c r="D161" s="87">
        <f>IF($A161=0,"",IF($A161&lt;=$A$1,+VLOOKUP($A161,'Rashodi- plan-izvršenje'!$A$8:B$1500,'prenos-P-R-N'!D$1,FALSE),IF($A161&gt;$A$2,+VLOOKUP($A161,'Neizmirene obaveze JLS'!$A$11:B$500,'prenos-P-R-N'!D$1,FALSE),"")))</f>
        <v>3</v>
      </c>
      <c r="E161" s="87" t="str">
        <f>IF($A161=0,"",IF($A161&lt;=$A$1,+VLOOKUP($A161,'Rashodi- plan-izvršenje'!$A$8:C$1500,'prenos-P-R-N'!E$1,FALSE),IF($A161&gt;$A$2,+VLOOKUP($A161,'Neizmirene obaveze JLS'!$A$11:C$500,'prenos-P-R-N'!E$1,FALSE),"")))</f>
        <v>Градска управа</v>
      </c>
      <c r="F161" s="87" t="str">
        <f>IF($A161=0,"",IF($A161&lt;=$A$1,+VLOOKUP($A161,'Rashodi- plan-izvršenje'!$A$8:D$1500,'prenos-P-R-N'!F$1,FALSE),IF($A161&gt;$A$2,+VLOOKUP($A161,'Neizmirene obaveze JLS'!$A$11:D$500,'prenos-P-R-N'!F$1,FALSE),"")))</f>
        <v>3.8</v>
      </c>
      <c r="G161" s="87" t="str">
        <f>IF($A161=0,"",IF($A161&lt;=$A$1,+VLOOKUP($A161,'Rashodi- plan-izvršenje'!$A$8:E$1500,'prenos-P-R-N'!G$1,FALSE),IF($A161&gt;$A$2,+VLOOKUP($A161,'Neizmirene obaveze JLS'!$A$11:E$500,'prenos-P-R-N'!G$1,FALSE),"")))</f>
        <v>До активног и информисаног грађанина Новог пазара</v>
      </c>
      <c r="H161" s="87">
        <f>IF($A161=0,"",IF($A161&lt;=$A$1,+VLOOKUP($A161,'Rashodi- plan-izvršenje'!$A$8:F$1500,'prenos-P-R-N'!H$1,FALSE),IF($A161&gt;$A$2,+VLOOKUP($A161,'Neizmirene obaveze JLS'!$A$11:F$500,'prenos-P-R-N'!H$1,FALSE),"")))</f>
        <v>830</v>
      </c>
      <c r="I161" s="87" t="str">
        <f>IF($A161=0,"",IF($A161&lt;=$A$1,+VLOOKUP($A161,'Rashodi- plan-izvršenje'!$A$8:G$1500,'prenos-P-R-N'!I$1,FALSE),IF($A161&gt;$A$2,+VLOOKUP($A161,'Neizmirene obaveze JLS'!$A$11:G$500,'prenos-P-R-N'!I$1,FALSE),"")))</f>
        <v>1201</v>
      </c>
      <c r="J161" s="87" t="str">
        <f>IF($A161=0,"",IF($A161&lt;=$A$1,+VLOOKUP($A161,'Rashodi- plan-izvršenje'!$A$8:H$1500,'prenos-P-R-N'!J$1,FALSE),IF($A161&gt;$A$2,+VLOOKUP($A161,'Neizmirene obaveze JLS'!$A$11:H$500,'prenos-P-R-N'!J$1,FALSE),"")))</f>
        <v>РАЗВОЈ КУЛТУРЕ И ИНФОРМИСАЊА</v>
      </c>
      <c r="K161" s="87">
        <f>IF($A161=0,"",IF($A161&lt;=$A$1,+VLOOKUP($A161,'Rashodi- plan-izvršenje'!$A$8:I$1500,'prenos-P-R-N'!K$1,FALSE),IF($A161&gt;$A$2,+VLOOKUP($A161,'Neizmirene obaveze JLS'!$A$11:I$500,'prenos-P-R-N'!K$1,FALSE),"")))</f>
        <v>13</v>
      </c>
      <c r="L161" t="str">
        <f>IF(A161=0,"",IF(A161&lt;=A$1,+IF(VLOOKUP(A161,'Rashodi- plan-izvršenje'!A$8:J$1500,M$1,FALSE)&gt;0,"Програмска активност","Пројекат"),IF(A161&gt;A$2,+IF(VLOOKUP(A161,'Neizmirene obaveze JLS'!A$8:J$2008,M$1,FALSE)&gt;0,"Програмска активност","Пројекат"),"")))</f>
        <v>Пројекат</v>
      </c>
      <c r="M161" s="87" t="str">
        <f>IF($A161&lt;=$A$1,+IF(VLOOKUP($A161,'Rashodi- plan-izvršenje'!$A$8:$M$1500,10,FALSE)&gt;0,VLOOKUP($A161,'Rashodi- plan-izvršenje'!$A$8:$M$1500,10,FALSE),VLOOKUP($A161,'Rashodi- plan-izvršenje'!$A$8:$M$1500,12,FALSE)),+IF($A161&gt;$A$2,IF(VLOOKUP($A161,'Neizmirene obaveze JLS'!$A$8:$M$1500,10,FALSE)&gt;0,VLOOKUP($A161,'Neizmirene obaveze JLS'!$A$11:$M$1500,10,FALSE),VLOOKUP($A161,'Neizmirene obaveze JLS'!$A$11:$M$1500,12,FALSE)),0))</f>
        <v>1201-П1</v>
      </c>
      <c r="N161" s="87" t="str">
        <f>IF($A161&lt;=$A$1,+IF(VLOOKUP(A161,'Rashodi- plan-izvršenje'!$A$8:$M$1500,10,FALSE)&gt;0,VLOOKUP(A161,'Rashodi- plan-izvršenje'!$A$8:$M$1500,11,FALSE),VLOOKUP(A161,'Rashodi- plan-izvršenje'!$A$8:$M$1500,13,FALSE)),+IF($A161&gt;$A$2,IF(VLOOKUP($A161,'Neizmirene obaveze JLS'!$A$8:$M$1500,10,FALSE)&gt;0,VLOOKUP($A161,'Neizmirene obaveze JLS'!$A$11:$M$1500,11,FALSE),VLOOKUP($A161,'Neizmirene obaveze JLS'!$A$11:$M$1500,13,FALSE)),0))</f>
        <v>До активног и информисаног грађанина Новог пазара</v>
      </c>
      <c r="O161" s="87">
        <f>IF($A161&lt;=$A$1,VALUE(+VLOOKUP($A161,'Rashodi- plan-izvršenje'!$A$8:N$1500,'prenos-P-R-N'!O$1,FALSE)),IF($A161&lt;=A$2,VALUE(VLOOKUP($A161,'Prihodi- plan-izvršenje'!$A$8:$H$500,6,FALSE)),VALUE(VLOOKUP($A161,'Neizmirene obaveze JLS'!$A$8:$N$500,O$1,FALSE))))</f>
        <v>1</v>
      </c>
      <c r="P161" s="87" t="str">
        <f>IF(A161=0,0,IF(A161&gt;A$2,'šifarnik K-izvor'!G$3,+IF(Q161&lt;700,+'šifarnik K-izvor'!G$2,'šifarnik K-izvor'!G$1)))</f>
        <v>Расходи</v>
      </c>
      <c r="Q161" s="87">
        <f>IF($A161&lt;=$A$1,VALUE(+VLOOKUP($A161,'Rashodi- plan-izvršenje'!$A$8:O$1500,'prenos-P-R-N'!Q$1,FALSE)),IF($A161&lt;=$A$2,VLOOKUP($A161,'Prihodi- plan-izvršenje'!$A$4:$H$500,4,FALSE),IF($A161&lt;=$A$3,VLOOKUP(A161,'Neizmirene obaveze JLS'!$A$11:O$500,Q$1,FALSE),"")))</f>
        <v>423</v>
      </c>
      <c r="R161" s="88">
        <f>IF($A161&lt;=$A$1,VALUE(+VLOOKUP($A161,'Rashodi- plan-izvršenje'!$A$8:P$1500,'prenos-P-R-N'!R$1,FALSE)),IF($A161&lt;=$A$2,VLOOKUP($A161,'Prihodi- plan-izvršenje'!$A$4:$H$500,7,FALSE),""))</f>
        <v>64120000</v>
      </c>
      <c r="S161" s="88">
        <f>IF(A161=0,0,IF($A161&lt;=$A$1,VALUE(+VLOOKUP($A161,'Rashodi- plan-izvršenje'!$A$8:Q$1500,'prenos-P-R-N'!S$1,FALSE)),IF($A161&lt;=$A$2,VLOOKUP($A161,'Prihodi- plan-izvršenje'!$A$4:$H$500,8,FALSE),0)))</f>
        <v>29679277.75</v>
      </c>
      <c r="T161" s="88" t="str">
        <f>IF($A161&gt;$A$2,VLOOKUP($A161,'Neizmirene obaveze JLS'!$A$11:R$500,R$1,FALSE),"")</f>
        <v/>
      </c>
      <c r="U161" s="88">
        <f>IF($A161&gt;$A$2,VLOOKUP($A161,'Neizmirene obaveze JLS'!$A$11:S$500,S$1,FALSE),0)</f>
        <v>0</v>
      </c>
      <c r="V161" s="88">
        <f t="shared" si="13"/>
        <v>0</v>
      </c>
      <c r="W161" s="74"/>
      <c r="X161" s="74"/>
      <c r="Y161" s="74"/>
      <c r="Z161" s="74"/>
      <c r="AA161" s="193">
        <f t="shared" si="14"/>
        <v>3</v>
      </c>
      <c r="AB161" s="193" t="str">
        <f t="shared" si="15"/>
        <v>Расходи</v>
      </c>
    </row>
    <row r="162" spans="1:28">
      <c r="A162" s="89">
        <f>IF(AND(COUNTIF(A$1:A$3,"&gt;0")=1,MAX(A$8:A161)&lt;A$1),A161+1,IF(AND(COUNTIF(A$1:A$3,"&gt;0")=2,MAX(A$8:A161)&lt;A$2),A161+1,IF(AND(COUNTIF(A$1:A$3,"&gt;0")=3,MAX(A$8:A161)&lt;A$3),A161+1,0)))</f>
        <v>155</v>
      </c>
      <c r="B162" s="89">
        <f t="shared" si="16"/>
        <v>75</v>
      </c>
      <c r="C162" s="89" t="str">
        <f t="shared" si="17"/>
        <v>НОВИ ПАЗАР</v>
      </c>
      <c r="D162" s="87">
        <f>IF($A162=0,"",IF($A162&lt;=$A$1,+VLOOKUP($A162,'Rashodi- plan-izvršenje'!$A$8:B$1500,'prenos-P-R-N'!D$1,FALSE),IF($A162&gt;$A$2,+VLOOKUP($A162,'Neizmirene obaveze JLS'!$A$11:B$500,'prenos-P-R-N'!D$1,FALSE),"")))</f>
        <v>3</v>
      </c>
      <c r="E162" s="87" t="str">
        <f>IF($A162=0,"",IF($A162&lt;=$A$1,+VLOOKUP($A162,'Rashodi- plan-izvršenje'!$A$8:C$1500,'prenos-P-R-N'!E$1,FALSE),IF($A162&gt;$A$2,+VLOOKUP($A162,'Neizmirene obaveze JLS'!$A$11:C$500,'prenos-P-R-N'!E$1,FALSE),"")))</f>
        <v>Градска управа</v>
      </c>
      <c r="F162" s="87" t="str">
        <f>IF($A162=0,"",IF($A162&lt;=$A$1,+VLOOKUP($A162,'Rashodi- plan-izvršenje'!$A$8:D$1500,'prenos-P-R-N'!F$1,FALSE),IF($A162&gt;$A$2,+VLOOKUP($A162,'Neizmirene obaveze JLS'!$A$11:D$500,'prenos-P-R-N'!F$1,FALSE),"")))</f>
        <v>3.9</v>
      </c>
      <c r="G162" s="87" t="str">
        <f>IF($A162=0,"",IF($A162&lt;=$A$1,+VLOOKUP($A162,'Rashodi- plan-izvršenje'!$A$8:E$1500,'prenos-P-R-N'!G$1,FALSE),IF($A162&gt;$A$2,+VLOOKUP($A162,'Neizmirene obaveze JLS'!$A$11:E$500,'prenos-P-R-N'!G$1,FALSE),"")))</f>
        <v>Функционисање и остваривање предшколског васпитања и образовања</v>
      </c>
      <c r="H162" s="87">
        <f>IF($A162=0,"",IF($A162&lt;=$A$1,+VLOOKUP($A162,'Rashodi- plan-izvršenje'!$A$8:F$1500,'prenos-P-R-N'!H$1,FALSE),IF($A162&gt;$A$2,+VLOOKUP($A162,'Neizmirene obaveze JLS'!$A$11:F$500,'prenos-P-R-N'!H$1,FALSE),"")))</f>
        <v>911</v>
      </c>
      <c r="I162" s="87" t="str">
        <f>IF($A162=0,"",IF($A162&lt;=$A$1,+VLOOKUP($A162,'Rashodi- plan-izvršenje'!$A$8:G$1500,'prenos-P-R-N'!I$1,FALSE),IF($A162&gt;$A$2,+VLOOKUP($A162,'Neizmirene obaveze JLS'!$A$11:G$500,'prenos-P-R-N'!I$1,FALSE),"")))</f>
        <v>2001</v>
      </c>
      <c r="J162" s="87" t="str">
        <f>IF($A162=0,"",IF($A162&lt;=$A$1,+VLOOKUP($A162,'Rashodi- plan-izvršenje'!$A$8:H$1500,'prenos-P-R-N'!J$1,FALSE),IF($A162&gt;$A$2,+VLOOKUP($A162,'Neizmirene obaveze JLS'!$A$11:H$500,'prenos-P-R-N'!J$1,FALSE),"")))</f>
        <v>ПРЕДШКОЛСКО ОБРАЗОВАЊЕ И ВАСПИТАЊЕ</v>
      </c>
      <c r="K162" s="87">
        <f>IF($A162=0,"",IF($A162&lt;=$A$1,+VLOOKUP($A162,'Rashodi- plan-izvršenje'!$A$8:I$1500,'prenos-P-R-N'!K$1,FALSE),IF($A162&gt;$A$2,+VLOOKUP($A162,'Neizmirene obaveze JLS'!$A$11:I$500,'prenos-P-R-N'!K$1,FALSE),"")))</f>
        <v>8</v>
      </c>
      <c r="L162" t="str">
        <f>IF(A162=0,"",IF(A162&lt;=A$1,+IF(VLOOKUP(A162,'Rashodi- plan-izvršenje'!A$8:J$1500,M$1,FALSE)&gt;0,"Програмска активност","Пројекат"),IF(A162&gt;A$2,+IF(VLOOKUP(A162,'Neizmirene obaveze JLS'!A$8:J$2008,M$1,FALSE)&gt;0,"Програмска активност","Пројекат"),"")))</f>
        <v>Програмска активност</v>
      </c>
      <c r="M162" s="87" t="str">
        <f>IF($A162&lt;=$A$1,+IF(VLOOKUP($A162,'Rashodi- plan-izvršenje'!$A$8:$M$1500,10,FALSE)&gt;0,VLOOKUP($A162,'Rashodi- plan-izvršenje'!$A$8:$M$1500,10,FALSE),VLOOKUP($A162,'Rashodi- plan-izvršenje'!$A$8:$M$1500,12,FALSE)),+IF($A162&gt;$A$2,IF(VLOOKUP($A162,'Neizmirene obaveze JLS'!$A$8:$M$1500,10,FALSE)&gt;0,VLOOKUP($A162,'Neizmirene obaveze JLS'!$A$11:$M$1500,10,FALSE),VLOOKUP($A162,'Neizmirene obaveze JLS'!$A$11:$M$1500,12,FALSE)),0))</f>
        <v>2001-0001</v>
      </c>
      <c r="N162" s="87" t="str">
        <f>IF($A162&lt;=$A$1,+IF(VLOOKUP(A162,'Rashodi- plan-izvršenje'!$A$8:$M$1500,10,FALSE)&gt;0,VLOOKUP(A162,'Rashodi- plan-izvršenje'!$A$8:$M$1500,11,FALSE),VLOOKUP(A162,'Rashodi- plan-izvršenje'!$A$8:$M$1500,13,FALSE)),+IF($A162&gt;$A$2,IF(VLOOKUP($A162,'Neizmirene obaveze JLS'!$A$8:$M$1500,10,FALSE)&gt;0,VLOOKUP($A162,'Neizmirene obaveze JLS'!$A$11:$M$1500,11,FALSE),VLOOKUP($A162,'Neizmirene obaveze JLS'!$A$11:$M$1500,13,FALSE)),0))</f>
        <v>Функционисање и остваривање предшколског васпитања и образовања</v>
      </c>
      <c r="O162" s="87">
        <f>IF($A162&lt;=$A$1,VALUE(+VLOOKUP($A162,'Rashodi- plan-izvršenje'!$A$8:N$1500,'prenos-P-R-N'!O$1,FALSE)),IF($A162&lt;=A$2,VALUE(VLOOKUP($A162,'Prihodi- plan-izvršenje'!$A$8:$H$500,6,FALSE)),VALUE(VLOOKUP($A162,'Neizmirene obaveze JLS'!$A$8:$N$500,O$1,FALSE))))</f>
        <v>1</v>
      </c>
      <c r="P162" s="87" t="str">
        <f>IF(A162=0,0,IF(A162&gt;A$2,'šifarnik K-izvor'!G$3,+IF(Q162&lt;700,+'šifarnik K-izvor'!G$2,'šifarnik K-izvor'!G$1)))</f>
        <v>Расходи</v>
      </c>
      <c r="Q162" s="87">
        <f>IF($A162&lt;=$A$1,VALUE(+VLOOKUP($A162,'Rashodi- plan-izvršenje'!$A$8:O$1500,'prenos-P-R-N'!Q$1,FALSE)),IF($A162&lt;=$A$2,VLOOKUP($A162,'Prihodi- plan-izvršenje'!$A$4:$H$500,4,FALSE),IF($A162&lt;=$A$3,VLOOKUP(A162,'Neizmirene obaveze JLS'!$A$11:O$500,Q$1,FALSE),"")))</f>
        <v>411</v>
      </c>
      <c r="R162" s="88">
        <f>IF($A162&lt;=$A$1,VALUE(+VLOOKUP($A162,'Rashodi- plan-izvršenje'!$A$8:P$1500,'prenos-P-R-N'!R$1,FALSE)),IF($A162&lt;=$A$2,VLOOKUP($A162,'Prihodi- plan-izvršenje'!$A$4:$H$500,7,FALSE),""))</f>
        <v>154450000</v>
      </c>
      <c r="S162" s="88">
        <f>IF(A162=0,0,IF($A162&lt;=$A$1,VALUE(+VLOOKUP($A162,'Rashodi- plan-izvršenje'!$A$8:Q$1500,'prenos-P-R-N'!S$1,FALSE)),IF($A162&lt;=$A$2,VLOOKUP($A162,'Prihodi- plan-izvršenje'!$A$4:$H$500,8,FALSE),0)))</f>
        <v>154450000</v>
      </c>
      <c r="T162" s="88" t="str">
        <f>IF($A162&gt;$A$2,VLOOKUP($A162,'Neizmirene obaveze JLS'!$A$11:R$500,R$1,FALSE),"")</f>
        <v/>
      </c>
      <c r="U162" s="88">
        <f>IF($A162&gt;$A$2,VLOOKUP($A162,'Neizmirene obaveze JLS'!$A$11:S$500,S$1,FALSE),0)</f>
        <v>0</v>
      </c>
      <c r="V162" s="88">
        <f t="shared" si="13"/>
        <v>0</v>
      </c>
      <c r="W162" s="74"/>
      <c r="X162" s="74"/>
      <c r="Y162" s="74"/>
      <c r="Z162" s="74"/>
      <c r="AA162" s="193">
        <f t="shared" si="14"/>
        <v>3</v>
      </c>
      <c r="AB162" s="193" t="str">
        <f t="shared" si="15"/>
        <v>Расходи</v>
      </c>
    </row>
    <row r="163" spans="1:28">
      <c r="A163" s="89">
        <f>IF(AND(COUNTIF(A$1:A$3,"&gt;0")=1,MAX(A$8:A162)&lt;A$1),A162+1,IF(AND(COUNTIF(A$1:A$3,"&gt;0")=2,MAX(A$8:A162)&lt;A$2),A162+1,IF(AND(COUNTIF(A$1:A$3,"&gt;0")=3,MAX(A$8:A162)&lt;A$3),A162+1,0)))</f>
        <v>156</v>
      </c>
      <c r="B163" s="89">
        <f t="shared" si="16"/>
        <v>75</v>
      </c>
      <c r="C163" s="89" t="str">
        <f t="shared" si="17"/>
        <v>НОВИ ПАЗАР</v>
      </c>
      <c r="D163" s="87">
        <f>IF($A163=0,"",IF($A163&lt;=$A$1,+VLOOKUP($A163,'Rashodi- plan-izvršenje'!$A$8:B$1500,'prenos-P-R-N'!D$1,FALSE),IF($A163&gt;$A$2,+VLOOKUP($A163,'Neizmirene obaveze JLS'!$A$11:B$500,'prenos-P-R-N'!D$1,FALSE),"")))</f>
        <v>3</v>
      </c>
      <c r="E163" s="87" t="str">
        <f>IF($A163=0,"",IF($A163&lt;=$A$1,+VLOOKUP($A163,'Rashodi- plan-izvršenje'!$A$8:C$1500,'prenos-P-R-N'!E$1,FALSE),IF($A163&gt;$A$2,+VLOOKUP($A163,'Neizmirene obaveze JLS'!$A$11:C$500,'prenos-P-R-N'!E$1,FALSE),"")))</f>
        <v>Градска управа</v>
      </c>
      <c r="F163" s="87" t="str">
        <f>IF($A163=0,"",IF($A163&lt;=$A$1,+VLOOKUP($A163,'Rashodi- plan-izvršenje'!$A$8:D$1500,'prenos-P-R-N'!F$1,FALSE),IF($A163&gt;$A$2,+VLOOKUP($A163,'Neizmirene obaveze JLS'!$A$11:D$500,'prenos-P-R-N'!F$1,FALSE),"")))</f>
        <v>3.9</v>
      </c>
      <c r="G163" s="87" t="str">
        <f>IF($A163=0,"",IF($A163&lt;=$A$1,+VLOOKUP($A163,'Rashodi- plan-izvršenje'!$A$8:E$1500,'prenos-P-R-N'!G$1,FALSE),IF($A163&gt;$A$2,+VLOOKUP($A163,'Neizmirene obaveze JLS'!$A$11:E$500,'prenos-P-R-N'!G$1,FALSE),"")))</f>
        <v>Функционисање и остваривање предшколског васпитања и образовања</v>
      </c>
      <c r="H163" s="87">
        <f>IF($A163=0,"",IF($A163&lt;=$A$1,+VLOOKUP($A163,'Rashodi- plan-izvršenje'!$A$8:F$1500,'prenos-P-R-N'!H$1,FALSE),IF($A163&gt;$A$2,+VLOOKUP($A163,'Neizmirene obaveze JLS'!$A$11:F$500,'prenos-P-R-N'!H$1,FALSE),"")))</f>
        <v>911</v>
      </c>
      <c r="I163" s="87" t="str">
        <f>IF($A163=0,"",IF($A163&lt;=$A$1,+VLOOKUP($A163,'Rashodi- plan-izvršenje'!$A$8:G$1500,'prenos-P-R-N'!I$1,FALSE),IF($A163&gt;$A$2,+VLOOKUP($A163,'Neizmirene obaveze JLS'!$A$11:G$500,'prenos-P-R-N'!I$1,FALSE),"")))</f>
        <v>2001</v>
      </c>
      <c r="J163" s="87" t="str">
        <f>IF($A163=0,"",IF($A163&lt;=$A$1,+VLOOKUP($A163,'Rashodi- plan-izvršenje'!$A$8:H$1500,'prenos-P-R-N'!J$1,FALSE),IF($A163&gt;$A$2,+VLOOKUP($A163,'Neizmirene obaveze JLS'!$A$11:H$500,'prenos-P-R-N'!J$1,FALSE),"")))</f>
        <v>ПРЕДШКОЛСКО ОБРАЗОВАЊЕ И ВАСПИТАЊЕ</v>
      </c>
      <c r="K163" s="87">
        <f>IF($A163=0,"",IF($A163&lt;=$A$1,+VLOOKUP($A163,'Rashodi- plan-izvršenje'!$A$8:I$1500,'prenos-P-R-N'!K$1,FALSE),IF($A163&gt;$A$2,+VLOOKUP($A163,'Neizmirene obaveze JLS'!$A$11:I$500,'prenos-P-R-N'!K$1,FALSE),"")))</f>
        <v>8</v>
      </c>
      <c r="L163" t="str">
        <f>IF(A163=0,"",IF(A163&lt;=A$1,+IF(VLOOKUP(A163,'Rashodi- plan-izvršenje'!A$8:J$1500,M$1,FALSE)&gt;0,"Програмска активност","Пројекат"),IF(A163&gt;A$2,+IF(VLOOKUP(A163,'Neizmirene obaveze JLS'!A$8:J$2008,M$1,FALSE)&gt;0,"Програмска активност","Пројекат"),"")))</f>
        <v>Програмска активност</v>
      </c>
      <c r="M163" s="87" t="str">
        <f>IF($A163&lt;=$A$1,+IF(VLOOKUP($A163,'Rashodi- plan-izvršenje'!$A$8:$M$1500,10,FALSE)&gt;0,VLOOKUP($A163,'Rashodi- plan-izvršenje'!$A$8:$M$1500,10,FALSE),VLOOKUP($A163,'Rashodi- plan-izvršenje'!$A$8:$M$1500,12,FALSE)),+IF($A163&gt;$A$2,IF(VLOOKUP($A163,'Neizmirene obaveze JLS'!$A$8:$M$1500,10,FALSE)&gt;0,VLOOKUP($A163,'Neizmirene obaveze JLS'!$A$11:$M$1500,10,FALSE),VLOOKUP($A163,'Neizmirene obaveze JLS'!$A$11:$M$1500,12,FALSE)),0))</f>
        <v>2001-0001</v>
      </c>
      <c r="N163" s="87" t="str">
        <f>IF($A163&lt;=$A$1,+IF(VLOOKUP(A163,'Rashodi- plan-izvršenje'!$A$8:$M$1500,10,FALSE)&gt;0,VLOOKUP(A163,'Rashodi- plan-izvršenje'!$A$8:$M$1500,11,FALSE),VLOOKUP(A163,'Rashodi- plan-izvršenje'!$A$8:$M$1500,13,FALSE)),+IF($A163&gt;$A$2,IF(VLOOKUP($A163,'Neizmirene obaveze JLS'!$A$8:$M$1500,10,FALSE)&gt;0,VLOOKUP($A163,'Neizmirene obaveze JLS'!$A$11:$M$1500,11,FALSE),VLOOKUP($A163,'Neizmirene obaveze JLS'!$A$11:$M$1500,13,FALSE)),0))</f>
        <v>Функционисање и остваривање предшколског васпитања и образовања</v>
      </c>
      <c r="O163" s="87">
        <f>IF($A163&lt;=$A$1,VALUE(+VLOOKUP($A163,'Rashodi- plan-izvršenje'!$A$8:N$1500,'prenos-P-R-N'!O$1,FALSE)),IF($A163&lt;=A$2,VALUE(VLOOKUP($A163,'Prihodi- plan-izvršenje'!$A$8:$H$500,6,FALSE)),VALUE(VLOOKUP($A163,'Neizmirene obaveze JLS'!$A$8:$N$500,O$1,FALSE))))</f>
        <v>4</v>
      </c>
      <c r="P163" s="87" t="str">
        <f>IF(A163=0,0,IF(A163&gt;A$2,'šifarnik K-izvor'!G$3,+IF(Q163&lt;700,+'šifarnik K-izvor'!G$2,'šifarnik K-izvor'!G$1)))</f>
        <v>Расходи</v>
      </c>
      <c r="Q163" s="87">
        <f>IF($A163&lt;=$A$1,VALUE(+VLOOKUP($A163,'Rashodi- plan-izvršenje'!$A$8:O$1500,'prenos-P-R-N'!Q$1,FALSE)),IF($A163&lt;=$A$2,VLOOKUP($A163,'Prihodi- plan-izvršenje'!$A$4:$H$500,4,FALSE),IF($A163&lt;=$A$3,VLOOKUP(A163,'Neizmirene obaveze JLS'!$A$11:O$500,Q$1,FALSE),"")))</f>
        <v>411</v>
      </c>
      <c r="R163" s="88">
        <f>IF($A163&lt;=$A$1,VALUE(+VLOOKUP($A163,'Rashodi- plan-izvršenje'!$A$8:P$1500,'prenos-P-R-N'!R$1,FALSE)),IF($A163&lt;=$A$2,VLOOKUP($A163,'Prihodi- plan-izvršenje'!$A$4:$H$500,7,FALSE),""))</f>
        <v>50000000</v>
      </c>
      <c r="S163" s="88">
        <f>IF(A163=0,0,IF($A163&lt;=$A$1,VALUE(+VLOOKUP($A163,'Rashodi- plan-izvršenje'!$A$8:Q$1500,'prenos-P-R-N'!S$1,FALSE)),IF($A163&lt;=$A$2,VLOOKUP($A163,'Prihodi- plan-izvršenje'!$A$4:$H$500,8,FALSE),0)))</f>
        <v>31629798.920000002</v>
      </c>
      <c r="T163" s="88" t="str">
        <f>IF($A163&gt;$A$2,VLOOKUP($A163,'Neizmirene obaveze JLS'!$A$11:R$500,R$1,FALSE),"")</f>
        <v/>
      </c>
      <c r="U163" s="88">
        <f>IF($A163&gt;$A$2,VLOOKUP($A163,'Neizmirene obaveze JLS'!$A$11:S$500,S$1,FALSE),0)</f>
        <v>0</v>
      </c>
      <c r="V163" s="88">
        <f t="shared" si="13"/>
        <v>0</v>
      </c>
      <c r="W163" s="74"/>
      <c r="X163" s="74"/>
      <c r="Y163" s="74"/>
      <c r="Z163" s="74"/>
      <c r="AA163" s="193">
        <f t="shared" si="14"/>
        <v>3</v>
      </c>
      <c r="AB163" s="193" t="str">
        <f t="shared" si="15"/>
        <v>Расходи</v>
      </c>
    </row>
    <row r="164" spans="1:28">
      <c r="A164" s="89">
        <f>IF(AND(COUNTIF(A$1:A$3,"&gt;0")=1,MAX(A$8:A163)&lt;A$1),A163+1,IF(AND(COUNTIF(A$1:A$3,"&gt;0")=2,MAX(A$8:A163)&lt;A$2),A163+1,IF(AND(COUNTIF(A$1:A$3,"&gt;0")=3,MAX(A$8:A163)&lt;A$3),A163+1,0)))</f>
        <v>157</v>
      </c>
      <c r="B164" s="89">
        <f t="shared" si="16"/>
        <v>75</v>
      </c>
      <c r="C164" s="89" t="str">
        <f t="shared" si="17"/>
        <v>НОВИ ПАЗАР</v>
      </c>
      <c r="D164" s="87">
        <f>IF($A164=0,"",IF($A164&lt;=$A$1,+VLOOKUP($A164,'Rashodi- plan-izvršenje'!$A$8:B$1500,'prenos-P-R-N'!D$1,FALSE),IF($A164&gt;$A$2,+VLOOKUP($A164,'Neizmirene obaveze JLS'!$A$11:B$500,'prenos-P-R-N'!D$1,FALSE),"")))</f>
        <v>3</v>
      </c>
      <c r="E164" s="87" t="str">
        <f>IF($A164=0,"",IF($A164&lt;=$A$1,+VLOOKUP($A164,'Rashodi- plan-izvršenje'!$A$8:C$1500,'prenos-P-R-N'!E$1,FALSE),IF($A164&gt;$A$2,+VLOOKUP($A164,'Neizmirene obaveze JLS'!$A$11:C$500,'prenos-P-R-N'!E$1,FALSE),"")))</f>
        <v>Градска управа</v>
      </c>
      <c r="F164" s="87" t="str">
        <f>IF($A164=0,"",IF($A164&lt;=$A$1,+VLOOKUP($A164,'Rashodi- plan-izvršenje'!$A$8:D$1500,'prenos-P-R-N'!F$1,FALSE),IF($A164&gt;$A$2,+VLOOKUP($A164,'Neizmirene obaveze JLS'!$A$11:D$500,'prenos-P-R-N'!F$1,FALSE),"")))</f>
        <v>3.9</v>
      </c>
      <c r="G164" s="87" t="str">
        <f>IF($A164=0,"",IF($A164&lt;=$A$1,+VLOOKUP($A164,'Rashodi- plan-izvršenje'!$A$8:E$1500,'prenos-P-R-N'!G$1,FALSE),IF($A164&gt;$A$2,+VLOOKUP($A164,'Neizmirene obaveze JLS'!$A$11:E$500,'prenos-P-R-N'!G$1,FALSE),"")))</f>
        <v>Функционисање и остваривање предшколског васпитања и образовања</v>
      </c>
      <c r="H164" s="87">
        <f>IF($A164=0,"",IF($A164&lt;=$A$1,+VLOOKUP($A164,'Rashodi- plan-izvršenje'!$A$8:F$1500,'prenos-P-R-N'!H$1,FALSE),IF($A164&gt;$A$2,+VLOOKUP($A164,'Neizmirene obaveze JLS'!$A$11:F$500,'prenos-P-R-N'!H$1,FALSE),"")))</f>
        <v>911</v>
      </c>
      <c r="I164" s="87" t="str">
        <f>IF($A164=0,"",IF($A164&lt;=$A$1,+VLOOKUP($A164,'Rashodi- plan-izvršenje'!$A$8:G$1500,'prenos-P-R-N'!I$1,FALSE),IF($A164&gt;$A$2,+VLOOKUP($A164,'Neizmirene obaveze JLS'!$A$11:G$500,'prenos-P-R-N'!I$1,FALSE),"")))</f>
        <v>2001</v>
      </c>
      <c r="J164" s="87" t="str">
        <f>IF($A164=0,"",IF($A164&lt;=$A$1,+VLOOKUP($A164,'Rashodi- plan-izvršenje'!$A$8:H$1500,'prenos-P-R-N'!J$1,FALSE),IF($A164&gt;$A$2,+VLOOKUP($A164,'Neizmirene obaveze JLS'!$A$11:H$500,'prenos-P-R-N'!J$1,FALSE),"")))</f>
        <v>ПРЕДШКОЛСКО ОБРАЗОВАЊЕ И ВАСПИТАЊЕ</v>
      </c>
      <c r="K164" s="87">
        <f>IF($A164=0,"",IF($A164&lt;=$A$1,+VLOOKUP($A164,'Rashodi- plan-izvršenje'!$A$8:I$1500,'prenos-P-R-N'!K$1,FALSE),IF($A164&gt;$A$2,+VLOOKUP($A164,'Neizmirene obaveze JLS'!$A$11:I$500,'prenos-P-R-N'!K$1,FALSE),"")))</f>
        <v>8</v>
      </c>
      <c r="L164" t="str">
        <f>IF(A164=0,"",IF(A164&lt;=A$1,+IF(VLOOKUP(A164,'Rashodi- plan-izvršenje'!A$8:J$1500,M$1,FALSE)&gt;0,"Програмска активност","Пројекат"),IF(A164&gt;A$2,+IF(VLOOKUP(A164,'Neizmirene obaveze JLS'!A$8:J$2008,M$1,FALSE)&gt;0,"Програмска активност","Пројекат"),"")))</f>
        <v>Програмска активност</v>
      </c>
      <c r="M164" s="87" t="str">
        <f>IF($A164&lt;=$A$1,+IF(VLOOKUP($A164,'Rashodi- plan-izvršenje'!$A$8:$M$1500,10,FALSE)&gt;0,VLOOKUP($A164,'Rashodi- plan-izvršenje'!$A$8:$M$1500,10,FALSE),VLOOKUP($A164,'Rashodi- plan-izvršenje'!$A$8:$M$1500,12,FALSE)),+IF($A164&gt;$A$2,IF(VLOOKUP($A164,'Neizmirene obaveze JLS'!$A$8:$M$1500,10,FALSE)&gt;0,VLOOKUP($A164,'Neizmirene obaveze JLS'!$A$11:$M$1500,10,FALSE),VLOOKUP($A164,'Neizmirene obaveze JLS'!$A$11:$M$1500,12,FALSE)),0))</f>
        <v>2001-0001</v>
      </c>
      <c r="N164" s="87" t="str">
        <f>IF($A164&lt;=$A$1,+IF(VLOOKUP(A164,'Rashodi- plan-izvršenje'!$A$8:$M$1500,10,FALSE)&gt;0,VLOOKUP(A164,'Rashodi- plan-izvršenje'!$A$8:$M$1500,11,FALSE),VLOOKUP(A164,'Rashodi- plan-izvršenje'!$A$8:$M$1500,13,FALSE)),+IF($A164&gt;$A$2,IF(VLOOKUP($A164,'Neizmirene obaveze JLS'!$A$8:$M$1500,10,FALSE)&gt;0,VLOOKUP($A164,'Neizmirene obaveze JLS'!$A$11:$M$1500,11,FALSE),VLOOKUP($A164,'Neizmirene obaveze JLS'!$A$11:$M$1500,13,FALSE)),0))</f>
        <v>Функционисање и остваривање предшколског васпитања и образовања</v>
      </c>
      <c r="O164" s="87">
        <f>IF($A164&lt;=$A$1,VALUE(+VLOOKUP($A164,'Rashodi- plan-izvršenje'!$A$8:N$1500,'prenos-P-R-N'!O$1,FALSE)),IF($A164&lt;=A$2,VALUE(VLOOKUP($A164,'Prihodi- plan-izvršenje'!$A$8:$H$500,6,FALSE)),VALUE(VLOOKUP($A164,'Neizmirene obaveze JLS'!$A$8:$N$500,O$1,FALSE))))</f>
        <v>7</v>
      </c>
      <c r="P164" s="87" t="str">
        <f>IF(A164=0,0,IF(A164&gt;A$2,'šifarnik K-izvor'!G$3,+IF(Q164&lt;700,+'šifarnik K-izvor'!G$2,'šifarnik K-izvor'!G$1)))</f>
        <v>Расходи</v>
      </c>
      <c r="Q164" s="87">
        <f>IF($A164&lt;=$A$1,VALUE(+VLOOKUP($A164,'Rashodi- plan-izvršenje'!$A$8:O$1500,'prenos-P-R-N'!Q$1,FALSE)),IF($A164&lt;=$A$2,VLOOKUP($A164,'Prihodi- plan-izvršenje'!$A$4:$H$500,4,FALSE),IF($A164&lt;=$A$3,VLOOKUP(A164,'Neizmirene obaveze JLS'!$A$11:O$500,Q$1,FALSE),"")))</f>
        <v>411</v>
      </c>
      <c r="R164" s="88">
        <f>IF($A164&lt;=$A$1,VALUE(+VLOOKUP($A164,'Rashodi- plan-izvršenje'!$A$8:P$1500,'prenos-P-R-N'!R$1,FALSE)),IF($A164&lt;=$A$2,VLOOKUP($A164,'Prihodi- plan-izvršenje'!$A$4:$H$500,7,FALSE),""))</f>
        <v>48000000</v>
      </c>
      <c r="S164" s="88">
        <f>IF(A164=0,0,IF($A164&lt;=$A$1,VALUE(+VLOOKUP($A164,'Rashodi- plan-izvršenje'!$A$8:Q$1500,'prenos-P-R-N'!S$1,FALSE)),IF($A164&lt;=$A$2,VLOOKUP($A164,'Prihodi- plan-izvršenje'!$A$4:$H$500,8,FALSE),0)))</f>
        <v>0</v>
      </c>
      <c r="T164" s="88" t="str">
        <f>IF($A164&gt;$A$2,VLOOKUP($A164,'Neizmirene obaveze JLS'!$A$11:R$500,R$1,FALSE),"")</f>
        <v/>
      </c>
      <c r="U164" s="88">
        <f>IF($A164&gt;$A$2,VLOOKUP($A164,'Neizmirene obaveze JLS'!$A$11:S$500,S$1,FALSE),0)</f>
        <v>0</v>
      </c>
      <c r="V164" s="88">
        <f t="shared" si="13"/>
        <v>0</v>
      </c>
      <c r="W164" s="74"/>
      <c r="X164" s="74"/>
      <c r="Y164" s="74"/>
      <c r="Z164" s="74"/>
      <c r="AA164" s="193">
        <f t="shared" si="14"/>
        <v>3</v>
      </c>
      <c r="AB164" s="193" t="str">
        <f t="shared" si="15"/>
        <v>Расходи</v>
      </c>
    </row>
    <row r="165" spans="1:28">
      <c r="A165" s="89">
        <f>IF(AND(COUNTIF(A$1:A$3,"&gt;0")=1,MAX(A$8:A164)&lt;A$1),A164+1,IF(AND(COUNTIF(A$1:A$3,"&gt;0")=2,MAX(A$8:A164)&lt;A$2),A164+1,IF(AND(COUNTIF(A$1:A$3,"&gt;0")=3,MAX(A$8:A164)&lt;A$3),A164+1,0)))</f>
        <v>158</v>
      </c>
      <c r="B165" s="89">
        <f t="shared" si="16"/>
        <v>75</v>
      </c>
      <c r="C165" s="89" t="str">
        <f t="shared" si="17"/>
        <v>НОВИ ПАЗАР</v>
      </c>
      <c r="D165" s="87">
        <f>IF($A165=0,"",IF($A165&lt;=$A$1,+VLOOKUP($A165,'Rashodi- plan-izvršenje'!$A$8:B$1500,'prenos-P-R-N'!D$1,FALSE),IF($A165&gt;$A$2,+VLOOKUP($A165,'Neizmirene obaveze JLS'!$A$11:B$500,'prenos-P-R-N'!D$1,FALSE),"")))</f>
        <v>3</v>
      </c>
      <c r="E165" s="87" t="str">
        <f>IF($A165=0,"",IF($A165&lt;=$A$1,+VLOOKUP($A165,'Rashodi- plan-izvršenje'!$A$8:C$1500,'prenos-P-R-N'!E$1,FALSE),IF($A165&gt;$A$2,+VLOOKUP($A165,'Neizmirene obaveze JLS'!$A$11:C$500,'prenos-P-R-N'!E$1,FALSE),"")))</f>
        <v>Градска управа</v>
      </c>
      <c r="F165" s="87" t="str">
        <f>IF($A165=0,"",IF($A165&lt;=$A$1,+VLOOKUP($A165,'Rashodi- plan-izvršenje'!$A$8:D$1500,'prenos-P-R-N'!F$1,FALSE),IF($A165&gt;$A$2,+VLOOKUP($A165,'Neizmirene obaveze JLS'!$A$11:D$500,'prenos-P-R-N'!F$1,FALSE),"")))</f>
        <v>3.9</v>
      </c>
      <c r="G165" s="87" t="str">
        <f>IF($A165=0,"",IF($A165&lt;=$A$1,+VLOOKUP($A165,'Rashodi- plan-izvršenje'!$A$8:E$1500,'prenos-P-R-N'!G$1,FALSE),IF($A165&gt;$A$2,+VLOOKUP($A165,'Neizmirene obaveze JLS'!$A$11:E$500,'prenos-P-R-N'!G$1,FALSE),"")))</f>
        <v>Функционисање и остваривање предшколског васпитања и образовања</v>
      </c>
      <c r="H165" s="87">
        <f>IF($A165=0,"",IF($A165&lt;=$A$1,+VLOOKUP($A165,'Rashodi- plan-izvršenje'!$A$8:F$1500,'prenos-P-R-N'!H$1,FALSE),IF($A165&gt;$A$2,+VLOOKUP($A165,'Neizmirene obaveze JLS'!$A$11:F$500,'prenos-P-R-N'!H$1,FALSE),"")))</f>
        <v>911</v>
      </c>
      <c r="I165" s="87" t="str">
        <f>IF($A165=0,"",IF($A165&lt;=$A$1,+VLOOKUP($A165,'Rashodi- plan-izvršenje'!$A$8:G$1500,'prenos-P-R-N'!I$1,FALSE),IF($A165&gt;$A$2,+VLOOKUP($A165,'Neizmirene obaveze JLS'!$A$11:G$500,'prenos-P-R-N'!I$1,FALSE),"")))</f>
        <v>2001</v>
      </c>
      <c r="J165" s="87" t="str">
        <f>IF($A165=0,"",IF($A165&lt;=$A$1,+VLOOKUP($A165,'Rashodi- plan-izvršenje'!$A$8:H$1500,'prenos-P-R-N'!J$1,FALSE),IF($A165&gt;$A$2,+VLOOKUP($A165,'Neizmirene obaveze JLS'!$A$11:H$500,'prenos-P-R-N'!J$1,FALSE),"")))</f>
        <v>ПРЕДШКОЛСКО ОБРАЗОВАЊЕ И ВАСПИТАЊЕ</v>
      </c>
      <c r="K165" s="87">
        <f>IF($A165=0,"",IF($A165&lt;=$A$1,+VLOOKUP($A165,'Rashodi- plan-izvršenje'!$A$8:I$1500,'prenos-P-R-N'!K$1,FALSE),IF($A165&gt;$A$2,+VLOOKUP($A165,'Neizmirene obaveze JLS'!$A$11:I$500,'prenos-P-R-N'!K$1,FALSE),"")))</f>
        <v>8</v>
      </c>
      <c r="L165" t="str">
        <f>IF(A165=0,"",IF(A165&lt;=A$1,+IF(VLOOKUP(A165,'Rashodi- plan-izvršenje'!A$8:J$1500,M$1,FALSE)&gt;0,"Програмска активност","Пројекат"),IF(A165&gt;A$2,+IF(VLOOKUP(A165,'Neizmirene obaveze JLS'!A$8:J$2008,M$1,FALSE)&gt;0,"Програмска активност","Пројекат"),"")))</f>
        <v>Програмска активност</v>
      </c>
      <c r="M165" s="87" t="str">
        <f>IF($A165&lt;=$A$1,+IF(VLOOKUP($A165,'Rashodi- plan-izvršenje'!$A$8:$M$1500,10,FALSE)&gt;0,VLOOKUP($A165,'Rashodi- plan-izvršenje'!$A$8:$M$1500,10,FALSE),VLOOKUP($A165,'Rashodi- plan-izvršenje'!$A$8:$M$1500,12,FALSE)),+IF($A165&gt;$A$2,IF(VLOOKUP($A165,'Neizmirene obaveze JLS'!$A$8:$M$1500,10,FALSE)&gt;0,VLOOKUP($A165,'Neizmirene obaveze JLS'!$A$11:$M$1500,10,FALSE),VLOOKUP($A165,'Neizmirene obaveze JLS'!$A$11:$M$1500,12,FALSE)),0))</f>
        <v>2001-0001</v>
      </c>
      <c r="N165" s="87" t="str">
        <f>IF($A165&lt;=$A$1,+IF(VLOOKUP(A165,'Rashodi- plan-izvršenje'!$A$8:$M$1500,10,FALSE)&gt;0,VLOOKUP(A165,'Rashodi- plan-izvršenje'!$A$8:$M$1500,11,FALSE),VLOOKUP(A165,'Rashodi- plan-izvršenje'!$A$8:$M$1500,13,FALSE)),+IF($A165&gt;$A$2,IF(VLOOKUP($A165,'Neizmirene obaveze JLS'!$A$8:$M$1500,10,FALSE)&gt;0,VLOOKUP($A165,'Neizmirene obaveze JLS'!$A$11:$M$1500,11,FALSE),VLOOKUP($A165,'Neizmirene obaveze JLS'!$A$11:$M$1500,13,FALSE)),0))</f>
        <v>Функционисање и остваривање предшколског васпитања и образовања</v>
      </c>
      <c r="O165" s="87">
        <f>IF($A165&lt;=$A$1,VALUE(+VLOOKUP($A165,'Rashodi- plan-izvršenje'!$A$8:N$1500,'prenos-P-R-N'!O$1,FALSE)),IF($A165&lt;=A$2,VALUE(VLOOKUP($A165,'Prihodi- plan-izvršenje'!$A$8:$H$500,6,FALSE)),VALUE(VLOOKUP($A165,'Neizmirene obaveze JLS'!$A$8:$N$500,O$1,FALSE))))</f>
        <v>1</v>
      </c>
      <c r="P165" s="87" t="str">
        <f>IF(A165=0,0,IF(A165&gt;A$2,'šifarnik K-izvor'!G$3,+IF(Q165&lt;700,+'šifarnik K-izvor'!G$2,'šifarnik K-izvor'!G$1)))</f>
        <v>Расходи</v>
      </c>
      <c r="Q165" s="87">
        <f>IF($A165&lt;=$A$1,VALUE(+VLOOKUP($A165,'Rashodi- plan-izvršenje'!$A$8:O$1500,'prenos-P-R-N'!Q$1,FALSE)),IF($A165&lt;=$A$2,VLOOKUP($A165,'Prihodi- plan-izvršenje'!$A$4:$H$500,4,FALSE),IF($A165&lt;=$A$3,VLOOKUP(A165,'Neizmirene obaveze JLS'!$A$11:O$500,Q$1,FALSE),"")))</f>
        <v>412</v>
      </c>
      <c r="R165" s="88">
        <f>IF($A165&lt;=$A$1,VALUE(+VLOOKUP($A165,'Rashodi- plan-izvršenje'!$A$8:P$1500,'prenos-P-R-N'!R$1,FALSE)),IF($A165&lt;=$A$2,VLOOKUP($A165,'Prihodi- plan-izvršenje'!$A$4:$H$500,7,FALSE),""))</f>
        <v>44550000</v>
      </c>
      <c r="S165" s="88">
        <f>IF(A165=0,0,IF($A165&lt;=$A$1,VALUE(+VLOOKUP($A165,'Rashodi- plan-izvršenje'!$A$8:Q$1500,'prenos-P-R-N'!S$1,FALSE)),IF($A165&lt;=$A$2,VLOOKUP($A165,'Prihodi- plan-izvršenje'!$A$4:$H$500,8,FALSE),0)))</f>
        <v>27831217.550000001</v>
      </c>
      <c r="T165" s="88" t="str">
        <f>IF($A165&gt;$A$2,VLOOKUP($A165,'Neizmirene obaveze JLS'!$A$11:R$500,R$1,FALSE),"")</f>
        <v/>
      </c>
      <c r="U165" s="88">
        <f>IF($A165&gt;$A$2,VLOOKUP($A165,'Neizmirene obaveze JLS'!$A$11:S$500,S$1,FALSE),0)</f>
        <v>0</v>
      </c>
      <c r="V165" s="88">
        <f t="shared" si="13"/>
        <v>0</v>
      </c>
      <c r="W165" s="74"/>
      <c r="X165" s="74"/>
      <c r="Y165" s="74"/>
      <c r="Z165" s="74"/>
      <c r="AA165" s="193">
        <f t="shared" si="14"/>
        <v>3</v>
      </c>
      <c r="AB165" s="193" t="str">
        <f t="shared" si="15"/>
        <v>Расходи</v>
      </c>
    </row>
    <row r="166" spans="1:28">
      <c r="A166" s="89">
        <f>IF(AND(COUNTIF(A$1:A$3,"&gt;0")=1,MAX(A$8:A165)&lt;A$1),A165+1,IF(AND(COUNTIF(A$1:A$3,"&gt;0")=2,MAX(A$8:A165)&lt;A$2),A165+1,IF(AND(COUNTIF(A$1:A$3,"&gt;0")=3,MAX(A$8:A165)&lt;A$3),A165+1,0)))</f>
        <v>159</v>
      </c>
      <c r="B166" s="89">
        <f t="shared" si="16"/>
        <v>75</v>
      </c>
      <c r="C166" s="89" t="str">
        <f t="shared" si="17"/>
        <v>НОВИ ПАЗАР</v>
      </c>
      <c r="D166" s="87">
        <f>IF($A166=0,"",IF($A166&lt;=$A$1,+VLOOKUP($A166,'Rashodi- plan-izvršenje'!$A$8:B$1500,'prenos-P-R-N'!D$1,FALSE),IF($A166&gt;$A$2,+VLOOKUP($A166,'Neizmirene obaveze JLS'!$A$11:B$500,'prenos-P-R-N'!D$1,FALSE),"")))</f>
        <v>3</v>
      </c>
      <c r="E166" s="87" t="str">
        <f>IF($A166=0,"",IF($A166&lt;=$A$1,+VLOOKUP($A166,'Rashodi- plan-izvršenje'!$A$8:C$1500,'prenos-P-R-N'!E$1,FALSE),IF($A166&gt;$A$2,+VLOOKUP($A166,'Neizmirene obaveze JLS'!$A$11:C$500,'prenos-P-R-N'!E$1,FALSE),"")))</f>
        <v>Градска управа</v>
      </c>
      <c r="F166" s="87" t="str">
        <f>IF($A166=0,"",IF($A166&lt;=$A$1,+VLOOKUP($A166,'Rashodi- plan-izvršenje'!$A$8:D$1500,'prenos-P-R-N'!F$1,FALSE),IF($A166&gt;$A$2,+VLOOKUP($A166,'Neizmirene obaveze JLS'!$A$11:D$500,'prenos-P-R-N'!F$1,FALSE),"")))</f>
        <v>3.9</v>
      </c>
      <c r="G166" s="87" t="str">
        <f>IF($A166=0,"",IF($A166&lt;=$A$1,+VLOOKUP($A166,'Rashodi- plan-izvršenje'!$A$8:E$1500,'prenos-P-R-N'!G$1,FALSE),IF($A166&gt;$A$2,+VLOOKUP($A166,'Neizmirene obaveze JLS'!$A$11:E$500,'prenos-P-R-N'!G$1,FALSE),"")))</f>
        <v>Функционисање и остваривање предшколског васпитања и образовања</v>
      </c>
      <c r="H166" s="87">
        <f>IF($A166=0,"",IF($A166&lt;=$A$1,+VLOOKUP($A166,'Rashodi- plan-izvršenje'!$A$8:F$1500,'prenos-P-R-N'!H$1,FALSE),IF($A166&gt;$A$2,+VLOOKUP($A166,'Neizmirene obaveze JLS'!$A$11:F$500,'prenos-P-R-N'!H$1,FALSE),"")))</f>
        <v>911</v>
      </c>
      <c r="I166" s="87" t="str">
        <f>IF($A166=0,"",IF($A166&lt;=$A$1,+VLOOKUP($A166,'Rashodi- plan-izvršenje'!$A$8:G$1500,'prenos-P-R-N'!I$1,FALSE),IF($A166&gt;$A$2,+VLOOKUP($A166,'Neizmirene obaveze JLS'!$A$11:G$500,'prenos-P-R-N'!I$1,FALSE),"")))</f>
        <v>2001</v>
      </c>
      <c r="J166" s="87" t="str">
        <f>IF($A166=0,"",IF($A166&lt;=$A$1,+VLOOKUP($A166,'Rashodi- plan-izvršenje'!$A$8:H$1500,'prenos-P-R-N'!J$1,FALSE),IF($A166&gt;$A$2,+VLOOKUP($A166,'Neizmirene obaveze JLS'!$A$11:H$500,'prenos-P-R-N'!J$1,FALSE),"")))</f>
        <v>ПРЕДШКОЛСКО ОБРАЗОВАЊЕ И ВАСПИТАЊЕ</v>
      </c>
      <c r="K166" s="87">
        <f>IF($A166=0,"",IF($A166&lt;=$A$1,+VLOOKUP($A166,'Rashodi- plan-izvršenje'!$A$8:I$1500,'prenos-P-R-N'!K$1,FALSE),IF($A166&gt;$A$2,+VLOOKUP($A166,'Neizmirene obaveze JLS'!$A$11:I$500,'prenos-P-R-N'!K$1,FALSE),"")))</f>
        <v>8</v>
      </c>
      <c r="L166" t="str">
        <f>IF(A166=0,"",IF(A166&lt;=A$1,+IF(VLOOKUP(A166,'Rashodi- plan-izvršenje'!A$8:J$1500,M$1,FALSE)&gt;0,"Програмска активност","Пројекат"),IF(A166&gt;A$2,+IF(VLOOKUP(A166,'Neizmirene obaveze JLS'!A$8:J$2008,M$1,FALSE)&gt;0,"Програмска активност","Пројекат"),"")))</f>
        <v>Програмска активност</v>
      </c>
      <c r="M166" s="87" t="str">
        <f>IF($A166&lt;=$A$1,+IF(VLOOKUP($A166,'Rashodi- plan-izvršenje'!$A$8:$M$1500,10,FALSE)&gt;0,VLOOKUP($A166,'Rashodi- plan-izvršenje'!$A$8:$M$1500,10,FALSE),VLOOKUP($A166,'Rashodi- plan-izvršenje'!$A$8:$M$1500,12,FALSE)),+IF($A166&gt;$A$2,IF(VLOOKUP($A166,'Neizmirene obaveze JLS'!$A$8:$M$1500,10,FALSE)&gt;0,VLOOKUP($A166,'Neizmirene obaveze JLS'!$A$11:$M$1500,10,FALSE),VLOOKUP($A166,'Neizmirene obaveze JLS'!$A$11:$M$1500,12,FALSE)),0))</f>
        <v>2001-0001</v>
      </c>
      <c r="N166" s="87" t="str">
        <f>IF($A166&lt;=$A$1,+IF(VLOOKUP(A166,'Rashodi- plan-izvršenje'!$A$8:$M$1500,10,FALSE)&gt;0,VLOOKUP(A166,'Rashodi- plan-izvršenje'!$A$8:$M$1500,11,FALSE),VLOOKUP(A166,'Rashodi- plan-izvršenje'!$A$8:$M$1500,13,FALSE)),+IF($A166&gt;$A$2,IF(VLOOKUP($A166,'Neizmirene obaveze JLS'!$A$8:$M$1500,10,FALSE)&gt;0,VLOOKUP($A166,'Neizmirene obaveze JLS'!$A$11:$M$1500,11,FALSE),VLOOKUP($A166,'Neizmirene obaveze JLS'!$A$11:$M$1500,13,FALSE)),0))</f>
        <v>Функционисање и остваривање предшколског васпитања и образовања</v>
      </c>
      <c r="O166" s="87">
        <f>IF($A166&lt;=$A$1,VALUE(+VLOOKUP($A166,'Rashodi- plan-izvršenje'!$A$8:N$1500,'prenos-P-R-N'!O$1,FALSE)),IF($A166&lt;=A$2,VALUE(VLOOKUP($A166,'Prihodi- plan-izvršenje'!$A$8:$H$500,6,FALSE)),VALUE(VLOOKUP($A166,'Neizmirene obaveze JLS'!$A$8:$N$500,O$1,FALSE))))</f>
        <v>1</v>
      </c>
      <c r="P166" s="87" t="str">
        <f>IF(A166=0,0,IF(A166&gt;A$2,'šifarnik K-izvor'!G$3,+IF(Q166&lt;700,+'šifarnik K-izvor'!G$2,'šifarnik K-izvor'!G$1)))</f>
        <v>Расходи</v>
      </c>
      <c r="Q166" s="87">
        <f>IF($A166&lt;=$A$1,VALUE(+VLOOKUP($A166,'Rashodi- plan-izvršenje'!$A$8:O$1500,'prenos-P-R-N'!Q$1,FALSE)),IF($A166&lt;=$A$2,VLOOKUP($A166,'Prihodi- plan-izvršenje'!$A$4:$H$500,4,FALSE),IF($A166&lt;=$A$3,VLOOKUP(A166,'Neizmirene obaveze JLS'!$A$11:O$500,Q$1,FALSE),"")))</f>
        <v>413</v>
      </c>
      <c r="R166" s="88">
        <f>IF($A166&lt;=$A$1,VALUE(+VLOOKUP($A166,'Rashodi- plan-izvršenje'!$A$8:P$1500,'prenos-P-R-N'!R$1,FALSE)),IF($A166&lt;=$A$2,VLOOKUP($A166,'Prihodi- plan-izvršenje'!$A$4:$H$500,7,FALSE),""))</f>
        <v>300000</v>
      </c>
      <c r="S166" s="88">
        <f>IF(A166=0,0,IF($A166&lt;=$A$1,VALUE(+VLOOKUP($A166,'Rashodi- plan-izvršenje'!$A$8:Q$1500,'prenos-P-R-N'!S$1,FALSE)),IF($A166&lt;=$A$2,VLOOKUP($A166,'Prihodi- plan-izvršenje'!$A$4:$H$500,8,FALSE),0)))</f>
        <v>435430.18</v>
      </c>
      <c r="T166" s="88" t="str">
        <f>IF($A166&gt;$A$2,VLOOKUP($A166,'Neizmirene obaveze JLS'!$A$11:R$500,R$1,FALSE),"")</f>
        <v/>
      </c>
      <c r="U166" s="88">
        <f>IF($A166&gt;$A$2,VLOOKUP($A166,'Neizmirene obaveze JLS'!$A$11:S$500,S$1,FALSE),0)</f>
        <v>0</v>
      </c>
      <c r="V166" s="88">
        <f t="shared" si="13"/>
        <v>0</v>
      </c>
      <c r="W166" s="74"/>
      <c r="X166" s="74"/>
      <c r="Y166" s="74"/>
      <c r="Z166" s="74"/>
      <c r="AA166" s="193">
        <f t="shared" si="14"/>
        <v>3</v>
      </c>
      <c r="AB166" s="193" t="str">
        <f t="shared" si="15"/>
        <v>Расходи</v>
      </c>
    </row>
    <row r="167" spans="1:28">
      <c r="A167" s="89">
        <f>IF(AND(COUNTIF(A$1:A$3,"&gt;0")=1,MAX(A$8:A166)&lt;A$1),A166+1,IF(AND(COUNTIF(A$1:A$3,"&gt;0")=2,MAX(A$8:A166)&lt;A$2),A166+1,IF(AND(COUNTIF(A$1:A$3,"&gt;0")=3,MAX(A$8:A166)&lt;A$3),A166+1,0)))</f>
        <v>160</v>
      </c>
      <c r="B167" s="89">
        <f t="shared" si="16"/>
        <v>75</v>
      </c>
      <c r="C167" s="89" t="str">
        <f t="shared" si="17"/>
        <v>НОВИ ПАЗАР</v>
      </c>
      <c r="D167" s="87">
        <f>IF($A167=0,"",IF($A167&lt;=$A$1,+VLOOKUP($A167,'Rashodi- plan-izvršenje'!$A$8:B$1500,'prenos-P-R-N'!D$1,FALSE),IF($A167&gt;$A$2,+VLOOKUP($A167,'Neizmirene obaveze JLS'!$A$11:B$500,'prenos-P-R-N'!D$1,FALSE),"")))</f>
        <v>3</v>
      </c>
      <c r="E167" s="87" t="str">
        <f>IF($A167=0,"",IF($A167&lt;=$A$1,+VLOOKUP($A167,'Rashodi- plan-izvršenje'!$A$8:C$1500,'prenos-P-R-N'!E$1,FALSE),IF($A167&gt;$A$2,+VLOOKUP($A167,'Neizmirene obaveze JLS'!$A$11:C$500,'prenos-P-R-N'!E$1,FALSE),"")))</f>
        <v>Градска управа</v>
      </c>
      <c r="F167" s="87" t="str">
        <f>IF($A167=0,"",IF($A167&lt;=$A$1,+VLOOKUP($A167,'Rashodi- plan-izvršenje'!$A$8:D$1500,'prenos-P-R-N'!F$1,FALSE),IF($A167&gt;$A$2,+VLOOKUP($A167,'Neizmirene obaveze JLS'!$A$11:D$500,'prenos-P-R-N'!F$1,FALSE),"")))</f>
        <v>3.9</v>
      </c>
      <c r="G167" s="87" t="str">
        <f>IF($A167=0,"",IF($A167&lt;=$A$1,+VLOOKUP($A167,'Rashodi- plan-izvršenje'!$A$8:E$1500,'prenos-P-R-N'!G$1,FALSE),IF($A167&gt;$A$2,+VLOOKUP($A167,'Neizmirene obaveze JLS'!$A$11:E$500,'prenos-P-R-N'!G$1,FALSE),"")))</f>
        <v>Функционисање и остваривање предшколског васпитања и образовања</v>
      </c>
      <c r="H167" s="87">
        <f>IF($A167=0,"",IF($A167&lt;=$A$1,+VLOOKUP($A167,'Rashodi- plan-izvršenje'!$A$8:F$1500,'prenos-P-R-N'!H$1,FALSE),IF($A167&gt;$A$2,+VLOOKUP($A167,'Neizmirene obaveze JLS'!$A$11:F$500,'prenos-P-R-N'!H$1,FALSE),"")))</f>
        <v>911</v>
      </c>
      <c r="I167" s="87" t="str">
        <f>IF($A167=0,"",IF($A167&lt;=$A$1,+VLOOKUP($A167,'Rashodi- plan-izvršenje'!$A$8:G$1500,'prenos-P-R-N'!I$1,FALSE),IF($A167&gt;$A$2,+VLOOKUP($A167,'Neizmirene obaveze JLS'!$A$11:G$500,'prenos-P-R-N'!I$1,FALSE),"")))</f>
        <v>2001</v>
      </c>
      <c r="J167" s="87" t="str">
        <f>IF($A167=0,"",IF($A167&lt;=$A$1,+VLOOKUP($A167,'Rashodi- plan-izvršenje'!$A$8:H$1500,'prenos-P-R-N'!J$1,FALSE),IF($A167&gt;$A$2,+VLOOKUP($A167,'Neizmirene obaveze JLS'!$A$11:H$500,'prenos-P-R-N'!J$1,FALSE),"")))</f>
        <v>ПРЕДШКОЛСКО ОБРАЗОВАЊЕ И ВАСПИТАЊЕ</v>
      </c>
      <c r="K167" s="87">
        <f>IF($A167=0,"",IF($A167&lt;=$A$1,+VLOOKUP($A167,'Rashodi- plan-izvršenje'!$A$8:I$1500,'prenos-P-R-N'!K$1,FALSE),IF($A167&gt;$A$2,+VLOOKUP($A167,'Neizmirene obaveze JLS'!$A$11:I$500,'prenos-P-R-N'!K$1,FALSE),"")))</f>
        <v>8</v>
      </c>
      <c r="L167" t="str">
        <f>IF(A167=0,"",IF(A167&lt;=A$1,+IF(VLOOKUP(A167,'Rashodi- plan-izvršenje'!A$8:J$1500,M$1,FALSE)&gt;0,"Програмска активност","Пројекат"),IF(A167&gt;A$2,+IF(VLOOKUP(A167,'Neizmirene obaveze JLS'!A$8:J$2008,M$1,FALSE)&gt;0,"Програмска активност","Пројекат"),"")))</f>
        <v>Програмска активност</v>
      </c>
      <c r="M167" s="87" t="str">
        <f>IF($A167&lt;=$A$1,+IF(VLOOKUP($A167,'Rashodi- plan-izvršenje'!$A$8:$M$1500,10,FALSE)&gt;0,VLOOKUP($A167,'Rashodi- plan-izvršenje'!$A$8:$M$1500,10,FALSE),VLOOKUP($A167,'Rashodi- plan-izvršenje'!$A$8:$M$1500,12,FALSE)),+IF($A167&gt;$A$2,IF(VLOOKUP($A167,'Neizmirene obaveze JLS'!$A$8:$M$1500,10,FALSE)&gt;0,VLOOKUP($A167,'Neizmirene obaveze JLS'!$A$11:$M$1500,10,FALSE),VLOOKUP($A167,'Neizmirene obaveze JLS'!$A$11:$M$1500,12,FALSE)),0))</f>
        <v>2001-0001</v>
      </c>
      <c r="N167" s="87" t="str">
        <f>IF($A167&lt;=$A$1,+IF(VLOOKUP(A167,'Rashodi- plan-izvršenje'!$A$8:$M$1500,10,FALSE)&gt;0,VLOOKUP(A167,'Rashodi- plan-izvršenje'!$A$8:$M$1500,11,FALSE),VLOOKUP(A167,'Rashodi- plan-izvršenje'!$A$8:$M$1500,13,FALSE)),+IF($A167&gt;$A$2,IF(VLOOKUP($A167,'Neizmirene obaveze JLS'!$A$8:$M$1500,10,FALSE)&gt;0,VLOOKUP($A167,'Neizmirene obaveze JLS'!$A$11:$M$1500,11,FALSE),VLOOKUP($A167,'Neizmirene obaveze JLS'!$A$11:$M$1500,13,FALSE)),0))</f>
        <v>Функционисање и остваривање предшколског васпитања и образовања</v>
      </c>
      <c r="O167" s="87">
        <f>IF($A167&lt;=$A$1,VALUE(+VLOOKUP($A167,'Rashodi- plan-izvršenje'!$A$8:N$1500,'prenos-P-R-N'!O$1,FALSE)),IF($A167&lt;=A$2,VALUE(VLOOKUP($A167,'Prihodi- plan-izvršenje'!$A$8:$H$500,6,FALSE)),VALUE(VLOOKUP($A167,'Neizmirene obaveze JLS'!$A$8:$N$500,O$1,FALSE))))</f>
        <v>1</v>
      </c>
      <c r="P167" s="87" t="str">
        <f>IF(A167=0,0,IF(A167&gt;A$2,'šifarnik K-izvor'!G$3,+IF(Q167&lt;700,+'šifarnik K-izvor'!G$2,'šifarnik K-izvor'!G$1)))</f>
        <v>Расходи</v>
      </c>
      <c r="Q167" s="87">
        <f>IF($A167&lt;=$A$1,VALUE(+VLOOKUP($A167,'Rashodi- plan-izvršenje'!$A$8:O$1500,'prenos-P-R-N'!Q$1,FALSE)),IF($A167&lt;=$A$2,VLOOKUP($A167,'Prihodi- plan-izvršenje'!$A$4:$H$500,4,FALSE),IF($A167&lt;=$A$3,VLOOKUP(A167,'Neizmirene obaveze JLS'!$A$11:O$500,Q$1,FALSE),"")))</f>
        <v>414</v>
      </c>
      <c r="R167" s="88">
        <f>IF($A167&lt;=$A$1,VALUE(+VLOOKUP($A167,'Rashodi- plan-izvršenje'!$A$8:P$1500,'prenos-P-R-N'!R$1,FALSE)),IF($A167&lt;=$A$2,VLOOKUP($A167,'Prihodi- plan-izvršenje'!$A$4:$H$500,7,FALSE),""))</f>
        <v>1200000</v>
      </c>
      <c r="S167" s="88">
        <f>IF(A167=0,0,IF($A167&lt;=$A$1,VALUE(+VLOOKUP($A167,'Rashodi- plan-izvršenje'!$A$8:Q$1500,'prenos-P-R-N'!S$1,FALSE)),IF($A167&lt;=$A$2,VLOOKUP($A167,'Prihodi- plan-izvršenje'!$A$4:$H$500,8,FALSE),0)))</f>
        <v>1777425.13</v>
      </c>
      <c r="T167" s="88" t="str">
        <f>IF($A167&gt;$A$2,VLOOKUP($A167,'Neizmirene obaveze JLS'!$A$11:R$500,R$1,FALSE),"")</f>
        <v/>
      </c>
      <c r="U167" s="88">
        <f>IF($A167&gt;$A$2,VLOOKUP($A167,'Neizmirene obaveze JLS'!$A$11:S$500,S$1,FALSE),0)</f>
        <v>0</v>
      </c>
      <c r="V167" s="88">
        <f t="shared" si="13"/>
        <v>0</v>
      </c>
      <c r="W167" s="74"/>
      <c r="X167" s="74"/>
      <c r="Y167" s="74"/>
      <c r="Z167" s="74"/>
      <c r="AA167" s="193">
        <f t="shared" si="14"/>
        <v>3</v>
      </c>
      <c r="AB167" s="193" t="str">
        <f t="shared" si="15"/>
        <v>Расходи</v>
      </c>
    </row>
    <row r="168" spans="1:28">
      <c r="A168" s="89">
        <f>IF(AND(COUNTIF(A$1:A$3,"&gt;0")=1,MAX(A$8:A167)&lt;A$1),A167+1,IF(AND(COUNTIF(A$1:A$3,"&gt;0")=2,MAX(A$8:A167)&lt;A$2),A167+1,IF(AND(COUNTIF(A$1:A$3,"&gt;0")=3,MAX(A$8:A167)&lt;A$3),A167+1,0)))</f>
        <v>161</v>
      </c>
      <c r="B168" s="89">
        <f t="shared" si="16"/>
        <v>75</v>
      </c>
      <c r="C168" s="89" t="str">
        <f t="shared" si="17"/>
        <v>НОВИ ПАЗАР</v>
      </c>
      <c r="D168" s="87">
        <f>IF($A168=0,"",IF($A168&lt;=$A$1,+VLOOKUP($A168,'Rashodi- plan-izvršenje'!$A$8:B$1500,'prenos-P-R-N'!D$1,FALSE),IF($A168&gt;$A$2,+VLOOKUP($A168,'Neizmirene obaveze JLS'!$A$11:B$500,'prenos-P-R-N'!D$1,FALSE),"")))</f>
        <v>3</v>
      </c>
      <c r="E168" s="87" t="str">
        <f>IF($A168=0,"",IF($A168&lt;=$A$1,+VLOOKUP($A168,'Rashodi- plan-izvršenje'!$A$8:C$1500,'prenos-P-R-N'!E$1,FALSE),IF($A168&gt;$A$2,+VLOOKUP($A168,'Neizmirene obaveze JLS'!$A$11:C$500,'prenos-P-R-N'!E$1,FALSE),"")))</f>
        <v>Градска управа</v>
      </c>
      <c r="F168" s="87" t="str">
        <f>IF($A168=0,"",IF($A168&lt;=$A$1,+VLOOKUP($A168,'Rashodi- plan-izvršenje'!$A$8:D$1500,'prenos-P-R-N'!F$1,FALSE),IF($A168&gt;$A$2,+VLOOKUP($A168,'Neizmirene obaveze JLS'!$A$11:D$500,'prenos-P-R-N'!F$1,FALSE),"")))</f>
        <v>3.9</v>
      </c>
      <c r="G168" s="87" t="str">
        <f>IF($A168=0,"",IF($A168&lt;=$A$1,+VLOOKUP($A168,'Rashodi- plan-izvršenje'!$A$8:E$1500,'prenos-P-R-N'!G$1,FALSE),IF($A168&gt;$A$2,+VLOOKUP($A168,'Neizmirene obaveze JLS'!$A$11:E$500,'prenos-P-R-N'!G$1,FALSE),"")))</f>
        <v>Функционисање и остваривање предшколског васпитања и образовања</v>
      </c>
      <c r="H168" s="87">
        <f>IF($A168=0,"",IF($A168&lt;=$A$1,+VLOOKUP($A168,'Rashodi- plan-izvršenje'!$A$8:F$1500,'prenos-P-R-N'!H$1,FALSE),IF($A168&gt;$A$2,+VLOOKUP($A168,'Neizmirene obaveze JLS'!$A$11:F$500,'prenos-P-R-N'!H$1,FALSE),"")))</f>
        <v>911</v>
      </c>
      <c r="I168" s="87" t="str">
        <f>IF($A168=0,"",IF($A168&lt;=$A$1,+VLOOKUP($A168,'Rashodi- plan-izvršenje'!$A$8:G$1500,'prenos-P-R-N'!I$1,FALSE),IF($A168&gt;$A$2,+VLOOKUP($A168,'Neizmirene obaveze JLS'!$A$11:G$500,'prenos-P-R-N'!I$1,FALSE),"")))</f>
        <v>2001</v>
      </c>
      <c r="J168" s="87" t="str">
        <f>IF($A168=0,"",IF($A168&lt;=$A$1,+VLOOKUP($A168,'Rashodi- plan-izvršenje'!$A$8:H$1500,'prenos-P-R-N'!J$1,FALSE),IF($A168&gt;$A$2,+VLOOKUP($A168,'Neizmirene obaveze JLS'!$A$11:H$500,'prenos-P-R-N'!J$1,FALSE),"")))</f>
        <v>ПРЕДШКОЛСКО ОБРАЗОВАЊЕ И ВАСПИТАЊЕ</v>
      </c>
      <c r="K168" s="87">
        <f>IF($A168=0,"",IF($A168&lt;=$A$1,+VLOOKUP($A168,'Rashodi- plan-izvršenje'!$A$8:I$1500,'prenos-P-R-N'!K$1,FALSE),IF($A168&gt;$A$2,+VLOOKUP($A168,'Neizmirene obaveze JLS'!$A$11:I$500,'prenos-P-R-N'!K$1,FALSE),"")))</f>
        <v>8</v>
      </c>
      <c r="L168" t="str">
        <f>IF(A168=0,"",IF(A168&lt;=A$1,+IF(VLOOKUP(A168,'Rashodi- plan-izvršenje'!A$8:J$1500,M$1,FALSE)&gt;0,"Програмска активност","Пројекат"),IF(A168&gt;A$2,+IF(VLOOKUP(A168,'Neizmirene obaveze JLS'!A$8:J$2008,M$1,FALSE)&gt;0,"Програмска активност","Пројекат"),"")))</f>
        <v>Програмска активност</v>
      </c>
      <c r="M168" s="87" t="str">
        <f>IF($A168&lt;=$A$1,+IF(VLOOKUP($A168,'Rashodi- plan-izvršenje'!$A$8:$M$1500,10,FALSE)&gt;0,VLOOKUP($A168,'Rashodi- plan-izvršenje'!$A$8:$M$1500,10,FALSE),VLOOKUP($A168,'Rashodi- plan-izvršenje'!$A$8:$M$1500,12,FALSE)),+IF($A168&gt;$A$2,IF(VLOOKUP($A168,'Neizmirene obaveze JLS'!$A$8:$M$1500,10,FALSE)&gt;0,VLOOKUP($A168,'Neizmirene obaveze JLS'!$A$11:$M$1500,10,FALSE),VLOOKUP($A168,'Neizmirene obaveze JLS'!$A$11:$M$1500,12,FALSE)),0))</f>
        <v>2001-0001</v>
      </c>
      <c r="N168" s="87" t="str">
        <f>IF($A168&lt;=$A$1,+IF(VLOOKUP(A168,'Rashodi- plan-izvršenje'!$A$8:$M$1500,10,FALSE)&gt;0,VLOOKUP(A168,'Rashodi- plan-izvršenje'!$A$8:$M$1500,11,FALSE),VLOOKUP(A168,'Rashodi- plan-izvršenje'!$A$8:$M$1500,13,FALSE)),+IF($A168&gt;$A$2,IF(VLOOKUP($A168,'Neizmirene obaveze JLS'!$A$8:$M$1500,10,FALSE)&gt;0,VLOOKUP($A168,'Neizmirene obaveze JLS'!$A$11:$M$1500,11,FALSE),VLOOKUP($A168,'Neizmirene obaveze JLS'!$A$11:$M$1500,13,FALSE)),0))</f>
        <v>Функционисање и остваривање предшколског васпитања и образовања</v>
      </c>
      <c r="O168" s="87">
        <f>IF($A168&lt;=$A$1,VALUE(+VLOOKUP($A168,'Rashodi- plan-izvršenje'!$A$8:N$1500,'prenos-P-R-N'!O$1,FALSE)),IF($A168&lt;=A$2,VALUE(VLOOKUP($A168,'Prihodi- plan-izvršenje'!$A$8:$H$500,6,FALSE)),VALUE(VLOOKUP($A168,'Neizmirene obaveze JLS'!$A$8:$N$500,O$1,FALSE))))</f>
        <v>1</v>
      </c>
      <c r="P168" s="87" t="str">
        <f>IF(A168=0,0,IF(A168&gt;A$2,'šifarnik K-izvor'!G$3,+IF(Q168&lt;700,+'šifarnik K-izvor'!G$2,'šifarnik K-izvor'!G$1)))</f>
        <v>Расходи</v>
      </c>
      <c r="Q168" s="87">
        <f>IF($A168&lt;=$A$1,VALUE(+VLOOKUP($A168,'Rashodi- plan-izvršenje'!$A$8:O$1500,'prenos-P-R-N'!Q$1,FALSE)),IF($A168&lt;=$A$2,VLOOKUP($A168,'Prihodi- plan-izvršenje'!$A$4:$H$500,4,FALSE),IF($A168&lt;=$A$3,VLOOKUP(A168,'Neizmirene obaveze JLS'!$A$11:O$500,Q$1,FALSE),"")))</f>
        <v>415</v>
      </c>
      <c r="R168" s="88">
        <f>IF($A168&lt;=$A$1,VALUE(+VLOOKUP($A168,'Rashodi- plan-izvršenje'!$A$8:P$1500,'prenos-P-R-N'!R$1,FALSE)),IF($A168&lt;=$A$2,VLOOKUP($A168,'Prihodi- plan-izvršenje'!$A$4:$H$500,7,FALSE),""))</f>
        <v>5000000</v>
      </c>
      <c r="S168" s="88">
        <f>IF(A168=0,0,IF($A168&lt;=$A$1,VALUE(+VLOOKUP($A168,'Rashodi- plan-izvršenje'!$A$8:Q$1500,'prenos-P-R-N'!S$1,FALSE)),IF($A168&lt;=$A$2,VLOOKUP($A168,'Prihodi- plan-izvršenje'!$A$4:$H$500,8,FALSE),0)))</f>
        <v>871089.17</v>
      </c>
      <c r="T168" s="88" t="str">
        <f>IF($A168&gt;$A$2,VLOOKUP($A168,'Neizmirene obaveze JLS'!$A$11:R$500,R$1,FALSE),"")</f>
        <v/>
      </c>
      <c r="U168" s="88">
        <f>IF($A168&gt;$A$2,VLOOKUP($A168,'Neizmirene obaveze JLS'!$A$11:S$500,S$1,FALSE),0)</f>
        <v>0</v>
      </c>
      <c r="V168" s="88">
        <f t="shared" si="13"/>
        <v>0</v>
      </c>
      <c r="W168" s="74"/>
      <c r="X168" s="74"/>
      <c r="Y168" s="74"/>
      <c r="Z168" s="74"/>
      <c r="AA168" s="193">
        <f t="shared" si="14"/>
        <v>3</v>
      </c>
      <c r="AB168" s="193" t="str">
        <f t="shared" si="15"/>
        <v>Расходи</v>
      </c>
    </row>
    <row r="169" spans="1:28">
      <c r="A169" s="89">
        <f>IF(AND(COUNTIF(A$1:A$3,"&gt;0")=1,MAX(A$8:A168)&lt;A$1),A168+1,IF(AND(COUNTIF(A$1:A$3,"&gt;0")=2,MAX(A$8:A168)&lt;A$2),A168+1,IF(AND(COUNTIF(A$1:A$3,"&gt;0")=3,MAX(A$8:A168)&lt;A$3),A168+1,0)))</f>
        <v>162</v>
      </c>
      <c r="B169" s="89">
        <f t="shared" si="16"/>
        <v>75</v>
      </c>
      <c r="C169" s="89" t="str">
        <f t="shared" si="17"/>
        <v>НОВИ ПАЗАР</v>
      </c>
      <c r="D169" s="87">
        <f>IF($A169=0,"",IF($A169&lt;=$A$1,+VLOOKUP($A169,'Rashodi- plan-izvršenje'!$A$8:B$1500,'prenos-P-R-N'!D$1,FALSE),IF($A169&gt;$A$2,+VLOOKUP($A169,'Neizmirene obaveze JLS'!$A$11:B$500,'prenos-P-R-N'!D$1,FALSE),"")))</f>
        <v>3</v>
      </c>
      <c r="E169" s="87" t="str">
        <f>IF($A169=0,"",IF($A169&lt;=$A$1,+VLOOKUP($A169,'Rashodi- plan-izvršenje'!$A$8:C$1500,'prenos-P-R-N'!E$1,FALSE),IF($A169&gt;$A$2,+VLOOKUP($A169,'Neizmirene obaveze JLS'!$A$11:C$500,'prenos-P-R-N'!E$1,FALSE),"")))</f>
        <v>Градска управа</v>
      </c>
      <c r="F169" s="87" t="str">
        <f>IF($A169=0,"",IF($A169&lt;=$A$1,+VLOOKUP($A169,'Rashodi- plan-izvršenje'!$A$8:D$1500,'prenos-P-R-N'!F$1,FALSE),IF($A169&gt;$A$2,+VLOOKUP($A169,'Neizmirene obaveze JLS'!$A$11:D$500,'prenos-P-R-N'!F$1,FALSE),"")))</f>
        <v>3.9</v>
      </c>
      <c r="G169" s="87" t="str">
        <f>IF($A169=0,"",IF($A169&lt;=$A$1,+VLOOKUP($A169,'Rashodi- plan-izvršenje'!$A$8:E$1500,'prenos-P-R-N'!G$1,FALSE),IF($A169&gt;$A$2,+VLOOKUP($A169,'Neizmirene obaveze JLS'!$A$11:E$500,'prenos-P-R-N'!G$1,FALSE),"")))</f>
        <v>Функционисање и остваривање предшколског васпитања и образовања</v>
      </c>
      <c r="H169" s="87">
        <f>IF($A169=0,"",IF($A169&lt;=$A$1,+VLOOKUP($A169,'Rashodi- plan-izvršenje'!$A$8:F$1500,'prenos-P-R-N'!H$1,FALSE),IF($A169&gt;$A$2,+VLOOKUP($A169,'Neizmirene obaveze JLS'!$A$11:F$500,'prenos-P-R-N'!H$1,FALSE),"")))</f>
        <v>911</v>
      </c>
      <c r="I169" s="87" t="str">
        <f>IF($A169=0,"",IF($A169&lt;=$A$1,+VLOOKUP($A169,'Rashodi- plan-izvršenje'!$A$8:G$1500,'prenos-P-R-N'!I$1,FALSE),IF($A169&gt;$A$2,+VLOOKUP($A169,'Neizmirene obaveze JLS'!$A$11:G$500,'prenos-P-R-N'!I$1,FALSE),"")))</f>
        <v>2001</v>
      </c>
      <c r="J169" s="87" t="str">
        <f>IF($A169=0,"",IF($A169&lt;=$A$1,+VLOOKUP($A169,'Rashodi- plan-izvršenje'!$A$8:H$1500,'prenos-P-R-N'!J$1,FALSE),IF($A169&gt;$A$2,+VLOOKUP($A169,'Neizmirene obaveze JLS'!$A$11:H$500,'prenos-P-R-N'!J$1,FALSE),"")))</f>
        <v>ПРЕДШКОЛСКО ОБРАЗОВАЊЕ И ВАСПИТАЊЕ</v>
      </c>
      <c r="K169" s="87">
        <f>IF($A169=0,"",IF($A169&lt;=$A$1,+VLOOKUP($A169,'Rashodi- plan-izvršenje'!$A$8:I$1500,'prenos-P-R-N'!K$1,FALSE),IF($A169&gt;$A$2,+VLOOKUP($A169,'Neizmirene obaveze JLS'!$A$11:I$500,'prenos-P-R-N'!K$1,FALSE),"")))</f>
        <v>8</v>
      </c>
      <c r="L169" t="str">
        <f>IF(A169=0,"",IF(A169&lt;=A$1,+IF(VLOOKUP(A169,'Rashodi- plan-izvršenje'!A$8:J$1500,M$1,FALSE)&gt;0,"Програмска активност","Пројекат"),IF(A169&gt;A$2,+IF(VLOOKUP(A169,'Neizmirene obaveze JLS'!A$8:J$2008,M$1,FALSE)&gt;0,"Програмска активност","Пројекат"),"")))</f>
        <v>Програмска активност</v>
      </c>
      <c r="M169" s="87" t="str">
        <f>IF($A169&lt;=$A$1,+IF(VLOOKUP($A169,'Rashodi- plan-izvršenje'!$A$8:$M$1500,10,FALSE)&gt;0,VLOOKUP($A169,'Rashodi- plan-izvršenje'!$A$8:$M$1500,10,FALSE),VLOOKUP($A169,'Rashodi- plan-izvršenje'!$A$8:$M$1500,12,FALSE)),+IF($A169&gt;$A$2,IF(VLOOKUP($A169,'Neizmirene obaveze JLS'!$A$8:$M$1500,10,FALSE)&gt;0,VLOOKUP($A169,'Neizmirene obaveze JLS'!$A$11:$M$1500,10,FALSE),VLOOKUP($A169,'Neizmirene obaveze JLS'!$A$11:$M$1500,12,FALSE)),0))</f>
        <v>2001-0001</v>
      </c>
      <c r="N169" s="87" t="str">
        <f>IF($A169&lt;=$A$1,+IF(VLOOKUP(A169,'Rashodi- plan-izvršenje'!$A$8:$M$1500,10,FALSE)&gt;0,VLOOKUP(A169,'Rashodi- plan-izvršenje'!$A$8:$M$1500,11,FALSE),VLOOKUP(A169,'Rashodi- plan-izvršenje'!$A$8:$M$1500,13,FALSE)),+IF($A169&gt;$A$2,IF(VLOOKUP($A169,'Neizmirene obaveze JLS'!$A$8:$M$1500,10,FALSE)&gt;0,VLOOKUP($A169,'Neizmirene obaveze JLS'!$A$11:$M$1500,11,FALSE),VLOOKUP($A169,'Neizmirene obaveze JLS'!$A$11:$M$1500,13,FALSE)),0))</f>
        <v>Функционисање и остваривање предшколског васпитања и образовања</v>
      </c>
      <c r="O169" s="87">
        <f>IF($A169&lt;=$A$1,VALUE(+VLOOKUP($A169,'Rashodi- plan-izvršenje'!$A$8:N$1500,'prenos-P-R-N'!O$1,FALSE)),IF($A169&lt;=A$2,VALUE(VLOOKUP($A169,'Prihodi- plan-izvršenje'!$A$8:$H$500,6,FALSE)),VALUE(VLOOKUP($A169,'Neizmirene obaveze JLS'!$A$8:$N$500,O$1,FALSE))))</f>
        <v>1</v>
      </c>
      <c r="P169" s="87" t="str">
        <f>IF(A169=0,0,IF(A169&gt;A$2,'šifarnik K-izvor'!G$3,+IF(Q169&lt;700,+'šifarnik K-izvor'!G$2,'šifarnik K-izvor'!G$1)))</f>
        <v>Расходи</v>
      </c>
      <c r="Q169" s="87">
        <f>IF($A169&lt;=$A$1,VALUE(+VLOOKUP($A169,'Rashodi- plan-izvršenje'!$A$8:O$1500,'prenos-P-R-N'!Q$1,FALSE)),IF($A169&lt;=$A$2,VLOOKUP($A169,'Prihodi- plan-izvršenje'!$A$4:$H$500,4,FALSE),IF($A169&lt;=$A$3,VLOOKUP(A169,'Neizmirene obaveze JLS'!$A$11:O$500,Q$1,FALSE),"")))</f>
        <v>416</v>
      </c>
      <c r="R169" s="88">
        <f>IF($A169&lt;=$A$1,VALUE(+VLOOKUP($A169,'Rashodi- plan-izvršenje'!$A$8:P$1500,'prenos-P-R-N'!R$1,FALSE)),IF($A169&lt;=$A$2,VLOOKUP($A169,'Prihodi- plan-izvršenje'!$A$4:$H$500,7,FALSE),""))</f>
        <v>2500000</v>
      </c>
      <c r="S169" s="88">
        <f>IF(A169=0,0,IF($A169&lt;=$A$1,VALUE(+VLOOKUP($A169,'Rashodi- plan-izvršenje'!$A$8:Q$1500,'prenos-P-R-N'!S$1,FALSE)),IF($A169&lt;=$A$2,VLOOKUP($A169,'Prihodi- plan-izvršenje'!$A$4:$H$500,8,FALSE),0)))</f>
        <v>1433507.78</v>
      </c>
      <c r="T169" s="88" t="str">
        <f>IF($A169&gt;$A$2,VLOOKUP($A169,'Neizmirene obaveze JLS'!$A$11:R$500,R$1,FALSE),"")</f>
        <v/>
      </c>
      <c r="U169" s="88">
        <f>IF($A169&gt;$A$2,VLOOKUP($A169,'Neizmirene obaveze JLS'!$A$11:S$500,S$1,FALSE),0)</f>
        <v>0</v>
      </c>
      <c r="V169" s="88">
        <f t="shared" si="13"/>
        <v>0</v>
      </c>
      <c r="W169" s="74"/>
      <c r="X169" s="74"/>
      <c r="Y169" s="74"/>
      <c r="Z169" s="74"/>
      <c r="AA169" s="193">
        <f t="shared" si="14"/>
        <v>3</v>
      </c>
      <c r="AB169" s="193" t="str">
        <f t="shared" si="15"/>
        <v>Расходи</v>
      </c>
    </row>
    <row r="170" spans="1:28">
      <c r="A170" s="89">
        <f>IF(AND(COUNTIF(A$1:A$3,"&gt;0")=1,MAX(A$8:A169)&lt;A$1),A169+1,IF(AND(COUNTIF(A$1:A$3,"&gt;0")=2,MAX(A$8:A169)&lt;A$2),A169+1,IF(AND(COUNTIF(A$1:A$3,"&gt;0")=3,MAX(A$8:A169)&lt;A$3),A169+1,0)))</f>
        <v>163</v>
      </c>
      <c r="B170" s="89">
        <f t="shared" si="16"/>
        <v>75</v>
      </c>
      <c r="C170" s="89" t="str">
        <f t="shared" si="17"/>
        <v>НОВИ ПАЗАР</v>
      </c>
      <c r="D170" s="87">
        <f>IF($A170=0,"",IF($A170&lt;=$A$1,+VLOOKUP($A170,'Rashodi- plan-izvršenje'!$A$8:B$1500,'prenos-P-R-N'!D$1,FALSE),IF($A170&gt;$A$2,+VLOOKUP($A170,'Neizmirene obaveze JLS'!$A$11:B$500,'prenos-P-R-N'!D$1,FALSE),"")))</f>
        <v>3</v>
      </c>
      <c r="E170" s="87" t="str">
        <f>IF($A170=0,"",IF($A170&lt;=$A$1,+VLOOKUP($A170,'Rashodi- plan-izvršenje'!$A$8:C$1500,'prenos-P-R-N'!E$1,FALSE),IF($A170&gt;$A$2,+VLOOKUP($A170,'Neizmirene obaveze JLS'!$A$11:C$500,'prenos-P-R-N'!E$1,FALSE),"")))</f>
        <v>Градска управа</v>
      </c>
      <c r="F170" s="87" t="str">
        <f>IF($A170=0,"",IF($A170&lt;=$A$1,+VLOOKUP($A170,'Rashodi- plan-izvršenje'!$A$8:D$1500,'prenos-P-R-N'!F$1,FALSE),IF($A170&gt;$A$2,+VLOOKUP($A170,'Neizmirene obaveze JLS'!$A$11:D$500,'prenos-P-R-N'!F$1,FALSE),"")))</f>
        <v>3.9</v>
      </c>
      <c r="G170" s="87" t="str">
        <f>IF($A170=0,"",IF($A170&lt;=$A$1,+VLOOKUP($A170,'Rashodi- plan-izvršenje'!$A$8:E$1500,'prenos-P-R-N'!G$1,FALSE),IF($A170&gt;$A$2,+VLOOKUP($A170,'Neizmirene obaveze JLS'!$A$11:E$500,'prenos-P-R-N'!G$1,FALSE),"")))</f>
        <v>Функционисање и остваривање предшколског васпитања и образовања</v>
      </c>
      <c r="H170" s="87">
        <f>IF($A170=0,"",IF($A170&lt;=$A$1,+VLOOKUP($A170,'Rashodi- plan-izvršenje'!$A$8:F$1500,'prenos-P-R-N'!H$1,FALSE),IF($A170&gt;$A$2,+VLOOKUP($A170,'Neizmirene obaveze JLS'!$A$11:F$500,'prenos-P-R-N'!H$1,FALSE),"")))</f>
        <v>911</v>
      </c>
      <c r="I170" s="87" t="str">
        <f>IF($A170=0,"",IF($A170&lt;=$A$1,+VLOOKUP($A170,'Rashodi- plan-izvršenje'!$A$8:G$1500,'prenos-P-R-N'!I$1,FALSE),IF($A170&gt;$A$2,+VLOOKUP($A170,'Neizmirene obaveze JLS'!$A$11:G$500,'prenos-P-R-N'!I$1,FALSE),"")))</f>
        <v>2001</v>
      </c>
      <c r="J170" s="87" t="str">
        <f>IF($A170=0,"",IF($A170&lt;=$A$1,+VLOOKUP($A170,'Rashodi- plan-izvršenje'!$A$8:H$1500,'prenos-P-R-N'!J$1,FALSE),IF($A170&gt;$A$2,+VLOOKUP($A170,'Neizmirene obaveze JLS'!$A$11:H$500,'prenos-P-R-N'!J$1,FALSE),"")))</f>
        <v>ПРЕДШКОЛСКО ОБРАЗОВАЊЕ И ВАСПИТАЊЕ</v>
      </c>
      <c r="K170" s="87">
        <f>IF($A170=0,"",IF($A170&lt;=$A$1,+VLOOKUP($A170,'Rashodi- plan-izvršenje'!$A$8:I$1500,'prenos-P-R-N'!K$1,FALSE),IF($A170&gt;$A$2,+VLOOKUP($A170,'Neizmirene obaveze JLS'!$A$11:I$500,'prenos-P-R-N'!K$1,FALSE),"")))</f>
        <v>8</v>
      </c>
      <c r="L170" t="str">
        <f>IF(A170=0,"",IF(A170&lt;=A$1,+IF(VLOOKUP(A170,'Rashodi- plan-izvršenje'!A$8:J$1500,M$1,FALSE)&gt;0,"Програмска активност","Пројекат"),IF(A170&gt;A$2,+IF(VLOOKUP(A170,'Neizmirene obaveze JLS'!A$8:J$2008,M$1,FALSE)&gt;0,"Програмска активност","Пројекат"),"")))</f>
        <v>Програмска активност</v>
      </c>
      <c r="M170" s="87" t="str">
        <f>IF($A170&lt;=$A$1,+IF(VLOOKUP($A170,'Rashodi- plan-izvršenje'!$A$8:$M$1500,10,FALSE)&gt;0,VLOOKUP($A170,'Rashodi- plan-izvršenje'!$A$8:$M$1500,10,FALSE),VLOOKUP($A170,'Rashodi- plan-izvršenje'!$A$8:$M$1500,12,FALSE)),+IF($A170&gt;$A$2,IF(VLOOKUP($A170,'Neizmirene obaveze JLS'!$A$8:$M$1500,10,FALSE)&gt;0,VLOOKUP($A170,'Neizmirene obaveze JLS'!$A$11:$M$1500,10,FALSE),VLOOKUP($A170,'Neizmirene obaveze JLS'!$A$11:$M$1500,12,FALSE)),0))</f>
        <v>2001-0001</v>
      </c>
      <c r="N170" s="87" t="str">
        <f>IF($A170&lt;=$A$1,+IF(VLOOKUP(A170,'Rashodi- plan-izvršenje'!$A$8:$M$1500,10,FALSE)&gt;0,VLOOKUP(A170,'Rashodi- plan-izvršenje'!$A$8:$M$1500,11,FALSE),VLOOKUP(A170,'Rashodi- plan-izvršenje'!$A$8:$M$1500,13,FALSE)),+IF($A170&gt;$A$2,IF(VLOOKUP($A170,'Neizmirene obaveze JLS'!$A$8:$M$1500,10,FALSE)&gt;0,VLOOKUP($A170,'Neizmirene obaveze JLS'!$A$11:$M$1500,11,FALSE),VLOOKUP($A170,'Neizmirene obaveze JLS'!$A$11:$M$1500,13,FALSE)),0))</f>
        <v>Функционисање и остваривање предшколског васпитања и образовања</v>
      </c>
      <c r="O170" s="87">
        <f>IF($A170&lt;=$A$1,VALUE(+VLOOKUP($A170,'Rashodi- plan-izvršenje'!$A$8:N$1500,'prenos-P-R-N'!O$1,FALSE)),IF($A170&lt;=A$2,VALUE(VLOOKUP($A170,'Prihodi- plan-izvršenje'!$A$8:$H$500,6,FALSE)),VALUE(VLOOKUP($A170,'Neizmirene obaveze JLS'!$A$8:$N$500,O$1,FALSE))))</f>
        <v>1</v>
      </c>
      <c r="P170" s="87" t="str">
        <f>IF(A170=0,0,IF(A170&gt;A$2,'šifarnik K-izvor'!G$3,+IF(Q170&lt;700,+'šifarnik K-izvor'!G$2,'šifarnik K-izvor'!G$1)))</f>
        <v>Расходи</v>
      </c>
      <c r="Q170" s="87">
        <f>IF($A170&lt;=$A$1,VALUE(+VLOOKUP($A170,'Rashodi- plan-izvršenje'!$A$8:O$1500,'prenos-P-R-N'!Q$1,FALSE)),IF($A170&lt;=$A$2,VLOOKUP($A170,'Prihodi- plan-izvršenje'!$A$4:$H$500,4,FALSE),IF($A170&lt;=$A$3,VLOOKUP(A170,'Neizmirene obaveze JLS'!$A$11:O$500,Q$1,FALSE),"")))</f>
        <v>421</v>
      </c>
      <c r="R170" s="88">
        <f>IF($A170&lt;=$A$1,VALUE(+VLOOKUP($A170,'Rashodi- plan-izvršenje'!$A$8:P$1500,'prenos-P-R-N'!R$1,FALSE)),IF($A170&lt;=$A$2,VLOOKUP($A170,'Prihodi- plan-izvršenje'!$A$4:$H$500,7,FALSE),""))</f>
        <v>23510000</v>
      </c>
      <c r="S170" s="88">
        <f>IF(A170=0,0,IF($A170&lt;=$A$1,VALUE(+VLOOKUP($A170,'Rashodi- plan-izvršenje'!$A$8:Q$1500,'prenos-P-R-N'!S$1,FALSE)),IF($A170&lt;=$A$2,VLOOKUP($A170,'Prihodi- plan-izvršenje'!$A$4:$H$500,8,FALSE),0)))</f>
        <v>12041407.23</v>
      </c>
      <c r="T170" s="88" t="str">
        <f>IF($A170&gt;$A$2,VLOOKUP($A170,'Neizmirene obaveze JLS'!$A$11:R$500,R$1,FALSE),"")</f>
        <v/>
      </c>
      <c r="U170" s="88">
        <f>IF($A170&gt;$A$2,VLOOKUP($A170,'Neizmirene obaveze JLS'!$A$11:S$500,S$1,FALSE),0)</f>
        <v>0</v>
      </c>
      <c r="V170" s="88">
        <f t="shared" si="13"/>
        <v>0</v>
      </c>
      <c r="W170" s="74"/>
      <c r="X170" s="74"/>
      <c r="Y170" s="74"/>
      <c r="Z170" s="74"/>
      <c r="AA170" s="193">
        <f t="shared" si="14"/>
        <v>3</v>
      </c>
      <c r="AB170" s="193" t="str">
        <f t="shared" si="15"/>
        <v>Расходи</v>
      </c>
    </row>
    <row r="171" spans="1:28">
      <c r="A171" s="89">
        <f>IF(AND(COUNTIF(A$1:A$3,"&gt;0")=1,MAX(A$8:A170)&lt;A$1),A170+1,IF(AND(COUNTIF(A$1:A$3,"&gt;0")=2,MAX(A$8:A170)&lt;A$2),A170+1,IF(AND(COUNTIF(A$1:A$3,"&gt;0")=3,MAX(A$8:A170)&lt;A$3),A170+1,0)))</f>
        <v>164</v>
      </c>
      <c r="B171" s="89">
        <f t="shared" si="16"/>
        <v>75</v>
      </c>
      <c r="C171" s="89" t="str">
        <f t="shared" si="17"/>
        <v>НОВИ ПАЗАР</v>
      </c>
      <c r="D171" s="87">
        <f>IF($A171=0,"",IF($A171&lt;=$A$1,+VLOOKUP($A171,'Rashodi- plan-izvršenje'!$A$8:B$1500,'prenos-P-R-N'!D$1,FALSE),IF($A171&gt;$A$2,+VLOOKUP($A171,'Neizmirene obaveze JLS'!$A$11:B$500,'prenos-P-R-N'!D$1,FALSE),"")))</f>
        <v>3</v>
      </c>
      <c r="E171" s="87" t="str">
        <f>IF($A171=0,"",IF($A171&lt;=$A$1,+VLOOKUP($A171,'Rashodi- plan-izvršenje'!$A$8:C$1500,'prenos-P-R-N'!E$1,FALSE),IF($A171&gt;$A$2,+VLOOKUP($A171,'Neizmirene obaveze JLS'!$A$11:C$500,'prenos-P-R-N'!E$1,FALSE),"")))</f>
        <v>Градска управа</v>
      </c>
      <c r="F171" s="87" t="str">
        <f>IF($A171=0,"",IF($A171&lt;=$A$1,+VLOOKUP($A171,'Rashodi- plan-izvršenje'!$A$8:D$1500,'prenos-P-R-N'!F$1,FALSE),IF($A171&gt;$A$2,+VLOOKUP($A171,'Neizmirene obaveze JLS'!$A$11:D$500,'prenos-P-R-N'!F$1,FALSE),"")))</f>
        <v>3.9</v>
      </c>
      <c r="G171" s="87" t="str">
        <f>IF($A171=0,"",IF($A171&lt;=$A$1,+VLOOKUP($A171,'Rashodi- plan-izvršenje'!$A$8:E$1500,'prenos-P-R-N'!G$1,FALSE),IF($A171&gt;$A$2,+VLOOKUP($A171,'Neizmirene obaveze JLS'!$A$11:E$500,'prenos-P-R-N'!G$1,FALSE),"")))</f>
        <v>Функционисање и остваривање предшколског васпитања и образовања</v>
      </c>
      <c r="H171" s="87">
        <f>IF($A171=0,"",IF($A171&lt;=$A$1,+VLOOKUP($A171,'Rashodi- plan-izvršenje'!$A$8:F$1500,'prenos-P-R-N'!H$1,FALSE),IF($A171&gt;$A$2,+VLOOKUP($A171,'Neizmirene obaveze JLS'!$A$11:F$500,'prenos-P-R-N'!H$1,FALSE),"")))</f>
        <v>911</v>
      </c>
      <c r="I171" s="87" t="str">
        <f>IF($A171=0,"",IF($A171&lt;=$A$1,+VLOOKUP($A171,'Rashodi- plan-izvršenje'!$A$8:G$1500,'prenos-P-R-N'!I$1,FALSE),IF($A171&gt;$A$2,+VLOOKUP($A171,'Neizmirene obaveze JLS'!$A$11:G$500,'prenos-P-R-N'!I$1,FALSE),"")))</f>
        <v>2001</v>
      </c>
      <c r="J171" s="87" t="str">
        <f>IF($A171=0,"",IF($A171&lt;=$A$1,+VLOOKUP($A171,'Rashodi- plan-izvršenje'!$A$8:H$1500,'prenos-P-R-N'!J$1,FALSE),IF($A171&gt;$A$2,+VLOOKUP($A171,'Neizmirene obaveze JLS'!$A$11:H$500,'prenos-P-R-N'!J$1,FALSE),"")))</f>
        <v>ПРЕДШКОЛСКО ОБРАЗОВАЊЕ И ВАСПИТАЊЕ</v>
      </c>
      <c r="K171" s="87">
        <f>IF($A171=0,"",IF($A171&lt;=$A$1,+VLOOKUP($A171,'Rashodi- plan-izvršenje'!$A$8:I$1500,'prenos-P-R-N'!K$1,FALSE),IF($A171&gt;$A$2,+VLOOKUP($A171,'Neizmirene obaveze JLS'!$A$11:I$500,'prenos-P-R-N'!K$1,FALSE),"")))</f>
        <v>8</v>
      </c>
      <c r="L171" t="str">
        <f>IF(A171=0,"",IF(A171&lt;=A$1,+IF(VLOOKUP(A171,'Rashodi- plan-izvršenje'!A$8:J$1500,M$1,FALSE)&gt;0,"Програмска активност","Пројекат"),IF(A171&gt;A$2,+IF(VLOOKUP(A171,'Neizmirene obaveze JLS'!A$8:J$2008,M$1,FALSE)&gt;0,"Програмска активност","Пројекат"),"")))</f>
        <v>Програмска активност</v>
      </c>
      <c r="M171" s="87" t="str">
        <f>IF($A171&lt;=$A$1,+IF(VLOOKUP($A171,'Rashodi- plan-izvršenje'!$A$8:$M$1500,10,FALSE)&gt;0,VLOOKUP($A171,'Rashodi- plan-izvršenje'!$A$8:$M$1500,10,FALSE),VLOOKUP($A171,'Rashodi- plan-izvršenje'!$A$8:$M$1500,12,FALSE)),+IF($A171&gt;$A$2,IF(VLOOKUP($A171,'Neizmirene obaveze JLS'!$A$8:$M$1500,10,FALSE)&gt;0,VLOOKUP($A171,'Neizmirene obaveze JLS'!$A$11:$M$1500,10,FALSE),VLOOKUP($A171,'Neizmirene obaveze JLS'!$A$11:$M$1500,12,FALSE)),0))</f>
        <v>2001-0001</v>
      </c>
      <c r="N171" s="87" t="str">
        <f>IF($A171&lt;=$A$1,+IF(VLOOKUP(A171,'Rashodi- plan-izvršenje'!$A$8:$M$1500,10,FALSE)&gt;0,VLOOKUP(A171,'Rashodi- plan-izvršenje'!$A$8:$M$1500,11,FALSE),VLOOKUP(A171,'Rashodi- plan-izvršenje'!$A$8:$M$1500,13,FALSE)),+IF($A171&gt;$A$2,IF(VLOOKUP($A171,'Neizmirene obaveze JLS'!$A$8:$M$1500,10,FALSE)&gt;0,VLOOKUP($A171,'Neizmirene obaveze JLS'!$A$11:$M$1500,11,FALSE),VLOOKUP($A171,'Neizmirene obaveze JLS'!$A$11:$M$1500,13,FALSE)),0))</f>
        <v>Функционисање и остваривање предшколског васпитања и образовања</v>
      </c>
      <c r="O171" s="87">
        <f>IF($A171&lt;=$A$1,VALUE(+VLOOKUP($A171,'Rashodi- plan-izvršenje'!$A$8:N$1500,'prenos-P-R-N'!O$1,FALSE)),IF($A171&lt;=A$2,VALUE(VLOOKUP($A171,'Prihodi- plan-izvršenje'!$A$8:$H$500,6,FALSE)),VALUE(VLOOKUP($A171,'Neizmirene obaveze JLS'!$A$8:$N$500,O$1,FALSE))))</f>
        <v>1</v>
      </c>
      <c r="P171" s="87" t="str">
        <f>IF(A171=0,0,IF(A171&gt;A$2,'šifarnik K-izvor'!G$3,+IF(Q171&lt;700,+'šifarnik K-izvor'!G$2,'šifarnik K-izvor'!G$1)))</f>
        <v>Расходи</v>
      </c>
      <c r="Q171" s="87">
        <f>IF($A171&lt;=$A$1,VALUE(+VLOOKUP($A171,'Rashodi- plan-izvršenje'!$A$8:O$1500,'prenos-P-R-N'!Q$1,FALSE)),IF($A171&lt;=$A$2,VLOOKUP($A171,'Prihodi- plan-izvršenje'!$A$4:$H$500,4,FALSE),IF($A171&lt;=$A$3,VLOOKUP(A171,'Neizmirene obaveze JLS'!$A$11:O$500,Q$1,FALSE),"")))</f>
        <v>422</v>
      </c>
      <c r="R171" s="88">
        <f>IF($A171&lt;=$A$1,VALUE(+VLOOKUP($A171,'Rashodi- plan-izvršenje'!$A$8:P$1500,'prenos-P-R-N'!R$1,FALSE)),IF($A171&lt;=$A$2,VLOOKUP($A171,'Prihodi- plan-izvršenje'!$A$4:$H$500,7,FALSE),""))</f>
        <v>1120000</v>
      </c>
      <c r="S171" s="88">
        <f>IF(A171=0,0,IF($A171&lt;=$A$1,VALUE(+VLOOKUP($A171,'Rashodi- plan-izvršenje'!$A$8:Q$1500,'prenos-P-R-N'!S$1,FALSE)),IF($A171&lt;=$A$2,VLOOKUP($A171,'Prihodi- plan-izvršenje'!$A$4:$H$500,8,FALSE),0)))</f>
        <v>70579.009999999995</v>
      </c>
      <c r="T171" s="88" t="str">
        <f>IF($A171&gt;$A$2,VLOOKUP($A171,'Neizmirene obaveze JLS'!$A$11:R$500,R$1,FALSE),"")</f>
        <v/>
      </c>
      <c r="U171" s="88">
        <f>IF($A171&gt;$A$2,VLOOKUP($A171,'Neizmirene obaveze JLS'!$A$11:S$500,S$1,FALSE),0)</f>
        <v>0</v>
      </c>
      <c r="V171" s="88">
        <f t="shared" si="13"/>
        <v>0</v>
      </c>
      <c r="W171" s="74"/>
      <c r="X171" s="74"/>
      <c r="Y171" s="74"/>
      <c r="Z171" s="74"/>
      <c r="AA171" s="193">
        <f t="shared" si="14"/>
        <v>3</v>
      </c>
      <c r="AB171" s="193" t="str">
        <f t="shared" si="15"/>
        <v>Расходи</v>
      </c>
    </row>
    <row r="172" spans="1:28">
      <c r="A172" s="89">
        <f>IF(AND(COUNTIF(A$1:A$3,"&gt;0")=1,MAX(A$8:A171)&lt;A$1),A171+1,IF(AND(COUNTIF(A$1:A$3,"&gt;0")=2,MAX(A$8:A171)&lt;A$2),A171+1,IF(AND(COUNTIF(A$1:A$3,"&gt;0")=3,MAX(A$8:A171)&lt;A$3),A171+1,0)))</f>
        <v>165</v>
      </c>
      <c r="B172" s="89">
        <f t="shared" si="16"/>
        <v>75</v>
      </c>
      <c r="C172" s="89" t="str">
        <f t="shared" si="17"/>
        <v>НОВИ ПАЗАР</v>
      </c>
      <c r="D172" s="87">
        <f>IF($A172=0,"",IF($A172&lt;=$A$1,+VLOOKUP($A172,'Rashodi- plan-izvršenje'!$A$8:B$1500,'prenos-P-R-N'!D$1,FALSE),IF($A172&gt;$A$2,+VLOOKUP($A172,'Neizmirene obaveze JLS'!$A$11:B$500,'prenos-P-R-N'!D$1,FALSE),"")))</f>
        <v>3</v>
      </c>
      <c r="E172" s="87" t="str">
        <f>IF($A172=0,"",IF($A172&lt;=$A$1,+VLOOKUP($A172,'Rashodi- plan-izvršenje'!$A$8:C$1500,'prenos-P-R-N'!E$1,FALSE),IF($A172&gt;$A$2,+VLOOKUP($A172,'Neizmirene obaveze JLS'!$A$11:C$500,'prenos-P-R-N'!E$1,FALSE),"")))</f>
        <v>Градска управа</v>
      </c>
      <c r="F172" s="87" t="str">
        <f>IF($A172=0,"",IF($A172&lt;=$A$1,+VLOOKUP($A172,'Rashodi- plan-izvršenje'!$A$8:D$1500,'prenos-P-R-N'!F$1,FALSE),IF($A172&gt;$A$2,+VLOOKUP($A172,'Neizmirene obaveze JLS'!$A$11:D$500,'prenos-P-R-N'!F$1,FALSE),"")))</f>
        <v>3.9</v>
      </c>
      <c r="G172" s="87" t="str">
        <f>IF($A172=0,"",IF($A172&lt;=$A$1,+VLOOKUP($A172,'Rashodi- plan-izvršenje'!$A$8:E$1500,'prenos-P-R-N'!G$1,FALSE),IF($A172&gt;$A$2,+VLOOKUP($A172,'Neizmirene obaveze JLS'!$A$11:E$500,'prenos-P-R-N'!G$1,FALSE),"")))</f>
        <v>Функционисање и остваривање предшколског васпитања и образовања</v>
      </c>
      <c r="H172" s="87">
        <f>IF($A172=0,"",IF($A172&lt;=$A$1,+VLOOKUP($A172,'Rashodi- plan-izvršenje'!$A$8:F$1500,'prenos-P-R-N'!H$1,FALSE),IF($A172&gt;$A$2,+VLOOKUP($A172,'Neizmirene obaveze JLS'!$A$11:F$500,'prenos-P-R-N'!H$1,FALSE),"")))</f>
        <v>911</v>
      </c>
      <c r="I172" s="87" t="str">
        <f>IF($A172=0,"",IF($A172&lt;=$A$1,+VLOOKUP($A172,'Rashodi- plan-izvršenje'!$A$8:G$1500,'prenos-P-R-N'!I$1,FALSE),IF($A172&gt;$A$2,+VLOOKUP($A172,'Neizmirene obaveze JLS'!$A$11:G$500,'prenos-P-R-N'!I$1,FALSE),"")))</f>
        <v>2001</v>
      </c>
      <c r="J172" s="87" t="str">
        <f>IF($A172=0,"",IF($A172&lt;=$A$1,+VLOOKUP($A172,'Rashodi- plan-izvršenje'!$A$8:H$1500,'prenos-P-R-N'!J$1,FALSE),IF($A172&gt;$A$2,+VLOOKUP($A172,'Neizmirene obaveze JLS'!$A$11:H$500,'prenos-P-R-N'!J$1,FALSE),"")))</f>
        <v>ПРЕДШКОЛСКО ОБРАЗОВАЊЕ И ВАСПИТАЊЕ</v>
      </c>
      <c r="K172" s="87">
        <f>IF($A172=0,"",IF($A172&lt;=$A$1,+VLOOKUP($A172,'Rashodi- plan-izvršenje'!$A$8:I$1500,'prenos-P-R-N'!K$1,FALSE),IF($A172&gt;$A$2,+VLOOKUP($A172,'Neizmirene obaveze JLS'!$A$11:I$500,'prenos-P-R-N'!K$1,FALSE),"")))</f>
        <v>8</v>
      </c>
      <c r="L172" t="str">
        <f>IF(A172=0,"",IF(A172&lt;=A$1,+IF(VLOOKUP(A172,'Rashodi- plan-izvršenje'!A$8:J$1500,M$1,FALSE)&gt;0,"Програмска активност","Пројекат"),IF(A172&gt;A$2,+IF(VLOOKUP(A172,'Neizmirene obaveze JLS'!A$8:J$2008,M$1,FALSE)&gt;0,"Програмска активност","Пројекат"),"")))</f>
        <v>Програмска активност</v>
      </c>
      <c r="M172" s="87" t="str">
        <f>IF($A172&lt;=$A$1,+IF(VLOOKUP($A172,'Rashodi- plan-izvršenje'!$A$8:$M$1500,10,FALSE)&gt;0,VLOOKUP($A172,'Rashodi- plan-izvršenje'!$A$8:$M$1500,10,FALSE),VLOOKUP($A172,'Rashodi- plan-izvršenje'!$A$8:$M$1500,12,FALSE)),+IF($A172&gt;$A$2,IF(VLOOKUP($A172,'Neizmirene obaveze JLS'!$A$8:$M$1500,10,FALSE)&gt;0,VLOOKUP($A172,'Neizmirene obaveze JLS'!$A$11:$M$1500,10,FALSE),VLOOKUP($A172,'Neizmirene obaveze JLS'!$A$11:$M$1500,12,FALSE)),0))</f>
        <v>2001-0001</v>
      </c>
      <c r="N172" s="87" t="str">
        <f>IF($A172&lt;=$A$1,+IF(VLOOKUP(A172,'Rashodi- plan-izvršenje'!$A$8:$M$1500,10,FALSE)&gt;0,VLOOKUP(A172,'Rashodi- plan-izvršenje'!$A$8:$M$1500,11,FALSE),VLOOKUP(A172,'Rashodi- plan-izvršenje'!$A$8:$M$1500,13,FALSE)),+IF($A172&gt;$A$2,IF(VLOOKUP($A172,'Neizmirene obaveze JLS'!$A$8:$M$1500,10,FALSE)&gt;0,VLOOKUP($A172,'Neizmirene obaveze JLS'!$A$11:$M$1500,11,FALSE),VLOOKUP($A172,'Neizmirene obaveze JLS'!$A$11:$M$1500,13,FALSE)),0))</f>
        <v>Функционисање и остваривање предшколског васпитања и образовања</v>
      </c>
      <c r="O172" s="87">
        <f>IF($A172&lt;=$A$1,VALUE(+VLOOKUP($A172,'Rashodi- plan-izvršenje'!$A$8:N$1500,'prenos-P-R-N'!O$1,FALSE)),IF($A172&lt;=A$2,VALUE(VLOOKUP($A172,'Prihodi- plan-izvršenje'!$A$8:$H$500,6,FALSE)),VALUE(VLOOKUP($A172,'Neizmirene obaveze JLS'!$A$8:$N$500,O$1,FALSE))))</f>
        <v>1</v>
      </c>
      <c r="P172" s="87" t="str">
        <f>IF(A172=0,0,IF(A172&gt;A$2,'šifarnik K-izvor'!G$3,+IF(Q172&lt;700,+'šifarnik K-izvor'!G$2,'šifarnik K-izvor'!G$1)))</f>
        <v>Расходи</v>
      </c>
      <c r="Q172" s="87">
        <f>IF($A172&lt;=$A$1,VALUE(+VLOOKUP($A172,'Rashodi- plan-izvršenje'!$A$8:O$1500,'prenos-P-R-N'!Q$1,FALSE)),IF($A172&lt;=$A$2,VLOOKUP($A172,'Prihodi- plan-izvršenje'!$A$4:$H$500,4,FALSE),IF($A172&lt;=$A$3,VLOOKUP(A172,'Neizmirene obaveze JLS'!$A$11:O$500,Q$1,FALSE),"")))</f>
        <v>423</v>
      </c>
      <c r="R172" s="88">
        <f>IF($A172&lt;=$A$1,VALUE(+VLOOKUP($A172,'Rashodi- plan-izvršenje'!$A$8:P$1500,'prenos-P-R-N'!R$1,FALSE)),IF($A172&lt;=$A$2,VLOOKUP($A172,'Prihodi- plan-izvršenje'!$A$4:$H$500,7,FALSE),""))</f>
        <v>1510000</v>
      </c>
      <c r="S172" s="88">
        <f>IF(A172=0,0,IF($A172&lt;=$A$1,VALUE(+VLOOKUP($A172,'Rashodi- plan-izvršenje'!$A$8:Q$1500,'prenos-P-R-N'!S$1,FALSE)),IF($A172&lt;=$A$2,VLOOKUP($A172,'Prihodi- plan-izvršenje'!$A$4:$H$500,8,FALSE),0)))</f>
        <v>947018.22</v>
      </c>
      <c r="T172" s="88" t="str">
        <f>IF($A172&gt;$A$2,VLOOKUP($A172,'Neizmirene obaveze JLS'!$A$11:R$500,R$1,FALSE),"")</f>
        <v/>
      </c>
      <c r="U172" s="88">
        <f>IF($A172&gt;$A$2,VLOOKUP($A172,'Neizmirene obaveze JLS'!$A$11:S$500,S$1,FALSE),0)</f>
        <v>0</v>
      </c>
      <c r="V172" s="88">
        <f t="shared" si="13"/>
        <v>0</v>
      </c>
      <c r="W172" s="74"/>
      <c r="X172" s="74"/>
      <c r="Y172" s="74"/>
      <c r="Z172" s="74"/>
      <c r="AA172" s="193">
        <f t="shared" si="14"/>
        <v>3</v>
      </c>
      <c r="AB172" s="193" t="str">
        <f t="shared" si="15"/>
        <v>Расходи</v>
      </c>
    </row>
    <row r="173" spans="1:28">
      <c r="A173" s="89">
        <f>IF(AND(COUNTIF(A$1:A$3,"&gt;0")=1,MAX(A$8:A172)&lt;A$1),A172+1,IF(AND(COUNTIF(A$1:A$3,"&gt;0")=2,MAX(A$8:A172)&lt;A$2),A172+1,IF(AND(COUNTIF(A$1:A$3,"&gt;0")=3,MAX(A$8:A172)&lt;A$3),A172+1,0)))</f>
        <v>166</v>
      </c>
      <c r="B173" s="89">
        <f t="shared" si="16"/>
        <v>75</v>
      </c>
      <c r="C173" s="89" t="str">
        <f t="shared" si="17"/>
        <v>НОВИ ПАЗАР</v>
      </c>
      <c r="D173" s="87">
        <f>IF($A173=0,"",IF($A173&lt;=$A$1,+VLOOKUP($A173,'Rashodi- plan-izvršenje'!$A$8:B$1500,'prenos-P-R-N'!D$1,FALSE),IF($A173&gt;$A$2,+VLOOKUP($A173,'Neizmirene obaveze JLS'!$A$11:B$500,'prenos-P-R-N'!D$1,FALSE),"")))</f>
        <v>3</v>
      </c>
      <c r="E173" s="87" t="str">
        <f>IF($A173=0,"",IF($A173&lt;=$A$1,+VLOOKUP($A173,'Rashodi- plan-izvršenje'!$A$8:C$1500,'prenos-P-R-N'!E$1,FALSE),IF($A173&gt;$A$2,+VLOOKUP($A173,'Neizmirene obaveze JLS'!$A$11:C$500,'prenos-P-R-N'!E$1,FALSE),"")))</f>
        <v>Градска управа</v>
      </c>
      <c r="F173" s="87" t="str">
        <f>IF($A173=0,"",IF($A173&lt;=$A$1,+VLOOKUP($A173,'Rashodi- plan-izvršenje'!$A$8:D$1500,'prenos-P-R-N'!F$1,FALSE),IF($A173&gt;$A$2,+VLOOKUP($A173,'Neizmirene obaveze JLS'!$A$11:D$500,'prenos-P-R-N'!F$1,FALSE),"")))</f>
        <v>3.9</v>
      </c>
      <c r="G173" s="87" t="str">
        <f>IF($A173=0,"",IF($A173&lt;=$A$1,+VLOOKUP($A173,'Rashodi- plan-izvršenje'!$A$8:E$1500,'prenos-P-R-N'!G$1,FALSE),IF($A173&gt;$A$2,+VLOOKUP($A173,'Neizmirene obaveze JLS'!$A$11:E$500,'prenos-P-R-N'!G$1,FALSE),"")))</f>
        <v>Функционисање и остваривање предшколског васпитања и образовања</v>
      </c>
      <c r="H173" s="87">
        <f>IF($A173=0,"",IF($A173&lt;=$A$1,+VLOOKUP($A173,'Rashodi- plan-izvršenje'!$A$8:F$1500,'prenos-P-R-N'!H$1,FALSE),IF($A173&gt;$A$2,+VLOOKUP($A173,'Neizmirene obaveze JLS'!$A$11:F$500,'prenos-P-R-N'!H$1,FALSE),"")))</f>
        <v>911</v>
      </c>
      <c r="I173" s="87" t="str">
        <f>IF($A173=0,"",IF($A173&lt;=$A$1,+VLOOKUP($A173,'Rashodi- plan-izvršenje'!$A$8:G$1500,'prenos-P-R-N'!I$1,FALSE),IF($A173&gt;$A$2,+VLOOKUP($A173,'Neizmirene obaveze JLS'!$A$11:G$500,'prenos-P-R-N'!I$1,FALSE),"")))</f>
        <v>2001</v>
      </c>
      <c r="J173" s="87" t="str">
        <f>IF($A173=0,"",IF($A173&lt;=$A$1,+VLOOKUP($A173,'Rashodi- plan-izvršenje'!$A$8:H$1500,'prenos-P-R-N'!J$1,FALSE),IF($A173&gt;$A$2,+VLOOKUP($A173,'Neizmirene obaveze JLS'!$A$11:H$500,'prenos-P-R-N'!J$1,FALSE),"")))</f>
        <v>ПРЕДШКОЛСКО ОБРАЗОВАЊЕ И ВАСПИТАЊЕ</v>
      </c>
      <c r="K173" s="87">
        <f>IF($A173=0,"",IF($A173&lt;=$A$1,+VLOOKUP($A173,'Rashodi- plan-izvršenje'!$A$8:I$1500,'prenos-P-R-N'!K$1,FALSE),IF($A173&gt;$A$2,+VLOOKUP($A173,'Neizmirene obaveze JLS'!$A$11:I$500,'prenos-P-R-N'!K$1,FALSE),"")))</f>
        <v>8</v>
      </c>
      <c r="L173" t="str">
        <f>IF(A173=0,"",IF(A173&lt;=A$1,+IF(VLOOKUP(A173,'Rashodi- plan-izvršenje'!A$8:J$1500,M$1,FALSE)&gt;0,"Програмска активност","Пројекат"),IF(A173&gt;A$2,+IF(VLOOKUP(A173,'Neizmirene obaveze JLS'!A$8:J$2008,M$1,FALSE)&gt;0,"Програмска активност","Пројекат"),"")))</f>
        <v>Програмска активност</v>
      </c>
      <c r="M173" s="87" t="str">
        <f>IF($A173&lt;=$A$1,+IF(VLOOKUP($A173,'Rashodi- plan-izvršenje'!$A$8:$M$1500,10,FALSE)&gt;0,VLOOKUP($A173,'Rashodi- plan-izvršenje'!$A$8:$M$1500,10,FALSE),VLOOKUP($A173,'Rashodi- plan-izvršenje'!$A$8:$M$1500,12,FALSE)),+IF($A173&gt;$A$2,IF(VLOOKUP($A173,'Neizmirene obaveze JLS'!$A$8:$M$1500,10,FALSE)&gt;0,VLOOKUP($A173,'Neizmirene obaveze JLS'!$A$11:$M$1500,10,FALSE),VLOOKUP($A173,'Neizmirene obaveze JLS'!$A$11:$M$1500,12,FALSE)),0))</f>
        <v>2001-0001</v>
      </c>
      <c r="N173" s="87" t="str">
        <f>IF($A173&lt;=$A$1,+IF(VLOOKUP(A173,'Rashodi- plan-izvršenje'!$A$8:$M$1500,10,FALSE)&gt;0,VLOOKUP(A173,'Rashodi- plan-izvršenje'!$A$8:$M$1500,11,FALSE),VLOOKUP(A173,'Rashodi- plan-izvršenje'!$A$8:$M$1500,13,FALSE)),+IF($A173&gt;$A$2,IF(VLOOKUP($A173,'Neizmirene obaveze JLS'!$A$8:$M$1500,10,FALSE)&gt;0,VLOOKUP($A173,'Neizmirene obaveze JLS'!$A$11:$M$1500,11,FALSE),VLOOKUP($A173,'Neizmirene obaveze JLS'!$A$11:$M$1500,13,FALSE)),0))</f>
        <v>Функционисање и остваривање предшколског васпитања и образовања</v>
      </c>
      <c r="O173" s="87">
        <f>IF($A173&lt;=$A$1,VALUE(+VLOOKUP($A173,'Rashodi- plan-izvršenje'!$A$8:N$1500,'prenos-P-R-N'!O$1,FALSE)),IF($A173&lt;=A$2,VALUE(VLOOKUP($A173,'Prihodi- plan-izvršenje'!$A$8:$H$500,6,FALSE)),VALUE(VLOOKUP($A173,'Neizmirene obaveze JLS'!$A$8:$N$500,O$1,FALSE))))</f>
        <v>1</v>
      </c>
      <c r="P173" s="87" t="str">
        <f>IF(A173=0,0,IF(A173&gt;A$2,'šifarnik K-izvor'!G$3,+IF(Q173&lt;700,+'šifarnik K-izvor'!G$2,'šifarnik K-izvor'!G$1)))</f>
        <v>Расходи</v>
      </c>
      <c r="Q173" s="87">
        <f>IF($A173&lt;=$A$1,VALUE(+VLOOKUP($A173,'Rashodi- plan-izvršenje'!$A$8:O$1500,'prenos-P-R-N'!Q$1,FALSE)),IF($A173&lt;=$A$2,VLOOKUP($A173,'Prihodi- plan-izvršenje'!$A$4:$H$500,4,FALSE),IF($A173&lt;=$A$3,VLOOKUP(A173,'Neizmirene obaveze JLS'!$A$11:O$500,Q$1,FALSE),"")))</f>
        <v>424</v>
      </c>
      <c r="R173" s="88">
        <f>IF($A173&lt;=$A$1,VALUE(+VLOOKUP($A173,'Rashodi- plan-izvršenje'!$A$8:P$1500,'prenos-P-R-N'!R$1,FALSE)),IF($A173&lt;=$A$2,VLOOKUP($A173,'Prihodi- plan-izvršenje'!$A$4:$H$500,7,FALSE),""))</f>
        <v>1400000</v>
      </c>
      <c r="S173" s="88">
        <f>IF(A173=0,0,IF($A173&lt;=$A$1,VALUE(+VLOOKUP($A173,'Rashodi- plan-izvršenje'!$A$8:Q$1500,'prenos-P-R-N'!S$1,FALSE)),IF($A173&lt;=$A$2,VLOOKUP($A173,'Prihodi- plan-izvršenje'!$A$4:$H$500,8,FALSE),0)))</f>
        <v>316092</v>
      </c>
      <c r="T173" s="88" t="str">
        <f>IF($A173&gt;$A$2,VLOOKUP($A173,'Neizmirene obaveze JLS'!$A$11:R$500,R$1,FALSE),"")</f>
        <v/>
      </c>
      <c r="U173" s="88">
        <f>IF($A173&gt;$A$2,VLOOKUP($A173,'Neizmirene obaveze JLS'!$A$11:S$500,S$1,FALSE),0)</f>
        <v>0</v>
      </c>
      <c r="V173" s="88">
        <f t="shared" si="13"/>
        <v>0</v>
      </c>
      <c r="W173" s="74"/>
      <c r="X173" s="74"/>
      <c r="Y173" s="74"/>
      <c r="Z173" s="74"/>
      <c r="AA173" s="193">
        <f t="shared" si="14"/>
        <v>3</v>
      </c>
      <c r="AB173" s="193" t="str">
        <f t="shared" si="15"/>
        <v>Расходи</v>
      </c>
    </row>
    <row r="174" spans="1:28">
      <c r="A174" s="89">
        <f>IF(AND(COUNTIF(A$1:A$3,"&gt;0")=1,MAX(A$8:A173)&lt;A$1),A173+1,IF(AND(COUNTIF(A$1:A$3,"&gt;0")=2,MAX(A$8:A173)&lt;A$2),A173+1,IF(AND(COUNTIF(A$1:A$3,"&gt;0")=3,MAX(A$8:A173)&lt;A$3),A173+1,0)))</f>
        <v>167</v>
      </c>
      <c r="B174" s="89">
        <f t="shared" si="16"/>
        <v>75</v>
      </c>
      <c r="C174" s="89" t="str">
        <f t="shared" si="17"/>
        <v>НОВИ ПАЗАР</v>
      </c>
      <c r="D174" s="87">
        <f>IF($A174=0,"",IF($A174&lt;=$A$1,+VLOOKUP($A174,'Rashodi- plan-izvršenje'!$A$8:B$1500,'prenos-P-R-N'!D$1,FALSE),IF($A174&gt;$A$2,+VLOOKUP($A174,'Neizmirene obaveze JLS'!$A$11:B$500,'prenos-P-R-N'!D$1,FALSE),"")))</f>
        <v>3</v>
      </c>
      <c r="E174" s="87" t="str">
        <f>IF($A174=0,"",IF($A174&lt;=$A$1,+VLOOKUP($A174,'Rashodi- plan-izvršenje'!$A$8:C$1500,'prenos-P-R-N'!E$1,FALSE),IF($A174&gt;$A$2,+VLOOKUP($A174,'Neizmirene obaveze JLS'!$A$11:C$500,'prenos-P-R-N'!E$1,FALSE),"")))</f>
        <v>Градска управа</v>
      </c>
      <c r="F174" s="87" t="str">
        <f>IF($A174=0,"",IF($A174&lt;=$A$1,+VLOOKUP($A174,'Rashodi- plan-izvršenje'!$A$8:D$1500,'prenos-P-R-N'!F$1,FALSE),IF($A174&gt;$A$2,+VLOOKUP($A174,'Neizmirene obaveze JLS'!$A$11:D$500,'prenos-P-R-N'!F$1,FALSE),"")))</f>
        <v>3.9</v>
      </c>
      <c r="G174" s="87" t="str">
        <f>IF($A174=0,"",IF($A174&lt;=$A$1,+VLOOKUP($A174,'Rashodi- plan-izvršenje'!$A$8:E$1500,'prenos-P-R-N'!G$1,FALSE),IF($A174&gt;$A$2,+VLOOKUP($A174,'Neizmirene obaveze JLS'!$A$11:E$500,'prenos-P-R-N'!G$1,FALSE),"")))</f>
        <v>Функционисање и остваривање предшколског васпитања и образовања</v>
      </c>
      <c r="H174" s="87">
        <f>IF($A174=0,"",IF($A174&lt;=$A$1,+VLOOKUP($A174,'Rashodi- plan-izvršenje'!$A$8:F$1500,'prenos-P-R-N'!H$1,FALSE),IF($A174&gt;$A$2,+VLOOKUP($A174,'Neizmirene obaveze JLS'!$A$11:F$500,'prenos-P-R-N'!H$1,FALSE),"")))</f>
        <v>911</v>
      </c>
      <c r="I174" s="87" t="str">
        <f>IF($A174=0,"",IF($A174&lt;=$A$1,+VLOOKUP($A174,'Rashodi- plan-izvršenje'!$A$8:G$1500,'prenos-P-R-N'!I$1,FALSE),IF($A174&gt;$A$2,+VLOOKUP($A174,'Neizmirene obaveze JLS'!$A$11:G$500,'prenos-P-R-N'!I$1,FALSE),"")))</f>
        <v>2001</v>
      </c>
      <c r="J174" s="87" t="str">
        <f>IF($A174=0,"",IF($A174&lt;=$A$1,+VLOOKUP($A174,'Rashodi- plan-izvršenje'!$A$8:H$1500,'prenos-P-R-N'!J$1,FALSE),IF($A174&gt;$A$2,+VLOOKUP($A174,'Neizmirene obaveze JLS'!$A$11:H$500,'prenos-P-R-N'!J$1,FALSE),"")))</f>
        <v>ПРЕДШКОЛСКО ОБРАЗОВАЊЕ И ВАСПИТАЊЕ</v>
      </c>
      <c r="K174" s="87">
        <f>IF($A174=0,"",IF($A174&lt;=$A$1,+VLOOKUP($A174,'Rashodi- plan-izvršenje'!$A$8:I$1500,'prenos-P-R-N'!K$1,FALSE),IF($A174&gt;$A$2,+VLOOKUP($A174,'Neizmirene obaveze JLS'!$A$11:I$500,'prenos-P-R-N'!K$1,FALSE),"")))</f>
        <v>8</v>
      </c>
      <c r="L174" t="str">
        <f>IF(A174=0,"",IF(A174&lt;=A$1,+IF(VLOOKUP(A174,'Rashodi- plan-izvršenje'!A$8:J$1500,M$1,FALSE)&gt;0,"Програмска активност","Пројекат"),IF(A174&gt;A$2,+IF(VLOOKUP(A174,'Neizmirene obaveze JLS'!A$8:J$2008,M$1,FALSE)&gt;0,"Програмска активност","Пројекат"),"")))</f>
        <v>Програмска активност</v>
      </c>
      <c r="M174" s="87" t="str">
        <f>IF($A174&lt;=$A$1,+IF(VLOOKUP($A174,'Rashodi- plan-izvršenje'!$A$8:$M$1500,10,FALSE)&gt;0,VLOOKUP($A174,'Rashodi- plan-izvršenje'!$A$8:$M$1500,10,FALSE),VLOOKUP($A174,'Rashodi- plan-izvršenje'!$A$8:$M$1500,12,FALSE)),+IF($A174&gt;$A$2,IF(VLOOKUP($A174,'Neizmirene obaveze JLS'!$A$8:$M$1500,10,FALSE)&gt;0,VLOOKUP($A174,'Neizmirene obaveze JLS'!$A$11:$M$1500,10,FALSE),VLOOKUP($A174,'Neizmirene obaveze JLS'!$A$11:$M$1500,12,FALSE)),0))</f>
        <v>2001-0001</v>
      </c>
      <c r="N174" s="87" t="str">
        <f>IF($A174&lt;=$A$1,+IF(VLOOKUP(A174,'Rashodi- plan-izvršenje'!$A$8:$M$1500,10,FALSE)&gt;0,VLOOKUP(A174,'Rashodi- plan-izvršenje'!$A$8:$M$1500,11,FALSE),VLOOKUP(A174,'Rashodi- plan-izvršenje'!$A$8:$M$1500,13,FALSE)),+IF($A174&gt;$A$2,IF(VLOOKUP($A174,'Neizmirene obaveze JLS'!$A$8:$M$1500,10,FALSE)&gt;0,VLOOKUP($A174,'Neizmirene obaveze JLS'!$A$11:$M$1500,11,FALSE),VLOOKUP($A174,'Neizmirene obaveze JLS'!$A$11:$M$1500,13,FALSE)),0))</f>
        <v>Функционисање и остваривање предшколског васпитања и образовања</v>
      </c>
      <c r="O174" s="87">
        <f>IF($A174&lt;=$A$1,VALUE(+VLOOKUP($A174,'Rashodi- plan-izvršenje'!$A$8:N$1500,'prenos-P-R-N'!O$1,FALSE)),IF($A174&lt;=A$2,VALUE(VLOOKUP($A174,'Prihodi- plan-izvršenje'!$A$8:$H$500,6,FALSE)),VALUE(VLOOKUP($A174,'Neizmirene obaveze JLS'!$A$8:$N$500,O$1,FALSE))))</f>
        <v>1</v>
      </c>
      <c r="P174" s="87" t="str">
        <f>IF(A174=0,0,IF(A174&gt;A$2,'šifarnik K-izvor'!G$3,+IF(Q174&lt;700,+'šifarnik K-izvor'!G$2,'šifarnik K-izvor'!G$1)))</f>
        <v>Расходи</v>
      </c>
      <c r="Q174" s="87">
        <f>IF($A174&lt;=$A$1,VALUE(+VLOOKUP($A174,'Rashodi- plan-izvršenje'!$A$8:O$1500,'prenos-P-R-N'!Q$1,FALSE)),IF($A174&lt;=$A$2,VLOOKUP($A174,'Prihodi- plan-izvršenje'!$A$4:$H$500,4,FALSE),IF($A174&lt;=$A$3,VLOOKUP(A174,'Neizmirene obaveze JLS'!$A$11:O$500,Q$1,FALSE),"")))</f>
        <v>425</v>
      </c>
      <c r="R174" s="88">
        <f>IF($A174&lt;=$A$1,VALUE(+VLOOKUP($A174,'Rashodi- plan-izvršenje'!$A$8:P$1500,'prenos-P-R-N'!R$1,FALSE)),IF($A174&lt;=$A$2,VLOOKUP($A174,'Prihodi- plan-izvršenje'!$A$4:$H$500,7,FALSE),""))</f>
        <v>2400000</v>
      </c>
      <c r="S174" s="88">
        <f>IF(A174=0,0,IF($A174&lt;=$A$1,VALUE(+VLOOKUP($A174,'Rashodi- plan-izvršenje'!$A$8:Q$1500,'prenos-P-R-N'!S$1,FALSE)),IF($A174&lt;=$A$2,VLOOKUP($A174,'Prihodi- plan-izvršenje'!$A$4:$H$500,8,FALSE),0)))</f>
        <v>1735385.5</v>
      </c>
      <c r="T174" s="88" t="str">
        <f>IF($A174&gt;$A$2,VLOOKUP($A174,'Neizmirene obaveze JLS'!$A$11:R$500,R$1,FALSE),"")</f>
        <v/>
      </c>
      <c r="U174" s="88">
        <f>IF($A174&gt;$A$2,VLOOKUP($A174,'Neizmirene obaveze JLS'!$A$11:S$500,S$1,FALSE),0)</f>
        <v>0</v>
      </c>
      <c r="V174" s="88">
        <f t="shared" si="13"/>
        <v>0</v>
      </c>
      <c r="W174" s="74"/>
      <c r="X174" s="74"/>
      <c r="Y174" s="74"/>
      <c r="Z174" s="74"/>
      <c r="AA174" s="193">
        <f t="shared" si="14"/>
        <v>3</v>
      </c>
      <c r="AB174" s="193" t="str">
        <f t="shared" si="15"/>
        <v>Расходи</v>
      </c>
    </row>
    <row r="175" spans="1:28">
      <c r="A175" s="89">
        <f>IF(AND(COUNTIF(A$1:A$3,"&gt;0")=1,MAX(A$8:A174)&lt;A$1),A174+1,IF(AND(COUNTIF(A$1:A$3,"&gt;0")=2,MAX(A$8:A174)&lt;A$2),A174+1,IF(AND(COUNTIF(A$1:A$3,"&gt;0")=3,MAX(A$8:A174)&lt;A$3),A174+1,0)))</f>
        <v>168</v>
      </c>
      <c r="B175" s="89">
        <f t="shared" si="16"/>
        <v>75</v>
      </c>
      <c r="C175" s="89" t="str">
        <f t="shared" si="17"/>
        <v>НОВИ ПАЗАР</v>
      </c>
      <c r="D175" s="87">
        <f>IF($A175=0,"",IF($A175&lt;=$A$1,+VLOOKUP($A175,'Rashodi- plan-izvršenje'!$A$8:B$1500,'prenos-P-R-N'!D$1,FALSE),IF($A175&gt;$A$2,+VLOOKUP($A175,'Neizmirene obaveze JLS'!$A$11:B$500,'prenos-P-R-N'!D$1,FALSE),"")))</f>
        <v>3</v>
      </c>
      <c r="E175" s="87" t="str">
        <f>IF($A175=0,"",IF($A175&lt;=$A$1,+VLOOKUP($A175,'Rashodi- plan-izvršenje'!$A$8:C$1500,'prenos-P-R-N'!E$1,FALSE),IF($A175&gt;$A$2,+VLOOKUP($A175,'Neizmirene obaveze JLS'!$A$11:C$500,'prenos-P-R-N'!E$1,FALSE),"")))</f>
        <v>Градска управа</v>
      </c>
      <c r="F175" s="87" t="str">
        <f>IF($A175=0,"",IF($A175&lt;=$A$1,+VLOOKUP($A175,'Rashodi- plan-izvršenje'!$A$8:D$1500,'prenos-P-R-N'!F$1,FALSE),IF($A175&gt;$A$2,+VLOOKUP($A175,'Neizmirene obaveze JLS'!$A$11:D$500,'prenos-P-R-N'!F$1,FALSE),"")))</f>
        <v>3.9</v>
      </c>
      <c r="G175" s="87" t="str">
        <f>IF($A175=0,"",IF($A175&lt;=$A$1,+VLOOKUP($A175,'Rashodi- plan-izvršenje'!$A$8:E$1500,'prenos-P-R-N'!G$1,FALSE),IF($A175&gt;$A$2,+VLOOKUP($A175,'Neizmirene obaveze JLS'!$A$11:E$500,'prenos-P-R-N'!G$1,FALSE),"")))</f>
        <v>Функционисање и остваривање предшколског васпитања и образовања</v>
      </c>
      <c r="H175" s="87">
        <f>IF($A175=0,"",IF($A175&lt;=$A$1,+VLOOKUP($A175,'Rashodi- plan-izvršenje'!$A$8:F$1500,'prenos-P-R-N'!H$1,FALSE),IF($A175&gt;$A$2,+VLOOKUP($A175,'Neizmirene obaveze JLS'!$A$11:F$500,'prenos-P-R-N'!H$1,FALSE),"")))</f>
        <v>911</v>
      </c>
      <c r="I175" s="87" t="str">
        <f>IF($A175=0,"",IF($A175&lt;=$A$1,+VLOOKUP($A175,'Rashodi- plan-izvršenje'!$A$8:G$1500,'prenos-P-R-N'!I$1,FALSE),IF($A175&gt;$A$2,+VLOOKUP($A175,'Neizmirene obaveze JLS'!$A$11:G$500,'prenos-P-R-N'!I$1,FALSE),"")))</f>
        <v>2001</v>
      </c>
      <c r="J175" s="87" t="str">
        <f>IF($A175=0,"",IF($A175&lt;=$A$1,+VLOOKUP($A175,'Rashodi- plan-izvršenje'!$A$8:H$1500,'prenos-P-R-N'!J$1,FALSE),IF($A175&gt;$A$2,+VLOOKUP($A175,'Neizmirene obaveze JLS'!$A$11:H$500,'prenos-P-R-N'!J$1,FALSE),"")))</f>
        <v>ПРЕДШКОЛСКО ОБРАЗОВАЊЕ И ВАСПИТАЊЕ</v>
      </c>
      <c r="K175" s="87">
        <f>IF($A175=0,"",IF($A175&lt;=$A$1,+VLOOKUP($A175,'Rashodi- plan-izvršenje'!$A$8:I$1500,'prenos-P-R-N'!K$1,FALSE),IF($A175&gt;$A$2,+VLOOKUP($A175,'Neizmirene obaveze JLS'!$A$11:I$500,'prenos-P-R-N'!K$1,FALSE),"")))</f>
        <v>8</v>
      </c>
      <c r="L175" t="str">
        <f>IF(A175=0,"",IF(A175&lt;=A$1,+IF(VLOOKUP(A175,'Rashodi- plan-izvršenje'!A$8:J$1500,M$1,FALSE)&gt;0,"Програмска активност","Пројекат"),IF(A175&gt;A$2,+IF(VLOOKUP(A175,'Neizmirene obaveze JLS'!A$8:J$2008,M$1,FALSE)&gt;0,"Програмска активност","Пројекат"),"")))</f>
        <v>Програмска активност</v>
      </c>
      <c r="M175" s="87" t="str">
        <f>IF($A175&lt;=$A$1,+IF(VLOOKUP($A175,'Rashodi- plan-izvršenje'!$A$8:$M$1500,10,FALSE)&gt;0,VLOOKUP($A175,'Rashodi- plan-izvršenje'!$A$8:$M$1500,10,FALSE),VLOOKUP($A175,'Rashodi- plan-izvršenje'!$A$8:$M$1500,12,FALSE)),+IF($A175&gt;$A$2,IF(VLOOKUP($A175,'Neizmirene obaveze JLS'!$A$8:$M$1500,10,FALSE)&gt;0,VLOOKUP($A175,'Neizmirene obaveze JLS'!$A$11:$M$1500,10,FALSE),VLOOKUP($A175,'Neizmirene obaveze JLS'!$A$11:$M$1500,12,FALSE)),0))</f>
        <v>2001-0001</v>
      </c>
      <c r="N175" s="87" t="str">
        <f>IF($A175&lt;=$A$1,+IF(VLOOKUP(A175,'Rashodi- plan-izvršenje'!$A$8:$M$1500,10,FALSE)&gt;0,VLOOKUP(A175,'Rashodi- plan-izvršenje'!$A$8:$M$1500,11,FALSE),VLOOKUP(A175,'Rashodi- plan-izvršenje'!$A$8:$M$1500,13,FALSE)),+IF($A175&gt;$A$2,IF(VLOOKUP($A175,'Neizmirene obaveze JLS'!$A$8:$M$1500,10,FALSE)&gt;0,VLOOKUP($A175,'Neizmirene obaveze JLS'!$A$11:$M$1500,11,FALSE),VLOOKUP($A175,'Neizmirene obaveze JLS'!$A$11:$M$1500,13,FALSE)),0))</f>
        <v>Функционисање и остваривање предшколског васпитања и образовања</v>
      </c>
      <c r="O175" s="87">
        <f>IF($A175&lt;=$A$1,VALUE(+VLOOKUP($A175,'Rashodi- plan-izvršenje'!$A$8:N$1500,'prenos-P-R-N'!O$1,FALSE)),IF($A175&lt;=A$2,VALUE(VLOOKUP($A175,'Prihodi- plan-izvršenje'!$A$8:$H$500,6,FALSE)),VALUE(VLOOKUP($A175,'Neizmirene obaveze JLS'!$A$8:$N$500,O$1,FALSE))))</f>
        <v>1</v>
      </c>
      <c r="P175" s="87" t="str">
        <f>IF(A175=0,0,IF(A175&gt;A$2,'šifarnik K-izvor'!G$3,+IF(Q175&lt;700,+'šifarnik K-izvor'!G$2,'šifarnik K-izvor'!G$1)))</f>
        <v>Расходи</v>
      </c>
      <c r="Q175" s="87">
        <f>IF($A175&lt;=$A$1,VALUE(+VLOOKUP($A175,'Rashodi- plan-izvršenje'!$A$8:O$1500,'prenos-P-R-N'!Q$1,FALSE)),IF($A175&lt;=$A$2,VLOOKUP($A175,'Prihodi- plan-izvršenje'!$A$4:$H$500,4,FALSE),IF($A175&lt;=$A$3,VLOOKUP(A175,'Neizmirene obaveze JLS'!$A$11:O$500,Q$1,FALSE),"")))</f>
        <v>426</v>
      </c>
      <c r="R175" s="88">
        <f>IF($A175&lt;=$A$1,VALUE(+VLOOKUP($A175,'Rashodi- plan-izvršenje'!$A$8:P$1500,'prenos-P-R-N'!R$1,FALSE)),IF($A175&lt;=$A$2,VLOOKUP($A175,'Prihodi- plan-izvršenje'!$A$4:$H$500,7,FALSE),""))</f>
        <v>23480000</v>
      </c>
      <c r="S175" s="88">
        <f>IF(A175=0,0,IF($A175&lt;=$A$1,VALUE(+VLOOKUP($A175,'Rashodi- plan-izvršenje'!$A$8:Q$1500,'prenos-P-R-N'!S$1,FALSE)),IF($A175&lt;=$A$2,VLOOKUP($A175,'Prihodi- plan-izvršenje'!$A$4:$H$500,8,FALSE),0)))</f>
        <v>10502883.449999999</v>
      </c>
      <c r="T175" s="88" t="str">
        <f>IF($A175&gt;$A$2,VLOOKUP($A175,'Neizmirene obaveze JLS'!$A$11:R$500,R$1,FALSE),"")</f>
        <v/>
      </c>
      <c r="U175" s="88">
        <f>IF($A175&gt;$A$2,VLOOKUP($A175,'Neizmirene obaveze JLS'!$A$11:S$500,S$1,FALSE),0)</f>
        <v>0</v>
      </c>
      <c r="V175" s="88">
        <f t="shared" si="13"/>
        <v>0</v>
      </c>
      <c r="W175" s="74"/>
      <c r="X175" s="74"/>
      <c r="Y175" s="74"/>
      <c r="Z175" s="74"/>
      <c r="AA175" s="193">
        <f t="shared" si="14"/>
        <v>3</v>
      </c>
      <c r="AB175" s="193" t="str">
        <f t="shared" si="15"/>
        <v>Расходи</v>
      </c>
    </row>
    <row r="176" spans="1:28">
      <c r="A176" s="89">
        <f>IF(AND(COUNTIF(A$1:A$3,"&gt;0")=1,MAX(A$8:A175)&lt;A$1),A175+1,IF(AND(COUNTIF(A$1:A$3,"&gt;0")=2,MAX(A$8:A175)&lt;A$2),A175+1,IF(AND(COUNTIF(A$1:A$3,"&gt;0")=3,MAX(A$8:A175)&lt;A$3),A175+1,0)))</f>
        <v>169</v>
      </c>
      <c r="B176" s="89">
        <f t="shared" si="16"/>
        <v>75</v>
      </c>
      <c r="C176" s="89" t="str">
        <f t="shared" si="17"/>
        <v>НОВИ ПАЗАР</v>
      </c>
      <c r="D176" s="87">
        <f>IF($A176=0,"",IF($A176&lt;=$A$1,+VLOOKUP($A176,'Rashodi- plan-izvršenje'!$A$8:B$1500,'prenos-P-R-N'!D$1,FALSE),IF($A176&gt;$A$2,+VLOOKUP($A176,'Neizmirene obaveze JLS'!$A$11:B$500,'prenos-P-R-N'!D$1,FALSE),"")))</f>
        <v>3</v>
      </c>
      <c r="E176" s="87" t="str">
        <f>IF($A176=0,"",IF($A176&lt;=$A$1,+VLOOKUP($A176,'Rashodi- plan-izvršenje'!$A$8:C$1500,'prenos-P-R-N'!E$1,FALSE),IF($A176&gt;$A$2,+VLOOKUP($A176,'Neizmirene obaveze JLS'!$A$11:C$500,'prenos-P-R-N'!E$1,FALSE),"")))</f>
        <v>Градска управа</v>
      </c>
      <c r="F176" s="87" t="str">
        <f>IF($A176=0,"",IF($A176&lt;=$A$1,+VLOOKUP($A176,'Rashodi- plan-izvršenje'!$A$8:D$1500,'prenos-P-R-N'!F$1,FALSE),IF($A176&gt;$A$2,+VLOOKUP($A176,'Neizmirene obaveze JLS'!$A$11:D$500,'prenos-P-R-N'!F$1,FALSE),"")))</f>
        <v>3.9</v>
      </c>
      <c r="G176" s="87" t="str">
        <f>IF($A176=0,"",IF($A176&lt;=$A$1,+VLOOKUP($A176,'Rashodi- plan-izvršenje'!$A$8:E$1500,'prenos-P-R-N'!G$1,FALSE),IF($A176&gt;$A$2,+VLOOKUP($A176,'Neizmirene obaveze JLS'!$A$11:E$500,'prenos-P-R-N'!G$1,FALSE),"")))</f>
        <v>Функционисање и остваривање предшколског васпитања и образовања</v>
      </c>
      <c r="H176" s="87">
        <f>IF($A176=0,"",IF($A176&lt;=$A$1,+VLOOKUP($A176,'Rashodi- plan-izvršenje'!$A$8:F$1500,'prenos-P-R-N'!H$1,FALSE),IF($A176&gt;$A$2,+VLOOKUP($A176,'Neizmirene obaveze JLS'!$A$11:F$500,'prenos-P-R-N'!H$1,FALSE),"")))</f>
        <v>911</v>
      </c>
      <c r="I176" s="87" t="str">
        <f>IF($A176=0,"",IF($A176&lt;=$A$1,+VLOOKUP($A176,'Rashodi- plan-izvršenje'!$A$8:G$1500,'prenos-P-R-N'!I$1,FALSE),IF($A176&gt;$A$2,+VLOOKUP($A176,'Neizmirene obaveze JLS'!$A$11:G$500,'prenos-P-R-N'!I$1,FALSE),"")))</f>
        <v>2001</v>
      </c>
      <c r="J176" s="87" t="str">
        <f>IF($A176=0,"",IF($A176&lt;=$A$1,+VLOOKUP($A176,'Rashodi- plan-izvršenje'!$A$8:H$1500,'prenos-P-R-N'!J$1,FALSE),IF($A176&gt;$A$2,+VLOOKUP($A176,'Neizmirene obaveze JLS'!$A$11:H$500,'prenos-P-R-N'!J$1,FALSE),"")))</f>
        <v>ПРЕДШКОЛСКО ОБРАЗОВАЊЕ И ВАСПИТАЊЕ</v>
      </c>
      <c r="K176" s="87">
        <f>IF($A176=0,"",IF($A176&lt;=$A$1,+VLOOKUP($A176,'Rashodi- plan-izvršenje'!$A$8:I$1500,'prenos-P-R-N'!K$1,FALSE),IF($A176&gt;$A$2,+VLOOKUP($A176,'Neizmirene obaveze JLS'!$A$11:I$500,'prenos-P-R-N'!K$1,FALSE),"")))</f>
        <v>8</v>
      </c>
      <c r="L176" t="str">
        <f>IF(A176=0,"",IF(A176&lt;=A$1,+IF(VLOOKUP(A176,'Rashodi- plan-izvršenje'!A$8:J$1500,M$1,FALSE)&gt;0,"Програмска активност","Пројекат"),IF(A176&gt;A$2,+IF(VLOOKUP(A176,'Neizmirene obaveze JLS'!A$8:J$2008,M$1,FALSE)&gt;0,"Програмска активност","Пројекат"),"")))</f>
        <v>Програмска активност</v>
      </c>
      <c r="M176" s="87" t="str">
        <f>IF($A176&lt;=$A$1,+IF(VLOOKUP($A176,'Rashodi- plan-izvršenje'!$A$8:$M$1500,10,FALSE)&gt;0,VLOOKUP($A176,'Rashodi- plan-izvršenje'!$A$8:$M$1500,10,FALSE),VLOOKUP($A176,'Rashodi- plan-izvršenje'!$A$8:$M$1500,12,FALSE)),+IF($A176&gt;$A$2,IF(VLOOKUP($A176,'Neizmirene obaveze JLS'!$A$8:$M$1500,10,FALSE)&gt;0,VLOOKUP($A176,'Neizmirene obaveze JLS'!$A$11:$M$1500,10,FALSE),VLOOKUP($A176,'Neizmirene obaveze JLS'!$A$11:$M$1500,12,FALSE)),0))</f>
        <v>2001-0001</v>
      </c>
      <c r="N176" s="87" t="str">
        <f>IF($A176&lt;=$A$1,+IF(VLOOKUP(A176,'Rashodi- plan-izvršenje'!$A$8:$M$1500,10,FALSE)&gt;0,VLOOKUP(A176,'Rashodi- plan-izvršenje'!$A$8:$M$1500,11,FALSE),VLOOKUP(A176,'Rashodi- plan-izvršenje'!$A$8:$M$1500,13,FALSE)),+IF($A176&gt;$A$2,IF(VLOOKUP($A176,'Neizmirene obaveze JLS'!$A$8:$M$1500,10,FALSE)&gt;0,VLOOKUP($A176,'Neizmirene obaveze JLS'!$A$11:$M$1500,11,FALSE),VLOOKUP($A176,'Neizmirene obaveze JLS'!$A$11:$M$1500,13,FALSE)),0))</f>
        <v>Функционисање и остваривање предшколског васпитања и образовања</v>
      </c>
      <c r="O176" s="87">
        <f>IF($A176&lt;=$A$1,VALUE(+VLOOKUP($A176,'Rashodi- plan-izvršenje'!$A$8:N$1500,'prenos-P-R-N'!O$1,FALSE)),IF($A176&lt;=A$2,VALUE(VLOOKUP($A176,'Prihodi- plan-izvršenje'!$A$8:$H$500,6,FALSE)),VALUE(VLOOKUP($A176,'Neizmirene obaveze JLS'!$A$8:$N$500,O$1,FALSE))))</f>
        <v>1</v>
      </c>
      <c r="P176" s="87" t="str">
        <f>IF(A176=0,0,IF(A176&gt;A$2,'šifarnik K-izvor'!G$3,+IF(Q176&lt;700,+'šifarnik K-izvor'!G$2,'šifarnik K-izvor'!G$1)))</f>
        <v>Расходи</v>
      </c>
      <c r="Q176" s="87">
        <f>IF($A176&lt;=$A$1,VALUE(+VLOOKUP($A176,'Rashodi- plan-izvršenje'!$A$8:O$1500,'prenos-P-R-N'!Q$1,FALSE)),IF($A176&lt;=$A$2,VLOOKUP($A176,'Prihodi- plan-izvršenje'!$A$4:$H$500,4,FALSE),IF($A176&lt;=$A$3,VLOOKUP(A176,'Neizmirene obaveze JLS'!$A$11:O$500,Q$1,FALSE),"")))</f>
        <v>482</v>
      </c>
      <c r="R176" s="88">
        <f>IF($A176&lt;=$A$1,VALUE(+VLOOKUP($A176,'Rashodi- plan-izvršenje'!$A$8:P$1500,'prenos-P-R-N'!R$1,FALSE)),IF($A176&lt;=$A$2,VLOOKUP($A176,'Prihodi- plan-izvršenje'!$A$4:$H$500,7,FALSE),""))</f>
        <v>80000</v>
      </c>
      <c r="S176" s="88">
        <f>IF(A176=0,0,IF($A176&lt;=$A$1,VALUE(+VLOOKUP($A176,'Rashodi- plan-izvršenje'!$A$8:Q$1500,'prenos-P-R-N'!S$1,FALSE)),IF($A176&lt;=$A$2,VLOOKUP($A176,'Prihodi- plan-izvršenje'!$A$4:$H$500,8,FALSE),0)))</f>
        <v>474102.33</v>
      </c>
      <c r="T176" s="88" t="str">
        <f>IF($A176&gt;$A$2,VLOOKUP($A176,'Neizmirene obaveze JLS'!$A$11:R$500,R$1,FALSE),"")</f>
        <v/>
      </c>
      <c r="U176" s="88">
        <f>IF($A176&gt;$A$2,VLOOKUP($A176,'Neizmirene obaveze JLS'!$A$11:S$500,S$1,FALSE),0)</f>
        <v>0</v>
      </c>
      <c r="V176" s="88">
        <f t="shared" si="13"/>
        <v>0</v>
      </c>
      <c r="W176" s="74"/>
      <c r="X176" s="74"/>
      <c r="Y176" s="74"/>
      <c r="Z176" s="74"/>
      <c r="AA176" s="193">
        <f t="shared" si="14"/>
        <v>3</v>
      </c>
      <c r="AB176" s="193" t="str">
        <f t="shared" si="15"/>
        <v>Расходи</v>
      </c>
    </row>
    <row r="177" spans="1:28">
      <c r="A177" s="89">
        <f>IF(AND(COUNTIF(A$1:A$3,"&gt;0")=1,MAX(A$8:A176)&lt;A$1),A176+1,IF(AND(COUNTIF(A$1:A$3,"&gt;0")=2,MAX(A$8:A176)&lt;A$2),A176+1,IF(AND(COUNTIF(A$1:A$3,"&gt;0")=3,MAX(A$8:A176)&lt;A$3),A176+1,0)))</f>
        <v>170</v>
      </c>
      <c r="B177" s="89">
        <f t="shared" si="16"/>
        <v>75</v>
      </c>
      <c r="C177" s="89" t="str">
        <f t="shared" si="17"/>
        <v>НОВИ ПАЗАР</v>
      </c>
      <c r="D177" s="87">
        <f>IF($A177=0,"",IF($A177&lt;=$A$1,+VLOOKUP($A177,'Rashodi- plan-izvršenje'!$A$8:B$1500,'prenos-P-R-N'!D$1,FALSE),IF($A177&gt;$A$2,+VLOOKUP($A177,'Neizmirene obaveze JLS'!$A$11:B$500,'prenos-P-R-N'!D$1,FALSE),"")))</f>
        <v>3</v>
      </c>
      <c r="E177" s="87" t="str">
        <f>IF($A177=0,"",IF($A177&lt;=$A$1,+VLOOKUP($A177,'Rashodi- plan-izvršenje'!$A$8:C$1500,'prenos-P-R-N'!E$1,FALSE),IF($A177&gt;$A$2,+VLOOKUP($A177,'Neizmirene obaveze JLS'!$A$11:C$500,'prenos-P-R-N'!E$1,FALSE),"")))</f>
        <v>Градска управа</v>
      </c>
      <c r="F177" s="87" t="str">
        <f>IF($A177=0,"",IF($A177&lt;=$A$1,+VLOOKUP($A177,'Rashodi- plan-izvršenje'!$A$8:D$1500,'prenos-P-R-N'!F$1,FALSE),IF($A177&gt;$A$2,+VLOOKUP($A177,'Neizmirene obaveze JLS'!$A$11:D$500,'prenos-P-R-N'!F$1,FALSE),"")))</f>
        <v>3.9</v>
      </c>
      <c r="G177" s="87" t="str">
        <f>IF($A177=0,"",IF($A177&lt;=$A$1,+VLOOKUP($A177,'Rashodi- plan-izvršenje'!$A$8:E$1500,'prenos-P-R-N'!G$1,FALSE),IF($A177&gt;$A$2,+VLOOKUP($A177,'Neizmirene obaveze JLS'!$A$11:E$500,'prenos-P-R-N'!G$1,FALSE),"")))</f>
        <v>Функционисање и остваривање предшколског васпитања и образовања</v>
      </c>
      <c r="H177" s="87">
        <f>IF($A177=0,"",IF($A177&lt;=$A$1,+VLOOKUP($A177,'Rashodi- plan-izvršenje'!$A$8:F$1500,'prenos-P-R-N'!H$1,FALSE),IF($A177&gt;$A$2,+VLOOKUP($A177,'Neizmirene obaveze JLS'!$A$11:F$500,'prenos-P-R-N'!H$1,FALSE),"")))</f>
        <v>911</v>
      </c>
      <c r="I177" s="87" t="str">
        <f>IF($A177=0,"",IF($A177&lt;=$A$1,+VLOOKUP($A177,'Rashodi- plan-izvršenje'!$A$8:G$1500,'prenos-P-R-N'!I$1,FALSE),IF($A177&gt;$A$2,+VLOOKUP($A177,'Neizmirene obaveze JLS'!$A$11:G$500,'prenos-P-R-N'!I$1,FALSE),"")))</f>
        <v>2001</v>
      </c>
      <c r="J177" s="87" t="str">
        <f>IF($A177=0,"",IF($A177&lt;=$A$1,+VLOOKUP($A177,'Rashodi- plan-izvršenje'!$A$8:H$1500,'prenos-P-R-N'!J$1,FALSE),IF($A177&gt;$A$2,+VLOOKUP($A177,'Neizmirene obaveze JLS'!$A$11:H$500,'prenos-P-R-N'!J$1,FALSE),"")))</f>
        <v>ПРЕДШКОЛСКО ОБРАЗОВАЊЕ И ВАСПИТАЊЕ</v>
      </c>
      <c r="K177" s="87">
        <f>IF($A177=0,"",IF($A177&lt;=$A$1,+VLOOKUP($A177,'Rashodi- plan-izvršenje'!$A$8:I$1500,'prenos-P-R-N'!K$1,FALSE),IF($A177&gt;$A$2,+VLOOKUP($A177,'Neizmirene obaveze JLS'!$A$11:I$500,'prenos-P-R-N'!K$1,FALSE),"")))</f>
        <v>8</v>
      </c>
      <c r="L177" t="str">
        <f>IF(A177=0,"",IF(A177&lt;=A$1,+IF(VLOOKUP(A177,'Rashodi- plan-izvršenje'!A$8:J$1500,M$1,FALSE)&gt;0,"Програмска активност","Пројекат"),IF(A177&gt;A$2,+IF(VLOOKUP(A177,'Neizmirene obaveze JLS'!A$8:J$2008,M$1,FALSE)&gt;0,"Програмска активност","Пројекат"),"")))</f>
        <v>Програмска активност</v>
      </c>
      <c r="M177" s="87" t="str">
        <f>IF($A177&lt;=$A$1,+IF(VLOOKUP($A177,'Rashodi- plan-izvršenje'!$A$8:$M$1500,10,FALSE)&gt;0,VLOOKUP($A177,'Rashodi- plan-izvršenje'!$A$8:$M$1500,10,FALSE),VLOOKUP($A177,'Rashodi- plan-izvršenje'!$A$8:$M$1500,12,FALSE)),+IF($A177&gt;$A$2,IF(VLOOKUP($A177,'Neizmirene obaveze JLS'!$A$8:$M$1500,10,FALSE)&gt;0,VLOOKUP($A177,'Neizmirene obaveze JLS'!$A$11:$M$1500,10,FALSE),VLOOKUP($A177,'Neizmirene obaveze JLS'!$A$11:$M$1500,12,FALSE)),0))</f>
        <v>2001-0001</v>
      </c>
      <c r="N177" s="87" t="str">
        <f>IF($A177&lt;=$A$1,+IF(VLOOKUP(A177,'Rashodi- plan-izvršenje'!$A$8:$M$1500,10,FALSE)&gt;0,VLOOKUP(A177,'Rashodi- plan-izvršenje'!$A$8:$M$1500,11,FALSE),VLOOKUP(A177,'Rashodi- plan-izvršenje'!$A$8:$M$1500,13,FALSE)),+IF($A177&gt;$A$2,IF(VLOOKUP($A177,'Neizmirene obaveze JLS'!$A$8:$M$1500,10,FALSE)&gt;0,VLOOKUP($A177,'Neizmirene obaveze JLS'!$A$11:$M$1500,11,FALSE),VLOOKUP($A177,'Neizmirene obaveze JLS'!$A$11:$M$1500,13,FALSE)),0))</f>
        <v>Функционисање и остваривање предшколског васпитања и образовања</v>
      </c>
      <c r="O177" s="87">
        <f>IF($A177&lt;=$A$1,VALUE(+VLOOKUP($A177,'Rashodi- plan-izvršenje'!$A$8:N$1500,'prenos-P-R-N'!O$1,FALSE)),IF($A177&lt;=A$2,VALUE(VLOOKUP($A177,'Prihodi- plan-izvršenje'!$A$8:$H$500,6,FALSE)),VALUE(VLOOKUP($A177,'Neizmirene obaveze JLS'!$A$8:$N$500,O$1,FALSE))))</f>
        <v>1</v>
      </c>
      <c r="P177" s="87" t="str">
        <f>IF(A177=0,0,IF(A177&gt;A$2,'šifarnik K-izvor'!G$3,+IF(Q177&lt;700,+'šifarnik K-izvor'!G$2,'šifarnik K-izvor'!G$1)))</f>
        <v>Расходи</v>
      </c>
      <c r="Q177" s="87">
        <f>IF($A177&lt;=$A$1,VALUE(+VLOOKUP($A177,'Rashodi- plan-izvršenje'!$A$8:O$1500,'prenos-P-R-N'!Q$1,FALSE)),IF($A177&lt;=$A$2,VLOOKUP($A177,'Prihodi- plan-izvršenje'!$A$4:$H$500,4,FALSE),IF($A177&lt;=$A$3,VLOOKUP(A177,'Neizmirene obaveze JLS'!$A$11:O$500,Q$1,FALSE),"")))</f>
        <v>512</v>
      </c>
      <c r="R177" s="88">
        <f>IF($A177&lt;=$A$1,VALUE(+VLOOKUP($A177,'Rashodi- plan-izvršenje'!$A$8:P$1500,'prenos-P-R-N'!R$1,FALSE)),IF($A177&lt;=$A$2,VLOOKUP($A177,'Prihodi- plan-izvršenje'!$A$4:$H$500,7,FALSE),""))</f>
        <v>1500000</v>
      </c>
      <c r="S177" s="88">
        <f>IF(A177=0,0,IF($A177&lt;=$A$1,VALUE(+VLOOKUP($A177,'Rashodi- plan-izvršenje'!$A$8:Q$1500,'prenos-P-R-N'!S$1,FALSE)),IF($A177&lt;=$A$2,VLOOKUP($A177,'Prihodi- plan-izvršenje'!$A$4:$H$500,8,FALSE),0)))</f>
        <v>385970</v>
      </c>
      <c r="T177" s="88" t="str">
        <f>IF($A177&gt;$A$2,VLOOKUP($A177,'Neizmirene obaveze JLS'!$A$11:R$500,R$1,FALSE),"")</f>
        <v/>
      </c>
      <c r="U177" s="88">
        <f>IF($A177&gt;$A$2,VLOOKUP($A177,'Neizmirene obaveze JLS'!$A$11:S$500,S$1,FALSE),0)</f>
        <v>0</v>
      </c>
      <c r="V177" s="88">
        <f t="shared" si="13"/>
        <v>0</v>
      </c>
      <c r="W177" s="74"/>
      <c r="X177" s="74"/>
      <c r="Y177" s="74"/>
      <c r="Z177" s="74"/>
      <c r="AA177" s="193">
        <f t="shared" si="14"/>
        <v>3</v>
      </c>
      <c r="AB177" s="193" t="str">
        <f t="shared" si="15"/>
        <v>Расходи</v>
      </c>
    </row>
    <row r="178" spans="1:28">
      <c r="A178" s="89">
        <f>IF(AND(COUNTIF(A$1:A$3,"&gt;0")=1,MAX(A$8:A177)&lt;A$1),A177+1,IF(AND(COUNTIF(A$1:A$3,"&gt;0")=2,MAX(A$8:A177)&lt;A$2),A177+1,IF(AND(COUNTIF(A$1:A$3,"&gt;0")=3,MAX(A$8:A177)&lt;A$3),A177+1,0)))</f>
        <v>171</v>
      </c>
      <c r="B178" s="89">
        <f t="shared" si="16"/>
        <v>75</v>
      </c>
      <c r="C178" s="89" t="str">
        <f t="shared" si="17"/>
        <v>НОВИ ПАЗАР</v>
      </c>
      <c r="D178" s="87">
        <f>IF($A178=0,"",IF($A178&lt;=$A$1,+VLOOKUP($A178,'Rashodi- plan-izvršenje'!$A$8:B$1500,'prenos-P-R-N'!D$1,FALSE),IF($A178&gt;$A$2,+VLOOKUP($A178,'Neizmirene obaveze JLS'!$A$11:B$500,'prenos-P-R-N'!D$1,FALSE),"")))</f>
        <v>3</v>
      </c>
      <c r="E178" s="87" t="str">
        <f>IF($A178=0,"",IF($A178&lt;=$A$1,+VLOOKUP($A178,'Rashodi- plan-izvršenje'!$A$8:C$1500,'prenos-P-R-N'!E$1,FALSE),IF($A178&gt;$A$2,+VLOOKUP($A178,'Neizmirene obaveze JLS'!$A$11:C$500,'prenos-P-R-N'!E$1,FALSE),"")))</f>
        <v>Градска управа</v>
      </c>
      <c r="F178" s="87" t="str">
        <f>IF($A178=0,"",IF($A178&lt;=$A$1,+VLOOKUP($A178,'Rashodi- plan-izvršenje'!$A$8:D$1500,'prenos-P-R-N'!F$1,FALSE),IF($A178&gt;$A$2,+VLOOKUP($A178,'Neizmirene obaveze JLS'!$A$11:D$500,'prenos-P-R-N'!F$1,FALSE),"")))</f>
        <v>3.10</v>
      </c>
      <c r="G178" s="87" t="str">
        <f>IF($A178=0,"",IF($A178&lt;=$A$1,+VLOOKUP($A178,'Rashodi- plan-izvršenje'!$A$8:E$1500,'prenos-P-R-N'!G$1,FALSE),IF($A178&gt;$A$2,+VLOOKUP($A178,'Neizmirene obaveze JLS'!$A$11:E$500,'prenos-P-R-N'!G$1,FALSE),"")))</f>
        <v>Једнократне помоћи и други облици помоћи</v>
      </c>
      <c r="H178" s="87" t="str">
        <f>IF($A178=0,"",IF($A178&lt;=$A$1,+VLOOKUP($A178,'Rashodi- plan-izvršenje'!$A$8:F$1500,'prenos-P-R-N'!H$1,FALSE),IF($A178&gt;$A$2,+VLOOKUP($A178,'Neizmirene obaveze JLS'!$A$11:F$500,'prenos-P-R-N'!H$1,FALSE),"")))</f>
        <v>090</v>
      </c>
      <c r="I178" s="87" t="str">
        <f>IF($A178=0,"",IF($A178&lt;=$A$1,+VLOOKUP($A178,'Rashodi- plan-izvršenje'!$A$8:G$1500,'prenos-P-R-N'!I$1,FALSE),IF($A178&gt;$A$2,+VLOOKUP($A178,'Neizmirene obaveze JLS'!$A$11:G$500,'prenos-P-R-N'!I$1,FALSE),"")))</f>
        <v>0901</v>
      </c>
      <c r="J178" s="87" t="str">
        <f>IF($A178=0,"",IF($A178&lt;=$A$1,+VLOOKUP($A178,'Rashodi- plan-izvršenje'!$A$8:H$1500,'prenos-P-R-N'!J$1,FALSE),IF($A178&gt;$A$2,+VLOOKUP($A178,'Neizmirene obaveze JLS'!$A$11:H$500,'prenos-P-R-N'!J$1,FALSE),"")))</f>
        <v xml:space="preserve">СОЦИЈАЛНА И ДЕЧИЈА ЗАШТИТА </v>
      </c>
      <c r="K178" s="87">
        <f>IF($A178=0,"",IF($A178&lt;=$A$1,+VLOOKUP($A178,'Rashodi- plan-izvršenje'!$A$8:I$1500,'prenos-P-R-N'!K$1,FALSE),IF($A178&gt;$A$2,+VLOOKUP($A178,'Neizmirene obaveze JLS'!$A$11:I$500,'prenos-P-R-N'!K$1,FALSE),"")))</f>
        <v>11</v>
      </c>
      <c r="L178" t="str">
        <f>IF(A178=0,"",IF(A178&lt;=A$1,+IF(VLOOKUP(A178,'Rashodi- plan-izvršenje'!A$8:J$1500,M$1,FALSE)&gt;0,"Програмска активност","Пројекат"),IF(A178&gt;A$2,+IF(VLOOKUP(A178,'Neizmirene obaveze JLS'!A$8:J$2008,M$1,FALSE)&gt;0,"Програмска активност","Пројекат"),"")))</f>
        <v>Програмска активност</v>
      </c>
      <c r="M178" s="87" t="str">
        <f>IF($A178&lt;=$A$1,+IF(VLOOKUP($A178,'Rashodi- plan-izvršenje'!$A$8:$M$1500,10,FALSE)&gt;0,VLOOKUP($A178,'Rashodi- plan-izvršenje'!$A$8:$M$1500,10,FALSE),VLOOKUP($A178,'Rashodi- plan-izvršenje'!$A$8:$M$1500,12,FALSE)),+IF($A178&gt;$A$2,IF(VLOOKUP($A178,'Neizmirene obaveze JLS'!$A$8:$M$1500,10,FALSE)&gt;0,VLOOKUP($A178,'Neizmirene obaveze JLS'!$A$11:$M$1500,10,FALSE),VLOOKUP($A178,'Neizmirene obaveze JLS'!$A$11:$M$1500,12,FALSE)),0))</f>
        <v>0901-0001</v>
      </c>
      <c r="N178" s="87" t="str">
        <f>IF($A178&lt;=$A$1,+IF(VLOOKUP(A178,'Rashodi- plan-izvršenje'!$A$8:$M$1500,10,FALSE)&gt;0,VLOOKUP(A178,'Rashodi- plan-izvršenje'!$A$8:$M$1500,11,FALSE),VLOOKUP(A178,'Rashodi- plan-izvršenje'!$A$8:$M$1500,13,FALSE)),+IF($A178&gt;$A$2,IF(VLOOKUP($A178,'Neizmirene obaveze JLS'!$A$8:$M$1500,10,FALSE)&gt;0,VLOOKUP($A178,'Neizmirene obaveze JLS'!$A$11:$M$1500,11,FALSE),VLOOKUP($A178,'Neizmirene obaveze JLS'!$A$11:$M$1500,13,FALSE)),0))</f>
        <v>Једнократне помоћи и други облици помоћи</v>
      </c>
      <c r="O178" s="87">
        <f>IF($A178&lt;=$A$1,VALUE(+VLOOKUP($A178,'Rashodi- plan-izvršenje'!$A$8:N$1500,'prenos-P-R-N'!O$1,FALSE)),IF($A178&lt;=A$2,VALUE(VLOOKUP($A178,'Prihodi- plan-izvršenje'!$A$8:$H$500,6,FALSE)),VALUE(VLOOKUP($A178,'Neizmirene obaveze JLS'!$A$8:$N$500,O$1,FALSE))))</f>
        <v>1</v>
      </c>
      <c r="P178" s="87" t="str">
        <f>IF(A178=0,0,IF(A178&gt;A$2,'šifarnik K-izvor'!G$3,+IF(Q178&lt;700,+'šifarnik K-izvor'!G$2,'šifarnik K-izvor'!G$1)))</f>
        <v>Расходи</v>
      </c>
      <c r="Q178" s="87">
        <f>IF($A178&lt;=$A$1,VALUE(+VLOOKUP($A178,'Rashodi- plan-izvršenje'!$A$8:O$1500,'prenos-P-R-N'!Q$1,FALSE)),IF($A178&lt;=$A$2,VLOOKUP($A178,'Prihodi- plan-izvršenje'!$A$4:$H$500,4,FALSE),IF($A178&lt;=$A$3,VLOOKUP(A178,'Neizmirene obaveze JLS'!$A$11:O$500,Q$1,FALSE),"")))</f>
        <v>463</v>
      </c>
      <c r="R178" s="88">
        <f>IF($A178&lt;=$A$1,VALUE(+VLOOKUP($A178,'Rashodi- plan-izvršenje'!$A$8:P$1500,'prenos-P-R-N'!R$1,FALSE)),IF($A178&lt;=$A$2,VLOOKUP($A178,'Prihodi- plan-izvršenje'!$A$4:$H$500,7,FALSE),""))</f>
        <v>36000000</v>
      </c>
      <c r="S178" s="88">
        <f>IF(A178=0,0,IF($A178&lt;=$A$1,VALUE(+VLOOKUP($A178,'Rashodi- plan-izvršenje'!$A$8:Q$1500,'prenos-P-R-N'!S$1,FALSE)),IF($A178&lt;=$A$2,VLOOKUP($A178,'Prihodi- plan-izvršenje'!$A$4:$H$500,8,FALSE),0)))</f>
        <v>20213774.260000002</v>
      </c>
      <c r="T178" s="88" t="str">
        <f>IF($A178&gt;$A$2,VLOOKUP($A178,'Neizmirene obaveze JLS'!$A$11:R$500,R$1,FALSE),"")</f>
        <v/>
      </c>
      <c r="U178" s="88">
        <f>IF($A178&gt;$A$2,VLOOKUP($A178,'Neizmirene obaveze JLS'!$A$11:S$500,S$1,FALSE),0)</f>
        <v>0</v>
      </c>
      <c r="V178" s="88">
        <f t="shared" si="13"/>
        <v>0</v>
      </c>
      <c r="W178" s="74"/>
      <c r="X178" s="74"/>
      <c r="Y178" s="74"/>
      <c r="Z178" s="74"/>
      <c r="AA178" s="193">
        <f t="shared" si="14"/>
        <v>3</v>
      </c>
      <c r="AB178" s="193" t="str">
        <f t="shared" si="15"/>
        <v>Расходи</v>
      </c>
    </row>
    <row r="179" spans="1:28">
      <c r="A179" s="89">
        <f>IF(AND(COUNTIF(A$1:A$3,"&gt;0")=1,MAX(A$8:A178)&lt;A$1),A178+1,IF(AND(COUNTIF(A$1:A$3,"&gt;0")=2,MAX(A$8:A178)&lt;A$2),A178+1,IF(AND(COUNTIF(A$1:A$3,"&gt;0")=3,MAX(A$8:A178)&lt;A$3),A178+1,0)))</f>
        <v>172</v>
      </c>
      <c r="B179" s="89">
        <f t="shared" si="16"/>
        <v>75</v>
      </c>
      <c r="C179" s="89" t="str">
        <f t="shared" si="17"/>
        <v>НОВИ ПАЗАР</v>
      </c>
      <c r="D179" s="87">
        <f>IF($A179=0,"",IF($A179&lt;=$A$1,+VLOOKUP($A179,'Rashodi- plan-izvršenje'!$A$8:B$1500,'prenos-P-R-N'!D$1,FALSE),IF($A179&gt;$A$2,+VLOOKUP($A179,'Neizmirene obaveze JLS'!$A$11:B$500,'prenos-P-R-N'!D$1,FALSE),"")))</f>
        <v>3</v>
      </c>
      <c r="E179" s="87" t="str">
        <f>IF($A179=0,"",IF($A179&lt;=$A$1,+VLOOKUP($A179,'Rashodi- plan-izvršenje'!$A$8:C$1500,'prenos-P-R-N'!E$1,FALSE),IF($A179&gt;$A$2,+VLOOKUP($A179,'Neizmirene obaveze JLS'!$A$11:C$500,'prenos-P-R-N'!E$1,FALSE),"")))</f>
        <v>Градска управа</v>
      </c>
      <c r="F179" s="87" t="str">
        <f>IF($A179=0,"",IF($A179&lt;=$A$1,+VLOOKUP($A179,'Rashodi- plan-izvršenje'!$A$8:D$1500,'prenos-P-R-N'!F$1,FALSE),IF($A179&gt;$A$2,+VLOOKUP($A179,'Neizmirene obaveze JLS'!$A$11:D$500,'prenos-P-R-N'!F$1,FALSE),"")))</f>
        <v>3.10</v>
      </c>
      <c r="G179" s="87" t="str">
        <f>IF($A179=0,"",IF($A179&lt;=$A$1,+VLOOKUP($A179,'Rashodi- plan-izvršenje'!$A$8:E$1500,'prenos-P-R-N'!G$1,FALSE),IF($A179&gt;$A$2,+VLOOKUP($A179,'Neizmirene obaveze JLS'!$A$11:E$500,'prenos-P-R-N'!G$1,FALSE),"")))</f>
        <v>Дневне услуге у заједници</v>
      </c>
      <c r="H179" s="87" t="str">
        <f>IF($A179=0,"",IF($A179&lt;=$A$1,+VLOOKUP($A179,'Rashodi- plan-izvršenje'!$A$8:F$1500,'prenos-P-R-N'!H$1,FALSE),IF($A179&gt;$A$2,+VLOOKUP($A179,'Neizmirene obaveze JLS'!$A$11:F$500,'prenos-P-R-N'!H$1,FALSE),"")))</f>
        <v>090</v>
      </c>
      <c r="I179" s="87" t="str">
        <f>IF($A179=0,"",IF($A179&lt;=$A$1,+VLOOKUP($A179,'Rashodi- plan-izvršenje'!$A$8:G$1500,'prenos-P-R-N'!I$1,FALSE),IF($A179&gt;$A$2,+VLOOKUP($A179,'Neizmirene obaveze JLS'!$A$11:G$500,'prenos-P-R-N'!I$1,FALSE),"")))</f>
        <v>0901</v>
      </c>
      <c r="J179" s="87" t="str">
        <f>IF($A179=0,"",IF($A179&lt;=$A$1,+VLOOKUP($A179,'Rashodi- plan-izvršenje'!$A$8:H$1500,'prenos-P-R-N'!J$1,FALSE),IF($A179&gt;$A$2,+VLOOKUP($A179,'Neizmirene obaveze JLS'!$A$11:H$500,'prenos-P-R-N'!J$1,FALSE),"")))</f>
        <v xml:space="preserve">СОЦИЈАЛНА И ДЕЧИЈА ЗАШТИТА </v>
      </c>
      <c r="K179" s="87">
        <f>IF($A179=0,"",IF($A179&lt;=$A$1,+VLOOKUP($A179,'Rashodi- plan-izvršenje'!$A$8:I$1500,'prenos-P-R-N'!K$1,FALSE),IF($A179&gt;$A$2,+VLOOKUP($A179,'Neizmirene obaveze JLS'!$A$11:I$500,'prenos-P-R-N'!K$1,FALSE),"")))</f>
        <v>11</v>
      </c>
      <c r="L179" t="str">
        <f>IF(A179=0,"",IF(A179&lt;=A$1,+IF(VLOOKUP(A179,'Rashodi- plan-izvršenje'!A$8:J$1500,M$1,FALSE)&gt;0,"Програмска активност","Пројекат"),IF(A179&gt;A$2,+IF(VLOOKUP(A179,'Neizmirene obaveze JLS'!A$8:J$2008,M$1,FALSE)&gt;0,"Програмска активност","Пројекат"),"")))</f>
        <v>Програмска активност</v>
      </c>
      <c r="M179" s="87" t="str">
        <f>IF($A179&lt;=$A$1,+IF(VLOOKUP($A179,'Rashodi- plan-izvršenje'!$A$8:$M$1500,10,FALSE)&gt;0,VLOOKUP($A179,'Rashodi- plan-izvršenje'!$A$8:$M$1500,10,FALSE),VLOOKUP($A179,'Rashodi- plan-izvršenje'!$A$8:$M$1500,12,FALSE)),+IF($A179&gt;$A$2,IF(VLOOKUP($A179,'Neizmirene obaveze JLS'!$A$8:$M$1500,10,FALSE)&gt;0,VLOOKUP($A179,'Neizmirene obaveze JLS'!$A$11:$M$1500,10,FALSE),VLOOKUP($A179,'Neizmirene obaveze JLS'!$A$11:$M$1500,12,FALSE)),0))</f>
        <v>0901-0003</v>
      </c>
      <c r="N179" s="87" t="str">
        <f>IF($A179&lt;=$A$1,+IF(VLOOKUP(A179,'Rashodi- plan-izvršenje'!$A$8:$M$1500,10,FALSE)&gt;0,VLOOKUP(A179,'Rashodi- plan-izvršenje'!$A$8:$M$1500,11,FALSE),VLOOKUP(A179,'Rashodi- plan-izvršenje'!$A$8:$M$1500,13,FALSE)),+IF($A179&gt;$A$2,IF(VLOOKUP($A179,'Neizmirene obaveze JLS'!$A$8:$M$1500,10,FALSE)&gt;0,VLOOKUP($A179,'Neizmirene obaveze JLS'!$A$11:$M$1500,11,FALSE),VLOOKUP($A179,'Neizmirene obaveze JLS'!$A$11:$M$1500,13,FALSE)),0))</f>
        <v xml:space="preserve">Дневне услуге у заједници </v>
      </c>
      <c r="O179" s="87">
        <f>IF($A179&lt;=$A$1,VALUE(+VLOOKUP($A179,'Rashodi- plan-izvršenje'!$A$8:N$1500,'prenos-P-R-N'!O$1,FALSE)),IF($A179&lt;=A$2,VALUE(VLOOKUP($A179,'Prihodi- plan-izvršenje'!$A$8:$H$500,6,FALSE)),VALUE(VLOOKUP($A179,'Neizmirene obaveze JLS'!$A$8:$N$500,O$1,FALSE))))</f>
        <v>1</v>
      </c>
      <c r="P179" s="87" t="str">
        <f>IF(A179=0,0,IF(A179&gt;A$2,'šifarnik K-izvor'!G$3,+IF(Q179&lt;700,+'šifarnik K-izvor'!G$2,'šifarnik K-izvor'!G$1)))</f>
        <v>Расходи</v>
      </c>
      <c r="Q179" s="87">
        <f>IF($A179&lt;=$A$1,VALUE(+VLOOKUP($A179,'Rashodi- plan-izvršenje'!$A$8:O$1500,'prenos-P-R-N'!Q$1,FALSE)),IF($A179&lt;=$A$2,VLOOKUP($A179,'Prihodi- plan-izvršenje'!$A$4:$H$500,4,FALSE),IF($A179&lt;=$A$3,VLOOKUP(A179,'Neizmirene obaveze JLS'!$A$11:O$500,Q$1,FALSE),"")))</f>
        <v>481</v>
      </c>
      <c r="R179" s="88">
        <f>IF($A179&lt;=$A$1,VALUE(+VLOOKUP($A179,'Rashodi- plan-izvršenje'!$A$8:P$1500,'prenos-P-R-N'!R$1,FALSE)),IF($A179&lt;=$A$2,VLOOKUP($A179,'Prihodi- plan-izvršenje'!$A$4:$H$500,7,FALSE),""))</f>
        <v>39000000</v>
      </c>
      <c r="S179" s="88">
        <f>IF(A179=0,0,IF($A179&lt;=$A$1,VALUE(+VLOOKUP($A179,'Rashodi- plan-izvršenje'!$A$8:Q$1500,'prenos-P-R-N'!S$1,FALSE)),IF($A179&lt;=$A$2,VLOOKUP($A179,'Prihodi- plan-izvršenje'!$A$4:$H$500,8,FALSE),0)))</f>
        <v>20548182.300000001</v>
      </c>
      <c r="T179" s="88" t="str">
        <f>IF($A179&gt;$A$2,VLOOKUP($A179,'Neizmirene obaveze JLS'!$A$11:R$500,R$1,FALSE),"")</f>
        <v/>
      </c>
      <c r="U179" s="88">
        <f>IF($A179&gt;$A$2,VLOOKUP($A179,'Neizmirene obaveze JLS'!$A$11:S$500,S$1,FALSE),0)</f>
        <v>0</v>
      </c>
      <c r="V179" s="88">
        <f t="shared" si="13"/>
        <v>0</v>
      </c>
      <c r="W179" s="74"/>
      <c r="X179" s="74"/>
      <c r="Y179" s="74"/>
      <c r="Z179" s="74"/>
      <c r="AA179" s="193">
        <f t="shared" si="14"/>
        <v>3</v>
      </c>
      <c r="AB179" s="193" t="str">
        <f t="shared" si="15"/>
        <v>Расходи</v>
      </c>
    </row>
    <row r="180" spans="1:28">
      <c r="A180" s="89">
        <f>IF(AND(COUNTIF(A$1:A$3,"&gt;0")=1,MAX(A$8:A179)&lt;A$1),A179+1,IF(AND(COUNTIF(A$1:A$3,"&gt;0")=2,MAX(A$8:A179)&lt;A$2),A179+1,IF(AND(COUNTIF(A$1:A$3,"&gt;0")=3,MAX(A$8:A179)&lt;A$3),A179+1,0)))</f>
        <v>173</v>
      </c>
      <c r="B180" s="89">
        <f t="shared" si="16"/>
        <v>75</v>
      </c>
      <c r="C180" s="89" t="str">
        <f t="shared" si="17"/>
        <v>НОВИ ПАЗАР</v>
      </c>
      <c r="D180" s="87">
        <f>IF($A180=0,"",IF($A180&lt;=$A$1,+VLOOKUP($A180,'Rashodi- plan-izvršenje'!$A$8:B$1500,'prenos-P-R-N'!D$1,FALSE),IF($A180&gt;$A$2,+VLOOKUP($A180,'Neizmirene obaveze JLS'!$A$11:B$500,'prenos-P-R-N'!D$1,FALSE),"")))</f>
        <v>3</v>
      </c>
      <c r="E180" s="87" t="str">
        <f>IF($A180=0,"",IF($A180&lt;=$A$1,+VLOOKUP($A180,'Rashodi- plan-izvršenje'!$A$8:C$1500,'prenos-P-R-N'!E$1,FALSE),IF($A180&gt;$A$2,+VLOOKUP($A180,'Neizmirene obaveze JLS'!$A$11:C$500,'prenos-P-R-N'!E$1,FALSE),"")))</f>
        <v>Градска управа</v>
      </c>
      <c r="F180" s="87" t="str">
        <f>IF($A180=0,"",IF($A180&lt;=$A$1,+VLOOKUP($A180,'Rashodi- plan-izvršenje'!$A$8:D$1500,'prenos-P-R-N'!F$1,FALSE),IF($A180&gt;$A$2,+VLOOKUP($A180,'Neizmirene obaveze JLS'!$A$11:D$500,'prenos-P-R-N'!F$1,FALSE),"")))</f>
        <v>3.10</v>
      </c>
      <c r="G180" s="87" t="str">
        <f>IF($A180=0,"",IF($A180&lt;=$A$1,+VLOOKUP($A180,'Rashodi- plan-izvršenje'!$A$8:E$1500,'prenos-P-R-N'!G$1,FALSE),IF($A180&gt;$A$2,+VLOOKUP($A180,'Neizmirene obaveze JLS'!$A$11:E$500,'prenos-P-R-N'!G$1,FALSE),"")))</f>
        <v>Подршка особама са инвалидитетом</v>
      </c>
      <c r="H180" s="87" t="str">
        <f>IF($A180=0,"",IF($A180&lt;=$A$1,+VLOOKUP($A180,'Rashodi- plan-izvršenje'!$A$8:F$1500,'prenos-P-R-N'!H$1,FALSE),IF($A180&gt;$A$2,+VLOOKUP($A180,'Neizmirene obaveze JLS'!$A$11:F$500,'prenos-P-R-N'!H$1,FALSE),"")))</f>
        <v>090</v>
      </c>
      <c r="I180" s="87" t="str">
        <f>IF($A180=0,"",IF($A180&lt;=$A$1,+VLOOKUP($A180,'Rashodi- plan-izvršenje'!$A$8:G$1500,'prenos-P-R-N'!I$1,FALSE),IF($A180&gt;$A$2,+VLOOKUP($A180,'Neizmirene obaveze JLS'!$A$11:G$500,'prenos-P-R-N'!I$1,FALSE),"")))</f>
        <v>0901</v>
      </c>
      <c r="J180" s="87" t="str">
        <f>IF($A180=0,"",IF($A180&lt;=$A$1,+VLOOKUP($A180,'Rashodi- plan-izvršenje'!$A$8:H$1500,'prenos-P-R-N'!J$1,FALSE),IF($A180&gt;$A$2,+VLOOKUP($A180,'Neizmirene obaveze JLS'!$A$11:H$500,'prenos-P-R-N'!J$1,FALSE),"")))</f>
        <v xml:space="preserve">СОЦИЈАЛНА И ДЕЧИЈА ЗАШТИТА </v>
      </c>
      <c r="K180" s="87">
        <f>IF($A180=0,"",IF($A180&lt;=$A$1,+VLOOKUP($A180,'Rashodi- plan-izvršenje'!$A$8:I$1500,'prenos-P-R-N'!K$1,FALSE),IF($A180&gt;$A$2,+VLOOKUP($A180,'Neizmirene obaveze JLS'!$A$11:I$500,'prenos-P-R-N'!K$1,FALSE),"")))</f>
        <v>11</v>
      </c>
      <c r="L180" t="str">
        <f>IF(A180=0,"",IF(A180&lt;=A$1,+IF(VLOOKUP(A180,'Rashodi- plan-izvršenje'!A$8:J$1500,M$1,FALSE)&gt;0,"Програмска активност","Пројекат"),IF(A180&gt;A$2,+IF(VLOOKUP(A180,'Neizmirene obaveze JLS'!A$8:J$2008,M$1,FALSE)&gt;0,"Програмска активност","Пројекат"),"")))</f>
        <v>Програмска активност</v>
      </c>
      <c r="M180" s="87" t="str">
        <f>IF($A180&lt;=$A$1,+IF(VLOOKUP($A180,'Rashodi- plan-izvršenje'!$A$8:$M$1500,10,FALSE)&gt;0,VLOOKUP($A180,'Rashodi- plan-izvršenje'!$A$8:$M$1500,10,FALSE),VLOOKUP($A180,'Rashodi- plan-izvršenje'!$A$8:$M$1500,12,FALSE)),+IF($A180&gt;$A$2,IF(VLOOKUP($A180,'Neizmirene obaveze JLS'!$A$8:$M$1500,10,FALSE)&gt;0,VLOOKUP($A180,'Neizmirene obaveze JLS'!$A$11:$M$1500,10,FALSE),VLOOKUP($A180,'Neizmirene obaveze JLS'!$A$11:$M$1500,12,FALSE)),0))</f>
        <v>0901-0008</v>
      </c>
      <c r="N180" s="87" t="str">
        <f>IF($A180&lt;=$A$1,+IF(VLOOKUP(A180,'Rashodi- plan-izvršenje'!$A$8:$M$1500,10,FALSE)&gt;0,VLOOKUP(A180,'Rashodi- plan-izvršenje'!$A$8:$M$1500,11,FALSE),VLOOKUP(A180,'Rashodi- plan-izvršenje'!$A$8:$M$1500,13,FALSE)),+IF($A180&gt;$A$2,IF(VLOOKUP($A180,'Neizmirene obaveze JLS'!$A$8:$M$1500,10,FALSE)&gt;0,VLOOKUP($A180,'Neizmirene obaveze JLS'!$A$11:$M$1500,11,FALSE),VLOOKUP($A180,'Neizmirene obaveze JLS'!$A$11:$M$1500,13,FALSE)),0))</f>
        <v>Подршка особама са инвалидитетом</v>
      </c>
      <c r="O180" s="87">
        <f>IF($A180&lt;=$A$1,VALUE(+VLOOKUP($A180,'Rashodi- plan-izvršenje'!$A$8:N$1500,'prenos-P-R-N'!O$1,FALSE)),IF($A180&lt;=A$2,VALUE(VLOOKUP($A180,'Prihodi- plan-izvršenje'!$A$8:$H$500,6,FALSE)),VALUE(VLOOKUP($A180,'Neizmirene obaveze JLS'!$A$8:$N$500,O$1,FALSE))))</f>
        <v>1</v>
      </c>
      <c r="P180" s="87" t="str">
        <f>IF(A180=0,0,IF(A180&gt;A$2,'šifarnik K-izvor'!G$3,+IF(Q180&lt;700,+'šifarnik K-izvor'!G$2,'šifarnik K-izvor'!G$1)))</f>
        <v>Расходи</v>
      </c>
      <c r="Q180" s="87">
        <f>IF($A180&lt;=$A$1,VALUE(+VLOOKUP($A180,'Rashodi- plan-izvršenje'!$A$8:O$1500,'prenos-P-R-N'!Q$1,FALSE)),IF($A180&lt;=$A$2,VLOOKUP($A180,'Prihodi- plan-izvršenje'!$A$4:$H$500,4,FALSE),IF($A180&lt;=$A$3,VLOOKUP(A180,'Neizmirene obaveze JLS'!$A$11:O$500,Q$1,FALSE),"")))</f>
        <v>472</v>
      </c>
      <c r="R180" s="88">
        <f>IF($A180&lt;=$A$1,VALUE(+VLOOKUP($A180,'Rashodi- plan-izvršenje'!$A$8:P$1500,'prenos-P-R-N'!R$1,FALSE)),IF($A180&lt;=$A$2,VLOOKUP($A180,'Prihodi- plan-izvršenje'!$A$4:$H$500,7,FALSE),""))</f>
        <v>500000</v>
      </c>
      <c r="S180" s="88">
        <f>IF(A180=0,0,IF($A180&lt;=$A$1,VALUE(+VLOOKUP($A180,'Rashodi- plan-izvršenje'!$A$8:Q$1500,'prenos-P-R-N'!S$1,FALSE)),IF($A180&lt;=$A$2,VLOOKUP($A180,'Prihodi- plan-izvršenje'!$A$4:$H$500,8,FALSE),0)))</f>
        <v>0</v>
      </c>
      <c r="T180" s="88" t="str">
        <f>IF($A180&gt;$A$2,VLOOKUP($A180,'Neizmirene obaveze JLS'!$A$11:R$500,R$1,FALSE),"")</f>
        <v/>
      </c>
      <c r="U180" s="88">
        <f>IF($A180&gt;$A$2,VLOOKUP($A180,'Neizmirene obaveze JLS'!$A$11:S$500,S$1,FALSE),0)</f>
        <v>0</v>
      </c>
      <c r="V180" s="88">
        <f t="shared" si="13"/>
        <v>0</v>
      </c>
      <c r="W180" s="74"/>
      <c r="X180" s="74"/>
      <c r="Y180" s="74"/>
      <c r="Z180" s="74"/>
      <c r="AA180" s="193">
        <f t="shared" si="14"/>
        <v>3</v>
      </c>
      <c r="AB180" s="193" t="str">
        <f t="shared" si="15"/>
        <v>Расходи</v>
      </c>
    </row>
    <row r="181" spans="1:28">
      <c r="A181" s="89">
        <f>IF(AND(COUNTIF(A$1:A$3,"&gt;0")=1,MAX(A$8:A180)&lt;A$1),A180+1,IF(AND(COUNTIF(A$1:A$3,"&gt;0")=2,MAX(A$8:A180)&lt;A$2),A180+1,IF(AND(COUNTIF(A$1:A$3,"&gt;0")=3,MAX(A$8:A180)&lt;A$3),A180+1,0)))</f>
        <v>174</v>
      </c>
      <c r="B181" s="89">
        <f t="shared" si="16"/>
        <v>75</v>
      </c>
      <c r="C181" s="89" t="str">
        <f t="shared" si="17"/>
        <v>НОВИ ПАЗАР</v>
      </c>
      <c r="D181" s="87">
        <f>IF($A181=0,"",IF($A181&lt;=$A$1,+VLOOKUP($A181,'Rashodi- plan-izvršenje'!$A$8:B$1500,'prenos-P-R-N'!D$1,FALSE),IF($A181&gt;$A$2,+VLOOKUP($A181,'Neizmirene obaveze JLS'!$A$11:B$500,'prenos-P-R-N'!D$1,FALSE),"")))</f>
        <v>3</v>
      </c>
      <c r="E181" s="87" t="str">
        <f>IF($A181=0,"",IF($A181&lt;=$A$1,+VLOOKUP($A181,'Rashodi- plan-izvršenje'!$A$8:C$1500,'prenos-P-R-N'!E$1,FALSE),IF($A181&gt;$A$2,+VLOOKUP($A181,'Neizmirene obaveze JLS'!$A$11:C$500,'prenos-P-R-N'!E$1,FALSE),"")))</f>
        <v>Градска управа</v>
      </c>
      <c r="F181" s="87" t="str">
        <f>IF($A181=0,"",IF($A181&lt;=$A$1,+VLOOKUP($A181,'Rashodi- plan-izvršenje'!$A$8:D$1500,'prenos-P-R-N'!F$1,FALSE),IF($A181&gt;$A$2,+VLOOKUP($A181,'Neizmirene obaveze JLS'!$A$11:D$500,'prenos-P-R-N'!F$1,FALSE),"")))</f>
        <v>3.10</v>
      </c>
      <c r="G181" s="87" t="str">
        <f>IF($A181=0,"",IF($A181&lt;=$A$1,+VLOOKUP($A181,'Rashodi- plan-izvršenje'!$A$8:E$1500,'prenos-P-R-N'!G$1,FALSE),IF($A181&gt;$A$2,+VLOOKUP($A181,'Neizmirene obaveze JLS'!$A$11:E$500,'prenos-P-R-N'!G$1,FALSE),"")))</f>
        <v>УНИЦЕФ</v>
      </c>
      <c r="H181" s="87" t="str">
        <f>IF($A181=0,"",IF($A181&lt;=$A$1,+VLOOKUP($A181,'Rashodi- plan-izvršenje'!$A$8:F$1500,'prenos-P-R-N'!H$1,FALSE),IF($A181&gt;$A$2,+VLOOKUP($A181,'Neizmirene obaveze JLS'!$A$11:F$500,'prenos-P-R-N'!H$1,FALSE),"")))</f>
        <v>090</v>
      </c>
      <c r="I181" s="87" t="str">
        <f>IF($A181=0,"",IF($A181&lt;=$A$1,+VLOOKUP($A181,'Rashodi- plan-izvršenje'!$A$8:G$1500,'prenos-P-R-N'!I$1,FALSE),IF($A181&gt;$A$2,+VLOOKUP($A181,'Neizmirene obaveze JLS'!$A$11:G$500,'prenos-P-R-N'!I$1,FALSE),"")))</f>
        <v>0901</v>
      </c>
      <c r="J181" s="87" t="str">
        <f>IF($A181=0,"",IF($A181&lt;=$A$1,+VLOOKUP($A181,'Rashodi- plan-izvršenje'!$A$8:H$1500,'prenos-P-R-N'!J$1,FALSE),IF($A181&gt;$A$2,+VLOOKUP($A181,'Neizmirene obaveze JLS'!$A$11:H$500,'prenos-P-R-N'!J$1,FALSE),"")))</f>
        <v xml:space="preserve">СОЦИЈАЛНА И ДЕЧИЈА ЗАШТИТА </v>
      </c>
      <c r="K181" s="87">
        <f>IF($A181=0,"",IF($A181&lt;=$A$1,+VLOOKUP($A181,'Rashodi- plan-izvršenje'!$A$8:I$1500,'prenos-P-R-N'!K$1,FALSE),IF($A181&gt;$A$2,+VLOOKUP($A181,'Neizmirene obaveze JLS'!$A$11:I$500,'prenos-P-R-N'!K$1,FALSE),"")))</f>
        <v>11</v>
      </c>
      <c r="L181" t="str">
        <f>IF(A181=0,"",IF(A181&lt;=A$1,+IF(VLOOKUP(A181,'Rashodi- plan-izvršenje'!A$8:J$1500,M$1,FALSE)&gt;0,"Програмска активност","Пројекат"),IF(A181&gt;A$2,+IF(VLOOKUP(A181,'Neizmirene obaveze JLS'!A$8:J$2008,M$1,FALSE)&gt;0,"Програмска активност","Пројекат"),"")))</f>
        <v>Пројекат</v>
      </c>
      <c r="M181" s="87" t="str">
        <f>IF($A181&lt;=$A$1,+IF(VLOOKUP($A181,'Rashodi- plan-izvršenje'!$A$8:$M$1500,10,FALSE)&gt;0,VLOOKUP($A181,'Rashodi- plan-izvršenje'!$A$8:$M$1500,10,FALSE),VLOOKUP($A181,'Rashodi- plan-izvršenje'!$A$8:$M$1500,12,FALSE)),+IF($A181&gt;$A$2,IF(VLOOKUP($A181,'Neizmirene obaveze JLS'!$A$8:$M$1500,10,FALSE)&gt;0,VLOOKUP($A181,'Neizmirene obaveze JLS'!$A$11:$M$1500,10,FALSE),VLOOKUP($A181,'Neizmirene obaveze JLS'!$A$11:$M$1500,12,FALSE)),0))</f>
        <v>0901-П1</v>
      </c>
      <c r="N181" s="87" t="str">
        <f>IF($A181&lt;=$A$1,+IF(VLOOKUP(A181,'Rashodi- plan-izvršenje'!$A$8:$M$1500,10,FALSE)&gt;0,VLOOKUP(A181,'Rashodi- plan-izvršenje'!$A$8:$M$1500,11,FALSE),VLOOKUP(A181,'Rashodi- plan-izvršenje'!$A$8:$M$1500,13,FALSE)),+IF($A181&gt;$A$2,IF(VLOOKUP($A181,'Neizmirene obaveze JLS'!$A$8:$M$1500,10,FALSE)&gt;0,VLOOKUP($A181,'Neizmirene obaveze JLS'!$A$11:$M$1500,11,FALSE),VLOOKUP($A181,'Neizmirene obaveze JLS'!$A$11:$M$1500,13,FALSE)),0))</f>
        <v>УНИЦЕФ</v>
      </c>
      <c r="O181" s="87">
        <f>IF($A181&lt;=$A$1,VALUE(+VLOOKUP($A181,'Rashodi- plan-izvršenje'!$A$8:N$1500,'prenos-P-R-N'!O$1,FALSE)),IF($A181&lt;=A$2,VALUE(VLOOKUP($A181,'Prihodi- plan-izvršenje'!$A$8:$H$500,6,FALSE)),VALUE(VLOOKUP($A181,'Neizmirene obaveze JLS'!$A$8:$N$500,O$1,FALSE))))</f>
        <v>1</v>
      </c>
      <c r="P181" s="87" t="str">
        <f>IF(A181=0,0,IF(A181&gt;A$2,'šifarnik K-izvor'!G$3,+IF(Q181&lt;700,+'šifarnik K-izvor'!G$2,'šifarnik K-izvor'!G$1)))</f>
        <v>Расходи</v>
      </c>
      <c r="Q181" s="87">
        <f>IF($A181&lt;=$A$1,VALUE(+VLOOKUP($A181,'Rashodi- plan-izvršenje'!$A$8:O$1500,'prenos-P-R-N'!Q$1,FALSE)),IF($A181&lt;=$A$2,VLOOKUP($A181,'Prihodi- plan-izvršenje'!$A$4:$H$500,4,FALSE),IF($A181&lt;=$A$3,VLOOKUP(A181,'Neizmirene obaveze JLS'!$A$11:O$500,Q$1,FALSE),"")))</f>
        <v>465</v>
      </c>
      <c r="R181" s="88">
        <f>IF($A181&lt;=$A$1,VALUE(+VLOOKUP($A181,'Rashodi- plan-izvršenje'!$A$8:P$1500,'prenos-P-R-N'!R$1,FALSE)),IF($A181&lt;=$A$2,VLOOKUP($A181,'Prihodi- plan-izvršenje'!$A$4:$H$500,7,FALSE),""))</f>
        <v>500000</v>
      </c>
      <c r="S181" s="88">
        <f>IF(A181=0,0,IF($A181&lt;=$A$1,VALUE(+VLOOKUP($A181,'Rashodi- plan-izvršenje'!$A$8:Q$1500,'prenos-P-R-N'!S$1,FALSE)),IF($A181&lt;=$A$2,VLOOKUP($A181,'Prihodi- plan-izvršenje'!$A$4:$H$500,8,FALSE),0)))</f>
        <v>0</v>
      </c>
      <c r="T181" s="88" t="str">
        <f>IF($A181&gt;$A$2,VLOOKUP($A181,'Neizmirene obaveze JLS'!$A$11:R$500,R$1,FALSE),"")</f>
        <v/>
      </c>
      <c r="U181" s="88">
        <f>IF($A181&gt;$A$2,VLOOKUP($A181,'Neizmirene obaveze JLS'!$A$11:S$500,S$1,FALSE),0)</f>
        <v>0</v>
      </c>
      <c r="V181" s="88">
        <f t="shared" si="13"/>
        <v>0</v>
      </c>
      <c r="W181" s="74"/>
      <c r="X181" s="74"/>
      <c r="Y181" s="74"/>
      <c r="Z181" s="74"/>
      <c r="AA181" s="193">
        <f t="shared" si="14"/>
        <v>3</v>
      </c>
      <c r="AB181" s="193" t="str">
        <f t="shared" si="15"/>
        <v>Расходи</v>
      </c>
    </row>
    <row r="182" spans="1:28">
      <c r="A182" s="89">
        <f>IF(AND(COUNTIF(A$1:A$3,"&gt;0")=1,MAX(A$8:A181)&lt;A$1),A181+1,IF(AND(COUNTIF(A$1:A$3,"&gt;0")=2,MAX(A$8:A181)&lt;A$2),A181+1,IF(AND(COUNTIF(A$1:A$3,"&gt;0")=3,MAX(A$8:A181)&lt;A$3),A181+1,0)))</f>
        <v>175</v>
      </c>
      <c r="B182" s="89">
        <f t="shared" si="16"/>
        <v>75</v>
      </c>
      <c r="C182" s="89" t="str">
        <f t="shared" si="17"/>
        <v>НОВИ ПАЗАР</v>
      </c>
      <c r="D182" s="87">
        <f>IF($A182=0,"",IF($A182&lt;=$A$1,+VLOOKUP($A182,'Rashodi- plan-izvršenje'!$A$8:B$1500,'prenos-P-R-N'!D$1,FALSE),IF($A182&gt;$A$2,+VLOOKUP($A182,'Neizmirene obaveze JLS'!$A$11:B$500,'prenos-P-R-N'!D$1,FALSE),"")))</f>
        <v>3</v>
      </c>
      <c r="E182" s="87" t="str">
        <f>IF($A182=0,"",IF($A182&lt;=$A$1,+VLOOKUP($A182,'Rashodi- plan-izvršenje'!$A$8:C$1500,'prenos-P-R-N'!E$1,FALSE),IF($A182&gt;$A$2,+VLOOKUP($A182,'Neizmirene obaveze JLS'!$A$11:C$500,'prenos-P-R-N'!E$1,FALSE),"")))</f>
        <v>Градска управа</v>
      </c>
      <c r="F182" s="87" t="str">
        <f>IF($A182=0,"",IF($A182&lt;=$A$1,+VLOOKUP($A182,'Rashodi- plan-izvršenje'!$A$8:D$1500,'prenos-P-R-N'!F$1,FALSE),IF($A182&gt;$A$2,+VLOOKUP($A182,'Neizmirene obaveze JLS'!$A$11:D$500,'prenos-P-R-N'!F$1,FALSE),"")))</f>
        <v>3.10</v>
      </c>
      <c r="G182" s="87" t="str">
        <f>IF($A182=0,"",IF($A182&lt;=$A$1,+VLOOKUP($A182,'Rashodi- plan-izvršenje'!$A$8:E$1500,'prenos-P-R-N'!G$1,FALSE),IF($A182&gt;$A$2,+VLOOKUP($A182,'Neizmirene obaveze JLS'!$A$11:E$500,'prenos-P-R-N'!G$1,FALSE),"")))</f>
        <v>Стипендије за ученике и студенте</v>
      </c>
      <c r="H182" s="87" t="str">
        <f>IF($A182=0,"",IF($A182&lt;=$A$1,+VLOOKUP($A182,'Rashodi- plan-izvršenje'!$A$8:F$1500,'prenos-P-R-N'!H$1,FALSE),IF($A182&gt;$A$2,+VLOOKUP($A182,'Neizmirene obaveze JLS'!$A$11:F$500,'prenos-P-R-N'!H$1,FALSE),"")))</f>
        <v>090</v>
      </c>
      <c r="I182" s="87" t="str">
        <f>IF($A182=0,"",IF($A182&lt;=$A$1,+VLOOKUP($A182,'Rashodi- plan-izvršenje'!$A$8:G$1500,'prenos-P-R-N'!I$1,FALSE),IF($A182&gt;$A$2,+VLOOKUP($A182,'Neizmirene obaveze JLS'!$A$11:G$500,'prenos-P-R-N'!I$1,FALSE),"")))</f>
        <v>0901</v>
      </c>
      <c r="J182" s="87" t="str">
        <f>IF($A182=0,"",IF($A182&lt;=$A$1,+VLOOKUP($A182,'Rashodi- plan-izvršenje'!$A$8:H$1500,'prenos-P-R-N'!J$1,FALSE),IF($A182&gt;$A$2,+VLOOKUP($A182,'Neizmirene obaveze JLS'!$A$11:H$500,'prenos-P-R-N'!J$1,FALSE),"")))</f>
        <v xml:space="preserve">СОЦИЈАЛНА И ДЕЧИЈА ЗАШТИТА </v>
      </c>
      <c r="K182" s="87">
        <f>IF($A182=0,"",IF($A182&lt;=$A$1,+VLOOKUP($A182,'Rashodi- plan-izvršenje'!$A$8:I$1500,'prenos-P-R-N'!K$1,FALSE),IF($A182&gt;$A$2,+VLOOKUP($A182,'Neizmirene obaveze JLS'!$A$11:I$500,'prenos-P-R-N'!K$1,FALSE),"")))</f>
        <v>11</v>
      </c>
      <c r="L182" t="str">
        <f>IF(A182=0,"",IF(A182&lt;=A$1,+IF(VLOOKUP(A182,'Rashodi- plan-izvršenje'!A$8:J$1500,M$1,FALSE)&gt;0,"Програмска активност","Пројекат"),IF(A182&gt;A$2,+IF(VLOOKUP(A182,'Neizmirene obaveze JLS'!A$8:J$2008,M$1,FALSE)&gt;0,"Програмска активност","Пројекат"),"")))</f>
        <v>Пројекат</v>
      </c>
      <c r="M182" s="87" t="str">
        <f>IF($A182&lt;=$A$1,+IF(VLOOKUP($A182,'Rashodi- plan-izvršenje'!$A$8:$M$1500,10,FALSE)&gt;0,VLOOKUP($A182,'Rashodi- plan-izvršenje'!$A$8:$M$1500,10,FALSE),VLOOKUP($A182,'Rashodi- plan-izvršenje'!$A$8:$M$1500,12,FALSE)),+IF($A182&gt;$A$2,IF(VLOOKUP($A182,'Neizmirene obaveze JLS'!$A$8:$M$1500,10,FALSE)&gt;0,VLOOKUP($A182,'Neizmirene obaveze JLS'!$A$11:$M$1500,10,FALSE),VLOOKUP($A182,'Neizmirene obaveze JLS'!$A$11:$M$1500,12,FALSE)),0))</f>
        <v>0901-П2</v>
      </c>
      <c r="N182" s="87" t="str">
        <f>IF($A182&lt;=$A$1,+IF(VLOOKUP(A182,'Rashodi- plan-izvršenje'!$A$8:$M$1500,10,FALSE)&gt;0,VLOOKUP(A182,'Rashodi- plan-izvršenje'!$A$8:$M$1500,11,FALSE),VLOOKUP(A182,'Rashodi- plan-izvršenje'!$A$8:$M$1500,13,FALSE)),+IF($A182&gt;$A$2,IF(VLOOKUP($A182,'Neizmirene obaveze JLS'!$A$8:$M$1500,10,FALSE)&gt;0,VLOOKUP($A182,'Neizmirene obaveze JLS'!$A$11:$M$1500,11,FALSE),VLOOKUP($A182,'Neizmirene obaveze JLS'!$A$11:$M$1500,13,FALSE)),0))</f>
        <v>Стипендије за ученике и студенте</v>
      </c>
      <c r="O182" s="87">
        <f>IF($A182&lt;=$A$1,VALUE(+VLOOKUP($A182,'Rashodi- plan-izvršenje'!$A$8:N$1500,'prenos-P-R-N'!O$1,FALSE)),IF($A182&lt;=A$2,VALUE(VLOOKUP($A182,'Prihodi- plan-izvršenje'!$A$8:$H$500,6,FALSE)),VALUE(VLOOKUP($A182,'Neizmirene obaveze JLS'!$A$8:$N$500,O$1,FALSE))))</f>
        <v>1</v>
      </c>
      <c r="P182" s="87" t="str">
        <f>IF(A182=0,0,IF(A182&gt;A$2,'šifarnik K-izvor'!G$3,+IF(Q182&lt;700,+'šifarnik K-izvor'!G$2,'šifarnik K-izvor'!G$1)))</f>
        <v>Расходи</v>
      </c>
      <c r="Q182" s="87">
        <f>IF($A182&lt;=$A$1,VALUE(+VLOOKUP($A182,'Rashodi- plan-izvršenje'!$A$8:O$1500,'prenos-P-R-N'!Q$1,FALSE)),IF($A182&lt;=$A$2,VLOOKUP($A182,'Prihodi- plan-izvršenje'!$A$4:$H$500,4,FALSE),IF($A182&lt;=$A$3,VLOOKUP(A182,'Neizmirene obaveze JLS'!$A$11:O$500,Q$1,FALSE),"")))</f>
        <v>472</v>
      </c>
      <c r="R182" s="88">
        <f>IF($A182&lt;=$A$1,VALUE(+VLOOKUP($A182,'Rashodi- plan-izvršenje'!$A$8:P$1500,'prenos-P-R-N'!R$1,FALSE)),IF($A182&lt;=$A$2,VLOOKUP($A182,'Prihodi- plan-izvršenje'!$A$4:$H$500,7,FALSE),""))</f>
        <v>8000000</v>
      </c>
      <c r="S182" s="88">
        <f>IF(A182=0,0,IF($A182&lt;=$A$1,VALUE(+VLOOKUP($A182,'Rashodi- plan-izvršenje'!$A$8:Q$1500,'prenos-P-R-N'!S$1,FALSE)),IF($A182&lt;=$A$2,VLOOKUP($A182,'Prihodi- plan-izvršenje'!$A$4:$H$500,8,FALSE),0)))</f>
        <v>2399000</v>
      </c>
      <c r="T182" s="88" t="str">
        <f>IF($A182&gt;$A$2,VLOOKUP($A182,'Neizmirene obaveze JLS'!$A$11:R$500,R$1,FALSE),"")</f>
        <v/>
      </c>
      <c r="U182" s="88">
        <f>IF($A182&gt;$A$2,VLOOKUP($A182,'Neizmirene obaveze JLS'!$A$11:S$500,S$1,FALSE),0)</f>
        <v>0</v>
      </c>
      <c r="V182" s="88">
        <f t="shared" si="13"/>
        <v>0</v>
      </c>
      <c r="W182" s="74"/>
      <c r="X182" s="74"/>
      <c r="Y182" s="74"/>
      <c r="Z182" s="74"/>
      <c r="AA182" s="193">
        <f t="shared" si="14"/>
        <v>3</v>
      </c>
      <c r="AB182" s="193" t="str">
        <f t="shared" si="15"/>
        <v>Расходи</v>
      </c>
    </row>
    <row r="183" spans="1:28">
      <c r="A183" s="89">
        <f>IF(AND(COUNTIF(A$1:A$3,"&gt;0")=1,MAX(A$8:A182)&lt;A$1),A182+1,IF(AND(COUNTIF(A$1:A$3,"&gt;0")=2,MAX(A$8:A182)&lt;A$2),A182+1,IF(AND(COUNTIF(A$1:A$3,"&gt;0")=3,MAX(A$8:A182)&lt;A$3),A182+1,0)))</f>
        <v>176</v>
      </c>
      <c r="B183" s="89">
        <f t="shared" si="16"/>
        <v>75</v>
      </c>
      <c r="C183" s="89" t="str">
        <f t="shared" si="17"/>
        <v>НОВИ ПАЗАР</v>
      </c>
      <c r="D183" s="87">
        <f>IF($A183=0,"",IF($A183&lt;=$A$1,+VLOOKUP($A183,'Rashodi- plan-izvršenje'!$A$8:B$1500,'prenos-P-R-N'!D$1,FALSE),IF($A183&gt;$A$2,+VLOOKUP($A183,'Neizmirene obaveze JLS'!$A$11:B$500,'prenos-P-R-N'!D$1,FALSE),"")))</f>
        <v>3</v>
      </c>
      <c r="E183" s="87" t="str">
        <f>IF($A183=0,"",IF($A183&lt;=$A$1,+VLOOKUP($A183,'Rashodi- plan-izvršenje'!$A$8:C$1500,'prenos-P-R-N'!E$1,FALSE),IF($A183&gt;$A$2,+VLOOKUP($A183,'Neizmirene obaveze JLS'!$A$11:C$500,'prenos-P-R-N'!E$1,FALSE),"")))</f>
        <v>Градска управа</v>
      </c>
      <c r="F183" s="87" t="str">
        <f>IF($A183=0,"",IF($A183&lt;=$A$1,+VLOOKUP($A183,'Rashodi- plan-izvršenje'!$A$8:D$1500,'prenos-P-R-N'!F$1,FALSE),IF($A183&gt;$A$2,+VLOOKUP($A183,'Neizmirene obaveze JLS'!$A$11:D$500,'prenos-P-R-N'!F$1,FALSE),"")))</f>
        <v>3.10</v>
      </c>
      <c r="G183" s="87" t="str">
        <f>IF($A183=0,"",IF($A183&lt;=$A$1,+VLOOKUP($A183,'Rashodi- plan-izvršenje'!$A$8:E$1500,'prenos-P-R-N'!G$1,FALSE),IF($A183&gt;$A$2,+VLOOKUP($A183,'Neizmirene obaveze JLS'!$A$11:E$500,'prenos-P-R-N'!G$1,FALSE),"")))</f>
        <v>Наменска средства за услуге социјалне заштите</v>
      </c>
      <c r="H183" s="87" t="str">
        <f>IF($A183=0,"",IF($A183&lt;=$A$1,+VLOOKUP($A183,'Rashodi- plan-izvršenje'!$A$8:F$1500,'prenos-P-R-N'!H$1,FALSE),IF($A183&gt;$A$2,+VLOOKUP($A183,'Neizmirene obaveze JLS'!$A$11:F$500,'prenos-P-R-N'!H$1,FALSE),"")))</f>
        <v>090</v>
      </c>
      <c r="I183" s="87" t="str">
        <f>IF($A183=0,"",IF($A183&lt;=$A$1,+VLOOKUP($A183,'Rashodi- plan-izvršenje'!$A$8:G$1500,'prenos-P-R-N'!I$1,FALSE),IF($A183&gt;$A$2,+VLOOKUP($A183,'Neizmirene obaveze JLS'!$A$11:G$500,'prenos-P-R-N'!I$1,FALSE),"")))</f>
        <v>0901</v>
      </c>
      <c r="J183" s="87" t="str">
        <f>IF($A183=0,"",IF($A183&lt;=$A$1,+VLOOKUP($A183,'Rashodi- plan-izvršenje'!$A$8:H$1500,'prenos-P-R-N'!J$1,FALSE),IF($A183&gt;$A$2,+VLOOKUP($A183,'Neizmirene obaveze JLS'!$A$11:H$500,'prenos-P-R-N'!J$1,FALSE),"")))</f>
        <v xml:space="preserve">СОЦИЈАЛНА И ДЕЧИЈА ЗАШТИТА </v>
      </c>
      <c r="K183" s="87">
        <f>IF($A183=0,"",IF($A183&lt;=$A$1,+VLOOKUP($A183,'Rashodi- plan-izvršenje'!$A$8:I$1500,'prenos-P-R-N'!K$1,FALSE),IF($A183&gt;$A$2,+VLOOKUP($A183,'Neizmirene obaveze JLS'!$A$11:I$500,'prenos-P-R-N'!K$1,FALSE),"")))</f>
        <v>11</v>
      </c>
      <c r="L183" t="str">
        <f>IF(A183=0,"",IF(A183&lt;=A$1,+IF(VLOOKUP(A183,'Rashodi- plan-izvršenje'!A$8:J$1500,M$1,FALSE)&gt;0,"Програмска активност","Пројекат"),IF(A183&gt;A$2,+IF(VLOOKUP(A183,'Neizmirene obaveze JLS'!A$8:J$2008,M$1,FALSE)&gt;0,"Програмска активност","Пројекат"),"")))</f>
        <v>Пројекат</v>
      </c>
      <c r="M183" s="87" t="str">
        <f>IF($A183&lt;=$A$1,+IF(VLOOKUP($A183,'Rashodi- plan-izvršenje'!$A$8:$M$1500,10,FALSE)&gt;0,VLOOKUP($A183,'Rashodi- plan-izvršenje'!$A$8:$M$1500,10,FALSE),VLOOKUP($A183,'Rashodi- plan-izvršenje'!$A$8:$M$1500,12,FALSE)),+IF($A183&gt;$A$2,IF(VLOOKUP($A183,'Neizmirene obaveze JLS'!$A$8:$M$1500,10,FALSE)&gt;0,VLOOKUP($A183,'Neizmirene obaveze JLS'!$A$11:$M$1500,10,FALSE),VLOOKUP($A183,'Neizmirene obaveze JLS'!$A$11:$M$1500,12,FALSE)),0))</f>
        <v>0901-П3</v>
      </c>
      <c r="N183" s="87" t="str">
        <f>IF($A183&lt;=$A$1,+IF(VLOOKUP(A183,'Rashodi- plan-izvršenje'!$A$8:$M$1500,10,FALSE)&gt;0,VLOOKUP(A183,'Rashodi- plan-izvršenje'!$A$8:$M$1500,11,FALSE),VLOOKUP(A183,'Rashodi- plan-izvršenje'!$A$8:$M$1500,13,FALSE)),+IF($A183&gt;$A$2,IF(VLOOKUP($A183,'Neizmirene obaveze JLS'!$A$8:$M$1500,10,FALSE)&gt;0,VLOOKUP($A183,'Neizmirene obaveze JLS'!$A$11:$M$1500,11,FALSE),VLOOKUP($A183,'Neizmirene obaveze JLS'!$A$11:$M$1500,13,FALSE)),0))</f>
        <v>Наменска средства за услуге социјалне заштите</v>
      </c>
      <c r="O183" s="87">
        <f>IF($A183&lt;=$A$1,VALUE(+VLOOKUP($A183,'Rashodi- plan-izvršenje'!$A$8:N$1500,'prenos-P-R-N'!O$1,FALSE)),IF($A183&lt;=A$2,VALUE(VLOOKUP($A183,'Prihodi- plan-izvršenje'!$A$8:$H$500,6,FALSE)),VALUE(VLOOKUP($A183,'Neizmirene obaveze JLS'!$A$8:$N$500,O$1,FALSE))))</f>
        <v>7</v>
      </c>
      <c r="P183" s="87" t="str">
        <f>IF(A183=0,0,IF(A183&gt;A$2,'šifarnik K-izvor'!G$3,+IF(Q183&lt;700,+'šifarnik K-izvor'!G$2,'šifarnik K-izvor'!G$1)))</f>
        <v>Расходи</v>
      </c>
      <c r="Q183" s="87">
        <f>IF($A183&lt;=$A$1,VALUE(+VLOOKUP($A183,'Rashodi- plan-izvršenje'!$A$8:O$1500,'prenos-P-R-N'!Q$1,FALSE)),IF($A183&lt;=$A$2,VLOOKUP($A183,'Prihodi- plan-izvršenje'!$A$4:$H$500,4,FALSE),IF($A183&lt;=$A$3,VLOOKUP(A183,'Neizmirene obaveze JLS'!$A$11:O$500,Q$1,FALSE),"")))</f>
        <v>472</v>
      </c>
      <c r="R183" s="88">
        <f>IF($A183&lt;=$A$1,VALUE(+VLOOKUP($A183,'Rashodi- plan-izvršenje'!$A$8:P$1500,'prenos-P-R-N'!R$1,FALSE)),IF($A183&lt;=$A$2,VLOOKUP($A183,'Prihodi- plan-izvršenje'!$A$4:$H$500,7,FALSE),""))</f>
        <v>13100000</v>
      </c>
      <c r="S183" s="88">
        <f>IF(A183=0,0,IF($A183&lt;=$A$1,VALUE(+VLOOKUP($A183,'Rashodi- plan-izvršenje'!$A$8:Q$1500,'prenos-P-R-N'!S$1,FALSE)),IF($A183&lt;=$A$2,VLOOKUP($A183,'Prihodi- plan-izvršenje'!$A$4:$H$500,8,FALSE),0)))</f>
        <v>8705690.5299999993</v>
      </c>
      <c r="T183" s="88" t="str">
        <f>IF($A183&gt;$A$2,VLOOKUP($A183,'Neizmirene obaveze JLS'!$A$11:R$500,R$1,FALSE),"")</f>
        <v/>
      </c>
      <c r="U183" s="88">
        <f>IF($A183&gt;$A$2,VLOOKUP($A183,'Neizmirene obaveze JLS'!$A$11:S$500,S$1,FALSE),0)</f>
        <v>0</v>
      </c>
      <c r="V183" s="88">
        <f t="shared" si="13"/>
        <v>0</v>
      </c>
      <c r="W183" s="74"/>
      <c r="X183" s="74"/>
      <c r="Y183" s="74"/>
      <c r="Z183" s="74"/>
      <c r="AA183" s="193">
        <f t="shared" si="14"/>
        <v>3</v>
      </c>
      <c r="AB183" s="193" t="str">
        <f t="shared" si="15"/>
        <v>Расходи</v>
      </c>
    </row>
    <row r="184" spans="1:28">
      <c r="A184" s="89">
        <f>IF(AND(COUNTIF(A$1:A$3,"&gt;0")=1,MAX(A$8:A183)&lt;A$1),A183+1,IF(AND(COUNTIF(A$1:A$3,"&gt;0")=2,MAX(A$8:A183)&lt;A$2),A183+1,IF(AND(COUNTIF(A$1:A$3,"&gt;0")=3,MAX(A$8:A183)&lt;A$3),A183+1,0)))</f>
        <v>177</v>
      </c>
      <c r="B184" s="89">
        <f t="shared" si="16"/>
        <v>75</v>
      </c>
      <c r="C184" s="89" t="str">
        <f t="shared" si="17"/>
        <v>НОВИ ПАЗАР</v>
      </c>
      <c r="D184" s="87">
        <f>IF($A184=0,"",IF($A184&lt;=$A$1,+VLOOKUP($A184,'Rashodi- plan-izvršenje'!$A$8:B$1500,'prenos-P-R-N'!D$1,FALSE),IF($A184&gt;$A$2,+VLOOKUP($A184,'Neizmirene obaveze JLS'!$A$11:B$500,'prenos-P-R-N'!D$1,FALSE),"")))</f>
        <v>3</v>
      </c>
      <c r="E184" s="87" t="str">
        <f>IF($A184=0,"",IF($A184&lt;=$A$1,+VLOOKUP($A184,'Rashodi- plan-izvršenje'!$A$8:C$1500,'prenos-P-R-N'!E$1,FALSE),IF($A184&gt;$A$2,+VLOOKUP($A184,'Neizmirene obaveze JLS'!$A$11:C$500,'prenos-P-R-N'!E$1,FALSE),"")))</f>
        <v>Градска управа</v>
      </c>
      <c r="F184" s="87" t="str">
        <f>IF($A184=0,"",IF($A184&lt;=$A$1,+VLOOKUP($A184,'Rashodi- plan-izvršenje'!$A$8:D$1500,'prenos-P-R-N'!F$1,FALSE),IF($A184&gt;$A$2,+VLOOKUP($A184,'Neizmirene obaveze JLS'!$A$11:D$500,'prenos-P-R-N'!F$1,FALSE),"")))</f>
        <v>3.10</v>
      </c>
      <c r="G184" s="87" t="str">
        <f>IF($A184=0,"",IF($A184&lt;=$A$1,+VLOOKUP($A184,'Rashodi- plan-izvršenje'!$A$8:E$1500,'prenos-P-R-N'!G$1,FALSE),IF($A184&gt;$A$2,+VLOOKUP($A184,'Neizmirene obaveze JLS'!$A$11:E$500,'prenos-P-R-N'!G$1,FALSE),"")))</f>
        <v>ЛАП</v>
      </c>
      <c r="H184" s="87" t="str">
        <f>IF($A184=0,"",IF($A184&lt;=$A$1,+VLOOKUP($A184,'Rashodi- plan-izvršenje'!$A$8:F$1500,'prenos-P-R-N'!H$1,FALSE),IF($A184&gt;$A$2,+VLOOKUP($A184,'Neizmirene obaveze JLS'!$A$11:F$500,'prenos-P-R-N'!H$1,FALSE),"")))</f>
        <v>090</v>
      </c>
      <c r="I184" s="87" t="str">
        <f>IF($A184=0,"",IF($A184&lt;=$A$1,+VLOOKUP($A184,'Rashodi- plan-izvršenje'!$A$8:G$1500,'prenos-P-R-N'!I$1,FALSE),IF($A184&gt;$A$2,+VLOOKUP($A184,'Neizmirene obaveze JLS'!$A$11:G$500,'prenos-P-R-N'!I$1,FALSE),"")))</f>
        <v>0901</v>
      </c>
      <c r="J184" s="87" t="str">
        <f>IF($A184=0,"",IF($A184&lt;=$A$1,+VLOOKUP($A184,'Rashodi- plan-izvršenje'!$A$8:H$1500,'prenos-P-R-N'!J$1,FALSE),IF($A184&gt;$A$2,+VLOOKUP($A184,'Neizmirene obaveze JLS'!$A$11:H$500,'prenos-P-R-N'!J$1,FALSE),"")))</f>
        <v xml:space="preserve">СОЦИЈАЛНА И ДЕЧИЈА ЗАШТИТА </v>
      </c>
      <c r="K184" s="87">
        <f>IF($A184=0,"",IF($A184&lt;=$A$1,+VLOOKUP($A184,'Rashodi- plan-izvršenje'!$A$8:I$1500,'prenos-P-R-N'!K$1,FALSE),IF($A184&gt;$A$2,+VLOOKUP($A184,'Neizmirene obaveze JLS'!$A$11:I$500,'prenos-P-R-N'!K$1,FALSE),"")))</f>
        <v>11</v>
      </c>
      <c r="L184" t="str">
        <f>IF(A184=0,"",IF(A184&lt;=A$1,+IF(VLOOKUP(A184,'Rashodi- plan-izvršenje'!A$8:J$1500,M$1,FALSE)&gt;0,"Програмска активност","Пројекат"),IF(A184&gt;A$2,+IF(VLOOKUP(A184,'Neizmirene obaveze JLS'!A$8:J$2008,M$1,FALSE)&gt;0,"Програмска активност","Пројекат"),"")))</f>
        <v>Пројекат</v>
      </c>
      <c r="M184" s="87" t="str">
        <f>IF($A184&lt;=$A$1,+IF(VLOOKUP($A184,'Rashodi- plan-izvršenje'!$A$8:$M$1500,10,FALSE)&gt;0,VLOOKUP($A184,'Rashodi- plan-izvršenje'!$A$8:$M$1500,10,FALSE),VLOOKUP($A184,'Rashodi- plan-izvršenje'!$A$8:$M$1500,12,FALSE)),+IF($A184&gt;$A$2,IF(VLOOKUP($A184,'Neizmirene obaveze JLS'!$A$8:$M$1500,10,FALSE)&gt;0,VLOOKUP($A184,'Neizmirene obaveze JLS'!$A$11:$M$1500,10,FALSE),VLOOKUP($A184,'Neizmirene obaveze JLS'!$A$11:$M$1500,12,FALSE)),0))</f>
        <v>0901-П4</v>
      </c>
      <c r="N184" s="87" t="str">
        <f>IF($A184&lt;=$A$1,+IF(VLOOKUP(A184,'Rashodi- plan-izvršenje'!$A$8:$M$1500,10,FALSE)&gt;0,VLOOKUP(A184,'Rashodi- plan-izvršenje'!$A$8:$M$1500,11,FALSE),VLOOKUP(A184,'Rashodi- plan-izvršenje'!$A$8:$M$1500,13,FALSE)),+IF($A184&gt;$A$2,IF(VLOOKUP($A184,'Neizmirene obaveze JLS'!$A$8:$M$1500,10,FALSE)&gt;0,VLOOKUP($A184,'Neizmirene obaveze JLS'!$A$11:$M$1500,11,FALSE),VLOOKUP($A184,'Neizmirene obaveze JLS'!$A$11:$M$1500,13,FALSE)),0))</f>
        <v>ЛАП</v>
      </c>
      <c r="O184" s="87">
        <f>IF($A184&lt;=$A$1,VALUE(+VLOOKUP($A184,'Rashodi- plan-izvršenje'!$A$8:N$1500,'prenos-P-R-N'!O$1,FALSE)),IF($A184&lt;=A$2,VALUE(VLOOKUP($A184,'Prihodi- plan-izvršenje'!$A$8:$H$500,6,FALSE)),VALUE(VLOOKUP($A184,'Neizmirene obaveze JLS'!$A$8:$N$500,O$1,FALSE))))</f>
        <v>6</v>
      </c>
      <c r="P184" s="87" t="str">
        <f>IF(A184=0,0,IF(A184&gt;A$2,'šifarnik K-izvor'!G$3,+IF(Q184&lt;700,+'šifarnik K-izvor'!G$2,'šifarnik K-izvor'!G$1)))</f>
        <v>Расходи</v>
      </c>
      <c r="Q184" s="87">
        <f>IF($A184&lt;=$A$1,VALUE(+VLOOKUP($A184,'Rashodi- plan-izvršenje'!$A$8:O$1500,'prenos-P-R-N'!Q$1,FALSE)),IF($A184&lt;=$A$2,VLOOKUP($A184,'Prihodi- plan-izvršenje'!$A$4:$H$500,4,FALSE),IF($A184&lt;=$A$3,VLOOKUP(A184,'Neizmirene obaveze JLS'!$A$11:O$500,Q$1,FALSE),"")))</f>
        <v>472</v>
      </c>
      <c r="R184" s="88">
        <f>IF($A184&lt;=$A$1,VALUE(+VLOOKUP($A184,'Rashodi- plan-izvršenje'!$A$8:P$1500,'prenos-P-R-N'!R$1,FALSE)),IF($A184&lt;=$A$2,VLOOKUP($A184,'Prihodi- plan-izvršenje'!$A$4:$H$500,7,FALSE),""))</f>
        <v>30000000</v>
      </c>
      <c r="S184" s="88">
        <f>IF(A184=0,0,IF($A184&lt;=$A$1,VALUE(+VLOOKUP($A184,'Rashodi- plan-izvršenje'!$A$8:Q$1500,'prenos-P-R-N'!S$1,FALSE)),IF($A184&lt;=$A$2,VLOOKUP($A184,'Prihodi- plan-izvršenje'!$A$4:$H$500,8,FALSE),0)))</f>
        <v>13441681.01</v>
      </c>
      <c r="T184" s="88" t="str">
        <f>IF($A184&gt;$A$2,VLOOKUP($A184,'Neizmirene obaveze JLS'!$A$11:R$500,R$1,FALSE),"")</f>
        <v/>
      </c>
      <c r="U184" s="88">
        <f>IF($A184&gt;$A$2,VLOOKUP($A184,'Neizmirene obaveze JLS'!$A$11:S$500,S$1,FALSE),0)</f>
        <v>0</v>
      </c>
      <c r="V184" s="88">
        <f t="shared" si="13"/>
        <v>0</v>
      </c>
      <c r="W184" s="74"/>
      <c r="X184" s="74"/>
      <c r="Y184" s="74"/>
      <c r="Z184" s="74"/>
      <c r="AA184" s="193">
        <f t="shared" si="14"/>
        <v>3</v>
      </c>
      <c r="AB184" s="193" t="str">
        <f t="shared" si="15"/>
        <v>Расходи</v>
      </c>
    </row>
    <row r="185" spans="1:28">
      <c r="A185" s="89">
        <f>IF(AND(COUNTIF(A$1:A$3,"&gt;0")=1,MAX(A$8:A184)&lt;A$1),A184+1,IF(AND(COUNTIF(A$1:A$3,"&gt;0")=2,MAX(A$8:A184)&lt;A$2),A184+1,IF(AND(COUNTIF(A$1:A$3,"&gt;0")=3,MAX(A$8:A184)&lt;A$3),A184+1,0)))</f>
        <v>178</v>
      </c>
      <c r="B185" s="89">
        <f t="shared" si="16"/>
        <v>75</v>
      </c>
      <c r="C185" s="89" t="str">
        <f t="shared" si="17"/>
        <v>НОВИ ПАЗАР</v>
      </c>
      <c r="D185" s="87">
        <f>IF($A185=0,"",IF($A185&lt;=$A$1,+VLOOKUP($A185,'Rashodi- plan-izvršenje'!$A$8:B$1500,'prenos-P-R-N'!D$1,FALSE),IF($A185&gt;$A$2,+VLOOKUP($A185,'Neizmirene obaveze JLS'!$A$11:B$500,'prenos-P-R-N'!D$1,FALSE),"")))</f>
        <v>3</v>
      </c>
      <c r="E185" s="87" t="str">
        <f>IF($A185=0,"",IF($A185&lt;=$A$1,+VLOOKUP($A185,'Rashodi- plan-izvršenje'!$A$8:C$1500,'prenos-P-R-N'!E$1,FALSE),IF($A185&gt;$A$2,+VLOOKUP($A185,'Neizmirene obaveze JLS'!$A$11:C$500,'prenos-P-R-N'!E$1,FALSE),"")))</f>
        <v>Градска управа</v>
      </c>
      <c r="F185" s="87" t="str">
        <f>IF($A185=0,"",IF($A185&lt;=$A$1,+VLOOKUP($A185,'Rashodi- plan-izvršenje'!$A$8:D$1500,'prenos-P-R-N'!F$1,FALSE),IF($A185&gt;$A$2,+VLOOKUP($A185,'Neizmirene obaveze JLS'!$A$11:D$500,'prenos-P-R-N'!F$1,FALSE),"")))</f>
        <v>3.10</v>
      </c>
      <c r="G185" s="87" t="str">
        <f>IF($A185=0,"",IF($A185&lt;=$A$1,+VLOOKUP($A185,'Rashodi- plan-izvršenje'!$A$8:E$1500,'prenos-P-R-N'!G$1,FALSE),IF($A185&gt;$A$2,+VLOOKUP($A185,'Neizmirene obaveze JLS'!$A$11:E$500,'prenos-P-R-N'!G$1,FALSE),"")))</f>
        <v>Мере популационе политике</v>
      </c>
      <c r="H185" s="87" t="str">
        <f>IF($A185=0,"",IF($A185&lt;=$A$1,+VLOOKUP($A185,'Rashodi- plan-izvršenje'!$A$8:F$1500,'prenos-P-R-N'!H$1,FALSE),IF($A185&gt;$A$2,+VLOOKUP($A185,'Neizmirene obaveze JLS'!$A$11:F$500,'prenos-P-R-N'!H$1,FALSE),"")))</f>
        <v>090</v>
      </c>
      <c r="I185" s="87" t="str">
        <f>IF($A185=0,"",IF($A185&lt;=$A$1,+VLOOKUP($A185,'Rashodi- plan-izvršenje'!$A$8:G$1500,'prenos-P-R-N'!I$1,FALSE),IF($A185&gt;$A$2,+VLOOKUP($A185,'Neizmirene obaveze JLS'!$A$11:G$500,'prenos-P-R-N'!I$1,FALSE),"")))</f>
        <v>0901</v>
      </c>
      <c r="J185" s="87" t="str">
        <f>IF($A185=0,"",IF($A185&lt;=$A$1,+VLOOKUP($A185,'Rashodi- plan-izvršenje'!$A$8:H$1500,'prenos-P-R-N'!J$1,FALSE),IF($A185&gt;$A$2,+VLOOKUP($A185,'Neizmirene obaveze JLS'!$A$11:H$500,'prenos-P-R-N'!J$1,FALSE),"")))</f>
        <v xml:space="preserve">СОЦИЈАЛНА И ДЕЧИЈА ЗАШТИТА </v>
      </c>
      <c r="K185" s="87">
        <f>IF($A185=0,"",IF($A185&lt;=$A$1,+VLOOKUP($A185,'Rashodi- plan-izvršenje'!$A$8:I$1500,'prenos-P-R-N'!K$1,FALSE),IF($A185&gt;$A$2,+VLOOKUP($A185,'Neizmirene obaveze JLS'!$A$11:I$500,'prenos-P-R-N'!K$1,FALSE),"")))</f>
        <v>11</v>
      </c>
      <c r="L185" t="str">
        <f>IF(A185=0,"",IF(A185&lt;=A$1,+IF(VLOOKUP(A185,'Rashodi- plan-izvršenje'!A$8:J$1500,M$1,FALSE)&gt;0,"Програмска активност","Пројекат"),IF(A185&gt;A$2,+IF(VLOOKUP(A185,'Neizmirene obaveze JLS'!A$8:J$2008,M$1,FALSE)&gt;0,"Програмска активност","Пројекат"),"")))</f>
        <v>Пројекат</v>
      </c>
      <c r="M185" s="87" t="str">
        <f>IF($A185&lt;=$A$1,+IF(VLOOKUP($A185,'Rashodi- plan-izvršenje'!$A$8:$M$1500,10,FALSE)&gt;0,VLOOKUP($A185,'Rashodi- plan-izvršenje'!$A$8:$M$1500,10,FALSE),VLOOKUP($A185,'Rashodi- plan-izvršenje'!$A$8:$M$1500,12,FALSE)),+IF($A185&gt;$A$2,IF(VLOOKUP($A185,'Neizmirene obaveze JLS'!$A$8:$M$1500,10,FALSE)&gt;0,VLOOKUP($A185,'Neizmirene obaveze JLS'!$A$11:$M$1500,10,FALSE),VLOOKUP($A185,'Neizmirene obaveze JLS'!$A$11:$M$1500,12,FALSE)),0))</f>
        <v>0901-П5</v>
      </c>
      <c r="N185" s="87" t="str">
        <f>IF($A185&lt;=$A$1,+IF(VLOOKUP(A185,'Rashodi- plan-izvršenje'!$A$8:$M$1500,10,FALSE)&gt;0,VLOOKUP(A185,'Rashodi- plan-izvršenje'!$A$8:$M$1500,11,FALSE),VLOOKUP(A185,'Rashodi- plan-izvršenje'!$A$8:$M$1500,13,FALSE)),+IF($A185&gt;$A$2,IF(VLOOKUP($A185,'Neizmirene obaveze JLS'!$A$8:$M$1500,10,FALSE)&gt;0,VLOOKUP($A185,'Neizmirene obaveze JLS'!$A$11:$M$1500,11,FALSE),VLOOKUP($A185,'Neizmirene obaveze JLS'!$A$11:$M$1500,13,FALSE)),0))</f>
        <v>Мере популационе политике</v>
      </c>
      <c r="O185" s="87">
        <f>IF($A185&lt;=$A$1,VALUE(+VLOOKUP($A185,'Rashodi- plan-izvršenje'!$A$8:N$1500,'prenos-P-R-N'!O$1,FALSE)),IF($A185&lt;=A$2,VALUE(VLOOKUP($A185,'Prihodi- plan-izvršenje'!$A$8:$H$500,6,FALSE)),VALUE(VLOOKUP($A185,'Neizmirene obaveze JLS'!$A$8:$N$500,O$1,FALSE))))</f>
        <v>1</v>
      </c>
      <c r="P185" s="87" t="str">
        <f>IF(A185=0,0,IF(A185&gt;A$2,'šifarnik K-izvor'!G$3,+IF(Q185&lt;700,+'šifarnik K-izvor'!G$2,'šifarnik K-izvor'!G$1)))</f>
        <v>Расходи</v>
      </c>
      <c r="Q185" s="87">
        <f>IF($A185&lt;=$A$1,VALUE(+VLOOKUP($A185,'Rashodi- plan-izvršenje'!$A$8:O$1500,'prenos-P-R-N'!Q$1,FALSE)),IF($A185&lt;=$A$2,VLOOKUP($A185,'Prihodi- plan-izvršenje'!$A$4:$H$500,4,FALSE),IF($A185&lt;=$A$3,VLOOKUP(A185,'Neizmirene obaveze JLS'!$A$11:O$500,Q$1,FALSE),"")))</f>
        <v>423</v>
      </c>
      <c r="R185" s="88">
        <f>IF($A185&lt;=$A$1,VALUE(+VLOOKUP($A185,'Rashodi- plan-izvršenje'!$A$8:P$1500,'prenos-P-R-N'!R$1,FALSE)),IF($A185&lt;=$A$2,VLOOKUP($A185,'Prihodi- plan-izvršenje'!$A$4:$H$500,7,FALSE),""))</f>
        <v>3000000</v>
      </c>
      <c r="S185" s="88">
        <f>IF(A185=0,0,IF($A185&lt;=$A$1,VALUE(+VLOOKUP($A185,'Rashodi- plan-izvršenje'!$A$8:Q$1500,'prenos-P-R-N'!S$1,FALSE)),IF($A185&lt;=$A$2,VLOOKUP($A185,'Prihodi- plan-izvršenje'!$A$4:$H$500,8,FALSE),0)))</f>
        <v>1094592.44</v>
      </c>
      <c r="T185" s="88" t="str">
        <f>IF($A185&gt;$A$2,VLOOKUP($A185,'Neizmirene obaveze JLS'!$A$11:R$500,R$1,FALSE),"")</f>
        <v/>
      </c>
      <c r="U185" s="88">
        <f>IF($A185&gt;$A$2,VLOOKUP($A185,'Neizmirene obaveze JLS'!$A$11:S$500,S$1,FALSE),0)</f>
        <v>0</v>
      </c>
      <c r="V185" s="88">
        <f t="shared" si="13"/>
        <v>0</v>
      </c>
      <c r="W185" s="74"/>
      <c r="X185" s="74"/>
      <c r="Y185" s="74"/>
      <c r="Z185" s="74"/>
      <c r="AA185" s="193">
        <f t="shared" si="14"/>
        <v>3</v>
      </c>
      <c r="AB185" s="193" t="str">
        <f t="shared" si="15"/>
        <v>Расходи</v>
      </c>
    </row>
    <row r="186" spans="1:28">
      <c r="A186" s="89">
        <f>IF(AND(COUNTIF(A$1:A$3,"&gt;0")=1,MAX(A$8:A185)&lt;A$1),A185+1,IF(AND(COUNTIF(A$1:A$3,"&gt;0")=2,MAX(A$8:A185)&lt;A$2),A185+1,IF(AND(COUNTIF(A$1:A$3,"&gt;0")=3,MAX(A$8:A185)&lt;A$3),A185+1,0)))</f>
        <v>179</v>
      </c>
      <c r="B186" s="89">
        <f t="shared" si="16"/>
        <v>75</v>
      </c>
      <c r="C186" s="89" t="str">
        <f t="shared" si="17"/>
        <v>НОВИ ПАЗАР</v>
      </c>
      <c r="D186" s="87">
        <f>IF($A186=0,"",IF($A186&lt;=$A$1,+VLOOKUP($A186,'Rashodi- plan-izvršenje'!$A$8:B$1500,'prenos-P-R-N'!D$1,FALSE),IF($A186&gt;$A$2,+VLOOKUP($A186,'Neizmirene obaveze JLS'!$A$11:B$500,'prenos-P-R-N'!D$1,FALSE),"")))</f>
        <v>3</v>
      </c>
      <c r="E186" s="87" t="str">
        <f>IF($A186=0,"",IF($A186&lt;=$A$1,+VLOOKUP($A186,'Rashodi- plan-izvršenje'!$A$8:C$1500,'prenos-P-R-N'!E$1,FALSE),IF($A186&gt;$A$2,+VLOOKUP($A186,'Neizmirene obaveze JLS'!$A$11:C$500,'prenos-P-R-N'!E$1,FALSE),"")))</f>
        <v>Градска управа</v>
      </c>
      <c r="F186" s="87" t="str">
        <f>IF($A186=0,"",IF($A186&lt;=$A$1,+VLOOKUP($A186,'Rashodi- plan-izvršenje'!$A$8:D$1500,'prenos-P-R-N'!F$1,FALSE),IF($A186&gt;$A$2,+VLOOKUP($A186,'Neizmirene obaveze JLS'!$A$11:D$500,'prenos-P-R-N'!F$1,FALSE),"")))</f>
        <v>3.10</v>
      </c>
      <c r="G186" s="87" t="str">
        <f>IF($A186=0,"",IF($A186&lt;=$A$1,+VLOOKUP($A186,'Rashodi- plan-izvršenje'!$A$8:E$1500,'prenos-P-R-N'!G$1,FALSE),IF($A186&gt;$A$2,+VLOOKUP($A186,'Neizmirene obaveze JLS'!$A$11:E$500,'prenos-P-R-N'!G$1,FALSE),"")))</f>
        <v>Мере популационе политике</v>
      </c>
      <c r="H186" s="87" t="str">
        <f>IF($A186=0,"",IF($A186&lt;=$A$1,+VLOOKUP($A186,'Rashodi- plan-izvršenje'!$A$8:F$1500,'prenos-P-R-N'!H$1,FALSE),IF($A186&gt;$A$2,+VLOOKUP($A186,'Neizmirene obaveze JLS'!$A$11:F$500,'prenos-P-R-N'!H$1,FALSE),"")))</f>
        <v>090</v>
      </c>
      <c r="I186" s="87" t="str">
        <f>IF($A186=0,"",IF($A186&lt;=$A$1,+VLOOKUP($A186,'Rashodi- plan-izvršenje'!$A$8:G$1500,'prenos-P-R-N'!I$1,FALSE),IF($A186&gt;$A$2,+VLOOKUP($A186,'Neizmirene obaveze JLS'!$A$11:G$500,'prenos-P-R-N'!I$1,FALSE),"")))</f>
        <v>0901</v>
      </c>
      <c r="J186" s="87" t="str">
        <f>IF($A186=0,"",IF($A186&lt;=$A$1,+VLOOKUP($A186,'Rashodi- plan-izvršenje'!$A$8:H$1500,'prenos-P-R-N'!J$1,FALSE),IF($A186&gt;$A$2,+VLOOKUP($A186,'Neizmirene obaveze JLS'!$A$11:H$500,'prenos-P-R-N'!J$1,FALSE),"")))</f>
        <v xml:space="preserve">СОЦИЈАЛНА И ДЕЧИЈА ЗАШТИТА </v>
      </c>
      <c r="K186" s="87">
        <f>IF($A186=0,"",IF($A186&lt;=$A$1,+VLOOKUP($A186,'Rashodi- plan-izvršenje'!$A$8:I$1500,'prenos-P-R-N'!K$1,FALSE),IF($A186&gt;$A$2,+VLOOKUP($A186,'Neizmirene obaveze JLS'!$A$11:I$500,'prenos-P-R-N'!K$1,FALSE),"")))</f>
        <v>11</v>
      </c>
      <c r="L186" t="str">
        <f>IF(A186=0,"",IF(A186&lt;=A$1,+IF(VLOOKUP(A186,'Rashodi- plan-izvršenje'!A$8:J$1500,M$1,FALSE)&gt;0,"Програмска активност","Пројекат"),IF(A186&gt;A$2,+IF(VLOOKUP(A186,'Neizmirene obaveze JLS'!A$8:J$2008,M$1,FALSE)&gt;0,"Програмска активност","Пројекат"),"")))</f>
        <v>Пројекат</v>
      </c>
      <c r="M186" s="87" t="str">
        <f>IF($A186&lt;=$A$1,+IF(VLOOKUP($A186,'Rashodi- plan-izvršenje'!$A$8:$M$1500,10,FALSE)&gt;0,VLOOKUP($A186,'Rashodi- plan-izvršenje'!$A$8:$M$1500,10,FALSE),VLOOKUP($A186,'Rashodi- plan-izvršenje'!$A$8:$M$1500,12,FALSE)),+IF($A186&gt;$A$2,IF(VLOOKUP($A186,'Neizmirene obaveze JLS'!$A$8:$M$1500,10,FALSE)&gt;0,VLOOKUP($A186,'Neizmirene obaveze JLS'!$A$11:$M$1500,10,FALSE),VLOOKUP($A186,'Neizmirene obaveze JLS'!$A$11:$M$1500,12,FALSE)),0))</f>
        <v>0901-П5</v>
      </c>
      <c r="N186" s="87" t="str">
        <f>IF($A186&lt;=$A$1,+IF(VLOOKUP(A186,'Rashodi- plan-izvršenje'!$A$8:$M$1500,10,FALSE)&gt;0,VLOOKUP(A186,'Rashodi- plan-izvršenje'!$A$8:$M$1500,11,FALSE),VLOOKUP(A186,'Rashodi- plan-izvršenje'!$A$8:$M$1500,13,FALSE)),+IF($A186&gt;$A$2,IF(VLOOKUP($A186,'Neizmirene obaveze JLS'!$A$8:$M$1500,10,FALSE)&gt;0,VLOOKUP($A186,'Neizmirene obaveze JLS'!$A$11:$M$1500,11,FALSE),VLOOKUP($A186,'Neizmirene obaveze JLS'!$A$11:$M$1500,13,FALSE)),0))</f>
        <v>Мере популационе политике</v>
      </c>
      <c r="O186" s="87">
        <f>IF($A186&lt;=$A$1,VALUE(+VLOOKUP($A186,'Rashodi- plan-izvršenje'!$A$8:N$1500,'prenos-P-R-N'!O$1,FALSE)),IF($A186&lt;=A$2,VALUE(VLOOKUP($A186,'Prihodi- plan-izvršenje'!$A$8:$H$500,6,FALSE)),VALUE(VLOOKUP($A186,'Neizmirene obaveze JLS'!$A$8:$N$500,O$1,FALSE))))</f>
        <v>1</v>
      </c>
      <c r="P186" s="87" t="str">
        <f>IF(A186=0,0,IF(A186&gt;A$2,'šifarnik K-izvor'!G$3,+IF(Q186&lt;700,+'šifarnik K-izvor'!G$2,'šifarnik K-izvor'!G$1)))</f>
        <v>Расходи</v>
      </c>
      <c r="Q186" s="87">
        <f>IF($A186&lt;=$A$1,VALUE(+VLOOKUP($A186,'Rashodi- plan-izvršenje'!$A$8:O$1500,'prenos-P-R-N'!Q$1,FALSE)),IF($A186&lt;=$A$2,VLOOKUP($A186,'Prihodi- plan-izvršenje'!$A$4:$H$500,4,FALSE),IF($A186&lt;=$A$3,VLOOKUP(A186,'Neizmirene obaveze JLS'!$A$11:O$500,Q$1,FALSE),"")))</f>
        <v>424</v>
      </c>
      <c r="R186" s="88">
        <f>IF($A186&lt;=$A$1,VALUE(+VLOOKUP($A186,'Rashodi- plan-izvršenje'!$A$8:P$1500,'prenos-P-R-N'!R$1,FALSE)),IF($A186&lt;=$A$2,VLOOKUP($A186,'Prihodi- plan-izvršenje'!$A$4:$H$500,7,FALSE),""))</f>
        <v>3000000</v>
      </c>
      <c r="S186" s="88">
        <f>IF(A186=0,0,IF($A186&lt;=$A$1,VALUE(+VLOOKUP($A186,'Rashodi- plan-izvršenje'!$A$8:Q$1500,'prenos-P-R-N'!S$1,FALSE)),IF($A186&lt;=$A$2,VLOOKUP($A186,'Prihodi- plan-izvršenje'!$A$4:$H$500,8,FALSE),0)))</f>
        <v>1100000</v>
      </c>
      <c r="T186" s="88" t="str">
        <f>IF($A186&gt;$A$2,VLOOKUP($A186,'Neizmirene obaveze JLS'!$A$11:R$500,R$1,FALSE),"")</f>
        <v/>
      </c>
      <c r="U186" s="88">
        <f>IF($A186&gt;$A$2,VLOOKUP($A186,'Neizmirene obaveze JLS'!$A$11:S$500,S$1,FALSE),0)</f>
        <v>0</v>
      </c>
      <c r="V186" s="88">
        <f t="shared" si="13"/>
        <v>0</v>
      </c>
      <c r="W186" s="74"/>
      <c r="X186" s="74"/>
      <c r="Y186" s="74"/>
      <c r="Z186" s="74"/>
      <c r="AA186" s="193">
        <f t="shared" si="14"/>
        <v>3</v>
      </c>
      <c r="AB186" s="193" t="str">
        <f t="shared" si="15"/>
        <v>Расходи</v>
      </c>
    </row>
    <row r="187" spans="1:28">
      <c r="A187" s="89">
        <f>IF(AND(COUNTIF(A$1:A$3,"&gt;0")=1,MAX(A$8:A186)&lt;A$1),A186+1,IF(AND(COUNTIF(A$1:A$3,"&gt;0")=2,MAX(A$8:A186)&lt;A$2),A186+1,IF(AND(COUNTIF(A$1:A$3,"&gt;0")=3,MAX(A$8:A186)&lt;A$3),A186+1,0)))</f>
        <v>180</v>
      </c>
      <c r="B187" s="89">
        <f t="shared" si="16"/>
        <v>75</v>
      </c>
      <c r="C187" s="89" t="str">
        <f t="shared" si="17"/>
        <v>НОВИ ПАЗАР</v>
      </c>
      <c r="D187" s="87">
        <f>IF($A187=0,"",IF($A187&lt;=$A$1,+VLOOKUP($A187,'Rashodi- plan-izvršenje'!$A$8:B$1500,'prenos-P-R-N'!D$1,FALSE),IF($A187&gt;$A$2,+VLOOKUP($A187,'Neizmirene obaveze JLS'!$A$11:B$500,'prenos-P-R-N'!D$1,FALSE),"")))</f>
        <v>3</v>
      </c>
      <c r="E187" s="87" t="str">
        <f>IF($A187=0,"",IF($A187&lt;=$A$1,+VLOOKUP($A187,'Rashodi- plan-izvršenje'!$A$8:C$1500,'prenos-P-R-N'!E$1,FALSE),IF($A187&gt;$A$2,+VLOOKUP($A187,'Neizmirene obaveze JLS'!$A$11:C$500,'prenos-P-R-N'!E$1,FALSE),"")))</f>
        <v>Градска управа</v>
      </c>
      <c r="F187" s="87" t="str">
        <f>IF($A187=0,"",IF($A187&lt;=$A$1,+VLOOKUP($A187,'Rashodi- plan-izvršenje'!$A$8:D$1500,'prenos-P-R-N'!F$1,FALSE),IF($A187&gt;$A$2,+VLOOKUP($A187,'Neizmirene obaveze JLS'!$A$11:D$500,'prenos-P-R-N'!F$1,FALSE),"")))</f>
        <v>3.10</v>
      </c>
      <c r="G187" s="87" t="str">
        <f>IF($A187=0,"",IF($A187&lt;=$A$1,+VLOOKUP($A187,'Rashodi- plan-izvršenje'!$A$8:E$1500,'prenos-P-R-N'!G$1,FALSE),IF($A187&gt;$A$2,+VLOOKUP($A187,'Neizmirene obaveze JLS'!$A$11:E$500,'prenos-P-R-N'!G$1,FALSE),"")))</f>
        <v>Мере популационе политике</v>
      </c>
      <c r="H187" s="87" t="str">
        <f>IF($A187=0,"",IF($A187&lt;=$A$1,+VLOOKUP($A187,'Rashodi- plan-izvršenje'!$A$8:F$1500,'prenos-P-R-N'!H$1,FALSE),IF($A187&gt;$A$2,+VLOOKUP($A187,'Neizmirene obaveze JLS'!$A$11:F$500,'prenos-P-R-N'!H$1,FALSE),"")))</f>
        <v>090</v>
      </c>
      <c r="I187" s="87" t="str">
        <f>IF($A187=0,"",IF($A187&lt;=$A$1,+VLOOKUP($A187,'Rashodi- plan-izvršenje'!$A$8:G$1500,'prenos-P-R-N'!I$1,FALSE),IF($A187&gt;$A$2,+VLOOKUP($A187,'Neizmirene obaveze JLS'!$A$11:G$500,'prenos-P-R-N'!I$1,FALSE),"")))</f>
        <v>0901</v>
      </c>
      <c r="J187" s="87" t="str">
        <f>IF($A187=0,"",IF($A187&lt;=$A$1,+VLOOKUP($A187,'Rashodi- plan-izvršenje'!$A$8:H$1500,'prenos-P-R-N'!J$1,FALSE),IF($A187&gt;$A$2,+VLOOKUP($A187,'Neizmirene obaveze JLS'!$A$11:H$500,'prenos-P-R-N'!J$1,FALSE),"")))</f>
        <v xml:space="preserve">СОЦИЈАЛНА И ДЕЧИЈА ЗАШТИТА </v>
      </c>
      <c r="K187" s="87">
        <f>IF($A187=0,"",IF($A187&lt;=$A$1,+VLOOKUP($A187,'Rashodi- plan-izvršenje'!$A$8:I$1500,'prenos-P-R-N'!K$1,FALSE),IF($A187&gt;$A$2,+VLOOKUP($A187,'Neizmirene obaveze JLS'!$A$11:I$500,'prenos-P-R-N'!K$1,FALSE),"")))</f>
        <v>11</v>
      </c>
      <c r="L187" t="str">
        <f>IF(A187=0,"",IF(A187&lt;=A$1,+IF(VLOOKUP(A187,'Rashodi- plan-izvršenje'!A$8:J$1500,M$1,FALSE)&gt;0,"Програмска активност","Пројекат"),IF(A187&gt;A$2,+IF(VLOOKUP(A187,'Neizmirene obaveze JLS'!A$8:J$2008,M$1,FALSE)&gt;0,"Програмска активност","Пројекат"),"")))</f>
        <v>Пројекат</v>
      </c>
      <c r="M187" s="87" t="str">
        <f>IF($A187&lt;=$A$1,+IF(VLOOKUP($A187,'Rashodi- plan-izvršenje'!$A$8:$M$1500,10,FALSE)&gt;0,VLOOKUP($A187,'Rashodi- plan-izvršenje'!$A$8:$M$1500,10,FALSE),VLOOKUP($A187,'Rashodi- plan-izvršenje'!$A$8:$M$1500,12,FALSE)),+IF($A187&gt;$A$2,IF(VLOOKUP($A187,'Neizmirene obaveze JLS'!$A$8:$M$1500,10,FALSE)&gt;0,VLOOKUP($A187,'Neizmirene obaveze JLS'!$A$11:$M$1500,10,FALSE),VLOOKUP($A187,'Neizmirene obaveze JLS'!$A$11:$M$1500,12,FALSE)),0))</f>
        <v>0901-П5</v>
      </c>
      <c r="N187" s="87" t="str">
        <f>IF($A187&lt;=$A$1,+IF(VLOOKUP(A187,'Rashodi- plan-izvršenje'!$A$8:$M$1500,10,FALSE)&gt;0,VLOOKUP(A187,'Rashodi- plan-izvršenje'!$A$8:$M$1500,11,FALSE),VLOOKUP(A187,'Rashodi- plan-izvršenje'!$A$8:$M$1500,13,FALSE)),+IF($A187&gt;$A$2,IF(VLOOKUP($A187,'Neizmirene obaveze JLS'!$A$8:$M$1500,10,FALSE)&gt;0,VLOOKUP($A187,'Neizmirene obaveze JLS'!$A$11:$M$1500,11,FALSE),VLOOKUP($A187,'Neizmirene obaveze JLS'!$A$11:$M$1500,13,FALSE)),0))</f>
        <v>Мере популационе политике</v>
      </c>
      <c r="O187" s="87">
        <f>IF($A187&lt;=$A$1,VALUE(+VLOOKUP($A187,'Rashodi- plan-izvršenje'!$A$8:N$1500,'prenos-P-R-N'!O$1,FALSE)),IF($A187&lt;=A$2,VALUE(VLOOKUP($A187,'Prihodi- plan-izvršenje'!$A$8:$H$500,6,FALSE)),VALUE(VLOOKUP($A187,'Neizmirene obaveze JLS'!$A$8:$N$500,O$1,FALSE))))</f>
        <v>1</v>
      </c>
      <c r="P187" s="87" t="str">
        <f>IF(A187=0,0,IF(A187&gt;A$2,'šifarnik K-izvor'!G$3,+IF(Q187&lt;700,+'šifarnik K-izvor'!G$2,'šifarnik K-izvor'!G$1)))</f>
        <v>Расходи</v>
      </c>
      <c r="Q187" s="87">
        <f>IF($A187&lt;=$A$1,VALUE(+VLOOKUP($A187,'Rashodi- plan-izvršenje'!$A$8:O$1500,'prenos-P-R-N'!Q$1,FALSE)),IF($A187&lt;=$A$2,VLOOKUP($A187,'Prihodi- plan-izvršenje'!$A$4:$H$500,4,FALSE),IF($A187&lt;=$A$3,VLOOKUP(A187,'Neizmirene obaveze JLS'!$A$11:O$500,Q$1,FALSE),"")))</f>
        <v>512</v>
      </c>
      <c r="R187" s="88">
        <f>IF($A187&lt;=$A$1,VALUE(+VLOOKUP($A187,'Rashodi- plan-izvršenje'!$A$8:P$1500,'prenos-P-R-N'!R$1,FALSE)),IF($A187&lt;=$A$2,VLOOKUP($A187,'Prihodi- plan-izvršenje'!$A$4:$H$500,7,FALSE),""))</f>
        <v>8000000</v>
      </c>
      <c r="S187" s="88">
        <f>IF(A187=0,0,IF($A187&lt;=$A$1,VALUE(+VLOOKUP($A187,'Rashodi- plan-izvršenje'!$A$8:Q$1500,'prenos-P-R-N'!S$1,FALSE)),IF($A187&lt;=$A$2,VLOOKUP($A187,'Prihodi- plan-izvršenje'!$A$4:$H$500,8,FALSE),0)))</f>
        <v>3536182.2</v>
      </c>
      <c r="T187" s="88" t="str">
        <f>IF($A187&gt;$A$2,VLOOKUP($A187,'Neizmirene obaveze JLS'!$A$11:R$500,R$1,FALSE),"")</f>
        <v/>
      </c>
      <c r="U187" s="88">
        <f>IF($A187&gt;$A$2,VLOOKUP($A187,'Neizmirene obaveze JLS'!$A$11:S$500,S$1,FALSE),0)</f>
        <v>0</v>
      </c>
      <c r="V187" s="88">
        <f t="shared" si="13"/>
        <v>0</v>
      </c>
      <c r="W187" s="74"/>
      <c r="X187" s="74"/>
      <c r="Y187" s="74"/>
      <c r="Z187" s="74"/>
      <c r="AA187" s="193">
        <f t="shared" si="14"/>
        <v>3</v>
      </c>
      <c r="AB187" s="193" t="str">
        <f t="shared" si="15"/>
        <v>Расходи</v>
      </c>
    </row>
    <row r="188" spans="1:28">
      <c r="A188" s="89">
        <f>IF(AND(COUNTIF(A$1:A$3,"&gt;0")=1,MAX(A$8:A187)&lt;A$1),A187+1,IF(AND(COUNTIF(A$1:A$3,"&gt;0")=2,MAX(A$8:A187)&lt;A$2),A187+1,IF(AND(COUNTIF(A$1:A$3,"&gt;0")=3,MAX(A$8:A187)&lt;A$3),A187+1,0)))</f>
        <v>181</v>
      </c>
      <c r="B188" s="89">
        <f t="shared" si="16"/>
        <v>75</v>
      </c>
      <c r="C188" s="89" t="str">
        <f t="shared" si="17"/>
        <v>НОВИ ПАЗАР</v>
      </c>
      <c r="D188" s="87">
        <f>IF($A188=0,"",IF($A188&lt;=$A$1,+VLOOKUP($A188,'Rashodi- plan-izvršenje'!$A$8:B$1500,'prenos-P-R-N'!D$1,FALSE),IF($A188&gt;$A$2,+VLOOKUP($A188,'Neizmirene obaveze JLS'!$A$11:B$500,'prenos-P-R-N'!D$1,FALSE),"")))</f>
        <v>3</v>
      </c>
      <c r="E188" s="87" t="str">
        <f>IF($A188=0,"",IF($A188&lt;=$A$1,+VLOOKUP($A188,'Rashodi- plan-izvršenje'!$A$8:C$1500,'prenos-P-R-N'!E$1,FALSE),IF($A188&gt;$A$2,+VLOOKUP($A188,'Neizmirene obaveze JLS'!$A$11:C$500,'prenos-P-R-N'!E$1,FALSE),"")))</f>
        <v>Градска управа</v>
      </c>
      <c r="F188" s="87" t="str">
        <f>IF($A188=0,"",IF($A188&lt;=$A$1,+VLOOKUP($A188,'Rashodi- plan-izvršenje'!$A$8:D$1500,'prenos-P-R-N'!F$1,FALSE),IF($A188&gt;$A$2,+VLOOKUP($A188,'Neizmirene obaveze JLS'!$A$11:D$500,'prenos-P-R-N'!F$1,FALSE),"")))</f>
        <v>3.10</v>
      </c>
      <c r="G188" s="87" t="str">
        <f>IF($A188=0,"",IF($A188&lt;=$A$1,+VLOOKUP($A188,'Rashodi- plan-izvršenje'!$A$8:E$1500,'prenos-P-R-N'!G$1,FALSE),IF($A188&gt;$A$2,+VLOOKUP($A188,'Neizmirene obaveze JLS'!$A$11:E$500,'prenos-P-R-N'!G$1,FALSE),"")))</f>
        <v>Акциони план за роме</v>
      </c>
      <c r="H188" s="87" t="str">
        <f>IF($A188=0,"",IF($A188&lt;=$A$1,+VLOOKUP($A188,'Rashodi- plan-izvršenje'!$A$8:F$1500,'prenos-P-R-N'!H$1,FALSE),IF($A188&gt;$A$2,+VLOOKUP($A188,'Neizmirene obaveze JLS'!$A$11:F$500,'prenos-P-R-N'!H$1,FALSE),"")))</f>
        <v>090</v>
      </c>
      <c r="I188" s="87" t="str">
        <f>IF($A188=0,"",IF($A188&lt;=$A$1,+VLOOKUP($A188,'Rashodi- plan-izvršenje'!$A$8:G$1500,'prenos-P-R-N'!I$1,FALSE),IF($A188&gt;$A$2,+VLOOKUP($A188,'Neizmirene obaveze JLS'!$A$11:G$500,'prenos-P-R-N'!I$1,FALSE),"")))</f>
        <v>0901</v>
      </c>
      <c r="J188" s="87" t="str">
        <f>IF($A188=0,"",IF($A188&lt;=$A$1,+VLOOKUP($A188,'Rashodi- plan-izvršenje'!$A$8:H$1500,'prenos-P-R-N'!J$1,FALSE),IF($A188&gt;$A$2,+VLOOKUP($A188,'Neizmirene obaveze JLS'!$A$11:H$500,'prenos-P-R-N'!J$1,FALSE),"")))</f>
        <v xml:space="preserve">СОЦИЈАЛНА И ДЕЧИЈА ЗАШТИТА </v>
      </c>
      <c r="K188" s="87">
        <f>IF($A188=0,"",IF($A188&lt;=$A$1,+VLOOKUP($A188,'Rashodi- plan-izvršenje'!$A$8:I$1500,'prenos-P-R-N'!K$1,FALSE),IF($A188&gt;$A$2,+VLOOKUP($A188,'Neizmirene obaveze JLS'!$A$11:I$500,'prenos-P-R-N'!K$1,FALSE),"")))</f>
        <v>11</v>
      </c>
      <c r="L188" t="str">
        <f>IF(A188=0,"",IF(A188&lt;=A$1,+IF(VLOOKUP(A188,'Rashodi- plan-izvršenje'!A$8:J$1500,M$1,FALSE)&gt;0,"Програмска активност","Пројекат"),IF(A188&gt;A$2,+IF(VLOOKUP(A188,'Neizmirene obaveze JLS'!A$8:J$2008,M$1,FALSE)&gt;0,"Програмска активност","Пројекат"),"")))</f>
        <v>Пројекат</v>
      </c>
      <c r="M188" s="87" t="str">
        <f>IF($A188&lt;=$A$1,+IF(VLOOKUP($A188,'Rashodi- plan-izvršenje'!$A$8:$M$1500,10,FALSE)&gt;0,VLOOKUP($A188,'Rashodi- plan-izvršenje'!$A$8:$M$1500,10,FALSE),VLOOKUP($A188,'Rashodi- plan-izvršenje'!$A$8:$M$1500,12,FALSE)),+IF($A188&gt;$A$2,IF(VLOOKUP($A188,'Neizmirene obaveze JLS'!$A$8:$M$1500,10,FALSE)&gt;0,VLOOKUP($A188,'Neizmirene obaveze JLS'!$A$11:$M$1500,10,FALSE),VLOOKUP($A188,'Neizmirene obaveze JLS'!$A$11:$M$1500,12,FALSE)),0))</f>
        <v>0901-П6</v>
      </c>
      <c r="N188" s="87" t="str">
        <f>IF($A188&lt;=$A$1,+IF(VLOOKUP(A188,'Rashodi- plan-izvršenje'!$A$8:$M$1500,10,FALSE)&gt;0,VLOOKUP(A188,'Rashodi- plan-izvršenje'!$A$8:$M$1500,11,FALSE),VLOOKUP(A188,'Rashodi- plan-izvršenje'!$A$8:$M$1500,13,FALSE)),+IF($A188&gt;$A$2,IF(VLOOKUP($A188,'Neizmirene obaveze JLS'!$A$8:$M$1500,10,FALSE)&gt;0,VLOOKUP($A188,'Neizmirene obaveze JLS'!$A$11:$M$1500,11,FALSE),VLOOKUP($A188,'Neizmirene obaveze JLS'!$A$11:$M$1500,13,FALSE)),0))</f>
        <v>Акциони план за роме</v>
      </c>
      <c r="O188" s="87">
        <f>IF($A188&lt;=$A$1,VALUE(+VLOOKUP($A188,'Rashodi- plan-izvršenje'!$A$8:N$1500,'prenos-P-R-N'!O$1,FALSE)),IF($A188&lt;=A$2,VALUE(VLOOKUP($A188,'Prihodi- plan-izvršenje'!$A$8:$H$500,6,FALSE)),VALUE(VLOOKUP($A188,'Neizmirene obaveze JLS'!$A$8:$N$500,O$1,FALSE))))</f>
        <v>1</v>
      </c>
      <c r="P188" s="87" t="str">
        <f>IF(A188=0,0,IF(A188&gt;A$2,'šifarnik K-izvor'!G$3,+IF(Q188&lt;700,+'šifarnik K-izvor'!G$2,'šifarnik K-izvor'!G$1)))</f>
        <v>Расходи</v>
      </c>
      <c r="Q188" s="87">
        <f>IF($A188&lt;=$A$1,VALUE(+VLOOKUP($A188,'Rashodi- plan-izvršenje'!$A$8:O$1500,'prenos-P-R-N'!Q$1,FALSE)),IF($A188&lt;=$A$2,VLOOKUP($A188,'Prihodi- plan-izvršenje'!$A$4:$H$500,4,FALSE),IF($A188&lt;=$A$3,VLOOKUP(A188,'Neizmirene obaveze JLS'!$A$11:O$500,Q$1,FALSE),"")))</f>
        <v>472</v>
      </c>
      <c r="R188" s="88">
        <f>IF($A188&lt;=$A$1,VALUE(+VLOOKUP($A188,'Rashodi- plan-izvršenje'!$A$8:P$1500,'prenos-P-R-N'!R$1,FALSE)),IF($A188&lt;=$A$2,VLOOKUP($A188,'Prihodi- plan-izvršenje'!$A$4:$H$500,7,FALSE),""))</f>
        <v>1000000</v>
      </c>
      <c r="S188" s="88">
        <f>IF(A188=0,0,IF($A188&lt;=$A$1,VALUE(+VLOOKUP($A188,'Rashodi- plan-izvršenje'!$A$8:Q$1500,'prenos-P-R-N'!S$1,FALSE)),IF($A188&lt;=$A$2,VLOOKUP($A188,'Prihodi- plan-izvršenje'!$A$4:$H$500,8,FALSE),0)))</f>
        <v>429000</v>
      </c>
      <c r="T188" s="88" t="str">
        <f>IF($A188&gt;$A$2,VLOOKUP($A188,'Neizmirene obaveze JLS'!$A$11:R$500,R$1,FALSE),"")</f>
        <v/>
      </c>
      <c r="U188" s="88">
        <f>IF($A188&gt;$A$2,VLOOKUP($A188,'Neizmirene obaveze JLS'!$A$11:S$500,S$1,FALSE),0)</f>
        <v>0</v>
      </c>
      <c r="V188" s="88">
        <f t="shared" si="13"/>
        <v>0</v>
      </c>
      <c r="W188" s="74"/>
      <c r="X188" s="74"/>
      <c r="Y188" s="74"/>
      <c r="Z188" s="74"/>
      <c r="AA188" s="193">
        <f t="shared" si="14"/>
        <v>3</v>
      </c>
      <c r="AB188" s="193" t="str">
        <f t="shared" si="15"/>
        <v>Расходи</v>
      </c>
    </row>
    <row r="189" spans="1:28">
      <c r="A189" s="89">
        <f>IF(AND(COUNTIF(A$1:A$3,"&gt;0")=1,MAX(A$8:A188)&lt;A$1),A188+1,IF(AND(COUNTIF(A$1:A$3,"&gt;0")=2,MAX(A$8:A188)&lt;A$2),A188+1,IF(AND(COUNTIF(A$1:A$3,"&gt;0")=3,MAX(A$8:A188)&lt;A$3),A188+1,0)))</f>
        <v>182</v>
      </c>
      <c r="B189" s="89">
        <f t="shared" si="16"/>
        <v>75</v>
      </c>
      <c r="C189" s="89" t="str">
        <f t="shared" si="17"/>
        <v>НОВИ ПАЗАР</v>
      </c>
      <c r="D189" s="87">
        <f>IF($A189=0,"",IF($A189&lt;=$A$1,+VLOOKUP($A189,'Rashodi- plan-izvršenje'!$A$8:B$1500,'prenos-P-R-N'!D$1,FALSE),IF($A189&gt;$A$2,+VLOOKUP($A189,'Neizmirene obaveze JLS'!$A$11:B$500,'prenos-P-R-N'!D$1,FALSE),"")))</f>
        <v>3</v>
      </c>
      <c r="E189" s="87" t="str">
        <f>IF($A189=0,"",IF($A189&lt;=$A$1,+VLOOKUP($A189,'Rashodi- plan-izvršenje'!$A$8:C$1500,'prenos-P-R-N'!E$1,FALSE),IF($A189&gt;$A$2,+VLOOKUP($A189,'Neizmirene obaveze JLS'!$A$11:C$500,'prenos-P-R-N'!E$1,FALSE),"")))</f>
        <v>Градска управа</v>
      </c>
      <c r="F189" s="87" t="str">
        <f>IF($A189=0,"",IF($A189&lt;=$A$1,+VLOOKUP($A189,'Rashodi- plan-izvršenje'!$A$8:D$1500,'prenos-P-R-N'!F$1,FALSE),IF($A189&gt;$A$2,+VLOOKUP($A189,'Neizmirene obaveze JLS'!$A$11:D$500,'prenos-P-R-N'!F$1,FALSE),"")))</f>
        <v>3.10</v>
      </c>
      <c r="G189" s="87" t="str">
        <f>IF($A189=0,"",IF($A189&lt;=$A$1,+VLOOKUP($A189,'Rashodi- plan-izvršenje'!$A$8:E$1500,'prenos-P-R-N'!G$1,FALSE),IF($A189&gt;$A$2,+VLOOKUP($A189,'Neizmirene obaveze JLS'!$A$11:E$500,'prenos-P-R-N'!G$1,FALSE),"")))</f>
        <v>ИРЛ и повратници по споразуму о реадмисији</v>
      </c>
      <c r="H189" s="87" t="str">
        <f>IF($A189=0,"",IF($A189&lt;=$A$1,+VLOOKUP($A189,'Rashodi- plan-izvršenje'!$A$8:F$1500,'prenos-P-R-N'!H$1,FALSE),IF($A189&gt;$A$2,+VLOOKUP($A189,'Neizmirene obaveze JLS'!$A$11:F$500,'prenos-P-R-N'!H$1,FALSE),"")))</f>
        <v>090</v>
      </c>
      <c r="I189" s="87" t="str">
        <f>IF($A189=0,"",IF($A189&lt;=$A$1,+VLOOKUP($A189,'Rashodi- plan-izvršenje'!$A$8:G$1500,'prenos-P-R-N'!I$1,FALSE),IF($A189&gt;$A$2,+VLOOKUP($A189,'Neizmirene obaveze JLS'!$A$11:G$500,'prenos-P-R-N'!I$1,FALSE),"")))</f>
        <v>0901</v>
      </c>
      <c r="J189" s="87" t="str">
        <f>IF($A189=0,"",IF($A189&lt;=$A$1,+VLOOKUP($A189,'Rashodi- plan-izvršenje'!$A$8:H$1500,'prenos-P-R-N'!J$1,FALSE),IF($A189&gt;$A$2,+VLOOKUP($A189,'Neizmirene obaveze JLS'!$A$11:H$500,'prenos-P-R-N'!J$1,FALSE),"")))</f>
        <v xml:space="preserve">СОЦИЈАЛНА И ДЕЧИЈА ЗАШТИТА </v>
      </c>
      <c r="K189" s="87">
        <f>IF($A189=0,"",IF($A189&lt;=$A$1,+VLOOKUP($A189,'Rashodi- plan-izvršenje'!$A$8:I$1500,'prenos-P-R-N'!K$1,FALSE),IF($A189&gt;$A$2,+VLOOKUP($A189,'Neizmirene obaveze JLS'!$A$11:I$500,'prenos-P-R-N'!K$1,FALSE),"")))</f>
        <v>11</v>
      </c>
      <c r="L189" t="str">
        <f>IF(A189=0,"",IF(A189&lt;=A$1,+IF(VLOOKUP(A189,'Rashodi- plan-izvršenje'!A$8:J$1500,M$1,FALSE)&gt;0,"Програмска активност","Пројекат"),IF(A189&gt;A$2,+IF(VLOOKUP(A189,'Neizmirene obaveze JLS'!A$8:J$2008,M$1,FALSE)&gt;0,"Програмска активност","Пројекат"),"")))</f>
        <v>Пројекат</v>
      </c>
      <c r="M189" s="87" t="str">
        <f>IF($A189&lt;=$A$1,+IF(VLOOKUP($A189,'Rashodi- plan-izvršenje'!$A$8:$M$1500,10,FALSE)&gt;0,VLOOKUP($A189,'Rashodi- plan-izvršenje'!$A$8:$M$1500,10,FALSE),VLOOKUP($A189,'Rashodi- plan-izvršenje'!$A$8:$M$1500,12,FALSE)),+IF($A189&gt;$A$2,IF(VLOOKUP($A189,'Neizmirene obaveze JLS'!$A$8:$M$1500,10,FALSE)&gt;0,VLOOKUP($A189,'Neizmirene obaveze JLS'!$A$11:$M$1500,10,FALSE),VLOOKUP($A189,'Neizmirene obaveze JLS'!$A$11:$M$1500,12,FALSE)),0))</f>
        <v>0901-П7</v>
      </c>
      <c r="N189" s="87" t="str">
        <f>IF($A189&lt;=$A$1,+IF(VLOOKUP(A189,'Rashodi- plan-izvršenje'!$A$8:$M$1500,10,FALSE)&gt;0,VLOOKUP(A189,'Rashodi- plan-izvršenje'!$A$8:$M$1500,11,FALSE),VLOOKUP(A189,'Rashodi- plan-izvršenje'!$A$8:$M$1500,13,FALSE)),+IF($A189&gt;$A$2,IF(VLOOKUP($A189,'Neizmirene obaveze JLS'!$A$8:$M$1500,10,FALSE)&gt;0,VLOOKUP($A189,'Neizmirene obaveze JLS'!$A$11:$M$1500,11,FALSE),VLOOKUP($A189,'Neizmirene obaveze JLS'!$A$11:$M$1500,13,FALSE)),0))</f>
        <v>ИРЛ и повратници по споразуму о реадмисији</v>
      </c>
      <c r="O189" s="87">
        <f>IF($A189&lt;=$A$1,VALUE(+VLOOKUP($A189,'Rashodi- plan-izvršenje'!$A$8:N$1500,'prenos-P-R-N'!O$1,FALSE)),IF($A189&lt;=A$2,VALUE(VLOOKUP($A189,'Prihodi- plan-izvršenje'!$A$8:$H$500,6,FALSE)),VALUE(VLOOKUP($A189,'Neizmirene obaveze JLS'!$A$8:$N$500,O$1,FALSE))))</f>
        <v>1</v>
      </c>
      <c r="P189" s="87" t="str">
        <f>IF(A189=0,0,IF(A189&gt;A$2,'šifarnik K-izvor'!G$3,+IF(Q189&lt;700,+'šifarnik K-izvor'!G$2,'šifarnik K-izvor'!G$1)))</f>
        <v>Расходи</v>
      </c>
      <c r="Q189" s="87">
        <f>IF($A189&lt;=$A$1,VALUE(+VLOOKUP($A189,'Rashodi- plan-izvršenje'!$A$8:O$1500,'prenos-P-R-N'!Q$1,FALSE)),IF($A189&lt;=$A$2,VLOOKUP($A189,'Prihodi- plan-izvršenje'!$A$4:$H$500,4,FALSE),IF($A189&lt;=$A$3,VLOOKUP(A189,'Neizmirene obaveze JLS'!$A$11:O$500,Q$1,FALSE),"")))</f>
        <v>472</v>
      </c>
      <c r="R189" s="88">
        <f>IF($A189&lt;=$A$1,VALUE(+VLOOKUP($A189,'Rashodi- plan-izvršenje'!$A$8:P$1500,'prenos-P-R-N'!R$1,FALSE)),IF($A189&lt;=$A$2,VLOOKUP($A189,'Prihodi- plan-izvršenje'!$A$4:$H$500,7,FALSE),""))</f>
        <v>2000000</v>
      </c>
      <c r="S189" s="88">
        <f>IF(A189=0,0,IF($A189&lt;=$A$1,VALUE(+VLOOKUP($A189,'Rashodi- plan-izvršenje'!$A$8:Q$1500,'prenos-P-R-N'!S$1,FALSE)),IF($A189&lt;=$A$2,VLOOKUP($A189,'Prihodi- plan-izvršenje'!$A$4:$H$500,8,FALSE),0)))</f>
        <v>200000</v>
      </c>
      <c r="T189" s="88" t="str">
        <f>IF($A189&gt;$A$2,VLOOKUP($A189,'Neizmirene obaveze JLS'!$A$11:R$500,R$1,FALSE),"")</f>
        <v/>
      </c>
      <c r="U189" s="88">
        <f>IF($A189&gt;$A$2,VLOOKUP($A189,'Neizmirene obaveze JLS'!$A$11:S$500,S$1,FALSE),0)</f>
        <v>0</v>
      </c>
      <c r="V189" s="88">
        <f t="shared" si="13"/>
        <v>0</v>
      </c>
      <c r="W189" s="74"/>
      <c r="X189" s="74"/>
      <c r="Y189" s="74"/>
      <c r="Z189" s="74"/>
      <c r="AA189" s="193">
        <f t="shared" si="14"/>
        <v>3</v>
      </c>
      <c r="AB189" s="193" t="str">
        <f t="shared" si="15"/>
        <v>Расходи</v>
      </c>
    </row>
    <row r="190" spans="1:28">
      <c r="A190" s="89">
        <f>IF(AND(COUNTIF(A$1:A$3,"&gt;0")=1,MAX(A$8:A189)&lt;A$1),A189+1,IF(AND(COUNTIF(A$1:A$3,"&gt;0")=2,MAX(A$8:A189)&lt;A$2),A189+1,IF(AND(COUNTIF(A$1:A$3,"&gt;0")=3,MAX(A$8:A189)&lt;A$3),A189+1,0)))</f>
        <v>183</v>
      </c>
      <c r="B190" s="89">
        <f t="shared" si="16"/>
        <v>75</v>
      </c>
      <c r="C190" s="89" t="str">
        <f t="shared" si="17"/>
        <v>НОВИ ПАЗАР</v>
      </c>
      <c r="D190" s="87">
        <f>IF($A190=0,"",IF($A190&lt;=$A$1,+VLOOKUP($A190,'Rashodi- plan-izvršenje'!$A$8:B$1500,'prenos-P-R-N'!D$1,FALSE),IF($A190&gt;$A$2,+VLOOKUP($A190,'Neizmirene obaveze JLS'!$A$11:B$500,'prenos-P-R-N'!D$1,FALSE),"")))</f>
        <v>3</v>
      </c>
      <c r="E190" s="87" t="str">
        <f>IF($A190=0,"",IF($A190&lt;=$A$1,+VLOOKUP($A190,'Rashodi- plan-izvršenje'!$A$8:C$1500,'prenos-P-R-N'!E$1,FALSE),IF($A190&gt;$A$2,+VLOOKUP($A190,'Neizmirene obaveze JLS'!$A$11:C$500,'prenos-P-R-N'!E$1,FALSE),"")))</f>
        <v>Градска управа</v>
      </c>
      <c r="F190" s="87" t="str">
        <f>IF($A190=0,"",IF($A190&lt;=$A$1,+VLOOKUP($A190,'Rashodi- plan-izvršenje'!$A$8:D$1500,'prenos-P-R-N'!F$1,FALSE),IF($A190&gt;$A$2,+VLOOKUP($A190,'Neizmirene obaveze JLS'!$A$11:D$500,'prenos-P-R-N'!F$1,FALSE),"")))</f>
        <v>3.10</v>
      </c>
      <c r="G190" s="87" t="str">
        <f>IF($A190=0,"",IF($A190&lt;=$A$1,+VLOOKUP($A190,'Rashodi- plan-izvršenje'!$A$8:E$1500,'prenos-P-R-N'!G$1,FALSE),IF($A190&gt;$A$2,+VLOOKUP($A190,'Neizmirene obaveze JLS'!$A$11:E$500,'prenos-P-R-N'!G$1,FALSE),"")))</f>
        <v>Партерно уређење и прикључци на инфраструктуру избегличких зграда</v>
      </c>
      <c r="H190" s="87" t="str">
        <f>IF($A190=0,"",IF($A190&lt;=$A$1,+VLOOKUP($A190,'Rashodi- plan-izvršenje'!$A$8:F$1500,'prenos-P-R-N'!H$1,FALSE),IF($A190&gt;$A$2,+VLOOKUP($A190,'Neizmirene obaveze JLS'!$A$11:F$500,'prenos-P-R-N'!H$1,FALSE),"")))</f>
        <v>090</v>
      </c>
      <c r="I190" s="87" t="str">
        <f>IF($A190=0,"",IF($A190&lt;=$A$1,+VLOOKUP($A190,'Rashodi- plan-izvršenje'!$A$8:G$1500,'prenos-P-R-N'!I$1,FALSE),IF($A190&gt;$A$2,+VLOOKUP($A190,'Neizmirene obaveze JLS'!$A$11:G$500,'prenos-P-R-N'!I$1,FALSE),"")))</f>
        <v>0901</v>
      </c>
      <c r="J190" s="87" t="str">
        <f>IF($A190=0,"",IF($A190&lt;=$A$1,+VLOOKUP($A190,'Rashodi- plan-izvršenje'!$A$8:H$1500,'prenos-P-R-N'!J$1,FALSE),IF($A190&gt;$A$2,+VLOOKUP($A190,'Neizmirene obaveze JLS'!$A$11:H$500,'prenos-P-R-N'!J$1,FALSE),"")))</f>
        <v xml:space="preserve">СОЦИЈАЛНА И ДЕЧИЈА ЗАШТИТА </v>
      </c>
      <c r="K190" s="87">
        <f>IF($A190=0,"",IF($A190&lt;=$A$1,+VLOOKUP($A190,'Rashodi- plan-izvršenje'!$A$8:I$1500,'prenos-P-R-N'!K$1,FALSE),IF($A190&gt;$A$2,+VLOOKUP($A190,'Neizmirene obaveze JLS'!$A$11:I$500,'prenos-P-R-N'!K$1,FALSE),"")))</f>
        <v>11</v>
      </c>
      <c r="L190" t="str">
        <f>IF(A190=0,"",IF(A190&lt;=A$1,+IF(VLOOKUP(A190,'Rashodi- plan-izvršenje'!A$8:J$1500,M$1,FALSE)&gt;0,"Програмска активност","Пројекат"),IF(A190&gt;A$2,+IF(VLOOKUP(A190,'Neizmirene obaveze JLS'!A$8:J$2008,M$1,FALSE)&gt;0,"Програмска активност","Пројекат"),"")))</f>
        <v>Пројекат</v>
      </c>
      <c r="M190" s="87" t="str">
        <f>IF($A190&lt;=$A$1,+IF(VLOOKUP($A190,'Rashodi- plan-izvršenje'!$A$8:$M$1500,10,FALSE)&gt;0,VLOOKUP($A190,'Rashodi- plan-izvršenje'!$A$8:$M$1500,10,FALSE),VLOOKUP($A190,'Rashodi- plan-izvršenje'!$A$8:$M$1500,12,FALSE)),+IF($A190&gt;$A$2,IF(VLOOKUP($A190,'Neizmirene obaveze JLS'!$A$8:$M$1500,10,FALSE)&gt;0,VLOOKUP($A190,'Neizmirene obaveze JLS'!$A$11:$M$1500,10,FALSE),VLOOKUP($A190,'Neizmirene obaveze JLS'!$A$11:$M$1500,12,FALSE)),0))</f>
        <v>0901-П8</v>
      </c>
      <c r="N190" s="87" t="str">
        <f>IF($A190&lt;=$A$1,+IF(VLOOKUP(A190,'Rashodi- plan-izvršenje'!$A$8:$M$1500,10,FALSE)&gt;0,VLOOKUP(A190,'Rashodi- plan-izvršenje'!$A$8:$M$1500,11,FALSE),VLOOKUP(A190,'Rashodi- plan-izvršenje'!$A$8:$M$1500,13,FALSE)),+IF($A190&gt;$A$2,IF(VLOOKUP($A190,'Neizmirene obaveze JLS'!$A$8:$M$1500,10,FALSE)&gt;0,VLOOKUP($A190,'Neizmirene obaveze JLS'!$A$11:$M$1500,11,FALSE),VLOOKUP($A190,'Neizmirene obaveze JLS'!$A$11:$M$1500,13,FALSE)),0))</f>
        <v>Партерно уређење и прикључци на инфраструктуру избегличких зграда</v>
      </c>
      <c r="O190" s="87">
        <f>IF($A190&lt;=$A$1,VALUE(+VLOOKUP($A190,'Rashodi- plan-izvršenje'!$A$8:N$1500,'prenos-P-R-N'!O$1,FALSE)),IF($A190&lt;=A$2,VALUE(VLOOKUP($A190,'Prihodi- plan-izvršenje'!$A$8:$H$500,6,FALSE)),VALUE(VLOOKUP($A190,'Neizmirene obaveze JLS'!$A$8:$N$500,O$1,FALSE))))</f>
        <v>1</v>
      </c>
      <c r="P190" s="87" t="str">
        <f>IF(A190=0,0,IF(A190&gt;A$2,'šifarnik K-izvor'!G$3,+IF(Q190&lt;700,+'šifarnik K-izvor'!G$2,'šifarnik K-izvor'!G$1)))</f>
        <v>Расходи</v>
      </c>
      <c r="Q190" s="87">
        <f>IF($A190&lt;=$A$1,VALUE(+VLOOKUP($A190,'Rashodi- plan-izvršenje'!$A$8:O$1500,'prenos-P-R-N'!Q$1,FALSE)),IF($A190&lt;=$A$2,VLOOKUP($A190,'Prihodi- plan-izvršenje'!$A$4:$H$500,4,FALSE),IF($A190&lt;=$A$3,VLOOKUP(A190,'Neizmirene obaveze JLS'!$A$11:O$500,Q$1,FALSE),"")))</f>
        <v>472</v>
      </c>
      <c r="R190" s="88">
        <f>IF($A190&lt;=$A$1,VALUE(+VLOOKUP($A190,'Rashodi- plan-izvršenje'!$A$8:P$1500,'prenos-P-R-N'!R$1,FALSE)),IF($A190&lt;=$A$2,VLOOKUP($A190,'Prihodi- plan-izvršenje'!$A$4:$H$500,7,FALSE),""))</f>
        <v>4000000</v>
      </c>
      <c r="S190" s="88">
        <f>IF(A190=0,0,IF($A190&lt;=$A$1,VALUE(+VLOOKUP($A190,'Rashodi- plan-izvršenje'!$A$8:Q$1500,'prenos-P-R-N'!S$1,FALSE)),IF($A190&lt;=$A$2,VLOOKUP($A190,'Prihodi- plan-izvršenje'!$A$4:$H$500,8,FALSE),0)))</f>
        <v>360806.40000000002</v>
      </c>
      <c r="T190" s="88" t="str">
        <f>IF($A190&gt;$A$2,VLOOKUP($A190,'Neizmirene obaveze JLS'!$A$11:R$500,R$1,FALSE),"")</f>
        <v/>
      </c>
      <c r="U190" s="88">
        <f>IF($A190&gt;$A$2,VLOOKUP($A190,'Neizmirene obaveze JLS'!$A$11:S$500,S$1,FALSE),0)</f>
        <v>0</v>
      </c>
      <c r="V190" s="88">
        <f t="shared" si="13"/>
        <v>0</v>
      </c>
      <c r="W190" s="74"/>
      <c r="X190" s="74"/>
      <c r="Y190" s="74"/>
      <c r="Z190" s="74"/>
      <c r="AA190" s="193">
        <f t="shared" si="14"/>
        <v>3</v>
      </c>
      <c r="AB190" s="193" t="str">
        <f t="shared" si="15"/>
        <v>Расходи</v>
      </c>
    </row>
    <row r="191" spans="1:28">
      <c r="A191" s="89">
        <f>IF(AND(COUNTIF(A$1:A$3,"&gt;0")=1,MAX(A$8:A190)&lt;A$1),A190+1,IF(AND(COUNTIF(A$1:A$3,"&gt;0")=2,MAX(A$8:A190)&lt;A$2),A190+1,IF(AND(COUNTIF(A$1:A$3,"&gt;0")=3,MAX(A$8:A190)&lt;A$3),A190+1,0)))</f>
        <v>184</v>
      </c>
      <c r="B191" s="89">
        <f t="shared" si="16"/>
        <v>75</v>
      </c>
      <c r="C191" s="89" t="str">
        <f t="shared" si="17"/>
        <v>НОВИ ПАЗАР</v>
      </c>
      <c r="D191" s="87">
        <f>IF($A191=0,"",IF($A191&lt;=$A$1,+VLOOKUP($A191,'Rashodi- plan-izvršenje'!$A$8:B$1500,'prenos-P-R-N'!D$1,FALSE),IF($A191&gt;$A$2,+VLOOKUP($A191,'Neizmirene obaveze JLS'!$A$11:B$500,'prenos-P-R-N'!D$1,FALSE),"")))</f>
        <v>3</v>
      </c>
      <c r="E191" s="87" t="str">
        <f>IF($A191=0,"",IF($A191&lt;=$A$1,+VLOOKUP($A191,'Rashodi- plan-izvršenje'!$A$8:C$1500,'prenos-P-R-N'!E$1,FALSE),IF($A191&gt;$A$2,+VLOOKUP($A191,'Neizmirene obaveze JLS'!$A$11:C$500,'prenos-P-R-N'!E$1,FALSE),"")))</f>
        <v>Градска управа</v>
      </c>
      <c r="F191" s="87" t="str">
        <f>IF($A191=0,"",IF($A191&lt;=$A$1,+VLOOKUP($A191,'Rashodi- plan-izvršenje'!$A$8:D$1500,'prenos-P-R-N'!F$1,FALSE),IF($A191&gt;$A$2,+VLOOKUP($A191,'Neizmirene obaveze JLS'!$A$11:D$500,'prenos-P-R-N'!F$1,FALSE),"")))</f>
        <v>3.10</v>
      </c>
      <c r="G191" s="87" t="str">
        <f>IF($A191=0,"",IF($A191&lt;=$A$1,+VLOOKUP($A191,'Rashodi- plan-izvršenje'!$A$8:E$1500,'prenos-P-R-N'!G$1,FALSE),IF($A191&gt;$A$2,+VLOOKUP($A191,'Neizmirene obaveze JLS'!$A$11:E$500,'prenos-P-R-N'!G$1,FALSE),"")))</f>
        <v>Економско оснаживање Рома у Н.Пазару</v>
      </c>
      <c r="H191" s="87" t="str">
        <f>IF($A191=0,"",IF($A191&lt;=$A$1,+VLOOKUP($A191,'Rashodi- plan-izvršenje'!$A$8:F$1500,'prenos-P-R-N'!H$1,FALSE),IF($A191&gt;$A$2,+VLOOKUP($A191,'Neizmirene obaveze JLS'!$A$11:F$500,'prenos-P-R-N'!H$1,FALSE),"")))</f>
        <v>090</v>
      </c>
      <c r="I191" s="87" t="str">
        <f>IF($A191=0,"",IF($A191&lt;=$A$1,+VLOOKUP($A191,'Rashodi- plan-izvršenje'!$A$8:G$1500,'prenos-P-R-N'!I$1,FALSE),IF($A191&gt;$A$2,+VLOOKUP($A191,'Neizmirene obaveze JLS'!$A$11:G$500,'prenos-P-R-N'!I$1,FALSE),"")))</f>
        <v>0901</v>
      </c>
      <c r="J191" s="87" t="str">
        <f>IF($A191=0,"",IF($A191&lt;=$A$1,+VLOOKUP($A191,'Rashodi- plan-izvršenje'!$A$8:H$1500,'prenos-P-R-N'!J$1,FALSE),IF($A191&gt;$A$2,+VLOOKUP($A191,'Neizmirene obaveze JLS'!$A$11:H$500,'prenos-P-R-N'!J$1,FALSE),"")))</f>
        <v xml:space="preserve">СОЦИЈАЛНА И ДЕЧИЈА ЗАШТИТА </v>
      </c>
      <c r="K191" s="87">
        <f>IF($A191=0,"",IF($A191&lt;=$A$1,+VLOOKUP($A191,'Rashodi- plan-izvršenje'!$A$8:I$1500,'prenos-P-R-N'!K$1,FALSE),IF($A191&gt;$A$2,+VLOOKUP($A191,'Neizmirene obaveze JLS'!$A$11:I$500,'prenos-P-R-N'!K$1,FALSE),"")))</f>
        <v>11</v>
      </c>
      <c r="L191" t="str">
        <f>IF(A191=0,"",IF(A191&lt;=A$1,+IF(VLOOKUP(A191,'Rashodi- plan-izvršenje'!A$8:J$1500,M$1,FALSE)&gt;0,"Програмска активност","Пројекат"),IF(A191&gt;A$2,+IF(VLOOKUP(A191,'Neizmirene obaveze JLS'!A$8:J$2008,M$1,FALSE)&gt;0,"Програмска активност","Пројекат"),"")))</f>
        <v>Пројекат</v>
      </c>
      <c r="M191" s="87" t="str">
        <f>IF($A191&lt;=$A$1,+IF(VLOOKUP($A191,'Rashodi- plan-izvršenje'!$A$8:$M$1500,10,FALSE)&gt;0,VLOOKUP($A191,'Rashodi- plan-izvršenje'!$A$8:$M$1500,10,FALSE),VLOOKUP($A191,'Rashodi- plan-izvršenje'!$A$8:$M$1500,12,FALSE)),+IF($A191&gt;$A$2,IF(VLOOKUP($A191,'Neizmirene obaveze JLS'!$A$8:$M$1500,10,FALSE)&gt;0,VLOOKUP($A191,'Neizmirene obaveze JLS'!$A$11:$M$1500,10,FALSE),VLOOKUP($A191,'Neizmirene obaveze JLS'!$A$11:$M$1500,12,FALSE)),0))</f>
        <v>0901-П9</v>
      </c>
      <c r="N191" s="87" t="str">
        <f>IF($A191&lt;=$A$1,+IF(VLOOKUP(A191,'Rashodi- plan-izvršenje'!$A$8:$M$1500,10,FALSE)&gt;0,VLOOKUP(A191,'Rashodi- plan-izvršenje'!$A$8:$M$1500,11,FALSE),VLOOKUP(A191,'Rashodi- plan-izvršenje'!$A$8:$M$1500,13,FALSE)),+IF($A191&gt;$A$2,IF(VLOOKUP($A191,'Neizmirene obaveze JLS'!$A$8:$M$1500,10,FALSE)&gt;0,VLOOKUP($A191,'Neizmirene obaveze JLS'!$A$11:$M$1500,11,FALSE),VLOOKUP($A191,'Neizmirene obaveze JLS'!$A$11:$M$1500,13,FALSE)),0))</f>
        <v>Економско оснаживање Рома у Н.Пазару</v>
      </c>
      <c r="O191" s="87">
        <f>IF($A191&lt;=$A$1,VALUE(+VLOOKUP($A191,'Rashodi- plan-izvršenje'!$A$8:N$1500,'prenos-P-R-N'!O$1,FALSE)),IF($A191&lt;=A$2,VALUE(VLOOKUP($A191,'Prihodi- plan-izvršenje'!$A$8:$H$500,6,FALSE)),VALUE(VLOOKUP($A191,'Neizmirene obaveze JLS'!$A$8:$N$500,O$1,FALSE))))</f>
        <v>1</v>
      </c>
      <c r="P191" s="87" t="str">
        <f>IF(A191=0,0,IF(A191&gt;A$2,'šifarnik K-izvor'!G$3,+IF(Q191&lt;700,+'šifarnik K-izvor'!G$2,'šifarnik K-izvor'!G$1)))</f>
        <v>Расходи</v>
      </c>
      <c r="Q191" s="87">
        <f>IF($A191&lt;=$A$1,VALUE(+VLOOKUP($A191,'Rashodi- plan-izvršenje'!$A$8:O$1500,'prenos-P-R-N'!Q$1,FALSE)),IF($A191&lt;=$A$2,VLOOKUP($A191,'Prihodi- plan-izvršenje'!$A$4:$H$500,4,FALSE),IF($A191&lt;=$A$3,VLOOKUP(A191,'Neizmirene obaveze JLS'!$A$11:O$500,Q$1,FALSE),"")))</f>
        <v>472</v>
      </c>
      <c r="R191" s="88">
        <f>IF($A191&lt;=$A$1,VALUE(+VLOOKUP($A191,'Rashodi- plan-izvršenje'!$A$8:P$1500,'prenos-P-R-N'!R$1,FALSE)),IF($A191&lt;=$A$2,VLOOKUP($A191,'Prihodi- plan-izvršenje'!$A$4:$H$500,7,FALSE),""))</f>
        <v>720000</v>
      </c>
      <c r="S191" s="88">
        <f>IF(A191=0,0,IF($A191&lt;=$A$1,VALUE(+VLOOKUP($A191,'Rashodi- plan-izvršenje'!$A$8:Q$1500,'prenos-P-R-N'!S$1,FALSE)),IF($A191&lt;=$A$2,VLOOKUP($A191,'Prihodi- plan-izvršenje'!$A$4:$H$500,8,FALSE),0)))</f>
        <v>0</v>
      </c>
      <c r="T191" s="88" t="str">
        <f>IF($A191&gt;$A$2,VLOOKUP($A191,'Neizmirene obaveze JLS'!$A$11:R$500,R$1,FALSE),"")</f>
        <v/>
      </c>
      <c r="U191" s="88">
        <f>IF($A191&gt;$A$2,VLOOKUP($A191,'Neizmirene obaveze JLS'!$A$11:S$500,S$1,FALSE),0)</f>
        <v>0</v>
      </c>
      <c r="V191" s="88">
        <f t="shared" si="13"/>
        <v>0</v>
      </c>
      <c r="W191" s="74"/>
      <c r="X191" s="74"/>
      <c r="Y191" s="74"/>
      <c r="Z191" s="74"/>
      <c r="AA191" s="193">
        <f t="shared" si="14"/>
        <v>3</v>
      </c>
      <c r="AB191" s="193" t="str">
        <f t="shared" si="15"/>
        <v>Расходи</v>
      </c>
    </row>
    <row r="192" spans="1:28">
      <c r="A192" s="89">
        <f>IF(AND(COUNTIF(A$1:A$3,"&gt;0")=1,MAX(A$8:A191)&lt;A$1),A191+1,IF(AND(COUNTIF(A$1:A$3,"&gt;0")=2,MAX(A$8:A191)&lt;A$2),A191+1,IF(AND(COUNTIF(A$1:A$3,"&gt;0")=3,MAX(A$8:A191)&lt;A$3),A191+1,0)))</f>
        <v>185</v>
      </c>
      <c r="B192" s="89">
        <f t="shared" si="16"/>
        <v>75</v>
      </c>
      <c r="C192" s="89" t="str">
        <f t="shared" si="17"/>
        <v>НОВИ ПАЗАР</v>
      </c>
      <c r="D192" s="87">
        <f>IF($A192=0,"",IF($A192&lt;=$A$1,+VLOOKUP($A192,'Rashodi- plan-izvršenje'!$A$8:B$1500,'prenos-P-R-N'!D$1,FALSE),IF($A192&gt;$A$2,+VLOOKUP($A192,'Neizmirene obaveze JLS'!$A$11:B$500,'prenos-P-R-N'!D$1,FALSE),"")))</f>
        <v>3</v>
      </c>
      <c r="E192" s="87" t="str">
        <f>IF($A192=0,"",IF($A192&lt;=$A$1,+VLOOKUP($A192,'Rashodi- plan-izvršenje'!$A$8:C$1500,'prenos-P-R-N'!E$1,FALSE),IF($A192&gt;$A$2,+VLOOKUP($A192,'Neizmirene obaveze JLS'!$A$11:C$500,'prenos-P-R-N'!E$1,FALSE),"")))</f>
        <v>Градска управа</v>
      </c>
      <c r="F192" s="87" t="str">
        <f>IF($A192=0,"",IF($A192&lt;=$A$1,+VLOOKUP($A192,'Rashodi- plan-izvršenje'!$A$8:D$1500,'prenos-P-R-N'!F$1,FALSE),IF($A192&gt;$A$2,+VLOOKUP($A192,'Neizmirene obaveze JLS'!$A$11:D$500,'prenos-P-R-N'!F$1,FALSE),"")))</f>
        <v>3.10</v>
      </c>
      <c r="G192" s="87" t="str">
        <f>IF($A192=0,"",IF($A192&lt;=$A$1,+VLOOKUP($A192,'Rashodi- plan-izvršenje'!$A$8:E$1500,'prenos-P-R-N'!G$1,FALSE),IF($A192&gt;$A$2,+VLOOKUP($A192,'Neizmirene obaveze JLS'!$A$11:E$500,'prenos-P-R-N'!G$1,FALSE),"")))</f>
        <v>Економско оснаживање Рома у Н.Пазару</v>
      </c>
      <c r="H192" s="87" t="str">
        <f>IF($A192=0,"",IF($A192&lt;=$A$1,+VLOOKUP($A192,'Rashodi- plan-izvršenje'!$A$8:F$1500,'prenos-P-R-N'!H$1,FALSE),IF($A192&gt;$A$2,+VLOOKUP($A192,'Neizmirene obaveze JLS'!$A$11:F$500,'prenos-P-R-N'!H$1,FALSE),"")))</f>
        <v>090</v>
      </c>
      <c r="I192" s="87" t="str">
        <f>IF($A192=0,"",IF($A192&lt;=$A$1,+VLOOKUP($A192,'Rashodi- plan-izvršenje'!$A$8:G$1500,'prenos-P-R-N'!I$1,FALSE),IF($A192&gt;$A$2,+VLOOKUP($A192,'Neizmirene obaveze JLS'!$A$11:G$500,'prenos-P-R-N'!I$1,FALSE),"")))</f>
        <v>0901</v>
      </c>
      <c r="J192" s="87" t="str">
        <f>IF($A192=0,"",IF($A192&lt;=$A$1,+VLOOKUP($A192,'Rashodi- plan-izvršenje'!$A$8:H$1500,'prenos-P-R-N'!J$1,FALSE),IF($A192&gt;$A$2,+VLOOKUP($A192,'Neizmirene obaveze JLS'!$A$11:H$500,'prenos-P-R-N'!J$1,FALSE),"")))</f>
        <v xml:space="preserve">СОЦИЈАЛНА И ДЕЧИЈА ЗАШТИТА </v>
      </c>
      <c r="K192" s="87">
        <f>IF($A192=0,"",IF($A192&lt;=$A$1,+VLOOKUP($A192,'Rashodi- plan-izvršenje'!$A$8:I$1500,'prenos-P-R-N'!K$1,FALSE),IF($A192&gt;$A$2,+VLOOKUP($A192,'Neizmirene obaveze JLS'!$A$11:I$500,'prenos-P-R-N'!K$1,FALSE),"")))</f>
        <v>11</v>
      </c>
      <c r="L192" t="str">
        <f>IF(A192=0,"",IF(A192&lt;=A$1,+IF(VLOOKUP(A192,'Rashodi- plan-izvršenje'!A$8:J$1500,M$1,FALSE)&gt;0,"Програмска активност","Пројекат"),IF(A192&gt;A$2,+IF(VLOOKUP(A192,'Neizmirene obaveze JLS'!A$8:J$2008,M$1,FALSE)&gt;0,"Програмска активност","Пројекат"),"")))</f>
        <v>Пројекат</v>
      </c>
      <c r="M192" s="87" t="str">
        <f>IF($A192&lt;=$A$1,+IF(VLOOKUP($A192,'Rashodi- plan-izvršenje'!$A$8:$M$1500,10,FALSE)&gt;0,VLOOKUP($A192,'Rashodi- plan-izvršenje'!$A$8:$M$1500,10,FALSE),VLOOKUP($A192,'Rashodi- plan-izvršenje'!$A$8:$M$1500,12,FALSE)),+IF($A192&gt;$A$2,IF(VLOOKUP($A192,'Neizmirene obaveze JLS'!$A$8:$M$1500,10,FALSE)&gt;0,VLOOKUP($A192,'Neizmirene obaveze JLS'!$A$11:$M$1500,10,FALSE),VLOOKUP($A192,'Neizmirene obaveze JLS'!$A$11:$M$1500,12,FALSE)),0))</f>
        <v>0901-П9</v>
      </c>
      <c r="N192" s="87" t="str">
        <f>IF($A192&lt;=$A$1,+IF(VLOOKUP(A192,'Rashodi- plan-izvršenje'!$A$8:$M$1500,10,FALSE)&gt;0,VLOOKUP(A192,'Rashodi- plan-izvršenje'!$A$8:$M$1500,11,FALSE),VLOOKUP(A192,'Rashodi- plan-izvršenje'!$A$8:$M$1500,13,FALSE)),+IF($A192&gt;$A$2,IF(VLOOKUP($A192,'Neizmirene obaveze JLS'!$A$8:$M$1500,10,FALSE)&gt;0,VLOOKUP($A192,'Neizmirene obaveze JLS'!$A$11:$M$1500,11,FALSE),VLOOKUP($A192,'Neizmirene obaveze JLS'!$A$11:$M$1500,13,FALSE)),0))</f>
        <v>Економско оснаживање Рома у Н.Пазару</v>
      </c>
      <c r="O192" s="87">
        <f>IF($A192&lt;=$A$1,VALUE(+VLOOKUP($A192,'Rashodi- plan-izvršenje'!$A$8:N$1500,'prenos-P-R-N'!O$1,FALSE)),IF($A192&lt;=A$2,VALUE(VLOOKUP($A192,'Prihodi- plan-izvršenje'!$A$8:$H$500,6,FALSE)),VALUE(VLOOKUP($A192,'Neizmirene obaveze JLS'!$A$8:$N$500,O$1,FALSE))))</f>
        <v>6</v>
      </c>
      <c r="P192" s="87" t="str">
        <f>IF(A192=0,0,IF(A192&gt;A$2,'šifarnik K-izvor'!G$3,+IF(Q192&lt;700,+'šifarnik K-izvor'!G$2,'šifarnik K-izvor'!G$1)))</f>
        <v>Расходи</v>
      </c>
      <c r="Q192" s="87">
        <f>IF($A192&lt;=$A$1,VALUE(+VLOOKUP($A192,'Rashodi- plan-izvršenje'!$A$8:O$1500,'prenos-P-R-N'!Q$1,FALSE)),IF($A192&lt;=$A$2,VLOOKUP($A192,'Prihodi- plan-izvršenje'!$A$4:$H$500,4,FALSE),IF($A192&lt;=$A$3,VLOOKUP(A192,'Neizmirene obaveze JLS'!$A$11:O$500,Q$1,FALSE),"")))</f>
        <v>472</v>
      </c>
      <c r="R192" s="88">
        <f>IF($A192&lt;=$A$1,VALUE(+VLOOKUP($A192,'Rashodi- plan-izvršenje'!$A$8:P$1500,'prenos-P-R-N'!R$1,FALSE)),IF($A192&lt;=$A$2,VLOOKUP($A192,'Prihodi- plan-izvršenje'!$A$4:$H$500,7,FALSE),""))</f>
        <v>6280000</v>
      </c>
      <c r="S192" s="88">
        <f>IF(A192=0,0,IF($A192&lt;=$A$1,VALUE(+VLOOKUP($A192,'Rashodi- plan-izvršenje'!$A$8:Q$1500,'prenos-P-R-N'!S$1,FALSE)),IF($A192&lt;=$A$2,VLOOKUP($A192,'Prihodi- plan-izvršenje'!$A$4:$H$500,8,FALSE),0)))</f>
        <v>2826329</v>
      </c>
      <c r="T192" s="88" t="str">
        <f>IF($A192&gt;$A$2,VLOOKUP($A192,'Neizmirene obaveze JLS'!$A$11:R$500,R$1,FALSE),"")</f>
        <v/>
      </c>
      <c r="U192" s="88">
        <f>IF($A192&gt;$A$2,VLOOKUP($A192,'Neizmirene obaveze JLS'!$A$11:S$500,S$1,FALSE),0)</f>
        <v>0</v>
      </c>
      <c r="V192" s="88">
        <f t="shared" si="13"/>
        <v>0</v>
      </c>
      <c r="W192" s="74"/>
      <c r="X192" s="74"/>
      <c r="Y192" s="74"/>
      <c r="Z192" s="74"/>
      <c r="AA192" s="193">
        <f t="shared" si="14"/>
        <v>3</v>
      </c>
      <c r="AB192" s="193" t="str">
        <f t="shared" si="15"/>
        <v>Расходи</v>
      </c>
    </row>
    <row r="193" spans="1:28">
      <c r="A193" s="89">
        <f>IF(AND(COUNTIF(A$1:A$3,"&gt;0")=1,MAX(A$8:A192)&lt;A$1),A192+1,IF(AND(COUNTIF(A$1:A$3,"&gt;0")=2,MAX(A$8:A192)&lt;A$2),A192+1,IF(AND(COUNTIF(A$1:A$3,"&gt;0")=3,MAX(A$8:A192)&lt;A$3),A192+1,0)))</f>
        <v>186</v>
      </c>
      <c r="B193" s="89">
        <f t="shared" si="16"/>
        <v>75</v>
      </c>
      <c r="C193" s="89" t="str">
        <f t="shared" si="17"/>
        <v>НОВИ ПАЗАР</v>
      </c>
      <c r="D193" s="87">
        <f>IF($A193=0,"",IF($A193&lt;=$A$1,+VLOOKUP($A193,'Rashodi- plan-izvršenje'!$A$8:B$1500,'prenos-P-R-N'!D$1,FALSE),IF($A193&gt;$A$2,+VLOOKUP($A193,'Neizmirene obaveze JLS'!$A$11:B$500,'prenos-P-R-N'!D$1,FALSE),"")))</f>
        <v>3</v>
      </c>
      <c r="E193" s="87" t="str">
        <f>IF($A193=0,"",IF($A193&lt;=$A$1,+VLOOKUP($A193,'Rashodi- plan-izvršenje'!$A$8:C$1500,'prenos-P-R-N'!E$1,FALSE),IF($A193&gt;$A$2,+VLOOKUP($A193,'Neizmirene obaveze JLS'!$A$11:C$500,'prenos-P-R-N'!E$1,FALSE),"")))</f>
        <v>Градска управа</v>
      </c>
      <c r="F193" s="87" t="str">
        <f>IF($A193=0,"",IF($A193&lt;=$A$1,+VLOOKUP($A193,'Rashodi- plan-izvršenje'!$A$8:D$1500,'prenos-P-R-N'!F$1,FALSE),IF($A193&gt;$A$2,+VLOOKUP($A193,'Neizmirene obaveze JLS'!$A$11:D$500,'prenos-P-R-N'!F$1,FALSE),"")))</f>
        <v>3.10</v>
      </c>
      <c r="G193" s="87" t="str">
        <f>IF($A193=0,"",IF($A193&lt;=$A$1,+VLOOKUP($A193,'Rashodi- plan-izvršenje'!$A$8:E$1500,'prenos-P-R-N'!G$1,FALSE),IF($A193&gt;$A$2,+VLOOKUP($A193,'Neizmirene obaveze JLS'!$A$11:E$500,'prenos-P-R-N'!G$1,FALSE),"")))</f>
        <v>ГИЗ</v>
      </c>
      <c r="H193" s="87" t="str">
        <f>IF($A193=0,"",IF($A193&lt;=$A$1,+VLOOKUP($A193,'Rashodi- plan-izvršenje'!$A$8:F$1500,'prenos-P-R-N'!H$1,FALSE),IF($A193&gt;$A$2,+VLOOKUP($A193,'Neizmirene obaveze JLS'!$A$11:F$500,'prenos-P-R-N'!H$1,FALSE),"")))</f>
        <v>090</v>
      </c>
      <c r="I193" s="87" t="str">
        <f>IF($A193=0,"",IF($A193&lt;=$A$1,+VLOOKUP($A193,'Rashodi- plan-izvršenje'!$A$8:G$1500,'prenos-P-R-N'!I$1,FALSE),IF($A193&gt;$A$2,+VLOOKUP($A193,'Neizmirene obaveze JLS'!$A$11:G$500,'prenos-P-R-N'!I$1,FALSE),"")))</f>
        <v>0901</v>
      </c>
      <c r="J193" s="87" t="str">
        <f>IF($A193=0,"",IF($A193&lt;=$A$1,+VLOOKUP($A193,'Rashodi- plan-izvršenje'!$A$8:H$1500,'prenos-P-R-N'!J$1,FALSE),IF($A193&gt;$A$2,+VLOOKUP($A193,'Neizmirene obaveze JLS'!$A$11:H$500,'prenos-P-R-N'!J$1,FALSE),"")))</f>
        <v xml:space="preserve">СОЦИЈАЛНА И ДЕЧИЈА ЗАШТИТА </v>
      </c>
      <c r="K193" s="87">
        <f>IF($A193=0,"",IF($A193&lt;=$A$1,+VLOOKUP($A193,'Rashodi- plan-izvršenje'!$A$8:I$1500,'prenos-P-R-N'!K$1,FALSE),IF($A193&gt;$A$2,+VLOOKUP($A193,'Neizmirene obaveze JLS'!$A$11:I$500,'prenos-P-R-N'!K$1,FALSE),"")))</f>
        <v>11</v>
      </c>
      <c r="L193" t="str">
        <f>IF(A193=0,"",IF(A193&lt;=A$1,+IF(VLOOKUP(A193,'Rashodi- plan-izvršenje'!A$8:J$1500,M$1,FALSE)&gt;0,"Програмска активност","Пројекат"),IF(A193&gt;A$2,+IF(VLOOKUP(A193,'Neizmirene obaveze JLS'!A$8:J$2008,M$1,FALSE)&gt;0,"Програмска активност","Пројекат"),"")))</f>
        <v>Пројекат</v>
      </c>
      <c r="M193" s="87" t="str">
        <f>IF($A193&lt;=$A$1,+IF(VLOOKUP($A193,'Rashodi- plan-izvršenje'!$A$8:$M$1500,10,FALSE)&gt;0,VLOOKUP($A193,'Rashodi- plan-izvršenje'!$A$8:$M$1500,10,FALSE),VLOOKUP($A193,'Rashodi- plan-izvršenje'!$A$8:$M$1500,12,FALSE)),+IF($A193&gt;$A$2,IF(VLOOKUP($A193,'Neizmirene obaveze JLS'!$A$8:$M$1500,10,FALSE)&gt;0,VLOOKUP($A193,'Neizmirene obaveze JLS'!$A$11:$M$1500,10,FALSE),VLOOKUP($A193,'Neizmirene obaveze JLS'!$A$11:$M$1500,12,FALSE)),0))</f>
        <v>0901-П10</v>
      </c>
      <c r="N193" s="87" t="str">
        <f>IF($A193&lt;=$A$1,+IF(VLOOKUP(A193,'Rashodi- plan-izvršenje'!$A$8:$M$1500,10,FALSE)&gt;0,VLOOKUP(A193,'Rashodi- plan-izvršenje'!$A$8:$M$1500,11,FALSE),VLOOKUP(A193,'Rashodi- plan-izvršenje'!$A$8:$M$1500,13,FALSE)),+IF($A193&gt;$A$2,IF(VLOOKUP($A193,'Neizmirene obaveze JLS'!$A$8:$M$1500,10,FALSE)&gt;0,VLOOKUP($A193,'Neizmirene obaveze JLS'!$A$11:$M$1500,11,FALSE),VLOOKUP($A193,'Neizmirene obaveze JLS'!$A$11:$M$1500,13,FALSE)),0))</f>
        <v>ГИЗ</v>
      </c>
      <c r="O193" s="87">
        <f>IF($A193&lt;=$A$1,VALUE(+VLOOKUP($A193,'Rashodi- plan-izvršenje'!$A$8:N$1500,'prenos-P-R-N'!O$1,FALSE)),IF($A193&lt;=A$2,VALUE(VLOOKUP($A193,'Prihodi- plan-izvršenje'!$A$8:$H$500,6,FALSE)),VALUE(VLOOKUP($A193,'Neizmirene obaveze JLS'!$A$8:$N$500,O$1,FALSE))))</f>
        <v>6</v>
      </c>
      <c r="P193" s="87" t="str">
        <f>IF(A193=0,0,IF(A193&gt;A$2,'šifarnik K-izvor'!G$3,+IF(Q193&lt;700,+'šifarnik K-izvor'!G$2,'šifarnik K-izvor'!G$1)))</f>
        <v>Расходи</v>
      </c>
      <c r="Q193" s="87">
        <f>IF($A193&lt;=$A$1,VALUE(+VLOOKUP($A193,'Rashodi- plan-izvršenje'!$A$8:O$1500,'prenos-P-R-N'!Q$1,FALSE)),IF($A193&lt;=$A$2,VLOOKUP($A193,'Prihodi- plan-izvršenje'!$A$4:$H$500,4,FALSE),IF($A193&lt;=$A$3,VLOOKUP(A193,'Neizmirene obaveze JLS'!$A$11:O$500,Q$1,FALSE),"")))</f>
        <v>472</v>
      </c>
      <c r="R193" s="88">
        <f>IF($A193&lt;=$A$1,VALUE(+VLOOKUP($A193,'Rashodi- plan-izvršenje'!$A$8:P$1500,'prenos-P-R-N'!R$1,FALSE)),IF($A193&lt;=$A$2,VLOOKUP($A193,'Prihodi- plan-izvršenje'!$A$4:$H$500,7,FALSE),""))</f>
        <v>12000000</v>
      </c>
      <c r="S193" s="88">
        <f>IF(A193=0,0,IF($A193&lt;=$A$1,VALUE(+VLOOKUP($A193,'Rashodi- plan-izvršenje'!$A$8:Q$1500,'prenos-P-R-N'!S$1,FALSE)),IF($A193&lt;=$A$2,VLOOKUP($A193,'Prihodi- plan-izvršenje'!$A$4:$H$500,8,FALSE),0)))</f>
        <v>6058853.2800000003</v>
      </c>
      <c r="T193" s="88" t="str">
        <f>IF($A193&gt;$A$2,VLOOKUP($A193,'Neizmirene obaveze JLS'!$A$11:R$500,R$1,FALSE),"")</f>
        <v/>
      </c>
      <c r="U193" s="88">
        <f>IF($A193&gt;$A$2,VLOOKUP($A193,'Neizmirene obaveze JLS'!$A$11:S$500,S$1,FALSE),0)</f>
        <v>0</v>
      </c>
      <c r="V193" s="88">
        <f t="shared" si="13"/>
        <v>0</v>
      </c>
      <c r="W193" s="74"/>
      <c r="X193" s="74"/>
      <c r="Y193" s="74"/>
      <c r="Z193" s="74"/>
      <c r="AA193" s="193">
        <f t="shared" si="14"/>
        <v>3</v>
      </c>
      <c r="AB193" s="193" t="str">
        <f t="shared" si="15"/>
        <v>Расходи</v>
      </c>
    </row>
    <row r="194" spans="1:28">
      <c r="A194" s="89">
        <f>IF(AND(COUNTIF(A$1:A$3,"&gt;0")=1,MAX(A$8:A193)&lt;A$1),A193+1,IF(AND(COUNTIF(A$1:A$3,"&gt;0")=2,MAX(A$8:A193)&lt;A$2),A193+1,IF(AND(COUNTIF(A$1:A$3,"&gt;0")=3,MAX(A$8:A193)&lt;A$3),A193+1,0)))</f>
        <v>187</v>
      </c>
      <c r="B194" s="89">
        <f t="shared" si="16"/>
        <v>75</v>
      </c>
      <c r="C194" s="89" t="str">
        <f t="shared" si="17"/>
        <v>НОВИ ПАЗАР</v>
      </c>
      <c r="D194" s="87">
        <f>IF($A194=0,"",IF($A194&lt;=$A$1,+VLOOKUP($A194,'Rashodi- plan-izvršenje'!$A$8:B$1500,'prenos-P-R-N'!D$1,FALSE),IF($A194&gt;$A$2,+VLOOKUP($A194,'Neizmirene obaveze JLS'!$A$11:B$500,'prenos-P-R-N'!D$1,FALSE),"")))</f>
        <v>3</v>
      </c>
      <c r="E194" s="87" t="str">
        <f>IF($A194=0,"",IF($A194&lt;=$A$1,+VLOOKUP($A194,'Rashodi- plan-izvršenje'!$A$8:C$1500,'prenos-P-R-N'!E$1,FALSE),IF($A194&gt;$A$2,+VLOOKUP($A194,'Neizmirene obaveze JLS'!$A$11:C$500,'prenos-P-R-N'!E$1,FALSE),"")))</f>
        <v>Градска управа</v>
      </c>
      <c r="F194" s="87" t="str">
        <f>IF($A194=0,"",IF($A194&lt;=$A$1,+VLOOKUP($A194,'Rashodi- plan-izvršenje'!$A$8:D$1500,'prenos-P-R-N'!F$1,FALSE),IF($A194&gt;$A$2,+VLOOKUP($A194,'Neizmirene obaveze JLS'!$A$11:D$500,'prenos-P-R-N'!F$1,FALSE),"")))</f>
        <v>3.10</v>
      </c>
      <c r="G194" s="87" t="str">
        <f>IF($A194=0,"",IF($A194&lt;=$A$1,+VLOOKUP($A194,'Rashodi- plan-izvršenje'!$A$8:E$1500,'prenos-P-R-N'!G$1,FALSE),IF($A194&gt;$A$2,+VLOOKUP($A194,'Neizmirene obaveze JLS'!$A$11:E$500,'prenos-P-R-N'!G$1,FALSE),"")))</f>
        <v>СИПРО-Дрво мира</v>
      </c>
      <c r="H194" s="87" t="str">
        <f>IF($A194=0,"",IF($A194&lt;=$A$1,+VLOOKUP($A194,'Rashodi- plan-izvršenje'!$A$8:F$1500,'prenos-P-R-N'!H$1,FALSE),IF($A194&gt;$A$2,+VLOOKUP($A194,'Neizmirene obaveze JLS'!$A$11:F$500,'prenos-P-R-N'!H$1,FALSE),"")))</f>
        <v>090</v>
      </c>
      <c r="I194" s="87" t="str">
        <f>IF($A194=0,"",IF($A194&lt;=$A$1,+VLOOKUP($A194,'Rashodi- plan-izvršenje'!$A$8:G$1500,'prenos-P-R-N'!I$1,FALSE),IF($A194&gt;$A$2,+VLOOKUP($A194,'Neizmirene obaveze JLS'!$A$11:G$500,'prenos-P-R-N'!I$1,FALSE),"")))</f>
        <v>0901</v>
      </c>
      <c r="J194" s="87" t="str">
        <f>IF($A194=0,"",IF($A194&lt;=$A$1,+VLOOKUP($A194,'Rashodi- plan-izvršenje'!$A$8:H$1500,'prenos-P-R-N'!J$1,FALSE),IF($A194&gt;$A$2,+VLOOKUP($A194,'Neizmirene obaveze JLS'!$A$11:H$500,'prenos-P-R-N'!J$1,FALSE),"")))</f>
        <v xml:space="preserve">СОЦИЈАЛНА И ДЕЧИЈА ЗАШТИТА </v>
      </c>
      <c r="K194" s="87">
        <f>IF($A194=0,"",IF($A194&lt;=$A$1,+VLOOKUP($A194,'Rashodi- plan-izvršenje'!$A$8:I$1500,'prenos-P-R-N'!K$1,FALSE),IF($A194&gt;$A$2,+VLOOKUP($A194,'Neizmirene obaveze JLS'!$A$11:I$500,'prenos-P-R-N'!K$1,FALSE),"")))</f>
        <v>11</v>
      </c>
      <c r="L194" t="str">
        <f>IF(A194=0,"",IF(A194&lt;=A$1,+IF(VLOOKUP(A194,'Rashodi- plan-izvršenje'!A$8:J$1500,M$1,FALSE)&gt;0,"Програмска активност","Пројекат"),IF(A194&gt;A$2,+IF(VLOOKUP(A194,'Neizmirene obaveze JLS'!A$8:J$2008,M$1,FALSE)&gt;0,"Програмска активност","Пројекат"),"")))</f>
        <v>Пројекат</v>
      </c>
      <c r="M194" s="87" t="str">
        <f>IF($A194&lt;=$A$1,+IF(VLOOKUP($A194,'Rashodi- plan-izvršenje'!$A$8:$M$1500,10,FALSE)&gt;0,VLOOKUP($A194,'Rashodi- plan-izvršenje'!$A$8:$M$1500,10,FALSE),VLOOKUP($A194,'Rashodi- plan-izvršenje'!$A$8:$M$1500,12,FALSE)),+IF($A194&gt;$A$2,IF(VLOOKUP($A194,'Neizmirene obaveze JLS'!$A$8:$M$1500,10,FALSE)&gt;0,VLOOKUP($A194,'Neizmirene obaveze JLS'!$A$11:$M$1500,10,FALSE),VLOOKUP($A194,'Neizmirene obaveze JLS'!$A$11:$M$1500,12,FALSE)),0))</f>
        <v>0901-П11</v>
      </c>
      <c r="N194" s="87" t="str">
        <f>IF($A194&lt;=$A$1,+IF(VLOOKUP(A194,'Rashodi- plan-izvršenje'!$A$8:$M$1500,10,FALSE)&gt;0,VLOOKUP(A194,'Rashodi- plan-izvršenje'!$A$8:$M$1500,11,FALSE),VLOOKUP(A194,'Rashodi- plan-izvršenje'!$A$8:$M$1500,13,FALSE)),+IF($A194&gt;$A$2,IF(VLOOKUP($A194,'Neizmirene obaveze JLS'!$A$8:$M$1500,10,FALSE)&gt;0,VLOOKUP($A194,'Neizmirene obaveze JLS'!$A$11:$M$1500,11,FALSE),VLOOKUP($A194,'Neizmirene obaveze JLS'!$A$11:$M$1500,13,FALSE)),0))</f>
        <v>СИПРО-Дрво мира</v>
      </c>
      <c r="O194" s="87">
        <f>IF($A194&lt;=$A$1,VALUE(+VLOOKUP($A194,'Rashodi- plan-izvršenje'!$A$8:N$1500,'prenos-P-R-N'!O$1,FALSE)),IF($A194&lt;=A$2,VALUE(VLOOKUP($A194,'Prihodi- plan-izvršenje'!$A$8:$H$500,6,FALSE)),VALUE(VLOOKUP($A194,'Neizmirene obaveze JLS'!$A$8:$N$500,O$1,FALSE))))</f>
        <v>6</v>
      </c>
      <c r="P194" s="87" t="str">
        <f>IF(A194=0,0,IF(A194&gt;A$2,'šifarnik K-izvor'!G$3,+IF(Q194&lt;700,+'šifarnik K-izvor'!G$2,'šifarnik K-izvor'!G$1)))</f>
        <v>Расходи</v>
      </c>
      <c r="Q194" s="87">
        <f>IF($A194&lt;=$A$1,VALUE(+VLOOKUP($A194,'Rashodi- plan-izvršenje'!$A$8:O$1500,'prenos-P-R-N'!Q$1,FALSE)),IF($A194&lt;=$A$2,VLOOKUP($A194,'Prihodi- plan-izvršenje'!$A$4:$H$500,4,FALSE),IF($A194&lt;=$A$3,VLOOKUP(A194,'Neizmirene obaveze JLS'!$A$11:O$500,Q$1,FALSE),"")))</f>
        <v>472</v>
      </c>
      <c r="R194" s="88">
        <f>IF($A194&lt;=$A$1,VALUE(+VLOOKUP($A194,'Rashodi- plan-izvršenje'!$A$8:P$1500,'prenos-P-R-N'!R$1,FALSE)),IF($A194&lt;=$A$2,VLOOKUP($A194,'Prihodi- plan-izvršenje'!$A$4:$H$500,7,FALSE),""))</f>
        <v>2400000</v>
      </c>
      <c r="S194" s="88">
        <f>IF(A194=0,0,IF($A194&lt;=$A$1,VALUE(+VLOOKUP($A194,'Rashodi- plan-izvršenje'!$A$8:Q$1500,'prenos-P-R-N'!S$1,FALSE)),IF($A194&lt;=$A$2,VLOOKUP($A194,'Prihodi- plan-izvršenje'!$A$4:$H$500,8,FALSE),0)))</f>
        <v>0</v>
      </c>
      <c r="T194" s="88" t="str">
        <f>IF($A194&gt;$A$2,VLOOKUP($A194,'Neizmirene obaveze JLS'!$A$11:R$500,R$1,FALSE),"")</f>
        <v/>
      </c>
      <c r="U194" s="88">
        <f>IF($A194&gt;$A$2,VLOOKUP($A194,'Neizmirene obaveze JLS'!$A$11:S$500,S$1,FALSE),0)</f>
        <v>0</v>
      </c>
      <c r="V194" s="88">
        <f t="shared" si="13"/>
        <v>0</v>
      </c>
      <c r="W194" s="74"/>
      <c r="X194" s="74"/>
      <c r="Y194" s="74"/>
      <c r="Z194" s="74"/>
      <c r="AA194" s="193">
        <f t="shared" si="14"/>
        <v>3</v>
      </c>
      <c r="AB194" s="193" t="str">
        <f t="shared" si="15"/>
        <v>Расходи</v>
      </c>
    </row>
    <row r="195" spans="1:28">
      <c r="A195" s="89">
        <f>IF(AND(COUNTIF(A$1:A$3,"&gt;0")=1,MAX(A$8:A194)&lt;A$1),A194+1,IF(AND(COUNTIF(A$1:A$3,"&gt;0")=2,MAX(A$8:A194)&lt;A$2),A194+1,IF(AND(COUNTIF(A$1:A$3,"&gt;0")=3,MAX(A$8:A194)&lt;A$3),A194+1,0)))</f>
        <v>188</v>
      </c>
      <c r="B195" s="89">
        <f t="shared" si="16"/>
        <v>75</v>
      </c>
      <c r="C195" s="89" t="str">
        <f t="shared" si="17"/>
        <v>НОВИ ПАЗАР</v>
      </c>
      <c r="D195" s="87">
        <f>IF($A195=0,"",IF($A195&lt;=$A$1,+VLOOKUP($A195,'Rashodi- plan-izvršenje'!$A$8:B$1500,'prenos-P-R-N'!D$1,FALSE),IF($A195&gt;$A$2,+VLOOKUP($A195,'Neizmirene obaveze JLS'!$A$11:B$500,'prenos-P-R-N'!D$1,FALSE),"")))</f>
        <v>3</v>
      </c>
      <c r="E195" s="87" t="str">
        <f>IF($A195=0,"",IF($A195&lt;=$A$1,+VLOOKUP($A195,'Rashodi- plan-izvršenje'!$A$8:C$1500,'prenos-P-R-N'!E$1,FALSE),IF($A195&gt;$A$2,+VLOOKUP($A195,'Neizmirene obaveze JLS'!$A$11:C$500,'prenos-P-R-N'!E$1,FALSE),"")))</f>
        <v>Градска управа</v>
      </c>
      <c r="F195" s="87" t="str">
        <f>IF($A195=0,"",IF($A195&lt;=$A$1,+VLOOKUP($A195,'Rashodi- plan-izvršenje'!$A$8:D$1500,'prenos-P-R-N'!F$1,FALSE),IF($A195&gt;$A$2,+VLOOKUP($A195,'Neizmirene obaveze JLS'!$A$11:D$500,'prenos-P-R-N'!F$1,FALSE),"")))</f>
        <v>3.10</v>
      </c>
      <c r="G195" s="87" t="str">
        <f>IF($A195=0,"",IF($A195&lt;=$A$1,+VLOOKUP($A195,'Rashodi- plan-izvršenje'!$A$8:E$1500,'prenos-P-R-N'!G$1,FALSE),IF($A195&gt;$A$2,+VLOOKUP($A195,'Neizmirene obaveze JLS'!$A$11:E$500,'prenos-P-R-N'!G$1,FALSE),"")))</f>
        <v>Изградња зграде за социјално угрожено становништво</v>
      </c>
      <c r="H195" s="87" t="str">
        <f>IF($A195=0,"",IF($A195&lt;=$A$1,+VLOOKUP($A195,'Rashodi- plan-izvršenje'!$A$8:F$1500,'prenos-P-R-N'!H$1,FALSE),IF($A195&gt;$A$2,+VLOOKUP($A195,'Neizmirene obaveze JLS'!$A$11:F$500,'prenos-P-R-N'!H$1,FALSE),"")))</f>
        <v>090</v>
      </c>
      <c r="I195" s="87" t="str">
        <f>IF($A195=0,"",IF($A195&lt;=$A$1,+VLOOKUP($A195,'Rashodi- plan-izvršenje'!$A$8:G$1500,'prenos-P-R-N'!I$1,FALSE),IF($A195&gt;$A$2,+VLOOKUP($A195,'Neizmirene obaveze JLS'!$A$11:G$500,'prenos-P-R-N'!I$1,FALSE),"")))</f>
        <v>0901</v>
      </c>
      <c r="J195" s="87" t="str">
        <f>IF($A195=0,"",IF($A195&lt;=$A$1,+VLOOKUP($A195,'Rashodi- plan-izvršenje'!$A$8:H$1500,'prenos-P-R-N'!J$1,FALSE),IF($A195&gt;$A$2,+VLOOKUP($A195,'Neizmirene obaveze JLS'!$A$11:H$500,'prenos-P-R-N'!J$1,FALSE),"")))</f>
        <v xml:space="preserve">СОЦИЈАЛНА И ДЕЧИЈА ЗАШТИТА </v>
      </c>
      <c r="K195" s="87">
        <f>IF($A195=0,"",IF($A195&lt;=$A$1,+VLOOKUP($A195,'Rashodi- plan-izvršenje'!$A$8:I$1500,'prenos-P-R-N'!K$1,FALSE),IF($A195&gt;$A$2,+VLOOKUP($A195,'Neizmirene obaveze JLS'!$A$11:I$500,'prenos-P-R-N'!K$1,FALSE),"")))</f>
        <v>11</v>
      </c>
      <c r="L195" t="str">
        <f>IF(A195=0,"",IF(A195&lt;=A$1,+IF(VLOOKUP(A195,'Rashodi- plan-izvršenje'!A$8:J$1500,M$1,FALSE)&gt;0,"Програмска активност","Пројекат"),IF(A195&gt;A$2,+IF(VLOOKUP(A195,'Neizmirene obaveze JLS'!A$8:J$2008,M$1,FALSE)&gt;0,"Програмска активност","Пројекат"),"")))</f>
        <v>Пројекат</v>
      </c>
      <c r="M195" s="87" t="str">
        <f>IF($A195&lt;=$A$1,+IF(VLOOKUP($A195,'Rashodi- plan-izvršenje'!$A$8:$M$1500,10,FALSE)&gt;0,VLOOKUP($A195,'Rashodi- plan-izvršenje'!$A$8:$M$1500,10,FALSE),VLOOKUP($A195,'Rashodi- plan-izvršenje'!$A$8:$M$1500,12,FALSE)),+IF($A195&gt;$A$2,IF(VLOOKUP($A195,'Neizmirene obaveze JLS'!$A$8:$M$1500,10,FALSE)&gt;0,VLOOKUP($A195,'Neizmirene obaveze JLS'!$A$11:$M$1500,10,FALSE),VLOOKUP($A195,'Neizmirene obaveze JLS'!$A$11:$M$1500,12,FALSE)),0))</f>
        <v>0901-П12</v>
      </c>
      <c r="N195" s="87" t="str">
        <f>IF($A195&lt;=$A$1,+IF(VLOOKUP(A195,'Rashodi- plan-izvršenje'!$A$8:$M$1500,10,FALSE)&gt;0,VLOOKUP(A195,'Rashodi- plan-izvršenje'!$A$8:$M$1500,11,FALSE),VLOOKUP(A195,'Rashodi- plan-izvršenje'!$A$8:$M$1500,13,FALSE)),+IF($A195&gt;$A$2,IF(VLOOKUP($A195,'Neizmirene obaveze JLS'!$A$8:$M$1500,10,FALSE)&gt;0,VLOOKUP($A195,'Neizmirene obaveze JLS'!$A$11:$M$1500,11,FALSE),VLOOKUP($A195,'Neizmirene obaveze JLS'!$A$11:$M$1500,13,FALSE)),0))</f>
        <v>Изградња зграде за социјално угрожено становништво</v>
      </c>
      <c r="O195" s="87">
        <f>IF($A195&lt;=$A$1,VALUE(+VLOOKUP($A195,'Rashodi- plan-izvršenje'!$A$8:N$1500,'prenos-P-R-N'!O$1,FALSE)),IF($A195&lt;=A$2,VALUE(VLOOKUP($A195,'Prihodi- plan-izvršenje'!$A$8:$H$500,6,FALSE)),VALUE(VLOOKUP($A195,'Neizmirene obaveze JLS'!$A$8:$N$500,O$1,FALSE))))</f>
        <v>1</v>
      </c>
      <c r="P195" s="87" t="str">
        <f>IF(A195=0,0,IF(A195&gt;A$2,'šifarnik K-izvor'!G$3,+IF(Q195&lt;700,+'šifarnik K-izvor'!G$2,'šifarnik K-izvor'!G$1)))</f>
        <v>Расходи</v>
      </c>
      <c r="Q195" s="87">
        <f>IF($A195&lt;=$A$1,VALUE(+VLOOKUP($A195,'Rashodi- plan-izvršenje'!$A$8:O$1500,'prenos-P-R-N'!Q$1,FALSE)),IF($A195&lt;=$A$2,VLOOKUP($A195,'Prihodi- plan-izvršenje'!$A$4:$H$500,4,FALSE),IF($A195&lt;=$A$3,VLOOKUP(A195,'Neizmirene obaveze JLS'!$A$11:O$500,Q$1,FALSE),"")))</f>
        <v>472</v>
      </c>
      <c r="R195" s="88">
        <f>IF($A195&lt;=$A$1,VALUE(+VLOOKUP($A195,'Rashodi- plan-izvršenje'!$A$8:P$1500,'prenos-P-R-N'!R$1,FALSE)),IF($A195&lt;=$A$2,VLOOKUP($A195,'Prihodi- plan-izvršenje'!$A$4:$H$500,7,FALSE),""))</f>
        <v>25000000</v>
      </c>
      <c r="S195" s="88">
        <f>IF(A195=0,0,IF($A195&lt;=$A$1,VALUE(+VLOOKUP($A195,'Rashodi- plan-izvršenje'!$A$8:Q$1500,'prenos-P-R-N'!S$1,FALSE)),IF($A195&lt;=$A$2,VLOOKUP($A195,'Prihodi- plan-izvršenje'!$A$4:$H$500,8,FALSE),0)))</f>
        <v>4824298</v>
      </c>
      <c r="T195" s="88" t="str">
        <f>IF($A195&gt;$A$2,VLOOKUP($A195,'Neizmirene obaveze JLS'!$A$11:R$500,R$1,FALSE),"")</f>
        <v/>
      </c>
      <c r="U195" s="88">
        <f>IF($A195&gt;$A$2,VLOOKUP($A195,'Neizmirene obaveze JLS'!$A$11:S$500,S$1,FALSE),0)</f>
        <v>0</v>
      </c>
      <c r="V195" s="88">
        <f t="shared" si="13"/>
        <v>0</v>
      </c>
      <c r="W195" s="74"/>
      <c r="X195" s="74"/>
      <c r="Y195" s="74"/>
      <c r="Z195" s="74"/>
      <c r="AA195" s="193">
        <f t="shared" si="14"/>
        <v>3</v>
      </c>
      <c r="AB195" s="193" t="str">
        <f t="shared" si="15"/>
        <v>Расходи</v>
      </c>
    </row>
    <row r="196" spans="1:28">
      <c r="A196" s="89">
        <f>IF(AND(COUNTIF(A$1:A$3,"&gt;0")=1,MAX(A$8:A195)&lt;A$1),A195+1,IF(AND(COUNTIF(A$1:A$3,"&gt;0")=2,MAX(A$8:A195)&lt;A$2),A195+1,IF(AND(COUNTIF(A$1:A$3,"&gt;0")=3,MAX(A$8:A195)&lt;A$3),A195+1,0)))</f>
        <v>189</v>
      </c>
      <c r="B196" s="89">
        <f t="shared" si="16"/>
        <v>75</v>
      </c>
      <c r="C196" s="89" t="str">
        <f t="shared" si="17"/>
        <v>НОВИ ПАЗАР</v>
      </c>
      <c r="D196" s="87">
        <f>IF($A196=0,"",IF($A196&lt;=$A$1,+VLOOKUP($A196,'Rashodi- plan-izvršenje'!$A$8:B$1500,'prenos-P-R-N'!D$1,FALSE),IF($A196&gt;$A$2,+VLOOKUP($A196,'Neizmirene obaveze JLS'!$A$11:B$500,'prenos-P-R-N'!D$1,FALSE),"")))</f>
        <v>3</v>
      </c>
      <c r="E196" s="87" t="str">
        <f>IF($A196=0,"",IF($A196&lt;=$A$1,+VLOOKUP($A196,'Rashodi- plan-izvršenje'!$A$8:C$1500,'prenos-P-R-N'!E$1,FALSE),IF($A196&gt;$A$2,+VLOOKUP($A196,'Neizmirene obaveze JLS'!$A$11:C$500,'prenos-P-R-N'!E$1,FALSE),"")))</f>
        <v>Градска управа</v>
      </c>
      <c r="F196" s="87" t="str">
        <f>IF($A196=0,"",IF($A196&lt;=$A$1,+VLOOKUP($A196,'Rashodi- plan-izvršenje'!$A$8:D$1500,'prenos-P-R-N'!F$1,FALSE),IF($A196&gt;$A$2,+VLOOKUP($A196,'Neizmirene obaveze JLS'!$A$11:D$500,'prenos-P-R-N'!F$1,FALSE),"")))</f>
        <v>3.10</v>
      </c>
      <c r="G196" s="87" t="str">
        <f>IF($A196=0,"",IF($A196&lt;=$A$1,+VLOOKUP($A196,'Rashodi- plan-izvršenje'!$A$8:E$1500,'prenos-P-R-N'!G$1,FALSE),IF($A196&gt;$A$2,+VLOOKUP($A196,'Neizmirene obaveze JLS'!$A$11:E$500,'prenos-P-R-N'!G$1,FALSE),"")))</f>
        <v>Изградња зграде за социјално угрожено становништво</v>
      </c>
      <c r="H196" s="87" t="str">
        <f>IF($A196=0,"",IF($A196&lt;=$A$1,+VLOOKUP($A196,'Rashodi- plan-izvršenje'!$A$8:F$1500,'prenos-P-R-N'!H$1,FALSE),IF($A196&gt;$A$2,+VLOOKUP($A196,'Neizmirene obaveze JLS'!$A$11:F$500,'prenos-P-R-N'!H$1,FALSE),"")))</f>
        <v>090</v>
      </c>
      <c r="I196" s="87" t="str">
        <f>IF($A196=0,"",IF($A196&lt;=$A$1,+VLOOKUP($A196,'Rashodi- plan-izvršenje'!$A$8:G$1500,'prenos-P-R-N'!I$1,FALSE),IF($A196&gt;$A$2,+VLOOKUP($A196,'Neizmirene obaveze JLS'!$A$11:G$500,'prenos-P-R-N'!I$1,FALSE),"")))</f>
        <v>0901</v>
      </c>
      <c r="J196" s="87" t="str">
        <f>IF($A196=0,"",IF($A196&lt;=$A$1,+VLOOKUP($A196,'Rashodi- plan-izvršenje'!$A$8:H$1500,'prenos-P-R-N'!J$1,FALSE),IF($A196&gt;$A$2,+VLOOKUP($A196,'Neizmirene obaveze JLS'!$A$11:H$500,'prenos-P-R-N'!J$1,FALSE),"")))</f>
        <v xml:space="preserve">СОЦИЈАЛНА И ДЕЧИЈА ЗАШТИТА </v>
      </c>
      <c r="K196" s="87">
        <f>IF($A196=0,"",IF($A196&lt;=$A$1,+VLOOKUP($A196,'Rashodi- plan-izvršenje'!$A$8:I$1500,'prenos-P-R-N'!K$1,FALSE),IF($A196&gt;$A$2,+VLOOKUP($A196,'Neizmirene obaveze JLS'!$A$11:I$500,'prenos-P-R-N'!K$1,FALSE),"")))</f>
        <v>11</v>
      </c>
      <c r="L196" t="str">
        <f>IF(A196=0,"",IF(A196&lt;=A$1,+IF(VLOOKUP(A196,'Rashodi- plan-izvršenje'!A$8:J$1500,M$1,FALSE)&gt;0,"Програмска активност","Пројекат"),IF(A196&gt;A$2,+IF(VLOOKUP(A196,'Neizmirene obaveze JLS'!A$8:J$2008,M$1,FALSE)&gt;0,"Програмска активност","Пројекат"),"")))</f>
        <v>Пројекат</v>
      </c>
      <c r="M196" s="87" t="str">
        <f>IF($A196&lt;=$A$1,+IF(VLOOKUP($A196,'Rashodi- plan-izvršenje'!$A$8:$M$1500,10,FALSE)&gt;0,VLOOKUP($A196,'Rashodi- plan-izvršenje'!$A$8:$M$1500,10,FALSE),VLOOKUP($A196,'Rashodi- plan-izvršenje'!$A$8:$M$1500,12,FALSE)),+IF($A196&gt;$A$2,IF(VLOOKUP($A196,'Neizmirene obaveze JLS'!$A$8:$M$1500,10,FALSE)&gt;0,VLOOKUP($A196,'Neizmirene obaveze JLS'!$A$11:$M$1500,10,FALSE),VLOOKUP($A196,'Neizmirene obaveze JLS'!$A$11:$M$1500,12,FALSE)),0))</f>
        <v>0901-П12</v>
      </c>
      <c r="N196" s="87" t="str">
        <f>IF($A196&lt;=$A$1,+IF(VLOOKUP(A196,'Rashodi- plan-izvršenje'!$A$8:$M$1500,10,FALSE)&gt;0,VLOOKUP(A196,'Rashodi- plan-izvršenje'!$A$8:$M$1500,11,FALSE),VLOOKUP(A196,'Rashodi- plan-izvršenje'!$A$8:$M$1500,13,FALSE)),+IF($A196&gt;$A$2,IF(VLOOKUP($A196,'Neizmirene obaveze JLS'!$A$8:$M$1500,10,FALSE)&gt;0,VLOOKUP($A196,'Neizmirene obaveze JLS'!$A$11:$M$1500,11,FALSE),VLOOKUP($A196,'Neizmirene obaveze JLS'!$A$11:$M$1500,13,FALSE)),0))</f>
        <v>Изградња зграде за социјално угрожено становништво</v>
      </c>
      <c r="O196" s="87">
        <f>IF($A196&lt;=$A$1,VALUE(+VLOOKUP($A196,'Rashodi- plan-izvršenje'!$A$8:N$1500,'prenos-P-R-N'!O$1,FALSE)),IF($A196&lt;=A$2,VALUE(VLOOKUP($A196,'Prihodi- plan-izvršenje'!$A$8:$H$500,6,FALSE)),VALUE(VLOOKUP($A196,'Neizmirene obaveze JLS'!$A$8:$N$500,O$1,FALSE))))</f>
        <v>9</v>
      </c>
      <c r="P196" s="87" t="str">
        <f>IF(A196=0,0,IF(A196&gt;A$2,'šifarnik K-izvor'!G$3,+IF(Q196&lt;700,+'šifarnik K-izvor'!G$2,'šifarnik K-izvor'!G$1)))</f>
        <v>Расходи</v>
      </c>
      <c r="Q196" s="87">
        <f>IF($A196&lt;=$A$1,VALUE(+VLOOKUP($A196,'Rashodi- plan-izvršenje'!$A$8:O$1500,'prenos-P-R-N'!Q$1,FALSE)),IF($A196&lt;=$A$2,VLOOKUP($A196,'Prihodi- plan-izvršenje'!$A$4:$H$500,4,FALSE),IF($A196&lt;=$A$3,VLOOKUP(A196,'Neizmirene obaveze JLS'!$A$11:O$500,Q$1,FALSE),"")))</f>
        <v>472</v>
      </c>
      <c r="R196" s="88">
        <f>IF($A196&lt;=$A$1,VALUE(+VLOOKUP($A196,'Rashodi- plan-izvršenje'!$A$8:P$1500,'prenos-P-R-N'!R$1,FALSE)),IF($A196&lt;=$A$2,VLOOKUP($A196,'Prihodi- plan-izvršenje'!$A$4:$H$500,7,FALSE),""))</f>
        <v>20000000</v>
      </c>
      <c r="S196" s="88">
        <f>IF(A196=0,0,IF($A196&lt;=$A$1,VALUE(+VLOOKUP($A196,'Rashodi- plan-izvršenje'!$A$8:Q$1500,'prenos-P-R-N'!S$1,FALSE)),IF($A196&lt;=$A$2,VLOOKUP($A196,'Prihodi- plan-izvršenje'!$A$4:$H$500,8,FALSE),0)))</f>
        <v>0</v>
      </c>
      <c r="T196" s="88" t="str">
        <f>IF($A196&gt;$A$2,VLOOKUP($A196,'Neizmirene obaveze JLS'!$A$11:R$500,R$1,FALSE),"")</f>
        <v/>
      </c>
      <c r="U196" s="88">
        <f>IF($A196&gt;$A$2,VLOOKUP($A196,'Neizmirene obaveze JLS'!$A$11:S$500,S$1,FALSE),0)</f>
        <v>0</v>
      </c>
      <c r="V196" s="88">
        <f t="shared" si="13"/>
        <v>0</v>
      </c>
      <c r="W196" s="74"/>
      <c r="X196" s="74"/>
      <c r="Y196" s="74"/>
      <c r="Z196" s="74"/>
      <c r="AA196" s="193">
        <f t="shared" si="14"/>
        <v>3</v>
      </c>
      <c r="AB196" s="193" t="str">
        <f t="shared" si="15"/>
        <v>Расходи</v>
      </c>
    </row>
    <row r="197" spans="1:28">
      <c r="A197" s="89">
        <f>IF(AND(COUNTIF(A$1:A$3,"&gt;0")=1,MAX(A$8:A196)&lt;A$1),A196+1,IF(AND(COUNTIF(A$1:A$3,"&gt;0")=2,MAX(A$8:A196)&lt;A$2),A196+1,IF(AND(COUNTIF(A$1:A$3,"&gt;0")=3,MAX(A$8:A196)&lt;A$3),A196+1,0)))</f>
        <v>190</v>
      </c>
      <c r="B197" s="89">
        <f t="shared" si="16"/>
        <v>75</v>
      </c>
      <c r="C197" s="89" t="str">
        <f t="shared" si="17"/>
        <v>НОВИ ПАЗАР</v>
      </c>
      <c r="D197" s="87">
        <f>IF($A197=0,"",IF($A197&lt;=$A$1,+VLOOKUP($A197,'Rashodi- plan-izvršenje'!$A$8:B$1500,'prenos-P-R-N'!D$1,FALSE),IF($A197&gt;$A$2,+VLOOKUP($A197,'Neizmirene obaveze JLS'!$A$11:B$500,'prenos-P-R-N'!D$1,FALSE),"")))</f>
        <v>3</v>
      </c>
      <c r="E197" s="87" t="str">
        <f>IF($A197=0,"",IF($A197&lt;=$A$1,+VLOOKUP($A197,'Rashodi- plan-izvršenje'!$A$8:C$1500,'prenos-P-R-N'!E$1,FALSE),IF($A197&gt;$A$2,+VLOOKUP($A197,'Neizmirene obaveze JLS'!$A$11:C$500,'prenos-P-R-N'!E$1,FALSE),"")))</f>
        <v>Градска управа</v>
      </c>
      <c r="F197" s="87" t="str">
        <f>IF($A197=0,"",IF($A197&lt;=$A$1,+VLOOKUP($A197,'Rashodi- plan-izvršenje'!$A$8:D$1500,'prenos-P-R-N'!F$1,FALSE),IF($A197&gt;$A$2,+VLOOKUP($A197,'Neizmirene obaveze JLS'!$A$11:D$500,'prenos-P-R-N'!F$1,FALSE),"")))</f>
        <v>3.10</v>
      </c>
      <c r="G197" s="87" t="str">
        <f>IF($A197=0,"",IF($A197&lt;=$A$1,+VLOOKUP($A197,'Rashodi- plan-izvršenje'!$A$8:E$1500,'prenos-P-R-N'!G$1,FALSE),IF($A197&gt;$A$2,+VLOOKUP($A197,'Neizmirene obaveze JLS'!$A$11:E$500,'prenos-P-R-N'!G$1,FALSE),"")))</f>
        <v>Школа у природи за децу основних школа</v>
      </c>
      <c r="H197" s="87" t="str">
        <f>IF($A197=0,"",IF($A197&lt;=$A$1,+VLOOKUP($A197,'Rashodi- plan-izvršenje'!$A$8:F$1500,'prenos-P-R-N'!H$1,FALSE),IF($A197&gt;$A$2,+VLOOKUP($A197,'Neizmirene obaveze JLS'!$A$11:F$500,'prenos-P-R-N'!H$1,FALSE),"")))</f>
        <v>090</v>
      </c>
      <c r="I197" s="87" t="str">
        <f>IF($A197=0,"",IF($A197&lt;=$A$1,+VLOOKUP($A197,'Rashodi- plan-izvršenje'!$A$8:G$1500,'prenos-P-R-N'!I$1,FALSE),IF($A197&gt;$A$2,+VLOOKUP($A197,'Neizmirene obaveze JLS'!$A$11:G$500,'prenos-P-R-N'!I$1,FALSE),"")))</f>
        <v>0901</v>
      </c>
      <c r="J197" s="87" t="str">
        <f>IF($A197=0,"",IF($A197&lt;=$A$1,+VLOOKUP($A197,'Rashodi- plan-izvršenje'!$A$8:H$1500,'prenos-P-R-N'!J$1,FALSE),IF($A197&gt;$A$2,+VLOOKUP($A197,'Neizmirene obaveze JLS'!$A$11:H$500,'prenos-P-R-N'!J$1,FALSE),"")))</f>
        <v xml:space="preserve">СОЦИЈАЛНА И ДЕЧИЈА ЗАШТИТА </v>
      </c>
      <c r="K197" s="87">
        <f>IF($A197=0,"",IF($A197&lt;=$A$1,+VLOOKUP($A197,'Rashodi- plan-izvršenje'!$A$8:I$1500,'prenos-P-R-N'!K$1,FALSE),IF($A197&gt;$A$2,+VLOOKUP($A197,'Neizmirene obaveze JLS'!$A$11:I$500,'prenos-P-R-N'!K$1,FALSE),"")))</f>
        <v>11</v>
      </c>
      <c r="L197" t="str">
        <f>IF(A197=0,"",IF(A197&lt;=A$1,+IF(VLOOKUP(A197,'Rashodi- plan-izvršenje'!A$8:J$1500,M$1,FALSE)&gt;0,"Програмска активност","Пројекат"),IF(A197&gt;A$2,+IF(VLOOKUP(A197,'Neizmirene obaveze JLS'!A$8:J$2008,M$1,FALSE)&gt;0,"Програмска активност","Пројекат"),"")))</f>
        <v>Пројекат</v>
      </c>
      <c r="M197" s="87" t="str">
        <f>IF($A197&lt;=$A$1,+IF(VLOOKUP($A197,'Rashodi- plan-izvršenje'!$A$8:$M$1500,10,FALSE)&gt;0,VLOOKUP($A197,'Rashodi- plan-izvršenje'!$A$8:$M$1500,10,FALSE),VLOOKUP($A197,'Rashodi- plan-izvršenje'!$A$8:$M$1500,12,FALSE)),+IF($A197&gt;$A$2,IF(VLOOKUP($A197,'Neizmirene obaveze JLS'!$A$8:$M$1500,10,FALSE)&gt;0,VLOOKUP($A197,'Neizmirene obaveze JLS'!$A$11:$M$1500,10,FALSE),VLOOKUP($A197,'Neizmirene obaveze JLS'!$A$11:$M$1500,12,FALSE)),0))</f>
        <v>0901-П13</v>
      </c>
      <c r="N197" s="87" t="str">
        <f>IF($A197&lt;=$A$1,+IF(VLOOKUP(A197,'Rashodi- plan-izvršenje'!$A$8:$M$1500,10,FALSE)&gt;0,VLOOKUP(A197,'Rashodi- plan-izvršenje'!$A$8:$M$1500,11,FALSE),VLOOKUP(A197,'Rashodi- plan-izvršenje'!$A$8:$M$1500,13,FALSE)),+IF($A197&gt;$A$2,IF(VLOOKUP($A197,'Neizmirene obaveze JLS'!$A$8:$M$1500,10,FALSE)&gt;0,VLOOKUP($A197,'Neizmirene obaveze JLS'!$A$11:$M$1500,11,FALSE),VLOOKUP($A197,'Neizmirene obaveze JLS'!$A$11:$M$1500,13,FALSE)),0))</f>
        <v>Школа у природи за децу основних школа</v>
      </c>
      <c r="O197" s="87">
        <f>IF($A197&lt;=$A$1,VALUE(+VLOOKUP($A197,'Rashodi- plan-izvršenje'!$A$8:N$1500,'prenos-P-R-N'!O$1,FALSE)),IF($A197&lt;=A$2,VALUE(VLOOKUP($A197,'Prihodi- plan-izvršenje'!$A$8:$H$500,6,FALSE)),VALUE(VLOOKUP($A197,'Neizmirene obaveze JLS'!$A$8:$N$500,O$1,FALSE))))</f>
        <v>1</v>
      </c>
      <c r="P197" s="87" t="str">
        <f>IF(A197=0,0,IF(A197&gt;A$2,'šifarnik K-izvor'!G$3,+IF(Q197&lt;700,+'šifarnik K-izvor'!G$2,'šifarnik K-izvor'!G$1)))</f>
        <v>Расходи</v>
      </c>
      <c r="Q197" s="87">
        <f>IF($A197&lt;=$A$1,VALUE(+VLOOKUP($A197,'Rashodi- plan-izvršenje'!$A$8:O$1500,'prenos-P-R-N'!Q$1,FALSE)),IF($A197&lt;=$A$2,VLOOKUP($A197,'Prihodi- plan-izvršenje'!$A$4:$H$500,4,FALSE),IF($A197&lt;=$A$3,VLOOKUP(A197,'Neizmirene obaveze JLS'!$A$11:O$500,Q$1,FALSE),"")))</f>
        <v>472</v>
      </c>
      <c r="R197" s="88">
        <f>IF($A197&lt;=$A$1,VALUE(+VLOOKUP($A197,'Rashodi- plan-izvršenje'!$A$8:P$1500,'prenos-P-R-N'!R$1,FALSE)),IF($A197&lt;=$A$2,VLOOKUP($A197,'Prihodi- plan-izvršenje'!$A$4:$H$500,7,FALSE),""))</f>
        <v>3000000</v>
      </c>
      <c r="S197" s="88">
        <f>IF(A197=0,0,IF($A197&lt;=$A$1,VALUE(+VLOOKUP($A197,'Rashodi- plan-izvršenje'!$A$8:Q$1500,'prenos-P-R-N'!S$1,FALSE)),IF($A197&lt;=$A$2,VLOOKUP($A197,'Prihodi- plan-izvršenje'!$A$4:$H$500,8,FALSE),0)))</f>
        <v>0</v>
      </c>
      <c r="T197" s="88" t="str">
        <f>IF($A197&gt;$A$2,VLOOKUP($A197,'Neizmirene obaveze JLS'!$A$11:R$500,R$1,FALSE),"")</f>
        <v/>
      </c>
      <c r="U197" s="88">
        <f>IF($A197&gt;$A$2,VLOOKUP($A197,'Neizmirene obaveze JLS'!$A$11:S$500,S$1,FALSE),0)</f>
        <v>0</v>
      </c>
      <c r="V197" s="88">
        <f t="shared" si="13"/>
        <v>0</v>
      </c>
      <c r="W197" s="74"/>
      <c r="X197" s="74"/>
      <c r="Y197" s="74"/>
      <c r="Z197" s="74"/>
      <c r="AA197" s="193">
        <f t="shared" si="14"/>
        <v>3</v>
      </c>
      <c r="AB197" s="193" t="str">
        <f t="shared" si="15"/>
        <v>Расходи</v>
      </c>
    </row>
    <row r="198" spans="1:28">
      <c r="A198" s="89">
        <f>IF(AND(COUNTIF(A$1:A$3,"&gt;0")=1,MAX(A$8:A197)&lt;A$1),A197+1,IF(AND(COUNTIF(A$1:A$3,"&gt;0")=2,MAX(A$8:A197)&lt;A$2),A197+1,IF(AND(COUNTIF(A$1:A$3,"&gt;0")=3,MAX(A$8:A197)&lt;A$3),A197+1,0)))</f>
        <v>191</v>
      </c>
      <c r="B198" s="89">
        <f t="shared" si="16"/>
        <v>75</v>
      </c>
      <c r="C198" s="89" t="str">
        <f t="shared" si="17"/>
        <v>НОВИ ПАЗАР</v>
      </c>
      <c r="D198" s="87">
        <f>IF($A198=0,"",IF($A198&lt;=$A$1,+VLOOKUP($A198,'Rashodi- plan-izvršenje'!$A$8:B$1500,'prenos-P-R-N'!D$1,FALSE),IF($A198&gt;$A$2,+VLOOKUP($A198,'Neizmirene obaveze JLS'!$A$11:B$500,'prenos-P-R-N'!D$1,FALSE),"")))</f>
        <v>3</v>
      </c>
      <c r="E198" s="87" t="str">
        <f>IF($A198=0,"",IF($A198&lt;=$A$1,+VLOOKUP($A198,'Rashodi- plan-izvršenje'!$A$8:C$1500,'prenos-P-R-N'!E$1,FALSE),IF($A198&gt;$A$2,+VLOOKUP($A198,'Neizmirene obaveze JLS'!$A$11:C$500,'prenos-P-R-N'!E$1,FALSE),"")))</f>
        <v>Градска управа</v>
      </c>
      <c r="F198" s="87" t="str">
        <f>IF($A198=0,"",IF($A198&lt;=$A$1,+VLOOKUP($A198,'Rashodi- plan-izvršenje'!$A$8:D$1500,'prenos-P-R-N'!F$1,FALSE),IF($A198&gt;$A$2,+VLOOKUP($A198,'Neizmirene obaveze JLS'!$A$11:D$500,'prenos-P-R-N'!F$1,FALSE),"")))</f>
        <v>3.11</v>
      </c>
      <c r="G198" s="87" t="str">
        <f>IF($A198=0,"",IF($A198&lt;=$A$1,+VLOOKUP($A198,'Rashodi- plan-izvršenje'!$A$8:E$1500,'prenos-P-R-N'!G$1,FALSE),IF($A198&gt;$A$2,+VLOOKUP($A198,'Neizmirene obaveze JLS'!$A$11:E$500,'prenos-P-R-N'!G$1,FALSE),"")))</f>
        <v>Подршка за спровођење пољопривредне политике у локалној заједници</v>
      </c>
      <c r="H198" s="87">
        <f>IF($A198=0,"",IF($A198&lt;=$A$1,+VLOOKUP($A198,'Rashodi- plan-izvršenje'!$A$8:F$1500,'prenos-P-R-N'!H$1,FALSE),IF($A198&gt;$A$2,+VLOOKUP($A198,'Neizmirene obaveze JLS'!$A$11:F$500,'prenos-P-R-N'!H$1,FALSE),"")))</f>
        <v>421</v>
      </c>
      <c r="I198" s="87" t="str">
        <f>IF($A198=0,"",IF($A198&lt;=$A$1,+VLOOKUP($A198,'Rashodi- plan-izvršenje'!$A$8:G$1500,'prenos-P-R-N'!I$1,FALSE),IF($A198&gt;$A$2,+VLOOKUP($A198,'Neizmirene obaveze JLS'!$A$11:G$500,'prenos-P-R-N'!I$1,FALSE),"")))</f>
        <v>0101</v>
      </c>
      <c r="J198" s="87" t="str">
        <f>IF($A198=0,"",IF($A198&lt;=$A$1,+VLOOKUP($A198,'Rashodi- plan-izvršenje'!$A$8:H$1500,'prenos-P-R-N'!J$1,FALSE),IF($A198&gt;$A$2,+VLOOKUP($A198,'Neizmirene obaveze JLS'!$A$11:H$500,'prenos-P-R-N'!J$1,FALSE),"")))</f>
        <v>ПОЉОПРИВРЕДА И РУРАЛНИ РАЗВОЈ</v>
      </c>
      <c r="K198" s="87">
        <f>IF($A198=0,"",IF($A198&lt;=$A$1,+VLOOKUP($A198,'Rashodi- plan-izvršenje'!$A$8:I$1500,'prenos-P-R-N'!K$1,FALSE),IF($A198&gt;$A$2,+VLOOKUP($A198,'Neizmirene obaveze JLS'!$A$11:I$500,'prenos-P-R-N'!K$1,FALSE),"")))</f>
        <v>5</v>
      </c>
      <c r="L198" t="str">
        <f>IF(A198=0,"",IF(A198&lt;=A$1,+IF(VLOOKUP(A198,'Rashodi- plan-izvršenje'!A$8:J$1500,M$1,FALSE)&gt;0,"Програмска активност","Пројекат"),IF(A198&gt;A$2,+IF(VLOOKUP(A198,'Neizmirene obaveze JLS'!A$8:J$2008,M$1,FALSE)&gt;0,"Програмска активност","Пројекат"),"")))</f>
        <v>Програмска активност</v>
      </c>
      <c r="M198" s="87" t="str">
        <f>IF($A198&lt;=$A$1,+IF(VLOOKUP($A198,'Rashodi- plan-izvršenje'!$A$8:$M$1500,10,FALSE)&gt;0,VLOOKUP($A198,'Rashodi- plan-izvršenje'!$A$8:$M$1500,10,FALSE),VLOOKUP($A198,'Rashodi- plan-izvršenje'!$A$8:$M$1500,12,FALSE)),+IF($A198&gt;$A$2,IF(VLOOKUP($A198,'Neizmirene obaveze JLS'!$A$8:$M$1500,10,FALSE)&gt;0,VLOOKUP($A198,'Neizmirene obaveze JLS'!$A$11:$M$1500,10,FALSE),VLOOKUP($A198,'Neizmirene obaveze JLS'!$A$11:$M$1500,12,FALSE)),0))</f>
        <v>0101-0001</v>
      </c>
      <c r="N198" s="87" t="str">
        <f>IF($A198&lt;=$A$1,+IF(VLOOKUP(A198,'Rashodi- plan-izvršenje'!$A$8:$M$1500,10,FALSE)&gt;0,VLOOKUP(A198,'Rashodi- plan-izvršenje'!$A$8:$M$1500,11,FALSE),VLOOKUP(A198,'Rashodi- plan-izvršenje'!$A$8:$M$1500,13,FALSE)),+IF($A198&gt;$A$2,IF(VLOOKUP($A198,'Neizmirene obaveze JLS'!$A$8:$M$1500,10,FALSE)&gt;0,VLOOKUP($A198,'Neizmirene obaveze JLS'!$A$11:$M$1500,11,FALSE),VLOOKUP($A198,'Neizmirene obaveze JLS'!$A$11:$M$1500,13,FALSE)),0))</f>
        <v xml:space="preserve">Подршка за спровођење пољопривредне политике у локалној заједници </v>
      </c>
      <c r="O198" s="87">
        <f>IF($A198&lt;=$A$1,VALUE(+VLOOKUP($A198,'Rashodi- plan-izvršenje'!$A$8:N$1500,'prenos-P-R-N'!O$1,FALSE)),IF($A198&lt;=A$2,VALUE(VLOOKUP($A198,'Prihodi- plan-izvršenje'!$A$8:$H$500,6,FALSE)),VALUE(VLOOKUP($A198,'Neizmirene obaveze JLS'!$A$8:$N$500,O$1,FALSE))))</f>
        <v>1</v>
      </c>
      <c r="P198" s="87" t="str">
        <f>IF(A198=0,0,IF(A198&gt;A$2,'šifarnik K-izvor'!G$3,+IF(Q198&lt;700,+'šifarnik K-izvor'!G$2,'šifarnik K-izvor'!G$1)))</f>
        <v>Расходи</v>
      </c>
      <c r="Q198" s="87">
        <f>IF($A198&lt;=$A$1,VALUE(+VLOOKUP($A198,'Rashodi- plan-izvršenje'!$A$8:O$1500,'prenos-P-R-N'!Q$1,FALSE)),IF($A198&lt;=$A$2,VLOOKUP($A198,'Prihodi- plan-izvršenje'!$A$4:$H$500,4,FALSE),IF($A198&lt;=$A$3,VLOOKUP(A198,'Neizmirene obaveze JLS'!$A$11:O$500,Q$1,FALSE),"")))</f>
        <v>463</v>
      </c>
      <c r="R198" s="88">
        <f>IF($A198&lt;=$A$1,VALUE(+VLOOKUP($A198,'Rashodi- plan-izvršenje'!$A$8:P$1500,'prenos-P-R-N'!R$1,FALSE)),IF($A198&lt;=$A$2,VLOOKUP($A198,'Prihodi- plan-izvršenje'!$A$4:$H$500,7,FALSE),""))</f>
        <v>13500000</v>
      </c>
      <c r="S198" s="88">
        <f>IF(A198=0,0,IF($A198&lt;=$A$1,VALUE(+VLOOKUP($A198,'Rashodi- plan-izvršenje'!$A$8:Q$1500,'prenos-P-R-N'!S$1,FALSE)),IF($A198&lt;=$A$2,VLOOKUP($A198,'Prihodi- plan-izvršenje'!$A$4:$H$500,8,FALSE),0)))</f>
        <v>2388681.6</v>
      </c>
      <c r="T198" s="88" t="str">
        <f>IF($A198&gt;$A$2,VLOOKUP($A198,'Neizmirene obaveze JLS'!$A$11:R$500,R$1,FALSE),"")</f>
        <v/>
      </c>
      <c r="U198" s="88">
        <f>IF($A198&gt;$A$2,VLOOKUP($A198,'Neizmirene obaveze JLS'!$A$11:S$500,S$1,FALSE),0)</f>
        <v>0</v>
      </c>
      <c r="V198" s="88">
        <f t="shared" si="13"/>
        <v>0</v>
      </c>
      <c r="W198" s="74"/>
      <c r="X198" s="74"/>
      <c r="Y198" s="74"/>
      <c r="Z198" s="74"/>
      <c r="AA198" s="193">
        <f t="shared" si="14"/>
        <v>3</v>
      </c>
      <c r="AB198" s="193" t="str">
        <f t="shared" si="15"/>
        <v>Расходи</v>
      </c>
    </row>
    <row r="199" spans="1:28">
      <c r="A199" s="89">
        <f>IF(AND(COUNTIF(A$1:A$3,"&gt;0")=1,MAX(A$8:A198)&lt;A$1),A198+1,IF(AND(COUNTIF(A$1:A$3,"&gt;0")=2,MAX(A$8:A198)&lt;A$2),A198+1,IF(AND(COUNTIF(A$1:A$3,"&gt;0")=3,MAX(A$8:A198)&lt;A$3),A198+1,0)))</f>
        <v>192</v>
      </c>
      <c r="B199" s="89">
        <f t="shared" si="16"/>
        <v>75</v>
      </c>
      <c r="C199" s="89" t="str">
        <f t="shared" si="17"/>
        <v>НОВИ ПАЗАР</v>
      </c>
      <c r="D199" s="87">
        <f>IF($A199=0,"",IF($A199&lt;=$A$1,+VLOOKUP($A199,'Rashodi- plan-izvršenje'!$A$8:B$1500,'prenos-P-R-N'!D$1,FALSE),IF($A199&gt;$A$2,+VLOOKUP($A199,'Neizmirene obaveze JLS'!$A$11:B$500,'prenos-P-R-N'!D$1,FALSE),"")))</f>
        <v>3</v>
      </c>
      <c r="E199" s="87" t="str">
        <f>IF($A199=0,"",IF($A199&lt;=$A$1,+VLOOKUP($A199,'Rashodi- plan-izvršenje'!$A$8:C$1500,'prenos-P-R-N'!E$1,FALSE),IF($A199&gt;$A$2,+VLOOKUP($A199,'Neizmirene obaveze JLS'!$A$11:C$500,'prenos-P-R-N'!E$1,FALSE),"")))</f>
        <v>Градска управа</v>
      </c>
      <c r="F199" s="87" t="str">
        <f>IF($A199=0,"",IF($A199&lt;=$A$1,+VLOOKUP($A199,'Rashodi- plan-izvršenje'!$A$8:D$1500,'prenos-P-R-N'!F$1,FALSE),IF($A199&gt;$A$2,+VLOOKUP($A199,'Neizmirene obaveze JLS'!$A$11:D$500,'prenos-P-R-N'!F$1,FALSE),"")))</f>
        <v>3.11</v>
      </c>
      <c r="G199" s="87" t="str">
        <f>IF($A199=0,"",IF($A199&lt;=$A$1,+VLOOKUP($A199,'Rashodi- plan-izvršenje'!$A$8:E$1500,'prenos-P-R-N'!G$1,FALSE),IF($A199&gt;$A$2,+VLOOKUP($A199,'Neizmirene obaveze JLS'!$A$11:E$500,'prenos-P-R-N'!G$1,FALSE),"")))</f>
        <v>Подршка за спровођење пољопривредне политике у локалној заједници</v>
      </c>
      <c r="H199" s="87">
        <f>IF($A199=0,"",IF($A199&lt;=$A$1,+VLOOKUP($A199,'Rashodi- plan-izvršenje'!$A$8:F$1500,'prenos-P-R-N'!H$1,FALSE),IF($A199&gt;$A$2,+VLOOKUP($A199,'Neizmirene obaveze JLS'!$A$11:F$500,'prenos-P-R-N'!H$1,FALSE),"")))</f>
        <v>421</v>
      </c>
      <c r="I199" s="87" t="str">
        <f>IF($A199=0,"",IF($A199&lt;=$A$1,+VLOOKUP($A199,'Rashodi- plan-izvršenje'!$A$8:G$1500,'prenos-P-R-N'!I$1,FALSE),IF($A199&gt;$A$2,+VLOOKUP($A199,'Neizmirene obaveze JLS'!$A$11:G$500,'prenos-P-R-N'!I$1,FALSE),"")))</f>
        <v>0101</v>
      </c>
      <c r="J199" s="87" t="str">
        <f>IF($A199=0,"",IF($A199&lt;=$A$1,+VLOOKUP($A199,'Rashodi- plan-izvršenje'!$A$8:H$1500,'prenos-P-R-N'!J$1,FALSE),IF($A199&gt;$A$2,+VLOOKUP($A199,'Neizmirene obaveze JLS'!$A$11:H$500,'prenos-P-R-N'!J$1,FALSE),"")))</f>
        <v>ПОЉОПРИВРЕДА И РУРАЛНИ РАЗВОЈ</v>
      </c>
      <c r="K199" s="87">
        <f>IF($A199=0,"",IF($A199&lt;=$A$1,+VLOOKUP($A199,'Rashodi- plan-izvršenje'!$A$8:I$1500,'prenos-P-R-N'!K$1,FALSE),IF($A199&gt;$A$2,+VLOOKUP($A199,'Neizmirene obaveze JLS'!$A$11:I$500,'prenos-P-R-N'!K$1,FALSE),"")))</f>
        <v>5</v>
      </c>
      <c r="L199" t="str">
        <f>IF(A199=0,"",IF(A199&lt;=A$1,+IF(VLOOKUP(A199,'Rashodi- plan-izvršenje'!A$8:J$1500,M$1,FALSE)&gt;0,"Програмска активност","Пројекат"),IF(A199&gt;A$2,+IF(VLOOKUP(A199,'Neizmirene obaveze JLS'!A$8:J$2008,M$1,FALSE)&gt;0,"Програмска активност","Пројекат"),"")))</f>
        <v>Програмска активност</v>
      </c>
      <c r="M199" s="87" t="str">
        <f>IF($A199&lt;=$A$1,+IF(VLOOKUP($A199,'Rashodi- plan-izvršenje'!$A$8:$M$1500,10,FALSE)&gt;0,VLOOKUP($A199,'Rashodi- plan-izvršenje'!$A$8:$M$1500,10,FALSE),VLOOKUP($A199,'Rashodi- plan-izvršenje'!$A$8:$M$1500,12,FALSE)),+IF($A199&gt;$A$2,IF(VLOOKUP($A199,'Neizmirene obaveze JLS'!$A$8:$M$1500,10,FALSE)&gt;0,VLOOKUP($A199,'Neizmirene obaveze JLS'!$A$11:$M$1500,10,FALSE),VLOOKUP($A199,'Neizmirene obaveze JLS'!$A$11:$M$1500,12,FALSE)),0))</f>
        <v>0101-0001</v>
      </c>
      <c r="N199" s="87" t="str">
        <f>IF($A199&lt;=$A$1,+IF(VLOOKUP(A199,'Rashodi- plan-izvršenje'!$A$8:$M$1500,10,FALSE)&gt;0,VLOOKUP(A199,'Rashodi- plan-izvršenje'!$A$8:$M$1500,11,FALSE),VLOOKUP(A199,'Rashodi- plan-izvršenje'!$A$8:$M$1500,13,FALSE)),+IF($A199&gt;$A$2,IF(VLOOKUP($A199,'Neizmirene obaveze JLS'!$A$8:$M$1500,10,FALSE)&gt;0,VLOOKUP($A199,'Neizmirene obaveze JLS'!$A$11:$M$1500,11,FALSE),VLOOKUP($A199,'Neizmirene obaveze JLS'!$A$11:$M$1500,13,FALSE)),0))</f>
        <v xml:space="preserve">Подршка за спровођење пољопривредне политике у локалној заједници </v>
      </c>
      <c r="O199" s="87">
        <f>IF($A199&lt;=$A$1,VALUE(+VLOOKUP($A199,'Rashodi- plan-izvršenje'!$A$8:N$1500,'prenos-P-R-N'!O$1,FALSE)),IF($A199&lt;=A$2,VALUE(VLOOKUP($A199,'Prihodi- plan-izvršenje'!$A$8:$H$500,6,FALSE)),VALUE(VLOOKUP($A199,'Neizmirene obaveze JLS'!$A$8:$N$500,O$1,FALSE))))</f>
        <v>1</v>
      </c>
      <c r="P199" s="87" t="str">
        <f>IF(A199=0,0,IF(A199&gt;A$2,'šifarnik K-izvor'!G$3,+IF(Q199&lt;700,+'šifarnik K-izvor'!G$2,'šifarnik K-izvor'!G$1)))</f>
        <v>Расходи</v>
      </c>
      <c r="Q199" s="87">
        <f>IF($A199&lt;=$A$1,VALUE(+VLOOKUP($A199,'Rashodi- plan-izvršenje'!$A$8:O$1500,'prenos-P-R-N'!Q$1,FALSE)),IF($A199&lt;=$A$2,VLOOKUP($A199,'Prihodi- plan-izvršenje'!$A$4:$H$500,4,FALSE),IF($A199&lt;=$A$3,VLOOKUP(A199,'Neizmirene obaveze JLS'!$A$11:O$500,Q$1,FALSE),"")))</f>
        <v>481</v>
      </c>
      <c r="R199" s="88">
        <f>IF($A199&lt;=$A$1,VALUE(+VLOOKUP($A199,'Rashodi- plan-izvršenje'!$A$8:P$1500,'prenos-P-R-N'!R$1,FALSE)),IF($A199&lt;=$A$2,VLOOKUP($A199,'Prihodi- plan-izvršenje'!$A$4:$H$500,7,FALSE),""))</f>
        <v>1500000</v>
      </c>
      <c r="S199" s="88">
        <f>IF(A199=0,0,IF($A199&lt;=$A$1,VALUE(+VLOOKUP($A199,'Rashodi- plan-izvršenje'!$A$8:Q$1500,'prenos-P-R-N'!S$1,FALSE)),IF($A199&lt;=$A$2,VLOOKUP($A199,'Prihodi- plan-izvršenje'!$A$4:$H$500,8,FALSE),0)))</f>
        <v>680000</v>
      </c>
      <c r="T199" s="88" t="str">
        <f>IF($A199&gt;$A$2,VLOOKUP($A199,'Neizmirene obaveze JLS'!$A$11:R$500,R$1,FALSE),"")</f>
        <v/>
      </c>
      <c r="U199" s="88">
        <f>IF($A199&gt;$A$2,VLOOKUP($A199,'Neizmirene obaveze JLS'!$A$11:S$500,S$1,FALSE),0)</f>
        <v>0</v>
      </c>
      <c r="V199" s="88">
        <f t="shared" si="13"/>
        <v>0</v>
      </c>
      <c r="W199" s="74"/>
      <c r="X199" s="74"/>
      <c r="Y199" s="74"/>
      <c r="Z199" s="74"/>
      <c r="AA199" s="193">
        <f t="shared" si="14"/>
        <v>3</v>
      </c>
      <c r="AB199" s="193" t="str">
        <f t="shared" si="15"/>
        <v>Расходи</v>
      </c>
    </row>
    <row r="200" spans="1:28">
      <c r="A200" s="89">
        <f>IF(AND(COUNTIF(A$1:A$3,"&gt;0")=1,MAX(A$8:A199)&lt;A$1),A199+1,IF(AND(COUNTIF(A$1:A$3,"&gt;0")=2,MAX(A$8:A199)&lt;A$2),A199+1,IF(AND(COUNTIF(A$1:A$3,"&gt;0")=3,MAX(A$8:A199)&lt;A$3),A199+1,0)))</f>
        <v>193</v>
      </c>
      <c r="B200" s="89">
        <f t="shared" si="16"/>
        <v>75</v>
      </c>
      <c r="C200" s="89" t="str">
        <f t="shared" si="17"/>
        <v>НОВИ ПАЗАР</v>
      </c>
      <c r="D200" s="87">
        <f>IF($A200=0,"",IF($A200&lt;=$A$1,+VLOOKUP($A200,'Rashodi- plan-izvršenje'!$A$8:B$1500,'prenos-P-R-N'!D$1,FALSE),IF($A200&gt;$A$2,+VLOOKUP($A200,'Neizmirene obaveze JLS'!$A$11:B$500,'prenos-P-R-N'!D$1,FALSE),"")))</f>
        <v>3</v>
      </c>
      <c r="E200" s="87" t="str">
        <f>IF($A200=0,"",IF($A200&lt;=$A$1,+VLOOKUP($A200,'Rashodi- plan-izvršenje'!$A$8:C$1500,'prenos-P-R-N'!E$1,FALSE),IF($A200&gt;$A$2,+VLOOKUP($A200,'Neizmirene obaveze JLS'!$A$11:C$500,'prenos-P-R-N'!E$1,FALSE),"")))</f>
        <v>Градска управа</v>
      </c>
      <c r="F200" s="87" t="str">
        <f>IF($A200=0,"",IF($A200&lt;=$A$1,+VLOOKUP($A200,'Rashodi- plan-izvršenje'!$A$8:D$1500,'prenos-P-R-N'!F$1,FALSE),IF($A200&gt;$A$2,+VLOOKUP($A200,'Neizmirene obaveze JLS'!$A$11:D$500,'prenos-P-R-N'!F$1,FALSE),"")))</f>
        <v>3.12</v>
      </c>
      <c r="G200" s="87" t="str">
        <f>IF($A200=0,"",IF($A200&lt;=$A$1,+VLOOKUP($A200,'Rashodi- plan-izvršenje'!$A$8:E$1500,'prenos-P-R-N'!G$1,FALSE),IF($A200&gt;$A$2,+VLOOKUP($A200,'Neizmirene obaveze JLS'!$A$11:E$500,'prenos-P-R-N'!G$1,FALSE),"")))</f>
        <v>Управљање заштитом животне средине</v>
      </c>
      <c r="H200" s="87">
        <f>IF($A200=0,"",IF($A200&lt;=$A$1,+VLOOKUP($A200,'Rashodi- plan-izvršenje'!$A$8:F$1500,'prenos-P-R-N'!H$1,FALSE),IF($A200&gt;$A$2,+VLOOKUP($A200,'Neizmirene obaveze JLS'!$A$11:F$500,'prenos-P-R-N'!H$1,FALSE),"")))</f>
        <v>560</v>
      </c>
      <c r="I200" s="87" t="str">
        <f>IF($A200=0,"",IF($A200&lt;=$A$1,+VLOOKUP($A200,'Rashodi- plan-izvršenje'!$A$8:G$1500,'prenos-P-R-N'!I$1,FALSE),IF($A200&gt;$A$2,+VLOOKUP($A200,'Neizmirene obaveze JLS'!$A$11:G$500,'prenos-P-R-N'!I$1,FALSE),"")))</f>
        <v>0401</v>
      </c>
      <c r="J200" s="87" t="str">
        <f>IF($A200=0,"",IF($A200&lt;=$A$1,+VLOOKUP($A200,'Rashodi- plan-izvršenje'!$A$8:H$1500,'prenos-P-R-N'!J$1,FALSE),IF($A200&gt;$A$2,+VLOOKUP($A200,'Neizmirene obaveze JLS'!$A$11:H$500,'prenos-P-R-N'!J$1,FALSE),"")))</f>
        <v xml:space="preserve"> ЗАШТИТА ЖИВОТНЕ СРЕДИНЕ</v>
      </c>
      <c r="K200" s="87">
        <f>IF($A200=0,"",IF($A200&lt;=$A$1,+VLOOKUP($A200,'Rashodi- plan-izvršenje'!$A$8:I$1500,'prenos-P-R-N'!K$1,FALSE),IF($A200&gt;$A$2,+VLOOKUP($A200,'Neizmirene obaveze JLS'!$A$11:I$500,'prenos-P-R-N'!K$1,FALSE),"")))</f>
        <v>6</v>
      </c>
      <c r="L200" t="str">
        <f>IF(A200=0,"",IF(A200&lt;=A$1,+IF(VLOOKUP(A200,'Rashodi- plan-izvršenje'!A$8:J$1500,M$1,FALSE)&gt;0,"Програмска активност","Пројекат"),IF(A200&gt;A$2,+IF(VLOOKUP(A200,'Neizmirene obaveze JLS'!A$8:J$2008,M$1,FALSE)&gt;0,"Програмска активност","Пројекат"),"")))</f>
        <v>Програмска активност</v>
      </c>
      <c r="M200" s="87" t="str">
        <f>IF($A200&lt;=$A$1,+IF(VLOOKUP($A200,'Rashodi- plan-izvršenje'!$A$8:$M$1500,10,FALSE)&gt;0,VLOOKUP($A200,'Rashodi- plan-izvršenje'!$A$8:$M$1500,10,FALSE),VLOOKUP($A200,'Rashodi- plan-izvršenje'!$A$8:$M$1500,12,FALSE)),+IF($A200&gt;$A$2,IF(VLOOKUP($A200,'Neizmirene obaveze JLS'!$A$8:$M$1500,10,FALSE)&gt;0,VLOOKUP($A200,'Neizmirene obaveze JLS'!$A$11:$M$1500,10,FALSE),VLOOKUP($A200,'Neizmirene obaveze JLS'!$A$11:$M$1500,12,FALSE)),0))</f>
        <v>0401-0001</v>
      </c>
      <c r="N200" s="87" t="str">
        <f>IF($A200&lt;=$A$1,+IF(VLOOKUP(A200,'Rashodi- plan-izvršenje'!$A$8:$M$1500,10,FALSE)&gt;0,VLOOKUP(A200,'Rashodi- plan-izvršenje'!$A$8:$M$1500,11,FALSE),VLOOKUP(A200,'Rashodi- plan-izvršenje'!$A$8:$M$1500,13,FALSE)),+IF($A200&gt;$A$2,IF(VLOOKUP($A200,'Neizmirene obaveze JLS'!$A$8:$M$1500,10,FALSE)&gt;0,VLOOKUP($A200,'Neizmirene obaveze JLS'!$A$11:$M$1500,11,FALSE),VLOOKUP($A200,'Neizmirene obaveze JLS'!$A$11:$M$1500,13,FALSE)),0))</f>
        <v xml:space="preserve">Управљање заштитом животне средине </v>
      </c>
      <c r="O200" s="87">
        <f>IF($A200&lt;=$A$1,VALUE(+VLOOKUP($A200,'Rashodi- plan-izvršenje'!$A$8:N$1500,'prenos-P-R-N'!O$1,FALSE)),IF($A200&lt;=A$2,VALUE(VLOOKUP($A200,'Prihodi- plan-izvršenje'!$A$8:$H$500,6,FALSE)),VALUE(VLOOKUP($A200,'Neizmirene obaveze JLS'!$A$8:$N$500,O$1,FALSE))))</f>
        <v>1</v>
      </c>
      <c r="P200" s="87" t="str">
        <f>IF(A200=0,0,IF(A200&gt;A$2,'šifarnik K-izvor'!G$3,+IF(Q200&lt;700,+'šifarnik K-izvor'!G$2,'šifarnik K-izvor'!G$1)))</f>
        <v>Расходи</v>
      </c>
      <c r="Q200" s="87">
        <f>IF($A200&lt;=$A$1,VALUE(+VLOOKUP($A200,'Rashodi- plan-izvršenje'!$A$8:O$1500,'prenos-P-R-N'!Q$1,FALSE)),IF($A200&lt;=$A$2,VLOOKUP($A200,'Prihodi- plan-izvršenje'!$A$4:$H$500,4,FALSE),IF($A200&lt;=$A$3,VLOOKUP(A200,'Neizmirene obaveze JLS'!$A$11:O$500,Q$1,FALSE),"")))</f>
        <v>424</v>
      </c>
      <c r="R200" s="88">
        <f>IF($A200&lt;=$A$1,VALUE(+VLOOKUP($A200,'Rashodi- plan-izvršenje'!$A$8:P$1500,'prenos-P-R-N'!R$1,FALSE)),IF($A200&lt;=$A$2,VLOOKUP($A200,'Prihodi- plan-izvršenje'!$A$4:$H$500,7,FALSE),""))</f>
        <v>6000000</v>
      </c>
      <c r="S200" s="88">
        <f>IF(A200=0,0,IF($A200&lt;=$A$1,VALUE(+VLOOKUP($A200,'Rashodi- plan-izvršenje'!$A$8:Q$1500,'prenos-P-R-N'!S$1,FALSE)),IF($A200&lt;=$A$2,VLOOKUP($A200,'Prihodi- plan-izvršenje'!$A$4:$H$500,8,FALSE),0)))</f>
        <v>200192.4</v>
      </c>
      <c r="T200" s="88" t="str">
        <f>IF($A200&gt;$A$2,VLOOKUP($A200,'Neizmirene obaveze JLS'!$A$11:R$500,R$1,FALSE),"")</f>
        <v/>
      </c>
      <c r="U200" s="88">
        <f>IF($A200&gt;$A$2,VLOOKUP($A200,'Neizmirene obaveze JLS'!$A$11:S$500,S$1,FALSE),0)</f>
        <v>0</v>
      </c>
      <c r="V200" s="88">
        <f t="shared" ref="V200:V263" si="18">IFERROR(+U200+T200,0)</f>
        <v>0</v>
      </c>
      <c r="W200" s="74"/>
      <c r="X200" s="74"/>
      <c r="Y200" s="74"/>
      <c r="Z200" s="74"/>
      <c r="AA200" s="193">
        <f t="shared" si="14"/>
        <v>3</v>
      </c>
      <c r="AB200" s="193" t="str">
        <f t="shared" si="15"/>
        <v>Расходи</v>
      </c>
    </row>
    <row r="201" spans="1:28">
      <c r="A201" s="89">
        <f>IF(AND(COUNTIF(A$1:A$3,"&gt;0")=1,MAX(A$8:A200)&lt;A$1),A200+1,IF(AND(COUNTIF(A$1:A$3,"&gt;0")=2,MAX(A$8:A200)&lt;A$2),A200+1,IF(AND(COUNTIF(A$1:A$3,"&gt;0")=3,MAX(A$8:A200)&lt;A$3),A200+1,0)))</f>
        <v>194</v>
      </c>
      <c r="B201" s="89">
        <f t="shared" si="16"/>
        <v>75</v>
      </c>
      <c r="C201" s="89" t="str">
        <f t="shared" si="17"/>
        <v>НОВИ ПАЗАР</v>
      </c>
      <c r="D201" s="87">
        <f>IF($A201=0,"",IF($A201&lt;=$A$1,+VLOOKUP($A201,'Rashodi- plan-izvršenje'!$A$8:B$1500,'prenos-P-R-N'!D$1,FALSE),IF($A201&gt;$A$2,+VLOOKUP($A201,'Neizmirene obaveze JLS'!$A$11:B$500,'prenos-P-R-N'!D$1,FALSE),"")))</f>
        <v>3</v>
      </c>
      <c r="E201" s="87" t="str">
        <f>IF($A201=0,"",IF($A201&lt;=$A$1,+VLOOKUP($A201,'Rashodi- plan-izvršenje'!$A$8:C$1500,'prenos-P-R-N'!E$1,FALSE),IF($A201&gt;$A$2,+VLOOKUP($A201,'Neizmirene obaveze JLS'!$A$11:C$500,'prenos-P-R-N'!E$1,FALSE),"")))</f>
        <v>Градска управа</v>
      </c>
      <c r="F201" s="87" t="str">
        <f>IF($A201=0,"",IF($A201&lt;=$A$1,+VLOOKUP($A201,'Rashodi- plan-izvršenje'!$A$8:D$1500,'prenos-P-R-N'!F$1,FALSE),IF($A201&gt;$A$2,+VLOOKUP($A201,'Neizmirene obaveze JLS'!$A$11:D$500,'prenos-P-R-N'!F$1,FALSE),"")))</f>
        <v>3.12</v>
      </c>
      <c r="G201" s="87" t="str">
        <f>IF($A201=0,"",IF($A201&lt;=$A$1,+VLOOKUP($A201,'Rashodi- plan-izvršenje'!$A$8:E$1500,'prenos-P-R-N'!G$1,FALSE),IF($A201&gt;$A$2,+VLOOKUP($A201,'Neizmirene obaveze JLS'!$A$11:E$500,'prenos-P-R-N'!G$1,FALSE),"")))</f>
        <v>Управљање заштитом животне средине</v>
      </c>
      <c r="H201" s="87">
        <f>IF($A201=0,"",IF($A201&lt;=$A$1,+VLOOKUP($A201,'Rashodi- plan-izvršenje'!$A$8:F$1500,'prenos-P-R-N'!H$1,FALSE),IF($A201&gt;$A$2,+VLOOKUP($A201,'Neizmirene obaveze JLS'!$A$11:F$500,'prenos-P-R-N'!H$1,FALSE),"")))</f>
        <v>560</v>
      </c>
      <c r="I201" s="87" t="str">
        <f>IF($A201=0,"",IF($A201&lt;=$A$1,+VLOOKUP($A201,'Rashodi- plan-izvršenje'!$A$8:G$1500,'prenos-P-R-N'!I$1,FALSE),IF($A201&gt;$A$2,+VLOOKUP($A201,'Neizmirene obaveze JLS'!$A$11:G$500,'prenos-P-R-N'!I$1,FALSE),"")))</f>
        <v>0401</v>
      </c>
      <c r="J201" s="87" t="str">
        <f>IF($A201=0,"",IF($A201&lt;=$A$1,+VLOOKUP($A201,'Rashodi- plan-izvršenje'!$A$8:H$1500,'prenos-P-R-N'!J$1,FALSE),IF($A201&gt;$A$2,+VLOOKUP($A201,'Neizmirene obaveze JLS'!$A$11:H$500,'prenos-P-R-N'!J$1,FALSE),"")))</f>
        <v xml:space="preserve"> ЗАШТИТА ЖИВОТНЕ СРЕДИНЕ</v>
      </c>
      <c r="K201" s="87">
        <f>IF($A201=0,"",IF($A201&lt;=$A$1,+VLOOKUP($A201,'Rashodi- plan-izvršenje'!$A$8:I$1500,'prenos-P-R-N'!K$1,FALSE),IF($A201&gt;$A$2,+VLOOKUP($A201,'Neizmirene obaveze JLS'!$A$11:I$500,'prenos-P-R-N'!K$1,FALSE),"")))</f>
        <v>6</v>
      </c>
      <c r="L201" t="str">
        <f>IF(A201=0,"",IF(A201&lt;=A$1,+IF(VLOOKUP(A201,'Rashodi- plan-izvršenje'!A$8:J$1500,M$1,FALSE)&gt;0,"Програмска активност","Пројекат"),IF(A201&gt;A$2,+IF(VLOOKUP(A201,'Neizmirene obaveze JLS'!A$8:J$2008,M$1,FALSE)&gt;0,"Програмска активност","Пројекат"),"")))</f>
        <v>Програмска активност</v>
      </c>
      <c r="M201" s="87" t="str">
        <f>IF($A201&lt;=$A$1,+IF(VLOOKUP($A201,'Rashodi- plan-izvršenje'!$A$8:$M$1500,10,FALSE)&gt;0,VLOOKUP($A201,'Rashodi- plan-izvršenje'!$A$8:$M$1500,10,FALSE),VLOOKUP($A201,'Rashodi- plan-izvršenje'!$A$8:$M$1500,12,FALSE)),+IF($A201&gt;$A$2,IF(VLOOKUP($A201,'Neizmirene obaveze JLS'!$A$8:$M$1500,10,FALSE)&gt;0,VLOOKUP($A201,'Neizmirene obaveze JLS'!$A$11:$M$1500,10,FALSE),VLOOKUP($A201,'Neizmirene obaveze JLS'!$A$11:$M$1500,12,FALSE)),0))</f>
        <v>0401-0001</v>
      </c>
      <c r="N201" s="87" t="str">
        <f>IF($A201&lt;=$A$1,+IF(VLOOKUP(A201,'Rashodi- plan-izvršenje'!$A$8:$M$1500,10,FALSE)&gt;0,VLOOKUP(A201,'Rashodi- plan-izvršenje'!$A$8:$M$1500,11,FALSE),VLOOKUP(A201,'Rashodi- plan-izvršenje'!$A$8:$M$1500,13,FALSE)),+IF($A201&gt;$A$2,IF(VLOOKUP($A201,'Neizmirene obaveze JLS'!$A$8:$M$1500,10,FALSE)&gt;0,VLOOKUP($A201,'Neizmirene obaveze JLS'!$A$11:$M$1500,11,FALSE),VLOOKUP($A201,'Neizmirene obaveze JLS'!$A$11:$M$1500,13,FALSE)),0))</f>
        <v xml:space="preserve">Управљање заштитом животне средине </v>
      </c>
      <c r="O201" s="87">
        <f>IF($A201&lt;=$A$1,VALUE(+VLOOKUP($A201,'Rashodi- plan-izvršenje'!$A$8:N$1500,'prenos-P-R-N'!O$1,FALSE)),IF($A201&lt;=A$2,VALUE(VLOOKUP($A201,'Prihodi- plan-izvršenje'!$A$8:$H$500,6,FALSE)),VALUE(VLOOKUP($A201,'Neizmirene obaveze JLS'!$A$8:$N$500,O$1,FALSE))))</f>
        <v>1</v>
      </c>
      <c r="P201" s="87" t="str">
        <f>IF(A201=0,0,IF(A201&gt;A$2,'šifarnik K-izvor'!G$3,+IF(Q201&lt;700,+'šifarnik K-izvor'!G$2,'šifarnik K-izvor'!G$1)))</f>
        <v>Расходи</v>
      </c>
      <c r="Q201" s="87">
        <f>IF($A201&lt;=$A$1,VALUE(+VLOOKUP($A201,'Rashodi- plan-izvršenje'!$A$8:O$1500,'prenos-P-R-N'!Q$1,FALSE)),IF($A201&lt;=$A$2,VLOOKUP($A201,'Prihodi- plan-izvršenje'!$A$4:$H$500,4,FALSE),IF($A201&lt;=$A$3,VLOOKUP(A201,'Neizmirene obaveze JLS'!$A$11:O$500,Q$1,FALSE),"")))</f>
        <v>426</v>
      </c>
      <c r="R201" s="88">
        <f>IF($A201&lt;=$A$1,VALUE(+VLOOKUP($A201,'Rashodi- plan-izvršenje'!$A$8:P$1500,'prenos-P-R-N'!R$1,FALSE)),IF($A201&lt;=$A$2,VLOOKUP($A201,'Prihodi- plan-izvršenje'!$A$4:$H$500,7,FALSE),""))</f>
        <v>2000000</v>
      </c>
      <c r="S201" s="88">
        <f>IF(A201=0,0,IF($A201&lt;=$A$1,VALUE(+VLOOKUP($A201,'Rashodi- plan-izvršenje'!$A$8:Q$1500,'prenos-P-R-N'!S$1,FALSE)),IF($A201&lt;=$A$2,VLOOKUP($A201,'Prihodi- plan-izvršenje'!$A$4:$H$500,8,FALSE),0)))</f>
        <v>0</v>
      </c>
      <c r="T201" s="88" t="str">
        <f>IF($A201&gt;$A$2,VLOOKUP($A201,'Neizmirene obaveze JLS'!$A$11:R$500,R$1,FALSE),"")</f>
        <v/>
      </c>
      <c r="U201" s="88">
        <f>IF($A201&gt;$A$2,VLOOKUP($A201,'Neizmirene obaveze JLS'!$A$11:S$500,S$1,FALSE),0)</f>
        <v>0</v>
      </c>
      <c r="V201" s="88">
        <f t="shared" si="18"/>
        <v>0</v>
      </c>
      <c r="W201" s="74"/>
      <c r="X201" s="74"/>
      <c r="Y201" s="74"/>
      <c r="Z201" s="74"/>
      <c r="AA201" s="193">
        <f t="shared" ref="AA201:AA264" si="19">+LEN(Q201)</f>
        <v>3</v>
      </c>
      <c r="AB201" s="193" t="str">
        <f t="shared" ref="AB201:AB264" si="20">IF(A201=0,"",+IF(AND(A$1&gt;0,A201&lt;=A$1),"Расходи",IF(AND(A$2&gt;0,A201&lt;=A$2),"Приходи",IF(AND(A$3&gt;0,A201&lt;=A$3),"НО",""))))</f>
        <v>Расходи</v>
      </c>
    </row>
    <row r="202" spans="1:28">
      <c r="A202" s="89">
        <f>IF(AND(COUNTIF(A$1:A$3,"&gt;0")=1,MAX(A$8:A201)&lt;A$1),A201+1,IF(AND(COUNTIF(A$1:A$3,"&gt;0")=2,MAX(A$8:A201)&lt;A$2),A201+1,IF(AND(COUNTIF(A$1:A$3,"&gt;0")=3,MAX(A$8:A201)&lt;A$3),A201+1,0)))</f>
        <v>195</v>
      </c>
      <c r="B202" s="89">
        <f t="shared" ref="B202:B265" si="21">+IF($A202&gt;0,B201,"")</f>
        <v>75</v>
      </c>
      <c r="C202" s="89" t="str">
        <f t="shared" ref="C202:C265" si="22">+IF($A202&gt;0,C201,"")</f>
        <v>НОВИ ПАЗАР</v>
      </c>
      <c r="D202" s="87">
        <f>IF($A202=0,"",IF($A202&lt;=$A$1,+VLOOKUP($A202,'Rashodi- plan-izvršenje'!$A$8:B$1500,'prenos-P-R-N'!D$1,FALSE),IF($A202&gt;$A$2,+VLOOKUP($A202,'Neizmirene obaveze JLS'!$A$11:B$500,'prenos-P-R-N'!D$1,FALSE),"")))</f>
        <v>3</v>
      </c>
      <c r="E202" s="87" t="str">
        <f>IF($A202=0,"",IF($A202&lt;=$A$1,+VLOOKUP($A202,'Rashodi- plan-izvršenje'!$A$8:C$1500,'prenos-P-R-N'!E$1,FALSE),IF($A202&gt;$A$2,+VLOOKUP($A202,'Neizmirene obaveze JLS'!$A$11:C$500,'prenos-P-R-N'!E$1,FALSE),"")))</f>
        <v>Градска управа</v>
      </c>
      <c r="F202" s="87" t="str">
        <f>IF($A202=0,"",IF($A202&lt;=$A$1,+VLOOKUP($A202,'Rashodi- plan-izvršenje'!$A$8:D$1500,'prenos-P-R-N'!F$1,FALSE),IF($A202&gt;$A$2,+VLOOKUP($A202,'Neizmirene obaveze JLS'!$A$11:D$500,'prenos-P-R-N'!F$1,FALSE),"")))</f>
        <v>3.12</v>
      </c>
      <c r="G202" s="87" t="str">
        <f>IF($A202=0,"",IF($A202&lt;=$A$1,+VLOOKUP($A202,'Rashodi- plan-izvršenje'!$A$8:E$1500,'prenos-P-R-N'!G$1,FALSE),IF($A202&gt;$A$2,+VLOOKUP($A202,'Neizmirene obaveze JLS'!$A$11:E$500,'prenos-P-R-N'!G$1,FALSE),"")))</f>
        <v>Управљање заштитом животне средине</v>
      </c>
      <c r="H202" s="87">
        <f>IF($A202=0,"",IF($A202&lt;=$A$1,+VLOOKUP($A202,'Rashodi- plan-izvršenje'!$A$8:F$1500,'prenos-P-R-N'!H$1,FALSE),IF($A202&gt;$A$2,+VLOOKUP($A202,'Neizmirene obaveze JLS'!$A$11:F$500,'prenos-P-R-N'!H$1,FALSE),"")))</f>
        <v>560</v>
      </c>
      <c r="I202" s="87" t="str">
        <f>IF($A202=0,"",IF($A202&lt;=$A$1,+VLOOKUP($A202,'Rashodi- plan-izvršenje'!$A$8:G$1500,'prenos-P-R-N'!I$1,FALSE),IF($A202&gt;$A$2,+VLOOKUP($A202,'Neizmirene obaveze JLS'!$A$11:G$500,'prenos-P-R-N'!I$1,FALSE),"")))</f>
        <v>0401</v>
      </c>
      <c r="J202" s="87" t="str">
        <f>IF($A202=0,"",IF($A202&lt;=$A$1,+VLOOKUP($A202,'Rashodi- plan-izvršenje'!$A$8:H$1500,'prenos-P-R-N'!J$1,FALSE),IF($A202&gt;$A$2,+VLOOKUP($A202,'Neizmirene obaveze JLS'!$A$11:H$500,'prenos-P-R-N'!J$1,FALSE),"")))</f>
        <v xml:space="preserve"> ЗАШТИТА ЖИВОТНЕ СРЕДИНЕ</v>
      </c>
      <c r="K202" s="87">
        <f>IF($A202=0,"",IF($A202&lt;=$A$1,+VLOOKUP($A202,'Rashodi- plan-izvršenje'!$A$8:I$1500,'prenos-P-R-N'!K$1,FALSE),IF($A202&gt;$A$2,+VLOOKUP($A202,'Neizmirene obaveze JLS'!$A$11:I$500,'prenos-P-R-N'!K$1,FALSE),"")))</f>
        <v>6</v>
      </c>
      <c r="L202" t="str">
        <f>IF(A202=0,"",IF(A202&lt;=A$1,+IF(VLOOKUP(A202,'Rashodi- plan-izvršenje'!A$8:J$1500,M$1,FALSE)&gt;0,"Програмска активност","Пројекат"),IF(A202&gt;A$2,+IF(VLOOKUP(A202,'Neizmirene obaveze JLS'!A$8:J$2008,M$1,FALSE)&gt;0,"Програмска активност","Пројекат"),"")))</f>
        <v>Програмска активност</v>
      </c>
      <c r="M202" s="87" t="str">
        <f>IF($A202&lt;=$A$1,+IF(VLOOKUP($A202,'Rashodi- plan-izvršenje'!$A$8:$M$1500,10,FALSE)&gt;0,VLOOKUP($A202,'Rashodi- plan-izvršenje'!$A$8:$M$1500,10,FALSE),VLOOKUP($A202,'Rashodi- plan-izvršenje'!$A$8:$M$1500,12,FALSE)),+IF($A202&gt;$A$2,IF(VLOOKUP($A202,'Neizmirene obaveze JLS'!$A$8:$M$1500,10,FALSE)&gt;0,VLOOKUP($A202,'Neizmirene obaveze JLS'!$A$11:$M$1500,10,FALSE),VLOOKUP($A202,'Neizmirene obaveze JLS'!$A$11:$M$1500,12,FALSE)),0))</f>
        <v>0401-0001</v>
      </c>
      <c r="N202" s="87" t="str">
        <f>IF($A202&lt;=$A$1,+IF(VLOOKUP(A202,'Rashodi- plan-izvršenje'!$A$8:$M$1500,10,FALSE)&gt;0,VLOOKUP(A202,'Rashodi- plan-izvršenje'!$A$8:$M$1500,11,FALSE),VLOOKUP(A202,'Rashodi- plan-izvršenje'!$A$8:$M$1500,13,FALSE)),+IF($A202&gt;$A$2,IF(VLOOKUP($A202,'Neizmirene obaveze JLS'!$A$8:$M$1500,10,FALSE)&gt;0,VLOOKUP($A202,'Neizmirene obaveze JLS'!$A$11:$M$1500,11,FALSE),VLOOKUP($A202,'Neizmirene obaveze JLS'!$A$11:$M$1500,13,FALSE)),0))</f>
        <v xml:space="preserve">Управљање заштитом животне средине </v>
      </c>
      <c r="O202" s="87">
        <f>IF($A202&lt;=$A$1,VALUE(+VLOOKUP($A202,'Rashodi- plan-izvršenje'!$A$8:N$1500,'prenos-P-R-N'!O$1,FALSE)),IF($A202&lt;=A$2,VALUE(VLOOKUP($A202,'Prihodi- plan-izvršenje'!$A$8:$H$500,6,FALSE)),VALUE(VLOOKUP($A202,'Neizmirene obaveze JLS'!$A$8:$N$500,O$1,FALSE))))</f>
        <v>1</v>
      </c>
      <c r="P202" s="87" t="str">
        <f>IF(A202=0,0,IF(A202&gt;A$2,'šifarnik K-izvor'!G$3,+IF(Q202&lt;700,+'šifarnik K-izvor'!G$2,'šifarnik K-izvor'!G$1)))</f>
        <v>Расходи</v>
      </c>
      <c r="Q202" s="87">
        <f>IF($A202&lt;=$A$1,VALUE(+VLOOKUP($A202,'Rashodi- plan-izvršenje'!$A$8:O$1500,'prenos-P-R-N'!Q$1,FALSE)),IF($A202&lt;=$A$2,VLOOKUP($A202,'Prihodi- plan-izvršenje'!$A$4:$H$500,4,FALSE),IF($A202&lt;=$A$3,VLOOKUP(A202,'Neizmirene obaveze JLS'!$A$11:O$500,Q$1,FALSE),"")))</f>
        <v>512</v>
      </c>
      <c r="R202" s="88">
        <f>IF($A202&lt;=$A$1,VALUE(+VLOOKUP($A202,'Rashodi- plan-izvršenje'!$A$8:P$1500,'prenos-P-R-N'!R$1,FALSE)),IF($A202&lt;=$A$2,VLOOKUP($A202,'Prihodi- plan-izvršenje'!$A$4:$H$500,7,FALSE),""))</f>
        <v>5500000</v>
      </c>
      <c r="S202" s="88">
        <f>IF(A202=0,0,IF($A202&lt;=$A$1,VALUE(+VLOOKUP($A202,'Rashodi- plan-izvršenje'!$A$8:Q$1500,'prenos-P-R-N'!S$1,FALSE)),IF($A202&lt;=$A$2,VLOOKUP($A202,'Prihodi- plan-izvršenje'!$A$4:$H$500,8,FALSE),0)))</f>
        <v>2650942.88</v>
      </c>
      <c r="T202" s="88" t="str">
        <f>IF($A202&gt;$A$2,VLOOKUP($A202,'Neizmirene obaveze JLS'!$A$11:R$500,R$1,FALSE),"")</f>
        <v/>
      </c>
      <c r="U202" s="88">
        <f>IF($A202&gt;$A$2,VLOOKUP($A202,'Neizmirene obaveze JLS'!$A$11:S$500,S$1,FALSE),0)</f>
        <v>0</v>
      </c>
      <c r="V202" s="88">
        <f t="shared" si="18"/>
        <v>0</v>
      </c>
      <c r="W202" s="74"/>
      <c r="X202" s="74"/>
      <c r="Y202" s="74"/>
      <c r="Z202" s="74"/>
      <c r="AA202" s="193">
        <f t="shared" si="19"/>
        <v>3</v>
      </c>
      <c r="AB202" s="193" t="str">
        <f t="shared" si="20"/>
        <v>Расходи</v>
      </c>
    </row>
    <row r="203" spans="1:28">
      <c r="A203" s="89">
        <f>IF(AND(COUNTIF(A$1:A$3,"&gt;0")=1,MAX(A$8:A202)&lt;A$1),A202+1,IF(AND(COUNTIF(A$1:A$3,"&gt;0")=2,MAX(A$8:A202)&lt;A$2),A202+1,IF(AND(COUNTIF(A$1:A$3,"&gt;0")=3,MAX(A$8:A202)&lt;A$3),A202+1,0)))</f>
        <v>196</v>
      </c>
      <c r="B203" s="89">
        <f t="shared" si="21"/>
        <v>75</v>
      </c>
      <c r="C203" s="89" t="str">
        <f t="shared" si="22"/>
        <v>НОВИ ПАЗАР</v>
      </c>
      <c r="D203" s="87">
        <f>IF($A203=0,"",IF($A203&lt;=$A$1,+VLOOKUP($A203,'Rashodi- plan-izvršenje'!$A$8:B$1500,'prenos-P-R-N'!D$1,FALSE),IF($A203&gt;$A$2,+VLOOKUP($A203,'Neizmirene obaveze JLS'!$A$11:B$500,'prenos-P-R-N'!D$1,FALSE),"")))</f>
        <v>3</v>
      </c>
      <c r="E203" s="87" t="str">
        <f>IF($A203=0,"",IF($A203&lt;=$A$1,+VLOOKUP($A203,'Rashodi- plan-izvršenje'!$A$8:C$1500,'prenos-P-R-N'!E$1,FALSE),IF($A203&gt;$A$2,+VLOOKUP($A203,'Neizmirene obaveze JLS'!$A$11:C$500,'prenos-P-R-N'!E$1,FALSE),"")))</f>
        <v>Градска управа</v>
      </c>
      <c r="F203" s="87" t="str">
        <f>IF($A203=0,"",IF($A203&lt;=$A$1,+VLOOKUP($A203,'Rashodi- plan-izvršenje'!$A$8:D$1500,'prenos-P-R-N'!F$1,FALSE),IF($A203&gt;$A$2,+VLOOKUP($A203,'Neizmirene obaveze JLS'!$A$11:D$500,'prenos-P-R-N'!F$1,FALSE),"")))</f>
        <v>3.13</v>
      </c>
      <c r="G203" s="87" t="str">
        <f>IF($A203=0,"",IF($A203&lt;=$A$1,+VLOOKUP($A203,'Rashodi- plan-izvršenje'!$A$8:E$1500,'prenos-P-R-N'!G$1,FALSE),IF($A203&gt;$A$2,+VLOOKUP($A203,'Neizmirene obaveze JLS'!$A$11:E$500,'prenos-P-R-N'!G$1,FALSE),"")))</f>
        <v>Функционисање установа примарне заштите</v>
      </c>
      <c r="H203" s="87">
        <f>IF($A203=0,"",IF($A203&lt;=$A$1,+VLOOKUP($A203,'Rashodi- plan-izvršenje'!$A$8:F$1500,'prenos-P-R-N'!H$1,FALSE),IF($A203&gt;$A$2,+VLOOKUP($A203,'Neizmirene obaveze JLS'!$A$11:F$500,'prenos-P-R-N'!H$1,FALSE),"")))</f>
        <v>700</v>
      </c>
      <c r="I203" s="87" t="str">
        <f>IF($A203=0,"",IF($A203&lt;=$A$1,+VLOOKUP($A203,'Rashodi- plan-izvršenje'!$A$8:G$1500,'prenos-P-R-N'!I$1,FALSE),IF($A203&gt;$A$2,+VLOOKUP($A203,'Neizmirene obaveze JLS'!$A$11:G$500,'prenos-P-R-N'!I$1,FALSE),"")))</f>
        <v>1801</v>
      </c>
      <c r="J203" s="87" t="str">
        <f>IF($A203=0,"",IF($A203&lt;=$A$1,+VLOOKUP($A203,'Rashodi- plan-izvršenje'!$A$8:H$1500,'prenos-P-R-N'!J$1,FALSE),IF($A203&gt;$A$2,+VLOOKUP($A203,'Neizmirene obaveze JLS'!$A$11:H$500,'prenos-P-R-N'!J$1,FALSE),"")))</f>
        <v>ЗДРАВСТВЕНА ЗАШТИТА</v>
      </c>
      <c r="K203" s="87">
        <f>IF($A203=0,"",IF($A203&lt;=$A$1,+VLOOKUP($A203,'Rashodi- plan-izvršenje'!$A$8:I$1500,'prenos-P-R-N'!K$1,FALSE),IF($A203&gt;$A$2,+VLOOKUP($A203,'Neizmirene obaveze JLS'!$A$11:I$500,'prenos-P-R-N'!K$1,FALSE),"")))</f>
        <v>12</v>
      </c>
      <c r="L203" t="str">
        <f>IF(A203=0,"",IF(A203&lt;=A$1,+IF(VLOOKUP(A203,'Rashodi- plan-izvršenje'!A$8:J$1500,M$1,FALSE)&gt;0,"Програмска активност","Пројекат"),IF(A203&gt;A$2,+IF(VLOOKUP(A203,'Neizmirene obaveze JLS'!A$8:J$2008,M$1,FALSE)&gt;0,"Програмска активност","Пројекат"),"")))</f>
        <v>Програмска активност</v>
      </c>
      <c r="M203" s="87" t="str">
        <f>IF($A203&lt;=$A$1,+IF(VLOOKUP($A203,'Rashodi- plan-izvršenje'!$A$8:$M$1500,10,FALSE)&gt;0,VLOOKUP($A203,'Rashodi- plan-izvršenje'!$A$8:$M$1500,10,FALSE),VLOOKUP($A203,'Rashodi- plan-izvršenje'!$A$8:$M$1500,12,FALSE)),+IF($A203&gt;$A$2,IF(VLOOKUP($A203,'Neizmirene obaveze JLS'!$A$8:$M$1500,10,FALSE)&gt;0,VLOOKUP($A203,'Neizmirene obaveze JLS'!$A$11:$M$1500,10,FALSE),VLOOKUP($A203,'Neizmirene obaveze JLS'!$A$11:$M$1500,12,FALSE)),0))</f>
        <v>1801-0001</v>
      </c>
      <c r="N203" s="87" t="str">
        <f>IF($A203&lt;=$A$1,+IF(VLOOKUP(A203,'Rashodi- plan-izvršenje'!$A$8:$M$1500,10,FALSE)&gt;0,VLOOKUP(A203,'Rashodi- plan-izvršenje'!$A$8:$M$1500,11,FALSE),VLOOKUP(A203,'Rashodi- plan-izvršenje'!$A$8:$M$1500,13,FALSE)),+IF($A203&gt;$A$2,IF(VLOOKUP($A203,'Neizmirene obaveze JLS'!$A$8:$M$1500,10,FALSE)&gt;0,VLOOKUP($A203,'Neizmirene obaveze JLS'!$A$11:$M$1500,11,FALSE),VLOOKUP($A203,'Neizmirene obaveze JLS'!$A$11:$M$1500,13,FALSE)),0))</f>
        <v>Функционисање установа примарне здравствне заштите</v>
      </c>
      <c r="O203" s="87">
        <f>IF($A203&lt;=$A$1,VALUE(+VLOOKUP($A203,'Rashodi- plan-izvršenje'!$A$8:N$1500,'prenos-P-R-N'!O$1,FALSE)),IF($A203&lt;=A$2,VALUE(VLOOKUP($A203,'Prihodi- plan-izvršenje'!$A$8:$H$500,6,FALSE)),VALUE(VLOOKUP($A203,'Neizmirene obaveze JLS'!$A$8:$N$500,O$1,FALSE))))</f>
        <v>1</v>
      </c>
      <c r="P203" s="87" t="str">
        <f>IF(A203=0,0,IF(A203&gt;A$2,'šifarnik K-izvor'!G$3,+IF(Q203&lt;700,+'šifarnik K-izvor'!G$2,'šifarnik K-izvor'!G$1)))</f>
        <v>Расходи</v>
      </c>
      <c r="Q203" s="87">
        <f>IF($A203&lt;=$A$1,VALUE(+VLOOKUP($A203,'Rashodi- plan-izvršenje'!$A$8:O$1500,'prenos-P-R-N'!Q$1,FALSE)),IF($A203&lt;=$A$2,VLOOKUP($A203,'Prihodi- plan-izvršenje'!$A$4:$H$500,4,FALSE),IF($A203&lt;=$A$3,VLOOKUP(A203,'Neizmirene obaveze JLS'!$A$11:O$500,Q$1,FALSE),"")))</f>
        <v>464</v>
      </c>
      <c r="R203" s="88">
        <f>IF($A203&lt;=$A$1,VALUE(+VLOOKUP($A203,'Rashodi- plan-izvršenje'!$A$8:P$1500,'prenos-P-R-N'!R$1,FALSE)),IF($A203&lt;=$A$2,VLOOKUP($A203,'Prihodi- plan-izvršenje'!$A$4:$H$500,7,FALSE),""))</f>
        <v>11500000</v>
      </c>
      <c r="S203" s="88">
        <f>IF(A203=0,0,IF($A203&lt;=$A$1,VALUE(+VLOOKUP($A203,'Rashodi- plan-izvršenje'!$A$8:Q$1500,'prenos-P-R-N'!S$1,FALSE)),IF($A203&lt;=$A$2,VLOOKUP($A203,'Prihodi- plan-izvršenje'!$A$4:$H$500,8,FALSE),0)))</f>
        <v>4993119.5199999996</v>
      </c>
      <c r="T203" s="88" t="str">
        <f>IF($A203&gt;$A$2,VLOOKUP($A203,'Neizmirene obaveze JLS'!$A$11:R$500,R$1,FALSE),"")</f>
        <v/>
      </c>
      <c r="U203" s="88">
        <f>IF($A203&gt;$A$2,VLOOKUP($A203,'Neizmirene obaveze JLS'!$A$11:S$500,S$1,FALSE),0)</f>
        <v>0</v>
      </c>
      <c r="V203" s="88">
        <f t="shared" si="18"/>
        <v>0</v>
      </c>
      <c r="W203" s="74"/>
      <c r="X203" s="74"/>
      <c r="Y203" s="74"/>
      <c r="Z203" s="74"/>
      <c r="AA203" s="193">
        <f t="shared" si="19"/>
        <v>3</v>
      </c>
      <c r="AB203" s="193" t="str">
        <f t="shared" si="20"/>
        <v>Расходи</v>
      </c>
    </row>
    <row r="204" spans="1:28">
      <c r="A204" s="89">
        <f>IF(AND(COUNTIF(A$1:A$3,"&gt;0")=1,MAX(A$8:A203)&lt;A$1),A203+1,IF(AND(COUNTIF(A$1:A$3,"&gt;0")=2,MAX(A$8:A203)&lt;A$2),A203+1,IF(AND(COUNTIF(A$1:A$3,"&gt;0")=3,MAX(A$8:A203)&lt;A$3),A203+1,0)))</f>
        <v>197</v>
      </c>
      <c r="B204" s="89">
        <f t="shared" si="21"/>
        <v>75</v>
      </c>
      <c r="C204" s="89" t="str">
        <f t="shared" si="22"/>
        <v>НОВИ ПАЗАР</v>
      </c>
      <c r="D204" s="87">
        <f>IF($A204=0,"",IF($A204&lt;=$A$1,+VLOOKUP($A204,'Rashodi- plan-izvršenje'!$A$8:B$1500,'prenos-P-R-N'!D$1,FALSE),IF($A204&gt;$A$2,+VLOOKUP($A204,'Neizmirene obaveze JLS'!$A$11:B$500,'prenos-P-R-N'!D$1,FALSE),"")))</f>
        <v>3</v>
      </c>
      <c r="E204" s="87" t="str">
        <f>IF($A204=0,"",IF($A204&lt;=$A$1,+VLOOKUP($A204,'Rashodi- plan-izvršenje'!$A$8:C$1500,'prenos-P-R-N'!E$1,FALSE),IF($A204&gt;$A$2,+VLOOKUP($A204,'Neizmirene obaveze JLS'!$A$11:C$500,'prenos-P-R-N'!E$1,FALSE),"")))</f>
        <v>Градска управа</v>
      </c>
      <c r="F204" s="87" t="str">
        <f>IF($A204=0,"",IF($A204&lt;=$A$1,+VLOOKUP($A204,'Rashodi- plan-izvršenje'!$A$8:D$1500,'prenos-P-R-N'!F$1,FALSE),IF($A204&gt;$A$2,+VLOOKUP($A204,'Neizmirene obaveze JLS'!$A$11:D$500,'prenos-P-R-N'!F$1,FALSE),"")))</f>
        <v>3.13</v>
      </c>
      <c r="G204" s="87" t="str">
        <f>IF($A204=0,"",IF($A204&lt;=$A$1,+VLOOKUP($A204,'Rashodi- plan-izvršenje'!$A$8:E$1500,'prenos-P-R-N'!G$1,FALSE),IF($A204&gt;$A$2,+VLOOKUP($A204,'Neizmirene obaveze JLS'!$A$11:E$500,'prenos-P-R-N'!G$1,FALSE),"")))</f>
        <v>Пројектна документација за дом здравља</v>
      </c>
      <c r="H204" s="87">
        <f>IF($A204=0,"",IF($A204&lt;=$A$1,+VLOOKUP($A204,'Rashodi- plan-izvršenje'!$A$8:F$1500,'prenos-P-R-N'!H$1,FALSE),IF($A204&gt;$A$2,+VLOOKUP($A204,'Neizmirene obaveze JLS'!$A$11:F$500,'prenos-P-R-N'!H$1,FALSE),"")))</f>
        <v>700</v>
      </c>
      <c r="I204" s="87" t="str">
        <f>IF($A204=0,"",IF($A204&lt;=$A$1,+VLOOKUP($A204,'Rashodi- plan-izvršenje'!$A$8:G$1500,'prenos-P-R-N'!I$1,FALSE),IF($A204&gt;$A$2,+VLOOKUP($A204,'Neizmirene obaveze JLS'!$A$11:G$500,'prenos-P-R-N'!I$1,FALSE),"")))</f>
        <v>1801</v>
      </c>
      <c r="J204" s="87" t="str">
        <f>IF($A204=0,"",IF($A204&lt;=$A$1,+VLOOKUP($A204,'Rashodi- plan-izvršenje'!$A$8:H$1500,'prenos-P-R-N'!J$1,FALSE),IF($A204&gt;$A$2,+VLOOKUP($A204,'Neizmirene obaveze JLS'!$A$11:H$500,'prenos-P-R-N'!J$1,FALSE),"")))</f>
        <v>ЗДРАВСТВЕНА ЗАШТИТА</v>
      </c>
      <c r="K204" s="87">
        <f>IF($A204=0,"",IF($A204&lt;=$A$1,+VLOOKUP($A204,'Rashodi- plan-izvršenje'!$A$8:I$1500,'prenos-P-R-N'!K$1,FALSE),IF($A204&gt;$A$2,+VLOOKUP($A204,'Neizmirene obaveze JLS'!$A$11:I$500,'prenos-P-R-N'!K$1,FALSE),"")))</f>
        <v>12</v>
      </c>
      <c r="L204" t="str">
        <f>IF(A204=0,"",IF(A204&lt;=A$1,+IF(VLOOKUP(A204,'Rashodi- plan-izvršenje'!A$8:J$1500,M$1,FALSE)&gt;0,"Програмска активност","Пројекат"),IF(A204&gt;A$2,+IF(VLOOKUP(A204,'Neizmirene obaveze JLS'!A$8:J$2008,M$1,FALSE)&gt;0,"Програмска активност","Пројекат"),"")))</f>
        <v>Пројекат</v>
      </c>
      <c r="M204" s="87" t="str">
        <f>IF($A204&lt;=$A$1,+IF(VLOOKUP($A204,'Rashodi- plan-izvršenje'!$A$8:$M$1500,10,FALSE)&gt;0,VLOOKUP($A204,'Rashodi- plan-izvršenje'!$A$8:$M$1500,10,FALSE),VLOOKUP($A204,'Rashodi- plan-izvršenje'!$A$8:$M$1500,12,FALSE)),+IF($A204&gt;$A$2,IF(VLOOKUP($A204,'Neizmirene obaveze JLS'!$A$8:$M$1500,10,FALSE)&gt;0,VLOOKUP($A204,'Neizmirene obaveze JLS'!$A$11:$M$1500,10,FALSE),VLOOKUP($A204,'Neizmirene obaveze JLS'!$A$11:$M$1500,12,FALSE)),0))</f>
        <v>1801-П1</v>
      </c>
      <c r="N204" s="87" t="str">
        <f>IF($A204&lt;=$A$1,+IF(VLOOKUP(A204,'Rashodi- plan-izvršenje'!$A$8:$M$1500,10,FALSE)&gt;0,VLOOKUP(A204,'Rashodi- plan-izvršenje'!$A$8:$M$1500,11,FALSE),VLOOKUP(A204,'Rashodi- plan-izvršenje'!$A$8:$M$1500,13,FALSE)),+IF($A204&gt;$A$2,IF(VLOOKUP($A204,'Neizmirene obaveze JLS'!$A$8:$M$1500,10,FALSE)&gt;0,VLOOKUP($A204,'Neizmirene obaveze JLS'!$A$11:$M$1500,11,FALSE),VLOOKUP($A204,'Neizmirene obaveze JLS'!$A$11:$M$1500,13,FALSE)),0))</f>
        <v>Пројектна документација за дом здравља</v>
      </c>
      <c r="O204" s="87">
        <f>IF($A204&lt;=$A$1,VALUE(+VLOOKUP($A204,'Rashodi- plan-izvršenje'!$A$8:N$1500,'prenos-P-R-N'!O$1,FALSE)),IF($A204&lt;=A$2,VALUE(VLOOKUP($A204,'Prihodi- plan-izvršenje'!$A$8:$H$500,6,FALSE)),VALUE(VLOOKUP($A204,'Neizmirene obaveze JLS'!$A$8:$N$500,O$1,FALSE))))</f>
        <v>1</v>
      </c>
      <c r="P204" s="87" t="str">
        <f>IF(A204=0,0,IF(A204&gt;A$2,'šifarnik K-izvor'!G$3,+IF(Q204&lt;700,+'šifarnik K-izvor'!G$2,'šifarnik K-izvor'!G$1)))</f>
        <v>Расходи</v>
      </c>
      <c r="Q204" s="87">
        <f>IF($A204&lt;=$A$1,VALUE(+VLOOKUP($A204,'Rashodi- plan-izvršenje'!$A$8:O$1500,'prenos-P-R-N'!Q$1,FALSE)),IF($A204&lt;=$A$2,VLOOKUP($A204,'Prihodi- plan-izvršenje'!$A$4:$H$500,4,FALSE),IF($A204&lt;=$A$3,VLOOKUP(A204,'Neizmirene obaveze JLS'!$A$11:O$500,Q$1,FALSE),"")))</f>
        <v>511</v>
      </c>
      <c r="R204" s="88">
        <f>IF($A204&lt;=$A$1,VALUE(+VLOOKUP($A204,'Rashodi- plan-izvršenje'!$A$8:P$1500,'prenos-P-R-N'!R$1,FALSE)),IF($A204&lt;=$A$2,VLOOKUP($A204,'Prihodi- plan-izvršenje'!$A$4:$H$500,7,FALSE),""))</f>
        <v>17000000</v>
      </c>
      <c r="S204" s="88">
        <f>IF(A204=0,0,IF($A204&lt;=$A$1,VALUE(+VLOOKUP($A204,'Rashodi- plan-izvršenje'!$A$8:Q$1500,'prenos-P-R-N'!S$1,FALSE)),IF($A204&lt;=$A$2,VLOOKUP($A204,'Prihodi- plan-izvršenje'!$A$4:$H$500,8,FALSE),0)))</f>
        <v>0</v>
      </c>
      <c r="T204" s="88" t="str">
        <f>IF($A204&gt;$A$2,VLOOKUP($A204,'Neizmirene obaveze JLS'!$A$11:R$500,R$1,FALSE),"")</f>
        <v/>
      </c>
      <c r="U204" s="88">
        <f>IF($A204&gt;$A$2,VLOOKUP($A204,'Neizmirene obaveze JLS'!$A$11:S$500,S$1,FALSE),0)</f>
        <v>0</v>
      </c>
      <c r="V204" s="88">
        <f t="shared" si="18"/>
        <v>0</v>
      </c>
      <c r="W204" s="74"/>
      <c r="X204" s="74"/>
      <c r="Y204" s="74"/>
      <c r="Z204" s="74"/>
      <c r="AA204" s="193">
        <f t="shared" si="19"/>
        <v>3</v>
      </c>
      <c r="AB204" s="193" t="str">
        <f t="shared" si="20"/>
        <v>Расходи</v>
      </c>
    </row>
    <row r="205" spans="1:28">
      <c r="A205" s="89">
        <f>IF(AND(COUNTIF(A$1:A$3,"&gt;0")=1,MAX(A$8:A204)&lt;A$1),A204+1,IF(AND(COUNTIF(A$1:A$3,"&gt;0")=2,MAX(A$8:A204)&lt;A$2),A204+1,IF(AND(COUNTIF(A$1:A$3,"&gt;0")=3,MAX(A$8:A204)&lt;A$3),A204+1,0)))</f>
        <v>198</v>
      </c>
      <c r="B205" s="89">
        <f t="shared" si="21"/>
        <v>75</v>
      </c>
      <c r="C205" s="89" t="str">
        <f t="shared" si="22"/>
        <v>НОВИ ПАЗАР</v>
      </c>
      <c r="D205" s="87">
        <f>IF($A205=0,"",IF($A205&lt;=$A$1,+VLOOKUP($A205,'Rashodi- plan-izvršenje'!$A$8:B$1500,'prenos-P-R-N'!D$1,FALSE),IF($A205&gt;$A$2,+VLOOKUP($A205,'Neizmirene obaveze JLS'!$A$11:B$500,'prenos-P-R-N'!D$1,FALSE),"")))</f>
        <v>3</v>
      </c>
      <c r="E205" s="87" t="str">
        <f>IF($A205=0,"",IF($A205&lt;=$A$1,+VLOOKUP($A205,'Rashodi- plan-izvršenje'!$A$8:C$1500,'prenos-P-R-N'!E$1,FALSE),IF($A205&gt;$A$2,+VLOOKUP($A205,'Neizmirene obaveze JLS'!$A$11:C$500,'prenos-P-R-N'!E$1,FALSE),"")))</f>
        <v>Градска управа</v>
      </c>
      <c r="F205" s="87" t="str">
        <f>IF($A205=0,"",IF($A205&lt;=$A$1,+VLOOKUP($A205,'Rashodi- plan-izvršenje'!$A$8:D$1500,'prenos-P-R-N'!F$1,FALSE),IF($A205&gt;$A$2,+VLOOKUP($A205,'Neizmirene obaveze JLS'!$A$11:D$500,'prenos-P-R-N'!F$1,FALSE),"")))</f>
        <v>3.14</v>
      </c>
      <c r="G205" s="87" t="str">
        <f>IF($A205=0,"",IF($A205&lt;=$A$1,+VLOOKUP($A205,'Rashodi- plan-izvršenje'!$A$8:E$1500,'prenos-P-R-N'!G$1,FALSE),IF($A205&gt;$A$2,+VLOOKUP($A205,'Neizmirene obaveze JLS'!$A$11:E$500,'prenos-P-R-N'!G$1,FALSE),"")))</f>
        <v>Управљање развојем туризма</v>
      </c>
      <c r="H205" s="87">
        <f>IF($A205=0,"",IF($A205&lt;=$A$1,+VLOOKUP($A205,'Rashodi- plan-izvršenje'!$A$8:F$1500,'prenos-P-R-N'!H$1,FALSE),IF($A205&gt;$A$2,+VLOOKUP($A205,'Neizmirene obaveze JLS'!$A$11:F$500,'prenos-P-R-N'!H$1,FALSE),"")))</f>
        <v>473</v>
      </c>
      <c r="I205" s="87" t="str">
        <f>IF($A205=0,"",IF($A205&lt;=$A$1,+VLOOKUP($A205,'Rashodi- plan-izvršenje'!$A$8:G$1500,'prenos-P-R-N'!I$1,FALSE),IF($A205&gt;$A$2,+VLOOKUP($A205,'Neizmirene obaveze JLS'!$A$11:G$500,'prenos-P-R-N'!I$1,FALSE),"")))</f>
        <v>1502</v>
      </c>
      <c r="J205" s="87" t="str">
        <f>IF($A205=0,"",IF($A205&lt;=$A$1,+VLOOKUP($A205,'Rashodi- plan-izvršenje'!$A$8:H$1500,'prenos-P-R-N'!J$1,FALSE),IF($A205&gt;$A$2,+VLOOKUP($A205,'Neizmirene obaveze JLS'!$A$11:H$500,'prenos-P-R-N'!J$1,FALSE),"")))</f>
        <v>РАЗВОЈ ТУРИЗМА</v>
      </c>
      <c r="K205" s="87">
        <f>IF($A205=0,"",IF($A205&lt;=$A$1,+VLOOKUP($A205,'Rashodi- plan-izvršenje'!$A$8:I$1500,'prenos-P-R-N'!K$1,FALSE),IF($A205&gt;$A$2,+VLOOKUP($A205,'Neizmirene obaveze JLS'!$A$11:I$500,'prenos-P-R-N'!K$1,FALSE),"")))</f>
        <v>4</v>
      </c>
      <c r="L205" t="str">
        <f>IF(A205=0,"",IF(A205&lt;=A$1,+IF(VLOOKUP(A205,'Rashodi- plan-izvršenje'!A$8:J$1500,M$1,FALSE)&gt;0,"Програмска активност","Пројекат"),IF(A205&gt;A$2,+IF(VLOOKUP(A205,'Neizmirene obaveze JLS'!A$8:J$2008,M$1,FALSE)&gt;0,"Програмска активност","Пројекат"),"")))</f>
        <v>Програмска активност</v>
      </c>
      <c r="M205" s="87" t="str">
        <f>IF($A205&lt;=$A$1,+IF(VLOOKUP($A205,'Rashodi- plan-izvršenje'!$A$8:$M$1500,10,FALSE)&gt;0,VLOOKUP($A205,'Rashodi- plan-izvršenje'!$A$8:$M$1500,10,FALSE),VLOOKUP($A205,'Rashodi- plan-izvršenje'!$A$8:$M$1500,12,FALSE)),+IF($A205&gt;$A$2,IF(VLOOKUP($A205,'Neizmirene obaveze JLS'!$A$8:$M$1500,10,FALSE)&gt;0,VLOOKUP($A205,'Neizmirene obaveze JLS'!$A$11:$M$1500,10,FALSE),VLOOKUP($A205,'Neizmirene obaveze JLS'!$A$11:$M$1500,12,FALSE)),0))</f>
        <v>1502-0001</v>
      </c>
      <c r="N205" s="87" t="str">
        <f>IF($A205&lt;=$A$1,+IF(VLOOKUP(A205,'Rashodi- plan-izvršenje'!$A$8:$M$1500,10,FALSE)&gt;0,VLOOKUP(A205,'Rashodi- plan-izvršenje'!$A$8:$M$1500,11,FALSE),VLOOKUP(A205,'Rashodi- plan-izvršenje'!$A$8:$M$1500,13,FALSE)),+IF($A205&gt;$A$2,IF(VLOOKUP($A205,'Neizmirene obaveze JLS'!$A$8:$M$1500,10,FALSE)&gt;0,VLOOKUP($A205,'Neizmirene obaveze JLS'!$A$11:$M$1500,11,FALSE),VLOOKUP($A205,'Neizmirene obaveze JLS'!$A$11:$M$1500,13,FALSE)),0))</f>
        <v>Управљање развојем туризма</v>
      </c>
      <c r="O205" s="87">
        <f>IF($A205&lt;=$A$1,VALUE(+VLOOKUP($A205,'Rashodi- plan-izvršenje'!$A$8:N$1500,'prenos-P-R-N'!O$1,FALSE)),IF($A205&lt;=A$2,VALUE(VLOOKUP($A205,'Prihodi- plan-izvršenje'!$A$8:$H$500,6,FALSE)),VALUE(VLOOKUP($A205,'Neizmirene obaveze JLS'!$A$8:$N$500,O$1,FALSE))))</f>
        <v>1</v>
      </c>
      <c r="P205" s="87" t="str">
        <f>IF(A205=0,0,IF(A205&gt;A$2,'šifarnik K-izvor'!G$3,+IF(Q205&lt;700,+'šifarnik K-izvor'!G$2,'šifarnik K-izvor'!G$1)))</f>
        <v>Расходи</v>
      </c>
      <c r="Q205" s="87">
        <f>IF($A205&lt;=$A$1,VALUE(+VLOOKUP($A205,'Rashodi- plan-izvršenje'!$A$8:O$1500,'prenos-P-R-N'!Q$1,FALSE)),IF($A205&lt;=$A$2,VLOOKUP($A205,'Prihodi- plan-izvršenje'!$A$4:$H$500,4,FALSE),IF($A205&lt;=$A$3,VLOOKUP(A205,'Neizmirene obaveze JLS'!$A$11:O$500,Q$1,FALSE),"")))</f>
        <v>411</v>
      </c>
      <c r="R205" s="88">
        <f>IF($A205&lt;=$A$1,VALUE(+VLOOKUP($A205,'Rashodi- plan-izvršenje'!$A$8:P$1500,'prenos-P-R-N'!R$1,FALSE)),IF($A205&lt;=$A$2,VLOOKUP($A205,'Prihodi- plan-izvršenje'!$A$4:$H$500,7,FALSE),""))</f>
        <v>6650000</v>
      </c>
      <c r="S205" s="88">
        <f>IF(A205=0,0,IF($A205&lt;=$A$1,VALUE(+VLOOKUP($A205,'Rashodi- plan-izvršenje'!$A$8:Q$1500,'prenos-P-R-N'!S$1,FALSE)),IF($A205&lt;=$A$2,VLOOKUP($A205,'Prihodi- plan-izvršenje'!$A$4:$H$500,8,FALSE),0)))</f>
        <v>5944326.4699999997</v>
      </c>
      <c r="T205" s="88" t="str">
        <f>IF($A205&gt;$A$2,VLOOKUP($A205,'Neizmirene obaveze JLS'!$A$11:R$500,R$1,FALSE),"")</f>
        <v/>
      </c>
      <c r="U205" s="88">
        <f>IF($A205&gt;$A$2,VLOOKUP($A205,'Neizmirene obaveze JLS'!$A$11:S$500,S$1,FALSE),0)</f>
        <v>0</v>
      </c>
      <c r="V205" s="88">
        <f t="shared" si="18"/>
        <v>0</v>
      </c>
      <c r="W205" s="74"/>
      <c r="X205" s="74"/>
      <c r="Y205" s="74"/>
      <c r="Z205" s="74"/>
      <c r="AA205" s="193">
        <f t="shared" si="19"/>
        <v>3</v>
      </c>
      <c r="AB205" s="193" t="str">
        <f t="shared" si="20"/>
        <v>Расходи</v>
      </c>
    </row>
    <row r="206" spans="1:28">
      <c r="A206" s="89">
        <f>IF(AND(COUNTIF(A$1:A$3,"&gt;0")=1,MAX(A$8:A205)&lt;A$1),A205+1,IF(AND(COUNTIF(A$1:A$3,"&gt;0")=2,MAX(A$8:A205)&lt;A$2),A205+1,IF(AND(COUNTIF(A$1:A$3,"&gt;0")=3,MAX(A$8:A205)&lt;A$3),A205+1,0)))</f>
        <v>199</v>
      </c>
      <c r="B206" s="89">
        <f t="shared" si="21"/>
        <v>75</v>
      </c>
      <c r="C206" s="89" t="str">
        <f t="shared" si="22"/>
        <v>НОВИ ПАЗАР</v>
      </c>
      <c r="D206" s="87">
        <f>IF($A206=0,"",IF($A206&lt;=$A$1,+VLOOKUP($A206,'Rashodi- plan-izvršenje'!$A$8:B$1500,'prenos-P-R-N'!D$1,FALSE),IF($A206&gt;$A$2,+VLOOKUP($A206,'Neizmirene obaveze JLS'!$A$11:B$500,'prenos-P-R-N'!D$1,FALSE),"")))</f>
        <v>3</v>
      </c>
      <c r="E206" s="87" t="str">
        <f>IF($A206=0,"",IF($A206&lt;=$A$1,+VLOOKUP($A206,'Rashodi- plan-izvršenje'!$A$8:C$1500,'prenos-P-R-N'!E$1,FALSE),IF($A206&gt;$A$2,+VLOOKUP($A206,'Neizmirene obaveze JLS'!$A$11:C$500,'prenos-P-R-N'!E$1,FALSE),"")))</f>
        <v>Градска управа</v>
      </c>
      <c r="F206" s="87" t="str">
        <f>IF($A206=0,"",IF($A206&lt;=$A$1,+VLOOKUP($A206,'Rashodi- plan-izvršenje'!$A$8:D$1500,'prenos-P-R-N'!F$1,FALSE),IF($A206&gt;$A$2,+VLOOKUP($A206,'Neizmirene obaveze JLS'!$A$11:D$500,'prenos-P-R-N'!F$1,FALSE),"")))</f>
        <v>3.14</v>
      </c>
      <c r="G206" s="87" t="str">
        <f>IF($A206=0,"",IF($A206&lt;=$A$1,+VLOOKUP($A206,'Rashodi- plan-izvršenje'!$A$8:E$1500,'prenos-P-R-N'!G$1,FALSE),IF($A206&gt;$A$2,+VLOOKUP($A206,'Neizmirene obaveze JLS'!$A$11:E$500,'prenos-P-R-N'!G$1,FALSE),"")))</f>
        <v>Управљање развојем туризма</v>
      </c>
      <c r="H206" s="87">
        <f>IF($A206=0,"",IF($A206&lt;=$A$1,+VLOOKUP($A206,'Rashodi- plan-izvršenje'!$A$8:F$1500,'prenos-P-R-N'!H$1,FALSE),IF($A206&gt;$A$2,+VLOOKUP($A206,'Neizmirene obaveze JLS'!$A$11:F$500,'prenos-P-R-N'!H$1,FALSE),"")))</f>
        <v>473</v>
      </c>
      <c r="I206" s="87" t="str">
        <f>IF($A206=0,"",IF($A206&lt;=$A$1,+VLOOKUP($A206,'Rashodi- plan-izvršenje'!$A$8:G$1500,'prenos-P-R-N'!I$1,FALSE),IF($A206&gt;$A$2,+VLOOKUP($A206,'Neizmirene obaveze JLS'!$A$11:G$500,'prenos-P-R-N'!I$1,FALSE),"")))</f>
        <v>1502</v>
      </c>
      <c r="J206" s="87" t="str">
        <f>IF($A206=0,"",IF($A206&lt;=$A$1,+VLOOKUP($A206,'Rashodi- plan-izvršenje'!$A$8:H$1500,'prenos-P-R-N'!J$1,FALSE),IF($A206&gt;$A$2,+VLOOKUP($A206,'Neizmirene obaveze JLS'!$A$11:H$500,'prenos-P-R-N'!J$1,FALSE),"")))</f>
        <v>РАЗВОЈ ТУРИЗМА</v>
      </c>
      <c r="K206" s="87">
        <f>IF($A206=0,"",IF($A206&lt;=$A$1,+VLOOKUP($A206,'Rashodi- plan-izvršenje'!$A$8:I$1500,'prenos-P-R-N'!K$1,FALSE),IF($A206&gt;$A$2,+VLOOKUP($A206,'Neizmirene obaveze JLS'!$A$11:I$500,'prenos-P-R-N'!K$1,FALSE),"")))</f>
        <v>4</v>
      </c>
      <c r="L206" t="str">
        <f>IF(A206=0,"",IF(A206&lt;=A$1,+IF(VLOOKUP(A206,'Rashodi- plan-izvršenje'!A$8:J$1500,M$1,FALSE)&gt;0,"Програмска активност","Пројекат"),IF(A206&gt;A$2,+IF(VLOOKUP(A206,'Neizmirene obaveze JLS'!A$8:J$2008,M$1,FALSE)&gt;0,"Програмска активност","Пројекат"),"")))</f>
        <v>Програмска активност</v>
      </c>
      <c r="M206" s="87" t="str">
        <f>IF($A206&lt;=$A$1,+IF(VLOOKUP($A206,'Rashodi- plan-izvršenje'!$A$8:$M$1500,10,FALSE)&gt;0,VLOOKUP($A206,'Rashodi- plan-izvršenje'!$A$8:$M$1500,10,FALSE),VLOOKUP($A206,'Rashodi- plan-izvršenje'!$A$8:$M$1500,12,FALSE)),+IF($A206&gt;$A$2,IF(VLOOKUP($A206,'Neizmirene obaveze JLS'!$A$8:$M$1500,10,FALSE)&gt;0,VLOOKUP($A206,'Neizmirene obaveze JLS'!$A$11:$M$1500,10,FALSE),VLOOKUP($A206,'Neizmirene obaveze JLS'!$A$11:$M$1500,12,FALSE)),0))</f>
        <v>1502-0001</v>
      </c>
      <c r="N206" s="87" t="str">
        <f>IF($A206&lt;=$A$1,+IF(VLOOKUP(A206,'Rashodi- plan-izvršenje'!$A$8:$M$1500,10,FALSE)&gt;0,VLOOKUP(A206,'Rashodi- plan-izvršenje'!$A$8:$M$1500,11,FALSE),VLOOKUP(A206,'Rashodi- plan-izvršenje'!$A$8:$M$1500,13,FALSE)),+IF($A206&gt;$A$2,IF(VLOOKUP($A206,'Neizmirene obaveze JLS'!$A$8:$M$1500,10,FALSE)&gt;0,VLOOKUP($A206,'Neizmirene obaveze JLS'!$A$11:$M$1500,11,FALSE),VLOOKUP($A206,'Neizmirene obaveze JLS'!$A$11:$M$1500,13,FALSE)),0))</f>
        <v>Управљање развојем туризма</v>
      </c>
      <c r="O206" s="87">
        <f>IF($A206&lt;=$A$1,VALUE(+VLOOKUP($A206,'Rashodi- plan-izvršenje'!$A$8:N$1500,'prenos-P-R-N'!O$1,FALSE)),IF($A206&lt;=A$2,VALUE(VLOOKUP($A206,'Prihodi- plan-izvršenje'!$A$8:$H$500,6,FALSE)),VALUE(VLOOKUP($A206,'Neizmirene obaveze JLS'!$A$8:$N$500,O$1,FALSE))))</f>
        <v>1</v>
      </c>
      <c r="P206" s="87" t="str">
        <f>IF(A206=0,0,IF(A206&gt;A$2,'šifarnik K-izvor'!G$3,+IF(Q206&lt;700,+'šifarnik K-izvor'!G$2,'šifarnik K-izvor'!G$1)))</f>
        <v>Расходи</v>
      </c>
      <c r="Q206" s="87">
        <f>IF($A206&lt;=$A$1,VALUE(+VLOOKUP($A206,'Rashodi- plan-izvršenje'!$A$8:O$1500,'prenos-P-R-N'!Q$1,FALSE)),IF($A206&lt;=$A$2,VLOOKUP($A206,'Prihodi- plan-izvršenje'!$A$4:$H$500,4,FALSE),IF($A206&lt;=$A$3,VLOOKUP(A206,'Neizmirene obaveze JLS'!$A$11:O$500,Q$1,FALSE),"")))</f>
        <v>412</v>
      </c>
      <c r="R206" s="88">
        <f>IF($A206&lt;=$A$1,VALUE(+VLOOKUP($A206,'Rashodi- plan-izvršenje'!$A$8:P$1500,'prenos-P-R-N'!R$1,FALSE)),IF($A206&lt;=$A$2,VLOOKUP($A206,'Prihodi- plan-izvršenje'!$A$4:$H$500,7,FALSE),""))</f>
        <v>1130000</v>
      </c>
      <c r="S206" s="88">
        <f>IF(A206=0,0,IF($A206&lt;=$A$1,VALUE(+VLOOKUP($A206,'Rashodi- plan-izvršenje'!$A$8:Q$1500,'prenos-P-R-N'!S$1,FALSE)),IF($A206&lt;=$A$2,VLOOKUP($A206,'Prihodi- plan-izvršenje'!$A$4:$H$500,8,FALSE),0)))</f>
        <v>989730.39</v>
      </c>
      <c r="T206" s="88" t="str">
        <f>IF($A206&gt;$A$2,VLOOKUP($A206,'Neizmirene obaveze JLS'!$A$11:R$500,R$1,FALSE),"")</f>
        <v/>
      </c>
      <c r="U206" s="88">
        <f>IF($A206&gt;$A$2,VLOOKUP($A206,'Neizmirene obaveze JLS'!$A$11:S$500,S$1,FALSE),0)</f>
        <v>0</v>
      </c>
      <c r="V206" s="88">
        <f t="shared" si="18"/>
        <v>0</v>
      </c>
      <c r="W206" s="74"/>
      <c r="X206" s="74"/>
      <c r="Y206" s="74"/>
      <c r="Z206" s="74"/>
      <c r="AA206" s="193">
        <f t="shared" si="19"/>
        <v>3</v>
      </c>
      <c r="AB206" s="193" t="str">
        <f t="shared" si="20"/>
        <v>Расходи</v>
      </c>
    </row>
    <row r="207" spans="1:28">
      <c r="A207" s="89">
        <f>IF(AND(COUNTIF(A$1:A$3,"&gt;0")=1,MAX(A$8:A206)&lt;A$1),A206+1,IF(AND(COUNTIF(A$1:A$3,"&gt;0")=2,MAX(A$8:A206)&lt;A$2),A206+1,IF(AND(COUNTIF(A$1:A$3,"&gt;0")=3,MAX(A$8:A206)&lt;A$3),A206+1,0)))</f>
        <v>200</v>
      </c>
      <c r="B207" s="89">
        <f t="shared" si="21"/>
        <v>75</v>
      </c>
      <c r="C207" s="89" t="str">
        <f t="shared" si="22"/>
        <v>НОВИ ПАЗАР</v>
      </c>
      <c r="D207" s="87">
        <f>IF($A207=0,"",IF($A207&lt;=$A$1,+VLOOKUP($A207,'Rashodi- plan-izvršenje'!$A$8:B$1500,'prenos-P-R-N'!D$1,FALSE),IF($A207&gt;$A$2,+VLOOKUP($A207,'Neizmirene obaveze JLS'!$A$11:B$500,'prenos-P-R-N'!D$1,FALSE),"")))</f>
        <v>3</v>
      </c>
      <c r="E207" s="87" t="str">
        <f>IF($A207=0,"",IF($A207&lt;=$A$1,+VLOOKUP($A207,'Rashodi- plan-izvršenje'!$A$8:C$1500,'prenos-P-R-N'!E$1,FALSE),IF($A207&gt;$A$2,+VLOOKUP($A207,'Neizmirene obaveze JLS'!$A$11:C$500,'prenos-P-R-N'!E$1,FALSE),"")))</f>
        <v>Градска управа</v>
      </c>
      <c r="F207" s="87" t="str">
        <f>IF($A207=0,"",IF($A207&lt;=$A$1,+VLOOKUP($A207,'Rashodi- plan-izvršenje'!$A$8:D$1500,'prenos-P-R-N'!F$1,FALSE),IF($A207&gt;$A$2,+VLOOKUP($A207,'Neizmirene obaveze JLS'!$A$11:D$500,'prenos-P-R-N'!F$1,FALSE),"")))</f>
        <v>3.14</v>
      </c>
      <c r="G207" s="87" t="str">
        <f>IF($A207=0,"",IF($A207&lt;=$A$1,+VLOOKUP($A207,'Rashodi- plan-izvršenje'!$A$8:E$1500,'prenos-P-R-N'!G$1,FALSE),IF($A207&gt;$A$2,+VLOOKUP($A207,'Neizmirene obaveze JLS'!$A$11:E$500,'prenos-P-R-N'!G$1,FALSE),"")))</f>
        <v>Управљање развојем туризма</v>
      </c>
      <c r="H207" s="87">
        <f>IF($A207=0,"",IF($A207&lt;=$A$1,+VLOOKUP($A207,'Rashodi- plan-izvršenje'!$A$8:F$1500,'prenos-P-R-N'!H$1,FALSE),IF($A207&gt;$A$2,+VLOOKUP($A207,'Neizmirene obaveze JLS'!$A$11:F$500,'prenos-P-R-N'!H$1,FALSE),"")))</f>
        <v>473</v>
      </c>
      <c r="I207" s="87" t="str">
        <f>IF($A207=0,"",IF($A207&lt;=$A$1,+VLOOKUP($A207,'Rashodi- plan-izvršenje'!$A$8:G$1500,'prenos-P-R-N'!I$1,FALSE),IF($A207&gt;$A$2,+VLOOKUP($A207,'Neizmirene obaveze JLS'!$A$11:G$500,'prenos-P-R-N'!I$1,FALSE),"")))</f>
        <v>1502</v>
      </c>
      <c r="J207" s="87" t="str">
        <f>IF($A207=0,"",IF($A207&lt;=$A$1,+VLOOKUP($A207,'Rashodi- plan-izvršenje'!$A$8:H$1500,'prenos-P-R-N'!J$1,FALSE),IF($A207&gt;$A$2,+VLOOKUP($A207,'Neizmirene obaveze JLS'!$A$11:H$500,'prenos-P-R-N'!J$1,FALSE),"")))</f>
        <v>РАЗВОЈ ТУРИЗМА</v>
      </c>
      <c r="K207" s="87">
        <f>IF($A207=0,"",IF($A207&lt;=$A$1,+VLOOKUP($A207,'Rashodi- plan-izvršenje'!$A$8:I$1500,'prenos-P-R-N'!K$1,FALSE),IF($A207&gt;$A$2,+VLOOKUP($A207,'Neizmirene obaveze JLS'!$A$11:I$500,'prenos-P-R-N'!K$1,FALSE),"")))</f>
        <v>4</v>
      </c>
      <c r="L207" t="str">
        <f>IF(A207=0,"",IF(A207&lt;=A$1,+IF(VLOOKUP(A207,'Rashodi- plan-izvršenje'!A$8:J$1500,M$1,FALSE)&gt;0,"Програмска активност","Пројекат"),IF(A207&gt;A$2,+IF(VLOOKUP(A207,'Neizmirene obaveze JLS'!A$8:J$2008,M$1,FALSE)&gt;0,"Програмска активност","Пројекат"),"")))</f>
        <v>Програмска активност</v>
      </c>
      <c r="M207" s="87" t="str">
        <f>IF($A207&lt;=$A$1,+IF(VLOOKUP($A207,'Rashodi- plan-izvršenje'!$A$8:$M$1500,10,FALSE)&gt;0,VLOOKUP($A207,'Rashodi- plan-izvršenje'!$A$8:$M$1500,10,FALSE),VLOOKUP($A207,'Rashodi- plan-izvršenje'!$A$8:$M$1500,12,FALSE)),+IF($A207&gt;$A$2,IF(VLOOKUP($A207,'Neizmirene obaveze JLS'!$A$8:$M$1500,10,FALSE)&gt;0,VLOOKUP($A207,'Neizmirene obaveze JLS'!$A$11:$M$1500,10,FALSE),VLOOKUP($A207,'Neizmirene obaveze JLS'!$A$11:$M$1500,12,FALSE)),0))</f>
        <v>1502-0001</v>
      </c>
      <c r="N207" s="87" t="str">
        <f>IF($A207&lt;=$A$1,+IF(VLOOKUP(A207,'Rashodi- plan-izvršenje'!$A$8:$M$1500,10,FALSE)&gt;0,VLOOKUP(A207,'Rashodi- plan-izvršenje'!$A$8:$M$1500,11,FALSE),VLOOKUP(A207,'Rashodi- plan-izvršenje'!$A$8:$M$1500,13,FALSE)),+IF($A207&gt;$A$2,IF(VLOOKUP($A207,'Neizmirene obaveze JLS'!$A$8:$M$1500,10,FALSE)&gt;0,VLOOKUP($A207,'Neizmirene obaveze JLS'!$A$11:$M$1500,11,FALSE),VLOOKUP($A207,'Neizmirene obaveze JLS'!$A$11:$M$1500,13,FALSE)),0))</f>
        <v>Управљање развојем туризма</v>
      </c>
      <c r="O207" s="87">
        <f>IF($A207&lt;=$A$1,VALUE(+VLOOKUP($A207,'Rashodi- plan-izvršenje'!$A$8:N$1500,'prenos-P-R-N'!O$1,FALSE)),IF($A207&lt;=A$2,VALUE(VLOOKUP($A207,'Prihodi- plan-izvršenje'!$A$8:$H$500,6,FALSE)),VALUE(VLOOKUP($A207,'Neizmirene obaveze JLS'!$A$8:$N$500,O$1,FALSE))))</f>
        <v>1</v>
      </c>
      <c r="P207" s="87" t="str">
        <f>IF(A207=0,0,IF(A207&gt;A$2,'šifarnik K-izvor'!G$3,+IF(Q207&lt;700,+'šifarnik K-izvor'!G$2,'šifarnik K-izvor'!G$1)))</f>
        <v>Расходи</v>
      </c>
      <c r="Q207" s="87">
        <f>IF($A207&lt;=$A$1,VALUE(+VLOOKUP($A207,'Rashodi- plan-izvršenje'!$A$8:O$1500,'prenos-P-R-N'!Q$1,FALSE)),IF($A207&lt;=$A$2,VLOOKUP($A207,'Prihodi- plan-izvršenje'!$A$4:$H$500,4,FALSE),IF($A207&lt;=$A$3,VLOOKUP(A207,'Neizmirene obaveze JLS'!$A$11:O$500,Q$1,FALSE),"")))</f>
        <v>414</v>
      </c>
      <c r="R207" s="88">
        <f>IF($A207&lt;=$A$1,VALUE(+VLOOKUP($A207,'Rashodi- plan-izvršenje'!$A$8:P$1500,'prenos-P-R-N'!R$1,FALSE)),IF($A207&lt;=$A$2,VLOOKUP($A207,'Prihodi- plan-izvršenje'!$A$4:$H$500,7,FALSE),""))</f>
        <v>180000</v>
      </c>
      <c r="S207" s="88">
        <f>IF(A207=0,0,IF($A207&lt;=$A$1,VALUE(+VLOOKUP($A207,'Rashodi- plan-izvršenje'!$A$8:Q$1500,'prenos-P-R-N'!S$1,FALSE)),IF($A207&lt;=$A$2,VLOOKUP($A207,'Prihodi- plan-izvršenje'!$A$4:$H$500,8,FALSE),0)))</f>
        <v>0</v>
      </c>
      <c r="T207" s="88" t="str">
        <f>IF($A207&gt;$A$2,VLOOKUP($A207,'Neizmirene obaveze JLS'!$A$11:R$500,R$1,FALSE),"")</f>
        <v/>
      </c>
      <c r="U207" s="88">
        <f>IF($A207&gt;$A$2,VLOOKUP($A207,'Neizmirene obaveze JLS'!$A$11:S$500,S$1,FALSE),0)</f>
        <v>0</v>
      </c>
      <c r="V207" s="88">
        <f t="shared" si="18"/>
        <v>0</v>
      </c>
      <c r="W207" s="74"/>
      <c r="X207" s="74"/>
      <c r="Y207" s="74"/>
      <c r="Z207" s="74"/>
      <c r="AA207" s="193">
        <f t="shared" si="19"/>
        <v>3</v>
      </c>
      <c r="AB207" s="193" t="str">
        <f t="shared" si="20"/>
        <v>Расходи</v>
      </c>
    </row>
    <row r="208" spans="1:28">
      <c r="A208" s="89">
        <f>IF(AND(COUNTIF(A$1:A$3,"&gt;0")=1,MAX(A$8:A207)&lt;A$1),A207+1,IF(AND(COUNTIF(A$1:A$3,"&gt;0")=2,MAX(A$8:A207)&lt;A$2),A207+1,IF(AND(COUNTIF(A$1:A$3,"&gt;0")=3,MAX(A$8:A207)&lt;A$3),A207+1,0)))</f>
        <v>201</v>
      </c>
      <c r="B208" s="89">
        <f t="shared" si="21"/>
        <v>75</v>
      </c>
      <c r="C208" s="89" t="str">
        <f t="shared" si="22"/>
        <v>НОВИ ПАЗАР</v>
      </c>
      <c r="D208" s="87">
        <f>IF($A208=0,"",IF($A208&lt;=$A$1,+VLOOKUP($A208,'Rashodi- plan-izvršenje'!$A$8:B$1500,'prenos-P-R-N'!D$1,FALSE),IF($A208&gt;$A$2,+VLOOKUP($A208,'Neizmirene obaveze JLS'!$A$11:B$500,'prenos-P-R-N'!D$1,FALSE),"")))</f>
        <v>3</v>
      </c>
      <c r="E208" s="87" t="str">
        <f>IF($A208=0,"",IF($A208&lt;=$A$1,+VLOOKUP($A208,'Rashodi- plan-izvršenje'!$A$8:C$1500,'prenos-P-R-N'!E$1,FALSE),IF($A208&gt;$A$2,+VLOOKUP($A208,'Neizmirene obaveze JLS'!$A$11:C$500,'prenos-P-R-N'!E$1,FALSE),"")))</f>
        <v>Градска управа</v>
      </c>
      <c r="F208" s="87" t="str">
        <f>IF($A208=0,"",IF($A208&lt;=$A$1,+VLOOKUP($A208,'Rashodi- plan-izvršenje'!$A$8:D$1500,'prenos-P-R-N'!F$1,FALSE),IF($A208&gt;$A$2,+VLOOKUP($A208,'Neizmirene obaveze JLS'!$A$11:D$500,'prenos-P-R-N'!F$1,FALSE),"")))</f>
        <v>3.14</v>
      </c>
      <c r="G208" s="87" t="str">
        <f>IF($A208=0,"",IF($A208&lt;=$A$1,+VLOOKUP($A208,'Rashodi- plan-izvršenje'!$A$8:E$1500,'prenos-P-R-N'!G$1,FALSE),IF($A208&gt;$A$2,+VLOOKUP($A208,'Neizmirene obaveze JLS'!$A$11:E$500,'prenos-P-R-N'!G$1,FALSE),"")))</f>
        <v>Управљање развојем туризма</v>
      </c>
      <c r="H208" s="87">
        <f>IF($A208=0,"",IF($A208&lt;=$A$1,+VLOOKUP($A208,'Rashodi- plan-izvršenje'!$A$8:F$1500,'prenos-P-R-N'!H$1,FALSE),IF($A208&gt;$A$2,+VLOOKUP($A208,'Neizmirene obaveze JLS'!$A$11:F$500,'prenos-P-R-N'!H$1,FALSE),"")))</f>
        <v>473</v>
      </c>
      <c r="I208" s="87" t="str">
        <f>IF($A208=0,"",IF($A208&lt;=$A$1,+VLOOKUP($A208,'Rashodi- plan-izvršenje'!$A$8:G$1500,'prenos-P-R-N'!I$1,FALSE),IF($A208&gt;$A$2,+VLOOKUP($A208,'Neizmirene obaveze JLS'!$A$11:G$500,'prenos-P-R-N'!I$1,FALSE),"")))</f>
        <v>1502</v>
      </c>
      <c r="J208" s="87" t="str">
        <f>IF($A208=0,"",IF($A208&lt;=$A$1,+VLOOKUP($A208,'Rashodi- plan-izvršenje'!$A$8:H$1500,'prenos-P-R-N'!J$1,FALSE),IF($A208&gt;$A$2,+VLOOKUP($A208,'Neizmirene obaveze JLS'!$A$11:H$500,'prenos-P-R-N'!J$1,FALSE),"")))</f>
        <v>РАЗВОЈ ТУРИЗМА</v>
      </c>
      <c r="K208" s="87">
        <f>IF($A208=0,"",IF($A208&lt;=$A$1,+VLOOKUP($A208,'Rashodi- plan-izvršenje'!$A$8:I$1500,'prenos-P-R-N'!K$1,FALSE),IF($A208&gt;$A$2,+VLOOKUP($A208,'Neizmirene obaveze JLS'!$A$11:I$500,'prenos-P-R-N'!K$1,FALSE),"")))</f>
        <v>4</v>
      </c>
      <c r="L208" t="str">
        <f>IF(A208=0,"",IF(A208&lt;=A$1,+IF(VLOOKUP(A208,'Rashodi- plan-izvršenje'!A$8:J$1500,M$1,FALSE)&gt;0,"Програмска активност","Пројекат"),IF(A208&gt;A$2,+IF(VLOOKUP(A208,'Neizmirene obaveze JLS'!A$8:J$2008,M$1,FALSE)&gt;0,"Програмска активност","Пројекат"),"")))</f>
        <v>Програмска активност</v>
      </c>
      <c r="M208" s="87" t="str">
        <f>IF($A208&lt;=$A$1,+IF(VLOOKUP($A208,'Rashodi- plan-izvršenje'!$A$8:$M$1500,10,FALSE)&gt;0,VLOOKUP($A208,'Rashodi- plan-izvršenje'!$A$8:$M$1500,10,FALSE),VLOOKUP($A208,'Rashodi- plan-izvršenje'!$A$8:$M$1500,12,FALSE)),+IF($A208&gt;$A$2,IF(VLOOKUP($A208,'Neizmirene obaveze JLS'!$A$8:$M$1500,10,FALSE)&gt;0,VLOOKUP($A208,'Neizmirene obaveze JLS'!$A$11:$M$1500,10,FALSE),VLOOKUP($A208,'Neizmirene obaveze JLS'!$A$11:$M$1500,12,FALSE)),0))</f>
        <v>1502-0001</v>
      </c>
      <c r="N208" s="87" t="str">
        <f>IF($A208&lt;=$A$1,+IF(VLOOKUP(A208,'Rashodi- plan-izvršenje'!$A$8:$M$1500,10,FALSE)&gt;0,VLOOKUP(A208,'Rashodi- plan-izvršenje'!$A$8:$M$1500,11,FALSE),VLOOKUP(A208,'Rashodi- plan-izvršenje'!$A$8:$M$1500,13,FALSE)),+IF($A208&gt;$A$2,IF(VLOOKUP($A208,'Neizmirene obaveze JLS'!$A$8:$M$1500,10,FALSE)&gt;0,VLOOKUP($A208,'Neizmirene obaveze JLS'!$A$11:$M$1500,11,FALSE),VLOOKUP($A208,'Neizmirene obaveze JLS'!$A$11:$M$1500,13,FALSE)),0))</f>
        <v>Управљање развојем туризма</v>
      </c>
      <c r="O208" s="87">
        <f>IF($A208&lt;=$A$1,VALUE(+VLOOKUP($A208,'Rashodi- plan-izvršenje'!$A$8:N$1500,'prenos-P-R-N'!O$1,FALSE)),IF($A208&lt;=A$2,VALUE(VLOOKUP($A208,'Prihodi- plan-izvršenje'!$A$8:$H$500,6,FALSE)),VALUE(VLOOKUP($A208,'Neizmirene obaveze JLS'!$A$8:$N$500,O$1,FALSE))))</f>
        <v>1</v>
      </c>
      <c r="P208" s="87" t="str">
        <f>IF(A208=0,0,IF(A208&gt;A$2,'šifarnik K-izvor'!G$3,+IF(Q208&lt;700,+'šifarnik K-izvor'!G$2,'šifarnik K-izvor'!G$1)))</f>
        <v>Расходи</v>
      </c>
      <c r="Q208" s="87">
        <f>IF($A208&lt;=$A$1,VALUE(+VLOOKUP($A208,'Rashodi- plan-izvršenje'!$A$8:O$1500,'prenos-P-R-N'!Q$1,FALSE)),IF($A208&lt;=$A$2,VLOOKUP($A208,'Prihodi- plan-izvršenje'!$A$4:$H$500,4,FALSE),IF($A208&lt;=$A$3,VLOOKUP(A208,'Neizmirene obaveze JLS'!$A$11:O$500,Q$1,FALSE),"")))</f>
        <v>415</v>
      </c>
      <c r="R208" s="88">
        <f>IF($A208&lt;=$A$1,VALUE(+VLOOKUP($A208,'Rashodi- plan-izvršenje'!$A$8:P$1500,'prenos-P-R-N'!R$1,FALSE)),IF($A208&lt;=$A$2,VLOOKUP($A208,'Prihodi- plan-izvršenje'!$A$4:$H$500,7,FALSE),""))</f>
        <v>250000</v>
      </c>
      <c r="S208" s="88">
        <f>IF(A208=0,0,IF($A208&lt;=$A$1,VALUE(+VLOOKUP($A208,'Rashodi- plan-izvršenje'!$A$8:Q$1500,'prenos-P-R-N'!S$1,FALSE)),IF($A208&lt;=$A$2,VLOOKUP($A208,'Prihodi- plan-izvršenje'!$A$4:$H$500,8,FALSE),0)))</f>
        <v>55348.65</v>
      </c>
      <c r="T208" s="88" t="str">
        <f>IF($A208&gt;$A$2,VLOOKUP($A208,'Neizmirene obaveze JLS'!$A$11:R$500,R$1,FALSE),"")</f>
        <v/>
      </c>
      <c r="U208" s="88">
        <f>IF($A208&gt;$A$2,VLOOKUP($A208,'Neizmirene obaveze JLS'!$A$11:S$500,S$1,FALSE),0)</f>
        <v>0</v>
      </c>
      <c r="V208" s="88">
        <f t="shared" si="18"/>
        <v>0</v>
      </c>
      <c r="W208" s="74"/>
      <c r="X208" s="74"/>
      <c r="Y208" s="74"/>
      <c r="Z208" s="74"/>
      <c r="AA208" s="193">
        <f t="shared" si="19"/>
        <v>3</v>
      </c>
      <c r="AB208" s="193" t="str">
        <f t="shared" si="20"/>
        <v>Расходи</v>
      </c>
    </row>
    <row r="209" spans="1:28">
      <c r="A209" s="89">
        <f>IF(AND(COUNTIF(A$1:A$3,"&gt;0")=1,MAX(A$8:A208)&lt;A$1),A208+1,IF(AND(COUNTIF(A$1:A$3,"&gt;0")=2,MAX(A$8:A208)&lt;A$2),A208+1,IF(AND(COUNTIF(A$1:A$3,"&gt;0")=3,MAX(A$8:A208)&lt;A$3),A208+1,0)))</f>
        <v>202</v>
      </c>
      <c r="B209" s="89">
        <f t="shared" si="21"/>
        <v>75</v>
      </c>
      <c r="C209" s="89" t="str">
        <f t="shared" si="22"/>
        <v>НОВИ ПАЗАР</v>
      </c>
      <c r="D209" s="87">
        <f>IF($A209=0,"",IF($A209&lt;=$A$1,+VLOOKUP($A209,'Rashodi- plan-izvršenje'!$A$8:B$1500,'prenos-P-R-N'!D$1,FALSE),IF($A209&gt;$A$2,+VLOOKUP($A209,'Neizmirene obaveze JLS'!$A$11:B$500,'prenos-P-R-N'!D$1,FALSE),"")))</f>
        <v>3</v>
      </c>
      <c r="E209" s="87" t="str">
        <f>IF($A209=0,"",IF($A209&lt;=$A$1,+VLOOKUP($A209,'Rashodi- plan-izvršenje'!$A$8:C$1500,'prenos-P-R-N'!E$1,FALSE),IF($A209&gt;$A$2,+VLOOKUP($A209,'Neizmirene obaveze JLS'!$A$11:C$500,'prenos-P-R-N'!E$1,FALSE),"")))</f>
        <v>Градска управа</v>
      </c>
      <c r="F209" s="87" t="str">
        <f>IF($A209=0,"",IF($A209&lt;=$A$1,+VLOOKUP($A209,'Rashodi- plan-izvršenje'!$A$8:D$1500,'prenos-P-R-N'!F$1,FALSE),IF($A209&gt;$A$2,+VLOOKUP($A209,'Neizmirene obaveze JLS'!$A$11:D$500,'prenos-P-R-N'!F$1,FALSE),"")))</f>
        <v>3.14</v>
      </c>
      <c r="G209" s="87" t="str">
        <f>IF($A209=0,"",IF($A209&lt;=$A$1,+VLOOKUP($A209,'Rashodi- plan-izvršenje'!$A$8:E$1500,'prenos-P-R-N'!G$1,FALSE),IF($A209&gt;$A$2,+VLOOKUP($A209,'Neizmirene obaveze JLS'!$A$11:E$500,'prenos-P-R-N'!G$1,FALSE),"")))</f>
        <v>Управљање развојем туризма</v>
      </c>
      <c r="H209" s="87">
        <f>IF($A209=0,"",IF($A209&lt;=$A$1,+VLOOKUP($A209,'Rashodi- plan-izvršenje'!$A$8:F$1500,'prenos-P-R-N'!H$1,FALSE),IF($A209&gt;$A$2,+VLOOKUP($A209,'Neizmirene obaveze JLS'!$A$11:F$500,'prenos-P-R-N'!H$1,FALSE),"")))</f>
        <v>473</v>
      </c>
      <c r="I209" s="87" t="str">
        <f>IF($A209=0,"",IF($A209&lt;=$A$1,+VLOOKUP($A209,'Rashodi- plan-izvršenje'!$A$8:G$1500,'prenos-P-R-N'!I$1,FALSE),IF($A209&gt;$A$2,+VLOOKUP($A209,'Neizmirene obaveze JLS'!$A$11:G$500,'prenos-P-R-N'!I$1,FALSE),"")))</f>
        <v>1502</v>
      </c>
      <c r="J209" s="87" t="str">
        <f>IF($A209=0,"",IF($A209&lt;=$A$1,+VLOOKUP($A209,'Rashodi- plan-izvršenje'!$A$8:H$1500,'prenos-P-R-N'!J$1,FALSE),IF($A209&gt;$A$2,+VLOOKUP($A209,'Neizmirene obaveze JLS'!$A$11:H$500,'prenos-P-R-N'!J$1,FALSE),"")))</f>
        <v>РАЗВОЈ ТУРИЗМА</v>
      </c>
      <c r="K209" s="87">
        <f>IF($A209=0,"",IF($A209&lt;=$A$1,+VLOOKUP($A209,'Rashodi- plan-izvršenje'!$A$8:I$1500,'prenos-P-R-N'!K$1,FALSE),IF($A209&gt;$A$2,+VLOOKUP($A209,'Neizmirene obaveze JLS'!$A$11:I$500,'prenos-P-R-N'!K$1,FALSE),"")))</f>
        <v>4</v>
      </c>
      <c r="L209" t="str">
        <f>IF(A209=0,"",IF(A209&lt;=A$1,+IF(VLOOKUP(A209,'Rashodi- plan-izvršenje'!A$8:J$1500,M$1,FALSE)&gt;0,"Програмска активност","Пројекат"),IF(A209&gt;A$2,+IF(VLOOKUP(A209,'Neizmirene obaveze JLS'!A$8:J$2008,M$1,FALSE)&gt;0,"Програмска активност","Пројекат"),"")))</f>
        <v>Програмска активност</v>
      </c>
      <c r="M209" s="87" t="str">
        <f>IF($A209&lt;=$A$1,+IF(VLOOKUP($A209,'Rashodi- plan-izvršenje'!$A$8:$M$1500,10,FALSE)&gt;0,VLOOKUP($A209,'Rashodi- plan-izvršenje'!$A$8:$M$1500,10,FALSE),VLOOKUP($A209,'Rashodi- plan-izvršenje'!$A$8:$M$1500,12,FALSE)),+IF($A209&gt;$A$2,IF(VLOOKUP($A209,'Neizmirene obaveze JLS'!$A$8:$M$1500,10,FALSE)&gt;0,VLOOKUP($A209,'Neizmirene obaveze JLS'!$A$11:$M$1500,10,FALSE),VLOOKUP($A209,'Neizmirene obaveze JLS'!$A$11:$M$1500,12,FALSE)),0))</f>
        <v>1502-0001</v>
      </c>
      <c r="N209" s="87" t="str">
        <f>IF($A209&lt;=$A$1,+IF(VLOOKUP(A209,'Rashodi- plan-izvršenje'!$A$8:$M$1500,10,FALSE)&gt;0,VLOOKUP(A209,'Rashodi- plan-izvršenje'!$A$8:$M$1500,11,FALSE),VLOOKUP(A209,'Rashodi- plan-izvršenje'!$A$8:$M$1500,13,FALSE)),+IF($A209&gt;$A$2,IF(VLOOKUP($A209,'Neizmirene obaveze JLS'!$A$8:$M$1500,10,FALSE)&gt;0,VLOOKUP($A209,'Neizmirene obaveze JLS'!$A$11:$M$1500,11,FALSE),VLOOKUP($A209,'Neizmirene obaveze JLS'!$A$11:$M$1500,13,FALSE)),0))</f>
        <v>Управљање развојем туризма</v>
      </c>
      <c r="O209" s="87">
        <f>IF($A209&lt;=$A$1,VALUE(+VLOOKUP($A209,'Rashodi- plan-izvršenje'!$A$8:N$1500,'prenos-P-R-N'!O$1,FALSE)),IF($A209&lt;=A$2,VALUE(VLOOKUP($A209,'Prihodi- plan-izvršenje'!$A$8:$H$500,6,FALSE)),VALUE(VLOOKUP($A209,'Neizmirene obaveze JLS'!$A$8:$N$500,O$1,FALSE))))</f>
        <v>1</v>
      </c>
      <c r="P209" s="87" t="str">
        <f>IF(A209=0,0,IF(A209&gt;A$2,'šifarnik K-izvor'!G$3,+IF(Q209&lt;700,+'šifarnik K-izvor'!G$2,'šifarnik K-izvor'!G$1)))</f>
        <v>Расходи</v>
      </c>
      <c r="Q209" s="87">
        <f>IF($A209&lt;=$A$1,VALUE(+VLOOKUP($A209,'Rashodi- plan-izvršenje'!$A$8:O$1500,'prenos-P-R-N'!Q$1,FALSE)),IF($A209&lt;=$A$2,VLOOKUP($A209,'Prihodi- plan-izvršenje'!$A$4:$H$500,4,FALSE),IF($A209&lt;=$A$3,VLOOKUP(A209,'Neizmirene obaveze JLS'!$A$11:O$500,Q$1,FALSE),"")))</f>
        <v>416</v>
      </c>
      <c r="R209" s="88">
        <f>IF($A209&lt;=$A$1,VALUE(+VLOOKUP($A209,'Rashodi- plan-izvršenje'!$A$8:P$1500,'prenos-P-R-N'!R$1,FALSE)),IF($A209&lt;=$A$2,VLOOKUP($A209,'Prihodi- plan-izvršenje'!$A$4:$H$500,7,FALSE),""))</f>
        <v>150000</v>
      </c>
      <c r="S209" s="88">
        <f>IF(A209=0,0,IF($A209&lt;=$A$1,VALUE(+VLOOKUP($A209,'Rashodi- plan-izvršenje'!$A$8:Q$1500,'prenos-P-R-N'!S$1,FALSE)),IF($A209&lt;=$A$2,VLOOKUP($A209,'Prihodi- plan-izvršenje'!$A$4:$H$500,8,FALSE),0)))</f>
        <v>0</v>
      </c>
      <c r="T209" s="88" t="str">
        <f>IF($A209&gt;$A$2,VLOOKUP($A209,'Neizmirene obaveze JLS'!$A$11:R$500,R$1,FALSE),"")</f>
        <v/>
      </c>
      <c r="U209" s="88">
        <f>IF($A209&gt;$A$2,VLOOKUP($A209,'Neizmirene obaveze JLS'!$A$11:S$500,S$1,FALSE),0)</f>
        <v>0</v>
      </c>
      <c r="V209" s="88">
        <f t="shared" si="18"/>
        <v>0</v>
      </c>
      <c r="W209" s="74"/>
      <c r="X209" s="74"/>
      <c r="Y209" s="74"/>
      <c r="Z209" s="74"/>
      <c r="AA209" s="193">
        <f t="shared" si="19"/>
        <v>3</v>
      </c>
      <c r="AB209" s="193" t="str">
        <f t="shared" si="20"/>
        <v>Расходи</v>
      </c>
    </row>
    <row r="210" spans="1:28">
      <c r="A210" s="89">
        <f>IF(AND(COUNTIF(A$1:A$3,"&gt;0")=1,MAX(A$8:A209)&lt;A$1),A209+1,IF(AND(COUNTIF(A$1:A$3,"&gt;0")=2,MAX(A$8:A209)&lt;A$2),A209+1,IF(AND(COUNTIF(A$1:A$3,"&gt;0")=3,MAX(A$8:A209)&lt;A$3),A209+1,0)))</f>
        <v>203</v>
      </c>
      <c r="B210" s="89">
        <f t="shared" si="21"/>
        <v>75</v>
      </c>
      <c r="C210" s="89" t="str">
        <f t="shared" si="22"/>
        <v>НОВИ ПАЗАР</v>
      </c>
      <c r="D210" s="87">
        <f>IF($A210=0,"",IF($A210&lt;=$A$1,+VLOOKUP($A210,'Rashodi- plan-izvršenje'!$A$8:B$1500,'prenos-P-R-N'!D$1,FALSE),IF($A210&gt;$A$2,+VLOOKUP($A210,'Neizmirene obaveze JLS'!$A$11:B$500,'prenos-P-R-N'!D$1,FALSE),"")))</f>
        <v>3</v>
      </c>
      <c r="E210" s="87" t="str">
        <f>IF($A210=0,"",IF($A210&lt;=$A$1,+VLOOKUP($A210,'Rashodi- plan-izvršenje'!$A$8:C$1500,'prenos-P-R-N'!E$1,FALSE),IF($A210&gt;$A$2,+VLOOKUP($A210,'Neizmirene obaveze JLS'!$A$11:C$500,'prenos-P-R-N'!E$1,FALSE),"")))</f>
        <v>Градска управа</v>
      </c>
      <c r="F210" s="87" t="str">
        <f>IF($A210=0,"",IF($A210&lt;=$A$1,+VLOOKUP($A210,'Rashodi- plan-izvršenje'!$A$8:D$1500,'prenos-P-R-N'!F$1,FALSE),IF($A210&gt;$A$2,+VLOOKUP($A210,'Neizmirene obaveze JLS'!$A$11:D$500,'prenos-P-R-N'!F$1,FALSE),"")))</f>
        <v>3.14</v>
      </c>
      <c r="G210" s="87" t="str">
        <f>IF($A210=0,"",IF($A210&lt;=$A$1,+VLOOKUP($A210,'Rashodi- plan-izvršenje'!$A$8:E$1500,'prenos-P-R-N'!G$1,FALSE),IF($A210&gt;$A$2,+VLOOKUP($A210,'Neizmirene obaveze JLS'!$A$11:E$500,'prenos-P-R-N'!G$1,FALSE),"")))</f>
        <v>Управљање развојем туризма</v>
      </c>
      <c r="H210" s="87">
        <f>IF($A210=0,"",IF($A210&lt;=$A$1,+VLOOKUP($A210,'Rashodi- plan-izvršenje'!$A$8:F$1500,'prenos-P-R-N'!H$1,FALSE),IF($A210&gt;$A$2,+VLOOKUP($A210,'Neizmirene obaveze JLS'!$A$11:F$500,'prenos-P-R-N'!H$1,FALSE),"")))</f>
        <v>473</v>
      </c>
      <c r="I210" s="87" t="str">
        <f>IF($A210=0,"",IF($A210&lt;=$A$1,+VLOOKUP($A210,'Rashodi- plan-izvršenje'!$A$8:G$1500,'prenos-P-R-N'!I$1,FALSE),IF($A210&gt;$A$2,+VLOOKUP($A210,'Neizmirene obaveze JLS'!$A$11:G$500,'prenos-P-R-N'!I$1,FALSE),"")))</f>
        <v>1502</v>
      </c>
      <c r="J210" s="87" t="str">
        <f>IF($A210=0,"",IF($A210&lt;=$A$1,+VLOOKUP($A210,'Rashodi- plan-izvršenje'!$A$8:H$1500,'prenos-P-R-N'!J$1,FALSE),IF($A210&gt;$A$2,+VLOOKUP($A210,'Neizmirene obaveze JLS'!$A$11:H$500,'prenos-P-R-N'!J$1,FALSE),"")))</f>
        <v>РАЗВОЈ ТУРИЗМА</v>
      </c>
      <c r="K210" s="87">
        <f>IF($A210=0,"",IF($A210&lt;=$A$1,+VLOOKUP($A210,'Rashodi- plan-izvršenje'!$A$8:I$1500,'prenos-P-R-N'!K$1,FALSE),IF($A210&gt;$A$2,+VLOOKUP($A210,'Neizmirene obaveze JLS'!$A$11:I$500,'prenos-P-R-N'!K$1,FALSE),"")))</f>
        <v>4</v>
      </c>
      <c r="L210" t="str">
        <f>IF(A210=0,"",IF(A210&lt;=A$1,+IF(VLOOKUP(A210,'Rashodi- plan-izvršenje'!A$8:J$1500,M$1,FALSE)&gt;0,"Програмска активност","Пројекат"),IF(A210&gt;A$2,+IF(VLOOKUP(A210,'Neizmirene obaveze JLS'!A$8:J$2008,M$1,FALSE)&gt;0,"Програмска активност","Пројекат"),"")))</f>
        <v>Програмска активност</v>
      </c>
      <c r="M210" s="87" t="str">
        <f>IF($A210&lt;=$A$1,+IF(VLOOKUP($A210,'Rashodi- plan-izvršenje'!$A$8:$M$1500,10,FALSE)&gt;0,VLOOKUP($A210,'Rashodi- plan-izvršenje'!$A$8:$M$1500,10,FALSE),VLOOKUP($A210,'Rashodi- plan-izvršenje'!$A$8:$M$1500,12,FALSE)),+IF($A210&gt;$A$2,IF(VLOOKUP($A210,'Neizmirene obaveze JLS'!$A$8:$M$1500,10,FALSE)&gt;0,VLOOKUP($A210,'Neizmirene obaveze JLS'!$A$11:$M$1500,10,FALSE),VLOOKUP($A210,'Neizmirene obaveze JLS'!$A$11:$M$1500,12,FALSE)),0))</f>
        <v>1502-0001</v>
      </c>
      <c r="N210" s="87" t="str">
        <f>IF($A210&lt;=$A$1,+IF(VLOOKUP(A210,'Rashodi- plan-izvršenje'!$A$8:$M$1500,10,FALSE)&gt;0,VLOOKUP(A210,'Rashodi- plan-izvršenje'!$A$8:$M$1500,11,FALSE),VLOOKUP(A210,'Rashodi- plan-izvršenje'!$A$8:$M$1500,13,FALSE)),+IF($A210&gt;$A$2,IF(VLOOKUP($A210,'Neizmirene obaveze JLS'!$A$8:$M$1500,10,FALSE)&gt;0,VLOOKUP($A210,'Neizmirene obaveze JLS'!$A$11:$M$1500,11,FALSE),VLOOKUP($A210,'Neizmirene obaveze JLS'!$A$11:$M$1500,13,FALSE)),0))</f>
        <v>Управљање развојем туризма</v>
      </c>
      <c r="O210" s="87">
        <f>IF($A210&lt;=$A$1,VALUE(+VLOOKUP($A210,'Rashodi- plan-izvršenje'!$A$8:N$1500,'prenos-P-R-N'!O$1,FALSE)),IF($A210&lt;=A$2,VALUE(VLOOKUP($A210,'Prihodi- plan-izvršenje'!$A$8:$H$500,6,FALSE)),VALUE(VLOOKUP($A210,'Neizmirene obaveze JLS'!$A$8:$N$500,O$1,FALSE))))</f>
        <v>1</v>
      </c>
      <c r="P210" s="87" t="str">
        <f>IF(A210=0,0,IF(A210&gt;A$2,'šifarnik K-izvor'!G$3,+IF(Q210&lt;700,+'šifarnik K-izvor'!G$2,'šifarnik K-izvor'!G$1)))</f>
        <v>Расходи</v>
      </c>
      <c r="Q210" s="87">
        <f>IF($A210&lt;=$A$1,VALUE(+VLOOKUP($A210,'Rashodi- plan-izvršenje'!$A$8:O$1500,'prenos-P-R-N'!Q$1,FALSE)),IF($A210&lt;=$A$2,VLOOKUP($A210,'Prihodi- plan-izvršenje'!$A$4:$H$500,4,FALSE),IF($A210&lt;=$A$3,VLOOKUP(A210,'Neizmirene obaveze JLS'!$A$11:O$500,Q$1,FALSE),"")))</f>
        <v>421</v>
      </c>
      <c r="R210" s="88">
        <f>IF($A210&lt;=$A$1,VALUE(+VLOOKUP($A210,'Rashodi- plan-izvršenje'!$A$8:P$1500,'prenos-P-R-N'!R$1,FALSE)),IF($A210&lt;=$A$2,VLOOKUP($A210,'Prihodi- plan-izvršenje'!$A$4:$H$500,7,FALSE),""))</f>
        <v>2680000</v>
      </c>
      <c r="S210" s="88">
        <f>IF(A210=0,0,IF($A210&lt;=$A$1,VALUE(+VLOOKUP($A210,'Rashodi- plan-izvršenje'!$A$8:Q$1500,'prenos-P-R-N'!S$1,FALSE)),IF($A210&lt;=$A$2,VLOOKUP($A210,'Prihodi- plan-izvršenje'!$A$4:$H$500,8,FALSE),0)))</f>
        <v>1628369.69</v>
      </c>
      <c r="T210" s="88" t="str">
        <f>IF($A210&gt;$A$2,VLOOKUP($A210,'Neizmirene obaveze JLS'!$A$11:R$500,R$1,FALSE),"")</f>
        <v/>
      </c>
      <c r="U210" s="88">
        <f>IF($A210&gt;$A$2,VLOOKUP($A210,'Neizmirene obaveze JLS'!$A$11:S$500,S$1,FALSE),0)</f>
        <v>0</v>
      </c>
      <c r="V210" s="88">
        <f t="shared" si="18"/>
        <v>0</v>
      </c>
      <c r="W210" s="74"/>
      <c r="X210" s="74"/>
      <c r="Y210" s="74"/>
      <c r="Z210" s="74"/>
      <c r="AA210" s="193">
        <f t="shared" si="19"/>
        <v>3</v>
      </c>
      <c r="AB210" s="193" t="str">
        <f t="shared" si="20"/>
        <v>Расходи</v>
      </c>
    </row>
    <row r="211" spans="1:28">
      <c r="A211" s="89">
        <f>IF(AND(COUNTIF(A$1:A$3,"&gt;0")=1,MAX(A$8:A210)&lt;A$1),A210+1,IF(AND(COUNTIF(A$1:A$3,"&gt;0")=2,MAX(A$8:A210)&lt;A$2),A210+1,IF(AND(COUNTIF(A$1:A$3,"&gt;0")=3,MAX(A$8:A210)&lt;A$3),A210+1,0)))</f>
        <v>204</v>
      </c>
      <c r="B211" s="89">
        <f t="shared" si="21"/>
        <v>75</v>
      </c>
      <c r="C211" s="89" t="str">
        <f t="shared" si="22"/>
        <v>НОВИ ПАЗАР</v>
      </c>
      <c r="D211" s="87">
        <f>IF($A211=0,"",IF($A211&lt;=$A$1,+VLOOKUP($A211,'Rashodi- plan-izvršenje'!$A$8:B$1500,'prenos-P-R-N'!D$1,FALSE),IF($A211&gt;$A$2,+VLOOKUP($A211,'Neizmirene obaveze JLS'!$A$11:B$500,'prenos-P-R-N'!D$1,FALSE),"")))</f>
        <v>3</v>
      </c>
      <c r="E211" s="87" t="str">
        <f>IF($A211=0,"",IF($A211&lt;=$A$1,+VLOOKUP($A211,'Rashodi- plan-izvršenje'!$A$8:C$1500,'prenos-P-R-N'!E$1,FALSE),IF($A211&gt;$A$2,+VLOOKUP($A211,'Neizmirene obaveze JLS'!$A$11:C$500,'prenos-P-R-N'!E$1,FALSE),"")))</f>
        <v>Градска управа</v>
      </c>
      <c r="F211" s="87" t="str">
        <f>IF($A211=0,"",IF($A211&lt;=$A$1,+VLOOKUP($A211,'Rashodi- plan-izvršenje'!$A$8:D$1500,'prenos-P-R-N'!F$1,FALSE),IF($A211&gt;$A$2,+VLOOKUP($A211,'Neizmirene obaveze JLS'!$A$11:D$500,'prenos-P-R-N'!F$1,FALSE),"")))</f>
        <v>3.14</v>
      </c>
      <c r="G211" s="87" t="str">
        <f>IF($A211=0,"",IF($A211&lt;=$A$1,+VLOOKUP($A211,'Rashodi- plan-izvršenje'!$A$8:E$1500,'prenos-P-R-N'!G$1,FALSE),IF($A211&gt;$A$2,+VLOOKUP($A211,'Neizmirene obaveze JLS'!$A$11:E$500,'prenos-P-R-N'!G$1,FALSE),"")))</f>
        <v>Управљање развојем туризма</v>
      </c>
      <c r="H211" s="87">
        <f>IF($A211=0,"",IF($A211&lt;=$A$1,+VLOOKUP($A211,'Rashodi- plan-izvršenje'!$A$8:F$1500,'prenos-P-R-N'!H$1,FALSE),IF($A211&gt;$A$2,+VLOOKUP($A211,'Neizmirene obaveze JLS'!$A$11:F$500,'prenos-P-R-N'!H$1,FALSE),"")))</f>
        <v>473</v>
      </c>
      <c r="I211" s="87" t="str">
        <f>IF($A211=0,"",IF($A211&lt;=$A$1,+VLOOKUP($A211,'Rashodi- plan-izvršenje'!$A$8:G$1500,'prenos-P-R-N'!I$1,FALSE),IF($A211&gt;$A$2,+VLOOKUP($A211,'Neizmirene obaveze JLS'!$A$11:G$500,'prenos-P-R-N'!I$1,FALSE),"")))</f>
        <v>1502</v>
      </c>
      <c r="J211" s="87" t="str">
        <f>IF($A211=0,"",IF($A211&lt;=$A$1,+VLOOKUP($A211,'Rashodi- plan-izvršenje'!$A$8:H$1500,'prenos-P-R-N'!J$1,FALSE),IF($A211&gt;$A$2,+VLOOKUP($A211,'Neizmirene obaveze JLS'!$A$11:H$500,'prenos-P-R-N'!J$1,FALSE),"")))</f>
        <v>РАЗВОЈ ТУРИЗМА</v>
      </c>
      <c r="K211" s="87">
        <f>IF($A211=0,"",IF($A211&lt;=$A$1,+VLOOKUP($A211,'Rashodi- plan-izvršenje'!$A$8:I$1500,'prenos-P-R-N'!K$1,FALSE),IF($A211&gt;$A$2,+VLOOKUP($A211,'Neizmirene obaveze JLS'!$A$11:I$500,'prenos-P-R-N'!K$1,FALSE),"")))</f>
        <v>4</v>
      </c>
      <c r="L211" t="str">
        <f>IF(A211=0,"",IF(A211&lt;=A$1,+IF(VLOOKUP(A211,'Rashodi- plan-izvršenje'!A$8:J$1500,M$1,FALSE)&gt;0,"Програмска активност","Пројекат"),IF(A211&gt;A$2,+IF(VLOOKUP(A211,'Neizmirene obaveze JLS'!A$8:J$2008,M$1,FALSE)&gt;0,"Програмска активност","Пројекат"),"")))</f>
        <v>Програмска активност</v>
      </c>
      <c r="M211" s="87" t="str">
        <f>IF($A211&lt;=$A$1,+IF(VLOOKUP($A211,'Rashodi- plan-izvršenje'!$A$8:$M$1500,10,FALSE)&gt;0,VLOOKUP($A211,'Rashodi- plan-izvršenje'!$A$8:$M$1500,10,FALSE),VLOOKUP($A211,'Rashodi- plan-izvršenje'!$A$8:$M$1500,12,FALSE)),+IF($A211&gt;$A$2,IF(VLOOKUP($A211,'Neizmirene obaveze JLS'!$A$8:$M$1500,10,FALSE)&gt;0,VLOOKUP($A211,'Neizmirene obaveze JLS'!$A$11:$M$1500,10,FALSE),VLOOKUP($A211,'Neizmirene obaveze JLS'!$A$11:$M$1500,12,FALSE)),0))</f>
        <v>1502-0001</v>
      </c>
      <c r="N211" s="87" t="str">
        <f>IF($A211&lt;=$A$1,+IF(VLOOKUP(A211,'Rashodi- plan-izvršenje'!$A$8:$M$1500,10,FALSE)&gt;0,VLOOKUP(A211,'Rashodi- plan-izvršenje'!$A$8:$M$1500,11,FALSE),VLOOKUP(A211,'Rashodi- plan-izvršenje'!$A$8:$M$1500,13,FALSE)),+IF($A211&gt;$A$2,IF(VLOOKUP($A211,'Neizmirene obaveze JLS'!$A$8:$M$1500,10,FALSE)&gt;0,VLOOKUP($A211,'Neizmirene obaveze JLS'!$A$11:$M$1500,11,FALSE),VLOOKUP($A211,'Neizmirene obaveze JLS'!$A$11:$M$1500,13,FALSE)),0))</f>
        <v>Управљање развојем туризма</v>
      </c>
      <c r="O211" s="87">
        <f>IF($A211&lt;=$A$1,VALUE(+VLOOKUP($A211,'Rashodi- plan-izvršenje'!$A$8:N$1500,'prenos-P-R-N'!O$1,FALSE)),IF($A211&lt;=A$2,VALUE(VLOOKUP($A211,'Prihodi- plan-izvršenje'!$A$8:$H$500,6,FALSE)),VALUE(VLOOKUP($A211,'Neizmirene obaveze JLS'!$A$8:$N$500,O$1,FALSE))))</f>
        <v>1</v>
      </c>
      <c r="P211" s="87" t="str">
        <f>IF(A211=0,0,IF(A211&gt;A$2,'šifarnik K-izvor'!G$3,+IF(Q211&lt;700,+'šifarnik K-izvor'!G$2,'šifarnik K-izvor'!G$1)))</f>
        <v>Расходи</v>
      </c>
      <c r="Q211" s="87">
        <f>IF($A211&lt;=$A$1,VALUE(+VLOOKUP($A211,'Rashodi- plan-izvršenje'!$A$8:O$1500,'prenos-P-R-N'!Q$1,FALSE)),IF($A211&lt;=$A$2,VLOOKUP($A211,'Prihodi- plan-izvršenje'!$A$4:$H$500,4,FALSE),IF($A211&lt;=$A$3,VLOOKUP(A211,'Neizmirene obaveze JLS'!$A$11:O$500,Q$1,FALSE),"")))</f>
        <v>422</v>
      </c>
      <c r="R211" s="88">
        <f>IF($A211&lt;=$A$1,VALUE(+VLOOKUP($A211,'Rashodi- plan-izvršenje'!$A$8:P$1500,'prenos-P-R-N'!R$1,FALSE)),IF($A211&lt;=$A$2,VLOOKUP($A211,'Prihodi- plan-izvršenje'!$A$4:$H$500,7,FALSE),""))</f>
        <v>1200000</v>
      </c>
      <c r="S211" s="88">
        <f>IF(A211=0,0,IF($A211&lt;=$A$1,VALUE(+VLOOKUP($A211,'Rashodi- plan-izvršenje'!$A$8:Q$1500,'prenos-P-R-N'!S$1,FALSE)),IF($A211&lt;=$A$2,VLOOKUP($A211,'Prihodi- plan-izvršenje'!$A$4:$H$500,8,FALSE),0)))</f>
        <v>457832.31</v>
      </c>
      <c r="T211" s="88" t="str">
        <f>IF($A211&gt;$A$2,VLOOKUP($A211,'Neizmirene obaveze JLS'!$A$11:R$500,R$1,FALSE),"")</f>
        <v/>
      </c>
      <c r="U211" s="88">
        <f>IF($A211&gt;$A$2,VLOOKUP($A211,'Neizmirene obaveze JLS'!$A$11:S$500,S$1,FALSE),0)</f>
        <v>0</v>
      </c>
      <c r="V211" s="88">
        <f t="shared" si="18"/>
        <v>0</v>
      </c>
      <c r="W211" s="74"/>
      <c r="X211" s="74"/>
      <c r="Y211" s="74"/>
      <c r="Z211" s="74"/>
      <c r="AA211" s="193">
        <f t="shared" si="19"/>
        <v>3</v>
      </c>
      <c r="AB211" s="193" t="str">
        <f t="shared" si="20"/>
        <v>Расходи</v>
      </c>
    </row>
    <row r="212" spans="1:28">
      <c r="A212" s="89">
        <f>IF(AND(COUNTIF(A$1:A$3,"&gt;0")=1,MAX(A$8:A211)&lt;A$1),A211+1,IF(AND(COUNTIF(A$1:A$3,"&gt;0")=2,MAX(A$8:A211)&lt;A$2),A211+1,IF(AND(COUNTIF(A$1:A$3,"&gt;0")=3,MAX(A$8:A211)&lt;A$3),A211+1,0)))</f>
        <v>205</v>
      </c>
      <c r="B212" s="89">
        <f t="shared" si="21"/>
        <v>75</v>
      </c>
      <c r="C212" s="89" t="str">
        <f t="shared" si="22"/>
        <v>НОВИ ПАЗАР</v>
      </c>
      <c r="D212" s="87">
        <f>IF($A212=0,"",IF($A212&lt;=$A$1,+VLOOKUP($A212,'Rashodi- plan-izvršenje'!$A$8:B$1500,'prenos-P-R-N'!D$1,FALSE),IF($A212&gt;$A$2,+VLOOKUP($A212,'Neizmirene obaveze JLS'!$A$11:B$500,'prenos-P-R-N'!D$1,FALSE),"")))</f>
        <v>3</v>
      </c>
      <c r="E212" s="87" t="str">
        <f>IF($A212=0,"",IF($A212&lt;=$A$1,+VLOOKUP($A212,'Rashodi- plan-izvršenje'!$A$8:C$1500,'prenos-P-R-N'!E$1,FALSE),IF($A212&gt;$A$2,+VLOOKUP($A212,'Neizmirene obaveze JLS'!$A$11:C$500,'prenos-P-R-N'!E$1,FALSE),"")))</f>
        <v>Градска управа</v>
      </c>
      <c r="F212" s="87" t="str">
        <f>IF($A212=0,"",IF($A212&lt;=$A$1,+VLOOKUP($A212,'Rashodi- plan-izvršenje'!$A$8:D$1500,'prenos-P-R-N'!F$1,FALSE),IF($A212&gt;$A$2,+VLOOKUP($A212,'Neizmirene obaveze JLS'!$A$11:D$500,'prenos-P-R-N'!F$1,FALSE),"")))</f>
        <v>3.14</v>
      </c>
      <c r="G212" s="87" t="str">
        <f>IF($A212=0,"",IF($A212&lt;=$A$1,+VLOOKUP($A212,'Rashodi- plan-izvršenje'!$A$8:E$1500,'prenos-P-R-N'!G$1,FALSE),IF($A212&gt;$A$2,+VLOOKUP($A212,'Neizmirene obaveze JLS'!$A$11:E$500,'prenos-P-R-N'!G$1,FALSE),"")))</f>
        <v>Управљање развојем туризма</v>
      </c>
      <c r="H212" s="87">
        <f>IF($A212=0,"",IF($A212&lt;=$A$1,+VLOOKUP($A212,'Rashodi- plan-izvršenje'!$A$8:F$1500,'prenos-P-R-N'!H$1,FALSE),IF($A212&gt;$A$2,+VLOOKUP($A212,'Neizmirene obaveze JLS'!$A$11:F$500,'prenos-P-R-N'!H$1,FALSE),"")))</f>
        <v>473</v>
      </c>
      <c r="I212" s="87" t="str">
        <f>IF($A212=0,"",IF($A212&lt;=$A$1,+VLOOKUP($A212,'Rashodi- plan-izvršenje'!$A$8:G$1500,'prenos-P-R-N'!I$1,FALSE),IF($A212&gt;$A$2,+VLOOKUP($A212,'Neizmirene obaveze JLS'!$A$11:G$500,'prenos-P-R-N'!I$1,FALSE),"")))</f>
        <v>1502</v>
      </c>
      <c r="J212" s="87" t="str">
        <f>IF($A212=0,"",IF($A212&lt;=$A$1,+VLOOKUP($A212,'Rashodi- plan-izvršenje'!$A$8:H$1500,'prenos-P-R-N'!J$1,FALSE),IF($A212&gt;$A$2,+VLOOKUP($A212,'Neizmirene obaveze JLS'!$A$11:H$500,'prenos-P-R-N'!J$1,FALSE),"")))</f>
        <v>РАЗВОЈ ТУРИЗМА</v>
      </c>
      <c r="K212" s="87">
        <f>IF($A212=0,"",IF($A212&lt;=$A$1,+VLOOKUP($A212,'Rashodi- plan-izvršenje'!$A$8:I$1500,'prenos-P-R-N'!K$1,FALSE),IF($A212&gt;$A$2,+VLOOKUP($A212,'Neizmirene obaveze JLS'!$A$11:I$500,'prenos-P-R-N'!K$1,FALSE),"")))</f>
        <v>4</v>
      </c>
      <c r="L212" t="str">
        <f>IF(A212=0,"",IF(A212&lt;=A$1,+IF(VLOOKUP(A212,'Rashodi- plan-izvršenje'!A$8:J$1500,M$1,FALSE)&gt;0,"Програмска активност","Пројекат"),IF(A212&gt;A$2,+IF(VLOOKUP(A212,'Neizmirene obaveze JLS'!A$8:J$2008,M$1,FALSE)&gt;0,"Програмска активност","Пројекат"),"")))</f>
        <v>Програмска активност</v>
      </c>
      <c r="M212" s="87" t="str">
        <f>IF($A212&lt;=$A$1,+IF(VLOOKUP($A212,'Rashodi- plan-izvršenje'!$A$8:$M$1500,10,FALSE)&gt;0,VLOOKUP($A212,'Rashodi- plan-izvršenje'!$A$8:$M$1500,10,FALSE),VLOOKUP($A212,'Rashodi- plan-izvršenje'!$A$8:$M$1500,12,FALSE)),+IF($A212&gt;$A$2,IF(VLOOKUP($A212,'Neizmirene obaveze JLS'!$A$8:$M$1500,10,FALSE)&gt;0,VLOOKUP($A212,'Neizmirene obaveze JLS'!$A$11:$M$1500,10,FALSE),VLOOKUP($A212,'Neizmirene obaveze JLS'!$A$11:$M$1500,12,FALSE)),0))</f>
        <v>1502-0001</v>
      </c>
      <c r="N212" s="87" t="str">
        <f>IF($A212&lt;=$A$1,+IF(VLOOKUP(A212,'Rashodi- plan-izvršenje'!$A$8:$M$1500,10,FALSE)&gt;0,VLOOKUP(A212,'Rashodi- plan-izvršenje'!$A$8:$M$1500,11,FALSE),VLOOKUP(A212,'Rashodi- plan-izvršenje'!$A$8:$M$1500,13,FALSE)),+IF($A212&gt;$A$2,IF(VLOOKUP($A212,'Neizmirene obaveze JLS'!$A$8:$M$1500,10,FALSE)&gt;0,VLOOKUP($A212,'Neizmirene obaveze JLS'!$A$11:$M$1500,11,FALSE),VLOOKUP($A212,'Neizmirene obaveze JLS'!$A$11:$M$1500,13,FALSE)),0))</f>
        <v>Управљање развојем туризма</v>
      </c>
      <c r="O212" s="87">
        <f>IF($A212&lt;=$A$1,VALUE(+VLOOKUP($A212,'Rashodi- plan-izvršenje'!$A$8:N$1500,'prenos-P-R-N'!O$1,FALSE)),IF($A212&lt;=A$2,VALUE(VLOOKUP($A212,'Prihodi- plan-izvršenje'!$A$8:$H$500,6,FALSE)),VALUE(VLOOKUP($A212,'Neizmirene obaveze JLS'!$A$8:$N$500,O$1,FALSE))))</f>
        <v>1</v>
      </c>
      <c r="P212" s="87" t="str">
        <f>IF(A212=0,0,IF(A212&gt;A$2,'šifarnik K-izvor'!G$3,+IF(Q212&lt;700,+'šifarnik K-izvor'!G$2,'šifarnik K-izvor'!G$1)))</f>
        <v>Расходи</v>
      </c>
      <c r="Q212" s="87">
        <f>IF($A212&lt;=$A$1,VALUE(+VLOOKUP($A212,'Rashodi- plan-izvršenje'!$A$8:O$1500,'prenos-P-R-N'!Q$1,FALSE)),IF($A212&lt;=$A$2,VLOOKUP($A212,'Prihodi- plan-izvršenje'!$A$4:$H$500,4,FALSE),IF($A212&lt;=$A$3,VLOOKUP(A212,'Neizmirene obaveze JLS'!$A$11:O$500,Q$1,FALSE),"")))</f>
        <v>423</v>
      </c>
      <c r="R212" s="88">
        <f>IF($A212&lt;=$A$1,VALUE(+VLOOKUP($A212,'Rashodi- plan-izvršenje'!$A$8:P$1500,'prenos-P-R-N'!R$1,FALSE)),IF($A212&lt;=$A$2,VLOOKUP($A212,'Prihodi- plan-izvršenje'!$A$4:$H$500,7,FALSE),""))</f>
        <v>6960000</v>
      </c>
      <c r="S212" s="88">
        <f>IF(A212=0,0,IF($A212&lt;=$A$1,VALUE(+VLOOKUP($A212,'Rashodi- plan-izvršenje'!$A$8:Q$1500,'prenos-P-R-N'!S$1,FALSE)),IF($A212&lt;=$A$2,VLOOKUP($A212,'Prihodi- plan-izvršenje'!$A$4:$H$500,8,FALSE),0)))</f>
        <v>1879780.5</v>
      </c>
      <c r="T212" s="88" t="str">
        <f>IF($A212&gt;$A$2,VLOOKUP($A212,'Neizmirene obaveze JLS'!$A$11:R$500,R$1,FALSE),"")</f>
        <v/>
      </c>
      <c r="U212" s="88">
        <f>IF($A212&gt;$A$2,VLOOKUP($A212,'Neizmirene obaveze JLS'!$A$11:S$500,S$1,FALSE),0)</f>
        <v>0</v>
      </c>
      <c r="V212" s="88">
        <f t="shared" si="18"/>
        <v>0</v>
      </c>
      <c r="W212" s="74"/>
      <c r="X212" s="74"/>
      <c r="Y212" s="74"/>
      <c r="Z212" s="74"/>
      <c r="AA212" s="193">
        <f t="shared" si="19"/>
        <v>3</v>
      </c>
      <c r="AB212" s="193" t="str">
        <f t="shared" si="20"/>
        <v>Расходи</v>
      </c>
    </row>
    <row r="213" spans="1:28">
      <c r="A213" s="89">
        <f>IF(AND(COUNTIF(A$1:A$3,"&gt;0")=1,MAX(A$8:A212)&lt;A$1),A212+1,IF(AND(COUNTIF(A$1:A$3,"&gt;0")=2,MAX(A$8:A212)&lt;A$2),A212+1,IF(AND(COUNTIF(A$1:A$3,"&gt;0")=3,MAX(A$8:A212)&lt;A$3),A212+1,0)))</f>
        <v>206</v>
      </c>
      <c r="B213" s="89">
        <f t="shared" si="21"/>
        <v>75</v>
      </c>
      <c r="C213" s="89" t="str">
        <f t="shared" si="22"/>
        <v>НОВИ ПАЗАР</v>
      </c>
      <c r="D213" s="87">
        <f>IF($A213=0,"",IF($A213&lt;=$A$1,+VLOOKUP($A213,'Rashodi- plan-izvršenje'!$A$8:B$1500,'prenos-P-R-N'!D$1,FALSE),IF($A213&gt;$A$2,+VLOOKUP($A213,'Neizmirene obaveze JLS'!$A$11:B$500,'prenos-P-R-N'!D$1,FALSE),"")))</f>
        <v>3</v>
      </c>
      <c r="E213" s="87" t="str">
        <f>IF($A213=0,"",IF($A213&lt;=$A$1,+VLOOKUP($A213,'Rashodi- plan-izvršenje'!$A$8:C$1500,'prenos-P-R-N'!E$1,FALSE),IF($A213&gt;$A$2,+VLOOKUP($A213,'Neizmirene obaveze JLS'!$A$11:C$500,'prenos-P-R-N'!E$1,FALSE),"")))</f>
        <v>Градска управа</v>
      </c>
      <c r="F213" s="87" t="str">
        <f>IF($A213=0,"",IF($A213&lt;=$A$1,+VLOOKUP($A213,'Rashodi- plan-izvršenje'!$A$8:D$1500,'prenos-P-R-N'!F$1,FALSE),IF($A213&gt;$A$2,+VLOOKUP($A213,'Neizmirene obaveze JLS'!$A$11:D$500,'prenos-P-R-N'!F$1,FALSE),"")))</f>
        <v>3.14</v>
      </c>
      <c r="G213" s="87" t="str">
        <f>IF($A213=0,"",IF($A213&lt;=$A$1,+VLOOKUP($A213,'Rashodi- plan-izvršenje'!$A$8:E$1500,'prenos-P-R-N'!G$1,FALSE),IF($A213&gt;$A$2,+VLOOKUP($A213,'Neizmirene obaveze JLS'!$A$11:E$500,'prenos-P-R-N'!G$1,FALSE),"")))</f>
        <v>Управљање развојем туризма</v>
      </c>
      <c r="H213" s="87">
        <f>IF($A213=0,"",IF($A213&lt;=$A$1,+VLOOKUP($A213,'Rashodi- plan-izvršenje'!$A$8:F$1500,'prenos-P-R-N'!H$1,FALSE),IF($A213&gt;$A$2,+VLOOKUP($A213,'Neizmirene obaveze JLS'!$A$11:F$500,'prenos-P-R-N'!H$1,FALSE),"")))</f>
        <v>473</v>
      </c>
      <c r="I213" s="87" t="str">
        <f>IF($A213=0,"",IF($A213&lt;=$A$1,+VLOOKUP($A213,'Rashodi- plan-izvršenje'!$A$8:G$1500,'prenos-P-R-N'!I$1,FALSE),IF($A213&gt;$A$2,+VLOOKUP($A213,'Neizmirene obaveze JLS'!$A$11:G$500,'prenos-P-R-N'!I$1,FALSE),"")))</f>
        <v>1502</v>
      </c>
      <c r="J213" s="87" t="str">
        <f>IF($A213=0,"",IF($A213&lt;=$A$1,+VLOOKUP($A213,'Rashodi- plan-izvršenje'!$A$8:H$1500,'prenos-P-R-N'!J$1,FALSE),IF($A213&gt;$A$2,+VLOOKUP($A213,'Neizmirene obaveze JLS'!$A$11:H$500,'prenos-P-R-N'!J$1,FALSE),"")))</f>
        <v>РАЗВОЈ ТУРИЗМА</v>
      </c>
      <c r="K213" s="87">
        <f>IF($A213=0,"",IF($A213&lt;=$A$1,+VLOOKUP($A213,'Rashodi- plan-izvršenje'!$A$8:I$1500,'prenos-P-R-N'!K$1,FALSE),IF($A213&gt;$A$2,+VLOOKUP($A213,'Neizmirene obaveze JLS'!$A$11:I$500,'prenos-P-R-N'!K$1,FALSE),"")))</f>
        <v>4</v>
      </c>
      <c r="L213" t="str">
        <f>IF(A213=0,"",IF(A213&lt;=A$1,+IF(VLOOKUP(A213,'Rashodi- plan-izvršenje'!A$8:J$1500,M$1,FALSE)&gt;0,"Програмска активност","Пројекат"),IF(A213&gt;A$2,+IF(VLOOKUP(A213,'Neizmirene obaveze JLS'!A$8:J$2008,M$1,FALSE)&gt;0,"Програмска активност","Пројекат"),"")))</f>
        <v>Програмска активност</v>
      </c>
      <c r="M213" s="87" t="str">
        <f>IF($A213&lt;=$A$1,+IF(VLOOKUP($A213,'Rashodi- plan-izvršenje'!$A$8:$M$1500,10,FALSE)&gt;0,VLOOKUP($A213,'Rashodi- plan-izvršenje'!$A$8:$M$1500,10,FALSE),VLOOKUP($A213,'Rashodi- plan-izvršenje'!$A$8:$M$1500,12,FALSE)),+IF($A213&gt;$A$2,IF(VLOOKUP($A213,'Neizmirene obaveze JLS'!$A$8:$M$1500,10,FALSE)&gt;0,VLOOKUP($A213,'Neizmirene obaveze JLS'!$A$11:$M$1500,10,FALSE),VLOOKUP($A213,'Neizmirene obaveze JLS'!$A$11:$M$1500,12,FALSE)),0))</f>
        <v>1502-0001</v>
      </c>
      <c r="N213" s="87" t="str">
        <f>IF($A213&lt;=$A$1,+IF(VLOOKUP(A213,'Rashodi- plan-izvršenje'!$A$8:$M$1500,10,FALSE)&gt;0,VLOOKUP(A213,'Rashodi- plan-izvršenje'!$A$8:$M$1500,11,FALSE),VLOOKUP(A213,'Rashodi- plan-izvršenje'!$A$8:$M$1500,13,FALSE)),+IF($A213&gt;$A$2,IF(VLOOKUP($A213,'Neizmirene obaveze JLS'!$A$8:$M$1500,10,FALSE)&gt;0,VLOOKUP($A213,'Neizmirene obaveze JLS'!$A$11:$M$1500,11,FALSE),VLOOKUP($A213,'Neizmirene obaveze JLS'!$A$11:$M$1500,13,FALSE)),0))</f>
        <v>Управљање развојем туризма</v>
      </c>
      <c r="O213" s="87">
        <f>IF($A213&lt;=$A$1,VALUE(+VLOOKUP($A213,'Rashodi- plan-izvršenje'!$A$8:N$1500,'prenos-P-R-N'!O$1,FALSE)),IF($A213&lt;=A$2,VALUE(VLOOKUP($A213,'Prihodi- plan-izvršenje'!$A$8:$H$500,6,FALSE)),VALUE(VLOOKUP($A213,'Neizmirene obaveze JLS'!$A$8:$N$500,O$1,FALSE))))</f>
        <v>1</v>
      </c>
      <c r="P213" s="87" t="str">
        <f>IF(A213=0,0,IF(A213&gt;A$2,'šifarnik K-izvor'!G$3,+IF(Q213&lt;700,+'šifarnik K-izvor'!G$2,'šifarnik K-izvor'!G$1)))</f>
        <v>Расходи</v>
      </c>
      <c r="Q213" s="87">
        <f>IF($A213&lt;=$A$1,VALUE(+VLOOKUP($A213,'Rashodi- plan-izvršenje'!$A$8:O$1500,'prenos-P-R-N'!Q$1,FALSE)),IF($A213&lt;=$A$2,VLOOKUP($A213,'Prihodi- plan-izvršenje'!$A$4:$H$500,4,FALSE),IF($A213&lt;=$A$3,VLOOKUP(A213,'Neizmirene obaveze JLS'!$A$11:O$500,Q$1,FALSE),"")))</f>
        <v>424</v>
      </c>
      <c r="R213" s="88">
        <f>IF($A213&lt;=$A$1,VALUE(+VLOOKUP($A213,'Rashodi- plan-izvršenje'!$A$8:P$1500,'prenos-P-R-N'!R$1,FALSE)),IF($A213&lt;=$A$2,VLOOKUP($A213,'Prihodi- plan-izvršenje'!$A$4:$H$500,7,FALSE),""))</f>
        <v>150000</v>
      </c>
      <c r="S213" s="88">
        <f>IF(A213=0,0,IF($A213&lt;=$A$1,VALUE(+VLOOKUP($A213,'Rashodi- plan-izvršenje'!$A$8:Q$1500,'prenos-P-R-N'!S$1,FALSE)),IF($A213&lt;=$A$2,VLOOKUP($A213,'Prihodi- plan-izvršenje'!$A$4:$H$500,8,FALSE),0)))</f>
        <v>0</v>
      </c>
      <c r="T213" s="88" t="str">
        <f>IF($A213&gt;$A$2,VLOOKUP($A213,'Neizmirene obaveze JLS'!$A$11:R$500,R$1,FALSE),"")</f>
        <v/>
      </c>
      <c r="U213" s="88">
        <f>IF($A213&gt;$A$2,VLOOKUP($A213,'Neizmirene obaveze JLS'!$A$11:S$500,S$1,FALSE),0)</f>
        <v>0</v>
      </c>
      <c r="V213" s="88">
        <f t="shared" si="18"/>
        <v>0</v>
      </c>
      <c r="W213" s="74"/>
      <c r="X213" s="74"/>
      <c r="Y213" s="74"/>
      <c r="Z213" s="74"/>
      <c r="AA213" s="193">
        <f t="shared" si="19"/>
        <v>3</v>
      </c>
      <c r="AB213" s="193" t="str">
        <f t="shared" si="20"/>
        <v>Расходи</v>
      </c>
    </row>
    <row r="214" spans="1:28">
      <c r="A214" s="89">
        <f>IF(AND(COUNTIF(A$1:A$3,"&gt;0")=1,MAX(A$8:A213)&lt;A$1),A213+1,IF(AND(COUNTIF(A$1:A$3,"&gt;0")=2,MAX(A$8:A213)&lt;A$2),A213+1,IF(AND(COUNTIF(A$1:A$3,"&gt;0")=3,MAX(A$8:A213)&lt;A$3),A213+1,0)))</f>
        <v>207</v>
      </c>
      <c r="B214" s="89">
        <f t="shared" si="21"/>
        <v>75</v>
      </c>
      <c r="C214" s="89" t="str">
        <f t="shared" si="22"/>
        <v>НОВИ ПАЗАР</v>
      </c>
      <c r="D214" s="87">
        <f>IF($A214=0,"",IF($A214&lt;=$A$1,+VLOOKUP($A214,'Rashodi- plan-izvršenje'!$A$8:B$1500,'prenos-P-R-N'!D$1,FALSE),IF($A214&gt;$A$2,+VLOOKUP($A214,'Neizmirene obaveze JLS'!$A$11:B$500,'prenos-P-R-N'!D$1,FALSE),"")))</f>
        <v>3</v>
      </c>
      <c r="E214" s="87" t="str">
        <f>IF($A214=0,"",IF($A214&lt;=$A$1,+VLOOKUP($A214,'Rashodi- plan-izvršenje'!$A$8:C$1500,'prenos-P-R-N'!E$1,FALSE),IF($A214&gt;$A$2,+VLOOKUP($A214,'Neizmirene obaveze JLS'!$A$11:C$500,'prenos-P-R-N'!E$1,FALSE),"")))</f>
        <v>Градска управа</v>
      </c>
      <c r="F214" s="87" t="str">
        <f>IF($A214=0,"",IF($A214&lt;=$A$1,+VLOOKUP($A214,'Rashodi- plan-izvršenje'!$A$8:D$1500,'prenos-P-R-N'!F$1,FALSE),IF($A214&gt;$A$2,+VLOOKUP($A214,'Neizmirene obaveze JLS'!$A$11:D$500,'prenos-P-R-N'!F$1,FALSE),"")))</f>
        <v>3.14</v>
      </c>
      <c r="G214" s="87" t="str">
        <f>IF($A214=0,"",IF($A214&lt;=$A$1,+VLOOKUP($A214,'Rashodi- plan-izvršenje'!$A$8:E$1500,'prenos-P-R-N'!G$1,FALSE),IF($A214&gt;$A$2,+VLOOKUP($A214,'Neizmirene obaveze JLS'!$A$11:E$500,'prenos-P-R-N'!G$1,FALSE),"")))</f>
        <v>Управљање развојем туризма</v>
      </c>
      <c r="H214" s="87">
        <f>IF($A214=0,"",IF($A214&lt;=$A$1,+VLOOKUP($A214,'Rashodi- plan-izvršenje'!$A$8:F$1500,'prenos-P-R-N'!H$1,FALSE),IF($A214&gt;$A$2,+VLOOKUP($A214,'Neizmirene obaveze JLS'!$A$11:F$500,'prenos-P-R-N'!H$1,FALSE),"")))</f>
        <v>473</v>
      </c>
      <c r="I214" s="87" t="str">
        <f>IF($A214=0,"",IF($A214&lt;=$A$1,+VLOOKUP($A214,'Rashodi- plan-izvršenje'!$A$8:G$1500,'prenos-P-R-N'!I$1,FALSE),IF($A214&gt;$A$2,+VLOOKUP($A214,'Neizmirene obaveze JLS'!$A$11:G$500,'prenos-P-R-N'!I$1,FALSE),"")))</f>
        <v>1502</v>
      </c>
      <c r="J214" s="87" t="str">
        <f>IF($A214=0,"",IF($A214&lt;=$A$1,+VLOOKUP($A214,'Rashodi- plan-izvršenje'!$A$8:H$1500,'prenos-P-R-N'!J$1,FALSE),IF($A214&gt;$A$2,+VLOOKUP($A214,'Neizmirene obaveze JLS'!$A$11:H$500,'prenos-P-R-N'!J$1,FALSE),"")))</f>
        <v>РАЗВОЈ ТУРИЗМА</v>
      </c>
      <c r="K214" s="87">
        <f>IF($A214=0,"",IF($A214&lt;=$A$1,+VLOOKUP($A214,'Rashodi- plan-izvršenje'!$A$8:I$1500,'prenos-P-R-N'!K$1,FALSE),IF($A214&gt;$A$2,+VLOOKUP($A214,'Neizmirene obaveze JLS'!$A$11:I$500,'prenos-P-R-N'!K$1,FALSE),"")))</f>
        <v>4</v>
      </c>
      <c r="L214" t="str">
        <f>IF(A214=0,"",IF(A214&lt;=A$1,+IF(VLOOKUP(A214,'Rashodi- plan-izvršenje'!A$8:J$1500,M$1,FALSE)&gt;0,"Програмска активност","Пројекат"),IF(A214&gt;A$2,+IF(VLOOKUP(A214,'Neizmirene obaveze JLS'!A$8:J$2008,M$1,FALSE)&gt;0,"Програмска активност","Пројекат"),"")))</f>
        <v>Програмска активност</v>
      </c>
      <c r="M214" s="87" t="str">
        <f>IF($A214&lt;=$A$1,+IF(VLOOKUP($A214,'Rashodi- plan-izvršenje'!$A$8:$M$1500,10,FALSE)&gt;0,VLOOKUP($A214,'Rashodi- plan-izvršenje'!$A$8:$M$1500,10,FALSE),VLOOKUP($A214,'Rashodi- plan-izvršenje'!$A$8:$M$1500,12,FALSE)),+IF($A214&gt;$A$2,IF(VLOOKUP($A214,'Neizmirene obaveze JLS'!$A$8:$M$1500,10,FALSE)&gt;0,VLOOKUP($A214,'Neizmirene obaveze JLS'!$A$11:$M$1500,10,FALSE),VLOOKUP($A214,'Neizmirene obaveze JLS'!$A$11:$M$1500,12,FALSE)),0))</f>
        <v>1502-0001</v>
      </c>
      <c r="N214" s="87" t="str">
        <f>IF($A214&lt;=$A$1,+IF(VLOOKUP(A214,'Rashodi- plan-izvršenje'!$A$8:$M$1500,10,FALSE)&gt;0,VLOOKUP(A214,'Rashodi- plan-izvršenje'!$A$8:$M$1500,11,FALSE),VLOOKUP(A214,'Rashodi- plan-izvršenje'!$A$8:$M$1500,13,FALSE)),+IF($A214&gt;$A$2,IF(VLOOKUP($A214,'Neizmirene obaveze JLS'!$A$8:$M$1500,10,FALSE)&gt;0,VLOOKUP($A214,'Neizmirene obaveze JLS'!$A$11:$M$1500,11,FALSE),VLOOKUP($A214,'Neizmirene obaveze JLS'!$A$11:$M$1500,13,FALSE)),0))</f>
        <v>Управљање развојем туризма</v>
      </c>
      <c r="O214" s="87">
        <f>IF($A214&lt;=$A$1,VALUE(+VLOOKUP($A214,'Rashodi- plan-izvršenje'!$A$8:N$1500,'prenos-P-R-N'!O$1,FALSE)),IF($A214&lt;=A$2,VALUE(VLOOKUP($A214,'Prihodi- plan-izvršenje'!$A$8:$H$500,6,FALSE)),VALUE(VLOOKUP($A214,'Neizmirene obaveze JLS'!$A$8:$N$500,O$1,FALSE))))</f>
        <v>1</v>
      </c>
      <c r="P214" s="87" t="str">
        <f>IF(A214=0,0,IF(A214&gt;A$2,'šifarnik K-izvor'!G$3,+IF(Q214&lt;700,+'šifarnik K-izvor'!G$2,'šifarnik K-izvor'!G$1)))</f>
        <v>Расходи</v>
      </c>
      <c r="Q214" s="87">
        <f>IF($A214&lt;=$A$1,VALUE(+VLOOKUP($A214,'Rashodi- plan-izvršenje'!$A$8:O$1500,'prenos-P-R-N'!Q$1,FALSE)),IF($A214&lt;=$A$2,VLOOKUP($A214,'Prihodi- plan-izvršenje'!$A$4:$H$500,4,FALSE),IF($A214&lt;=$A$3,VLOOKUP(A214,'Neizmirene obaveze JLS'!$A$11:O$500,Q$1,FALSE),"")))</f>
        <v>426</v>
      </c>
      <c r="R214" s="88">
        <f>IF($A214&lt;=$A$1,VALUE(+VLOOKUP($A214,'Rashodi- plan-izvršenje'!$A$8:P$1500,'prenos-P-R-N'!R$1,FALSE)),IF($A214&lt;=$A$2,VLOOKUP($A214,'Prihodi- plan-izvršenje'!$A$4:$H$500,7,FALSE),""))</f>
        <v>150000</v>
      </c>
      <c r="S214" s="88">
        <f>IF(A214=0,0,IF($A214&lt;=$A$1,VALUE(+VLOOKUP($A214,'Rashodi- plan-izvršenje'!$A$8:Q$1500,'prenos-P-R-N'!S$1,FALSE)),IF($A214&lt;=$A$2,VLOOKUP($A214,'Prihodi- plan-izvršenje'!$A$4:$H$500,8,FALSE),0)))</f>
        <v>60944.5</v>
      </c>
      <c r="T214" s="88" t="str">
        <f>IF($A214&gt;$A$2,VLOOKUP($A214,'Neizmirene obaveze JLS'!$A$11:R$500,R$1,FALSE),"")</f>
        <v/>
      </c>
      <c r="U214" s="88">
        <f>IF($A214&gt;$A$2,VLOOKUP($A214,'Neizmirene obaveze JLS'!$A$11:S$500,S$1,FALSE),0)</f>
        <v>0</v>
      </c>
      <c r="V214" s="88">
        <f t="shared" si="18"/>
        <v>0</v>
      </c>
      <c r="W214" s="74"/>
      <c r="X214" s="74"/>
      <c r="Y214" s="74"/>
      <c r="Z214" s="74"/>
      <c r="AA214" s="193">
        <f t="shared" si="19"/>
        <v>3</v>
      </c>
      <c r="AB214" s="193" t="str">
        <f t="shared" si="20"/>
        <v>Расходи</v>
      </c>
    </row>
    <row r="215" spans="1:28">
      <c r="A215" s="89">
        <f>IF(AND(COUNTIF(A$1:A$3,"&gt;0")=1,MAX(A$8:A214)&lt;A$1),A214+1,IF(AND(COUNTIF(A$1:A$3,"&gt;0")=2,MAX(A$8:A214)&lt;A$2),A214+1,IF(AND(COUNTIF(A$1:A$3,"&gt;0")=3,MAX(A$8:A214)&lt;A$3),A214+1,0)))</f>
        <v>208</v>
      </c>
      <c r="B215" s="89">
        <f t="shared" si="21"/>
        <v>75</v>
      </c>
      <c r="C215" s="89" t="str">
        <f t="shared" si="22"/>
        <v>НОВИ ПАЗАР</v>
      </c>
      <c r="D215" s="87">
        <f>IF($A215=0,"",IF($A215&lt;=$A$1,+VLOOKUP($A215,'Rashodi- plan-izvršenje'!$A$8:B$1500,'prenos-P-R-N'!D$1,FALSE),IF($A215&gt;$A$2,+VLOOKUP($A215,'Neizmirene obaveze JLS'!$A$11:B$500,'prenos-P-R-N'!D$1,FALSE),"")))</f>
        <v>3</v>
      </c>
      <c r="E215" s="87" t="str">
        <f>IF($A215=0,"",IF($A215&lt;=$A$1,+VLOOKUP($A215,'Rashodi- plan-izvršenje'!$A$8:C$1500,'prenos-P-R-N'!E$1,FALSE),IF($A215&gt;$A$2,+VLOOKUP($A215,'Neizmirene obaveze JLS'!$A$11:C$500,'prenos-P-R-N'!E$1,FALSE),"")))</f>
        <v>Градска управа</v>
      </c>
      <c r="F215" s="87" t="str">
        <f>IF($A215=0,"",IF($A215&lt;=$A$1,+VLOOKUP($A215,'Rashodi- plan-izvršenje'!$A$8:D$1500,'prenos-P-R-N'!F$1,FALSE),IF($A215&gt;$A$2,+VLOOKUP($A215,'Neizmirene obaveze JLS'!$A$11:D$500,'prenos-P-R-N'!F$1,FALSE),"")))</f>
        <v>3.14</v>
      </c>
      <c r="G215" s="87" t="str">
        <f>IF($A215=0,"",IF($A215&lt;=$A$1,+VLOOKUP($A215,'Rashodi- plan-izvršenje'!$A$8:E$1500,'prenos-P-R-N'!G$1,FALSE),IF($A215&gt;$A$2,+VLOOKUP($A215,'Neizmirene obaveze JLS'!$A$11:E$500,'prenos-P-R-N'!G$1,FALSE),"")))</f>
        <v>Управљање развојем туризма</v>
      </c>
      <c r="H215" s="87">
        <f>IF($A215=0,"",IF($A215&lt;=$A$1,+VLOOKUP($A215,'Rashodi- plan-izvršenje'!$A$8:F$1500,'prenos-P-R-N'!H$1,FALSE),IF($A215&gt;$A$2,+VLOOKUP($A215,'Neizmirene obaveze JLS'!$A$11:F$500,'prenos-P-R-N'!H$1,FALSE),"")))</f>
        <v>473</v>
      </c>
      <c r="I215" s="87" t="str">
        <f>IF($A215=0,"",IF($A215&lt;=$A$1,+VLOOKUP($A215,'Rashodi- plan-izvršenje'!$A$8:G$1500,'prenos-P-R-N'!I$1,FALSE),IF($A215&gt;$A$2,+VLOOKUP($A215,'Neizmirene obaveze JLS'!$A$11:G$500,'prenos-P-R-N'!I$1,FALSE),"")))</f>
        <v>1502</v>
      </c>
      <c r="J215" s="87" t="str">
        <f>IF($A215=0,"",IF($A215&lt;=$A$1,+VLOOKUP($A215,'Rashodi- plan-izvršenje'!$A$8:H$1500,'prenos-P-R-N'!J$1,FALSE),IF($A215&gt;$A$2,+VLOOKUP($A215,'Neizmirene obaveze JLS'!$A$11:H$500,'prenos-P-R-N'!J$1,FALSE),"")))</f>
        <v>РАЗВОЈ ТУРИЗМА</v>
      </c>
      <c r="K215" s="87">
        <f>IF($A215=0,"",IF($A215&lt;=$A$1,+VLOOKUP($A215,'Rashodi- plan-izvršenje'!$A$8:I$1500,'prenos-P-R-N'!K$1,FALSE),IF($A215&gt;$A$2,+VLOOKUP($A215,'Neizmirene obaveze JLS'!$A$11:I$500,'prenos-P-R-N'!K$1,FALSE),"")))</f>
        <v>4</v>
      </c>
      <c r="L215" t="str">
        <f>IF(A215=0,"",IF(A215&lt;=A$1,+IF(VLOOKUP(A215,'Rashodi- plan-izvršenje'!A$8:J$1500,M$1,FALSE)&gt;0,"Програмска активност","Пројекат"),IF(A215&gt;A$2,+IF(VLOOKUP(A215,'Neizmirene obaveze JLS'!A$8:J$2008,M$1,FALSE)&gt;0,"Програмска активност","Пројекат"),"")))</f>
        <v>Програмска активност</v>
      </c>
      <c r="M215" s="87" t="str">
        <f>IF($A215&lt;=$A$1,+IF(VLOOKUP($A215,'Rashodi- plan-izvršenje'!$A$8:$M$1500,10,FALSE)&gt;0,VLOOKUP($A215,'Rashodi- plan-izvršenje'!$A$8:$M$1500,10,FALSE),VLOOKUP($A215,'Rashodi- plan-izvršenje'!$A$8:$M$1500,12,FALSE)),+IF($A215&gt;$A$2,IF(VLOOKUP($A215,'Neizmirene obaveze JLS'!$A$8:$M$1500,10,FALSE)&gt;0,VLOOKUP($A215,'Neizmirene obaveze JLS'!$A$11:$M$1500,10,FALSE),VLOOKUP($A215,'Neizmirene obaveze JLS'!$A$11:$M$1500,12,FALSE)),0))</f>
        <v>1502-0001</v>
      </c>
      <c r="N215" s="87" t="str">
        <f>IF($A215&lt;=$A$1,+IF(VLOOKUP(A215,'Rashodi- plan-izvršenje'!$A$8:$M$1500,10,FALSE)&gt;0,VLOOKUP(A215,'Rashodi- plan-izvršenje'!$A$8:$M$1500,11,FALSE),VLOOKUP(A215,'Rashodi- plan-izvršenje'!$A$8:$M$1500,13,FALSE)),+IF($A215&gt;$A$2,IF(VLOOKUP($A215,'Neizmirene obaveze JLS'!$A$8:$M$1500,10,FALSE)&gt;0,VLOOKUP($A215,'Neizmirene obaveze JLS'!$A$11:$M$1500,11,FALSE),VLOOKUP($A215,'Neizmirene obaveze JLS'!$A$11:$M$1500,13,FALSE)),0))</f>
        <v>Управљање развојем туризма</v>
      </c>
      <c r="O215" s="87">
        <f>IF($A215&lt;=$A$1,VALUE(+VLOOKUP($A215,'Rashodi- plan-izvršenje'!$A$8:N$1500,'prenos-P-R-N'!O$1,FALSE)),IF($A215&lt;=A$2,VALUE(VLOOKUP($A215,'Prihodi- plan-izvršenje'!$A$8:$H$500,6,FALSE)),VALUE(VLOOKUP($A215,'Neizmirene obaveze JLS'!$A$8:$N$500,O$1,FALSE))))</f>
        <v>1</v>
      </c>
      <c r="P215" s="87" t="str">
        <f>IF(A215=0,0,IF(A215&gt;A$2,'šifarnik K-izvor'!G$3,+IF(Q215&lt;700,+'šifarnik K-izvor'!G$2,'šifarnik K-izvor'!G$1)))</f>
        <v>Расходи</v>
      </c>
      <c r="Q215" s="87">
        <f>IF($A215&lt;=$A$1,VALUE(+VLOOKUP($A215,'Rashodi- plan-izvršenje'!$A$8:O$1500,'prenos-P-R-N'!Q$1,FALSE)),IF($A215&lt;=$A$2,VLOOKUP($A215,'Prihodi- plan-izvršenje'!$A$4:$H$500,4,FALSE),IF($A215&lt;=$A$3,VLOOKUP(A215,'Neizmirene obaveze JLS'!$A$11:O$500,Q$1,FALSE),"")))</f>
        <v>511</v>
      </c>
      <c r="R215" s="88">
        <f>IF($A215&lt;=$A$1,VALUE(+VLOOKUP($A215,'Rashodi- plan-izvršenje'!$A$8:P$1500,'prenos-P-R-N'!R$1,FALSE)),IF($A215&lt;=$A$2,VLOOKUP($A215,'Prihodi- plan-izvršenje'!$A$4:$H$500,7,FALSE),""))</f>
        <v>8500000</v>
      </c>
      <c r="S215" s="88">
        <f>IF(A215=0,0,IF($A215&lt;=$A$1,VALUE(+VLOOKUP($A215,'Rashodi- plan-izvršenje'!$A$8:Q$1500,'prenos-P-R-N'!S$1,FALSE)),IF($A215&lt;=$A$2,VLOOKUP($A215,'Prihodi- plan-izvršenje'!$A$4:$H$500,8,FALSE),0)))</f>
        <v>5095040.12</v>
      </c>
      <c r="T215" s="88" t="str">
        <f>IF($A215&gt;$A$2,VLOOKUP($A215,'Neizmirene obaveze JLS'!$A$11:R$500,R$1,FALSE),"")</f>
        <v/>
      </c>
      <c r="U215" s="88">
        <f>IF($A215&gt;$A$2,VLOOKUP($A215,'Neizmirene obaveze JLS'!$A$11:S$500,S$1,FALSE),0)</f>
        <v>0</v>
      </c>
      <c r="V215" s="88">
        <f t="shared" si="18"/>
        <v>0</v>
      </c>
      <c r="W215" s="74"/>
      <c r="X215" s="74"/>
      <c r="Y215" s="74"/>
      <c r="Z215" s="74"/>
      <c r="AA215" s="193">
        <f t="shared" si="19"/>
        <v>3</v>
      </c>
      <c r="AB215" s="193" t="str">
        <f t="shared" si="20"/>
        <v>Расходи</v>
      </c>
    </row>
    <row r="216" spans="1:28">
      <c r="A216" s="89">
        <f>IF(AND(COUNTIF(A$1:A$3,"&gt;0")=1,MAX(A$8:A215)&lt;A$1),A215+1,IF(AND(COUNTIF(A$1:A$3,"&gt;0")=2,MAX(A$8:A215)&lt;A$2),A215+1,IF(AND(COUNTIF(A$1:A$3,"&gt;0")=3,MAX(A$8:A215)&lt;A$3),A215+1,0)))</f>
        <v>209</v>
      </c>
      <c r="B216" s="89">
        <f t="shared" si="21"/>
        <v>75</v>
      </c>
      <c r="C216" s="89" t="str">
        <f t="shared" si="22"/>
        <v>НОВИ ПАЗАР</v>
      </c>
      <c r="D216" s="87">
        <f>IF($A216=0,"",IF($A216&lt;=$A$1,+VLOOKUP($A216,'Rashodi- plan-izvršenje'!$A$8:B$1500,'prenos-P-R-N'!D$1,FALSE),IF($A216&gt;$A$2,+VLOOKUP($A216,'Neizmirene obaveze JLS'!$A$11:B$500,'prenos-P-R-N'!D$1,FALSE),"")))</f>
        <v>3</v>
      </c>
      <c r="E216" s="87" t="str">
        <f>IF($A216=0,"",IF($A216&lt;=$A$1,+VLOOKUP($A216,'Rashodi- plan-izvršenje'!$A$8:C$1500,'prenos-P-R-N'!E$1,FALSE),IF($A216&gt;$A$2,+VLOOKUP($A216,'Neizmirene obaveze JLS'!$A$11:C$500,'prenos-P-R-N'!E$1,FALSE),"")))</f>
        <v>Градска управа</v>
      </c>
      <c r="F216" s="87" t="str">
        <f>IF($A216=0,"",IF($A216&lt;=$A$1,+VLOOKUP($A216,'Rashodi- plan-izvršenje'!$A$8:D$1500,'prenos-P-R-N'!F$1,FALSE),IF($A216&gt;$A$2,+VLOOKUP($A216,'Neizmirene obaveze JLS'!$A$11:D$500,'prenos-P-R-N'!F$1,FALSE),"")))</f>
        <v>3.14</v>
      </c>
      <c r="G216" s="87" t="str">
        <f>IF($A216=0,"",IF($A216&lt;=$A$1,+VLOOKUP($A216,'Rashodi- plan-izvršenje'!$A$8:E$1500,'prenos-P-R-N'!G$1,FALSE),IF($A216&gt;$A$2,+VLOOKUP($A216,'Neizmirene obaveze JLS'!$A$11:E$500,'prenos-P-R-N'!G$1,FALSE),"")))</f>
        <v>Управљање развојем туризма</v>
      </c>
      <c r="H216" s="87">
        <f>IF($A216=0,"",IF($A216&lt;=$A$1,+VLOOKUP($A216,'Rashodi- plan-izvršenje'!$A$8:F$1500,'prenos-P-R-N'!H$1,FALSE),IF($A216&gt;$A$2,+VLOOKUP($A216,'Neizmirene obaveze JLS'!$A$11:F$500,'prenos-P-R-N'!H$1,FALSE),"")))</f>
        <v>473</v>
      </c>
      <c r="I216" s="87" t="str">
        <f>IF($A216=0,"",IF($A216&lt;=$A$1,+VLOOKUP($A216,'Rashodi- plan-izvršenje'!$A$8:G$1500,'prenos-P-R-N'!I$1,FALSE),IF($A216&gt;$A$2,+VLOOKUP($A216,'Neizmirene obaveze JLS'!$A$11:G$500,'prenos-P-R-N'!I$1,FALSE),"")))</f>
        <v>1502</v>
      </c>
      <c r="J216" s="87" t="str">
        <f>IF($A216=0,"",IF($A216&lt;=$A$1,+VLOOKUP($A216,'Rashodi- plan-izvršenje'!$A$8:H$1500,'prenos-P-R-N'!J$1,FALSE),IF($A216&gt;$A$2,+VLOOKUP($A216,'Neizmirene obaveze JLS'!$A$11:H$500,'prenos-P-R-N'!J$1,FALSE),"")))</f>
        <v>РАЗВОЈ ТУРИЗМА</v>
      </c>
      <c r="K216" s="87">
        <f>IF($A216=0,"",IF($A216&lt;=$A$1,+VLOOKUP($A216,'Rashodi- plan-izvršenje'!$A$8:I$1500,'prenos-P-R-N'!K$1,FALSE),IF($A216&gt;$A$2,+VLOOKUP($A216,'Neizmirene obaveze JLS'!$A$11:I$500,'prenos-P-R-N'!K$1,FALSE),"")))</f>
        <v>4</v>
      </c>
      <c r="L216" t="str">
        <f>IF(A216=0,"",IF(A216&lt;=A$1,+IF(VLOOKUP(A216,'Rashodi- plan-izvršenje'!A$8:J$1500,M$1,FALSE)&gt;0,"Програмска активност","Пројекат"),IF(A216&gt;A$2,+IF(VLOOKUP(A216,'Neizmirene obaveze JLS'!A$8:J$2008,M$1,FALSE)&gt;0,"Програмска активност","Пројекат"),"")))</f>
        <v>Програмска активност</v>
      </c>
      <c r="M216" s="87" t="str">
        <f>IF($A216&lt;=$A$1,+IF(VLOOKUP($A216,'Rashodi- plan-izvršenje'!$A$8:$M$1500,10,FALSE)&gt;0,VLOOKUP($A216,'Rashodi- plan-izvršenje'!$A$8:$M$1500,10,FALSE),VLOOKUP($A216,'Rashodi- plan-izvršenje'!$A$8:$M$1500,12,FALSE)),+IF($A216&gt;$A$2,IF(VLOOKUP($A216,'Neizmirene obaveze JLS'!$A$8:$M$1500,10,FALSE)&gt;0,VLOOKUP($A216,'Neizmirene obaveze JLS'!$A$11:$M$1500,10,FALSE),VLOOKUP($A216,'Neizmirene obaveze JLS'!$A$11:$M$1500,12,FALSE)),0))</f>
        <v>1502-0001</v>
      </c>
      <c r="N216" s="87" t="str">
        <f>IF($A216&lt;=$A$1,+IF(VLOOKUP(A216,'Rashodi- plan-izvršenje'!$A$8:$M$1500,10,FALSE)&gt;0,VLOOKUP(A216,'Rashodi- plan-izvršenje'!$A$8:$M$1500,11,FALSE),VLOOKUP(A216,'Rashodi- plan-izvršenje'!$A$8:$M$1500,13,FALSE)),+IF($A216&gt;$A$2,IF(VLOOKUP($A216,'Neizmirene obaveze JLS'!$A$8:$M$1500,10,FALSE)&gt;0,VLOOKUP($A216,'Neizmirene obaveze JLS'!$A$11:$M$1500,11,FALSE),VLOOKUP($A216,'Neizmirene obaveze JLS'!$A$11:$M$1500,13,FALSE)),0))</f>
        <v>Управљање развојем туризма</v>
      </c>
      <c r="O216" s="87">
        <f>IF($A216&lt;=$A$1,VALUE(+VLOOKUP($A216,'Rashodi- plan-izvršenje'!$A$8:N$1500,'prenos-P-R-N'!O$1,FALSE)),IF($A216&lt;=A$2,VALUE(VLOOKUP($A216,'Prihodi- plan-izvršenje'!$A$8:$H$500,6,FALSE)),VALUE(VLOOKUP($A216,'Neizmirene obaveze JLS'!$A$8:$N$500,O$1,FALSE))))</f>
        <v>1</v>
      </c>
      <c r="P216" s="87" t="str">
        <f>IF(A216=0,0,IF(A216&gt;A$2,'šifarnik K-izvor'!G$3,+IF(Q216&lt;700,+'šifarnik K-izvor'!G$2,'šifarnik K-izvor'!G$1)))</f>
        <v>Расходи</v>
      </c>
      <c r="Q216" s="87">
        <f>IF($A216&lt;=$A$1,VALUE(+VLOOKUP($A216,'Rashodi- plan-izvršenje'!$A$8:O$1500,'prenos-P-R-N'!Q$1,FALSE)),IF($A216&lt;=$A$2,VLOOKUP($A216,'Prihodi- plan-izvršenje'!$A$4:$H$500,4,FALSE),IF($A216&lt;=$A$3,VLOOKUP(A216,'Neizmirene obaveze JLS'!$A$11:O$500,Q$1,FALSE),"")))</f>
        <v>512</v>
      </c>
      <c r="R216" s="88">
        <f>IF($A216&lt;=$A$1,VALUE(+VLOOKUP($A216,'Rashodi- plan-izvršenje'!$A$8:P$1500,'prenos-P-R-N'!R$1,FALSE)),IF($A216&lt;=$A$2,VLOOKUP($A216,'Prihodi- plan-izvršenje'!$A$4:$H$500,7,FALSE),""))</f>
        <v>300000</v>
      </c>
      <c r="S216" s="88">
        <f>IF(A216=0,0,IF($A216&lt;=$A$1,VALUE(+VLOOKUP($A216,'Rashodi- plan-izvršenje'!$A$8:Q$1500,'prenos-P-R-N'!S$1,FALSE)),IF($A216&lt;=$A$2,VLOOKUP($A216,'Prihodi- plan-izvršenje'!$A$4:$H$500,8,FALSE),0)))</f>
        <v>48370</v>
      </c>
      <c r="T216" s="88" t="str">
        <f>IF($A216&gt;$A$2,VLOOKUP($A216,'Neizmirene obaveze JLS'!$A$11:R$500,R$1,FALSE),"")</f>
        <v/>
      </c>
      <c r="U216" s="88">
        <f>IF($A216&gt;$A$2,VLOOKUP($A216,'Neizmirene obaveze JLS'!$A$11:S$500,S$1,FALSE),0)</f>
        <v>0</v>
      </c>
      <c r="V216" s="88">
        <f t="shared" si="18"/>
        <v>0</v>
      </c>
      <c r="W216" s="74"/>
      <c r="X216" s="74"/>
      <c r="Y216" s="74"/>
      <c r="Z216" s="74"/>
      <c r="AA216" s="193">
        <f t="shared" si="19"/>
        <v>3</v>
      </c>
      <c r="AB216" s="193" t="str">
        <f t="shared" si="20"/>
        <v>Расходи</v>
      </c>
    </row>
    <row r="217" spans="1:28">
      <c r="A217" s="89">
        <f>IF(AND(COUNTIF(A$1:A$3,"&gt;0")=1,MAX(A$8:A216)&lt;A$1),A216+1,IF(AND(COUNTIF(A$1:A$3,"&gt;0")=2,MAX(A$8:A216)&lt;A$2),A216+1,IF(AND(COUNTIF(A$1:A$3,"&gt;0")=3,MAX(A$8:A216)&lt;A$3),A216+1,0)))</f>
        <v>210</v>
      </c>
      <c r="B217" s="89">
        <f t="shared" si="21"/>
        <v>75</v>
      </c>
      <c r="C217" s="89" t="str">
        <f t="shared" si="22"/>
        <v>НОВИ ПАЗАР</v>
      </c>
      <c r="D217" s="87">
        <f>IF($A217=0,"",IF($A217&lt;=$A$1,+VLOOKUP($A217,'Rashodi- plan-izvršenje'!$A$8:B$1500,'prenos-P-R-N'!D$1,FALSE),IF($A217&gt;$A$2,+VLOOKUP($A217,'Neizmirene obaveze JLS'!$A$11:B$500,'prenos-P-R-N'!D$1,FALSE),"")))</f>
        <v>3</v>
      </c>
      <c r="E217" s="87" t="str">
        <f>IF($A217=0,"",IF($A217&lt;=$A$1,+VLOOKUP($A217,'Rashodi- plan-izvršenje'!$A$8:C$1500,'prenos-P-R-N'!E$1,FALSE),IF($A217&gt;$A$2,+VLOOKUP($A217,'Neizmirene obaveze JLS'!$A$11:C$500,'prenos-P-R-N'!E$1,FALSE),"")))</f>
        <v>Градска управа</v>
      </c>
      <c r="F217" s="87" t="str">
        <f>IF($A217=0,"",IF($A217&lt;=$A$1,+VLOOKUP($A217,'Rashodi- plan-izvršenje'!$A$8:D$1500,'prenos-P-R-N'!F$1,FALSE),IF($A217&gt;$A$2,+VLOOKUP($A217,'Neizmirene obaveze JLS'!$A$11:D$500,'prenos-P-R-N'!F$1,FALSE),"")))</f>
        <v>3.14</v>
      </c>
      <c r="G217" s="87" t="str">
        <f>IF($A217=0,"",IF($A217&lt;=$A$1,+VLOOKUP($A217,'Rashodi- plan-izvršenje'!$A$8:E$1500,'prenos-P-R-N'!G$1,FALSE),IF($A217&gt;$A$2,+VLOOKUP($A217,'Neizmirene obaveze JLS'!$A$11:E$500,'prenos-P-R-N'!G$1,FALSE),"")))</f>
        <v>Промоција туристичке понуде</v>
      </c>
      <c r="H217" s="87">
        <f>IF($A217=0,"",IF($A217&lt;=$A$1,+VLOOKUP($A217,'Rashodi- plan-izvršenje'!$A$8:F$1500,'prenos-P-R-N'!H$1,FALSE),IF($A217&gt;$A$2,+VLOOKUP($A217,'Neizmirene obaveze JLS'!$A$11:F$500,'prenos-P-R-N'!H$1,FALSE),"")))</f>
        <v>473</v>
      </c>
      <c r="I217" s="87" t="str">
        <f>IF($A217=0,"",IF($A217&lt;=$A$1,+VLOOKUP($A217,'Rashodi- plan-izvršenje'!$A$8:G$1500,'prenos-P-R-N'!I$1,FALSE),IF($A217&gt;$A$2,+VLOOKUP($A217,'Neizmirene obaveze JLS'!$A$11:G$500,'prenos-P-R-N'!I$1,FALSE),"")))</f>
        <v>1502</v>
      </c>
      <c r="J217" s="87" t="str">
        <f>IF($A217=0,"",IF($A217&lt;=$A$1,+VLOOKUP($A217,'Rashodi- plan-izvršenje'!$A$8:H$1500,'prenos-P-R-N'!J$1,FALSE),IF($A217&gt;$A$2,+VLOOKUP($A217,'Neizmirene obaveze JLS'!$A$11:H$500,'prenos-P-R-N'!J$1,FALSE),"")))</f>
        <v>РАЗВОЈ ТУРИЗМА</v>
      </c>
      <c r="K217" s="87">
        <f>IF($A217=0,"",IF($A217&lt;=$A$1,+VLOOKUP($A217,'Rashodi- plan-izvršenje'!$A$8:I$1500,'prenos-P-R-N'!K$1,FALSE),IF($A217&gt;$A$2,+VLOOKUP($A217,'Neizmirene obaveze JLS'!$A$11:I$500,'prenos-P-R-N'!K$1,FALSE),"")))</f>
        <v>4</v>
      </c>
      <c r="L217" t="str">
        <f>IF(A217=0,"",IF(A217&lt;=A$1,+IF(VLOOKUP(A217,'Rashodi- plan-izvršenje'!A$8:J$1500,M$1,FALSE)&gt;0,"Програмска активност","Пројекат"),IF(A217&gt;A$2,+IF(VLOOKUP(A217,'Neizmirene obaveze JLS'!A$8:J$2008,M$1,FALSE)&gt;0,"Програмска активност","Пројекат"),"")))</f>
        <v>Програмска активност</v>
      </c>
      <c r="M217" s="87" t="str">
        <f>IF($A217&lt;=$A$1,+IF(VLOOKUP($A217,'Rashodi- plan-izvršenje'!$A$8:$M$1500,10,FALSE)&gt;0,VLOOKUP($A217,'Rashodi- plan-izvršenje'!$A$8:$M$1500,10,FALSE),VLOOKUP($A217,'Rashodi- plan-izvršenje'!$A$8:$M$1500,12,FALSE)),+IF($A217&gt;$A$2,IF(VLOOKUP($A217,'Neizmirene obaveze JLS'!$A$8:$M$1500,10,FALSE)&gt;0,VLOOKUP($A217,'Neizmirene obaveze JLS'!$A$11:$M$1500,10,FALSE),VLOOKUP($A217,'Neizmirene obaveze JLS'!$A$11:$M$1500,12,FALSE)),0))</f>
        <v>1502-0002</v>
      </c>
      <c r="N217" s="87" t="str">
        <f>IF($A217&lt;=$A$1,+IF(VLOOKUP(A217,'Rashodi- plan-izvršenje'!$A$8:$M$1500,10,FALSE)&gt;0,VLOOKUP(A217,'Rashodi- plan-izvršenje'!$A$8:$M$1500,11,FALSE),VLOOKUP(A217,'Rashodi- plan-izvršenje'!$A$8:$M$1500,13,FALSE)),+IF($A217&gt;$A$2,IF(VLOOKUP($A217,'Neizmirene obaveze JLS'!$A$8:$M$1500,10,FALSE)&gt;0,VLOOKUP($A217,'Neizmirene obaveze JLS'!$A$11:$M$1500,11,FALSE),VLOOKUP($A217,'Neizmirene obaveze JLS'!$A$11:$M$1500,13,FALSE)),0))</f>
        <v>Промоција туристичке понуде</v>
      </c>
      <c r="O217" s="87">
        <f>IF($A217&lt;=$A$1,VALUE(+VLOOKUP($A217,'Rashodi- plan-izvršenje'!$A$8:N$1500,'prenos-P-R-N'!O$1,FALSE)),IF($A217&lt;=A$2,VALUE(VLOOKUP($A217,'Prihodi- plan-izvršenje'!$A$8:$H$500,6,FALSE)),VALUE(VLOOKUP($A217,'Neizmirene obaveze JLS'!$A$8:$N$500,O$1,FALSE))))</f>
        <v>1</v>
      </c>
      <c r="P217" s="87" t="str">
        <f>IF(A217=0,0,IF(A217&gt;A$2,'šifarnik K-izvor'!G$3,+IF(Q217&lt;700,+'šifarnik K-izvor'!G$2,'šifarnik K-izvor'!G$1)))</f>
        <v>Расходи</v>
      </c>
      <c r="Q217" s="87">
        <f>IF($A217&lt;=$A$1,VALUE(+VLOOKUP($A217,'Rashodi- plan-izvršenje'!$A$8:O$1500,'prenos-P-R-N'!Q$1,FALSE)),IF($A217&lt;=$A$2,VLOOKUP($A217,'Prihodi- plan-izvršenje'!$A$4:$H$500,4,FALSE),IF($A217&lt;=$A$3,VLOOKUP(A217,'Neizmirene obaveze JLS'!$A$11:O$500,Q$1,FALSE),"")))</f>
        <v>463</v>
      </c>
      <c r="R217" s="88">
        <f>IF($A217&lt;=$A$1,VALUE(+VLOOKUP($A217,'Rashodi- plan-izvršenje'!$A$8:P$1500,'prenos-P-R-N'!R$1,FALSE)),IF($A217&lt;=$A$2,VLOOKUP($A217,'Prihodi- plan-izvršenje'!$A$4:$H$500,7,FALSE),""))</f>
        <v>2900000</v>
      </c>
      <c r="S217" s="88">
        <f>IF(A217=0,0,IF($A217&lt;=$A$1,VALUE(+VLOOKUP($A217,'Rashodi- plan-izvršenje'!$A$8:Q$1500,'prenos-P-R-N'!S$1,FALSE)),IF($A217&lt;=$A$2,VLOOKUP($A217,'Prihodi- plan-izvršenje'!$A$4:$H$500,8,FALSE),0)))</f>
        <v>2100000</v>
      </c>
      <c r="T217" s="88" t="str">
        <f>IF($A217&gt;$A$2,VLOOKUP($A217,'Neizmirene obaveze JLS'!$A$11:R$500,R$1,FALSE),"")</f>
        <v/>
      </c>
      <c r="U217" s="88">
        <f>IF($A217&gt;$A$2,VLOOKUP($A217,'Neizmirene obaveze JLS'!$A$11:S$500,S$1,FALSE),0)</f>
        <v>0</v>
      </c>
      <c r="V217" s="88">
        <f t="shared" si="18"/>
        <v>0</v>
      </c>
      <c r="W217" s="74"/>
      <c r="X217" s="74"/>
      <c r="Y217" s="74"/>
      <c r="Z217" s="74"/>
      <c r="AA217" s="193">
        <f t="shared" si="19"/>
        <v>3</v>
      </c>
      <c r="AB217" s="193" t="str">
        <f t="shared" si="20"/>
        <v>Расходи</v>
      </c>
    </row>
    <row r="218" spans="1:28">
      <c r="A218" s="89">
        <f>IF(AND(COUNTIF(A$1:A$3,"&gt;0")=1,MAX(A$8:A217)&lt;A$1),A217+1,IF(AND(COUNTIF(A$1:A$3,"&gt;0")=2,MAX(A$8:A217)&lt;A$2),A217+1,IF(AND(COUNTIF(A$1:A$3,"&gt;0")=3,MAX(A$8:A217)&lt;A$3),A217+1,0)))</f>
        <v>211</v>
      </c>
      <c r="B218" s="89">
        <f t="shared" si="21"/>
        <v>75</v>
      </c>
      <c r="C218" s="89" t="str">
        <f t="shared" si="22"/>
        <v>НОВИ ПАЗАР</v>
      </c>
      <c r="D218" s="87">
        <f>IF($A218=0,"",IF($A218&lt;=$A$1,+VLOOKUP($A218,'Rashodi- plan-izvršenje'!$A$8:B$1500,'prenos-P-R-N'!D$1,FALSE),IF($A218&gt;$A$2,+VLOOKUP($A218,'Neizmirene obaveze JLS'!$A$11:B$500,'prenos-P-R-N'!D$1,FALSE),"")))</f>
        <v>4</v>
      </c>
      <c r="E218" s="87" t="str">
        <f>IF($A218=0,"",IF($A218&lt;=$A$1,+VLOOKUP($A218,'Rashodi- plan-izvršenje'!$A$8:C$1500,'prenos-P-R-N'!E$1,FALSE),IF($A218&gt;$A$2,+VLOOKUP($A218,'Neizmirene obaveze JLS'!$A$11:C$500,'prenos-P-R-N'!E$1,FALSE),"")))</f>
        <v>Градско правобранилаштво</v>
      </c>
      <c r="F218" s="87" t="str">
        <f>IF($A218=0,"",IF($A218&lt;=$A$1,+VLOOKUP($A218,'Rashodi- plan-izvršenje'!$A$8:D$1500,'prenos-P-R-N'!F$1,FALSE),IF($A218&gt;$A$2,+VLOOKUP($A218,'Neizmirene obaveze JLS'!$A$11:D$500,'prenos-P-R-N'!F$1,FALSE),"")))</f>
        <v>4.1</v>
      </c>
      <c r="G218" s="87" t="str">
        <f>IF($A218=0,"",IF($A218&lt;=$A$1,+VLOOKUP($A218,'Rashodi- plan-izvršenje'!$A$8:E$1500,'prenos-P-R-N'!G$1,FALSE),IF($A218&gt;$A$2,+VLOOKUP($A218,'Neizmirene obaveze JLS'!$A$11:E$500,'prenos-P-R-N'!G$1,FALSE),"")))</f>
        <v>Градско правобранилаштво</v>
      </c>
      <c r="H218" s="87">
        <f>IF($A218=0,"",IF($A218&lt;=$A$1,+VLOOKUP($A218,'Rashodi- plan-izvršenje'!$A$8:F$1500,'prenos-P-R-N'!H$1,FALSE),IF($A218&gt;$A$2,+VLOOKUP($A218,'Neizmirene obaveze JLS'!$A$11:F$500,'prenos-P-R-N'!H$1,FALSE),"")))</f>
        <v>330</v>
      </c>
      <c r="I218" s="87" t="str">
        <f>IF($A218=0,"",IF($A218&lt;=$A$1,+VLOOKUP($A218,'Rashodi- plan-izvršenje'!$A$8:G$1500,'prenos-P-R-N'!I$1,FALSE),IF($A218&gt;$A$2,+VLOOKUP($A218,'Neizmirene obaveze JLS'!$A$11:G$500,'prenos-P-R-N'!I$1,FALSE),"")))</f>
        <v>0602</v>
      </c>
      <c r="J218" s="87" t="str">
        <f>IF($A218=0,"",IF($A218&lt;=$A$1,+VLOOKUP($A218,'Rashodi- plan-izvršenje'!$A$8:H$1500,'prenos-P-R-N'!J$1,FALSE),IF($A218&gt;$A$2,+VLOOKUP($A218,'Neizmirene obaveze JLS'!$A$11:H$500,'prenos-P-R-N'!J$1,FALSE),"")))</f>
        <v>ОПШТЕ УСЛУГЕ ЛОКАЛНЕ САМОУПРАВЕ</v>
      </c>
      <c r="K218" s="87">
        <f>IF($A218=0,"",IF($A218&lt;=$A$1,+VLOOKUP($A218,'Rashodi- plan-izvršenje'!$A$8:I$1500,'prenos-P-R-N'!K$1,FALSE),IF($A218&gt;$A$2,+VLOOKUP($A218,'Neizmirene obaveze JLS'!$A$11:I$500,'prenos-P-R-N'!K$1,FALSE),"")))</f>
        <v>15</v>
      </c>
      <c r="L218" t="str">
        <f>IF(A218=0,"",IF(A218&lt;=A$1,+IF(VLOOKUP(A218,'Rashodi- plan-izvršenje'!A$8:J$1500,M$1,FALSE)&gt;0,"Програмска активност","Пројекат"),IF(A218&gt;A$2,+IF(VLOOKUP(A218,'Neizmirene obaveze JLS'!A$8:J$2008,M$1,FALSE)&gt;0,"Програмска активност","Пројекат"),"")))</f>
        <v>Програмска активност</v>
      </c>
      <c r="M218" s="87" t="str">
        <f>IF($A218&lt;=$A$1,+IF(VLOOKUP($A218,'Rashodi- plan-izvršenje'!$A$8:$M$1500,10,FALSE)&gt;0,VLOOKUP($A218,'Rashodi- plan-izvršenje'!$A$8:$M$1500,10,FALSE),VLOOKUP($A218,'Rashodi- plan-izvršenje'!$A$8:$M$1500,12,FALSE)),+IF($A218&gt;$A$2,IF(VLOOKUP($A218,'Neizmirene obaveze JLS'!$A$8:$M$1500,10,FALSE)&gt;0,VLOOKUP($A218,'Neizmirene obaveze JLS'!$A$11:$M$1500,10,FALSE),VLOOKUP($A218,'Neizmirene obaveze JLS'!$A$11:$M$1500,12,FALSE)),0))</f>
        <v>0602-0004</v>
      </c>
      <c r="N218" s="87" t="str">
        <f>IF($A218&lt;=$A$1,+IF(VLOOKUP(A218,'Rashodi- plan-izvršenje'!$A$8:$M$1500,10,FALSE)&gt;0,VLOOKUP(A218,'Rashodi- plan-izvršenje'!$A$8:$M$1500,11,FALSE),VLOOKUP(A218,'Rashodi- plan-izvršenje'!$A$8:$M$1500,13,FALSE)),+IF($A218&gt;$A$2,IF(VLOOKUP($A218,'Neizmirene obaveze JLS'!$A$8:$M$1500,10,FALSE)&gt;0,VLOOKUP($A218,'Neizmirene obaveze JLS'!$A$11:$M$1500,11,FALSE),VLOOKUP($A218,'Neizmirene obaveze JLS'!$A$11:$M$1500,13,FALSE)),0))</f>
        <v xml:space="preserve">Општинско/градско правобранилаштво </v>
      </c>
      <c r="O218" s="87">
        <f>IF($A218&lt;=$A$1,VALUE(+VLOOKUP($A218,'Rashodi- plan-izvršenje'!$A$8:N$1500,'prenos-P-R-N'!O$1,FALSE)),IF($A218&lt;=A$2,VALUE(VLOOKUP($A218,'Prihodi- plan-izvršenje'!$A$8:$H$500,6,FALSE)),VALUE(VLOOKUP($A218,'Neizmirene obaveze JLS'!$A$8:$N$500,O$1,FALSE))))</f>
        <v>1</v>
      </c>
      <c r="P218" s="87" t="str">
        <f>IF(A218=0,0,IF(A218&gt;A$2,'šifarnik K-izvor'!G$3,+IF(Q218&lt;700,+'šifarnik K-izvor'!G$2,'šifarnik K-izvor'!G$1)))</f>
        <v>Расходи</v>
      </c>
      <c r="Q218" s="87">
        <f>IF($A218&lt;=$A$1,VALUE(+VLOOKUP($A218,'Rashodi- plan-izvršenje'!$A$8:O$1500,'prenos-P-R-N'!Q$1,FALSE)),IF($A218&lt;=$A$2,VLOOKUP($A218,'Prihodi- plan-izvršenje'!$A$4:$H$500,4,FALSE),IF($A218&lt;=$A$3,VLOOKUP(A218,'Neizmirene obaveze JLS'!$A$11:O$500,Q$1,FALSE),"")))</f>
        <v>411</v>
      </c>
      <c r="R218" s="88">
        <f>IF($A218&lt;=$A$1,VALUE(+VLOOKUP($A218,'Rashodi- plan-izvršenje'!$A$8:P$1500,'prenos-P-R-N'!R$1,FALSE)),IF($A218&lt;=$A$2,VLOOKUP($A218,'Prihodi- plan-izvršenje'!$A$4:$H$500,7,FALSE),""))</f>
        <v>9000000</v>
      </c>
      <c r="S218" s="88">
        <f>IF(A218=0,0,IF($A218&lt;=$A$1,VALUE(+VLOOKUP($A218,'Rashodi- plan-izvršenje'!$A$8:Q$1500,'prenos-P-R-N'!S$1,FALSE)),IF($A218&lt;=$A$2,VLOOKUP($A218,'Prihodi- plan-izvršenje'!$A$4:$H$500,8,FALSE),0)))</f>
        <v>7235722.7400000002</v>
      </c>
      <c r="T218" s="88" t="str">
        <f>IF($A218&gt;$A$2,VLOOKUP($A218,'Neizmirene obaveze JLS'!$A$11:R$500,R$1,FALSE),"")</f>
        <v/>
      </c>
      <c r="U218" s="88">
        <f>IF($A218&gt;$A$2,VLOOKUP($A218,'Neizmirene obaveze JLS'!$A$11:S$500,S$1,FALSE),0)</f>
        <v>0</v>
      </c>
      <c r="V218" s="88">
        <f t="shared" si="18"/>
        <v>0</v>
      </c>
      <c r="W218" s="74"/>
      <c r="X218" s="74"/>
      <c r="Y218" s="74"/>
      <c r="Z218" s="74"/>
      <c r="AA218" s="193">
        <f t="shared" si="19"/>
        <v>3</v>
      </c>
      <c r="AB218" s="193" t="str">
        <f t="shared" si="20"/>
        <v>Расходи</v>
      </c>
    </row>
    <row r="219" spans="1:28">
      <c r="A219" s="89">
        <f>IF(AND(COUNTIF(A$1:A$3,"&gt;0")=1,MAX(A$8:A218)&lt;A$1),A218+1,IF(AND(COUNTIF(A$1:A$3,"&gt;0")=2,MAX(A$8:A218)&lt;A$2),A218+1,IF(AND(COUNTIF(A$1:A$3,"&gt;0")=3,MAX(A$8:A218)&lt;A$3),A218+1,0)))</f>
        <v>212</v>
      </c>
      <c r="B219" s="89">
        <f t="shared" si="21"/>
        <v>75</v>
      </c>
      <c r="C219" s="89" t="str">
        <f t="shared" si="22"/>
        <v>НОВИ ПАЗАР</v>
      </c>
      <c r="D219" s="87">
        <f>IF($A219=0,"",IF($A219&lt;=$A$1,+VLOOKUP($A219,'Rashodi- plan-izvršenje'!$A$8:B$1500,'prenos-P-R-N'!D$1,FALSE),IF($A219&gt;$A$2,+VLOOKUP($A219,'Neizmirene obaveze JLS'!$A$11:B$500,'prenos-P-R-N'!D$1,FALSE),"")))</f>
        <v>4</v>
      </c>
      <c r="E219" s="87" t="str">
        <f>IF($A219=0,"",IF($A219&lt;=$A$1,+VLOOKUP($A219,'Rashodi- plan-izvršenje'!$A$8:C$1500,'prenos-P-R-N'!E$1,FALSE),IF($A219&gt;$A$2,+VLOOKUP($A219,'Neizmirene obaveze JLS'!$A$11:C$500,'prenos-P-R-N'!E$1,FALSE),"")))</f>
        <v>Градско правобранилаштво</v>
      </c>
      <c r="F219" s="87" t="str">
        <f>IF($A219=0,"",IF($A219&lt;=$A$1,+VLOOKUP($A219,'Rashodi- plan-izvršenje'!$A$8:D$1500,'prenos-P-R-N'!F$1,FALSE),IF($A219&gt;$A$2,+VLOOKUP($A219,'Neizmirene obaveze JLS'!$A$11:D$500,'prenos-P-R-N'!F$1,FALSE),"")))</f>
        <v>4.1</v>
      </c>
      <c r="G219" s="87" t="str">
        <f>IF($A219=0,"",IF($A219&lt;=$A$1,+VLOOKUP($A219,'Rashodi- plan-izvršenje'!$A$8:E$1500,'prenos-P-R-N'!G$1,FALSE),IF($A219&gt;$A$2,+VLOOKUP($A219,'Neizmirene obaveze JLS'!$A$11:E$500,'prenos-P-R-N'!G$1,FALSE),"")))</f>
        <v>Градско правобранилаштво</v>
      </c>
      <c r="H219" s="87">
        <f>IF($A219=0,"",IF($A219&lt;=$A$1,+VLOOKUP($A219,'Rashodi- plan-izvršenje'!$A$8:F$1500,'prenos-P-R-N'!H$1,FALSE),IF($A219&gt;$A$2,+VLOOKUP($A219,'Neizmirene obaveze JLS'!$A$11:F$500,'prenos-P-R-N'!H$1,FALSE),"")))</f>
        <v>330</v>
      </c>
      <c r="I219" s="87" t="str">
        <f>IF($A219=0,"",IF($A219&lt;=$A$1,+VLOOKUP($A219,'Rashodi- plan-izvršenje'!$A$8:G$1500,'prenos-P-R-N'!I$1,FALSE),IF($A219&gt;$A$2,+VLOOKUP($A219,'Neizmirene obaveze JLS'!$A$11:G$500,'prenos-P-R-N'!I$1,FALSE),"")))</f>
        <v>0602</v>
      </c>
      <c r="J219" s="87" t="str">
        <f>IF($A219=0,"",IF($A219&lt;=$A$1,+VLOOKUP($A219,'Rashodi- plan-izvršenje'!$A$8:H$1500,'prenos-P-R-N'!J$1,FALSE),IF($A219&gt;$A$2,+VLOOKUP($A219,'Neizmirene obaveze JLS'!$A$11:H$500,'prenos-P-R-N'!J$1,FALSE),"")))</f>
        <v>ОПШТЕ УСЛУГЕ ЛОКАЛНЕ САМОУПРАВЕ</v>
      </c>
      <c r="K219" s="87">
        <f>IF($A219=0,"",IF($A219&lt;=$A$1,+VLOOKUP($A219,'Rashodi- plan-izvršenje'!$A$8:I$1500,'prenos-P-R-N'!K$1,FALSE),IF($A219&gt;$A$2,+VLOOKUP($A219,'Neizmirene obaveze JLS'!$A$11:I$500,'prenos-P-R-N'!K$1,FALSE),"")))</f>
        <v>15</v>
      </c>
      <c r="L219" t="str">
        <f>IF(A219=0,"",IF(A219&lt;=A$1,+IF(VLOOKUP(A219,'Rashodi- plan-izvršenje'!A$8:J$1500,M$1,FALSE)&gt;0,"Програмска активност","Пројекат"),IF(A219&gt;A$2,+IF(VLOOKUP(A219,'Neizmirene obaveze JLS'!A$8:J$2008,M$1,FALSE)&gt;0,"Програмска активност","Пројекат"),"")))</f>
        <v>Програмска активност</v>
      </c>
      <c r="M219" s="87" t="str">
        <f>IF($A219&lt;=$A$1,+IF(VLOOKUP($A219,'Rashodi- plan-izvršenje'!$A$8:$M$1500,10,FALSE)&gt;0,VLOOKUP($A219,'Rashodi- plan-izvršenje'!$A$8:$M$1500,10,FALSE),VLOOKUP($A219,'Rashodi- plan-izvršenje'!$A$8:$M$1500,12,FALSE)),+IF($A219&gt;$A$2,IF(VLOOKUP($A219,'Neizmirene obaveze JLS'!$A$8:$M$1500,10,FALSE)&gt;0,VLOOKUP($A219,'Neizmirene obaveze JLS'!$A$11:$M$1500,10,FALSE),VLOOKUP($A219,'Neizmirene obaveze JLS'!$A$11:$M$1500,12,FALSE)),0))</f>
        <v>0602-0004</v>
      </c>
      <c r="N219" s="87" t="str">
        <f>IF($A219&lt;=$A$1,+IF(VLOOKUP(A219,'Rashodi- plan-izvršenje'!$A$8:$M$1500,10,FALSE)&gt;0,VLOOKUP(A219,'Rashodi- plan-izvršenje'!$A$8:$M$1500,11,FALSE),VLOOKUP(A219,'Rashodi- plan-izvršenje'!$A$8:$M$1500,13,FALSE)),+IF($A219&gt;$A$2,IF(VLOOKUP($A219,'Neizmirene obaveze JLS'!$A$8:$M$1500,10,FALSE)&gt;0,VLOOKUP($A219,'Neizmirene obaveze JLS'!$A$11:$M$1500,11,FALSE),VLOOKUP($A219,'Neizmirene obaveze JLS'!$A$11:$M$1500,13,FALSE)),0))</f>
        <v xml:space="preserve">Општинско/градско правобранилаштво </v>
      </c>
      <c r="O219" s="87">
        <f>IF($A219&lt;=$A$1,VALUE(+VLOOKUP($A219,'Rashodi- plan-izvršenje'!$A$8:N$1500,'prenos-P-R-N'!O$1,FALSE)),IF($A219&lt;=A$2,VALUE(VLOOKUP($A219,'Prihodi- plan-izvršenje'!$A$8:$H$500,6,FALSE)),VALUE(VLOOKUP($A219,'Neizmirene obaveze JLS'!$A$8:$N$500,O$1,FALSE))))</f>
        <v>1</v>
      </c>
      <c r="P219" s="87" t="str">
        <f>IF(A219=0,0,IF(A219&gt;A$2,'šifarnik K-izvor'!G$3,+IF(Q219&lt;700,+'šifarnik K-izvor'!G$2,'šifarnik K-izvor'!G$1)))</f>
        <v>Расходи</v>
      </c>
      <c r="Q219" s="87">
        <f>IF($A219&lt;=$A$1,VALUE(+VLOOKUP($A219,'Rashodi- plan-izvršenje'!$A$8:O$1500,'prenos-P-R-N'!Q$1,FALSE)),IF($A219&lt;=$A$2,VLOOKUP($A219,'Prihodi- plan-izvršenje'!$A$4:$H$500,4,FALSE),IF($A219&lt;=$A$3,VLOOKUP(A219,'Neizmirene obaveze JLS'!$A$11:O$500,Q$1,FALSE),"")))</f>
        <v>412</v>
      </c>
      <c r="R219" s="88">
        <f>IF($A219&lt;=$A$1,VALUE(+VLOOKUP($A219,'Rashodi- plan-izvršenje'!$A$8:P$1500,'prenos-P-R-N'!R$1,FALSE)),IF($A219&lt;=$A$2,VLOOKUP($A219,'Prihodi- plan-izvršenje'!$A$4:$H$500,7,FALSE),""))</f>
        <v>1700000</v>
      </c>
      <c r="S219" s="88">
        <f>IF(A219=0,0,IF($A219&lt;=$A$1,VALUE(+VLOOKUP($A219,'Rashodi- plan-izvršenje'!$A$8:Q$1500,'prenos-P-R-N'!S$1,FALSE)),IF($A219&lt;=$A$2,VLOOKUP($A219,'Prihodi- plan-izvršenje'!$A$4:$H$500,8,FALSE),0)))</f>
        <v>1204493.27</v>
      </c>
      <c r="T219" s="88" t="str">
        <f>IF($A219&gt;$A$2,VLOOKUP($A219,'Neizmirene obaveze JLS'!$A$11:R$500,R$1,FALSE),"")</f>
        <v/>
      </c>
      <c r="U219" s="88">
        <f>IF($A219&gt;$A$2,VLOOKUP($A219,'Neizmirene obaveze JLS'!$A$11:S$500,S$1,FALSE),0)</f>
        <v>0</v>
      </c>
      <c r="V219" s="88">
        <f t="shared" si="18"/>
        <v>0</v>
      </c>
      <c r="W219" s="74"/>
      <c r="X219" s="74"/>
      <c r="Y219" s="74"/>
      <c r="Z219" s="74"/>
      <c r="AA219" s="193">
        <f t="shared" si="19"/>
        <v>3</v>
      </c>
      <c r="AB219" s="193" t="str">
        <f t="shared" si="20"/>
        <v>Расходи</v>
      </c>
    </row>
    <row r="220" spans="1:28">
      <c r="A220" s="89">
        <f>IF(AND(COUNTIF(A$1:A$3,"&gt;0")=1,MAX(A$8:A219)&lt;A$1),A219+1,IF(AND(COUNTIF(A$1:A$3,"&gt;0")=2,MAX(A$8:A219)&lt;A$2),A219+1,IF(AND(COUNTIF(A$1:A$3,"&gt;0")=3,MAX(A$8:A219)&lt;A$3),A219+1,0)))</f>
        <v>213</v>
      </c>
      <c r="B220" s="89">
        <f t="shared" si="21"/>
        <v>75</v>
      </c>
      <c r="C220" s="89" t="str">
        <f t="shared" si="22"/>
        <v>НОВИ ПАЗАР</v>
      </c>
      <c r="D220" s="87">
        <f>IF($A220=0,"",IF($A220&lt;=$A$1,+VLOOKUP($A220,'Rashodi- plan-izvršenje'!$A$8:B$1500,'prenos-P-R-N'!D$1,FALSE),IF($A220&gt;$A$2,+VLOOKUP($A220,'Neizmirene obaveze JLS'!$A$11:B$500,'prenos-P-R-N'!D$1,FALSE),"")))</f>
        <v>4</v>
      </c>
      <c r="E220" s="87" t="str">
        <f>IF($A220=0,"",IF($A220&lt;=$A$1,+VLOOKUP($A220,'Rashodi- plan-izvršenje'!$A$8:C$1500,'prenos-P-R-N'!E$1,FALSE),IF($A220&gt;$A$2,+VLOOKUP($A220,'Neizmirene obaveze JLS'!$A$11:C$500,'prenos-P-R-N'!E$1,FALSE),"")))</f>
        <v>Градско правобранилаштво</v>
      </c>
      <c r="F220" s="87" t="str">
        <f>IF($A220=0,"",IF($A220&lt;=$A$1,+VLOOKUP($A220,'Rashodi- plan-izvršenje'!$A$8:D$1500,'prenos-P-R-N'!F$1,FALSE),IF($A220&gt;$A$2,+VLOOKUP($A220,'Neizmirene obaveze JLS'!$A$11:D$500,'prenos-P-R-N'!F$1,FALSE),"")))</f>
        <v>4.1</v>
      </c>
      <c r="G220" s="87" t="str">
        <f>IF($A220=0,"",IF($A220&lt;=$A$1,+VLOOKUP($A220,'Rashodi- plan-izvršenje'!$A$8:E$1500,'prenos-P-R-N'!G$1,FALSE),IF($A220&gt;$A$2,+VLOOKUP($A220,'Neizmirene obaveze JLS'!$A$11:E$500,'prenos-P-R-N'!G$1,FALSE),"")))</f>
        <v>Градско правобранилаштво</v>
      </c>
      <c r="H220" s="87">
        <f>IF($A220=0,"",IF($A220&lt;=$A$1,+VLOOKUP($A220,'Rashodi- plan-izvršenje'!$A$8:F$1500,'prenos-P-R-N'!H$1,FALSE),IF($A220&gt;$A$2,+VLOOKUP($A220,'Neizmirene obaveze JLS'!$A$11:F$500,'prenos-P-R-N'!H$1,FALSE),"")))</f>
        <v>330</v>
      </c>
      <c r="I220" s="87" t="str">
        <f>IF($A220=0,"",IF($A220&lt;=$A$1,+VLOOKUP($A220,'Rashodi- plan-izvršenje'!$A$8:G$1500,'prenos-P-R-N'!I$1,FALSE),IF($A220&gt;$A$2,+VLOOKUP($A220,'Neizmirene obaveze JLS'!$A$11:G$500,'prenos-P-R-N'!I$1,FALSE),"")))</f>
        <v>0602</v>
      </c>
      <c r="J220" s="87" t="str">
        <f>IF($A220=0,"",IF($A220&lt;=$A$1,+VLOOKUP($A220,'Rashodi- plan-izvršenje'!$A$8:H$1500,'prenos-P-R-N'!J$1,FALSE),IF($A220&gt;$A$2,+VLOOKUP($A220,'Neizmirene obaveze JLS'!$A$11:H$500,'prenos-P-R-N'!J$1,FALSE),"")))</f>
        <v>ОПШТЕ УСЛУГЕ ЛОКАЛНЕ САМОУПРАВЕ</v>
      </c>
      <c r="K220" s="87">
        <f>IF($A220=0,"",IF($A220&lt;=$A$1,+VLOOKUP($A220,'Rashodi- plan-izvršenje'!$A$8:I$1500,'prenos-P-R-N'!K$1,FALSE),IF($A220&gt;$A$2,+VLOOKUP($A220,'Neizmirene obaveze JLS'!$A$11:I$500,'prenos-P-R-N'!K$1,FALSE),"")))</f>
        <v>15</v>
      </c>
      <c r="L220" t="str">
        <f>IF(A220=0,"",IF(A220&lt;=A$1,+IF(VLOOKUP(A220,'Rashodi- plan-izvršenje'!A$8:J$1500,M$1,FALSE)&gt;0,"Програмска активност","Пројекат"),IF(A220&gt;A$2,+IF(VLOOKUP(A220,'Neizmirene obaveze JLS'!A$8:J$2008,M$1,FALSE)&gt;0,"Програмска активност","Пројекат"),"")))</f>
        <v>Програмска активност</v>
      </c>
      <c r="M220" s="87" t="str">
        <f>IF($A220&lt;=$A$1,+IF(VLOOKUP($A220,'Rashodi- plan-izvršenje'!$A$8:$M$1500,10,FALSE)&gt;0,VLOOKUP($A220,'Rashodi- plan-izvršenje'!$A$8:$M$1500,10,FALSE),VLOOKUP($A220,'Rashodi- plan-izvršenje'!$A$8:$M$1500,12,FALSE)),+IF($A220&gt;$A$2,IF(VLOOKUP($A220,'Neizmirene obaveze JLS'!$A$8:$M$1500,10,FALSE)&gt;0,VLOOKUP($A220,'Neizmirene obaveze JLS'!$A$11:$M$1500,10,FALSE),VLOOKUP($A220,'Neizmirene obaveze JLS'!$A$11:$M$1500,12,FALSE)),0))</f>
        <v>0602-0004</v>
      </c>
      <c r="N220" s="87" t="str">
        <f>IF($A220&lt;=$A$1,+IF(VLOOKUP(A220,'Rashodi- plan-izvršenje'!$A$8:$M$1500,10,FALSE)&gt;0,VLOOKUP(A220,'Rashodi- plan-izvršenje'!$A$8:$M$1500,11,FALSE),VLOOKUP(A220,'Rashodi- plan-izvršenje'!$A$8:$M$1500,13,FALSE)),+IF($A220&gt;$A$2,IF(VLOOKUP($A220,'Neizmirene obaveze JLS'!$A$8:$M$1500,10,FALSE)&gt;0,VLOOKUP($A220,'Neizmirene obaveze JLS'!$A$11:$M$1500,11,FALSE),VLOOKUP($A220,'Neizmirene obaveze JLS'!$A$11:$M$1500,13,FALSE)),0))</f>
        <v xml:space="preserve">Општинско/градско правобранилаштво </v>
      </c>
      <c r="O220" s="87">
        <f>IF($A220&lt;=$A$1,VALUE(+VLOOKUP($A220,'Rashodi- plan-izvršenje'!$A$8:N$1500,'prenos-P-R-N'!O$1,FALSE)),IF($A220&lt;=A$2,VALUE(VLOOKUP($A220,'Prihodi- plan-izvršenje'!$A$8:$H$500,6,FALSE)),VALUE(VLOOKUP($A220,'Neizmirene obaveze JLS'!$A$8:$N$500,O$1,FALSE))))</f>
        <v>1</v>
      </c>
      <c r="P220" s="87" t="str">
        <f>IF(A220=0,0,IF(A220&gt;A$2,'šifarnik K-izvor'!G$3,+IF(Q220&lt;700,+'šifarnik K-izvor'!G$2,'šifarnik K-izvor'!G$1)))</f>
        <v>Расходи</v>
      </c>
      <c r="Q220" s="87">
        <f>IF($A220&lt;=$A$1,VALUE(+VLOOKUP($A220,'Rashodi- plan-izvršenje'!$A$8:O$1500,'prenos-P-R-N'!Q$1,FALSE)),IF($A220&lt;=$A$2,VLOOKUP($A220,'Prihodi- plan-izvršenje'!$A$4:$H$500,4,FALSE),IF($A220&lt;=$A$3,VLOOKUP(A220,'Neizmirene obaveze JLS'!$A$11:O$500,Q$1,FALSE),"")))</f>
        <v>414</v>
      </c>
      <c r="R220" s="88">
        <f>IF($A220&lt;=$A$1,VALUE(+VLOOKUP($A220,'Rashodi- plan-izvršenje'!$A$8:P$1500,'prenos-P-R-N'!R$1,FALSE)),IF($A220&lt;=$A$2,VLOOKUP($A220,'Prihodi- plan-izvršenje'!$A$4:$H$500,7,FALSE),""))</f>
        <v>60000</v>
      </c>
      <c r="S220" s="88">
        <f>IF(A220=0,0,IF($A220&lt;=$A$1,VALUE(+VLOOKUP($A220,'Rashodi- plan-izvršenje'!$A$8:Q$1500,'prenos-P-R-N'!S$1,FALSE)),IF($A220&lt;=$A$2,VLOOKUP($A220,'Prihodi- plan-izvršenje'!$A$4:$H$500,8,FALSE),0)))</f>
        <v>59740</v>
      </c>
      <c r="T220" s="88" t="str">
        <f>IF($A220&gt;$A$2,VLOOKUP($A220,'Neizmirene obaveze JLS'!$A$11:R$500,R$1,FALSE),"")</f>
        <v/>
      </c>
      <c r="U220" s="88">
        <f>IF($A220&gt;$A$2,VLOOKUP($A220,'Neizmirene obaveze JLS'!$A$11:S$500,S$1,FALSE),0)</f>
        <v>0</v>
      </c>
      <c r="V220" s="88">
        <f t="shared" si="18"/>
        <v>0</v>
      </c>
      <c r="W220" s="74"/>
      <c r="X220" s="74"/>
      <c r="Y220" s="74"/>
      <c r="Z220" s="74"/>
      <c r="AA220" s="193">
        <f t="shared" si="19"/>
        <v>3</v>
      </c>
      <c r="AB220" s="193" t="str">
        <f t="shared" si="20"/>
        <v>Расходи</v>
      </c>
    </row>
    <row r="221" spans="1:28">
      <c r="A221" s="89">
        <f>IF(AND(COUNTIF(A$1:A$3,"&gt;0")=1,MAX(A$8:A220)&lt;A$1),A220+1,IF(AND(COUNTIF(A$1:A$3,"&gt;0")=2,MAX(A$8:A220)&lt;A$2),A220+1,IF(AND(COUNTIF(A$1:A$3,"&gt;0")=3,MAX(A$8:A220)&lt;A$3),A220+1,0)))</f>
        <v>214</v>
      </c>
      <c r="B221" s="89">
        <f t="shared" si="21"/>
        <v>75</v>
      </c>
      <c r="C221" s="89" t="str">
        <f t="shared" si="22"/>
        <v>НОВИ ПАЗАР</v>
      </c>
      <c r="D221" s="87">
        <f>IF($A221=0,"",IF($A221&lt;=$A$1,+VLOOKUP($A221,'Rashodi- plan-izvršenje'!$A$8:B$1500,'prenos-P-R-N'!D$1,FALSE),IF($A221&gt;$A$2,+VLOOKUP($A221,'Neizmirene obaveze JLS'!$A$11:B$500,'prenos-P-R-N'!D$1,FALSE),"")))</f>
        <v>4</v>
      </c>
      <c r="E221" s="87" t="str">
        <f>IF($A221=0,"",IF($A221&lt;=$A$1,+VLOOKUP($A221,'Rashodi- plan-izvršenje'!$A$8:C$1500,'prenos-P-R-N'!E$1,FALSE),IF($A221&gt;$A$2,+VLOOKUP($A221,'Neizmirene obaveze JLS'!$A$11:C$500,'prenos-P-R-N'!E$1,FALSE),"")))</f>
        <v>Градско правобранилаштво</v>
      </c>
      <c r="F221" s="87" t="str">
        <f>IF($A221=0,"",IF($A221&lt;=$A$1,+VLOOKUP($A221,'Rashodi- plan-izvršenje'!$A$8:D$1500,'prenos-P-R-N'!F$1,FALSE),IF($A221&gt;$A$2,+VLOOKUP($A221,'Neizmirene obaveze JLS'!$A$11:D$500,'prenos-P-R-N'!F$1,FALSE),"")))</f>
        <v>4.1</v>
      </c>
      <c r="G221" s="87" t="str">
        <f>IF($A221=0,"",IF($A221&lt;=$A$1,+VLOOKUP($A221,'Rashodi- plan-izvršenje'!$A$8:E$1500,'prenos-P-R-N'!G$1,FALSE),IF($A221&gt;$A$2,+VLOOKUP($A221,'Neizmirene obaveze JLS'!$A$11:E$500,'prenos-P-R-N'!G$1,FALSE),"")))</f>
        <v>Градско правобранилаштво</v>
      </c>
      <c r="H221" s="87">
        <f>IF($A221=0,"",IF($A221&lt;=$A$1,+VLOOKUP($A221,'Rashodi- plan-izvršenje'!$A$8:F$1500,'prenos-P-R-N'!H$1,FALSE),IF($A221&gt;$A$2,+VLOOKUP($A221,'Neizmirene obaveze JLS'!$A$11:F$500,'prenos-P-R-N'!H$1,FALSE),"")))</f>
        <v>330</v>
      </c>
      <c r="I221" s="87" t="str">
        <f>IF($A221=0,"",IF($A221&lt;=$A$1,+VLOOKUP($A221,'Rashodi- plan-izvršenje'!$A$8:G$1500,'prenos-P-R-N'!I$1,FALSE),IF($A221&gt;$A$2,+VLOOKUP($A221,'Neizmirene obaveze JLS'!$A$11:G$500,'prenos-P-R-N'!I$1,FALSE),"")))</f>
        <v>0602</v>
      </c>
      <c r="J221" s="87" t="str">
        <f>IF($A221=0,"",IF($A221&lt;=$A$1,+VLOOKUP($A221,'Rashodi- plan-izvršenje'!$A$8:H$1500,'prenos-P-R-N'!J$1,FALSE),IF($A221&gt;$A$2,+VLOOKUP($A221,'Neizmirene obaveze JLS'!$A$11:H$500,'prenos-P-R-N'!J$1,FALSE),"")))</f>
        <v>ОПШТЕ УСЛУГЕ ЛОКАЛНЕ САМОУПРАВЕ</v>
      </c>
      <c r="K221" s="87">
        <f>IF($A221=0,"",IF($A221&lt;=$A$1,+VLOOKUP($A221,'Rashodi- plan-izvršenje'!$A$8:I$1500,'prenos-P-R-N'!K$1,FALSE),IF($A221&gt;$A$2,+VLOOKUP($A221,'Neizmirene obaveze JLS'!$A$11:I$500,'prenos-P-R-N'!K$1,FALSE),"")))</f>
        <v>15</v>
      </c>
      <c r="L221" t="str">
        <f>IF(A221=0,"",IF(A221&lt;=A$1,+IF(VLOOKUP(A221,'Rashodi- plan-izvršenje'!A$8:J$1500,M$1,FALSE)&gt;0,"Програмска активност","Пројекат"),IF(A221&gt;A$2,+IF(VLOOKUP(A221,'Neizmirene obaveze JLS'!A$8:J$2008,M$1,FALSE)&gt;0,"Програмска активност","Пројекат"),"")))</f>
        <v>Програмска активност</v>
      </c>
      <c r="M221" s="87" t="str">
        <f>IF($A221&lt;=$A$1,+IF(VLOOKUP($A221,'Rashodi- plan-izvršenje'!$A$8:$M$1500,10,FALSE)&gt;0,VLOOKUP($A221,'Rashodi- plan-izvršenje'!$A$8:$M$1500,10,FALSE),VLOOKUP($A221,'Rashodi- plan-izvršenje'!$A$8:$M$1500,12,FALSE)),+IF($A221&gt;$A$2,IF(VLOOKUP($A221,'Neizmirene obaveze JLS'!$A$8:$M$1500,10,FALSE)&gt;0,VLOOKUP($A221,'Neizmirene obaveze JLS'!$A$11:$M$1500,10,FALSE),VLOOKUP($A221,'Neizmirene obaveze JLS'!$A$11:$M$1500,12,FALSE)),0))</f>
        <v>0602-0004</v>
      </c>
      <c r="N221" s="87" t="str">
        <f>IF($A221&lt;=$A$1,+IF(VLOOKUP(A221,'Rashodi- plan-izvršenje'!$A$8:$M$1500,10,FALSE)&gt;0,VLOOKUP(A221,'Rashodi- plan-izvršenje'!$A$8:$M$1500,11,FALSE),VLOOKUP(A221,'Rashodi- plan-izvršenje'!$A$8:$M$1500,13,FALSE)),+IF($A221&gt;$A$2,IF(VLOOKUP($A221,'Neizmirene obaveze JLS'!$A$8:$M$1500,10,FALSE)&gt;0,VLOOKUP($A221,'Neizmirene obaveze JLS'!$A$11:$M$1500,11,FALSE),VLOOKUP($A221,'Neizmirene obaveze JLS'!$A$11:$M$1500,13,FALSE)),0))</f>
        <v xml:space="preserve">Општинско/градско правобранилаштво </v>
      </c>
      <c r="O221" s="87">
        <f>IF($A221&lt;=$A$1,VALUE(+VLOOKUP($A221,'Rashodi- plan-izvršenje'!$A$8:N$1500,'prenos-P-R-N'!O$1,FALSE)),IF($A221&lt;=A$2,VALUE(VLOOKUP($A221,'Prihodi- plan-izvršenje'!$A$8:$H$500,6,FALSE)),VALUE(VLOOKUP($A221,'Neizmirene obaveze JLS'!$A$8:$N$500,O$1,FALSE))))</f>
        <v>1</v>
      </c>
      <c r="P221" s="87" t="str">
        <f>IF(A221=0,0,IF(A221&gt;A$2,'šifarnik K-izvor'!G$3,+IF(Q221&lt;700,+'šifarnik K-izvor'!G$2,'šifarnik K-izvor'!G$1)))</f>
        <v>Расходи</v>
      </c>
      <c r="Q221" s="87">
        <f>IF($A221&lt;=$A$1,VALUE(+VLOOKUP($A221,'Rashodi- plan-izvršenje'!$A$8:O$1500,'prenos-P-R-N'!Q$1,FALSE)),IF($A221&lt;=$A$2,VLOOKUP($A221,'Prihodi- plan-izvršenje'!$A$4:$H$500,4,FALSE),IF($A221&lt;=$A$3,VLOOKUP(A221,'Neizmirene obaveze JLS'!$A$11:O$500,Q$1,FALSE),"")))</f>
        <v>415</v>
      </c>
      <c r="R221" s="88">
        <f>IF($A221&lt;=$A$1,VALUE(+VLOOKUP($A221,'Rashodi- plan-izvršenje'!$A$8:P$1500,'prenos-P-R-N'!R$1,FALSE)),IF($A221&lt;=$A$2,VLOOKUP($A221,'Prihodi- plan-izvršenje'!$A$4:$H$500,7,FALSE),""))</f>
        <v>170000</v>
      </c>
      <c r="S221" s="88">
        <f>IF(A221=0,0,IF($A221&lt;=$A$1,VALUE(+VLOOKUP($A221,'Rashodi- plan-izvršenje'!$A$8:Q$1500,'prenos-P-R-N'!S$1,FALSE)),IF($A221&lt;=$A$2,VLOOKUP($A221,'Prihodi- plan-izvršenje'!$A$4:$H$500,8,FALSE),0)))</f>
        <v>129419.65</v>
      </c>
      <c r="T221" s="88" t="str">
        <f>IF($A221&gt;$A$2,VLOOKUP($A221,'Neizmirene obaveze JLS'!$A$11:R$500,R$1,FALSE),"")</f>
        <v/>
      </c>
      <c r="U221" s="88">
        <f>IF($A221&gt;$A$2,VLOOKUP($A221,'Neizmirene obaveze JLS'!$A$11:S$500,S$1,FALSE),0)</f>
        <v>0</v>
      </c>
      <c r="V221" s="88">
        <f t="shared" si="18"/>
        <v>0</v>
      </c>
      <c r="W221" s="74"/>
      <c r="X221" s="74"/>
      <c r="Y221" s="74"/>
      <c r="Z221" s="74"/>
      <c r="AA221" s="193">
        <f t="shared" si="19"/>
        <v>3</v>
      </c>
      <c r="AB221" s="193" t="str">
        <f t="shared" si="20"/>
        <v>Расходи</v>
      </c>
    </row>
    <row r="222" spans="1:28">
      <c r="A222" s="89">
        <f>IF(AND(COUNTIF(A$1:A$3,"&gt;0")=1,MAX(A$8:A221)&lt;A$1),A221+1,IF(AND(COUNTIF(A$1:A$3,"&gt;0")=2,MAX(A$8:A221)&lt;A$2),A221+1,IF(AND(COUNTIF(A$1:A$3,"&gt;0")=3,MAX(A$8:A221)&lt;A$3),A221+1,0)))</f>
        <v>215</v>
      </c>
      <c r="B222" s="89">
        <f t="shared" si="21"/>
        <v>75</v>
      </c>
      <c r="C222" s="89" t="str">
        <f t="shared" si="22"/>
        <v>НОВИ ПАЗАР</v>
      </c>
      <c r="D222" s="87">
        <f>IF($A222=0,"",IF($A222&lt;=$A$1,+VLOOKUP($A222,'Rashodi- plan-izvršenje'!$A$8:B$1500,'prenos-P-R-N'!D$1,FALSE),IF($A222&gt;$A$2,+VLOOKUP($A222,'Neizmirene obaveze JLS'!$A$11:B$500,'prenos-P-R-N'!D$1,FALSE),"")))</f>
        <v>4</v>
      </c>
      <c r="E222" s="87" t="str">
        <f>IF($A222=0,"",IF($A222&lt;=$A$1,+VLOOKUP($A222,'Rashodi- plan-izvršenje'!$A$8:C$1500,'prenos-P-R-N'!E$1,FALSE),IF($A222&gt;$A$2,+VLOOKUP($A222,'Neizmirene obaveze JLS'!$A$11:C$500,'prenos-P-R-N'!E$1,FALSE),"")))</f>
        <v>Градско правобранилаштво</v>
      </c>
      <c r="F222" s="87" t="str">
        <f>IF($A222=0,"",IF($A222&lt;=$A$1,+VLOOKUP($A222,'Rashodi- plan-izvršenje'!$A$8:D$1500,'prenos-P-R-N'!F$1,FALSE),IF($A222&gt;$A$2,+VLOOKUP($A222,'Neizmirene obaveze JLS'!$A$11:D$500,'prenos-P-R-N'!F$1,FALSE),"")))</f>
        <v>4.1</v>
      </c>
      <c r="G222" s="87" t="str">
        <f>IF($A222=0,"",IF($A222&lt;=$A$1,+VLOOKUP($A222,'Rashodi- plan-izvršenje'!$A$8:E$1500,'prenos-P-R-N'!G$1,FALSE),IF($A222&gt;$A$2,+VLOOKUP($A222,'Neizmirene obaveze JLS'!$A$11:E$500,'prenos-P-R-N'!G$1,FALSE),"")))</f>
        <v>Градско правобранилаштво</v>
      </c>
      <c r="H222" s="87">
        <f>IF($A222=0,"",IF($A222&lt;=$A$1,+VLOOKUP($A222,'Rashodi- plan-izvršenje'!$A$8:F$1500,'prenos-P-R-N'!H$1,FALSE),IF($A222&gt;$A$2,+VLOOKUP($A222,'Neizmirene obaveze JLS'!$A$11:F$500,'prenos-P-R-N'!H$1,FALSE),"")))</f>
        <v>330</v>
      </c>
      <c r="I222" s="87" t="str">
        <f>IF($A222=0,"",IF($A222&lt;=$A$1,+VLOOKUP($A222,'Rashodi- plan-izvršenje'!$A$8:G$1500,'prenos-P-R-N'!I$1,FALSE),IF($A222&gt;$A$2,+VLOOKUP($A222,'Neizmirene obaveze JLS'!$A$11:G$500,'prenos-P-R-N'!I$1,FALSE),"")))</f>
        <v>0602</v>
      </c>
      <c r="J222" s="87" t="str">
        <f>IF($A222=0,"",IF($A222&lt;=$A$1,+VLOOKUP($A222,'Rashodi- plan-izvršenje'!$A$8:H$1500,'prenos-P-R-N'!J$1,FALSE),IF($A222&gt;$A$2,+VLOOKUP($A222,'Neizmirene obaveze JLS'!$A$11:H$500,'prenos-P-R-N'!J$1,FALSE),"")))</f>
        <v>ОПШТЕ УСЛУГЕ ЛОКАЛНЕ САМОУПРАВЕ</v>
      </c>
      <c r="K222" s="87">
        <f>IF($A222=0,"",IF($A222&lt;=$A$1,+VLOOKUP($A222,'Rashodi- plan-izvršenje'!$A$8:I$1500,'prenos-P-R-N'!K$1,FALSE),IF($A222&gt;$A$2,+VLOOKUP($A222,'Neizmirene obaveze JLS'!$A$11:I$500,'prenos-P-R-N'!K$1,FALSE),"")))</f>
        <v>15</v>
      </c>
      <c r="L222" t="str">
        <f>IF(A222=0,"",IF(A222&lt;=A$1,+IF(VLOOKUP(A222,'Rashodi- plan-izvršenje'!A$8:J$1500,M$1,FALSE)&gt;0,"Програмска активност","Пројекат"),IF(A222&gt;A$2,+IF(VLOOKUP(A222,'Neizmirene obaveze JLS'!A$8:J$2008,M$1,FALSE)&gt;0,"Програмска активност","Пројекат"),"")))</f>
        <v>Програмска активност</v>
      </c>
      <c r="M222" s="87" t="str">
        <f>IF($A222&lt;=$A$1,+IF(VLOOKUP($A222,'Rashodi- plan-izvršenje'!$A$8:$M$1500,10,FALSE)&gt;0,VLOOKUP($A222,'Rashodi- plan-izvršenje'!$A$8:$M$1500,10,FALSE),VLOOKUP($A222,'Rashodi- plan-izvršenje'!$A$8:$M$1500,12,FALSE)),+IF($A222&gt;$A$2,IF(VLOOKUP($A222,'Neizmirene obaveze JLS'!$A$8:$M$1500,10,FALSE)&gt;0,VLOOKUP($A222,'Neizmirene obaveze JLS'!$A$11:$M$1500,10,FALSE),VLOOKUP($A222,'Neizmirene obaveze JLS'!$A$11:$M$1500,12,FALSE)),0))</f>
        <v>0602-0004</v>
      </c>
      <c r="N222" s="87" t="str">
        <f>IF($A222&lt;=$A$1,+IF(VLOOKUP(A222,'Rashodi- plan-izvršenje'!$A$8:$M$1500,10,FALSE)&gt;0,VLOOKUP(A222,'Rashodi- plan-izvršenje'!$A$8:$M$1500,11,FALSE),VLOOKUP(A222,'Rashodi- plan-izvršenje'!$A$8:$M$1500,13,FALSE)),+IF($A222&gt;$A$2,IF(VLOOKUP($A222,'Neizmirene obaveze JLS'!$A$8:$M$1500,10,FALSE)&gt;0,VLOOKUP($A222,'Neizmirene obaveze JLS'!$A$11:$M$1500,11,FALSE),VLOOKUP($A222,'Neizmirene obaveze JLS'!$A$11:$M$1500,13,FALSE)),0))</f>
        <v xml:space="preserve">Општинско/градско правобранилаштво </v>
      </c>
      <c r="O222" s="87">
        <f>IF($A222&lt;=$A$1,VALUE(+VLOOKUP($A222,'Rashodi- plan-izvršenje'!$A$8:N$1500,'prenos-P-R-N'!O$1,FALSE)),IF($A222&lt;=A$2,VALUE(VLOOKUP($A222,'Prihodi- plan-izvršenje'!$A$8:$H$500,6,FALSE)),VALUE(VLOOKUP($A222,'Neizmirene obaveze JLS'!$A$8:$N$500,O$1,FALSE))))</f>
        <v>1</v>
      </c>
      <c r="P222" s="87" t="str">
        <f>IF(A222=0,0,IF(A222&gt;A$2,'šifarnik K-izvor'!G$3,+IF(Q222&lt;700,+'šifarnik K-izvor'!G$2,'šifarnik K-izvor'!G$1)))</f>
        <v>Расходи</v>
      </c>
      <c r="Q222" s="87">
        <f>IF($A222&lt;=$A$1,VALUE(+VLOOKUP($A222,'Rashodi- plan-izvršenje'!$A$8:O$1500,'prenos-P-R-N'!Q$1,FALSE)),IF($A222&lt;=$A$2,VLOOKUP($A222,'Prihodi- plan-izvršenje'!$A$4:$H$500,4,FALSE),IF($A222&lt;=$A$3,VLOOKUP(A222,'Neizmirene obaveze JLS'!$A$11:O$500,Q$1,FALSE),"")))</f>
        <v>416</v>
      </c>
      <c r="R222" s="88">
        <f>IF($A222&lt;=$A$1,VALUE(+VLOOKUP($A222,'Rashodi- plan-izvršenje'!$A$8:P$1500,'prenos-P-R-N'!R$1,FALSE)),IF($A222&lt;=$A$2,VLOOKUP($A222,'Prihodi- plan-izvršenje'!$A$4:$H$500,7,FALSE),""))</f>
        <v>100000</v>
      </c>
      <c r="S222" s="88">
        <f>IF(A222=0,0,IF($A222&lt;=$A$1,VALUE(+VLOOKUP($A222,'Rashodi- plan-izvršenje'!$A$8:Q$1500,'prenos-P-R-N'!S$1,FALSE)),IF($A222&lt;=$A$2,VLOOKUP($A222,'Prihodi- plan-izvršenje'!$A$4:$H$500,8,FALSE),0)))</f>
        <v>0</v>
      </c>
      <c r="T222" s="88" t="str">
        <f>IF($A222&gt;$A$2,VLOOKUP($A222,'Neizmirene obaveze JLS'!$A$11:R$500,R$1,FALSE),"")</f>
        <v/>
      </c>
      <c r="U222" s="88">
        <f>IF($A222&gt;$A$2,VLOOKUP($A222,'Neizmirene obaveze JLS'!$A$11:S$500,S$1,FALSE),0)</f>
        <v>0</v>
      </c>
      <c r="V222" s="88">
        <f t="shared" si="18"/>
        <v>0</v>
      </c>
      <c r="W222" s="74"/>
      <c r="X222" s="74"/>
      <c r="Y222" s="74"/>
      <c r="Z222" s="74"/>
      <c r="AA222" s="193">
        <f t="shared" si="19"/>
        <v>3</v>
      </c>
      <c r="AB222" s="193" t="str">
        <f t="shared" si="20"/>
        <v>Расходи</v>
      </c>
    </row>
    <row r="223" spans="1:28">
      <c r="A223" s="89">
        <f>IF(AND(COUNTIF(A$1:A$3,"&gt;0")=1,MAX(A$8:A222)&lt;A$1),A222+1,IF(AND(COUNTIF(A$1:A$3,"&gt;0")=2,MAX(A$8:A222)&lt;A$2),A222+1,IF(AND(COUNTIF(A$1:A$3,"&gt;0")=3,MAX(A$8:A222)&lt;A$3),A222+1,0)))</f>
        <v>216</v>
      </c>
      <c r="B223" s="89">
        <f t="shared" si="21"/>
        <v>75</v>
      </c>
      <c r="C223" s="89" t="str">
        <f t="shared" si="22"/>
        <v>НОВИ ПАЗАР</v>
      </c>
      <c r="D223" s="87">
        <f>IF($A223=0,"",IF($A223&lt;=$A$1,+VLOOKUP($A223,'Rashodi- plan-izvršenje'!$A$8:B$1500,'prenos-P-R-N'!D$1,FALSE),IF($A223&gt;$A$2,+VLOOKUP($A223,'Neizmirene obaveze JLS'!$A$11:B$500,'prenos-P-R-N'!D$1,FALSE),"")))</f>
        <v>4</v>
      </c>
      <c r="E223" s="87" t="str">
        <f>IF($A223=0,"",IF($A223&lt;=$A$1,+VLOOKUP($A223,'Rashodi- plan-izvršenje'!$A$8:C$1500,'prenos-P-R-N'!E$1,FALSE),IF($A223&gt;$A$2,+VLOOKUP($A223,'Neizmirene obaveze JLS'!$A$11:C$500,'prenos-P-R-N'!E$1,FALSE),"")))</f>
        <v>Градско правобранилаштво</v>
      </c>
      <c r="F223" s="87" t="str">
        <f>IF($A223=0,"",IF($A223&lt;=$A$1,+VLOOKUP($A223,'Rashodi- plan-izvršenje'!$A$8:D$1500,'prenos-P-R-N'!F$1,FALSE),IF($A223&gt;$A$2,+VLOOKUP($A223,'Neizmirene obaveze JLS'!$A$11:D$500,'prenos-P-R-N'!F$1,FALSE),"")))</f>
        <v>4.1</v>
      </c>
      <c r="G223" s="87" t="str">
        <f>IF($A223=0,"",IF($A223&lt;=$A$1,+VLOOKUP($A223,'Rashodi- plan-izvršenje'!$A$8:E$1500,'prenos-P-R-N'!G$1,FALSE),IF($A223&gt;$A$2,+VLOOKUP($A223,'Neizmirene obaveze JLS'!$A$11:E$500,'prenos-P-R-N'!G$1,FALSE),"")))</f>
        <v>Градско правобранилаштво</v>
      </c>
      <c r="H223" s="87">
        <f>IF($A223=0,"",IF($A223&lt;=$A$1,+VLOOKUP($A223,'Rashodi- plan-izvršenje'!$A$8:F$1500,'prenos-P-R-N'!H$1,FALSE),IF($A223&gt;$A$2,+VLOOKUP($A223,'Neizmirene obaveze JLS'!$A$11:F$500,'prenos-P-R-N'!H$1,FALSE),"")))</f>
        <v>330</v>
      </c>
      <c r="I223" s="87" t="str">
        <f>IF($A223=0,"",IF($A223&lt;=$A$1,+VLOOKUP($A223,'Rashodi- plan-izvršenje'!$A$8:G$1500,'prenos-P-R-N'!I$1,FALSE),IF($A223&gt;$A$2,+VLOOKUP($A223,'Neizmirene obaveze JLS'!$A$11:G$500,'prenos-P-R-N'!I$1,FALSE),"")))</f>
        <v>0602</v>
      </c>
      <c r="J223" s="87" t="str">
        <f>IF($A223=0,"",IF($A223&lt;=$A$1,+VLOOKUP($A223,'Rashodi- plan-izvršenje'!$A$8:H$1500,'prenos-P-R-N'!J$1,FALSE),IF($A223&gt;$A$2,+VLOOKUP($A223,'Neizmirene obaveze JLS'!$A$11:H$500,'prenos-P-R-N'!J$1,FALSE),"")))</f>
        <v>ОПШТЕ УСЛУГЕ ЛОКАЛНЕ САМОУПРАВЕ</v>
      </c>
      <c r="K223" s="87">
        <f>IF($A223=0,"",IF($A223&lt;=$A$1,+VLOOKUP($A223,'Rashodi- plan-izvršenje'!$A$8:I$1500,'prenos-P-R-N'!K$1,FALSE),IF($A223&gt;$A$2,+VLOOKUP($A223,'Neizmirene obaveze JLS'!$A$11:I$500,'prenos-P-R-N'!K$1,FALSE),"")))</f>
        <v>15</v>
      </c>
      <c r="L223" t="str">
        <f>IF(A223=0,"",IF(A223&lt;=A$1,+IF(VLOOKUP(A223,'Rashodi- plan-izvršenje'!A$8:J$1500,M$1,FALSE)&gt;0,"Програмска активност","Пројекат"),IF(A223&gt;A$2,+IF(VLOOKUP(A223,'Neizmirene obaveze JLS'!A$8:J$2008,M$1,FALSE)&gt;0,"Програмска активност","Пројекат"),"")))</f>
        <v>Програмска активност</v>
      </c>
      <c r="M223" s="87" t="str">
        <f>IF($A223&lt;=$A$1,+IF(VLOOKUP($A223,'Rashodi- plan-izvršenje'!$A$8:$M$1500,10,FALSE)&gt;0,VLOOKUP($A223,'Rashodi- plan-izvršenje'!$A$8:$M$1500,10,FALSE),VLOOKUP($A223,'Rashodi- plan-izvršenje'!$A$8:$M$1500,12,FALSE)),+IF($A223&gt;$A$2,IF(VLOOKUP($A223,'Neizmirene obaveze JLS'!$A$8:$M$1500,10,FALSE)&gt;0,VLOOKUP($A223,'Neizmirene obaveze JLS'!$A$11:$M$1500,10,FALSE),VLOOKUP($A223,'Neizmirene obaveze JLS'!$A$11:$M$1500,12,FALSE)),0))</f>
        <v>0602-0004</v>
      </c>
      <c r="N223" s="87" t="str">
        <f>IF($A223&lt;=$A$1,+IF(VLOOKUP(A223,'Rashodi- plan-izvršenje'!$A$8:$M$1500,10,FALSE)&gt;0,VLOOKUP(A223,'Rashodi- plan-izvršenje'!$A$8:$M$1500,11,FALSE),VLOOKUP(A223,'Rashodi- plan-izvršenje'!$A$8:$M$1500,13,FALSE)),+IF($A223&gt;$A$2,IF(VLOOKUP($A223,'Neizmirene obaveze JLS'!$A$8:$M$1500,10,FALSE)&gt;0,VLOOKUP($A223,'Neizmirene obaveze JLS'!$A$11:$M$1500,11,FALSE),VLOOKUP($A223,'Neizmirene obaveze JLS'!$A$11:$M$1500,13,FALSE)),0))</f>
        <v xml:space="preserve">Општинско/градско правобранилаштво </v>
      </c>
      <c r="O223" s="87">
        <f>IF($A223&lt;=$A$1,VALUE(+VLOOKUP($A223,'Rashodi- plan-izvršenje'!$A$8:N$1500,'prenos-P-R-N'!O$1,FALSE)),IF($A223&lt;=A$2,VALUE(VLOOKUP($A223,'Prihodi- plan-izvršenje'!$A$8:$H$500,6,FALSE)),VALUE(VLOOKUP($A223,'Neizmirene obaveze JLS'!$A$8:$N$500,O$1,FALSE))))</f>
        <v>1</v>
      </c>
      <c r="P223" s="87" t="str">
        <f>IF(A223=0,0,IF(A223&gt;A$2,'šifarnik K-izvor'!G$3,+IF(Q223&lt;700,+'šifarnik K-izvor'!G$2,'šifarnik K-izvor'!G$1)))</f>
        <v>Расходи</v>
      </c>
      <c r="Q223" s="87">
        <f>IF($A223&lt;=$A$1,VALUE(+VLOOKUP($A223,'Rashodi- plan-izvršenje'!$A$8:O$1500,'prenos-P-R-N'!Q$1,FALSE)),IF($A223&lt;=$A$2,VLOOKUP($A223,'Prihodi- plan-izvršenje'!$A$4:$H$500,4,FALSE),IF($A223&lt;=$A$3,VLOOKUP(A223,'Neizmirene obaveze JLS'!$A$11:O$500,Q$1,FALSE),"")))</f>
        <v>422</v>
      </c>
      <c r="R223" s="88">
        <f>IF($A223&lt;=$A$1,VALUE(+VLOOKUP($A223,'Rashodi- plan-izvršenje'!$A$8:P$1500,'prenos-P-R-N'!R$1,FALSE)),IF($A223&lt;=$A$2,VLOOKUP($A223,'Prihodi- plan-izvršenje'!$A$4:$H$500,7,FALSE),""))</f>
        <v>50000</v>
      </c>
      <c r="S223" s="88">
        <f>IF(A223=0,0,IF($A223&lt;=$A$1,VALUE(+VLOOKUP($A223,'Rashodi- plan-izvršenje'!$A$8:Q$1500,'prenos-P-R-N'!S$1,FALSE)),IF($A223&lt;=$A$2,VLOOKUP($A223,'Prihodi- plan-izvršenje'!$A$4:$H$500,8,FALSE),0)))</f>
        <v>1200</v>
      </c>
      <c r="T223" s="88" t="str">
        <f>IF($A223&gt;$A$2,VLOOKUP($A223,'Neizmirene obaveze JLS'!$A$11:R$500,R$1,FALSE),"")</f>
        <v/>
      </c>
      <c r="U223" s="88">
        <f>IF($A223&gt;$A$2,VLOOKUP($A223,'Neizmirene obaveze JLS'!$A$11:S$500,S$1,FALSE),0)</f>
        <v>0</v>
      </c>
      <c r="V223" s="88">
        <f t="shared" si="18"/>
        <v>0</v>
      </c>
      <c r="W223" s="74"/>
      <c r="X223" s="74"/>
      <c r="Y223" s="74"/>
      <c r="Z223" s="74"/>
      <c r="AA223" s="193">
        <f t="shared" si="19"/>
        <v>3</v>
      </c>
      <c r="AB223" s="193" t="str">
        <f t="shared" si="20"/>
        <v>Расходи</v>
      </c>
    </row>
    <row r="224" spans="1:28">
      <c r="A224" s="89">
        <f>IF(AND(COUNTIF(A$1:A$3,"&gt;0")=1,MAX(A$8:A223)&lt;A$1),A223+1,IF(AND(COUNTIF(A$1:A$3,"&gt;0")=2,MAX(A$8:A223)&lt;A$2),A223+1,IF(AND(COUNTIF(A$1:A$3,"&gt;0")=3,MAX(A$8:A223)&lt;A$3),A223+1,0)))</f>
        <v>217</v>
      </c>
      <c r="B224" s="89">
        <f t="shared" si="21"/>
        <v>75</v>
      </c>
      <c r="C224" s="89" t="str">
        <f t="shared" si="22"/>
        <v>НОВИ ПАЗАР</v>
      </c>
      <c r="D224" s="87">
        <f>IF($A224=0,"",IF($A224&lt;=$A$1,+VLOOKUP($A224,'Rashodi- plan-izvršenje'!$A$8:B$1500,'prenos-P-R-N'!D$1,FALSE),IF($A224&gt;$A$2,+VLOOKUP($A224,'Neizmirene obaveze JLS'!$A$11:B$500,'prenos-P-R-N'!D$1,FALSE),"")))</f>
        <v>4</v>
      </c>
      <c r="E224" s="87" t="str">
        <f>IF($A224=0,"",IF($A224&lt;=$A$1,+VLOOKUP($A224,'Rashodi- plan-izvršenje'!$A$8:C$1500,'prenos-P-R-N'!E$1,FALSE),IF($A224&gt;$A$2,+VLOOKUP($A224,'Neizmirene obaveze JLS'!$A$11:C$500,'prenos-P-R-N'!E$1,FALSE),"")))</f>
        <v>Градско правобранилаштво</v>
      </c>
      <c r="F224" s="87" t="str">
        <f>IF($A224=0,"",IF($A224&lt;=$A$1,+VLOOKUP($A224,'Rashodi- plan-izvršenje'!$A$8:D$1500,'prenos-P-R-N'!F$1,FALSE),IF($A224&gt;$A$2,+VLOOKUP($A224,'Neizmirene obaveze JLS'!$A$11:D$500,'prenos-P-R-N'!F$1,FALSE),"")))</f>
        <v>4.1</v>
      </c>
      <c r="G224" s="87" t="str">
        <f>IF($A224=0,"",IF($A224&lt;=$A$1,+VLOOKUP($A224,'Rashodi- plan-izvršenje'!$A$8:E$1500,'prenos-P-R-N'!G$1,FALSE),IF($A224&gt;$A$2,+VLOOKUP($A224,'Neizmirene obaveze JLS'!$A$11:E$500,'prenos-P-R-N'!G$1,FALSE),"")))</f>
        <v>Градско правобранилаштво</v>
      </c>
      <c r="H224" s="87">
        <f>IF($A224=0,"",IF($A224&lt;=$A$1,+VLOOKUP($A224,'Rashodi- plan-izvršenje'!$A$8:F$1500,'prenos-P-R-N'!H$1,FALSE),IF($A224&gt;$A$2,+VLOOKUP($A224,'Neizmirene obaveze JLS'!$A$11:F$500,'prenos-P-R-N'!H$1,FALSE),"")))</f>
        <v>330</v>
      </c>
      <c r="I224" s="87" t="str">
        <f>IF($A224=0,"",IF($A224&lt;=$A$1,+VLOOKUP($A224,'Rashodi- plan-izvršenje'!$A$8:G$1500,'prenos-P-R-N'!I$1,FALSE),IF($A224&gt;$A$2,+VLOOKUP($A224,'Neizmirene obaveze JLS'!$A$11:G$500,'prenos-P-R-N'!I$1,FALSE),"")))</f>
        <v>0602</v>
      </c>
      <c r="J224" s="87" t="str">
        <f>IF($A224=0,"",IF($A224&lt;=$A$1,+VLOOKUP($A224,'Rashodi- plan-izvršenje'!$A$8:H$1500,'prenos-P-R-N'!J$1,FALSE),IF($A224&gt;$A$2,+VLOOKUP($A224,'Neizmirene obaveze JLS'!$A$11:H$500,'prenos-P-R-N'!J$1,FALSE),"")))</f>
        <v>ОПШТЕ УСЛУГЕ ЛОКАЛНЕ САМОУПРАВЕ</v>
      </c>
      <c r="K224" s="87">
        <f>IF($A224=0,"",IF($A224&lt;=$A$1,+VLOOKUP($A224,'Rashodi- plan-izvršenje'!$A$8:I$1500,'prenos-P-R-N'!K$1,FALSE),IF($A224&gt;$A$2,+VLOOKUP($A224,'Neizmirene obaveze JLS'!$A$11:I$500,'prenos-P-R-N'!K$1,FALSE),"")))</f>
        <v>15</v>
      </c>
      <c r="L224" t="str">
        <f>IF(A224=0,"",IF(A224&lt;=A$1,+IF(VLOOKUP(A224,'Rashodi- plan-izvršenje'!A$8:J$1500,M$1,FALSE)&gt;0,"Програмска активност","Пројекат"),IF(A224&gt;A$2,+IF(VLOOKUP(A224,'Neizmirene obaveze JLS'!A$8:J$2008,M$1,FALSE)&gt;0,"Програмска активност","Пројекат"),"")))</f>
        <v>Програмска активност</v>
      </c>
      <c r="M224" s="87" t="str">
        <f>IF($A224&lt;=$A$1,+IF(VLOOKUP($A224,'Rashodi- plan-izvršenje'!$A$8:$M$1500,10,FALSE)&gt;0,VLOOKUP($A224,'Rashodi- plan-izvršenje'!$A$8:$M$1500,10,FALSE),VLOOKUP($A224,'Rashodi- plan-izvršenje'!$A$8:$M$1500,12,FALSE)),+IF($A224&gt;$A$2,IF(VLOOKUP($A224,'Neizmirene obaveze JLS'!$A$8:$M$1500,10,FALSE)&gt;0,VLOOKUP($A224,'Neizmirene obaveze JLS'!$A$11:$M$1500,10,FALSE),VLOOKUP($A224,'Neizmirene obaveze JLS'!$A$11:$M$1500,12,FALSE)),0))</f>
        <v>0602-0004</v>
      </c>
      <c r="N224" s="87" t="str">
        <f>IF($A224&lt;=$A$1,+IF(VLOOKUP(A224,'Rashodi- plan-izvršenje'!$A$8:$M$1500,10,FALSE)&gt;0,VLOOKUP(A224,'Rashodi- plan-izvršenje'!$A$8:$M$1500,11,FALSE),VLOOKUP(A224,'Rashodi- plan-izvršenje'!$A$8:$M$1500,13,FALSE)),+IF($A224&gt;$A$2,IF(VLOOKUP($A224,'Neizmirene obaveze JLS'!$A$8:$M$1500,10,FALSE)&gt;0,VLOOKUP($A224,'Neizmirene obaveze JLS'!$A$11:$M$1500,11,FALSE),VLOOKUP($A224,'Neizmirene obaveze JLS'!$A$11:$M$1500,13,FALSE)),0))</f>
        <v xml:space="preserve">Општинско/градско правобранилаштво </v>
      </c>
      <c r="O224" s="87">
        <f>IF($A224&lt;=$A$1,VALUE(+VLOOKUP($A224,'Rashodi- plan-izvršenje'!$A$8:N$1500,'prenos-P-R-N'!O$1,FALSE)),IF($A224&lt;=A$2,VALUE(VLOOKUP($A224,'Prihodi- plan-izvršenje'!$A$8:$H$500,6,FALSE)),VALUE(VLOOKUP($A224,'Neizmirene obaveze JLS'!$A$8:$N$500,O$1,FALSE))))</f>
        <v>1</v>
      </c>
      <c r="P224" s="87" t="str">
        <f>IF(A224=0,0,IF(A224&gt;A$2,'šifarnik K-izvor'!G$3,+IF(Q224&lt;700,+'šifarnik K-izvor'!G$2,'šifarnik K-izvor'!G$1)))</f>
        <v>Расходи</v>
      </c>
      <c r="Q224" s="87">
        <f>IF($A224&lt;=$A$1,VALUE(+VLOOKUP($A224,'Rashodi- plan-izvršenje'!$A$8:O$1500,'prenos-P-R-N'!Q$1,FALSE)),IF($A224&lt;=$A$2,VLOOKUP($A224,'Prihodi- plan-izvršenje'!$A$4:$H$500,4,FALSE),IF($A224&lt;=$A$3,VLOOKUP(A224,'Neizmirene obaveze JLS'!$A$11:O$500,Q$1,FALSE),"")))</f>
        <v>426</v>
      </c>
      <c r="R224" s="88">
        <f>IF($A224&lt;=$A$1,VALUE(+VLOOKUP($A224,'Rashodi- plan-izvršenje'!$A$8:P$1500,'prenos-P-R-N'!R$1,FALSE)),IF($A224&lt;=$A$2,VLOOKUP($A224,'Prihodi- plan-izvršenje'!$A$4:$H$500,7,FALSE),""))</f>
        <v>50000</v>
      </c>
      <c r="S224" s="88">
        <f>IF(A224=0,0,IF($A224&lt;=$A$1,VALUE(+VLOOKUP($A224,'Rashodi- plan-izvršenje'!$A$8:Q$1500,'prenos-P-R-N'!S$1,FALSE)),IF($A224&lt;=$A$2,VLOOKUP($A224,'Prihodi- plan-izvršenje'!$A$4:$H$500,8,FALSE),0)))</f>
        <v>16644</v>
      </c>
      <c r="T224" s="88" t="str">
        <f>IF($A224&gt;$A$2,VLOOKUP($A224,'Neizmirene obaveze JLS'!$A$11:R$500,R$1,FALSE),"")</f>
        <v/>
      </c>
      <c r="U224" s="88">
        <f>IF($A224&gt;$A$2,VLOOKUP($A224,'Neizmirene obaveze JLS'!$A$11:S$500,S$1,FALSE),0)</f>
        <v>0</v>
      </c>
      <c r="V224" s="88">
        <f t="shared" si="18"/>
        <v>0</v>
      </c>
      <c r="W224" s="74"/>
      <c r="X224" s="74"/>
      <c r="Y224" s="74"/>
      <c r="Z224" s="74"/>
      <c r="AA224" s="193">
        <f t="shared" si="19"/>
        <v>3</v>
      </c>
      <c r="AB224" s="193" t="str">
        <f t="shared" si="20"/>
        <v>Расходи</v>
      </c>
    </row>
    <row r="225" spans="1:28">
      <c r="A225" s="89">
        <f>IF(AND(COUNTIF(A$1:A$3,"&gt;0")=1,MAX(A$8:A224)&lt;A$1),A224+1,IF(AND(COUNTIF(A$1:A$3,"&gt;0")=2,MAX(A$8:A224)&lt;A$2),A224+1,IF(AND(COUNTIF(A$1:A$3,"&gt;0")=3,MAX(A$8:A224)&lt;A$3),A224+1,0)))</f>
        <v>218</v>
      </c>
      <c r="B225" s="89">
        <f t="shared" si="21"/>
        <v>75</v>
      </c>
      <c r="C225" s="89" t="str">
        <f t="shared" si="22"/>
        <v>НОВИ ПАЗАР</v>
      </c>
      <c r="D225" s="87">
        <f>IF($A225=0,"",IF($A225&lt;=$A$1,+VLOOKUP($A225,'Rashodi- plan-izvršenje'!$A$8:B$1500,'prenos-P-R-N'!D$1,FALSE),IF($A225&gt;$A$2,+VLOOKUP($A225,'Neizmirene obaveze JLS'!$A$11:B$500,'prenos-P-R-N'!D$1,FALSE),"")))</f>
        <v>3</v>
      </c>
      <c r="E225" s="87" t="str">
        <f>IF($A225=0,"",IF($A225&lt;=$A$1,+VLOOKUP($A225,'Rashodi- plan-izvršenje'!$A$8:C$1500,'prenos-P-R-N'!E$1,FALSE),IF($A225&gt;$A$2,+VLOOKUP($A225,'Neizmirene obaveze JLS'!$A$11:C$500,'prenos-P-R-N'!E$1,FALSE),"")))</f>
        <v>Градска управа</v>
      </c>
      <c r="F225" s="87" t="str">
        <f>IF($A225=0,"",IF($A225&lt;=$A$1,+VLOOKUP($A225,'Rashodi- plan-izvršenje'!$A$8:D$1500,'prenos-P-R-N'!F$1,FALSE),IF($A225&gt;$A$2,+VLOOKUP($A225,'Neizmirene obaveze JLS'!$A$11:D$500,'prenos-P-R-N'!F$1,FALSE),"")))</f>
        <v>3.1</v>
      </c>
      <c r="G225" s="87" t="str">
        <f>IF($A225=0,"",IF($A225&lt;=$A$1,+VLOOKUP($A225,'Rashodi- plan-izvršenje'!$A$8:E$1500,'prenos-P-R-N'!G$1,FALSE),IF($A225&gt;$A$2,+VLOOKUP($A225,'Neizmirene obaveze JLS'!$A$11:E$500,'prenos-P-R-N'!G$1,FALSE),"")))</f>
        <v>Јавни градски и приградски превоз путника</v>
      </c>
      <c r="H225" s="87">
        <f>IF($A225=0,"",IF($A225&lt;=$A$1,+VLOOKUP($A225,'Rashodi- plan-izvršenje'!$A$8:F$1500,'prenos-P-R-N'!H$1,FALSE),IF($A225&gt;$A$2,+VLOOKUP($A225,'Neizmirene obaveze JLS'!$A$11:F$500,'prenos-P-R-N'!H$1,FALSE),"")))</f>
        <v>451</v>
      </c>
      <c r="I225" s="87" t="str">
        <f>IF($A225=0,"",IF($A225&lt;=$A$1,+VLOOKUP($A225,'Rashodi- plan-izvršenje'!$A$8:G$1500,'prenos-P-R-N'!I$1,FALSE),IF($A225&gt;$A$2,+VLOOKUP($A225,'Neizmirene obaveze JLS'!$A$11:G$500,'prenos-P-R-N'!I$1,FALSE),"")))</f>
        <v>0701</v>
      </c>
      <c r="J225" s="87" t="str">
        <f>IF($A225=0,"",IF($A225&lt;=$A$1,+VLOOKUP($A225,'Rashodi- plan-izvršenje'!$A$8:H$1500,'prenos-P-R-N'!J$1,FALSE),IF($A225&gt;$A$2,+VLOOKUP($A225,'Neizmirene obaveze JLS'!$A$11:H$500,'prenos-P-R-N'!J$1,FALSE),"")))</f>
        <v>ОРГАНИЗАЦИЈА САОБРАЋАЈА И САОБРАЋАЈНА ИНФРАСТРУКТУРА</v>
      </c>
      <c r="K225" s="87">
        <f>IF($A225=0,"",IF($A225&lt;=$A$1,+VLOOKUP($A225,'Rashodi- plan-izvršenje'!$A$8:I$1500,'prenos-P-R-N'!K$1,FALSE),IF($A225&gt;$A$2,+VLOOKUP($A225,'Neizmirene obaveze JLS'!$A$11:I$500,'prenos-P-R-N'!K$1,FALSE),"")))</f>
        <v>7</v>
      </c>
      <c r="L225" t="str">
        <f>IF(A225=0,"",IF(A225&lt;=A$1,+IF(VLOOKUP(A225,'Rashodi- plan-izvršenje'!A$8:J$1500,M$1,FALSE)&gt;0,"Програмска активност","Пројекат"),IF(A225&gt;A$2,+IF(VLOOKUP(A225,'Neizmirene obaveze JLS'!A$8:J$2008,M$1,FALSE)&gt;0,"Програмска активност","Пројекат"),"")))</f>
        <v>Програмска активност</v>
      </c>
      <c r="M225" s="87" t="str">
        <f>IF($A225&lt;=$A$1,+IF(VLOOKUP($A225,'Rashodi- plan-izvršenje'!$A$8:$M$1500,10,FALSE)&gt;0,VLOOKUP($A225,'Rashodi- plan-izvršenje'!$A$8:$M$1500,10,FALSE),VLOOKUP($A225,'Rashodi- plan-izvršenje'!$A$8:$M$1500,12,FALSE)),+IF($A225&gt;$A$2,IF(VLOOKUP($A225,'Neizmirene obaveze JLS'!$A$8:$M$1500,10,FALSE)&gt;0,VLOOKUP($A225,'Neizmirene obaveze JLS'!$A$11:$M$1500,10,FALSE),VLOOKUP($A225,'Neizmirene obaveze JLS'!$A$11:$M$1500,12,FALSE)),0))</f>
        <v>0701-0004</v>
      </c>
      <c r="N225" s="87" t="str">
        <f>IF($A225&lt;=$A$1,+IF(VLOOKUP(A225,'Rashodi- plan-izvršenje'!$A$8:$M$1500,10,FALSE)&gt;0,VLOOKUP(A225,'Rashodi- plan-izvršenje'!$A$8:$M$1500,11,FALSE),VLOOKUP(A225,'Rashodi- plan-izvršenje'!$A$8:$M$1500,13,FALSE)),+IF($A225&gt;$A$2,IF(VLOOKUP($A225,'Neizmirene obaveze JLS'!$A$8:$M$1500,10,FALSE)&gt;0,VLOOKUP($A225,'Neizmirene obaveze JLS'!$A$11:$M$1500,11,FALSE),VLOOKUP($A225,'Neizmirene obaveze JLS'!$A$11:$M$1500,13,FALSE)),0))</f>
        <v>Јавни градски и приградски превоз путника</v>
      </c>
      <c r="O225" s="87">
        <f>IF($A225&lt;=$A$1,VALUE(+VLOOKUP($A225,'Rashodi- plan-izvršenje'!$A$8:N$1500,'prenos-P-R-N'!O$1,FALSE)),IF($A225&lt;=A$2,VALUE(VLOOKUP($A225,'Prihodi- plan-izvršenje'!$A$8:$H$500,6,FALSE)),VALUE(VLOOKUP($A225,'Neizmirene obaveze JLS'!$A$8:$N$500,O$1,FALSE))))</f>
        <v>1</v>
      </c>
      <c r="P225" s="87" t="str">
        <f>IF(A225=0,0,IF(A225&gt;A$2,'šifarnik K-izvor'!G$3,+IF(Q225&lt;700,+'šifarnik K-izvor'!G$2,'šifarnik K-izvor'!G$1)))</f>
        <v>Расходи</v>
      </c>
      <c r="Q225" s="87">
        <f>IF($A225&lt;=$A$1,VALUE(+VLOOKUP($A225,'Rashodi- plan-izvršenje'!$A$8:O$1500,'prenos-P-R-N'!Q$1,FALSE)),IF($A225&lt;=$A$2,VLOOKUP($A225,'Prihodi- plan-izvršenje'!$A$4:$H$500,4,FALSE),IF($A225&lt;=$A$3,VLOOKUP(A225,'Neizmirene obaveze JLS'!$A$11:O$500,Q$1,FALSE),"")))</f>
        <v>472</v>
      </c>
      <c r="R225" s="88">
        <f>IF($A225&lt;=$A$1,VALUE(+VLOOKUP($A225,'Rashodi- plan-izvršenje'!$A$8:P$1500,'prenos-P-R-N'!R$1,FALSE)),IF($A225&lt;=$A$2,VLOOKUP($A225,'Prihodi- plan-izvršenje'!$A$4:$H$500,7,FALSE),""))</f>
        <v>30000000</v>
      </c>
      <c r="S225" s="88">
        <f>IF(A225=0,0,IF($A225&lt;=$A$1,VALUE(+VLOOKUP($A225,'Rashodi- plan-izvršenje'!$A$8:Q$1500,'prenos-P-R-N'!S$1,FALSE)),IF($A225&lt;=$A$2,VLOOKUP($A225,'Prihodi- plan-izvršenje'!$A$4:$H$500,8,FALSE),0)))</f>
        <v>10046000</v>
      </c>
      <c r="T225" s="88" t="str">
        <f>IF($A225&gt;$A$2,VLOOKUP($A225,'Neizmirene obaveze JLS'!$A$11:R$500,R$1,FALSE),"")</f>
        <v/>
      </c>
      <c r="U225" s="88">
        <f>IF($A225&gt;$A$2,VLOOKUP($A225,'Neizmirene obaveze JLS'!$A$11:S$500,S$1,FALSE),0)</f>
        <v>0</v>
      </c>
      <c r="V225" s="88">
        <f t="shared" si="18"/>
        <v>0</v>
      </c>
      <c r="W225" s="74"/>
      <c r="X225" s="74"/>
      <c r="Y225" s="74"/>
      <c r="Z225" s="74"/>
      <c r="AA225" s="193">
        <f t="shared" si="19"/>
        <v>3</v>
      </c>
      <c r="AB225" s="193" t="str">
        <f t="shared" si="20"/>
        <v>Расходи</v>
      </c>
    </row>
    <row r="226" spans="1:28">
      <c r="A226" s="89">
        <f>IF(AND(COUNTIF(A$1:A$3,"&gt;0")=1,MAX(A$8:A225)&lt;A$1),A225+1,IF(AND(COUNTIF(A$1:A$3,"&gt;0")=2,MAX(A$8:A225)&lt;A$2),A225+1,IF(AND(COUNTIF(A$1:A$3,"&gt;0")=3,MAX(A$8:A225)&lt;A$3),A225+1,0)))</f>
        <v>219</v>
      </c>
      <c r="B226" s="89">
        <f t="shared" si="21"/>
        <v>75</v>
      </c>
      <c r="C226" s="89" t="str">
        <f t="shared" si="22"/>
        <v>НОВИ ПАЗАР</v>
      </c>
      <c r="D226" s="87">
        <f>IF($A226=0,"",IF($A226&lt;=$A$1,+VLOOKUP($A226,'Rashodi- plan-izvršenje'!$A$8:B$1500,'prenos-P-R-N'!D$1,FALSE),IF($A226&gt;$A$2,+VLOOKUP($A226,'Neizmirene obaveze JLS'!$A$11:B$500,'prenos-P-R-N'!D$1,FALSE),"")))</f>
        <v>3</v>
      </c>
      <c r="E226" s="87" t="str">
        <f>IF($A226=0,"",IF($A226&lt;=$A$1,+VLOOKUP($A226,'Rashodi- plan-izvršenje'!$A$8:C$1500,'prenos-P-R-N'!E$1,FALSE),IF($A226&gt;$A$2,+VLOOKUP($A226,'Neizmirene obaveze JLS'!$A$11:C$500,'prenos-P-R-N'!E$1,FALSE),"")))</f>
        <v>Градска управа</v>
      </c>
      <c r="F226" s="87" t="str">
        <f>IF($A226=0,"",IF($A226&lt;=$A$1,+VLOOKUP($A226,'Rashodi- plan-izvršenje'!$A$8:D$1500,'prenos-P-R-N'!F$1,FALSE),IF($A226&gt;$A$2,+VLOOKUP($A226,'Neizmirene obaveze JLS'!$A$11:D$500,'prenos-P-R-N'!F$1,FALSE),"")))</f>
        <v>3.14</v>
      </c>
      <c r="G226" s="87" t="str">
        <f>IF($A226=0,"",IF($A226&lt;=$A$1,+VLOOKUP($A226,'Rashodi- plan-izvršenje'!$A$8:E$1500,'prenos-P-R-N'!G$1,FALSE),IF($A226&gt;$A$2,+VLOOKUP($A226,'Neizmirene obaveze JLS'!$A$11:E$500,'prenos-P-R-N'!G$1,FALSE),"")))</f>
        <v>Развој туризма</v>
      </c>
      <c r="H226" s="87">
        <f>IF($A226=0,"",IF($A226&lt;=$A$1,+VLOOKUP($A226,'Rashodi- plan-izvršenje'!$A$8:F$1500,'prenos-P-R-N'!H$1,FALSE),IF($A226&gt;$A$2,+VLOOKUP($A226,'Neizmirene obaveze JLS'!$A$11:F$500,'prenos-P-R-N'!H$1,FALSE),"")))</f>
        <v>473</v>
      </c>
      <c r="I226" s="87" t="str">
        <f>IF($A226=0,"",IF($A226&lt;=$A$1,+VLOOKUP($A226,'Rashodi- plan-izvršenje'!$A$8:G$1500,'prenos-P-R-N'!I$1,FALSE),IF($A226&gt;$A$2,+VLOOKUP($A226,'Neizmirene obaveze JLS'!$A$11:G$500,'prenos-P-R-N'!I$1,FALSE),"")))</f>
        <v>1502</v>
      </c>
      <c r="J226" s="87" t="str">
        <f>IF($A226=0,"",IF($A226&lt;=$A$1,+VLOOKUP($A226,'Rashodi- plan-izvršenje'!$A$8:H$1500,'prenos-P-R-N'!J$1,FALSE),IF($A226&gt;$A$2,+VLOOKUP($A226,'Neizmirene obaveze JLS'!$A$11:H$500,'prenos-P-R-N'!J$1,FALSE),"")))</f>
        <v>РАЗВОЈ ТУРИЗМА</v>
      </c>
      <c r="K226" s="87">
        <f>IF($A226=0,"",IF($A226&lt;=$A$1,+VLOOKUP($A226,'Rashodi- plan-izvršenje'!$A$8:I$1500,'prenos-P-R-N'!K$1,FALSE),IF($A226&gt;$A$2,+VLOOKUP($A226,'Neizmirene obaveze JLS'!$A$11:I$500,'prenos-P-R-N'!K$1,FALSE),"")))</f>
        <v>4</v>
      </c>
      <c r="L226" t="str">
        <f>IF(A226=0,"",IF(A226&lt;=A$1,+IF(VLOOKUP(A226,'Rashodi- plan-izvršenje'!A$8:J$1500,M$1,FALSE)&gt;0,"Програмска активност","Пројекат"),IF(A226&gt;A$2,+IF(VLOOKUP(A226,'Neizmirene obaveze JLS'!A$8:J$2008,M$1,FALSE)&gt;0,"Програмска активност","Пројекат"),"")))</f>
        <v>Пројекат</v>
      </c>
      <c r="M226" s="87" t="str">
        <f>IF($A226&lt;=$A$1,+IF(VLOOKUP($A226,'Rashodi- plan-izvršenje'!$A$8:$M$1500,10,FALSE)&gt;0,VLOOKUP($A226,'Rashodi- plan-izvršenje'!$A$8:$M$1500,10,FALSE),VLOOKUP($A226,'Rashodi- plan-izvršenje'!$A$8:$M$1500,12,FALSE)),+IF($A226&gt;$A$2,IF(VLOOKUP($A226,'Neizmirene obaveze JLS'!$A$8:$M$1500,10,FALSE)&gt;0,VLOOKUP($A226,'Neizmirene obaveze JLS'!$A$11:$M$1500,10,FALSE),VLOOKUP($A226,'Neizmirene obaveze JLS'!$A$11:$M$1500,12,FALSE)),0))</f>
        <v>1502-П1</v>
      </c>
      <c r="N226" s="87" t="str">
        <f>IF($A226&lt;=$A$1,+IF(VLOOKUP(A226,'Rashodi- plan-izvršenje'!$A$8:$M$1500,10,FALSE)&gt;0,VLOOKUP(A226,'Rashodi- plan-izvršenje'!$A$8:$M$1500,11,FALSE),VLOOKUP(A226,'Rashodi- plan-izvršenje'!$A$8:$M$1500,13,FALSE)),+IF($A226&gt;$A$2,IF(VLOOKUP($A226,'Neizmirene obaveze JLS'!$A$8:$M$1500,10,FALSE)&gt;0,VLOOKUP($A226,'Neizmirene obaveze JLS'!$A$11:$M$1500,11,FALSE),VLOOKUP($A226,'Neizmirene obaveze JLS'!$A$11:$M$1500,13,FALSE)),0))</f>
        <v>Унапреређење туристичке инфраструктуре у НП</v>
      </c>
      <c r="O226" s="87">
        <f>IF($A226&lt;=$A$1,VALUE(+VLOOKUP($A226,'Rashodi- plan-izvršenje'!$A$8:N$1500,'prenos-P-R-N'!O$1,FALSE)),IF($A226&lt;=A$2,VALUE(VLOOKUP($A226,'Prihodi- plan-izvršenje'!$A$8:$H$500,6,FALSE)),VALUE(VLOOKUP($A226,'Neizmirene obaveze JLS'!$A$8:$N$500,O$1,FALSE))))</f>
        <v>6</v>
      </c>
      <c r="P226" s="87" t="str">
        <f>IF(A226=0,0,IF(A226&gt;A$2,'šifarnik K-izvor'!G$3,+IF(Q226&lt;700,+'šifarnik K-izvor'!G$2,'šifarnik K-izvor'!G$1)))</f>
        <v>Расходи</v>
      </c>
      <c r="Q226" s="87">
        <f>IF($A226&lt;=$A$1,VALUE(+VLOOKUP($A226,'Rashodi- plan-izvršenje'!$A$8:O$1500,'prenos-P-R-N'!Q$1,FALSE)),IF($A226&lt;=$A$2,VLOOKUP($A226,'Prihodi- plan-izvršenje'!$A$4:$H$500,4,FALSE),IF($A226&lt;=$A$3,VLOOKUP(A226,'Neizmirene obaveze JLS'!$A$11:O$500,Q$1,FALSE),"")))</f>
        <v>463</v>
      </c>
      <c r="R226" s="88">
        <f>IF($A226&lt;=$A$1,VALUE(+VLOOKUP($A226,'Rashodi- plan-izvršenje'!$A$8:P$1500,'prenos-P-R-N'!R$1,FALSE)),IF($A226&lt;=$A$2,VLOOKUP($A226,'Prihodi- plan-izvršenje'!$A$4:$H$500,7,FALSE),""))</f>
        <v>59389324.799999997</v>
      </c>
      <c r="S226" s="88">
        <f>IF(A226=0,0,IF($A226&lt;=$A$1,VALUE(+VLOOKUP($A226,'Rashodi- plan-izvršenje'!$A$8:Q$1500,'prenos-P-R-N'!S$1,FALSE)),IF($A226&lt;=$A$2,VLOOKUP($A226,'Prihodi- plan-izvršenje'!$A$4:$H$500,8,FALSE),0)))</f>
        <v>59389324.799999997</v>
      </c>
      <c r="T226" s="88" t="str">
        <f>IF($A226&gt;$A$2,VLOOKUP($A226,'Neizmirene obaveze JLS'!$A$11:R$500,R$1,FALSE),"")</f>
        <v/>
      </c>
      <c r="U226" s="88">
        <f>IF($A226&gt;$A$2,VLOOKUP($A226,'Neizmirene obaveze JLS'!$A$11:S$500,S$1,FALSE),0)</f>
        <v>0</v>
      </c>
      <c r="V226" s="88">
        <f t="shared" si="18"/>
        <v>0</v>
      </c>
      <c r="W226" s="74"/>
      <c r="X226" s="74"/>
      <c r="Y226" s="74"/>
      <c r="Z226" s="74"/>
      <c r="AA226" s="193">
        <f t="shared" si="19"/>
        <v>3</v>
      </c>
      <c r="AB226" s="193" t="str">
        <f t="shared" si="20"/>
        <v>Расходи</v>
      </c>
    </row>
    <row r="227" spans="1:28">
      <c r="A227" s="89">
        <f>IF(AND(COUNTIF(A$1:A$3,"&gt;0")=1,MAX(A$8:A226)&lt;A$1),A226+1,IF(AND(COUNTIF(A$1:A$3,"&gt;0")=2,MAX(A$8:A226)&lt;A$2),A226+1,IF(AND(COUNTIF(A$1:A$3,"&gt;0")=3,MAX(A$8:A226)&lt;A$3),A226+1,0)))</f>
        <v>220</v>
      </c>
      <c r="B227" s="89">
        <f t="shared" si="21"/>
        <v>75</v>
      </c>
      <c r="C227" s="89" t="str">
        <f t="shared" si="22"/>
        <v>НОВИ ПАЗАР</v>
      </c>
      <c r="D227" s="87" t="str">
        <f>IF($A227=0,"",IF($A227&lt;=$A$1,+VLOOKUP($A227,'Rashodi- plan-izvršenje'!$A$8:B$1500,'prenos-P-R-N'!D$1,FALSE),IF($A227&gt;$A$2,+VLOOKUP($A227,'Neizmirene obaveze JLS'!$A$11:B$500,'prenos-P-R-N'!D$1,FALSE),"")))</f>
        <v/>
      </c>
      <c r="E227" s="87" t="str">
        <f>IF($A227=0,"",IF($A227&lt;=$A$1,+VLOOKUP($A227,'Rashodi- plan-izvršenje'!$A$8:C$1500,'prenos-P-R-N'!E$1,FALSE),IF($A227&gt;$A$2,+VLOOKUP($A227,'Neizmirene obaveze JLS'!$A$11:C$500,'prenos-P-R-N'!E$1,FALSE),"")))</f>
        <v/>
      </c>
      <c r="F227" s="87" t="str">
        <f>IF($A227=0,"",IF($A227&lt;=$A$1,+VLOOKUP($A227,'Rashodi- plan-izvršenje'!$A$8:D$1500,'prenos-P-R-N'!F$1,FALSE),IF($A227&gt;$A$2,+VLOOKUP($A227,'Neizmirene obaveze JLS'!$A$11:D$500,'prenos-P-R-N'!F$1,FALSE),"")))</f>
        <v/>
      </c>
      <c r="G227" s="87" t="str">
        <f>IF($A227=0,"",IF($A227&lt;=$A$1,+VLOOKUP($A227,'Rashodi- plan-izvršenje'!$A$8:E$1500,'prenos-P-R-N'!G$1,FALSE),IF($A227&gt;$A$2,+VLOOKUP($A227,'Neizmirene obaveze JLS'!$A$11:E$500,'prenos-P-R-N'!G$1,FALSE),"")))</f>
        <v/>
      </c>
      <c r="H227" s="87" t="str">
        <f>IF($A227=0,"",IF($A227&lt;=$A$1,+VLOOKUP($A227,'Rashodi- plan-izvršenje'!$A$8:F$1500,'prenos-P-R-N'!H$1,FALSE),IF($A227&gt;$A$2,+VLOOKUP($A227,'Neizmirene obaveze JLS'!$A$11:F$500,'prenos-P-R-N'!H$1,FALSE),"")))</f>
        <v/>
      </c>
      <c r="I227" s="87" t="str">
        <f>IF($A227=0,"",IF($A227&lt;=$A$1,+VLOOKUP($A227,'Rashodi- plan-izvršenje'!$A$8:G$1500,'prenos-P-R-N'!I$1,FALSE),IF($A227&gt;$A$2,+VLOOKUP($A227,'Neizmirene obaveze JLS'!$A$11:G$500,'prenos-P-R-N'!I$1,FALSE),"")))</f>
        <v/>
      </c>
      <c r="J227" s="87" t="str">
        <f>IF($A227=0,"",IF($A227&lt;=$A$1,+VLOOKUP($A227,'Rashodi- plan-izvršenje'!$A$8:H$1500,'prenos-P-R-N'!J$1,FALSE),IF($A227&gt;$A$2,+VLOOKUP($A227,'Neizmirene obaveze JLS'!$A$11:H$500,'prenos-P-R-N'!J$1,FALSE),"")))</f>
        <v/>
      </c>
      <c r="K227" s="87" t="str">
        <f>IF($A227=0,"",IF($A227&lt;=$A$1,+VLOOKUP($A227,'Rashodi- plan-izvršenje'!$A$8:I$1500,'prenos-P-R-N'!K$1,FALSE),IF($A227&gt;$A$2,+VLOOKUP($A227,'Neizmirene obaveze JLS'!$A$11:I$500,'prenos-P-R-N'!K$1,FALSE),"")))</f>
        <v/>
      </c>
      <c r="L227" t="str">
        <f>IF(A227=0,"",IF(A227&lt;=A$1,+IF(VLOOKUP(A227,'Rashodi- plan-izvršenje'!A$8:J$1500,M$1,FALSE)&gt;0,"Програмска активност","Пројекат"),IF(A227&gt;A$2,+IF(VLOOKUP(A227,'Neizmirene obaveze JLS'!A$8:J$2008,M$1,FALSE)&gt;0,"Програмска активност","Пројекат"),"")))</f>
        <v/>
      </c>
      <c r="M227" s="87">
        <f>IF($A227&lt;=$A$1,+IF(VLOOKUP($A227,'Rashodi- plan-izvršenje'!$A$8:$M$1500,10,FALSE)&gt;0,VLOOKUP($A227,'Rashodi- plan-izvršenje'!$A$8:$M$1500,10,FALSE),VLOOKUP($A227,'Rashodi- plan-izvršenje'!$A$8:$M$1500,12,FALSE)),+IF($A227&gt;$A$2,IF(VLOOKUP($A227,'Neizmirene obaveze JLS'!$A$8:$M$1500,10,FALSE)&gt;0,VLOOKUP($A227,'Neizmirene obaveze JLS'!$A$11:$M$1500,10,FALSE),VLOOKUP($A227,'Neizmirene obaveze JLS'!$A$11:$M$1500,12,FALSE)),0))</f>
        <v>0</v>
      </c>
      <c r="N227" s="87">
        <f>IF($A227&lt;=$A$1,+IF(VLOOKUP(A227,'Rashodi- plan-izvršenje'!$A$8:$M$1500,10,FALSE)&gt;0,VLOOKUP(A227,'Rashodi- plan-izvršenje'!$A$8:$M$1500,11,FALSE),VLOOKUP(A227,'Rashodi- plan-izvršenje'!$A$8:$M$1500,13,FALSE)),+IF($A227&gt;$A$2,IF(VLOOKUP($A227,'Neizmirene obaveze JLS'!$A$8:$M$1500,10,FALSE)&gt;0,VLOOKUP($A227,'Neizmirene obaveze JLS'!$A$11:$M$1500,11,FALSE),VLOOKUP($A227,'Neizmirene obaveze JLS'!$A$11:$M$1500,13,FALSE)),0))</f>
        <v>0</v>
      </c>
      <c r="O227" s="87">
        <f>IF($A227&lt;=$A$1,VALUE(+VLOOKUP($A227,'Rashodi- plan-izvršenje'!$A$8:N$1500,'prenos-P-R-N'!O$1,FALSE)),IF($A227&lt;=A$2,VALUE(VLOOKUP($A227,'Prihodi- plan-izvršenje'!$A$8:$H$500,6,FALSE)),VALUE(VLOOKUP($A227,'Neizmirene obaveze JLS'!$A$8:$N$500,O$1,FALSE))))</f>
        <v>1</v>
      </c>
      <c r="P227" s="87" t="str">
        <f>IF(A227=0,0,IF(A227&gt;A$2,'šifarnik K-izvor'!G$3,+IF(Q227&lt;700,+'šifarnik K-izvor'!G$2,'šifarnik K-izvor'!G$1)))</f>
        <v>Приходи</v>
      </c>
      <c r="Q227" s="87">
        <f>IF($A227&lt;=$A$1,VALUE(+VLOOKUP($A227,'Rashodi- plan-izvršenje'!$A$8:O$1500,'prenos-P-R-N'!Q$1,FALSE)),IF($A227&lt;=$A$2,VLOOKUP($A227,'Prihodi- plan-izvršenje'!$A$4:$H$500,4,FALSE),IF($A227&lt;=$A$3,VLOOKUP(A227,'Neizmirene obaveze JLS'!$A$11:O$500,Q$1,FALSE),"")))</f>
        <v>711111</v>
      </c>
      <c r="R227" s="88">
        <f>IF($A227&lt;=$A$1,VALUE(+VLOOKUP($A227,'Rashodi- plan-izvršenje'!$A$8:P$1500,'prenos-P-R-N'!R$1,FALSE)),IF($A227&lt;=$A$2,VLOOKUP($A227,'Prihodi- plan-izvršenje'!$A$4:$H$500,7,FALSE),""))</f>
        <v>694000000</v>
      </c>
      <c r="S227" s="88">
        <f>IF(A227=0,0,IF($A227&lt;=$A$1,VALUE(+VLOOKUP($A227,'Rashodi- plan-izvršenje'!$A$8:Q$1500,'prenos-P-R-N'!S$1,FALSE)),IF($A227&lt;=$A$2,VLOOKUP($A227,'Prihodi- plan-izvršenje'!$A$4:$H$500,8,FALSE),0)))</f>
        <v>481454253.43000001</v>
      </c>
      <c r="T227" s="88" t="str">
        <f>IF($A227&gt;$A$2,VLOOKUP($A227,'Neizmirene obaveze JLS'!$A$11:R$500,R$1,FALSE),"")</f>
        <v/>
      </c>
      <c r="U227" s="88">
        <f>IF($A227&gt;$A$2,VLOOKUP($A227,'Neizmirene obaveze JLS'!$A$11:S$500,S$1,FALSE),0)</f>
        <v>0</v>
      </c>
      <c r="V227" s="88">
        <f t="shared" si="18"/>
        <v>0</v>
      </c>
      <c r="W227" s="74"/>
      <c r="X227" s="74"/>
      <c r="Y227" s="74"/>
      <c r="Z227" s="74"/>
      <c r="AA227" s="193">
        <f t="shared" si="19"/>
        <v>6</v>
      </c>
      <c r="AB227" s="193" t="str">
        <f t="shared" si="20"/>
        <v>Приходи</v>
      </c>
    </row>
    <row r="228" spans="1:28">
      <c r="A228" s="89">
        <f>IF(AND(COUNTIF(A$1:A$3,"&gt;0")=1,MAX(A$8:A227)&lt;A$1),A227+1,IF(AND(COUNTIF(A$1:A$3,"&gt;0")=2,MAX(A$8:A227)&lt;A$2),A227+1,IF(AND(COUNTIF(A$1:A$3,"&gt;0")=3,MAX(A$8:A227)&lt;A$3),A227+1,0)))</f>
        <v>221</v>
      </c>
      <c r="B228" s="89">
        <f t="shared" si="21"/>
        <v>75</v>
      </c>
      <c r="C228" s="89" t="str">
        <f t="shared" si="22"/>
        <v>НОВИ ПАЗАР</v>
      </c>
      <c r="D228" s="87" t="str">
        <f>IF($A228=0,"",IF($A228&lt;=$A$1,+VLOOKUP($A228,'Rashodi- plan-izvršenje'!$A$8:B$1500,'prenos-P-R-N'!D$1,FALSE),IF($A228&gt;$A$2,+VLOOKUP($A228,'Neizmirene obaveze JLS'!$A$11:B$500,'prenos-P-R-N'!D$1,FALSE),"")))</f>
        <v/>
      </c>
      <c r="E228" s="87" t="str">
        <f>IF($A228=0,"",IF($A228&lt;=$A$1,+VLOOKUP($A228,'Rashodi- plan-izvršenje'!$A$8:C$1500,'prenos-P-R-N'!E$1,FALSE),IF($A228&gt;$A$2,+VLOOKUP($A228,'Neizmirene obaveze JLS'!$A$11:C$500,'prenos-P-R-N'!E$1,FALSE),"")))</f>
        <v/>
      </c>
      <c r="F228" s="87" t="str">
        <f>IF($A228=0,"",IF($A228&lt;=$A$1,+VLOOKUP($A228,'Rashodi- plan-izvršenje'!$A$8:D$1500,'prenos-P-R-N'!F$1,FALSE),IF($A228&gt;$A$2,+VLOOKUP($A228,'Neizmirene obaveze JLS'!$A$11:D$500,'prenos-P-R-N'!F$1,FALSE),"")))</f>
        <v/>
      </c>
      <c r="G228" s="87" t="str">
        <f>IF($A228=0,"",IF($A228&lt;=$A$1,+VLOOKUP($A228,'Rashodi- plan-izvršenje'!$A$8:E$1500,'prenos-P-R-N'!G$1,FALSE),IF($A228&gt;$A$2,+VLOOKUP($A228,'Neizmirene obaveze JLS'!$A$11:E$500,'prenos-P-R-N'!G$1,FALSE),"")))</f>
        <v/>
      </c>
      <c r="H228" s="87" t="str">
        <f>IF($A228=0,"",IF($A228&lt;=$A$1,+VLOOKUP($A228,'Rashodi- plan-izvršenje'!$A$8:F$1500,'prenos-P-R-N'!H$1,FALSE),IF($A228&gt;$A$2,+VLOOKUP($A228,'Neizmirene obaveze JLS'!$A$11:F$500,'prenos-P-R-N'!H$1,FALSE),"")))</f>
        <v/>
      </c>
      <c r="I228" s="87" t="str">
        <f>IF($A228=0,"",IF($A228&lt;=$A$1,+VLOOKUP($A228,'Rashodi- plan-izvršenje'!$A$8:G$1500,'prenos-P-R-N'!I$1,FALSE),IF($A228&gt;$A$2,+VLOOKUP($A228,'Neizmirene obaveze JLS'!$A$11:G$500,'prenos-P-R-N'!I$1,FALSE),"")))</f>
        <v/>
      </c>
      <c r="J228" s="87" t="str">
        <f>IF($A228=0,"",IF($A228&lt;=$A$1,+VLOOKUP($A228,'Rashodi- plan-izvršenje'!$A$8:H$1500,'prenos-P-R-N'!J$1,FALSE),IF($A228&gt;$A$2,+VLOOKUP($A228,'Neizmirene obaveze JLS'!$A$11:H$500,'prenos-P-R-N'!J$1,FALSE),"")))</f>
        <v/>
      </c>
      <c r="K228" s="87" t="str">
        <f>IF($A228=0,"",IF($A228&lt;=$A$1,+VLOOKUP($A228,'Rashodi- plan-izvršenje'!$A$8:I$1500,'prenos-P-R-N'!K$1,FALSE),IF($A228&gt;$A$2,+VLOOKUP($A228,'Neizmirene obaveze JLS'!$A$11:I$500,'prenos-P-R-N'!K$1,FALSE),"")))</f>
        <v/>
      </c>
      <c r="L228" t="str">
        <f>IF(A228=0,"",IF(A228&lt;=A$1,+IF(VLOOKUP(A228,'Rashodi- plan-izvršenje'!A$8:J$1500,M$1,FALSE)&gt;0,"Програмска активност","Пројекат"),IF(A228&gt;A$2,+IF(VLOOKUP(A228,'Neizmirene obaveze JLS'!A$8:J$2008,M$1,FALSE)&gt;0,"Програмска активност","Пројекат"),"")))</f>
        <v/>
      </c>
      <c r="M228" s="87">
        <f>IF($A228&lt;=$A$1,+IF(VLOOKUP($A228,'Rashodi- plan-izvršenje'!$A$8:$M$1500,10,FALSE)&gt;0,VLOOKUP($A228,'Rashodi- plan-izvršenje'!$A$8:$M$1500,10,FALSE),VLOOKUP($A228,'Rashodi- plan-izvršenje'!$A$8:$M$1500,12,FALSE)),+IF($A228&gt;$A$2,IF(VLOOKUP($A228,'Neizmirene obaveze JLS'!$A$8:$M$1500,10,FALSE)&gt;0,VLOOKUP($A228,'Neizmirene obaveze JLS'!$A$11:$M$1500,10,FALSE),VLOOKUP($A228,'Neizmirene obaveze JLS'!$A$11:$M$1500,12,FALSE)),0))</f>
        <v>0</v>
      </c>
      <c r="N228" s="87">
        <f>IF($A228&lt;=$A$1,+IF(VLOOKUP(A228,'Rashodi- plan-izvršenje'!$A$8:$M$1500,10,FALSE)&gt;0,VLOOKUP(A228,'Rashodi- plan-izvršenje'!$A$8:$M$1500,11,FALSE),VLOOKUP(A228,'Rashodi- plan-izvršenje'!$A$8:$M$1500,13,FALSE)),+IF($A228&gt;$A$2,IF(VLOOKUP($A228,'Neizmirene obaveze JLS'!$A$8:$M$1500,10,FALSE)&gt;0,VLOOKUP($A228,'Neizmirene obaveze JLS'!$A$11:$M$1500,11,FALSE),VLOOKUP($A228,'Neizmirene obaveze JLS'!$A$11:$M$1500,13,FALSE)),0))</f>
        <v>0</v>
      </c>
      <c r="O228" s="87">
        <f>IF($A228&lt;=$A$1,VALUE(+VLOOKUP($A228,'Rashodi- plan-izvršenje'!$A$8:N$1500,'prenos-P-R-N'!O$1,FALSE)),IF($A228&lt;=A$2,VALUE(VLOOKUP($A228,'Prihodi- plan-izvršenje'!$A$8:$H$500,6,FALSE)),VALUE(VLOOKUP($A228,'Neizmirene obaveze JLS'!$A$8:$N$500,O$1,FALSE))))</f>
        <v>1</v>
      </c>
      <c r="P228" s="87" t="str">
        <f>IF(A228=0,0,IF(A228&gt;A$2,'šifarnik K-izvor'!G$3,+IF(Q228&lt;700,+'šifarnik K-izvor'!G$2,'šifarnik K-izvor'!G$1)))</f>
        <v>Приходи</v>
      </c>
      <c r="Q228" s="87">
        <f>IF($A228&lt;=$A$1,VALUE(+VLOOKUP($A228,'Rashodi- plan-izvršenje'!$A$8:O$1500,'prenos-P-R-N'!Q$1,FALSE)),IF($A228&lt;=$A$2,VLOOKUP($A228,'Prihodi- plan-izvršenje'!$A$4:$H$500,4,FALSE),IF($A228&lt;=$A$3,VLOOKUP(A228,'Neizmirene obaveze JLS'!$A$11:O$500,Q$1,FALSE),"")))</f>
        <v>711121</v>
      </c>
      <c r="R228" s="88">
        <f>IF($A228&lt;=$A$1,VALUE(+VLOOKUP($A228,'Rashodi- plan-izvršenje'!$A$8:P$1500,'prenos-P-R-N'!R$1,FALSE)),IF($A228&lt;=$A$2,VLOOKUP($A228,'Prihodi- plan-izvršenje'!$A$4:$H$500,7,FALSE),""))</f>
        <v>89000000</v>
      </c>
      <c r="S228" s="88">
        <f>IF(A228=0,0,IF($A228&lt;=$A$1,VALUE(+VLOOKUP($A228,'Rashodi- plan-izvršenje'!$A$8:Q$1500,'prenos-P-R-N'!S$1,FALSE)),IF($A228&lt;=$A$2,VLOOKUP($A228,'Prihodi- plan-izvršenje'!$A$4:$H$500,8,FALSE),0)))</f>
        <v>672061.15</v>
      </c>
      <c r="T228" s="88" t="str">
        <f>IF($A228&gt;$A$2,VLOOKUP($A228,'Neizmirene obaveze JLS'!$A$11:R$500,R$1,FALSE),"")</f>
        <v/>
      </c>
      <c r="U228" s="88">
        <f>IF($A228&gt;$A$2,VLOOKUP($A228,'Neizmirene obaveze JLS'!$A$11:S$500,S$1,FALSE),0)</f>
        <v>0</v>
      </c>
      <c r="V228" s="88">
        <f t="shared" si="18"/>
        <v>0</v>
      </c>
      <c r="W228" s="74"/>
      <c r="X228" s="74"/>
      <c r="Y228" s="74"/>
      <c r="Z228" s="74"/>
      <c r="AA228" s="193">
        <f t="shared" si="19"/>
        <v>6</v>
      </c>
      <c r="AB228" s="193" t="str">
        <f t="shared" si="20"/>
        <v>Приходи</v>
      </c>
    </row>
    <row r="229" spans="1:28">
      <c r="A229" s="89">
        <f>IF(AND(COUNTIF(A$1:A$3,"&gt;0")=1,MAX(A$8:A228)&lt;A$1),A228+1,IF(AND(COUNTIF(A$1:A$3,"&gt;0")=2,MAX(A$8:A228)&lt;A$2),A228+1,IF(AND(COUNTIF(A$1:A$3,"&gt;0")=3,MAX(A$8:A228)&lt;A$3),A228+1,0)))</f>
        <v>222</v>
      </c>
      <c r="B229" s="89">
        <f t="shared" si="21"/>
        <v>75</v>
      </c>
      <c r="C229" s="89" t="str">
        <f t="shared" si="22"/>
        <v>НОВИ ПАЗАР</v>
      </c>
      <c r="D229" s="87" t="str">
        <f>IF($A229=0,"",IF($A229&lt;=$A$1,+VLOOKUP($A229,'Rashodi- plan-izvršenje'!$A$8:B$1500,'prenos-P-R-N'!D$1,FALSE),IF($A229&gt;$A$2,+VLOOKUP($A229,'Neizmirene obaveze JLS'!$A$11:B$500,'prenos-P-R-N'!D$1,FALSE),"")))</f>
        <v/>
      </c>
      <c r="E229" s="87" t="str">
        <f>IF($A229=0,"",IF($A229&lt;=$A$1,+VLOOKUP($A229,'Rashodi- plan-izvršenje'!$A$8:C$1500,'prenos-P-R-N'!E$1,FALSE),IF($A229&gt;$A$2,+VLOOKUP($A229,'Neizmirene obaveze JLS'!$A$11:C$500,'prenos-P-R-N'!E$1,FALSE),"")))</f>
        <v/>
      </c>
      <c r="F229" s="87" t="str">
        <f>IF($A229=0,"",IF($A229&lt;=$A$1,+VLOOKUP($A229,'Rashodi- plan-izvršenje'!$A$8:D$1500,'prenos-P-R-N'!F$1,FALSE),IF($A229&gt;$A$2,+VLOOKUP($A229,'Neizmirene obaveze JLS'!$A$11:D$500,'prenos-P-R-N'!F$1,FALSE),"")))</f>
        <v/>
      </c>
      <c r="G229" s="87" t="str">
        <f>IF($A229=0,"",IF($A229&lt;=$A$1,+VLOOKUP($A229,'Rashodi- plan-izvršenje'!$A$8:E$1500,'prenos-P-R-N'!G$1,FALSE),IF($A229&gt;$A$2,+VLOOKUP($A229,'Neizmirene obaveze JLS'!$A$11:E$500,'prenos-P-R-N'!G$1,FALSE),"")))</f>
        <v/>
      </c>
      <c r="H229" s="87" t="str">
        <f>IF($A229=0,"",IF($A229&lt;=$A$1,+VLOOKUP($A229,'Rashodi- plan-izvršenje'!$A$8:F$1500,'prenos-P-R-N'!H$1,FALSE),IF($A229&gt;$A$2,+VLOOKUP($A229,'Neizmirene obaveze JLS'!$A$11:F$500,'prenos-P-R-N'!H$1,FALSE),"")))</f>
        <v/>
      </c>
      <c r="I229" s="87" t="str">
        <f>IF($A229=0,"",IF($A229&lt;=$A$1,+VLOOKUP($A229,'Rashodi- plan-izvršenje'!$A$8:G$1500,'prenos-P-R-N'!I$1,FALSE),IF($A229&gt;$A$2,+VLOOKUP($A229,'Neizmirene obaveze JLS'!$A$11:G$500,'prenos-P-R-N'!I$1,FALSE),"")))</f>
        <v/>
      </c>
      <c r="J229" s="87" t="str">
        <f>IF($A229=0,"",IF($A229&lt;=$A$1,+VLOOKUP($A229,'Rashodi- plan-izvršenje'!$A$8:H$1500,'prenos-P-R-N'!J$1,FALSE),IF($A229&gt;$A$2,+VLOOKUP($A229,'Neizmirene obaveze JLS'!$A$11:H$500,'prenos-P-R-N'!J$1,FALSE),"")))</f>
        <v/>
      </c>
      <c r="K229" s="87" t="str">
        <f>IF($A229=0,"",IF($A229&lt;=$A$1,+VLOOKUP($A229,'Rashodi- plan-izvršenje'!$A$8:I$1500,'prenos-P-R-N'!K$1,FALSE),IF($A229&gt;$A$2,+VLOOKUP($A229,'Neizmirene obaveze JLS'!$A$11:I$500,'prenos-P-R-N'!K$1,FALSE),"")))</f>
        <v/>
      </c>
      <c r="L229" t="str">
        <f>IF(A229=0,"",IF(A229&lt;=A$1,+IF(VLOOKUP(A229,'Rashodi- plan-izvršenje'!A$8:J$1500,M$1,FALSE)&gt;0,"Програмска активност","Пројекат"),IF(A229&gt;A$2,+IF(VLOOKUP(A229,'Neizmirene obaveze JLS'!A$8:J$2008,M$1,FALSE)&gt;0,"Програмска активност","Пројекат"),"")))</f>
        <v/>
      </c>
      <c r="M229" s="87">
        <f>IF($A229&lt;=$A$1,+IF(VLOOKUP($A229,'Rashodi- plan-izvršenje'!$A$8:$M$1500,10,FALSE)&gt;0,VLOOKUP($A229,'Rashodi- plan-izvršenje'!$A$8:$M$1500,10,FALSE),VLOOKUP($A229,'Rashodi- plan-izvršenje'!$A$8:$M$1500,12,FALSE)),+IF($A229&gt;$A$2,IF(VLOOKUP($A229,'Neizmirene obaveze JLS'!$A$8:$M$1500,10,FALSE)&gt;0,VLOOKUP($A229,'Neizmirene obaveze JLS'!$A$11:$M$1500,10,FALSE),VLOOKUP($A229,'Neizmirene obaveze JLS'!$A$11:$M$1500,12,FALSE)),0))</f>
        <v>0</v>
      </c>
      <c r="N229" s="87">
        <f>IF($A229&lt;=$A$1,+IF(VLOOKUP(A229,'Rashodi- plan-izvršenje'!$A$8:$M$1500,10,FALSE)&gt;0,VLOOKUP(A229,'Rashodi- plan-izvršenje'!$A$8:$M$1500,11,FALSE),VLOOKUP(A229,'Rashodi- plan-izvršenje'!$A$8:$M$1500,13,FALSE)),+IF($A229&gt;$A$2,IF(VLOOKUP($A229,'Neizmirene obaveze JLS'!$A$8:$M$1500,10,FALSE)&gt;0,VLOOKUP($A229,'Neizmirene obaveze JLS'!$A$11:$M$1500,11,FALSE),VLOOKUP($A229,'Neizmirene obaveze JLS'!$A$11:$M$1500,13,FALSE)),0))</f>
        <v>0</v>
      </c>
      <c r="O229" s="87">
        <f>IF($A229&lt;=$A$1,VALUE(+VLOOKUP($A229,'Rashodi- plan-izvršenje'!$A$8:N$1500,'prenos-P-R-N'!O$1,FALSE)),IF($A229&lt;=A$2,VALUE(VLOOKUP($A229,'Prihodi- plan-izvršenje'!$A$8:$H$500,6,FALSE)),VALUE(VLOOKUP($A229,'Neizmirene obaveze JLS'!$A$8:$N$500,O$1,FALSE))))</f>
        <v>1</v>
      </c>
      <c r="P229" s="87" t="str">
        <f>IF(A229=0,0,IF(A229&gt;A$2,'šifarnik K-izvor'!G$3,+IF(Q229&lt;700,+'šifarnik K-izvor'!G$2,'šifarnik K-izvor'!G$1)))</f>
        <v>Приходи</v>
      </c>
      <c r="Q229" s="87">
        <f>IF($A229&lt;=$A$1,VALUE(+VLOOKUP($A229,'Rashodi- plan-izvršenje'!$A$8:O$1500,'prenos-P-R-N'!Q$1,FALSE)),IF($A229&lt;=$A$2,VLOOKUP($A229,'Prihodi- plan-izvršenje'!$A$4:$H$500,4,FALSE),IF($A229&lt;=$A$3,VLOOKUP(A229,'Neizmirene obaveze JLS'!$A$11:O$500,Q$1,FALSE),"")))</f>
        <v>711141</v>
      </c>
      <c r="R229" s="88">
        <f>IF($A229&lt;=$A$1,VALUE(+VLOOKUP($A229,'Rashodi- plan-izvršenje'!$A$8:P$1500,'prenos-P-R-N'!R$1,FALSE)),IF($A229&lt;=$A$2,VLOOKUP($A229,'Prihodi- plan-izvršenje'!$A$4:$H$500,7,FALSE),""))</f>
        <v>1500000</v>
      </c>
      <c r="S229" s="88">
        <f>IF(A229=0,0,IF($A229&lt;=$A$1,VALUE(+VLOOKUP($A229,'Rashodi- plan-izvršenje'!$A$8:Q$1500,'prenos-P-R-N'!S$1,FALSE)),IF($A229&lt;=$A$2,VLOOKUP($A229,'Prihodi- plan-izvršenje'!$A$4:$H$500,8,FALSE),0)))</f>
        <v>0</v>
      </c>
      <c r="T229" s="88" t="str">
        <f>IF($A229&gt;$A$2,VLOOKUP($A229,'Neizmirene obaveze JLS'!$A$11:R$500,R$1,FALSE),"")</f>
        <v/>
      </c>
      <c r="U229" s="88">
        <f>IF($A229&gt;$A$2,VLOOKUP($A229,'Neizmirene obaveze JLS'!$A$11:S$500,S$1,FALSE),0)</f>
        <v>0</v>
      </c>
      <c r="V229" s="88">
        <f t="shared" si="18"/>
        <v>0</v>
      </c>
      <c r="W229" s="74"/>
      <c r="X229" s="74"/>
      <c r="Y229" s="74"/>
      <c r="Z229" s="74"/>
      <c r="AA229" s="193">
        <f t="shared" si="19"/>
        <v>6</v>
      </c>
      <c r="AB229" s="193" t="str">
        <f t="shared" si="20"/>
        <v>Приходи</v>
      </c>
    </row>
    <row r="230" spans="1:28">
      <c r="A230" s="89">
        <f>IF(AND(COUNTIF(A$1:A$3,"&gt;0")=1,MAX(A$8:A229)&lt;A$1),A229+1,IF(AND(COUNTIF(A$1:A$3,"&gt;0")=2,MAX(A$8:A229)&lt;A$2),A229+1,IF(AND(COUNTIF(A$1:A$3,"&gt;0")=3,MAX(A$8:A229)&lt;A$3),A229+1,0)))</f>
        <v>223</v>
      </c>
      <c r="B230" s="89">
        <f t="shared" si="21"/>
        <v>75</v>
      </c>
      <c r="C230" s="89" t="str">
        <f t="shared" si="22"/>
        <v>НОВИ ПАЗАР</v>
      </c>
      <c r="D230" s="87" t="str">
        <f>IF($A230=0,"",IF($A230&lt;=$A$1,+VLOOKUP($A230,'Rashodi- plan-izvršenje'!$A$8:B$1500,'prenos-P-R-N'!D$1,FALSE),IF($A230&gt;$A$2,+VLOOKUP($A230,'Neizmirene obaveze JLS'!$A$11:B$500,'prenos-P-R-N'!D$1,FALSE),"")))</f>
        <v/>
      </c>
      <c r="E230" s="87" t="str">
        <f>IF($A230=0,"",IF($A230&lt;=$A$1,+VLOOKUP($A230,'Rashodi- plan-izvršenje'!$A$8:C$1500,'prenos-P-R-N'!E$1,FALSE),IF($A230&gt;$A$2,+VLOOKUP($A230,'Neizmirene obaveze JLS'!$A$11:C$500,'prenos-P-R-N'!E$1,FALSE),"")))</f>
        <v/>
      </c>
      <c r="F230" s="87" t="str">
        <f>IF($A230=0,"",IF($A230&lt;=$A$1,+VLOOKUP($A230,'Rashodi- plan-izvršenje'!$A$8:D$1500,'prenos-P-R-N'!F$1,FALSE),IF($A230&gt;$A$2,+VLOOKUP($A230,'Neizmirene obaveze JLS'!$A$11:D$500,'prenos-P-R-N'!F$1,FALSE),"")))</f>
        <v/>
      </c>
      <c r="G230" s="87" t="str">
        <f>IF($A230=0,"",IF($A230&lt;=$A$1,+VLOOKUP($A230,'Rashodi- plan-izvršenje'!$A$8:E$1500,'prenos-P-R-N'!G$1,FALSE),IF($A230&gt;$A$2,+VLOOKUP($A230,'Neizmirene obaveze JLS'!$A$11:E$500,'prenos-P-R-N'!G$1,FALSE),"")))</f>
        <v/>
      </c>
      <c r="H230" s="87" t="str">
        <f>IF($A230=0,"",IF($A230&lt;=$A$1,+VLOOKUP($A230,'Rashodi- plan-izvršenje'!$A$8:F$1500,'prenos-P-R-N'!H$1,FALSE),IF($A230&gt;$A$2,+VLOOKUP($A230,'Neizmirene obaveze JLS'!$A$11:F$500,'prenos-P-R-N'!H$1,FALSE),"")))</f>
        <v/>
      </c>
      <c r="I230" s="87" t="str">
        <f>IF($A230=0,"",IF($A230&lt;=$A$1,+VLOOKUP($A230,'Rashodi- plan-izvršenje'!$A$8:G$1500,'prenos-P-R-N'!I$1,FALSE),IF($A230&gt;$A$2,+VLOOKUP($A230,'Neizmirene obaveze JLS'!$A$11:G$500,'prenos-P-R-N'!I$1,FALSE),"")))</f>
        <v/>
      </c>
      <c r="J230" s="87" t="str">
        <f>IF($A230=0,"",IF($A230&lt;=$A$1,+VLOOKUP($A230,'Rashodi- plan-izvršenje'!$A$8:H$1500,'prenos-P-R-N'!J$1,FALSE),IF($A230&gt;$A$2,+VLOOKUP($A230,'Neizmirene obaveze JLS'!$A$11:H$500,'prenos-P-R-N'!J$1,FALSE),"")))</f>
        <v/>
      </c>
      <c r="K230" s="87" t="str">
        <f>IF($A230=0,"",IF($A230&lt;=$A$1,+VLOOKUP($A230,'Rashodi- plan-izvršenje'!$A$8:I$1500,'prenos-P-R-N'!K$1,FALSE),IF($A230&gt;$A$2,+VLOOKUP($A230,'Neizmirene obaveze JLS'!$A$11:I$500,'prenos-P-R-N'!K$1,FALSE),"")))</f>
        <v/>
      </c>
      <c r="L230" t="str">
        <f>IF(A230=0,"",IF(A230&lt;=A$1,+IF(VLOOKUP(A230,'Rashodi- plan-izvršenje'!A$8:J$1500,M$1,FALSE)&gt;0,"Програмска активност","Пројекат"),IF(A230&gt;A$2,+IF(VLOOKUP(A230,'Neizmirene obaveze JLS'!A$8:J$2008,M$1,FALSE)&gt;0,"Програмска активност","Пројекат"),"")))</f>
        <v/>
      </c>
      <c r="M230" s="87">
        <f>IF($A230&lt;=$A$1,+IF(VLOOKUP($A230,'Rashodi- plan-izvršenje'!$A$8:$M$1500,10,FALSE)&gt;0,VLOOKUP($A230,'Rashodi- plan-izvršenje'!$A$8:$M$1500,10,FALSE),VLOOKUP($A230,'Rashodi- plan-izvršenje'!$A$8:$M$1500,12,FALSE)),+IF($A230&gt;$A$2,IF(VLOOKUP($A230,'Neizmirene obaveze JLS'!$A$8:$M$1500,10,FALSE)&gt;0,VLOOKUP($A230,'Neizmirene obaveze JLS'!$A$11:$M$1500,10,FALSE),VLOOKUP($A230,'Neizmirene obaveze JLS'!$A$11:$M$1500,12,FALSE)),0))</f>
        <v>0</v>
      </c>
      <c r="N230" s="87">
        <f>IF($A230&lt;=$A$1,+IF(VLOOKUP(A230,'Rashodi- plan-izvršenje'!$A$8:$M$1500,10,FALSE)&gt;0,VLOOKUP(A230,'Rashodi- plan-izvršenje'!$A$8:$M$1500,11,FALSE),VLOOKUP(A230,'Rashodi- plan-izvršenje'!$A$8:$M$1500,13,FALSE)),+IF($A230&gt;$A$2,IF(VLOOKUP($A230,'Neizmirene obaveze JLS'!$A$8:$M$1500,10,FALSE)&gt;0,VLOOKUP($A230,'Neizmirene obaveze JLS'!$A$11:$M$1500,11,FALSE),VLOOKUP($A230,'Neizmirene obaveze JLS'!$A$11:$M$1500,13,FALSE)),0))</f>
        <v>0</v>
      </c>
      <c r="O230" s="87">
        <f>IF($A230&lt;=$A$1,VALUE(+VLOOKUP($A230,'Rashodi- plan-izvršenje'!$A$8:N$1500,'prenos-P-R-N'!O$1,FALSE)),IF($A230&lt;=A$2,VALUE(VLOOKUP($A230,'Prihodi- plan-izvršenje'!$A$8:$H$500,6,FALSE)),VALUE(VLOOKUP($A230,'Neizmirene obaveze JLS'!$A$8:$N$500,O$1,FALSE))))</f>
        <v>1</v>
      </c>
      <c r="P230" s="87" t="str">
        <f>IF(A230=0,0,IF(A230&gt;A$2,'šifarnik K-izvor'!G$3,+IF(Q230&lt;700,+'šifarnik K-izvor'!G$2,'šifarnik K-izvor'!G$1)))</f>
        <v>Приходи</v>
      </c>
      <c r="Q230" s="87">
        <f>IF($A230&lt;=$A$1,VALUE(+VLOOKUP($A230,'Rashodi- plan-izvršenje'!$A$8:O$1500,'prenos-P-R-N'!Q$1,FALSE)),IF($A230&lt;=$A$2,VLOOKUP($A230,'Prihodi- plan-izvršenje'!$A$4:$H$500,4,FALSE),IF($A230&lt;=$A$3,VLOOKUP(A230,'Neizmirene obaveze JLS'!$A$11:O$500,Q$1,FALSE),"")))</f>
        <v>711191</v>
      </c>
      <c r="R230" s="88">
        <f>IF($A230&lt;=$A$1,VALUE(+VLOOKUP($A230,'Rashodi- plan-izvršenje'!$A$8:P$1500,'prenos-P-R-N'!R$1,FALSE)),IF($A230&lt;=$A$2,VLOOKUP($A230,'Prihodi- plan-izvršenje'!$A$4:$H$500,7,FALSE),""))</f>
        <v>63700000</v>
      </c>
      <c r="S230" s="88">
        <f>IF(A230=0,0,IF($A230&lt;=$A$1,VALUE(+VLOOKUP($A230,'Rashodi- plan-izvršenje'!$A$8:Q$1500,'prenos-P-R-N'!S$1,FALSE)),IF($A230&lt;=$A$2,VLOOKUP($A230,'Prihodi- plan-izvršenje'!$A$4:$H$500,8,FALSE),0)))</f>
        <v>48548161.159999996</v>
      </c>
      <c r="T230" s="88" t="str">
        <f>IF($A230&gt;$A$2,VLOOKUP($A230,'Neizmirene obaveze JLS'!$A$11:R$500,R$1,FALSE),"")</f>
        <v/>
      </c>
      <c r="U230" s="88">
        <f>IF($A230&gt;$A$2,VLOOKUP($A230,'Neizmirene obaveze JLS'!$A$11:S$500,S$1,FALSE),0)</f>
        <v>0</v>
      </c>
      <c r="V230" s="88">
        <f t="shared" si="18"/>
        <v>0</v>
      </c>
      <c r="W230" s="74"/>
      <c r="X230" s="74"/>
      <c r="Y230" s="74"/>
      <c r="Z230" s="74"/>
      <c r="AA230" s="193">
        <f t="shared" si="19"/>
        <v>6</v>
      </c>
      <c r="AB230" s="193" t="str">
        <f t="shared" si="20"/>
        <v>Приходи</v>
      </c>
    </row>
    <row r="231" spans="1:28">
      <c r="A231" s="89">
        <f>IF(AND(COUNTIF(A$1:A$3,"&gt;0")=1,MAX(A$8:A230)&lt;A$1),A230+1,IF(AND(COUNTIF(A$1:A$3,"&gt;0")=2,MAX(A$8:A230)&lt;A$2),A230+1,IF(AND(COUNTIF(A$1:A$3,"&gt;0")=3,MAX(A$8:A230)&lt;A$3),A230+1,0)))</f>
        <v>224</v>
      </c>
      <c r="B231" s="89">
        <f t="shared" si="21"/>
        <v>75</v>
      </c>
      <c r="C231" s="89" t="str">
        <f t="shared" si="22"/>
        <v>НОВИ ПАЗАР</v>
      </c>
      <c r="D231" s="87" t="str">
        <f>IF($A231=0,"",IF($A231&lt;=$A$1,+VLOOKUP($A231,'Rashodi- plan-izvršenje'!$A$8:B$1500,'prenos-P-R-N'!D$1,FALSE),IF($A231&gt;$A$2,+VLOOKUP($A231,'Neizmirene obaveze JLS'!$A$11:B$500,'prenos-P-R-N'!D$1,FALSE),"")))</f>
        <v/>
      </c>
      <c r="E231" s="87" t="str">
        <f>IF($A231=0,"",IF($A231&lt;=$A$1,+VLOOKUP($A231,'Rashodi- plan-izvršenje'!$A$8:C$1500,'prenos-P-R-N'!E$1,FALSE),IF($A231&gt;$A$2,+VLOOKUP($A231,'Neizmirene obaveze JLS'!$A$11:C$500,'prenos-P-R-N'!E$1,FALSE),"")))</f>
        <v/>
      </c>
      <c r="F231" s="87" t="str">
        <f>IF($A231=0,"",IF($A231&lt;=$A$1,+VLOOKUP($A231,'Rashodi- plan-izvršenje'!$A$8:D$1500,'prenos-P-R-N'!F$1,FALSE),IF($A231&gt;$A$2,+VLOOKUP($A231,'Neizmirene obaveze JLS'!$A$11:D$500,'prenos-P-R-N'!F$1,FALSE),"")))</f>
        <v/>
      </c>
      <c r="G231" s="87" t="str">
        <f>IF($A231=0,"",IF($A231&lt;=$A$1,+VLOOKUP($A231,'Rashodi- plan-izvršenje'!$A$8:E$1500,'prenos-P-R-N'!G$1,FALSE),IF($A231&gt;$A$2,+VLOOKUP($A231,'Neizmirene obaveze JLS'!$A$11:E$500,'prenos-P-R-N'!G$1,FALSE),"")))</f>
        <v/>
      </c>
      <c r="H231" s="87" t="str">
        <f>IF($A231=0,"",IF($A231&lt;=$A$1,+VLOOKUP($A231,'Rashodi- plan-izvršenje'!$A$8:F$1500,'prenos-P-R-N'!H$1,FALSE),IF($A231&gt;$A$2,+VLOOKUP($A231,'Neizmirene obaveze JLS'!$A$11:F$500,'prenos-P-R-N'!H$1,FALSE),"")))</f>
        <v/>
      </c>
      <c r="I231" s="87" t="str">
        <f>IF($A231=0,"",IF($A231&lt;=$A$1,+VLOOKUP($A231,'Rashodi- plan-izvršenje'!$A$8:G$1500,'prenos-P-R-N'!I$1,FALSE),IF($A231&gt;$A$2,+VLOOKUP($A231,'Neizmirene obaveze JLS'!$A$11:G$500,'prenos-P-R-N'!I$1,FALSE),"")))</f>
        <v/>
      </c>
      <c r="J231" s="87" t="str">
        <f>IF($A231=0,"",IF($A231&lt;=$A$1,+VLOOKUP($A231,'Rashodi- plan-izvršenje'!$A$8:H$1500,'prenos-P-R-N'!J$1,FALSE),IF($A231&gt;$A$2,+VLOOKUP($A231,'Neizmirene obaveze JLS'!$A$11:H$500,'prenos-P-R-N'!J$1,FALSE),"")))</f>
        <v/>
      </c>
      <c r="K231" s="87" t="str">
        <f>IF($A231=0,"",IF($A231&lt;=$A$1,+VLOOKUP($A231,'Rashodi- plan-izvršenje'!$A$8:I$1500,'prenos-P-R-N'!K$1,FALSE),IF($A231&gt;$A$2,+VLOOKUP($A231,'Neizmirene obaveze JLS'!$A$11:I$500,'prenos-P-R-N'!K$1,FALSE),"")))</f>
        <v/>
      </c>
      <c r="L231" t="str">
        <f>IF(A231=0,"",IF(A231&lt;=A$1,+IF(VLOOKUP(A231,'Rashodi- plan-izvršenje'!A$8:J$1500,M$1,FALSE)&gt;0,"Програмска активност","Пројекат"),IF(A231&gt;A$2,+IF(VLOOKUP(A231,'Neizmirene obaveze JLS'!A$8:J$2008,M$1,FALSE)&gt;0,"Програмска активност","Пројекат"),"")))</f>
        <v/>
      </c>
      <c r="M231" s="87">
        <f>IF($A231&lt;=$A$1,+IF(VLOOKUP($A231,'Rashodi- plan-izvršenje'!$A$8:$M$1500,10,FALSE)&gt;0,VLOOKUP($A231,'Rashodi- plan-izvršenje'!$A$8:$M$1500,10,FALSE),VLOOKUP($A231,'Rashodi- plan-izvršenje'!$A$8:$M$1500,12,FALSE)),+IF($A231&gt;$A$2,IF(VLOOKUP($A231,'Neizmirene obaveze JLS'!$A$8:$M$1500,10,FALSE)&gt;0,VLOOKUP($A231,'Neizmirene obaveze JLS'!$A$11:$M$1500,10,FALSE),VLOOKUP($A231,'Neizmirene obaveze JLS'!$A$11:$M$1500,12,FALSE)),0))</f>
        <v>0</v>
      </c>
      <c r="N231" s="87">
        <f>IF($A231&lt;=$A$1,+IF(VLOOKUP(A231,'Rashodi- plan-izvršenje'!$A$8:$M$1500,10,FALSE)&gt;0,VLOOKUP(A231,'Rashodi- plan-izvršenje'!$A$8:$M$1500,11,FALSE),VLOOKUP(A231,'Rashodi- plan-izvršenje'!$A$8:$M$1500,13,FALSE)),+IF($A231&gt;$A$2,IF(VLOOKUP($A231,'Neizmirene obaveze JLS'!$A$8:$M$1500,10,FALSE)&gt;0,VLOOKUP($A231,'Neizmirene obaveze JLS'!$A$11:$M$1500,11,FALSE),VLOOKUP($A231,'Neizmirene obaveze JLS'!$A$11:$M$1500,13,FALSE)),0))</f>
        <v>0</v>
      </c>
      <c r="O231" s="87">
        <f>IF($A231&lt;=$A$1,VALUE(+VLOOKUP($A231,'Rashodi- plan-izvršenje'!$A$8:N$1500,'prenos-P-R-N'!O$1,FALSE)),IF($A231&lt;=A$2,VALUE(VLOOKUP($A231,'Prihodi- plan-izvršenje'!$A$8:$H$500,6,FALSE)),VALUE(VLOOKUP($A231,'Neizmirene obaveze JLS'!$A$8:$N$500,O$1,FALSE))))</f>
        <v>1</v>
      </c>
      <c r="P231" s="87" t="str">
        <f>IF(A231=0,0,IF(A231&gt;A$2,'šifarnik K-izvor'!G$3,+IF(Q231&lt;700,+'šifarnik K-izvor'!G$2,'šifarnik K-izvor'!G$1)))</f>
        <v>Приходи</v>
      </c>
      <c r="Q231" s="87">
        <f>IF($A231&lt;=$A$1,VALUE(+VLOOKUP($A231,'Rashodi- plan-izvršenje'!$A$8:O$1500,'prenos-P-R-N'!Q$1,FALSE)),IF($A231&lt;=$A$2,VLOOKUP($A231,'Prihodi- plan-izvršenje'!$A$4:$H$500,4,FALSE),IF($A231&lt;=$A$3,VLOOKUP(A231,'Neizmirene obaveze JLS'!$A$11:O$500,Q$1,FALSE),"")))</f>
        <v>713121</v>
      </c>
      <c r="R231" s="88">
        <f>IF($A231&lt;=$A$1,VALUE(+VLOOKUP($A231,'Rashodi- plan-izvršenje'!$A$8:P$1500,'prenos-P-R-N'!R$1,FALSE)),IF($A231&lt;=$A$2,VLOOKUP($A231,'Prihodi- plan-izvršenje'!$A$4:$H$500,7,FALSE),""))</f>
        <v>254000000</v>
      </c>
      <c r="S231" s="88">
        <f>IF(A231=0,0,IF($A231&lt;=$A$1,VALUE(+VLOOKUP($A231,'Rashodi- plan-izvršenje'!$A$8:Q$1500,'prenos-P-R-N'!S$1,FALSE)),IF($A231&lt;=$A$2,VLOOKUP($A231,'Prihodi- plan-izvršenje'!$A$4:$H$500,8,FALSE),0)))</f>
        <v>112425808.84</v>
      </c>
      <c r="T231" s="88" t="str">
        <f>IF($A231&gt;$A$2,VLOOKUP($A231,'Neizmirene obaveze JLS'!$A$11:R$500,R$1,FALSE),"")</f>
        <v/>
      </c>
      <c r="U231" s="88">
        <f>IF($A231&gt;$A$2,VLOOKUP($A231,'Neizmirene obaveze JLS'!$A$11:S$500,S$1,FALSE),0)</f>
        <v>0</v>
      </c>
      <c r="V231" s="88">
        <f t="shared" si="18"/>
        <v>0</v>
      </c>
      <c r="W231" s="74"/>
      <c r="X231" s="74"/>
      <c r="Y231" s="74"/>
      <c r="Z231" s="74"/>
      <c r="AA231" s="193">
        <f t="shared" si="19"/>
        <v>6</v>
      </c>
      <c r="AB231" s="193" t="str">
        <f t="shared" si="20"/>
        <v>Приходи</v>
      </c>
    </row>
    <row r="232" spans="1:28">
      <c r="A232" s="89">
        <f>IF(AND(COUNTIF(A$1:A$3,"&gt;0")=1,MAX(A$8:A231)&lt;A$1),A231+1,IF(AND(COUNTIF(A$1:A$3,"&gt;0")=2,MAX(A$8:A231)&lt;A$2),A231+1,IF(AND(COUNTIF(A$1:A$3,"&gt;0")=3,MAX(A$8:A231)&lt;A$3),A231+1,0)))</f>
        <v>225</v>
      </c>
      <c r="B232" s="89">
        <f t="shared" si="21"/>
        <v>75</v>
      </c>
      <c r="C232" s="89" t="str">
        <f t="shared" si="22"/>
        <v>НОВИ ПАЗАР</v>
      </c>
      <c r="D232" s="87" t="str">
        <f>IF($A232=0,"",IF($A232&lt;=$A$1,+VLOOKUP($A232,'Rashodi- plan-izvršenje'!$A$8:B$1500,'prenos-P-R-N'!D$1,FALSE),IF($A232&gt;$A$2,+VLOOKUP($A232,'Neizmirene obaveze JLS'!$A$11:B$500,'prenos-P-R-N'!D$1,FALSE),"")))</f>
        <v/>
      </c>
      <c r="E232" s="87" t="str">
        <f>IF($A232=0,"",IF($A232&lt;=$A$1,+VLOOKUP($A232,'Rashodi- plan-izvršenje'!$A$8:C$1500,'prenos-P-R-N'!E$1,FALSE),IF($A232&gt;$A$2,+VLOOKUP($A232,'Neizmirene obaveze JLS'!$A$11:C$500,'prenos-P-R-N'!E$1,FALSE),"")))</f>
        <v/>
      </c>
      <c r="F232" s="87" t="str">
        <f>IF($A232=0,"",IF($A232&lt;=$A$1,+VLOOKUP($A232,'Rashodi- plan-izvršenje'!$A$8:D$1500,'prenos-P-R-N'!F$1,FALSE),IF($A232&gt;$A$2,+VLOOKUP($A232,'Neizmirene obaveze JLS'!$A$11:D$500,'prenos-P-R-N'!F$1,FALSE),"")))</f>
        <v/>
      </c>
      <c r="G232" s="87" t="str">
        <f>IF($A232=0,"",IF($A232&lt;=$A$1,+VLOOKUP($A232,'Rashodi- plan-izvršenje'!$A$8:E$1500,'prenos-P-R-N'!G$1,FALSE),IF($A232&gt;$A$2,+VLOOKUP($A232,'Neizmirene obaveze JLS'!$A$11:E$500,'prenos-P-R-N'!G$1,FALSE),"")))</f>
        <v/>
      </c>
      <c r="H232" s="87" t="str">
        <f>IF($A232=0,"",IF($A232&lt;=$A$1,+VLOOKUP($A232,'Rashodi- plan-izvršenje'!$A$8:F$1500,'prenos-P-R-N'!H$1,FALSE),IF($A232&gt;$A$2,+VLOOKUP($A232,'Neizmirene obaveze JLS'!$A$11:F$500,'prenos-P-R-N'!H$1,FALSE),"")))</f>
        <v/>
      </c>
      <c r="I232" s="87" t="str">
        <f>IF($A232=0,"",IF($A232&lt;=$A$1,+VLOOKUP($A232,'Rashodi- plan-izvršenje'!$A$8:G$1500,'prenos-P-R-N'!I$1,FALSE),IF($A232&gt;$A$2,+VLOOKUP($A232,'Neizmirene obaveze JLS'!$A$11:G$500,'prenos-P-R-N'!I$1,FALSE),"")))</f>
        <v/>
      </c>
      <c r="J232" s="87" t="str">
        <f>IF($A232=0,"",IF($A232&lt;=$A$1,+VLOOKUP($A232,'Rashodi- plan-izvršenje'!$A$8:H$1500,'prenos-P-R-N'!J$1,FALSE),IF($A232&gt;$A$2,+VLOOKUP($A232,'Neizmirene obaveze JLS'!$A$11:H$500,'prenos-P-R-N'!J$1,FALSE),"")))</f>
        <v/>
      </c>
      <c r="K232" s="87" t="str">
        <f>IF($A232=0,"",IF($A232&lt;=$A$1,+VLOOKUP($A232,'Rashodi- plan-izvršenje'!$A$8:I$1500,'prenos-P-R-N'!K$1,FALSE),IF($A232&gt;$A$2,+VLOOKUP($A232,'Neizmirene obaveze JLS'!$A$11:I$500,'prenos-P-R-N'!K$1,FALSE),"")))</f>
        <v/>
      </c>
      <c r="L232" t="str">
        <f>IF(A232=0,"",IF(A232&lt;=A$1,+IF(VLOOKUP(A232,'Rashodi- plan-izvršenje'!A$8:J$1500,M$1,FALSE)&gt;0,"Програмска активност","Пројекат"),IF(A232&gt;A$2,+IF(VLOOKUP(A232,'Neizmirene obaveze JLS'!A$8:J$2008,M$1,FALSE)&gt;0,"Програмска активност","Пројекат"),"")))</f>
        <v/>
      </c>
      <c r="M232" s="87">
        <f>IF($A232&lt;=$A$1,+IF(VLOOKUP($A232,'Rashodi- plan-izvršenje'!$A$8:$M$1500,10,FALSE)&gt;0,VLOOKUP($A232,'Rashodi- plan-izvršenje'!$A$8:$M$1500,10,FALSE),VLOOKUP($A232,'Rashodi- plan-izvršenje'!$A$8:$M$1500,12,FALSE)),+IF($A232&gt;$A$2,IF(VLOOKUP($A232,'Neizmirene obaveze JLS'!$A$8:$M$1500,10,FALSE)&gt;0,VLOOKUP($A232,'Neizmirene obaveze JLS'!$A$11:$M$1500,10,FALSE),VLOOKUP($A232,'Neizmirene obaveze JLS'!$A$11:$M$1500,12,FALSE)),0))</f>
        <v>0</v>
      </c>
      <c r="N232" s="87">
        <f>IF($A232&lt;=$A$1,+IF(VLOOKUP(A232,'Rashodi- plan-izvršenje'!$A$8:$M$1500,10,FALSE)&gt;0,VLOOKUP(A232,'Rashodi- plan-izvršenje'!$A$8:$M$1500,11,FALSE),VLOOKUP(A232,'Rashodi- plan-izvršenje'!$A$8:$M$1500,13,FALSE)),+IF($A232&gt;$A$2,IF(VLOOKUP($A232,'Neizmirene obaveze JLS'!$A$8:$M$1500,10,FALSE)&gt;0,VLOOKUP($A232,'Neizmirene obaveze JLS'!$A$11:$M$1500,11,FALSE),VLOOKUP($A232,'Neizmirene obaveze JLS'!$A$11:$M$1500,13,FALSE)),0))</f>
        <v>0</v>
      </c>
      <c r="O232" s="87">
        <f>IF($A232&lt;=$A$1,VALUE(+VLOOKUP($A232,'Rashodi- plan-izvršenje'!$A$8:N$1500,'prenos-P-R-N'!O$1,FALSE)),IF($A232&lt;=A$2,VALUE(VLOOKUP($A232,'Prihodi- plan-izvršenje'!$A$8:$H$500,6,FALSE)),VALUE(VLOOKUP($A232,'Neizmirene obaveze JLS'!$A$8:$N$500,O$1,FALSE))))</f>
        <v>1</v>
      </c>
      <c r="P232" s="87" t="str">
        <f>IF(A232=0,0,IF(A232&gt;A$2,'šifarnik K-izvor'!G$3,+IF(Q232&lt;700,+'šifarnik K-izvor'!G$2,'šifarnik K-izvor'!G$1)))</f>
        <v>Приходи</v>
      </c>
      <c r="Q232" s="87">
        <f>IF($A232&lt;=$A$1,VALUE(+VLOOKUP($A232,'Rashodi- plan-izvršenje'!$A$8:O$1500,'prenos-P-R-N'!Q$1,FALSE)),IF($A232&lt;=$A$2,VLOOKUP($A232,'Prihodi- plan-izvršenje'!$A$4:$H$500,4,FALSE),IF($A232&lt;=$A$3,VLOOKUP(A232,'Neizmirene obaveze JLS'!$A$11:O$500,Q$1,FALSE),"")))</f>
        <v>713311</v>
      </c>
      <c r="R232" s="88">
        <f>IF($A232&lt;=$A$1,VALUE(+VLOOKUP($A232,'Rashodi- plan-izvršenje'!$A$8:P$1500,'prenos-P-R-N'!R$1,FALSE)),IF($A232&lt;=$A$2,VLOOKUP($A232,'Prihodi- plan-izvršenje'!$A$4:$H$500,7,FALSE),""))</f>
        <v>21000000</v>
      </c>
      <c r="S232" s="88">
        <f>IF(A232=0,0,IF($A232&lt;=$A$1,VALUE(+VLOOKUP($A232,'Rashodi- plan-izvršenje'!$A$8:Q$1500,'prenos-P-R-N'!S$1,FALSE)),IF($A232&lt;=$A$2,VLOOKUP($A232,'Prihodi- plan-izvršenje'!$A$4:$H$500,8,FALSE),0)))</f>
        <v>12527348.130000001</v>
      </c>
      <c r="T232" s="88" t="str">
        <f>IF($A232&gt;$A$2,VLOOKUP($A232,'Neizmirene obaveze JLS'!$A$11:R$500,R$1,FALSE),"")</f>
        <v/>
      </c>
      <c r="U232" s="88">
        <f>IF($A232&gt;$A$2,VLOOKUP($A232,'Neizmirene obaveze JLS'!$A$11:S$500,S$1,FALSE),0)</f>
        <v>0</v>
      </c>
      <c r="V232" s="88">
        <f t="shared" si="18"/>
        <v>0</v>
      </c>
      <c r="W232" s="74"/>
      <c r="X232" s="74"/>
      <c r="Y232" s="74"/>
      <c r="Z232" s="74"/>
      <c r="AA232" s="193">
        <f t="shared" si="19"/>
        <v>6</v>
      </c>
      <c r="AB232" s="193" t="str">
        <f t="shared" si="20"/>
        <v>Приходи</v>
      </c>
    </row>
    <row r="233" spans="1:28">
      <c r="A233" s="89">
        <f>IF(AND(COUNTIF(A$1:A$3,"&gt;0")=1,MAX(A$8:A232)&lt;A$1),A232+1,IF(AND(COUNTIF(A$1:A$3,"&gt;0")=2,MAX(A$8:A232)&lt;A$2),A232+1,IF(AND(COUNTIF(A$1:A$3,"&gt;0")=3,MAX(A$8:A232)&lt;A$3),A232+1,0)))</f>
        <v>226</v>
      </c>
      <c r="B233" s="89">
        <f t="shared" si="21"/>
        <v>75</v>
      </c>
      <c r="C233" s="89" t="str">
        <f t="shared" si="22"/>
        <v>НОВИ ПАЗАР</v>
      </c>
      <c r="D233" s="87" t="str">
        <f>IF($A233=0,"",IF($A233&lt;=$A$1,+VLOOKUP($A233,'Rashodi- plan-izvršenje'!$A$8:B$1500,'prenos-P-R-N'!D$1,FALSE),IF($A233&gt;$A$2,+VLOOKUP($A233,'Neizmirene obaveze JLS'!$A$11:B$500,'prenos-P-R-N'!D$1,FALSE),"")))</f>
        <v/>
      </c>
      <c r="E233" s="87" t="str">
        <f>IF($A233=0,"",IF($A233&lt;=$A$1,+VLOOKUP($A233,'Rashodi- plan-izvršenje'!$A$8:C$1500,'prenos-P-R-N'!E$1,FALSE),IF($A233&gt;$A$2,+VLOOKUP($A233,'Neizmirene obaveze JLS'!$A$11:C$500,'prenos-P-R-N'!E$1,FALSE),"")))</f>
        <v/>
      </c>
      <c r="F233" s="87" t="str">
        <f>IF($A233=0,"",IF($A233&lt;=$A$1,+VLOOKUP($A233,'Rashodi- plan-izvršenje'!$A$8:D$1500,'prenos-P-R-N'!F$1,FALSE),IF($A233&gt;$A$2,+VLOOKUP($A233,'Neizmirene obaveze JLS'!$A$11:D$500,'prenos-P-R-N'!F$1,FALSE),"")))</f>
        <v/>
      </c>
      <c r="G233" s="87" t="str">
        <f>IF($A233=0,"",IF($A233&lt;=$A$1,+VLOOKUP($A233,'Rashodi- plan-izvršenje'!$A$8:E$1500,'prenos-P-R-N'!G$1,FALSE),IF($A233&gt;$A$2,+VLOOKUP($A233,'Neizmirene obaveze JLS'!$A$11:E$500,'prenos-P-R-N'!G$1,FALSE),"")))</f>
        <v/>
      </c>
      <c r="H233" s="87" t="str">
        <f>IF($A233=0,"",IF($A233&lt;=$A$1,+VLOOKUP($A233,'Rashodi- plan-izvršenje'!$A$8:F$1500,'prenos-P-R-N'!H$1,FALSE),IF($A233&gt;$A$2,+VLOOKUP($A233,'Neizmirene obaveze JLS'!$A$11:F$500,'prenos-P-R-N'!H$1,FALSE),"")))</f>
        <v/>
      </c>
      <c r="I233" s="87" t="str">
        <f>IF($A233=0,"",IF($A233&lt;=$A$1,+VLOOKUP($A233,'Rashodi- plan-izvršenje'!$A$8:G$1500,'prenos-P-R-N'!I$1,FALSE),IF($A233&gt;$A$2,+VLOOKUP($A233,'Neizmirene obaveze JLS'!$A$11:G$500,'prenos-P-R-N'!I$1,FALSE),"")))</f>
        <v/>
      </c>
      <c r="J233" s="87" t="str">
        <f>IF($A233=0,"",IF($A233&lt;=$A$1,+VLOOKUP($A233,'Rashodi- plan-izvršenje'!$A$8:H$1500,'prenos-P-R-N'!J$1,FALSE),IF($A233&gt;$A$2,+VLOOKUP($A233,'Neizmirene obaveze JLS'!$A$11:H$500,'prenos-P-R-N'!J$1,FALSE),"")))</f>
        <v/>
      </c>
      <c r="K233" s="87" t="str">
        <f>IF($A233=0,"",IF($A233&lt;=$A$1,+VLOOKUP($A233,'Rashodi- plan-izvršenje'!$A$8:I$1500,'prenos-P-R-N'!K$1,FALSE),IF($A233&gt;$A$2,+VLOOKUP($A233,'Neizmirene obaveze JLS'!$A$11:I$500,'prenos-P-R-N'!K$1,FALSE),"")))</f>
        <v/>
      </c>
      <c r="L233" t="str">
        <f>IF(A233=0,"",IF(A233&lt;=A$1,+IF(VLOOKUP(A233,'Rashodi- plan-izvršenje'!A$8:J$1500,M$1,FALSE)&gt;0,"Програмска активност","Пројекат"),IF(A233&gt;A$2,+IF(VLOOKUP(A233,'Neizmirene obaveze JLS'!A$8:J$2008,M$1,FALSE)&gt;0,"Програмска активност","Пројекат"),"")))</f>
        <v/>
      </c>
      <c r="M233" s="87">
        <f>IF($A233&lt;=$A$1,+IF(VLOOKUP($A233,'Rashodi- plan-izvršenje'!$A$8:$M$1500,10,FALSE)&gt;0,VLOOKUP($A233,'Rashodi- plan-izvršenje'!$A$8:$M$1500,10,FALSE),VLOOKUP($A233,'Rashodi- plan-izvršenje'!$A$8:$M$1500,12,FALSE)),+IF($A233&gt;$A$2,IF(VLOOKUP($A233,'Neizmirene obaveze JLS'!$A$8:$M$1500,10,FALSE)&gt;0,VLOOKUP($A233,'Neizmirene obaveze JLS'!$A$11:$M$1500,10,FALSE),VLOOKUP($A233,'Neizmirene obaveze JLS'!$A$11:$M$1500,12,FALSE)),0))</f>
        <v>0</v>
      </c>
      <c r="N233" s="87">
        <f>IF($A233&lt;=$A$1,+IF(VLOOKUP(A233,'Rashodi- plan-izvršenje'!$A$8:$M$1500,10,FALSE)&gt;0,VLOOKUP(A233,'Rashodi- plan-izvršenje'!$A$8:$M$1500,11,FALSE),VLOOKUP(A233,'Rashodi- plan-izvršenje'!$A$8:$M$1500,13,FALSE)),+IF($A233&gt;$A$2,IF(VLOOKUP($A233,'Neizmirene obaveze JLS'!$A$8:$M$1500,10,FALSE)&gt;0,VLOOKUP($A233,'Neizmirene obaveze JLS'!$A$11:$M$1500,11,FALSE),VLOOKUP($A233,'Neizmirene obaveze JLS'!$A$11:$M$1500,13,FALSE)),0))</f>
        <v>0</v>
      </c>
      <c r="O233" s="87">
        <f>IF($A233&lt;=$A$1,VALUE(+VLOOKUP($A233,'Rashodi- plan-izvršenje'!$A$8:N$1500,'prenos-P-R-N'!O$1,FALSE)),IF($A233&lt;=A$2,VALUE(VLOOKUP($A233,'Prihodi- plan-izvršenje'!$A$8:$H$500,6,FALSE)),VALUE(VLOOKUP($A233,'Neizmirene obaveze JLS'!$A$8:$N$500,O$1,FALSE))))</f>
        <v>1</v>
      </c>
      <c r="P233" s="87" t="str">
        <f>IF(A233=0,0,IF(A233&gt;A$2,'šifarnik K-izvor'!G$3,+IF(Q233&lt;700,+'šifarnik K-izvor'!G$2,'šifarnik K-izvor'!G$1)))</f>
        <v>Приходи</v>
      </c>
      <c r="Q233" s="87">
        <f>IF($A233&lt;=$A$1,VALUE(+VLOOKUP($A233,'Rashodi- plan-izvršenje'!$A$8:O$1500,'prenos-P-R-N'!Q$1,FALSE)),IF($A233&lt;=$A$2,VLOOKUP($A233,'Prihodi- plan-izvršenje'!$A$4:$H$500,4,FALSE),IF($A233&lt;=$A$3,VLOOKUP(A233,'Neizmirene obaveze JLS'!$A$11:O$500,Q$1,FALSE),"")))</f>
        <v>713421</v>
      </c>
      <c r="R233" s="88">
        <f>IF($A233&lt;=$A$1,VALUE(+VLOOKUP($A233,'Rashodi- plan-izvršenje'!$A$8:P$1500,'prenos-P-R-N'!R$1,FALSE)),IF($A233&lt;=$A$2,VLOOKUP($A233,'Prihodi- plan-izvršenje'!$A$4:$H$500,7,FALSE),""))</f>
        <v>110000000</v>
      </c>
      <c r="S233" s="88">
        <f>IF(A233=0,0,IF($A233&lt;=$A$1,VALUE(+VLOOKUP($A233,'Rashodi- plan-izvršenje'!$A$8:Q$1500,'prenos-P-R-N'!S$1,FALSE)),IF($A233&lt;=$A$2,VLOOKUP($A233,'Prihodi- plan-izvršenje'!$A$4:$H$500,8,FALSE),0)))</f>
        <v>56608510.350000001</v>
      </c>
      <c r="T233" s="88" t="str">
        <f>IF($A233&gt;$A$2,VLOOKUP($A233,'Neizmirene obaveze JLS'!$A$11:R$500,R$1,FALSE),"")</f>
        <v/>
      </c>
      <c r="U233" s="88">
        <f>IF($A233&gt;$A$2,VLOOKUP($A233,'Neizmirene obaveze JLS'!$A$11:S$500,S$1,FALSE),0)</f>
        <v>0</v>
      </c>
      <c r="V233" s="88">
        <f t="shared" si="18"/>
        <v>0</v>
      </c>
      <c r="W233" s="74"/>
      <c r="X233" s="74"/>
      <c r="Y233" s="74"/>
      <c r="Z233" s="74"/>
      <c r="AA233" s="193">
        <f t="shared" si="19"/>
        <v>6</v>
      </c>
      <c r="AB233" s="193" t="str">
        <f t="shared" si="20"/>
        <v>Приходи</v>
      </c>
    </row>
    <row r="234" spans="1:28">
      <c r="A234" s="89">
        <f>IF(AND(COUNTIF(A$1:A$3,"&gt;0")=1,MAX(A$8:A233)&lt;A$1),A233+1,IF(AND(COUNTIF(A$1:A$3,"&gt;0")=2,MAX(A$8:A233)&lt;A$2),A233+1,IF(AND(COUNTIF(A$1:A$3,"&gt;0")=3,MAX(A$8:A233)&lt;A$3),A233+1,0)))</f>
        <v>227</v>
      </c>
      <c r="B234" s="89">
        <f t="shared" si="21"/>
        <v>75</v>
      </c>
      <c r="C234" s="89" t="str">
        <f t="shared" si="22"/>
        <v>НОВИ ПАЗАР</v>
      </c>
      <c r="D234" s="87" t="str">
        <f>IF($A234=0,"",IF($A234&lt;=$A$1,+VLOOKUP($A234,'Rashodi- plan-izvršenje'!$A$8:B$1500,'prenos-P-R-N'!D$1,FALSE),IF($A234&gt;$A$2,+VLOOKUP($A234,'Neizmirene obaveze JLS'!$A$11:B$500,'prenos-P-R-N'!D$1,FALSE),"")))</f>
        <v/>
      </c>
      <c r="E234" s="87" t="str">
        <f>IF($A234=0,"",IF($A234&lt;=$A$1,+VLOOKUP($A234,'Rashodi- plan-izvršenje'!$A$8:C$1500,'prenos-P-R-N'!E$1,FALSE),IF($A234&gt;$A$2,+VLOOKUP($A234,'Neizmirene obaveze JLS'!$A$11:C$500,'prenos-P-R-N'!E$1,FALSE),"")))</f>
        <v/>
      </c>
      <c r="F234" s="87" t="str">
        <f>IF($A234=0,"",IF($A234&lt;=$A$1,+VLOOKUP($A234,'Rashodi- plan-izvršenje'!$A$8:D$1500,'prenos-P-R-N'!F$1,FALSE),IF($A234&gt;$A$2,+VLOOKUP($A234,'Neizmirene obaveze JLS'!$A$11:D$500,'prenos-P-R-N'!F$1,FALSE),"")))</f>
        <v/>
      </c>
      <c r="G234" s="87" t="str">
        <f>IF($A234=0,"",IF($A234&lt;=$A$1,+VLOOKUP($A234,'Rashodi- plan-izvršenje'!$A$8:E$1500,'prenos-P-R-N'!G$1,FALSE),IF($A234&gt;$A$2,+VLOOKUP($A234,'Neizmirene obaveze JLS'!$A$11:E$500,'prenos-P-R-N'!G$1,FALSE),"")))</f>
        <v/>
      </c>
      <c r="H234" s="87" t="str">
        <f>IF($A234=0,"",IF($A234&lt;=$A$1,+VLOOKUP($A234,'Rashodi- plan-izvršenje'!$A$8:F$1500,'prenos-P-R-N'!H$1,FALSE),IF($A234&gt;$A$2,+VLOOKUP($A234,'Neizmirene obaveze JLS'!$A$11:F$500,'prenos-P-R-N'!H$1,FALSE),"")))</f>
        <v/>
      </c>
      <c r="I234" s="87" t="str">
        <f>IF($A234=0,"",IF($A234&lt;=$A$1,+VLOOKUP($A234,'Rashodi- plan-izvršenje'!$A$8:G$1500,'prenos-P-R-N'!I$1,FALSE),IF($A234&gt;$A$2,+VLOOKUP($A234,'Neizmirene obaveze JLS'!$A$11:G$500,'prenos-P-R-N'!I$1,FALSE),"")))</f>
        <v/>
      </c>
      <c r="J234" s="87" t="str">
        <f>IF($A234=0,"",IF($A234&lt;=$A$1,+VLOOKUP($A234,'Rashodi- plan-izvršenje'!$A$8:H$1500,'prenos-P-R-N'!J$1,FALSE),IF($A234&gt;$A$2,+VLOOKUP($A234,'Neizmirene obaveze JLS'!$A$11:H$500,'prenos-P-R-N'!J$1,FALSE),"")))</f>
        <v/>
      </c>
      <c r="K234" s="87" t="str">
        <f>IF($A234=0,"",IF($A234&lt;=$A$1,+VLOOKUP($A234,'Rashodi- plan-izvršenje'!$A$8:I$1500,'prenos-P-R-N'!K$1,FALSE),IF($A234&gt;$A$2,+VLOOKUP($A234,'Neizmirene obaveze JLS'!$A$11:I$500,'prenos-P-R-N'!K$1,FALSE),"")))</f>
        <v/>
      </c>
      <c r="L234" t="str">
        <f>IF(A234=0,"",IF(A234&lt;=A$1,+IF(VLOOKUP(A234,'Rashodi- plan-izvršenje'!A$8:J$1500,M$1,FALSE)&gt;0,"Програмска активност","Пројекат"),IF(A234&gt;A$2,+IF(VLOOKUP(A234,'Neizmirene obaveze JLS'!A$8:J$2008,M$1,FALSE)&gt;0,"Програмска активност","Пројекат"),"")))</f>
        <v/>
      </c>
      <c r="M234" s="87">
        <f>IF($A234&lt;=$A$1,+IF(VLOOKUP($A234,'Rashodi- plan-izvršenje'!$A$8:$M$1500,10,FALSE)&gt;0,VLOOKUP($A234,'Rashodi- plan-izvršenje'!$A$8:$M$1500,10,FALSE),VLOOKUP($A234,'Rashodi- plan-izvršenje'!$A$8:$M$1500,12,FALSE)),+IF($A234&gt;$A$2,IF(VLOOKUP($A234,'Neizmirene obaveze JLS'!$A$8:$M$1500,10,FALSE)&gt;0,VLOOKUP($A234,'Neizmirene obaveze JLS'!$A$11:$M$1500,10,FALSE),VLOOKUP($A234,'Neizmirene obaveze JLS'!$A$11:$M$1500,12,FALSE)),0))</f>
        <v>0</v>
      </c>
      <c r="N234" s="87">
        <f>IF($A234&lt;=$A$1,+IF(VLOOKUP(A234,'Rashodi- plan-izvršenje'!$A$8:$M$1500,10,FALSE)&gt;0,VLOOKUP(A234,'Rashodi- plan-izvršenje'!$A$8:$M$1500,11,FALSE),VLOOKUP(A234,'Rashodi- plan-izvršenje'!$A$8:$M$1500,13,FALSE)),+IF($A234&gt;$A$2,IF(VLOOKUP($A234,'Neizmirene obaveze JLS'!$A$8:$M$1500,10,FALSE)&gt;0,VLOOKUP($A234,'Neizmirene obaveze JLS'!$A$11:$M$1500,11,FALSE),VLOOKUP($A234,'Neizmirene obaveze JLS'!$A$11:$M$1500,13,FALSE)),0))</f>
        <v>0</v>
      </c>
      <c r="O234" s="87">
        <f>IF($A234&lt;=$A$1,VALUE(+VLOOKUP($A234,'Rashodi- plan-izvršenje'!$A$8:N$1500,'prenos-P-R-N'!O$1,FALSE)),IF($A234&lt;=A$2,VALUE(VLOOKUP($A234,'Prihodi- plan-izvršenje'!$A$8:$H$500,6,FALSE)),VALUE(VLOOKUP($A234,'Neizmirene obaveze JLS'!$A$8:$N$500,O$1,FALSE))))</f>
        <v>1</v>
      </c>
      <c r="P234" s="87" t="str">
        <f>IF(A234=0,0,IF(A234&gt;A$2,'šifarnik K-izvor'!G$3,+IF(Q234&lt;700,+'šifarnik K-izvor'!G$2,'šifarnik K-izvor'!G$1)))</f>
        <v>Приходи</v>
      </c>
      <c r="Q234" s="87">
        <f>IF($A234&lt;=$A$1,VALUE(+VLOOKUP($A234,'Rashodi- plan-izvršenje'!$A$8:O$1500,'prenos-P-R-N'!Q$1,FALSE)),IF($A234&lt;=$A$2,VLOOKUP($A234,'Prihodi- plan-izvršenje'!$A$4:$H$500,4,FALSE),IF($A234&lt;=$A$3,VLOOKUP(A234,'Neizmirene obaveze JLS'!$A$11:O$500,Q$1,FALSE),"")))</f>
        <v>714421</v>
      </c>
      <c r="R234" s="88">
        <f>IF($A234&lt;=$A$1,VALUE(+VLOOKUP($A234,'Rashodi- plan-izvršenje'!$A$8:P$1500,'prenos-P-R-N'!R$1,FALSE)),IF($A234&lt;=$A$2,VLOOKUP($A234,'Prihodi- plan-izvršenje'!$A$4:$H$500,7,FALSE),""))</f>
        <v>50000</v>
      </c>
      <c r="S234" s="88">
        <f>IF(A234=0,0,IF($A234&lt;=$A$1,VALUE(+VLOOKUP($A234,'Rashodi- plan-izvršenje'!$A$8:Q$1500,'prenos-P-R-N'!S$1,FALSE)),IF($A234&lt;=$A$2,VLOOKUP($A234,'Prihodi- plan-izvršenje'!$A$4:$H$500,8,FALSE),0)))</f>
        <v>0</v>
      </c>
      <c r="T234" s="88" t="str">
        <f>IF($A234&gt;$A$2,VLOOKUP($A234,'Neizmirene obaveze JLS'!$A$11:R$500,R$1,FALSE),"")</f>
        <v/>
      </c>
      <c r="U234" s="88">
        <f>IF($A234&gt;$A$2,VLOOKUP($A234,'Neizmirene obaveze JLS'!$A$11:S$500,S$1,FALSE),0)</f>
        <v>0</v>
      </c>
      <c r="V234" s="88">
        <f t="shared" si="18"/>
        <v>0</v>
      </c>
      <c r="W234" s="74"/>
      <c r="X234" s="74"/>
      <c r="Y234" s="74"/>
      <c r="Z234" s="74"/>
      <c r="AA234" s="193">
        <f t="shared" si="19"/>
        <v>6</v>
      </c>
      <c r="AB234" s="193" t="str">
        <f t="shared" si="20"/>
        <v>Приходи</v>
      </c>
    </row>
    <row r="235" spans="1:28">
      <c r="A235" s="89">
        <f>IF(AND(COUNTIF(A$1:A$3,"&gt;0")=1,MAX(A$8:A234)&lt;A$1),A234+1,IF(AND(COUNTIF(A$1:A$3,"&gt;0")=2,MAX(A$8:A234)&lt;A$2),A234+1,IF(AND(COUNTIF(A$1:A$3,"&gt;0")=3,MAX(A$8:A234)&lt;A$3),A234+1,0)))</f>
        <v>228</v>
      </c>
      <c r="B235" s="89">
        <f t="shared" si="21"/>
        <v>75</v>
      </c>
      <c r="C235" s="89" t="str">
        <f t="shared" si="22"/>
        <v>НОВИ ПАЗАР</v>
      </c>
      <c r="D235" s="87" t="str">
        <f>IF($A235=0,"",IF($A235&lt;=$A$1,+VLOOKUP($A235,'Rashodi- plan-izvršenje'!$A$8:B$1500,'prenos-P-R-N'!D$1,FALSE),IF($A235&gt;$A$2,+VLOOKUP($A235,'Neizmirene obaveze JLS'!$A$11:B$500,'prenos-P-R-N'!D$1,FALSE),"")))</f>
        <v/>
      </c>
      <c r="E235" s="87" t="str">
        <f>IF($A235=0,"",IF($A235&lt;=$A$1,+VLOOKUP($A235,'Rashodi- plan-izvršenje'!$A$8:C$1500,'prenos-P-R-N'!E$1,FALSE),IF($A235&gt;$A$2,+VLOOKUP($A235,'Neizmirene obaveze JLS'!$A$11:C$500,'prenos-P-R-N'!E$1,FALSE),"")))</f>
        <v/>
      </c>
      <c r="F235" s="87" t="str">
        <f>IF($A235=0,"",IF($A235&lt;=$A$1,+VLOOKUP($A235,'Rashodi- plan-izvršenje'!$A$8:D$1500,'prenos-P-R-N'!F$1,FALSE),IF($A235&gt;$A$2,+VLOOKUP($A235,'Neizmirene obaveze JLS'!$A$11:D$500,'prenos-P-R-N'!F$1,FALSE),"")))</f>
        <v/>
      </c>
      <c r="G235" s="87" t="str">
        <f>IF($A235=0,"",IF($A235&lt;=$A$1,+VLOOKUP($A235,'Rashodi- plan-izvršenje'!$A$8:E$1500,'prenos-P-R-N'!G$1,FALSE),IF($A235&gt;$A$2,+VLOOKUP($A235,'Neizmirene obaveze JLS'!$A$11:E$500,'prenos-P-R-N'!G$1,FALSE),"")))</f>
        <v/>
      </c>
      <c r="H235" s="87" t="str">
        <f>IF($A235=0,"",IF($A235&lt;=$A$1,+VLOOKUP($A235,'Rashodi- plan-izvršenje'!$A$8:F$1500,'prenos-P-R-N'!H$1,FALSE),IF($A235&gt;$A$2,+VLOOKUP($A235,'Neizmirene obaveze JLS'!$A$11:F$500,'prenos-P-R-N'!H$1,FALSE),"")))</f>
        <v/>
      </c>
      <c r="I235" s="87" t="str">
        <f>IF($A235=0,"",IF($A235&lt;=$A$1,+VLOOKUP($A235,'Rashodi- plan-izvršenje'!$A$8:G$1500,'prenos-P-R-N'!I$1,FALSE),IF($A235&gt;$A$2,+VLOOKUP($A235,'Neizmirene obaveze JLS'!$A$11:G$500,'prenos-P-R-N'!I$1,FALSE),"")))</f>
        <v/>
      </c>
      <c r="J235" s="87" t="str">
        <f>IF($A235=0,"",IF($A235&lt;=$A$1,+VLOOKUP($A235,'Rashodi- plan-izvršenje'!$A$8:H$1500,'prenos-P-R-N'!J$1,FALSE),IF($A235&gt;$A$2,+VLOOKUP($A235,'Neizmirene obaveze JLS'!$A$11:H$500,'prenos-P-R-N'!J$1,FALSE),"")))</f>
        <v/>
      </c>
      <c r="K235" s="87" t="str">
        <f>IF($A235=0,"",IF($A235&lt;=$A$1,+VLOOKUP($A235,'Rashodi- plan-izvršenje'!$A$8:I$1500,'prenos-P-R-N'!K$1,FALSE),IF($A235&gt;$A$2,+VLOOKUP($A235,'Neizmirene obaveze JLS'!$A$11:I$500,'prenos-P-R-N'!K$1,FALSE),"")))</f>
        <v/>
      </c>
      <c r="L235" t="str">
        <f>IF(A235=0,"",IF(A235&lt;=A$1,+IF(VLOOKUP(A235,'Rashodi- plan-izvršenje'!A$8:J$1500,M$1,FALSE)&gt;0,"Програмска активност","Пројекат"),IF(A235&gt;A$2,+IF(VLOOKUP(A235,'Neizmirene obaveze JLS'!A$8:J$2008,M$1,FALSE)&gt;0,"Програмска активност","Пројекат"),"")))</f>
        <v/>
      </c>
      <c r="M235" s="87">
        <f>IF($A235&lt;=$A$1,+IF(VLOOKUP($A235,'Rashodi- plan-izvršenje'!$A$8:$M$1500,10,FALSE)&gt;0,VLOOKUP($A235,'Rashodi- plan-izvršenje'!$A$8:$M$1500,10,FALSE),VLOOKUP($A235,'Rashodi- plan-izvršenje'!$A$8:$M$1500,12,FALSE)),+IF($A235&gt;$A$2,IF(VLOOKUP($A235,'Neizmirene obaveze JLS'!$A$8:$M$1500,10,FALSE)&gt;0,VLOOKUP($A235,'Neizmirene obaveze JLS'!$A$11:$M$1500,10,FALSE),VLOOKUP($A235,'Neizmirene obaveze JLS'!$A$11:$M$1500,12,FALSE)),0))</f>
        <v>0</v>
      </c>
      <c r="N235" s="87">
        <f>IF($A235&lt;=$A$1,+IF(VLOOKUP(A235,'Rashodi- plan-izvršenje'!$A$8:$M$1500,10,FALSE)&gt;0,VLOOKUP(A235,'Rashodi- plan-izvršenje'!$A$8:$M$1500,11,FALSE),VLOOKUP(A235,'Rashodi- plan-izvršenje'!$A$8:$M$1500,13,FALSE)),+IF($A235&gt;$A$2,IF(VLOOKUP($A235,'Neizmirene obaveze JLS'!$A$8:$M$1500,10,FALSE)&gt;0,VLOOKUP($A235,'Neizmirene obaveze JLS'!$A$11:$M$1500,11,FALSE),VLOOKUP($A235,'Neizmirene obaveze JLS'!$A$11:$M$1500,13,FALSE)),0))</f>
        <v>0</v>
      </c>
      <c r="O235" s="87">
        <f>IF($A235&lt;=$A$1,VALUE(+VLOOKUP($A235,'Rashodi- plan-izvršenje'!$A$8:N$1500,'prenos-P-R-N'!O$1,FALSE)),IF($A235&lt;=A$2,VALUE(VLOOKUP($A235,'Prihodi- plan-izvršenje'!$A$8:$H$500,6,FALSE)),VALUE(VLOOKUP($A235,'Neizmirene obaveze JLS'!$A$8:$N$500,O$1,FALSE))))</f>
        <v>1</v>
      </c>
      <c r="P235" s="87" t="str">
        <f>IF(A235=0,0,IF(A235&gt;A$2,'šifarnik K-izvor'!G$3,+IF(Q235&lt;700,+'šifarnik K-izvor'!G$2,'šifarnik K-izvor'!G$1)))</f>
        <v>Приходи</v>
      </c>
      <c r="Q235" s="87">
        <f>IF($A235&lt;=$A$1,VALUE(+VLOOKUP($A235,'Rashodi- plan-izvršenje'!$A$8:O$1500,'prenos-P-R-N'!Q$1,FALSE)),IF($A235&lt;=$A$2,VLOOKUP($A235,'Prihodi- plan-izvršenje'!$A$4:$H$500,4,FALSE),IF($A235&lt;=$A$3,VLOOKUP(A235,'Neizmirene obaveze JLS'!$A$11:O$500,Q$1,FALSE),"")))</f>
        <v>714431</v>
      </c>
      <c r="R235" s="88">
        <f>IF($A235&lt;=$A$1,VALUE(+VLOOKUP($A235,'Rashodi- plan-izvršenje'!$A$8:P$1500,'prenos-P-R-N'!R$1,FALSE)),IF($A235&lt;=$A$2,VLOOKUP($A235,'Prihodi- plan-izvršenje'!$A$4:$H$500,7,FALSE),""))</f>
        <v>300000</v>
      </c>
      <c r="S235" s="88">
        <f>IF(A235=0,0,IF($A235&lt;=$A$1,VALUE(+VLOOKUP($A235,'Rashodi- plan-izvršenje'!$A$8:Q$1500,'prenos-P-R-N'!S$1,FALSE)),IF($A235&lt;=$A$2,VLOOKUP($A235,'Prihodi- plan-izvršenje'!$A$4:$H$500,8,FALSE),0)))</f>
        <v>-20183</v>
      </c>
      <c r="T235" s="88" t="str">
        <f>IF($A235&gt;$A$2,VLOOKUP($A235,'Neizmirene obaveze JLS'!$A$11:R$500,R$1,FALSE),"")</f>
        <v/>
      </c>
      <c r="U235" s="88">
        <f>IF($A235&gt;$A$2,VLOOKUP($A235,'Neizmirene obaveze JLS'!$A$11:S$500,S$1,FALSE),0)</f>
        <v>0</v>
      </c>
      <c r="V235" s="88">
        <f t="shared" si="18"/>
        <v>0</v>
      </c>
      <c r="W235" s="74"/>
      <c r="X235" s="74"/>
      <c r="Y235" s="74"/>
      <c r="Z235" s="74"/>
      <c r="AA235" s="193">
        <f t="shared" si="19"/>
        <v>6</v>
      </c>
      <c r="AB235" s="193" t="str">
        <f t="shared" si="20"/>
        <v>Приходи</v>
      </c>
    </row>
    <row r="236" spans="1:28">
      <c r="A236" s="89">
        <f>IF(AND(COUNTIF(A$1:A$3,"&gt;0")=1,MAX(A$8:A235)&lt;A$1),A235+1,IF(AND(COUNTIF(A$1:A$3,"&gt;0")=2,MAX(A$8:A235)&lt;A$2),A235+1,IF(AND(COUNTIF(A$1:A$3,"&gt;0")=3,MAX(A$8:A235)&lt;A$3),A235+1,0)))</f>
        <v>229</v>
      </c>
      <c r="B236" s="89">
        <f t="shared" si="21"/>
        <v>75</v>
      </c>
      <c r="C236" s="89" t="str">
        <f t="shared" si="22"/>
        <v>НОВИ ПАЗАР</v>
      </c>
      <c r="D236" s="87" t="str">
        <f>IF($A236=0,"",IF($A236&lt;=$A$1,+VLOOKUP($A236,'Rashodi- plan-izvršenje'!$A$8:B$1500,'prenos-P-R-N'!D$1,FALSE),IF($A236&gt;$A$2,+VLOOKUP($A236,'Neizmirene obaveze JLS'!$A$11:B$500,'prenos-P-R-N'!D$1,FALSE),"")))</f>
        <v/>
      </c>
      <c r="E236" s="87" t="str">
        <f>IF($A236=0,"",IF($A236&lt;=$A$1,+VLOOKUP($A236,'Rashodi- plan-izvršenje'!$A$8:C$1500,'prenos-P-R-N'!E$1,FALSE),IF($A236&gt;$A$2,+VLOOKUP($A236,'Neizmirene obaveze JLS'!$A$11:C$500,'prenos-P-R-N'!E$1,FALSE),"")))</f>
        <v/>
      </c>
      <c r="F236" s="87" t="str">
        <f>IF($A236=0,"",IF($A236&lt;=$A$1,+VLOOKUP($A236,'Rashodi- plan-izvršenje'!$A$8:D$1500,'prenos-P-R-N'!F$1,FALSE),IF($A236&gt;$A$2,+VLOOKUP($A236,'Neizmirene obaveze JLS'!$A$11:D$500,'prenos-P-R-N'!F$1,FALSE),"")))</f>
        <v/>
      </c>
      <c r="G236" s="87" t="str">
        <f>IF($A236=0,"",IF($A236&lt;=$A$1,+VLOOKUP($A236,'Rashodi- plan-izvršenje'!$A$8:E$1500,'prenos-P-R-N'!G$1,FALSE),IF($A236&gt;$A$2,+VLOOKUP($A236,'Neizmirene obaveze JLS'!$A$11:E$500,'prenos-P-R-N'!G$1,FALSE),"")))</f>
        <v/>
      </c>
      <c r="H236" s="87" t="str">
        <f>IF($A236=0,"",IF($A236&lt;=$A$1,+VLOOKUP($A236,'Rashodi- plan-izvršenje'!$A$8:F$1500,'prenos-P-R-N'!H$1,FALSE),IF($A236&gt;$A$2,+VLOOKUP($A236,'Neizmirene obaveze JLS'!$A$11:F$500,'prenos-P-R-N'!H$1,FALSE),"")))</f>
        <v/>
      </c>
      <c r="I236" s="87" t="str">
        <f>IF($A236=0,"",IF($A236&lt;=$A$1,+VLOOKUP($A236,'Rashodi- plan-izvršenje'!$A$8:G$1500,'prenos-P-R-N'!I$1,FALSE),IF($A236&gt;$A$2,+VLOOKUP($A236,'Neizmirene obaveze JLS'!$A$11:G$500,'prenos-P-R-N'!I$1,FALSE),"")))</f>
        <v/>
      </c>
      <c r="J236" s="87" t="str">
        <f>IF($A236=0,"",IF($A236&lt;=$A$1,+VLOOKUP($A236,'Rashodi- plan-izvršenje'!$A$8:H$1500,'prenos-P-R-N'!J$1,FALSE),IF($A236&gt;$A$2,+VLOOKUP($A236,'Neizmirene obaveze JLS'!$A$11:H$500,'prenos-P-R-N'!J$1,FALSE),"")))</f>
        <v/>
      </c>
      <c r="K236" s="87" t="str">
        <f>IF($A236=0,"",IF($A236&lt;=$A$1,+VLOOKUP($A236,'Rashodi- plan-izvršenje'!$A$8:I$1500,'prenos-P-R-N'!K$1,FALSE),IF($A236&gt;$A$2,+VLOOKUP($A236,'Neizmirene obaveze JLS'!$A$11:I$500,'prenos-P-R-N'!K$1,FALSE),"")))</f>
        <v/>
      </c>
      <c r="L236" t="str">
        <f>IF(A236=0,"",IF(A236&lt;=A$1,+IF(VLOOKUP(A236,'Rashodi- plan-izvršenje'!A$8:J$1500,M$1,FALSE)&gt;0,"Програмска активност","Пројекат"),IF(A236&gt;A$2,+IF(VLOOKUP(A236,'Neizmirene obaveze JLS'!A$8:J$2008,M$1,FALSE)&gt;0,"Програмска активност","Пројекат"),"")))</f>
        <v/>
      </c>
      <c r="M236" s="87">
        <f>IF($A236&lt;=$A$1,+IF(VLOOKUP($A236,'Rashodi- plan-izvršenje'!$A$8:$M$1500,10,FALSE)&gt;0,VLOOKUP($A236,'Rashodi- plan-izvršenje'!$A$8:$M$1500,10,FALSE),VLOOKUP($A236,'Rashodi- plan-izvršenje'!$A$8:$M$1500,12,FALSE)),+IF($A236&gt;$A$2,IF(VLOOKUP($A236,'Neizmirene obaveze JLS'!$A$8:$M$1500,10,FALSE)&gt;0,VLOOKUP($A236,'Neizmirene obaveze JLS'!$A$11:$M$1500,10,FALSE),VLOOKUP($A236,'Neizmirene obaveze JLS'!$A$11:$M$1500,12,FALSE)),0))</f>
        <v>0</v>
      </c>
      <c r="N236" s="87">
        <f>IF($A236&lt;=$A$1,+IF(VLOOKUP(A236,'Rashodi- plan-izvršenje'!$A$8:$M$1500,10,FALSE)&gt;0,VLOOKUP(A236,'Rashodi- plan-izvršenje'!$A$8:$M$1500,11,FALSE),VLOOKUP(A236,'Rashodi- plan-izvršenje'!$A$8:$M$1500,13,FALSE)),+IF($A236&gt;$A$2,IF(VLOOKUP($A236,'Neizmirene obaveze JLS'!$A$8:$M$1500,10,FALSE)&gt;0,VLOOKUP($A236,'Neizmirene obaveze JLS'!$A$11:$M$1500,11,FALSE),VLOOKUP($A236,'Neizmirene obaveze JLS'!$A$11:$M$1500,13,FALSE)),0))</f>
        <v>0</v>
      </c>
      <c r="O236" s="87">
        <f>IF($A236&lt;=$A$1,VALUE(+VLOOKUP($A236,'Rashodi- plan-izvršenje'!$A$8:N$1500,'prenos-P-R-N'!O$1,FALSE)),IF($A236&lt;=A$2,VALUE(VLOOKUP($A236,'Prihodi- plan-izvršenje'!$A$8:$H$500,6,FALSE)),VALUE(VLOOKUP($A236,'Neizmirene obaveze JLS'!$A$8:$N$500,O$1,FALSE))))</f>
        <v>1</v>
      </c>
      <c r="P236" s="87" t="str">
        <f>IF(A236=0,0,IF(A236&gt;A$2,'šifarnik K-izvor'!G$3,+IF(Q236&lt;700,+'šifarnik K-izvor'!G$2,'šifarnik K-izvor'!G$1)))</f>
        <v>Приходи</v>
      </c>
      <c r="Q236" s="87">
        <f>IF($A236&lt;=$A$1,VALUE(+VLOOKUP($A236,'Rashodi- plan-izvršenje'!$A$8:O$1500,'prenos-P-R-N'!Q$1,FALSE)),IF($A236&lt;=$A$2,VLOOKUP($A236,'Prihodi- plan-izvršenje'!$A$4:$H$500,4,FALSE),IF($A236&lt;=$A$3,VLOOKUP(A236,'Neizmirene obaveze JLS'!$A$11:O$500,Q$1,FALSE),"")))</f>
        <v>714513</v>
      </c>
      <c r="R236" s="88">
        <f>IF($A236&lt;=$A$1,VALUE(+VLOOKUP($A236,'Rashodi- plan-izvršenje'!$A$8:P$1500,'prenos-P-R-N'!R$1,FALSE)),IF($A236&lt;=$A$2,VLOOKUP($A236,'Prihodi- plan-izvršenje'!$A$4:$H$500,7,FALSE),""))</f>
        <v>65000000</v>
      </c>
      <c r="S236" s="88">
        <f>IF(A236=0,0,IF($A236&lt;=$A$1,VALUE(+VLOOKUP($A236,'Rashodi- plan-izvršenje'!$A$8:Q$1500,'prenos-P-R-N'!S$1,FALSE)),IF($A236&lt;=$A$2,VLOOKUP($A236,'Prihodi- plan-izvršenje'!$A$4:$H$500,8,FALSE),0)))</f>
        <v>48448712</v>
      </c>
      <c r="T236" s="88" t="str">
        <f>IF($A236&gt;$A$2,VLOOKUP($A236,'Neizmirene obaveze JLS'!$A$11:R$500,R$1,FALSE),"")</f>
        <v/>
      </c>
      <c r="U236" s="88">
        <f>IF($A236&gt;$A$2,VLOOKUP($A236,'Neizmirene obaveze JLS'!$A$11:S$500,S$1,FALSE),0)</f>
        <v>0</v>
      </c>
      <c r="V236" s="88">
        <f t="shared" si="18"/>
        <v>0</v>
      </c>
      <c r="W236" s="74"/>
      <c r="X236" s="74"/>
      <c r="Y236" s="74"/>
      <c r="Z236" s="74"/>
      <c r="AA236" s="193">
        <f t="shared" si="19"/>
        <v>6</v>
      </c>
      <c r="AB236" s="193" t="str">
        <f t="shared" si="20"/>
        <v>Приходи</v>
      </c>
    </row>
    <row r="237" spans="1:28">
      <c r="A237" s="89">
        <f>IF(AND(COUNTIF(A$1:A$3,"&gt;0")=1,MAX(A$8:A236)&lt;A$1),A236+1,IF(AND(COUNTIF(A$1:A$3,"&gt;0")=2,MAX(A$8:A236)&lt;A$2),A236+1,IF(AND(COUNTIF(A$1:A$3,"&gt;0")=3,MAX(A$8:A236)&lt;A$3),A236+1,0)))</f>
        <v>230</v>
      </c>
      <c r="B237" s="89">
        <f t="shared" si="21"/>
        <v>75</v>
      </c>
      <c r="C237" s="89" t="str">
        <f t="shared" si="22"/>
        <v>НОВИ ПАЗАР</v>
      </c>
      <c r="D237" s="87" t="str">
        <f>IF($A237=0,"",IF($A237&lt;=$A$1,+VLOOKUP($A237,'Rashodi- plan-izvršenje'!$A$8:B$1500,'prenos-P-R-N'!D$1,FALSE),IF($A237&gt;$A$2,+VLOOKUP($A237,'Neizmirene obaveze JLS'!$A$11:B$500,'prenos-P-R-N'!D$1,FALSE),"")))</f>
        <v/>
      </c>
      <c r="E237" s="87" t="str">
        <f>IF($A237=0,"",IF($A237&lt;=$A$1,+VLOOKUP($A237,'Rashodi- plan-izvršenje'!$A$8:C$1500,'prenos-P-R-N'!E$1,FALSE),IF($A237&gt;$A$2,+VLOOKUP($A237,'Neizmirene obaveze JLS'!$A$11:C$500,'prenos-P-R-N'!E$1,FALSE),"")))</f>
        <v/>
      </c>
      <c r="F237" s="87" t="str">
        <f>IF($A237=0,"",IF($A237&lt;=$A$1,+VLOOKUP($A237,'Rashodi- plan-izvršenje'!$A$8:D$1500,'prenos-P-R-N'!F$1,FALSE),IF($A237&gt;$A$2,+VLOOKUP($A237,'Neizmirene obaveze JLS'!$A$11:D$500,'prenos-P-R-N'!F$1,FALSE),"")))</f>
        <v/>
      </c>
      <c r="G237" s="87" t="str">
        <f>IF($A237=0,"",IF($A237&lt;=$A$1,+VLOOKUP($A237,'Rashodi- plan-izvršenje'!$A$8:E$1500,'prenos-P-R-N'!G$1,FALSE),IF($A237&gt;$A$2,+VLOOKUP($A237,'Neizmirene obaveze JLS'!$A$11:E$500,'prenos-P-R-N'!G$1,FALSE),"")))</f>
        <v/>
      </c>
      <c r="H237" s="87" t="str">
        <f>IF($A237=0,"",IF($A237&lt;=$A$1,+VLOOKUP($A237,'Rashodi- plan-izvršenje'!$A$8:F$1500,'prenos-P-R-N'!H$1,FALSE),IF($A237&gt;$A$2,+VLOOKUP($A237,'Neizmirene obaveze JLS'!$A$11:F$500,'prenos-P-R-N'!H$1,FALSE),"")))</f>
        <v/>
      </c>
      <c r="I237" s="87" t="str">
        <f>IF($A237=0,"",IF($A237&lt;=$A$1,+VLOOKUP($A237,'Rashodi- plan-izvršenje'!$A$8:G$1500,'prenos-P-R-N'!I$1,FALSE),IF($A237&gt;$A$2,+VLOOKUP($A237,'Neizmirene obaveze JLS'!$A$11:G$500,'prenos-P-R-N'!I$1,FALSE),"")))</f>
        <v/>
      </c>
      <c r="J237" s="87" t="str">
        <f>IF($A237=0,"",IF($A237&lt;=$A$1,+VLOOKUP($A237,'Rashodi- plan-izvršenje'!$A$8:H$1500,'prenos-P-R-N'!J$1,FALSE),IF($A237&gt;$A$2,+VLOOKUP($A237,'Neizmirene obaveze JLS'!$A$11:H$500,'prenos-P-R-N'!J$1,FALSE),"")))</f>
        <v/>
      </c>
      <c r="K237" s="87" t="str">
        <f>IF($A237=0,"",IF($A237&lt;=$A$1,+VLOOKUP($A237,'Rashodi- plan-izvršenje'!$A$8:I$1500,'prenos-P-R-N'!K$1,FALSE),IF($A237&gt;$A$2,+VLOOKUP($A237,'Neizmirene obaveze JLS'!$A$11:I$500,'prenos-P-R-N'!K$1,FALSE),"")))</f>
        <v/>
      </c>
      <c r="L237" t="str">
        <f>IF(A237=0,"",IF(A237&lt;=A$1,+IF(VLOOKUP(A237,'Rashodi- plan-izvršenje'!A$8:J$1500,M$1,FALSE)&gt;0,"Програмска активност","Пројекат"),IF(A237&gt;A$2,+IF(VLOOKUP(A237,'Neizmirene obaveze JLS'!A$8:J$2008,M$1,FALSE)&gt;0,"Програмска активност","Пројекат"),"")))</f>
        <v/>
      </c>
      <c r="M237" s="87">
        <f>IF($A237&lt;=$A$1,+IF(VLOOKUP($A237,'Rashodi- plan-izvršenje'!$A$8:$M$1500,10,FALSE)&gt;0,VLOOKUP($A237,'Rashodi- plan-izvršenje'!$A$8:$M$1500,10,FALSE),VLOOKUP($A237,'Rashodi- plan-izvršenje'!$A$8:$M$1500,12,FALSE)),+IF($A237&gt;$A$2,IF(VLOOKUP($A237,'Neizmirene obaveze JLS'!$A$8:$M$1500,10,FALSE)&gt;0,VLOOKUP($A237,'Neizmirene obaveze JLS'!$A$11:$M$1500,10,FALSE),VLOOKUP($A237,'Neizmirene obaveze JLS'!$A$11:$M$1500,12,FALSE)),0))</f>
        <v>0</v>
      </c>
      <c r="N237" s="87">
        <f>IF($A237&lt;=$A$1,+IF(VLOOKUP(A237,'Rashodi- plan-izvršenje'!$A$8:$M$1500,10,FALSE)&gt;0,VLOOKUP(A237,'Rashodi- plan-izvršenje'!$A$8:$M$1500,11,FALSE),VLOOKUP(A237,'Rashodi- plan-izvršenje'!$A$8:$M$1500,13,FALSE)),+IF($A237&gt;$A$2,IF(VLOOKUP($A237,'Neizmirene obaveze JLS'!$A$8:$M$1500,10,FALSE)&gt;0,VLOOKUP($A237,'Neizmirene obaveze JLS'!$A$11:$M$1500,11,FALSE),VLOOKUP($A237,'Neizmirene obaveze JLS'!$A$11:$M$1500,13,FALSE)),0))</f>
        <v>0</v>
      </c>
      <c r="O237" s="87">
        <f>IF($A237&lt;=$A$1,VALUE(+VLOOKUP($A237,'Rashodi- plan-izvršenje'!$A$8:N$1500,'prenos-P-R-N'!O$1,FALSE)),IF($A237&lt;=A$2,VALUE(VLOOKUP($A237,'Prihodi- plan-izvršenje'!$A$8:$H$500,6,FALSE)),VALUE(VLOOKUP($A237,'Neizmirene obaveze JLS'!$A$8:$N$500,O$1,FALSE))))</f>
        <v>1</v>
      </c>
      <c r="P237" s="87" t="str">
        <f>IF(A237=0,0,IF(A237&gt;A$2,'šifarnik K-izvor'!G$3,+IF(Q237&lt;700,+'šifarnik K-izvor'!G$2,'šifarnik K-izvor'!G$1)))</f>
        <v>Приходи</v>
      </c>
      <c r="Q237" s="87">
        <f>IF($A237&lt;=$A$1,VALUE(+VLOOKUP($A237,'Rashodi- plan-izvršenje'!$A$8:O$1500,'prenos-P-R-N'!Q$1,FALSE)),IF($A237&lt;=$A$2,VLOOKUP($A237,'Prihodi- plan-izvršenje'!$A$4:$H$500,4,FALSE),IF($A237&lt;=$A$3,VLOOKUP(A237,'Neizmirene obaveze JLS'!$A$11:O$500,Q$1,FALSE),"")))</f>
        <v>714543</v>
      </c>
      <c r="R237" s="88">
        <f>IF($A237&lt;=$A$1,VALUE(+VLOOKUP($A237,'Rashodi- plan-izvršenje'!$A$8:P$1500,'prenos-P-R-N'!R$1,FALSE)),IF($A237&lt;=$A$2,VLOOKUP($A237,'Prihodi- plan-izvršenje'!$A$4:$H$500,7,FALSE),""))</f>
        <v>500000</v>
      </c>
      <c r="S237" s="88">
        <f>IF(A237=0,0,IF($A237&lt;=$A$1,VALUE(+VLOOKUP($A237,'Rashodi- plan-izvršenje'!$A$8:Q$1500,'prenos-P-R-N'!S$1,FALSE)),IF($A237&lt;=$A$2,VLOOKUP($A237,'Prihodi- plan-izvršenje'!$A$4:$H$500,8,FALSE),0)))</f>
        <v>46047.199999999997</v>
      </c>
      <c r="T237" s="88" t="str">
        <f>IF($A237&gt;$A$2,VLOOKUP($A237,'Neizmirene obaveze JLS'!$A$11:R$500,R$1,FALSE),"")</f>
        <v/>
      </c>
      <c r="U237" s="88">
        <f>IF($A237&gt;$A$2,VLOOKUP($A237,'Neizmirene obaveze JLS'!$A$11:S$500,S$1,FALSE),0)</f>
        <v>0</v>
      </c>
      <c r="V237" s="88">
        <f t="shared" si="18"/>
        <v>0</v>
      </c>
      <c r="W237" s="74"/>
      <c r="X237" s="74"/>
      <c r="Y237" s="74"/>
      <c r="Z237" s="74"/>
      <c r="AA237" s="193">
        <f t="shared" si="19"/>
        <v>6</v>
      </c>
      <c r="AB237" s="193" t="str">
        <f t="shared" si="20"/>
        <v>Приходи</v>
      </c>
    </row>
    <row r="238" spans="1:28">
      <c r="A238" s="89">
        <f>IF(AND(COUNTIF(A$1:A$3,"&gt;0")=1,MAX(A$8:A237)&lt;A$1),A237+1,IF(AND(COUNTIF(A$1:A$3,"&gt;0")=2,MAX(A$8:A237)&lt;A$2),A237+1,IF(AND(COUNTIF(A$1:A$3,"&gt;0")=3,MAX(A$8:A237)&lt;A$3),A237+1,0)))</f>
        <v>231</v>
      </c>
      <c r="B238" s="89">
        <f t="shared" si="21"/>
        <v>75</v>
      </c>
      <c r="C238" s="89" t="str">
        <f t="shared" si="22"/>
        <v>НОВИ ПАЗАР</v>
      </c>
      <c r="D238" s="87" t="str">
        <f>IF($A238=0,"",IF($A238&lt;=$A$1,+VLOOKUP($A238,'Rashodi- plan-izvršenje'!$A$8:B$1500,'prenos-P-R-N'!D$1,FALSE),IF($A238&gt;$A$2,+VLOOKUP($A238,'Neizmirene obaveze JLS'!$A$11:B$500,'prenos-P-R-N'!D$1,FALSE),"")))</f>
        <v/>
      </c>
      <c r="E238" s="87" t="str">
        <f>IF($A238=0,"",IF($A238&lt;=$A$1,+VLOOKUP($A238,'Rashodi- plan-izvršenje'!$A$8:C$1500,'prenos-P-R-N'!E$1,FALSE),IF($A238&gt;$A$2,+VLOOKUP($A238,'Neizmirene obaveze JLS'!$A$11:C$500,'prenos-P-R-N'!E$1,FALSE),"")))</f>
        <v/>
      </c>
      <c r="F238" s="87" t="str">
        <f>IF($A238=0,"",IF($A238&lt;=$A$1,+VLOOKUP($A238,'Rashodi- plan-izvršenje'!$A$8:D$1500,'prenos-P-R-N'!F$1,FALSE),IF($A238&gt;$A$2,+VLOOKUP($A238,'Neizmirene obaveze JLS'!$A$11:D$500,'prenos-P-R-N'!F$1,FALSE),"")))</f>
        <v/>
      </c>
      <c r="G238" s="87" t="str">
        <f>IF($A238=0,"",IF($A238&lt;=$A$1,+VLOOKUP($A238,'Rashodi- plan-izvršenje'!$A$8:E$1500,'prenos-P-R-N'!G$1,FALSE),IF($A238&gt;$A$2,+VLOOKUP($A238,'Neizmirene obaveze JLS'!$A$11:E$500,'prenos-P-R-N'!G$1,FALSE),"")))</f>
        <v/>
      </c>
      <c r="H238" s="87" t="str">
        <f>IF($A238=0,"",IF($A238&lt;=$A$1,+VLOOKUP($A238,'Rashodi- plan-izvršenje'!$A$8:F$1500,'prenos-P-R-N'!H$1,FALSE),IF($A238&gt;$A$2,+VLOOKUP($A238,'Neizmirene obaveze JLS'!$A$11:F$500,'prenos-P-R-N'!H$1,FALSE),"")))</f>
        <v/>
      </c>
      <c r="I238" s="87" t="str">
        <f>IF($A238=0,"",IF($A238&lt;=$A$1,+VLOOKUP($A238,'Rashodi- plan-izvršenje'!$A$8:G$1500,'prenos-P-R-N'!I$1,FALSE),IF($A238&gt;$A$2,+VLOOKUP($A238,'Neizmirene obaveze JLS'!$A$11:G$500,'prenos-P-R-N'!I$1,FALSE),"")))</f>
        <v/>
      </c>
      <c r="J238" s="87" t="str">
        <f>IF($A238=0,"",IF($A238&lt;=$A$1,+VLOOKUP($A238,'Rashodi- plan-izvršenje'!$A$8:H$1500,'prenos-P-R-N'!J$1,FALSE),IF($A238&gt;$A$2,+VLOOKUP($A238,'Neizmirene obaveze JLS'!$A$11:H$500,'prenos-P-R-N'!J$1,FALSE),"")))</f>
        <v/>
      </c>
      <c r="K238" s="87" t="str">
        <f>IF($A238=0,"",IF($A238&lt;=$A$1,+VLOOKUP($A238,'Rashodi- plan-izvršenje'!$A$8:I$1500,'prenos-P-R-N'!K$1,FALSE),IF($A238&gt;$A$2,+VLOOKUP($A238,'Neizmirene obaveze JLS'!$A$11:I$500,'prenos-P-R-N'!K$1,FALSE),"")))</f>
        <v/>
      </c>
      <c r="L238" t="str">
        <f>IF(A238=0,"",IF(A238&lt;=A$1,+IF(VLOOKUP(A238,'Rashodi- plan-izvršenje'!A$8:J$1500,M$1,FALSE)&gt;0,"Програмска активност","Пројекат"),IF(A238&gt;A$2,+IF(VLOOKUP(A238,'Neizmirene obaveze JLS'!A$8:J$2008,M$1,FALSE)&gt;0,"Програмска активност","Пројекат"),"")))</f>
        <v/>
      </c>
      <c r="M238" s="87">
        <f>IF($A238&lt;=$A$1,+IF(VLOOKUP($A238,'Rashodi- plan-izvršenje'!$A$8:$M$1500,10,FALSE)&gt;0,VLOOKUP($A238,'Rashodi- plan-izvršenje'!$A$8:$M$1500,10,FALSE),VLOOKUP($A238,'Rashodi- plan-izvršenje'!$A$8:$M$1500,12,FALSE)),+IF($A238&gt;$A$2,IF(VLOOKUP($A238,'Neizmirene obaveze JLS'!$A$8:$M$1500,10,FALSE)&gt;0,VLOOKUP($A238,'Neizmirene obaveze JLS'!$A$11:$M$1500,10,FALSE),VLOOKUP($A238,'Neizmirene obaveze JLS'!$A$11:$M$1500,12,FALSE)),0))</f>
        <v>0</v>
      </c>
      <c r="N238" s="87">
        <f>IF($A238&lt;=$A$1,+IF(VLOOKUP(A238,'Rashodi- plan-izvršenje'!$A$8:$M$1500,10,FALSE)&gt;0,VLOOKUP(A238,'Rashodi- plan-izvršenje'!$A$8:$M$1500,11,FALSE),VLOOKUP(A238,'Rashodi- plan-izvršenje'!$A$8:$M$1500,13,FALSE)),+IF($A238&gt;$A$2,IF(VLOOKUP($A238,'Neizmirene obaveze JLS'!$A$8:$M$1500,10,FALSE)&gt;0,VLOOKUP($A238,'Neizmirene obaveze JLS'!$A$11:$M$1500,11,FALSE),VLOOKUP($A238,'Neizmirene obaveze JLS'!$A$11:$M$1500,13,FALSE)),0))</f>
        <v>0</v>
      </c>
      <c r="O238" s="87">
        <f>IF($A238&lt;=$A$1,VALUE(+VLOOKUP($A238,'Rashodi- plan-izvršenje'!$A$8:N$1500,'prenos-P-R-N'!O$1,FALSE)),IF($A238&lt;=A$2,VALUE(VLOOKUP($A238,'Prihodi- plan-izvršenje'!$A$8:$H$500,6,FALSE)),VALUE(VLOOKUP($A238,'Neizmirene obaveze JLS'!$A$8:$N$500,O$1,FALSE))))</f>
        <v>1</v>
      </c>
      <c r="P238" s="87" t="str">
        <f>IF(A238=0,0,IF(A238&gt;A$2,'šifarnik K-izvor'!G$3,+IF(Q238&lt;700,+'šifarnik K-izvor'!G$2,'šifarnik K-izvor'!G$1)))</f>
        <v>Приходи</v>
      </c>
      <c r="Q238" s="87">
        <f>IF($A238&lt;=$A$1,VALUE(+VLOOKUP($A238,'Rashodi- plan-izvršenje'!$A$8:O$1500,'prenos-P-R-N'!Q$1,FALSE)),IF($A238&lt;=$A$2,VLOOKUP($A238,'Prihodi- plan-izvršenje'!$A$4:$H$500,4,FALSE),IF($A238&lt;=$A$3,VLOOKUP(A238,'Neizmirene obaveze JLS'!$A$11:O$500,Q$1,FALSE),"")))</f>
        <v>714548</v>
      </c>
      <c r="R238" s="88">
        <f>IF($A238&lt;=$A$1,VALUE(+VLOOKUP($A238,'Rashodi- plan-izvršenje'!$A$8:P$1500,'prenos-P-R-N'!R$1,FALSE)),IF($A238&lt;=$A$2,VLOOKUP($A238,'Prihodi- plan-izvršenje'!$A$4:$H$500,7,FALSE),""))</f>
        <v>50000</v>
      </c>
      <c r="S238" s="88">
        <f>IF(A238=0,0,IF($A238&lt;=$A$1,VALUE(+VLOOKUP($A238,'Rashodi- plan-izvršenje'!$A$8:Q$1500,'prenos-P-R-N'!S$1,FALSE)),IF($A238&lt;=$A$2,VLOOKUP($A238,'Prihodi- plan-izvršenje'!$A$4:$H$500,8,FALSE),0)))</f>
        <v>6281.56</v>
      </c>
      <c r="T238" s="88" t="str">
        <f>IF($A238&gt;$A$2,VLOOKUP($A238,'Neizmirene obaveze JLS'!$A$11:R$500,R$1,FALSE),"")</f>
        <v/>
      </c>
      <c r="U238" s="88">
        <f>IF($A238&gt;$A$2,VLOOKUP($A238,'Neizmirene obaveze JLS'!$A$11:S$500,S$1,FALSE),0)</f>
        <v>0</v>
      </c>
      <c r="V238" s="88">
        <f t="shared" si="18"/>
        <v>0</v>
      </c>
      <c r="W238" s="74"/>
      <c r="X238" s="74"/>
      <c r="Y238" s="74"/>
      <c r="Z238" s="74"/>
      <c r="AA238" s="193">
        <f t="shared" si="19"/>
        <v>6</v>
      </c>
      <c r="AB238" s="193" t="str">
        <f t="shared" si="20"/>
        <v>Приходи</v>
      </c>
    </row>
    <row r="239" spans="1:28">
      <c r="A239" s="89">
        <f>IF(AND(COUNTIF(A$1:A$3,"&gt;0")=1,MAX(A$8:A238)&lt;A$1),A238+1,IF(AND(COUNTIF(A$1:A$3,"&gt;0")=2,MAX(A$8:A238)&lt;A$2),A238+1,IF(AND(COUNTIF(A$1:A$3,"&gt;0")=3,MAX(A$8:A238)&lt;A$3),A238+1,0)))</f>
        <v>232</v>
      </c>
      <c r="B239" s="89">
        <f t="shared" si="21"/>
        <v>75</v>
      </c>
      <c r="C239" s="89" t="str">
        <f t="shared" si="22"/>
        <v>НОВИ ПАЗАР</v>
      </c>
      <c r="D239" s="87" t="str">
        <f>IF($A239=0,"",IF($A239&lt;=$A$1,+VLOOKUP($A239,'Rashodi- plan-izvršenje'!$A$8:B$1500,'prenos-P-R-N'!D$1,FALSE),IF($A239&gt;$A$2,+VLOOKUP($A239,'Neizmirene obaveze JLS'!$A$11:B$500,'prenos-P-R-N'!D$1,FALSE),"")))</f>
        <v/>
      </c>
      <c r="E239" s="87" t="str">
        <f>IF($A239=0,"",IF($A239&lt;=$A$1,+VLOOKUP($A239,'Rashodi- plan-izvršenje'!$A$8:C$1500,'prenos-P-R-N'!E$1,FALSE),IF($A239&gt;$A$2,+VLOOKUP($A239,'Neizmirene obaveze JLS'!$A$11:C$500,'prenos-P-R-N'!E$1,FALSE),"")))</f>
        <v/>
      </c>
      <c r="F239" s="87" t="str">
        <f>IF($A239=0,"",IF($A239&lt;=$A$1,+VLOOKUP($A239,'Rashodi- plan-izvršenje'!$A$8:D$1500,'prenos-P-R-N'!F$1,FALSE),IF($A239&gt;$A$2,+VLOOKUP($A239,'Neizmirene obaveze JLS'!$A$11:D$500,'prenos-P-R-N'!F$1,FALSE),"")))</f>
        <v/>
      </c>
      <c r="G239" s="87" t="str">
        <f>IF($A239=0,"",IF($A239&lt;=$A$1,+VLOOKUP($A239,'Rashodi- plan-izvršenje'!$A$8:E$1500,'prenos-P-R-N'!G$1,FALSE),IF($A239&gt;$A$2,+VLOOKUP($A239,'Neizmirene obaveze JLS'!$A$11:E$500,'prenos-P-R-N'!G$1,FALSE),"")))</f>
        <v/>
      </c>
      <c r="H239" s="87" t="str">
        <f>IF($A239=0,"",IF($A239&lt;=$A$1,+VLOOKUP($A239,'Rashodi- plan-izvršenje'!$A$8:F$1500,'prenos-P-R-N'!H$1,FALSE),IF($A239&gt;$A$2,+VLOOKUP($A239,'Neizmirene obaveze JLS'!$A$11:F$500,'prenos-P-R-N'!H$1,FALSE),"")))</f>
        <v/>
      </c>
      <c r="I239" s="87" t="str">
        <f>IF($A239=0,"",IF($A239&lt;=$A$1,+VLOOKUP($A239,'Rashodi- plan-izvršenje'!$A$8:G$1500,'prenos-P-R-N'!I$1,FALSE),IF($A239&gt;$A$2,+VLOOKUP($A239,'Neizmirene obaveze JLS'!$A$11:G$500,'prenos-P-R-N'!I$1,FALSE),"")))</f>
        <v/>
      </c>
      <c r="J239" s="87" t="str">
        <f>IF($A239=0,"",IF($A239&lt;=$A$1,+VLOOKUP($A239,'Rashodi- plan-izvršenje'!$A$8:H$1500,'prenos-P-R-N'!J$1,FALSE),IF($A239&gt;$A$2,+VLOOKUP($A239,'Neizmirene obaveze JLS'!$A$11:H$500,'prenos-P-R-N'!J$1,FALSE),"")))</f>
        <v/>
      </c>
      <c r="K239" s="87" t="str">
        <f>IF($A239=0,"",IF($A239&lt;=$A$1,+VLOOKUP($A239,'Rashodi- plan-izvršenje'!$A$8:I$1500,'prenos-P-R-N'!K$1,FALSE),IF($A239&gt;$A$2,+VLOOKUP($A239,'Neizmirene obaveze JLS'!$A$11:I$500,'prenos-P-R-N'!K$1,FALSE),"")))</f>
        <v/>
      </c>
      <c r="L239" t="str">
        <f>IF(A239=0,"",IF(A239&lt;=A$1,+IF(VLOOKUP(A239,'Rashodi- plan-izvršenje'!A$8:J$1500,M$1,FALSE)&gt;0,"Програмска активност","Пројекат"),IF(A239&gt;A$2,+IF(VLOOKUP(A239,'Neizmirene obaveze JLS'!A$8:J$2008,M$1,FALSE)&gt;0,"Програмска активност","Пројекат"),"")))</f>
        <v/>
      </c>
      <c r="M239" s="87">
        <f>IF($A239&lt;=$A$1,+IF(VLOOKUP($A239,'Rashodi- plan-izvršenje'!$A$8:$M$1500,10,FALSE)&gt;0,VLOOKUP($A239,'Rashodi- plan-izvršenje'!$A$8:$M$1500,10,FALSE),VLOOKUP($A239,'Rashodi- plan-izvršenje'!$A$8:$M$1500,12,FALSE)),+IF($A239&gt;$A$2,IF(VLOOKUP($A239,'Neizmirene obaveze JLS'!$A$8:$M$1500,10,FALSE)&gt;0,VLOOKUP($A239,'Neizmirene obaveze JLS'!$A$11:$M$1500,10,FALSE),VLOOKUP($A239,'Neizmirene obaveze JLS'!$A$11:$M$1500,12,FALSE)),0))</f>
        <v>0</v>
      </c>
      <c r="N239" s="87">
        <f>IF($A239&lt;=$A$1,+IF(VLOOKUP(A239,'Rashodi- plan-izvršenje'!$A$8:$M$1500,10,FALSE)&gt;0,VLOOKUP(A239,'Rashodi- plan-izvršenje'!$A$8:$M$1500,11,FALSE),VLOOKUP(A239,'Rashodi- plan-izvršenje'!$A$8:$M$1500,13,FALSE)),+IF($A239&gt;$A$2,IF(VLOOKUP($A239,'Neizmirene obaveze JLS'!$A$8:$M$1500,10,FALSE)&gt;0,VLOOKUP($A239,'Neizmirene obaveze JLS'!$A$11:$M$1500,11,FALSE),VLOOKUP($A239,'Neizmirene obaveze JLS'!$A$11:$M$1500,13,FALSE)),0))</f>
        <v>0</v>
      </c>
      <c r="O239" s="87">
        <f>IF($A239&lt;=$A$1,VALUE(+VLOOKUP($A239,'Rashodi- plan-izvršenje'!$A$8:N$1500,'prenos-P-R-N'!O$1,FALSE)),IF($A239&lt;=A$2,VALUE(VLOOKUP($A239,'Prihodi- plan-izvršenje'!$A$8:$H$500,6,FALSE)),VALUE(VLOOKUP($A239,'Neizmirene obaveze JLS'!$A$8:$N$500,O$1,FALSE))))</f>
        <v>1</v>
      </c>
      <c r="P239" s="87" t="str">
        <f>IF(A239=0,0,IF(A239&gt;A$2,'šifarnik K-izvor'!G$3,+IF(Q239&lt;700,+'šifarnik K-izvor'!G$2,'šifarnik K-izvor'!G$1)))</f>
        <v>Приходи</v>
      </c>
      <c r="Q239" s="87">
        <f>IF($A239&lt;=$A$1,VALUE(+VLOOKUP($A239,'Rashodi- plan-izvršenje'!$A$8:O$1500,'prenos-P-R-N'!Q$1,FALSE)),IF($A239&lt;=$A$2,VLOOKUP($A239,'Prihodi- plan-izvršenje'!$A$4:$H$500,4,FALSE),IF($A239&lt;=$A$3,VLOOKUP(A239,'Neizmirene obaveze JLS'!$A$11:O$500,Q$1,FALSE),"")))</f>
        <v>714549</v>
      </c>
      <c r="R239" s="88">
        <f>IF($A239&lt;=$A$1,VALUE(+VLOOKUP($A239,'Rashodi- plan-izvršenje'!$A$8:P$1500,'prenos-P-R-N'!R$1,FALSE)),IF($A239&lt;=$A$2,VLOOKUP($A239,'Prihodi- plan-izvršenje'!$A$4:$H$500,7,FALSE),""))</f>
        <v>100000</v>
      </c>
      <c r="S239" s="88">
        <f>IF(A239=0,0,IF($A239&lt;=$A$1,VALUE(+VLOOKUP($A239,'Rashodi- plan-izvršenje'!$A$8:Q$1500,'prenos-P-R-N'!S$1,FALSE)),IF($A239&lt;=$A$2,VLOOKUP($A239,'Prihodi- plan-izvršenje'!$A$4:$H$500,8,FALSE),0)))</f>
        <v>0</v>
      </c>
      <c r="T239" s="88" t="str">
        <f>IF($A239&gt;$A$2,VLOOKUP($A239,'Neizmirene obaveze JLS'!$A$11:R$500,R$1,FALSE),"")</f>
        <v/>
      </c>
      <c r="U239" s="88">
        <f>IF($A239&gt;$A$2,VLOOKUP($A239,'Neizmirene obaveze JLS'!$A$11:S$500,S$1,FALSE),0)</f>
        <v>0</v>
      </c>
      <c r="V239" s="88">
        <f t="shared" si="18"/>
        <v>0</v>
      </c>
      <c r="W239" s="74"/>
      <c r="X239" s="74"/>
      <c r="Y239" s="74"/>
      <c r="Z239" s="74"/>
      <c r="AA239" s="193">
        <f t="shared" si="19"/>
        <v>6</v>
      </c>
      <c r="AB239" s="193" t="str">
        <f t="shared" si="20"/>
        <v>Приходи</v>
      </c>
    </row>
    <row r="240" spans="1:28">
      <c r="A240" s="89">
        <f>IF(AND(COUNTIF(A$1:A$3,"&gt;0")=1,MAX(A$8:A239)&lt;A$1),A239+1,IF(AND(COUNTIF(A$1:A$3,"&gt;0")=2,MAX(A$8:A239)&lt;A$2),A239+1,IF(AND(COUNTIF(A$1:A$3,"&gt;0")=3,MAX(A$8:A239)&lt;A$3),A239+1,0)))</f>
        <v>233</v>
      </c>
      <c r="B240" s="89">
        <f t="shared" si="21"/>
        <v>75</v>
      </c>
      <c r="C240" s="89" t="str">
        <f t="shared" si="22"/>
        <v>НОВИ ПАЗАР</v>
      </c>
      <c r="D240" s="87" t="str">
        <f>IF($A240=0,"",IF($A240&lt;=$A$1,+VLOOKUP($A240,'Rashodi- plan-izvršenje'!$A$8:B$1500,'prenos-P-R-N'!D$1,FALSE),IF($A240&gt;$A$2,+VLOOKUP($A240,'Neizmirene obaveze JLS'!$A$11:B$500,'prenos-P-R-N'!D$1,FALSE),"")))</f>
        <v/>
      </c>
      <c r="E240" s="87" t="str">
        <f>IF($A240=0,"",IF($A240&lt;=$A$1,+VLOOKUP($A240,'Rashodi- plan-izvršenje'!$A$8:C$1500,'prenos-P-R-N'!E$1,FALSE),IF($A240&gt;$A$2,+VLOOKUP($A240,'Neizmirene obaveze JLS'!$A$11:C$500,'prenos-P-R-N'!E$1,FALSE),"")))</f>
        <v/>
      </c>
      <c r="F240" s="87" t="str">
        <f>IF($A240=0,"",IF($A240&lt;=$A$1,+VLOOKUP($A240,'Rashodi- plan-izvršenje'!$A$8:D$1500,'prenos-P-R-N'!F$1,FALSE),IF($A240&gt;$A$2,+VLOOKUP($A240,'Neizmirene obaveze JLS'!$A$11:D$500,'prenos-P-R-N'!F$1,FALSE),"")))</f>
        <v/>
      </c>
      <c r="G240" s="87" t="str">
        <f>IF($A240=0,"",IF($A240&lt;=$A$1,+VLOOKUP($A240,'Rashodi- plan-izvršenje'!$A$8:E$1500,'prenos-P-R-N'!G$1,FALSE),IF($A240&gt;$A$2,+VLOOKUP($A240,'Neizmirene obaveze JLS'!$A$11:E$500,'prenos-P-R-N'!G$1,FALSE),"")))</f>
        <v/>
      </c>
      <c r="H240" s="87" t="str">
        <f>IF($A240=0,"",IF($A240&lt;=$A$1,+VLOOKUP($A240,'Rashodi- plan-izvršenje'!$A$8:F$1500,'prenos-P-R-N'!H$1,FALSE),IF($A240&gt;$A$2,+VLOOKUP($A240,'Neizmirene obaveze JLS'!$A$11:F$500,'prenos-P-R-N'!H$1,FALSE),"")))</f>
        <v/>
      </c>
      <c r="I240" s="87" t="str">
        <f>IF($A240=0,"",IF($A240&lt;=$A$1,+VLOOKUP($A240,'Rashodi- plan-izvršenje'!$A$8:G$1500,'prenos-P-R-N'!I$1,FALSE),IF($A240&gt;$A$2,+VLOOKUP($A240,'Neizmirene obaveze JLS'!$A$11:G$500,'prenos-P-R-N'!I$1,FALSE),"")))</f>
        <v/>
      </c>
      <c r="J240" s="87" t="str">
        <f>IF($A240=0,"",IF($A240&lt;=$A$1,+VLOOKUP($A240,'Rashodi- plan-izvršenje'!$A$8:H$1500,'prenos-P-R-N'!J$1,FALSE),IF($A240&gt;$A$2,+VLOOKUP($A240,'Neizmirene obaveze JLS'!$A$11:H$500,'prenos-P-R-N'!J$1,FALSE),"")))</f>
        <v/>
      </c>
      <c r="K240" s="87" t="str">
        <f>IF($A240=0,"",IF($A240&lt;=$A$1,+VLOOKUP($A240,'Rashodi- plan-izvršenje'!$A$8:I$1500,'prenos-P-R-N'!K$1,FALSE),IF($A240&gt;$A$2,+VLOOKUP($A240,'Neizmirene obaveze JLS'!$A$11:I$500,'prenos-P-R-N'!K$1,FALSE),"")))</f>
        <v/>
      </c>
      <c r="L240" t="str">
        <f>IF(A240=0,"",IF(A240&lt;=A$1,+IF(VLOOKUP(A240,'Rashodi- plan-izvršenje'!A$8:J$1500,M$1,FALSE)&gt;0,"Програмска активност","Пројекат"),IF(A240&gt;A$2,+IF(VLOOKUP(A240,'Neizmirene obaveze JLS'!A$8:J$2008,M$1,FALSE)&gt;0,"Програмска активност","Пројекат"),"")))</f>
        <v/>
      </c>
      <c r="M240" s="87">
        <f>IF($A240&lt;=$A$1,+IF(VLOOKUP($A240,'Rashodi- plan-izvršenje'!$A$8:$M$1500,10,FALSE)&gt;0,VLOOKUP($A240,'Rashodi- plan-izvršenje'!$A$8:$M$1500,10,FALSE),VLOOKUP($A240,'Rashodi- plan-izvršenje'!$A$8:$M$1500,12,FALSE)),+IF($A240&gt;$A$2,IF(VLOOKUP($A240,'Neizmirene obaveze JLS'!$A$8:$M$1500,10,FALSE)&gt;0,VLOOKUP($A240,'Neizmirene obaveze JLS'!$A$11:$M$1500,10,FALSE),VLOOKUP($A240,'Neizmirene obaveze JLS'!$A$11:$M$1500,12,FALSE)),0))</f>
        <v>0</v>
      </c>
      <c r="N240" s="87">
        <f>IF($A240&lt;=$A$1,+IF(VLOOKUP(A240,'Rashodi- plan-izvršenje'!$A$8:$M$1500,10,FALSE)&gt;0,VLOOKUP(A240,'Rashodi- plan-izvršenje'!$A$8:$M$1500,11,FALSE),VLOOKUP(A240,'Rashodi- plan-izvršenje'!$A$8:$M$1500,13,FALSE)),+IF($A240&gt;$A$2,IF(VLOOKUP($A240,'Neizmirene obaveze JLS'!$A$8:$M$1500,10,FALSE)&gt;0,VLOOKUP($A240,'Neizmirene obaveze JLS'!$A$11:$M$1500,11,FALSE),VLOOKUP($A240,'Neizmirene obaveze JLS'!$A$11:$M$1500,13,FALSE)),0))</f>
        <v>0</v>
      </c>
      <c r="O240" s="87">
        <f>IF($A240&lt;=$A$1,VALUE(+VLOOKUP($A240,'Rashodi- plan-izvršenje'!$A$8:N$1500,'prenos-P-R-N'!O$1,FALSE)),IF($A240&lt;=A$2,VALUE(VLOOKUP($A240,'Prihodi- plan-izvršenje'!$A$8:$H$500,6,FALSE)),VALUE(VLOOKUP($A240,'Neizmirene obaveze JLS'!$A$8:$N$500,O$1,FALSE))))</f>
        <v>1</v>
      </c>
      <c r="P240" s="87" t="str">
        <f>IF(A240=0,0,IF(A240&gt;A$2,'šifarnik K-izvor'!G$3,+IF(Q240&lt;700,+'šifarnik K-izvor'!G$2,'šifarnik K-izvor'!G$1)))</f>
        <v>Приходи</v>
      </c>
      <c r="Q240" s="87">
        <f>IF($A240&lt;=$A$1,VALUE(+VLOOKUP($A240,'Rashodi- plan-izvršenje'!$A$8:O$1500,'prenos-P-R-N'!Q$1,FALSE)),IF($A240&lt;=$A$2,VLOOKUP($A240,'Prihodi- plan-izvršenje'!$A$4:$H$500,4,FALSE),IF($A240&lt;=$A$3,VLOOKUP(A240,'Neizmirene obaveze JLS'!$A$11:O$500,Q$1,FALSE),"")))</f>
        <v>714552</v>
      </c>
      <c r="R240" s="88">
        <f>IF($A240&lt;=$A$1,VALUE(+VLOOKUP($A240,'Rashodi- plan-izvršenje'!$A$8:P$1500,'prenos-P-R-N'!R$1,FALSE)),IF($A240&lt;=$A$2,VLOOKUP($A240,'Prihodi- plan-izvršenje'!$A$4:$H$500,7,FALSE),""))</f>
        <v>2000000</v>
      </c>
      <c r="S240" s="88">
        <f>IF(A240=0,0,IF($A240&lt;=$A$1,VALUE(+VLOOKUP($A240,'Rashodi- plan-izvršenje'!$A$8:Q$1500,'prenos-P-R-N'!S$1,FALSE)),IF($A240&lt;=$A$2,VLOOKUP($A240,'Prihodi- plan-izvršenje'!$A$4:$H$500,8,FALSE),0)))</f>
        <v>413254.14</v>
      </c>
      <c r="T240" s="88" t="str">
        <f>IF($A240&gt;$A$2,VLOOKUP($A240,'Neizmirene obaveze JLS'!$A$11:R$500,R$1,FALSE),"")</f>
        <v/>
      </c>
      <c r="U240" s="88">
        <f>IF($A240&gt;$A$2,VLOOKUP($A240,'Neizmirene obaveze JLS'!$A$11:S$500,S$1,FALSE),0)</f>
        <v>0</v>
      </c>
      <c r="V240" s="88">
        <f t="shared" si="18"/>
        <v>0</v>
      </c>
      <c r="W240" s="74"/>
      <c r="X240" s="74"/>
      <c r="Y240" s="74"/>
      <c r="Z240" s="74"/>
      <c r="AA240" s="193">
        <f t="shared" si="19"/>
        <v>6</v>
      </c>
      <c r="AB240" s="193" t="str">
        <f t="shared" si="20"/>
        <v>Приходи</v>
      </c>
    </row>
    <row r="241" spans="1:28">
      <c r="A241" s="89">
        <f>IF(AND(COUNTIF(A$1:A$3,"&gt;0")=1,MAX(A$8:A240)&lt;A$1),A240+1,IF(AND(COUNTIF(A$1:A$3,"&gt;0")=2,MAX(A$8:A240)&lt;A$2),A240+1,IF(AND(COUNTIF(A$1:A$3,"&gt;0")=3,MAX(A$8:A240)&lt;A$3),A240+1,0)))</f>
        <v>234</v>
      </c>
      <c r="B241" s="89">
        <f t="shared" si="21"/>
        <v>75</v>
      </c>
      <c r="C241" s="89" t="str">
        <f t="shared" si="22"/>
        <v>НОВИ ПАЗАР</v>
      </c>
      <c r="D241" s="87" t="str">
        <f>IF($A241=0,"",IF($A241&lt;=$A$1,+VLOOKUP($A241,'Rashodi- plan-izvršenje'!$A$8:B$1500,'prenos-P-R-N'!D$1,FALSE),IF($A241&gt;$A$2,+VLOOKUP($A241,'Neizmirene obaveze JLS'!$A$11:B$500,'prenos-P-R-N'!D$1,FALSE),"")))</f>
        <v/>
      </c>
      <c r="E241" s="87" t="str">
        <f>IF($A241=0,"",IF($A241&lt;=$A$1,+VLOOKUP($A241,'Rashodi- plan-izvršenje'!$A$8:C$1500,'prenos-P-R-N'!E$1,FALSE),IF($A241&gt;$A$2,+VLOOKUP($A241,'Neizmirene obaveze JLS'!$A$11:C$500,'prenos-P-R-N'!E$1,FALSE),"")))</f>
        <v/>
      </c>
      <c r="F241" s="87" t="str">
        <f>IF($A241=0,"",IF($A241&lt;=$A$1,+VLOOKUP($A241,'Rashodi- plan-izvršenje'!$A$8:D$1500,'prenos-P-R-N'!F$1,FALSE),IF($A241&gt;$A$2,+VLOOKUP($A241,'Neizmirene obaveze JLS'!$A$11:D$500,'prenos-P-R-N'!F$1,FALSE),"")))</f>
        <v/>
      </c>
      <c r="G241" s="87" t="str">
        <f>IF($A241=0,"",IF($A241&lt;=$A$1,+VLOOKUP($A241,'Rashodi- plan-izvršenje'!$A$8:E$1500,'prenos-P-R-N'!G$1,FALSE),IF($A241&gt;$A$2,+VLOOKUP($A241,'Neizmirene obaveze JLS'!$A$11:E$500,'prenos-P-R-N'!G$1,FALSE),"")))</f>
        <v/>
      </c>
      <c r="H241" s="87" t="str">
        <f>IF($A241=0,"",IF($A241&lt;=$A$1,+VLOOKUP($A241,'Rashodi- plan-izvršenje'!$A$8:F$1500,'prenos-P-R-N'!H$1,FALSE),IF($A241&gt;$A$2,+VLOOKUP($A241,'Neizmirene obaveze JLS'!$A$11:F$500,'prenos-P-R-N'!H$1,FALSE),"")))</f>
        <v/>
      </c>
      <c r="I241" s="87" t="str">
        <f>IF($A241=0,"",IF($A241&lt;=$A$1,+VLOOKUP($A241,'Rashodi- plan-izvršenje'!$A$8:G$1500,'prenos-P-R-N'!I$1,FALSE),IF($A241&gt;$A$2,+VLOOKUP($A241,'Neizmirene obaveze JLS'!$A$11:G$500,'prenos-P-R-N'!I$1,FALSE),"")))</f>
        <v/>
      </c>
      <c r="J241" s="87" t="str">
        <f>IF($A241=0,"",IF($A241&lt;=$A$1,+VLOOKUP($A241,'Rashodi- plan-izvršenje'!$A$8:H$1500,'prenos-P-R-N'!J$1,FALSE),IF($A241&gt;$A$2,+VLOOKUP($A241,'Neizmirene obaveze JLS'!$A$11:H$500,'prenos-P-R-N'!J$1,FALSE),"")))</f>
        <v/>
      </c>
      <c r="K241" s="87" t="str">
        <f>IF($A241=0,"",IF($A241&lt;=$A$1,+VLOOKUP($A241,'Rashodi- plan-izvršenje'!$A$8:I$1500,'prenos-P-R-N'!K$1,FALSE),IF($A241&gt;$A$2,+VLOOKUP($A241,'Neizmirene obaveze JLS'!$A$11:I$500,'prenos-P-R-N'!K$1,FALSE),"")))</f>
        <v/>
      </c>
      <c r="L241" t="str">
        <f>IF(A241=0,"",IF(A241&lt;=A$1,+IF(VLOOKUP(A241,'Rashodi- plan-izvršenje'!A$8:J$1500,M$1,FALSE)&gt;0,"Програмска активност","Пројекат"),IF(A241&gt;A$2,+IF(VLOOKUP(A241,'Neizmirene obaveze JLS'!A$8:J$2008,M$1,FALSE)&gt;0,"Програмска активност","Пројекат"),"")))</f>
        <v/>
      </c>
      <c r="M241" s="87">
        <f>IF($A241&lt;=$A$1,+IF(VLOOKUP($A241,'Rashodi- plan-izvršenje'!$A$8:$M$1500,10,FALSE)&gt;0,VLOOKUP($A241,'Rashodi- plan-izvršenje'!$A$8:$M$1500,10,FALSE),VLOOKUP($A241,'Rashodi- plan-izvršenje'!$A$8:$M$1500,12,FALSE)),+IF($A241&gt;$A$2,IF(VLOOKUP($A241,'Neizmirene obaveze JLS'!$A$8:$M$1500,10,FALSE)&gt;0,VLOOKUP($A241,'Neizmirene obaveze JLS'!$A$11:$M$1500,10,FALSE),VLOOKUP($A241,'Neizmirene obaveze JLS'!$A$11:$M$1500,12,FALSE)),0))</f>
        <v>0</v>
      </c>
      <c r="N241" s="87">
        <f>IF($A241&lt;=$A$1,+IF(VLOOKUP(A241,'Rashodi- plan-izvršenje'!$A$8:$M$1500,10,FALSE)&gt;0,VLOOKUP(A241,'Rashodi- plan-izvršenje'!$A$8:$M$1500,11,FALSE),VLOOKUP(A241,'Rashodi- plan-izvršenje'!$A$8:$M$1500,13,FALSE)),+IF($A241&gt;$A$2,IF(VLOOKUP($A241,'Neizmirene obaveze JLS'!$A$8:$M$1500,10,FALSE)&gt;0,VLOOKUP($A241,'Neizmirene obaveze JLS'!$A$11:$M$1500,11,FALSE),VLOOKUP($A241,'Neizmirene obaveze JLS'!$A$11:$M$1500,13,FALSE)),0))</f>
        <v>0</v>
      </c>
      <c r="O241" s="87">
        <f>IF($A241&lt;=$A$1,VALUE(+VLOOKUP($A241,'Rashodi- plan-izvršenje'!$A$8:N$1500,'prenos-P-R-N'!O$1,FALSE)),IF($A241&lt;=A$2,VALUE(VLOOKUP($A241,'Prihodi- plan-izvršenje'!$A$8:$H$500,6,FALSE)),VALUE(VLOOKUP($A241,'Neizmirene obaveze JLS'!$A$8:$N$500,O$1,FALSE))))</f>
        <v>1</v>
      </c>
      <c r="P241" s="87" t="str">
        <f>IF(A241=0,0,IF(A241&gt;A$2,'šifarnik K-izvor'!G$3,+IF(Q241&lt;700,+'šifarnik K-izvor'!G$2,'šifarnik K-izvor'!G$1)))</f>
        <v>Приходи</v>
      </c>
      <c r="Q241" s="87">
        <f>IF($A241&lt;=$A$1,VALUE(+VLOOKUP($A241,'Rashodi- plan-izvršenje'!$A$8:O$1500,'prenos-P-R-N'!Q$1,FALSE)),IF($A241&lt;=$A$2,VLOOKUP($A241,'Prihodi- plan-izvršenje'!$A$4:$H$500,4,FALSE),IF($A241&lt;=$A$3,VLOOKUP(A241,'Neizmirene obaveze JLS'!$A$11:O$500,Q$1,FALSE),"")))</f>
        <v>714562</v>
      </c>
      <c r="R241" s="88">
        <f>IF($A241&lt;=$A$1,VALUE(+VLOOKUP($A241,'Rashodi- plan-izvršenje'!$A$8:P$1500,'prenos-P-R-N'!R$1,FALSE)),IF($A241&lt;=$A$2,VLOOKUP($A241,'Prihodi- plan-izvršenje'!$A$4:$H$500,7,FALSE),""))</f>
        <v>9550000</v>
      </c>
      <c r="S241" s="88">
        <f>IF(A241=0,0,IF($A241&lt;=$A$1,VALUE(+VLOOKUP($A241,'Rashodi- plan-izvršenje'!$A$8:Q$1500,'prenos-P-R-N'!S$1,FALSE)),IF($A241&lt;=$A$2,VLOOKUP($A241,'Prihodi- plan-izvršenje'!$A$4:$H$500,8,FALSE),0)))</f>
        <v>1261573.97</v>
      </c>
      <c r="T241" s="88" t="str">
        <f>IF($A241&gt;$A$2,VLOOKUP($A241,'Neizmirene obaveze JLS'!$A$11:R$500,R$1,FALSE),"")</f>
        <v/>
      </c>
      <c r="U241" s="88">
        <f>IF($A241&gt;$A$2,VLOOKUP($A241,'Neizmirene obaveze JLS'!$A$11:S$500,S$1,FALSE),0)</f>
        <v>0</v>
      </c>
      <c r="V241" s="88">
        <f t="shared" si="18"/>
        <v>0</v>
      </c>
      <c r="W241" s="74"/>
      <c r="X241" s="74"/>
      <c r="Y241" s="74"/>
      <c r="Z241" s="74"/>
      <c r="AA241" s="193">
        <f t="shared" si="19"/>
        <v>6</v>
      </c>
      <c r="AB241" s="193" t="str">
        <f t="shared" si="20"/>
        <v>Приходи</v>
      </c>
    </row>
    <row r="242" spans="1:28">
      <c r="A242" s="89">
        <f>IF(AND(COUNTIF(A$1:A$3,"&gt;0")=1,MAX(A$8:A241)&lt;A$1),A241+1,IF(AND(COUNTIF(A$1:A$3,"&gt;0")=2,MAX(A$8:A241)&lt;A$2),A241+1,IF(AND(COUNTIF(A$1:A$3,"&gt;0")=3,MAX(A$8:A241)&lt;A$3),A241+1,0)))</f>
        <v>235</v>
      </c>
      <c r="B242" s="89">
        <f t="shared" si="21"/>
        <v>75</v>
      </c>
      <c r="C242" s="89" t="str">
        <f t="shared" si="22"/>
        <v>НОВИ ПАЗАР</v>
      </c>
      <c r="D242" s="87" t="str">
        <f>IF($A242=0,"",IF($A242&lt;=$A$1,+VLOOKUP($A242,'Rashodi- plan-izvršenje'!$A$8:B$1500,'prenos-P-R-N'!D$1,FALSE),IF($A242&gt;$A$2,+VLOOKUP($A242,'Neizmirene obaveze JLS'!$A$11:B$500,'prenos-P-R-N'!D$1,FALSE),"")))</f>
        <v/>
      </c>
      <c r="E242" s="87" t="str">
        <f>IF($A242=0,"",IF($A242&lt;=$A$1,+VLOOKUP($A242,'Rashodi- plan-izvršenje'!$A$8:C$1500,'prenos-P-R-N'!E$1,FALSE),IF($A242&gt;$A$2,+VLOOKUP($A242,'Neizmirene obaveze JLS'!$A$11:C$500,'prenos-P-R-N'!E$1,FALSE),"")))</f>
        <v/>
      </c>
      <c r="F242" s="87" t="str">
        <f>IF($A242=0,"",IF($A242&lt;=$A$1,+VLOOKUP($A242,'Rashodi- plan-izvršenje'!$A$8:D$1500,'prenos-P-R-N'!F$1,FALSE),IF($A242&gt;$A$2,+VLOOKUP($A242,'Neizmirene obaveze JLS'!$A$11:D$500,'prenos-P-R-N'!F$1,FALSE),"")))</f>
        <v/>
      </c>
      <c r="G242" s="87" t="str">
        <f>IF($A242=0,"",IF($A242&lt;=$A$1,+VLOOKUP($A242,'Rashodi- plan-izvršenje'!$A$8:E$1500,'prenos-P-R-N'!G$1,FALSE),IF($A242&gt;$A$2,+VLOOKUP($A242,'Neizmirene obaveze JLS'!$A$11:E$500,'prenos-P-R-N'!G$1,FALSE),"")))</f>
        <v/>
      </c>
      <c r="H242" s="87" t="str">
        <f>IF($A242=0,"",IF($A242&lt;=$A$1,+VLOOKUP($A242,'Rashodi- plan-izvršenje'!$A$8:F$1500,'prenos-P-R-N'!H$1,FALSE),IF($A242&gt;$A$2,+VLOOKUP($A242,'Neizmirene obaveze JLS'!$A$11:F$500,'prenos-P-R-N'!H$1,FALSE),"")))</f>
        <v/>
      </c>
      <c r="I242" s="87" t="str">
        <f>IF($A242=0,"",IF($A242&lt;=$A$1,+VLOOKUP($A242,'Rashodi- plan-izvršenje'!$A$8:G$1500,'prenos-P-R-N'!I$1,FALSE),IF($A242&gt;$A$2,+VLOOKUP($A242,'Neizmirene obaveze JLS'!$A$11:G$500,'prenos-P-R-N'!I$1,FALSE),"")))</f>
        <v/>
      </c>
      <c r="J242" s="87" t="str">
        <f>IF($A242=0,"",IF($A242&lt;=$A$1,+VLOOKUP($A242,'Rashodi- plan-izvršenje'!$A$8:H$1500,'prenos-P-R-N'!J$1,FALSE),IF($A242&gt;$A$2,+VLOOKUP($A242,'Neizmirene obaveze JLS'!$A$11:H$500,'prenos-P-R-N'!J$1,FALSE),"")))</f>
        <v/>
      </c>
      <c r="K242" s="87" t="str">
        <f>IF($A242=0,"",IF($A242&lt;=$A$1,+VLOOKUP($A242,'Rashodi- plan-izvršenje'!$A$8:I$1500,'prenos-P-R-N'!K$1,FALSE),IF($A242&gt;$A$2,+VLOOKUP($A242,'Neizmirene obaveze JLS'!$A$11:I$500,'prenos-P-R-N'!K$1,FALSE),"")))</f>
        <v/>
      </c>
      <c r="L242" t="str">
        <f>IF(A242=0,"",IF(A242&lt;=A$1,+IF(VLOOKUP(A242,'Rashodi- plan-izvršenje'!A$8:J$1500,M$1,FALSE)&gt;0,"Програмска активност","Пројекат"),IF(A242&gt;A$2,+IF(VLOOKUP(A242,'Neizmirene obaveze JLS'!A$8:J$2008,M$1,FALSE)&gt;0,"Програмска активност","Пројекат"),"")))</f>
        <v/>
      </c>
      <c r="M242" s="87">
        <f>IF($A242&lt;=$A$1,+IF(VLOOKUP($A242,'Rashodi- plan-izvršenje'!$A$8:$M$1500,10,FALSE)&gt;0,VLOOKUP($A242,'Rashodi- plan-izvršenje'!$A$8:$M$1500,10,FALSE),VLOOKUP($A242,'Rashodi- plan-izvršenje'!$A$8:$M$1500,12,FALSE)),+IF($A242&gt;$A$2,IF(VLOOKUP($A242,'Neizmirene obaveze JLS'!$A$8:$M$1500,10,FALSE)&gt;0,VLOOKUP($A242,'Neizmirene obaveze JLS'!$A$11:$M$1500,10,FALSE),VLOOKUP($A242,'Neizmirene obaveze JLS'!$A$11:$M$1500,12,FALSE)),0))</f>
        <v>0</v>
      </c>
      <c r="N242" s="87">
        <f>IF($A242&lt;=$A$1,+IF(VLOOKUP(A242,'Rashodi- plan-izvršenje'!$A$8:$M$1500,10,FALSE)&gt;0,VLOOKUP(A242,'Rashodi- plan-izvršenje'!$A$8:$M$1500,11,FALSE),VLOOKUP(A242,'Rashodi- plan-izvršenje'!$A$8:$M$1500,13,FALSE)),+IF($A242&gt;$A$2,IF(VLOOKUP($A242,'Neizmirene obaveze JLS'!$A$8:$M$1500,10,FALSE)&gt;0,VLOOKUP($A242,'Neizmirene obaveze JLS'!$A$11:$M$1500,11,FALSE),VLOOKUP($A242,'Neizmirene obaveze JLS'!$A$11:$M$1500,13,FALSE)),0))</f>
        <v>0</v>
      </c>
      <c r="O242" s="87">
        <f>IF($A242&lt;=$A$1,VALUE(+VLOOKUP($A242,'Rashodi- plan-izvršenje'!$A$8:N$1500,'prenos-P-R-N'!O$1,FALSE)),IF($A242&lt;=A$2,VALUE(VLOOKUP($A242,'Prihodi- plan-izvršenje'!$A$8:$H$500,6,FALSE)),VALUE(VLOOKUP($A242,'Neizmirene obaveze JLS'!$A$8:$N$500,O$1,FALSE))))</f>
        <v>1</v>
      </c>
      <c r="P242" s="87" t="str">
        <f>IF(A242=0,0,IF(A242&gt;A$2,'šifarnik K-izvor'!G$3,+IF(Q242&lt;700,+'šifarnik K-izvor'!G$2,'šifarnik K-izvor'!G$1)))</f>
        <v>Приходи</v>
      </c>
      <c r="Q242" s="87">
        <f>IF($A242&lt;=$A$1,VALUE(+VLOOKUP($A242,'Rashodi- plan-izvršenje'!$A$8:O$1500,'prenos-P-R-N'!Q$1,FALSE)),IF($A242&lt;=$A$2,VLOOKUP($A242,'Prihodi- plan-izvršenje'!$A$4:$H$500,4,FALSE),IF($A242&lt;=$A$3,VLOOKUP(A242,'Neizmirene obaveze JLS'!$A$11:O$500,Q$1,FALSE),"")))</f>
        <v>714564</v>
      </c>
      <c r="R242" s="88">
        <f>IF($A242&lt;=$A$1,VALUE(+VLOOKUP($A242,'Rashodi- plan-izvršenje'!$A$8:P$1500,'prenos-P-R-N'!R$1,FALSE)),IF($A242&lt;=$A$2,VLOOKUP($A242,'Prihodi- plan-izvršenje'!$A$4:$H$500,7,FALSE),""))</f>
        <v>13000000</v>
      </c>
      <c r="S242" s="88">
        <f>IF(A242=0,0,IF($A242&lt;=$A$1,VALUE(+VLOOKUP($A242,'Rashodi- plan-izvršenje'!$A$8:Q$1500,'prenos-P-R-N'!S$1,FALSE)),IF($A242&lt;=$A$2,VLOOKUP($A242,'Prihodi- plan-izvršenje'!$A$4:$H$500,8,FALSE),0)))</f>
        <v>0</v>
      </c>
      <c r="T242" s="88" t="str">
        <f>IF($A242&gt;$A$2,VLOOKUP($A242,'Neizmirene obaveze JLS'!$A$11:R$500,R$1,FALSE),"")</f>
        <v/>
      </c>
      <c r="U242" s="88">
        <f>IF($A242&gt;$A$2,VLOOKUP($A242,'Neizmirene obaveze JLS'!$A$11:S$500,S$1,FALSE),0)</f>
        <v>0</v>
      </c>
      <c r="V242" s="88">
        <f t="shared" si="18"/>
        <v>0</v>
      </c>
      <c r="W242" s="74"/>
      <c r="X242" s="74"/>
      <c r="Y242" s="74"/>
      <c r="Z242" s="74"/>
      <c r="AA242" s="193">
        <f t="shared" si="19"/>
        <v>6</v>
      </c>
      <c r="AB242" s="193" t="str">
        <f t="shared" si="20"/>
        <v>Приходи</v>
      </c>
    </row>
    <row r="243" spans="1:28">
      <c r="A243" s="89">
        <f>IF(AND(COUNTIF(A$1:A$3,"&gt;0")=1,MAX(A$8:A242)&lt;A$1),A242+1,IF(AND(COUNTIF(A$1:A$3,"&gt;0")=2,MAX(A$8:A242)&lt;A$2),A242+1,IF(AND(COUNTIF(A$1:A$3,"&gt;0")=3,MAX(A$8:A242)&lt;A$3),A242+1,0)))</f>
        <v>236</v>
      </c>
      <c r="B243" s="89">
        <f t="shared" si="21"/>
        <v>75</v>
      </c>
      <c r="C243" s="89" t="str">
        <f t="shared" si="22"/>
        <v>НОВИ ПАЗАР</v>
      </c>
      <c r="D243" s="87" t="str">
        <f>IF($A243=0,"",IF($A243&lt;=$A$1,+VLOOKUP($A243,'Rashodi- plan-izvršenje'!$A$8:B$1500,'prenos-P-R-N'!D$1,FALSE),IF($A243&gt;$A$2,+VLOOKUP($A243,'Neizmirene obaveze JLS'!$A$11:B$500,'prenos-P-R-N'!D$1,FALSE),"")))</f>
        <v/>
      </c>
      <c r="E243" s="87" t="str">
        <f>IF($A243=0,"",IF($A243&lt;=$A$1,+VLOOKUP($A243,'Rashodi- plan-izvršenje'!$A$8:C$1500,'prenos-P-R-N'!E$1,FALSE),IF($A243&gt;$A$2,+VLOOKUP($A243,'Neizmirene obaveze JLS'!$A$11:C$500,'prenos-P-R-N'!E$1,FALSE),"")))</f>
        <v/>
      </c>
      <c r="F243" s="87" t="str">
        <f>IF($A243=0,"",IF($A243&lt;=$A$1,+VLOOKUP($A243,'Rashodi- plan-izvršenje'!$A$8:D$1500,'prenos-P-R-N'!F$1,FALSE),IF($A243&gt;$A$2,+VLOOKUP($A243,'Neizmirene obaveze JLS'!$A$11:D$500,'prenos-P-R-N'!F$1,FALSE),"")))</f>
        <v/>
      </c>
      <c r="G243" s="87" t="str">
        <f>IF($A243=0,"",IF($A243&lt;=$A$1,+VLOOKUP($A243,'Rashodi- plan-izvršenje'!$A$8:E$1500,'prenos-P-R-N'!G$1,FALSE),IF($A243&gt;$A$2,+VLOOKUP($A243,'Neizmirene obaveze JLS'!$A$11:E$500,'prenos-P-R-N'!G$1,FALSE),"")))</f>
        <v/>
      </c>
      <c r="H243" s="87" t="str">
        <f>IF($A243=0,"",IF($A243&lt;=$A$1,+VLOOKUP($A243,'Rashodi- plan-izvršenje'!$A$8:F$1500,'prenos-P-R-N'!H$1,FALSE),IF($A243&gt;$A$2,+VLOOKUP($A243,'Neizmirene obaveze JLS'!$A$11:F$500,'prenos-P-R-N'!H$1,FALSE),"")))</f>
        <v/>
      </c>
      <c r="I243" s="87" t="str">
        <f>IF($A243=0,"",IF($A243&lt;=$A$1,+VLOOKUP($A243,'Rashodi- plan-izvršenje'!$A$8:G$1500,'prenos-P-R-N'!I$1,FALSE),IF($A243&gt;$A$2,+VLOOKUP($A243,'Neizmirene obaveze JLS'!$A$11:G$500,'prenos-P-R-N'!I$1,FALSE),"")))</f>
        <v/>
      </c>
      <c r="J243" s="87" t="str">
        <f>IF($A243=0,"",IF($A243&lt;=$A$1,+VLOOKUP($A243,'Rashodi- plan-izvršenje'!$A$8:H$1500,'prenos-P-R-N'!J$1,FALSE),IF($A243&gt;$A$2,+VLOOKUP($A243,'Neizmirene obaveze JLS'!$A$11:H$500,'prenos-P-R-N'!J$1,FALSE),"")))</f>
        <v/>
      </c>
      <c r="K243" s="87" t="str">
        <f>IF($A243=0,"",IF($A243&lt;=$A$1,+VLOOKUP($A243,'Rashodi- plan-izvršenje'!$A$8:I$1500,'prenos-P-R-N'!K$1,FALSE),IF($A243&gt;$A$2,+VLOOKUP($A243,'Neizmirene obaveze JLS'!$A$11:I$500,'prenos-P-R-N'!K$1,FALSE),"")))</f>
        <v/>
      </c>
      <c r="L243" t="str">
        <f>IF(A243=0,"",IF(A243&lt;=A$1,+IF(VLOOKUP(A243,'Rashodi- plan-izvršenje'!A$8:J$1500,M$1,FALSE)&gt;0,"Програмска активност","Пројекат"),IF(A243&gt;A$2,+IF(VLOOKUP(A243,'Neizmirene obaveze JLS'!A$8:J$2008,M$1,FALSE)&gt;0,"Програмска активност","Пројекат"),"")))</f>
        <v/>
      </c>
      <c r="M243" s="87">
        <f>IF($A243&lt;=$A$1,+IF(VLOOKUP($A243,'Rashodi- plan-izvršenje'!$A$8:$M$1500,10,FALSE)&gt;0,VLOOKUP($A243,'Rashodi- plan-izvršenje'!$A$8:$M$1500,10,FALSE),VLOOKUP($A243,'Rashodi- plan-izvršenje'!$A$8:$M$1500,12,FALSE)),+IF($A243&gt;$A$2,IF(VLOOKUP($A243,'Neizmirene obaveze JLS'!$A$8:$M$1500,10,FALSE)&gt;0,VLOOKUP($A243,'Neizmirene obaveze JLS'!$A$11:$M$1500,10,FALSE),VLOOKUP($A243,'Neizmirene obaveze JLS'!$A$11:$M$1500,12,FALSE)),0))</f>
        <v>0</v>
      </c>
      <c r="N243" s="87">
        <f>IF($A243&lt;=$A$1,+IF(VLOOKUP(A243,'Rashodi- plan-izvršenje'!$A$8:$M$1500,10,FALSE)&gt;0,VLOOKUP(A243,'Rashodi- plan-izvršenje'!$A$8:$M$1500,11,FALSE),VLOOKUP(A243,'Rashodi- plan-izvršenje'!$A$8:$M$1500,13,FALSE)),+IF($A243&gt;$A$2,IF(VLOOKUP($A243,'Neizmirene obaveze JLS'!$A$8:$M$1500,10,FALSE)&gt;0,VLOOKUP($A243,'Neizmirene obaveze JLS'!$A$11:$M$1500,11,FALSE),VLOOKUP($A243,'Neizmirene obaveze JLS'!$A$11:$M$1500,13,FALSE)),0))</f>
        <v>0</v>
      </c>
      <c r="O243" s="87">
        <f>IF($A243&lt;=$A$1,VALUE(+VLOOKUP($A243,'Rashodi- plan-izvršenje'!$A$8:N$1500,'prenos-P-R-N'!O$1,FALSE)),IF($A243&lt;=A$2,VALUE(VLOOKUP($A243,'Prihodi- plan-izvršenje'!$A$8:$H$500,6,FALSE)),VALUE(VLOOKUP($A243,'Neizmirene obaveze JLS'!$A$8:$N$500,O$1,FALSE))))</f>
        <v>1</v>
      </c>
      <c r="P243" s="87" t="str">
        <f>IF(A243=0,0,IF(A243&gt;A$2,'šifarnik K-izvor'!G$3,+IF(Q243&lt;700,+'šifarnik K-izvor'!G$2,'šifarnik K-izvor'!G$1)))</f>
        <v>Приходи</v>
      </c>
      <c r="Q243" s="87">
        <f>IF($A243&lt;=$A$1,VALUE(+VLOOKUP($A243,'Rashodi- plan-izvršenje'!$A$8:O$1500,'prenos-P-R-N'!Q$1,FALSE)),IF($A243&lt;=$A$2,VLOOKUP($A243,'Prihodi- plan-izvršenje'!$A$4:$H$500,4,FALSE),IF($A243&lt;=$A$3,VLOOKUP(A243,'Neizmirene obaveze JLS'!$A$11:O$500,Q$1,FALSE),"")))</f>
        <v>714572</v>
      </c>
      <c r="R243" s="88">
        <f>IF($A243&lt;=$A$1,VALUE(+VLOOKUP($A243,'Rashodi- plan-izvršenje'!$A$8:P$1500,'prenos-P-R-N'!R$1,FALSE)),IF($A243&lt;=$A$2,VLOOKUP($A243,'Prihodi- plan-izvršenje'!$A$4:$H$500,7,FALSE),""))</f>
        <v>700000</v>
      </c>
      <c r="S243" s="88">
        <f>IF(A243=0,0,IF($A243&lt;=$A$1,VALUE(+VLOOKUP($A243,'Rashodi- plan-izvršenje'!$A$8:Q$1500,'prenos-P-R-N'!S$1,FALSE)),IF($A243&lt;=$A$2,VLOOKUP($A243,'Prihodi- plan-izvršenje'!$A$4:$H$500,8,FALSE),0)))</f>
        <v>0</v>
      </c>
      <c r="T243" s="88" t="str">
        <f>IF($A243&gt;$A$2,VLOOKUP($A243,'Neizmirene obaveze JLS'!$A$11:R$500,R$1,FALSE),"")</f>
        <v/>
      </c>
      <c r="U243" s="88">
        <f>IF($A243&gt;$A$2,VLOOKUP($A243,'Neizmirene obaveze JLS'!$A$11:S$500,S$1,FALSE),0)</f>
        <v>0</v>
      </c>
      <c r="V243" s="88">
        <f t="shared" si="18"/>
        <v>0</v>
      </c>
      <c r="W243" s="74"/>
      <c r="X243" s="74"/>
      <c r="Y243" s="74"/>
      <c r="Z243" s="74"/>
      <c r="AA243" s="193">
        <f t="shared" si="19"/>
        <v>6</v>
      </c>
      <c r="AB243" s="193" t="str">
        <f t="shared" si="20"/>
        <v>Приходи</v>
      </c>
    </row>
    <row r="244" spans="1:28">
      <c r="A244" s="89">
        <f>IF(AND(COUNTIF(A$1:A$3,"&gt;0")=1,MAX(A$8:A243)&lt;A$1),A243+1,IF(AND(COUNTIF(A$1:A$3,"&gt;0")=2,MAX(A$8:A243)&lt;A$2),A243+1,IF(AND(COUNTIF(A$1:A$3,"&gt;0")=3,MAX(A$8:A243)&lt;A$3),A243+1,0)))</f>
        <v>237</v>
      </c>
      <c r="B244" s="89">
        <f t="shared" si="21"/>
        <v>75</v>
      </c>
      <c r="C244" s="89" t="str">
        <f t="shared" si="22"/>
        <v>НОВИ ПАЗАР</v>
      </c>
      <c r="D244" s="87" t="str">
        <f>IF($A244=0,"",IF($A244&lt;=$A$1,+VLOOKUP($A244,'Rashodi- plan-izvršenje'!$A$8:B$1500,'prenos-P-R-N'!D$1,FALSE),IF($A244&gt;$A$2,+VLOOKUP($A244,'Neizmirene obaveze JLS'!$A$11:B$500,'prenos-P-R-N'!D$1,FALSE),"")))</f>
        <v/>
      </c>
      <c r="E244" s="87" t="str">
        <f>IF($A244=0,"",IF($A244&lt;=$A$1,+VLOOKUP($A244,'Rashodi- plan-izvršenje'!$A$8:C$1500,'prenos-P-R-N'!E$1,FALSE),IF($A244&gt;$A$2,+VLOOKUP($A244,'Neizmirene obaveze JLS'!$A$11:C$500,'prenos-P-R-N'!E$1,FALSE),"")))</f>
        <v/>
      </c>
      <c r="F244" s="87" t="str">
        <f>IF($A244=0,"",IF($A244&lt;=$A$1,+VLOOKUP($A244,'Rashodi- plan-izvršenje'!$A$8:D$1500,'prenos-P-R-N'!F$1,FALSE),IF($A244&gt;$A$2,+VLOOKUP($A244,'Neizmirene obaveze JLS'!$A$11:D$500,'prenos-P-R-N'!F$1,FALSE),"")))</f>
        <v/>
      </c>
      <c r="G244" s="87" t="str">
        <f>IF($A244=0,"",IF($A244&lt;=$A$1,+VLOOKUP($A244,'Rashodi- plan-izvršenje'!$A$8:E$1500,'prenos-P-R-N'!G$1,FALSE),IF($A244&gt;$A$2,+VLOOKUP($A244,'Neizmirene obaveze JLS'!$A$11:E$500,'prenos-P-R-N'!G$1,FALSE),"")))</f>
        <v/>
      </c>
      <c r="H244" s="87" t="str">
        <f>IF($A244=0,"",IF($A244&lt;=$A$1,+VLOOKUP($A244,'Rashodi- plan-izvršenje'!$A$8:F$1500,'prenos-P-R-N'!H$1,FALSE),IF($A244&gt;$A$2,+VLOOKUP($A244,'Neizmirene obaveze JLS'!$A$11:F$500,'prenos-P-R-N'!H$1,FALSE),"")))</f>
        <v/>
      </c>
      <c r="I244" s="87" t="str">
        <f>IF($A244=0,"",IF($A244&lt;=$A$1,+VLOOKUP($A244,'Rashodi- plan-izvršenje'!$A$8:G$1500,'prenos-P-R-N'!I$1,FALSE),IF($A244&gt;$A$2,+VLOOKUP($A244,'Neizmirene obaveze JLS'!$A$11:G$500,'prenos-P-R-N'!I$1,FALSE),"")))</f>
        <v/>
      </c>
      <c r="J244" s="87" t="str">
        <f>IF($A244=0,"",IF($A244&lt;=$A$1,+VLOOKUP($A244,'Rashodi- plan-izvršenje'!$A$8:H$1500,'prenos-P-R-N'!J$1,FALSE),IF($A244&gt;$A$2,+VLOOKUP($A244,'Neizmirene obaveze JLS'!$A$11:H$500,'prenos-P-R-N'!J$1,FALSE),"")))</f>
        <v/>
      </c>
      <c r="K244" s="87" t="str">
        <f>IF($A244=0,"",IF($A244&lt;=$A$1,+VLOOKUP($A244,'Rashodi- plan-izvršenje'!$A$8:I$1500,'prenos-P-R-N'!K$1,FALSE),IF($A244&gt;$A$2,+VLOOKUP($A244,'Neizmirene obaveze JLS'!$A$11:I$500,'prenos-P-R-N'!K$1,FALSE),"")))</f>
        <v/>
      </c>
      <c r="L244" t="str">
        <f>IF(A244=0,"",IF(A244&lt;=A$1,+IF(VLOOKUP(A244,'Rashodi- plan-izvršenje'!A$8:J$1500,M$1,FALSE)&gt;0,"Програмска активност","Пројекат"),IF(A244&gt;A$2,+IF(VLOOKUP(A244,'Neizmirene obaveze JLS'!A$8:J$2008,M$1,FALSE)&gt;0,"Програмска активност","Пројекат"),"")))</f>
        <v/>
      </c>
      <c r="M244" s="87">
        <f>IF($A244&lt;=$A$1,+IF(VLOOKUP($A244,'Rashodi- plan-izvršenje'!$A$8:$M$1500,10,FALSE)&gt;0,VLOOKUP($A244,'Rashodi- plan-izvršenje'!$A$8:$M$1500,10,FALSE),VLOOKUP($A244,'Rashodi- plan-izvršenje'!$A$8:$M$1500,12,FALSE)),+IF($A244&gt;$A$2,IF(VLOOKUP($A244,'Neizmirene obaveze JLS'!$A$8:$M$1500,10,FALSE)&gt;0,VLOOKUP($A244,'Neizmirene obaveze JLS'!$A$11:$M$1500,10,FALSE),VLOOKUP($A244,'Neizmirene obaveze JLS'!$A$11:$M$1500,12,FALSE)),0))</f>
        <v>0</v>
      </c>
      <c r="N244" s="87">
        <f>IF($A244&lt;=$A$1,+IF(VLOOKUP(A244,'Rashodi- plan-izvršenje'!$A$8:$M$1500,10,FALSE)&gt;0,VLOOKUP(A244,'Rashodi- plan-izvršenje'!$A$8:$M$1500,11,FALSE),VLOOKUP(A244,'Rashodi- plan-izvršenje'!$A$8:$M$1500,13,FALSE)),+IF($A244&gt;$A$2,IF(VLOOKUP($A244,'Neizmirene obaveze JLS'!$A$8:$M$1500,10,FALSE)&gt;0,VLOOKUP($A244,'Neizmirene obaveze JLS'!$A$11:$M$1500,11,FALSE),VLOOKUP($A244,'Neizmirene obaveze JLS'!$A$11:$M$1500,13,FALSE)),0))</f>
        <v>0</v>
      </c>
      <c r="O244" s="87">
        <f>IF($A244&lt;=$A$1,VALUE(+VLOOKUP($A244,'Rashodi- plan-izvršenje'!$A$8:N$1500,'prenos-P-R-N'!O$1,FALSE)),IF($A244&lt;=A$2,VALUE(VLOOKUP($A244,'Prihodi- plan-izvršenje'!$A$8:$H$500,6,FALSE)),VALUE(VLOOKUP($A244,'Neizmirene obaveze JLS'!$A$8:$N$500,O$1,FALSE))))</f>
        <v>1</v>
      </c>
      <c r="P244" s="87" t="str">
        <f>IF(A244=0,0,IF(A244&gt;A$2,'šifarnik K-izvor'!G$3,+IF(Q244&lt;700,+'šifarnik K-izvor'!G$2,'šifarnik K-izvor'!G$1)))</f>
        <v>Приходи</v>
      </c>
      <c r="Q244" s="87">
        <f>IF($A244&lt;=$A$1,VALUE(+VLOOKUP($A244,'Rashodi- plan-izvršenje'!$A$8:O$1500,'prenos-P-R-N'!Q$1,FALSE)),IF($A244&lt;=$A$2,VLOOKUP($A244,'Prihodi- plan-izvršenje'!$A$4:$H$500,4,FALSE),IF($A244&lt;=$A$3,VLOOKUP(A244,'Neizmirene obaveze JLS'!$A$11:O$500,Q$1,FALSE),"")))</f>
        <v>716111</v>
      </c>
      <c r="R244" s="88">
        <f>IF($A244&lt;=$A$1,VALUE(+VLOOKUP($A244,'Rashodi- plan-izvršenje'!$A$8:P$1500,'prenos-P-R-N'!R$1,FALSE)),IF($A244&lt;=$A$2,VLOOKUP($A244,'Prihodi- plan-izvršenje'!$A$4:$H$500,7,FALSE),""))</f>
        <v>47000000</v>
      </c>
      <c r="S244" s="88">
        <f>IF(A244=0,0,IF($A244&lt;=$A$1,VALUE(+VLOOKUP($A244,'Rashodi- plan-izvršenje'!$A$8:Q$1500,'prenos-P-R-N'!S$1,FALSE)),IF($A244&lt;=$A$2,VLOOKUP($A244,'Prihodi- plan-izvršenje'!$A$4:$H$500,8,FALSE),0)))</f>
        <v>28481866.489999998</v>
      </c>
      <c r="T244" s="88" t="str">
        <f>IF($A244&gt;$A$2,VLOOKUP($A244,'Neizmirene obaveze JLS'!$A$11:R$500,R$1,FALSE),"")</f>
        <v/>
      </c>
      <c r="U244" s="88">
        <f>IF($A244&gt;$A$2,VLOOKUP($A244,'Neizmirene obaveze JLS'!$A$11:S$500,S$1,FALSE),0)</f>
        <v>0</v>
      </c>
      <c r="V244" s="88">
        <f t="shared" si="18"/>
        <v>0</v>
      </c>
      <c r="W244" s="74"/>
      <c r="X244" s="74"/>
      <c r="Y244" s="74"/>
      <c r="Z244" s="74"/>
      <c r="AA244" s="193">
        <f t="shared" si="19"/>
        <v>6</v>
      </c>
      <c r="AB244" s="193" t="str">
        <f t="shared" si="20"/>
        <v>Приходи</v>
      </c>
    </row>
    <row r="245" spans="1:28">
      <c r="A245" s="89">
        <f>IF(AND(COUNTIF(A$1:A$3,"&gt;0")=1,MAX(A$8:A244)&lt;A$1),A244+1,IF(AND(COUNTIF(A$1:A$3,"&gt;0")=2,MAX(A$8:A244)&lt;A$2),A244+1,IF(AND(COUNTIF(A$1:A$3,"&gt;0")=3,MAX(A$8:A244)&lt;A$3),A244+1,0)))</f>
        <v>238</v>
      </c>
      <c r="B245" s="89">
        <f t="shared" si="21"/>
        <v>75</v>
      </c>
      <c r="C245" s="89" t="str">
        <f t="shared" si="22"/>
        <v>НОВИ ПАЗАР</v>
      </c>
      <c r="D245" s="87" t="str">
        <f>IF($A245=0,"",IF($A245&lt;=$A$1,+VLOOKUP($A245,'Rashodi- plan-izvršenje'!$A$8:B$1500,'prenos-P-R-N'!D$1,FALSE),IF($A245&gt;$A$2,+VLOOKUP($A245,'Neizmirene obaveze JLS'!$A$11:B$500,'prenos-P-R-N'!D$1,FALSE),"")))</f>
        <v/>
      </c>
      <c r="E245" s="87" t="str">
        <f>IF($A245=0,"",IF($A245&lt;=$A$1,+VLOOKUP($A245,'Rashodi- plan-izvršenje'!$A$8:C$1500,'prenos-P-R-N'!E$1,FALSE),IF($A245&gt;$A$2,+VLOOKUP($A245,'Neizmirene obaveze JLS'!$A$11:C$500,'prenos-P-R-N'!E$1,FALSE),"")))</f>
        <v/>
      </c>
      <c r="F245" s="87" t="str">
        <f>IF($A245=0,"",IF($A245&lt;=$A$1,+VLOOKUP($A245,'Rashodi- plan-izvršenje'!$A$8:D$1500,'prenos-P-R-N'!F$1,FALSE),IF($A245&gt;$A$2,+VLOOKUP($A245,'Neizmirene obaveze JLS'!$A$11:D$500,'prenos-P-R-N'!F$1,FALSE),"")))</f>
        <v/>
      </c>
      <c r="G245" s="87" t="str">
        <f>IF($A245=0,"",IF($A245&lt;=$A$1,+VLOOKUP($A245,'Rashodi- plan-izvršenje'!$A$8:E$1500,'prenos-P-R-N'!G$1,FALSE),IF($A245&gt;$A$2,+VLOOKUP($A245,'Neizmirene obaveze JLS'!$A$11:E$500,'prenos-P-R-N'!G$1,FALSE),"")))</f>
        <v/>
      </c>
      <c r="H245" s="87" t="str">
        <f>IF($A245=0,"",IF($A245&lt;=$A$1,+VLOOKUP($A245,'Rashodi- plan-izvršenje'!$A$8:F$1500,'prenos-P-R-N'!H$1,FALSE),IF($A245&gt;$A$2,+VLOOKUP($A245,'Neizmirene obaveze JLS'!$A$11:F$500,'prenos-P-R-N'!H$1,FALSE),"")))</f>
        <v/>
      </c>
      <c r="I245" s="87" t="str">
        <f>IF($A245=0,"",IF($A245&lt;=$A$1,+VLOOKUP($A245,'Rashodi- plan-izvršenje'!$A$8:G$1500,'prenos-P-R-N'!I$1,FALSE),IF($A245&gt;$A$2,+VLOOKUP($A245,'Neizmirene obaveze JLS'!$A$11:G$500,'prenos-P-R-N'!I$1,FALSE),"")))</f>
        <v/>
      </c>
      <c r="J245" s="87" t="str">
        <f>IF($A245=0,"",IF($A245&lt;=$A$1,+VLOOKUP($A245,'Rashodi- plan-izvršenje'!$A$8:H$1500,'prenos-P-R-N'!J$1,FALSE),IF($A245&gt;$A$2,+VLOOKUP($A245,'Neizmirene obaveze JLS'!$A$11:H$500,'prenos-P-R-N'!J$1,FALSE),"")))</f>
        <v/>
      </c>
      <c r="K245" s="87" t="str">
        <f>IF($A245=0,"",IF($A245&lt;=$A$1,+VLOOKUP($A245,'Rashodi- plan-izvršenje'!$A$8:I$1500,'prenos-P-R-N'!K$1,FALSE),IF($A245&gt;$A$2,+VLOOKUP($A245,'Neizmirene obaveze JLS'!$A$11:I$500,'prenos-P-R-N'!K$1,FALSE),"")))</f>
        <v/>
      </c>
      <c r="L245" t="str">
        <f>IF(A245=0,"",IF(A245&lt;=A$1,+IF(VLOOKUP(A245,'Rashodi- plan-izvršenje'!A$8:J$1500,M$1,FALSE)&gt;0,"Програмска активност","Пројекат"),IF(A245&gt;A$2,+IF(VLOOKUP(A245,'Neizmirene obaveze JLS'!A$8:J$2008,M$1,FALSE)&gt;0,"Програмска активност","Пројекат"),"")))</f>
        <v/>
      </c>
      <c r="M245" s="87">
        <f>IF($A245&lt;=$A$1,+IF(VLOOKUP($A245,'Rashodi- plan-izvršenje'!$A$8:$M$1500,10,FALSE)&gt;0,VLOOKUP($A245,'Rashodi- plan-izvršenje'!$A$8:$M$1500,10,FALSE),VLOOKUP($A245,'Rashodi- plan-izvršenje'!$A$8:$M$1500,12,FALSE)),+IF($A245&gt;$A$2,IF(VLOOKUP($A245,'Neizmirene obaveze JLS'!$A$8:$M$1500,10,FALSE)&gt;0,VLOOKUP($A245,'Neizmirene obaveze JLS'!$A$11:$M$1500,10,FALSE),VLOOKUP($A245,'Neizmirene obaveze JLS'!$A$11:$M$1500,12,FALSE)),0))</f>
        <v>0</v>
      </c>
      <c r="N245" s="87">
        <f>IF($A245&lt;=$A$1,+IF(VLOOKUP(A245,'Rashodi- plan-izvršenje'!$A$8:$M$1500,10,FALSE)&gt;0,VLOOKUP(A245,'Rashodi- plan-izvršenje'!$A$8:$M$1500,11,FALSE),VLOOKUP(A245,'Rashodi- plan-izvršenje'!$A$8:$M$1500,13,FALSE)),+IF($A245&gt;$A$2,IF(VLOOKUP($A245,'Neizmirene obaveze JLS'!$A$8:$M$1500,10,FALSE)&gt;0,VLOOKUP($A245,'Neizmirene obaveze JLS'!$A$11:$M$1500,11,FALSE),VLOOKUP($A245,'Neizmirene obaveze JLS'!$A$11:$M$1500,13,FALSE)),0))</f>
        <v>0</v>
      </c>
      <c r="O245" s="87">
        <f>IF($A245&lt;=$A$1,VALUE(+VLOOKUP($A245,'Rashodi- plan-izvršenje'!$A$8:N$1500,'prenos-P-R-N'!O$1,FALSE)),IF($A245&lt;=A$2,VALUE(VLOOKUP($A245,'Prihodi- plan-izvršenje'!$A$8:$H$500,6,FALSE)),VALUE(VLOOKUP($A245,'Neizmirene obaveze JLS'!$A$8:$N$500,O$1,FALSE))))</f>
        <v>6</v>
      </c>
      <c r="P245" s="87" t="str">
        <f>IF(A245=0,0,IF(A245&gt;A$2,'šifarnik K-izvor'!G$3,+IF(Q245&lt;700,+'šifarnik K-izvor'!G$2,'šifarnik K-izvor'!G$1)))</f>
        <v>Приходи</v>
      </c>
      <c r="Q245" s="87">
        <f>IF($A245&lt;=$A$1,VALUE(+VLOOKUP($A245,'Rashodi- plan-izvršenje'!$A$8:O$1500,'prenos-P-R-N'!Q$1,FALSE)),IF($A245&lt;=$A$2,VLOOKUP($A245,'Prihodi- plan-izvršenje'!$A$4:$H$500,4,FALSE),IF($A245&lt;=$A$3,VLOOKUP(A245,'Neizmirene obaveze JLS'!$A$11:O$500,Q$1,FALSE),"")))</f>
        <v>732141</v>
      </c>
      <c r="R245" s="88">
        <f>IF($A245&lt;=$A$1,VALUE(+VLOOKUP($A245,'Rashodi- plan-izvršenje'!$A$8:P$1500,'prenos-P-R-N'!R$1,FALSE)),IF($A245&lt;=$A$2,VLOOKUP($A245,'Prihodi- plan-izvršenje'!$A$4:$H$500,7,FALSE),""))</f>
        <v>5000000</v>
      </c>
      <c r="S245" s="88">
        <f>IF(A245=0,0,IF($A245&lt;=$A$1,VALUE(+VLOOKUP($A245,'Rashodi- plan-izvršenje'!$A$8:Q$1500,'prenos-P-R-N'!S$1,FALSE)),IF($A245&lt;=$A$2,VLOOKUP($A245,'Prihodi- plan-izvršenje'!$A$4:$H$500,8,FALSE),0)))</f>
        <v>0</v>
      </c>
      <c r="T245" s="88" t="str">
        <f>IF($A245&gt;$A$2,VLOOKUP($A245,'Neizmirene obaveze JLS'!$A$11:R$500,R$1,FALSE),"")</f>
        <v/>
      </c>
      <c r="U245" s="88">
        <f>IF($A245&gt;$A$2,VLOOKUP($A245,'Neizmirene obaveze JLS'!$A$11:S$500,S$1,FALSE),0)</f>
        <v>0</v>
      </c>
      <c r="V245" s="88">
        <f t="shared" si="18"/>
        <v>0</v>
      </c>
      <c r="W245" s="74"/>
      <c r="X245" s="74"/>
      <c r="Y245" s="74"/>
      <c r="Z245" s="74"/>
      <c r="AA245" s="193">
        <f t="shared" si="19"/>
        <v>6</v>
      </c>
      <c r="AB245" s="193" t="str">
        <f t="shared" si="20"/>
        <v>Приходи</v>
      </c>
    </row>
    <row r="246" spans="1:28">
      <c r="A246" s="89">
        <f>IF(AND(COUNTIF(A$1:A$3,"&gt;0")=1,MAX(A$8:A245)&lt;A$1),A245+1,IF(AND(COUNTIF(A$1:A$3,"&gt;0")=2,MAX(A$8:A245)&lt;A$2),A245+1,IF(AND(COUNTIF(A$1:A$3,"&gt;0")=3,MAX(A$8:A245)&lt;A$3),A245+1,0)))</f>
        <v>239</v>
      </c>
      <c r="B246" s="89">
        <f t="shared" si="21"/>
        <v>75</v>
      </c>
      <c r="C246" s="89" t="str">
        <f t="shared" si="22"/>
        <v>НОВИ ПАЗАР</v>
      </c>
      <c r="D246" s="87" t="str">
        <f>IF($A246=0,"",IF($A246&lt;=$A$1,+VLOOKUP($A246,'Rashodi- plan-izvršenje'!$A$8:B$1500,'prenos-P-R-N'!D$1,FALSE),IF($A246&gt;$A$2,+VLOOKUP($A246,'Neizmirene obaveze JLS'!$A$11:B$500,'prenos-P-R-N'!D$1,FALSE),"")))</f>
        <v/>
      </c>
      <c r="E246" s="87" t="str">
        <f>IF($A246=0,"",IF($A246&lt;=$A$1,+VLOOKUP($A246,'Rashodi- plan-izvršenje'!$A$8:C$1500,'prenos-P-R-N'!E$1,FALSE),IF($A246&gt;$A$2,+VLOOKUP($A246,'Neizmirene obaveze JLS'!$A$11:C$500,'prenos-P-R-N'!E$1,FALSE),"")))</f>
        <v/>
      </c>
      <c r="F246" s="87" t="str">
        <f>IF($A246=0,"",IF($A246&lt;=$A$1,+VLOOKUP($A246,'Rashodi- plan-izvršenje'!$A$8:D$1500,'prenos-P-R-N'!F$1,FALSE),IF($A246&gt;$A$2,+VLOOKUP($A246,'Neizmirene obaveze JLS'!$A$11:D$500,'prenos-P-R-N'!F$1,FALSE),"")))</f>
        <v/>
      </c>
      <c r="G246" s="87" t="str">
        <f>IF($A246=0,"",IF($A246&lt;=$A$1,+VLOOKUP($A246,'Rashodi- plan-izvršenje'!$A$8:E$1500,'prenos-P-R-N'!G$1,FALSE),IF($A246&gt;$A$2,+VLOOKUP($A246,'Neizmirene obaveze JLS'!$A$11:E$500,'prenos-P-R-N'!G$1,FALSE),"")))</f>
        <v/>
      </c>
      <c r="H246" s="87" t="str">
        <f>IF($A246=0,"",IF($A246&lt;=$A$1,+VLOOKUP($A246,'Rashodi- plan-izvršenje'!$A$8:F$1500,'prenos-P-R-N'!H$1,FALSE),IF($A246&gt;$A$2,+VLOOKUP($A246,'Neizmirene obaveze JLS'!$A$11:F$500,'prenos-P-R-N'!H$1,FALSE),"")))</f>
        <v/>
      </c>
      <c r="I246" s="87" t="str">
        <f>IF($A246=0,"",IF($A246&lt;=$A$1,+VLOOKUP($A246,'Rashodi- plan-izvršenje'!$A$8:G$1500,'prenos-P-R-N'!I$1,FALSE),IF($A246&gt;$A$2,+VLOOKUP($A246,'Neizmirene obaveze JLS'!$A$11:G$500,'prenos-P-R-N'!I$1,FALSE),"")))</f>
        <v/>
      </c>
      <c r="J246" s="87" t="str">
        <f>IF($A246=0,"",IF($A246&lt;=$A$1,+VLOOKUP($A246,'Rashodi- plan-izvršenje'!$A$8:H$1500,'prenos-P-R-N'!J$1,FALSE),IF($A246&gt;$A$2,+VLOOKUP($A246,'Neizmirene obaveze JLS'!$A$11:H$500,'prenos-P-R-N'!J$1,FALSE),"")))</f>
        <v/>
      </c>
      <c r="K246" s="87" t="str">
        <f>IF($A246=0,"",IF($A246&lt;=$A$1,+VLOOKUP($A246,'Rashodi- plan-izvršenje'!$A$8:I$1500,'prenos-P-R-N'!K$1,FALSE),IF($A246&gt;$A$2,+VLOOKUP($A246,'Neizmirene obaveze JLS'!$A$11:I$500,'prenos-P-R-N'!K$1,FALSE),"")))</f>
        <v/>
      </c>
      <c r="L246" t="str">
        <f>IF(A246=0,"",IF(A246&lt;=A$1,+IF(VLOOKUP(A246,'Rashodi- plan-izvršenje'!A$8:J$1500,M$1,FALSE)&gt;0,"Програмска активност","Пројекат"),IF(A246&gt;A$2,+IF(VLOOKUP(A246,'Neizmirene obaveze JLS'!A$8:J$2008,M$1,FALSE)&gt;0,"Програмска активност","Пројекат"),"")))</f>
        <v/>
      </c>
      <c r="M246" s="87">
        <f>IF($A246&lt;=$A$1,+IF(VLOOKUP($A246,'Rashodi- plan-izvršenje'!$A$8:$M$1500,10,FALSE)&gt;0,VLOOKUP($A246,'Rashodi- plan-izvršenje'!$A$8:$M$1500,10,FALSE),VLOOKUP($A246,'Rashodi- plan-izvršenje'!$A$8:$M$1500,12,FALSE)),+IF($A246&gt;$A$2,IF(VLOOKUP($A246,'Neizmirene obaveze JLS'!$A$8:$M$1500,10,FALSE)&gt;0,VLOOKUP($A246,'Neizmirene obaveze JLS'!$A$11:$M$1500,10,FALSE),VLOOKUP($A246,'Neizmirene obaveze JLS'!$A$11:$M$1500,12,FALSE)),0))</f>
        <v>0</v>
      </c>
      <c r="N246" s="87">
        <f>IF($A246&lt;=$A$1,+IF(VLOOKUP(A246,'Rashodi- plan-izvršenje'!$A$8:$M$1500,10,FALSE)&gt;0,VLOOKUP(A246,'Rashodi- plan-izvršenje'!$A$8:$M$1500,11,FALSE),VLOOKUP(A246,'Rashodi- plan-izvršenje'!$A$8:$M$1500,13,FALSE)),+IF($A246&gt;$A$2,IF(VLOOKUP($A246,'Neizmirene obaveze JLS'!$A$8:$M$1500,10,FALSE)&gt;0,VLOOKUP($A246,'Neizmirene obaveze JLS'!$A$11:$M$1500,11,FALSE),VLOOKUP($A246,'Neizmirene obaveze JLS'!$A$11:$M$1500,13,FALSE)),0))</f>
        <v>0</v>
      </c>
      <c r="O246" s="87">
        <f>IF($A246&lt;=$A$1,VALUE(+VLOOKUP($A246,'Rashodi- plan-izvršenje'!$A$8:N$1500,'prenos-P-R-N'!O$1,FALSE)),IF($A246&lt;=A$2,VALUE(VLOOKUP($A246,'Prihodi- plan-izvršenje'!$A$8:$H$500,6,FALSE)),VALUE(VLOOKUP($A246,'Neizmirene obaveze JLS'!$A$8:$N$500,O$1,FALSE))))</f>
        <v>6</v>
      </c>
      <c r="P246" s="87" t="str">
        <f>IF(A246=0,0,IF(A246&gt;A$2,'šifarnik K-izvor'!G$3,+IF(Q246&lt;700,+'šifarnik K-izvor'!G$2,'šifarnik K-izvor'!G$1)))</f>
        <v>Приходи</v>
      </c>
      <c r="Q246" s="87">
        <f>IF($A246&lt;=$A$1,VALUE(+VLOOKUP($A246,'Rashodi- plan-izvršenje'!$A$8:O$1500,'prenos-P-R-N'!Q$1,FALSE)),IF($A246&lt;=$A$2,VLOOKUP($A246,'Prihodi- plan-izvršenje'!$A$4:$H$500,4,FALSE),IF($A246&lt;=$A$3,VLOOKUP(A246,'Neizmirene obaveze JLS'!$A$11:O$500,Q$1,FALSE),"")))</f>
        <v>732241</v>
      </c>
      <c r="R246" s="88">
        <f>IF($A246&lt;=$A$1,VALUE(+VLOOKUP($A246,'Rashodi- plan-izvršenje'!$A$8:P$1500,'prenos-P-R-N'!R$1,FALSE)),IF($A246&lt;=$A$2,VLOOKUP($A246,'Prihodi- plan-izvršenje'!$A$4:$H$500,7,FALSE),""))</f>
        <v>48000000</v>
      </c>
      <c r="S246" s="88">
        <f>IF(A246=0,0,IF($A246&lt;=$A$1,VALUE(+VLOOKUP($A246,'Rashodi- plan-izvršenje'!$A$8:Q$1500,'prenos-P-R-N'!S$1,FALSE)),IF($A246&lt;=$A$2,VLOOKUP($A246,'Prihodi- plan-izvršenje'!$A$4:$H$500,8,FALSE),0)))</f>
        <v>18248114.629999999</v>
      </c>
      <c r="T246" s="88" t="str">
        <f>IF($A246&gt;$A$2,VLOOKUP($A246,'Neizmirene obaveze JLS'!$A$11:R$500,R$1,FALSE),"")</f>
        <v/>
      </c>
      <c r="U246" s="88">
        <f>IF($A246&gt;$A$2,VLOOKUP($A246,'Neizmirene obaveze JLS'!$A$11:S$500,S$1,FALSE),0)</f>
        <v>0</v>
      </c>
      <c r="V246" s="88">
        <f t="shared" si="18"/>
        <v>0</v>
      </c>
      <c r="W246" s="74"/>
      <c r="X246" s="74"/>
      <c r="Y246" s="74"/>
      <c r="Z246" s="74"/>
      <c r="AA246" s="193">
        <f t="shared" si="19"/>
        <v>6</v>
      </c>
      <c r="AB246" s="193" t="str">
        <f t="shared" si="20"/>
        <v>Приходи</v>
      </c>
    </row>
    <row r="247" spans="1:28">
      <c r="A247" s="89">
        <f>IF(AND(COUNTIF(A$1:A$3,"&gt;0")=1,MAX(A$8:A246)&lt;A$1),A246+1,IF(AND(COUNTIF(A$1:A$3,"&gt;0")=2,MAX(A$8:A246)&lt;A$2),A246+1,IF(AND(COUNTIF(A$1:A$3,"&gt;0")=3,MAX(A$8:A246)&lt;A$3),A246+1,0)))</f>
        <v>240</v>
      </c>
      <c r="B247" s="89">
        <f t="shared" si="21"/>
        <v>75</v>
      </c>
      <c r="C247" s="89" t="str">
        <f t="shared" si="22"/>
        <v>НОВИ ПАЗАР</v>
      </c>
      <c r="D247" s="87" t="str">
        <f>IF($A247=0,"",IF($A247&lt;=$A$1,+VLOOKUP($A247,'Rashodi- plan-izvršenje'!$A$8:B$1500,'prenos-P-R-N'!D$1,FALSE),IF($A247&gt;$A$2,+VLOOKUP($A247,'Neizmirene obaveze JLS'!$A$11:B$500,'prenos-P-R-N'!D$1,FALSE),"")))</f>
        <v/>
      </c>
      <c r="E247" s="87" t="str">
        <f>IF($A247=0,"",IF($A247&lt;=$A$1,+VLOOKUP($A247,'Rashodi- plan-izvršenje'!$A$8:C$1500,'prenos-P-R-N'!E$1,FALSE),IF($A247&gt;$A$2,+VLOOKUP($A247,'Neizmirene obaveze JLS'!$A$11:C$500,'prenos-P-R-N'!E$1,FALSE),"")))</f>
        <v/>
      </c>
      <c r="F247" s="87" t="str">
        <f>IF($A247=0,"",IF($A247&lt;=$A$1,+VLOOKUP($A247,'Rashodi- plan-izvršenje'!$A$8:D$1500,'prenos-P-R-N'!F$1,FALSE),IF($A247&gt;$A$2,+VLOOKUP($A247,'Neizmirene obaveze JLS'!$A$11:D$500,'prenos-P-R-N'!F$1,FALSE),"")))</f>
        <v/>
      </c>
      <c r="G247" s="87" t="str">
        <f>IF($A247=0,"",IF($A247&lt;=$A$1,+VLOOKUP($A247,'Rashodi- plan-izvršenje'!$A$8:E$1500,'prenos-P-R-N'!G$1,FALSE),IF($A247&gt;$A$2,+VLOOKUP($A247,'Neizmirene obaveze JLS'!$A$11:E$500,'prenos-P-R-N'!G$1,FALSE),"")))</f>
        <v/>
      </c>
      <c r="H247" s="87" t="str">
        <f>IF($A247=0,"",IF($A247&lt;=$A$1,+VLOOKUP($A247,'Rashodi- plan-izvršenje'!$A$8:F$1500,'prenos-P-R-N'!H$1,FALSE),IF($A247&gt;$A$2,+VLOOKUP($A247,'Neizmirene obaveze JLS'!$A$11:F$500,'prenos-P-R-N'!H$1,FALSE),"")))</f>
        <v/>
      </c>
      <c r="I247" s="87" t="str">
        <f>IF($A247=0,"",IF($A247&lt;=$A$1,+VLOOKUP($A247,'Rashodi- plan-izvršenje'!$A$8:G$1500,'prenos-P-R-N'!I$1,FALSE),IF($A247&gt;$A$2,+VLOOKUP($A247,'Neizmirene obaveze JLS'!$A$11:G$500,'prenos-P-R-N'!I$1,FALSE),"")))</f>
        <v/>
      </c>
      <c r="J247" s="87" t="str">
        <f>IF($A247=0,"",IF($A247&lt;=$A$1,+VLOOKUP($A247,'Rashodi- plan-izvršenje'!$A$8:H$1500,'prenos-P-R-N'!J$1,FALSE),IF($A247&gt;$A$2,+VLOOKUP($A247,'Neizmirene obaveze JLS'!$A$11:H$500,'prenos-P-R-N'!J$1,FALSE),"")))</f>
        <v/>
      </c>
      <c r="K247" s="87" t="str">
        <f>IF($A247=0,"",IF($A247&lt;=$A$1,+VLOOKUP($A247,'Rashodi- plan-izvršenje'!$A$8:I$1500,'prenos-P-R-N'!K$1,FALSE),IF($A247&gt;$A$2,+VLOOKUP($A247,'Neizmirene obaveze JLS'!$A$11:I$500,'prenos-P-R-N'!K$1,FALSE),"")))</f>
        <v/>
      </c>
      <c r="L247" t="str">
        <f>IF(A247=0,"",IF(A247&lt;=A$1,+IF(VLOOKUP(A247,'Rashodi- plan-izvršenje'!A$8:J$1500,M$1,FALSE)&gt;0,"Програмска активност","Пројекат"),IF(A247&gt;A$2,+IF(VLOOKUP(A247,'Neizmirene obaveze JLS'!A$8:J$2008,M$1,FALSE)&gt;0,"Програмска активност","Пројекат"),"")))</f>
        <v/>
      </c>
      <c r="M247" s="87">
        <f>IF($A247&lt;=$A$1,+IF(VLOOKUP($A247,'Rashodi- plan-izvršenje'!$A$8:$M$1500,10,FALSE)&gt;0,VLOOKUP($A247,'Rashodi- plan-izvršenje'!$A$8:$M$1500,10,FALSE),VLOOKUP($A247,'Rashodi- plan-izvršenje'!$A$8:$M$1500,12,FALSE)),+IF($A247&gt;$A$2,IF(VLOOKUP($A247,'Neizmirene obaveze JLS'!$A$8:$M$1500,10,FALSE)&gt;0,VLOOKUP($A247,'Neizmirene obaveze JLS'!$A$11:$M$1500,10,FALSE),VLOOKUP($A247,'Neizmirene obaveze JLS'!$A$11:$M$1500,12,FALSE)),0))</f>
        <v>0</v>
      </c>
      <c r="N247" s="87">
        <f>IF($A247&lt;=$A$1,+IF(VLOOKUP(A247,'Rashodi- plan-izvršenje'!$A$8:$M$1500,10,FALSE)&gt;0,VLOOKUP(A247,'Rashodi- plan-izvršenje'!$A$8:$M$1500,11,FALSE),VLOOKUP(A247,'Rashodi- plan-izvršenje'!$A$8:$M$1500,13,FALSE)),+IF($A247&gt;$A$2,IF(VLOOKUP($A247,'Neizmirene obaveze JLS'!$A$8:$M$1500,10,FALSE)&gt;0,VLOOKUP($A247,'Neizmirene obaveze JLS'!$A$11:$M$1500,11,FALSE),VLOOKUP($A247,'Neizmirene obaveze JLS'!$A$11:$M$1500,13,FALSE)),0))</f>
        <v>0</v>
      </c>
      <c r="O247" s="87">
        <f>IF($A247&lt;=$A$1,VALUE(+VLOOKUP($A247,'Rashodi- plan-izvršenje'!$A$8:N$1500,'prenos-P-R-N'!O$1,FALSE)),IF($A247&lt;=A$2,VALUE(VLOOKUP($A247,'Prihodi- plan-izvršenje'!$A$8:$H$500,6,FALSE)),VALUE(VLOOKUP($A247,'Neizmirene obaveze JLS'!$A$8:$N$500,O$1,FALSE))))</f>
        <v>7</v>
      </c>
      <c r="P247" s="87" t="str">
        <f>IF(A247=0,0,IF(A247&gt;A$2,'šifarnik K-izvor'!G$3,+IF(Q247&lt;700,+'šifarnik K-izvor'!G$2,'šifarnik K-izvor'!G$1)))</f>
        <v>Приходи</v>
      </c>
      <c r="Q247" s="87">
        <f>IF($A247&lt;=$A$1,VALUE(+VLOOKUP($A247,'Rashodi- plan-izvršenje'!$A$8:O$1500,'prenos-P-R-N'!Q$1,FALSE)),IF($A247&lt;=$A$2,VLOOKUP($A247,'Prihodi- plan-izvršenje'!$A$4:$H$500,4,FALSE),IF($A247&lt;=$A$3,VLOOKUP(A247,'Neizmirene obaveze JLS'!$A$11:O$500,Q$1,FALSE),"")))</f>
        <v>733141</v>
      </c>
      <c r="R247" s="88">
        <f>IF($A247&lt;=$A$1,VALUE(+VLOOKUP($A247,'Rashodi- plan-izvršenje'!$A$8:P$1500,'prenos-P-R-N'!R$1,FALSE)),IF($A247&lt;=$A$2,VLOOKUP($A247,'Prihodi- plan-izvršenje'!$A$4:$H$500,7,FALSE),""))</f>
        <v>560000000</v>
      </c>
      <c r="S247" s="88">
        <f>IF(A247=0,0,IF($A247&lt;=$A$1,VALUE(+VLOOKUP($A247,'Rashodi- plan-izvršenje'!$A$8:Q$1500,'prenos-P-R-N'!S$1,FALSE)),IF($A247&lt;=$A$2,VLOOKUP($A247,'Prihodi- plan-izvršenje'!$A$4:$H$500,8,FALSE),0)))</f>
        <v>510542974</v>
      </c>
      <c r="T247" s="88" t="str">
        <f>IF($A247&gt;$A$2,VLOOKUP($A247,'Neizmirene obaveze JLS'!$A$11:R$500,R$1,FALSE),"")</f>
        <v/>
      </c>
      <c r="U247" s="88">
        <f>IF($A247&gt;$A$2,VLOOKUP($A247,'Neizmirene obaveze JLS'!$A$11:S$500,S$1,FALSE),0)</f>
        <v>0</v>
      </c>
      <c r="V247" s="88">
        <f t="shared" si="18"/>
        <v>0</v>
      </c>
      <c r="W247" s="74"/>
      <c r="X247" s="74"/>
      <c r="Y247" s="74"/>
      <c r="Z247" s="74"/>
      <c r="AA247" s="193">
        <f t="shared" si="19"/>
        <v>6</v>
      </c>
      <c r="AB247" s="193" t="str">
        <f t="shared" si="20"/>
        <v>Приходи</v>
      </c>
    </row>
    <row r="248" spans="1:28">
      <c r="A248" s="89">
        <f>IF(AND(COUNTIF(A$1:A$3,"&gt;0")=1,MAX(A$8:A247)&lt;A$1),A247+1,IF(AND(COUNTIF(A$1:A$3,"&gt;0")=2,MAX(A$8:A247)&lt;A$2),A247+1,IF(AND(COUNTIF(A$1:A$3,"&gt;0")=3,MAX(A$8:A247)&lt;A$3),A247+1,0)))</f>
        <v>241</v>
      </c>
      <c r="B248" s="89">
        <f t="shared" si="21"/>
        <v>75</v>
      </c>
      <c r="C248" s="89" t="str">
        <f t="shared" si="22"/>
        <v>НОВИ ПАЗАР</v>
      </c>
      <c r="D248" s="87" t="str">
        <f>IF($A248=0,"",IF($A248&lt;=$A$1,+VLOOKUP($A248,'Rashodi- plan-izvršenje'!$A$8:B$1500,'prenos-P-R-N'!D$1,FALSE),IF($A248&gt;$A$2,+VLOOKUP($A248,'Neizmirene obaveze JLS'!$A$11:B$500,'prenos-P-R-N'!D$1,FALSE),"")))</f>
        <v/>
      </c>
      <c r="E248" s="87" t="str">
        <f>IF($A248=0,"",IF($A248&lt;=$A$1,+VLOOKUP($A248,'Rashodi- plan-izvršenje'!$A$8:C$1500,'prenos-P-R-N'!E$1,FALSE),IF($A248&gt;$A$2,+VLOOKUP($A248,'Neizmirene obaveze JLS'!$A$11:C$500,'prenos-P-R-N'!E$1,FALSE),"")))</f>
        <v/>
      </c>
      <c r="F248" s="87" t="str">
        <f>IF($A248=0,"",IF($A248&lt;=$A$1,+VLOOKUP($A248,'Rashodi- plan-izvršenje'!$A$8:D$1500,'prenos-P-R-N'!F$1,FALSE),IF($A248&gt;$A$2,+VLOOKUP($A248,'Neizmirene obaveze JLS'!$A$11:D$500,'prenos-P-R-N'!F$1,FALSE),"")))</f>
        <v/>
      </c>
      <c r="G248" s="87" t="str">
        <f>IF($A248=0,"",IF($A248&lt;=$A$1,+VLOOKUP($A248,'Rashodi- plan-izvršenje'!$A$8:E$1500,'prenos-P-R-N'!G$1,FALSE),IF($A248&gt;$A$2,+VLOOKUP($A248,'Neizmirene obaveze JLS'!$A$11:E$500,'prenos-P-R-N'!G$1,FALSE),"")))</f>
        <v/>
      </c>
      <c r="H248" s="87" t="str">
        <f>IF($A248=0,"",IF($A248&lt;=$A$1,+VLOOKUP($A248,'Rashodi- plan-izvršenje'!$A$8:F$1500,'prenos-P-R-N'!H$1,FALSE),IF($A248&gt;$A$2,+VLOOKUP($A248,'Neizmirene obaveze JLS'!$A$11:F$500,'prenos-P-R-N'!H$1,FALSE),"")))</f>
        <v/>
      </c>
      <c r="I248" s="87" t="str">
        <f>IF($A248=0,"",IF($A248&lt;=$A$1,+VLOOKUP($A248,'Rashodi- plan-izvršenje'!$A$8:G$1500,'prenos-P-R-N'!I$1,FALSE),IF($A248&gt;$A$2,+VLOOKUP($A248,'Neizmirene obaveze JLS'!$A$11:G$500,'prenos-P-R-N'!I$1,FALSE),"")))</f>
        <v/>
      </c>
      <c r="J248" s="87" t="str">
        <f>IF($A248=0,"",IF($A248&lt;=$A$1,+VLOOKUP($A248,'Rashodi- plan-izvršenje'!$A$8:H$1500,'prenos-P-R-N'!J$1,FALSE),IF($A248&gt;$A$2,+VLOOKUP($A248,'Neizmirene obaveze JLS'!$A$11:H$500,'prenos-P-R-N'!J$1,FALSE),"")))</f>
        <v/>
      </c>
      <c r="K248" s="87" t="str">
        <f>IF($A248=0,"",IF($A248&lt;=$A$1,+VLOOKUP($A248,'Rashodi- plan-izvršenje'!$A$8:I$1500,'prenos-P-R-N'!K$1,FALSE),IF($A248&gt;$A$2,+VLOOKUP($A248,'Neizmirene obaveze JLS'!$A$11:I$500,'prenos-P-R-N'!K$1,FALSE),"")))</f>
        <v/>
      </c>
      <c r="L248" t="str">
        <f>IF(A248=0,"",IF(A248&lt;=A$1,+IF(VLOOKUP(A248,'Rashodi- plan-izvršenje'!A$8:J$1500,M$1,FALSE)&gt;0,"Програмска активност","Пројекат"),IF(A248&gt;A$2,+IF(VLOOKUP(A248,'Neizmirene obaveze JLS'!A$8:J$2008,M$1,FALSE)&gt;0,"Програмска активност","Пројекат"),"")))</f>
        <v/>
      </c>
      <c r="M248" s="87">
        <f>IF($A248&lt;=$A$1,+IF(VLOOKUP($A248,'Rashodi- plan-izvršenje'!$A$8:$M$1500,10,FALSE)&gt;0,VLOOKUP($A248,'Rashodi- plan-izvršenje'!$A$8:$M$1500,10,FALSE),VLOOKUP($A248,'Rashodi- plan-izvršenje'!$A$8:$M$1500,12,FALSE)),+IF($A248&gt;$A$2,IF(VLOOKUP($A248,'Neizmirene obaveze JLS'!$A$8:$M$1500,10,FALSE)&gt;0,VLOOKUP($A248,'Neizmirene obaveze JLS'!$A$11:$M$1500,10,FALSE),VLOOKUP($A248,'Neizmirene obaveze JLS'!$A$11:$M$1500,12,FALSE)),0))</f>
        <v>0</v>
      </c>
      <c r="N248" s="87">
        <f>IF($A248&lt;=$A$1,+IF(VLOOKUP(A248,'Rashodi- plan-izvršenje'!$A$8:$M$1500,10,FALSE)&gt;0,VLOOKUP(A248,'Rashodi- plan-izvršenje'!$A$8:$M$1500,11,FALSE),VLOOKUP(A248,'Rashodi- plan-izvršenje'!$A$8:$M$1500,13,FALSE)),+IF($A248&gt;$A$2,IF(VLOOKUP($A248,'Neizmirene obaveze JLS'!$A$8:$M$1500,10,FALSE)&gt;0,VLOOKUP($A248,'Neizmirene obaveze JLS'!$A$11:$M$1500,11,FALSE),VLOOKUP($A248,'Neizmirene obaveze JLS'!$A$11:$M$1500,13,FALSE)),0))</f>
        <v>0</v>
      </c>
      <c r="O248" s="87">
        <f>IF($A248&lt;=$A$1,VALUE(+VLOOKUP($A248,'Rashodi- plan-izvršenje'!$A$8:N$1500,'prenos-P-R-N'!O$1,FALSE)),IF($A248&lt;=A$2,VALUE(VLOOKUP($A248,'Prihodi- plan-izvršenje'!$A$8:$H$500,6,FALSE)),VALUE(VLOOKUP($A248,'Neizmirene obaveze JLS'!$A$8:$N$500,O$1,FALSE))))</f>
        <v>7</v>
      </c>
      <c r="P248" s="87" t="str">
        <f>IF(A248=0,0,IF(A248&gt;A$2,'šifarnik K-izvor'!G$3,+IF(Q248&lt;700,+'šifarnik K-izvor'!G$2,'šifarnik K-izvor'!G$1)))</f>
        <v>Приходи</v>
      </c>
      <c r="Q248" s="87">
        <f>IF($A248&lt;=$A$1,VALUE(+VLOOKUP($A248,'Rashodi- plan-izvršenje'!$A$8:O$1500,'prenos-P-R-N'!Q$1,FALSE)),IF($A248&lt;=$A$2,VLOOKUP($A248,'Prihodi- plan-izvršenje'!$A$4:$H$500,4,FALSE),IF($A248&lt;=$A$3,VLOOKUP(A248,'Neizmirene obaveze JLS'!$A$11:O$500,Q$1,FALSE),"")))</f>
        <v>733142</v>
      </c>
      <c r="R248" s="88">
        <f>IF($A248&lt;=$A$1,VALUE(+VLOOKUP($A248,'Rashodi- plan-izvršenje'!$A$8:P$1500,'prenos-P-R-N'!R$1,FALSE)),IF($A248&lt;=$A$2,VLOOKUP($A248,'Prihodi- plan-izvršenje'!$A$4:$H$500,7,FALSE),""))</f>
        <v>10000000</v>
      </c>
      <c r="S248" s="88">
        <f>IF(A248=0,0,IF($A248&lt;=$A$1,VALUE(+VLOOKUP($A248,'Rashodi- plan-izvršenje'!$A$8:Q$1500,'prenos-P-R-N'!S$1,FALSE)),IF($A248&lt;=$A$2,VLOOKUP($A248,'Prihodi- plan-izvršenje'!$A$4:$H$500,8,FALSE),0)))</f>
        <v>0</v>
      </c>
      <c r="T248" s="88" t="str">
        <f>IF($A248&gt;$A$2,VLOOKUP($A248,'Neizmirene obaveze JLS'!$A$11:R$500,R$1,FALSE),"")</f>
        <v/>
      </c>
      <c r="U248" s="88">
        <f>IF($A248&gt;$A$2,VLOOKUP($A248,'Neizmirene obaveze JLS'!$A$11:S$500,S$1,FALSE),0)</f>
        <v>0</v>
      </c>
      <c r="V248" s="88">
        <f t="shared" si="18"/>
        <v>0</v>
      </c>
      <c r="W248" s="74"/>
      <c r="X248" s="74"/>
      <c r="Y248" s="74"/>
      <c r="Z248" s="74"/>
      <c r="AA248" s="193">
        <f t="shared" si="19"/>
        <v>6</v>
      </c>
      <c r="AB248" s="193" t="str">
        <f t="shared" si="20"/>
        <v>Приходи</v>
      </c>
    </row>
    <row r="249" spans="1:28">
      <c r="A249" s="89">
        <f>IF(AND(COUNTIF(A$1:A$3,"&gt;0")=1,MAX(A$8:A248)&lt;A$1),A248+1,IF(AND(COUNTIF(A$1:A$3,"&gt;0")=2,MAX(A$8:A248)&lt;A$2),A248+1,IF(AND(COUNTIF(A$1:A$3,"&gt;0")=3,MAX(A$8:A248)&lt;A$3),A248+1,0)))</f>
        <v>242</v>
      </c>
      <c r="B249" s="89">
        <f t="shared" si="21"/>
        <v>75</v>
      </c>
      <c r="C249" s="89" t="str">
        <f t="shared" si="22"/>
        <v>НОВИ ПАЗАР</v>
      </c>
      <c r="D249" s="87" t="str">
        <f>IF($A249=0,"",IF($A249&lt;=$A$1,+VLOOKUP($A249,'Rashodi- plan-izvršenje'!$A$8:B$1500,'prenos-P-R-N'!D$1,FALSE),IF($A249&gt;$A$2,+VLOOKUP($A249,'Neizmirene obaveze JLS'!$A$11:B$500,'prenos-P-R-N'!D$1,FALSE),"")))</f>
        <v/>
      </c>
      <c r="E249" s="87" t="str">
        <f>IF($A249=0,"",IF($A249&lt;=$A$1,+VLOOKUP($A249,'Rashodi- plan-izvršenje'!$A$8:C$1500,'prenos-P-R-N'!E$1,FALSE),IF($A249&gt;$A$2,+VLOOKUP($A249,'Neizmirene obaveze JLS'!$A$11:C$500,'prenos-P-R-N'!E$1,FALSE),"")))</f>
        <v/>
      </c>
      <c r="F249" s="87" t="str">
        <f>IF($A249=0,"",IF($A249&lt;=$A$1,+VLOOKUP($A249,'Rashodi- plan-izvršenje'!$A$8:D$1500,'prenos-P-R-N'!F$1,FALSE),IF($A249&gt;$A$2,+VLOOKUP($A249,'Neizmirene obaveze JLS'!$A$11:D$500,'prenos-P-R-N'!F$1,FALSE),"")))</f>
        <v/>
      </c>
      <c r="G249" s="87" t="str">
        <f>IF($A249=0,"",IF($A249&lt;=$A$1,+VLOOKUP($A249,'Rashodi- plan-izvršenje'!$A$8:E$1500,'prenos-P-R-N'!G$1,FALSE),IF($A249&gt;$A$2,+VLOOKUP($A249,'Neizmirene obaveze JLS'!$A$11:E$500,'prenos-P-R-N'!G$1,FALSE),"")))</f>
        <v/>
      </c>
      <c r="H249" s="87" t="str">
        <f>IF($A249=0,"",IF($A249&lt;=$A$1,+VLOOKUP($A249,'Rashodi- plan-izvršenje'!$A$8:F$1500,'prenos-P-R-N'!H$1,FALSE),IF($A249&gt;$A$2,+VLOOKUP($A249,'Neizmirene obaveze JLS'!$A$11:F$500,'prenos-P-R-N'!H$1,FALSE),"")))</f>
        <v/>
      </c>
      <c r="I249" s="87" t="str">
        <f>IF($A249=0,"",IF($A249&lt;=$A$1,+VLOOKUP($A249,'Rashodi- plan-izvršenje'!$A$8:G$1500,'prenos-P-R-N'!I$1,FALSE),IF($A249&gt;$A$2,+VLOOKUP($A249,'Neizmirene obaveze JLS'!$A$11:G$500,'prenos-P-R-N'!I$1,FALSE),"")))</f>
        <v/>
      </c>
      <c r="J249" s="87" t="str">
        <f>IF($A249=0,"",IF($A249&lt;=$A$1,+VLOOKUP($A249,'Rashodi- plan-izvršenje'!$A$8:H$1500,'prenos-P-R-N'!J$1,FALSE),IF($A249&gt;$A$2,+VLOOKUP($A249,'Neizmirene obaveze JLS'!$A$11:H$500,'prenos-P-R-N'!J$1,FALSE),"")))</f>
        <v/>
      </c>
      <c r="K249" s="87" t="str">
        <f>IF($A249=0,"",IF($A249&lt;=$A$1,+VLOOKUP($A249,'Rashodi- plan-izvršenje'!$A$8:I$1500,'prenos-P-R-N'!K$1,FALSE),IF($A249&gt;$A$2,+VLOOKUP($A249,'Neizmirene obaveze JLS'!$A$11:I$500,'prenos-P-R-N'!K$1,FALSE),"")))</f>
        <v/>
      </c>
      <c r="L249" t="str">
        <f>IF(A249=0,"",IF(A249&lt;=A$1,+IF(VLOOKUP(A249,'Rashodi- plan-izvršenje'!A$8:J$1500,M$1,FALSE)&gt;0,"Програмска активност","Пројекат"),IF(A249&gt;A$2,+IF(VLOOKUP(A249,'Neizmirene obaveze JLS'!A$8:J$2008,M$1,FALSE)&gt;0,"Програмска активност","Пројекат"),"")))</f>
        <v/>
      </c>
      <c r="M249" s="87">
        <f>IF($A249&lt;=$A$1,+IF(VLOOKUP($A249,'Rashodi- plan-izvršenje'!$A$8:$M$1500,10,FALSE)&gt;0,VLOOKUP($A249,'Rashodi- plan-izvršenje'!$A$8:$M$1500,10,FALSE),VLOOKUP($A249,'Rashodi- plan-izvršenje'!$A$8:$M$1500,12,FALSE)),+IF($A249&gt;$A$2,IF(VLOOKUP($A249,'Neizmirene obaveze JLS'!$A$8:$M$1500,10,FALSE)&gt;0,VLOOKUP($A249,'Neizmirene obaveze JLS'!$A$11:$M$1500,10,FALSE),VLOOKUP($A249,'Neizmirene obaveze JLS'!$A$11:$M$1500,12,FALSE)),0))</f>
        <v>0</v>
      </c>
      <c r="N249" s="87">
        <f>IF($A249&lt;=$A$1,+IF(VLOOKUP(A249,'Rashodi- plan-izvršenje'!$A$8:$M$1500,10,FALSE)&gt;0,VLOOKUP(A249,'Rashodi- plan-izvršenje'!$A$8:$M$1500,11,FALSE),VLOOKUP(A249,'Rashodi- plan-izvršenje'!$A$8:$M$1500,13,FALSE)),+IF($A249&gt;$A$2,IF(VLOOKUP($A249,'Neizmirene obaveze JLS'!$A$8:$M$1500,10,FALSE)&gt;0,VLOOKUP($A249,'Neizmirene obaveze JLS'!$A$11:$M$1500,11,FALSE),VLOOKUP($A249,'Neizmirene obaveze JLS'!$A$11:$M$1500,13,FALSE)),0))</f>
        <v>0</v>
      </c>
      <c r="O249" s="87">
        <f>IF($A249&lt;=$A$1,VALUE(+VLOOKUP($A249,'Rashodi- plan-izvršenje'!$A$8:N$1500,'prenos-P-R-N'!O$1,FALSE)),IF($A249&lt;=A$2,VALUE(VLOOKUP($A249,'Prihodi- plan-izvršenje'!$A$8:$H$500,6,FALSE)),VALUE(VLOOKUP($A249,'Neizmirene obaveze JLS'!$A$8:$N$500,O$1,FALSE))))</f>
        <v>7</v>
      </c>
      <c r="P249" s="87" t="str">
        <f>IF(A249=0,0,IF(A249&gt;A$2,'šifarnik K-izvor'!G$3,+IF(Q249&lt;700,+'šifarnik K-izvor'!G$2,'šifarnik K-izvor'!G$1)))</f>
        <v>Приходи</v>
      </c>
      <c r="Q249" s="87">
        <f>IF($A249&lt;=$A$1,VALUE(+VLOOKUP($A249,'Rashodi- plan-izvršenje'!$A$8:O$1500,'prenos-P-R-N'!Q$1,FALSE)),IF($A249&lt;=$A$2,VLOOKUP($A249,'Prihodi- plan-izvršenje'!$A$4:$H$500,4,FALSE),IF($A249&lt;=$A$3,VLOOKUP(A249,'Neizmirene obaveze JLS'!$A$11:O$500,Q$1,FALSE),"")))</f>
        <v>733144</v>
      </c>
      <c r="R249" s="88">
        <f>IF($A249&lt;=$A$1,VALUE(+VLOOKUP($A249,'Rashodi- plan-izvršenje'!$A$8:P$1500,'prenos-P-R-N'!R$1,FALSE)),IF($A249&lt;=$A$2,VLOOKUP($A249,'Prihodi- plan-izvršenje'!$A$4:$H$500,7,FALSE),""))</f>
        <v>200000000</v>
      </c>
      <c r="S249" s="88">
        <f>IF(A249=0,0,IF($A249&lt;=$A$1,VALUE(+VLOOKUP($A249,'Rashodi- plan-izvršenje'!$A$8:Q$1500,'prenos-P-R-N'!S$1,FALSE)),IF($A249&lt;=$A$2,VLOOKUP($A249,'Prihodi- plan-izvršenje'!$A$4:$H$500,8,FALSE),0)))</f>
        <v>71346910.439999998</v>
      </c>
      <c r="T249" s="88" t="str">
        <f>IF($A249&gt;$A$2,VLOOKUP($A249,'Neizmirene obaveze JLS'!$A$11:R$500,R$1,FALSE),"")</f>
        <v/>
      </c>
      <c r="U249" s="88">
        <f>IF($A249&gt;$A$2,VLOOKUP($A249,'Neizmirene obaveze JLS'!$A$11:S$500,S$1,FALSE),0)</f>
        <v>0</v>
      </c>
      <c r="V249" s="88">
        <f t="shared" si="18"/>
        <v>0</v>
      </c>
      <c r="W249" s="74"/>
      <c r="X249" s="74"/>
      <c r="Y249" s="74"/>
      <c r="Z249" s="74"/>
      <c r="AA249" s="193">
        <f t="shared" si="19"/>
        <v>6</v>
      </c>
      <c r="AB249" s="193" t="str">
        <f t="shared" si="20"/>
        <v>Приходи</v>
      </c>
    </row>
    <row r="250" spans="1:28">
      <c r="A250" s="89">
        <f>IF(AND(COUNTIF(A$1:A$3,"&gt;0")=1,MAX(A$8:A249)&lt;A$1),A249+1,IF(AND(COUNTIF(A$1:A$3,"&gt;0")=2,MAX(A$8:A249)&lt;A$2),A249+1,IF(AND(COUNTIF(A$1:A$3,"&gt;0")=3,MAX(A$8:A249)&lt;A$3),A249+1,0)))</f>
        <v>243</v>
      </c>
      <c r="B250" s="89">
        <f t="shared" si="21"/>
        <v>75</v>
      </c>
      <c r="C250" s="89" t="str">
        <f t="shared" si="22"/>
        <v>НОВИ ПАЗАР</v>
      </c>
      <c r="D250" s="87" t="str">
        <f>IF($A250=0,"",IF($A250&lt;=$A$1,+VLOOKUP($A250,'Rashodi- plan-izvršenje'!$A$8:B$1500,'prenos-P-R-N'!D$1,FALSE),IF($A250&gt;$A$2,+VLOOKUP($A250,'Neizmirene obaveze JLS'!$A$11:B$500,'prenos-P-R-N'!D$1,FALSE),"")))</f>
        <v/>
      </c>
      <c r="E250" s="87" t="str">
        <f>IF($A250=0,"",IF($A250&lt;=$A$1,+VLOOKUP($A250,'Rashodi- plan-izvršenje'!$A$8:C$1500,'prenos-P-R-N'!E$1,FALSE),IF($A250&gt;$A$2,+VLOOKUP($A250,'Neizmirene obaveze JLS'!$A$11:C$500,'prenos-P-R-N'!E$1,FALSE),"")))</f>
        <v/>
      </c>
      <c r="F250" s="87" t="str">
        <f>IF($A250=0,"",IF($A250&lt;=$A$1,+VLOOKUP($A250,'Rashodi- plan-izvršenje'!$A$8:D$1500,'prenos-P-R-N'!F$1,FALSE),IF($A250&gt;$A$2,+VLOOKUP($A250,'Neizmirene obaveze JLS'!$A$11:D$500,'prenos-P-R-N'!F$1,FALSE),"")))</f>
        <v/>
      </c>
      <c r="G250" s="87" t="str">
        <f>IF($A250=0,"",IF($A250&lt;=$A$1,+VLOOKUP($A250,'Rashodi- plan-izvršenje'!$A$8:E$1500,'prenos-P-R-N'!G$1,FALSE),IF($A250&gt;$A$2,+VLOOKUP($A250,'Neizmirene obaveze JLS'!$A$11:E$500,'prenos-P-R-N'!G$1,FALSE),"")))</f>
        <v/>
      </c>
      <c r="H250" s="87" t="str">
        <f>IF($A250=0,"",IF($A250&lt;=$A$1,+VLOOKUP($A250,'Rashodi- plan-izvršenje'!$A$8:F$1500,'prenos-P-R-N'!H$1,FALSE),IF($A250&gt;$A$2,+VLOOKUP($A250,'Neizmirene obaveze JLS'!$A$11:F$500,'prenos-P-R-N'!H$1,FALSE),"")))</f>
        <v/>
      </c>
      <c r="I250" s="87" t="str">
        <f>IF($A250=0,"",IF($A250&lt;=$A$1,+VLOOKUP($A250,'Rashodi- plan-izvršenje'!$A$8:G$1500,'prenos-P-R-N'!I$1,FALSE),IF($A250&gt;$A$2,+VLOOKUP($A250,'Neizmirene obaveze JLS'!$A$11:G$500,'prenos-P-R-N'!I$1,FALSE),"")))</f>
        <v/>
      </c>
      <c r="J250" s="87" t="str">
        <f>IF($A250=0,"",IF($A250&lt;=$A$1,+VLOOKUP($A250,'Rashodi- plan-izvršenje'!$A$8:H$1500,'prenos-P-R-N'!J$1,FALSE),IF($A250&gt;$A$2,+VLOOKUP($A250,'Neizmirene obaveze JLS'!$A$11:H$500,'prenos-P-R-N'!J$1,FALSE),"")))</f>
        <v/>
      </c>
      <c r="K250" s="87" t="str">
        <f>IF($A250=0,"",IF($A250&lt;=$A$1,+VLOOKUP($A250,'Rashodi- plan-izvršenje'!$A$8:I$1500,'prenos-P-R-N'!K$1,FALSE),IF($A250&gt;$A$2,+VLOOKUP($A250,'Neizmirene obaveze JLS'!$A$11:I$500,'prenos-P-R-N'!K$1,FALSE),"")))</f>
        <v/>
      </c>
      <c r="L250" t="str">
        <f>IF(A250=0,"",IF(A250&lt;=A$1,+IF(VLOOKUP(A250,'Rashodi- plan-izvršenje'!A$8:J$1500,M$1,FALSE)&gt;0,"Програмска активност","Пројекат"),IF(A250&gt;A$2,+IF(VLOOKUP(A250,'Neizmirene obaveze JLS'!A$8:J$2008,M$1,FALSE)&gt;0,"Програмска активност","Пројекат"),"")))</f>
        <v/>
      </c>
      <c r="M250" s="87">
        <f>IF($A250&lt;=$A$1,+IF(VLOOKUP($A250,'Rashodi- plan-izvršenje'!$A$8:$M$1500,10,FALSE)&gt;0,VLOOKUP($A250,'Rashodi- plan-izvršenje'!$A$8:$M$1500,10,FALSE),VLOOKUP($A250,'Rashodi- plan-izvršenje'!$A$8:$M$1500,12,FALSE)),+IF($A250&gt;$A$2,IF(VLOOKUP($A250,'Neizmirene obaveze JLS'!$A$8:$M$1500,10,FALSE)&gt;0,VLOOKUP($A250,'Neizmirene obaveze JLS'!$A$11:$M$1500,10,FALSE),VLOOKUP($A250,'Neizmirene obaveze JLS'!$A$11:$M$1500,12,FALSE)),0))</f>
        <v>0</v>
      </c>
      <c r="N250" s="87">
        <f>IF($A250&lt;=$A$1,+IF(VLOOKUP(A250,'Rashodi- plan-izvršenje'!$A$8:$M$1500,10,FALSE)&gt;0,VLOOKUP(A250,'Rashodi- plan-izvršenje'!$A$8:$M$1500,11,FALSE),VLOOKUP(A250,'Rashodi- plan-izvršenje'!$A$8:$M$1500,13,FALSE)),+IF($A250&gt;$A$2,IF(VLOOKUP($A250,'Neizmirene obaveze JLS'!$A$8:$M$1500,10,FALSE)&gt;0,VLOOKUP($A250,'Neizmirene obaveze JLS'!$A$11:$M$1500,11,FALSE),VLOOKUP($A250,'Neizmirene obaveze JLS'!$A$11:$M$1500,13,FALSE)),0))</f>
        <v>0</v>
      </c>
      <c r="O250" s="87">
        <f>IF($A250&lt;=$A$1,VALUE(+VLOOKUP($A250,'Rashodi- plan-izvršenje'!$A$8:N$1500,'prenos-P-R-N'!O$1,FALSE)),IF($A250&lt;=A$2,VALUE(VLOOKUP($A250,'Prihodi- plan-izvršenje'!$A$8:$H$500,6,FALSE)),VALUE(VLOOKUP($A250,'Neizmirene obaveze JLS'!$A$8:$N$500,O$1,FALSE))))</f>
        <v>4</v>
      </c>
      <c r="P250" s="87" t="str">
        <f>IF(A250=0,0,IF(A250&gt;A$2,'šifarnik K-izvor'!G$3,+IF(Q250&lt;700,+'šifarnik K-izvor'!G$2,'šifarnik K-izvor'!G$1)))</f>
        <v>Приходи</v>
      </c>
      <c r="Q250" s="87">
        <f>IF($A250&lt;=$A$1,VALUE(+VLOOKUP($A250,'Rashodi- plan-izvršenje'!$A$8:O$1500,'prenos-P-R-N'!Q$1,FALSE)),IF($A250&lt;=$A$2,VLOOKUP($A250,'Prihodi- plan-izvršenje'!$A$4:$H$500,4,FALSE),IF($A250&lt;=$A$3,VLOOKUP(A250,'Neizmirene obaveze JLS'!$A$11:O$500,Q$1,FALSE),"")))</f>
        <v>741141</v>
      </c>
      <c r="R250" s="88">
        <f>IF($A250&lt;=$A$1,VALUE(+VLOOKUP($A250,'Rashodi- plan-izvršenje'!$A$8:P$1500,'prenos-P-R-N'!R$1,FALSE)),IF($A250&lt;=$A$2,VLOOKUP($A250,'Prihodi- plan-izvršenje'!$A$4:$H$500,7,FALSE),""))</f>
        <v>3000000</v>
      </c>
      <c r="S250" s="88">
        <f>IF(A250=0,0,IF($A250&lt;=$A$1,VALUE(+VLOOKUP($A250,'Rashodi- plan-izvršenje'!$A$8:Q$1500,'prenos-P-R-N'!S$1,FALSE)),IF($A250&lt;=$A$2,VLOOKUP($A250,'Prihodi- plan-izvršenje'!$A$4:$H$500,8,FALSE),0)))</f>
        <v>700000</v>
      </c>
      <c r="T250" s="88" t="str">
        <f>IF($A250&gt;$A$2,VLOOKUP($A250,'Neizmirene obaveze JLS'!$A$11:R$500,R$1,FALSE),"")</f>
        <v/>
      </c>
      <c r="U250" s="88">
        <f>IF($A250&gt;$A$2,VLOOKUP($A250,'Neizmirene obaveze JLS'!$A$11:S$500,S$1,FALSE),0)</f>
        <v>0</v>
      </c>
      <c r="V250" s="88">
        <f t="shared" si="18"/>
        <v>0</v>
      </c>
      <c r="W250" s="74"/>
      <c r="X250" s="74"/>
      <c r="Y250" s="74"/>
      <c r="Z250" s="74"/>
      <c r="AA250" s="193">
        <f t="shared" si="19"/>
        <v>6</v>
      </c>
      <c r="AB250" s="193" t="str">
        <f t="shared" si="20"/>
        <v>Приходи</v>
      </c>
    </row>
    <row r="251" spans="1:28">
      <c r="A251" s="89">
        <f>IF(AND(COUNTIF(A$1:A$3,"&gt;0")=1,MAX(A$8:A250)&lt;A$1),A250+1,IF(AND(COUNTIF(A$1:A$3,"&gt;0")=2,MAX(A$8:A250)&lt;A$2),A250+1,IF(AND(COUNTIF(A$1:A$3,"&gt;0")=3,MAX(A$8:A250)&lt;A$3),A250+1,0)))</f>
        <v>244</v>
      </c>
      <c r="B251" s="89">
        <f t="shared" si="21"/>
        <v>75</v>
      </c>
      <c r="C251" s="89" t="str">
        <f t="shared" si="22"/>
        <v>НОВИ ПАЗАР</v>
      </c>
      <c r="D251" s="87" t="str">
        <f>IF($A251=0,"",IF($A251&lt;=$A$1,+VLOOKUP($A251,'Rashodi- plan-izvršenje'!$A$8:B$1500,'prenos-P-R-N'!D$1,FALSE),IF($A251&gt;$A$2,+VLOOKUP($A251,'Neizmirene obaveze JLS'!$A$11:B$500,'prenos-P-R-N'!D$1,FALSE),"")))</f>
        <v/>
      </c>
      <c r="E251" s="87" t="str">
        <f>IF($A251=0,"",IF($A251&lt;=$A$1,+VLOOKUP($A251,'Rashodi- plan-izvršenje'!$A$8:C$1500,'prenos-P-R-N'!E$1,FALSE),IF($A251&gt;$A$2,+VLOOKUP($A251,'Neizmirene obaveze JLS'!$A$11:C$500,'prenos-P-R-N'!E$1,FALSE),"")))</f>
        <v/>
      </c>
      <c r="F251" s="87" t="str">
        <f>IF($A251=0,"",IF($A251&lt;=$A$1,+VLOOKUP($A251,'Rashodi- plan-izvršenje'!$A$8:D$1500,'prenos-P-R-N'!F$1,FALSE),IF($A251&gt;$A$2,+VLOOKUP($A251,'Neizmirene obaveze JLS'!$A$11:D$500,'prenos-P-R-N'!F$1,FALSE),"")))</f>
        <v/>
      </c>
      <c r="G251" s="87" t="str">
        <f>IF($A251=0,"",IF($A251&lt;=$A$1,+VLOOKUP($A251,'Rashodi- plan-izvršenje'!$A$8:E$1500,'prenos-P-R-N'!G$1,FALSE),IF($A251&gt;$A$2,+VLOOKUP($A251,'Neizmirene obaveze JLS'!$A$11:E$500,'prenos-P-R-N'!G$1,FALSE),"")))</f>
        <v/>
      </c>
      <c r="H251" s="87" t="str">
        <f>IF($A251=0,"",IF($A251&lt;=$A$1,+VLOOKUP($A251,'Rashodi- plan-izvršenje'!$A$8:F$1500,'prenos-P-R-N'!H$1,FALSE),IF($A251&gt;$A$2,+VLOOKUP($A251,'Neizmirene obaveze JLS'!$A$11:F$500,'prenos-P-R-N'!H$1,FALSE),"")))</f>
        <v/>
      </c>
      <c r="I251" s="87" t="str">
        <f>IF($A251=0,"",IF($A251&lt;=$A$1,+VLOOKUP($A251,'Rashodi- plan-izvršenje'!$A$8:G$1500,'prenos-P-R-N'!I$1,FALSE),IF($A251&gt;$A$2,+VLOOKUP($A251,'Neizmirene obaveze JLS'!$A$11:G$500,'prenos-P-R-N'!I$1,FALSE),"")))</f>
        <v/>
      </c>
      <c r="J251" s="87" t="str">
        <f>IF($A251=0,"",IF($A251&lt;=$A$1,+VLOOKUP($A251,'Rashodi- plan-izvršenje'!$A$8:H$1500,'prenos-P-R-N'!J$1,FALSE),IF($A251&gt;$A$2,+VLOOKUP($A251,'Neizmirene obaveze JLS'!$A$11:H$500,'prenos-P-R-N'!J$1,FALSE),"")))</f>
        <v/>
      </c>
      <c r="K251" s="87" t="str">
        <f>IF($A251=0,"",IF($A251&lt;=$A$1,+VLOOKUP($A251,'Rashodi- plan-izvršenje'!$A$8:I$1500,'prenos-P-R-N'!K$1,FALSE),IF($A251&gt;$A$2,+VLOOKUP($A251,'Neizmirene obaveze JLS'!$A$11:I$500,'prenos-P-R-N'!K$1,FALSE),"")))</f>
        <v/>
      </c>
      <c r="L251" t="str">
        <f>IF(A251=0,"",IF(A251&lt;=A$1,+IF(VLOOKUP(A251,'Rashodi- plan-izvršenje'!A$8:J$1500,M$1,FALSE)&gt;0,"Програмска активност","Пројекат"),IF(A251&gt;A$2,+IF(VLOOKUP(A251,'Neizmirene obaveze JLS'!A$8:J$2008,M$1,FALSE)&gt;0,"Програмска активност","Пројекат"),"")))</f>
        <v/>
      </c>
      <c r="M251" s="87">
        <f>IF($A251&lt;=$A$1,+IF(VLOOKUP($A251,'Rashodi- plan-izvršenje'!$A$8:$M$1500,10,FALSE)&gt;0,VLOOKUP($A251,'Rashodi- plan-izvršenje'!$A$8:$M$1500,10,FALSE),VLOOKUP($A251,'Rashodi- plan-izvršenje'!$A$8:$M$1500,12,FALSE)),+IF($A251&gt;$A$2,IF(VLOOKUP($A251,'Neizmirene obaveze JLS'!$A$8:$M$1500,10,FALSE)&gt;0,VLOOKUP($A251,'Neizmirene obaveze JLS'!$A$11:$M$1500,10,FALSE),VLOOKUP($A251,'Neizmirene obaveze JLS'!$A$11:$M$1500,12,FALSE)),0))</f>
        <v>0</v>
      </c>
      <c r="N251" s="87">
        <f>IF($A251&lt;=$A$1,+IF(VLOOKUP(A251,'Rashodi- plan-izvršenje'!$A$8:$M$1500,10,FALSE)&gt;0,VLOOKUP(A251,'Rashodi- plan-izvršenje'!$A$8:$M$1500,11,FALSE),VLOOKUP(A251,'Rashodi- plan-izvršenje'!$A$8:$M$1500,13,FALSE)),+IF($A251&gt;$A$2,IF(VLOOKUP($A251,'Neizmirene obaveze JLS'!$A$8:$M$1500,10,FALSE)&gt;0,VLOOKUP($A251,'Neizmirene obaveze JLS'!$A$11:$M$1500,11,FALSE),VLOOKUP($A251,'Neizmirene obaveze JLS'!$A$11:$M$1500,13,FALSE)),0))</f>
        <v>0</v>
      </c>
      <c r="O251" s="87">
        <f>IF($A251&lt;=$A$1,VALUE(+VLOOKUP($A251,'Rashodi- plan-izvršenje'!$A$8:N$1500,'prenos-P-R-N'!O$1,FALSE)),IF($A251&lt;=A$2,VALUE(VLOOKUP($A251,'Prihodi- plan-izvršenje'!$A$8:$H$500,6,FALSE)),VALUE(VLOOKUP($A251,'Neizmirene obaveze JLS'!$A$8:$N$500,O$1,FALSE))))</f>
        <v>4</v>
      </c>
      <c r="P251" s="87" t="str">
        <f>IF(A251=0,0,IF(A251&gt;A$2,'šifarnik K-izvor'!G$3,+IF(Q251&lt;700,+'šifarnik K-izvor'!G$2,'šifarnik K-izvor'!G$1)))</f>
        <v>Приходи</v>
      </c>
      <c r="Q251" s="87">
        <f>IF($A251&lt;=$A$1,VALUE(+VLOOKUP($A251,'Rashodi- plan-izvršenje'!$A$8:O$1500,'prenos-P-R-N'!Q$1,FALSE)),IF($A251&lt;=$A$2,VLOOKUP($A251,'Prihodi- plan-izvršenje'!$A$4:$H$500,4,FALSE),IF($A251&lt;=$A$3,VLOOKUP(A251,'Neizmirene obaveze JLS'!$A$11:O$500,Q$1,FALSE),"")))</f>
        <v>741241</v>
      </c>
      <c r="R251" s="88">
        <f>IF($A251&lt;=$A$1,VALUE(+VLOOKUP($A251,'Rashodi- plan-izvršenje'!$A$8:P$1500,'prenos-P-R-N'!R$1,FALSE)),IF($A251&lt;=$A$2,VLOOKUP($A251,'Prihodi- plan-izvršenje'!$A$4:$H$500,7,FALSE),""))</f>
        <v>550000</v>
      </c>
      <c r="S251" s="88">
        <f>IF(A251=0,0,IF($A251&lt;=$A$1,VALUE(+VLOOKUP($A251,'Rashodi- plan-izvršenje'!$A$8:Q$1500,'prenos-P-R-N'!S$1,FALSE)),IF($A251&lt;=$A$2,VLOOKUP($A251,'Prihodi- plan-izvršenje'!$A$4:$H$500,8,FALSE),0)))</f>
        <v>0</v>
      </c>
      <c r="T251" s="88" t="str">
        <f>IF($A251&gt;$A$2,VLOOKUP($A251,'Neizmirene obaveze JLS'!$A$11:R$500,R$1,FALSE),"")</f>
        <v/>
      </c>
      <c r="U251" s="88">
        <f>IF($A251&gt;$A$2,VLOOKUP($A251,'Neizmirene obaveze JLS'!$A$11:S$500,S$1,FALSE),0)</f>
        <v>0</v>
      </c>
      <c r="V251" s="88">
        <f t="shared" si="18"/>
        <v>0</v>
      </c>
      <c r="W251" s="74"/>
      <c r="X251" s="74"/>
      <c r="Y251" s="74"/>
      <c r="Z251" s="74"/>
      <c r="AA251" s="193">
        <f t="shared" si="19"/>
        <v>6</v>
      </c>
      <c r="AB251" s="193" t="str">
        <f t="shared" si="20"/>
        <v>Приходи</v>
      </c>
    </row>
    <row r="252" spans="1:28">
      <c r="A252" s="89">
        <f>IF(AND(COUNTIF(A$1:A$3,"&gt;0")=1,MAX(A$8:A251)&lt;A$1),A251+1,IF(AND(COUNTIF(A$1:A$3,"&gt;0")=2,MAX(A$8:A251)&lt;A$2),A251+1,IF(AND(COUNTIF(A$1:A$3,"&gt;0")=3,MAX(A$8:A251)&lt;A$3),A251+1,0)))</f>
        <v>245</v>
      </c>
      <c r="B252" s="89">
        <f t="shared" si="21"/>
        <v>75</v>
      </c>
      <c r="C252" s="89" t="str">
        <f t="shared" si="22"/>
        <v>НОВИ ПАЗАР</v>
      </c>
      <c r="D252" s="87" t="str">
        <f>IF($A252=0,"",IF($A252&lt;=$A$1,+VLOOKUP($A252,'Rashodi- plan-izvršenje'!$A$8:B$1500,'prenos-P-R-N'!D$1,FALSE),IF($A252&gt;$A$2,+VLOOKUP($A252,'Neizmirene obaveze JLS'!$A$11:B$500,'prenos-P-R-N'!D$1,FALSE),"")))</f>
        <v/>
      </c>
      <c r="E252" s="87" t="str">
        <f>IF($A252=0,"",IF($A252&lt;=$A$1,+VLOOKUP($A252,'Rashodi- plan-izvršenje'!$A$8:C$1500,'prenos-P-R-N'!E$1,FALSE),IF($A252&gt;$A$2,+VLOOKUP($A252,'Neizmirene obaveze JLS'!$A$11:C$500,'prenos-P-R-N'!E$1,FALSE),"")))</f>
        <v/>
      </c>
      <c r="F252" s="87" t="str">
        <f>IF($A252=0,"",IF($A252&lt;=$A$1,+VLOOKUP($A252,'Rashodi- plan-izvršenje'!$A$8:D$1500,'prenos-P-R-N'!F$1,FALSE),IF($A252&gt;$A$2,+VLOOKUP($A252,'Neizmirene obaveze JLS'!$A$11:D$500,'prenos-P-R-N'!F$1,FALSE),"")))</f>
        <v/>
      </c>
      <c r="G252" s="87" t="str">
        <f>IF($A252=0,"",IF($A252&lt;=$A$1,+VLOOKUP($A252,'Rashodi- plan-izvršenje'!$A$8:E$1500,'prenos-P-R-N'!G$1,FALSE),IF($A252&gt;$A$2,+VLOOKUP($A252,'Neizmirene obaveze JLS'!$A$11:E$500,'prenos-P-R-N'!G$1,FALSE),"")))</f>
        <v/>
      </c>
      <c r="H252" s="87" t="str">
        <f>IF($A252=0,"",IF($A252&lt;=$A$1,+VLOOKUP($A252,'Rashodi- plan-izvršenje'!$A$8:F$1500,'prenos-P-R-N'!H$1,FALSE),IF($A252&gt;$A$2,+VLOOKUP($A252,'Neizmirene obaveze JLS'!$A$11:F$500,'prenos-P-R-N'!H$1,FALSE),"")))</f>
        <v/>
      </c>
      <c r="I252" s="87" t="str">
        <f>IF($A252=0,"",IF($A252&lt;=$A$1,+VLOOKUP($A252,'Rashodi- plan-izvršenje'!$A$8:G$1500,'prenos-P-R-N'!I$1,FALSE),IF($A252&gt;$A$2,+VLOOKUP($A252,'Neizmirene obaveze JLS'!$A$11:G$500,'prenos-P-R-N'!I$1,FALSE),"")))</f>
        <v/>
      </c>
      <c r="J252" s="87" t="str">
        <f>IF($A252=0,"",IF($A252&lt;=$A$1,+VLOOKUP($A252,'Rashodi- plan-izvršenje'!$A$8:H$1500,'prenos-P-R-N'!J$1,FALSE),IF($A252&gt;$A$2,+VLOOKUP($A252,'Neizmirene obaveze JLS'!$A$11:H$500,'prenos-P-R-N'!J$1,FALSE),"")))</f>
        <v/>
      </c>
      <c r="K252" s="87" t="str">
        <f>IF($A252=0,"",IF($A252&lt;=$A$1,+VLOOKUP($A252,'Rashodi- plan-izvršenje'!$A$8:I$1500,'prenos-P-R-N'!K$1,FALSE),IF($A252&gt;$A$2,+VLOOKUP($A252,'Neizmirene obaveze JLS'!$A$11:I$500,'prenos-P-R-N'!K$1,FALSE),"")))</f>
        <v/>
      </c>
      <c r="L252" t="str">
        <f>IF(A252=0,"",IF(A252&lt;=A$1,+IF(VLOOKUP(A252,'Rashodi- plan-izvršenje'!A$8:J$1500,M$1,FALSE)&gt;0,"Програмска активност","Пројекат"),IF(A252&gt;A$2,+IF(VLOOKUP(A252,'Neizmirene obaveze JLS'!A$8:J$2008,M$1,FALSE)&gt;0,"Програмска активност","Пројекат"),"")))</f>
        <v/>
      </c>
      <c r="M252" s="87">
        <f>IF($A252&lt;=$A$1,+IF(VLOOKUP($A252,'Rashodi- plan-izvršenje'!$A$8:$M$1500,10,FALSE)&gt;0,VLOOKUP($A252,'Rashodi- plan-izvršenje'!$A$8:$M$1500,10,FALSE),VLOOKUP($A252,'Rashodi- plan-izvršenje'!$A$8:$M$1500,12,FALSE)),+IF($A252&gt;$A$2,IF(VLOOKUP($A252,'Neizmirene obaveze JLS'!$A$8:$M$1500,10,FALSE)&gt;0,VLOOKUP($A252,'Neizmirene obaveze JLS'!$A$11:$M$1500,10,FALSE),VLOOKUP($A252,'Neizmirene obaveze JLS'!$A$11:$M$1500,12,FALSE)),0))</f>
        <v>0</v>
      </c>
      <c r="N252" s="87">
        <f>IF($A252&lt;=$A$1,+IF(VLOOKUP(A252,'Rashodi- plan-izvršenje'!$A$8:$M$1500,10,FALSE)&gt;0,VLOOKUP(A252,'Rashodi- plan-izvršenje'!$A$8:$M$1500,11,FALSE),VLOOKUP(A252,'Rashodi- plan-izvršenje'!$A$8:$M$1500,13,FALSE)),+IF($A252&gt;$A$2,IF(VLOOKUP($A252,'Neizmirene obaveze JLS'!$A$8:$M$1500,10,FALSE)&gt;0,VLOOKUP($A252,'Neizmirene obaveze JLS'!$A$11:$M$1500,11,FALSE),VLOOKUP($A252,'Neizmirene obaveze JLS'!$A$11:$M$1500,13,FALSE)),0))</f>
        <v>0</v>
      </c>
      <c r="O252" s="87">
        <f>IF($A252&lt;=$A$1,VALUE(+VLOOKUP($A252,'Rashodi- plan-izvršenje'!$A$8:N$1500,'prenos-P-R-N'!O$1,FALSE)),IF($A252&lt;=A$2,VALUE(VLOOKUP($A252,'Prihodi- plan-izvršenje'!$A$8:$H$500,6,FALSE)),VALUE(VLOOKUP($A252,'Neizmirene obaveze JLS'!$A$8:$N$500,O$1,FALSE))))</f>
        <v>4</v>
      </c>
      <c r="P252" s="87" t="str">
        <f>IF(A252=0,0,IF(A252&gt;A$2,'šifarnik K-izvor'!G$3,+IF(Q252&lt;700,+'šifarnik K-izvor'!G$2,'šifarnik K-izvor'!G$1)))</f>
        <v>Приходи</v>
      </c>
      <c r="Q252" s="87">
        <f>IF($A252&lt;=$A$1,VALUE(+VLOOKUP($A252,'Rashodi- plan-izvršenje'!$A$8:O$1500,'prenos-P-R-N'!Q$1,FALSE)),IF($A252&lt;=$A$2,VLOOKUP($A252,'Prihodi- plan-izvršenje'!$A$4:$H$500,4,FALSE),IF($A252&lt;=$A$3,VLOOKUP(A252,'Neizmirene obaveze JLS'!$A$11:O$500,Q$1,FALSE),"")))</f>
        <v>741511</v>
      </c>
      <c r="R252" s="88">
        <f>IF($A252&lt;=$A$1,VALUE(+VLOOKUP($A252,'Rashodi- plan-izvršenje'!$A$8:P$1500,'prenos-P-R-N'!R$1,FALSE)),IF($A252&lt;=$A$2,VLOOKUP($A252,'Prihodi- plan-izvršenje'!$A$4:$H$500,7,FALSE),""))</f>
        <v>8000000</v>
      </c>
      <c r="S252" s="88">
        <f>IF(A252=0,0,IF($A252&lt;=$A$1,VALUE(+VLOOKUP($A252,'Rashodi- plan-izvršenje'!$A$8:Q$1500,'prenos-P-R-N'!S$1,FALSE)),IF($A252&lt;=$A$2,VLOOKUP($A252,'Prihodi- plan-izvršenje'!$A$4:$H$500,8,FALSE),0)))</f>
        <v>3669233.45</v>
      </c>
      <c r="T252" s="88" t="str">
        <f>IF($A252&gt;$A$2,VLOOKUP($A252,'Neizmirene obaveze JLS'!$A$11:R$500,R$1,FALSE),"")</f>
        <v/>
      </c>
      <c r="U252" s="88">
        <f>IF($A252&gt;$A$2,VLOOKUP($A252,'Neizmirene obaveze JLS'!$A$11:S$500,S$1,FALSE),0)</f>
        <v>0</v>
      </c>
      <c r="V252" s="88">
        <f t="shared" si="18"/>
        <v>0</v>
      </c>
      <c r="W252" s="74"/>
      <c r="X252" s="74"/>
      <c r="Y252" s="74"/>
      <c r="Z252" s="74"/>
      <c r="AA252" s="193">
        <f t="shared" si="19"/>
        <v>6</v>
      </c>
      <c r="AB252" s="193" t="str">
        <f t="shared" si="20"/>
        <v>Приходи</v>
      </c>
    </row>
    <row r="253" spans="1:28">
      <c r="A253" s="89">
        <f>IF(AND(COUNTIF(A$1:A$3,"&gt;0")=1,MAX(A$8:A252)&lt;A$1),A252+1,IF(AND(COUNTIF(A$1:A$3,"&gt;0")=2,MAX(A$8:A252)&lt;A$2),A252+1,IF(AND(COUNTIF(A$1:A$3,"&gt;0")=3,MAX(A$8:A252)&lt;A$3),A252+1,0)))</f>
        <v>246</v>
      </c>
      <c r="B253" s="89">
        <f t="shared" si="21"/>
        <v>75</v>
      </c>
      <c r="C253" s="89" t="str">
        <f t="shared" si="22"/>
        <v>НОВИ ПАЗАР</v>
      </c>
      <c r="D253" s="87" t="str">
        <f>IF($A253=0,"",IF($A253&lt;=$A$1,+VLOOKUP($A253,'Rashodi- plan-izvršenje'!$A$8:B$1500,'prenos-P-R-N'!D$1,FALSE),IF($A253&gt;$A$2,+VLOOKUP($A253,'Neizmirene obaveze JLS'!$A$11:B$500,'prenos-P-R-N'!D$1,FALSE),"")))</f>
        <v/>
      </c>
      <c r="E253" s="87" t="str">
        <f>IF($A253=0,"",IF($A253&lt;=$A$1,+VLOOKUP($A253,'Rashodi- plan-izvršenje'!$A$8:C$1500,'prenos-P-R-N'!E$1,FALSE),IF($A253&gt;$A$2,+VLOOKUP($A253,'Neizmirene obaveze JLS'!$A$11:C$500,'prenos-P-R-N'!E$1,FALSE),"")))</f>
        <v/>
      </c>
      <c r="F253" s="87" t="str">
        <f>IF($A253=0,"",IF($A253&lt;=$A$1,+VLOOKUP($A253,'Rashodi- plan-izvršenje'!$A$8:D$1500,'prenos-P-R-N'!F$1,FALSE),IF($A253&gt;$A$2,+VLOOKUP($A253,'Neizmirene obaveze JLS'!$A$11:D$500,'prenos-P-R-N'!F$1,FALSE),"")))</f>
        <v/>
      </c>
      <c r="G253" s="87" t="str">
        <f>IF($A253=0,"",IF($A253&lt;=$A$1,+VLOOKUP($A253,'Rashodi- plan-izvršenje'!$A$8:E$1500,'prenos-P-R-N'!G$1,FALSE),IF($A253&gt;$A$2,+VLOOKUP($A253,'Neizmirene obaveze JLS'!$A$11:E$500,'prenos-P-R-N'!G$1,FALSE),"")))</f>
        <v/>
      </c>
      <c r="H253" s="87" t="str">
        <f>IF($A253=0,"",IF($A253&lt;=$A$1,+VLOOKUP($A253,'Rashodi- plan-izvršenje'!$A$8:F$1500,'prenos-P-R-N'!H$1,FALSE),IF($A253&gt;$A$2,+VLOOKUP($A253,'Neizmirene obaveze JLS'!$A$11:F$500,'prenos-P-R-N'!H$1,FALSE),"")))</f>
        <v/>
      </c>
      <c r="I253" s="87" t="str">
        <f>IF($A253=0,"",IF($A253&lt;=$A$1,+VLOOKUP($A253,'Rashodi- plan-izvršenje'!$A$8:G$1500,'prenos-P-R-N'!I$1,FALSE),IF($A253&gt;$A$2,+VLOOKUP($A253,'Neizmirene obaveze JLS'!$A$11:G$500,'prenos-P-R-N'!I$1,FALSE),"")))</f>
        <v/>
      </c>
      <c r="J253" s="87" t="str">
        <f>IF($A253=0,"",IF($A253&lt;=$A$1,+VLOOKUP($A253,'Rashodi- plan-izvršenje'!$A$8:H$1500,'prenos-P-R-N'!J$1,FALSE),IF($A253&gt;$A$2,+VLOOKUP($A253,'Neizmirene obaveze JLS'!$A$11:H$500,'prenos-P-R-N'!J$1,FALSE),"")))</f>
        <v/>
      </c>
      <c r="K253" s="87" t="str">
        <f>IF($A253=0,"",IF($A253&lt;=$A$1,+VLOOKUP($A253,'Rashodi- plan-izvršenje'!$A$8:I$1500,'prenos-P-R-N'!K$1,FALSE),IF($A253&gt;$A$2,+VLOOKUP($A253,'Neizmirene obaveze JLS'!$A$11:I$500,'prenos-P-R-N'!K$1,FALSE),"")))</f>
        <v/>
      </c>
      <c r="L253" t="str">
        <f>IF(A253=0,"",IF(A253&lt;=A$1,+IF(VLOOKUP(A253,'Rashodi- plan-izvršenje'!A$8:J$1500,M$1,FALSE)&gt;0,"Програмска активност","Пројекат"),IF(A253&gt;A$2,+IF(VLOOKUP(A253,'Neizmirene obaveze JLS'!A$8:J$2008,M$1,FALSE)&gt;0,"Програмска активност","Пројекат"),"")))</f>
        <v/>
      </c>
      <c r="M253" s="87">
        <f>IF($A253&lt;=$A$1,+IF(VLOOKUP($A253,'Rashodi- plan-izvršenje'!$A$8:$M$1500,10,FALSE)&gt;0,VLOOKUP($A253,'Rashodi- plan-izvršenje'!$A$8:$M$1500,10,FALSE),VLOOKUP($A253,'Rashodi- plan-izvršenje'!$A$8:$M$1500,12,FALSE)),+IF($A253&gt;$A$2,IF(VLOOKUP($A253,'Neizmirene obaveze JLS'!$A$8:$M$1500,10,FALSE)&gt;0,VLOOKUP($A253,'Neizmirene obaveze JLS'!$A$11:$M$1500,10,FALSE),VLOOKUP($A253,'Neizmirene obaveze JLS'!$A$11:$M$1500,12,FALSE)),0))</f>
        <v>0</v>
      </c>
      <c r="N253" s="87">
        <f>IF($A253&lt;=$A$1,+IF(VLOOKUP(A253,'Rashodi- plan-izvršenje'!$A$8:$M$1500,10,FALSE)&gt;0,VLOOKUP(A253,'Rashodi- plan-izvršenje'!$A$8:$M$1500,11,FALSE),VLOOKUP(A253,'Rashodi- plan-izvršenje'!$A$8:$M$1500,13,FALSE)),+IF($A253&gt;$A$2,IF(VLOOKUP($A253,'Neizmirene obaveze JLS'!$A$8:$M$1500,10,FALSE)&gt;0,VLOOKUP($A253,'Neizmirene obaveze JLS'!$A$11:$M$1500,11,FALSE),VLOOKUP($A253,'Neizmirene obaveze JLS'!$A$11:$M$1500,13,FALSE)),0))</f>
        <v>0</v>
      </c>
      <c r="O253" s="87">
        <f>IF($A253&lt;=$A$1,VALUE(+VLOOKUP($A253,'Rashodi- plan-izvršenje'!$A$8:N$1500,'prenos-P-R-N'!O$1,FALSE)),IF($A253&lt;=A$2,VALUE(VLOOKUP($A253,'Prihodi- plan-izvršenje'!$A$8:$H$500,6,FALSE)),VALUE(VLOOKUP($A253,'Neizmirene obaveze JLS'!$A$8:$N$500,O$1,FALSE))))</f>
        <v>4</v>
      </c>
      <c r="P253" s="87" t="str">
        <f>IF(A253=0,0,IF(A253&gt;A$2,'šifarnik K-izvor'!G$3,+IF(Q253&lt;700,+'šifarnik K-izvor'!G$2,'šifarnik K-izvor'!G$1)))</f>
        <v>Приходи</v>
      </c>
      <c r="Q253" s="87">
        <f>IF($A253&lt;=$A$1,VALUE(+VLOOKUP($A253,'Rashodi- plan-izvršenje'!$A$8:O$1500,'prenos-P-R-N'!Q$1,FALSE)),IF($A253&lt;=$A$2,VLOOKUP($A253,'Prihodi- plan-izvršenje'!$A$4:$H$500,4,FALSE),IF($A253&lt;=$A$3,VLOOKUP(A253,'Neizmirene obaveze JLS'!$A$11:O$500,Q$1,FALSE),"")))</f>
        <v>741526</v>
      </c>
      <c r="R253" s="88">
        <f>IF($A253&lt;=$A$1,VALUE(+VLOOKUP($A253,'Rashodi- plan-izvršenje'!$A$8:P$1500,'prenos-P-R-N'!R$1,FALSE)),IF($A253&lt;=$A$2,VLOOKUP($A253,'Prihodi- plan-izvršenje'!$A$4:$H$500,7,FALSE),""))</f>
        <v>300000</v>
      </c>
      <c r="S253" s="88">
        <f>IF(A253=0,0,IF($A253&lt;=$A$1,VALUE(+VLOOKUP($A253,'Rashodi- plan-izvršenje'!$A$8:Q$1500,'prenos-P-R-N'!S$1,FALSE)),IF($A253&lt;=$A$2,VLOOKUP($A253,'Prihodi- plan-izvršenje'!$A$4:$H$500,8,FALSE),0)))</f>
        <v>0</v>
      </c>
      <c r="T253" s="88" t="str">
        <f>IF($A253&gt;$A$2,VLOOKUP($A253,'Neizmirene obaveze JLS'!$A$11:R$500,R$1,FALSE),"")</f>
        <v/>
      </c>
      <c r="U253" s="88">
        <f>IF($A253&gt;$A$2,VLOOKUP($A253,'Neizmirene obaveze JLS'!$A$11:S$500,S$1,FALSE),0)</f>
        <v>0</v>
      </c>
      <c r="V253" s="88">
        <f t="shared" si="18"/>
        <v>0</v>
      </c>
      <c r="W253" s="74"/>
      <c r="X253" s="74"/>
      <c r="Y253" s="74"/>
      <c r="Z253" s="74"/>
      <c r="AA253" s="193">
        <f t="shared" si="19"/>
        <v>6</v>
      </c>
      <c r="AB253" s="193" t="str">
        <f t="shared" si="20"/>
        <v>Приходи</v>
      </c>
    </row>
    <row r="254" spans="1:28">
      <c r="A254" s="89">
        <f>IF(AND(COUNTIF(A$1:A$3,"&gt;0")=1,MAX(A$8:A253)&lt;A$1),A253+1,IF(AND(COUNTIF(A$1:A$3,"&gt;0")=2,MAX(A$8:A253)&lt;A$2),A253+1,IF(AND(COUNTIF(A$1:A$3,"&gt;0")=3,MAX(A$8:A253)&lt;A$3),A253+1,0)))</f>
        <v>247</v>
      </c>
      <c r="B254" s="89">
        <f t="shared" si="21"/>
        <v>75</v>
      </c>
      <c r="C254" s="89" t="str">
        <f t="shared" si="22"/>
        <v>НОВИ ПАЗАР</v>
      </c>
      <c r="D254" s="87" t="str">
        <f>IF($A254=0,"",IF($A254&lt;=$A$1,+VLOOKUP($A254,'Rashodi- plan-izvršenje'!$A$8:B$1500,'prenos-P-R-N'!D$1,FALSE),IF($A254&gt;$A$2,+VLOOKUP($A254,'Neizmirene obaveze JLS'!$A$11:B$500,'prenos-P-R-N'!D$1,FALSE),"")))</f>
        <v/>
      </c>
      <c r="E254" s="87" t="str">
        <f>IF($A254=0,"",IF($A254&lt;=$A$1,+VLOOKUP($A254,'Rashodi- plan-izvršenje'!$A$8:C$1500,'prenos-P-R-N'!E$1,FALSE),IF($A254&gt;$A$2,+VLOOKUP($A254,'Neizmirene obaveze JLS'!$A$11:C$500,'prenos-P-R-N'!E$1,FALSE),"")))</f>
        <v/>
      </c>
      <c r="F254" s="87" t="str">
        <f>IF($A254=0,"",IF($A254&lt;=$A$1,+VLOOKUP($A254,'Rashodi- plan-izvršenje'!$A$8:D$1500,'prenos-P-R-N'!F$1,FALSE),IF($A254&gt;$A$2,+VLOOKUP($A254,'Neizmirene obaveze JLS'!$A$11:D$500,'prenos-P-R-N'!F$1,FALSE),"")))</f>
        <v/>
      </c>
      <c r="G254" s="87" t="str">
        <f>IF($A254=0,"",IF($A254&lt;=$A$1,+VLOOKUP($A254,'Rashodi- plan-izvršenje'!$A$8:E$1500,'prenos-P-R-N'!G$1,FALSE),IF($A254&gt;$A$2,+VLOOKUP($A254,'Neizmirene obaveze JLS'!$A$11:E$500,'prenos-P-R-N'!G$1,FALSE),"")))</f>
        <v/>
      </c>
      <c r="H254" s="87" t="str">
        <f>IF($A254=0,"",IF($A254&lt;=$A$1,+VLOOKUP($A254,'Rashodi- plan-izvršenje'!$A$8:F$1500,'prenos-P-R-N'!H$1,FALSE),IF($A254&gt;$A$2,+VLOOKUP($A254,'Neizmirene obaveze JLS'!$A$11:F$500,'prenos-P-R-N'!H$1,FALSE),"")))</f>
        <v/>
      </c>
      <c r="I254" s="87" t="str">
        <f>IF($A254=0,"",IF($A254&lt;=$A$1,+VLOOKUP($A254,'Rashodi- plan-izvršenje'!$A$8:G$1500,'prenos-P-R-N'!I$1,FALSE),IF($A254&gt;$A$2,+VLOOKUP($A254,'Neizmirene obaveze JLS'!$A$11:G$500,'prenos-P-R-N'!I$1,FALSE),"")))</f>
        <v/>
      </c>
      <c r="J254" s="87" t="str">
        <f>IF($A254=0,"",IF($A254&lt;=$A$1,+VLOOKUP($A254,'Rashodi- plan-izvršenje'!$A$8:H$1500,'prenos-P-R-N'!J$1,FALSE),IF($A254&gt;$A$2,+VLOOKUP($A254,'Neizmirene obaveze JLS'!$A$11:H$500,'prenos-P-R-N'!J$1,FALSE),"")))</f>
        <v/>
      </c>
      <c r="K254" s="87" t="str">
        <f>IF($A254=0,"",IF($A254&lt;=$A$1,+VLOOKUP($A254,'Rashodi- plan-izvršenje'!$A$8:I$1500,'prenos-P-R-N'!K$1,FALSE),IF($A254&gt;$A$2,+VLOOKUP($A254,'Neizmirene obaveze JLS'!$A$11:I$500,'prenos-P-R-N'!K$1,FALSE),"")))</f>
        <v/>
      </c>
      <c r="L254" t="str">
        <f>IF(A254=0,"",IF(A254&lt;=A$1,+IF(VLOOKUP(A254,'Rashodi- plan-izvršenje'!A$8:J$1500,M$1,FALSE)&gt;0,"Програмска активност","Пројекат"),IF(A254&gt;A$2,+IF(VLOOKUP(A254,'Neizmirene obaveze JLS'!A$8:J$2008,M$1,FALSE)&gt;0,"Програмска активност","Пројекат"),"")))</f>
        <v/>
      </c>
      <c r="M254" s="87">
        <f>IF($A254&lt;=$A$1,+IF(VLOOKUP($A254,'Rashodi- plan-izvršenje'!$A$8:$M$1500,10,FALSE)&gt;0,VLOOKUP($A254,'Rashodi- plan-izvršenje'!$A$8:$M$1500,10,FALSE),VLOOKUP($A254,'Rashodi- plan-izvršenje'!$A$8:$M$1500,12,FALSE)),+IF($A254&gt;$A$2,IF(VLOOKUP($A254,'Neizmirene obaveze JLS'!$A$8:$M$1500,10,FALSE)&gt;0,VLOOKUP($A254,'Neizmirene obaveze JLS'!$A$11:$M$1500,10,FALSE),VLOOKUP($A254,'Neizmirene obaveze JLS'!$A$11:$M$1500,12,FALSE)),0))</f>
        <v>0</v>
      </c>
      <c r="N254" s="87">
        <f>IF($A254&lt;=$A$1,+IF(VLOOKUP(A254,'Rashodi- plan-izvršenje'!$A$8:$M$1500,10,FALSE)&gt;0,VLOOKUP(A254,'Rashodi- plan-izvršenje'!$A$8:$M$1500,11,FALSE),VLOOKUP(A254,'Rashodi- plan-izvršenje'!$A$8:$M$1500,13,FALSE)),+IF($A254&gt;$A$2,IF(VLOOKUP($A254,'Neizmirene obaveze JLS'!$A$8:$M$1500,10,FALSE)&gt;0,VLOOKUP($A254,'Neizmirene obaveze JLS'!$A$11:$M$1500,11,FALSE),VLOOKUP($A254,'Neizmirene obaveze JLS'!$A$11:$M$1500,13,FALSE)),0))</f>
        <v>0</v>
      </c>
      <c r="O254" s="87">
        <f>IF($A254&lt;=$A$1,VALUE(+VLOOKUP($A254,'Rashodi- plan-izvršenje'!$A$8:N$1500,'prenos-P-R-N'!O$1,FALSE)),IF($A254&lt;=A$2,VALUE(VLOOKUP($A254,'Prihodi- plan-izvršenje'!$A$8:$H$500,6,FALSE)),VALUE(VLOOKUP($A254,'Neizmirene obaveze JLS'!$A$8:$N$500,O$1,FALSE))))</f>
        <v>4</v>
      </c>
      <c r="P254" s="87" t="str">
        <f>IF(A254=0,0,IF(A254&gt;A$2,'šifarnik K-izvor'!G$3,+IF(Q254&lt;700,+'šifarnik K-izvor'!G$2,'šifarnik K-izvor'!G$1)))</f>
        <v>Приходи</v>
      </c>
      <c r="Q254" s="87">
        <f>IF($A254&lt;=$A$1,VALUE(+VLOOKUP($A254,'Rashodi- plan-izvršenje'!$A$8:O$1500,'prenos-P-R-N'!Q$1,FALSE)),IF($A254&lt;=$A$2,VLOOKUP($A254,'Prihodi- plan-izvršenje'!$A$4:$H$500,4,FALSE),IF($A254&lt;=$A$3,VLOOKUP(A254,'Neizmirene obaveze JLS'!$A$11:O$500,Q$1,FALSE),"")))</f>
        <v>741531</v>
      </c>
      <c r="R254" s="88">
        <f>IF($A254&lt;=$A$1,VALUE(+VLOOKUP($A254,'Rashodi- plan-izvršenje'!$A$8:P$1500,'prenos-P-R-N'!R$1,FALSE)),IF($A254&lt;=$A$2,VLOOKUP($A254,'Prihodi- plan-izvršenje'!$A$4:$H$500,7,FALSE),""))</f>
        <v>5000000</v>
      </c>
      <c r="S254" s="88">
        <f>IF(A254=0,0,IF($A254&lt;=$A$1,VALUE(+VLOOKUP($A254,'Rashodi- plan-izvršenje'!$A$8:Q$1500,'prenos-P-R-N'!S$1,FALSE)),IF($A254&lt;=$A$2,VLOOKUP($A254,'Prihodi- plan-izvršenje'!$A$4:$H$500,8,FALSE),0)))</f>
        <v>352123.19</v>
      </c>
      <c r="T254" s="88" t="str">
        <f>IF($A254&gt;$A$2,VLOOKUP($A254,'Neizmirene obaveze JLS'!$A$11:R$500,R$1,FALSE),"")</f>
        <v/>
      </c>
      <c r="U254" s="88">
        <f>IF($A254&gt;$A$2,VLOOKUP($A254,'Neizmirene obaveze JLS'!$A$11:S$500,S$1,FALSE),0)</f>
        <v>0</v>
      </c>
      <c r="V254" s="88">
        <f t="shared" si="18"/>
        <v>0</v>
      </c>
      <c r="W254" s="74"/>
      <c r="X254" s="74"/>
      <c r="Y254" s="74"/>
      <c r="Z254" s="74"/>
      <c r="AA254" s="193">
        <f t="shared" si="19"/>
        <v>6</v>
      </c>
      <c r="AB254" s="193" t="str">
        <f t="shared" si="20"/>
        <v>Приходи</v>
      </c>
    </row>
    <row r="255" spans="1:28">
      <c r="A255" s="89">
        <f>IF(AND(COUNTIF(A$1:A$3,"&gt;0")=1,MAX(A$8:A254)&lt;A$1),A254+1,IF(AND(COUNTIF(A$1:A$3,"&gt;0")=2,MAX(A$8:A254)&lt;A$2),A254+1,IF(AND(COUNTIF(A$1:A$3,"&gt;0")=3,MAX(A$8:A254)&lt;A$3),A254+1,0)))</f>
        <v>248</v>
      </c>
      <c r="B255" s="89">
        <f t="shared" si="21"/>
        <v>75</v>
      </c>
      <c r="C255" s="89" t="str">
        <f t="shared" si="22"/>
        <v>НОВИ ПАЗАР</v>
      </c>
      <c r="D255" s="87" t="str">
        <f>IF($A255=0,"",IF($A255&lt;=$A$1,+VLOOKUP($A255,'Rashodi- plan-izvršenje'!$A$8:B$1500,'prenos-P-R-N'!D$1,FALSE),IF($A255&gt;$A$2,+VLOOKUP($A255,'Neizmirene obaveze JLS'!$A$11:B$500,'prenos-P-R-N'!D$1,FALSE),"")))</f>
        <v/>
      </c>
      <c r="E255" s="87" t="str">
        <f>IF($A255=0,"",IF($A255&lt;=$A$1,+VLOOKUP($A255,'Rashodi- plan-izvršenje'!$A$8:C$1500,'prenos-P-R-N'!E$1,FALSE),IF($A255&gt;$A$2,+VLOOKUP($A255,'Neizmirene obaveze JLS'!$A$11:C$500,'prenos-P-R-N'!E$1,FALSE),"")))</f>
        <v/>
      </c>
      <c r="F255" s="87" t="str">
        <f>IF($A255=0,"",IF($A255&lt;=$A$1,+VLOOKUP($A255,'Rashodi- plan-izvršenje'!$A$8:D$1500,'prenos-P-R-N'!F$1,FALSE),IF($A255&gt;$A$2,+VLOOKUP($A255,'Neizmirene obaveze JLS'!$A$11:D$500,'prenos-P-R-N'!F$1,FALSE),"")))</f>
        <v/>
      </c>
      <c r="G255" s="87" t="str">
        <f>IF($A255=0,"",IF($A255&lt;=$A$1,+VLOOKUP($A255,'Rashodi- plan-izvršenje'!$A$8:E$1500,'prenos-P-R-N'!G$1,FALSE),IF($A255&gt;$A$2,+VLOOKUP($A255,'Neizmirene obaveze JLS'!$A$11:E$500,'prenos-P-R-N'!G$1,FALSE),"")))</f>
        <v/>
      </c>
      <c r="H255" s="87" t="str">
        <f>IF($A255=0,"",IF($A255&lt;=$A$1,+VLOOKUP($A255,'Rashodi- plan-izvršenje'!$A$8:F$1500,'prenos-P-R-N'!H$1,FALSE),IF($A255&gt;$A$2,+VLOOKUP($A255,'Neizmirene obaveze JLS'!$A$11:F$500,'prenos-P-R-N'!H$1,FALSE),"")))</f>
        <v/>
      </c>
      <c r="I255" s="87" t="str">
        <f>IF($A255=0,"",IF($A255&lt;=$A$1,+VLOOKUP($A255,'Rashodi- plan-izvršenje'!$A$8:G$1500,'prenos-P-R-N'!I$1,FALSE),IF($A255&gt;$A$2,+VLOOKUP($A255,'Neizmirene obaveze JLS'!$A$11:G$500,'prenos-P-R-N'!I$1,FALSE),"")))</f>
        <v/>
      </c>
      <c r="J255" s="87" t="str">
        <f>IF($A255=0,"",IF($A255&lt;=$A$1,+VLOOKUP($A255,'Rashodi- plan-izvršenje'!$A$8:H$1500,'prenos-P-R-N'!J$1,FALSE),IF($A255&gt;$A$2,+VLOOKUP($A255,'Neizmirene obaveze JLS'!$A$11:H$500,'prenos-P-R-N'!J$1,FALSE),"")))</f>
        <v/>
      </c>
      <c r="K255" s="87" t="str">
        <f>IF($A255=0,"",IF($A255&lt;=$A$1,+VLOOKUP($A255,'Rashodi- plan-izvršenje'!$A$8:I$1500,'prenos-P-R-N'!K$1,FALSE),IF($A255&gt;$A$2,+VLOOKUP($A255,'Neizmirene obaveze JLS'!$A$11:I$500,'prenos-P-R-N'!K$1,FALSE),"")))</f>
        <v/>
      </c>
      <c r="L255" t="str">
        <f>IF(A255=0,"",IF(A255&lt;=A$1,+IF(VLOOKUP(A255,'Rashodi- plan-izvršenje'!A$8:J$1500,M$1,FALSE)&gt;0,"Програмска активност","Пројекат"),IF(A255&gt;A$2,+IF(VLOOKUP(A255,'Neizmirene obaveze JLS'!A$8:J$2008,M$1,FALSE)&gt;0,"Програмска активност","Пројекат"),"")))</f>
        <v/>
      </c>
      <c r="M255" s="87">
        <f>IF($A255&lt;=$A$1,+IF(VLOOKUP($A255,'Rashodi- plan-izvršenje'!$A$8:$M$1500,10,FALSE)&gt;0,VLOOKUP($A255,'Rashodi- plan-izvršenje'!$A$8:$M$1500,10,FALSE),VLOOKUP($A255,'Rashodi- plan-izvršenje'!$A$8:$M$1500,12,FALSE)),+IF($A255&gt;$A$2,IF(VLOOKUP($A255,'Neizmirene obaveze JLS'!$A$8:$M$1500,10,FALSE)&gt;0,VLOOKUP($A255,'Neizmirene obaveze JLS'!$A$11:$M$1500,10,FALSE),VLOOKUP($A255,'Neizmirene obaveze JLS'!$A$11:$M$1500,12,FALSE)),0))</f>
        <v>0</v>
      </c>
      <c r="N255" s="87">
        <f>IF($A255&lt;=$A$1,+IF(VLOOKUP(A255,'Rashodi- plan-izvršenje'!$A$8:$M$1500,10,FALSE)&gt;0,VLOOKUP(A255,'Rashodi- plan-izvršenje'!$A$8:$M$1500,11,FALSE),VLOOKUP(A255,'Rashodi- plan-izvršenje'!$A$8:$M$1500,13,FALSE)),+IF($A255&gt;$A$2,IF(VLOOKUP($A255,'Neizmirene obaveze JLS'!$A$8:$M$1500,10,FALSE)&gt;0,VLOOKUP($A255,'Neizmirene obaveze JLS'!$A$11:$M$1500,11,FALSE),VLOOKUP($A255,'Neizmirene obaveze JLS'!$A$11:$M$1500,13,FALSE)),0))</f>
        <v>0</v>
      </c>
      <c r="O255" s="87">
        <f>IF($A255&lt;=$A$1,VALUE(+VLOOKUP($A255,'Rashodi- plan-izvršenje'!$A$8:N$1500,'prenos-P-R-N'!O$1,FALSE)),IF($A255&lt;=A$2,VALUE(VLOOKUP($A255,'Prihodi- plan-izvršenje'!$A$8:$H$500,6,FALSE)),VALUE(VLOOKUP($A255,'Neizmirene obaveze JLS'!$A$8:$N$500,O$1,FALSE))))</f>
        <v>4</v>
      </c>
      <c r="P255" s="87" t="str">
        <f>IF(A255=0,0,IF(A255&gt;A$2,'šifarnik K-izvor'!G$3,+IF(Q255&lt;700,+'šifarnik K-izvor'!G$2,'šifarnik K-izvor'!G$1)))</f>
        <v>Приходи</v>
      </c>
      <c r="Q255" s="87">
        <f>IF($A255&lt;=$A$1,VALUE(+VLOOKUP($A255,'Rashodi- plan-izvršenje'!$A$8:O$1500,'prenos-P-R-N'!Q$1,FALSE)),IF($A255&lt;=$A$2,VLOOKUP($A255,'Prihodi- plan-izvršenje'!$A$4:$H$500,4,FALSE),IF($A255&lt;=$A$3,VLOOKUP(A255,'Neizmirene obaveze JLS'!$A$11:O$500,Q$1,FALSE),"")))</f>
        <v>741532</v>
      </c>
      <c r="R255" s="88">
        <f>IF($A255&lt;=$A$1,VALUE(+VLOOKUP($A255,'Rashodi- plan-izvršenje'!$A$8:P$1500,'prenos-P-R-N'!R$1,FALSE)),IF($A255&lt;=$A$2,VLOOKUP($A255,'Prihodi- plan-izvršenje'!$A$4:$H$500,7,FALSE),""))</f>
        <v>500000</v>
      </c>
      <c r="S255" s="88">
        <f>IF(A255=0,0,IF($A255&lt;=$A$1,VALUE(+VLOOKUP($A255,'Rashodi- plan-izvršenje'!$A$8:Q$1500,'prenos-P-R-N'!S$1,FALSE)),IF($A255&lt;=$A$2,VLOOKUP($A255,'Prihodi- plan-izvršenje'!$A$4:$H$500,8,FALSE),0)))</f>
        <v>135019.9</v>
      </c>
      <c r="T255" s="88" t="str">
        <f>IF($A255&gt;$A$2,VLOOKUP($A255,'Neizmirene obaveze JLS'!$A$11:R$500,R$1,FALSE),"")</f>
        <v/>
      </c>
      <c r="U255" s="88">
        <f>IF($A255&gt;$A$2,VLOOKUP($A255,'Neizmirene obaveze JLS'!$A$11:S$500,S$1,FALSE),0)</f>
        <v>0</v>
      </c>
      <c r="V255" s="88">
        <f t="shared" si="18"/>
        <v>0</v>
      </c>
      <c r="W255" s="74"/>
      <c r="X255" s="74"/>
      <c r="Y255" s="74"/>
      <c r="Z255" s="74"/>
      <c r="AA255" s="193">
        <f t="shared" si="19"/>
        <v>6</v>
      </c>
      <c r="AB255" s="193" t="str">
        <f t="shared" si="20"/>
        <v>Приходи</v>
      </c>
    </row>
    <row r="256" spans="1:28">
      <c r="A256" s="89">
        <f>IF(AND(COUNTIF(A$1:A$3,"&gt;0")=1,MAX(A$8:A255)&lt;A$1),A255+1,IF(AND(COUNTIF(A$1:A$3,"&gt;0")=2,MAX(A$8:A255)&lt;A$2),A255+1,IF(AND(COUNTIF(A$1:A$3,"&gt;0")=3,MAX(A$8:A255)&lt;A$3),A255+1,0)))</f>
        <v>249</v>
      </c>
      <c r="B256" s="89">
        <f t="shared" si="21"/>
        <v>75</v>
      </c>
      <c r="C256" s="89" t="str">
        <f t="shared" si="22"/>
        <v>НОВИ ПАЗАР</v>
      </c>
      <c r="D256" s="87" t="str">
        <f>IF($A256=0,"",IF($A256&lt;=$A$1,+VLOOKUP($A256,'Rashodi- plan-izvršenje'!$A$8:B$1500,'prenos-P-R-N'!D$1,FALSE),IF($A256&gt;$A$2,+VLOOKUP($A256,'Neizmirene obaveze JLS'!$A$11:B$500,'prenos-P-R-N'!D$1,FALSE),"")))</f>
        <v/>
      </c>
      <c r="E256" s="87" t="str">
        <f>IF($A256=0,"",IF($A256&lt;=$A$1,+VLOOKUP($A256,'Rashodi- plan-izvršenje'!$A$8:C$1500,'prenos-P-R-N'!E$1,FALSE),IF($A256&gt;$A$2,+VLOOKUP($A256,'Neizmirene obaveze JLS'!$A$11:C$500,'prenos-P-R-N'!E$1,FALSE),"")))</f>
        <v/>
      </c>
      <c r="F256" s="87" t="str">
        <f>IF($A256=0,"",IF($A256&lt;=$A$1,+VLOOKUP($A256,'Rashodi- plan-izvršenje'!$A$8:D$1500,'prenos-P-R-N'!F$1,FALSE),IF($A256&gt;$A$2,+VLOOKUP($A256,'Neizmirene obaveze JLS'!$A$11:D$500,'prenos-P-R-N'!F$1,FALSE),"")))</f>
        <v/>
      </c>
      <c r="G256" s="87" t="str">
        <f>IF($A256=0,"",IF($A256&lt;=$A$1,+VLOOKUP($A256,'Rashodi- plan-izvršenje'!$A$8:E$1500,'prenos-P-R-N'!G$1,FALSE),IF($A256&gt;$A$2,+VLOOKUP($A256,'Neizmirene obaveze JLS'!$A$11:E$500,'prenos-P-R-N'!G$1,FALSE),"")))</f>
        <v/>
      </c>
      <c r="H256" s="87" t="str">
        <f>IF($A256=0,"",IF($A256&lt;=$A$1,+VLOOKUP($A256,'Rashodi- plan-izvršenje'!$A$8:F$1500,'prenos-P-R-N'!H$1,FALSE),IF($A256&gt;$A$2,+VLOOKUP($A256,'Neizmirene obaveze JLS'!$A$11:F$500,'prenos-P-R-N'!H$1,FALSE),"")))</f>
        <v/>
      </c>
      <c r="I256" s="87" t="str">
        <f>IF($A256=0,"",IF($A256&lt;=$A$1,+VLOOKUP($A256,'Rashodi- plan-izvršenje'!$A$8:G$1500,'prenos-P-R-N'!I$1,FALSE),IF($A256&gt;$A$2,+VLOOKUP($A256,'Neizmirene obaveze JLS'!$A$11:G$500,'prenos-P-R-N'!I$1,FALSE),"")))</f>
        <v/>
      </c>
      <c r="J256" s="87" t="str">
        <f>IF($A256=0,"",IF($A256&lt;=$A$1,+VLOOKUP($A256,'Rashodi- plan-izvršenje'!$A$8:H$1500,'prenos-P-R-N'!J$1,FALSE),IF($A256&gt;$A$2,+VLOOKUP($A256,'Neizmirene obaveze JLS'!$A$11:H$500,'prenos-P-R-N'!J$1,FALSE),"")))</f>
        <v/>
      </c>
      <c r="K256" s="87" t="str">
        <f>IF($A256=0,"",IF($A256&lt;=$A$1,+VLOOKUP($A256,'Rashodi- plan-izvršenje'!$A$8:I$1500,'prenos-P-R-N'!K$1,FALSE),IF($A256&gt;$A$2,+VLOOKUP($A256,'Neizmirene obaveze JLS'!$A$11:I$500,'prenos-P-R-N'!K$1,FALSE),"")))</f>
        <v/>
      </c>
      <c r="L256" t="str">
        <f>IF(A256=0,"",IF(A256&lt;=A$1,+IF(VLOOKUP(A256,'Rashodi- plan-izvršenje'!A$8:J$1500,M$1,FALSE)&gt;0,"Програмска активност","Пројекат"),IF(A256&gt;A$2,+IF(VLOOKUP(A256,'Neizmirene obaveze JLS'!A$8:J$2008,M$1,FALSE)&gt;0,"Програмска активност","Пројекат"),"")))</f>
        <v/>
      </c>
      <c r="M256" s="87">
        <f>IF($A256&lt;=$A$1,+IF(VLOOKUP($A256,'Rashodi- plan-izvršenje'!$A$8:$M$1500,10,FALSE)&gt;0,VLOOKUP($A256,'Rashodi- plan-izvršenje'!$A$8:$M$1500,10,FALSE),VLOOKUP($A256,'Rashodi- plan-izvršenje'!$A$8:$M$1500,12,FALSE)),+IF($A256&gt;$A$2,IF(VLOOKUP($A256,'Neizmirene obaveze JLS'!$A$8:$M$1500,10,FALSE)&gt;0,VLOOKUP($A256,'Neizmirene obaveze JLS'!$A$11:$M$1500,10,FALSE),VLOOKUP($A256,'Neizmirene obaveze JLS'!$A$11:$M$1500,12,FALSE)),0))</f>
        <v>0</v>
      </c>
      <c r="N256" s="87">
        <f>IF($A256&lt;=$A$1,+IF(VLOOKUP(A256,'Rashodi- plan-izvršenje'!$A$8:$M$1500,10,FALSE)&gt;0,VLOOKUP(A256,'Rashodi- plan-izvršenje'!$A$8:$M$1500,11,FALSE),VLOOKUP(A256,'Rashodi- plan-izvršenje'!$A$8:$M$1500,13,FALSE)),+IF($A256&gt;$A$2,IF(VLOOKUP($A256,'Neizmirene obaveze JLS'!$A$8:$M$1500,10,FALSE)&gt;0,VLOOKUP($A256,'Neizmirene obaveze JLS'!$A$11:$M$1500,11,FALSE),VLOOKUP($A256,'Neizmirene obaveze JLS'!$A$11:$M$1500,13,FALSE)),0))</f>
        <v>0</v>
      </c>
      <c r="O256" s="87">
        <f>IF($A256&lt;=$A$1,VALUE(+VLOOKUP($A256,'Rashodi- plan-izvršenje'!$A$8:N$1500,'prenos-P-R-N'!O$1,FALSE)),IF($A256&lt;=A$2,VALUE(VLOOKUP($A256,'Prihodi- plan-izvršenje'!$A$8:$H$500,6,FALSE)),VALUE(VLOOKUP($A256,'Neizmirene obaveze JLS'!$A$8:$N$500,O$1,FALSE))))</f>
        <v>4</v>
      </c>
      <c r="P256" s="87" t="str">
        <f>IF(A256=0,0,IF(A256&gt;A$2,'šifarnik K-izvor'!G$3,+IF(Q256&lt;700,+'šifarnik K-izvor'!G$2,'šifarnik K-izvor'!G$1)))</f>
        <v>Приходи</v>
      </c>
      <c r="Q256" s="87">
        <f>IF($A256&lt;=$A$1,VALUE(+VLOOKUP($A256,'Rashodi- plan-izvršenje'!$A$8:O$1500,'prenos-P-R-N'!Q$1,FALSE)),IF($A256&lt;=$A$2,VLOOKUP($A256,'Prihodi- plan-izvršenje'!$A$4:$H$500,4,FALSE),IF($A256&lt;=$A$3,VLOOKUP(A256,'Neizmirene obaveze JLS'!$A$11:O$500,Q$1,FALSE),"")))</f>
        <v>741534</v>
      </c>
      <c r="R256" s="88">
        <f>IF($A256&lt;=$A$1,VALUE(+VLOOKUP($A256,'Rashodi- plan-izvršenje'!$A$8:P$1500,'prenos-P-R-N'!R$1,FALSE)),IF($A256&lt;=$A$2,VLOOKUP($A256,'Prihodi- plan-izvršenje'!$A$4:$H$500,7,FALSE),""))</f>
        <v>15000000</v>
      </c>
      <c r="S256" s="88">
        <f>IF(A256=0,0,IF($A256&lt;=$A$1,VALUE(+VLOOKUP($A256,'Rashodi- plan-izvršenje'!$A$8:Q$1500,'prenos-P-R-N'!S$1,FALSE)),IF($A256&lt;=$A$2,VLOOKUP($A256,'Prihodi- plan-izvršenje'!$A$4:$H$500,8,FALSE),0)))</f>
        <v>9320927.4900000002</v>
      </c>
      <c r="T256" s="88" t="str">
        <f>IF($A256&gt;$A$2,VLOOKUP($A256,'Neizmirene obaveze JLS'!$A$11:R$500,R$1,FALSE),"")</f>
        <v/>
      </c>
      <c r="U256" s="88">
        <f>IF($A256&gt;$A$2,VLOOKUP($A256,'Neizmirene obaveze JLS'!$A$11:S$500,S$1,FALSE),0)</f>
        <v>0</v>
      </c>
      <c r="V256" s="88">
        <f t="shared" si="18"/>
        <v>0</v>
      </c>
      <c r="W256" s="74"/>
      <c r="X256" s="74"/>
      <c r="Y256" s="74"/>
      <c r="Z256" s="74"/>
      <c r="AA256" s="193">
        <f t="shared" si="19"/>
        <v>6</v>
      </c>
      <c r="AB256" s="193" t="str">
        <f t="shared" si="20"/>
        <v>Приходи</v>
      </c>
    </row>
    <row r="257" spans="1:28">
      <c r="A257" s="89">
        <f>IF(AND(COUNTIF(A$1:A$3,"&gt;0")=1,MAX(A$8:A256)&lt;A$1),A256+1,IF(AND(COUNTIF(A$1:A$3,"&gt;0")=2,MAX(A$8:A256)&lt;A$2),A256+1,IF(AND(COUNTIF(A$1:A$3,"&gt;0")=3,MAX(A$8:A256)&lt;A$3),A256+1,0)))</f>
        <v>250</v>
      </c>
      <c r="B257" s="89">
        <f t="shared" si="21"/>
        <v>75</v>
      </c>
      <c r="C257" s="89" t="str">
        <f t="shared" si="22"/>
        <v>НОВИ ПАЗАР</v>
      </c>
      <c r="D257" s="87" t="str">
        <f>IF($A257=0,"",IF($A257&lt;=$A$1,+VLOOKUP($A257,'Rashodi- plan-izvršenje'!$A$8:B$1500,'prenos-P-R-N'!D$1,FALSE),IF($A257&gt;$A$2,+VLOOKUP($A257,'Neizmirene obaveze JLS'!$A$11:B$500,'prenos-P-R-N'!D$1,FALSE),"")))</f>
        <v/>
      </c>
      <c r="E257" s="87" t="str">
        <f>IF($A257=0,"",IF($A257&lt;=$A$1,+VLOOKUP($A257,'Rashodi- plan-izvršenje'!$A$8:C$1500,'prenos-P-R-N'!E$1,FALSE),IF($A257&gt;$A$2,+VLOOKUP($A257,'Neizmirene obaveze JLS'!$A$11:C$500,'prenos-P-R-N'!E$1,FALSE),"")))</f>
        <v/>
      </c>
      <c r="F257" s="87" t="str">
        <f>IF($A257=0,"",IF($A257&lt;=$A$1,+VLOOKUP($A257,'Rashodi- plan-izvršenje'!$A$8:D$1500,'prenos-P-R-N'!F$1,FALSE),IF($A257&gt;$A$2,+VLOOKUP($A257,'Neizmirene obaveze JLS'!$A$11:D$500,'prenos-P-R-N'!F$1,FALSE),"")))</f>
        <v/>
      </c>
      <c r="G257" s="87" t="str">
        <f>IF($A257=0,"",IF($A257&lt;=$A$1,+VLOOKUP($A257,'Rashodi- plan-izvršenje'!$A$8:E$1500,'prenos-P-R-N'!G$1,FALSE),IF($A257&gt;$A$2,+VLOOKUP($A257,'Neizmirene obaveze JLS'!$A$11:E$500,'prenos-P-R-N'!G$1,FALSE),"")))</f>
        <v/>
      </c>
      <c r="H257" s="87" t="str">
        <f>IF($A257=0,"",IF($A257&lt;=$A$1,+VLOOKUP($A257,'Rashodi- plan-izvršenje'!$A$8:F$1500,'prenos-P-R-N'!H$1,FALSE),IF($A257&gt;$A$2,+VLOOKUP($A257,'Neizmirene obaveze JLS'!$A$11:F$500,'prenos-P-R-N'!H$1,FALSE),"")))</f>
        <v/>
      </c>
      <c r="I257" s="87" t="str">
        <f>IF($A257=0,"",IF($A257&lt;=$A$1,+VLOOKUP($A257,'Rashodi- plan-izvršenje'!$A$8:G$1500,'prenos-P-R-N'!I$1,FALSE),IF($A257&gt;$A$2,+VLOOKUP($A257,'Neizmirene obaveze JLS'!$A$11:G$500,'prenos-P-R-N'!I$1,FALSE),"")))</f>
        <v/>
      </c>
      <c r="J257" s="87" t="str">
        <f>IF($A257=0,"",IF($A257&lt;=$A$1,+VLOOKUP($A257,'Rashodi- plan-izvršenje'!$A$8:H$1500,'prenos-P-R-N'!J$1,FALSE),IF($A257&gt;$A$2,+VLOOKUP($A257,'Neizmirene obaveze JLS'!$A$11:H$500,'prenos-P-R-N'!J$1,FALSE),"")))</f>
        <v/>
      </c>
      <c r="K257" s="87" t="str">
        <f>IF($A257=0,"",IF($A257&lt;=$A$1,+VLOOKUP($A257,'Rashodi- plan-izvršenje'!$A$8:I$1500,'prenos-P-R-N'!K$1,FALSE),IF($A257&gt;$A$2,+VLOOKUP($A257,'Neizmirene obaveze JLS'!$A$11:I$500,'prenos-P-R-N'!K$1,FALSE),"")))</f>
        <v/>
      </c>
      <c r="L257" t="str">
        <f>IF(A257=0,"",IF(A257&lt;=A$1,+IF(VLOOKUP(A257,'Rashodi- plan-izvršenje'!A$8:J$1500,M$1,FALSE)&gt;0,"Програмска активност","Пројекат"),IF(A257&gt;A$2,+IF(VLOOKUP(A257,'Neizmirene obaveze JLS'!A$8:J$2008,M$1,FALSE)&gt;0,"Програмска активност","Пројекат"),"")))</f>
        <v/>
      </c>
      <c r="M257" s="87">
        <f>IF($A257&lt;=$A$1,+IF(VLOOKUP($A257,'Rashodi- plan-izvršenje'!$A$8:$M$1500,10,FALSE)&gt;0,VLOOKUP($A257,'Rashodi- plan-izvršenje'!$A$8:$M$1500,10,FALSE),VLOOKUP($A257,'Rashodi- plan-izvršenje'!$A$8:$M$1500,12,FALSE)),+IF($A257&gt;$A$2,IF(VLOOKUP($A257,'Neizmirene obaveze JLS'!$A$8:$M$1500,10,FALSE)&gt;0,VLOOKUP($A257,'Neizmirene obaveze JLS'!$A$11:$M$1500,10,FALSE),VLOOKUP($A257,'Neizmirene obaveze JLS'!$A$11:$M$1500,12,FALSE)),0))</f>
        <v>0</v>
      </c>
      <c r="N257" s="87">
        <f>IF($A257&lt;=$A$1,+IF(VLOOKUP(A257,'Rashodi- plan-izvršenje'!$A$8:$M$1500,10,FALSE)&gt;0,VLOOKUP(A257,'Rashodi- plan-izvršenje'!$A$8:$M$1500,11,FALSE),VLOOKUP(A257,'Rashodi- plan-izvršenje'!$A$8:$M$1500,13,FALSE)),+IF($A257&gt;$A$2,IF(VLOOKUP($A257,'Neizmirene obaveze JLS'!$A$8:$M$1500,10,FALSE)&gt;0,VLOOKUP($A257,'Neizmirene obaveze JLS'!$A$11:$M$1500,11,FALSE),VLOOKUP($A257,'Neizmirene obaveze JLS'!$A$11:$M$1500,13,FALSE)),0))</f>
        <v>0</v>
      </c>
      <c r="O257" s="87">
        <f>IF($A257&lt;=$A$1,VALUE(+VLOOKUP($A257,'Rashodi- plan-izvršenje'!$A$8:N$1500,'prenos-P-R-N'!O$1,FALSE)),IF($A257&lt;=A$2,VALUE(VLOOKUP($A257,'Prihodi- plan-izvršenje'!$A$8:$H$500,6,FALSE)),VALUE(VLOOKUP($A257,'Neizmirene obaveze JLS'!$A$8:$N$500,O$1,FALSE))))</f>
        <v>4</v>
      </c>
      <c r="P257" s="87" t="str">
        <f>IF(A257=0,0,IF(A257&gt;A$2,'šifarnik K-izvor'!G$3,+IF(Q257&lt;700,+'šifarnik K-izvor'!G$2,'šifarnik K-izvor'!G$1)))</f>
        <v>Приходи</v>
      </c>
      <c r="Q257" s="87">
        <f>IF($A257&lt;=$A$1,VALUE(+VLOOKUP($A257,'Rashodi- plan-izvršenje'!$A$8:O$1500,'prenos-P-R-N'!Q$1,FALSE)),IF($A257&lt;=$A$2,VLOOKUP($A257,'Prihodi- plan-izvršenje'!$A$4:$H$500,4,FALSE),IF($A257&lt;=$A$3,VLOOKUP(A257,'Neizmirene obaveze JLS'!$A$11:O$500,Q$1,FALSE),"")))</f>
        <v>741535</v>
      </c>
      <c r="R257" s="88">
        <f>IF($A257&lt;=$A$1,VALUE(+VLOOKUP($A257,'Rashodi- plan-izvršenje'!$A$8:P$1500,'prenos-P-R-N'!R$1,FALSE)),IF($A257&lt;=$A$2,VLOOKUP($A257,'Prihodi- plan-izvršenje'!$A$4:$H$500,7,FALSE),""))</f>
        <v>100000</v>
      </c>
      <c r="S257" s="88">
        <f>IF(A257=0,0,IF($A257&lt;=$A$1,VALUE(+VLOOKUP($A257,'Rashodi- plan-izvršenje'!$A$8:Q$1500,'prenos-P-R-N'!S$1,FALSE)),IF($A257&lt;=$A$2,VLOOKUP($A257,'Prihodi- plan-izvršenje'!$A$4:$H$500,8,FALSE),0)))</f>
        <v>1000</v>
      </c>
      <c r="T257" s="88" t="str">
        <f>IF($A257&gt;$A$2,VLOOKUP($A257,'Neizmirene obaveze JLS'!$A$11:R$500,R$1,FALSE),"")</f>
        <v/>
      </c>
      <c r="U257" s="88">
        <f>IF($A257&gt;$A$2,VLOOKUP($A257,'Neizmirene obaveze JLS'!$A$11:S$500,S$1,FALSE),0)</f>
        <v>0</v>
      </c>
      <c r="V257" s="88">
        <f t="shared" si="18"/>
        <v>0</v>
      </c>
      <c r="W257" s="74"/>
      <c r="X257" s="74"/>
      <c r="Y257" s="74"/>
      <c r="Z257" s="74"/>
      <c r="AA257" s="193">
        <f t="shared" si="19"/>
        <v>6</v>
      </c>
      <c r="AB257" s="193" t="str">
        <f t="shared" si="20"/>
        <v>Приходи</v>
      </c>
    </row>
    <row r="258" spans="1:28">
      <c r="A258" s="89">
        <f>IF(AND(COUNTIF(A$1:A$3,"&gt;0")=1,MAX(A$8:A257)&lt;A$1),A257+1,IF(AND(COUNTIF(A$1:A$3,"&gt;0")=2,MAX(A$8:A257)&lt;A$2),A257+1,IF(AND(COUNTIF(A$1:A$3,"&gt;0")=3,MAX(A$8:A257)&lt;A$3),A257+1,0)))</f>
        <v>251</v>
      </c>
      <c r="B258" s="89">
        <f t="shared" si="21"/>
        <v>75</v>
      </c>
      <c r="C258" s="89" t="str">
        <f t="shared" si="22"/>
        <v>НОВИ ПАЗАР</v>
      </c>
      <c r="D258" s="87" t="str">
        <f>IF($A258=0,"",IF($A258&lt;=$A$1,+VLOOKUP($A258,'Rashodi- plan-izvršenje'!$A$8:B$1500,'prenos-P-R-N'!D$1,FALSE),IF($A258&gt;$A$2,+VLOOKUP($A258,'Neizmirene obaveze JLS'!$A$11:B$500,'prenos-P-R-N'!D$1,FALSE),"")))</f>
        <v/>
      </c>
      <c r="E258" s="87" t="str">
        <f>IF($A258=0,"",IF($A258&lt;=$A$1,+VLOOKUP($A258,'Rashodi- plan-izvršenje'!$A$8:C$1500,'prenos-P-R-N'!E$1,FALSE),IF($A258&gt;$A$2,+VLOOKUP($A258,'Neizmirene obaveze JLS'!$A$11:C$500,'prenos-P-R-N'!E$1,FALSE),"")))</f>
        <v/>
      </c>
      <c r="F258" s="87" t="str">
        <f>IF($A258=0,"",IF($A258&lt;=$A$1,+VLOOKUP($A258,'Rashodi- plan-izvršenje'!$A$8:D$1500,'prenos-P-R-N'!F$1,FALSE),IF($A258&gt;$A$2,+VLOOKUP($A258,'Neizmirene obaveze JLS'!$A$11:D$500,'prenos-P-R-N'!F$1,FALSE),"")))</f>
        <v/>
      </c>
      <c r="G258" s="87" t="str">
        <f>IF($A258=0,"",IF($A258&lt;=$A$1,+VLOOKUP($A258,'Rashodi- plan-izvršenje'!$A$8:E$1500,'prenos-P-R-N'!G$1,FALSE),IF($A258&gt;$A$2,+VLOOKUP($A258,'Neizmirene obaveze JLS'!$A$11:E$500,'prenos-P-R-N'!G$1,FALSE),"")))</f>
        <v/>
      </c>
      <c r="H258" s="87" t="str">
        <f>IF($A258=0,"",IF($A258&lt;=$A$1,+VLOOKUP($A258,'Rashodi- plan-izvršenje'!$A$8:F$1500,'prenos-P-R-N'!H$1,FALSE),IF($A258&gt;$A$2,+VLOOKUP($A258,'Neizmirene obaveze JLS'!$A$11:F$500,'prenos-P-R-N'!H$1,FALSE),"")))</f>
        <v/>
      </c>
      <c r="I258" s="87" t="str">
        <f>IF($A258=0,"",IF($A258&lt;=$A$1,+VLOOKUP($A258,'Rashodi- plan-izvršenje'!$A$8:G$1500,'prenos-P-R-N'!I$1,FALSE),IF($A258&gt;$A$2,+VLOOKUP($A258,'Neizmirene obaveze JLS'!$A$11:G$500,'prenos-P-R-N'!I$1,FALSE),"")))</f>
        <v/>
      </c>
      <c r="J258" s="87" t="str">
        <f>IF($A258=0,"",IF($A258&lt;=$A$1,+VLOOKUP($A258,'Rashodi- plan-izvršenje'!$A$8:H$1500,'prenos-P-R-N'!J$1,FALSE),IF($A258&gt;$A$2,+VLOOKUP($A258,'Neizmirene obaveze JLS'!$A$11:H$500,'prenos-P-R-N'!J$1,FALSE),"")))</f>
        <v/>
      </c>
      <c r="K258" s="87" t="str">
        <f>IF($A258=0,"",IF($A258&lt;=$A$1,+VLOOKUP($A258,'Rashodi- plan-izvršenje'!$A$8:I$1500,'prenos-P-R-N'!K$1,FALSE),IF($A258&gt;$A$2,+VLOOKUP($A258,'Neizmirene obaveze JLS'!$A$11:I$500,'prenos-P-R-N'!K$1,FALSE),"")))</f>
        <v/>
      </c>
      <c r="L258" t="str">
        <f>IF(A258=0,"",IF(A258&lt;=A$1,+IF(VLOOKUP(A258,'Rashodi- plan-izvršenje'!A$8:J$1500,M$1,FALSE)&gt;0,"Програмска активност","Пројекат"),IF(A258&gt;A$2,+IF(VLOOKUP(A258,'Neizmirene obaveze JLS'!A$8:J$2008,M$1,FALSE)&gt;0,"Програмска активност","Пројекат"),"")))</f>
        <v/>
      </c>
      <c r="M258" s="87">
        <f>IF($A258&lt;=$A$1,+IF(VLOOKUP($A258,'Rashodi- plan-izvršenje'!$A$8:$M$1500,10,FALSE)&gt;0,VLOOKUP($A258,'Rashodi- plan-izvršenje'!$A$8:$M$1500,10,FALSE),VLOOKUP($A258,'Rashodi- plan-izvršenje'!$A$8:$M$1500,12,FALSE)),+IF($A258&gt;$A$2,IF(VLOOKUP($A258,'Neizmirene obaveze JLS'!$A$8:$M$1500,10,FALSE)&gt;0,VLOOKUP($A258,'Neizmirene obaveze JLS'!$A$11:$M$1500,10,FALSE),VLOOKUP($A258,'Neizmirene obaveze JLS'!$A$11:$M$1500,12,FALSE)),0))</f>
        <v>0</v>
      </c>
      <c r="N258" s="87">
        <f>IF($A258&lt;=$A$1,+IF(VLOOKUP(A258,'Rashodi- plan-izvršenje'!$A$8:$M$1500,10,FALSE)&gt;0,VLOOKUP(A258,'Rashodi- plan-izvršenje'!$A$8:$M$1500,11,FALSE),VLOOKUP(A258,'Rashodi- plan-izvršenje'!$A$8:$M$1500,13,FALSE)),+IF($A258&gt;$A$2,IF(VLOOKUP($A258,'Neizmirene obaveze JLS'!$A$8:$M$1500,10,FALSE)&gt;0,VLOOKUP($A258,'Neizmirene obaveze JLS'!$A$11:$M$1500,11,FALSE),VLOOKUP($A258,'Neizmirene obaveze JLS'!$A$11:$M$1500,13,FALSE)),0))</f>
        <v>0</v>
      </c>
      <c r="O258" s="87">
        <f>IF($A258&lt;=$A$1,VALUE(+VLOOKUP($A258,'Rashodi- plan-izvršenje'!$A$8:N$1500,'prenos-P-R-N'!O$1,FALSE)),IF($A258&lt;=A$2,VALUE(VLOOKUP($A258,'Prihodi- plan-izvršenje'!$A$8:$H$500,6,FALSE)),VALUE(VLOOKUP($A258,'Neizmirene obaveze JLS'!$A$8:$N$500,O$1,FALSE))))</f>
        <v>4</v>
      </c>
      <c r="P258" s="87" t="str">
        <f>IF(A258=0,0,IF(A258&gt;A$2,'šifarnik K-izvor'!G$3,+IF(Q258&lt;700,+'šifarnik K-izvor'!G$2,'šifarnik K-izvor'!G$1)))</f>
        <v>Приходи</v>
      </c>
      <c r="Q258" s="87">
        <f>IF($A258&lt;=$A$1,VALUE(+VLOOKUP($A258,'Rashodi- plan-izvršenje'!$A$8:O$1500,'prenos-P-R-N'!Q$1,FALSE)),IF($A258&lt;=$A$2,VLOOKUP($A258,'Prihodi- plan-izvršenje'!$A$4:$H$500,4,FALSE),IF($A258&lt;=$A$3,VLOOKUP(A258,'Neizmirene obaveze JLS'!$A$11:O$500,Q$1,FALSE),"")))</f>
        <v>741538</v>
      </c>
      <c r="R258" s="88">
        <f>IF($A258&lt;=$A$1,VALUE(+VLOOKUP($A258,'Rashodi- plan-izvršenje'!$A$8:P$1500,'prenos-P-R-N'!R$1,FALSE)),IF($A258&lt;=$A$2,VLOOKUP($A258,'Prihodi- plan-izvršenje'!$A$4:$H$500,7,FALSE),""))</f>
        <v>420000000</v>
      </c>
      <c r="S258" s="88">
        <f>IF(A258=0,0,IF($A258&lt;=$A$1,VALUE(+VLOOKUP($A258,'Rashodi- plan-izvršenje'!$A$8:Q$1500,'prenos-P-R-N'!S$1,FALSE)),IF($A258&lt;=$A$2,VLOOKUP($A258,'Prihodi- plan-izvršenje'!$A$4:$H$500,8,FALSE),0)))</f>
        <v>123557034.45999999</v>
      </c>
      <c r="T258" s="88" t="str">
        <f>IF($A258&gt;$A$2,VLOOKUP($A258,'Neizmirene obaveze JLS'!$A$11:R$500,R$1,FALSE),"")</f>
        <v/>
      </c>
      <c r="U258" s="88">
        <f>IF($A258&gt;$A$2,VLOOKUP($A258,'Neizmirene obaveze JLS'!$A$11:S$500,S$1,FALSE),0)</f>
        <v>0</v>
      </c>
      <c r="V258" s="88">
        <f t="shared" si="18"/>
        <v>0</v>
      </c>
      <c r="W258" s="74"/>
      <c r="X258" s="74"/>
      <c r="Y258" s="74"/>
      <c r="Z258" s="74"/>
      <c r="AA258" s="193">
        <f t="shared" si="19"/>
        <v>6</v>
      </c>
      <c r="AB258" s="193" t="str">
        <f t="shared" si="20"/>
        <v>Приходи</v>
      </c>
    </row>
    <row r="259" spans="1:28">
      <c r="A259" s="89">
        <f>IF(AND(COUNTIF(A$1:A$3,"&gt;0")=1,MAX(A$8:A258)&lt;A$1),A258+1,IF(AND(COUNTIF(A$1:A$3,"&gt;0")=2,MAX(A$8:A258)&lt;A$2),A258+1,IF(AND(COUNTIF(A$1:A$3,"&gt;0")=3,MAX(A$8:A258)&lt;A$3),A258+1,0)))</f>
        <v>252</v>
      </c>
      <c r="B259" s="89">
        <f t="shared" si="21"/>
        <v>75</v>
      </c>
      <c r="C259" s="89" t="str">
        <f t="shared" si="22"/>
        <v>НОВИ ПАЗАР</v>
      </c>
      <c r="D259" s="87" t="str">
        <f>IF($A259=0,"",IF($A259&lt;=$A$1,+VLOOKUP($A259,'Rashodi- plan-izvršenje'!$A$8:B$1500,'prenos-P-R-N'!D$1,FALSE),IF($A259&gt;$A$2,+VLOOKUP($A259,'Neizmirene obaveze JLS'!$A$11:B$500,'prenos-P-R-N'!D$1,FALSE),"")))</f>
        <v/>
      </c>
      <c r="E259" s="87" t="str">
        <f>IF($A259=0,"",IF($A259&lt;=$A$1,+VLOOKUP($A259,'Rashodi- plan-izvršenje'!$A$8:C$1500,'prenos-P-R-N'!E$1,FALSE),IF($A259&gt;$A$2,+VLOOKUP($A259,'Neizmirene obaveze JLS'!$A$11:C$500,'prenos-P-R-N'!E$1,FALSE),"")))</f>
        <v/>
      </c>
      <c r="F259" s="87" t="str">
        <f>IF($A259=0,"",IF($A259&lt;=$A$1,+VLOOKUP($A259,'Rashodi- plan-izvršenje'!$A$8:D$1500,'prenos-P-R-N'!F$1,FALSE),IF($A259&gt;$A$2,+VLOOKUP($A259,'Neizmirene obaveze JLS'!$A$11:D$500,'prenos-P-R-N'!F$1,FALSE),"")))</f>
        <v/>
      </c>
      <c r="G259" s="87" t="str">
        <f>IF($A259=0,"",IF($A259&lt;=$A$1,+VLOOKUP($A259,'Rashodi- plan-izvršenje'!$A$8:E$1500,'prenos-P-R-N'!G$1,FALSE),IF($A259&gt;$A$2,+VLOOKUP($A259,'Neizmirene obaveze JLS'!$A$11:E$500,'prenos-P-R-N'!G$1,FALSE),"")))</f>
        <v/>
      </c>
      <c r="H259" s="87" t="str">
        <f>IF($A259=0,"",IF($A259&lt;=$A$1,+VLOOKUP($A259,'Rashodi- plan-izvršenje'!$A$8:F$1500,'prenos-P-R-N'!H$1,FALSE),IF($A259&gt;$A$2,+VLOOKUP($A259,'Neizmirene obaveze JLS'!$A$11:F$500,'prenos-P-R-N'!H$1,FALSE),"")))</f>
        <v/>
      </c>
      <c r="I259" s="87" t="str">
        <f>IF($A259=0,"",IF($A259&lt;=$A$1,+VLOOKUP($A259,'Rashodi- plan-izvršenje'!$A$8:G$1500,'prenos-P-R-N'!I$1,FALSE),IF($A259&gt;$A$2,+VLOOKUP($A259,'Neizmirene obaveze JLS'!$A$11:G$500,'prenos-P-R-N'!I$1,FALSE),"")))</f>
        <v/>
      </c>
      <c r="J259" s="87" t="str">
        <f>IF($A259=0,"",IF($A259&lt;=$A$1,+VLOOKUP($A259,'Rashodi- plan-izvršenje'!$A$8:H$1500,'prenos-P-R-N'!J$1,FALSE),IF($A259&gt;$A$2,+VLOOKUP($A259,'Neizmirene obaveze JLS'!$A$11:H$500,'prenos-P-R-N'!J$1,FALSE),"")))</f>
        <v/>
      </c>
      <c r="K259" s="87" t="str">
        <f>IF($A259=0,"",IF($A259&lt;=$A$1,+VLOOKUP($A259,'Rashodi- plan-izvršenje'!$A$8:I$1500,'prenos-P-R-N'!K$1,FALSE),IF($A259&gt;$A$2,+VLOOKUP($A259,'Neizmirene obaveze JLS'!$A$11:I$500,'prenos-P-R-N'!K$1,FALSE),"")))</f>
        <v/>
      </c>
      <c r="L259" t="str">
        <f>IF(A259=0,"",IF(A259&lt;=A$1,+IF(VLOOKUP(A259,'Rashodi- plan-izvršenje'!A$8:J$1500,M$1,FALSE)&gt;0,"Програмска активност","Пројекат"),IF(A259&gt;A$2,+IF(VLOOKUP(A259,'Neizmirene obaveze JLS'!A$8:J$2008,M$1,FALSE)&gt;0,"Програмска активност","Пројекат"),"")))</f>
        <v/>
      </c>
      <c r="M259" s="87">
        <f>IF($A259&lt;=$A$1,+IF(VLOOKUP($A259,'Rashodi- plan-izvršenje'!$A$8:$M$1500,10,FALSE)&gt;0,VLOOKUP($A259,'Rashodi- plan-izvršenje'!$A$8:$M$1500,10,FALSE),VLOOKUP($A259,'Rashodi- plan-izvršenje'!$A$8:$M$1500,12,FALSE)),+IF($A259&gt;$A$2,IF(VLOOKUP($A259,'Neizmirene obaveze JLS'!$A$8:$M$1500,10,FALSE)&gt;0,VLOOKUP($A259,'Neizmirene obaveze JLS'!$A$11:$M$1500,10,FALSE),VLOOKUP($A259,'Neizmirene obaveze JLS'!$A$11:$M$1500,12,FALSE)),0))</f>
        <v>0</v>
      </c>
      <c r="N259" s="87">
        <f>IF($A259&lt;=$A$1,+IF(VLOOKUP(A259,'Rashodi- plan-izvršenje'!$A$8:$M$1500,10,FALSE)&gt;0,VLOOKUP(A259,'Rashodi- plan-izvršenje'!$A$8:$M$1500,11,FALSE),VLOOKUP(A259,'Rashodi- plan-izvršenje'!$A$8:$M$1500,13,FALSE)),+IF($A259&gt;$A$2,IF(VLOOKUP($A259,'Neizmirene obaveze JLS'!$A$8:$M$1500,10,FALSE)&gt;0,VLOOKUP($A259,'Neizmirene obaveze JLS'!$A$11:$M$1500,11,FALSE),VLOOKUP($A259,'Neizmirene obaveze JLS'!$A$11:$M$1500,13,FALSE)),0))</f>
        <v>0</v>
      </c>
      <c r="O259" s="87">
        <f>IF($A259&lt;=$A$1,VALUE(+VLOOKUP($A259,'Rashodi- plan-izvršenje'!$A$8:N$1500,'prenos-P-R-N'!O$1,FALSE)),IF($A259&lt;=A$2,VALUE(VLOOKUP($A259,'Prihodi- plan-izvršenje'!$A$8:$H$500,6,FALSE)),VALUE(VLOOKUP($A259,'Neizmirene obaveze JLS'!$A$8:$N$500,O$1,FALSE))))</f>
        <v>4</v>
      </c>
      <c r="P259" s="87" t="str">
        <f>IF(A259=0,0,IF(A259&gt;A$2,'šifarnik K-izvor'!G$3,+IF(Q259&lt;700,+'šifarnik K-izvor'!G$2,'šifarnik K-izvor'!G$1)))</f>
        <v>Приходи</v>
      </c>
      <c r="Q259" s="87">
        <f>IF($A259&lt;=$A$1,VALUE(+VLOOKUP($A259,'Rashodi- plan-izvršenje'!$A$8:O$1500,'prenos-P-R-N'!Q$1,FALSE)),IF($A259&lt;=$A$2,VLOOKUP($A259,'Prihodi- plan-izvršenje'!$A$4:$H$500,4,FALSE),IF($A259&lt;=$A$3,VLOOKUP(A259,'Neizmirene obaveze JLS'!$A$11:O$500,Q$1,FALSE),"")))</f>
        <v>742141</v>
      </c>
      <c r="R259" s="88">
        <f>IF($A259&lt;=$A$1,VALUE(+VLOOKUP($A259,'Rashodi- plan-izvršenje'!$A$8:P$1500,'prenos-P-R-N'!R$1,FALSE)),IF($A259&lt;=$A$2,VLOOKUP($A259,'Prihodi- plan-izvršenje'!$A$4:$H$500,7,FALSE),""))</f>
        <v>500000</v>
      </c>
      <c r="S259" s="88">
        <f>IF(A259=0,0,IF($A259&lt;=$A$1,VALUE(+VLOOKUP($A259,'Rashodi- plan-izvršenje'!$A$8:Q$1500,'prenos-P-R-N'!S$1,FALSE)),IF($A259&lt;=$A$2,VLOOKUP($A259,'Prihodi- plan-izvršenje'!$A$4:$H$500,8,FALSE),0)))</f>
        <v>0</v>
      </c>
      <c r="T259" s="88" t="str">
        <f>IF($A259&gt;$A$2,VLOOKUP($A259,'Neizmirene obaveze JLS'!$A$11:R$500,R$1,FALSE),"")</f>
        <v/>
      </c>
      <c r="U259" s="88">
        <f>IF($A259&gt;$A$2,VLOOKUP($A259,'Neizmirene obaveze JLS'!$A$11:S$500,S$1,FALSE),0)</f>
        <v>0</v>
      </c>
      <c r="V259" s="88">
        <f t="shared" si="18"/>
        <v>0</v>
      </c>
      <c r="W259" s="74"/>
      <c r="X259" s="74"/>
      <c r="Y259" s="74"/>
      <c r="Z259" s="74"/>
      <c r="AA259" s="193">
        <f t="shared" si="19"/>
        <v>6</v>
      </c>
      <c r="AB259" s="193" t="str">
        <f t="shared" si="20"/>
        <v>Приходи</v>
      </c>
    </row>
    <row r="260" spans="1:28">
      <c r="A260" s="89">
        <f>IF(AND(COUNTIF(A$1:A$3,"&gt;0")=1,MAX(A$8:A259)&lt;A$1),A259+1,IF(AND(COUNTIF(A$1:A$3,"&gt;0")=2,MAX(A$8:A259)&lt;A$2),A259+1,IF(AND(COUNTIF(A$1:A$3,"&gt;0")=3,MAX(A$8:A259)&lt;A$3),A259+1,0)))</f>
        <v>253</v>
      </c>
      <c r="B260" s="89">
        <f t="shared" si="21"/>
        <v>75</v>
      </c>
      <c r="C260" s="89" t="str">
        <f t="shared" si="22"/>
        <v>НОВИ ПАЗАР</v>
      </c>
      <c r="D260" s="87" t="str">
        <f>IF($A260=0,"",IF($A260&lt;=$A$1,+VLOOKUP($A260,'Rashodi- plan-izvršenje'!$A$8:B$1500,'prenos-P-R-N'!D$1,FALSE),IF($A260&gt;$A$2,+VLOOKUP($A260,'Neizmirene obaveze JLS'!$A$11:B$500,'prenos-P-R-N'!D$1,FALSE),"")))</f>
        <v/>
      </c>
      <c r="E260" s="87" t="str">
        <f>IF($A260=0,"",IF($A260&lt;=$A$1,+VLOOKUP($A260,'Rashodi- plan-izvršenje'!$A$8:C$1500,'prenos-P-R-N'!E$1,FALSE),IF($A260&gt;$A$2,+VLOOKUP($A260,'Neizmirene obaveze JLS'!$A$11:C$500,'prenos-P-R-N'!E$1,FALSE),"")))</f>
        <v/>
      </c>
      <c r="F260" s="87" t="str">
        <f>IF($A260=0,"",IF($A260&lt;=$A$1,+VLOOKUP($A260,'Rashodi- plan-izvršenje'!$A$8:D$1500,'prenos-P-R-N'!F$1,FALSE),IF($A260&gt;$A$2,+VLOOKUP($A260,'Neizmirene obaveze JLS'!$A$11:D$500,'prenos-P-R-N'!F$1,FALSE),"")))</f>
        <v/>
      </c>
      <c r="G260" s="87" t="str">
        <f>IF($A260=0,"",IF($A260&lt;=$A$1,+VLOOKUP($A260,'Rashodi- plan-izvršenje'!$A$8:E$1500,'prenos-P-R-N'!G$1,FALSE),IF($A260&gt;$A$2,+VLOOKUP($A260,'Neizmirene obaveze JLS'!$A$11:E$500,'prenos-P-R-N'!G$1,FALSE),"")))</f>
        <v/>
      </c>
      <c r="H260" s="87" t="str">
        <f>IF($A260=0,"",IF($A260&lt;=$A$1,+VLOOKUP($A260,'Rashodi- plan-izvršenje'!$A$8:F$1500,'prenos-P-R-N'!H$1,FALSE),IF($A260&gt;$A$2,+VLOOKUP($A260,'Neizmirene obaveze JLS'!$A$11:F$500,'prenos-P-R-N'!H$1,FALSE),"")))</f>
        <v/>
      </c>
      <c r="I260" s="87" t="str">
        <f>IF($A260=0,"",IF($A260&lt;=$A$1,+VLOOKUP($A260,'Rashodi- plan-izvršenje'!$A$8:G$1500,'prenos-P-R-N'!I$1,FALSE),IF($A260&gt;$A$2,+VLOOKUP($A260,'Neizmirene obaveze JLS'!$A$11:G$500,'prenos-P-R-N'!I$1,FALSE),"")))</f>
        <v/>
      </c>
      <c r="J260" s="87" t="str">
        <f>IF($A260=0,"",IF($A260&lt;=$A$1,+VLOOKUP($A260,'Rashodi- plan-izvršenje'!$A$8:H$1500,'prenos-P-R-N'!J$1,FALSE),IF($A260&gt;$A$2,+VLOOKUP($A260,'Neizmirene obaveze JLS'!$A$11:H$500,'prenos-P-R-N'!J$1,FALSE),"")))</f>
        <v/>
      </c>
      <c r="K260" s="87" t="str">
        <f>IF($A260=0,"",IF($A260&lt;=$A$1,+VLOOKUP($A260,'Rashodi- plan-izvršenje'!$A$8:I$1500,'prenos-P-R-N'!K$1,FALSE),IF($A260&gt;$A$2,+VLOOKUP($A260,'Neizmirene obaveze JLS'!$A$11:I$500,'prenos-P-R-N'!K$1,FALSE),"")))</f>
        <v/>
      </c>
      <c r="L260" t="str">
        <f>IF(A260=0,"",IF(A260&lt;=A$1,+IF(VLOOKUP(A260,'Rashodi- plan-izvršenje'!A$8:J$1500,M$1,FALSE)&gt;0,"Програмска активност","Пројекат"),IF(A260&gt;A$2,+IF(VLOOKUP(A260,'Neizmirene obaveze JLS'!A$8:J$2008,M$1,FALSE)&gt;0,"Програмска активност","Пројекат"),"")))</f>
        <v/>
      </c>
      <c r="M260" s="87">
        <f>IF($A260&lt;=$A$1,+IF(VLOOKUP($A260,'Rashodi- plan-izvršenje'!$A$8:$M$1500,10,FALSE)&gt;0,VLOOKUP($A260,'Rashodi- plan-izvršenje'!$A$8:$M$1500,10,FALSE),VLOOKUP($A260,'Rashodi- plan-izvršenje'!$A$8:$M$1500,12,FALSE)),+IF($A260&gt;$A$2,IF(VLOOKUP($A260,'Neizmirene obaveze JLS'!$A$8:$M$1500,10,FALSE)&gt;0,VLOOKUP($A260,'Neizmirene obaveze JLS'!$A$11:$M$1500,10,FALSE),VLOOKUP($A260,'Neizmirene obaveze JLS'!$A$11:$M$1500,12,FALSE)),0))</f>
        <v>0</v>
      </c>
      <c r="N260" s="87">
        <f>IF($A260&lt;=$A$1,+IF(VLOOKUP(A260,'Rashodi- plan-izvršenje'!$A$8:$M$1500,10,FALSE)&gt;0,VLOOKUP(A260,'Rashodi- plan-izvršenje'!$A$8:$M$1500,11,FALSE),VLOOKUP(A260,'Rashodi- plan-izvršenje'!$A$8:$M$1500,13,FALSE)),+IF($A260&gt;$A$2,IF(VLOOKUP($A260,'Neizmirene obaveze JLS'!$A$8:$M$1500,10,FALSE)&gt;0,VLOOKUP($A260,'Neizmirene obaveze JLS'!$A$11:$M$1500,11,FALSE),VLOOKUP($A260,'Neizmirene obaveze JLS'!$A$11:$M$1500,13,FALSE)),0))</f>
        <v>0</v>
      </c>
      <c r="O260" s="87">
        <f>IF($A260&lt;=$A$1,VALUE(+VLOOKUP($A260,'Rashodi- plan-izvršenje'!$A$8:N$1500,'prenos-P-R-N'!O$1,FALSE)),IF($A260&lt;=A$2,VALUE(VLOOKUP($A260,'Prihodi- plan-izvršenje'!$A$8:$H$500,6,FALSE)),VALUE(VLOOKUP($A260,'Neizmirene obaveze JLS'!$A$8:$N$500,O$1,FALSE))))</f>
        <v>4</v>
      </c>
      <c r="P260" s="87" t="str">
        <f>IF(A260=0,0,IF(A260&gt;A$2,'šifarnik K-izvor'!G$3,+IF(Q260&lt;700,+'šifarnik K-izvor'!G$2,'šifarnik K-izvor'!G$1)))</f>
        <v>Приходи</v>
      </c>
      <c r="Q260" s="87">
        <f>IF($A260&lt;=$A$1,VALUE(+VLOOKUP($A260,'Rashodi- plan-izvršenje'!$A$8:O$1500,'prenos-P-R-N'!Q$1,FALSE)),IF($A260&lt;=$A$2,VLOOKUP($A260,'Prihodi- plan-izvršenje'!$A$4:$H$500,4,FALSE),IF($A260&lt;=$A$3,VLOOKUP(A260,'Neizmirene obaveze JLS'!$A$11:O$500,Q$1,FALSE),"")))</f>
        <v>742143</v>
      </c>
      <c r="R260" s="88">
        <f>IF($A260&lt;=$A$1,VALUE(+VLOOKUP($A260,'Rashodi- plan-izvršenje'!$A$8:P$1500,'prenos-P-R-N'!R$1,FALSE)),IF($A260&lt;=$A$2,VLOOKUP($A260,'Prihodi- plan-izvršenje'!$A$4:$H$500,7,FALSE),""))</f>
        <v>3500000</v>
      </c>
      <c r="S260" s="88">
        <f>IF(A260=0,0,IF($A260&lt;=$A$1,VALUE(+VLOOKUP($A260,'Rashodi- plan-izvršenje'!$A$8:Q$1500,'prenos-P-R-N'!S$1,FALSE)),IF($A260&lt;=$A$2,VLOOKUP($A260,'Prihodi- plan-izvršenje'!$A$4:$H$500,8,FALSE),0)))</f>
        <v>210436.83</v>
      </c>
      <c r="T260" s="88" t="str">
        <f>IF($A260&gt;$A$2,VLOOKUP($A260,'Neizmirene obaveze JLS'!$A$11:R$500,R$1,FALSE),"")</f>
        <v/>
      </c>
      <c r="U260" s="88">
        <f>IF($A260&gt;$A$2,VLOOKUP($A260,'Neizmirene obaveze JLS'!$A$11:S$500,S$1,FALSE),0)</f>
        <v>0</v>
      </c>
      <c r="V260" s="88">
        <f t="shared" si="18"/>
        <v>0</v>
      </c>
      <c r="W260" s="74"/>
      <c r="X260" s="74"/>
      <c r="Y260" s="74"/>
      <c r="Z260" s="74"/>
      <c r="AA260" s="193">
        <f t="shared" si="19"/>
        <v>6</v>
      </c>
      <c r="AB260" s="193" t="str">
        <f t="shared" si="20"/>
        <v>Приходи</v>
      </c>
    </row>
    <row r="261" spans="1:28">
      <c r="A261" s="89">
        <f>IF(AND(COUNTIF(A$1:A$3,"&gt;0")=1,MAX(A$8:A260)&lt;A$1),A260+1,IF(AND(COUNTIF(A$1:A$3,"&gt;0")=2,MAX(A$8:A260)&lt;A$2),A260+1,IF(AND(COUNTIF(A$1:A$3,"&gt;0")=3,MAX(A$8:A260)&lt;A$3),A260+1,0)))</f>
        <v>254</v>
      </c>
      <c r="B261" s="89">
        <f t="shared" si="21"/>
        <v>75</v>
      </c>
      <c r="C261" s="89" t="str">
        <f t="shared" si="22"/>
        <v>НОВИ ПАЗАР</v>
      </c>
      <c r="D261" s="87" t="str">
        <f>IF($A261=0,"",IF($A261&lt;=$A$1,+VLOOKUP($A261,'Rashodi- plan-izvršenje'!$A$8:B$1500,'prenos-P-R-N'!D$1,FALSE),IF($A261&gt;$A$2,+VLOOKUP($A261,'Neizmirene obaveze JLS'!$A$11:B$500,'prenos-P-R-N'!D$1,FALSE),"")))</f>
        <v/>
      </c>
      <c r="E261" s="87" t="str">
        <f>IF($A261=0,"",IF($A261&lt;=$A$1,+VLOOKUP($A261,'Rashodi- plan-izvršenje'!$A$8:C$1500,'prenos-P-R-N'!E$1,FALSE),IF($A261&gt;$A$2,+VLOOKUP($A261,'Neizmirene obaveze JLS'!$A$11:C$500,'prenos-P-R-N'!E$1,FALSE),"")))</f>
        <v/>
      </c>
      <c r="F261" s="87" t="str">
        <f>IF($A261=0,"",IF($A261&lt;=$A$1,+VLOOKUP($A261,'Rashodi- plan-izvršenje'!$A$8:D$1500,'prenos-P-R-N'!F$1,FALSE),IF($A261&gt;$A$2,+VLOOKUP($A261,'Neizmirene obaveze JLS'!$A$11:D$500,'prenos-P-R-N'!F$1,FALSE),"")))</f>
        <v/>
      </c>
      <c r="G261" s="87" t="str">
        <f>IF($A261=0,"",IF($A261&lt;=$A$1,+VLOOKUP($A261,'Rashodi- plan-izvršenje'!$A$8:E$1500,'prenos-P-R-N'!G$1,FALSE),IF($A261&gt;$A$2,+VLOOKUP($A261,'Neizmirene obaveze JLS'!$A$11:E$500,'prenos-P-R-N'!G$1,FALSE),"")))</f>
        <v/>
      </c>
      <c r="H261" s="87" t="str">
        <f>IF($A261=0,"",IF($A261&lt;=$A$1,+VLOOKUP($A261,'Rashodi- plan-izvršenje'!$A$8:F$1500,'prenos-P-R-N'!H$1,FALSE),IF($A261&gt;$A$2,+VLOOKUP($A261,'Neizmirene obaveze JLS'!$A$11:F$500,'prenos-P-R-N'!H$1,FALSE),"")))</f>
        <v/>
      </c>
      <c r="I261" s="87" t="str">
        <f>IF($A261=0,"",IF($A261&lt;=$A$1,+VLOOKUP($A261,'Rashodi- plan-izvršenje'!$A$8:G$1500,'prenos-P-R-N'!I$1,FALSE),IF($A261&gt;$A$2,+VLOOKUP($A261,'Neizmirene obaveze JLS'!$A$11:G$500,'prenos-P-R-N'!I$1,FALSE),"")))</f>
        <v/>
      </c>
      <c r="J261" s="87" t="str">
        <f>IF($A261=0,"",IF($A261&lt;=$A$1,+VLOOKUP($A261,'Rashodi- plan-izvršenje'!$A$8:H$1500,'prenos-P-R-N'!J$1,FALSE),IF($A261&gt;$A$2,+VLOOKUP($A261,'Neizmirene obaveze JLS'!$A$11:H$500,'prenos-P-R-N'!J$1,FALSE),"")))</f>
        <v/>
      </c>
      <c r="K261" s="87" t="str">
        <f>IF($A261=0,"",IF($A261&lt;=$A$1,+VLOOKUP($A261,'Rashodi- plan-izvršenje'!$A$8:I$1500,'prenos-P-R-N'!K$1,FALSE),IF($A261&gt;$A$2,+VLOOKUP($A261,'Neizmirene obaveze JLS'!$A$11:I$500,'prenos-P-R-N'!K$1,FALSE),"")))</f>
        <v/>
      </c>
      <c r="L261" t="str">
        <f>IF(A261=0,"",IF(A261&lt;=A$1,+IF(VLOOKUP(A261,'Rashodi- plan-izvršenje'!A$8:J$1500,M$1,FALSE)&gt;0,"Програмска активност","Пројекат"),IF(A261&gt;A$2,+IF(VLOOKUP(A261,'Neizmirene obaveze JLS'!A$8:J$2008,M$1,FALSE)&gt;0,"Програмска активност","Пројекат"),"")))</f>
        <v/>
      </c>
      <c r="M261" s="87">
        <f>IF($A261&lt;=$A$1,+IF(VLOOKUP($A261,'Rashodi- plan-izvršenje'!$A$8:$M$1500,10,FALSE)&gt;0,VLOOKUP($A261,'Rashodi- plan-izvršenje'!$A$8:$M$1500,10,FALSE),VLOOKUP($A261,'Rashodi- plan-izvršenje'!$A$8:$M$1500,12,FALSE)),+IF($A261&gt;$A$2,IF(VLOOKUP($A261,'Neizmirene obaveze JLS'!$A$8:$M$1500,10,FALSE)&gt;0,VLOOKUP($A261,'Neizmirene obaveze JLS'!$A$11:$M$1500,10,FALSE),VLOOKUP($A261,'Neizmirene obaveze JLS'!$A$11:$M$1500,12,FALSE)),0))</f>
        <v>0</v>
      </c>
      <c r="N261" s="87">
        <f>IF($A261&lt;=$A$1,+IF(VLOOKUP(A261,'Rashodi- plan-izvršenje'!$A$8:$M$1500,10,FALSE)&gt;0,VLOOKUP(A261,'Rashodi- plan-izvršenje'!$A$8:$M$1500,11,FALSE),VLOOKUP(A261,'Rashodi- plan-izvršenje'!$A$8:$M$1500,13,FALSE)),+IF($A261&gt;$A$2,IF(VLOOKUP($A261,'Neizmirene obaveze JLS'!$A$8:$M$1500,10,FALSE)&gt;0,VLOOKUP($A261,'Neizmirene obaveze JLS'!$A$11:$M$1500,11,FALSE),VLOOKUP($A261,'Neizmirene obaveze JLS'!$A$11:$M$1500,13,FALSE)),0))</f>
        <v>0</v>
      </c>
      <c r="O261" s="87">
        <f>IF($A261&lt;=$A$1,VALUE(+VLOOKUP($A261,'Rashodi- plan-izvršenje'!$A$8:N$1500,'prenos-P-R-N'!O$1,FALSE)),IF($A261&lt;=A$2,VALUE(VLOOKUP($A261,'Prihodi- plan-izvršenje'!$A$8:$H$500,6,FALSE)),VALUE(VLOOKUP($A261,'Neizmirene obaveze JLS'!$A$8:$N$500,O$1,FALSE))))</f>
        <v>4</v>
      </c>
      <c r="P261" s="87" t="str">
        <f>IF(A261=0,0,IF(A261&gt;A$2,'šifarnik K-izvor'!G$3,+IF(Q261&lt;700,+'šifarnik K-izvor'!G$2,'šifarnik K-izvor'!G$1)))</f>
        <v>Приходи</v>
      </c>
      <c r="Q261" s="87">
        <f>IF($A261&lt;=$A$1,VALUE(+VLOOKUP($A261,'Rashodi- plan-izvršenje'!$A$8:O$1500,'prenos-P-R-N'!Q$1,FALSE)),IF($A261&lt;=$A$2,VLOOKUP($A261,'Prihodi- plan-izvršenje'!$A$4:$H$500,4,FALSE),IF($A261&lt;=$A$3,VLOOKUP(A261,'Neizmirene obaveze JLS'!$A$11:O$500,Q$1,FALSE),"")))</f>
        <v>742144</v>
      </c>
      <c r="R261" s="88">
        <f>IF($A261&lt;=$A$1,VALUE(+VLOOKUP($A261,'Rashodi- plan-izvršenje'!$A$8:P$1500,'prenos-P-R-N'!R$1,FALSE)),IF($A261&lt;=$A$2,VLOOKUP($A261,'Prihodi- plan-izvršenje'!$A$4:$H$500,7,FALSE),""))</f>
        <v>300000</v>
      </c>
      <c r="S261" s="88">
        <f>IF(A261=0,0,IF($A261&lt;=$A$1,VALUE(+VLOOKUP($A261,'Rashodi- plan-izvršenje'!$A$8:Q$1500,'prenos-P-R-N'!S$1,FALSE)),IF($A261&lt;=$A$2,VLOOKUP($A261,'Prihodi- plan-izvršenje'!$A$4:$H$500,8,FALSE),0)))</f>
        <v>357534.51</v>
      </c>
      <c r="T261" s="88" t="str">
        <f>IF($A261&gt;$A$2,VLOOKUP($A261,'Neizmirene obaveze JLS'!$A$11:R$500,R$1,FALSE),"")</f>
        <v/>
      </c>
      <c r="U261" s="88">
        <f>IF($A261&gt;$A$2,VLOOKUP($A261,'Neizmirene obaveze JLS'!$A$11:S$500,S$1,FALSE),0)</f>
        <v>0</v>
      </c>
      <c r="V261" s="88">
        <f t="shared" si="18"/>
        <v>0</v>
      </c>
      <c r="W261" s="74"/>
      <c r="X261" s="74"/>
      <c r="Y261" s="74"/>
      <c r="Z261" s="74"/>
      <c r="AA261" s="193">
        <f t="shared" si="19"/>
        <v>6</v>
      </c>
      <c r="AB261" s="193" t="str">
        <f t="shared" si="20"/>
        <v>Приходи</v>
      </c>
    </row>
    <row r="262" spans="1:28">
      <c r="A262" s="89">
        <f>IF(AND(COUNTIF(A$1:A$3,"&gt;0")=1,MAX(A$8:A261)&lt;A$1),A261+1,IF(AND(COUNTIF(A$1:A$3,"&gt;0")=2,MAX(A$8:A261)&lt;A$2),A261+1,IF(AND(COUNTIF(A$1:A$3,"&gt;0")=3,MAX(A$8:A261)&lt;A$3),A261+1,0)))</f>
        <v>255</v>
      </c>
      <c r="B262" s="89">
        <f t="shared" si="21"/>
        <v>75</v>
      </c>
      <c r="C262" s="89" t="str">
        <f t="shared" si="22"/>
        <v>НОВИ ПАЗАР</v>
      </c>
      <c r="D262" s="87" t="str">
        <f>IF($A262=0,"",IF($A262&lt;=$A$1,+VLOOKUP($A262,'Rashodi- plan-izvršenje'!$A$8:B$1500,'prenos-P-R-N'!D$1,FALSE),IF($A262&gt;$A$2,+VLOOKUP($A262,'Neizmirene obaveze JLS'!$A$11:B$500,'prenos-P-R-N'!D$1,FALSE),"")))</f>
        <v/>
      </c>
      <c r="E262" s="87" t="str">
        <f>IF($A262=0,"",IF($A262&lt;=$A$1,+VLOOKUP($A262,'Rashodi- plan-izvršenje'!$A$8:C$1500,'prenos-P-R-N'!E$1,FALSE),IF($A262&gt;$A$2,+VLOOKUP($A262,'Neizmirene obaveze JLS'!$A$11:C$500,'prenos-P-R-N'!E$1,FALSE),"")))</f>
        <v/>
      </c>
      <c r="F262" s="87" t="str">
        <f>IF($A262=0,"",IF($A262&lt;=$A$1,+VLOOKUP($A262,'Rashodi- plan-izvršenje'!$A$8:D$1500,'prenos-P-R-N'!F$1,FALSE),IF($A262&gt;$A$2,+VLOOKUP($A262,'Neizmirene obaveze JLS'!$A$11:D$500,'prenos-P-R-N'!F$1,FALSE),"")))</f>
        <v/>
      </c>
      <c r="G262" s="87" t="str">
        <f>IF($A262=0,"",IF($A262&lt;=$A$1,+VLOOKUP($A262,'Rashodi- plan-izvršenje'!$A$8:E$1500,'prenos-P-R-N'!G$1,FALSE),IF($A262&gt;$A$2,+VLOOKUP($A262,'Neizmirene obaveze JLS'!$A$11:E$500,'prenos-P-R-N'!G$1,FALSE),"")))</f>
        <v/>
      </c>
      <c r="H262" s="87" t="str">
        <f>IF($A262=0,"",IF($A262&lt;=$A$1,+VLOOKUP($A262,'Rashodi- plan-izvršenje'!$A$8:F$1500,'prenos-P-R-N'!H$1,FALSE),IF($A262&gt;$A$2,+VLOOKUP($A262,'Neizmirene obaveze JLS'!$A$11:F$500,'prenos-P-R-N'!H$1,FALSE),"")))</f>
        <v/>
      </c>
      <c r="I262" s="87" t="str">
        <f>IF($A262=0,"",IF($A262&lt;=$A$1,+VLOOKUP($A262,'Rashodi- plan-izvršenje'!$A$8:G$1500,'prenos-P-R-N'!I$1,FALSE),IF($A262&gt;$A$2,+VLOOKUP($A262,'Neizmirene obaveze JLS'!$A$11:G$500,'prenos-P-R-N'!I$1,FALSE),"")))</f>
        <v/>
      </c>
      <c r="J262" s="87" t="str">
        <f>IF($A262=0,"",IF($A262&lt;=$A$1,+VLOOKUP($A262,'Rashodi- plan-izvršenje'!$A$8:H$1500,'prenos-P-R-N'!J$1,FALSE),IF($A262&gt;$A$2,+VLOOKUP($A262,'Neizmirene obaveze JLS'!$A$11:H$500,'prenos-P-R-N'!J$1,FALSE),"")))</f>
        <v/>
      </c>
      <c r="K262" s="87" t="str">
        <f>IF($A262=0,"",IF($A262&lt;=$A$1,+VLOOKUP($A262,'Rashodi- plan-izvršenje'!$A$8:I$1500,'prenos-P-R-N'!K$1,FALSE),IF($A262&gt;$A$2,+VLOOKUP($A262,'Neizmirene obaveze JLS'!$A$11:I$500,'prenos-P-R-N'!K$1,FALSE),"")))</f>
        <v/>
      </c>
      <c r="L262" t="str">
        <f>IF(A262=0,"",IF(A262&lt;=A$1,+IF(VLOOKUP(A262,'Rashodi- plan-izvršenje'!A$8:J$1500,M$1,FALSE)&gt;0,"Програмска активност","Пројекат"),IF(A262&gt;A$2,+IF(VLOOKUP(A262,'Neizmirene obaveze JLS'!A$8:J$2008,M$1,FALSE)&gt;0,"Програмска активност","Пројекат"),"")))</f>
        <v/>
      </c>
      <c r="M262" s="87">
        <f>IF($A262&lt;=$A$1,+IF(VLOOKUP($A262,'Rashodi- plan-izvršenje'!$A$8:$M$1500,10,FALSE)&gt;0,VLOOKUP($A262,'Rashodi- plan-izvršenje'!$A$8:$M$1500,10,FALSE),VLOOKUP($A262,'Rashodi- plan-izvršenje'!$A$8:$M$1500,12,FALSE)),+IF($A262&gt;$A$2,IF(VLOOKUP($A262,'Neizmirene obaveze JLS'!$A$8:$M$1500,10,FALSE)&gt;0,VLOOKUP($A262,'Neizmirene obaveze JLS'!$A$11:$M$1500,10,FALSE),VLOOKUP($A262,'Neizmirene obaveze JLS'!$A$11:$M$1500,12,FALSE)),0))</f>
        <v>0</v>
      </c>
      <c r="N262" s="87">
        <f>IF($A262&lt;=$A$1,+IF(VLOOKUP(A262,'Rashodi- plan-izvršenje'!$A$8:$M$1500,10,FALSE)&gt;0,VLOOKUP(A262,'Rashodi- plan-izvršenje'!$A$8:$M$1500,11,FALSE),VLOOKUP(A262,'Rashodi- plan-izvršenje'!$A$8:$M$1500,13,FALSE)),+IF($A262&gt;$A$2,IF(VLOOKUP($A262,'Neizmirene obaveze JLS'!$A$8:$M$1500,10,FALSE)&gt;0,VLOOKUP($A262,'Neizmirene obaveze JLS'!$A$11:$M$1500,11,FALSE),VLOOKUP($A262,'Neizmirene obaveze JLS'!$A$11:$M$1500,13,FALSE)),0))</f>
        <v>0</v>
      </c>
      <c r="O262" s="87">
        <f>IF($A262&lt;=$A$1,VALUE(+VLOOKUP($A262,'Rashodi- plan-izvršenje'!$A$8:N$1500,'prenos-P-R-N'!O$1,FALSE)),IF($A262&lt;=A$2,VALUE(VLOOKUP($A262,'Prihodi- plan-izvršenje'!$A$8:$H$500,6,FALSE)),VALUE(VLOOKUP($A262,'Neizmirene obaveze JLS'!$A$8:$N$500,O$1,FALSE))))</f>
        <v>4</v>
      </c>
      <c r="P262" s="87" t="str">
        <f>IF(A262=0,0,IF(A262&gt;A$2,'šifarnik K-izvor'!G$3,+IF(Q262&lt;700,+'šifarnik K-izvor'!G$2,'šifarnik K-izvor'!G$1)))</f>
        <v>Приходи</v>
      </c>
      <c r="Q262" s="87">
        <f>IF($A262&lt;=$A$1,VALUE(+VLOOKUP($A262,'Rashodi- plan-izvršenje'!$A$8:O$1500,'prenos-P-R-N'!Q$1,FALSE)),IF($A262&lt;=$A$2,VLOOKUP($A262,'Prihodi- plan-izvršenje'!$A$4:$H$500,4,FALSE),IF($A262&lt;=$A$3,VLOOKUP(A262,'Neizmirene obaveze JLS'!$A$11:O$500,Q$1,FALSE),"")))</f>
        <v>742146</v>
      </c>
      <c r="R262" s="88">
        <f>IF($A262&lt;=$A$1,VALUE(+VLOOKUP($A262,'Rashodi- plan-izvršenje'!$A$8:P$1500,'prenos-P-R-N'!R$1,FALSE)),IF($A262&lt;=$A$2,VLOOKUP($A262,'Prihodi- plan-izvršenje'!$A$4:$H$500,7,FALSE),""))</f>
        <v>50000000</v>
      </c>
      <c r="S262" s="88">
        <f>IF(A262=0,0,IF($A262&lt;=$A$1,VALUE(+VLOOKUP($A262,'Rashodi- plan-izvršenje'!$A$8:Q$1500,'prenos-P-R-N'!S$1,FALSE)),IF($A262&lt;=$A$2,VLOOKUP($A262,'Prihodi- plan-izvršenje'!$A$4:$H$500,8,FALSE),0)))</f>
        <v>16274464.84</v>
      </c>
      <c r="T262" s="88" t="str">
        <f>IF($A262&gt;$A$2,VLOOKUP($A262,'Neizmirene obaveze JLS'!$A$11:R$500,R$1,FALSE),"")</f>
        <v/>
      </c>
      <c r="U262" s="88">
        <f>IF($A262&gt;$A$2,VLOOKUP($A262,'Neizmirene obaveze JLS'!$A$11:S$500,S$1,FALSE),0)</f>
        <v>0</v>
      </c>
      <c r="V262" s="88">
        <f t="shared" si="18"/>
        <v>0</v>
      </c>
      <c r="W262" s="74"/>
      <c r="X262" s="74"/>
      <c r="Y262" s="74"/>
      <c r="Z262" s="74"/>
      <c r="AA262" s="193">
        <f t="shared" si="19"/>
        <v>6</v>
      </c>
      <c r="AB262" s="193" t="str">
        <f t="shared" si="20"/>
        <v>Приходи</v>
      </c>
    </row>
    <row r="263" spans="1:28">
      <c r="A263" s="89">
        <f>IF(AND(COUNTIF(A$1:A$3,"&gt;0")=1,MAX(A$8:A262)&lt;A$1),A262+1,IF(AND(COUNTIF(A$1:A$3,"&gt;0")=2,MAX(A$8:A262)&lt;A$2),A262+1,IF(AND(COUNTIF(A$1:A$3,"&gt;0")=3,MAX(A$8:A262)&lt;A$3),A262+1,0)))</f>
        <v>256</v>
      </c>
      <c r="B263" s="89">
        <f t="shared" si="21"/>
        <v>75</v>
      </c>
      <c r="C263" s="89" t="str">
        <f t="shared" si="22"/>
        <v>НОВИ ПАЗАР</v>
      </c>
      <c r="D263" s="87" t="str">
        <f>IF($A263=0,"",IF($A263&lt;=$A$1,+VLOOKUP($A263,'Rashodi- plan-izvršenje'!$A$8:B$1500,'prenos-P-R-N'!D$1,FALSE),IF($A263&gt;$A$2,+VLOOKUP($A263,'Neizmirene obaveze JLS'!$A$11:B$500,'prenos-P-R-N'!D$1,FALSE),"")))</f>
        <v/>
      </c>
      <c r="E263" s="87" t="str">
        <f>IF($A263=0,"",IF($A263&lt;=$A$1,+VLOOKUP($A263,'Rashodi- plan-izvršenje'!$A$8:C$1500,'prenos-P-R-N'!E$1,FALSE),IF($A263&gt;$A$2,+VLOOKUP($A263,'Neizmirene obaveze JLS'!$A$11:C$500,'prenos-P-R-N'!E$1,FALSE),"")))</f>
        <v/>
      </c>
      <c r="F263" s="87" t="str">
        <f>IF($A263=0,"",IF($A263&lt;=$A$1,+VLOOKUP($A263,'Rashodi- plan-izvršenje'!$A$8:D$1500,'prenos-P-R-N'!F$1,FALSE),IF($A263&gt;$A$2,+VLOOKUP($A263,'Neizmirene obaveze JLS'!$A$11:D$500,'prenos-P-R-N'!F$1,FALSE),"")))</f>
        <v/>
      </c>
      <c r="G263" s="87" t="str">
        <f>IF($A263=0,"",IF($A263&lt;=$A$1,+VLOOKUP($A263,'Rashodi- plan-izvršenje'!$A$8:E$1500,'prenos-P-R-N'!G$1,FALSE),IF($A263&gt;$A$2,+VLOOKUP($A263,'Neizmirene obaveze JLS'!$A$11:E$500,'prenos-P-R-N'!G$1,FALSE),"")))</f>
        <v/>
      </c>
      <c r="H263" s="87" t="str">
        <f>IF($A263=0,"",IF($A263&lt;=$A$1,+VLOOKUP($A263,'Rashodi- plan-izvršenje'!$A$8:F$1500,'prenos-P-R-N'!H$1,FALSE),IF($A263&gt;$A$2,+VLOOKUP($A263,'Neizmirene obaveze JLS'!$A$11:F$500,'prenos-P-R-N'!H$1,FALSE),"")))</f>
        <v/>
      </c>
      <c r="I263" s="87" t="str">
        <f>IF($A263=0,"",IF($A263&lt;=$A$1,+VLOOKUP($A263,'Rashodi- plan-izvršenje'!$A$8:G$1500,'prenos-P-R-N'!I$1,FALSE),IF($A263&gt;$A$2,+VLOOKUP($A263,'Neizmirene obaveze JLS'!$A$11:G$500,'prenos-P-R-N'!I$1,FALSE),"")))</f>
        <v/>
      </c>
      <c r="J263" s="87" t="str">
        <f>IF($A263=0,"",IF($A263&lt;=$A$1,+VLOOKUP($A263,'Rashodi- plan-izvršenje'!$A$8:H$1500,'prenos-P-R-N'!J$1,FALSE),IF($A263&gt;$A$2,+VLOOKUP($A263,'Neizmirene obaveze JLS'!$A$11:H$500,'prenos-P-R-N'!J$1,FALSE),"")))</f>
        <v/>
      </c>
      <c r="K263" s="87" t="str">
        <f>IF($A263=0,"",IF($A263&lt;=$A$1,+VLOOKUP($A263,'Rashodi- plan-izvršenje'!$A$8:I$1500,'prenos-P-R-N'!K$1,FALSE),IF($A263&gt;$A$2,+VLOOKUP($A263,'Neizmirene obaveze JLS'!$A$11:I$500,'prenos-P-R-N'!K$1,FALSE),"")))</f>
        <v/>
      </c>
      <c r="L263" t="str">
        <f>IF(A263=0,"",IF(A263&lt;=A$1,+IF(VLOOKUP(A263,'Rashodi- plan-izvršenje'!A$8:J$1500,M$1,FALSE)&gt;0,"Програмска активност","Пројекат"),IF(A263&gt;A$2,+IF(VLOOKUP(A263,'Neizmirene obaveze JLS'!A$8:J$2008,M$1,FALSE)&gt;0,"Програмска активност","Пројекат"),"")))</f>
        <v/>
      </c>
      <c r="M263" s="87">
        <f>IF($A263&lt;=$A$1,+IF(VLOOKUP($A263,'Rashodi- plan-izvršenje'!$A$8:$M$1500,10,FALSE)&gt;0,VLOOKUP($A263,'Rashodi- plan-izvršenje'!$A$8:$M$1500,10,FALSE),VLOOKUP($A263,'Rashodi- plan-izvršenje'!$A$8:$M$1500,12,FALSE)),+IF($A263&gt;$A$2,IF(VLOOKUP($A263,'Neizmirene obaveze JLS'!$A$8:$M$1500,10,FALSE)&gt;0,VLOOKUP($A263,'Neizmirene obaveze JLS'!$A$11:$M$1500,10,FALSE),VLOOKUP($A263,'Neizmirene obaveze JLS'!$A$11:$M$1500,12,FALSE)),0))</f>
        <v>0</v>
      </c>
      <c r="N263" s="87">
        <f>IF($A263&lt;=$A$1,+IF(VLOOKUP(A263,'Rashodi- plan-izvršenje'!$A$8:$M$1500,10,FALSE)&gt;0,VLOOKUP(A263,'Rashodi- plan-izvršenje'!$A$8:$M$1500,11,FALSE),VLOOKUP(A263,'Rashodi- plan-izvršenje'!$A$8:$M$1500,13,FALSE)),+IF($A263&gt;$A$2,IF(VLOOKUP($A263,'Neizmirene obaveze JLS'!$A$8:$M$1500,10,FALSE)&gt;0,VLOOKUP($A263,'Neizmirene obaveze JLS'!$A$11:$M$1500,11,FALSE),VLOOKUP($A263,'Neizmirene obaveze JLS'!$A$11:$M$1500,13,FALSE)),0))</f>
        <v>0</v>
      </c>
      <c r="O263" s="87">
        <f>IF($A263&lt;=$A$1,VALUE(+VLOOKUP($A263,'Rashodi- plan-izvršenje'!$A$8:N$1500,'prenos-P-R-N'!O$1,FALSE)),IF($A263&lt;=A$2,VALUE(VLOOKUP($A263,'Prihodi- plan-izvršenje'!$A$8:$H$500,6,FALSE)),VALUE(VLOOKUP($A263,'Neizmirene obaveze JLS'!$A$8:$N$500,O$1,FALSE))))</f>
        <v>4</v>
      </c>
      <c r="P263" s="87" t="str">
        <f>IF(A263=0,0,IF(A263&gt;A$2,'šifarnik K-izvor'!G$3,+IF(Q263&lt;700,+'šifarnik K-izvor'!G$2,'šifarnik K-izvor'!G$1)))</f>
        <v>Приходи</v>
      </c>
      <c r="Q263" s="87">
        <f>IF($A263&lt;=$A$1,VALUE(+VLOOKUP($A263,'Rashodi- plan-izvršenje'!$A$8:O$1500,'prenos-P-R-N'!Q$1,FALSE)),IF($A263&lt;=$A$2,VLOOKUP($A263,'Prihodi- plan-izvršenje'!$A$4:$H$500,4,FALSE),IF($A263&lt;=$A$3,VLOOKUP(A263,'Neizmirene obaveze JLS'!$A$11:O$500,Q$1,FALSE),"")))</f>
        <v>742241</v>
      </c>
      <c r="R263" s="88">
        <f>IF($A263&lt;=$A$1,VALUE(+VLOOKUP($A263,'Rashodi- plan-izvršenje'!$A$8:P$1500,'prenos-P-R-N'!R$1,FALSE)),IF($A263&lt;=$A$2,VLOOKUP($A263,'Prihodi- plan-izvršenje'!$A$4:$H$500,7,FALSE),""))</f>
        <v>8000000</v>
      </c>
      <c r="S263" s="88">
        <f>IF(A263=0,0,IF($A263&lt;=$A$1,VALUE(+VLOOKUP($A263,'Rashodi- plan-izvršenje'!$A$8:Q$1500,'prenos-P-R-N'!S$1,FALSE)),IF($A263&lt;=$A$2,VLOOKUP($A263,'Prihodi- plan-izvršenje'!$A$4:$H$500,8,FALSE),0)))</f>
        <v>4629767</v>
      </c>
      <c r="T263" s="88" t="str">
        <f>IF($A263&gt;$A$2,VLOOKUP($A263,'Neizmirene obaveze JLS'!$A$11:R$500,R$1,FALSE),"")</f>
        <v/>
      </c>
      <c r="U263" s="88">
        <f>IF($A263&gt;$A$2,VLOOKUP($A263,'Neizmirene obaveze JLS'!$A$11:S$500,S$1,FALSE),0)</f>
        <v>0</v>
      </c>
      <c r="V263" s="88">
        <f t="shared" si="18"/>
        <v>0</v>
      </c>
      <c r="W263" s="74"/>
      <c r="X263" s="74"/>
      <c r="Y263" s="74"/>
      <c r="Z263" s="74"/>
      <c r="AA263" s="193">
        <f t="shared" si="19"/>
        <v>6</v>
      </c>
      <c r="AB263" s="193" t="str">
        <f t="shared" si="20"/>
        <v>Приходи</v>
      </c>
    </row>
    <row r="264" spans="1:28">
      <c r="A264" s="89">
        <f>IF(AND(COUNTIF(A$1:A$3,"&gt;0")=1,MAX(A$8:A263)&lt;A$1),A263+1,IF(AND(COUNTIF(A$1:A$3,"&gt;0")=2,MAX(A$8:A263)&lt;A$2),A263+1,IF(AND(COUNTIF(A$1:A$3,"&gt;0")=3,MAX(A$8:A263)&lt;A$3),A263+1,0)))</f>
        <v>257</v>
      </c>
      <c r="B264" s="89">
        <f t="shared" si="21"/>
        <v>75</v>
      </c>
      <c r="C264" s="89" t="str">
        <f t="shared" si="22"/>
        <v>НОВИ ПАЗАР</v>
      </c>
      <c r="D264" s="87" t="str">
        <f>IF($A264=0,"",IF($A264&lt;=$A$1,+VLOOKUP($A264,'Rashodi- plan-izvršenje'!$A$8:B$1500,'prenos-P-R-N'!D$1,FALSE),IF($A264&gt;$A$2,+VLOOKUP($A264,'Neizmirene obaveze JLS'!$A$11:B$500,'prenos-P-R-N'!D$1,FALSE),"")))</f>
        <v/>
      </c>
      <c r="E264" s="87" t="str">
        <f>IF($A264=0,"",IF($A264&lt;=$A$1,+VLOOKUP($A264,'Rashodi- plan-izvršenje'!$A$8:C$1500,'prenos-P-R-N'!E$1,FALSE),IF($A264&gt;$A$2,+VLOOKUP($A264,'Neizmirene obaveze JLS'!$A$11:C$500,'prenos-P-R-N'!E$1,FALSE),"")))</f>
        <v/>
      </c>
      <c r="F264" s="87" t="str">
        <f>IF($A264=0,"",IF($A264&lt;=$A$1,+VLOOKUP($A264,'Rashodi- plan-izvršenje'!$A$8:D$1500,'prenos-P-R-N'!F$1,FALSE),IF($A264&gt;$A$2,+VLOOKUP($A264,'Neizmirene obaveze JLS'!$A$11:D$500,'prenos-P-R-N'!F$1,FALSE),"")))</f>
        <v/>
      </c>
      <c r="G264" s="87" t="str">
        <f>IF($A264=0,"",IF($A264&lt;=$A$1,+VLOOKUP($A264,'Rashodi- plan-izvršenje'!$A$8:E$1500,'prenos-P-R-N'!G$1,FALSE),IF($A264&gt;$A$2,+VLOOKUP($A264,'Neizmirene obaveze JLS'!$A$11:E$500,'prenos-P-R-N'!G$1,FALSE),"")))</f>
        <v/>
      </c>
      <c r="H264" s="87" t="str">
        <f>IF($A264=0,"",IF($A264&lt;=$A$1,+VLOOKUP($A264,'Rashodi- plan-izvršenje'!$A$8:F$1500,'prenos-P-R-N'!H$1,FALSE),IF($A264&gt;$A$2,+VLOOKUP($A264,'Neizmirene obaveze JLS'!$A$11:F$500,'prenos-P-R-N'!H$1,FALSE),"")))</f>
        <v/>
      </c>
      <c r="I264" s="87" t="str">
        <f>IF($A264=0,"",IF($A264&lt;=$A$1,+VLOOKUP($A264,'Rashodi- plan-izvršenje'!$A$8:G$1500,'prenos-P-R-N'!I$1,FALSE),IF($A264&gt;$A$2,+VLOOKUP($A264,'Neizmirene obaveze JLS'!$A$11:G$500,'prenos-P-R-N'!I$1,FALSE),"")))</f>
        <v/>
      </c>
      <c r="J264" s="87" t="str">
        <f>IF($A264=0,"",IF($A264&lt;=$A$1,+VLOOKUP($A264,'Rashodi- plan-izvršenje'!$A$8:H$1500,'prenos-P-R-N'!J$1,FALSE),IF($A264&gt;$A$2,+VLOOKUP($A264,'Neizmirene obaveze JLS'!$A$11:H$500,'prenos-P-R-N'!J$1,FALSE),"")))</f>
        <v/>
      </c>
      <c r="K264" s="87" t="str">
        <f>IF($A264=0,"",IF($A264&lt;=$A$1,+VLOOKUP($A264,'Rashodi- plan-izvršenje'!$A$8:I$1500,'prenos-P-R-N'!K$1,FALSE),IF($A264&gt;$A$2,+VLOOKUP($A264,'Neizmirene obaveze JLS'!$A$11:I$500,'prenos-P-R-N'!K$1,FALSE),"")))</f>
        <v/>
      </c>
      <c r="L264" t="str">
        <f>IF(A264=0,"",IF(A264&lt;=A$1,+IF(VLOOKUP(A264,'Rashodi- plan-izvršenje'!A$8:J$1500,M$1,FALSE)&gt;0,"Програмска активност","Пројекат"),IF(A264&gt;A$2,+IF(VLOOKUP(A264,'Neizmirene obaveze JLS'!A$8:J$2008,M$1,FALSE)&gt;0,"Програмска активност","Пројекат"),"")))</f>
        <v/>
      </c>
      <c r="M264" s="87">
        <f>IF($A264&lt;=$A$1,+IF(VLOOKUP($A264,'Rashodi- plan-izvršenje'!$A$8:$M$1500,10,FALSE)&gt;0,VLOOKUP($A264,'Rashodi- plan-izvršenje'!$A$8:$M$1500,10,FALSE),VLOOKUP($A264,'Rashodi- plan-izvršenje'!$A$8:$M$1500,12,FALSE)),+IF($A264&gt;$A$2,IF(VLOOKUP($A264,'Neizmirene obaveze JLS'!$A$8:$M$1500,10,FALSE)&gt;0,VLOOKUP($A264,'Neizmirene obaveze JLS'!$A$11:$M$1500,10,FALSE),VLOOKUP($A264,'Neizmirene obaveze JLS'!$A$11:$M$1500,12,FALSE)),0))</f>
        <v>0</v>
      </c>
      <c r="N264" s="87">
        <f>IF($A264&lt;=$A$1,+IF(VLOOKUP(A264,'Rashodi- plan-izvršenje'!$A$8:$M$1500,10,FALSE)&gt;0,VLOOKUP(A264,'Rashodi- plan-izvršenje'!$A$8:$M$1500,11,FALSE),VLOOKUP(A264,'Rashodi- plan-izvršenje'!$A$8:$M$1500,13,FALSE)),+IF($A264&gt;$A$2,IF(VLOOKUP($A264,'Neizmirene obaveze JLS'!$A$8:$M$1500,10,FALSE)&gt;0,VLOOKUP($A264,'Neizmirene obaveze JLS'!$A$11:$M$1500,11,FALSE),VLOOKUP($A264,'Neizmirene obaveze JLS'!$A$11:$M$1500,13,FALSE)),0))</f>
        <v>0</v>
      </c>
      <c r="O264" s="87">
        <f>IF($A264&lt;=$A$1,VALUE(+VLOOKUP($A264,'Rashodi- plan-izvršenje'!$A$8:N$1500,'prenos-P-R-N'!O$1,FALSE)),IF($A264&lt;=A$2,VALUE(VLOOKUP($A264,'Prihodi- plan-izvršenje'!$A$8:$H$500,6,FALSE)),VALUE(VLOOKUP($A264,'Neizmirene obaveze JLS'!$A$8:$N$500,O$1,FALSE))))</f>
        <v>4</v>
      </c>
      <c r="P264" s="87" t="str">
        <f>IF(A264=0,0,IF(A264&gt;A$2,'šifarnik K-izvor'!G$3,+IF(Q264&lt;700,+'šifarnik K-izvor'!G$2,'šifarnik K-izvor'!G$1)))</f>
        <v>Приходи</v>
      </c>
      <c r="Q264" s="87">
        <f>IF($A264&lt;=$A$1,VALUE(+VLOOKUP($A264,'Rashodi- plan-izvršenje'!$A$8:O$1500,'prenos-P-R-N'!Q$1,FALSE)),IF($A264&lt;=$A$2,VLOOKUP($A264,'Prihodi- plan-izvršenje'!$A$4:$H$500,4,FALSE),IF($A264&lt;=$A$3,VLOOKUP(A264,'Neizmirene obaveze JLS'!$A$11:O$500,Q$1,FALSE),"")))</f>
        <v>742242</v>
      </c>
      <c r="R264" s="88">
        <f>IF($A264&lt;=$A$1,VALUE(+VLOOKUP($A264,'Rashodi- plan-izvršenje'!$A$8:P$1500,'prenos-P-R-N'!R$1,FALSE)),IF($A264&lt;=$A$2,VLOOKUP($A264,'Prihodi- plan-izvršenje'!$A$4:$H$500,7,FALSE),""))</f>
        <v>4500000</v>
      </c>
      <c r="S264" s="88">
        <f>IF(A264=0,0,IF($A264&lt;=$A$1,VALUE(+VLOOKUP($A264,'Rashodi- plan-izvršenje'!$A$8:Q$1500,'prenos-P-R-N'!S$1,FALSE)),IF($A264&lt;=$A$2,VLOOKUP($A264,'Prihodi- plan-izvršenje'!$A$4:$H$500,8,FALSE),0)))</f>
        <v>1623500</v>
      </c>
      <c r="T264" s="88" t="str">
        <f>IF($A264&gt;$A$2,VLOOKUP($A264,'Neizmirene obaveze JLS'!$A$11:R$500,R$1,FALSE),"")</f>
        <v/>
      </c>
      <c r="U264" s="88">
        <f>IF($A264&gt;$A$2,VLOOKUP($A264,'Neizmirene obaveze JLS'!$A$11:S$500,S$1,FALSE),0)</f>
        <v>0</v>
      </c>
      <c r="V264" s="88">
        <f t="shared" ref="V264:V327" si="23">IFERROR(+U264+T264,0)</f>
        <v>0</v>
      </c>
      <c r="W264" s="74"/>
      <c r="X264" s="74"/>
      <c r="Y264" s="74"/>
      <c r="Z264" s="74"/>
      <c r="AA264" s="193">
        <f t="shared" si="19"/>
        <v>6</v>
      </c>
      <c r="AB264" s="193" t="str">
        <f t="shared" si="20"/>
        <v>Приходи</v>
      </c>
    </row>
    <row r="265" spans="1:28">
      <c r="A265" s="89">
        <f>IF(AND(COUNTIF(A$1:A$3,"&gt;0")=1,MAX(A$8:A264)&lt;A$1),A264+1,IF(AND(COUNTIF(A$1:A$3,"&gt;0")=2,MAX(A$8:A264)&lt;A$2),A264+1,IF(AND(COUNTIF(A$1:A$3,"&gt;0")=3,MAX(A$8:A264)&lt;A$3),A264+1,0)))</f>
        <v>258</v>
      </c>
      <c r="B265" s="89">
        <f t="shared" si="21"/>
        <v>75</v>
      </c>
      <c r="C265" s="89" t="str">
        <f t="shared" si="22"/>
        <v>НОВИ ПАЗАР</v>
      </c>
      <c r="D265" s="87" t="str">
        <f>IF($A265=0,"",IF($A265&lt;=$A$1,+VLOOKUP($A265,'Rashodi- plan-izvršenje'!$A$8:B$1500,'prenos-P-R-N'!D$1,FALSE),IF($A265&gt;$A$2,+VLOOKUP($A265,'Neizmirene obaveze JLS'!$A$11:B$500,'prenos-P-R-N'!D$1,FALSE),"")))</f>
        <v/>
      </c>
      <c r="E265" s="87" t="str">
        <f>IF($A265=0,"",IF($A265&lt;=$A$1,+VLOOKUP($A265,'Rashodi- plan-izvršenje'!$A$8:C$1500,'prenos-P-R-N'!E$1,FALSE),IF($A265&gt;$A$2,+VLOOKUP($A265,'Neizmirene obaveze JLS'!$A$11:C$500,'prenos-P-R-N'!E$1,FALSE),"")))</f>
        <v/>
      </c>
      <c r="F265" s="87" t="str">
        <f>IF($A265=0,"",IF($A265&lt;=$A$1,+VLOOKUP($A265,'Rashodi- plan-izvršenje'!$A$8:D$1500,'prenos-P-R-N'!F$1,FALSE),IF($A265&gt;$A$2,+VLOOKUP($A265,'Neizmirene obaveze JLS'!$A$11:D$500,'prenos-P-R-N'!F$1,FALSE),"")))</f>
        <v/>
      </c>
      <c r="G265" s="87" t="str">
        <f>IF($A265=0,"",IF($A265&lt;=$A$1,+VLOOKUP($A265,'Rashodi- plan-izvršenje'!$A$8:E$1500,'prenos-P-R-N'!G$1,FALSE),IF($A265&gt;$A$2,+VLOOKUP($A265,'Neizmirene obaveze JLS'!$A$11:E$500,'prenos-P-R-N'!G$1,FALSE),"")))</f>
        <v/>
      </c>
      <c r="H265" s="87" t="str">
        <f>IF($A265=0,"",IF($A265&lt;=$A$1,+VLOOKUP($A265,'Rashodi- plan-izvršenje'!$A$8:F$1500,'prenos-P-R-N'!H$1,FALSE),IF($A265&gt;$A$2,+VLOOKUP($A265,'Neizmirene obaveze JLS'!$A$11:F$500,'prenos-P-R-N'!H$1,FALSE),"")))</f>
        <v/>
      </c>
      <c r="I265" s="87" t="str">
        <f>IF($A265=0,"",IF($A265&lt;=$A$1,+VLOOKUP($A265,'Rashodi- plan-izvršenje'!$A$8:G$1500,'prenos-P-R-N'!I$1,FALSE),IF($A265&gt;$A$2,+VLOOKUP($A265,'Neizmirene obaveze JLS'!$A$11:G$500,'prenos-P-R-N'!I$1,FALSE),"")))</f>
        <v/>
      </c>
      <c r="J265" s="87" t="str">
        <f>IF($A265=0,"",IF($A265&lt;=$A$1,+VLOOKUP($A265,'Rashodi- plan-izvršenje'!$A$8:H$1500,'prenos-P-R-N'!J$1,FALSE),IF($A265&gt;$A$2,+VLOOKUP($A265,'Neizmirene obaveze JLS'!$A$11:H$500,'prenos-P-R-N'!J$1,FALSE),"")))</f>
        <v/>
      </c>
      <c r="K265" s="87" t="str">
        <f>IF($A265=0,"",IF($A265&lt;=$A$1,+VLOOKUP($A265,'Rashodi- plan-izvršenje'!$A$8:I$1500,'prenos-P-R-N'!K$1,FALSE),IF($A265&gt;$A$2,+VLOOKUP($A265,'Neizmirene obaveze JLS'!$A$11:I$500,'prenos-P-R-N'!K$1,FALSE),"")))</f>
        <v/>
      </c>
      <c r="L265" t="str">
        <f>IF(A265=0,"",IF(A265&lt;=A$1,+IF(VLOOKUP(A265,'Rashodi- plan-izvršenje'!A$8:J$1500,M$1,FALSE)&gt;0,"Програмска активност","Пројекат"),IF(A265&gt;A$2,+IF(VLOOKUP(A265,'Neizmirene obaveze JLS'!A$8:J$2008,M$1,FALSE)&gt;0,"Програмска активност","Пројекат"),"")))</f>
        <v/>
      </c>
      <c r="M265" s="87">
        <f>IF($A265&lt;=$A$1,+IF(VLOOKUP($A265,'Rashodi- plan-izvršenje'!$A$8:$M$1500,10,FALSE)&gt;0,VLOOKUP($A265,'Rashodi- plan-izvršenje'!$A$8:$M$1500,10,FALSE),VLOOKUP($A265,'Rashodi- plan-izvršenje'!$A$8:$M$1500,12,FALSE)),+IF($A265&gt;$A$2,IF(VLOOKUP($A265,'Neizmirene obaveze JLS'!$A$8:$M$1500,10,FALSE)&gt;0,VLOOKUP($A265,'Neizmirene obaveze JLS'!$A$11:$M$1500,10,FALSE),VLOOKUP($A265,'Neizmirene obaveze JLS'!$A$11:$M$1500,12,FALSE)),0))</f>
        <v>0</v>
      </c>
      <c r="N265" s="87">
        <f>IF($A265&lt;=$A$1,+IF(VLOOKUP(A265,'Rashodi- plan-izvršenje'!$A$8:$M$1500,10,FALSE)&gt;0,VLOOKUP(A265,'Rashodi- plan-izvršenje'!$A$8:$M$1500,11,FALSE),VLOOKUP(A265,'Rashodi- plan-izvršenje'!$A$8:$M$1500,13,FALSE)),+IF($A265&gt;$A$2,IF(VLOOKUP($A265,'Neizmirene obaveze JLS'!$A$8:$M$1500,10,FALSE)&gt;0,VLOOKUP($A265,'Neizmirene obaveze JLS'!$A$11:$M$1500,11,FALSE),VLOOKUP($A265,'Neizmirene obaveze JLS'!$A$11:$M$1500,13,FALSE)),0))</f>
        <v>0</v>
      </c>
      <c r="O265" s="87">
        <f>IF($A265&lt;=$A$1,VALUE(+VLOOKUP($A265,'Rashodi- plan-izvršenje'!$A$8:N$1500,'prenos-P-R-N'!O$1,FALSE)),IF($A265&lt;=A$2,VALUE(VLOOKUP($A265,'Prihodi- plan-izvršenje'!$A$8:$H$500,6,FALSE)),VALUE(VLOOKUP($A265,'Neizmirene obaveze JLS'!$A$8:$N$500,O$1,FALSE))))</f>
        <v>4</v>
      </c>
      <c r="P265" s="87" t="str">
        <f>IF(A265=0,0,IF(A265&gt;A$2,'šifarnik K-izvor'!G$3,+IF(Q265&lt;700,+'šifarnik K-izvor'!G$2,'šifarnik K-izvor'!G$1)))</f>
        <v>Приходи</v>
      </c>
      <c r="Q265" s="87">
        <f>IF($A265&lt;=$A$1,VALUE(+VLOOKUP($A265,'Rashodi- plan-izvršenje'!$A$8:O$1500,'prenos-P-R-N'!Q$1,FALSE)),IF($A265&lt;=$A$2,VLOOKUP($A265,'Prihodi- plan-izvršenje'!$A$4:$H$500,4,FALSE),IF($A265&lt;=$A$3,VLOOKUP(A265,'Neizmirene obaveze JLS'!$A$11:O$500,Q$1,FALSE),"")))</f>
        <v>742253</v>
      </c>
      <c r="R265" s="88">
        <f>IF($A265&lt;=$A$1,VALUE(+VLOOKUP($A265,'Rashodi- plan-izvršenje'!$A$8:P$1500,'prenos-P-R-N'!R$1,FALSE)),IF($A265&lt;=$A$2,VLOOKUP($A265,'Prihodi- plan-izvršenje'!$A$4:$H$500,7,FALSE),""))</f>
        <v>200000</v>
      </c>
      <c r="S265" s="88">
        <f>IF(A265=0,0,IF($A265&lt;=$A$1,VALUE(+VLOOKUP($A265,'Rashodi- plan-izvršenje'!$A$8:Q$1500,'prenos-P-R-N'!S$1,FALSE)),IF($A265&lt;=$A$2,VLOOKUP($A265,'Prihodi- plan-izvršenje'!$A$4:$H$500,8,FALSE),0)))</f>
        <v>0</v>
      </c>
      <c r="T265" s="88" t="str">
        <f>IF($A265&gt;$A$2,VLOOKUP($A265,'Neizmirene obaveze JLS'!$A$11:R$500,R$1,FALSE),"")</f>
        <v/>
      </c>
      <c r="U265" s="88">
        <f>IF($A265&gt;$A$2,VLOOKUP($A265,'Neizmirene obaveze JLS'!$A$11:S$500,S$1,FALSE),0)</f>
        <v>0</v>
      </c>
      <c r="V265" s="88">
        <f t="shared" si="23"/>
        <v>0</v>
      </c>
      <c r="W265" s="74"/>
      <c r="X265" s="74"/>
      <c r="Y265" s="74"/>
      <c r="Z265" s="74"/>
      <c r="AA265" s="193">
        <f t="shared" ref="AA265:AA328" si="24">+LEN(Q265)</f>
        <v>6</v>
      </c>
      <c r="AB265" s="193" t="str">
        <f t="shared" ref="AB265:AB328" si="25">IF(A265=0,"",+IF(AND(A$1&gt;0,A265&lt;=A$1),"Расходи",IF(AND(A$2&gt;0,A265&lt;=A$2),"Приходи",IF(AND(A$3&gt;0,A265&lt;=A$3),"НО",""))))</f>
        <v>Приходи</v>
      </c>
    </row>
    <row r="266" spans="1:28">
      <c r="A266" s="89">
        <f>IF(AND(COUNTIF(A$1:A$3,"&gt;0")=1,MAX(A$8:A265)&lt;A$1),A265+1,IF(AND(COUNTIF(A$1:A$3,"&gt;0")=2,MAX(A$8:A265)&lt;A$2),A265+1,IF(AND(COUNTIF(A$1:A$3,"&gt;0")=3,MAX(A$8:A265)&lt;A$3),A265+1,0)))</f>
        <v>259</v>
      </c>
      <c r="B266" s="89">
        <f t="shared" ref="B266:B329" si="26">+IF($A266&gt;0,B265,"")</f>
        <v>75</v>
      </c>
      <c r="C266" s="89" t="str">
        <f t="shared" ref="C266:C329" si="27">+IF($A266&gt;0,C265,"")</f>
        <v>НОВИ ПАЗАР</v>
      </c>
      <c r="D266" s="87" t="str">
        <f>IF($A266=0,"",IF($A266&lt;=$A$1,+VLOOKUP($A266,'Rashodi- plan-izvršenje'!$A$8:B$1500,'prenos-P-R-N'!D$1,FALSE),IF($A266&gt;$A$2,+VLOOKUP($A266,'Neizmirene obaveze JLS'!$A$11:B$500,'prenos-P-R-N'!D$1,FALSE),"")))</f>
        <v/>
      </c>
      <c r="E266" s="87" t="str">
        <f>IF($A266=0,"",IF($A266&lt;=$A$1,+VLOOKUP($A266,'Rashodi- plan-izvršenje'!$A$8:C$1500,'prenos-P-R-N'!E$1,FALSE),IF($A266&gt;$A$2,+VLOOKUP($A266,'Neizmirene obaveze JLS'!$A$11:C$500,'prenos-P-R-N'!E$1,FALSE),"")))</f>
        <v/>
      </c>
      <c r="F266" s="87" t="str">
        <f>IF($A266=0,"",IF($A266&lt;=$A$1,+VLOOKUP($A266,'Rashodi- plan-izvršenje'!$A$8:D$1500,'prenos-P-R-N'!F$1,FALSE),IF($A266&gt;$A$2,+VLOOKUP($A266,'Neizmirene obaveze JLS'!$A$11:D$500,'prenos-P-R-N'!F$1,FALSE),"")))</f>
        <v/>
      </c>
      <c r="G266" s="87" t="str">
        <f>IF($A266=0,"",IF($A266&lt;=$A$1,+VLOOKUP($A266,'Rashodi- plan-izvršenje'!$A$8:E$1500,'prenos-P-R-N'!G$1,FALSE),IF($A266&gt;$A$2,+VLOOKUP($A266,'Neizmirene obaveze JLS'!$A$11:E$500,'prenos-P-R-N'!G$1,FALSE),"")))</f>
        <v/>
      </c>
      <c r="H266" s="87" t="str">
        <f>IF($A266=0,"",IF($A266&lt;=$A$1,+VLOOKUP($A266,'Rashodi- plan-izvršenje'!$A$8:F$1500,'prenos-P-R-N'!H$1,FALSE),IF($A266&gt;$A$2,+VLOOKUP($A266,'Neizmirene obaveze JLS'!$A$11:F$500,'prenos-P-R-N'!H$1,FALSE),"")))</f>
        <v/>
      </c>
      <c r="I266" s="87" t="str">
        <f>IF($A266=0,"",IF($A266&lt;=$A$1,+VLOOKUP($A266,'Rashodi- plan-izvršenje'!$A$8:G$1500,'prenos-P-R-N'!I$1,FALSE),IF($A266&gt;$A$2,+VLOOKUP($A266,'Neizmirene obaveze JLS'!$A$11:G$500,'prenos-P-R-N'!I$1,FALSE),"")))</f>
        <v/>
      </c>
      <c r="J266" s="87" t="str">
        <f>IF($A266=0,"",IF($A266&lt;=$A$1,+VLOOKUP($A266,'Rashodi- plan-izvršenje'!$A$8:H$1500,'prenos-P-R-N'!J$1,FALSE),IF($A266&gt;$A$2,+VLOOKUP($A266,'Neizmirene obaveze JLS'!$A$11:H$500,'prenos-P-R-N'!J$1,FALSE),"")))</f>
        <v/>
      </c>
      <c r="K266" s="87" t="str">
        <f>IF($A266=0,"",IF($A266&lt;=$A$1,+VLOOKUP($A266,'Rashodi- plan-izvršenje'!$A$8:I$1500,'prenos-P-R-N'!K$1,FALSE),IF($A266&gt;$A$2,+VLOOKUP($A266,'Neizmirene obaveze JLS'!$A$11:I$500,'prenos-P-R-N'!K$1,FALSE),"")))</f>
        <v/>
      </c>
      <c r="L266" t="str">
        <f>IF(A266=0,"",IF(A266&lt;=A$1,+IF(VLOOKUP(A266,'Rashodi- plan-izvršenje'!A$8:J$1500,M$1,FALSE)&gt;0,"Програмска активност","Пројекат"),IF(A266&gt;A$2,+IF(VLOOKUP(A266,'Neizmirene obaveze JLS'!A$8:J$2008,M$1,FALSE)&gt;0,"Програмска активност","Пројекат"),"")))</f>
        <v/>
      </c>
      <c r="M266" s="87">
        <f>IF($A266&lt;=$A$1,+IF(VLOOKUP($A266,'Rashodi- plan-izvršenje'!$A$8:$M$1500,10,FALSE)&gt;0,VLOOKUP($A266,'Rashodi- plan-izvršenje'!$A$8:$M$1500,10,FALSE),VLOOKUP($A266,'Rashodi- plan-izvršenje'!$A$8:$M$1500,12,FALSE)),+IF($A266&gt;$A$2,IF(VLOOKUP($A266,'Neizmirene obaveze JLS'!$A$8:$M$1500,10,FALSE)&gt;0,VLOOKUP($A266,'Neizmirene obaveze JLS'!$A$11:$M$1500,10,FALSE),VLOOKUP($A266,'Neizmirene obaveze JLS'!$A$11:$M$1500,12,FALSE)),0))</f>
        <v>0</v>
      </c>
      <c r="N266" s="87">
        <f>IF($A266&lt;=$A$1,+IF(VLOOKUP(A266,'Rashodi- plan-izvršenje'!$A$8:$M$1500,10,FALSE)&gt;0,VLOOKUP(A266,'Rashodi- plan-izvršenje'!$A$8:$M$1500,11,FALSE),VLOOKUP(A266,'Rashodi- plan-izvršenje'!$A$8:$M$1500,13,FALSE)),+IF($A266&gt;$A$2,IF(VLOOKUP($A266,'Neizmirene obaveze JLS'!$A$8:$M$1500,10,FALSE)&gt;0,VLOOKUP($A266,'Neizmirene obaveze JLS'!$A$11:$M$1500,11,FALSE),VLOOKUP($A266,'Neizmirene obaveze JLS'!$A$11:$M$1500,13,FALSE)),0))</f>
        <v>0</v>
      </c>
      <c r="O266" s="87">
        <f>IF($A266&lt;=$A$1,VALUE(+VLOOKUP($A266,'Rashodi- plan-izvršenje'!$A$8:N$1500,'prenos-P-R-N'!O$1,FALSE)),IF($A266&lt;=A$2,VALUE(VLOOKUP($A266,'Prihodi- plan-izvršenje'!$A$8:$H$500,6,FALSE)),VALUE(VLOOKUP($A266,'Neizmirene obaveze JLS'!$A$8:$N$500,O$1,FALSE))))</f>
        <v>4</v>
      </c>
      <c r="P266" s="87" t="str">
        <f>IF(A266=0,0,IF(A266&gt;A$2,'šifarnik K-izvor'!G$3,+IF(Q266&lt;700,+'šifarnik K-izvor'!G$2,'šifarnik K-izvor'!G$1)))</f>
        <v>Приходи</v>
      </c>
      <c r="Q266" s="87">
        <f>IF($A266&lt;=$A$1,VALUE(+VLOOKUP($A266,'Rashodi- plan-izvršenje'!$A$8:O$1500,'prenos-P-R-N'!Q$1,FALSE)),IF($A266&lt;=$A$2,VLOOKUP($A266,'Prihodi- plan-izvršenje'!$A$4:$H$500,4,FALSE),IF($A266&lt;=$A$3,VLOOKUP(A266,'Neizmirene obaveze JLS'!$A$11:O$500,Q$1,FALSE),"")))</f>
        <v>742341</v>
      </c>
      <c r="R266" s="88">
        <f>IF($A266&lt;=$A$1,VALUE(+VLOOKUP($A266,'Rashodi- plan-izvršenje'!$A$8:P$1500,'prenos-P-R-N'!R$1,FALSE)),IF($A266&lt;=$A$2,VLOOKUP($A266,'Prihodi- plan-izvršenje'!$A$4:$H$500,7,FALSE),""))</f>
        <v>200000</v>
      </c>
      <c r="S266" s="88">
        <f>IF(A266=0,0,IF($A266&lt;=$A$1,VALUE(+VLOOKUP($A266,'Rashodi- plan-izvršenje'!$A$8:Q$1500,'prenos-P-R-N'!S$1,FALSE)),IF($A266&lt;=$A$2,VLOOKUP($A266,'Prihodi- plan-izvršenje'!$A$4:$H$500,8,FALSE),0)))</f>
        <v>0</v>
      </c>
      <c r="T266" s="88" t="str">
        <f>IF($A266&gt;$A$2,VLOOKUP($A266,'Neizmirene obaveze JLS'!$A$11:R$500,R$1,FALSE),"")</f>
        <v/>
      </c>
      <c r="U266" s="88">
        <f>IF($A266&gt;$A$2,VLOOKUP($A266,'Neizmirene obaveze JLS'!$A$11:S$500,S$1,FALSE),0)</f>
        <v>0</v>
      </c>
      <c r="V266" s="88">
        <f t="shared" si="23"/>
        <v>0</v>
      </c>
      <c r="W266" s="74"/>
      <c r="X266" s="74"/>
      <c r="Y266" s="74"/>
      <c r="Z266" s="74"/>
      <c r="AA266" s="193">
        <f t="shared" si="24"/>
        <v>6</v>
      </c>
      <c r="AB266" s="193" t="str">
        <f t="shared" si="25"/>
        <v>Приходи</v>
      </c>
    </row>
    <row r="267" spans="1:28">
      <c r="A267" s="89">
        <f>IF(AND(COUNTIF(A$1:A$3,"&gt;0")=1,MAX(A$8:A266)&lt;A$1),A266+1,IF(AND(COUNTIF(A$1:A$3,"&gt;0")=2,MAX(A$8:A266)&lt;A$2),A266+1,IF(AND(COUNTIF(A$1:A$3,"&gt;0")=3,MAX(A$8:A266)&lt;A$3),A266+1,0)))</f>
        <v>260</v>
      </c>
      <c r="B267" s="89">
        <f t="shared" si="26"/>
        <v>75</v>
      </c>
      <c r="C267" s="89" t="str">
        <f t="shared" si="27"/>
        <v>НОВИ ПАЗАР</v>
      </c>
      <c r="D267" s="87" t="str">
        <f>IF($A267=0,"",IF($A267&lt;=$A$1,+VLOOKUP($A267,'Rashodi- plan-izvršenje'!$A$8:B$1500,'prenos-P-R-N'!D$1,FALSE),IF($A267&gt;$A$2,+VLOOKUP($A267,'Neizmirene obaveze JLS'!$A$11:B$500,'prenos-P-R-N'!D$1,FALSE),"")))</f>
        <v/>
      </c>
      <c r="E267" s="87" t="str">
        <f>IF($A267=0,"",IF($A267&lt;=$A$1,+VLOOKUP($A267,'Rashodi- plan-izvršenje'!$A$8:C$1500,'prenos-P-R-N'!E$1,FALSE),IF($A267&gt;$A$2,+VLOOKUP($A267,'Neizmirene obaveze JLS'!$A$11:C$500,'prenos-P-R-N'!E$1,FALSE),"")))</f>
        <v/>
      </c>
      <c r="F267" s="87" t="str">
        <f>IF($A267=0,"",IF($A267&lt;=$A$1,+VLOOKUP($A267,'Rashodi- plan-izvršenje'!$A$8:D$1500,'prenos-P-R-N'!F$1,FALSE),IF($A267&gt;$A$2,+VLOOKUP($A267,'Neizmirene obaveze JLS'!$A$11:D$500,'prenos-P-R-N'!F$1,FALSE),"")))</f>
        <v/>
      </c>
      <c r="G267" s="87" t="str">
        <f>IF($A267=0,"",IF($A267&lt;=$A$1,+VLOOKUP($A267,'Rashodi- plan-izvršenje'!$A$8:E$1500,'prenos-P-R-N'!G$1,FALSE),IF($A267&gt;$A$2,+VLOOKUP($A267,'Neizmirene obaveze JLS'!$A$11:E$500,'prenos-P-R-N'!G$1,FALSE),"")))</f>
        <v/>
      </c>
      <c r="H267" s="87" t="str">
        <f>IF($A267=0,"",IF($A267&lt;=$A$1,+VLOOKUP($A267,'Rashodi- plan-izvršenje'!$A$8:F$1500,'prenos-P-R-N'!H$1,FALSE),IF($A267&gt;$A$2,+VLOOKUP($A267,'Neizmirene obaveze JLS'!$A$11:F$500,'prenos-P-R-N'!H$1,FALSE),"")))</f>
        <v/>
      </c>
      <c r="I267" s="87" t="str">
        <f>IF($A267=0,"",IF($A267&lt;=$A$1,+VLOOKUP($A267,'Rashodi- plan-izvršenje'!$A$8:G$1500,'prenos-P-R-N'!I$1,FALSE),IF($A267&gt;$A$2,+VLOOKUP($A267,'Neizmirene obaveze JLS'!$A$11:G$500,'prenos-P-R-N'!I$1,FALSE),"")))</f>
        <v/>
      </c>
      <c r="J267" s="87" t="str">
        <f>IF($A267=0,"",IF($A267&lt;=$A$1,+VLOOKUP($A267,'Rashodi- plan-izvršenje'!$A$8:H$1500,'prenos-P-R-N'!J$1,FALSE),IF($A267&gt;$A$2,+VLOOKUP($A267,'Neizmirene obaveze JLS'!$A$11:H$500,'prenos-P-R-N'!J$1,FALSE),"")))</f>
        <v/>
      </c>
      <c r="K267" s="87" t="str">
        <f>IF($A267=0,"",IF($A267&lt;=$A$1,+VLOOKUP($A267,'Rashodi- plan-izvršenje'!$A$8:I$1500,'prenos-P-R-N'!K$1,FALSE),IF($A267&gt;$A$2,+VLOOKUP($A267,'Neizmirene obaveze JLS'!$A$11:I$500,'prenos-P-R-N'!K$1,FALSE),"")))</f>
        <v/>
      </c>
      <c r="L267" t="str">
        <f>IF(A267=0,"",IF(A267&lt;=A$1,+IF(VLOOKUP(A267,'Rashodi- plan-izvršenje'!A$8:J$1500,M$1,FALSE)&gt;0,"Програмска активност","Пројекат"),IF(A267&gt;A$2,+IF(VLOOKUP(A267,'Neizmirene obaveze JLS'!A$8:J$2008,M$1,FALSE)&gt;0,"Програмска активност","Пројекат"),"")))</f>
        <v/>
      </c>
      <c r="M267" s="87">
        <f>IF($A267&lt;=$A$1,+IF(VLOOKUP($A267,'Rashodi- plan-izvršenje'!$A$8:$M$1500,10,FALSE)&gt;0,VLOOKUP($A267,'Rashodi- plan-izvršenje'!$A$8:$M$1500,10,FALSE),VLOOKUP($A267,'Rashodi- plan-izvršenje'!$A$8:$M$1500,12,FALSE)),+IF($A267&gt;$A$2,IF(VLOOKUP($A267,'Neizmirene obaveze JLS'!$A$8:$M$1500,10,FALSE)&gt;0,VLOOKUP($A267,'Neizmirene obaveze JLS'!$A$11:$M$1500,10,FALSE),VLOOKUP($A267,'Neizmirene obaveze JLS'!$A$11:$M$1500,12,FALSE)),0))</f>
        <v>0</v>
      </c>
      <c r="N267" s="87">
        <f>IF($A267&lt;=$A$1,+IF(VLOOKUP(A267,'Rashodi- plan-izvršenje'!$A$8:$M$1500,10,FALSE)&gt;0,VLOOKUP(A267,'Rashodi- plan-izvršenje'!$A$8:$M$1500,11,FALSE),VLOOKUP(A267,'Rashodi- plan-izvršenje'!$A$8:$M$1500,13,FALSE)),+IF($A267&gt;$A$2,IF(VLOOKUP($A267,'Neizmirene obaveze JLS'!$A$8:$M$1500,10,FALSE)&gt;0,VLOOKUP($A267,'Neizmirene obaveze JLS'!$A$11:$M$1500,11,FALSE),VLOOKUP($A267,'Neizmirene obaveze JLS'!$A$11:$M$1500,13,FALSE)),0))</f>
        <v>0</v>
      </c>
      <c r="O267" s="87">
        <f>IF($A267&lt;=$A$1,VALUE(+VLOOKUP($A267,'Rashodi- plan-izvršenje'!$A$8:N$1500,'prenos-P-R-N'!O$1,FALSE)),IF($A267&lt;=A$2,VALUE(VLOOKUP($A267,'Prihodi- plan-izvršenje'!$A$8:$H$500,6,FALSE)),VALUE(VLOOKUP($A267,'Neizmirene obaveze JLS'!$A$8:$N$500,O$1,FALSE))))</f>
        <v>4</v>
      </c>
      <c r="P267" s="87" t="str">
        <f>IF(A267=0,0,IF(A267&gt;A$2,'šifarnik K-izvor'!G$3,+IF(Q267&lt;700,+'šifarnik K-izvor'!G$2,'šifarnik K-izvor'!G$1)))</f>
        <v>Приходи</v>
      </c>
      <c r="Q267" s="87">
        <f>IF($A267&lt;=$A$1,VALUE(+VLOOKUP($A267,'Rashodi- plan-izvršenje'!$A$8:O$1500,'prenos-P-R-N'!Q$1,FALSE)),IF($A267&lt;=$A$2,VLOOKUP($A267,'Prihodi- plan-izvršenje'!$A$4:$H$500,4,FALSE),IF($A267&lt;=$A$3,VLOOKUP(A267,'Neizmirene obaveze JLS'!$A$11:O$500,Q$1,FALSE),"")))</f>
        <v>743324</v>
      </c>
      <c r="R267" s="88">
        <f>IF($A267&lt;=$A$1,VALUE(+VLOOKUP($A267,'Rashodi- plan-izvršenje'!$A$8:P$1500,'prenos-P-R-N'!R$1,FALSE)),IF($A267&lt;=$A$2,VLOOKUP($A267,'Prihodi- plan-izvršenje'!$A$4:$H$500,7,FALSE),""))</f>
        <v>30000000</v>
      </c>
      <c r="S267" s="88">
        <f>IF(A267=0,0,IF($A267&lt;=$A$1,VALUE(+VLOOKUP($A267,'Rashodi- plan-izvršenje'!$A$8:Q$1500,'prenos-P-R-N'!S$1,FALSE)),IF($A267&lt;=$A$2,VLOOKUP($A267,'Prihodi- plan-izvršenje'!$A$4:$H$500,8,FALSE),0)))</f>
        <v>15859686.58</v>
      </c>
      <c r="T267" s="88" t="str">
        <f>IF($A267&gt;$A$2,VLOOKUP($A267,'Neizmirene obaveze JLS'!$A$11:R$500,R$1,FALSE),"")</f>
        <v/>
      </c>
      <c r="U267" s="88">
        <f>IF($A267&gt;$A$2,VLOOKUP($A267,'Neizmirene obaveze JLS'!$A$11:S$500,S$1,FALSE),0)</f>
        <v>0</v>
      </c>
      <c r="V267" s="88">
        <f t="shared" si="23"/>
        <v>0</v>
      </c>
      <c r="W267" s="74"/>
      <c r="X267" s="74"/>
      <c r="Y267" s="74"/>
      <c r="Z267" s="74"/>
      <c r="AA267" s="193">
        <f t="shared" si="24"/>
        <v>6</v>
      </c>
      <c r="AB267" s="193" t="str">
        <f t="shared" si="25"/>
        <v>Приходи</v>
      </c>
    </row>
    <row r="268" spans="1:28">
      <c r="A268" s="89">
        <f>IF(AND(COUNTIF(A$1:A$3,"&gt;0")=1,MAX(A$8:A267)&lt;A$1),A267+1,IF(AND(COUNTIF(A$1:A$3,"&gt;0")=2,MAX(A$8:A267)&lt;A$2),A267+1,IF(AND(COUNTIF(A$1:A$3,"&gt;0")=3,MAX(A$8:A267)&lt;A$3),A267+1,0)))</f>
        <v>261</v>
      </c>
      <c r="B268" s="89">
        <f t="shared" si="26"/>
        <v>75</v>
      </c>
      <c r="C268" s="89" t="str">
        <f t="shared" si="27"/>
        <v>НОВИ ПАЗАР</v>
      </c>
      <c r="D268" s="87" t="str">
        <f>IF($A268=0,"",IF($A268&lt;=$A$1,+VLOOKUP($A268,'Rashodi- plan-izvršenje'!$A$8:B$1500,'prenos-P-R-N'!D$1,FALSE),IF($A268&gt;$A$2,+VLOOKUP($A268,'Neizmirene obaveze JLS'!$A$11:B$500,'prenos-P-R-N'!D$1,FALSE),"")))</f>
        <v/>
      </c>
      <c r="E268" s="87" t="str">
        <f>IF($A268=0,"",IF($A268&lt;=$A$1,+VLOOKUP($A268,'Rashodi- plan-izvršenje'!$A$8:C$1500,'prenos-P-R-N'!E$1,FALSE),IF($A268&gt;$A$2,+VLOOKUP($A268,'Neizmirene obaveze JLS'!$A$11:C$500,'prenos-P-R-N'!E$1,FALSE),"")))</f>
        <v/>
      </c>
      <c r="F268" s="87" t="str">
        <f>IF($A268=0,"",IF($A268&lt;=$A$1,+VLOOKUP($A268,'Rashodi- plan-izvršenje'!$A$8:D$1500,'prenos-P-R-N'!F$1,FALSE),IF($A268&gt;$A$2,+VLOOKUP($A268,'Neizmirene obaveze JLS'!$A$11:D$500,'prenos-P-R-N'!F$1,FALSE),"")))</f>
        <v/>
      </c>
      <c r="G268" s="87" t="str">
        <f>IF($A268=0,"",IF($A268&lt;=$A$1,+VLOOKUP($A268,'Rashodi- plan-izvršenje'!$A$8:E$1500,'prenos-P-R-N'!G$1,FALSE),IF($A268&gt;$A$2,+VLOOKUP($A268,'Neizmirene obaveze JLS'!$A$11:E$500,'prenos-P-R-N'!G$1,FALSE),"")))</f>
        <v/>
      </c>
      <c r="H268" s="87" t="str">
        <f>IF($A268=0,"",IF($A268&lt;=$A$1,+VLOOKUP($A268,'Rashodi- plan-izvršenje'!$A$8:F$1500,'prenos-P-R-N'!H$1,FALSE),IF($A268&gt;$A$2,+VLOOKUP($A268,'Neizmirene obaveze JLS'!$A$11:F$500,'prenos-P-R-N'!H$1,FALSE),"")))</f>
        <v/>
      </c>
      <c r="I268" s="87" t="str">
        <f>IF($A268=0,"",IF($A268&lt;=$A$1,+VLOOKUP($A268,'Rashodi- plan-izvršenje'!$A$8:G$1500,'prenos-P-R-N'!I$1,FALSE),IF($A268&gt;$A$2,+VLOOKUP($A268,'Neizmirene obaveze JLS'!$A$11:G$500,'prenos-P-R-N'!I$1,FALSE),"")))</f>
        <v/>
      </c>
      <c r="J268" s="87" t="str">
        <f>IF($A268=0,"",IF($A268&lt;=$A$1,+VLOOKUP($A268,'Rashodi- plan-izvršenje'!$A$8:H$1500,'prenos-P-R-N'!J$1,FALSE),IF($A268&gt;$A$2,+VLOOKUP($A268,'Neizmirene obaveze JLS'!$A$11:H$500,'prenos-P-R-N'!J$1,FALSE),"")))</f>
        <v/>
      </c>
      <c r="K268" s="87" t="str">
        <f>IF($A268=0,"",IF($A268&lt;=$A$1,+VLOOKUP($A268,'Rashodi- plan-izvršenje'!$A$8:I$1500,'prenos-P-R-N'!K$1,FALSE),IF($A268&gt;$A$2,+VLOOKUP($A268,'Neizmirene obaveze JLS'!$A$11:I$500,'prenos-P-R-N'!K$1,FALSE),"")))</f>
        <v/>
      </c>
      <c r="L268" t="str">
        <f>IF(A268=0,"",IF(A268&lt;=A$1,+IF(VLOOKUP(A268,'Rashodi- plan-izvršenje'!A$8:J$1500,M$1,FALSE)&gt;0,"Програмска активност","Пројекат"),IF(A268&gt;A$2,+IF(VLOOKUP(A268,'Neizmirene obaveze JLS'!A$8:J$2008,M$1,FALSE)&gt;0,"Програмска активност","Пројекат"),"")))</f>
        <v/>
      </c>
      <c r="M268" s="87">
        <f>IF($A268&lt;=$A$1,+IF(VLOOKUP($A268,'Rashodi- plan-izvršenje'!$A$8:$M$1500,10,FALSE)&gt;0,VLOOKUP($A268,'Rashodi- plan-izvršenje'!$A$8:$M$1500,10,FALSE),VLOOKUP($A268,'Rashodi- plan-izvršenje'!$A$8:$M$1500,12,FALSE)),+IF($A268&gt;$A$2,IF(VLOOKUP($A268,'Neizmirene obaveze JLS'!$A$8:$M$1500,10,FALSE)&gt;0,VLOOKUP($A268,'Neizmirene obaveze JLS'!$A$11:$M$1500,10,FALSE),VLOOKUP($A268,'Neizmirene obaveze JLS'!$A$11:$M$1500,12,FALSE)),0))</f>
        <v>0</v>
      </c>
      <c r="N268" s="87">
        <f>IF($A268&lt;=$A$1,+IF(VLOOKUP(A268,'Rashodi- plan-izvršenje'!$A$8:$M$1500,10,FALSE)&gt;0,VLOOKUP(A268,'Rashodi- plan-izvršenje'!$A$8:$M$1500,11,FALSE),VLOOKUP(A268,'Rashodi- plan-izvršenje'!$A$8:$M$1500,13,FALSE)),+IF($A268&gt;$A$2,IF(VLOOKUP($A268,'Neizmirene obaveze JLS'!$A$8:$M$1500,10,FALSE)&gt;0,VLOOKUP($A268,'Neizmirene obaveze JLS'!$A$11:$M$1500,11,FALSE),VLOOKUP($A268,'Neizmirene obaveze JLS'!$A$11:$M$1500,13,FALSE)),0))</f>
        <v>0</v>
      </c>
      <c r="O268" s="87">
        <f>IF($A268&lt;=$A$1,VALUE(+VLOOKUP($A268,'Rashodi- plan-izvršenje'!$A$8:N$1500,'prenos-P-R-N'!O$1,FALSE)),IF($A268&lt;=A$2,VALUE(VLOOKUP($A268,'Prihodi- plan-izvršenje'!$A$8:$H$500,6,FALSE)),VALUE(VLOOKUP($A268,'Neizmirene obaveze JLS'!$A$8:$N$500,O$1,FALSE))))</f>
        <v>4</v>
      </c>
      <c r="P268" s="87" t="str">
        <f>IF(A268=0,0,IF(A268&gt;A$2,'šifarnik K-izvor'!G$3,+IF(Q268&lt;700,+'šifarnik K-izvor'!G$2,'šifarnik K-izvor'!G$1)))</f>
        <v>Приходи</v>
      </c>
      <c r="Q268" s="87">
        <f>IF($A268&lt;=$A$1,VALUE(+VLOOKUP($A268,'Rashodi- plan-izvršenje'!$A$8:O$1500,'prenos-P-R-N'!Q$1,FALSE)),IF($A268&lt;=$A$2,VLOOKUP($A268,'Prihodi- plan-izvršenje'!$A$4:$H$500,4,FALSE),IF($A268&lt;=$A$3,VLOOKUP(A268,'Neizmirene obaveze JLS'!$A$11:O$500,Q$1,FALSE),"")))</f>
        <v>743341</v>
      </c>
      <c r="R268" s="88">
        <f>IF($A268&lt;=$A$1,VALUE(+VLOOKUP($A268,'Rashodi- plan-izvršenje'!$A$8:P$1500,'prenos-P-R-N'!R$1,FALSE)),IF($A268&lt;=$A$2,VLOOKUP($A268,'Prihodi- plan-izvršenje'!$A$4:$H$500,7,FALSE),""))</f>
        <v>2000000</v>
      </c>
      <c r="S268" s="88">
        <f>IF(A268=0,0,IF($A268&lt;=$A$1,VALUE(+VLOOKUP($A268,'Rashodi- plan-izvršenje'!$A$8:Q$1500,'prenos-P-R-N'!S$1,FALSE)),IF($A268&lt;=$A$2,VLOOKUP($A268,'Prihodi- plan-izvršenje'!$A$4:$H$500,8,FALSE),0)))</f>
        <v>330142.15999999997</v>
      </c>
      <c r="T268" s="88" t="str">
        <f>IF($A268&gt;$A$2,VLOOKUP($A268,'Neizmirene obaveze JLS'!$A$11:R$500,R$1,FALSE),"")</f>
        <v/>
      </c>
      <c r="U268" s="88">
        <f>IF($A268&gt;$A$2,VLOOKUP($A268,'Neizmirene obaveze JLS'!$A$11:S$500,S$1,FALSE),0)</f>
        <v>0</v>
      </c>
      <c r="V268" s="88">
        <f t="shared" si="23"/>
        <v>0</v>
      </c>
      <c r="W268" s="74"/>
      <c r="X268" s="74"/>
      <c r="Y268" s="74"/>
      <c r="Z268" s="74"/>
      <c r="AA268" s="193">
        <f t="shared" si="24"/>
        <v>6</v>
      </c>
      <c r="AB268" s="193" t="str">
        <f t="shared" si="25"/>
        <v>Приходи</v>
      </c>
    </row>
    <row r="269" spans="1:28">
      <c r="A269" s="89">
        <f>IF(AND(COUNTIF(A$1:A$3,"&gt;0")=1,MAX(A$8:A268)&lt;A$1),A268+1,IF(AND(COUNTIF(A$1:A$3,"&gt;0")=2,MAX(A$8:A268)&lt;A$2),A268+1,IF(AND(COUNTIF(A$1:A$3,"&gt;0")=3,MAX(A$8:A268)&lt;A$3),A268+1,0)))</f>
        <v>262</v>
      </c>
      <c r="B269" s="89">
        <f t="shared" si="26"/>
        <v>75</v>
      </c>
      <c r="C269" s="89" t="str">
        <f t="shared" si="27"/>
        <v>НОВИ ПАЗАР</v>
      </c>
      <c r="D269" s="87" t="str">
        <f>IF($A269=0,"",IF($A269&lt;=$A$1,+VLOOKUP($A269,'Rashodi- plan-izvršenje'!$A$8:B$1500,'prenos-P-R-N'!D$1,FALSE),IF($A269&gt;$A$2,+VLOOKUP($A269,'Neizmirene obaveze JLS'!$A$11:B$500,'prenos-P-R-N'!D$1,FALSE),"")))</f>
        <v/>
      </c>
      <c r="E269" s="87" t="str">
        <f>IF($A269=0,"",IF($A269&lt;=$A$1,+VLOOKUP($A269,'Rashodi- plan-izvršenje'!$A$8:C$1500,'prenos-P-R-N'!E$1,FALSE),IF($A269&gt;$A$2,+VLOOKUP($A269,'Neizmirene obaveze JLS'!$A$11:C$500,'prenos-P-R-N'!E$1,FALSE),"")))</f>
        <v/>
      </c>
      <c r="F269" s="87" t="str">
        <f>IF($A269=0,"",IF($A269&lt;=$A$1,+VLOOKUP($A269,'Rashodi- plan-izvršenje'!$A$8:D$1500,'prenos-P-R-N'!F$1,FALSE),IF($A269&gt;$A$2,+VLOOKUP($A269,'Neizmirene obaveze JLS'!$A$11:D$500,'prenos-P-R-N'!F$1,FALSE),"")))</f>
        <v/>
      </c>
      <c r="G269" s="87" t="str">
        <f>IF($A269=0,"",IF($A269&lt;=$A$1,+VLOOKUP($A269,'Rashodi- plan-izvršenje'!$A$8:E$1500,'prenos-P-R-N'!G$1,FALSE),IF($A269&gt;$A$2,+VLOOKUP($A269,'Neizmirene obaveze JLS'!$A$11:E$500,'prenos-P-R-N'!G$1,FALSE),"")))</f>
        <v/>
      </c>
      <c r="H269" s="87" t="str">
        <f>IF($A269=0,"",IF($A269&lt;=$A$1,+VLOOKUP($A269,'Rashodi- plan-izvršenje'!$A$8:F$1500,'prenos-P-R-N'!H$1,FALSE),IF($A269&gt;$A$2,+VLOOKUP($A269,'Neizmirene obaveze JLS'!$A$11:F$500,'prenos-P-R-N'!H$1,FALSE),"")))</f>
        <v/>
      </c>
      <c r="I269" s="87" t="str">
        <f>IF($A269=0,"",IF($A269&lt;=$A$1,+VLOOKUP($A269,'Rashodi- plan-izvršenje'!$A$8:G$1500,'prenos-P-R-N'!I$1,FALSE),IF($A269&gt;$A$2,+VLOOKUP($A269,'Neizmirene obaveze JLS'!$A$11:G$500,'prenos-P-R-N'!I$1,FALSE),"")))</f>
        <v/>
      </c>
      <c r="J269" s="87" t="str">
        <f>IF($A269=0,"",IF($A269&lt;=$A$1,+VLOOKUP($A269,'Rashodi- plan-izvršenje'!$A$8:H$1500,'prenos-P-R-N'!J$1,FALSE),IF($A269&gt;$A$2,+VLOOKUP($A269,'Neizmirene obaveze JLS'!$A$11:H$500,'prenos-P-R-N'!J$1,FALSE),"")))</f>
        <v/>
      </c>
      <c r="K269" s="87" t="str">
        <f>IF($A269=0,"",IF($A269&lt;=$A$1,+VLOOKUP($A269,'Rashodi- plan-izvršenje'!$A$8:I$1500,'prenos-P-R-N'!K$1,FALSE),IF($A269&gt;$A$2,+VLOOKUP($A269,'Neizmirene obaveze JLS'!$A$11:I$500,'prenos-P-R-N'!K$1,FALSE),"")))</f>
        <v/>
      </c>
      <c r="L269" t="str">
        <f>IF(A269=0,"",IF(A269&lt;=A$1,+IF(VLOOKUP(A269,'Rashodi- plan-izvršenje'!A$8:J$1500,M$1,FALSE)&gt;0,"Програмска активност","Пројекат"),IF(A269&gt;A$2,+IF(VLOOKUP(A269,'Neizmirene obaveze JLS'!A$8:J$2008,M$1,FALSE)&gt;0,"Програмска активност","Пројекат"),"")))</f>
        <v/>
      </c>
      <c r="M269" s="87">
        <f>IF($A269&lt;=$A$1,+IF(VLOOKUP($A269,'Rashodi- plan-izvršenje'!$A$8:$M$1500,10,FALSE)&gt;0,VLOOKUP($A269,'Rashodi- plan-izvršenje'!$A$8:$M$1500,10,FALSE),VLOOKUP($A269,'Rashodi- plan-izvršenje'!$A$8:$M$1500,12,FALSE)),+IF($A269&gt;$A$2,IF(VLOOKUP($A269,'Neizmirene obaveze JLS'!$A$8:$M$1500,10,FALSE)&gt;0,VLOOKUP($A269,'Neizmirene obaveze JLS'!$A$11:$M$1500,10,FALSE),VLOOKUP($A269,'Neizmirene obaveze JLS'!$A$11:$M$1500,12,FALSE)),0))</f>
        <v>0</v>
      </c>
      <c r="N269" s="87">
        <f>IF($A269&lt;=$A$1,+IF(VLOOKUP(A269,'Rashodi- plan-izvršenje'!$A$8:$M$1500,10,FALSE)&gt;0,VLOOKUP(A269,'Rashodi- plan-izvršenje'!$A$8:$M$1500,11,FALSE),VLOOKUP(A269,'Rashodi- plan-izvršenje'!$A$8:$M$1500,13,FALSE)),+IF($A269&gt;$A$2,IF(VLOOKUP($A269,'Neizmirene obaveze JLS'!$A$8:$M$1500,10,FALSE)&gt;0,VLOOKUP($A269,'Neizmirene obaveze JLS'!$A$11:$M$1500,11,FALSE),VLOOKUP($A269,'Neizmirene obaveze JLS'!$A$11:$M$1500,13,FALSE)),0))</f>
        <v>0</v>
      </c>
      <c r="O269" s="87">
        <f>IF($A269&lt;=$A$1,VALUE(+VLOOKUP($A269,'Rashodi- plan-izvršenje'!$A$8:N$1500,'prenos-P-R-N'!O$1,FALSE)),IF($A269&lt;=A$2,VALUE(VLOOKUP($A269,'Prihodi- plan-izvršenje'!$A$8:$H$500,6,FALSE)),VALUE(VLOOKUP($A269,'Neizmirene obaveze JLS'!$A$8:$N$500,O$1,FALSE))))</f>
        <v>4</v>
      </c>
      <c r="P269" s="87" t="str">
        <f>IF(A269=0,0,IF(A269&gt;A$2,'šifarnik K-izvor'!G$3,+IF(Q269&lt;700,+'šifarnik K-izvor'!G$2,'šifarnik K-izvor'!G$1)))</f>
        <v>Приходи</v>
      </c>
      <c r="Q269" s="87">
        <f>IF($A269&lt;=$A$1,VALUE(+VLOOKUP($A269,'Rashodi- plan-izvršenje'!$A$8:O$1500,'prenos-P-R-N'!Q$1,FALSE)),IF($A269&lt;=$A$2,VLOOKUP($A269,'Prihodi- plan-izvršenje'!$A$4:$H$500,4,FALSE),IF($A269&lt;=$A$3,VLOOKUP(A269,'Neizmirene obaveze JLS'!$A$11:O$500,Q$1,FALSE),"")))</f>
        <v>743924</v>
      </c>
      <c r="R269" s="88">
        <f>IF($A269&lt;=$A$1,VALUE(+VLOOKUP($A269,'Rashodi- plan-izvršenje'!$A$8:P$1500,'prenos-P-R-N'!R$1,FALSE)),IF($A269&lt;=$A$2,VLOOKUP($A269,'Prihodi- plan-izvršenje'!$A$4:$H$500,7,FALSE),""))</f>
        <v>1400000</v>
      </c>
      <c r="S269" s="88">
        <f>IF(A269=0,0,IF($A269&lt;=$A$1,VALUE(+VLOOKUP($A269,'Rashodi- plan-izvršenje'!$A$8:Q$1500,'prenos-P-R-N'!S$1,FALSE)),IF($A269&lt;=$A$2,VLOOKUP($A269,'Prihodi- plan-izvršenje'!$A$4:$H$500,8,FALSE),0)))</f>
        <v>174859.29</v>
      </c>
      <c r="T269" s="88" t="str">
        <f>IF($A269&gt;$A$2,VLOOKUP($A269,'Neizmirene obaveze JLS'!$A$11:R$500,R$1,FALSE),"")</f>
        <v/>
      </c>
      <c r="U269" s="88">
        <f>IF($A269&gt;$A$2,VLOOKUP($A269,'Neizmirene obaveze JLS'!$A$11:S$500,S$1,FALSE),0)</f>
        <v>0</v>
      </c>
      <c r="V269" s="88">
        <f t="shared" si="23"/>
        <v>0</v>
      </c>
      <c r="W269" s="74"/>
      <c r="X269" s="74"/>
      <c r="Y269" s="74"/>
      <c r="Z269" s="74"/>
      <c r="AA269" s="193">
        <f t="shared" si="24"/>
        <v>6</v>
      </c>
      <c r="AB269" s="193" t="str">
        <f t="shared" si="25"/>
        <v>Приходи</v>
      </c>
    </row>
    <row r="270" spans="1:28">
      <c r="A270" s="89">
        <f>IF(AND(COUNTIF(A$1:A$3,"&gt;0")=1,MAX(A$8:A269)&lt;A$1),A269+1,IF(AND(COUNTIF(A$1:A$3,"&gt;0")=2,MAX(A$8:A269)&lt;A$2),A269+1,IF(AND(COUNTIF(A$1:A$3,"&gt;0")=3,MAX(A$8:A269)&lt;A$3),A269+1,0)))</f>
        <v>263</v>
      </c>
      <c r="B270" s="89">
        <f t="shared" si="26"/>
        <v>75</v>
      </c>
      <c r="C270" s="89" t="str">
        <f t="shared" si="27"/>
        <v>НОВИ ПАЗАР</v>
      </c>
      <c r="D270" s="87" t="str">
        <f>IF($A270=0,"",IF($A270&lt;=$A$1,+VLOOKUP($A270,'Rashodi- plan-izvršenje'!$A$8:B$1500,'prenos-P-R-N'!D$1,FALSE),IF($A270&gt;$A$2,+VLOOKUP($A270,'Neizmirene obaveze JLS'!$A$11:B$500,'prenos-P-R-N'!D$1,FALSE),"")))</f>
        <v/>
      </c>
      <c r="E270" s="87" t="str">
        <f>IF($A270=0,"",IF($A270&lt;=$A$1,+VLOOKUP($A270,'Rashodi- plan-izvršenje'!$A$8:C$1500,'prenos-P-R-N'!E$1,FALSE),IF($A270&gt;$A$2,+VLOOKUP($A270,'Neizmirene obaveze JLS'!$A$11:C$500,'prenos-P-R-N'!E$1,FALSE),"")))</f>
        <v/>
      </c>
      <c r="F270" s="87" t="str">
        <f>IF($A270=0,"",IF($A270&lt;=$A$1,+VLOOKUP($A270,'Rashodi- plan-izvršenje'!$A$8:D$1500,'prenos-P-R-N'!F$1,FALSE),IF($A270&gt;$A$2,+VLOOKUP($A270,'Neizmirene obaveze JLS'!$A$11:D$500,'prenos-P-R-N'!F$1,FALSE),"")))</f>
        <v/>
      </c>
      <c r="G270" s="87" t="str">
        <f>IF($A270=0,"",IF($A270&lt;=$A$1,+VLOOKUP($A270,'Rashodi- plan-izvršenje'!$A$8:E$1500,'prenos-P-R-N'!G$1,FALSE),IF($A270&gt;$A$2,+VLOOKUP($A270,'Neizmirene obaveze JLS'!$A$11:E$500,'prenos-P-R-N'!G$1,FALSE),"")))</f>
        <v/>
      </c>
      <c r="H270" s="87" t="str">
        <f>IF($A270=0,"",IF($A270&lt;=$A$1,+VLOOKUP($A270,'Rashodi- plan-izvršenje'!$A$8:F$1500,'prenos-P-R-N'!H$1,FALSE),IF($A270&gt;$A$2,+VLOOKUP($A270,'Neizmirene obaveze JLS'!$A$11:F$500,'prenos-P-R-N'!H$1,FALSE),"")))</f>
        <v/>
      </c>
      <c r="I270" s="87" t="str">
        <f>IF($A270=0,"",IF($A270&lt;=$A$1,+VLOOKUP($A270,'Rashodi- plan-izvršenje'!$A$8:G$1500,'prenos-P-R-N'!I$1,FALSE),IF($A270&gt;$A$2,+VLOOKUP($A270,'Neizmirene obaveze JLS'!$A$11:G$500,'prenos-P-R-N'!I$1,FALSE),"")))</f>
        <v/>
      </c>
      <c r="J270" s="87" t="str">
        <f>IF($A270=0,"",IF($A270&lt;=$A$1,+VLOOKUP($A270,'Rashodi- plan-izvršenje'!$A$8:H$1500,'prenos-P-R-N'!J$1,FALSE),IF($A270&gt;$A$2,+VLOOKUP($A270,'Neizmirene obaveze JLS'!$A$11:H$500,'prenos-P-R-N'!J$1,FALSE),"")))</f>
        <v/>
      </c>
      <c r="K270" s="87" t="str">
        <f>IF($A270=0,"",IF($A270&lt;=$A$1,+VLOOKUP($A270,'Rashodi- plan-izvršenje'!$A$8:I$1500,'prenos-P-R-N'!K$1,FALSE),IF($A270&gt;$A$2,+VLOOKUP($A270,'Neizmirene obaveze JLS'!$A$11:I$500,'prenos-P-R-N'!K$1,FALSE),"")))</f>
        <v/>
      </c>
      <c r="L270" t="str">
        <f>IF(A270=0,"",IF(A270&lt;=A$1,+IF(VLOOKUP(A270,'Rashodi- plan-izvršenje'!A$8:J$1500,M$1,FALSE)&gt;0,"Програмска активност","Пројекат"),IF(A270&gt;A$2,+IF(VLOOKUP(A270,'Neizmirene obaveze JLS'!A$8:J$2008,M$1,FALSE)&gt;0,"Програмска активност","Пројекат"),"")))</f>
        <v/>
      </c>
      <c r="M270" s="87">
        <f>IF($A270&lt;=$A$1,+IF(VLOOKUP($A270,'Rashodi- plan-izvršenje'!$A$8:$M$1500,10,FALSE)&gt;0,VLOOKUP($A270,'Rashodi- plan-izvršenje'!$A$8:$M$1500,10,FALSE),VLOOKUP($A270,'Rashodi- plan-izvršenje'!$A$8:$M$1500,12,FALSE)),+IF($A270&gt;$A$2,IF(VLOOKUP($A270,'Neizmirene obaveze JLS'!$A$8:$M$1500,10,FALSE)&gt;0,VLOOKUP($A270,'Neizmirene obaveze JLS'!$A$11:$M$1500,10,FALSE),VLOOKUP($A270,'Neizmirene obaveze JLS'!$A$11:$M$1500,12,FALSE)),0))</f>
        <v>0</v>
      </c>
      <c r="N270" s="87">
        <f>IF($A270&lt;=$A$1,+IF(VLOOKUP(A270,'Rashodi- plan-izvršenje'!$A$8:$M$1500,10,FALSE)&gt;0,VLOOKUP(A270,'Rashodi- plan-izvršenje'!$A$8:$M$1500,11,FALSE),VLOOKUP(A270,'Rashodi- plan-izvršenje'!$A$8:$M$1500,13,FALSE)),+IF($A270&gt;$A$2,IF(VLOOKUP($A270,'Neizmirene obaveze JLS'!$A$8:$M$1500,10,FALSE)&gt;0,VLOOKUP($A270,'Neizmirene obaveze JLS'!$A$11:$M$1500,11,FALSE),VLOOKUP($A270,'Neizmirene obaveze JLS'!$A$11:$M$1500,13,FALSE)),0))</f>
        <v>0</v>
      </c>
      <c r="O270" s="87">
        <f>IF($A270&lt;=$A$1,VALUE(+VLOOKUP($A270,'Rashodi- plan-izvršenje'!$A$8:N$1500,'prenos-P-R-N'!O$1,FALSE)),IF($A270&lt;=A$2,VALUE(VLOOKUP($A270,'Prihodi- plan-izvršenje'!$A$8:$H$500,6,FALSE)),VALUE(VLOOKUP($A270,'Neizmirene obaveze JLS'!$A$8:$N$500,O$1,FALSE))))</f>
        <v>4</v>
      </c>
      <c r="P270" s="87" t="str">
        <f>IF(A270=0,0,IF(A270&gt;A$2,'šifarnik K-izvor'!G$3,+IF(Q270&lt;700,+'šifarnik K-izvor'!G$2,'šifarnik K-izvor'!G$1)))</f>
        <v>Приходи</v>
      </c>
      <c r="Q270" s="87">
        <f>IF($A270&lt;=$A$1,VALUE(+VLOOKUP($A270,'Rashodi- plan-izvršenje'!$A$8:O$1500,'prenos-P-R-N'!Q$1,FALSE)),IF($A270&lt;=$A$2,VLOOKUP($A270,'Prihodi- plan-izvršenje'!$A$4:$H$500,4,FALSE),IF($A270&lt;=$A$3,VLOOKUP(A270,'Neizmirene obaveze JLS'!$A$11:O$500,Q$1,FALSE),"")))</f>
        <v>745141</v>
      </c>
      <c r="R270" s="88">
        <f>IF($A270&lt;=$A$1,VALUE(+VLOOKUP($A270,'Rashodi- plan-izvršenje'!$A$8:P$1500,'prenos-P-R-N'!R$1,FALSE)),IF($A270&lt;=$A$2,VLOOKUP($A270,'Prihodi- plan-izvršenje'!$A$4:$H$500,7,FALSE),""))</f>
        <v>22500000</v>
      </c>
      <c r="S270" s="88">
        <f>IF(A270=0,0,IF($A270&lt;=$A$1,VALUE(+VLOOKUP($A270,'Rashodi- plan-izvršenje'!$A$8:Q$1500,'prenos-P-R-N'!S$1,FALSE)),IF($A270&lt;=$A$2,VLOOKUP($A270,'Prihodi- plan-izvršenje'!$A$4:$H$500,8,FALSE),0)))</f>
        <v>49805795.509999998</v>
      </c>
      <c r="T270" s="88" t="str">
        <f>IF($A270&gt;$A$2,VLOOKUP($A270,'Neizmirene obaveze JLS'!$A$11:R$500,R$1,FALSE),"")</f>
        <v/>
      </c>
      <c r="U270" s="88">
        <f>IF($A270&gt;$A$2,VLOOKUP($A270,'Neizmirene obaveze JLS'!$A$11:S$500,S$1,FALSE),0)</f>
        <v>0</v>
      </c>
      <c r="V270" s="88">
        <f t="shared" si="23"/>
        <v>0</v>
      </c>
      <c r="W270" s="74"/>
      <c r="X270" s="74"/>
      <c r="Y270" s="74"/>
      <c r="Z270" s="74"/>
      <c r="AA270" s="193">
        <f t="shared" si="24"/>
        <v>6</v>
      </c>
      <c r="AB270" s="193" t="str">
        <f t="shared" si="25"/>
        <v>Приходи</v>
      </c>
    </row>
    <row r="271" spans="1:28">
      <c r="A271" s="89">
        <f>IF(AND(COUNTIF(A$1:A$3,"&gt;0")=1,MAX(A$8:A270)&lt;A$1),A270+1,IF(AND(COUNTIF(A$1:A$3,"&gt;0")=2,MAX(A$8:A270)&lt;A$2),A270+1,IF(AND(COUNTIF(A$1:A$3,"&gt;0")=3,MAX(A$8:A270)&lt;A$3),A270+1,0)))</f>
        <v>264</v>
      </c>
      <c r="B271" s="89">
        <f t="shared" si="26"/>
        <v>75</v>
      </c>
      <c r="C271" s="89" t="str">
        <f t="shared" si="27"/>
        <v>НОВИ ПАЗАР</v>
      </c>
      <c r="D271" s="87" t="str">
        <f>IF($A271=0,"",IF($A271&lt;=$A$1,+VLOOKUP($A271,'Rashodi- plan-izvršenje'!$A$8:B$1500,'prenos-P-R-N'!D$1,FALSE),IF($A271&gt;$A$2,+VLOOKUP($A271,'Neizmirene obaveze JLS'!$A$11:B$500,'prenos-P-R-N'!D$1,FALSE),"")))</f>
        <v/>
      </c>
      <c r="E271" s="87" t="str">
        <f>IF($A271=0,"",IF($A271&lt;=$A$1,+VLOOKUP($A271,'Rashodi- plan-izvršenje'!$A$8:C$1500,'prenos-P-R-N'!E$1,FALSE),IF($A271&gt;$A$2,+VLOOKUP($A271,'Neizmirene obaveze JLS'!$A$11:C$500,'prenos-P-R-N'!E$1,FALSE),"")))</f>
        <v/>
      </c>
      <c r="F271" s="87" t="str">
        <f>IF($A271=0,"",IF($A271&lt;=$A$1,+VLOOKUP($A271,'Rashodi- plan-izvršenje'!$A$8:D$1500,'prenos-P-R-N'!F$1,FALSE),IF($A271&gt;$A$2,+VLOOKUP($A271,'Neizmirene obaveze JLS'!$A$11:D$500,'prenos-P-R-N'!F$1,FALSE),"")))</f>
        <v/>
      </c>
      <c r="G271" s="87" t="str">
        <f>IF($A271=0,"",IF($A271&lt;=$A$1,+VLOOKUP($A271,'Rashodi- plan-izvršenje'!$A$8:E$1500,'prenos-P-R-N'!G$1,FALSE),IF($A271&gt;$A$2,+VLOOKUP($A271,'Neizmirene obaveze JLS'!$A$11:E$500,'prenos-P-R-N'!G$1,FALSE),"")))</f>
        <v/>
      </c>
      <c r="H271" s="87" t="str">
        <f>IF($A271=0,"",IF($A271&lt;=$A$1,+VLOOKUP($A271,'Rashodi- plan-izvršenje'!$A$8:F$1500,'prenos-P-R-N'!H$1,FALSE),IF($A271&gt;$A$2,+VLOOKUP($A271,'Neizmirene obaveze JLS'!$A$11:F$500,'prenos-P-R-N'!H$1,FALSE),"")))</f>
        <v/>
      </c>
      <c r="I271" s="87" t="str">
        <f>IF($A271=0,"",IF($A271&lt;=$A$1,+VLOOKUP($A271,'Rashodi- plan-izvršenje'!$A$8:G$1500,'prenos-P-R-N'!I$1,FALSE),IF($A271&gt;$A$2,+VLOOKUP($A271,'Neizmirene obaveze JLS'!$A$11:G$500,'prenos-P-R-N'!I$1,FALSE),"")))</f>
        <v/>
      </c>
      <c r="J271" s="87" t="str">
        <f>IF($A271=0,"",IF($A271&lt;=$A$1,+VLOOKUP($A271,'Rashodi- plan-izvršenje'!$A$8:H$1500,'prenos-P-R-N'!J$1,FALSE),IF($A271&gt;$A$2,+VLOOKUP($A271,'Neizmirene obaveze JLS'!$A$11:H$500,'prenos-P-R-N'!J$1,FALSE),"")))</f>
        <v/>
      </c>
      <c r="K271" s="87" t="str">
        <f>IF($A271=0,"",IF($A271&lt;=$A$1,+VLOOKUP($A271,'Rashodi- plan-izvršenje'!$A$8:I$1500,'prenos-P-R-N'!K$1,FALSE),IF($A271&gt;$A$2,+VLOOKUP($A271,'Neizmirene obaveze JLS'!$A$11:I$500,'prenos-P-R-N'!K$1,FALSE),"")))</f>
        <v/>
      </c>
      <c r="L271" t="str">
        <f>IF(A271=0,"",IF(A271&lt;=A$1,+IF(VLOOKUP(A271,'Rashodi- plan-izvršenje'!A$8:J$1500,M$1,FALSE)&gt;0,"Програмска активност","Пројекат"),IF(A271&gt;A$2,+IF(VLOOKUP(A271,'Neizmirene obaveze JLS'!A$8:J$2008,M$1,FALSE)&gt;0,"Програмска активност","Пројекат"),"")))</f>
        <v/>
      </c>
      <c r="M271" s="87">
        <f>IF($A271&lt;=$A$1,+IF(VLOOKUP($A271,'Rashodi- plan-izvršenje'!$A$8:$M$1500,10,FALSE)&gt;0,VLOOKUP($A271,'Rashodi- plan-izvršenje'!$A$8:$M$1500,10,FALSE),VLOOKUP($A271,'Rashodi- plan-izvršenje'!$A$8:$M$1500,12,FALSE)),+IF($A271&gt;$A$2,IF(VLOOKUP($A271,'Neizmirene obaveze JLS'!$A$8:$M$1500,10,FALSE)&gt;0,VLOOKUP($A271,'Neizmirene obaveze JLS'!$A$11:$M$1500,10,FALSE),VLOOKUP($A271,'Neizmirene obaveze JLS'!$A$11:$M$1500,12,FALSE)),0))</f>
        <v>0</v>
      </c>
      <c r="N271" s="87">
        <f>IF($A271&lt;=$A$1,+IF(VLOOKUP(A271,'Rashodi- plan-izvršenje'!$A$8:$M$1500,10,FALSE)&gt;0,VLOOKUP(A271,'Rashodi- plan-izvršenje'!$A$8:$M$1500,11,FALSE),VLOOKUP(A271,'Rashodi- plan-izvršenje'!$A$8:$M$1500,13,FALSE)),+IF($A271&gt;$A$2,IF(VLOOKUP($A271,'Neizmirene obaveze JLS'!$A$8:$M$1500,10,FALSE)&gt;0,VLOOKUP($A271,'Neizmirene obaveze JLS'!$A$11:$M$1500,11,FALSE),VLOOKUP($A271,'Neizmirene obaveze JLS'!$A$11:$M$1500,13,FALSE)),0))</f>
        <v>0</v>
      </c>
      <c r="O271" s="87">
        <f>IF($A271&lt;=$A$1,VALUE(+VLOOKUP($A271,'Rashodi- plan-izvršenje'!$A$8:N$1500,'prenos-P-R-N'!O$1,FALSE)),IF($A271&lt;=A$2,VALUE(VLOOKUP($A271,'Prihodi- plan-izvršenje'!$A$8:$H$500,6,FALSE)),VALUE(VLOOKUP($A271,'Neizmirene obaveze JLS'!$A$8:$N$500,O$1,FALSE))))</f>
        <v>1</v>
      </c>
      <c r="P271" s="87" t="str">
        <f>IF(A271=0,0,IF(A271&gt;A$2,'šifarnik K-izvor'!G$3,+IF(Q271&lt;700,+'šifarnik K-izvor'!G$2,'šifarnik K-izvor'!G$1)))</f>
        <v>Приходи</v>
      </c>
      <c r="Q271" s="87">
        <f>IF($A271&lt;=$A$1,VALUE(+VLOOKUP($A271,'Rashodi- plan-izvršenje'!$A$8:O$1500,'prenos-P-R-N'!Q$1,FALSE)),IF($A271&lt;=$A$2,VLOOKUP($A271,'Prihodi- plan-izvršenje'!$A$4:$H$500,4,FALSE),IF($A271&lt;=$A$3,VLOOKUP(A271,'Neizmirene obaveze JLS'!$A$11:O$500,Q$1,FALSE),"")))</f>
        <v>841141</v>
      </c>
      <c r="R271" s="88">
        <f>IF($A271&lt;=$A$1,VALUE(+VLOOKUP($A271,'Rashodi- plan-izvršenje'!$A$8:P$1500,'prenos-P-R-N'!R$1,FALSE)),IF($A271&lt;=$A$2,VLOOKUP($A271,'Prihodi- plan-izvršenje'!$A$4:$H$500,7,FALSE),""))</f>
        <v>80000000</v>
      </c>
      <c r="S271" s="88">
        <f>IF(A271=0,0,IF($A271&lt;=$A$1,VALUE(+VLOOKUP($A271,'Rashodi- plan-izvršenje'!$A$8:Q$1500,'prenos-P-R-N'!S$1,FALSE)),IF($A271&lt;=$A$2,VLOOKUP($A271,'Prihodi- plan-izvršenje'!$A$4:$H$500,8,FALSE),0)))</f>
        <v>13428441.23</v>
      </c>
      <c r="T271" s="88" t="str">
        <f>IF($A271&gt;$A$2,VLOOKUP($A271,'Neizmirene obaveze JLS'!$A$11:R$500,R$1,FALSE),"")</f>
        <v/>
      </c>
      <c r="U271" s="88">
        <f>IF($A271&gt;$A$2,VLOOKUP($A271,'Neizmirene obaveze JLS'!$A$11:S$500,S$1,FALSE),0)</f>
        <v>0</v>
      </c>
      <c r="V271" s="88">
        <f t="shared" si="23"/>
        <v>0</v>
      </c>
      <c r="W271" s="74"/>
      <c r="X271" s="74"/>
      <c r="Y271" s="74"/>
      <c r="Z271" s="74"/>
      <c r="AA271" s="193">
        <f t="shared" si="24"/>
        <v>6</v>
      </c>
      <c r="AB271" s="193" t="str">
        <f t="shared" si="25"/>
        <v>Приходи</v>
      </c>
    </row>
    <row r="272" spans="1:28">
      <c r="A272" s="89">
        <f>IF(AND(COUNTIF(A$1:A$3,"&gt;0")=1,MAX(A$8:A271)&lt;A$1),A271+1,IF(AND(COUNTIF(A$1:A$3,"&gt;0")=2,MAX(A$8:A271)&lt;A$2),A271+1,IF(AND(COUNTIF(A$1:A$3,"&gt;0")=3,MAX(A$8:A271)&lt;A$3),A271+1,0)))</f>
        <v>265</v>
      </c>
      <c r="B272" s="89">
        <f t="shared" si="26"/>
        <v>75</v>
      </c>
      <c r="C272" s="89" t="str">
        <f t="shared" si="27"/>
        <v>НОВИ ПАЗАР</v>
      </c>
      <c r="D272" s="87" t="str">
        <f>IF($A272=0,"",IF($A272&lt;=$A$1,+VLOOKUP($A272,'Rashodi- plan-izvršenje'!$A$8:B$1500,'prenos-P-R-N'!D$1,FALSE),IF($A272&gt;$A$2,+VLOOKUP($A272,'Neizmirene obaveze JLS'!$A$11:B$500,'prenos-P-R-N'!D$1,FALSE),"")))</f>
        <v/>
      </c>
      <c r="E272" s="87" t="str">
        <f>IF($A272=0,"",IF($A272&lt;=$A$1,+VLOOKUP($A272,'Rashodi- plan-izvršenje'!$A$8:C$1500,'prenos-P-R-N'!E$1,FALSE),IF($A272&gt;$A$2,+VLOOKUP($A272,'Neizmirene obaveze JLS'!$A$11:C$500,'prenos-P-R-N'!E$1,FALSE),"")))</f>
        <v/>
      </c>
      <c r="F272" s="87" t="str">
        <f>IF($A272=0,"",IF($A272&lt;=$A$1,+VLOOKUP($A272,'Rashodi- plan-izvršenje'!$A$8:D$1500,'prenos-P-R-N'!F$1,FALSE),IF($A272&gt;$A$2,+VLOOKUP($A272,'Neizmirene obaveze JLS'!$A$11:D$500,'prenos-P-R-N'!F$1,FALSE),"")))</f>
        <v/>
      </c>
      <c r="G272" s="87" t="str">
        <f>IF($A272=0,"",IF($A272&lt;=$A$1,+VLOOKUP($A272,'Rashodi- plan-izvršenje'!$A$8:E$1500,'prenos-P-R-N'!G$1,FALSE),IF($A272&gt;$A$2,+VLOOKUP($A272,'Neizmirene obaveze JLS'!$A$11:E$500,'prenos-P-R-N'!G$1,FALSE),"")))</f>
        <v/>
      </c>
      <c r="H272" s="87" t="str">
        <f>IF($A272=0,"",IF($A272&lt;=$A$1,+VLOOKUP($A272,'Rashodi- plan-izvršenje'!$A$8:F$1500,'prenos-P-R-N'!H$1,FALSE),IF($A272&gt;$A$2,+VLOOKUP($A272,'Neizmirene obaveze JLS'!$A$11:F$500,'prenos-P-R-N'!H$1,FALSE),"")))</f>
        <v/>
      </c>
      <c r="I272" s="87" t="str">
        <f>IF($A272=0,"",IF($A272&lt;=$A$1,+VLOOKUP($A272,'Rashodi- plan-izvršenje'!$A$8:G$1500,'prenos-P-R-N'!I$1,FALSE),IF($A272&gt;$A$2,+VLOOKUP($A272,'Neizmirene obaveze JLS'!$A$11:G$500,'prenos-P-R-N'!I$1,FALSE),"")))</f>
        <v/>
      </c>
      <c r="J272" s="87" t="str">
        <f>IF($A272=0,"",IF($A272&lt;=$A$1,+VLOOKUP($A272,'Rashodi- plan-izvršenje'!$A$8:H$1500,'prenos-P-R-N'!J$1,FALSE),IF($A272&gt;$A$2,+VLOOKUP($A272,'Neizmirene obaveze JLS'!$A$11:H$500,'prenos-P-R-N'!J$1,FALSE),"")))</f>
        <v/>
      </c>
      <c r="K272" s="87" t="str">
        <f>IF($A272=0,"",IF($A272&lt;=$A$1,+VLOOKUP($A272,'Rashodi- plan-izvršenje'!$A$8:I$1500,'prenos-P-R-N'!K$1,FALSE),IF($A272&gt;$A$2,+VLOOKUP($A272,'Neizmirene obaveze JLS'!$A$11:I$500,'prenos-P-R-N'!K$1,FALSE),"")))</f>
        <v/>
      </c>
      <c r="L272" t="str">
        <f>IF(A272=0,"",IF(A272&lt;=A$1,+IF(VLOOKUP(A272,'Rashodi- plan-izvršenje'!A$8:J$1500,M$1,FALSE)&gt;0,"Програмска активност","Пројекат"),IF(A272&gt;A$2,+IF(VLOOKUP(A272,'Neizmirene obaveze JLS'!A$8:J$2008,M$1,FALSE)&gt;0,"Програмска активност","Пројекат"),"")))</f>
        <v/>
      </c>
      <c r="M272" s="87">
        <f>IF($A272&lt;=$A$1,+IF(VLOOKUP($A272,'Rashodi- plan-izvršenje'!$A$8:$M$1500,10,FALSE)&gt;0,VLOOKUP($A272,'Rashodi- plan-izvršenje'!$A$8:$M$1500,10,FALSE),VLOOKUP($A272,'Rashodi- plan-izvršenje'!$A$8:$M$1500,12,FALSE)),+IF($A272&gt;$A$2,IF(VLOOKUP($A272,'Neizmirene obaveze JLS'!$A$8:$M$1500,10,FALSE)&gt;0,VLOOKUP($A272,'Neizmirene obaveze JLS'!$A$11:$M$1500,10,FALSE),VLOOKUP($A272,'Neizmirene obaveze JLS'!$A$11:$M$1500,12,FALSE)),0))</f>
        <v>0</v>
      </c>
      <c r="N272" s="87">
        <f>IF($A272&lt;=$A$1,+IF(VLOOKUP(A272,'Rashodi- plan-izvršenje'!$A$8:$M$1500,10,FALSE)&gt;0,VLOOKUP(A272,'Rashodi- plan-izvršenje'!$A$8:$M$1500,11,FALSE),VLOOKUP(A272,'Rashodi- plan-izvršenje'!$A$8:$M$1500,13,FALSE)),+IF($A272&gt;$A$2,IF(VLOOKUP($A272,'Neizmirene obaveze JLS'!$A$8:$M$1500,10,FALSE)&gt;0,VLOOKUP($A272,'Neizmirene obaveze JLS'!$A$11:$M$1500,11,FALSE),VLOOKUP($A272,'Neizmirene obaveze JLS'!$A$11:$M$1500,13,FALSE)),0))</f>
        <v>0</v>
      </c>
      <c r="O272" s="87">
        <f>IF($A272&lt;=$A$1,VALUE(+VLOOKUP($A272,'Rashodi- plan-izvršenje'!$A$8:N$1500,'prenos-P-R-N'!O$1,FALSE)),IF($A272&lt;=A$2,VALUE(VLOOKUP($A272,'Prihodi- plan-izvršenje'!$A$8:$H$500,6,FALSE)),VALUE(VLOOKUP($A272,'Neizmirene obaveze JLS'!$A$8:$N$500,O$1,FALSE))))</f>
        <v>1</v>
      </c>
      <c r="P272" s="87" t="str">
        <f>IF(A272=0,0,IF(A272&gt;A$2,'šifarnik K-izvor'!G$3,+IF(Q272&lt;700,+'šifarnik K-izvor'!G$2,'šifarnik K-izvor'!G$1)))</f>
        <v>Приходи</v>
      </c>
      <c r="Q272" s="87">
        <f>IF($A272&lt;=$A$1,VALUE(+VLOOKUP($A272,'Rashodi- plan-izvršenje'!$A$8:O$1500,'prenos-P-R-N'!Q$1,FALSE)),IF($A272&lt;=$A$2,VLOOKUP($A272,'Prihodi- plan-izvršenje'!$A$4:$H$500,4,FALSE),IF($A272&lt;=$A$3,VLOOKUP(A272,'Neizmirene obaveze JLS'!$A$11:O$500,Q$1,FALSE),"")))</f>
        <v>711122</v>
      </c>
      <c r="R272" s="88">
        <f>IF($A272&lt;=$A$1,VALUE(+VLOOKUP($A272,'Rashodi- plan-izvršenje'!$A$8:P$1500,'prenos-P-R-N'!R$1,FALSE)),IF($A272&lt;=$A$2,VLOOKUP($A272,'Prihodi- plan-izvršenje'!$A$4:$H$500,7,FALSE),""))</f>
        <v>0</v>
      </c>
      <c r="S272" s="88">
        <f>IF(A272=0,0,IF($A272&lt;=$A$1,VALUE(+VLOOKUP($A272,'Rashodi- plan-izvršenje'!$A$8:Q$1500,'prenos-P-R-N'!S$1,FALSE)),IF($A272&lt;=$A$2,VLOOKUP($A272,'Prihodi- plan-izvršenje'!$A$4:$H$500,8,FALSE),0)))</f>
        <v>13880786.5</v>
      </c>
      <c r="T272" s="88" t="str">
        <f>IF($A272&gt;$A$2,VLOOKUP($A272,'Neizmirene obaveze JLS'!$A$11:R$500,R$1,FALSE),"")</f>
        <v/>
      </c>
      <c r="U272" s="88">
        <f>IF($A272&gt;$A$2,VLOOKUP($A272,'Neizmirene obaveze JLS'!$A$11:S$500,S$1,FALSE),0)</f>
        <v>0</v>
      </c>
      <c r="V272" s="88">
        <f t="shared" si="23"/>
        <v>0</v>
      </c>
      <c r="W272" s="74"/>
      <c r="X272" s="74"/>
      <c r="Y272" s="74"/>
      <c r="Z272" s="74"/>
      <c r="AA272" s="193">
        <f t="shared" si="24"/>
        <v>6</v>
      </c>
      <c r="AB272" s="193" t="str">
        <f t="shared" si="25"/>
        <v>Приходи</v>
      </c>
    </row>
    <row r="273" spans="1:28">
      <c r="A273" s="89">
        <f>IF(AND(COUNTIF(A$1:A$3,"&gt;0")=1,MAX(A$8:A272)&lt;A$1),A272+1,IF(AND(COUNTIF(A$1:A$3,"&gt;0")=2,MAX(A$8:A272)&lt;A$2),A272+1,IF(AND(COUNTIF(A$1:A$3,"&gt;0")=3,MAX(A$8:A272)&lt;A$3),A272+1,0)))</f>
        <v>266</v>
      </c>
      <c r="B273" s="89">
        <f t="shared" si="26"/>
        <v>75</v>
      </c>
      <c r="C273" s="89" t="str">
        <f t="shared" si="27"/>
        <v>НОВИ ПАЗАР</v>
      </c>
      <c r="D273" s="87" t="str">
        <f>IF($A273=0,"",IF($A273&lt;=$A$1,+VLOOKUP($A273,'Rashodi- plan-izvršenje'!$A$8:B$1500,'prenos-P-R-N'!D$1,FALSE),IF($A273&gt;$A$2,+VLOOKUP($A273,'Neizmirene obaveze JLS'!$A$11:B$500,'prenos-P-R-N'!D$1,FALSE),"")))</f>
        <v/>
      </c>
      <c r="E273" s="87" t="str">
        <f>IF($A273=0,"",IF($A273&lt;=$A$1,+VLOOKUP($A273,'Rashodi- plan-izvršenje'!$A$8:C$1500,'prenos-P-R-N'!E$1,FALSE),IF($A273&gt;$A$2,+VLOOKUP($A273,'Neizmirene obaveze JLS'!$A$11:C$500,'prenos-P-R-N'!E$1,FALSE),"")))</f>
        <v/>
      </c>
      <c r="F273" s="87" t="str">
        <f>IF($A273=0,"",IF($A273&lt;=$A$1,+VLOOKUP($A273,'Rashodi- plan-izvršenje'!$A$8:D$1500,'prenos-P-R-N'!F$1,FALSE),IF($A273&gt;$A$2,+VLOOKUP($A273,'Neizmirene obaveze JLS'!$A$11:D$500,'prenos-P-R-N'!F$1,FALSE),"")))</f>
        <v/>
      </c>
      <c r="G273" s="87" t="str">
        <f>IF($A273=0,"",IF($A273&lt;=$A$1,+VLOOKUP($A273,'Rashodi- plan-izvršenje'!$A$8:E$1500,'prenos-P-R-N'!G$1,FALSE),IF($A273&gt;$A$2,+VLOOKUP($A273,'Neizmirene obaveze JLS'!$A$11:E$500,'prenos-P-R-N'!G$1,FALSE),"")))</f>
        <v/>
      </c>
      <c r="H273" s="87" t="str">
        <f>IF($A273=0,"",IF($A273&lt;=$A$1,+VLOOKUP($A273,'Rashodi- plan-izvršenje'!$A$8:F$1500,'prenos-P-R-N'!H$1,FALSE),IF($A273&gt;$A$2,+VLOOKUP($A273,'Neizmirene obaveze JLS'!$A$11:F$500,'prenos-P-R-N'!H$1,FALSE),"")))</f>
        <v/>
      </c>
      <c r="I273" s="87" t="str">
        <f>IF($A273=0,"",IF($A273&lt;=$A$1,+VLOOKUP($A273,'Rashodi- plan-izvršenje'!$A$8:G$1500,'prenos-P-R-N'!I$1,FALSE),IF($A273&gt;$A$2,+VLOOKUP($A273,'Neizmirene obaveze JLS'!$A$11:G$500,'prenos-P-R-N'!I$1,FALSE),"")))</f>
        <v/>
      </c>
      <c r="J273" s="87" t="str">
        <f>IF($A273=0,"",IF($A273&lt;=$A$1,+VLOOKUP($A273,'Rashodi- plan-izvršenje'!$A$8:H$1500,'prenos-P-R-N'!J$1,FALSE),IF($A273&gt;$A$2,+VLOOKUP($A273,'Neizmirene obaveze JLS'!$A$11:H$500,'prenos-P-R-N'!J$1,FALSE),"")))</f>
        <v/>
      </c>
      <c r="K273" s="87" t="str">
        <f>IF($A273=0,"",IF($A273&lt;=$A$1,+VLOOKUP($A273,'Rashodi- plan-izvršenje'!$A$8:I$1500,'prenos-P-R-N'!K$1,FALSE),IF($A273&gt;$A$2,+VLOOKUP($A273,'Neizmirene obaveze JLS'!$A$11:I$500,'prenos-P-R-N'!K$1,FALSE),"")))</f>
        <v/>
      </c>
      <c r="L273" t="str">
        <f>IF(A273=0,"",IF(A273&lt;=A$1,+IF(VLOOKUP(A273,'Rashodi- plan-izvršenje'!A$8:J$1500,M$1,FALSE)&gt;0,"Програмска активност","Пројекат"),IF(A273&gt;A$2,+IF(VLOOKUP(A273,'Neizmirene obaveze JLS'!A$8:J$2008,M$1,FALSE)&gt;0,"Програмска активност","Пројекат"),"")))</f>
        <v/>
      </c>
      <c r="M273" s="87">
        <f>IF($A273&lt;=$A$1,+IF(VLOOKUP($A273,'Rashodi- plan-izvršenje'!$A$8:$M$1500,10,FALSE)&gt;0,VLOOKUP($A273,'Rashodi- plan-izvršenje'!$A$8:$M$1500,10,FALSE),VLOOKUP($A273,'Rashodi- plan-izvršenje'!$A$8:$M$1500,12,FALSE)),+IF($A273&gt;$A$2,IF(VLOOKUP($A273,'Neizmirene obaveze JLS'!$A$8:$M$1500,10,FALSE)&gt;0,VLOOKUP($A273,'Neizmirene obaveze JLS'!$A$11:$M$1500,10,FALSE),VLOOKUP($A273,'Neizmirene obaveze JLS'!$A$11:$M$1500,12,FALSE)),0))</f>
        <v>0</v>
      </c>
      <c r="N273" s="87">
        <f>IF($A273&lt;=$A$1,+IF(VLOOKUP(A273,'Rashodi- plan-izvršenje'!$A$8:$M$1500,10,FALSE)&gt;0,VLOOKUP(A273,'Rashodi- plan-izvršenje'!$A$8:$M$1500,11,FALSE),VLOOKUP(A273,'Rashodi- plan-izvršenje'!$A$8:$M$1500,13,FALSE)),+IF($A273&gt;$A$2,IF(VLOOKUP($A273,'Neizmirene obaveze JLS'!$A$8:$M$1500,10,FALSE)&gt;0,VLOOKUP($A273,'Neizmirene obaveze JLS'!$A$11:$M$1500,11,FALSE),VLOOKUP($A273,'Neizmirene obaveze JLS'!$A$11:$M$1500,13,FALSE)),0))</f>
        <v>0</v>
      </c>
      <c r="O273" s="87">
        <f>IF($A273&lt;=$A$1,VALUE(+VLOOKUP($A273,'Rashodi- plan-izvršenje'!$A$8:N$1500,'prenos-P-R-N'!O$1,FALSE)),IF($A273&lt;=A$2,VALUE(VLOOKUP($A273,'Prihodi- plan-izvršenje'!$A$8:$H$500,6,FALSE)),VALUE(VLOOKUP($A273,'Neizmirene obaveze JLS'!$A$8:$N$500,O$1,FALSE))))</f>
        <v>1</v>
      </c>
      <c r="P273" s="87" t="str">
        <f>IF(A273=0,0,IF(A273&gt;A$2,'šifarnik K-izvor'!G$3,+IF(Q273&lt;700,+'šifarnik K-izvor'!G$2,'šifarnik K-izvor'!G$1)))</f>
        <v>Приходи</v>
      </c>
      <c r="Q273" s="87">
        <f>IF($A273&lt;=$A$1,VALUE(+VLOOKUP($A273,'Rashodi- plan-izvršenje'!$A$8:O$1500,'prenos-P-R-N'!Q$1,FALSE)),IF($A273&lt;=$A$2,VLOOKUP($A273,'Prihodi- plan-izvršenje'!$A$4:$H$500,4,FALSE),IF($A273&lt;=$A$3,VLOOKUP(A273,'Neizmirene obaveze JLS'!$A$11:O$500,Q$1,FALSE),"")))</f>
        <v>711123</v>
      </c>
      <c r="R273" s="88">
        <f>IF($A273&lt;=$A$1,VALUE(+VLOOKUP($A273,'Rashodi- plan-izvršenje'!$A$8:P$1500,'prenos-P-R-N'!R$1,FALSE)),IF($A273&lt;=$A$2,VLOOKUP($A273,'Prihodi- plan-izvršenje'!$A$4:$H$500,7,FALSE),""))</f>
        <v>0</v>
      </c>
      <c r="S273" s="88">
        <f>IF(A273=0,0,IF($A273&lt;=$A$1,VALUE(+VLOOKUP($A273,'Rashodi- plan-izvršenje'!$A$8:Q$1500,'prenos-P-R-N'!S$1,FALSE)),IF($A273&lt;=$A$2,VLOOKUP($A273,'Prihodi- plan-izvršenje'!$A$4:$H$500,8,FALSE),0)))</f>
        <v>47069235.719999999</v>
      </c>
      <c r="T273" s="88" t="str">
        <f>IF($A273&gt;$A$2,VLOOKUP($A273,'Neizmirene obaveze JLS'!$A$11:R$500,R$1,FALSE),"")</f>
        <v/>
      </c>
      <c r="U273" s="88">
        <f>IF($A273&gt;$A$2,VLOOKUP($A273,'Neizmirene obaveze JLS'!$A$11:S$500,S$1,FALSE),0)</f>
        <v>0</v>
      </c>
      <c r="V273" s="88">
        <f t="shared" si="23"/>
        <v>0</v>
      </c>
      <c r="W273" s="74"/>
      <c r="X273" s="74"/>
      <c r="Y273" s="74"/>
      <c r="Z273" s="74"/>
      <c r="AA273" s="193">
        <f t="shared" si="24"/>
        <v>6</v>
      </c>
      <c r="AB273" s="193" t="str">
        <f t="shared" si="25"/>
        <v>Приходи</v>
      </c>
    </row>
    <row r="274" spans="1:28">
      <c r="A274" s="89">
        <f>IF(AND(COUNTIF(A$1:A$3,"&gt;0")=1,MAX(A$8:A273)&lt;A$1),A273+1,IF(AND(COUNTIF(A$1:A$3,"&gt;0")=2,MAX(A$8:A273)&lt;A$2),A273+1,IF(AND(COUNTIF(A$1:A$3,"&gt;0")=3,MAX(A$8:A273)&lt;A$3),A273+1,0)))</f>
        <v>267</v>
      </c>
      <c r="B274" s="89">
        <f t="shared" si="26"/>
        <v>75</v>
      </c>
      <c r="C274" s="89" t="str">
        <f t="shared" si="27"/>
        <v>НОВИ ПАЗАР</v>
      </c>
      <c r="D274" s="87" t="str">
        <f>IF($A274=0,"",IF($A274&lt;=$A$1,+VLOOKUP($A274,'Rashodi- plan-izvršenje'!$A$8:B$1500,'prenos-P-R-N'!D$1,FALSE),IF($A274&gt;$A$2,+VLOOKUP($A274,'Neizmirene obaveze JLS'!$A$11:B$500,'prenos-P-R-N'!D$1,FALSE),"")))</f>
        <v/>
      </c>
      <c r="E274" s="87" t="str">
        <f>IF($A274=0,"",IF($A274&lt;=$A$1,+VLOOKUP($A274,'Rashodi- plan-izvršenje'!$A$8:C$1500,'prenos-P-R-N'!E$1,FALSE),IF($A274&gt;$A$2,+VLOOKUP($A274,'Neizmirene obaveze JLS'!$A$11:C$500,'prenos-P-R-N'!E$1,FALSE),"")))</f>
        <v/>
      </c>
      <c r="F274" s="87" t="str">
        <f>IF($A274=0,"",IF($A274&lt;=$A$1,+VLOOKUP($A274,'Rashodi- plan-izvršenje'!$A$8:D$1500,'prenos-P-R-N'!F$1,FALSE),IF($A274&gt;$A$2,+VLOOKUP($A274,'Neizmirene obaveze JLS'!$A$11:D$500,'prenos-P-R-N'!F$1,FALSE),"")))</f>
        <v/>
      </c>
      <c r="G274" s="87" t="str">
        <f>IF($A274=0,"",IF($A274&lt;=$A$1,+VLOOKUP($A274,'Rashodi- plan-izvršenje'!$A$8:E$1500,'prenos-P-R-N'!G$1,FALSE),IF($A274&gt;$A$2,+VLOOKUP($A274,'Neizmirene obaveze JLS'!$A$11:E$500,'prenos-P-R-N'!G$1,FALSE),"")))</f>
        <v/>
      </c>
      <c r="H274" s="87" t="str">
        <f>IF($A274=0,"",IF($A274&lt;=$A$1,+VLOOKUP($A274,'Rashodi- plan-izvršenje'!$A$8:F$1500,'prenos-P-R-N'!H$1,FALSE),IF($A274&gt;$A$2,+VLOOKUP($A274,'Neizmirene obaveze JLS'!$A$11:F$500,'prenos-P-R-N'!H$1,FALSE),"")))</f>
        <v/>
      </c>
      <c r="I274" s="87" t="str">
        <f>IF($A274=0,"",IF($A274&lt;=$A$1,+VLOOKUP($A274,'Rashodi- plan-izvršenje'!$A$8:G$1500,'prenos-P-R-N'!I$1,FALSE),IF($A274&gt;$A$2,+VLOOKUP($A274,'Neizmirene obaveze JLS'!$A$11:G$500,'prenos-P-R-N'!I$1,FALSE),"")))</f>
        <v/>
      </c>
      <c r="J274" s="87" t="str">
        <f>IF($A274=0,"",IF($A274&lt;=$A$1,+VLOOKUP($A274,'Rashodi- plan-izvršenje'!$A$8:H$1500,'prenos-P-R-N'!J$1,FALSE),IF($A274&gt;$A$2,+VLOOKUP($A274,'Neizmirene obaveze JLS'!$A$11:H$500,'prenos-P-R-N'!J$1,FALSE),"")))</f>
        <v/>
      </c>
      <c r="K274" s="87" t="str">
        <f>IF($A274=0,"",IF($A274&lt;=$A$1,+VLOOKUP($A274,'Rashodi- plan-izvršenje'!$A$8:I$1500,'prenos-P-R-N'!K$1,FALSE),IF($A274&gt;$A$2,+VLOOKUP($A274,'Neizmirene obaveze JLS'!$A$11:I$500,'prenos-P-R-N'!K$1,FALSE),"")))</f>
        <v/>
      </c>
      <c r="L274" t="str">
        <f>IF(A274=0,"",IF(A274&lt;=A$1,+IF(VLOOKUP(A274,'Rashodi- plan-izvršenje'!A$8:J$1500,M$1,FALSE)&gt;0,"Програмска активност","Пројекат"),IF(A274&gt;A$2,+IF(VLOOKUP(A274,'Neizmirene obaveze JLS'!A$8:J$2008,M$1,FALSE)&gt;0,"Програмска активност","Пројекат"),"")))</f>
        <v/>
      </c>
      <c r="M274" s="87">
        <f>IF($A274&lt;=$A$1,+IF(VLOOKUP($A274,'Rashodi- plan-izvršenje'!$A$8:$M$1500,10,FALSE)&gt;0,VLOOKUP($A274,'Rashodi- plan-izvršenje'!$A$8:$M$1500,10,FALSE),VLOOKUP($A274,'Rashodi- plan-izvršenje'!$A$8:$M$1500,12,FALSE)),+IF($A274&gt;$A$2,IF(VLOOKUP($A274,'Neizmirene obaveze JLS'!$A$8:$M$1500,10,FALSE)&gt;0,VLOOKUP($A274,'Neizmirene obaveze JLS'!$A$11:$M$1500,10,FALSE),VLOOKUP($A274,'Neizmirene obaveze JLS'!$A$11:$M$1500,12,FALSE)),0))</f>
        <v>0</v>
      </c>
      <c r="N274" s="87">
        <f>IF($A274&lt;=$A$1,+IF(VLOOKUP(A274,'Rashodi- plan-izvršenje'!$A$8:$M$1500,10,FALSE)&gt;0,VLOOKUP(A274,'Rashodi- plan-izvršenje'!$A$8:$M$1500,11,FALSE),VLOOKUP(A274,'Rashodi- plan-izvršenje'!$A$8:$M$1500,13,FALSE)),+IF($A274&gt;$A$2,IF(VLOOKUP($A274,'Neizmirene obaveze JLS'!$A$8:$M$1500,10,FALSE)&gt;0,VLOOKUP($A274,'Neizmirene obaveze JLS'!$A$11:$M$1500,11,FALSE),VLOOKUP($A274,'Neizmirene obaveze JLS'!$A$11:$M$1500,13,FALSE)),0))</f>
        <v>0</v>
      </c>
      <c r="O274" s="87">
        <f>IF($A274&lt;=$A$1,VALUE(+VLOOKUP($A274,'Rashodi- plan-izvršenje'!$A$8:N$1500,'prenos-P-R-N'!O$1,FALSE)),IF($A274&lt;=A$2,VALUE(VLOOKUP($A274,'Prihodi- plan-izvršenje'!$A$8:$H$500,6,FALSE)),VALUE(VLOOKUP($A274,'Neizmirene obaveze JLS'!$A$8:$N$500,O$1,FALSE))))</f>
        <v>1</v>
      </c>
      <c r="P274" s="87" t="str">
        <f>IF(A274=0,0,IF(A274&gt;A$2,'šifarnik K-izvor'!G$3,+IF(Q274&lt;700,+'šifarnik K-izvor'!G$2,'šifarnik K-izvor'!G$1)))</f>
        <v>Приходи</v>
      </c>
      <c r="Q274" s="87">
        <f>IF($A274&lt;=$A$1,VALUE(+VLOOKUP($A274,'Rashodi- plan-izvršenje'!$A$8:O$1500,'prenos-P-R-N'!Q$1,FALSE)),IF($A274&lt;=$A$2,VLOOKUP($A274,'Prihodi- plan-izvršenje'!$A$4:$H$500,4,FALSE),IF($A274&lt;=$A$3,VLOOKUP(A274,'Neizmirene obaveze JLS'!$A$11:O$500,Q$1,FALSE),"")))</f>
        <v>711145</v>
      </c>
      <c r="R274" s="88">
        <f>IF($A274&lt;=$A$1,VALUE(+VLOOKUP($A274,'Rashodi- plan-izvršenje'!$A$8:P$1500,'prenos-P-R-N'!R$1,FALSE)),IF($A274&lt;=$A$2,VLOOKUP($A274,'Prihodi- plan-izvršenje'!$A$4:$H$500,7,FALSE),""))</f>
        <v>0</v>
      </c>
      <c r="S274" s="88">
        <f>IF(A274=0,0,IF($A274&lt;=$A$1,VALUE(+VLOOKUP($A274,'Rashodi- plan-izvršenje'!$A$8:Q$1500,'prenos-P-R-N'!S$1,FALSE)),IF($A274&lt;=$A$2,VLOOKUP($A274,'Prihodi- plan-izvršenje'!$A$4:$H$500,8,FALSE),0)))</f>
        <v>1133238.98</v>
      </c>
      <c r="T274" s="88" t="str">
        <f>IF($A274&gt;$A$2,VLOOKUP($A274,'Neizmirene obaveze JLS'!$A$11:R$500,R$1,FALSE),"")</f>
        <v/>
      </c>
      <c r="U274" s="88">
        <f>IF($A274&gt;$A$2,VLOOKUP($A274,'Neizmirene obaveze JLS'!$A$11:S$500,S$1,FALSE),0)</f>
        <v>0</v>
      </c>
      <c r="V274" s="88">
        <f t="shared" si="23"/>
        <v>0</v>
      </c>
      <c r="W274" s="74"/>
      <c r="X274" s="74"/>
      <c r="Y274" s="74"/>
      <c r="Z274" s="74"/>
      <c r="AA274" s="193">
        <f t="shared" si="24"/>
        <v>6</v>
      </c>
      <c r="AB274" s="193" t="str">
        <f t="shared" si="25"/>
        <v>Приходи</v>
      </c>
    </row>
    <row r="275" spans="1:28">
      <c r="A275" s="89">
        <f>IF(AND(COUNTIF(A$1:A$3,"&gt;0")=1,MAX(A$8:A274)&lt;A$1),A274+1,IF(AND(COUNTIF(A$1:A$3,"&gt;0")=2,MAX(A$8:A274)&lt;A$2),A274+1,IF(AND(COUNTIF(A$1:A$3,"&gt;0")=3,MAX(A$8:A274)&lt;A$3),A274+1,0)))</f>
        <v>268</v>
      </c>
      <c r="B275" s="89">
        <f t="shared" si="26"/>
        <v>75</v>
      </c>
      <c r="C275" s="89" t="str">
        <f t="shared" si="27"/>
        <v>НОВИ ПАЗАР</v>
      </c>
      <c r="D275" s="87" t="str">
        <f>IF($A275=0,"",IF($A275&lt;=$A$1,+VLOOKUP($A275,'Rashodi- plan-izvršenje'!$A$8:B$1500,'prenos-P-R-N'!D$1,FALSE),IF($A275&gt;$A$2,+VLOOKUP($A275,'Neizmirene obaveze JLS'!$A$11:B$500,'prenos-P-R-N'!D$1,FALSE),"")))</f>
        <v/>
      </c>
      <c r="E275" s="87" t="str">
        <f>IF($A275=0,"",IF($A275&lt;=$A$1,+VLOOKUP($A275,'Rashodi- plan-izvršenje'!$A$8:C$1500,'prenos-P-R-N'!E$1,FALSE),IF($A275&gt;$A$2,+VLOOKUP($A275,'Neizmirene obaveze JLS'!$A$11:C$500,'prenos-P-R-N'!E$1,FALSE),"")))</f>
        <v/>
      </c>
      <c r="F275" s="87" t="str">
        <f>IF($A275=0,"",IF($A275&lt;=$A$1,+VLOOKUP($A275,'Rashodi- plan-izvršenje'!$A$8:D$1500,'prenos-P-R-N'!F$1,FALSE),IF($A275&gt;$A$2,+VLOOKUP($A275,'Neizmirene obaveze JLS'!$A$11:D$500,'prenos-P-R-N'!F$1,FALSE),"")))</f>
        <v/>
      </c>
      <c r="G275" s="87" t="str">
        <f>IF($A275=0,"",IF($A275&lt;=$A$1,+VLOOKUP($A275,'Rashodi- plan-izvršenje'!$A$8:E$1500,'prenos-P-R-N'!G$1,FALSE),IF($A275&gt;$A$2,+VLOOKUP($A275,'Neizmirene obaveze JLS'!$A$11:E$500,'prenos-P-R-N'!G$1,FALSE),"")))</f>
        <v/>
      </c>
      <c r="H275" s="87" t="str">
        <f>IF($A275=0,"",IF($A275&lt;=$A$1,+VLOOKUP($A275,'Rashodi- plan-izvršenje'!$A$8:F$1500,'prenos-P-R-N'!H$1,FALSE),IF($A275&gt;$A$2,+VLOOKUP($A275,'Neizmirene obaveze JLS'!$A$11:F$500,'prenos-P-R-N'!H$1,FALSE),"")))</f>
        <v/>
      </c>
      <c r="I275" s="87" t="str">
        <f>IF($A275=0,"",IF($A275&lt;=$A$1,+VLOOKUP($A275,'Rashodi- plan-izvršenje'!$A$8:G$1500,'prenos-P-R-N'!I$1,FALSE),IF($A275&gt;$A$2,+VLOOKUP($A275,'Neizmirene obaveze JLS'!$A$11:G$500,'prenos-P-R-N'!I$1,FALSE),"")))</f>
        <v/>
      </c>
      <c r="J275" s="87" t="str">
        <f>IF($A275=0,"",IF($A275&lt;=$A$1,+VLOOKUP($A275,'Rashodi- plan-izvršenje'!$A$8:H$1500,'prenos-P-R-N'!J$1,FALSE),IF($A275&gt;$A$2,+VLOOKUP($A275,'Neizmirene obaveze JLS'!$A$11:H$500,'prenos-P-R-N'!J$1,FALSE),"")))</f>
        <v/>
      </c>
      <c r="K275" s="87" t="str">
        <f>IF($A275=0,"",IF($A275&lt;=$A$1,+VLOOKUP($A275,'Rashodi- plan-izvršenje'!$A$8:I$1500,'prenos-P-R-N'!K$1,FALSE),IF($A275&gt;$A$2,+VLOOKUP($A275,'Neizmirene obaveze JLS'!$A$11:I$500,'prenos-P-R-N'!K$1,FALSE),"")))</f>
        <v/>
      </c>
      <c r="L275" t="str">
        <f>IF(A275=0,"",IF(A275&lt;=A$1,+IF(VLOOKUP(A275,'Rashodi- plan-izvršenje'!A$8:J$1500,M$1,FALSE)&gt;0,"Програмска активност","Пројекат"),IF(A275&gt;A$2,+IF(VLOOKUP(A275,'Neizmirene obaveze JLS'!A$8:J$2008,M$1,FALSE)&gt;0,"Програмска активност","Пројекат"),"")))</f>
        <v/>
      </c>
      <c r="M275" s="87">
        <f>IF($A275&lt;=$A$1,+IF(VLOOKUP($A275,'Rashodi- plan-izvršenje'!$A$8:$M$1500,10,FALSE)&gt;0,VLOOKUP($A275,'Rashodi- plan-izvršenje'!$A$8:$M$1500,10,FALSE),VLOOKUP($A275,'Rashodi- plan-izvršenje'!$A$8:$M$1500,12,FALSE)),+IF($A275&gt;$A$2,IF(VLOOKUP($A275,'Neizmirene obaveze JLS'!$A$8:$M$1500,10,FALSE)&gt;0,VLOOKUP($A275,'Neizmirene obaveze JLS'!$A$11:$M$1500,10,FALSE),VLOOKUP($A275,'Neizmirene obaveze JLS'!$A$11:$M$1500,12,FALSE)),0))</f>
        <v>0</v>
      </c>
      <c r="N275" s="87">
        <f>IF($A275&lt;=$A$1,+IF(VLOOKUP(A275,'Rashodi- plan-izvršenje'!$A$8:$M$1500,10,FALSE)&gt;0,VLOOKUP(A275,'Rashodi- plan-izvršenje'!$A$8:$M$1500,11,FALSE),VLOOKUP(A275,'Rashodi- plan-izvršenje'!$A$8:$M$1500,13,FALSE)),+IF($A275&gt;$A$2,IF(VLOOKUP($A275,'Neizmirene obaveze JLS'!$A$8:$M$1500,10,FALSE)&gt;0,VLOOKUP($A275,'Neizmirene obaveze JLS'!$A$11:$M$1500,11,FALSE),VLOOKUP($A275,'Neizmirene obaveze JLS'!$A$11:$M$1500,13,FALSE)),0))</f>
        <v>0</v>
      </c>
      <c r="O275" s="87">
        <f>IF($A275&lt;=$A$1,VALUE(+VLOOKUP($A275,'Rashodi- plan-izvršenje'!$A$8:N$1500,'prenos-P-R-N'!O$1,FALSE)),IF($A275&lt;=A$2,VALUE(VLOOKUP($A275,'Prihodi- plan-izvršenje'!$A$8:$H$500,6,FALSE)),VALUE(VLOOKUP($A275,'Neizmirene obaveze JLS'!$A$8:$N$500,O$1,FALSE))))</f>
        <v>1</v>
      </c>
      <c r="P275" s="87" t="str">
        <f>IF(A275=0,0,IF(A275&gt;A$2,'šifarnik K-izvor'!G$3,+IF(Q275&lt;700,+'šifarnik K-izvor'!G$2,'šifarnik K-izvor'!G$1)))</f>
        <v>Приходи</v>
      </c>
      <c r="Q275" s="87">
        <f>IF($A275&lt;=$A$1,VALUE(+VLOOKUP($A275,'Rashodi- plan-izvršenje'!$A$8:O$1500,'prenos-P-R-N'!Q$1,FALSE)),IF($A275&lt;=$A$2,VLOOKUP($A275,'Prihodi- plan-izvršenje'!$A$4:$H$500,4,FALSE),IF($A275&lt;=$A$3,VLOOKUP(A275,'Neizmirene obaveze JLS'!$A$11:O$500,Q$1,FALSE),"")))</f>
        <v>711147</v>
      </c>
      <c r="R275" s="88">
        <f>IF($A275&lt;=$A$1,VALUE(+VLOOKUP($A275,'Rashodi- plan-izvršenje'!$A$8:P$1500,'prenos-P-R-N'!R$1,FALSE)),IF($A275&lt;=$A$2,VLOOKUP($A275,'Prihodi- plan-izvršenje'!$A$4:$H$500,7,FALSE),""))</f>
        <v>0</v>
      </c>
      <c r="S275" s="88">
        <f>IF(A275=0,0,IF($A275&lt;=$A$1,VALUE(+VLOOKUP($A275,'Rashodi- plan-izvršenje'!$A$8:Q$1500,'prenos-P-R-N'!S$1,FALSE)),IF($A275&lt;=$A$2,VLOOKUP($A275,'Prihodi- plan-izvršenje'!$A$4:$H$500,8,FALSE),0)))</f>
        <v>5534.98</v>
      </c>
      <c r="T275" s="88" t="str">
        <f>IF($A275&gt;$A$2,VLOOKUP($A275,'Neizmirene obaveze JLS'!$A$11:R$500,R$1,FALSE),"")</f>
        <v/>
      </c>
      <c r="U275" s="88">
        <f>IF($A275&gt;$A$2,VLOOKUP($A275,'Neizmirene obaveze JLS'!$A$11:S$500,S$1,FALSE),0)</f>
        <v>0</v>
      </c>
      <c r="V275" s="88">
        <f t="shared" si="23"/>
        <v>0</v>
      </c>
      <c r="W275" s="74"/>
      <c r="X275" s="74"/>
      <c r="Y275" s="74"/>
      <c r="Z275" s="74"/>
      <c r="AA275" s="193">
        <f t="shared" si="24"/>
        <v>6</v>
      </c>
      <c r="AB275" s="193" t="str">
        <f t="shared" si="25"/>
        <v>Приходи</v>
      </c>
    </row>
    <row r="276" spans="1:28">
      <c r="A276" s="89">
        <f>IF(AND(COUNTIF(A$1:A$3,"&gt;0")=1,MAX(A$8:A275)&lt;A$1),A275+1,IF(AND(COUNTIF(A$1:A$3,"&gt;0")=2,MAX(A$8:A275)&lt;A$2),A275+1,IF(AND(COUNTIF(A$1:A$3,"&gt;0")=3,MAX(A$8:A275)&lt;A$3),A275+1,0)))</f>
        <v>269</v>
      </c>
      <c r="B276" s="89">
        <f t="shared" si="26"/>
        <v>75</v>
      </c>
      <c r="C276" s="89" t="str">
        <f t="shared" si="27"/>
        <v>НОВИ ПАЗАР</v>
      </c>
      <c r="D276" s="87" t="str">
        <f>IF($A276=0,"",IF($A276&lt;=$A$1,+VLOOKUP($A276,'Rashodi- plan-izvršenje'!$A$8:B$1500,'prenos-P-R-N'!D$1,FALSE),IF($A276&gt;$A$2,+VLOOKUP($A276,'Neizmirene obaveze JLS'!$A$11:B$500,'prenos-P-R-N'!D$1,FALSE),"")))</f>
        <v/>
      </c>
      <c r="E276" s="87" t="str">
        <f>IF($A276=0,"",IF($A276&lt;=$A$1,+VLOOKUP($A276,'Rashodi- plan-izvršenje'!$A$8:C$1500,'prenos-P-R-N'!E$1,FALSE),IF($A276&gt;$A$2,+VLOOKUP($A276,'Neizmirene obaveze JLS'!$A$11:C$500,'prenos-P-R-N'!E$1,FALSE),"")))</f>
        <v/>
      </c>
      <c r="F276" s="87" t="str">
        <f>IF($A276=0,"",IF($A276&lt;=$A$1,+VLOOKUP($A276,'Rashodi- plan-izvršenje'!$A$8:D$1500,'prenos-P-R-N'!F$1,FALSE),IF($A276&gt;$A$2,+VLOOKUP($A276,'Neizmirene obaveze JLS'!$A$11:D$500,'prenos-P-R-N'!F$1,FALSE),"")))</f>
        <v/>
      </c>
      <c r="G276" s="87" t="str">
        <f>IF($A276=0,"",IF($A276&lt;=$A$1,+VLOOKUP($A276,'Rashodi- plan-izvršenje'!$A$8:E$1500,'prenos-P-R-N'!G$1,FALSE),IF($A276&gt;$A$2,+VLOOKUP($A276,'Neizmirene obaveze JLS'!$A$11:E$500,'prenos-P-R-N'!G$1,FALSE),"")))</f>
        <v/>
      </c>
      <c r="H276" s="87" t="str">
        <f>IF($A276=0,"",IF($A276&lt;=$A$1,+VLOOKUP($A276,'Rashodi- plan-izvršenje'!$A$8:F$1500,'prenos-P-R-N'!H$1,FALSE),IF($A276&gt;$A$2,+VLOOKUP($A276,'Neizmirene obaveze JLS'!$A$11:F$500,'prenos-P-R-N'!H$1,FALSE),"")))</f>
        <v/>
      </c>
      <c r="I276" s="87" t="str">
        <f>IF($A276=0,"",IF($A276&lt;=$A$1,+VLOOKUP($A276,'Rashodi- plan-izvršenje'!$A$8:G$1500,'prenos-P-R-N'!I$1,FALSE),IF($A276&gt;$A$2,+VLOOKUP($A276,'Neizmirene obaveze JLS'!$A$11:G$500,'prenos-P-R-N'!I$1,FALSE),"")))</f>
        <v/>
      </c>
      <c r="J276" s="87" t="str">
        <f>IF($A276=0,"",IF($A276&lt;=$A$1,+VLOOKUP($A276,'Rashodi- plan-izvršenje'!$A$8:H$1500,'prenos-P-R-N'!J$1,FALSE),IF($A276&gt;$A$2,+VLOOKUP($A276,'Neizmirene obaveze JLS'!$A$11:H$500,'prenos-P-R-N'!J$1,FALSE),"")))</f>
        <v/>
      </c>
      <c r="K276" s="87" t="str">
        <f>IF($A276=0,"",IF($A276&lt;=$A$1,+VLOOKUP($A276,'Rashodi- plan-izvršenje'!$A$8:I$1500,'prenos-P-R-N'!K$1,FALSE),IF($A276&gt;$A$2,+VLOOKUP($A276,'Neizmirene obaveze JLS'!$A$11:I$500,'prenos-P-R-N'!K$1,FALSE),"")))</f>
        <v/>
      </c>
      <c r="L276" t="str">
        <f>IF(A276=0,"",IF(A276&lt;=A$1,+IF(VLOOKUP(A276,'Rashodi- plan-izvršenje'!A$8:J$1500,M$1,FALSE)&gt;0,"Програмска активност","Пројекат"),IF(A276&gt;A$2,+IF(VLOOKUP(A276,'Neizmirene obaveze JLS'!A$8:J$2008,M$1,FALSE)&gt;0,"Програмска активност","Пројекат"),"")))</f>
        <v/>
      </c>
      <c r="M276" s="87">
        <f>IF($A276&lt;=$A$1,+IF(VLOOKUP($A276,'Rashodi- plan-izvršenje'!$A$8:$M$1500,10,FALSE)&gt;0,VLOOKUP($A276,'Rashodi- plan-izvršenje'!$A$8:$M$1500,10,FALSE),VLOOKUP($A276,'Rashodi- plan-izvršenje'!$A$8:$M$1500,12,FALSE)),+IF($A276&gt;$A$2,IF(VLOOKUP($A276,'Neizmirene obaveze JLS'!$A$8:$M$1500,10,FALSE)&gt;0,VLOOKUP($A276,'Neizmirene obaveze JLS'!$A$11:$M$1500,10,FALSE),VLOOKUP($A276,'Neizmirene obaveze JLS'!$A$11:$M$1500,12,FALSE)),0))</f>
        <v>0</v>
      </c>
      <c r="N276" s="87">
        <f>IF($A276&lt;=$A$1,+IF(VLOOKUP(A276,'Rashodi- plan-izvršenje'!$A$8:$M$1500,10,FALSE)&gt;0,VLOOKUP(A276,'Rashodi- plan-izvršenje'!$A$8:$M$1500,11,FALSE),VLOOKUP(A276,'Rashodi- plan-izvršenje'!$A$8:$M$1500,13,FALSE)),+IF($A276&gt;$A$2,IF(VLOOKUP($A276,'Neizmirene obaveze JLS'!$A$8:$M$1500,10,FALSE)&gt;0,VLOOKUP($A276,'Neizmirene obaveze JLS'!$A$11:$M$1500,11,FALSE),VLOOKUP($A276,'Neizmirene obaveze JLS'!$A$11:$M$1500,13,FALSE)),0))</f>
        <v>0</v>
      </c>
      <c r="O276" s="87">
        <f>IF($A276&lt;=$A$1,VALUE(+VLOOKUP($A276,'Rashodi- plan-izvršenje'!$A$8:N$1500,'prenos-P-R-N'!O$1,FALSE)),IF($A276&lt;=A$2,VALUE(VLOOKUP($A276,'Prihodi- plan-izvršenje'!$A$8:$H$500,6,FALSE)),VALUE(VLOOKUP($A276,'Neizmirene obaveze JLS'!$A$8:$N$500,O$1,FALSE))))</f>
        <v>1</v>
      </c>
      <c r="P276" s="87" t="str">
        <f>IF(A276=0,0,IF(A276&gt;A$2,'šifarnik K-izvor'!G$3,+IF(Q276&lt;700,+'šifarnik K-izvor'!G$2,'šifarnik K-izvor'!G$1)))</f>
        <v>Приходи</v>
      </c>
      <c r="Q276" s="87">
        <f>IF($A276&lt;=$A$1,VALUE(+VLOOKUP($A276,'Rashodi- plan-izvršenje'!$A$8:O$1500,'prenos-P-R-N'!Q$1,FALSE)),IF($A276&lt;=$A$2,VLOOKUP($A276,'Prihodi- plan-izvršenje'!$A$4:$H$500,4,FALSE),IF($A276&lt;=$A$3,VLOOKUP(A276,'Neizmirene obaveze JLS'!$A$11:O$500,Q$1,FALSE),"")))</f>
        <v>711181</v>
      </c>
      <c r="R276" s="88">
        <f>IF($A276&lt;=$A$1,VALUE(+VLOOKUP($A276,'Rashodi- plan-izvršenje'!$A$8:P$1500,'prenos-P-R-N'!R$1,FALSE)),IF($A276&lt;=$A$2,VLOOKUP($A276,'Prihodi- plan-izvršenje'!$A$4:$H$500,7,FALSE),""))</f>
        <v>0</v>
      </c>
      <c r="S276" s="88">
        <f>IF(A276=0,0,IF($A276&lt;=$A$1,VALUE(+VLOOKUP($A276,'Rashodi- plan-izvršenje'!$A$8:Q$1500,'prenos-P-R-N'!S$1,FALSE)),IF($A276&lt;=$A$2,VLOOKUP($A276,'Prihodi- plan-izvršenje'!$A$4:$H$500,8,FALSE),0)))</f>
        <v>29694</v>
      </c>
      <c r="T276" s="88" t="str">
        <f>IF($A276&gt;$A$2,VLOOKUP($A276,'Neizmirene obaveze JLS'!$A$11:R$500,R$1,FALSE),"")</f>
        <v/>
      </c>
      <c r="U276" s="88">
        <f>IF($A276&gt;$A$2,VLOOKUP($A276,'Neizmirene obaveze JLS'!$A$11:S$500,S$1,FALSE),0)</f>
        <v>0</v>
      </c>
      <c r="V276" s="88">
        <f t="shared" si="23"/>
        <v>0</v>
      </c>
      <c r="W276" s="74"/>
      <c r="X276" s="74"/>
      <c r="Y276" s="74"/>
      <c r="Z276" s="74"/>
      <c r="AA276" s="193">
        <f t="shared" si="24"/>
        <v>6</v>
      </c>
      <c r="AB276" s="193" t="str">
        <f t="shared" si="25"/>
        <v>Приходи</v>
      </c>
    </row>
    <row r="277" spans="1:28">
      <c r="A277" s="89">
        <f>IF(AND(COUNTIF(A$1:A$3,"&gt;0")=1,MAX(A$8:A276)&lt;A$1),A276+1,IF(AND(COUNTIF(A$1:A$3,"&gt;0")=2,MAX(A$8:A276)&lt;A$2),A276+1,IF(AND(COUNTIF(A$1:A$3,"&gt;0")=3,MAX(A$8:A276)&lt;A$3),A276+1,0)))</f>
        <v>270</v>
      </c>
      <c r="B277" s="89">
        <f t="shared" si="26"/>
        <v>75</v>
      </c>
      <c r="C277" s="89" t="str">
        <f t="shared" si="27"/>
        <v>НОВИ ПАЗАР</v>
      </c>
      <c r="D277" s="87" t="str">
        <f>IF($A277=0,"",IF($A277&lt;=$A$1,+VLOOKUP($A277,'Rashodi- plan-izvršenje'!$A$8:B$1500,'prenos-P-R-N'!D$1,FALSE),IF($A277&gt;$A$2,+VLOOKUP($A277,'Neizmirene obaveze JLS'!$A$11:B$500,'prenos-P-R-N'!D$1,FALSE),"")))</f>
        <v/>
      </c>
      <c r="E277" s="87" t="str">
        <f>IF($A277=0,"",IF($A277&lt;=$A$1,+VLOOKUP($A277,'Rashodi- plan-izvršenje'!$A$8:C$1500,'prenos-P-R-N'!E$1,FALSE),IF($A277&gt;$A$2,+VLOOKUP($A277,'Neizmirene obaveze JLS'!$A$11:C$500,'prenos-P-R-N'!E$1,FALSE),"")))</f>
        <v/>
      </c>
      <c r="F277" s="87" t="str">
        <f>IF($A277=0,"",IF($A277&lt;=$A$1,+VLOOKUP($A277,'Rashodi- plan-izvršenje'!$A$8:D$1500,'prenos-P-R-N'!F$1,FALSE),IF($A277&gt;$A$2,+VLOOKUP($A277,'Neizmirene obaveze JLS'!$A$11:D$500,'prenos-P-R-N'!F$1,FALSE),"")))</f>
        <v/>
      </c>
      <c r="G277" s="87" t="str">
        <f>IF($A277=0,"",IF($A277&lt;=$A$1,+VLOOKUP($A277,'Rashodi- plan-izvršenje'!$A$8:E$1500,'prenos-P-R-N'!G$1,FALSE),IF($A277&gt;$A$2,+VLOOKUP($A277,'Neizmirene obaveze JLS'!$A$11:E$500,'prenos-P-R-N'!G$1,FALSE),"")))</f>
        <v/>
      </c>
      <c r="H277" s="87" t="str">
        <f>IF($A277=0,"",IF($A277&lt;=$A$1,+VLOOKUP($A277,'Rashodi- plan-izvršenje'!$A$8:F$1500,'prenos-P-R-N'!H$1,FALSE),IF($A277&gt;$A$2,+VLOOKUP($A277,'Neizmirene obaveze JLS'!$A$11:F$500,'prenos-P-R-N'!H$1,FALSE),"")))</f>
        <v/>
      </c>
      <c r="I277" s="87" t="str">
        <f>IF($A277=0,"",IF($A277&lt;=$A$1,+VLOOKUP($A277,'Rashodi- plan-izvršenje'!$A$8:G$1500,'prenos-P-R-N'!I$1,FALSE),IF($A277&gt;$A$2,+VLOOKUP($A277,'Neizmirene obaveze JLS'!$A$11:G$500,'prenos-P-R-N'!I$1,FALSE),"")))</f>
        <v/>
      </c>
      <c r="J277" s="87" t="str">
        <f>IF($A277=0,"",IF($A277&lt;=$A$1,+VLOOKUP($A277,'Rashodi- plan-izvršenje'!$A$8:H$1500,'prenos-P-R-N'!J$1,FALSE),IF($A277&gt;$A$2,+VLOOKUP($A277,'Neizmirene obaveze JLS'!$A$11:H$500,'prenos-P-R-N'!J$1,FALSE),"")))</f>
        <v/>
      </c>
      <c r="K277" s="87" t="str">
        <f>IF($A277=0,"",IF($A277&lt;=$A$1,+VLOOKUP($A277,'Rashodi- plan-izvršenje'!$A$8:I$1500,'prenos-P-R-N'!K$1,FALSE),IF($A277&gt;$A$2,+VLOOKUP($A277,'Neizmirene obaveze JLS'!$A$11:I$500,'prenos-P-R-N'!K$1,FALSE),"")))</f>
        <v/>
      </c>
      <c r="L277" t="str">
        <f>IF(A277=0,"",IF(A277&lt;=A$1,+IF(VLOOKUP(A277,'Rashodi- plan-izvršenje'!A$8:J$1500,M$1,FALSE)&gt;0,"Програмска активност","Пројекат"),IF(A277&gt;A$2,+IF(VLOOKUP(A277,'Neizmirene obaveze JLS'!A$8:J$2008,M$1,FALSE)&gt;0,"Програмска активност","Пројекат"),"")))</f>
        <v/>
      </c>
      <c r="M277" s="87">
        <f>IF($A277&lt;=$A$1,+IF(VLOOKUP($A277,'Rashodi- plan-izvršenje'!$A$8:$M$1500,10,FALSE)&gt;0,VLOOKUP($A277,'Rashodi- plan-izvršenje'!$A$8:$M$1500,10,FALSE),VLOOKUP($A277,'Rashodi- plan-izvršenje'!$A$8:$M$1500,12,FALSE)),+IF($A277&gt;$A$2,IF(VLOOKUP($A277,'Neizmirene obaveze JLS'!$A$8:$M$1500,10,FALSE)&gt;0,VLOOKUP($A277,'Neizmirene obaveze JLS'!$A$11:$M$1500,10,FALSE),VLOOKUP($A277,'Neizmirene obaveze JLS'!$A$11:$M$1500,12,FALSE)),0))</f>
        <v>0</v>
      </c>
      <c r="N277" s="87">
        <f>IF($A277&lt;=$A$1,+IF(VLOOKUP(A277,'Rashodi- plan-izvršenje'!$A$8:$M$1500,10,FALSE)&gt;0,VLOOKUP(A277,'Rashodi- plan-izvršenje'!$A$8:$M$1500,11,FALSE),VLOOKUP(A277,'Rashodi- plan-izvršenje'!$A$8:$M$1500,13,FALSE)),+IF($A277&gt;$A$2,IF(VLOOKUP($A277,'Neizmirene obaveze JLS'!$A$8:$M$1500,10,FALSE)&gt;0,VLOOKUP($A277,'Neizmirene obaveze JLS'!$A$11:$M$1500,11,FALSE),VLOOKUP($A277,'Neizmirene obaveze JLS'!$A$11:$M$1500,13,FALSE)),0))</f>
        <v>0</v>
      </c>
      <c r="O277" s="87">
        <f>IF($A277&lt;=$A$1,VALUE(+VLOOKUP($A277,'Rashodi- plan-izvršenje'!$A$8:N$1500,'prenos-P-R-N'!O$1,FALSE)),IF($A277&lt;=A$2,VALUE(VLOOKUP($A277,'Prihodi- plan-izvršenje'!$A$8:$H$500,6,FALSE)),VALUE(VLOOKUP($A277,'Neizmirene obaveze JLS'!$A$8:$N$500,O$1,FALSE))))</f>
        <v>1</v>
      </c>
      <c r="P277" s="87" t="str">
        <f>IF(A277=0,0,IF(A277&gt;A$2,'šifarnik K-izvor'!G$3,+IF(Q277&lt;700,+'šifarnik K-izvor'!G$2,'šifarnik K-izvor'!G$1)))</f>
        <v>Приходи</v>
      </c>
      <c r="Q277" s="87">
        <f>IF($A277&lt;=$A$1,VALUE(+VLOOKUP($A277,'Rashodi- plan-izvršenje'!$A$8:O$1500,'prenos-P-R-N'!Q$1,FALSE)),IF($A277&lt;=$A$2,VLOOKUP($A277,'Prihodi- plan-izvršenje'!$A$4:$H$500,4,FALSE),IF($A277&lt;=$A$3,VLOOKUP(A277,'Neizmirene obaveze JLS'!$A$11:O$500,Q$1,FALSE),"")))</f>
        <v>711184</v>
      </c>
      <c r="R277" s="88">
        <f>IF($A277&lt;=$A$1,VALUE(+VLOOKUP($A277,'Rashodi- plan-izvršenje'!$A$8:P$1500,'prenos-P-R-N'!R$1,FALSE)),IF($A277&lt;=$A$2,VLOOKUP($A277,'Prihodi- plan-izvršenje'!$A$4:$H$500,7,FALSE),""))</f>
        <v>0</v>
      </c>
      <c r="S277" s="88">
        <f>IF(A277=0,0,IF($A277&lt;=$A$1,VALUE(+VLOOKUP($A277,'Rashodi- plan-izvršenje'!$A$8:Q$1500,'prenos-P-R-N'!S$1,FALSE)),IF($A277&lt;=$A$2,VLOOKUP($A277,'Prihodi- plan-izvršenje'!$A$4:$H$500,8,FALSE),0)))</f>
        <v>220555.14</v>
      </c>
      <c r="T277" s="88" t="str">
        <f>IF($A277&gt;$A$2,VLOOKUP($A277,'Neizmirene obaveze JLS'!$A$11:R$500,R$1,FALSE),"")</f>
        <v/>
      </c>
      <c r="U277" s="88">
        <f>IF($A277&gt;$A$2,VLOOKUP($A277,'Neizmirene obaveze JLS'!$A$11:S$500,S$1,FALSE),0)</f>
        <v>0</v>
      </c>
      <c r="V277" s="88">
        <f t="shared" si="23"/>
        <v>0</v>
      </c>
      <c r="W277" s="74"/>
      <c r="X277" s="74"/>
      <c r="Y277" s="74"/>
      <c r="Z277" s="74"/>
      <c r="AA277" s="193">
        <f t="shared" si="24"/>
        <v>6</v>
      </c>
      <c r="AB277" s="193" t="str">
        <f t="shared" si="25"/>
        <v>Приходи</v>
      </c>
    </row>
    <row r="278" spans="1:28">
      <c r="A278" s="89">
        <f>IF(AND(COUNTIF(A$1:A$3,"&gt;0")=1,MAX(A$8:A277)&lt;A$1),A277+1,IF(AND(COUNTIF(A$1:A$3,"&gt;0")=2,MAX(A$8:A277)&lt;A$2),A277+1,IF(AND(COUNTIF(A$1:A$3,"&gt;0")=3,MAX(A$8:A277)&lt;A$3),A277+1,0)))</f>
        <v>271</v>
      </c>
      <c r="B278" s="89">
        <f t="shared" si="26"/>
        <v>75</v>
      </c>
      <c r="C278" s="89" t="str">
        <f t="shared" si="27"/>
        <v>НОВИ ПАЗАР</v>
      </c>
      <c r="D278" s="87" t="str">
        <f>IF($A278=0,"",IF($A278&lt;=$A$1,+VLOOKUP($A278,'Rashodi- plan-izvršenje'!$A$8:B$1500,'prenos-P-R-N'!D$1,FALSE),IF($A278&gt;$A$2,+VLOOKUP($A278,'Neizmirene obaveze JLS'!$A$11:B$500,'prenos-P-R-N'!D$1,FALSE),"")))</f>
        <v/>
      </c>
      <c r="E278" s="87" t="str">
        <f>IF($A278=0,"",IF($A278&lt;=$A$1,+VLOOKUP($A278,'Rashodi- plan-izvršenje'!$A$8:C$1500,'prenos-P-R-N'!E$1,FALSE),IF($A278&gt;$A$2,+VLOOKUP($A278,'Neizmirene obaveze JLS'!$A$11:C$500,'prenos-P-R-N'!E$1,FALSE),"")))</f>
        <v/>
      </c>
      <c r="F278" s="87" t="str">
        <f>IF($A278=0,"",IF($A278&lt;=$A$1,+VLOOKUP($A278,'Rashodi- plan-izvršenje'!$A$8:D$1500,'prenos-P-R-N'!F$1,FALSE),IF($A278&gt;$A$2,+VLOOKUP($A278,'Neizmirene obaveze JLS'!$A$11:D$500,'prenos-P-R-N'!F$1,FALSE),"")))</f>
        <v/>
      </c>
      <c r="G278" s="87" t="str">
        <f>IF($A278=0,"",IF($A278&lt;=$A$1,+VLOOKUP($A278,'Rashodi- plan-izvršenje'!$A$8:E$1500,'prenos-P-R-N'!G$1,FALSE),IF($A278&gt;$A$2,+VLOOKUP($A278,'Neizmirene obaveze JLS'!$A$11:E$500,'prenos-P-R-N'!G$1,FALSE),"")))</f>
        <v/>
      </c>
      <c r="H278" s="87" t="str">
        <f>IF($A278=0,"",IF($A278&lt;=$A$1,+VLOOKUP($A278,'Rashodi- plan-izvršenje'!$A$8:F$1500,'prenos-P-R-N'!H$1,FALSE),IF($A278&gt;$A$2,+VLOOKUP($A278,'Neizmirene obaveze JLS'!$A$11:F$500,'prenos-P-R-N'!H$1,FALSE),"")))</f>
        <v/>
      </c>
      <c r="I278" s="87" t="str">
        <f>IF($A278=0,"",IF($A278&lt;=$A$1,+VLOOKUP($A278,'Rashodi- plan-izvršenje'!$A$8:G$1500,'prenos-P-R-N'!I$1,FALSE),IF($A278&gt;$A$2,+VLOOKUP($A278,'Neizmirene obaveze JLS'!$A$11:G$500,'prenos-P-R-N'!I$1,FALSE),"")))</f>
        <v/>
      </c>
      <c r="J278" s="87" t="str">
        <f>IF($A278=0,"",IF($A278&lt;=$A$1,+VLOOKUP($A278,'Rashodi- plan-izvršenje'!$A$8:H$1500,'prenos-P-R-N'!J$1,FALSE),IF($A278&gt;$A$2,+VLOOKUP($A278,'Neizmirene obaveze JLS'!$A$11:H$500,'prenos-P-R-N'!J$1,FALSE),"")))</f>
        <v/>
      </c>
      <c r="K278" s="87" t="str">
        <f>IF($A278=0,"",IF($A278&lt;=$A$1,+VLOOKUP($A278,'Rashodi- plan-izvršenje'!$A$8:I$1500,'prenos-P-R-N'!K$1,FALSE),IF($A278&gt;$A$2,+VLOOKUP($A278,'Neizmirene obaveze JLS'!$A$11:I$500,'prenos-P-R-N'!K$1,FALSE),"")))</f>
        <v/>
      </c>
      <c r="L278" t="str">
        <f>IF(A278=0,"",IF(A278&lt;=A$1,+IF(VLOOKUP(A278,'Rashodi- plan-izvršenje'!A$8:J$1500,M$1,FALSE)&gt;0,"Програмска активност","Пројекат"),IF(A278&gt;A$2,+IF(VLOOKUP(A278,'Neizmirene obaveze JLS'!A$8:J$2008,M$1,FALSE)&gt;0,"Програмска активност","Пројекат"),"")))</f>
        <v/>
      </c>
      <c r="M278" s="87">
        <f>IF($A278&lt;=$A$1,+IF(VLOOKUP($A278,'Rashodi- plan-izvršenje'!$A$8:$M$1500,10,FALSE)&gt;0,VLOOKUP($A278,'Rashodi- plan-izvršenje'!$A$8:$M$1500,10,FALSE),VLOOKUP($A278,'Rashodi- plan-izvršenje'!$A$8:$M$1500,12,FALSE)),+IF($A278&gt;$A$2,IF(VLOOKUP($A278,'Neizmirene obaveze JLS'!$A$8:$M$1500,10,FALSE)&gt;0,VLOOKUP($A278,'Neizmirene obaveze JLS'!$A$11:$M$1500,10,FALSE),VLOOKUP($A278,'Neizmirene obaveze JLS'!$A$11:$M$1500,12,FALSE)),0))</f>
        <v>0</v>
      </c>
      <c r="N278" s="87">
        <f>IF($A278&lt;=$A$1,+IF(VLOOKUP(A278,'Rashodi- plan-izvršenje'!$A$8:$M$1500,10,FALSE)&gt;0,VLOOKUP(A278,'Rashodi- plan-izvršenje'!$A$8:$M$1500,11,FALSE),VLOOKUP(A278,'Rashodi- plan-izvršenje'!$A$8:$M$1500,13,FALSE)),+IF($A278&gt;$A$2,IF(VLOOKUP($A278,'Neizmirene obaveze JLS'!$A$8:$M$1500,10,FALSE)&gt;0,VLOOKUP($A278,'Neizmirene obaveze JLS'!$A$11:$M$1500,11,FALSE),VLOOKUP($A278,'Neizmirene obaveze JLS'!$A$11:$M$1500,13,FALSE)),0))</f>
        <v>0</v>
      </c>
      <c r="O278" s="87">
        <f>IF($A278&lt;=$A$1,VALUE(+VLOOKUP($A278,'Rashodi- plan-izvršenje'!$A$8:N$1500,'prenos-P-R-N'!O$1,FALSE)),IF($A278&lt;=A$2,VALUE(VLOOKUP($A278,'Prihodi- plan-izvršenje'!$A$8:$H$500,6,FALSE)),VALUE(VLOOKUP($A278,'Neizmirene obaveze JLS'!$A$8:$N$500,O$1,FALSE))))</f>
        <v>1</v>
      </c>
      <c r="P278" s="87" t="str">
        <f>IF(A278=0,0,IF(A278&gt;A$2,'šifarnik K-izvor'!G$3,+IF(Q278&lt;700,+'šifarnik K-izvor'!G$2,'šifarnik K-izvor'!G$1)))</f>
        <v>Приходи</v>
      </c>
      <c r="Q278" s="87">
        <f>IF($A278&lt;=$A$1,VALUE(+VLOOKUP($A278,'Rashodi- plan-izvršenje'!$A$8:O$1500,'prenos-P-R-N'!Q$1,FALSE)),IF($A278&lt;=$A$2,VLOOKUP($A278,'Prihodi- plan-izvršenje'!$A$4:$H$500,4,FALSE),IF($A278&lt;=$A$3,VLOOKUP(A278,'Neizmirene obaveze JLS'!$A$11:O$500,Q$1,FALSE),"")))</f>
        <v>711193</v>
      </c>
      <c r="R278" s="88">
        <f>IF($A278&lt;=$A$1,VALUE(+VLOOKUP($A278,'Rashodi- plan-izvršenje'!$A$8:P$1500,'prenos-P-R-N'!R$1,FALSE)),IF($A278&lt;=$A$2,VLOOKUP($A278,'Prihodi- plan-izvršenje'!$A$4:$H$500,7,FALSE),""))</f>
        <v>0</v>
      </c>
      <c r="S278" s="88">
        <f>IF(A278=0,0,IF($A278&lt;=$A$1,VALUE(+VLOOKUP($A278,'Rashodi- plan-izvršenje'!$A$8:Q$1500,'prenos-P-R-N'!S$1,FALSE)),IF($A278&lt;=$A$2,VLOOKUP($A278,'Prihodi- plan-izvršenje'!$A$4:$H$500,8,FALSE),0)))</f>
        <v>632862.77</v>
      </c>
      <c r="T278" s="88" t="str">
        <f>IF($A278&gt;$A$2,VLOOKUP($A278,'Neizmirene obaveze JLS'!$A$11:R$500,R$1,FALSE),"")</f>
        <v/>
      </c>
      <c r="U278" s="88">
        <f>IF($A278&gt;$A$2,VLOOKUP($A278,'Neizmirene obaveze JLS'!$A$11:S$500,S$1,FALSE),0)</f>
        <v>0</v>
      </c>
      <c r="V278" s="88">
        <f t="shared" si="23"/>
        <v>0</v>
      </c>
      <c r="W278" s="74"/>
      <c r="X278" s="74"/>
      <c r="Y278" s="74"/>
      <c r="Z278" s="74"/>
      <c r="AA278" s="193">
        <f t="shared" si="24"/>
        <v>6</v>
      </c>
      <c r="AB278" s="193" t="str">
        <f t="shared" si="25"/>
        <v>Приходи</v>
      </c>
    </row>
    <row r="279" spans="1:28">
      <c r="A279" s="89">
        <f>IF(AND(COUNTIF(A$1:A$3,"&gt;0")=1,MAX(A$8:A278)&lt;A$1),A278+1,IF(AND(COUNTIF(A$1:A$3,"&gt;0")=2,MAX(A$8:A278)&lt;A$2),A278+1,IF(AND(COUNTIF(A$1:A$3,"&gt;0")=3,MAX(A$8:A278)&lt;A$3),A278+1,0)))</f>
        <v>272</v>
      </c>
      <c r="B279" s="89">
        <f t="shared" si="26"/>
        <v>75</v>
      </c>
      <c r="C279" s="89" t="str">
        <f t="shared" si="27"/>
        <v>НОВИ ПАЗАР</v>
      </c>
      <c r="D279" s="87" t="str">
        <f>IF($A279=0,"",IF($A279&lt;=$A$1,+VLOOKUP($A279,'Rashodi- plan-izvršenje'!$A$8:B$1500,'prenos-P-R-N'!D$1,FALSE),IF($A279&gt;$A$2,+VLOOKUP($A279,'Neizmirene obaveze JLS'!$A$11:B$500,'prenos-P-R-N'!D$1,FALSE),"")))</f>
        <v/>
      </c>
      <c r="E279" s="87" t="str">
        <f>IF($A279=0,"",IF($A279&lt;=$A$1,+VLOOKUP($A279,'Rashodi- plan-izvršenje'!$A$8:C$1500,'prenos-P-R-N'!E$1,FALSE),IF($A279&gt;$A$2,+VLOOKUP($A279,'Neizmirene obaveze JLS'!$A$11:C$500,'prenos-P-R-N'!E$1,FALSE),"")))</f>
        <v/>
      </c>
      <c r="F279" s="87" t="str">
        <f>IF($A279=0,"",IF($A279&lt;=$A$1,+VLOOKUP($A279,'Rashodi- plan-izvršenje'!$A$8:D$1500,'prenos-P-R-N'!F$1,FALSE),IF($A279&gt;$A$2,+VLOOKUP($A279,'Neizmirene obaveze JLS'!$A$11:D$500,'prenos-P-R-N'!F$1,FALSE),"")))</f>
        <v/>
      </c>
      <c r="G279" s="87" t="str">
        <f>IF($A279=0,"",IF($A279&lt;=$A$1,+VLOOKUP($A279,'Rashodi- plan-izvršenje'!$A$8:E$1500,'prenos-P-R-N'!G$1,FALSE),IF($A279&gt;$A$2,+VLOOKUP($A279,'Neizmirene obaveze JLS'!$A$11:E$500,'prenos-P-R-N'!G$1,FALSE),"")))</f>
        <v/>
      </c>
      <c r="H279" s="87" t="str">
        <f>IF($A279=0,"",IF($A279&lt;=$A$1,+VLOOKUP($A279,'Rashodi- plan-izvršenje'!$A$8:F$1500,'prenos-P-R-N'!H$1,FALSE),IF($A279&gt;$A$2,+VLOOKUP($A279,'Neizmirene obaveze JLS'!$A$11:F$500,'prenos-P-R-N'!H$1,FALSE),"")))</f>
        <v/>
      </c>
      <c r="I279" s="87" t="str">
        <f>IF($A279=0,"",IF($A279&lt;=$A$1,+VLOOKUP($A279,'Rashodi- plan-izvršenje'!$A$8:G$1500,'prenos-P-R-N'!I$1,FALSE),IF($A279&gt;$A$2,+VLOOKUP($A279,'Neizmirene obaveze JLS'!$A$11:G$500,'prenos-P-R-N'!I$1,FALSE),"")))</f>
        <v/>
      </c>
      <c r="J279" s="87" t="str">
        <f>IF($A279=0,"",IF($A279&lt;=$A$1,+VLOOKUP($A279,'Rashodi- plan-izvršenje'!$A$8:H$1500,'prenos-P-R-N'!J$1,FALSE),IF($A279&gt;$A$2,+VLOOKUP($A279,'Neizmirene obaveze JLS'!$A$11:H$500,'prenos-P-R-N'!J$1,FALSE),"")))</f>
        <v/>
      </c>
      <c r="K279" s="87" t="str">
        <f>IF($A279=0,"",IF($A279&lt;=$A$1,+VLOOKUP($A279,'Rashodi- plan-izvršenje'!$A$8:I$1500,'prenos-P-R-N'!K$1,FALSE),IF($A279&gt;$A$2,+VLOOKUP($A279,'Neizmirene obaveze JLS'!$A$11:I$500,'prenos-P-R-N'!K$1,FALSE),"")))</f>
        <v/>
      </c>
      <c r="L279" t="str">
        <f>IF(A279=0,"",IF(A279&lt;=A$1,+IF(VLOOKUP(A279,'Rashodi- plan-izvršenje'!A$8:J$1500,M$1,FALSE)&gt;0,"Програмска активност","Пројекат"),IF(A279&gt;A$2,+IF(VLOOKUP(A279,'Neizmirene obaveze JLS'!A$8:J$2008,M$1,FALSE)&gt;0,"Програмска активност","Пројекат"),"")))</f>
        <v/>
      </c>
      <c r="M279" s="87">
        <f>IF($A279&lt;=$A$1,+IF(VLOOKUP($A279,'Rashodi- plan-izvršenje'!$A$8:$M$1500,10,FALSE)&gt;0,VLOOKUP($A279,'Rashodi- plan-izvršenje'!$A$8:$M$1500,10,FALSE),VLOOKUP($A279,'Rashodi- plan-izvršenje'!$A$8:$M$1500,12,FALSE)),+IF($A279&gt;$A$2,IF(VLOOKUP($A279,'Neizmirene obaveze JLS'!$A$8:$M$1500,10,FALSE)&gt;0,VLOOKUP($A279,'Neizmirene obaveze JLS'!$A$11:$M$1500,10,FALSE),VLOOKUP($A279,'Neizmirene obaveze JLS'!$A$11:$M$1500,12,FALSE)),0))</f>
        <v>0</v>
      </c>
      <c r="N279" s="87">
        <f>IF($A279&lt;=$A$1,+IF(VLOOKUP(A279,'Rashodi- plan-izvršenje'!$A$8:$M$1500,10,FALSE)&gt;0,VLOOKUP(A279,'Rashodi- plan-izvršenje'!$A$8:$M$1500,11,FALSE),VLOOKUP(A279,'Rashodi- plan-izvršenje'!$A$8:$M$1500,13,FALSE)),+IF($A279&gt;$A$2,IF(VLOOKUP($A279,'Neizmirene obaveze JLS'!$A$8:$M$1500,10,FALSE)&gt;0,VLOOKUP($A279,'Neizmirene obaveze JLS'!$A$11:$M$1500,11,FALSE),VLOOKUP($A279,'Neizmirene obaveze JLS'!$A$11:$M$1500,13,FALSE)),0))</f>
        <v>0</v>
      </c>
      <c r="O279" s="87">
        <f>IF($A279&lt;=$A$1,VALUE(+VLOOKUP($A279,'Rashodi- plan-izvršenje'!$A$8:N$1500,'prenos-P-R-N'!O$1,FALSE)),IF($A279&lt;=A$2,VALUE(VLOOKUP($A279,'Prihodi- plan-izvršenje'!$A$8:$H$500,6,FALSE)),VALUE(VLOOKUP($A279,'Neizmirene obaveze JLS'!$A$8:$N$500,O$1,FALSE))))</f>
        <v>1</v>
      </c>
      <c r="P279" s="87" t="str">
        <f>IF(A279=0,0,IF(A279&gt;A$2,'šifarnik K-izvor'!G$3,+IF(Q279&lt;700,+'šifarnik K-izvor'!G$2,'šifarnik K-izvor'!G$1)))</f>
        <v>Приходи</v>
      </c>
      <c r="Q279" s="87">
        <f>IF($A279&lt;=$A$1,VALUE(+VLOOKUP($A279,'Rashodi- plan-izvršenje'!$A$8:O$1500,'prenos-P-R-N'!Q$1,FALSE)),IF($A279&lt;=$A$2,VLOOKUP($A279,'Prihodi- plan-izvršenje'!$A$4:$H$500,4,FALSE),IF($A279&lt;=$A$3,VLOOKUP(A279,'Neizmirene obaveze JLS'!$A$11:O$500,Q$1,FALSE),"")))</f>
        <v>713122</v>
      </c>
      <c r="R279" s="88">
        <f>IF($A279&lt;=$A$1,VALUE(+VLOOKUP($A279,'Rashodi- plan-izvršenje'!$A$8:P$1500,'prenos-P-R-N'!R$1,FALSE)),IF($A279&lt;=$A$2,VLOOKUP($A279,'Prihodi- plan-izvršenje'!$A$4:$H$500,7,FALSE),""))</f>
        <v>0</v>
      </c>
      <c r="S279" s="88">
        <f>IF(A279=0,0,IF($A279&lt;=$A$1,VALUE(+VLOOKUP($A279,'Rashodi- plan-izvršenje'!$A$8:Q$1500,'prenos-P-R-N'!S$1,FALSE)),IF($A279&lt;=$A$2,VLOOKUP($A279,'Prihodi- plan-izvršenje'!$A$4:$H$500,8,FALSE),0)))</f>
        <v>42944257.140000001</v>
      </c>
      <c r="T279" s="88" t="str">
        <f>IF($A279&gt;$A$2,VLOOKUP($A279,'Neizmirene obaveze JLS'!$A$11:R$500,R$1,FALSE),"")</f>
        <v/>
      </c>
      <c r="U279" s="88">
        <f>IF($A279&gt;$A$2,VLOOKUP($A279,'Neizmirene obaveze JLS'!$A$11:S$500,S$1,FALSE),0)</f>
        <v>0</v>
      </c>
      <c r="V279" s="88">
        <f t="shared" si="23"/>
        <v>0</v>
      </c>
      <c r="W279" s="74"/>
      <c r="X279" s="74"/>
      <c r="Y279" s="74"/>
      <c r="Z279" s="74"/>
      <c r="AA279" s="193">
        <f t="shared" si="24"/>
        <v>6</v>
      </c>
      <c r="AB279" s="193" t="str">
        <f t="shared" si="25"/>
        <v>Приходи</v>
      </c>
    </row>
    <row r="280" spans="1:28">
      <c r="A280" s="89">
        <f>IF(AND(COUNTIF(A$1:A$3,"&gt;0")=1,MAX(A$8:A279)&lt;A$1),A279+1,IF(AND(COUNTIF(A$1:A$3,"&gt;0")=2,MAX(A$8:A279)&lt;A$2),A279+1,IF(AND(COUNTIF(A$1:A$3,"&gt;0")=3,MAX(A$8:A279)&lt;A$3),A279+1,0)))</f>
        <v>273</v>
      </c>
      <c r="B280" s="89">
        <f t="shared" si="26"/>
        <v>75</v>
      </c>
      <c r="C280" s="89" t="str">
        <f t="shared" si="27"/>
        <v>НОВИ ПАЗАР</v>
      </c>
      <c r="D280" s="87" t="str">
        <f>IF($A280=0,"",IF($A280&lt;=$A$1,+VLOOKUP($A280,'Rashodi- plan-izvršenje'!$A$8:B$1500,'prenos-P-R-N'!D$1,FALSE),IF($A280&gt;$A$2,+VLOOKUP($A280,'Neizmirene obaveze JLS'!$A$11:B$500,'prenos-P-R-N'!D$1,FALSE),"")))</f>
        <v/>
      </c>
      <c r="E280" s="87" t="str">
        <f>IF($A280=0,"",IF($A280&lt;=$A$1,+VLOOKUP($A280,'Rashodi- plan-izvršenje'!$A$8:C$1500,'prenos-P-R-N'!E$1,FALSE),IF($A280&gt;$A$2,+VLOOKUP($A280,'Neizmirene obaveze JLS'!$A$11:C$500,'prenos-P-R-N'!E$1,FALSE),"")))</f>
        <v/>
      </c>
      <c r="F280" s="87" t="str">
        <f>IF($A280=0,"",IF($A280&lt;=$A$1,+VLOOKUP($A280,'Rashodi- plan-izvršenje'!$A$8:D$1500,'prenos-P-R-N'!F$1,FALSE),IF($A280&gt;$A$2,+VLOOKUP($A280,'Neizmirene obaveze JLS'!$A$11:D$500,'prenos-P-R-N'!F$1,FALSE),"")))</f>
        <v/>
      </c>
      <c r="G280" s="87" t="str">
        <f>IF($A280=0,"",IF($A280&lt;=$A$1,+VLOOKUP($A280,'Rashodi- plan-izvršenje'!$A$8:E$1500,'prenos-P-R-N'!G$1,FALSE),IF($A280&gt;$A$2,+VLOOKUP($A280,'Neizmirene obaveze JLS'!$A$11:E$500,'prenos-P-R-N'!G$1,FALSE),"")))</f>
        <v/>
      </c>
      <c r="H280" s="87" t="str">
        <f>IF($A280=0,"",IF($A280&lt;=$A$1,+VLOOKUP($A280,'Rashodi- plan-izvršenje'!$A$8:F$1500,'prenos-P-R-N'!H$1,FALSE),IF($A280&gt;$A$2,+VLOOKUP($A280,'Neizmirene obaveze JLS'!$A$11:F$500,'prenos-P-R-N'!H$1,FALSE),"")))</f>
        <v/>
      </c>
      <c r="I280" s="87" t="str">
        <f>IF($A280=0,"",IF($A280&lt;=$A$1,+VLOOKUP($A280,'Rashodi- plan-izvršenje'!$A$8:G$1500,'prenos-P-R-N'!I$1,FALSE),IF($A280&gt;$A$2,+VLOOKUP($A280,'Neizmirene obaveze JLS'!$A$11:G$500,'prenos-P-R-N'!I$1,FALSE),"")))</f>
        <v/>
      </c>
      <c r="J280" s="87" t="str">
        <f>IF($A280=0,"",IF($A280&lt;=$A$1,+VLOOKUP($A280,'Rashodi- plan-izvršenje'!$A$8:H$1500,'prenos-P-R-N'!J$1,FALSE),IF($A280&gt;$A$2,+VLOOKUP($A280,'Neizmirene obaveze JLS'!$A$11:H$500,'prenos-P-R-N'!J$1,FALSE),"")))</f>
        <v/>
      </c>
      <c r="K280" s="87" t="str">
        <f>IF($A280=0,"",IF($A280&lt;=$A$1,+VLOOKUP($A280,'Rashodi- plan-izvršenje'!$A$8:I$1500,'prenos-P-R-N'!K$1,FALSE),IF($A280&gt;$A$2,+VLOOKUP($A280,'Neizmirene obaveze JLS'!$A$11:I$500,'prenos-P-R-N'!K$1,FALSE),"")))</f>
        <v/>
      </c>
      <c r="L280" t="str">
        <f>IF(A280=0,"",IF(A280&lt;=A$1,+IF(VLOOKUP(A280,'Rashodi- plan-izvršenje'!A$8:J$1500,M$1,FALSE)&gt;0,"Програмска активност","Пројекат"),IF(A280&gt;A$2,+IF(VLOOKUP(A280,'Neizmirene obaveze JLS'!A$8:J$2008,M$1,FALSE)&gt;0,"Програмска активност","Пројекат"),"")))</f>
        <v/>
      </c>
      <c r="M280" s="87">
        <f>IF(A280=0,"",IF($A280&lt;=$A$1,+IF(VLOOKUP($A280,'Rashodi- plan-izvršenje'!$A$8:$M$1500,10,FALSE)&gt;0,VLOOKUP($A280,'Rashodi- plan-izvršenje'!$A$8:$M$1500,10,FALSE),VLOOKUP($A280,'Rashodi- plan-izvršenje'!$A$8:$M$1500,12,FALSE)),+IF($A280&gt;$A$2,IF(VLOOKUP($A280,'Neizmirene obaveze JLS'!$A$8:$M$1500,10,FALSE)&gt;0,VLOOKUP($A280,'Neizmirene obaveze JLS'!$A$11:$M$1500,10,FALSE),VLOOKUP($A280,'Neizmirene obaveze JLS'!$A$11:$M$1500,12,FALSE)),0)))</f>
        <v>0</v>
      </c>
      <c r="N280" s="87">
        <f>IF(A280=0,"",IF($A280&lt;=$A$1,+IF(VLOOKUP(A280,'Rashodi- plan-izvršenje'!$A$8:$M$1500,10,FALSE)&gt;0,VLOOKUP(A280,'Rashodi- plan-izvršenje'!$A$8:$M$1500,11,FALSE),VLOOKUP(A280,'Rashodi- plan-izvršenje'!$A$8:$M$1500,13,FALSE)),+IF($A280&gt;$A$2,IF(VLOOKUP($A280,'Neizmirene obaveze JLS'!$A$8:$M$1500,10,FALSE)&gt;0,VLOOKUP($A280,'Neizmirene obaveze JLS'!$A$11:$M$1500,11,FALSE),VLOOKUP($A280,'Neizmirene obaveze JLS'!$A$11:$M$1500,13,FALSE)),0)))</f>
        <v>0</v>
      </c>
      <c r="O280" s="87">
        <f>IF(A280=0,"",IF($A280&lt;=$A$1,VALUE(+VLOOKUP($A280,'Rashodi- plan-izvršenje'!$A$8:N$1500,'prenos-P-R-N'!O$1,FALSE)),IF($A280&lt;=A$2,VALUE(VLOOKUP($A280,'Prihodi- plan-izvršenje'!$A$8:$H$500,6,FALSE)),VALUE(VLOOKUP($A280,'Neizmirene obaveze JLS'!$A$8:$N$500,O$1,FALSE)))))</f>
        <v>1</v>
      </c>
      <c r="P280" s="87" t="str">
        <f>IF(A280=0,"",IF(A280=0,0,IF(A280&gt;A$2,'šifarnik K-izvor'!G$3,+IF(Q280&lt;700,+'šifarnik K-izvor'!G$2,'šifarnik K-izvor'!G$1))))</f>
        <v>Приходи</v>
      </c>
      <c r="Q280" s="87">
        <f>IF($A280&lt;=$A$1,VALUE(+VLOOKUP($A280,'Rashodi- plan-izvršenje'!$A$8:O$1500,'prenos-P-R-N'!Q$1,FALSE)),IF($A280&lt;=$A$2,VLOOKUP($A280,'Prihodi- plan-izvršenje'!$A$4:$H$500,4,FALSE),IF($A280&lt;=$A$3,VLOOKUP(A280,'Neizmirene obaveze JLS'!$A$11:O$500,Q$1,FALSE),"")))</f>
        <v>713423</v>
      </c>
      <c r="R280" s="88">
        <f>IF($A280&lt;=$A$1,VALUE(+VLOOKUP($A280,'Rashodi- plan-izvršenje'!$A$8:P$1500,'prenos-P-R-N'!R$1,FALSE)),IF($A280&lt;=$A$2,VLOOKUP($A280,'Prihodi- plan-izvršenje'!$A$4:$H$500,7,FALSE),""))</f>
        <v>0</v>
      </c>
      <c r="S280" s="88">
        <f>IF(A280=0,0,IF($A280&lt;=$A$1,VALUE(+VLOOKUP($A280,'Rashodi- plan-izvršenje'!$A$8:Q$1500,'prenos-P-R-N'!S$1,FALSE)),IF($A280&lt;=$A$2,VLOOKUP($A280,'Prihodi- plan-izvršenje'!$A$4:$H$500,8,FALSE),0)))</f>
        <v>17527041.600000001</v>
      </c>
      <c r="T280" s="88" t="str">
        <f>IF($A280&gt;$A$2,VLOOKUP($A280,'Neizmirene obaveze JLS'!$A$11:R$500,R$1,FALSE),"")</f>
        <v/>
      </c>
      <c r="U280" s="88">
        <f>IF($A280&gt;$A$2,VLOOKUP($A280,'Neizmirene obaveze JLS'!$A$11:S$500,S$1,FALSE),0)</f>
        <v>0</v>
      </c>
      <c r="V280" s="88">
        <f t="shared" si="23"/>
        <v>0</v>
      </c>
      <c r="W280" s="74"/>
      <c r="X280" s="74"/>
      <c r="Y280" s="74"/>
      <c r="Z280" s="74"/>
      <c r="AA280" s="193">
        <f t="shared" si="24"/>
        <v>6</v>
      </c>
      <c r="AB280" s="193" t="str">
        <f t="shared" si="25"/>
        <v>Приходи</v>
      </c>
    </row>
    <row r="281" spans="1:28">
      <c r="A281" s="89">
        <f>IF(AND(COUNTIF(A$1:A$3,"&gt;0")=1,MAX(A$8:A280)&lt;A$1),A280+1,IF(AND(COUNTIF(A$1:A$3,"&gt;0")=2,MAX(A$8:A280)&lt;A$2),A280+1,IF(AND(COUNTIF(A$1:A$3,"&gt;0")=3,MAX(A$8:A280)&lt;A$3),A280+1,0)))</f>
        <v>274</v>
      </c>
      <c r="B281" s="89">
        <f t="shared" si="26"/>
        <v>75</v>
      </c>
      <c r="C281" s="89" t="str">
        <f t="shared" si="27"/>
        <v>НОВИ ПАЗАР</v>
      </c>
      <c r="D281" s="87" t="str">
        <f>IF($A281=0,"",IF($A281&lt;=$A$1,+VLOOKUP($A281,'Rashodi- plan-izvršenje'!$A$8:B$1500,'prenos-P-R-N'!D$1,FALSE),IF($A281&gt;$A$2,+VLOOKUP($A281,'Neizmirene obaveze JLS'!$A$11:B$500,'prenos-P-R-N'!D$1,FALSE),"")))</f>
        <v/>
      </c>
      <c r="E281" s="87" t="str">
        <f>IF($A281=0,"",IF($A281&lt;=$A$1,+VLOOKUP($A281,'Rashodi- plan-izvršenje'!$A$8:C$1500,'prenos-P-R-N'!E$1,FALSE),IF($A281&gt;$A$2,+VLOOKUP($A281,'Neizmirene obaveze JLS'!$A$11:C$500,'prenos-P-R-N'!E$1,FALSE),"")))</f>
        <v/>
      </c>
      <c r="F281" s="87" t="str">
        <f>IF($A281=0,"",IF($A281&lt;=$A$1,+VLOOKUP($A281,'Rashodi- plan-izvršenje'!$A$8:D$1500,'prenos-P-R-N'!F$1,FALSE),IF($A281&gt;$A$2,+VLOOKUP($A281,'Neizmirene obaveze JLS'!$A$11:D$500,'prenos-P-R-N'!F$1,FALSE),"")))</f>
        <v/>
      </c>
      <c r="G281" s="87" t="str">
        <f>IF($A281=0,"",IF($A281&lt;=$A$1,+VLOOKUP($A281,'Rashodi- plan-izvršenje'!$A$8:E$1500,'prenos-P-R-N'!G$1,FALSE),IF($A281&gt;$A$2,+VLOOKUP($A281,'Neizmirene obaveze JLS'!$A$11:E$500,'prenos-P-R-N'!G$1,FALSE),"")))</f>
        <v/>
      </c>
      <c r="H281" s="87" t="str">
        <f>IF($A281=0,"",IF($A281&lt;=$A$1,+VLOOKUP($A281,'Rashodi- plan-izvršenje'!$A$8:F$1500,'prenos-P-R-N'!H$1,FALSE),IF($A281&gt;$A$2,+VLOOKUP($A281,'Neizmirene obaveze JLS'!$A$11:F$500,'prenos-P-R-N'!H$1,FALSE),"")))</f>
        <v/>
      </c>
      <c r="I281" s="87" t="str">
        <f>IF($A281=0,"",IF($A281&lt;=$A$1,+VLOOKUP($A281,'Rashodi- plan-izvršenje'!$A$8:G$1500,'prenos-P-R-N'!I$1,FALSE),IF($A281&gt;$A$2,+VLOOKUP($A281,'Neizmirene obaveze JLS'!$A$11:G$500,'prenos-P-R-N'!I$1,FALSE),"")))</f>
        <v/>
      </c>
      <c r="J281" s="87" t="str">
        <f>IF($A281=0,"",IF($A281&lt;=$A$1,+VLOOKUP($A281,'Rashodi- plan-izvršenje'!$A$8:H$1500,'prenos-P-R-N'!J$1,FALSE),IF($A281&gt;$A$2,+VLOOKUP($A281,'Neizmirene obaveze JLS'!$A$11:H$500,'prenos-P-R-N'!J$1,FALSE),"")))</f>
        <v/>
      </c>
      <c r="K281" s="87" t="str">
        <f>IF($A281=0,"",IF($A281&lt;=$A$1,+VLOOKUP($A281,'Rashodi- plan-izvršenje'!$A$8:I$1500,'prenos-P-R-N'!K$1,FALSE),IF($A281&gt;$A$2,+VLOOKUP($A281,'Neizmirene obaveze JLS'!$A$11:I$500,'prenos-P-R-N'!K$1,FALSE),"")))</f>
        <v/>
      </c>
      <c r="L281" t="str">
        <f>IF(A281=0,"",IF(A281&lt;=A$1,+IF(VLOOKUP(A281,'Rashodi- plan-izvršenje'!A$8:J$1500,M$1,FALSE)&gt;0,"Програмска активност","Пројекат"),IF(A281&gt;A$2,+IF(VLOOKUP(A281,'Neizmirene obaveze JLS'!A$8:J$2008,M$1,FALSE)&gt;0,"Програмска активност","Пројекат"),"")))</f>
        <v/>
      </c>
      <c r="M281" s="87">
        <f>IF(A281=0,"",IF($A281&lt;=$A$1,+IF(VLOOKUP($A281,'Rashodi- plan-izvršenje'!$A$8:$M$1500,10,FALSE)&gt;0,VLOOKUP($A281,'Rashodi- plan-izvršenje'!$A$8:$M$1500,10,FALSE),VLOOKUP($A281,'Rashodi- plan-izvršenje'!$A$8:$M$1500,12,FALSE)),+IF($A281&gt;$A$2,IF(VLOOKUP($A281,'Neizmirene obaveze JLS'!$A$8:$M$1500,10,FALSE)&gt;0,VLOOKUP($A281,'Neizmirene obaveze JLS'!$A$11:$M$1500,10,FALSE),VLOOKUP($A281,'Neizmirene obaveze JLS'!$A$11:$M$1500,12,FALSE)),0)))</f>
        <v>0</v>
      </c>
      <c r="N281" s="87">
        <f>IF(A281=0,"",IF($A281&lt;=$A$1,+IF(VLOOKUP(A281,'Rashodi- plan-izvršenje'!$A$8:$M$1500,10,FALSE)&gt;0,VLOOKUP(A281,'Rashodi- plan-izvršenje'!$A$8:$M$1500,11,FALSE),VLOOKUP(A281,'Rashodi- plan-izvršenje'!$A$8:$M$1500,13,FALSE)),+IF($A281&gt;$A$2,IF(VLOOKUP($A281,'Neizmirene obaveze JLS'!$A$8:$M$1500,10,FALSE)&gt;0,VLOOKUP($A281,'Neizmirene obaveze JLS'!$A$11:$M$1500,11,FALSE),VLOOKUP($A281,'Neizmirene obaveze JLS'!$A$11:$M$1500,13,FALSE)),0)))</f>
        <v>0</v>
      </c>
      <c r="O281" s="87">
        <f>IF(A281=0,"",IF($A281&lt;=$A$1,VALUE(+VLOOKUP($A281,'Rashodi- plan-izvršenje'!$A$8:N$1500,'prenos-P-R-N'!O$1,FALSE)),IF($A281&lt;=A$2,VALUE(VLOOKUP($A281,'Prihodi- plan-izvršenje'!$A$8:$H$500,6,FALSE)),VALUE(VLOOKUP($A281,'Neizmirene obaveze JLS'!$A$8:$N$500,O$1,FALSE)))))</f>
        <v>1</v>
      </c>
      <c r="P281" s="87" t="str">
        <f>IF(A281=0,"",IF(A281=0,0,IF(A281&gt;A$2,'šifarnik K-izvor'!G$3,+IF(Q281&lt;700,+'šifarnik K-izvor'!G$2,'šifarnik K-izvor'!G$1))))</f>
        <v>Приходи</v>
      </c>
      <c r="Q281" s="87">
        <f>IF($A281&lt;=$A$1,VALUE(+VLOOKUP($A281,'Rashodi- plan-izvršenje'!$A$8:O$1500,'prenos-P-R-N'!Q$1,FALSE)),IF($A281&lt;=$A$2,VLOOKUP($A281,'Prihodi- plan-izvršenje'!$A$4:$H$500,4,FALSE),IF($A281&lt;=$A$3,VLOOKUP(A281,'Neizmirene obaveze JLS'!$A$11:O$500,Q$1,FALSE),"")))</f>
        <v>714565</v>
      </c>
      <c r="R281" s="88">
        <f>IF($A281&lt;=$A$1,VALUE(+VLOOKUP($A281,'Rashodi- plan-izvršenje'!$A$8:P$1500,'prenos-P-R-N'!R$1,FALSE)),IF($A281&lt;=$A$2,VLOOKUP($A281,'Prihodi- plan-izvršenje'!$A$4:$H$500,7,FALSE),""))</f>
        <v>0</v>
      </c>
      <c r="S281" s="88">
        <f>IF(A281=0,0,IF($A281&lt;=$A$1,VALUE(+VLOOKUP($A281,'Rashodi- plan-izvršenje'!$A$8:Q$1500,'prenos-P-R-N'!S$1,FALSE)),IF($A281&lt;=$A$2,VLOOKUP($A281,'Prihodi- plan-izvršenje'!$A$4:$H$500,8,FALSE),0)))</f>
        <v>3230647.35</v>
      </c>
      <c r="T281" s="88" t="str">
        <f>IF($A281&gt;$A$2,VLOOKUP($A281,'Neizmirene obaveze JLS'!$A$11:R$500,R$1,FALSE),"")</f>
        <v/>
      </c>
      <c r="U281" s="88">
        <f>IF($A281&gt;$A$2,VLOOKUP($A281,'Neizmirene obaveze JLS'!$A$11:S$500,S$1,FALSE),0)</f>
        <v>0</v>
      </c>
      <c r="V281" s="88">
        <f t="shared" si="23"/>
        <v>0</v>
      </c>
      <c r="W281" s="74"/>
      <c r="X281" s="74"/>
      <c r="Y281" s="74"/>
      <c r="Z281" s="74"/>
      <c r="AA281" s="193">
        <f t="shared" si="24"/>
        <v>6</v>
      </c>
      <c r="AB281" s="193" t="str">
        <f t="shared" si="25"/>
        <v>Приходи</v>
      </c>
    </row>
    <row r="282" spans="1:28">
      <c r="A282" s="89">
        <f>IF(AND(COUNTIF(A$1:A$3,"&gt;0")=1,MAX(A$8:A281)&lt;A$1),A281+1,IF(AND(COUNTIF(A$1:A$3,"&gt;0")=2,MAX(A$8:A281)&lt;A$2),A281+1,IF(AND(COUNTIF(A$1:A$3,"&gt;0")=3,MAX(A$8:A281)&lt;A$3),A281+1,0)))</f>
        <v>275</v>
      </c>
      <c r="B282" s="89">
        <f t="shared" si="26"/>
        <v>75</v>
      </c>
      <c r="C282" s="89" t="str">
        <f t="shared" si="27"/>
        <v>НОВИ ПАЗАР</v>
      </c>
      <c r="D282" s="87" t="str">
        <f>IF($A282=0,"",IF($A282&lt;=$A$1,+VLOOKUP($A282,'Rashodi- plan-izvršenje'!$A$8:B$1500,'prenos-P-R-N'!D$1,FALSE),IF($A282&gt;$A$2,+VLOOKUP($A282,'Neizmirene obaveze JLS'!$A$11:B$500,'prenos-P-R-N'!D$1,FALSE),"")))</f>
        <v/>
      </c>
      <c r="E282" s="87" t="str">
        <f>IF($A282=0,"",IF($A282&lt;=$A$1,+VLOOKUP($A282,'Rashodi- plan-izvršenje'!$A$8:C$1500,'prenos-P-R-N'!E$1,FALSE),IF($A282&gt;$A$2,+VLOOKUP($A282,'Neizmirene obaveze JLS'!$A$11:C$500,'prenos-P-R-N'!E$1,FALSE),"")))</f>
        <v/>
      </c>
      <c r="F282" s="87" t="str">
        <f>IF($A282=0,"",IF($A282&lt;=$A$1,+VLOOKUP($A282,'Rashodi- plan-izvršenje'!$A$8:D$1500,'prenos-P-R-N'!F$1,FALSE),IF($A282&gt;$A$2,+VLOOKUP($A282,'Neizmirene obaveze JLS'!$A$11:D$500,'prenos-P-R-N'!F$1,FALSE),"")))</f>
        <v/>
      </c>
      <c r="G282" s="87" t="str">
        <f>IF($A282=0,"",IF($A282&lt;=$A$1,+VLOOKUP($A282,'Rashodi- plan-izvršenje'!$A$8:E$1500,'prenos-P-R-N'!G$1,FALSE),IF($A282&gt;$A$2,+VLOOKUP($A282,'Neizmirene obaveze JLS'!$A$11:E$500,'prenos-P-R-N'!G$1,FALSE),"")))</f>
        <v/>
      </c>
      <c r="H282" s="87" t="str">
        <f>IF($A282=0,"",IF($A282&lt;=$A$1,+VLOOKUP($A282,'Rashodi- plan-izvršenje'!$A$8:F$1500,'prenos-P-R-N'!H$1,FALSE),IF($A282&gt;$A$2,+VLOOKUP($A282,'Neizmirene obaveze JLS'!$A$11:F$500,'prenos-P-R-N'!H$1,FALSE),"")))</f>
        <v/>
      </c>
      <c r="I282" s="87" t="str">
        <f>IF($A282=0,"",IF($A282&lt;=$A$1,+VLOOKUP($A282,'Rashodi- plan-izvršenje'!$A$8:G$1500,'prenos-P-R-N'!I$1,FALSE),IF($A282&gt;$A$2,+VLOOKUP($A282,'Neizmirene obaveze JLS'!$A$11:G$500,'prenos-P-R-N'!I$1,FALSE),"")))</f>
        <v/>
      </c>
      <c r="J282" s="87" t="str">
        <f>IF($A282=0,"",IF($A282&lt;=$A$1,+VLOOKUP($A282,'Rashodi- plan-izvršenje'!$A$8:H$1500,'prenos-P-R-N'!J$1,FALSE),IF($A282&gt;$A$2,+VLOOKUP($A282,'Neizmirene obaveze JLS'!$A$11:H$500,'prenos-P-R-N'!J$1,FALSE),"")))</f>
        <v/>
      </c>
      <c r="K282" s="87" t="str">
        <f>IF($A282=0,"",IF($A282&lt;=$A$1,+VLOOKUP($A282,'Rashodi- plan-izvršenje'!$A$8:I$1500,'prenos-P-R-N'!K$1,FALSE),IF($A282&gt;$A$2,+VLOOKUP($A282,'Neizmirene obaveze JLS'!$A$11:I$500,'prenos-P-R-N'!K$1,FALSE),"")))</f>
        <v/>
      </c>
      <c r="L282" t="str">
        <f>IF(A282=0,"",IF(A282&lt;=A$1,+IF(VLOOKUP(A282,'Rashodi- plan-izvršenje'!A$8:J$1500,M$1,FALSE)&gt;0,"Програмска активност","Пројекат"),IF(A282&gt;A$2,+IF(VLOOKUP(A282,'Neizmirene obaveze JLS'!A$8:J$2008,M$1,FALSE)&gt;0,"Програмска активност","Пројекат"),"")))</f>
        <v/>
      </c>
      <c r="M282" s="87">
        <f>IF(A282=0,"",IF($A282&lt;=$A$1,+IF(VLOOKUP($A282,'Rashodi- plan-izvršenje'!$A$8:$M$1500,10,FALSE)&gt;0,VLOOKUP($A282,'Rashodi- plan-izvršenje'!$A$8:$M$1500,10,FALSE),VLOOKUP($A282,'Rashodi- plan-izvršenje'!$A$8:$M$1500,12,FALSE)),+IF($A282&gt;$A$2,IF(VLOOKUP($A282,'Neizmirene obaveze JLS'!$A$8:$M$1500,10,FALSE)&gt;0,VLOOKUP($A282,'Neizmirene obaveze JLS'!$A$11:$M$1500,10,FALSE),VLOOKUP($A282,'Neizmirene obaveze JLS'!$A$11:$M$1500,12,FALSE)),0)))</f>
        <v>0</v>
      </c>
      <c r="N282" s="87">
        <f>IF(A282=0,"",IF($A282&lt;=$A$1,+IF(VLOOKUP(A282,'Rashodi- plan-izvršenje'!$A$8:$M$1500,10,FALSE)&gt;0,VLOOKUP(A282,'Rashodi- plan-izvršenje'!$A$8:$M$1500,11,FALSE),VLOOKUP(A282,'Rashodi- plan-izvršenje'!$A$8:$M$1500,13,FALSE)),+IF($A282&gt;$A$2,IF(VLOOKUP($A282,'Neizmirene obaveze JLS'!$A$8:$M$1500,10,FALSE)&gt;0,VLOOKUP($A282,'Neizmirene obaveze JLS'!$A$11:$M$1500,11,FALSE),VLOOKUP($A282,'Neizmirene obaveze JLS'!$A$11:$M$1500,13,FALSE)),0)))</f>
        <v>0</v>
      </c>
      <c r="O282" s="87">
        <f>IF(A282=0,"",IF($A282&lt;=$A$1,VALUE(+VLOOKUP($A282,'Rashodi- plan-izvršenje'!$A$8:N$1500,'prenos-P-R-N'!O$1,FALSE)),IF($A282&lt;=A$2,VALUE(VLOOKUP($A282,'Prihodi- plan-izvršenje'!$A$8:$H$500,6,FALSE)),VALUE(VLOOKUP($A282,'Neizmirene obaveze JLS'!$A$8:$N$500,O$1,FALSE)))))</f>
        <v>1</v>
      </c>
      <c r="P282" s="87" t="str">
        <f>IF(A282=0,"",IF(A282=0,0,IF(A282&gt;A$2,'šifarnik K-izvor'!G$3,+IF(Q282&lt;700,+'šifarnik K-izvor'!G$2,'šifarnik K-izvor'!G$1))))</f>
        <v>Приходи</v>
      </c>
      <c r="Q282" s="87">
        <f>IF($A282&lt;=$A$1,VALUE(+VLOOKUP($A282,'Rashodi- plan-izvršenje'!$A$8:O$1500,'prenos-P-R-N'!Q$1,FALSE)),IF($A282&lt;=$A$2,VLOOKUP($A282,'Prihodi- plan-izvršenje'!$A$4:$H$500,4,FALSE),IF($A282&lt;=$A$3,VLOOKUP(A282,'Neizmirene obaveze JLS'!$A$11:O$500,Q$1,FALSE),"")))</f>
        <v>714566</v>
      </c>
      <c r="R282" s="88">
        <f>IF($A282&lt;=$A$1,VALUE(+VLOOKUP($A282,'Rashodi- plan-izvršenje'!$A$8:P$1500,'prenos-P-R-N'!R$1,FALSE)),IF($A282&lt;=$A$2,VLOOKUP($A282,'Prihodi- plan-izvršenje'!$A$4:$H$500,7,FALSE),""))</f>
        <v>0</v>
      </c>
      <c r="S282" s="88">
        <f>IF(A282=0,0,IF($A282&lt;=$A$1,VALUE(+VLOOKUP($A282,'Rashodi- plan-izvršenje'!$A$8:Q$1500,'prenos-P-R-N'!S$1,FALSE)),IF($A282&lt;=$A$2,VLOOKUP($A282,'Prihodi- plan-izvršenje'!$A$4:$H$500,8,FALSE),0)))</f>
        <v>414713</v>
      </c>
      <c r="T282" s="88" t="str">
        <f>IF($A282&gt;$A$2,VLOOKUP($A282,'Neizmirene obaveze JLS'!$A$11:R$500,R$1,FALSE),"")</f>
        <v/>
      </c>
      <c r="U282" s="88">
        <f>IF($A282&gt;$A$2,VLOOKUP($A282,'Neizmirene obaveze JLS'!$A$11:S$500,S$1,FALSE),0)</f>
        <v>0</v>
      </c>
      <c r="V282" s="88">
        <f t="shared" si="23"/>
        <v>0</v>
      </c>
      <c r="W282" s="74"/>
      <c r="X282" s="74"/>
      <c r="Y282" s="74"/>
      <c r="Z282" s="74"/>
      <c r="AA282" s="193">
        <f t="shared" si="24"/>
        <v>6</v>
      </c>
      <c r="AB282" s="193" t="str">
        <f t="shared" si="25"/>
        <v>Приходи</v>
      </c>
    </row>
    <row r="283" spans="1:28">
      <c r="A283" s="89">
        <f>IF(AND(COUNTIF(A$1:A$3,"&gt;0")=1,MAX(A$8:A282)&lt;A$1),A282+1,IF(AND(COUNTIF(A$1:A$3,"&gt;0")=2,MAX(A$8:A282)&lt;A$2),A282+1,IF(AND(COUNTIF(A$1:A$3,"&gt;0")=3,MAX(A$8:A282)&lt;A$3),A282+1,0)))</f>
        <v>276</v>
      </c>
      <c r="B283" s="89">
        <f t="shared" si="26"/>
        <v>75</v>
      </c>
      <c r="C283" s="89" t="str">
        <f t="shared" si="27"/>
        <v>НОВИ ПАЗАР</v>
      </c>
      <c r="D283" s="87" t="str">
        <f>IF($A283=0,"",IF($A283&lt;=$A$1,+VLOOKUP($A283,'Rashodi- plan-izvršenje'!$A$8:B$1500,'prenos-P-R-N'!D$1,FALSE),IF($A283&gt;$A$2,+VLOOKUP($A283,'Neizmirene obaveze JLS'!$A$11:B$500,'prenos-P-R-N'!D$1,FALSE),"")))</f>
        <v/>
      </c>
      <c r="E283" s="87" t="str">
        <f>IF($A283=0,"",IF($A283&lt;=$A$1,+VLOOKUP($A283,'Rashodi- plan-izvršenje'!$A$8:C$1500,'prenos-P-R-N'!E$1,FALSE),IF($A283&gt;$A$2,+VLOOKUP($A283,'Neizmirene obaveze JLS'!$A$11:C$500,'prenos-P-R-N'!E$1,FALSE),"")))</f>
        <v/>
      </c>
      <c r="F283" s="87" t="str">
        <f>IF($A283=0,"",IF($A283&lt;=$A$1,+VLOOKUP($A283,'Rashodi- plan-izvršenje'!$A$8:D$1500,'prenos-P-R-N'!F$1,FALSE),IF($A283&gt;$A$2,+VLOOKUP($A283,'Neizmirene obaveze JLS'!$A$11:D$500,'prenos-P-R-N'!F$1,FALSE),"")))</f>
        <v/>
      </c>
      <c r="G283" s="87" t="str">
        <f>IF($A283=0,"",IF($A283&lt;=$A$1,+VLOOKUP($A283,'Rashodi- plan-izvršenje'!$A$8:E$1500,'prenos-P-R-N'!G$1,FALSE),IF($A283&gt;$A$2,+VLOOKUP($A283,'Neizmirene obaveze JLS'!$A$11:E$500,'prenos-P-R-N'!G$1,FALSE),"")))</f>
        <v/>
      </c>
      <c r="H283" s="87" t="str">
        <f>IF($A283=0,"",IF($A283&lt;=$A$1,+VLOOKUP($A283,'Rashodi- plan-izvršenje'!$A$8:F$1500,'prenos-P-R-N'!H$1,FALSE),IF($A283&gt;$A$2,+VLOOKUP($A283,'Neizmirene obaveze JLS'!$A$11:F$500,'prenos-P-R-N'!H$1,FALSE),"")))</f>
        <v/>
      </c>
      <c r="I283" s="87" t="str">
        <f>IF($A283=0,"",IF($A283&lt;=$A$1,+VLOOKUP($A283,'Rashodi- plan-izvršenje'!$A$8:G$1500,'prenos-P-R-N'!I$1,FALSE),IF($A283&gt;$A$2,+VLOOKUP($A283,'Neizmirene obaveze JLS'!$A$11:G$500,'prenos-P-R-N'!I$1,FALSE),"")))</f>
        <v/>
      </c>
      <c r="J283" s="87" t="str">
        <f>IF($A283=0,"",IF($A283&lt;=$A$1,+VLOOKUP($A283,'Rashodi- plan-izvršenje'!$A$8:H$1500,'prenos-P-R-N'!J$1,FALSE),IF($A283&gt;$A$2,+VLOOKUP($A283,'Neizmirene obaveze JLS'!$A$11:H$500,'prenos-P-R-N'!J$1,FALSE),"")))</f>
        <v/>
      </c>
      <c r="K283" s="87" t="str">
        <f>IF($A283=0,"",IF($A283&lt;=$A$1,+VLOOKUP($A283,'Rashodi- plan-izvršenje'!$A$8:I$1500,'prenos-P-R-N'!K$1,FALSE),IF($A283&gt;$A$2,+VLOOKUP($A283,'Neizmirene obaveze JLS'!$A$11:I$500,'prenos-P-R-N'!K$1,FALSE),"")))</f>
        <v/>
      </c>
      <c r="L283" t="str">
        <f>IF(A283=0,"",IF(A283&lt;=A$1,+IF(VLOOKUP(A283,'Rashodi- plan-izvršenje'!A$8:J$1500,M$1,FALSE)&gt;0,"Програмска активност","Пројекат"),IF(A283&gt;A$2,+IF(VLOOKUP(A283,'Neizmirene obaveze JLS'!A$8:J$2008,M$1,FALSE)&gt;0,"Програмска активност","Пројекат"),"")))</f>
        <v/>
      </c>
      <c r="M283" s="87">
        <f>IF(A283=0,"",IF($A283&lt;=$A$1,+IF(VLOOKUP($A283,'Rashodi- plan-izvršenje'!$A$8:$M$1500,10,FALSE)&gt;0,VLOOKUP($A283,'Rashodi- plan-izvršenje'!$A$8:$M$1500,10,FALSE),VLOOKUP($A283,'Rashodi- plan-izvršenje'!$A$8:$M$1500,12,FALSE)),+IF($A283&gt;$A$2,IF(VLOOKUP($A283,'Neizmirene obaveze JLS'!$A$8:$M$1500,10,FALSE)&gt;0,VLOOKUP($A283,'Neizmirene obaveze JLS'!$A$11:$M$1500,10,FALSE),VLOOKUP($A283,'Neizmirene obaveze JLS'!$A$11:$M$1500,12,FALSE)),0)))</f>
        <v>0</v>
      </c>
      <c r="N283" s="87">
        <f>IF(A283=0,"",IF($A283&lt;=$A$1,+IF(VLOOKUP(A283,'Rashodi- plan-izvršenje'!$A$8:$M$1500,10,FALSE)&gt;0,VLOOKUP(A283,'Rashodi- plan-izvršenje'!$A$8:$M$1500,11,FALSE),VLOOKUP(A283,'Rashodi- plan-izvršenje'!$A$8:$M$1500,13,FALSE)),+IF($A283&gt;$A$2,IF(VLOOKUP($A283,'Neizmirene obaveze JLS'!$A$8:$M$1500,10,FALSE)&gt;0,VLOOKUP($A283,'Neizmirene obaveze JLS'!$A$11:$M$1500,11,FALSE),VLOOKUP($A283,'Neizmirene obaveze JLS'!$A$11:$M$1500,13,FALSE)),0)))</f>
        <v>0</v>
      </c>
      <c r="O283" s="87">
        <f>IF(A283=0,"",IF($A283&lt;=$A$1,VALUE(+VLOOKUP($A283,'Rashodi- plan-izvršenje'!$A$8:N$1500,'prenos-P-R-N'!O$1,FALSE)),IF($A283&lt;=A$2,VALUE(VLOOKUP($A283,'Prihodi- plan-izvršenje'!$A$8:$H$500,6,FALSE)),VALUE(VLOOKUP($A283,'Neizmirene obaveze JLS'!$A$8:$N$500,O$1,FALSE)))))</f>
        <v>4</v>
      </c>
      <c r="P283" s="87" t="str">
        <f>IF(A283=0,"",IF(A283=0,0,IF(A283&gt;A$2,'šifarnik K-izvor'!G$3,+IF(Q283&lt;700,+'šifarnik K-izvor'!G$2,'šifarnik K-izvor'!G$1))))</f>
        <v>Приходи</v>
      </c>
      <c r="Q283" s="87">
        <f>IF($A283&lt;=$A$1,VALUE(+VLOOKUP($A283,'Rashodi- plan-izvršenje'!$A$8:O$1500,'prenos-P-R-N'!Q$1,FALSE)),IF($A283&lt;=$A$2,VLOOKUP($A283,'Prihodi- plan-izvršenje'!$A$4:$H$500,4,FALSE),IF($A283&lt;=$A$3,VLOOKUP(A283,'Neizmirene obaveze JLS'!$A$11:O$500,Q$1,FALSE),"")))</f>
        <v>742142</v>
      </c>
      <c r="R283" s="88">
        <f>IF($A283&lt;=$A$1,VALUE(+VLOOKUP($A283,'Rashodi- plan-izvršenje'!$A$8:P$1500,'prenos-P-R-N'!R$1,FALSE)),IF($A283&lt;=$A$2,VLOOKUP($A283,'Prihodi- plan-izvršenje'!$A$4:$H$500,7,FALSE),""))</f>
        <v>0</v>
      </c>
      <c r="S283" s="88">
        <f>IF(A283=0,0,IF($A283&lt;=$A$1,VALUE(+VLOOKUP($A283,'Rashodi- plan-izvršenje'!$A$8:Q$1500,'prenos-P-R-N'!S$1,FALSE)),IF($A283&lt;=$A$2,VLOOKUP($A283,'Prihodi- plan-izvršenje'!$A$4:$H$500,8,FALSE),0)))</f>
        <v>1002020.2</v>
      </c>
      <c r="T283" s="88" t="str">
        <f>IF($A283&gt;$A$2,VLOOKUP($A283,'Neizmirene obaveze JLS'!$A$11:R$500,R$1,FALSE),"")</f>
        <v/>
      </c>
      <c r="U283" s="88">
        <f>IF($A283&gt;$A$2,VLOOKUP($A283,'Neizmirene obaveze JLS'!$A$11:S$500,S$1,FALSE),0)</f>
        <v>0</v>
      </c>
      <c r="V283" s="88">
        <f t="shared" si="23"/>
        <v>0</v>
      </c>
      <c r="W283" s="74"/>
      <c r="X283" s="74"/>
      <c r="Y283" s="74"/>
      <c r="Z283" s="74"/>
      <c r="AA283" s="193">
        <f t="shared" si="24"/>
        <v>6</v>
      </c>
      <c r="AB283" s="193" t="str">
        <f t="shared" si="25"/>
        <v>Приходи</v>
      </c>
    </row>
    <row r="284" spans="1:28">
      <c r="A284" s="89">
        <f>IF(AND(COUNTIF(A$1:A$3,"&gt;0")=1,MAX(A$8:A283)&lt;A$1),A283+1,IF(AND(COUNTIF(A$1:A$3,"&gt;0")=2,MAX(A$8:A283)&lt;A$2),A283+1,IF(AND(COUNTIF(A$1:A$3,"&gt;0")=3,MAX(A$8:A283)&lt;A$3),A283+1,0)))</f>
        <v>277</v>
      </c>
      <c r="B284" s="89">
        <f t="shared" si="26"/>
        <v>75</v>
      </c>
      <c r="C284" s="89" t="str">
        <f t="shared" si="27"/>
        <v>НОВИ ПАЗАР</v>
      </c>
      <c r="D284" s="87" t="str">
        <f>IF($A284=0,"",IF($A284&lt;=$A$1,+VLOOKUP($A284,'Rashodi- plan-izvršenje'!$A$8:B$1500,'prenos-P-R-N'!D$1,FALSE),IF($A284&gt;$A$2,+VLOOKUP($A284,'Neizmirene obaveze JLS'!$A$11:B$500,'prenos-P-R-N'!D$1,FALSE),"")))</f>
        <v/>
      </c>
      <c r="E284" s="87" t="str">
        <f>IF($A284=0,"",IF($A284&lt;=$A$1,+VLOOKUP($A284,'Rashodi- plan-izvršenje'!$A$8:C$1500,'prenos-P-R-N'!E$1,FALSE),IF($A284&gt;$A$2,+VLOOKUP($A284,'Neizmirene obaveze JLS'!$A$11:C$500,'prenos-P-R-N'!E$1,FALSE),"")))</f>
        <v/>
      </c>
      <c r="F284" s="87" t="str">
        <f>IF($A284=0,"",IF($A284&lt;=$A$1,+VLOOKUP($A284,'Rashodi- plan-izvršenje'!$A$8:D$1500,'prenos-P-R-N'!F$1,FALSE),IF($A284&gt;$A$2,+VLOOKUP($A284,'Neizmirene obaveze JLS'!$A$11:D$500,'prenos-P-R-N'!F$1,FALSE),"")))</f>
        <v/>
      </c>
      <c r="G284" s="87" t="str">
        <f>IF($A284=0,"",IF($A284&lt;=$A$1,+VLOOKUP($A284,'Rashodi- plan-izvršenje'!$A$8:E$1500,'prenos-P-R-N'!G$1,FALSE),IF($A284&gt;$A$2,+VLOOKUP($A284,'Neizmirene obaveze JLS'!$A$11:E$500,'prenos-P-R-N'!G$1,FALSE),"")))</f>
        <v/>
      </c>
      <c r="H284" s="87" t="str">
        <f>IF($A284=0,"",IF($A284&lt;=$A$1,+VLOOKUP($A284,'Rashodi- plan-izvršenje'!$A$8:F$1500,'prenos-P-R-N'!H$1,FALSE),IF($A284&gt;$A$2,+VLOOKUP($A284,'Neizmirene obaveze JLS'!$A$11:F$500,'prenos-P-R-N'!H$1,FALSE),"")))</f>
        <v/>
      </c>
      <c r="I284" s="87" t="str">
        <f>IF($A284=0,"",IF($A284&lt;=$A$1,+VLOOKUP($A284,'Rashodi- plan-izvršenje'!$A$8:G$1500,'prenos-P-R-N'!I$1,FALSE),IF($A284&gt;$A$2,+VLOOKUP($A284,'Neizmirene obaveze JLS'!$A$11:G$500,'prenos-P-R-N'!I$1,FALSE),"")))</f>
        <v/>
      </c>
      <c r="J284" s="87" t="str">
        <f>IF($A284=0,"",IF($A284&lt;=$A$1,+VLOOKUP($A284,'Rashodi- plan-izvršenje'!$A$8:H$1500,'prenos-P-R-N'!J$1,FALSE),IF($A284&gt;$A$2,+VLOOKUP($A284,'Neizmirene obaveze JLS'!$A$11:H$500,'prenos-P-R-N'!J$1,FALSE),"")))</f>
        <v/>
      </c>
      <c r="K284" s="87" t="str">
        <f>IF($A284=0,"",IF($A284&lt;=$A$1,+VLOOKUP($A284,'Rashodi- plan-izvršenje'!$A$8:I$1500,'prenos-P-R-N'!K$1,FALSE),IF($A284&gt;$A$2,+VLOOKUP($A284,'Neizmirene obaveze JLS'!$A$11:I$500,'prenos-P-R-N'!K$1,FALSE),"")))</f>
        <v/>
      </c>
      <c r="L284" t="str">
        <f>IF(A284=0,"",IF(A284&lt;=A$1,+IF(VLOOKUP(A284,'Rashodi- plan-izvršenje'!A$8:J$1500,M$1,FALSE)&gt;0,"Програмска активност","Пројекат"),IF(A284&gt;A$2,+IF(VLOOKUP(A284,'Neizmirene obaveze JLS'!A$8:J$2008,M$1,FALSE)&gt;0,"Програмска активност","Пројекат"),"")))</f>
        <v/>
      </c>
      <c r="M284" s="87">
        <f>IF(A284=0,"",IF($A284&lt;=$A$1,+IF(VLOOKUP($A284,'Rashodi- plan-izvršenje'!$A$8:$M$1500,10,FALSE)&gt;0,VLOOKUP($A284,'Rashodi- plan-izvršenje'!$A$8:$M$1500,10,FALSE),VLOOKUP($A284,'Rashodi- plan-izvršenje'!$A$8:$M$1500,12,FALSE)),+IF($A284&gt;$A$2,IF(VLOOKUP($A284,'Neizmirene obaveze JLS'!$A$8:$M$1500,10,FALSE)&gt;0,VLOOKUP($A284,'Neizmirene obaveze JLS'!$A$11:$M$1500,10,FALSE),VLOOKUP($A284,'Neizmirene obaveze JLS'!$A$11:$M$1500,12,FALSE)),0)))</f>
        <v>0</v>
      </c>
      <c r="N284" s="87">
        <f>IF(A284=0,"",IF($A284&lt;=$A$1,+IF(VLOOKUP(A284,'Rashodi- plan-izvršenje'!$A$8:$M$1500,10,FALSE)&gt;0,VLOOKUP(A284,'Rashodi- plan-izvršenje'!$A$8:$M$1500,11,FALSE),VLOOKUP(A284,'Rashodi- plan-izvršenje'!$A$8:$M$1500,13,FALSE)),+IF($A284&gt;$A$2,IF(VLOOKUP($A284,'Neizmirene obaveze JLS'!$A$8:$M$1500,10,FALSE)&gt;0,VLOOKUP($A284,'Neizmirene obaveze JLS'!$A$11:$M$1500,11,FALSE),VLOOKUP($A284,'Neizmirene obaveze JLS'!$A$11:$M$1500,13,FALSE)),0)))</f>
        <v>0</v>
      </c>
      <c r="O284" s="87">
        <f>IF(A284=0,"",IF($A284&lt;=$A$1,VALUE(+VLOOKUP($A284,'Rashodi- plan-izvršenje'!$A$8:N$1500,'prenos-P-R-N'!O$1,FALSE)),IF($A284&lt;=A$2,VALUE(VLOOKUP($A284,'Prihodi- plan-izvršenje'!$A$8:$H$500,6,FALSE)),VALUE(VLOOKUP($A284,'Neizmirene obaveze JLS'!$A$8:$N$500,O$1,FALSE)))))</f>
        <v>4</v>
      </c>
      <c r="P284" s="87" t="str">
        <f>IF(A284=0,"",IF(A284=0,0,IF(A284&gt;A$2,'šifarnik K-izvor'!G$3,+IF(Q284&lt;700,+'šifarnik K-izvor'!G$2,'šifarnik K-izvor'!G$1))))</f>
        <v>Приходи</v>
      </c>
      <c r="Q284" s="87">
        <f>IF($A284&lt;=$A$1,VALUE(+VLOOKUP($A284,'Rashodi- plan-izvršenje'!$A$8:O$1500,'prenos-P-R-N'!Q$1,FALSE)),IF($A284&lt;=$A$2,VLOOKUP($A284,'Prihodi- plan-izvršenje'!$A$4:$H$500,4,FALSE),IF($A284&lt;=$A$3,VLOOKUP(A284,'Neizmirene obaveze JLS'!$A$11:O$500,Q$1,FALSE),"")))</f>
        <v>743941</v>
      </c>
      <c r="R284" s="88">
        <f>IF($A284&lt;=$A$1,VALUE(+VLOOKUP($A284,'Rashodi- plan-izvršenje'!$A$8:P$1500,'prenos-P-R-N'!R$1,FALSE)),IF($A284&lt;=$A$2,VLOOKUP($A284,'Prihodi- plan-izvršenje'!$A$4:$H$500,7,FALSE),""))</f>
        <v>0</v>
      </c>
      <c r="S284" s="88">
        <f>IF(A284=0,0,IF($A284&lt;=$A$1,VALUE(+VLOOKUP($A284,'Rashodi- plan-izvršenje'!$A$8:Q$1500,'prenos-P-R-N'!S$1,FALSE)),IF($A284&lt;=$A$2,VLOOKUP($A284,'Prihodi- plan-izvršenje'!$A$4:$H$500,8,FALSE),0)))</f>
        <v>1522500</v>
      </c>
      <c r="T284" s="88" t="str">
        <f>IF($A284&gt;$A$2,VLOOKUP($A284,'Neizmirene obaveze JLS'!$A$11:R$500,R$1,FALSE),"")</f>
        <v/>
      </c>
      <c r="U284" s="88">
        <f>IF($A284&gt;$A$2,VLOOKUP($A284,'Neizmirene obaveze JLS'!$A$11:S$500,S$1,FALSE),0)</f>
        <v>0</v>
      </c>
      <c r="V284" s="88">
        <f t="shared" si="23"/>
        <v>0</v>
      </c>
      <c r="W284" s="74"/>
      <c r="X284" s="74"/>
      <c r="Y284" s="74"/>
      <c r="Z284" s="74"/>
      <c r="AA284" s="193">
        <f t="shared" si="24"/>
        <v>6</v>
      </c>
      <c r="AB284" s="193" t="str">
        <f t="shared" si="25"/>
        <v>Приходи</v>
      </c>
    </row>
    <row r="285" spans="1:28">
      <c r="A285" s="89">
        <f>IF(AND(COUNTIF(A$1:A$3,"&gt;0")=1,MAX(A$8:A284)&lt;A$1),A284+1,IF(AND(COUNTIF(A$1:A$3,"&gt;0")=2,MAX(A$8:A284)&lt;A$2),A284+1,IF(AND(COUNTIF(A$1:A$3,"&gt;0")=3,MAX(A$8:A284)&lt;A$3),A284+1,0)))</f>
        <v>278</v>
      </c>
      <c r="B285" s="89">
        <f t="shared" si="26"/>
        <v>75</v>
      </c>
      <c r="C285" s="89" t="str">
        <f t="shared" si="27"/>
        <v>НОВИ ПАЗАР</v>
      </c>
      <c r="D285" s="87" t="str">
        <f>IF($A285=0,"",IF($A285&lt;=$A$1,+VLOOKUP($A285,'Rashodi- plan-izvršenje'!$A$8:B$1500,'prenos-P-R-N'!D$1,FALSE),IF($A285&gt;$A$2,+VLOOKUP($A285,'Neizmirene obaveze JLS'!$A$11:B$500,'prenos-P-R-N'!D$1,FALSE),"")))</f>
        <v/>
      </c>
      <c r="E285" s="87" t="str">
        <f>IF($A285=0,"",IF($A285&lt;=$A$1,+VLOOKUP($A285,'Rashodi- plan-izvršenje'!$A$8:C$1500,'prenos-P-R-N'!E$1,FALSE),IF($A285&gt;$A$2,+VLOOKUP($A285,'Neizmirene obaveze JLS'!$A$11:C$500,'prenos-P-R-N'!E$1,FALSE),"")))</f>
        <v/>
      </c>
      <c r="F285" s="87" t="str">
        <f>IF($A285=0,"",IF($A285&lt;=$A$1,+VLOOKUP($A285,'Rashodi- plan-izvršenje'!$A$8:D$1500,'prenos-P-R-N'!F$1,FALSE),IF($A285&gt;$A$2,+VLOOKUP($A285,'Neizmirene obaveze JLS'!$A$11:D$500,'prenos-P-R-N'!F$1,FALSE),"")))</f>
        <v/>
      </c>
      <c r="G285" s="87" t="str">
        <f>IF($A285=0,"",IF($A285&lt;=$A$1,+VLOOKUP($A285,'Rashodi- plan-izvršenje'!$A$8:E$1500,'prenos-P-R-N'!G$1,FALSE),IF($A285&gt;$A$2,+VLOOKUP($A285,'Neizmirene obaveze JLS'!$A$11:E$500,'prenos-P-R-N'!G$1,FALSE),"")))</f>
        <v/>
      </c>
      <c r="H285" s="87" t="str">
        <f>IF($A285=0,"",IF($A285&lt;=$A$1,+VLOOKUP($A285,'Rashodi- plan-izvršenje'!$A$8:F$1500,'prenos-P-R-N'!H$1,FALSE),IF($A285&gt;$A$2,+VLOOKUP($A285,'Neizmirene obaveze JLS'!$A$11:F$500,'prenos-P-R-N'!H$1,FALSE),"")))</f>
        <v/>
      </c>
      <c r="I285" s="87" t="str">
        <f>IF($A285=0,"",IF($A285&lt;=$A$1,+VLOOKUP($A285,'Rashodi- plan-izvršenje'!$A$8:G$1500,'prenos-P-R-N'!I$1,FALSE),IF($A285&gt;$A$2,+VLOOKUP($A285,'Neizmirene obaveze JLS'!$A$11:G$500,'prenos-P-R-N'!I$1,FALSE),"")))</f>
        <v/>
      </c>
      <c r="J285" s="87" t="str">
        <f>IF($A285=0,"",IF($A285&lt;=$A$1,+VLOOKUP($A285,'Rashodi- plan-izvršenje'!$A$8:H$1500,'prenos-P-R-N'!J$1,FALSE),IF($A285&gt;$A$2,+VLOOKUP($A285,'Neizmirene obaveze JLS'!$A$11:H$500,'prenos-P-R-N'!J$1,FALSE),"")))</f>
        <v/>
      </c>
      <c r="K285" s="87" t="str">
        <f>IF($A285=0,"",IF($A285&lt;=$A$1,+VLOOKUP($A285,'Rashodi- plan-izvršenje'!$A$8:I$1500,'prenos-P-R-N'!K$1,FALSE),IF($A285&gt;$A$2,+VLOOKUP($A285,'Neizmirene obaveze JLS'!$A$11:I$500,'prenos-P-R-N'!K$1,FALSE),"")))</f>
        <v/>
      </c>
      <c r="L285" t="str">
        <f>IF(A285=0,"",IF(A285&lt;=A$1,+IF(VLOOKUP(A285,'Rashodi- plan-izvršenje'!A$8:J$1500,M$1,FALSE)&gt;0,"Програмска активност","Пројекат"),IF(A285&gt;A$2,+IF(VLOOKUP(A285,'Neizmirene obaveze JLS'!A$8:J$2008,M$1,FALSE)&gt;0,"Програмска активност","Пројекат"),"")))</f>
        <v/>
      </c>
      <c r="M285" s="87">
        <f>IF(A285=0,"",IF($A285&lt;=$A$1,+IF(VLOOKUP($A285,'Rashodi- plan-izvršenje'!$A$8:$M$1500,10,FALSE)&gt;0,VLOOKUP($A285,'Rashodi- plan-izvršenje'!$A$8:$M$1500,10,FALSE),VLOOKUP($A285,'Rashodi- plan-izvršenje'!$A$8:$M$1500,12,FALSE)),+IF($A285&gt;$A$2,IF(VLOOKUP($A285,'Neizmirene obaveze JLS'!$A$8:$M$1500,10,FALSE)&gt;0,VLOOKUP($A285,'Neizmirene obaveze JLS'!$A$11:$M$1500,10,FALSE),VLOOKUP($A285,'Neizmirene obaveze JLS'!$A$11:$M$1500,12,FALSE)),0)))</f>
        <v>0</v>
      </c>
      <c r="N285" s="87">
        <f>IF(A285=0,"",IF($A285&lt;=$A$1,+IF(VLOOKUP(A285,'Rashodi- plan-izvršenje'!$A$8:$M$1500,10,FALSE)&gt;0,VLOOKUP(A285,'Rashodi- plan-izvršenje'!$A$8:$M$1500,11,FALSE),VLOOKUP(A285,'Rashodi- plan-izvršenje'!$A$8:$M$1500,13,FALSE)),+IF($A285&gt;$A$2,IF(VLOOKUP($A285,'Neizmirene obaveze JLS'!$A$8:$M$1500,10,FALSE)&gt;0,VLOOKUP($A285,'Neizmirene obaveze JLS'!$A$11:$M$1500,11,FALSE),VLOOKUP($A285,'Neizmirene obaveze JLS'!$A$11:$M$1500,13,FALSE)),0)))</f>
        <v>0</v>
      </c>
      <c r="O285" s="87">
        <f>IF(A285=0,"",IF($A285&lt;=$A$1,VALUE(+VLOOKUP($A285,'Rashodi- plan-izvršenje'!$A$8:N$1500,'prenos-P-R-N'!O$1,FALSE)),IF($A285&lt;=A$2,VALUE(VLOOKUP($A285,'Prihodi- plan-izvršenje'!$A$8:$H$500,6,FALSE)),VALUE(VLOOKUP($A285,'Neizmirene obaveze JLS'!$A$8:$N$500,O$1,FALSE)))))</f>
        <v>1</v>
      </c>
      <c r="P285" s="87" t="str">
        <f>IF(A285=0,"",IF(A285=0,0,IF(A285&gt;A$2,'šifarnik K-izvor'!G$3,+IF(Q285&lt;700,+'šifarnik K-izvor'!G$2,'šifarnik K-izvor'!G$1))))</f>
        <v>Приходи</v>
      </c>
      <c r="Q285" s="87">
        <f>IF($A285&lt;=$A$1,VALUE(+VLOOKUP($A285,'Rashodi- plan-izvršenje'!$A$8:O$1500,'prenos-P-R-N'!Q$1,FALSE)),IF($A285&lt;=$A$2,VLOOKUP($A285,'Prihodi- plan-izvršenje'!$A$4:$H$500,4,FALSE),IF($A285&lt;=$A$3,VLOOKUP(A285,'Neizmirene obaveze JLS'!$A$11:O$500,Q$1,FALSE),"")))</f>
        <v>714553</v>
      </c>
      <c r="R285" s="88">
        <f>IF($A285&lt;=$A$1,VALUE(+VLOOKUP($A285,'Rashodi- plan-izvršenje'!$A$8:P$1500,'prenos-P-R-N'!R$1,FALSE)),IF($A285&lt;=$A$2,VLOOKUP($A285,'Prihodi- plan-izvršenje'!$A$4:$H$500,7,FALSE),""))</f>
        <v>0</v>
      </c>
      <c r="S285" s="88">
        <f>IF(A285=0,0,IF($A285&lt;=$A$1,VALUE(+VLOOKUP($A285,'Rashodi- plan-izvršenje'!$A$8:Q$1500,'prenos-P-R-N'!S$1,FALSE)),IF($A285&lt;=$A$2,VLOOKUP($A285,'Prihodi- plan-izvršenje'!$A$4:$H$500,8,FALSE),0)))</f>
        <v>21750</v>
      </c>
      <c r="T285" s="88" t="str">
        <f>IF($A285&gt;$A$2,VLOOKUP($A285,'Neizmirene obaveze JLS'!$A$11:R$500,R$1,FALSE),"")</f>
        <v/>
      </c>
      <c r="U285" s="88">
        <f>IF($A285&gt;$A$2,VLOOKUP($A285,'Neizmirene obaveze JLS'!$A$11:S$500,S$1,FALSE),0)</f>
        <v>0</v>
      </c>
      <c r="V285" s="88">
        <f t="shared" si="23"/>
        <v>0</v>
      </c>
      <c r="W285" s="74"/>
      <c r="X285" s="74"/>
      <c r="Y285" s="74"/>
      <c r="Z285" s="74"/>
      <c r="AA285" s="193">
        <f t="shared" si="24"/>
        <v>6</v>
      </c>
      <c r="AB285" s="193" t="str">
        <f t="shared" si="25"/>
        <v>Приходи</v>
      </c>
    </row>
    <row r="286" spans="1:28">
      <c r="A286" s="89">
        <f>IF(AND(COUNTIF(A$1:A$3,"&gt;0")=1,MAX(A$8:A285)&lt;A$1),A285+1,IF(AND(COUNTIF(A$1:A$3,"&gt;0")=2,MAX(A$8:A285)&lt;A$2),A285+1,IF(AND(COUNTIF(A$1:A$3,"&gt;0")=3,MAX(A$8:A285)&lt;A$3),A285+1,0)))</f>
        <v>279</v>
      </c>
      <c r="B286" s="89">
        <f t="shared" si="26"/>
        <v>75</v>
      </c>
      <c r="C286" s="89" t="str">
        <f t="shared" si="27"/>
        <v>НОВИ ПАЗАР</v>
      </c>
      <c r="D286" s="87" t="str">
        <f>IF($A286=0,"",IF($A286&lt;=$A$1,+VLOOKUP($A286,'Rashodi- plan-izvršenje'!$A$8:B$1500,'prenos-P-R-N'!D$1,FALSE),IF($A286&gt;$A$2,+VLOOKUP($A286,'Neizmirene obaveze JLS'!$A$11:B$500,'prenos-P-R-N'!D$1,FALSE),"")))</f>
        <v/>
      </c>
      <c r="E286" s="87" t="str">
        <f>IF($A286=0,"",IF($A286&lt;=$A$1,+VLOOKUP($A286,'Rashodi- plan-izvršenje'!$A$8:C$1500,'prenos-P-R-N'!E$1,FALSE),IF($A286&gt;$A$2,+VLOOKUP($A286,'Neizmirene obaveze JLS'!$A$11:C$500,'prenos-P-R-N'!E$1,FALSE),"")))</f>
        <v/>
      </c>
      <c r="F286" s="87" t="str">
        <f>IF($A286=0,"",IF($A286&lt;=$A$1,+VLOOKUP($A286,'Rashodi- plan-izvršenje'!$A$8:D$1500,'prenos-P-R-N'!F$1,FALSE),IF($A286&gt;$A$2,+VLOOKUP($A286,'Neizmirene obaveze JLS'!$A$11:D$500,'prenos-P-R-N'!F$1,FALSE),"")))</f>
        <v/>
      </c>
      <c r="G286" s="87" t="str">
        <f>IF($A286=0,"",IF($A286&lt;=$A$1,+VLOOKUP($A286,'Rashodi- plan-izvršenje'!$A$8:E$1500,'prenos-P-R-N'!G$1,FALSE),IF($A286&gt;$A$2,+VLOOKUP($A286,'Neizmirene obaveze JLS'!$A$11:E$500,'prenos-P-R-N'!G$1,FALSE),"")))</f>
        <v/>
      </c>
      <c r="H286" s="87" t="str">
        <f>IF($A286=0,"",IF($A286&lt;=$A$1,+VLOOKUP($A286,'Rashodi- plan-izvršenje'!$A$8:F$1500,'prenos-P-R-N'!H$1,FALSE),IF($A286&gt;$A$2,+VLOOKUP($A286,'Neizmirene obaveze JLS'!$A$11:F$500,'prenos-P-R-N'!H$1,FALSE),"")))</f>
        <v/>
      </c>
      <c r="I286" s="87" t="str">
        <f>IF($A286=0,"",IF($A286&lt;=$A$1,+VLOOKUP($A286,'Rashodi- plan-izvršenje'!$A$8:G$1500,'prenos-P-R-N'!I$1,FALSE),IF($A286&gt;$A$2,+VLOOKUP($A286,'Neizmirene obaveze JLS'!$A$11:G$500,'prenos-P-R-N'!I$1,FALSE),"")))</f>
        <v/>
      </c>
      <c r="J286" s="87" t="str">
        <f>IF($A286=0,"",IF($A286&lt;=$A$1,+VLOOKUP($A286,'Rashodi- plan-izvršenje'!$A$8:H$1500,'prenos-P-R-N'!J$1,FALSE),IF($A286&gt;$A$2,+VLOOKUP($A286,'Neizmirene obaveze JLS'!$A$11:H$500,'prenos-P-R-N'!J$1,FALSE),"")))</f>
        <v/>
      </c>
      <c r="K286" s="87" t="str">
        <f>IF($A286=0,"",IF($A286&lt;=$A$1,+VLOOKUP($A286,'Rashodi- plan-izvršenje'!$A$8:I$1500,'prenos-P-R-N'!K$1,FALSE),IF($A286&gt;$A$2,+VLOOKUP($A286,'Neizmirene obaveze JLS'!$A$11:I$500,'prenos-P-R-N'!K$1,FALSE),"")))</f>
        <v/>
      </c>
      <c r="L286" t="str">
        <f>IF(A286=0,"",IF(A286&lt;=A$1,+IF(VLOOKUP(A286,'Rashodi- plan-izvršenje'!A$8:J$1500,M$1,FALSE)&gt;0,"Програмска активност","Пројекат"),IF(A286&gt;A$2,+IF(VLOOKUP(A286,'Neizmirene obaveze JLS'!A$8:J$2008,M$1,FALSE)&gt;0,"Програмска активност","Пројекат"),"")))</f>
        <v/>
      </c>
      <c r="M286" s="87">
        <f>IF(A286=0,"",IF($A286&lt;=$A$1,+IF(VLOOKUP($A286,'Rashodi- plan-izvršenje'!$A$8:$M$1500,10,FALSE)&gt;0,VLOOKUP($A286,'Rashodi- plan-izvršenje'!$A$8:$M$1500,10,FALSE),VLOOKUP($A286,'Rashodi- plan-izvršenje'!$A$8:$M$1500,12,FALSE)),+IF($A286&gt;$A$2,IF(VLOOKUP($A286,'Neizmirene obaveze JLS'!$A$8:$M$1500,10,FALSE)&gt;0,VLOOKUP($A286,'Neizmirene obaveze JLS'!$A$11:$M$1500,10,FALSE),VLOOKUP($A286,'Neizmirene obaveze JLS'!$A$11:$M$1500,12,FALSE)),0)))</f>
        <v>0</v>
      </c>
      <c r="N286" s="87">
        <f>IF(A286=0,"",IF($A286&lt;=$A$1,+IF(VLOOKUP(A286,'Rashodi- plan-izvršenje'!$A$8:$M$1500,10,FALSE)&gt;0,VLOOKUP(A286,'Rashodi- plan-izvršenje'!$A$8:$M$1500,11,FALSE),VLOOKUP(A286,'Rashodi- plan-izvršenje'!$A$8:$M$1500,13,FALSE)),+IF($A286&gt;$A$2,IF(VLOOKUP($A286,'Neizmirene obaveze JLS'!$A$8:$M$1500,10,FALSE)&gt;0,VLOOKUP($A286,'Neizmirene obaveze JLS'!$A$11:$M$1500,11,FALSE),VLOOKUP($A286,'Neizmirene obaveze JLS'!$A$11:$M$1500,13,FALSE)),0)))</f>
        <v>0</v>
      </c>
      <c r="O286" s="87">
        <f>IF(A286=0,"",IF($A286&lt;=$A$1,VALUE(+VLOOKUP($A286,'Rashodi- plan-izvršenje'!$A$8:N$1500,'prenos-P-R-N'!O$1,FALSE)),IF($A286&lt;=A$2,VALUE(VLOOKUP($A286,'Prihodi- plan-izvršenje'!$A$8:$H$500,6,FALSE)),VALUE(VLOOKUP($A286,'Neizmirene obaveze JLS'!$A$8:$N$500,O$1,FALSE)))))</f>
        <v>4</v>
      </c>
      <c r="P286" s="87" t="str">
        <f>IF(A286=0,"",IF(A286=0,0,IF(A286&gt;A$2,'šifarnik K-izvor'!G$3,+IF(Q286&lt;700,+'šifarnik K-izvor'!G$2,'šifarnik K-izvor'!G$1))))</f>
        <v>Приходи</v>
      </c>
      <c r="Q286" s="87">
        <f>IF($A286&lt;=$A$1,VALUE(+VLOOKUP($A286,'Rashodi- plan-izvršenje'!$A$8:O$1500,'prenos-P-R-N'!Q$1,FALSE)),IF($A286&lt;=$A$2,VLOOKUP($A286,'Prihodi- plan-izvršenje'!$A$4:$H$500,4,FALSE),IF($A286&lt;=$A$3,VLOOKUP(A286,'Neizmirene obaveze JLS'!$A$11:O$500,Q$1,FALSE),"")))</f>
        <v>743342</v>
      </c>
      <c r="R286" s="88">
        <f>IF($A286&lt;=$A$1,VALUE(+VLOOKUP($A286,'Rashodi- plan-izvršenje'!$A$8:P$1500,'prenos-P-R-N'!R$1,FALSE)),IF($A286&lt;=$A$2,VLOOKUP($A286,'Prihodi- plan-izvršenje'!$A$4:$H$500,7,FALSE),""))</f>
        <v>0</v>
      </c>
      <c r="S286" s="88">
        <f>IF(A286=0,0,IF($A286&lt;=$A$1,VALUE(+VLOOKUP($A286,'Rashodi- plan-izvršenje'!$A$8:Q$1500,'prenos-P-R-N'!S$1,FALSE)),IF($A286&lt;=$A$2,VLOOKUP($A286,'Prihodi- plan-izvršenje'!$A$4:$H$500,8,FALSE),0)))</f>
        <v>61500</v>
      </c>
      <c r="T286" s="88" t="str">
        <f>IF($A286&gt;$A$2,VLOOKUP($A286,'Neizmirene obaveze JLS'!$A$11:R$500,R$1,FALSE),"")</f>
        <v/>
      </c>
      <c r="U286" s="88">
        <f>IF($A286&gt;$A$2,VLOOKUP($A286,'Neizmirene obaveze JLS'!$A$11:S$500,S$1,FALSE),0)</f>
        <v>0</v>
      </c>
      <c r="V286" s="88">
        <f t="shared" si="23"/>
        <v>0</v>
      </c>
      <c r="W286" s="74"/>
      <c r="X286" s="74"/>
      <c r="Y286" s="74"/>
      <c r="Z286" s="74"/>
      <c r="AA286" s="193">
        <f t="shared" si="24"/>
        <v>6</v>
      </c>
      <c r="AB286" s="193" t="str">
        <f t="shared" si="25"/>
        <v>Приходи</v>
      </c>
    </row>
    <row r="287" spans="1:28">
      <c r="A287" s="89">
        <f>IF(AND(COUNTIF(A$1:A$3,"&gt;0")=1,MAX(A$8:A286)&lt;A$1),A286+1,IF(AND(COUNTIF(A$1:A$3,"&gt;0")=2,MAX(A$8:A286)&lt;A$2),A286+1,IF(AND(COUNTIF(A$1:A$3,"&gt;0")=3,MAX(A$8:A286)&lt;A$3),A286+1,0)))</f>
        <v>280</v>
      </c>
      <c r="B287" s="89">
        <f t="shared" si="26"/>
        <v>75</v>
      </c>
      <c r="C287" s="89" t="str">
        <f t="shared" si="27"/>
        <v>НОВИ ПАЗАР</v>
      </c>
      <c r="D287" s="87" t="str">
        <f>IF($A287=0,"",IF($A287&lt;=$A$1,+VLOOKUP($A287,'Rashodi- plan-izvršenje'!$A$8:B$1500,'prenos-P-R-N'!D$1,FALSE),IF($A287&gt;$A$2,+VLOOKUP($A287,'Neizmirene obaveze JLS'!$A$11:B$500,'prenos-P-R-N'!D$1,FALSE),"")))</f>
        <v/>
      </c>
      <c r="E287" s="87" t="str">
        <f>IF($A287=0,"",IF($A287&lt;=$A$1,+VLOOKUP($A287,'Rashodi- plan-izvršenje'!$A$8:C$1500,'prenos-P-R-N'!E$1,FALSE),IF($A287&gt;$A$2,+VLOOKUP($A287,'Neizmirene obaveze JLS'!$A$11:C$500,'prenos-P-R-N'!E$1,FALSE),"")))</f>
        <v/>
      </c>
      <c r="F287" s="87" t="str">
        <f>IF($A287=0,"",IF($A287&lt;=$A$1,+VLOOKUP($A287,'Rashodi- plan-izvršenje'!$A$8:D$1500,'prenos-P-R-N'!F$1,FALSE),IF($A287&gt;$A$2,+VLOOKUP($A287,'Neizmirene obaveze JLS'!$A$11:D$500,'prenos-P-R-N'!F$1,FALSE),"")))</f>
        <v/>
      </c>
      <c r="G287" s="87" t="str">
        <f>IF($A287=0,"",IF($A287&lt;=$A$1,+VLOOKUP($A287,'Rashodi- plan-izvršenje'!$A$8:E$1500,'prenos-P-R-N'!G$1,FALSE),IF($A287&gt;$A$2,+VLOOKUP($A287,'Neizmirene obaveze JLS'!$A$11:E$500,'prenos-P-R-N'!G$1,FALSE),"")))</f>
        <v/>
      </c>
      <c r="H287" s="87" t="str">
        <f>IF($A287=0,"",IF($A287&lt;=$A$1,+VLOOKUP($A287,'Rashodi- plan-izvršenje'!$A$8:F$1500,'prenos-P-R-N'!H$1,FALSE),IF($A287&gt;$A$2,+VLOOKUP($A287,'Neizmirene obaveze JLS'!$A$11:F$500,'prenos-P-R-N'!H$1,FALSE),"")))</f>
        <v/>
      </c>
      <c r="I287" s="87" t="str">
        <f>IF($A287=0,"",IF($A287&lt;=$A$1,+VLOOKUP($A287,'Rashodi- plan-izvršenje'!$A$8:G$1500,'prenos-P-R-N'!I$1,FALSE),IF($A287&gt;$A$2,+VLOOKUP($A287,'Neizmirene obaveze JLS'!$A$11:G$500,'prenos-P-R-N'!I$1,FALSE),"")))</f>
        <v/>
      </c>
      <c r="J287" s="87" t="str">
        <f>IF($A287=0,"",IF($A287&lt;=$A$1,+VLOOKUP($A287,'Rashodi- plan-izvršenje'!$A$8:H$1500,'prenos-P-R-N'!J$1,FALSE),IF($A287&gt;$A$2,+VLOOKUP($A287,'Neizmirene obaveze JLS'!$A$11:H$500,'prenos-P-R-N'!J$1,FALSE),"")))</f>
        <v/>
      </c>
      <c r="K287" s="87" t="str">
        <f>IF($A287=0,"",IF($A287&lt;=$A$1,+VLOOKUP($A287,'Rashodi- plan-izvršenje'!$A$8:I$1500,'prenos-P-R-N'!K$1,FALSE),IF($A287&gt;$A$2,+VLOOKUP($A287,'Neizmirene obaveze JLS'!$A$11:I$500,'prenos-P-R-N'!K$1,FALSE),"")))</f>
        <v/>
      </c>
      <c r="L287" t="str">
        <f>IF(A287=0,"",IF(A287&lt;=A$1,+IF(VLOOKUP(A287,'Rashodi- plan-izvršenje'!A$8:J$1500,M$1,FALSE)&gt;0,"Програмска активност","Пројекат"),IF(A287&gt;A$2,+IF(VLOOKUP(A287,'Neizmirene obaveze JLS'!A$8:J$2008,M$1,FALSE)&gt;0,"Програмска активност","Пројекат"),"")))</f>
        <v/>
      </c>
      <c r="M287" s="87">
        <f>IF(A287=0,"",IF($A287&lt;=$A$1,+IF(VLOOKUP($A287,'Rashodi- plan-izvršenje'!$A$8:$M$1500,10,FALSE)&gt;0,VLOOKUP($A287,'Rashodi- plan-izvršenje'!$A$8:$M$1500,10,FALSE),VLOOKUP($A287,'Rashodi- plan-izvršenje'!$A$8:$M$1500,12,FALSE)),+IF($A287&gt;$A$2,IF(VLOOKUP($A287,'Neizmirene obaveze JLS'!$A$8:$M$1500,10,FALSE)&gt;0,VLOOKUP($A287,'Neizmirene obaveze JLS'!$A$11:$M$1500,10,FALSE),VLOOKUP($A287,'Neizmirene obaveze JLS'!$A$11:$M$1500,12,FALSE)),0)))</f>
        <v>0</v>
      </c>
      <c r="N287" s="87">
        <f>IF(A287=0,"",IF($A287&lt;=$A$1,+IF(VLOOKUP(A287,'Rashodi- plan-izvršenje'!$A$8:$M$1500,10,FALSE)&gt;0,VLOOKUP(A287,'Rashodi- plan-izvršenje'!$A$8:$M$1500,11,FALSE),VLOOKUP(A287,'Rashodi- plan-izvršenje'!$A$8:$M$1500,13,FALSE)),+IF($A287&gt;$A$2,IF(VLOOKUP($A287,'Neizmirene obaveze JLS'!$A$8:$M$1500,10,FALSE)&gt;0,VLOOKUP($A287,'Neizmirene obaveze JLS'!$A$11:$M$1500,11,FALSE),VLOOKUP($A287,'Neizmirene obaveze JLS'!$A$11:$M$1500,13,FALSE)),0)))</f>
        <v>0</v>
      </c>
      <c r="O287" s="87">
        <f>IF(A287=0,"",IF($A287&lt;=$A$1,VALUE(+VLOOKUP($A287,'Rashodi- plan-izvršenje'!$A$8:N$1500,'prenos-P-R-N'!O$1,FALSE)),IF($A287&lt;=A$2,VALUE(VLOOKUP($A287,'Prihodi- plan-izvršenje'!$A$8:$H$500,6,FALSE)),VALUE(VLOOKUP($A287,'Neizmirene obaveze JLS'!$A$8:$N$500,O$1,FALSE)))))</f>
        <v>10</v>
      </c>
      <c r="P287" s="87" t="str">
        <f>IF(A287=0,"",IF(A287=0,0,IF(A287&gt;A$2,'šifarnik K-izvor'!G$3,+IF(Q287&lt;700,+'šifarnik K-izvor'!G$2,'šifarnik K-izvor'!G$1))))</f>
        <v>Приходи</v>
      </c>
      <c r="Q287" s="87">
        <f>IF($A287&lt;=$A$1,VALUE(+VLOOKUP($A287,'Rashodi- plan-izvršenje'!$A$8:O$1500,'prenos-P-R-N'!Q$1,FALSE)),IF($A287&lt;=$A$2,VLOOKUP($A287,'Prihodi- plan-izvršenje'!$A$4:$H$500,4,FALSE),IF($A287&lt;=$A$3,VLOOKUP(A287,'Neizmirene obaveze JLS'!$A$11:O$500,Q$1,FALSE),"")))</f>
        <v>911441</v>
      </c>
      <c r="R287" s="88">
        <f>IF($A287&lt;=$A$1,VALUE(+VLOOKUP($A287,'Rashodi- plan-izvršenje'!$A$8:P$1500,'prenos-P-R-N'!R$1,FALSE)),IF($A287&lt;=$A$2,VLOOKUP($A287,'Prihodi- plan-izvršenje'!$A$4:$H$500,7,FALSE),""))</f>
        <v>180000000</v>
      </c>
      <c r="S287" s="88">
        <f>IF(A287=0,0,IF($A287&lt;=$A$1,VALUE(+VLOOKUP($A287,'Rashodi- plan-izvršenje'!$A$8:Q$1500,'prenos-P-R-N'!S$1,FALSE)),IF($A287&lt;=$A$2,VLOOKUP($A287,'Prihodi- plan-izvršenje'!$A$4:$H$500,8,FALSE),0)))</f>
        <v>180000000</v>
      </c>
      <c r="T287" s="88" t="str">
        <f>IF($A287&gt;$A$2,VLOOKUP($A287,'Neizmirene obaveze JLS'!$A$11:R$500,R$1,FALSE),"")</f>
        <v/>
      </c>
      <c r="U287" s="88">
        <f>IF($A287&gt;$A$2,VLOOKUP($A287,'Neizmirene obaveze JLS'!$A$11:S$500,S$1,FALSE),0)</f>
        <v>0</v>
      </c>
      <c r="V287" s="88">
        <f t="shared" si="23"/>
        <v>0</v>
      </c>
      <c r="W287" s="74"/>
      <c r="X287" s="74"/>
      <c r="Y287" s="74"/>
      <c r="Z287" s="74"/>
      <c r="AA287" s="193">
        <f t="shared" si="24"/>
        <v>6</v>
      </c>
      <c r="AB287" s="193" t="str">
        <f t="shared" si="25"/>
        <v>Приходи</v>
      </c>
    </row>
    <row r="288" spans="1:28">
      <c r="A288" s="89">
        <f>IF(AND(COUNTIF(A$1:A$3,"&gt;0")=1,MAX(A$8:A287)&lt;A$1),A287+1,IF(AND(COUNTIF(A$1:A$3,"&gt;0")=2,MAX(A$8:A287)&lt;A$2),A287+1,IF(AND(COUNTIF(A$1:A$3,"&gt;0")=3,MAX(A$8:A287)&lt;A$3),A287+1,0)))</f>
        <v>281</v>
      </c>
      <c r="B288" s="89">
        <f t="shared" si="26"/>
        <v>75</v>
      </c>
      <c r="C288" s="89" t="str">
        <f t="shared" si="27"/>
        <v>НОВИ ПАЗАР</v>
      </c>
      <c r="D288" s="87" t="str">
        <f>IF($A288=0,"",IF($A288&lt;=$A$1,+VLOOKUP($A288,'Rashodi- plan-izvršenje'!$A$8:B$1500,'prenos-P-R-N'!D$1,FALSE),IF($A288&gt;$A$2,+VLOOKUP($A288,'Neizmirene obaveze JLS'!$A$11:B$500,'prenos-P-R-N'!D$1,FALSE),"")))</f>
        <v/>
      </c>
      <c r="E288" s="87" t="str">
        <f>IF($A288=0,"",IF($A288&lt;=$A$1,+VLOOKUP($A288,'Rashodi- plan-izvršenje'!$A$8:C$1500,'prenos-P-R-N'!E$1,FALSE),IF($A288&gt;$A$2,+VLOOKUP($A288,'Neizmirene obaveze JLS'!$A$11:C$500,'prenos-P-R-N'!E$1,FALSE),"")))</f>
        <v/>
      </c>
      <c r="F288" s="87" t="str">
        <f>IF($A288=0,"",IF($A288&lt;=$A$1,+VLOOKUP($A288,'Rashodi- plan-izvršenje'!$A$8:D$1500,'prenos-P-R-N'!F$1,FALSE),IF($A288&gt;$A$2,+VLOOKUP($A288,'Neizmirene obaveze JLS'!$A$11:D$500,'prenos-P-R-N'!F$1,FALSE),"")))</f>
        <v/>
      </c>
      <c r="G288" s="87" t="str">
        <f>IF($A288=0,"",IF($A288&lt;=$A$1,+VLOOKUP($A288,'Rashodi- plan-izvršenje'!$A$8:E$1500,'prenos-P-R-N'!G$1,FALSE),IF($A288&gt;$A$2,+VLOOKUP($A288,'Neizmirene obaveze JLS'!$A$11:E$500,'prenos-P-R-N'!G$1,FALSE),"")))</f>
        <v/>
      </c>
      <c r="H288" s="87" t="str">
        <f>IF($A288=0,"",IF($A288&lt;=$A$1,+VLOOKUP($A288,'Rashodi- plan-izvršenje'!$A$8:F$1500,'prenos-P-R-N'!H$1,FALSE),IF($A288&gt;$A$2,+VLOOKUP($A288,'Neizmirene obaveze JLS'!$A$11:F$500,'prenos-P-R-N'!H$1,FALSE),"")))</f>
        <v/>
      </c>
      <c r="I288" s="87" t="str">
        <f>IF($A288=0,"",IF($A288&lt;=$A$1,+VLOOKUP($A288,'Rashodi- plan-izvršenje'!$A$8:G$1500,'prenos-P-R-N'!I$1,FALSE),IF($A288&gt;$A$2,+VLOOKUP($A288,'Neizmirene obaveze JLS'!$A$11:G$500,'prenos-P-R-N'!I$1,FALSE),"")))</f>
        <v/>
      </c>
      <c r="J288" s="87" t="str">
        <f>IF($A288=0,"",IF($A288&lt;=$A$1,+VLOOKUP($A288,'Rashodi- plan-izvršenje'!$A$8:H$1500,'prenos-P-R-N'!J$1,FALSE),IF($A288&gt;$A$2,+VLOOKUP($A288,'Neizmirene obaveze JLS'!$A$11:H$500,'prenos-P-R-N'!J$1,FALSE),"")))</f>
        <v/>
      </c>
      <c r="K288" s="87" t="str">
        <f>IF($A288=0,"",IF($A288&lt;=$A$1,+VLOOKUP($A288,'Rashodi- plan-izvršenje'!$A$8:I$1500,'prenos-P-R-N'!K$1,FALSE),IF($A288&gt;$A$2,+VLOOKUP($A288,'Neizmirene obaveze JLS'!$A$11:I$500,'prenos-P-R-N'!K$1,FALSE),"")))</f>
        <v/>
      </c>
      <c r="L288" t="str">
        <f>IF(A288=0,"",IF(A288&lt;=A$1,+IF(VLOOKUP(A288,'Rashodi- plan-izvršenje'!A$8:J$1500,M$1,FALSE)&gt;0,"Програмска активност","Пројекат"),IF(A288&gt;A$2,+IF(VLOOKUP(A288,'Neizmirene obaveze JLS'!A$8:J$2008,M$1,FALSE)&gt;0,"Програмска активност","Пројекат"),"")))</f>
        <v/>
      </c>
      <c r="M288" s="87">
        <f>IF(A288=0,"",IF($A288&lt;=$A$1,+IF(VLOOKUP($A288,'Rashodi- plan-izvršenje'!$A$8:$M$1500,10,FALSE)&gt;0,VLOOKUP($A288,'Rashodi- plan-izvršenje'!$A$8:$M$1500,10,FALSE),VLOOKUP($A288,'Rashodi- plan-izvršenje'!$A$8:$M$1500,12,FALSE)),+IF($A288&gt;$A$2,IF(VLOOKUP($A288,'Neizmirene obaveze JLS'!$A$8:$M$1500,10,FALSE)&gt;0,VLOOKUP($A288,'Neizmirene obaveze JLS'!$A$11:$M$1500,10,FALSE),VLOOKUP($A288,'Neizmirene obaveze JLS'!$A$11:$M$1500,12,FALSE)),0)))</f>
        <v>0</v>
      </c>
      <c r="N288" s="87">
        <f>IF(A288=0,"",IF($A288&lt;=$A$1,+IF(VLOOKUP(A288,'Rashodi- plan-izvršenje'!$A$8:$M$1500,10,FALSE)&gt;0,VLOOKUP(A288,'Rashodi- plan-izvršenje'!$A$8:$M$1500,11,FALSE),VLOOKUP(A288,'Rashodi- plan-izvršenje'!$A$8:$M$1500,13,FALSE)),+IF($A288&gt;$A$2,IF(VLOOKUP($A288,'Neizmirene obaveze JLS'!$A$8:$M$1500,10,FALSE)&gt;0,VLOOKUP($A288,'Neizmirene obaveze JLS'!$A$11:$M$1500,11,FALSE),VLOOKUP($A288,'Neizmirene obaveze JLS'!$A$11:$M$1500,13,FALSE)),0)))</f>
        <v>0</v>
      </c>
      <c r="O288" s="87">
        <f>IF(A288=0,"",IF($A288&lt;=$A$1,VALUE(+VLOOKUP($A288,'Rashodi- plan-izvršenje'!$A$8:N$1500,'prenos-P-R-N'!O$1,FALSE)),IF($A288&lt;=A$2,VALUE(VLOOKUP($A288,'Prihodi- plan-izvršenje'!$A$8:$H$500,6,FALSE)),VALUE(VLOOKUP($A288,'Neizmirene obaveze JLS'!$A$8:$N$500,O$1,FALSE)))))</f>
        <v>1</v>
      </c>
      <c r="P288" s="87" t="str">
        <f>IF(A288=0,"",IF(A288=0,0,IF(A288&gt;A$2,'šifarnik K-izvor'!G$3,+IF(Q288&lt;700,+'šifarnik K-izvor'!G$2,'šifarnik K-izvor'!G$1))))</f>
        <v>Приходи</v>
      </c>
      <c r="Q288" s="87">
        <f>IF($A288&lt;=$A$1,VALUE(+VLOOKUP($A288,'Rashodi- plan-izvršenje'!$A$8:O$1500,'prenos-P-R-N'!Q$1,FALSE)),IF($A288&lt;=$A$2,VLOOKUP($A288,'Prihodi- plan-izvršenje'!$A$4:$H$500,4,FALSE),IF($A288&lt;=$A$3,VLOOKUP(A288,'Neizmirene obaveze JLS'!$A$11:O$500,Q$1,FALSE),"")))</f>
        <v>733241</v>
      </c>
      <c r="R288" s="88">
        <f>IF($A288&lt;=$A$1,VALUE(+VLOOKUP($A288,'Rashodi- plan-izvršenje'!$A$8:P$1500,'prenos-P-R-N'!R$1,FALSE)),IF($A288&lt;=$A$2,VLOOKUP($A288,'Prihodi- plan-izvršenje'!$A$4:$H$500,7,FALSE),""))</f>
        <v>0</v>
      </c>
      <c r="S288" s="88">
        <f>IF(A288=0,0,IF($A288&lt;=$A$1,VALUE(+VLOOKUP($A288,'Rashodi- plan-izvršenje'!$A$8:Q$1500,'prenos-P-R-N'!S$1,FALSE)),IF($A288&lt;=$A$2,VLOOKUP($A288,'Prihodi- plan-izvršenje'!$A$4:$H$500,8,FALSE),0)))</f>
        <v>59389324.799999997</v>
      </c>
      <c r="T288" s="88" t="str">
        <f>IF($A288&gt;$A$2,VLOOKUP($A288,'Neizmirene obaveze JLS'!$A$11:R$500,R$1,FALSE),"")</f>
        <v/>
      </c>
      <c r="U288" s="88">
        <f>IF($A288&gt;$A$2,VLOOKUP($A288,'Neizmirene obaveze JLS'!$A$11:S$500,S$1,FALSE),0)</f>
        <v>0</v>
      </c>
      <c r="V288" s="88">
        <f t="shared" si="23"/>
        <v>0</v>
      </c>
      <c r="W288" s="74"/>
      <c r="X288" s="74"/>
      <c r="Y288" s="74"/>
      <c r="Z288" s="74"/>
      <c r="AA288" s="193">
        <f t="shared" si="24"/>
        <v>6</v>
      </c>
      <c r="AB288" s="193" t="str">
        <f t="shared" si="25"/>
        <v>Приходи</v>
      </c>
    </row>
    <row r="289" spans="1:28">
      <c r="A289" s="89">
        <f>IF(AND(COUNTIF(A$1:A$3,"&gt;0")=1,MAX(A$8:A288)&lt;A$1),A288+1,IF(AND(COUNTIF(A$1:A$3,"&gt;0")=2,MAX(A$8:A288)&lt;A$2),A288+1,IF(AND(COUNTIF(A$1:A$3,"&gt;0")=3,MAX(A$8:A288)&lt;A$3),A288+1,0)))</f>
        <v>282</v>
      </c>
      <c r="B289" s="89">
        <f t="shared" si="26"/>
        <v>75</v>
      </c>
      <c r="C289" s="89" t="str">
        <f t="shared" si="27"/>
        <v>НОВИ ПАЗАР</v>
      </c>
      <c r="D289" s="87" t="str">
        <f>IF($A289=0,"",IF($A289&lt;=$A$1,+VLOOKUP($A289,'Rashodi- plan-izvršenje'!$A$8:B$1500,'prenos-P-R-N'!D$1,FALSE),IF($A289&gt;$A$2,+VLOOKUP($A289,'Neizmirene obaveze JLS'!$A$11:B$500,'prenos-P-R-N'!D$1,FALSE),"")))</f>
        <v/>
      </c>
      <c r="E289" s="87" t="str">
        <f>IF($A289=0,"",IF($A289&lt;=$A$1,+VLOOKUP($A289,'Rashodi- plan-izvršenje'!$A$8:C$1500,'prenos-P-R-N'!E$1,FALSE),IF($A289&gt;$A$2,+VLOOKUP($A289,'Neizmirene obaveze JLS'!$A$11:C$500,'prenos-P-R-N'!E$1,FALSE),"")))</f>
        <v/>
      </c>
      <c r="F289" s="87" t="str">
        <f>IF($A289=0,"",IF($A289&lt;=$A$1,+VLOOKUP($A289,'Rashodi- plan-izvršenje'!$A$8:D$1500,'prenos-P-R-N'!F$1,FALSE),IF($A289&gt;$A$2,+VLOOKUP($A289,'Neizmirene obaveze JLS'!$A$11:D$500,'prenos-P-R-N'!F$1,FALSE),"")))</f>
        <v/>
      </c>
      <c r="G289" s="87" t="str">
        <f>IF($A289=0,"",IF($A289&lt;=$A$1,+VLOOKUP($A289,'Rashodi- plan-izvršenje'!$A$8:E$1500,'prenos-P-R-N'!G$1,FALSE),IF($A289&gt;$A$2,+VLOOKUP($A289,'Neizmirene obaveze JLS'!$A$11:E$500,'prenos-P-R-N'!G$1,FALSE),"")))</f>
        <v/>
      </c>
      <c r="H289" s="87" t="str">
        <f>IF($A289=0,"",IF($A289&lt;=$A$1,+VLOOKUP($A289,'Rashodi- plan-izvršenje'!$A$8:F$1500,'prenos-P-R-N'!H$1,FALSE),IF($A289&gt;$A$2,+VLOOKUP($A289,'Neizmirene obaveze JLS'!$A$11:F$500,'prenos-P-R-N'!H$1,FALSE),"")))</f>
        <v/>
      </c>
      <c r="I289" s="87" t="str">
        <f>IF($A289=0,"",IF($A289&lt;=$A$1,+VLOOKUP($A289,'Rashodi- plan-izvršenje'!$A$8:G$1500,'prenos-P-R-N'!I$1,FALSE),IF($A289&gt;$A$2,+VLOOKUP($A289,'Neizmirene obaveze JLS'!$A$11:G$500,'prenos-P-R-N'!I$1,FALSE),"")))</f>
        <v/>
      </c>
      <c r="J289" s="87" t="str">
        <f>IF($A289=0,"",IF($A289&lt;=$A$1,+VLOOKUP($A289,'Rashodi- plan-izvršenje'!$A$8:H$1500,'prenos-P-R-N'!J$1,FALSE),IF($A289&gt;$A$2,+VLOOKUP($A289,'Neizmirene obaveze JLS'!$A$11:H$500,'prenos-P-R-N'!J$1,FALSE),"")))</f>
        <v/>
      </c>
      <c r="K289" s="87" t="str">
        <f>IF($A289=0,"",IF($A289&lt;=$A$1,+VLOOKUP($A289,'Rashodi- plan-izvršenje'!$A$8:I$1500,'prenos-P-R-N'!K$1,FALSE),IF($A289&gt;$A$2,+VLOOKUP($A289,'Neizmirene obaveze JLS'!$A$11:I$500,'prenos-P-R-N'!K$1,FALSE),"")))</f>
        <v/>
      </c>
      <c r="L289" t="str">
        <f>IF(A289=0,"",IF(A289&lt;=A$1,+IF(VLOOKUP(A289,'Rashodi- plan-izvršenje'!A$8:J$1500,M$1,FALSE)&gt;0,"Програмска активност","Пројекат"),IF(A289&gt;A$2,+IF(VLOOKUP(A289,'Neizmirene obaveze JLS'!A$8:J$2008,M$1,FALSE)&gt;0,"Програмска активност","Пројекат"),"")))</f>
        <v/>
      </c>
      <c r="M289" s="87">
        <f>IF(A289=0,"",IF($A289&lt;=$A$1,+IF(VLOOKUP($A289,'Rashodi- plan-izvršenje'!$A$8:$M$1500,10,FALSE)&gt;0,VLOOKUP($A289,'Rashodi- plan-izvršenje'!$A$8:$M$1500,10,FALSE),VLOOKUP($A289,'Rashodi- plan-izvršenje'!$A$8:$M$1500,12,FALSE)),+IF($A289&gt;$A$2,IF(VLOOKUP($A289,'Neizmirene obaveze JLS'!$A$8:$M$1500,10,FALSE)&gt;0,VLOOKUP($A289,'Neizmirene obaveze JLS'!$A$11:$M$1500,10,FALSE),VLOOKUP($A289,'Neizmirene obaveze JLS'!$A$11:$M$1500,12,FALSE)),0)))</f>
        <v>0</v>
      </c>
      <c r="N289" s="87">
        <f>IF(A289=0,"",IF($A289&lt;=$A$1,+IF(VLOOKUP(A289,'Rashodi- plan-izvršenje'!$A$8:$M$1500,10,FALSE)&gt;0,VLOOKUP(A289,'Rashodi- plan-izvršenje'!$A$8:$M$1500,11,FALSE),VLOOKUP(A289,'Rashodi- plan-izvršenje'!$A$8:$M$1500,13,FALSE)),+IF($A289&gt;$A$2,IF(VLOOKUP($A289,'Neizmirene obaveze JLS'!$A$8:$M$1500,10,FALSE)&gt;0,VLOOKUP($A289,'Neizmirene obaveze JLS'!$A$11:$M$1500,11,FALSE),VLOOKUP($A289,'Neizmirene obaveze JLS'!$A$11:$M$1500,13,FALSE)),0)))</f>
        <v>0</v>
      </c>
      <c r="O289" s="87">
        <f>IF(A289=0,"",IF($A289&lt;=$A$1,VALUE(+VLOOKUP($A289,'Rashodi- plan-izvršenje'!$A$8:N$1500,'prenos-P-R-N'!O$1,FALSE)),IF($A289&lt;=A$2,VALUE(VLOOKUP($A289,'Prihodi- plan-izvršenje'!$A$8:$H$500,6,FALSE)),VALUE(VLOOKUP($A289,'Neizmirene obaveze JLS'!$A$8:$N$500,O$1,FALSE)))))</f>
        <v>1</v>
      </c>
      <c r="P289" s="87" t="str">
        <f>IF(A289=0,"",IF(A289=0,0,IF(A289&gt;A$2,'šifarnik K-izvor'!G$3,+IF(Q289&lt;700,+'šifarnik K-izvor'!G$2,'šifarnik K-izvor'!G$1))))</f>
        <v>Приходи</v>
      </c>
      <c r="Q289" s="87">
        <f>IF($A289&lt;=$A$1,VALUE(+VLOOKUP($A289,'Rashodi- plan-izvršenje'!$A$8:O$1500,'prenos-P-R-N'!Q$1,FALSE)),IF($A289&lt;=$A$2,VLOOKUP($A289,'Prihodi- plan-izvršenje'!$A$4:$H$500,4,FALSE),IF($A289&lt;=$A$3,VLOOKUP(A289,'Neizmirene obaveze JLS'!$A$11:O$500,Q$1,FALSE),"")))</f>
        <v>741596</v>
      </c>
      <c r="R289" s="88">
        <f>IF($A289&lt;=$A$1,VALUE(+VLOOKUP($A289,'Rashodi- plan-izvršenje'!$A$8:P$1500,'prenos-P-R-N'!R$1,FALSE)),IF($A289&lt;=$A$2,VLOOKUP($A289,'Prihodi- plan-izvršenje'!$A$4:$H$500,7,FALSE),""))</f>
        <v>0</v>
      </c>
      <c r="S289" s="88">
        <f>IF(A289=0,0,IF($A289&lt;=$A$1,VALUE(+VLOOKUP($A289,'Rashodi- plan-izvršenje'!$A$8:Q$1500,'prenos-P-R-N'!S$1,FALSE)),IF($A289&lt;=$A$2,VLOOKUP($A289,'Prihodi- plan-izvršenje'!$A$4:$H$500,8,FALSE),0)))</f>
        <v>203741.33</v>
      </c>
      <c r="T289" s="88" t="str">
        <f>IF($A289&gt;$A$2,VLOOKUP($A289,'Neizmirene obaveze JLS'!$A$11:R$500,R$1,FALSE),"")</f>
        <v/>
      </c>
      <c r="U289" s="88">
        <f>IF($A289&gt;$A$2,VLOOKUP($A289,'Neizmirene obaveze JLS'!$A$11:S$500,S$1,FALSE),0)</f>
        <v>0</v>
      </c>
      <c r="V289" s="88">
        <f t="shared" si="23"/>
        <v>0</v>
      </c>
      <c r="W289" s="74"/>
      <c r="X289" s="74"/>
      <c r="Y289" s="74"/>
      <c r="Z289" s="74"/>
      <c r="AA289" s="193">
        <f t="shared" si="24"/>
        <v>6</v>
      </c>
      <c r="AB289" s="193" t="str">
        <f t="shared" si="25"/>
        <v>Приходи</v>
      </c>
    </row>
    <row r="290" spans="1:28">
      <c r="A290" s="89">
        <f>IF(AND(COUNTIF(A$1:A$3,"&gt;0")=1,MAX(A$8:A289)&lt;A$1),A289+1,IF(AND(COUNTIF(A$1:A$3,"&gt;0")=2,MAX(A$8:A289)&lt;A$2),A289+1,IF(AND(COUNTIF(A$1:A$3,"&gt;0")=3,MAX(A$8:A289)&lt;A$3),A289+1,0)))</f>
        <v>283</v>
      </c>
      <c r="B290" s="89">
        <f t="shared" si="26"/>
        <v>75</v>
      </c>
      <c r="C290" s="89" t="str">
        <f t="shared" si="27"/>
        <v>НОВИ ПАЗАР</v>
      </c>
      <c r="D290" s="87" t="str">
        <f>IF($A290=0,"",IF($A290&lt;=$A$1,+VLOOKUP($A290,'Rashodi- plan-izvršenje'!$A$8:B$1500,'prenos-P-R-N'!D$1,FALSE),IF($A290&gt;$A$2,+VLOOKUP($A290,'Neizmirene obaveze JLS'!$A$11:B$500,'prenos-P-R-N'!D$1,FALSE),"")))</f>
        <v/>
      </c>
      <c r="E290" s="87" t="str">
        <f>IF($A290=0,"",IF($A290&lt;=$A$1,+VLOOKUP($A290,'Rashodi- plan-izvršenje'!$A$8:C$1500,'prenos-P-R-N'!E$1,FALSE),IF($A290&gt;$A$2,+VLOOKUP($A290,'Neizmirene obaveze JLS'!$A$11:C$500,'prenos-P-R-N'!E$1,FALSE),"")))</f>
        <v/>
      </c>
      <c r="F290" s="87" t="str">
        <f>IF($A290=0,"",IF($A290&lt;=$A$1,+VLOOKUP($A290,'Rashodi- plan-izvršenje'!$A$8:D$1500,'prenos-P-R-N'!F$1,FALSE),IF($A290&gt;$A$2,+VLOOKUP($A290,'Neizmirene obaveze JLS'!$A$11:D$500,'prenos-P-R-N'!F$1,FALSE),"")))</f>
        <v/>
      </c>
      <c r="G290" s="87" t="str">
        <f>IF($A290=0,"",IF($A290&lt;=$A$1,+VLOOKUP($A290,'Rashodi- plan-izvršenje'!$A$8:E$1500,'prenos-P-R-N'!G$1,FALSE),IF($A290&gt;$A$2,+VLOOKUP($A290,'Neizmirene obaveze JLS'!$A$11:E$500,'prenos-P-R-N'!G$1,FALSE),"")))</f>
        <v/>
      </c>
      <c r="H290" s="87" t="str">
        <f>IF($A290=0,"",IF($A290&lt;=$A$1,+VLOOKUP($A290,'Rashodi- plan-izvršenje'!$A$8:F$1500,'prenos-P-R-N'!H$1,FALSE),IF($A290&gt;$A$2,+VLOOKUP($A290,'Neizmirene obaveze JLS'!$A$11:F$500,'prenos-P-R-N'!H$1,FALSE),"")))</f>
        <v/>
      </c>
      <c r="I290" s="87" t="str">
        <f>IF($A290=0,"",IF($A290&lt;=$A$1,+VLOOKUP($A290,'Rashodi- plan-izvršenje'!$A$8:G$1500,'prenos-P-R-N'!I$1,FALSE),IF($A290&gt;$A$2,+VLOOKUP($A290,'Neizmirene obaveze JLS'!$A$11:G$500,'prenos-P-R-N'!I$1,FALSE),"")))</f>
        <v/>
      </c>
      <c r="J290" s="87" t="str">
        <f>IF($A290=0,"",IF($A290&lt;=$A$1,+VLOOKUP($A290,'Rashodi- plan-izvršenje'!$A$8:H$1500,'prenos-P-R-N'!J$1,FALSE),IF($A290&gt;$A$2,+VLOOKUP($A290,'Neizmirene obaveze JLS'!$A$11:H$500,'prenos-P-R-N'!J$1,FALSE),"")))</f>
        <v/>
      </c>
      <c r="K290" s="87" t="str">
        <f>IF($A290=0,"",IF($A290&lt;=$A$1,+VLOOKUP($A290,'Rashodi- plan-izvršenje'!$A$8:I$1500,'prenos-P-R-N'!K$1,FALSE),IF($A290&gt;$A$2,+VLOOKUP($A290,'Neizmirene obaveze JLS'!$A$11:I$500,'prenos-P-R-N'!K$1,FALSE),"")))</f>
        <v/>
      </c>
      <c r="L290" t="str">
        <f>IF(A290=0,"",IF(A290&lt;=A$1,+IF(VLOOKUP(A290,'Rashodi- plan-izvršenje'!A$8:J$1500,M$1,FALSE)&gt;0,"Програмска активност","Пројекат"),IF(A290&gt;A$2,+IF(VLOOKUP(A290,'Neizmirene obaveze JLS'!A$8:J$2008,M$1,FALSE)&gt;0,"Програмска активност","Пројекат"),"")))</f>
        <v/>
      </c>
      <c r="M290" s="87">
        <f>IF(A290=0,"",IF($A290&lt;=$A$1,+IF(VLOOKUP($A290,'Rashodi- plan-izvršenje'!$A$8:$M$1500,10,FALSE)&gt;0,VLOOKUP($A290,'Rashodi- plan-izvršenje'!$A$8:$M$1500,10,FALSE),VLOOKUP($A290,'Rashodi- plan-izvršenje'!$A$8:$M$1500,12,FALSE)),+IF($A290&gt;$A$2,IF(VLOOKUP($A290,'Neizmirene obaveze JLS'!$A$8:$M$1500,10,FALSE)&gt;0,VLOOKUP($A290,'Neizmirene obaveze JLS'!$A$11:$M$1500,10,FALSE),VLOOKUP($A290,'Neizmirene obaveze JLS'!$A$11:$M$1500,12,FALSE)),0)))</f>
        <v>0</v>
      </c>
      <c r="N290" s="87">
        <f>IF(A290=0,"",IF($A290&lt;=$A$1,+IF(VLOOKUP(A290,'Rashodi- plan-izvršenje'!$A$8:$M$1500,10,FALSE)&gt;0,VLOOKUP(A290,'Rashodi- plan-izvršenje'!$A$8:$M$1500,11,FALSE),VLOOKUP(A290,'Rashodi- plan-izvršenje'!$A$8:$M$1500,13,FALSE)),+IF($A290&gt;$A$2,IF(VLOOKUP($A290,'Neizmirene obaveze JLS'!$A$8:$M$1500,10,FALSE)&gt;0,VLOOKUP($A290,'Neizmirene obaveze JLS'!$A$11:$M$1500,11,FALSE),VLOOKUP($A290,'Neizmirene obaveze JLS'!$A$11:$M$1500,13,FALSE)),0)))</f>
        <v>0</v>
      </c>
      <c r="O290" s="87">
        <f>IF(A290=0,"",IF($A290&lt;=$A$1,VALUE(+VLOOKUP($A290,'Rashodi- plan-izvršenje'!$A$8:N$1500,'prenos-P-R-N'!O$1,FALSE)),IF($A290&lt;=A$2,VALUE(VLOOKUP($A290,'Prihodi- plan-izvršenje'!$A$8:$H$500,6,FALSE)),VALUE(VLOOKUP($A290,'Neizmirene obaveze JLS'!$A$8:$N$500,O$1,FALSE)))))</f>
        <v>1</v>
      </c>
      <c r="P290" s="87" t="str">
        <f>IF(A290=0,"",IF(A290=0,0,IF(A290&gt;A$2,'šifarnik K-izvor'!G$3,+IF(Q290&lt;700,+'šifarnik K-izvor'!G$2,'šifarnik K-izvor'!G$1))))</f>
        <v>Приходи</v>
      </c>
      <c r="Q290" s="87">
        <f>IF($A290&lt;=$A$1,VALUE(+VLOOKUP($A290,'Rashodi- plan-izvršenje'!$A$8:O$1500,'prenos-P-R-N'!Q$1,FALSE)),IF($A290&lt;=$A$2,VLOOKUP($A290,'Prihodi- plan-izvršenje'!$A$4:$H$500,4,FALSE),IF($A290&lt;=$A$3,VLOOKUP(A290,'Neizmirene obaveze JLS'!$A$11:O$500,Q$1,FALSE),"")))</f>
        <v>714553</v>
      </c>
      <c r="R290" s="88">
        <f>IF($A290&lt;=$A$1,VALUE(+VLOOKUP($A290,'Rashodi- plan-izvršenje'!$A$8:P$1500,'prenos-P-R-N'!R$1,FALSE)),IF($A290&lt;=$A$2,VLOOKUP($A290,'Prihodi- plan-izvršenje'!$A$4:$H$500,7,FALSE),""))</f>
        <v>0</v>
      </c>
      <c r="S290" s="88">
        <f>IF(A290=0,0,IF($A290&lt;=$A$1,VALUE(+VLOOKUP($A290,'Rashodi- plan-izvršenje'!$A$8:Q$1500,'prenos-P-R-N'!S$1,FALSE)),IF($A290&lt;=$A$2,VLOOKUP($A290,'Prihodi- plan-izvršenje'!$A$4:$H$500,8,FALSE),0)))</f>
        <v>15500</v>
      </c>
      <c r="T290" s="88" t="str">
        <f>IF($A290&gt;$A$2,VLOOKUP($A290,'Neizmirene obaveze JLS'!$A$11:R$500,R$1,FALSE),"")</f>
        <v/>
      </c>
      <c r="U290" s="88">
        <f>IF($A290&gt;$A$2,VLOOKUP($A290,'Neizmirene obaveze JLS'!$A$11:S$500,S$1,FALSE),0)</f>
        <v>0</v>
      </c>
      <c r="V290" s="88">
        <f t="shared" si="23"/>
        <v>0</v>
      </c>
      <c r="W290" s="74"/>
      <c r="X290" s="74"/>
      <c r="Y290" s="74"/>
      <c r="Z290" s="74"/>
      <c r="AA290" s="193">
        <f t="shared" si="24"/>
        <v>6</v>
      </c>
      <c r="AB290" s="193" t="str">
        <f t="shared" si="25"/>
        <v>Приходи</v>
      </c>
    </row>
    <row r="291" spans="1:28">
      <c r="A291" s="89">
        <f>IF(AND(COUNTIF(A$1:A$3,"&gt;0")=1,MAX(A$8:A290)&lt;A$1),A290+1,IF(AND(COUNTIF(A$1:A$3,"&gt;0")=2,MAX(A$8:A290)&lt;A$2),A290+1,IF(AND(COUNTIF(A$1:A$3,"&gt;0")=3,MAX(A$8:A290)&lt;A$3),A290+1,0)))</f>
        <v>284</v>
      </c>
      <c r="B291" s="89">
        <f t="shared" si="26"/>
        <v>75</v>
      </c>
      <c r="C291" s="89" t="str">
        <f t="shared" si="27"/>
        <v>НОВИ ПАЗАР</v>
      </c>
      <c r="D291" s="87" t="str">
        <f>IF($A291=0,"",IF($A291&lt;=$A$1,+VLOOKUP($A291,'Rashodi- plan-izvršenje'!$A$8:B$1500,'prenos-P-R-N'!D$1,FALSE),IF($A291&gt;$A$2,+VLOOKUP($A291,'Neizmirene obaveze JLS'!$A$11:B$500,'prenos-P-R-N'!D$1,FALSE),"")))</f>
        <v/>
      </c>
      <c r="E291" s="87" t="str">
        <f>IF($A291=0,"",IF($A291&lt;=$A$1,+VLOOKUP($A291,'Rashodi- plan-izvršenje'!$A$8:C$1500,'prenos-P-R-N'!E$1,FALSE),IF($A291&gt;$A$2,+VLOOKUP($A291,'Neizmirene obaveze JLS'!$A$11:C$500,'prenos-P-R-N'!E$1,FALSE),"")))</f>
        <v/>
      </c>
      <c r="F291" s="87" t="str">
        <f>IF($A291=0,"",IF($A291&lt;=$A$1,+VLOOKUP($A291,'Rashodi- plan-izvršenje'!$A$8:D$1500,'prenos-P-R-N'!F$1,FALSE),IF($A291&gt;$A$2,+VLOOKUP($A291,'Neizmirene obaveze JLS'!$A$11:D$500,'prenos-P-R-N'!F$1,FALSE),"")))</f>
        <v/>
      </c>
      <c r="G291" s="87" t="str">
        <f>IF($A291=0,"",IF($A291&lt;=$A$1,+VLOOKUP($A291,'Rashodi- plan-izvršenje'!$A$8:E$1500,'prenos-P-R-N'!G$1,FALSE),IF($A291&gt;$A$2,+VLOOKUP($A291,'Neizmirene obaveze JLS'!$A$11:E$500,'prenos-P-R-N'!G$1,FALSE),"")))</f>
        <v/>
      </c>
      <c r="H291" s="87" t="str">
        <f>IF($A291=0,"",IF($A291&lt;=$A$1,+VLOOKUP($A291,'Rashodi- plan-izvršenje'!$A$8:F$1500,'prenos-P-R-N'!H$1,FALSE),IF($A291&gt;$A$2,+VLOOKUP($A291,'Neizmirene obaveze JLS'!$A$11:F$500,'prenos-P-R-N'!H$1,FALSE),"")))</f>
        <v/>
      </c>
      <c r="I291" s="87" t="str">
        <f>IF($A291=0,"",IF($A291&lt;=$A$1,+VLOOKUP($A291,'Rashodi- plan-izvršenje'!$A$8:G$1500,'prenos-P-R-N'!I$1,FALSE),IF($A291&gt;$A$2,+VLOOKUP($A291,'Neizmirene obaveze JLS'!$A$11:G$500,'prenos-P-R-N'!I$1,FALSE),"")))</f>
        <v/>
      </c>
      <c r="J291" s="87" t="str">
        <f>IF($A291=0,"",IF($A291&lt;=$A$1,+VLOOKUP($A291,'Rashodi- plan-izvršenje'!$A$8:H$1500,'prenos-P-R-N'!J$1,FALSE),IF($A291&gt;$A$2,+VLOOKUP($A291,'Neizmirene obaveze JLS'!$A$11:H$500,'prenos-P-R-N'!J$1,FALSE),"")))</f>
        <v/>
      </c>
      <c r="K291" s="87" t="str">
        <f>IF($A291=0,"",IF($A291&lt;=$A$1,+VLOOKUP($A291,'Rashodi- plan-izvršenje'!$A$8:I$1500,'prenos-P-R-N'!K$1,FALSE),IF($A291&gt;$A$2,+VLOOKUP($A291,'Neizmirene obaveze JLS'!$A$11:I$500,'prenos-P-R-N'!K$1,FALSE),"")))</f>
        <v/>
      </c>
      <c r="L291" t="str">
        <f>IF(A291=0,"",IF(A291&lt;=A$1,+IF(VLOOKUP(A291,'Rashodi- plan-izvršenje'!A$8:J$1500,M$1,FALSE)&gt;0,"Програмска активност","Пројекат"),IF(A291&gt;A$2,+IF(VLOOKUP(A291,'Neizmirene obaveze JLS'!A$8:J$2008,M$1,FALSE)&gt;0,"Програмска активност","Пројекат"),"")))</f>
        <v/>
      </c>
      <c r="M291" s="87">
        <f>IF(A291=0,"",IF($A291&lt;=$A$1,+IF(VLOOKUP($A291,'Rashodi- plan-izvršenje'!$A$8:$M$1500,10,FALSE)&gt;0,VLOOKUP($A291,'Rashodi- plan-izvršenje'!$A$8:$M$1500,10,FALSE),VLOOKUP($A291,'Rashodi- plan-izvršenje'!$A$8:$M$1500,12,FALSE)),+IF($A291&gt;$A$2,IF(VLOOKUP($A291,'Neizmirene obaveze JLS'!$A$8:$M$1500,10,FALSE)&gt;0,VLOOKUP($A291,'Neizmirene obaveze JLS'!$A$11:$M$1500,10,FALSE),VLOOKUP($A291,'Neizmirene obaveze JLS'!$A$11:$M$1500,12,FALSE)),0)))</f>
        <v>0</v>
      </c>
      <c r="N291" s="87">
        <f>IF(A291=0,"",IF($A291&lt;=$A$1,+IF(VLOOKUP(A291,'Rashodi- plan-izvršenje'!$A$8:$M$1500,10,FALSE)&gt;0,VLOOKUP(A291,'Rashodi- plan-izvršenje'!$A$8:$M$1500,11,FALSE),VLOOKUP(A291,'Rashodi- plan-izvršenje'!$A$8:$M$1500,13,FALSE)),+IF($A291&gt;$A$2,IF(VLOOKUP($A291,'Neizmirene obaveze JLS'!$A$8:$M$1500,10,FALSE)&gt;0,VLOOKUP($A291,'Neizmirene obaveze JLS'!$A$11:$M$1500,11,FALSE),VLOOKUP($A291,'Neizmirene obaveze JLS'!$A$11:$M$1500,13,FALSE)),0)))</f>
        <v>0</v>
      </c>
      <c r="O291" s="87">
        <f>IF(A291=0,"",IF($A291&lt;=$A$1,VALUE(+VLOOKUP($A291,'Rashodi- plan-izvršenje'!$A$8:N$1500,'prenos-P-R-N'!O$1,FALSE)),IF($A291&lt;=A$2,VALUE(VLOOKUP($A291,'Prihodi- plan-izvršenje'!$A$8:$H$500,6,FALSE)),VALUE(VLOOKUP($A291,'Neizmirene obaveze JLS'!$A$8:$N$500,O$1,FALSE)))))</f>
        <v>1</v>
      </c>
      <c r="P291" s="87" t="str">
        <f>IF(A291=0,"",IF(A291=0,0,IF(A291&gt;A$2,'šifarnik K-izvor'!G$3,+IF(Q291&lt;700,+'šifarnik K-izvor'!G$2,'šifarnik K-izvor'!G$1))))</f>
        <v>Приходи</v>
      </c>
      <c r="Q291" s="87">
        <f>IF($A291&lt;=$A$1,VALUE(+VLOOKUP($A291,'Rashodi- plan-izvršenje'!$A$8:O$1500,'prenos-P-R-N'!Q$1,FALSE)),IF($A291&lt;=$A$2,VLOOKUP($A291,'Prihodi- plan-izvršenje'!$A$4:$H$500,4,FALSE),IF($A291&lt;=$A$3,VLOOKUP(A291,'Neizmirene obaveze JLS'!$A$11:O$500,Q$1,FALSE),"")))</f>
        <v>714567</v>
      </c>
      <c r="R291" s="88">
        <f>IF($A291&lt;=$A$1,VALUE(+VLOOKUP($A291,'Rashodi- plan-izvršenje'!$A$8:P$1500,'prenos-P-R-N'!R$1,FALSE)),IF($A291&lt;=$A$2,VLOOKUP($A291,'Prihodi- plan-izvršenje'!$A$4:$H$500,7,FALSE),""))</f>
        <v>0</v>
      </c>
      <c r="S291" s="88">
        <f>IF(A291=0,0,IF($A291&lt;=$A$1,VALUE(+VLOOKUP($A291,'Rashodi- plan-izvršenje'!$A$8:Q$1500,'prenos-P-R-N'!S$1,FALSE)),IF($A291&lt;=$A$2,VLOOKUP($A291,'Prihodi- plan-izvršenje'!$A$4:$H$500,8,FALSE),0)))</f>
        <v>47590</v>
      </c>
      <c r="T291" s="88" t="str">
        <f>IF($A291&gt;$A$2,VLOOKUP($A291,'Neizmirene obaveze JLS'!$A$11:R$500,R$1,FALSE),"")</f>
        <v/>
      </c>
      <c r="U291" s="88">
        <f>IF($A291&gt;$A$2,VLOOKUP($A291,'Neizmirene obaveze JLS'!$A$11:S$500,S$1,FALSE),0)</f>
        <v>0</v>
      </c>
      <c r="V291" s="88">
        <f t="shared" si="23"/>
        <v>0</v>
      </c>
      <c r="W291" s="74"/>
      <c r="X291" s="74"/>
      <c r="Y291" s="74"/>
      <c r="Z291" s="74"/>
      <c r="AA291" s="193">
        <f t="shared" si="24"/>
        <v>6</v>
      </c>
      <c r="AB291" s="193" t="str">
        <f t="shared" si="25"/>
        <v>Приходи</v>
      </c>
    </row>
    <row r="292" spans="1:28">
      <c r="A292" s="89">
        <f>IF(AND(COUNTIF(A$1:A$3,"&gt;0")=1,MAX(A$8:A291)&lt;A$1),A291+1,IF(AND(COUNTIF(A$1:A$3,"&gt;0")=2,MAX(A$8:A291)&lt;A$2),A291+1,IF(AND(COUNTIF(A$1:A$3,"&gt;0")=3,MAX(A$8:A291)&lt;A$3),A291+1,0)))</f>
        <v>285</v>
      </c>
      <c r="B292" s="89">
        <f t="shared" si="26"/>
        <v>75</v>
      </c>
      <c r="C292" s="89" t="str">
        <f t="shared" si="27"/>
        <v>НОВИ ПАЗАР</v>
      </c>
      <c r="D292" s="87" t="str">
        <f>IF($A292=0,"",IF($A292&lt;=$A$1,+VLOOKUP($A292,'Rashodi- plan-izvršenje'!$A$8:B$1500,'prenos-P-R-N'!D$1,FALSE),IF($A292&gt;$A$2,+VLOOKUP($A292,'Neizmirene obaveze JLS'!$A$11:B$500,'prenos-P-R-N'!D$1,FALSE),"")))</f>
        <v/>
      </c>
      <c r="E292" s="87" t="str">
        <f>IF($A292=0,"",IF($A292&lt;=$A$1,+VLOOKUP($A292,'Rashodi- plan-izvršenje'!$A$8:C$1500,'prenos-P-R-N'!E$1,FALSE),IF($A292&gt;$A$2,+VLOOKUP($A292,'Neizmirene obaveze JLS'!$A$11:C$500,'prenos-P-R-N'!E$1,FALSE),"")))</f>
        <v/>
      </c>
      <c r="F292" s="87" t="str">
        <f>IF($A292=0,"",IF($A292&lt;=$A$1,+VLOOKUP($A292,'Rashodi- plan-izvršenje'!$A$8:D$1500,'prenos-P-R-N'!F$1,FALSE),IF($A292&gt;$A$2,+VLOOKUP($A292,'Neizmirene obaveze JLS'!$A$11:D$500,'prenos-P-R-N'!F$1,FALSE),"")))</f>
        <v/>
      </c>
      <c r="G292" s="87" t="str">
        <f>IF($A292=0,"",IF($A292&lt;=$A$1,+VLOOKUP($A292,'Rashodi- plan-izvršenje'!$A$8:E$1500,'prenos-P-R-N'!G$1,FALSE),IF($A292&gt;$A$2,+VLOOKUP($A292,'Neizmirene obaveze JLS'!$A$11:E$500,'prenos-P-R-N'!G$1,FALSE),"")))</f>
        <v/>
      </c>
      <c r="H292" s="87" t="str">
        <f>IF($A292=0,"",IF($A292&lt;=$A$1,+VLOOKUP($A292,'Rashodi- plan-izvršenje'!$A$8:F$1500,'prenos-P-R-N'!H$1,FALSE),IF($A292&gt;$A$2,+VLOOKUP($A292,'Neizmirene obaveze JLS'!$A$11:F$500,'prenos-P-R-N'!H$1,FALSE),"")))</f>
        <v/>
      </c>
      <c r="I292" s="87" t="str">
        <f>IF($A292=0,"",IF($A292&lt;=$A$1,+VLOOKUP($A292,'Rashodi- plan-izvršenje'!$A$8:G$1500,'prenos-P-R-N'!I$1,FALSE),IF($A292&gt;$A$2,+VLOOKUP($A292,'Neizmirene obaveze JLS'!$A$11:G$500,'prenos-P-R-N'!I$1,FALSE),"")))</f>
        <v/>
      </c>
      <c r="J292" s="87" t="str">
        <f>IF($A292=0,"",IF($A292&lt;=$A$1,+VLOOKUP($A292,'Rashodi- plan-izvršenje'!$A$8:H$1500,'prenos-P-R-N'!J$1,FALSE),IF($A292&gt;$A$2,+VLOOKUP($A292,'Neizmirene obaveze JLS'!$A$11:H$500,'prenos-P-R-N'!J$1,FALSE),"")))</f>
        <v/>
      </c>
      <c r="K292" s="87" t="str">
        <f>IF($A292=0,"",IF($A292&lt;=$A$1,+VLOOKUP($A292,'Rashodi- plan-izvršenje'!$A$8:I$1500,'prenos-P-R-N'!K$1,FALSE),IF($A292&gt;$A$2,+VLOOKUP($A292,'Neizmirene obaveze JLS'!$A$11:I$500,'prenos-P-R-N'!K$1,FALSE),"")))</f>
        <v/>
      </c>
      <c r="L292" t="str">
        <f>IF(A292=0,"",IF(A292&lt;=A$1,+IF(VLOOKUP(A292,'Rashodi- plan-izvršenje'!A$8:J$1500,M$1,FALSE)&gt;0,"Програмска активност","Пројекат"),IF(A292&gt;A$2,+IF(VLOOKUP(A292,'Neizmirene obaveze JLS'!A$8:J$2008,M$1,FALSE)&gt;0,"Програмска активност","Пројекат"),"")))</f>
        <v/>
      </c>
      <c r="M292" s="87">
        <f>IF(A292=0,"",IF($A292&lt;=$A$1,+IF(VLOOKUP($A292,'Rashodi- plan-izvršenje'!$A$8:$M$1500,10,FALSE)&gt;0,VLOOKUP($A292,'Rashodi- plan-izvršenje'!$A$8:$M$1500,10,FALSE),VLOOKUP($A292,'Rashodi- plan-izvršenje'!$A$8:$M$1500,12,FALSE)),+IF($A292&gt;$A$2,IF(VLOOKUP($A292,'Neizmirene obaveze JLS'!$A$8:$M$1500,10,FALSE)&gt;0,VLOOKUP($A292,'Neizmirene obaveze JLS'!$A$11:$M$1500,10,FALSE),VLOOKUP($A292,'Neizmirene obaveze JLS'!$A$11:$M$1500,12,FALSE)),0)))</f>
        <v>0</v>
      </c>
      <c r="N292" s="87">
        <f>IF(A292=0,"",IF($A292&lt;=$A$1,+IF(VLOOKUP(A292,'Rashodi- plan-izvršenje'!$A$8:$M$1500,10,FALSE)&gt;0,VLOOKUP(A292,'Rashodi- plan-izvršenje'!$A$8:$M$1500,11,FALSE),VLOOKUP(A292,'Rashodi- plan-izvršenje'!$A$8:$M$1500,13,FALSE)),+IF($A292&gt;$A$2,IF(VLOOKUP($A292,'Neizmirene obaveze JLS'!$A$8:$M$1500,10,FALSE)&gt;0,VLOOKUP($A292,'Neizmirene obaveze JLS'!$A$11:$M$1500,11,FALSE),VLOOKUP($A292,'Neizmirene obaveze JLS'!$A$11:$M$1500,13,FALSE)),0)))</f>
        <v>0</v>
      </c>
      <c r="O292" s="87">
        <f>IF(A292=0,"",IF($A292&lt;=$A$1,VALUE(+VLOOKUP($A292,'Rashodi- plan-izvršenje'!$A$8:N$1500,'prenos-P-R-N'!O$1,FALSE)),IF($A292&lt;=A$2,VALUE(VLOOKUP($A292,'Prihodi- plan-izvršenje'!$A$8:$H$500,6,FALSE)),VALUE(VLOOKUP($A292,'Neizmirene obaveze JLS'!$A$8:$N$500,O$1,FALSE)))))</f>
        <v>6</v>
      </c>
      <c r="P292" s="87" t="str">
        <f>IF(A292=0,"",IF(A292=0,0,IF(A292&gt;A$2,'šifarnik K-izvor'!G$3,+IF(Q292&lt;700,+'šifarnik K-izvor'!G$2,'šifarnik K-izvor'!G$1))))</f>
        <v>Приходи</v>
      </c>
      <c r="Q292" s="87">
        <f>IF($A292&lt;=$A$1,VALUE(+VLOOKUP($A292,'Rashodi- plan-izvršenje'!$A$8:O$1500,'prenos-P-R-N'!Q$1,FALSE)),IF($A292&lt;=$A$2,VLOOKUP($A292,'Prihodi- plan-izvršenje'!$A$4:$H$500,4,FALSE),IF($A292&lt;=$A$3,VLOOKUP(A292,'Neizmirene obaveze JLS'!$A$11:O$500,Q$1,FALSE),"")))</f>
        <v>733241</v>
      </c>
      <c r="R292" s="88">
        <f>IF($A292&lt;=$A$1,VALUE(+VLOOKUP($A292,'Rashodi- plan-izvršenje'!$A$8:P$1500,'prenos-P-R-N'!R$1,FALSE)),IF($A292&lt;=$A$2,VLOOKUP($A292,'Prihodi- plan-izvršenje'!$A$4:$H$500,7,FALSE),""))</f>
        <v>0</v>
      </c>
      <c r="S292" s="88">
        <f>IF(A292=0,0,IF($A292&lt;=$A$1,VALUE(+VLOOKUP($A292,'Rashodi- plan-izvršenje'!$A$8:Q$1500,'prenos-P-R-N'!S$1,FALSE)),IF($A292&lt;=$A$2,VLOOKUP($A292,'Prihodi- plan-izvršenje'!$A$4:$H$500,8,FALSE),0)))</f>
        <v>59389324.799999997</v>
      </c>
      <c r="T292" s="88" t="str">
        <f>IF($A292&gt;$A$2,VLOOKUP($A292,'Neizmirene obaveze JLS'!$A$11:R$500,R$1,FALSE),"")</f>
        <v/>
      </c>
      <c r="U292" s="88">
        <f>IF($A292&gt;$A$2,VLOOKUP($A292,'Neizmirene obaveze JLS'!$A$11:S$500,S$1,FALSE),0)</f>
        <v>0</v>
      </c>
      <c r="V292" s="88">
        <f t="shared" si="23"/>
        <v>0</v>
      </c>
      <c r="W292" s="74"/>
      <c r="X292" s="74"/>
      <c r="Y292" s="74"/>
      <c r="Z292" s="74"/>
      <c r="AA292" s="193">
        <f t="shared" si="24"/>
        <v>6</v>
      </c>
      <c r="AB292" s="193" t="str">
        <f t="shared" si="25"/>
        <v>Приходи</v>
      </c>
    </row>
    <row r="293" spans="1:28">
      <c r="A293" s="89">
        <f>IF(AND(COUNTIF(A$1:A$3,"&gt;0")=1,MAX(A$8:A292)&lt;A$1),A292+1,IF(AND(COUNTIF(A$1:A$3,"&gt;0")=2,MAX(A$8:A292)&lt;A$2),A292+1,IF(AND(COUNTIF(A$1:A$3,"&gt;0")=3,MAX(A$8:A292)&lt;A$3),A292+1,0)))</f>
        <v>286</v>
      </c>
      <c r="B293" s="89">
        <f t="shared" si="26"/>
        <v>75</v>
      </c>
      <c r="C293" s="89" t="str">
        <f t="shared" si="27"/>
        <v>НОВИ ПАЗАР</v>
      </c>
      <c r="D293" s="87" t="str">
        <f>IF($A293=0,"",IF($A293&lt;=$A$1,+VLOOKUP($A293,'Rashodi- plan-izvršenje'!$A$8:B$1500,'prenos-P-R-N'!D$1,FALSE),IF($A293&gt;$A$2,+VLOOKUP($A293,'Neizmirene obaveze JLS'!$A$11:B$500,'prenos-P-R-N'!D$1,FALSE),"")))</f>
        <v/>
      </c>
      <c r="E293" s="87" t="str">
        <f>IF($A293=0,"",IF($A293&lt;=$A$1,+VLOOKUP($A293,'Rashodi- plan-izvršenje'!$A$8:C$1500,'prenos-P-R-N'!E$1,FALSE),IF($A293&gt;$A$2,+VLOOKUP($A293,'Neizmirene obaveze JLS'!$A$11:C$500,'prenos-P-R-N'!E$1,FALSE),"")))</f>
        <v/>
      </c>
      <c r="F293" s="87" t="str">
        <f>IF($A293=0,"",IF($A293&lt;=$A$1,+VLOOKUP($A293,'Rashodi- plan-izvršenje'!$A$8:D$1500,'prenos-P-R-N'!F$1,FALSE),IF($A293&gt;$A$2,+VLOOKUP($A293,'Neizmirene obaveze JLS'!$A$11:D$500,'prenos-P-R-N'!F$1,FALSE),"")))</f>
        <v/>
      </c>
      <c r="G293" s="87" t="str">
        <f>IF($A293=0,"",IF($A293&lt;=$A$1,+VLOOKUP($A293,'Rashodi- plan-izvršenje'!$A$8:E$1500,'prenos-P-R-N'!G$1,FALSE),IF($A293&gt;$A$2,+VLOOKUP($A293,'Neizmirene obaveze JLS'!$A$11:E$500,'prenos-P-R-N'!G$1,FALSE),"")))</f>
        <v/>
      </c>
      <c r="H293" s="87" t="str">
        <f>IF($A293=0,"",IF($A293&lt;=$A$1,+VLOOKUP($A293,'Rashodi- plan-izvršenje'!$A$8:F$1500,'prenos-P-R-N'!H$1,FALSE),IF($A293&gt;$A$2,+VLOOKUP($A293,'Neizmirene obaveze JLS'!$A$11:F$500,'prenos-P-R-N'!H$1,FALSE),"")))</f>
        <v/>
      </c>
      <c r="I293" s="87" t="str">
        <f>IF($A293=0,"",IF($A293&lt;=$A$1,+VLOOKUP($A293,'Rashodi- plan-izvršenje'!$A$8:G$1500,'prenos-P-R-N'!I$1,FALSE),IF($A293&gt;$A$2,+VLOOKUP($A293,'Neizmirene obaveze JLS'!$A$11:G$500,'prenos-P-R-N'!I$1,FALSE),"")))</f>
        <v/>
      </c>
      <c r="J293" s="87" t="str">
        <f>IF($A293=0,"",IF($A293&lt;=$A$1,+VLOOKUP($A293,'Rashodi- plan-izvršenje'!$A$8:H$1500,'prenos-P-R-N'!J$1,FALSE),IF($A293&gt;$A$2,+VLOOKUP($A293,'Neizmirene obaveze JLS'!$A$11:H$500,'prenos-P-R-N'!J$1,FALSE),"")))</f>
        <v/>
      </c>
      <c r="K293" s="87" t="str">
        <f>IF($A293=0,"",IF($A293&lt;=$A$1,+VLOOKUP($A293,'Rashodi- plan-izvršenje'!$A$8:I$1500,'prenos-P-R-N'!K$1,FALSE),IF($A293&gt;$A$2,+VLOOKUP($A293,'Neizmirene obaveze JLS'!$A$11:I$500,'prenos-P-R-N'!K$1,FALSE),"")))</f>
        <v/>
      </c>
      <c r="L293" t="str">
        <f>IF(A293=0,"",IF(A293&lt;=A$1,+IF(VLOOKUP(A293,'Rashodi- plan-izvršenje'!A$8:J$1500,M$1,FALSE)&gt;0,"Програмска активност","Пројекат"),IF(A293&gt;A$2,+IF(VLOOKUP(A293,'Neizmirene obaveze JLS'!A$8:J$2008,M$1,FALSE)&gt;0,"Програмска активност","Пројекат"),"")))</f>
        <v/>
      </c>
      <c r="M293" s="87">
        <f>IF(A293=0,"",IF($A293&lt;=$A$1,+IF(VLOOKUP($A293,'Rashodi- plan-izvršenje'!$A$8:$M$1500,10,FALSE)&gt;0,VLOOKUP($A293,'Rashodi- plan-izvršenje'!$A$8:$M$1500,10,FALSE),VLOOKUP($A293,'Rashodi- plan-izvršenje'!$A$8:$M$1500,12,FALSE)),+IF($A293&gt;$A$2,IF(VLOOKUP($A293,'Neizmirene obaveze JLS'!$A$8:$M$1500,10,FALSE)&gt;0,VLOOKUP($A293,'Neizmirene obaveze JLS'!$A$11:$M$1500,10,FALSE),VLOOKUP($A293,'Neizmirene obaveze JLS'!$A$11:$M$1500,12,FALSE)),0)))</f>
        <v>0</v>
      </c>
      <c r="N293" s="87">
        <f>IF(A293=0,"",IF($A293&lt;=$A$1,+IF(VLOOKUP(A293,'Rashodi- plan-izvršenje'!$A$8:$M$1500,10,FALSE)&gt;0,VLOOKUP(A293,'Rashodi- plan-izvršenje'!$A$8:$M$1500,11,FALSE),VLOOKUP(A293,'Rashodi- plan-izvršenje'!$A$8:$M$1500,13,FALSE)),+IF($A293&gt;$A$2,IF(VLOOKUP($A293,'Neizmirene obaveze JLS'!$A$8:$M$1500,10,FALSE)&gt;0,VLOOKUP($A293,'Neizmirene obaveze JLS'!$A$11:$M$1500,11,FALSE),VLOOKUP($A293,'Neizmirene obaveze JLS'!$A$11:$M$1500,13,FALSE)),0)))</f>
        <v>0</v>
      </c>
      <c r="O293" s="87">
        <f>IF(A293=0,"",IF($A293&lt;=$A$1,VALUE(+VLOOKUP($A293,'Rashodi- plan-izvršenje'!$A$8:N$1500,'prenos-P-R-N'!O$1,FALSE)),IF($A293&lt;=A$2,VALUE(VLOOKUP($A293,'Prihodi- plan-izvršenje'!$A$8:$H$500,6,FALSE)),VALUE(VLOOKUP($A293,'Neizmirene obaveze JLS'!$A$8:$N$500,O$1,FALSE)))))</f>
        <v>1</v>
      </c>
      <c r="P293" s="87" t="str">
        <f>IF(A293=0,"",IF(A293=0,0,IF(A293&gt;A$2,'šifarnik K-izvor'!G$3,+IF(Q293&lt;700,+'šifarnik K-izvor'!G$2,'šifarnik K-izvor'!G$1))))</f>
        <v>Приходи</v>
      </c>
      <c r="Q293" s="87">
        <f>IF($A293&lt;=$A$1,VALUE(+VLOOKUP($A293,'Rashodi- plan-izvršenje'!$A$8:O$1500,'prenos-P-R-N'!Q$1,FALSE)),IF($A293&lt;=$A$2,VLOOKUP($A293,'Prihodi- plan-izvršenje'!$A$4:$H$500,4,FALSE),IF($A293&lt;=$A$3,VLOOKUP(A293,'Neizmirene obaveze JLS'!$A$11:O$500,Q$1,FALSE),"")))</f>
        <v>743941</v>
      </c>
      <c r="R293" s="88">
        <f>IF($A293&lt;=$A$1,VALUE(+VLOOKUP($A293,'Rashodi- plan-izvršenje'!$A$8:P$1500,'prenos-P-R-N'!R$1,FALSE)),IF($A293&lt;=$A$2,VLOOKUP($A293,'Prihodi- plan-izvršenje'!$A$4:$H$500,7,FALSE),""))</f>
        <v>0</v>
      </c>
      <c r="S293" s="88">
        <f>IF(A293=0,0,IF($A293&lt;=$A$1,VALUE(+VLOOKUP($A293,'Rashodi- plan-izvršenje'!$A$8:Q$1500,'prenos-P-R-N'!S$1,FALSE)),IF($A293&lt;=$A$2,VLOOKUP($A293,'Prihodi- plan-izvršenje'!$A$4:$H$500,8,FALSE),0)))</f>
        <v>2532500</v>
      </c>
      <c r="T293" s="88" t="str">
        <f>IF($A293&gt;$A$2,VLOOKUP($A293,'Neizmirene obaveze JLS'!$A$11:R$500,R$1,FALSE),"")</f>
        <v/>
      </c>
      <c r="U293" s="88">
        <f>IF($A293&gt;$A$2,VLOOKUP($A293,'Neizmirene obaveze JLS'!$A$11:S$500,S$1,FALSE),0)</f>
        <v>0</v>
      </c>
      <c r="V293" s="88">
        <f t="shared" si="23"/>
        <v>0</v>
      </c>
      <c r="W293" s="74"/>
      <c r="X293" s="74"/>
      <c r="Y293" s="74"/>
      <c r="Z293" s="74"/>
      <c r="AA293" s="193">
        <f t="shared" si="24"/>
        <v>6</v>
      </c>
      <c r="AB293" s="193" t="str">
        <f t="shared" si="25"/>
        <v>Приходи</v>
      </c>
    </row>
    <row r="294" spans="1:28">
      <c r="A294" s="89">
        <f>IF(AND(COUNTIF(A$1:A$3,"&gt;0")=1,MAX(A$8:A293)&lt;A$1),A293+1,IF(AND(COUNTIF(A$1:A$3,"&gt;0")=2,MAX(A$8:A293)&lt;A$2),A293+1,IF(AND(COUNTIF(A$1:A$3,"&gt;0")=3,MAX(A$8:A293)&lt;A$3),A293+1,0)))</f>
        <v>287</v>
      </c>
      <c r="B294" s="89">
        <f t="shared" si="26"/>
        <v>75</v>
      </c>
      <c r="C294" s="89" t="str">
        <f t="shared" si="27"/>
        <v>НОВИ ПАЗАР</v>
      </c>
      <c r="D294" s="87" t="str">
        <f>IF($A294=0,"",IF($A294&lt;=$A$1,+VLOOKUP($A294,'Rashodi- plan-izvršenje'!$A$8:B$1500,'prenos-P-R-N'!D$1,FALSE),IF($A294&gt;$A$2,+VLOOKUP($A294,'Neizmirene obaveze JLS'!$A$11:B$500,'prenos-P-R-N'!D$1,FALSE),"")))</f>
        <v/>
      </c>
      <c r="E294" s="87" t="str">
        <f>IF($A294=0,"",IF($A294&lt;=$A$1,+VLOOKUP($A294,'Rashodi- plan-izvršenje'!$A$8:C$1500,'prenos-P-R-N'!E$1,FALSE),IF($A294&gt;$A$2,+VLOOKUP($A294,'Neizmirene obaveze JLS'!$A$11:C$500,'prenos-P-R-N'!E$1,FALSE),"")))</f>
        <v/>
      </c>
      <c r="F294" s="87" t="str">
        <f>IF($A294=0,"",IF($A294&lt;=$A$1,+VLOOKUP($A294,'Rashodi- plan-izvršenje'!$A$8:D$1500,'prenos-P-R-N'!F$1,FALSE),IF($A294&gt;$A$2,+VLOOKUP($A294,'Neizmirene obaveze JLS'!$A$11:D$500,'prenos-P-R-N'!F$1,FALSE),"")))</f>
        <v/>
      </c>
      <c r="G294" s="87" t="str">
        <f>IF($A294=0,"",IF($A294&lt;=$A$1,+VLOOKUP($A294,'Rashodi- plan-izvršenje'!$A$8:E$1500,'prenos-P-R-N'!G$1,FALSE),IF($A294&gt;$A$2,+VLOOKUP($A294,'Neizmirene obaveze JLS'!$A$11:E$500,'prenos-P-R-N'!G$1,FALSE),"")))</f>
        <v/>
      </c>
      <c r="H294" s="87" t="str">
        <f>IF($A294=0,"",IF($A294&lt;=$A$1,+VLOOKUP($A294,'Rashodi- plan-izvršenje'!$A$8:F$1500,'prenos-P-R-N'!H$1,FALSE),IF($A294&gt;$A$2,+VLOOKUP($A294,'Neizmirene obaveze JLS'!$A$11:F$500,'prenos-P-R-N'!H$1,FALSE),"")))</f>
        <v/>
      </c>
      <c r="I294" s="87" t="str">
        <f>IF($A294=0,"",IF($A294&lt;=$A$1,+VLOOKUP($A294,'Rashodi- plan-izvršenje'!$A$8:G$1500,'prenos-P-R-N'!I$1,FALSE),IF($A294&gt;$A$2,+VLOOKUP($A294,'Neizmirene obaveze JLS'!$A$11:G$500,'prenos-P-R-N'!I$1,FALSE),"")))</f>
        <v/>
      </c>
      <c r="J294" s="87" t="str">
        <f>IF($A294=0,"",IF($A294&lt;=$A$1,+VLOOKUP($A294,'Rashodi- plan-izvršenje'!$A$8:H$1500,'prenos-P-R-N'!J$1,FALSE),IF($A294&gt;$A$2,+VLOOKUP($A294,'Neizmirene obaveze JLS'!$A$11:H$500,'prenos-P-R-N'!J$1,FALSE),"")))</f>
        <v/>
      </c>
      <c r="K294" s="87" t="str">
        <f>IF($A294=0,"",IF($A294&lt;=$A$1,+VLOOKUP($A294,'Rashodi- plan-izvršenje'!$A$8:I$1500,'prenos-P-R-N'!K$1,FALSE),IF($A294&gt;$A$2,+VLOOKUP($A294,'Neizmirene obaveze JLS'!$A$11:I$500,'prenos-P-R-N'!K$1,FALSE),"")))</f>
        <v/>
      </c>
      <c r="L294" t="str">
        <f>IF(A294=0,"",IF(A294&lt;=A$1,+IF(VLOOKUP(A294,'Rashodi- plan-izvršenje'!A$8:J$1500,M$1,FALSE)&gt;0,"Програмска активност","Пројекат"),IF(A294&gt;A$2,+IF(VLOOKUP(A294,'Neizmirene obaveze JLS'!A$8:J$2008,M$1,FALSE)&gt;0,"Програмска активност","Пројекат"),"")))</f>
        <v/>
      </c>
      <c r="M294" s="87">
        <f>IF(A294=0,"",IF($A294&lt;=$A$1,+IF(VLOOKUP($A294,'Rashodi- plan-izvršenje'!$A$8:$M$1500,10,FALSE)&gt;0,VLOOKUP($A294,'Rashodi- plan-izvršenje'!$A$8:$M$1500,10,FALSE),VLOOKUP($A294,'Rashodi- plan-izvršenje'!$A$8:$M$1500,12,FALSE)),+IF($A294&gt;$A$2,IF(VLOOKUP($A294,'Neizmirene obaveze JLS'!$A$8:$M$1500,10,FALSE)&gt;0,VLOOKUP($A294,'Neizmirene obaveze JLS'!$A$11:$M$1500,10,FALSE),VLOOKUP($A294,'Neizmirene obaveze JLS'!$A$11:$M$1500,12,FALSE)),0)))</f>
        <v>0</v>
      </c>
      <c r="N294" s="87">
        <f>IF(A294=0,"",IF($A294&lt;=$A$1,+IF(VLOOKUP(A294,'Rashodi- plan-izvršenje'!$A$8:$M$1500,10,FALSE)&gt;0,VLOOKUP(A294,'Rashodi- plan-izvršenje'!$A$8:$M$1500,11,FALSE),VLOOKUP(A294,'Rashodi- plan-izvršenje'!$A$8:$M$1500,13,FALSE)),+IF($A294&gt;$A$2,IF(VLOOKUP($A294,'Neizmirene obaveze JLS'!$A$8:$M$1500,10,FALSE)&gt;0,VLOOKUP($A294,'Neizmirene obaveze JLS'!$A$11:$M$1500,11,FALSE),VLOOKUP($A294,'Neizmirene obaveze JLS'!$A$11:$M$1500,13,FALSE)),0)))</f>
        <v>0</v>
      </c>
      <c r="O294" s="87">
        <f>IF(A294=0,"",IF($A294&lt;=$A$1,VALUE(+VLOOKUP($A294,'Rashodi- plan-izvršenje'!$A$8:N$1500,'prenos-P-R-N'!O$1,FALSE)),IF($A294&lt;=A$2,VALUE(VLOOKUP($A294,'Prihodi- plan-izvršenje'!$A$8:$H$500,6,FALSE)),VALUE(VLOOKUP($A294,'Neizmirene obaveze JLS'!$A$8:$N$500,O$1,FALSE)))))</f>
        <v>6</v>
      </c>
      <c r="P294" s="87" t="str">
        <f>IF(A294=0,"",IF(A294=0,0,IF(A294&gt;A$2,'šifarnik K-izvor'!G$3,+IF(Q294&lt;700,+'šifarnik K-izvor'!G$2,'šifarnik K-izvor'!G$1))))</f>
        <v>Приходи</v>
      </c>
      <c r="Q294" s="87">
        <f>IF($A294&lt;=$A$1,VALUE(+VLOOKUP($A294,'Rashodi- plan-izvršenje'!$A$8:O$1500,'prenos-P-R-N'!Q$1,FALSE)),IF($A294&lt;=$A$2,VLOOKUP($A294,'Prihodi- plan-izvršenje'!$A$4:$H$500,4,FALSE),IF($A294&lt;=$A$3,VLOOKUP(A294,'Neizmirene obaveze JLS'!$A$11:O$500,Q$1,FALSE),"")))</f>
        <v>731141</v>
      </c>
      <c r="R294" s="88">
        <f>IF($A294&lt;=$A$1,VALUE(+VLOOKUP($A294,'Rashodi- plan-izvršenje'!$A$8:P$1500,'prenos-P-R-N'!R$1,FALSE)),IF($A294&lt;=$A$2,VLOOKUP($A294,'Prihodi- plan-izvršenje'!$A$4:$H$500,7,FALSE),""))</f>
        <v>0</v>
      </c>
      <c r="S294" s="88">
        <f>IF(A294=0,0,IF($A294&lt;=$A$1,VALUE(+VLOOKUP($A294,'Rashodi- plan-izvršenje'!$A$8:Q$1500,'prenos-P-R-N'!S$1,FALSE)),IF($A294&lt;=$A$2,VLOOKUP($A294,'Prihodi- plan-izvršenje'!$A$4:$H$500,8,FALSE),0)))</f>
        <v>7948881.7400000002</v>
      </c>
      <c r="T294" s="88" t="str">
        <f>IF($A294&gt;$A$2,VLOOKUP($A294,'Neizmirene obaveze JLS'!$A$11:R$500,R$1,FALSE),"")</f>
        <v/>
      </c>
      <c r="U294" s="88">
        <f>IF($A294&gt;$A$2,VLOOKUP($A294,'Neizmirene obaveze JLS'!$A$11:S$500,S$1,FALSE),0)</f>
        <v>0</v>
      </c>
      <c r="V294" s="88">
        <f t="shared" si="23"/>
        <v>0</v>
      </c>
      <c r="W294" s="74"/>
      <c r="X294" s="74"/>
      <c r="Y294" s="74"/>
      <c r="Z294" s="74"/>
      <c r="AA294" s="193">
        <f t="shared" si="24"/>
        <v>6</v>
      </c>
      <c r="AB294" s="193" t="str">
        <f t="shared" si="25"/>
        <v>Приходи</v>
      </c>
    </row>
    <row r="295" spans="1:28">
      <c r="A295" s="89">
        <f>IF(AND(COUNTIF(A$1:A$3,"&gt;0")=1,MAX(A$8:A294)&lt;A$1),A294+1,IF(AND(COUNTIF(A$1:A$3,"&gt;0")=2,MAX(A$8:A294)&lt;A$2),A294+1,IF(AND(COUNTIF(A$1:A$3,"&gt;0")=3,MAX(A$8:A294)&lt;A$3),A294+1,0)))</f>
        <v>288</v>
      </c>
      <c r="B295" s="89">
        <f t="shared" si="26"/>
        <v>75</v>
      </c>
      <c r="C295" s="89" t="str">
        <f t="shared" si="27"/>
        <v>НОВИ ПАЗАР</v>
      </c>
      <c r="D295" s="87" t="str">
        <f>IF($A295=0,"",IF($A295&lt;=$A$1,+VLOOKUP($A295,'Rashodi- plan-izvršenje'!$A$8:B$1500,'prenos-P-R-N'!D$1,FALSE),IF($A295&gt;$A$2,+VLOOKUP($A295,'Neizmirene obaveze JLS'!$A$11:B$500,'prenos-P-R-N'!D$1,FALSE),"")))</f>
        <v/>
      </c>
      <c r="E295" s="87" t="str">
        <f>IF($A295=0,"",IF($A295&lt;=$A$1,+VLOOKUP($A295,'Rashodi- plan-izvršenje'!$A$8:C$1500,'prenos-P-R-N'!E$1,FALSE),IF($A295&gt;$A$2,+VLOOKUP($A295,'Neizmirene obaveze JLS'!$A$11:C$500,'prenos-P-R-N'!E$1,FALSE),"")))</f>
        <v/>
      </c>
      <c r="F295" s="87" t="str">
        <f>IF($A295=0,"",IF($A295&lt;=$A$1,+VLOOKUP($A295,'Rashodi- plan-izvršenje'!$A$8:D$1500,'prenos-P-R-N'!F$1,FALSE),IF($A295&gt;$A$2,+VLOOKUP($A295,'Neizmirene obaveze JLS'!$A$11:D$500,'prenos-P-R-N'!F$1,FALSE),"")))</f>
        <v/>
      </c>
      <c r="G295" s="87" t="str">
        <f>IF($A295=0,"",IF($A295&lt;=$A$1,+VLOOKUP($A295,'Rashodi- plan-izvršenje'!$A$8:E$1500,'prenos-P-R-N'!G$1,FALSE),IF($A295&gt;$A$2,+VLOOKUP($A295,'Neizmirene obaveze JLS'!$A$11:E$500,'prenos-P-R-N'!G$1,FALSE),"")))</f>
        <v/>
      </c>
      <c r="H295" s="87" t="str">
        <f>IF($A295=0,"",IF($A295&lt;=$A$1,+VLOOKUP($A295,'Rashodi- plan-izvršenje'!$A$8:F$1500,'prenos-P-R-N'!H$1,FALSE),IF($A295&gt;$A$2,+VLOOKUP($A295,'Neizmirene obaveze JLS'!$A$11:F$500,'prenos-P-R-N'!H$1,FALSE),"")))</f>
        <v/>
      </c>
      <c r="I295" s="87" t="str">
        <f>IF($A295=0,"",IF($A295&lt;=$A$1,+VLOOKUP($A295,'Rashodi- plan-izvršenje'!$A$8:G$1500,'prenos-P-R-N'!I$1,FALSE),IF($A295&gt;$A$2,+VLOOKUP($A295,'Neizmirene obaveze JLS'!$A$11:G$500,'prenos-P-R-N'!I$1,FALSE),"")))</f>
        <v/>
      </c>
      <c r="J295" s="87" t="str">
        <f>IF($A295=0,"",IF($A295&lt;=$A$1,+VLOOKUP($A295,'Rashodi- plan-izvršenje'!$A$8:H$1500,'prenos-P-R-N'!J$1,FALSE),IF($A295&gt;$A$2,+VLOOKUP($A295,'Neizmirene obaveze JLS'!$A$11:H$500,'prenos-P-R-N'!J$1,FALSE),"")))</f>
        <v/>
      </c>
      <c r="K295" s="87" t="str">
        <f>IF($A295=0,"",IF($A295&lt;=$A$1,+VLOOKUP($A295,'Rashodi- plan-izvršenje'!$A$8:I$1500,'prenos-P-R-N'!K$1,FALSE),IF($A295&gt;$A$2,+VLOOKUP($A295,'Neizmirene obaveze JLS'!$A$11:I$500,'prenos-P-R-N'!K$1,FALSE),"")))</f>
        <v/>
      </c>
      <c r="L295" t="str">
        <f>IF(A295=0,"",IF(A295&lt;=A$1,+IF(VLOOKUP(A295,'Rashodi- plan-izvršenje'!A$8:J$1500,M$1,FALSE)&gt;0,"Програмска активност","Пројекат"),IF(A295&gt;A$2,+IF(VLOOKUP(A295,'Neizmirene obaveze JLS'!A$8:J$2008,M$1,FALSE)&gt;0,"Програмска активност","Пројекат"),"")))</f>
        <v/>
      </c>
      <c r="M295" s="87">
        <f>IF(A295=0,"",IF($A295&lt;=$A$1,+IF(VLOOKUP($A295,'Rashodi- plan-izvršenje'!$A$8:$M$1500,10,FALSE)&gt;0,VLOOKUP($A295,'Rashodi- plan-izvršenje'!$A$8:$M$1500,10,FALSE),VLOOKUP($A295,'Rashodi- plan-izvršenje'!$A$8:$M$1500,12,FALSE)),+IF($A295&gt;$A$2,IF(VLOOKUP($A295,'Neizmirene obaveze JLS'!$A$8:$M$1500,10,FALSE)&gt;0,VLOOKUP($A295,'Neizmirene obaveze JLS'!$A$11:$M$1500,10,FALSE),VLOOKUP($A295,'Neizmirene obaveze JLS'!$A$11:$M$1500,12,FALSE)),0)))</f>
        <v>0</v>
      </c>
      <c r="N295" s="87">
        <f>IF(A295=0,"",IF($A295&lt;=$A$1,+IF(VLOOKUP(A295,'Rashodi- plan-izvršenje'!$A$8:$M$1500,10,FALSE)&gt;0,VLOOKUP(A295,'Rashodi- plan-izvršenje'!$A$8:$M$1500,11,FALSE),VLOOKUP(A295,'Rashodi- plan-izvršenje'!$A$8:$M$1500,13,FALSE)),+IF($A295&gt;$A$2,IF(VLOOKUP($A295,'Neizmirene obaveze JLS'!$A$8:$M$1500,10,FALSE)&gt;0,VLOOKUP($A295,'Neizmirene obaveze JLS'!$A$11:$M$1500,11,FALSE),VLOOKUP($A295,'Neizmirene obaveze JLS'!$A$11:$M$1500,13,FALSE)),0)))</f>
        <v>0</v>
      </c>
      <c r="O295" s="87">
        <f>IF(A295=0,"",IF($A295&lt;=$A$1,VALUE(+VLOOKUP($A295,'Rashodi- plan-izvršenje'!$A$8:N$1500,'prenos-P-R-N'!O$1,FALSE)),IF($A295&lt;=A$2,VALUE(VLOOKUP($A295,'Prihodi- plan-izvršenje'!$A$8:$H$500,6,FALSE)),VALUE(VLOOKUP($A295,'Neizmirene obaveze JLS'!$A$8:$N$500,O$1,FALSE)))))</f>
        <v>6</v>
      </c>
      <c r="P295" s="87" t="str">
        <f>IF(A295=0,"",IF(A295=0,0,IF(A295&gt;A$2,'šifarnik K-izvor'!G$3,+IF(Q295&lt;700,+'šifarnik K-izvor'!G$2,'šifarnik K-izvor'!G$1))))</f>
        <v>Приходи</v>
      </c>
      <c r="Q295" s="87">
        <f>IF($A295&lt;=$A$1,VALUE(+VLOOKUP($A295,'Rashodi- plan-izvršenje'!$A$8:O$1500,'prenos-P-R-N'!Q$1,FALSE)),IF($A295&lt;=$A$2,VLOOKUP($A295,'Prihodi- plan-izvršenje'!$A$4:$H$500,4,FALSE),IF($A295&lt;=$A$3,VLOOKUP(A295,'Neizmirene obaveze JLS'!$A$11:O$500,Q$1,FALSE),"")))</f>
        <v>744141</v>
      </c>
      <c r="R295" s="88">
        <f>IF($A295&lt;=$A$1,VALUE(+VLOOKUP($A295,'Rashodi- plan-izvršenje'!$A$8:P$1500,'prenos-P-R-N'!R$1,FALSE)),IF($A295&lt;=$A$2,VLOOKUP($A295,'Prihodi- plan-izvršenje'!$A$4:$H$500,7,FALSE),""))</f>
        <v>0</v>
      </c>
      <c r="S295" s="88">
        <f>IF(A295=0,0,IF($A295&lt;=$A$1,VALUE(+VLOOKUP($A295,'Rashodi- plan-izvršenje'!$A$8:Q$1500,'prenos-P-R-N'!S$1,FALSE)),IF($A295&lt;=$A$2,VLOOKUP($A295,'Prihodi- plan-izvršenje'!$A$4:$H$500,8,FALSE),0)))</f>
        <v>7442485.0999999996</v>
      </c>
      <c r="T295" s="88" t="str">
        <f>IF($A295&gt;$A$2,VLOOKUP($A295,'Neizmirene obaveze JLS'!$A$11:R$500,R$1,FALSE),"")</f>
        <v/>
      </c>
      <c r="U295" s="88">
        <f>IF($A295&gt;$A$2,VLOOKUP($A295,'Neizmirene obaveze JLS'!$A$11:S$500,S$1,FALSE),0)</f>
        <v>0</v>
      </c>
      <c r="V295" s="88">
        <f t="shared" si="23"/>
        <v>0</v>
      </c>
      <c r="W295" s="74"/>
      <c r="X295" s="74"/>
      <c r="Y295" s="74"/>
      <c r="Z295" s="74"/>
      <c r="AA295" s="193">
        <f t="shared" si="24"/>
        <v>6</v>
      </c>
      <c r="AB295" s="193" t="str">
        <f t="shared" si="25"/>
        <v>Приходи</v>
      </c>
    </row>
    <row r="296" spans="1:28">
      <c r="A296" s="89">
        <f>IF(AND(COUNTIF(A$1:A$3,"&gt;0")=1,MAX(A$8:A295)&lt;A$1),A295+1,IF(AND(COUNTIF(A$1:A$3,"&gt;0")=2,MAX(A$8:A295)&lt;A$2),A295+1,IF(AND(COUNTIF(A$1:A$3,"&gt;0")=3,MAX(A$8:A295)&lt;A$3),A295+1,0)))</f>
        <v>289</v>
      </c>
      <c r="B296" s="89">
        <f t="shared" si="26"/>
        <v>75</v>
      </c>
      <c r="C296" s="89" t="str">
        <f t="shared" si="27"/>
        <v>НОВИ ПАЗАР</v>
      </c>
      <c r="D296" s="87" t="str">
        <f>IF($A296=0,"",IF($A296&lt;=$A$1,+VLOOKUP($A296,'Rashodi- plan-izvršenje'!$A$8:B$1500,'prenos-P-R-N'!D$1,FALSE),IF($A296&gt;$A$2,+VLOOKUP($A296,'Neizmirene obaveze JLS'!$A$11:B$500,'prenos-P-R-N'!D$1,FALSE),"")))</f>
        <v/>
      </c>
      <c r="E296" s="87" t="str">
        <f>IF($A296=0,"",IF($A296&lt;=$A$1,+VLOOKUP($A296,'Rashodi- plan-izvršenje'!$A$8:C$1500,'prenos-P-R-N'!E$1,FALSE),IF($A296&gt;$A$2,+VLOOKUP($A296,'Neizmirene obaveze JLS'!$A$11:C$500,'prenos-P-R-N'!E$1,FALSE),"")))</f>
        <v/>
      </c>
      <c r="F296" s="87" t="str">
        <f>IF($A296=0,"",IF($A296&lt;=$A$1,+VLOOKUP($A296,'Rashodi- plan-izvršenje'!$A$8:D$1500,'prenos-P-R-N'!F$1,FALSE),IF($A296&gt;$A$2,+VLOOKUP($A296,'Neizmirene obaveze JLS'!$A$11:D$500,'prenos-P-R-N'!F$1,FALSE),"")))</f>
        <v/>
      </c>
      <c r="G296" s="87" t="str">
        <f>IF($A296=0,"",IF($A296&lt;=$A$1,+VLOOKUP($A296,'Rashodi- plan-izvršenje'!$A$8:E$1500,'prenos-P-R-N'!G$1,FALSE),IF($A296&gt;$A$2,+VLOOKUP($A296,'Neizmirene obaveze JLS'!$A$11:E$500,'prenos-P-R-N'!G$1,FALSE),"")))</f>
        <v/>
      </c>
      <c r="H296" s="87" t="str">
        <f>IF($A296=0,"",IF($A296&lt;=$A$1,+VLOOKUP($A296,'Rashodi- plan-izvršenje'!$A$8:F$1500,'prenos-P-R-N'!H$1,FALSE),IF($A296&gt;$A$2,+VLOOKUP($A296,'Neizmirene obaveze JLS'!$A$11:F$500,'prenos-P-R-N'!H$1,FALSE),"")))</f>
        <v/>
      </c>
      <c r="I296" s="87" t="str">
        <f>IF($A296=0,"",IF($A296&lt;=$A$1,+VLOOKUP($A296,'Rashodi- plan-izvršenje'!$A$8:G$1500,'prenos-P-R-N'!I$1,FALSE),IF($A296&gt;$A$2,+VLOOKUP($A296,'Neizmirene obaveze JLS'!$A$11:G$500,'prenos-P-R-N'!I$1,FALSE),"")))</f>
        <v/>
      </c>
      <c r="J296" s="87" t="str">
        <f>IF($A296=0,"",IF($A296&lt;=$A$1,+VLOOKUP($A296,'Rashodi- plan-izvršenje'!$A$8:H$1500,'prenos-P-R-N'!J$1,FALSE),IF($A296&gt;$A$2,+VLOOKUP($A296,'Neizmirene obaveze JLS'!$A$11:H$500,'prenos-P-R-N'!J$1,FALSE),"")))</f>
        <v/>
      </c>
      <c r="K296" s="87" t="str">
        <f>IF($A296=0,"",IF($A296&lt;=$A$1,+VLOOKUP($A296,'Rashodi- plan-izvršenje'!$A$8:I$1500,'prenos-P-R-N'!K$1,FALSE),IF($A296&gt;$A$2,+VLOOKUP($A296,'Neizmirene obaveze JLS'!$A$11:I$500,'prenos-P-R-N'!K$1,FALSE),"")))</f>
        <v/>
      </c>
      <c r="L296" t="str">
        <f>IF(A296=0,"",IF(A296&lt;=A$1,+IF(VLOOKUP(A296,'Rashodi- plan-izvršenje'!A$8:J$1500,M$1,FALSE)&gt;0,"Програмска активност","Пројекат"),IF(A296&gt;A$2,+IF(VLOOKUP(A296,'Neizmirene obaveze JLS'!A$8:J$2008,M$1,FALSE)&gt;0,"Програмска активност","Пројекат"),"")))</f>
        <v/>
      </c>
      <c r="M296" s="87">
        <f>IF(A296=0,"",IF($A296&lt;=$A$1,+IF(VLOOKUP($A296,'Rashodi- plan-izvršenje'!$A$8:$M$1500,10,FALSE)&gt;0,VLOOKUP($A296,'Rashodi- plan-izvršenje'!$A$8:$M$1500,10,FALSE),VLOOKUP($A296,'Rashodi- plan-izvršenje'!$A$8:$M$1500,12,FALSE)),+IF($A296&gt;$A$2,IF(VLOOKUP($A296,'Neizmirene obaveze JLS'!$A$8:$M$1500,10,FALSE)&gt;0,VLOOKUP($A296,'Neizmirene obaveze JLS'!$A$11:$M$1500,10,FALSE),VLOOKUP($A296,'Neizmirene obaveze JLS'!$A$11:$M$1500,12,FALSE)),0)))</f>
        <v>0</v>
      </c>
      <c r="N296" s="87">
        <f>IF(A296=0,"",IF($A296&lt;=$A$1,+IF(VLOOKUP(A296,'Rashodi- plan-izvršenje'!$A$8:$M$1500,10,FALSE)&gt;0,VLOOKUP(A296,'Rashodi- plan-izvršenje'!$A$8:$M$1500,11,FALSE),VLOOKUP(A296,'Rashodi- plan-izvršenje'!$A$8:$M$1500,13,FALSE)),+IF($A296&gt;$A$2,IF(VLOOKUP($A296,'Neizmirene obaveze JLS'!$A$8:$M$1500,10,FALSE)&gt;0,VLOOKUP($A296,'Neizmirene obaveze JLS'!$A$11:$M$1500,11,FALSE),VLOOKUP($A296,'Neizmirene obaveze JLS'!$A$11:$M$1500,13,FALSE)),0)))</f>
        <v>0</v>
      </c>
      <c r="O296" s="87">
        <f>IF(A296=0,"",IF($A296&lt;=$A$1,VALUE(+VLOOKUP($A296,'Rashodi- plan-izvršenje'!$A$8:N$1500,'prenos-P-R-N'!O$1,FALSE)),IF($A296&lt;=A$2,VALUE(VLOOKUP($A296,'Prihodi- plan-izvršenje'!$A$8:$H$500,6,FALSE)),VALUE(VLOOKUP($A296,'Neizmirene obaveze JLS'!$A$8:$N$500,O$1,FALSE)))))</f>
        <v>1</v>
      </c>
      <c r="P296" s="87" t="str">
        <f>IF(A296=0,"",IF(A296=0,0,IF(A296&gt;A$2,'šifarnik K-izvor'!G$3,+IF(Q296&lt;700,+'šifarnik K-izvor'!G$2,'šifarnik K-izvor'!G$1))))</f>
        <v>Приходи</v>
      </c>
      <c r="Q296" s="87">
        <f>IF($A296&lt;=$A$1,VALUE(+VLOOKUP($A296,'Rashodi- plan-izvršenje'!$A$8:O$1500,'prenos-P-R-N'!Q$1,FALSE)),IF($A296&lt;=$A$2,VLOOKUP($A296,'Prihodi- plan-izvršenje'!$A$4:$H$500,4,FALSE),IF($A296&lt;=$A$3,VLOOKUP(A296,'Neizmirene obaveze JLS'!$A$11:O$500,Q$1,FALSE),"")))</f>
        <v>716112</v>
      </c>
      <c r="R296" s="88">
        <f>IF($A296&lt;=$A$1,VALUE(+VLOOKUP($A296,'Rashodi- plan-izvršenje'!$A$8:P$1500,'prenos-P-R-N'!R$1,FALSE)),IF($A296&lt;=$A$2,VLOOKUP($A296,'Prihodi- plan-izvršenje'!$A$4:$H$500,7,FALSE),""))</f>
        <v>0</v>
      </c>
      <c r="S296" s="88">
        <f>IF(A296=0,0,IF($A296&lt;=$A$1,VALUE(+VLOOKUP($A296,'Rashodi- plan-izvršenje'!$A$8:Q$1500,'prenos-P-R-N'!S$1,FALSE)),IF($A296&lt;=$A$2,VLOOKUP($A296,'Prihodi- plan-izvršenje'!$A$4:$H$500,8,FALSE),0)))</f>
        <v>44792.5</v>
      </c>
      <c r="T296" s="88" t="str">
        <f>IF($A296&gt;$A$2,VLOOKUP($A296,'Neizmirene obaveze JLS'!$A$11:R$500,R$1,FALSE),"")</f>
        <v/>
      </c>
      <c r="U296" s="88">
        <f>IF($A296&gt;$A$2,VLOOKUP($A296,'Neizmirene obaveze JLS'!$A$11:S$500,S$1,FALSE),0)</f>
        <v>0</v>
      </c>
      <c r="V296" s="88">
        <f t="shared" si="23"/>
        <v>0</v>
      </c>
      <c r="W296" s="74"/>
      <c r="X296" s="74"/>
      <c r="Y296" s="74"/>
      <c r="Z296" s="74"/>
      <c r="AA296" s="193">
        <f t="shared" si="24"/>
        <v>6</v>
      </c>
      <c r="AB296" s="193" t="str">
        <f t="shared" si="25"/>
        <v>Приходи</v>
      </c>
    </row>
    <row r="297" spans="1:28">
      <c r="A297" s="89">
        <f>IF(AND(COUNTIF(A$1:A$3,"&gt;0")=1,MAX(A$8:A296)&lt;A$1),A296+1,IF(AND(COUNTIF(A$1:A$3,"&gt;0")=2,MAX(A$8:A296)&lt;A$2),A296+1,IF(AND(COUNTIF(A$1:A$3,"&gt;0")=3,MAX(A$8:A296)&lt;A$3),A296+1,0)))</f>
        <v>290</v>
      </c>
      <c r="B297" s="89">
        <f t="shared" si="26"/>
        <v>75</v>
      </c>
      <c r="C297" s="89" t="str">
        <f t="shared" si="27"/>
        <v>НОВИ ПАЗАР</v>
      </c>
      <c r="D297" s="87" t="str">
        <f>IF($A297=0,"",IF($A297&lt;=$A$1,+VLOOKUP($A297,'Rashodi- plan-izvršenje'!$A$8:B$1500,'prenos-P-R-N'!D$1,FALSE),IF($A297&gt;$A$2,+VLOOKUP($A297,'Neizmirene obaveze JLS'!$A$11:B$500,'prenos-P-R-N'!D$1,FALSE),"")))</f>
        <v/>
      </c>
      <c r="E297" s="87" t="str">
        <f>IF($A297=0,"",IF($A297&lt;=$A$1,+VLOOKUP($A297,'Rashodi- plan-izvršenje'!$A$8:C$1500,'prenos-P-R-N'!E$1,FALSE),IF($A297&gt;$A$2,+VLOOKUP($A297,'Neizmirene obaveze JLS'!$A$11:C$500,'prenos-P-R-N'!E$1,FALSE),"")))</f>
        <v/>
      </c>
      <c r="F297" s="87" t="str">
        <f>IF($A297=0,"",IF($A297&lt;=$A$1,+VLOOKUP($A297,'Rashodi- plan-izvršenje'!$A$8:D$1500,'prenos-P-R-N'!F$1,FALSE),IF($A297&gt;$A$2,+VLOOKUP($A297,'Neizmirene obaveze JLS'!$A$11:D$500,'prenos-P-R-N'!F$1,FALSE),"")))</f>
        <v/>
      </c>
      <c r="G297" s="87" t="str">
        <f>IF($A297=0,"",IF($A297&lt;=$A$1,+VLOOKUP($A297,'Rashodi- plan-izvršenje'!$A$8:E$1500,'prenos-P-R-N'!G$1,FALSE),IF($A297&gt;$A$2,+VLOOKUP($A297,'Neizmirene obaveze JLS'!$A$11:E$500,'prenos-P-R-N'!G$1,FALSE),"")))</f>
        <v/>
      </c>
      <c r="H297" s="87" t="str">
        <f>IF($A297=0,"",IF($A297&lt;=$A$1,+VLOOKUP($A297,'Rashodi- plan-izvršenje'!$A$8:F$1500,'prenos-P-R-N'!H$1,FALSE),IF($A297&gt;$A$2,+VLOOKUP($A297,'Neizmirene obaveze JLS'!$A$11:F$500,'prenos-P-R-N'!H$1,FALSE),"")))</f>
        <v/>
      </c>
      <c r="I297" s="87" t="str">
        <f>IF($A297=0,"",IF($A297&lt;=$A$1,+VLOOKUP($A297,'Rashodi- plan-izvršenje'!$A$8:G$1500,'prenos-P-R-N'!I$1,FALSE),IF($A297&gt;$A$2,+VLOOKUP($A297,'Neizmirene obaveze JLS'!$A$11:G$500,'prenos-P-R-N'!I$1,FALSE),"")))</f>
        <v/>
      </c>
      <c r="J297" s="87" t="str">
        <f>IF($A297=0,"",IF($A297&lt;=$A$1,+VLOOKUP($A297,'Rashodi- plan-izvršenje'!$A$8:H$1500,'prenos-P-R-N'!J$1,FALSE),IF($A297&gt;$A$2,+VLOOKUP($A297,'Neizmirene obaveze JLS'!$A$11:H$500,'prenos-P-R-N'!J$1,FALSE),"")))</f>
        <v/>
      </c>
      <c r="K297" s="87" t="str">
        <f>IF($A297=0,"",IF($A297&lt;=$A$1,+VLOOKUP($A297,'Rashodi- plan-izvršenje'!$A$8:I$1500,'prenos-P-R-N'!K$1,FALSE),IF($A297&gt;$A$2,+VLOOKUP($A297,'Neizmirene obaveze JLS'!$A$11:I$500,'prenos-P-R-N'!K$1,FALSE),"")))</f>
        <v/>
      </c>
      <c r="L297" t="str">
        <f>IF(A297=0,"",IF(A297&lt;=A$1,+IF(VLOOKUP(A297,'Rashodi- plan-izvršenje'!A$8:J$1500,M$1,FALSE)&gt;0,"Програмска активност","Пројекат"),IF(A297&gt;A$2,+IF(VLOOKUP(A297,'Neizmirene obaveze JLS'!A$8:J$2008,M$1,FALSE)&gt;0,"Програмска активност","Пројекат"),"")))</f>
        <v/>
      </c>
      <c r="M297" s="87">
        <f>IF(A297=0,"",IF($A297&lt;=$A$1,+IF(VLOOKUP($A297,'Rashodi- plan-izvršenje'!$A$8:$M$1500,10,FALSE)&gt;0,VLOOKUP($A297,'Rashodi- plan-izvršenje'!$A$8:$M$1500,10,FALSE),VLOOKUP($A297,'Rashodi- plan-izvršenje'!$A$8:$M$1500,12,FALSE)),+IF($A297&gt;$A$2,IF(VLOOKUP($A297,'Neizmirene obaveze JLS'!$A$8:$M$1500,10,FALSE)&gt;0,VLOOKUP($A297,'Neizmirene obaveze JLS'!$A$11:$M$1500,10,FALSE),VLOOKUP($A297,'Neizmirene obaveze JLS'!$A$11:$M$1500,12,FALSE)),0)))</f>
        <v>0</v>
      </c>
      <c r="N297" s="87">
        <f>IF(A297=0,"",IF($A297&lt;=$A$1,+IF(VLOOKUP(A297,'Rashodi- plan-izvršenje'!$A$8:$M$1500,10,FALSE)&gt;0,VLOOKUP(A297,'Rashodi- plan-izvršenje'!$A$8:$M$1500,11,FALSE),VLOOKUP(A297,'Rashodi- plan-izvršenje'!$A$8:$M$1500,13,FALSE)),+IF($A297&gt;$A$2,IF(VLOOKUP($A297,'Neizmirene obaveze JLS'!$A$8:$M$1500,10,FALSE)&gt;0,VLOOKUP($A297,'Neizmirene obaveze JLS'!$A$11:$M$1500,11,FALSE),VLOOKUP($A297,'Neizmirene obaveze JLS'!$A$11:$M$1500,13,FALSE)),0)))</f>
        <v>0</v>
      </c>
      <c r="O297" s="87">
        <f>IF(A297=0,"",IF($A297&lt;=$A$1,VALUE(+VLOOKUP($A297,'Rashodi- plan-izvršenje'!$A$8:N$1500,'prenos-P-R-N'!O$1,FALSE)),IF($A297&lt;=A$2,VALUE(VLOOKUP($A297,'Prihodi- plan-izvršenje'!$A$8:$H$500,6,FALSE)),VALUE(VLOOKUP($A297,'Neizmirene obaveze JLS'!$A$8:$N$500,O$1,FALSE)))))</f>
        <v>1</v>
      </c>
      <c r="P297" s="87" t="str">
        <f>IF(A297=0,"",IF(A297=0,0,IF(A297&gt;A$2,'šifarnik K-izvor'!G$3,+IF(Q297&lt;700,+'šifarnik K-izvor'!G$2,'šifarnik K-izvor'!G$1))))</f>
        <v>Приходи</v>
      </c>
      <c r="Q297" s="87">
        <f>IF($A297&lt;=$A$1,VALUE(+VLOOKUP($A297,'Rashodi- plan-izvršenje'!$A$8:O$1500,'prenos-P-R-N'!Q$1,FALSE)),IF($A297&lt;=$A$2,VLOOKUP($A297,'Prihodi- plan-izvršenje'!$A$4:$H$500,4,FALSE),IF($A297&lt;=$A$3,VLOOKUP(A297,'Neizmirene obaveze JLS'!$A$11:O$500,Q$1,FALSE),"")))</f>
        <v>741522</v>
      </c>
      <c r="R297" s="88">
        <f>IF($A297&lt;=$A$1,VALUE(+VLOOKUP($A297,'Rashodi- plan-izvršenje'!$A$8:P$1500,'prenos-P-R-N'!R$1,FALSE)),IF($A297&lt;=$A$2,VLOOKUP($A297,'Prihodi- plan-izvršenje'!$A$4:$H$500,7,FALSE),""))</f>
        <v>0</v>
      </c>
      <c r="S297" s="88">
        <f>IF(A297=0,0,IF($A297&lt;=$A$1,VALUE(+VLOOKUP($A297,'Rashodi- plan-izvršenje'!$A$8:Q$1500,'prenos-P-R-N'!S$1,FALSE)),IF($A297&lt;=$A$2,VLOOKUP($A297,'Prihodi- plan-izvršenje'!$A$4:$H$500,8,FALSE),0)))</f>
        <v>24912</v>
      </c>
      <c r="T297" s="88" t="str">
        <f>IF($A297&gt;$A$2,VLOOKUP($A297,'Neizmirene obaveze JLS'!$A$11:R$500,R$1,FALSE),"")</f>
        <v/>
      </c>
      <c r="U297" s="88">
        <f>IF($A297&gt;$A$2,VLOOKUP($A297,'Neizmirene obaveze JLS'!$A$11:S$500,S$1,FALSE),0)</f>
        <v>0</v>
      </c>
      <c r="V297" s="88">
        <f t="shared" si="23"/>
        <v>0</v>
      </c>
      <c r="W297" s="74"/>
      <c r="X297" s="74"/>
      <c r="Y297" s="74"/>
      <c r="Z297" s="74"/>
      <c r="AA297" s="193">
        <f t="shared" si="24"/>
        <v>6</v>
      </c>
      <c r="AB297" s="193" t="str">
        <f t="shared" si="25"/>
        <v>Приходи</v>
      </c>
    </row>
    <row r="298" spans="1:28">
      <c r="A298" s="89">
        <f>IF(AND(COUNTIF(A$1:A$3,"&gt;0")=1,MAX(A$8:A297)&lt;A$1),A297+1,IF(AND(COUNTIF(A$1:A$3,"&gt;0")=2,MAX(A$8:A297)&lt;A$2),A297+1,IF(AND(COUNTIF(A$1:A$3,"&gt;0")=3,MAX(A$8:A297)&lt;A$3),A297+1,0)))</f>
        <v>291</v>
      </c>
      <c r="B298" s="89">
        <f t="shared" si="26"/>
        <v>75</v>
      </c>
      <c r="C298" s="89" t="str">
        <f t="shared" si="27"/>
        <v>НОВИ ПАЗАР</v>
      </c>
      <c r="D298" s="87">
        <f>IF($A298=0,"",IF($A298&lt;=$A$1,+VLOOKUP($A298,'Rashodi- plan-izvršenje'!$A$8:B$1500,'prenos-P-R-N'!D$1,FALSE),IF($A298&gt;$A$2,+VLOOKUP($A298,'Neizmirene obaveze JLS'!$A$11:B$500,'prenos-P-R-N'!D$1,FALSE),"")))</f>
        <v>1</v>
      </c>
      <c r="E298" s="87" t="str">
        <f>IF($A298=0,"",IF($A298&lt;=$A$1,+VLOOKUP($A298,'Rashodi- plan-izvršenje'!$A$8:C$1500,'prenos-P-R-N'!E$1,FALSE),IF($A298&gt;$A$2,+VLOOKUP($A298,'Neizmirene obaveze JLS'!$A$11:C$500,'prenos-P-R-N'!E$1,FALSE),"")))</f>
        <v>Скупштина града</v>
      </c>
      <c r="F298" s="87" t="str">
        <f>IF($A298=0,"",IF($A298&lt;=$A$1,+VLOOKUP($A298,'Rashodi- plan-izvršenje'!$A$8:D$1500,'prenos-P-R-N'!F$1,FALSE),IF($A298&gt;$A$2,+VLOOKUP($A298,'Neizmirene obaveze JLS'!$A$11:D$500,'prenos-P-R-N'!F$1,FALSE),"")))</f>
        <v>1.1</v>
      </c>
      <c r="G298" s="87" t="str">
        <f>IF($A298=0,"",IF($A298&lt;=$A$1,+VLOOKUP($A298,'Rashodi- plan-izvršenje'!$A$8:E$1500,'prenos-P-R-N'!G$1,FALSE),IF($A298&gt;$A$2,+VLOOKUP($A298,'Neizmirene obaveze JLS'!$A$11:E$500,'prenos-P-R-N'!G$1,FALSE),"")))</f>
        <v>Функционисање скупштине</v>
      </c>
      <c r="H298" s="87">
        <f>IF($A298=0,"",IF($A298&lt;=$A$1,+VLOOKUP($A298,'Rashodi- plan-izvršenje'!$A$8:F$1500,'prenos-P-R-N'!H$1,FALSE),IF($A298&gt;$A$2,+VLOOKUP($A298,'Neizmirene obaveze JLS'!$A$11:F$500,'prenos-P-R-N'!H$1,FALSE),"")))</f>
        <v>110</v>
      </c>
      <c r="I298" s="87" t="str">
        <f>IF($A298=0,"",IF($A298&lt;=$A$1,+VLOOKUP($A298,'Rashodi- plan-izvršenje'!$A$8:G$1500,'prenos-P-R-N'!I$1,FALSE),IF($A298&gt;$A$2,+VLOOKUP($A298,'Neizmirene obaveze JLS'!$A$11:G$500,'prenos-P-R-N'!I$1,FALSE),"")))</f>
        <v>2101</v>
      </c>
      <c r="J298" s="87" t="str">
        <f>IF($A298=0,"",IF($A298&lt;=$A$1,+VLOOKUP($A298,'Rashodi- plan-izvršenje'!$A$8:H$1500,'prenos-P-R-N'!J$1,FALSE),IF($A298&gt;$A$2,+VLOOKUP($A298,'Neizmirene obaveze JLS'!$A$11:H$500,'prenos-P-R-N'!J$1,FALSE),"")))</f>
        <v>ПОЛИТИЧКИ СИСТЕМ ЛОКАЛНЕ САМОУПРАВЕ</v>
      </c>
      <c r="K298" s="87">
        <f>IF($A298=0,"",IF($A298&lt;=$A$1,+VLOOKUP($A298,'Rashodi- plan-izvršenje'!$A$8:I$1500,'prenos-P-R-N'!K$1,FALSE),IF($A298&gt;$A$2,+VLOOKUP($A298,'Neizmirene obaveze JLS'!$A$11:I$500,'prenos-P-R-N'!K$1,FALSE),"")))</f>
        <v>16</v>
      </c>
      <c r="L298" t="str">
        <f>IF(A298=0,"",IF(A298&lt;=A$1,+IF(VLOOKUP(A298,'Rashodi- plan-izvršenje'!A$8:J$1500,M$1,FALSE)&gt;0,"Програмска активност","Пројекат"),IF(A298&gt;A$2,+IF(VLOOKUP(A298,'Neizmirene obaveze JLS'!A$8:J$2008,M$1,FALSE)&gt;0,"Програмска активност","Пројекат"),"")))</f>
        <v>Програмска активност</v>
      </c>
      <c r="M298" s="87" t="str">
        <f>IF(A298=0,"",IF($A298&lt;=$A$1,+IF(VLOOKUP($A298,'Rashodi- plan-izvršenje'!$A$8:$M$1500,10,FALSE)&gt;0,VLOOKUP($A298,'Rashodi- plan-izvršenje'!$A$8:$M$1500,10,FALSE),VLOOKUP($A298,'Rashodi- plan-izvršenje'!$A$8:$M$1500,12,FALSE)),+IF($A298&gt;$A$2,IF(VLOOKUP($A298,'Neizmirene obaveze JLS'!$A$8:$M$1500,10,FALSE)&gt;0,VLOOKUP($A298,'Neizmirene obaveze JLS'!$A$11:$M$1500,10,FALSE),VLOOKUP($A298,'Neizmirene obaveze JLS'!$A$11:$M$1500,12,FALSE)),0)))</f>
        <v>2101-0001</v>
      </c>
      <c r="N298" s="87" t="str">
        <f>IF(A298=0,"",IF($A298&lt;=$A$1,+IF(VLOOKUP(A298,'Rashodi- plan-izvršenje'!$A$8:$M$1500,10,FALSE)&gt;0,VLOOKUP(A298,'Rashodi- plan-izvršenje'!$A$8:$M$1500,11,FALSE),VLOOKUP(A298,'Rashodi- plan-izvršenje'!$A$8:$M$1500,13,FALSE)),+IF($A298&gt;$A$2,IF(VLOOKUP($A298,'Neizmirene obaveze JLS'!$A$8:$M$1500,10,FALSE)&gt;0,VLOOKUP($A298,'Neizmirene obaveze JLS'!$A$11:$M$1500,11,FALSE),VLOOKUP($A298,'Neizmirene obaveze JLS'!$A$11:$M$1500,13,FALSE)),0)))</f>
        <v xml:space="preserve">Функционисање Скупштине </v>
      </c>
      <c r="O298" s="87">
        <f>IF(A298=0,"",IF($A298&lt;=$A$1,VALUE(+VLOOKUP($A298,'Rashodi- plan-izvršenje'!$A$8:N$1500,'prenos-P-R-N'!O$1,FALSE)),IF($A298&lt;=A$2,VALUE(VLOOKUP($A298,'Prihodi- plan-izvršenje'!$A$8:$H$500,6,FALSE)),VALUE(VLOOKUP($A298,'Neizmirene obaveze JLS'!$A$8:$N$500,O$1,FALSE)))))</f>
        <v>1</v>
      </c>
      <c r="P298" s="87" t="str">
        <f>IF(A298=0,"",IF(A298=0,0,IF(A298&gt;A$2,'šifarnik K-izvor'!G$3,+IF(Q298&lt;700,+'šifarnik K-izvor'!G$2,'šifarnik K-izvor'!G$1))))</f>
        <v>НО</v>
      </c>
      <c r="Q298" s="87" t="str">
        <f>IF($A298&lt;=$A$1,VALUE(+VLOOKUP($A298,'Rashodi- plan-izvršenje'!$A$8:O$1500,'prenos-P-R-N'!Q$1,FALSE)),IF($A298&lt;=$A$2,VLOOKUP($A298,'Prihodi- plan-izvršenje'!$A$4:$H$500,4,FALSE),IF($A298&lt;=$A$3,VLOOKUP(A298,'Neizmirene obaveze JLS'!$A$11:O$500,Q$1,FALSE),"")))</f>
        <v>411</v>
      </c>
      <c r="R298" s="88" t="str">
        <f>IF($A298&lt;=$A$1,VALUE(+VLOOKUP($A298,'Rashodi- plan-izvršenje'!$A$8:P$1500,'prenos-P-R-N'!R$1,FALSE)),IF($A298&lt;=$A$2,VLOOKUP($A298,'Prihodi- plan-izvršenje'!$A$4:$H$500,7,FALSE),""))</f>
        <v/>
      </c>
      <c r="S298" s="88">
        <f>IF(A298=0,0,IF($A298&lt;=$A$1,VALUE(+VLOOKUP($A298,'Rashodi- plan-izvršenje'!$A$8:Q$1500,'prenos-P-R-N'!S$1,FALSE)),IF($A298&lt;=$A$2,VLOOKUP($A298,'Prihodi- plan-izvršenje'!$A$4:$H$500,8,FALSE),0)))</f>
        <v>0</v>
      </c>
      <c r="T298" s="88">
        <f>IF($A298&gt;$A$2,VLOOKUP($A298,'Neizmirene obaveze JLS'!$A$11:R$500,R$1,FALSE),"")</f>
        <v>414237.11</v>
      </c>
      <c r="U298" s="88">
        <f>IF($A298&gt;$A$2,VLOOKUP($A298,'Neizmirene obaveze JLS'!$A$11:S$500,S$1,FALSE),0)</f>
        <v>825572.22</v>
      </c>
      <c r="V298" s="88">
        <f t="shared" si="23"/>
        <v>1239809.33</v>
      </c>
      <c r="W298" s="74"/>
      <c r="X298" s="74"/>
      <c r="Y298" s="74"/>
      <c r="Z298" s="74"/>
      <c r="AA298" s="193">
        <f t="shared" si="24"/>
        <v>3</v>
      </c>
      <c r="AB298" s="193" t="str">
        <f t="shared" si="25"/>
        <v>НО</v>
      </c>
    </row>
    <row r="299" spans="1:28">
      <c r="A299" s="89">
        <f>IF(AND(COUNTIF(A$1:A$3,"&gt;0")=1,MAX(A$8:A298)&lt;A$1),A298+1,IF(AND(COUNTIF(A$1:A$3,"&gt;0")=2,MAX(A$8:A298)&lt;A$2),A298+1,IF(AND(COUNTIF(A$1:A$3,"&gt;0")=3,MAX(A$8:A298)&lt;A$3),A298+1,0)))</f>
        <v>292</v>
      </c>
      <c r="B299" s="89">
        <f t="shared" si="26"/>
        <v>75</v>
      </c>
      <c r="C299" s="89" t="str">
        <f t="shared" si="27"/>
        <v>НОВИ ПАЗАР</v>
      </c>
      <c r="D299" s="87">
        <f>IF($A299=0,"",IF($A299&lt;=$A$1,+VLOOKUP($A299,'Rashodi- plan-izvršenje'!$A$8:B$1500,'prenos-P-R-N'!D$1,FALSE),IF($A299&gt;$A$2,+VLOOKUP($A299,'Neizmirene obaveze JLS'!$A$11:B$500,'prenos-P-R-N'!D$1,FALSE),"")))</f>
        <v>1</v>
      </c>
      <c r="E299" s="87" t="str">
        <f>IF($A299=0,"",IF($A299&lt;=$A$1,+VLOOKUP($A299,'Rashodi- plan-izvršenje'!$A$8:C$1500,'prenos-P-R-N'!E$1,FALSE),IF($A299&gt;$A$2,+VLOOKUP($A299,'Neizmirene obaveze JLS'!$A$11:C$500,'prenos-P-R-N'!E$1,FALSE),"")))</f>
        <v>Скупштина града</v>
      </c>
      <c r="F299" s="87" t="str">
        <f>IF($A299=0,"",IF($A299&lt;=$A$1,+VLOOKUP($A299,'Rashodi- plan-izvršenje'!$A$8:D$1500,'prenos-P-R-N'!F$1,FALSE),IF($A299&gt;$A$2,+VLOOKUP($A299,'Neizmirene obaveze JLS'!$A$11:D$500,'prenos-P-R-N'!F$1,FALSE),"")))</f>
        <v>1.1</v>
      </c>
      <c r="G299" s="87" t="str">
        <f>IF($A299=0,"",IF($A299&lt;=$A$1,+VLOOKUP($A299,'Rashodi- plan-izvršenje'!$A$8:E$1500,'prenos-P-R-N'!G$1,FALSE),IF($A299&gt;$A$2,+VLOOKUP($A299,'Neizmirene obaveze JLS'!$A$11:E$500,'prenos-P-R-N'!G$1,FALSE),"")))</f>
        <v>Функционисање скупштине</v>
      </c>
      <c r="H299" s="87">
        <f>IF($A299=0,"",IF($A299&lt;=$A$1,+VLOOKUP($A299,'Rashodi- plan-izvršenje'!$A$8:F$1500,'prenos-P-R-N'!H$1,FALSE),IF($A299&gt;$A$2,+VLOOKUP($A299,'Neizmirene obaveze JLS'!$A$11:F$500,'prenos-P-R-N'!H$1,FALSE),"")))</f>
        <v>110</v>
      </c>
      <c r="I299" s="87" t="str">
        <f>IF($A299=0,"",IF($A299&lt;=$A$1,+VLOOKUP($A299,'Rashodi- plan-izvršenje'!$A$8:G$1500,'prenos-P-R-N'!I$1,FALSE),IF($A299&gt;$A$2,+VLOOKUP($A299,'Neizmirene obaveze JLS'!$A$11:G$500,'prenos-P-R-N'!I$1,FALSE),"")))</f>
        <v>2101</v>
      </c>
      <c r="J299" s="87" t="str">
        <f>IF($A299=0,"",IF($A299&lt;=$A$1,+VLOOKUP($A299,'Rashodi- plan-izvršenje'!$A$8:H$1500,'prenos-P-R-N'!J$1,FALSE),IF($A299&gt;$A$2,+VLOOKUP($A299,'Neizmirene obaveze JLS'!$A$11:H$500,'prenos-P-R-N'!J$1,FALSE),"")))</f>
        <v>ПОЛИТИЧКИ СИСТЕМ ЛОКАЛНЕ САМОУПРАВЕ</v>
      </c>
      <c r="K299" s="87">
        <f>IF($A299=0,"",IF($A299&lt;=$A$1,+VLOOKUP($A299,'Rashodi- plan-izvršenje'!$A$8:I$1500,'prenos-P-R-N'!K$1,FALSE),IF($A299&gt;$A$2,+VLOOKUP($A299,'Neizmirene obaveze JLS'!$A$11:I$500,'prenos-P-R-N'!K$1,FALSE),"")))</f>
        <v>16</v>
      </c>
      <c r="L299" t="str">
        <f>IF(A299=0,"",IF(A299&lt;=A$1,+IF(VLOOKUP(A299,'Rashodi- plan-izvršenje'!A$8:J$1500,M$1,FALSE)&gt;0,"Програмска активност","Пројекат"),IF(A299&gt;A$2,+IF(VLOOKUP(A299,'Neizmirene obaveze JLS'!A$8:J$2008,M$1,FALSE)&gt;0,"Програмска активност","Пројекат"),"")))</f>
        <v>Програмска активност</v>
      </c>
      <c r="M299" s="87" t="str">
        <f>IF(A299=0,"",IF($A299&lt;=$A$1,+IF(VLOOKUP($A299,'Rashodi- plan-izvršenje'!$A$8:$M$1500,10,FALSE)&gt;0,VLOOKUP($A299,'Rashodi- plan-izvršenje'!$A$8:$M$1500,10,FALSE),VLOOKUP($A299,'Rashodi- plan-izvršenje'!$A$8:$M$1500,12,FALSE)),+IF($A299&gt;$A$2,IF(VLOOKUP($A299,'Neizmirene obaveze JLS'!$A$8:$M$1500,10,FALSE)&gt;0,VLOOKUP($A299,'Neizmirene obaveze JLS'!$A$11:$M$1500,10,FALSE),VLOOKUP($A299,'Neizmirene obaveze JLS'!$A$11:$M$1500,12,FALSE)),0)))</f>
        <v>2101-0001</v>
      </c>
      <c r="N299" s="87" t="str">
        <f>IF(A299=0,"",IF($A299&lt;=$A$1,+IF(VLOOKUP(A299,'Rashodi- plan-izvršenje'!$A$8:$M$1500,10,FALSE)&gt;0,VLOOKUP(A299,'Rashodi- plan-izvršenje'!$A$8:$M$1500,11,FALSE),VLOOKUP(A299,'Rashodi- plan-izvršenje'!$A$8:$M$1500,13,FALSE)),+IF($A299&gt;$A$2,IF(VLOOKUP($A299,'Neizmirene obaveze JLS'!$A$8:$M$1500,10,FALSE)&gt;0,VLOOKUP($A299,'Neizmirene obaveze JLS'!$A$11:$M$1500,11,FALSE),VLOOKUP($A299,'Neizmirene obaveze JLS'!$A$11:$M$1500,13,FALSE)),0)))</f>
        <v xml:space="preserve">Функционисање Скупштине </v>
      </c>
      <c r="O299" s="87">
        <f>IF(A299=0,"",IF($A299&lt;=$A$1,VALUE(+VLOOKUP($A299,'Rashodi- plan-izvršenje'!$A$8:N$1500,'prenos-P-R-N'!O$1,FALSE)),IF($A299&lt;=A$2,VALUE(VLOOKUP($A299,'Prihodi- plan-izvršenje'!$A$8:$H$500,6,FALSE)),VALUE(VLOOKUP($A299,'Neizmirene obaveze JLS'!$A$8:$N$500,O$1,FALSE)))))</f>
        <v>1</v>
      </c>
      <c r="P299" s="87" t="str">
        <f>IF(A299=0,"",IF(A299=0,0,IF(A299&gt;A$2,'šifarnik K-izvor'!G$3,+IF(Q299&lt;700,+'šifarnik K-izvor'!G$2,'šifarnik K-izvor'!G$1))))</f>
        <v>НО</v>
      </c>
      <c r="Q299" s="87" t="str">
        <f>IF($A299&lt;=$A$1,VALUE(+VLOOKUP($A299,'Rashodi- plan-izvršenje'!$A$8:O$1500,'prenos-P-R-N'!Q$1,FALSE)),IF($A299&lt;=$A$2,VLOOKUP($A299,'Prihodi- plan-izvršenje'!$A$4:$H$500,4,FALSE),IF($A299&lt;=$A$3,VLOOKUP(A299,'Neizmirene obaveze JLS'!$A$11:O$500,Q$1,FALSE),"")))</f>
        <v>412</v>
      </c>
      <c r="R299" s="88" t="str">
        <f>IF($A299&lt;=$A$1,VALUE(+VLOOKUP($A299,'Rashodi- plan-izvršenje'!$A$8:P$1500,'prenos-P-R-N'!R$1,FALSE)),IF($A299&lt;=$A$2,VLOOKUP($A299,'Prihodi- plan-izvršenje'!$A$4:$H$500,7,FALSE),""))</f>
        <v/>
      </c>
      <c r="S299" s="88">
        <f>IF(A299=0,0,IF($A299&lt;=$A$1,VALUE(+VLOOKUP($A299,'Rashodi- plan-izvršenje'!$A$8:Q$1500,'prenos-P-R-N'!S$1,FALSE)),IF($A299&lt;=$A$2,VLOOKUP($A299,'Prihodi- plan-izvršenje'!$A$4:$H$500,8,FALSE),0)))</f>
        <v>0</v>
      </c>
      <c r="T299" s="88">
        <f>IF($A299&gt;$A$2,VLOOKUP($A299,'Neizmirene obaveze JLS'!$A$11:R$500,R$1,FALSE),"")</f>
        <v>69947.88</v>
      </c>
      <c r="U299" s="88">
        <f>IF($A299&gt;$A$2,VLOOKUP($A299,'Neizmirene obaveze JLS'!$A$11:S$500,S$1,FALSE),0)</f>
        <v>137457.64000000001</v>
      </c>
      <c r="V299" s="88">
        <f t="shared" si="23"/>
        <v>207405.52000000002</v>
      </c>
      <c r="W299" s="74"/>
      <c r="X299" s="74"/>
      <c r="Y299" s="74"/>
      <c r="Z299" s="74"/>
      <c r="AA299" s="193">
        <f t="shared" si="24"/>
        <v>3</v>
      </c>
      <c r="AB299" s="193" t="str">
        <f t="shared" si="25"/>
        <v>НО</v>
      </c>
    </row>
    <row r="300" spans="1:28">
      <c r="A300" s="89">
        <f>IF(AND(COUNTIF(A$1:A$3,"&gt;0")=1,MAX(A$8:A299)&lt;A$1),A299+1,IF(AND(COUNTIF(A$1:A$3,"&gt;0")=2,MAX(A$8:A299)&lt;A$2),A299+1,IF(AND(COUNTIF(A$1:A$3,"&gt;0")=3,MAX(A$8:A299)&lt;A$3),A299+1,0)))</f>
        <v>293</v>
      </c>
      <c r="B300" s="89">
        <f t="shared" si="26"/>
        <v>75</v>
      </c>
      <c r="C300" s="89" t="str">
        <f t="shared" si="27"/>
        <v>НОВИ ПАЗАР</v>
      </c>
      <c r="D300" s="87">
        <f>IF($A300=0,"",IF($A300&lt;=$A$1,+VLOOKUP($A300,'Rashodi- plan-izvršenje'!$A$8:B$1500,'prenos-P-R-N'!D$1,FALSE),IF($A300&gt;$A$2,+VLOOKUP($A300,'Neizmirene obaveze JLS'!$A$11:B$500,'prenos-P-R-N'!D$1,FALSE),"")))</f>
        <v>1</v>
      </c>
      <c r="E300" s="87" t="str">
        <f>IF($A300=0,"",IF($A300&lt;=$A$1,+VLOOKUP($A300,'Rashodi- plan-izvršenje'!$A$8:C$1500,'prenos-P-R-N'!E$1,FALSE),IF($A300&gt;$A$2,+VLOOKUP($A300,'Neizmirene obaveze JLS'!$A$11:C$500,'prenos-P-R-N'!E$1,FALSE),"")))</f>
        <v>Скупштина града</v>
      </c>
      <c r="F300" s="87" t="str">
        <f>IF($A300=0,"",IF($A300&lt;=$A$1,+VLOOKUP($A300,'Rashodi- plan-izvršenje'!$A$8:D$1500,'prenos-P-R-N'!F$1,FALSE),IF($A300&gt;$A$2,+VLOOKUP($A300,'Neizmirene obaveze JLS'!$A$11:D$500,'prenos-P-R-N'!F$1,FALSE),"")))</f>
        <v>1.1</v>
      </c>
      <c r="G300" s="87" t="str">
        <f>IF($A300=0,"",IF($A300&lt;=$A$1,+VLOOKUP($A300,'Rashodi- plan-izvršenje'!$A$8:E$1500,'prenos-P-R-N'!G$1,FALSE),IF($A300&gt;$A$2,+VLOOKUP($A300,'Neizmirene obaveze JLS'!$A$11:E$500,'prenos-P-R-N'!G$1,FALSE),"")))</f>
        <v>Функционисање скупштине</v>
      </c>
      <c r="H300" s="87">
        <f>IF($A300=0,"",IF($A300&lt;=$A$1,+VLOOKUP($A300,'Rashodi- plan-izvršenje'!$A$8:F$1500,'prenos-P-R-N'!H$1,FALSE),IF($A300&gt;$A$2,+VLOOKUP($A300,'Neizmirene obaveze JLS'!$A$11:F$500,'prenos-P-R-N'!H$1,FALSE),"")))</f>
        <v>110</v>
      </c>
      <c r="I300" s="87" t="str">
        <f>IF($A300=0,"",IF($A300&lt;=$A$1,+VLOOKUP($A300,'Rashodi- plan-izvršenje'!$A$8:G$1500,'prenos-P-R-N'!I$1,FALSE),IF($A300&gt;$A$2,+VLOOKUP($A300,'Neizmirene obaveze JLS'!$A$11:G$500,'prenos-P-R-N'!I$1,FALSE),"")))</f>
        <v>2101</v>
      </c>
      <c r="J300" s="87" t="str">
        <f>IF($A300=0,"",IF($A300&lt;=$A$1,+VLOOKUP($A300,'Rashodi- plan-izvršenje'!$A$8:H$1500,'prenos-P-R-N'!J$1,FALSE),IF($A300&gt;$A$2,+VLOOKUP($A300,'Neizmirene obaveze JLS'!$A$11:H$500,'prenos-P-R-N'!J$1,FALSE),"")))</f>
        <v>ПОЛИТИЧКИ СИСТЕМ ЛОКАЛНЕ САМОУПРАВЕ</v>
      </c>
      <c r="K300" s="87">
        <f>IF($A300=0,"",IF($A300&lt;=$A$1,+VLOOKUP($A300,'Rashodi- plan-izvršenje'!$A$8:I$1500,'prenos-P-R-N'!K$1,FALSE),IF($A300&gt;$A$2,+VLOOKUP($A300,'Neizmirene obaveze JLS'!$A$11:I$500,'prenos-P-R-N'!K$1,FALSE),"")))</f>
        <v>16</v>
      </c>
      <c r="L300" t="str">
        <f>IF(A300=0,"",IF(A300&lt;=A$1,+IF(VLOOKUP(A300,'Rashodi- plan-izvršenje'!A$8:J$1500,M$1,FALSE)&gt;0,"Програмска активност","Пројекат"),IF(A300&gt;A$2,+IF(VLOOKUP(A300,'Neizmirene obaveze JLS'!A$8:J$2008,M$1,FALSE)&gt;0,"Програмска активност","Пројекат"),"")))</f>
        <v>Програмска активност</v>
      </c>
      <c r="M300" s="87" t="str">
        <f>IF(A300=0,"",IF($A300&lt;=$A$1,+IF(VLOOKUP($A300,'Rashodi- plan-izvršenje'!$A$8:$M$1500,10,FALSE)&gt;0,VLOOKUP($A300,'Rashodi- plan-izvršenje'!$A$8:$M$1500,10,FALSE),VLOOKUP($A300,'Rashodi- plan-izvršenje'!$A$8:$M$1500,12,FALSE)),+IF($A300&gt;$A$2,IF(VLOOKUP($A300,'Neizmirene obaveze JLS'!$A$8:$M$1500,10,FALSE)&gt;0,VLOOKUP($A300,'Neizmirene obaveze JLS'!$A$11:$M$1500,10,FALSE),VLOOKUP($A300,'Neizmirene obaveze JLS'!$A$11:$M$1500,12,FALSE)),0)))</f>
        <v>2101-0001</v>
      </c>
      <c r="N300" s="87" t="str">
        <f>IF(A300=0,"",IF($A300&lt;=$A$1,+IF(VLOOKUP(A300,'Rashodi- plan-izvršenje'!$A$8:$M$1500,10,FALSE)&gt;0,VLOOKUP(A300,'Rashodi- plan-izvršenje'!$A$8:$M$1500,11,FALSE),VLOOKUP(A300,'Rashodi- plan-izvršenje'!$A$8:$M$1500,13,FALSE)),+IF($A300&gt;$A$2,IF(VLOOKUP($A300,'Neizmirene obaveze JLS'!$A$8:$M$1500,10,FALSE)&gt;0,VLOOKUP($A300,'Neizmirene obaveze JLS'!$A$11:$M$1500,11,FALSE),VLOOKUP($A300,'Neizmirene obaveze JLS'!$A$11:$M$1500,13,FALSE)),0)))</f>
        <v xml:space="preserve">Функционисање Скупштине </v>
      </c>
      <c r="O300" s="87">
        <f>IF(A300=0,"",IF($A300&lt;=$A$1,VALUE(+VLOOKUP($A300,'Rashodi- plan-izvršenje'!$A$8:N$1500,'prenos-P-R-N'!O$1,FALSE)),IF($A300&lt;=A$2,VALUE(VLOOKUP($A300,'Prihodi- plan-izvršenje'!$A$8:$H$500,6,FALSE)),VALUE(VLOOKUP($A300,'Neizmirene obaveze JLS'!$A$8:$N$500,O$1,FALSE)))))</f>
        <v>1</v>
      </c>
      <c r="P300" s="87" t="str">
        <f>IF(A300=0,"",IF(A300=0,0,IF(A300&gt;A$2,'šifarnik K-izvor'!G$3,+IF(Q300&lt;700,+'šifarnik K-izvor'!G$2,'šifarnik K-izvor'!G$1))))</f>
        <v>НО</v>
      </c>
      <c r="Q300" s="87" t="str">
        <f>IF($A300&lt;=$A$1,VALUE(+VLOOKUP($A300,'Rashodi- plan-izvršenje'!$A$8:O$1500,'prenos-P-R-N'!Q$1,FALSE)),IF($A300&lt;=$A$2,VLOOKUP($A300,'Prihodi- plan-izvršenje'!$A$4:$H$500,4,FALSE),IF($A300&lt;=$A$3,VLOOKUP(A300,'Neizmirene obaveze JLS'!$A$11:O$500,Q$1,FALSE),"")))</f>
        <v>415</v>
      </c>
      <c r="R300" s="88" t="str">
        <f>IF($A300&lt;=$A$1,VALUE(+VLOOKUP($A300,'Rashodi- plan-izvršenje'!$A$8:P$1500,'prenos-P-R-N'!R$1,FALSE)),IF($A300&lt;=$A$2,VLOOKUP($A300,'Prihodi- plan-izvršenje'!$A$4:$H$500,7,FALSE),""))</f>
        <v/>
      </c>
      <c r="S300" s="88">
        <f>IF(A300=0,0,IF($A300&lt;=$A$1,VALUE(+VLOOKUP($A300,'Rashodi- plan-izvršenje'!$A$8:Q$1500,'prenos-P-R-N'!S$1,FALSE)),IF($A300&lt;=$A$2,VLOOKUP($A300,'Prihodi- plan-izvršenje'!$A$4:$H$500,8,FALSE),0)))</f>
        <v>0</v>
      </c>
      <c r="T300" s="88">
        <f>IF($A300&gt;$A$2,VLOOKUP($A300,'Neizmirene obaveze JLS'!$A$11:R$500,R$1,FALSE),"")</f>
        <v>4136.57</v>
      </c>
      <c r="U300" s="88">
        <f>IF($A300&gt;$A$2,VLOOKUP($A300,'Neizmirene obaveze JLS'!$A$11:S$500,S$1,FALSE),0)</f>
        <v>7857.14</v>
      </c>
      <c r="V300" s="88">
        <f t="shared" si="23"/>
        <v>11993.71</v>
      </c>
      <c r="W300" s="74"/>
      <c r="X300" s="74"/>
      <c r="Y300" s="74"/>
      <c r="Z300" s="74"/>
      <c r="AA300" s="193">
        <f t="shared" si="24"/>
        <v>3</v>
      </c>
      <c r="AB300" s="193" t="str">
        <f t="shared" si="25"/>
        <v>НО</v>
      </c>
    </row>
    <row r="301" spans="1:28">
      <c r="A301" s="89">
        <f>IF(AND(COUNTIF(A$1:A$3,"&gt;0")=1,MAX(A$8:A300)&lt;A$1),A300+1,IF(AND(COUNTIF(A$1:A$3,"&gt;0")=2,MAX(A$8:A300)&lt;A$2),A300+1,IF(AND(COUNTIF(A$1:A$3,"&gt;0")=3,MAX(A$8:A300)&lt;A$3),A300+1,0)))</f>
        <v>294</v>
      </c>
      <c r="B301" s="89">
        <f t="shared" si="26"/>
        <v>75</v>
      </c>
      <c r="C301" s="89" t="str">
        <f t="shared" si="27"/>
        <v>НОВИ ПАЗАР</v>
      </c>
      <c r="D301" s="87">
        <f>IF($A301=0,"",IF($A301&lt;=$A$1,+VLOOKUP($A301,'Rashodi- plan-izvršenje'!$A$8:B$1500,'prenos-P-R-N'!D$1,FALSE),IF($A301&gt;$A$2,+VLOOKUP($A301,'Neizmirene obaveze JLS'!$A$11:B$500,'prenos-P-R-N'!D$1,FALSE),"")))</f>
        <v>1</v>
      </c>
      <c r="E301" s="87" t="str">
        <f>IF($A301=0,"",IF($A301&lt;=$A$1,+VLOOKUP($A301,'Rashodi- plan-izvršenje'!$A$8:C$1500,'prenos-P-R-N'!E$1,FALSE),IF($A301&gt;$A$2,+VLOOKUP($A301,'Neizmirene obaveze JLS'!$A$11:C$500,'prenos-P-R-N'!E$1,FALSE),"")))</f>
        <v>Скупштина града</v>
      </c>
      <c r="F301" s="87" t="str">
        <f>IF($A301=0,"",IF($A301&lt;=$A$1,+VLOOKUP($A301,'Rashodi- plan-izvršenje'!$A$8:D$1500,'prenos-P-R-N'!F$1,FALSE),IF($A301&gt;$A$2,+VLOOKUP($A301,'Neizmirene obaveze JLS'!$A$11:D$500,'prenos-P-R-N'!F$1,FALSE),"")))</f>
        <v>1.1</v>
      </c>
      <c r="G301" s="87" t="str">
        <f>IF($A301=0,"",IF($A301&lt;=$A$1,+VLOOKUP($A301,'Rashodi- plan-izvršenje'!$A$8:E$1500,'prenos-P-R-N'!G$1,FALSE),IF($A301&gt;$A$2,+VLOOKUP($A301,'Neizmirene obaveze JLS'!$A$11:E$500,'prenos-P-R-N'!G$1,FALSE),"")))</f>
        <v>Функционисање скупштине</v>
      </c>
      <c r="H301" s="87">
        <f>IF($A301=0,"",IF($A301&lt;=$A$1,+VLOOKUP($A301,'Rashodi- plan-izvršenje'!$A$8:F$1500,'prenos-P-R-N'!H$1,FALSE),IF($A301&gt;$A$2,+VLOOKUP($A301,'Neizmirene obaveze JLS'!$A$11:F$500,'prenos-P-R-N'!H$1,FALSE),"")))</f>
        <v>110</v>
      </c>
      <c r="I301" s="87" t="str">
        <f>IF($A301=0,"",IF($A301&lt;=$A$1,+VLOOKUP($A301,'Rashodi- plan-izvršenje'!$A$8:G$1500,'prenos-P-R-N'!I$1,FALSE),IF($A301&gt;$A$2,+VLOOKUP($A301,'Neizmirene obaveze JLS'!$A$11:G$500,'prenos-P-R-N'!I$1,FALSE),"")))</f>
        <v>2101</v>
      </c>
      <c r="J301" s="87" t="str">
        <f>IF($A301=0,"",IF($A301&lt;=$A$1,+VLOOKUP($A301,'Rashodi- plan-izvršenje'!$A$8:H$1500,'prenos-P-R-N'!J$1,FALSE),IF($A301&gt;$A$2,+VLOOKUP($A301,'Neizmirene obaveze JLS'!$A$11:H$500,'prenos-P-R-N'!J$1,FALSE),"")))</f>
        <v>ПОЛИТИЧКИ СИСТЕМ ЛОКАЛНЕ САМОУПРАВЕ</v>
      </c>
      <c r="K301" s="87">
        <f>IF($A301=0,"",IF($A301&lt;=$A$1,+VLOOKUP($A301,'Rashodi- plan-izvršenje'!$A$8:I$1500,'prenos-P-R-N'!K$1,FALSE),IF($A301&gt;$A$2,+VLOOKUP($A301,'Neizmirene obaveze JLS'!$A$11:I$500,'prenos-P-R-N'!K$1,FALSE),"")))</f>
        <v>16</v>
      </c>
      <c r="L301" t="str">
        <f>IF(A301=0,"",IF(A301&lt;=A$1,+IF(VLOOKUP(A301,'Rashodi- plan-izvršenje'!A$8:J$1500,M$1,FALSE)&gt;0,"Програмска активност","Пројекат"),IF(A301&gt;A$2,+IF(VLOOKUP(A301,'Neizmirene obaveze JLS'!A$8:J$2008,M$1,FALSE)&gt;0,"Програмска активност","Пројекат"),"")))</f>
        <v>Програмска активност</v>
      </c>
      <c r="M301" s="87" t="str">
        <f>IF(A301=0,"",IF($A301&lt;=$A$1,+IF(VLOOKUP($A301,'Rashodi- plan-izvršenje'!$A$8:$M$1500,10,FALSE)&gt;0,VLOOKUP($A301,'Rashodi- plan-izvršenje'!$A$8:$M$1500,10,FALSE),VLOOKUP($A301,'Rashodi- plan-izvršenje'!$A$8:$M$1500,12,FALSE)),+IF($A301&gt;$A$2,IF(VLOOKUP($A301,'Neizmirene obaveze JLS'!$A$8:$M$1500,10,FALSE)&gt;0,VLOOKUP($A301,'Neizmirene obaveze JLS'!$A$11:$M$1500,10,FALSE),VLOOKUP($A301,'Neizmirene obaveze JLS'!$A$11:$M$1500,12,FALSE)),0)))</f>
        <v>2101-0001</v>
      </c>
      <c r="N301" s="87" t="str">
        <f>IF(A301=0,"",IF($A301&lt;=$A$1,+IF(VLOOKUP(A301,'Rashodi- plan-izvršenje'!$A$8:$M$1500,10,FALSE)&gt;0,VLOOKUP(A301,'Rashodi- plan-izvršenje'!$A$8:$M$1500,11,FALSE),VLOOKUP(A301,'Rashodi- plan-izvršenje'!$A$8:$M$1500,13,FALSE)),+IF($A301&gt;$A$2,IF(VLOOKUP($A301,'Neizmirene obaveze JLS'!$A$8:$M$1500,10,FALSE)&gt;0,VLOOKUP($A301,'Neizmirene obaveze JLS'!$A$11:$M$1500,11,FALSE),VLOOKUP($A301,'Neizmirene obaveze JLS'!$A$11:$M$1500,13,FALSE)),0)))</f>
        <v xml:space="preserve">Функционисање Скупштине </v>
      </c>
      <c r="O301" s="87">
        <f>IF(A301=0,"",IF($A301&lt;=$A$1,VALUE(+VLOOKUP($A301,'Rashodi- plan-izvršenje'!$A$8:N$1500,'prenos-P-R-N'!O$1,FALSE)),IF($A301&lt;=A$2,VALUE(VLOOKUP($A301,'Prihodi- plan-izvršenje'!$A$8:$H$500,6,FALSE)),VALUE(VLOOKUP($A301,'Neizmirene obaveze JLS'!$A$8:$N$500,O$1,FALSE)))))</f>
        <v>1</v>
      </c>
      <c r="P301" s="87" t="str">
        <f>IF(A301=0,"",IF(A301=0,0,IF(A301&gt;A$2,'šifarnik K-izvor'!G$3,+IF(Q301&lt;700,+'šifarnik K-izvor'!G$2,'šifarnik K-izvor'!G$1))))</f>
        <v>НО</v>
      </c>
      <c r="Q301" s="87" t="str">
        <f>IF($A301&lt;=$A$1,VALUE(+VLOOKUP($A301,'Rashodi- plan-izvršenje'!$A$8:O$1500,'prenos-P-R-N'!Q$1,FALSE)),IF($A301&lt;=$A$2,VLOOKUP($A301,'Prihodi- plan-izvršenje'!$A$4:$H$500,4,FALSE),IF($A301&lt;=$A$3,VLOOKUP(A301,'Neizmirene obaveze JLS'!$A$11:O$500,Q$1,FALSE),"")))</f>
        <v>423</v>
      </c>
      <c r="R301" s="88" t="str">
        <f>IF($A301&lt;=$A$1,VALUE(+VLOOKUP($A301,'Rashodi- plan-izvršenje'!$A$8:P$1500,'prenos-P-R-N'!R$1,FALSE)),IF($A301&lt;=$A$2,VLOOKUP($A301,'Prihodi- plan-izvršenje'!$A$4:$H$500,7,FALSE),""))</f>
        <v/>
      </c>
      <c r="S301" s="88">
        <f>IF(A301=0,0,IF($A301&lt;=$A$1,VALUE(+VLOOKUP($A301,'Rashodi- plan-izvršenje'!$A$8:Q$1500,'prenos-P-R-N'!S$1,FALSE)),IF($A301&lt;=$A$2,VLOOKUP($A301,'Prihodi- plan-izvršenje'!$A$4:$H$500,8,FALSE),0)))</f>
        <v>0</v>
      </c>
      <c r="T301" s="88">
        <f>IF($A301&gt;$A$2,VLOOKUP($A301,'Neizmirene obaveze JLS'!$A$11:R$500,R$1,FALSE),"")</f>
        <v>1400000</v>
      </c>
      <c r="U301" s="88">
        <f>IF($A301&gt;$A$2,VLOOKUP($A301,'Neizmirene obaveze JLS'!$A$11:S$500,S$1,FALSE),0)</f>
        <v>11200000</v>
      </c>
      <c r="V301" s="88">
        <f t="shared" si="23"/>
        <v>12600000</v>
      </c>
      <c r="W301" s="74"/>
      <c r="X301" s="74"/>
      <c r="Y301" s="74"/>
      <c r="Z301" s="74"/>
      <c r="AA301" s="193">
        <f t="shared" si="24"/>
        <v>3</v>
      </c>
      <c r="AB301" s="193" t="str">
        <f t="shared" si="25"/>
        <v>НО</v>
      </c>
    </row>
    <row r="302" spans="1:28">
      <c r="A302" s="89">
        <f>IF(AND(COUNTIF(A$1:A$3,"&gt;0")=1,MAX(A$8:A301)&lt;A$1),A301+1,IF(AND(COUNTIF(A$1:A$3,"&gt;0")=2,MAX(A$8:A301)&lt;A$2),A301+1,IF(AND(COUNTIF(A$1:A$3,"&gt;0")=3,MAX(A$8:A301)&lt;A$3),A301+1,0)))</f>
        <v>295</v>
      </c>
      <c r="B302" s="89">
        <f t="shared" si="26"/>
        <v>75</v>
      </c>
      <c r="C302" s="89" t="str">
        <f t="shared" si="27"/>
        <v>НОВИ ПАЗАР</v>
      </c>
      <c r="D302" s="87">
        <f>IF($A302=0,"",IF($A302&lt;=$A$1,+VLOOKUP($A302,'Rashodi- plan-izvršenje'!$A$8:B$1500,'prenos-P-R-N'!D$1,FALSE),IF($A302&gt;$A$2,+VLOOKUP($A302,'Neizmirene obaveze JLS'!$A$11:B$500,'prenos-P-R-N'!D$1,FALSE),"")))</f>
        <v>2</v>
      </c>
      <c r="E302" s="87" t="str">
        <f>IF($A302=0,"",IF($A302&lt;=$A$1,+VLOOKUP($A302,'Rashodi- plan-izvršenje'!$A$8:C$1500,'prenos-P-R-N'!E$1,FALSE),IF($A302&gt;$A$2,+VLOOKUP($A302,'Neizmirene obaveze JLS'!$A$11:C$500,'prenos-P-R-N'!E$1,FALSE),"")))</f>
        <v>Градоначелник</v>
      </c>
      <c r="F302" s="87" t="str">
        <f>IF($A302=0,"",IF($A302&lt;=$A$1,+VLOOKUP($A302,'Rashodi- plan-izvršenje'!$A$8:D$1500,'prenos-P-R-N'!F$1,FALSE),IF($A302&gt;$A$2,+VLOOKUP($A302,'Neizmirene obaveze JLS'!$A$11:D$500,'prenos-P-R-N'!F$1,FALSE),"")))</f>
        <v>2.1</v>
      </c>
      <c r="G302" s="87" t="str">
        <f>IF($A302=0,"",IF($A302&lt;=$A$1,+VLOOKUP($A302,'Rashodi- plan-izvršenje'!$A$8:E$1500,'prenos-P-R-N'!G$1,FALSE),IF($A302&gt;$A$2,+VLOOKUP($A302,'Neizmirene obaveze JLS'!$A$11:E$500,'prenos-P-R-N'!G$1,FALSE),"")))</f>
        <v>Функционисање извршних органа</v>
      </c>
      <c r="H302" s="87">
        <f>IF($A302=0,"",IF($A302&lt;=$A$1,+VLOOKUP($A302,'Rashodi- plan-izvršenje'!$A$8:F$1500,'prenos-P-R-N'!H$1,FALSE),IF($A302&gt;$A$2,+VLOOKUP($A302,'Neizmirene obaveze JLS'!$A$11:F$500,'prenos-P-R-N'!H$1,FALSE),"")))</f>
        <v>110</v>
      </c>
      <c r="I302" s="87" t="str">
        <f>IF($A302=0,"",IF($A302&lt;=$A$1,+VLOOKUP($A302,'Rashodi- plan-izvršenje'!$A$8:G$1500,'prenos-P-R-N'!I$1,FALSE),IF($A302&gt;$A$2,+VLOOKUP($A302,'Neizmirene obaveze JLS'!$A$11:G$500,'prenos-P-R-N'!I$1,FALSE),"")))</f>
        <v>2101</v>
      </c>
      <c r="J302" s="87" t="str">
        <f>IF($A302=0,"",IF($A302&lt;=$A$1,+VLOOKUP($A302,'Rashodi- plan-izvršenje'!$A$8:H$1500,'prenos-P-R-N'!J$1,FALSE),IF($A302&gt;$A$2,+VLOOKUP($A302,'Neizmirene obaveze JLS'!$A$11:H$500,'prenos-P-R-N'!J$1,FALSE),"")))</f>
        <v>ПОЛИТИЧКИ СИСТЕМ ЛОКАЛНЕ САМОУПРАВЕ</v>
      </c>
      <c r="K302" s="87">
        <f>IF($A302=0,"",IF($A302&lt;=$A$1,+VLOOKUP($A302,'Rashodi- plan-izvršenje'!$A$8:I$1500,'prenos-P-R-N'!K$1,FALSE),IF($A302&gt;$A$2,+VLOOKUP($A302,'Neizmirene obaveze JLS'!$A$11:I$500,'prenos-P-R-N'!K$1,FALSE),"")))</f>
        <v>16</v>
      </c>
      <c r="L302" t="str">
        <f>IF(A302=0,"",IF(A302&lt;=A$1,+IF(VLOOKUP(A302,'Rashodi- plan-izvršenje'!A$8:J$1500,M$1,FALSE)&gt;0,"Програмска активност","Пројекат"),IF(A302&gt;A$2,+IF(VLOOKUP(A302,'Neizmirene obaveze JLS'!A$8:J$2008,M$1,FALSE)&gt;0,"Програмска активност","Пројекат"),"")))</f>
        <v>Програмска активност</v>
      </c>
      <c r="M302" s="87" t="str">
        <f>IF(A302=0,"",IF($A302&lt;=$A$1,+IF(VLOOKUP($A302,'Rashodi- plan-izvršenje'!$A$8:$M$1500,10,FALSE)&gt;0,VLOOKUP($A302,'Rashodi- plan-izvršenje'!$A$8:$M$1500,10,FALSE),VLOOKUP($A302,'Rashodi- plan-izvršenje'!$A$8:$M$1500,12,FALSE)),+IF($A302&gt;$A$2,IF(VLOOKUP($A302,'Neizmirene obaveze JLS'!$A$8:$M$1500,10,FALSE)&gt;0,VLOOKUP($A302,'Neizmirene obaveze JLS'!$A$11:$M$1500,10,FALSE),VLOOKUP($A302,'Neizmirene obaveze JLS'!$A$11:$M$1500,12,FALSE)),0)))</f>
        <v>2101-0002</v>
      </c>
      <c r="N302" s="87" t="str">
        <f>IF(A302=0,"",IF($A302&lt;=$A$1,+IF(VLOOKUP(A302,'Rashodi- plan-izvršenje'!$A$8:$M$1500,10,FALSE)&gt;0,VLOOKUP(A302,'Rashodi- plan-izvršenje'!$A$8:$M$1500,11,FALSE),VLOOKUP(A302,'Rashodi- plan-izvršenje'!$A$8:$M$1500,13,FALSE)),+IF($A302&gt;$A$2,IF(VLOOKUP($A302,'Neizmirene obaveze JLS'!$A$8:$M$1500,10,FALSE)&gt;0,VLOOKUP($A302,'Neizmirene obaveze JLS'!$A$11:$M$1500,11,FALSE),VLOOKUP($A302,'Neizmirene obaveze JLS'!$A$11:$M$1500,13,FALSE)),0)))</f>
        <v xml:space="preserve">Функционисање извршних органа </v>
      </c>
      <c r="O302" s="87">
        <f>IF(A302=0,"",IF($A302&lt;=$A$1,VALUE(+VLOOKUP($A302,'Rashodi- plan-izvršenje'!$A$8:N$1500,'prenos-P-R-N'!O$1,FALSE)),IF($A302&lt;=A$2,VALUE(VLOOKUP($A302,'Prihodi- plan-izvršenje'!$A$8:$H$500,6,FALSE)),VALUE(VLOOKUP($A302,'Neizmirene obaveze JLS'!$A$8:$N$500,O$1,FALSE)))))</f>
        <v>1</v>
      </c>
      <c r="P302" s="87" t="str">
        <f>IF(A302=0,"",IF(A302=0,0,IF(A302&gt;A$2,'šifarnik K-izvor'!G$3,+IF(Q302&lt;700,+'šifarnik K-izvor'!G$2,'šifarnik K-izvor'!G$1))))</f>
        <v>НО</v>
      </c>
      <c r="Q302" s="87" t="str">
        <f>IF($A302&lt;=$A$1,VALUE(+VLOOKUP($A302,'Rashodi- plan-izvršenje'!$A$8:O$1500,'prenos-P-R-N'!Q$1,FALSE)),IF($A302&lt;=$A$2,VLOOKUP($A302,'Prihodi- plan-izvršenje'!$A$4:$H$500,4,FALSE),IF($A302&lt;=$A$3,VLOOKUP(A302,'Neizmirene obaveze JLS'!$A$11:O$500,Q$1,FALSE),"")))</f>
        <v>411</v>
      </c>
      <c r="R302" s="88" t="str">
        <f>IF($A302&lt;=$A$1,VALUE(+VLOOKUP($A302,'Rashodi- plan-izvršenje'!$A$8:P$1500,'prenos-P-R-N'!R$1,FALSE)),IF($A302&lt;=$A$2,VLOOKUP($A302,'Prihodi- plan-izvršenje'!$A$4:$H$500,7,FALSE),""))</f>
        <v/>
      </c>
      <c r="S302" s="88">
        <f>IF(A302=0,0,IF($A302&lt;=$A$1,VALUE(+VLOOKUP($A302,'Rashodi- plan-izvršenje'!$A$8:Q$1500,'prenos-P-R-N'!S$1,FALSE)),IF($A302&lt;=$A$2,VLOOKUP($A302,'Prihodi- plan-izvršenje'!$A$4:$H$500,8,FALSE),0)))</f>
        <v>0</v>
      </c>
      <c r="T302" s="88">
        <f>IF($A302&gt;$A$2,VLOOKUP($A302,'Neizmirene obaveze JLS'!$A$11:R$500,R$1,FALSE),"")</f>
        <v>868465</v>
      </c>
      <c r="U302" s="88">
        <f>IF($A302&gt;$A$2,VLOOKUP($A302,'Neizmirene obaveze JLS'!$A$11:S$500,S$1,FALSE),0)</f>
        <v>1732248</v>
      </c>
      <c r="V302" s="88">
        <f t="shared" si="23"/>
        <v>2600713</v>
      </c>
      <c r="W302" s="74"/>
      <c r="X302" s="74"/>
      <c r="Y302" s="74"/>
      <c r="Z302" s="74"/>
      <c r="AA302" s="193">
        <f t="shared" si="24"/>
        <v>3</v>
      </c>
      <c r="AB302" s="193" t="str">
        <f t="shared" si="25"/>
        <v>НО</v>
      </c>
    </row>
    <row r="303" spans="1:28">
      <c r="A303" s="89">
        <f>IF(AND(COUNTIF(A$1:A$3,"&gt;0")=1,MAX(A$8:A302)&lt;A$1),A302+1,IF(AND(COUNTIF(A$1:A$3,"&gt;0")=2,MAX(A$8:A302)&lt;A$2),A302+1,IF(AND(COUNTIF(A$1:A$3,"&gt;0")=3,MAX(A$8:A302)&lt;A$3),A302+1,0)))</f>
        <v>296</v>
      </c>
      <c r="B303" s="89">
        <f t="shared" si="26"/>
        <v>75</v>
      </c>
      <c r="C303" s="89" t="str">
        <f t="shared" si="27"/>
        <v>НОВИ ПАЗАР</v>
      </c>
      <c r="D303" s="87">
        <f>IF($A303=0,"",IF($A303&lt;=$A$1,+VLOOKUP($A303,'Rashodi- plan-izvršenje'!$A$8:B$1500,'prenos-P-R-N'!D$1,FALSE),IF($A303&gt;$A$2,+VLOOKUP($A303,'Neizmirene obaveze JLS'!$A$11:B$500,'prenos-P-R-N'!D$1,FALSE),"")))</f>
        <v>2</v>
      </c>
      <c r="E303" s="87" t="str">
        <f>IF($A303=0,"",IF($A303&lt;=$A$1,+VLOOKUP($A303,'Rashodi- plan-izvršenje'!$A$8:C$1500,'prenos-P-R-N'!E$1,FALSE),IF($A303&gt;$A$2,+VLOOKUP($A303,'Neizmirene obaveze JLS'!$A$11:C$500,'prenos-P-R-N'!E$1,FALSE),"")))</f>
        <v>Градоначелник</v>
      </c>
      <c r="F303" s="87" t="str">
        <f>IF($A303=0,"",IF($A303&lt;=$A$1,+VLOOKUP($A303,'Rashodi- plan-izvršenje'!$A$8:D$1500,'prenos-P-R-N'!F$1,FALSE),IF($A303&gt;$A$2,+VLOOKUP($A303,'Neizmirene obaveze JLS'!$A$11:D$500,'prenos-P-R-N'!F$1,FALSE),"")))</f>
        <v>2.1</v>
      </c>
      <c r="G303" s="87" t="str">
        <f>IF($A303=0,"",IF($A303&lt;=$A$1,+VLOOKUP($A303,'Rashodi- plan-izvršenje'!$A$8:E$1500,'prenos-P-R-N'!G$1,FALSE),IF($A303&gt;$A$2,+VLOOKUP($A303,'Neizmirene obaveze JLS'!$A$11:E$500,'prenos-P-R-N'!G$1,FALSE),"")))</f>
        <v>Функционисање извршних органа</v>
      </c>
      <c r="H303" s="87">
        <f>IF($A303=0,"",IF($A303&lt;=$A$1,+VLOOKUP($A303,'Rashodi- plan-izvršenje'!$A$8:F$1500,'prenos-P-R-N'!H$1,FALSE),IF($A303&gt;$A$2,+VLOOKUP($A303,'Neizmirene obaveze JLS'!$A$11:F$500,'prenos-P-R-N'!H$1,FALSE),"")))</f>
        <v>110</v>
      </c>
      <c r="I303" s="87" t="str">
        <f>IF($A303=0,"",IF($A303&lt;=$A$1,+VLOOKUP($A303,'Rashodi- plan-izvršenje'!$A$8:G$1500,'prenos-P-R-N'!I$1,FALSE),IF($A303&gt;$A$2,+VLOOKUP($A303,'Neizmirene obaveze JLS'!$A$11:G$500,'prenos-P-R-N'!I$1,FALSE),"")))</f>
        <v>2101</v>
      </c>
      <c r="J303" s="87" t="str">
        <f>IF($A303=0,"",IF($A303&lt;=$A$1,+VLOOKUP($A303,'Rashodi- plan-izvršenje'!$A$8:H$1500,'prenos-P-R-N'!J$1,FALSE),IF($A303&gt;$A$2,+VLOOKUP($A303,'Neizmirene obaveze JLS'!$A$11:H$500,'prenos-P-R-N'!J$1,FALSE),"")))</f>
        <v>ПОЛИТИЧКИ СИСТЕМ ЛОКАЛНЕ САМОУПРАВЕ</v>
      </c>
      <c r="K303" s="87">
        <f>IF($A303=0,"",IF($A303&lt;=$A$1,+VLOOKUP($A303,'Rashodi- plan-izvršenje'!$A$8:I$1500,'prenos-P-R-N'!K$1,FALSE),IF($A303&gt;$A$2,+VLOOKUP($A303,'Neizmirene obaveze JLS'!$A$11:I$500,'prenos-P-R-N'!K$1,FALSE),"")))</f>
        <v>16</v>
      </c>
      <c r="L303" t="str">
        <f>IF(A303=0,"",IF(A303&lt;=A$1,+IF(VLOOKUP(A303,'Rashodi- plan-izvršenje'!A$8:J$1500,M$1,FALSE)&gt;0,"Програмска активност","Пројекат"),IF(A303&gt;A$2,+IF(VLOOKUP(A303,'Neizmirene obaveze JLS'!A$8:J$2008,M$1,FALSE)&gt;0,"Програмска активност","Пројекат"),"")))</f>
        <v>Програмска активност</v>
      </c>
      <c r="M303" s="87" t="str">
        <f>IF(A303=0,"",IF($A303&lt;=$A$1,+IF(VLOOKUP($A303,'Rashodi- plan-izvršenje'!$A$8:$M$1500,10,FALSE)&gt;0,VLOOKUP($A303,'Rashodi- plan-izvršenje'!$A$8:$M$1500,10,FALSE),VLOOKUP($A303,'Rashodi- plan-izvršenje'!$A$8:$M$1500,12,FALSE)),+IF($A303&gt;$A$2,IF(VLOOKUP($A303,'Neizmirene obaveze JLS'!$A$8:$M$1500,10,FALSE)&gt;0,VLOOKUP($A303,'Neizmirene obaveze JLS'!$A$11:$M$1500,10,FALSE),VLOOKUP($A303,'Neizmirene obaveze JLS'!$A$11:$M$1500,12,FALSE)),0)))</f>
        <v>2101-0002</v>
      </c>
      <c r="N303" s="87" t="str">
        <f>IF(A303=0,"",IF($A303&lt;=$A$1,+IF(VLOOKUP(A303,'Rashodi- plan-izvršenje'!$A$8:$M$1500,10,FALSE)&gt;0,VLOOKUP(A303,'Rashodi- plan-izvršenje'!$A$8:$M$1500,11,FALSE),VLOOKUP(A303,'Rashodi- plan-izvršenje'!$A$8:$M$1500,13,FALSE)),+IF($A303&gt;$A$2,IF(VLOOKUP($A303,'Neizmirene obaveze JLS'!$A$8:$M$1500,10,FALSE)&gt;0,VLOOKUP($A303,'Neizmirene obaveze JLS'!$A$11:$M$1500,11,FALSE),VLOOKUP($A303,'Neizmirene obaveze JLS'!$A$11:$M$1500,13,FALSE)),0)))</f>
        <v xml:space="preserve">Функционисање извршних органа </v>
      </c>
      <c r="O303" s="87">
        <f>IF(A303=0,"",IF($A303&lt;=$A$1,VALUE(+VLOOKUP($A303,'Rashodi- plan-izvršenje'!$A$8:N$1500,'prenos-P-R-N'!O$1,FALSE)),IF($A303&lt;=A$2,VALUE(VLOOKUP($A303,'Prihodi- plan-izvršenje'!$A$8:$H$500,6,FALSE)),VALUE(VLOOKUP($A303,'Neizmirene obaveze JLS'!$A$8:$N$500,O$1,FALSE)))))</f>
        <v>1</v>
      </c>
      <c r="P303" s="87" t="str">
        <f>IF(A303=0,"",IF(A303=0,0,IF(A303&gt;A$2,'šifarnik K-izvor'!G$3,+IF(Q303&lt;700,+'šifarnik K-izvor'!G$2,'šifarnik K-izvor'!G$1))))</f>
        <v>НО</v>
      </c>
      <c r="Q303" s="87" t="str">
        <f>IF($A303&lt;=$A$1,VALUE(+VLOOKUP($A303,'Rashodi- plan-izvršenje'!$A$8:O$1500,'prenos-P-R-N'!Q$1,FALSE)),IF($A303&lt;=$A$2,VLOOKUP($A303,'Prihodi- plan-izvršenje'!$A$4:$H$500,4,FALSE),IF($A303&lt;=$A$3,VLOOKUP(A303,'Neizmirene obaveze JLS'!$A$11:O$500,Q$1,FALSE),"")))</f>
        <v>412</v>
      </c>
      <c r="R303" s="88" t="str">
        <f>IF($A303&lt;=$A$1,VALUE(+VLOOKUP($A303,'Rashodi- plan-izvršenje'!$A$8:P$1500,'prenos-P-R-N'!R$1,FALSE)),IF($A303&lt;=$A$2,VLOOKUP($A303,'Prihodi- plan-izvršenje'!$A$4:$H$500,7,FALSE),""))</f>
        <v/>
      </c>
      <c r="S303" s="88">
        <f>IF(A303=0,0,IF($A303&lt;=$A$1,VALUE(+VLOOKUP($A303,'Rashodi- plan-izvršenje'!$A$8:Q$1500,'prenos-P-R-N'!S$1,FALSE)),IF($A303&lt;=$A$2,VLOOKUP($A303,'Prihodi- plan-izvršenje'!$A$4:$H$500,8,FALSE),0)))</f>
        <v>0</v>
      </c>
      <c r="T303" s="88">
        <f>IF($A303&gt;$A$2,VLOOKUP($A303,'Neizmirene obaveze JLS'!$A$11:R$500,R$1,FALSE),"")</f>
        <v>146177</v>
      </c>
      <c r="U303" s="88">
        <f>IF($A303&gt;$A$2,VLOOKUP($A303,'Neizmirene obaveze JLS'!$A$11:S$500,S$1,FALSE),0)</f>
        <v>288419</v>
      </c>
      <c r="V303" s="88">
        <f t="shared" si="23"/>
        <v>434596</v>
      </c>
      <c r="W303" s="74"/>
      <c r="X303" s="74"/>
      <c r="Y303" s="74"/>
      <c r="Z303" s="74"/>
      <c r="AA303" s="193">
        <f t="shared" si="24"/>
        <v>3</v>
      </c>
      <c r="AB303" s="193" t="str">
        <f t="shared" si="25"/>
        <v>НО</v>
      </c>
    </row>
    <row r="304" spans="1:28">
      <c r="A304" s="89">
        <f>IF(AND(COUNTIF(A$1:A$3,"&gt;0")=1,MAX(A$8:A303)&lt;A$1),A303+1,IF(AND(COUNTIF(A$1:A$3,"&gt;0")=2,MAX(A$8:A303)&lt;A$2),A303+1,IF(AND(COUNTIF(A$1:A$3,"&gt;0")=3,MAX(A$8:A303)&lt;A$3),A303+1,0)))</f>
        <v>297</v>
      </c>
      <c r="B304" s="89">
        <f t="shared" si="26"/>
        <v>75</v>
      </c>
      <c r="C304" s="89" t="str">
        <f t="shared" si="27"/>
        <v>НОВИ ПАЗАР</v>
      </c>
      <c r="D304" s="87">
        <f>IF($A304=0,"",IF($A304&lt;=$A$1,+VLOOKUP($A304,'Rashodi- plan-izvršenje'!$A$8:B$1500,'prenos-P-R-N'!D$1,FALSE),IF($A304&gt;$A$2,+VLOOKUP($A304,'Neizmirene obaveze JLS'!$A$11:B$500,'prenos-P-R-N'!D$1,FALSE),"")))</f>
        <v>2</v>
      </c>
      <c r="E304" s="87" t="str">
        <f>IF($A304=0,"",IF($A304&lt;=$A$1,+VLOOKUP($A304,'Rashodi- plan-izvršenje'!$A$8:C$1500,'prenos-P-R-N'!E$1,FALSE),IF($A304&gt;$A$2,+VLOOKUP($A304,'Neizmirene obaveze JLS'!$A$11:C$500,'prenos-P-R-N'!E$1,FALSE),"")))</f>
        <v>Градоначелник</v>
      </c>
      <c r="F304" s="87" t="str">
        <f>IF($A304=0,"",IF($A304&lt;=$A$1,+VLOOKUP($A304,'Rashodi- plan-izvršenje'!$A$8:D$1500,'prenos-P-R-N'!F$1,FALSE),IF($A304&gt;$A$2,+VLOOKUP($A304,'Neizmirene obaveze JLS'!$A$11:D$500,'prenos-P-R-N'!F$1,FALSE),"")))</f>
        <v>2.1</v>
      </c>
      <c r="G304" s="87" t="str">
        <f>IF($A304=0,"",IF($A304&lt;=$A$1,+VLOOKUP($A304,'Rashodi- plan-izvršenje'!$A$8:E$1500,'prenos-P-R-N'!G$1,FALSE),IF($A304&gt;$A$2,+VLOOKUP($A304,'Neizmirene obaveze JLS'!$A$11:E$500,'prenos-P-R-N'!G$1,FALSE),"")))</f>
        <v>Функционисање извршних органа</v>
      </c>
      <c r="H304" s="87">
        <f>IF($A304=0,"",IF($A304&lt;=$A$1,+VLOOKUP($A304,'Rashodi- plan-izvršenje'!$A$8:F$1500,'prenos-P-R-N'!H$1,FALSE),IF($A304&gt;$A$2,+VLOOKUP($A304,'Neizmirene obaveze JLS'!$A$11:F$500,'prenos-P-R-N'!H$1,FALSE),"")))</f>
        <v>110</v>
      </c>
      <c r="I304" s="87" t="str">
        <f>IF($A304=0,"",IF($A304&lt;=$A$1,+VLOOKUP($A304,'Rashodi- plan-izvršenje'!$A$8:G$1500,'prenos-P-R-N'!I$1,FALSE),IF($A304&gt;$A$2,+VLOOKUP($A304,'Neizmirene obaveze JLS'!$A$11:G$500,'prenos-P-R-N'!I$1,FALSE),"")))</f>
        <v>2101</v>
      </c>
      <c r="J304" s="87" t="str">
        <f>IF($A304=0,"",IF($A304&lt;=$A$1,+VLOOKUP($A304,'Rashodi- plan-izvršenje'!$A$8:H$1500,'prenos-P-R-N'!J$1,FALSE),IF($A304&gt;$A$2,+VLOOKUP($A304,'Neizmirene obaveze JLS'!$A$11:H$500,'prenos-P-R-N'!J$1,FALSE),"")))</f>
        <v>ПОЛИТИЧКИ СИСТЕМ ЛОКАЛНЕ САМОУПРАВЕ</v>
      </c>
      <c r="K304" s="87">
        <f>IF($A304=0,"",IF($A304&lt;=$A$1,+VLOOKUP($A304,'Rashodi- plan-izvršenje'!$A$8:I$1500,'prenos-P-R-N'!K$1,FALSE),IF($A304&gt;$A$2,+VLOOKUP($A304,'Neizmirene obaveze JLS'!$A$11:I$500,'prenos-P-R-N'!K$1,FALSE),"")))</f>
        <v>16</v>
      </c>
      <c r="L304" t="str">
        <f>IF(A304=0,"",IF(A304&lt;=A$1,+IF(VLOOKUP(A304,'Rashodi- plan-izvršenje'!A$8:J$1500,M$1,FALSE)&gt;0,"Програмска активност","Пројекат"),IF(A304&gt;A$2,+IF(VLOOKUP(A304,'Neizmirene obaveze JLS'!A$8:J$2008,M$1,FALSE)&gt;0,"Програмска активност","Пројекат"),"")))</f>
        <v>Програмска активност</v>
      </c>
      <c r="M304" s="87" t="str">
        <f>IF(A304=0,"",IF($A304&lt;=$A$1,+IF(VLOOKUP($A304,'Rashodi- plan-izvršenje'!$A$8:$M$1500,10,FALSE)&gt;0,VLOOKUP($A304,'Rashodi- plan-izvršenje'!$A$8:$M$1500,10,FALSE),VLOOKUP($A304,'Rashodi- plan-izvršenje'!$A$8:$M$1500,12,FALSE)),+IF($A304&gt;$A$2,IF(VLOOKUP($A304,'Neizmirene obaveze JLS'!$A$8:$M$1500,10,FALSE)&gt;0,VLOOKUP($A304,'Neizmirene obaveze JLS'!$A$11:$M$1500,10,FALSE),VLOOKUP($A304,'Neizmirene obaveze JLS'!$A$11:$M$1500,12,FALSE)),0)))</f>
        <v>2101-0002</v>
      </c>
      <c r="N304" s="87" t="str">
        <f>IF(A304=0,"",IF($A304&lt;=$A$1,+IF(VLOOKUP(A304,'Rashodi- plan-izvršenje'!$A$8:$M$1500,10,FALSE)&gt;0,VLOOKUP(A304,'Rashodi- plan-izvršenje'!$A$8:$M$1500,11,FALSE),VLOOKUP(A304,'Rashodi- plan-izvršenje'!$A$8:$M$1500,13,FALSE)),+IF($A304&gt;$A$2,IF(VLOOKUP($A304,'Neizmirene obaveze JLS'!$A$8:$M$1500,10,FALSE)&gt;0,VLOOKUP($A304,'Neizmirene obaveze JLS'!$A$11:$M$1500,11,FALSE),VLOOKUP($A304,'Neizmirene obaveze JLS'!$A$11:$M$1500,13,FALSE)),0)))</f>
        <v xml:space="preserve">Функционисање извршних органа </v>
      </c>
      <c r="O304" s="87">
        <f>IF(A304=0,"",IF($A304&lt;=$A$1,VALUE(+VLOOKUP($A304,'Rashodi- plan-izvršenje'!$A$8:N$1500,'prenos-P-R-N'!O$1,FALSE)),IF($A304&lt;=A$2,VALUE(VLOOKUP($A304,'Prihodi- plan-izvršenje'!$A$8:$H$500,6,FALSE)),VALUE(VLOOKUP($A304,'Neizmirene obaveze JLS'!$A$8:$N$500,O$1,FALSE)))))</f>
        <v>1</v>
      </c>
      <c r="P304" s="87" t="str">
        <f>IF(A304=0,"",IF(A304=0,0,IF(A304&gt;A$2,'šifarnik K-izvor'!G$3,+IF(Q304&lt;700,+'šifarnik K-izvor'!G$2,'šifarnik K-izvor'!G$1))))</f>
        <v>НО</v>
      </c>
      <c r="Q304" s="87" t="str">
        <f>IF($A304&lt;=$A$1,VALUE(+VLOOKUP($A304,'Rashodi- plan-izvršenje'!$A$8:O$1500,'prenos-P-R-N'!Q$1,FALSE)),IF($A304&lt;=$A$2,VLOOKUP($A304,'Prihodi- plan-izvršenje'!$A$4:$H$500,4,FALSE),IF($A304&lt;=$A$3,VLOOKUP(A304,'Neizmirene obaveze JLS'!$A$11:O$500,Q$1,FALSE),"")))</f>
        <v>415</v>
      </c>
      <c r="R304" s="88" t="str">
        <f>IF($A304&lt;=$A$1,VALUE(+VLOOKUP($A304,'Rashodi- plan-izvršenje'!$A$8:P$1500,'prenos-P-R-N'!R$1,FALSE)),IF($A304&lt;=$A$2,VLOOKUP($A304,'Prihodi- plan-izvršenje'!$A$4:$H$500,7,FALSE),""))</f>
        <v/>
      </c>
      <c r="S304" s="88">
        <f>IF(A304=0,0,IF($A304&lt;=$A$1,VALUE(+VLOOKUP($A304,'Rashodi- plan-izvršenje'!$A$8:Q$1500,'prenos-P-R-N'!S$1,FALSE)),IF($A304&lt;=$A$2,VLOOKUP($A304,'Prihodi- plan-izvršenje'!$A$4:$H$500,8,FALSE),0)))</f>
        <v>0</v>
      </c>
      <c r="T304" s="88">
        <f>IF($A304&gt;$A$2,VLOOKUP($A304,'Neizmirene obaveze JLS'!$A$11:R$500,R$1,FALSE),"")</f>
        <v>25013.52</v>
      </c>
      <c r="U304" s="88">
        <f>IF($A304&gt;$A$2,VLOOKUP($A304,'Neizmirene obaveze JLS'!$A$11:S$500,S$1,FALSE),0)</f>
        <v>48857.04</v>
      </c>
      <c r="V304" s="88">
        <f t="shared" si="23"/>
        <v>73870.559999999998</v>
      </c>
      <c r="W304" s="74"/>
      <c r="X304" s="74"/>
      <c r="Y304" s="74"/>
      <c r="Z304" s="74"/>
      <c r="AA304" s="193">
        <f t="shared" si="24"/>
        <v>3</v>
      </c>
      <c r="AB304" s="193" t="str">
        <f t="shared" si="25"/>
        <v>НО</v>
      </c>
    </row>
    <row r="305" spans="1:28">
      <c r="A305" s="89">
        <f>IF(AND(COUNTIF(A$1:A$3,"&gt;0")=1,MAX(A$8:A304)&lt;A$1),A304+1,IF(AND(COUNTIF(A$1:A$3,"&gt;0")=2,MAX(A$8:A304)&lt;A$2),A304+1,IF(AND(COUNTIF(A$1:A$3,"&gt;0")=3,MAX(A$8:A304)&lt;A$3),A304+1,0)))</f>
        <v>298</v>
      </c>
      <c r="B305" s="89">
        <f t="shared" si="26"/>
        <v>75</v>
      </c>
      <c r="C305" s="89" t="str">
        <f t="shared" si="27"/>
        <v>НОВИ ПАЗАР</v>
      </c>
      <c r="D305" s="87">
        <f>IF($A305=0,"",IF($A305&lt;=$A$1,+VLOOKUP($A305,'Rashodi- plan-izvršenje'!$A$8:B$1500,'prenos-P-R-N'!D$1,FALSE),IF($A305&gt;$A$2,+VLOOKUP($A305,'Neizmirene obaveze JLS'!$A$11:B$500,'prenos-P-R-N'!D$1,FALSE),"")))</f>
        <v>2</v>
      </c>
      <c r="E305" s="87" t="str">
        <f>IF($A305=0,"",IF($A305&lt;=$A$1,+VLOOKUP($A305,'Rashodi- plan-izvršenje'!$A$8:C$1500,'prenos-P-R-N'!E$1,FALSE),IF($A305&gt;$A$2,+VLOOKUP($A305,'Neizmirene obaveze JLS'!$A$11:C$500,'prenos-P-R-N'!E$1,FALSE),"")))</f>
        <v>Градско веће</v>
      </c>
      <c r="F305" s="87" t="str">
        <f>IF($A305=0,"",IF($A305&lt;=$A$1,+VLOOKUP($A305,'Rashodi- plan-izvršenje'!$A$8:D$1500,'prenos-P-R-N'!F$1,FALSE),IF($A305&gt;$A$2,+VLOOKUP($A305,'Neizmirene obaveze JLS'!$A$11:D$500,'prenos-P-R-N'!F$1,FALSE),"")))</f>
        <v>2.2</v>
      </c>
      <c r="G305" s="87" t="str">
        <f>IF($A305=0,"",IF($A305&lt;=$A$1,+VLOOKUP($A305,'Rashodi- plan-izvršenje'!$A$8:E$1500,'prenos-P-R-N'!G$1,FALSE),IF($A305&gt;$A$2,+VLOOKUP($A305,'Neizmirene obaveze JLS'!$A$11:E$500,'prenos-P-R-N'!G$1,FALSE),"")))</f>
        <v>Функционисање извршних органа</v>
      </c>
      <c r="H305" s="87">
        <f>IF($A305=0,"",IF($A305&lt;=$A$1,+VLOOKUP($A305,'Rashodi- plan-izvršenje'!$A$8:F$1500,'prenos-P-R-N'!H$1,FALSE),IF($A305&gt;$A$2,+VLOOKUP($A305,'Neizmirene obaveze JLS'!$A$11:F$500,'prenos-P-R-N'!H$1,FALSE),"")))</f>
        <v>110</v>
      </c>
      <c r="I305" s="87" t="str">
        <f>IF($A305=0,"",IF($A305&lt;=$A$1,+VLOOKUP($A305,'Rashodi- plan-izvršenje'!$A$8:G$1500,'prenos-P-R-N'!I$1,FALSE),IF($A305&gt;$A$2,+VLOOKUP($A305,'Neizmirene obaveze JLS'!$A$11:G$500,'prenos-P-R-N'!I$1,FALSE),"")))</f>
        <v>2101</v>
      </c>
      <c r="J305" s="87" t="str">
        <f>IF($A305=0,"",IF($A305&lt;=$A$1,+VLOOKUP($A305,'Rashodi- plan-izvršenje'!$A$8:H$1500,'prenos-P-R-N'!J$1,FALSE),IF($A305&gt;$A$2,+VLOOKUP($A305,'Neizmirene obaveze JLS'!$A$11:H$500,'prenos-P-R-N'!J$1,FALSE),"")))</f>
        <v>ПОЛИТИЧКИ СИСТЕМ ЛОКАЛНЕ САМОУПРАВЕ</v>
      </c>
      <c r="K305" s="87">
        <f>IF($A305=0,"",IF($A305&lt;=$A$1,+VLOOKUP($A305,'Rashodi- plan-izvršenje'!$A$8:I$1500,'prenos-P-R-N'!K$1,FALSE),IF($A305&gt;$A$2,+VLOOKUP($A305,'Neizmirene obaveze JLS'!$A$11:I$500,'prenos-P-R-N'!K$1,FALSE),"")))</f>
        <v>16</v>
      </c>
      <c r="L305" t="str">
        <f>IF(A305=0,"",IF(A305&lt;=A$1,+IF(VLOOKUP(A305,'Rashodi- plan-izvršenje'!A$8:J$1500,M$1,FALSE)&gt;0,"Програмска активност","Пројекат"),IF(A305&gt;A$2,+IF(VLOOKUP(A305,'Neizmirene obaveze JLS'!A$8:J$2008,M$1,FALSE)&gt;0,"Програмска активност","Пројекат"),"")))</f>
        <v>Програмска активност</v>
      </c>
      <c r="M305" s="87" t="str">
        <f>IF(A305=0,"",IF($A305&lt;=$A$1,+IF(VLOOKUP($A305,'Rashodi- plan-izvršenje'!$A$8:$M$1500,10,FALSE)&gt;0,VLOOKUP($A305,'Rashodi- plan-izvršenje'!$A$8:$M$1500,10,FALSE),VLOOKUP($A305,'Rashodi- plan-izvršenje'!$A$8:$M$1500,12,FALSE)),+IF($A305&gt;$A$2,IF(VLOOKUP($A305,'Neizmirene obaveze JLS'!$A$8:$M$1500,10,FALSE)&gt;0,VLOOKUP($A305,'Neizmirene obaveze JLS'!$A$11:$M$1500,10,FALSE),VLOOKUP($A305,'Neizmirene obaveze JLS'!$A$11:$M$1500,12,FALSE)),0)))</f>
        <v>2101-0002</v>
      </c>
      <c r="N305" s="87" t="str">
        <f>IF(A305=0,"",IF($A305&lt;=$A$1,+IF(VLOOKUP(A305,'Rashodi- plan-izvršenje'!$A$8:$M$1500,10,FALSE)&gt;0,VLOOKUP(A305,'Rashodi- plan-izvršenje'!$A$8:$M$1500,11,FALSE),VLOOKUP(A305,'Rashodi- plan-izvršenje'!$A$8:$M$1500,13,FALSE)),+IF($A305&gt;$A$2,IF(VLOOKUP($A305,'Neizmirene obaveze JLS'!$A$8:$M$1500,10,FALSE)&gt;0,VLOOKUP($A305,'Neizmirene obaveze JLS'!$A$11:$M$1500,11,FALSE),VLOOKUP($A305,'Neizmirene obaveze JLS'!$A$11:$M$1500,13,FALSE)),0)))</f>
        <v xml:space="preserve">Функционисање извршних органа </v>
      </c>
      <c r="O305" s="87">
        <f>IF(A305=0,"",IF($A305&lt;=$A$1,VALUE(+VLOOKUP($A305,'Rashodi- plan-izvršenje'!$A$8:N$1500,'prenos-P-R-N'!O$1,FALSE)),IF($A305&lt;=A$2,VALUE(VLOOKUP($A305,'Prihodi- plan-izvršenje'!$A$8:$H$500,6,FALSE)),VALUE(VLOOKUP($A305,'Neizmirene obaveze JLS'!$A$8:$N$500,O$1,FALSE)))))</f>
        <v>1</v>
      </c>
      <c r="P305" s="87" t="str">
        <f>IF(A305=0,"",IF(A305=0,0,IF(A305&gt;A$2,'šifarnik K-izvor'!G$3,+IF(Q305&lt;700,+'šifarnik K-izvor'!G$2,'šifarnik K-izvor'!G$1))))</f>
        <v>НО</v>
      </c>
      <c r="Q305" s="87" t="str">
        <f>IF($A305&lt;=$A$1,VALUE(+VLOOKUP($A305,'Rashodi- plan-izvršenje'!$A$8:O$1500,'prenos-P-R-N'!Q$1,FALSE)),IF($A305&lt;=$A$2,VLOOKUP($A305,'Prihodi- plan-izvršenje'!$A$4:$H$500,4,FALSE),IF($A305&lt;=$A$3,VLOOKUP(A305,'Neizmirene obaveze JLS'!$A$11:O$500,Q$1,FALSE),"")))</f>
        <v>411</v>
      </c>
      <c r="R305" s="88" t="str">
        <f>IF($A305&lt;=$A$1,VALUE(+VLOOKUP($A305,'Rashodi- plan-izvršenje'!$A$8:P$1500,'prenos-P-R-N'!R$1,FALSE)),IF($A305&lt;=$A$2,VLOOKUP($A305,'Prihodi- plan-izvršenje'!$A$4:$H$500,7,FALSE),""))</f>
        <v/>
      </c>
      <c r="S305" s="88">
        <f>IF(A305=0,0,IF($A305&lt;=$A$1,VALUE(+VLOOKUP($A305,'Rashodi- plan-izvršenje'!$A$8:Q$1500,'prenos-P-R-N'!S$1,FALSE)),IF($A305&lt;=$A$2,VLOOKUP($A305,'Prihodi- plan-izvršenje'!$A$4:$H$500,8,FALSE),0)))</f>
        <v>0</v>
      </c>
      <c r="T305" s="88">
        <f>IF($A305&gt;$A$2,VLOOKUP($A305,'Neizmirene obaveze JLS'!$A$11:R$500,R$1,FALSE),"")</f>
        <v>1215402.4099999999</v>
      </c>
      <c r="U305" s="88">
        <f>IF($A305&gt;$A$2,VLOOKUP($A305,'Neizmirene obaveze JLS'!$A$11:S$500,S$1,FALSE),0)</f>
        <v>2427398.8199999998</v>
      </c>
      <c r="V305" s="88">
        <f t="shared" si="23"/>
        <v>3642801.2299999995</v>
      </c>
      <c r="W305" s="74"/>
      <c r="X305" s="74"/>
      <c r="Y305" s="74"/>
      <c r="Z305" s="74"/>
      <c r="AA305" s="193">
        <f t="shared" si="24"/>
        <v>3</v>
      </c>
      <c r="AB305" s="193" t="str">
        <f t="shared" si="25"/>
        <v>НО</v>
      </c>
    </row>
    <row r="306" spans="1:28">
      <c r="A306" s="89">
        <f>IF(AND(COUNTIF(A$1:A$3,"&gt;0")=1,MAX(A$8:A305)&lt;A$1),A305+1,IF(AND(COUNTIF(A$1:A$3,"&gt;0")=2,MAX(A$8:A305)&lt;A$2),A305+1,IF(AND(COUNTIF(A$1:A$3,"&gt;0")=3,MAX(A$8:A305)&lt;A$3),A305+1,0)))</f>
        <v>299</v>
      </c>
      <c r="B306" s="89">
        <f t="shared" si="26"/>
        <v>75</v>
      </c>
      <c r="C306" s="89" t="str">
        <f t="shared" si="27"/>
        <v>НОВИ ПАЗАР</v>
      </c>
      <c r="D306" s="87">
        <f>IF($A306=0,"",IF($A306&lt;=$A$1,+VLOOKUP($A306,'Rashodi- plan-izvršenje'!$A$8:B$1500,'prenos-P-R-N'!D$1,FALSE),IF($A306&gt;$A$2,+VLOOKUP($A306,'Neizmirene obaveze JLS'!$A$11:B$500,'prenos-P-R-N'!D$1,FALSE),"")))</f>
        <v>2</v>
      </c>
      <c r="E306" s="87" t="str">
        <f>IF($A306=0,"",IF($A306&lt;=$A$1,+VLOOKUP($A306,'Rashodi- plan-izvršenje'!$A$8:C$1500,'prenos-P-R-N'!E$1,FALSE),IF($A306&gt;$A$2,+VLOOKUP($A306,'Neizmirene obaveze JLS'!$A$11:C$500,'prenos-P-R-N'!E$1,FALSE),"")))</f>
        <v>Градско веће</v>
      </c>
      <c r="F306" s="87" t="str">
        <f>IF($A306=0,"",IF($A306&lt;=$A$1,+VLOOKUP($A306,'Rashodi- plan-izvršenje'!$A$8:D$1500,'prenos-P-R-N'!F$1,FALSE),IF($A306&gt;$A$2,+VLOOKUP($A306,'Neizmirene obaveze JLS'!$A$11:D$500,'prenos-P-R-N'!F$1,FALSE),"")))</f>
        <v>2.2</v>
      </c>
      <c r="G306" s="87" t="str">
        <f>IF($A306=0,"",IF($A306&lt;=$A$1,+VLOOKUP($A306,'Rashodi- plan-izvršenje'!$A$8:E$1500,'prenos-P-R-N'!G$1,FALSE),IF($A306&gt;$A$2,+VLOOKUP($A306,'Neizmirene obaveze JLS'!$A$11:E$500,'prenos-P-R-N'!G$1,FALSE),"")))</f>
        <v>Функционисање извршних органа</v>
      </c>
      <c r="H306" s="87">
        <f>IF($A306=0,"",IF($A306&lt;=$A$1,+VLOOKUP($A306,'Rashodi- plan-izvršenje'!$A$8:F$1500,'prenos-P-R-N'!H$1,FALSE),IF($A306&gt;$A$2,+VLOOKUP($A306,'Neizmirene obaveze JLS'!$A$11:F$500,'prenos-P-R-N'!H$1,FALSE),"")))</f>
        <v>110</v>
      </c>
      <c r="I306" s="87" t="str">
        <f>IF($A306=0,"",IF($A306&lt;=$A$1,+VLOOKUP($A306,'Rashodi- plan-izvršenje'!$A$8:G$1500,'prenos-P-R-N'!I$1,FALSE),IF($A306&gt;$A$2,+VLOOKUP($A306,'Neizmirene obaveze JLS'!$A$11:G$500,'prenos-P-R-N'!I$1,FALSE),"")))</f>
        <v>2101</v>
      </c>
      <c r="J306" s="87" t="str">
        <f>IF($A306=0,"",IF($A306&lt;=$A$1,+VLOOKUP($A306,'Rashodi- plan-izvršenje'!$A$8:H$1500,'prenos-P-R-N'!J$1,FALSE),IF($A306&gt;$A$2,+VLOOKUP($A306,'Neizmirene obaveze JLS'!$A$11:H$500,'prenos-P-R-N'!J$1,FALSE),"")))</f>
        <v>ПОЛИТИЧКИ СИСТЕМ ЛОКАЛНЕ САМОУПРАВЕ</v>
      </c>
      <c r="K306" s="87">
        <f>IF($A306=0,"",IF($A306&lt;=$A$1,+VLOOKUP($A306,'Rashodi- plan-izvršenje'!$A$8:I$1500,'prenos-P-R-N'!K$1,FALSE),IF($A306&gt;$A$2,+VLOOKUP($A306,'Neizmirene obaveze JLS'!$A$11:I$500,'prenos-P-R-N'!K$1,FALSE),"")))</f>
        <v>16</v>
      </c>
      <c r="L306" t="str">
        <f>IF(A306=0,"",IF(A306&lt;=A$1,+IF(VLOOKUP(A306,'Rashodi- plan-izvršenje'!A$8:J$1500,M$1,FALSE)&gt;0,"Програмска активност","Пројекат"),IF(A306&gt;A$2,+IF(VLOOKUP(A306,'Neizmirene obaveze JLS'!A$8:J$2008,M$1,FALSE)&gt;0,"Програмска активност","Пројекат"),"")))</f>
        <v>Програмска активност</v>
      </c>
      <c r="M306" s="87" t="str">
        <f>IF(A306=0,"",IF($A306&lt;=$A$1,+IF(VLOOKUP($A306,'Rashodi- plan-izvršenje'!$A$8:$M$1500,10,FALSE)&gt;0,VLOOKUP($A306,'Rashodi- plan-izvršenje'!$A$8:$M$1500,10,FALSE),VLOOKUP($A306,'Rashodi- plan-izvršenje'!$A$8:$M$1500,12,FALSE)),+IF($A306&gt;$A$2,IF(VLOOKUP($A306,'Neizmirene obaveze JLS'!$A$8:$M$1500,10,FALSE)&gt;0,VLOOKUP($A306,'Neizmirene obaveze JLS'!$A$11:$M$1500,10,FALSE),VLOOKUP($A306,'Neizmirene obaveze JLS'!$A$11:$M$1500,12,FALSE)),0)))</f>
        <v>2101-0002</v>
      </c>
      <c r="N306" s="87" t="str">
        <f>IF(A306=0,"",IF($A306&lt;=$A$1,+IF(VLOOKUP(A306,'Rashodi- plan-izvršenje'!$A$8:$M$1500,10,FALSE)&gt;0,VLOOKUP(A306,'Rashodi- plan-izvršenje'!$A$8:$M$1500,11,FALSE),VLOOKUP(A306,'Rashodi- plan-izvršenje'!$A$8:$M$1500,13,FALSE)),+IF($A306&gt;$A$2,IF(VLOOKUP($A306,'Neizmirene obaveze JLS'!$A$8:$M$1500,10,FALSE)&gt;0,VLOOKUP($A306,'Neizmirene obaveze JLS'!$A$11:$M$1500,11,FALSE),VLOOKUP($A306,'Neizmirene obaveze JLS'!$A$11:$M$1500,13,FALSE)),0)))</f>
        <v xml:space="preserve">Функционисање извршних органа </v>
      </c>
      <c r="O306" s="87">
        <f>IF(A306=0,"",IF($A306&lt;=$A$1,VALUE(+VLOOKUP($A306,'Rashodi- plan-izvršenje'!$A$8:N$1500,'prenos-P-R-N'!O$1,FALSE)),IF($A306&lt;=A$2,VALUE(VLOOKUP($A306,'Prihodi- plan-izvršenje'!$A$8:$H$500,6,FALSE)),VALUE(VLOOKUP($A306,'Neizmirene obaveze JLS'!$A$8:$N$500,O$1,FALSE)))))</f>
        <v>1</v>
      </c>
      <c r="P306" s="87" t="str">
        <f>IF(A306=0,"",IF(A306=0,0,IF(A306&gt;A$2,'šifarnik K-izvor'!G$3,+IF(Q306&lt;700,+'šifarnik K-izvor'!G$2,'šifarnik K-izvor'!G$1))))</f>
        <v>НО</v>
      </c>
      <c r="Q306" s="87" t="str">
        <f>IF($A306&lt;=$A$1,VALUE(+VLOOKUP($A306,'Rashodi- plan-izvršenje'!$A$8:O$1500,'prenos-P-R-N'!Q$1,FALSE)),IF($A306&lt;=$A$2,VLOOKUP($A306,'Prihodi- plan-izvršenje'!$A$4:$H$500,4,FALSE),IF($A306&lt;=$A$3,VLOOKUP(A306,'Neizmirene obaveze JLS'!$A$11:O$500,Q$1,FALSE),"")))</f>
        <v>412</v>
      </c>
      <c r="R306" s="88" t="str">
        <f>IF($A306&lt;=$A$1,VALUE(+VLOOKUP($A306,'Rashodi- plan-izvršenje'!$A$8:P$1500,'prenos-P-R-N'!R$1,FALSE)),IF($A306&lt;=$A$2,VLOOKUP($A306,'Prihodi- plan-izvršenje'!$A$4:$H$500,7,FALSE),""))</f>
        <v/>
      </c>
      <c r="S306" s="88">
        <f>IF(A306=0,0,IF($A306&lt;=$A$1,VALUE(+VLOOKUP($A306,'Rashodi- plan-izvršenje'!$A$8:Q$1500,'prenos-P-R-N'!S$1,FALSE)),IF($A306&lt;=$A$2,VLOOKUP($A306,'Prihodi- plan-izvršenje'!$A$4:$H$500,8,FALSE),0)))</f>
        <v>0</v>
      </c>
      <c r="T306" s="88">
        <f>IF($A306&gt;$A$2,VLOOKUP($A306,'Neizmirene obaveze JLS'!$A$11:R$500,R$1,FALSE),"")</f>
        <v>197346.11</v>
      </c>
      <c r="U306" s="88">
        <f>IF($A306&gt;$A$2,VLOOKUP($A306,'Neizmirene obaveze JLS'!$A$11:S$500,S$1,FALSE),0)</f>
        <v>391456.22</v>
      </c>
      <c r="V306" s="88">
        <f t="shared" si="23"/>
        <v>588802.32999999996</v>
      </c>
      <c r="W306" s="74"/>
      <c r="X306" s="74"/>
      <c r="Y306" s="74"/>
      <c r="Z306" s="74"/>
      <c r="AA306" s="193">
        <f t="shared" si="24"/>
        <v>3</v>
      </c>
      <c r="AB306" s="193" t="str">
        <f t="shared" si="25"/>
        <v>НО</v>
      </c>
    </row>
    <row r="307" spans="1:28">
      <c r="A307" s="89">
        <f>IF(AND(COUNTIF(A$1:A$3,"&gt;0")=1,MAX(A$8:A306)&lt;A$1),A306+1,IF(AND(COUNTIF(A$1:A$3,"&gt;0")=2,MAX(A$8:A306)&lt;A$2),A306+1,IF(AND(COUNTIF(A$1:A$3,"&gt;0")=3,MAX(A$8:A306)&lt;A$3),A306+1,0)))</f>
        <v>300</v>
      </c>
      <c r="B307" s="89">
        <f t="shared" si="26"/>
        <v>75</v>
      </c>
      <c r="C307" s="89" t="str">
        <f t="shared" si="27"/>
        <v>НОВИ ПАЗАР</v>
      </c>
      <c r="D307" s="87">
        <f>IF($A307=0,"",IF($A307&lt;=$A$1,+VLOOKUP($A307,'Rashodi- plan-izvršenje'!$A$8:B$1500,'prenos-P-R-N'!D$1,FALSE),IF($A307&gt;$A$2,+VLOOKUP($A307,'Neizmirene obaveze JLS'!$A$11:B$500,'prenos-P-R-N'!D$1,FALSE),"")))</f>
        <v>2</v>
      </c>
      <c r="E307" s="87" t="str">
        <f>IF($A307=0,"",IF($A307&lt;=$A$1,+VLOOKUP($A307,'Rashodi- plan-izvršenje'!$A$8:C$1500,'prenos-P-R-N'!E$1,FALSE),IF($A307&gt;$A$2,+VLOOKUP($A307,'Neizmirene obaveze JLS'!$A$11:C$500,'prenos-P-R-N'!E$1,FALSE),"")))</f>
        <v>Градско веће</v>
      </c>
      <c r="F307" s="87" t="str">
        <f>IF($A307=0,"",IF($A307&lt;=$A$1,+VLOOKUP($A307,'Rashodi- plan-izvršenje'!$A$8:D$1500,'prenos-P-R-N'!F$1,FALSE),IF($A307&gt;$A$2,+VLOOKUP($A307,'Neizmirene obaveze JLS'!$A$11:D$500,'prenos-P-R-N'!F$1,FALSE),"")))</f>
        <v>2.2</v>
      </c>
      <c r="G307" s="87" t="str">
        <f>IF($A307=0,"",IF($A307&lt;=$A$1,+VLOOKUP($A307,'Rashodi- plan-izvršenje'!$A$8:E$1500,'prenos-P-R-N'!G$1,FALSE),IF($A307&gt;$A$2,+VLOOKUP($A307,'Neizmirene obaveze JLS'!$A$11:E$500,'prenos-P-R-N'!G$1,FALSE),"")))</f>
        <v>Функционисање извршних органа</v>
      </c>
      <c r="H307" s="87">
        <f>IF($A307=0,"",IF($A307&lt;=$A$1,+VLOOKUP($A307,'Rashodi- plan-izvršenje'!$A$8:F$1500,'prenos-P-R-N'!H$1,FALSE),IF($A307&gt;$A$2,+VLOOKUP($A307,'Neizmirene obaveze JLS'!$A$11:F$500,'prenos-P-R-N'!H$1,FALSE),"")))</f>
        <v>110</v>
      </c>
      <c r="I307" s="87" t="str">
        <f>IF($A307=0,"",IF($A307&lt;=$A$1,+VLOOKUP($A307,'Rashodi- plan-izvršenje'!$A$8:G$1500,'prenos-P-R-N'!I$1,FALSE),IF($A307&gt;$A$2,+VLOOKUP($A307,'Neizmirene obaveze JLS'!$A$11:G$500,'prenos-P-R-N'!I$1,FALSE),"")))</f>
        <v>2101</v>
      </c>
      <c r="J307" s="87" t="str">
        <f>IF($A307=0,"",IF($A307&lt;=$A$1,+VLOOKUP($A307,'Rashodi- plan-izvršenje'!$A$8:H$1500,'prenos-P-R-N'!J$1,FALSE),IF($A307&gt;$A$2,+VLOOKUP($A307,'Neizmirene obaveze JLS'!$A$11:H$500,'prenos-P-R-N'!J$1,FALSE),"")))</f>
        <v>ПОЛИТИЧКИ СИСТЕМ ЛОКАЛНЕ САМОУПРАВЕ</v>
      </c>
      <c r="K307" s="87">
        <f>IF($A307=0,"",IF($A307&lt;=$A$1,+VLOOKUP($A307,'Rashodi- plan-izvršenje'!$A$8:I$1500,'prenos-P-R-N'!K$1,FALSE),IF($A307&gt;$A$2,+VLOOKUP($A307,'Neizmirene obaveze JLS'!$A$11:I$500,'prenos-P-R-N'!K$1,FALSE),"")))</f>
        <v>16</v>
      </c>
      <c r="L307" t="str">
        <f>IF(A307=0,"",IF(A307&lt;=A$1,+IF(VLOOKUP(A307,'Rashodi- plan-izvršenje'!A$8:J$1500,M$1,FALSE)&gt;0,"Програмска активност","Пројекат"),IF(A307&gt;A$2,+IF(VLOOKUP(A307,'Neizmirene obaveze JLS'!A$8:J$2008,M$1,FALSE)&gt;0,"Програмска активност","Пројекат"),"")))</f>
        <v>Програмска активност</v>
      </c>
      <c r="M307" s="87" t="str">
        <f>IF(A307=0,"",IF($A307&lt;=$A$1,+IF(VLOOKUP($A307,'Rashodi- plan-izvršenje'!$A$8:$M$1500,10,FALSE)&gt;0,VLOOKUP($A307,'Rashodi- plan-izvršenje'!$A$8:$M$1500,10,FALSE),VLOOKUP($A307,'Rashodi- plan-izvršenje'!$A$8:$M$1500,12,FALSE)),+IF($A307&gt;$A$2,IF(VLOOKUP($A307,'Neizmirene obaveze JLS'!$A$8:$M$1500,10,FALSE)&gt;0,VLOOKUP($A307,'Neizmirene obaveze JLS'!$A$11:$M$1500,10,FALSE),VLOOKUP($A307,'Neizmirene obaveze JLS'!$A$11:$M$1500,12,FALSE)),0)))</f>
        <v>2101-0002</v>
      </c>
      <c r="N307" s="87" t="str">
        <f>IF(A307=0,"",IF($A307&lt;=$A$1,+IF(VLOOKUP(A307,'Rashodi- plan-izvršenje'!$A$8:$M$1500,10,FALSE)&gt;0,VLOOKUP(A307,'Rashodi- plan-izvršenje'!$A$8:$M$1500,11,FALSE),VLOOKUP(A307,'Rashodi- plan-izvršenje'!$A$8:$M$1500,13,FALSE)),+IF($A307&gt;$A$2,IF(VLOOKUP($A307,'Neizmirene obaveze JLS'!$A$8:$M$1500,10,FALSE)&gt;0,VLOOKUP($A307,'Neizmirene obaveze JLS'!$A$11:$M$1500,11,FALSE),VLOOKUP($A307,'Neizmirene obaveze JLS'!$A$11:$M$1500,13,FALSE)),0)))</f>
        <v xml:space="preserve">Функционисање извршних органа </v>
      </c>
      <c r="O307" s="87">
        <f>IF(A307=0,"",IF($A307&lt;=$A$1,VALUE(+VLOOKUP($A307,'Rashodi- plan-izvršenje'!$A$8:N$1500,'prenos-P-R-N'!O$1,FALSE)),IF($A307&lt;=A$2,VALUE(VLOOKUP($A307,'Prihodi- plan-izvršenje'!$A$8:$H$500,6,FALSE)),VALUE(VLOOKUP($A307,'Neizmirene obaveze JLS'!$A$8:$N$500,O$1,FALSE)))))</f>
        <v>1</v>
      </c>
      <c r="P307" s="87" t="str">
        <f>IF(A307=0,"",IF(A307=0,0,IF(A307&gt;A$2,'šifarnik K-izvor'!G$3,+IF(Q307&lt;700,+'šifarnik K-izvor'!G$2,'šifarnik K-izvor'!G$1))))</f>
        <v>НО</v>
      </c>
      <c r="Q307" s="87" t="str">
        <f>IF($A307&lt;=$A$1,VALUE(+VLOOKUP($A307,'Rashodi- plan-izvršenje'!$A$8:O$1500,'prenos-P-R-N'!Q$1,FALSE)),IF($A307&lt;=$A$2,VLOOKUP($A307,'Prihodi- plan-izvršenje'!$A$4:$H$500,4,FALSE),IF($A307&lt;=$A$3,VLOOKUP(A307,'Neizmirene obaveze JLS'!$A$11:O$500,Q$1,FALSE),"")))</f>
        <v>415</v>
      </c>
      <c r="R307" s="88" t="str">
        <f>IF($A307&lt;=$A$1,VALUE(+VLOOKUP($A307,'Rashodi- plan-izvršenje'!$A$8:P$1500,'prenos-P-R-N'!R$1,FALSE)),IF($A307&lt;=$A$2,VLOOKUP($A307,'Prihodi- plan-izvršenje'!$A$4:$H$500,7,FALSE),""))</f>
        <v/>
      </c>
      <c r="S307" s="88">
        <f>IF(A307=0,0,IF($A307&lt;=$A$1,VALUE(+VLOOKUP($A307,'Rashodi- plan-izvršenje'!$A$8:Q$1500,'prenos-P-R-N'!S$1,FALSE)),IF($A307&lt;=$A$2,VLOOKUP($A307,'Prihodi- plan-izvršenje'!$A$4:$H$500,8,FALSE),0)))</f>
        <v>0</v>
      </c>
      <c r="T307" s="88">
        <f>IF($A307&gt;$A$2,VLOOKUP($A307,'Neizmirene obaveze JLS'!$A$11:R$500,R$1,FALSE),"")</f>
        <v>35423.519999999997</v>
      </c>
      <c r="U307" s="88">
        <f>IF($A307&gt;$A$2,VLOOKUP($A307,'Neizmirene obaveze JLS'!$A$11:S$500,S$1,FALSE),0)</f>
        <v>69857.039999999994</v>
      </c>
      <c r="V307" s="88">
        <f t="shared" si="23"/>
        <v>105280.56</v>
      </c>
      <c r="W307" s="74"/>
      <c r="X307" s="74"/>
      <c r="Y307" s="74"/>
      <c r="Z307" s="74"/>
      <c r="AA307" s="193">
        <f t="shared" si="24"/>
        <v>3</v>
      </c>
      <c r="AB307" s="193" t="str">
        <f t="shared" si="25"/>
        <v>НО</v>
      </c>
    </row>
    <row r="308" spans="1:28">
      <c r="A308" s="89">
        <f>IF(AND(COUNTIF(A$1:A$3,"&gt;0")=1,MAX(A$8:A307)&lt;A$1),A307+1,IF(AND(COUNTIF(A$1:A$3,"&gt;0")=2,MAX(A$8:A307)&lt;A$2),A307+1,IF(AND(COUNTIF(A$1:A$3,"&gt;0")=3,MAX(A$8:A307)&lt;A$3),A307+1,0)))</f>
        <v>301</v>
      </c>
      <c r="B308" s="89">
        <f t="shared" si="26"/>
        <v>75</v>
      </c>
      <c r="C308" s="89" t="str">
        <f t="shared" si="27"/>
        <v>НОВИ ПАЗАР</v>
      </c>
      <c r="D308" s="87">
        <f>IF($A308=0,"",IF($A308&lt;=$A$1,+VLOOKUP($A308,'Rashodi- plan-izvršenje'!$A$8:B$1500,'prenos-P-R-N'!D$1,FALSE),IF($A308&gt;$A$2,+VLOOKUP($A308,'Neizmirene obaveze JLS'!$A$11:B$500,'prenos-P-R-N'!D$1,FALSE),"")))</f>
        <v>3</v>
      </c>
      <c r="E308" s="87" t="str">
        <f>IF($A308=0,"",IF($A308&lt;=$A$1,+VLOOKUP($A308,'Rashodi- plan-izvršenje'!$A$8:C$1500,'prenos-P-R-N'!E$1,FALSE),IF($A308&gt;$A$2,+VLOOKUP($A308,'Neizmirene obaveze JLS'!$A$11:C$500,'prenos-P-R-N'!E$1,FALSE),"")))</f>
        <v>Градска управа</v>
      </c>
      <c r="F308" s="87" t="str">
        <f>IF($A308=0,"",IF($A308&lt;=$A$1,+VLOOKUP($A308,'Rashodi- plan-izvršenje'!$A$8:D$1500,'prenos-P-R-N'!F$1,FALSE),IF($A308&gt;$A$2,+VLOOKUP($A308,'Neizmirene obaveze JLS'!$A$11:D$500,'prenos-P-R-N'!F$1,FALSE),"")))</f>
        <v>3.1</v>
      </c>
      <c r="G308" s="87" t="str">
        <f>IF($A308=0,"",IF($A308&lt;=$A$1,+VLOOKUP($A308,'Rashodi- plan-izvršenje'!$A$8:E$1500,'prenos-P-R-N'!G$1,FALSE),IF($A308&gt;$A$2,+VLOOKUP($A308,'Neizmirene obaveze JLS'!$A$11:E$500,'prenos-P-R-N'!G$1,FALSE),"")))</f>
        <v>Функционисање локалне самоуправе и градских општина</v>
      </c>
      <c r="H308" s="87">
        <f>IF($A308=0,"",IF($A308&lt;=$A$1,+VLOOKUP($A308,'Rashodi- plan-izvršenje'!$A$8:F$1500,'prenos-P-R-N'!H$1,FALSE),IF($A308&gt;$A$2,+VLOOKUP($A308,'Neizmirene obaveze JLS'!$A$11:F$500,'prenos-P-R-N'!H$1,FALSE),"")))</f>
        <v>130</v>
      </c>
      <c r="I308" s="87" t="str">
        <f>IF($A308=0,"",IF($A308&lt;=$A$1,+VLOOKUP($A308,'Rashodi- plan-izvršenje'!$A$8:G$1500,'prenos-P-R-N'!I$1,FALSE),IF($A308&gt;$A$2,+VLOOKUP($A308,'Neizmirene obaveze JLS'!$A$11:G$500,'prenos-P-R-N'!I$1,FALSE),"")))</f>
        <v>0602</v>
      </c>
      <c r="J308" s="87" t="str">
        <f>IF($A308=0,"",IF($A308&lt;=$A$1,+VLOOKUP($A308,'Rashodi- plan-izvršenje'!$A$8:H$1500,'prenos-P-R-N'!J$1,FALSE),IF($A308&gt;$A$2,+VLOOKUP($A308,'Neizmirene obaveze JLS'!$A$11:H$500,'prenos-P-R-N'!J$1,FALSE),"")))</f>
        <v>ОПШТЕ УСЛУГЕ ЛОКАЛНЕ САМОУПРАВЕ</v>
      </c>
      <c r="K308" s="87">
        <f>IF($A308=0,"",IF($A308&lt;=$A$1,+VLOOKUP($A308,'Rashodi- plan-izvršenje'!$A$8:I$1500,'prenos-P-R-N'!K$1,FALSE),IF($A308&gt;$A$2,+VLOOKUP($A308,'Neizmirene obaveze JLS'!$A$11:I$500,'prenos-P-R-N'!K$1,FALSE),"")))</f>
        <v>15</v>
      </c>
      <c r="L308" t="str">
        <f>IF(A308=0,"",IF(A308&lt;=A$1,+IF(VLOOKUP(A308,'Rashodi- plan-izvršenje'!A$8:J$1500,M$1,FALSE)&gt;0,"Програмска активност","Пројекат"),IF(A308&gt;A$2,+IF(VLOOKUP(A308,'Neizmirene obaveze JLS'!A$8:J$2008,M$1,FALSE)&gt;0,"Програмска активност","Пројекат"),"")))</f>
        <v>Програмска активност</v>
      </c>
      <c r="M308" s="87" t="str">
        <f>IF(A308=0,"",IF($A308&lt;=$A$1,+IF(VLOOKUP($A308,'Rashodi- plan-izvršenje'!$A$8:$M$1500,10,FALSE)&gt;0,VLOOKUP($A308,'Rashodi- plan-izvršenje'!$A$8:$M$1500,10,FALSE),VLOOKUP($A308,'Rashodi- plan-izvršenje'!$A$8:$M$1500,12,FALSE)),+IF($A308&gt;$A$2,IF(VLOOKUP($A308,'Neizmirene obaveze JLS'!$A$8:$M$1500,10,FALSE)&gt;0,VLOOKUP($A308,'Neizmirene obaveze JLS'!$A$11:$M$1500,10,FALSE),VLOOKUP($A308,'Neizmirene obaveze JLS'!$A$11:$M$1500,12,FALSE)),0)))</f>
        <v>0602-0001</v>
      </c>
      <c r="N308" s="87" t="str">
        <f>IF(A308=0,"",IF($A308&lt;=$A$1,+IF(VLOOKUP(A308,'Rashodi- plan-izvršenje'!$A$8:$M$1500,10,FALSE)&gt;0,VLOOKUP(A308,'Rashodi- plan-izvršenje'!$A$8:$M$1500,11,FALSE),VLOOKUP(A308,'Rashodi- plan-izvršenje'!$A$8:$M$1500,13,FALSE)),+IF($A308&gt;$A$2,IF(VLOOKUP($A308,'Neizmirene obaveze JLS'!$A$8:$M$1500,10,FALSE)&gt;0,VLOOKUP($A308,'Neizmirene obaveze JLS'!$A$11:$M$1500,11,FALSE),VLOOKUP($A308,'Neizmirene obaveze JLS'!$A$11:$M$1500,13,FALSE)),0)))</f>
        <v xml:space="preserve">Функционисање локалне самоуправе и градских општина </v>
      </c>
      <c r="O308" s="87">
        <f>IF(A308=0,"",IF($A308&lt;=$A$1,VALUE(+VLOOKUP($A308,'Rashodi- plan-izvršenje'!$A$8:N$1500,'prenos-P-R-N'!O$1,FALSE)),IF($A308&lt;=A$2,VALUE(VLOOKUP($A308,'Prihodi- plan-izvršenje'!$A$8:$H$500,6,FALSE)),VALUE(VLOOKUP($A308,'Neizmirene obaveze JLS'!$A$8:$N$500,O$1,FALSE)))))</f>
        <v>1</v>
      </c>
      <c r="P308" s="87" t="str">
        <f>IF(A308=0,"",IF(A308=0,0,IF(A308&gt;A$2,'šifarnik K-izvor'!G$3,+IF(Q308&lt;700,+'šifarnik K-izvor'!G$2,'šifarnik K-izvor'!G$1))))</f>
        <v>НО</v>
      </c>
      <c r="Q308" s="87" t="str">
        <f>IF($A308&lt;=$A$1,VALUE(+VLOOKUP($A308,'Rashodi- plan-izvršenje'!$A$8:O$1500,'prenos-P-R-N'!Q$1,FALSE)),IF($A308&lt;=$A$2,VLOOKUP($A308,'Prihodi- plan-izvršenje'!$A$4:$H$500,4,FALSE),IF($A308&lt;=$A$3,VLOOKUP(A308,'Neizmirene obaveze JLS'!$A$11:O$500,Q$1,FALSE),"")))</f>
        <v>411</v>
      </c>
      <c r="R308" s="88" t="str">
        <f>IF($A308&lt;=$A$1,VALUE(+VLOOKUP($A308,'Rashodi- plan-izvršenje'!$A$8:P$1500,'prenos-P-R-N'!R$1,FALSE)),IF($A308&lt;=$A$2,VLOOKUP($A308,'Prihodi- plan-izvršenje'!$A$4:$H$500,7,FALSE),""))</f>
        <v/>
      </c>
      <c r="S308" s="88">
        <f>IF(A308=0,0,IF($A308&lt;=$A$1,VALUE(+VLOOKUP($A308,'Rashodi- plan-izvršenje'!$A$8:Q$1500,'prenos-P-R-N'!S$1,FALSE)),IF($A308&lt;=$A$2,VLOOKUP($A308,'Prihodi- plan-izvršenje'!$A$4:$H$500,8,FALSE),0)))</f>
        <v>0</v>
      </c>
      <c r="T308" s="88">
        <f>IF($A308&gt;$A$2,VLOOKUP($A308,'Neizmirene obaveze JLS'!$A$11:R$500,R$1,FALSE),"")</f>
        <v>26033496.879999999</v>
      </c>
      <c r="U308" s="88">
        <f>IF($A308&gt;$A$2,VLOOKUP($A308,'Neizmirene obaveze JLS'!$A$11:S$500,S$1,FALSE),0)</f>
        <v>46962819.759999998</v>
      </c>
      <c r="V308" s="88">
        <f t="shared" si="23"/>
        <v>72996316.640000001</v>
      </c>
      <c r="W308" s="74"/>
      <c r="X308" s="74"/>
      <c r="Y308" s="74"/>
      <c r="Z308" s="74"/>
      <c r="AA308" s="193">
        <f t="shared" si="24"/>
        <v>3</v>
      </c>
      <c r="AB308" s="193" t="str">
        <f t="shared" si="25"/>
        <v>НО</v>
      </c>
    </row>
    <row r="309" spans="1:28">
      <c r="A309" s="89">
        <f>IF(AND(COUNTIF(A$1:A$3,"&gt;0")=1,MAX(A$8:A308)&lt;A$1),A308+1,IF(AND(COUNTIF(A$1:A$3,"&gt;0")=2,MAX(A$8:A308)&lt;A$2),A308+1,IF(AND(COUNTIF(A$1:A$3,"&gt;0")=3,MAX(A$8:A308)&lt;A$3),A308+1,0)))</f>
        <v>302</v>
      </c>
      <c r="B309" s="89">
        <f t="shared" si="26"/>
        <v>75</v>
      </c>
      <c r="C309" s="89" t="str">
        <f t="shared" si="27"/>
        <v>НОВИ ПАЗАР</v>
      </c>
      <c r="D309" s="87">
        <f>IF($A309=0,"",IF($A309&lt;=$A$1,+VLOOKUP($A309,'Rashodi- plan-izvršenje'!$A$8:B$1500,'prenos-P-R-N'!D$1,FALSE),IF($A309&gt;$A$2,+VLOOKUP($A309,'Neizmirene obaveze JLS'!$A$11:B$500,'prenos-P-R-N'!D$1,FALSE),"")))</f>
        <v>3</v>
      </c>
      <c r="E309" s="87" t="str">
        <f>IF($A309=0,"",IF($A309&lt;=$A$1,+VLOOKUP($A309,'Rashodi- plan-izvršenje'!$A$8:C$1500,'prenos-P-R-N'!E$1,FALSE),IF($A309&gt;$A$2,+VLOOKUP($A309,'Neizmirene obaveze JLS'!$A$11:C$500,'prenos-P-R-N'!E$1,FALSE),"")))</f>
        <v>Градска управа</v>
      </c>
      <c r="F309" s="87" t="str">
        <f>IF($A309=0,"",IF($A309&lt;=$A$1,+VLOOKUP($A309,'Rashodi- plan-izvršenje'!$A$8:D$1500,'prenos-P-R-N'!F$1,FALSE),IF($A309&gt;$A$2,+VLOOKUP($A309,'Neizmirene obaveze JLS'!$A$11:D$500,'prenos-P-R-N'!F$1,FALSE),"")))</f>
        <v>3.1</v>
      </c>
      <c r="G309" s="87" t="str">
        <f>IF($A309=0,"",IF($A309&lt;=$A$1,+VLOOKUP($A309,'Rashodi- plan-izvršenje'!$A$8:E$1500,'prenos-P-R-N'!G$1,FALSE),IF($A309&gt;$A$2,+VLOOKUP($A309,'Neizmirene obaveze JLS'!$A$11:E$500,'prenos-P-R-N'!G$1,FALSE),"")))</f>
        <v>Функционисање локалне самоуправе и градских општина</v>
      </c>
      <c r="H309" s="87">
        <f>IF($A309=0,"",IF($A309&lt;=$A$1,+VLOOKUP($A309,'Rashodi- plan-izvršenje'!$A$8:F$1500,'prenos-P-R-N'!H$1,FALSE),IF($A309&gt;$A$2,+VLOOKUP($A309,'Neizmirene obaveze JLS'!$A$11:F$500,'prenos-P-R-N'!H$1,FALSE),"")))</f>
        <v>130</v>
      </c>
      <c r="I309" s="87" t="str">
        <f>IF($A309=0,"",IF($A309&lt;=$A$1,+VLOOKUP($A309,'Rashodi- plan-izvršenje'!$A$8:G$1500,'prenos-P-R-N'!I$1,FALSE),IF($A309&gt;$A$2,+VLOOKUP($A309,'Neizmirene obaveze JLS'!$A$11:G$500,'prenos-P-R-N'!I$1,FALSE),"")))</f>
        <v>0602</v>
      </c>
      <c r="J309" s="87" t="str">
        <f>IF($A309=0,"",IF($A309&lt;=$A$1,+VLOOKUP($A309,'Rashodi- plan-izvršenje'!$A$8:H$1500,'prenos-P-R-N'!J$1,FALSE),IF($A309&gt;$A$2,+VLOOKUP($A309,'Neizmirene obaveze JLS'!$A$11:H$500,'prenos-P-R-N'!J$1,FALSE),"")))</f>
        <v>ОПШТЕ УСЛУГЕ ЛОКАЛНЕ САМОУПРАВЕ</v>
      </c>
      <c r="K309" s="87">
        <f>IF($A309=0,"",IF($A309&lt;=$A$1,+VLOOKUP($A309,'Rashodi- plan-izvršenje'!$A$8:I$1500,'prenos-P-R-N'!K$1,FALSE),IF($A309&gt;$A$2,+VLOOKUP($A309,'Neizmirene obaveze JLS'!$A$11:I$500,'prenos-P-R-N'!K$1,FALSE),"")))</f>
        <v>15</v>
      </c>
      <c r="L309" t="str">
        <f>IF(A309=0,"",IF(A309&lt;=A$1,+IF(VLOOKUP(A309,'Rashodi- plan-izvršenje'!A$8:J$1500,M$1,FALSE)&gt;0,"Програмска активност","Пројекат"),IF(A309&gt;A$2,+IF(VLOOKUP(A309,'Neizmirene obaveze JLS'!A$8:J$2008,M$1,FALSE)&gt;0,"Програмска активност","Пројекат"),"")))</f>
        <v>Програмска активност</v>
      </c>
      <c r="M309" s="87" t="str">
        <f>IF(A309=0,"",IF($A309&lt;=$A$1,+IF(VLOOKUP($A309,'Rashodi- plan-izvršenje'!$A$8:$M$1500,10,FALSE)&gt;0,VLOOKUP($A309,'Rashodi- plan-izvršenje'!$A$8:$M$1500,10,FALSE),VLOOKUP($A309,'Rashodi- plan-izvršenje'!$A$8:$M$1500,12,FALSE)),+IF($A309&gt;$A$2,IF(VLOOKUP($A309,'Neizmirene obaveze JLS'!$A$8:$M$1500,10,FALSE)&gt;0,VLOOKUP($A309,'Neizmirene obaveze JLS'!$A$11:$M$1500,10,FALSE),VLOOKUP($A309,'Neizmirene obaveze JLS'!$A$11:$M$1500,12,FALSE)),0)))</f>
        <v>0602-0001</v>
      </c>
      <c r="N309" s="87" t="str">
        <f>IF(A309=0,"",IF($A309&lt;=$A$1,+IF(VLOOKUP(A309,'Rashodi- plan-izvršenje'!$A$8:$M$1500,10,FALSE)&gt;0,VLOOKUP(A309,'Rashodi- plan-izvršenje'!$A$8:$M$1500,11,FALSE),VLOOKUP(A309,'Rashodi- plan-izvršenje'!$A$8:$M$1500,13,FALSE)),+IF($A309&gt;$A$2,IF(VLOOKUP($A309,'Neizmirene obaveze JLS'!$A$8:$M$1500,10,FALSE)&gt;0,VLOOKUP($A309,'Neizmirene obaveze JLS'!$A$11:$M$1500,11,FALSE),VLOOKUP($A309,'Neizmirene obaveze JLS'!$A$11:$M$1500,13,FALSE)),0)))</f>
        <v xml:space="preserve">Функционисање локалне самоуправе и градских општина </v>
      </c>
      <c r="O309" s="87">
        <f>IF(A309=0,"",IF($A309&lt;=$A$1,VALUE(+VLOOKUP($A309,'Rashodi- plan-izvršenje'!$A$8:N$1500,'prenos-P-R-N'!O$1,FALSE)),IF($A309&lt;=A$2,VALUE(VLOOKUP($A309,'Prihodi- plan-izvršenje'!$A$8:$H$500,6,FALSE)),VALUE(VLOOKUP($A309,'Neizmirene obaveze JLS'!$A$8:$N$500,O$1,FALSE)))))</f>
        <v>1</v>
      </c>
      <c r="P309" s="87" t="str">
        <f>IF(A309=0,"",IF(A309=0,0,IF(A309&gt;A$2,'šifarnik K-izvor'!G$3,+IF(Q309&lt;700,+'šifarnik K-izvor'!G$2,'šifarnik K-izvor'!G$1))))</f>
        <v>НО</v>
      </c>
      <c r="Q309" s="87" t="str">
        <f>IF($A309&lt;=$A$1,VALUE(+VLOOKUP($A309,'Rashodi- plan-izvršenje'!$A$8:O$1500,'prenos-P-R-N'!Q$1,FALSE)),IF($A309&lt;=$A$2,VLOOKUP($A309,'Prihodi- plan-izvršenje'!$A$4:$H$500,4,FALSE),IF($A309&lt;=$A$3,VLOOKUP(A309,'Neizmirene obaveze JLS'!$A$11:O$500,Q$1,FALSE),"")))</f>
        <v>412</v>
      </c>
      <c r="R309" s="88" t="str">
        <f>IF($A309&lt;=$A$1,VALUE(+VLOOKUP($A309,'Rashodi- plan-izvršenje'!$A$8:P$1500,'prenos-P-R-N'!R$1,FALSE)),IF($A309&lt;=$A$2,VLOOKUP($A309,'Prihodi- plan-izvršenje'!$A$4:$H$500,7,FALSE),""))</f>
        <v/>
      </c>
      <c r="S309" s="88">
        <f>IF(A309=0,0,IF($A309&lt;=$A$1,VALUE(+VLOOKUP($A309,'Rashodi- plan-izvršenje'!$A$8:Q$1500,'prenos-P-R-N'!S$1,FALSE)),IF($A309&lt;=$A$2,VLOOKUP($A309,'Prihodi- plan-izvršenje'!$A$4:$H$500,8,FALSE),0)))</f>
        <v>0</v>
      </c>
      <c r="T309" s="88">
        <f>IF($A309&gt;$A$2,VLOOKUP($A309,'Neizmirene obaveze JLS'!$A$11:R$500,R$1,FALSE),"")</f>
        <v>4674360</v>
      </c>
      <c r="U309" s="88">
        <f>IF($A309&gt;$A$2,VLOOKUP($A309,'Neizmirene obaveze JLS'!$A$11:S$500,S$1,FALSE),0)</f>
        <v>7819310</v>
      </c>
      <c r="V309" s="88">
        <f t="shared" si="23"/>
        <v>12493670</v>
      </c>
      <c r="W309" s="74"/>
      <c r="X309" s="74"/>
      <c r="Y309" s="74"/>
      <c r="Z309" s="74"/>
      <c r="AA309" s="193">
        <f t="shared" si="24"/>
        <v>3</v>
      </c>
      <c r="AB309" s="193" t="str">
        <f t="shared" si="25"/>
        <v>НО</v>
      </c>
    </row>
    <row r="310" spans="1:28">
      <c r="A310" s="89">
        <f>IF(AND(COUNTIF(A$1:A$3,"&gt;0")=1,MAX(A$8:A309)&lt;A$1),A309+1,IF(AND(COUNTIF(A$1:A$3,"&gt;0")=2,MAX(A$8:A309)&lt;A$2),A309+1,IF(AND(COUNTIF(A$1:A$3,"&gt;0")=3,MAX(A$8:A309)&lt;A$3),A309+1,0)))</f>
        <v>303</v>
      </c>
      <c r="B310" s="89">
        <f t="shared" si="26"/>
        <v>75</v>
      </c>
      <c r="C310" s="89" t="str">
        <f t="shared" si="27"/>
        <v>НОВИ ПАЗАР</v>
      </c>
      <c r="D310" s="87">
        <f>IF($A310=0,"",IF($A310&lt;=$A$1,+VLOOKUP($A310,'Rashodi- plan-izvršenje'!$A$8:B$1500,'prenos-P-R-N'!D$1,FALSE),IF($A310&gt;$A$2,+VLOOKUP($A310,'Neizmirene obaveze JLS'!$A$11:B$500,'prenos-P-R-N'!D$1,FALSE),"")))</f>
        <v>3</v>
      </c>
      <c r="E310" s="87" t="str">
        <f>IF($A310=0,"",IF($A310&lt;=$A$1,+VLOOKUP($A310,'Rashodi- plan-izvršenje'!$A$8:C$1500,'prenos-P-R-N'!E$1,FALSE),IF($A310&gt;$A$2,+VLOOKUP($A310,'Neizmirene obaveze JLS'!$A$11:C$500,'prenos-P-R-N'!E$1,FALSE),"")))</f>
        <v>Градска управа</v>
      </c>
      <c r="F310" s="87" t="str">
        <f>IF($A310=0,"",IF($A310&lt;=$A$1,+VLOOKUP($A310,'Rashodi- plan-izvršenje'!$A$8:D$1500,'prenos-P-R-N'!F$1,FALSE),IF($A310&gt;$A$2,+VLOOKUP($A310,'Neizmirene obaveze JLS'!$A$11:D$500,'prenos-P-R-N'!F$1,FALSE),"")))</f>
        <v>3.1</v>
      </c>
      <c r="G310" s="87" t="str">
        <f>IF($A310=0,"",IF($A310&lt;=$A$1,+VLOOKUP($A310,'Rashodi- plan-izvršenje'!$A$8:E$1500,'prenos-P-R-N'!G$1,FALSE),IF($A310&gt;$A$2,+VLOOKUP($A310,'Neizmirene obaveze JLS'!$A$11:E$500,'prenos-P-R-N'!G$1,FALSE),"")))</f>
        <v>Функционисање локалне самоуправе и градских општина</v>
      </c>
      <c r="H310" s="87">
        <f>IF($A310=0,"",IF($A310&lt;=$A$1,+VLOOKUP($A310,'Rashodi- plan-izvršenje'!$A$8:F$1500,'prenos-P-R-N'!H$1,FALSE),IF($A310&gt;$A$2,+VLOOKUP($A310,'Neizmirene obaveze JLS'!$A$11:F$500,'prenos-P-R-N'!H$1,FALSE),"")))</f>
        <v>130</v>
      </c>
      <c r="I310" s="87" t="str">
        <f>IF($A310=0,"",IF($A310&lt;=$A$1,+VLOOKUP($A310,'Rashodi- plan-izvršenje'!$A$8:G$1500,'prenos-P-R-N'!I$1,FALSE),IF($A310&gt;$A$2,+VLOOKUP($A310,'Neizmirene obaveze JLS'!$A$11:G$500,'prenos-P-R-N'!I$1,FALSE),"")))</f>
        <v>0602</v>
      </c>
      <c r="J310" s="87" t="str">
        <f>IF($A310=0,"",IF($A310&lt;=$A$1,+VLOOKUP($A310,'Rashodi- plan-izvršenje'!$A$8:H$1500,'prenos-P-R-N'!J$1,FALSE),IF($A310&gt;$A$2,+VLOOKUP($A310,'Neizmirene obaveze JLS'!$A$11:H$500,'prenos-P-R-N'!J$1,FALSE),"")))</f>
        <v>ОПШТЕ УСЛУГЕ ЛОКАЛНЕ САМОУПРАВЕ</v>
      </c>
      <c r="K310" s="87">
        <f>IF($A310=0,"",IF($A310&lt;=$A$1,+VLOOKUP($A310,'Rashodi- plan-izvršenje'!$A$8:I$1500,'prenos-P-R-N'!K$1,FALSE),IF($A310&gt;$A$2,+VLOOKUP($A310,'Neizmirene obaveze JLS'!$A$11:I$500,'prenos-P-R-N'!K$1,FALSE),"")))</f>
        <v>15</v>
      </c>
      <c r="L310" t="str">
        <f>IF(A310=0,"",IF(A310&lt;=A$1,+IF(VLOOKUP(A310,'Rashodi- plan-izvršenje'!A$8:J$1500,M$1,FALSE)&gt;0,"Програмска активност","Пројекат"),IF(A310&gt;A$2,+IF(VLOOKUP(A310,'Neizmirene obaveze JLS'!A$8:J$2008,M$1,FALSE)&gt;0,"Програмска активност","Пројекат"),"")))</f>
        <v>Програмска активност</v>
      </c>
      <c r="M310" s="87" t="str">
        <f>IF(A310=0,"",IF($A310&lt;=$A$1,+IF(VLOOKUP($A310,'Rashodi- plan-izvršenje'!$A$8:$M$1500,10,FALSE)&gt;0,VLOOKUP($A310,'Rashodi- plan-izvršenje'!$A$8:$M$1500,10,FALSE),VLOOKUP($A310,'Rashodi- plan-izvršenje'!$A$8:$M$1500,12,FALSE)),+IF($A310&gt;$A$2,IF(VLOOKUP($A310,'Neizmirene obaveze JLS'!$A$8:$M$1500,10,FALSE)&gt;0,VLOOKUP($A310,'Neizmirene obaveze JLS'!$A$11:$M$1500,10,FALSE),VLOOKUP($A310,'Neizmirene obaveze JLS'!$A$11:$M$1500,12,FALSE)),0)))</f>
        <v>0602-0001</v>
      </c>
      <c r="N310" s="87" t="str">
        <f>IF(A310=0,"",IF($A310&lt;=$A$1,+IF(VLOOKUP(A310,'Rashodi- plan-izvršenje'!$A$8:$M$1500,10,FALSE)&gt;0,VLOOKUP(A310,'Rashodi- plan-izvršenje'!$A$8:$M$1500,11,FALSE),VLOOKUP(A310,'Rashodi- plan-izvršenje'!$A$8:$M$1500,13,FALSE)),+IF($A310&gt;$A$2,IF(VLOOKUP($A310,'Neizmirene obaveze JLS'!$A$8:$M$1500,10,FALSE)&gt;0,VLOOKUP($A310,'Neizmirene obaveze JLS'!$A$11:$M$1500,11,FALSE),VLOOKUP($A310,'Neizmirene obaveze JLS'!$A$11:$M$1500,13,FALSE)),0)))</f>
        <v xml:space="preserve">Функционисање локалне самоуправе и градских општина </v>
      </c>
      <c r="O310" s="87">
        <f>IF(A310=0,"",IF($A310&lt;=$A$1,VALUE(+VLOOKUP($A310,'Rashodi- plan-izvršenje'!$A$8:N$1500,'prenos-P-R-N'!O$1,FALSE)),IF($A310&lt;=A$2,VALUE(VLOOKUP($A310,'Prihodi- plan-izvršenje'!$A$8:$H$500,6,FALSE)),VALUE(VLOOKUP($A310,'Neizmirene obaveze JLS'!$A$8:$N$500,O$1,FALSE)))))</f>
        <v>1</v>
      </c>
      <c r="P310" s="87" t="str">
        <f>IF(A310=0,"",IF(A310=0,0,IF(A310&gt;A$2,'šifarnik K-izvor'!G$3,+IF(Q310&lt;700,+'šifarnik K-izvor'!G$2,'šifarnik K-izvor'!G$1))))</f>
        <v>НО</v>
      </c>
      <c r="Q310" s="87" t="str">
        <f>IF($A310&lt;=$A$1,VALUE(+VLOOKUP($A310,'Rashodi- plan-izvršenje'!$A$8:O$1500,'prenos-P-R-N'!Q$1,FALSE)),IF($A310&lt;=$A$2,VLOOKUP($A310,'Prihodi- plan-izvršenje'!$A$4:$H$500,4,FALSE),IF($A310&lt;=$A$3,VLOOKUP(A310,'Neizmirene obaveze JLS'!$A$11:O$500,Q$1,FALSE),"")))</f>
        <v>414</v>
      </c>
      <c r="R310" s="88" t="str">
        <f>IF($A310&lt;=$A$1,VALUE(+VLOOKUP($A310,'Rashodi- plan-izvršenje'!$A$8:P$1500,'prenos-P-R-N'!R$1,FALSE)),IF($A310&lt;=$A$2,VLOOKUP($A310,'Prihodi- plan-izvršenje'!$A$4:$H$500,7,FALSE),""))</f>
        <v/>
      </c>
      <c r="S310" s="88">
        <f>IF(A310=0,0,IF($A310&lt;=$A$1,VALUE(+VLOOKUP($A310,'Rashodi- plan-izvršenje'!$A$8:Q$1500,'prenos-P-R-N'!S$1,FALSE)),IF($A310&lt;=$A$2,VLOOKUP($A310,'Prihodi- plan-izvršenje'!$A$4:$H$500,8,FALSE),0)))</f>
        <v>0</v>
      </c>
      <c r="T310" s="88">
        <f>IF($A310&gt;$A$2,VLOOKUP($A310,'Neizmirene obaveze JLS'!$A$11:R$500,R$1,FALSE),"")</f>
        <v>836006.22</v>
      </c>
      <c r="U310" s="88">
        <f>IF($A310&gt;$A$2,VLOOKUP($A310,'Neizmirene obaveze JLS'!$A$11:S$500,S$1,FALSE),0)</f>
        <v>265312</v>
      </c>
      <c r="V310" s="88">
        <f t="shared" si="23"/>
        <v>1101318.22</v>
      </c>
      <c r="W310" s="74"/>
      <c r="X310" s="74"/>
      <c r="Y310" s="74"/>
      <c r="Z310" s="74"/>
      <c r="AA310" s="193">
        <f t="shared" si="24"/>
        <v>3</v>
      </c>
      <c r="AB310" s="193" t="str">
        <f t="shared" si="25"/>
        <v>НО</v>
      </c>
    </row>
    <row r="311" spans="1:28">
      <c r="A311" s="89">
        <f>IF(AND(COUNTIF(A$1:A$3,"&gt;0")=1,MAX(A$8:A310)&lt;A$1),A310+1,IF(AND(COUNTIF(A$1:A$3,"&gt;0")=2,MAX(A$8:A310)&lt;A$2),A310+1,IF(AND(COUNTIF(A$1:A$3,"&gt;0")=3,MAX(A$8:A310)&lt;A$3),A310+1,0)))</f>
        <v>304</v>
      </c>
      <c r="B311" s="89">
        <f t="shared" si="26"/>
        <v>75</v>
      </c>
      <c r="C311" s="89" t="str">
        <f t="shared" si="27"/>
        <v>НОВИ ПАЗАР</v>
      </c>
      <c r="D311" s="87">
        <f>IF($A311=0,"",IF($A311&lt;=$A$1,+VLOOKUP($A311,'Rashodi- plan-izvršenje'!$A$8:B$1500,'prenos-P-R-N'!D$1,FALSE),IF($A311&gt;$A$2,+VLOOKUP($A311,'Neizmirene obaveze JLS'!$A$11:B$500,'prenos-P-R-N'!D$1,FALSE),"")))</f>
        <v>3</v>
      </c>
      <c r="E311" s="87" t="str">
        <f>IF($A311=0,"",IF($A311&lt;=$A$1,+VLOOKUP($A311,'Rashodi- plan-izvršenje'!$A$8:C$1500,'prenos-P-R-N'!E$1,FALSE),IF($A311&gt;$A$2,+VLOOKUP($A311,'Neizmirene obaveze JLS'!$A$11:C$500,'prenos-P-R-N'!E$1,FALSE),"")))</f>
        <v>Градска управа</v>
      </c>
      <c r="F311" s="87" t="str">
        <f>IF($A311=0,"",IF($A311&lt;=$A$1,+VLOOKUP($A311,'Rashodi- plan-izvršenje'!$A$8:D$1500,'prenos-P-R-N'!F$1,FALSE),IF($A311&gt;$A$2,+VLOOKUP($A311,'Neizmirene obaveze JLS'!$A$11:D$500,'prenos-P-R-N'!F$1,FALSE),"")))</f>
        <v>3.1</v>
      </c>
      <c r="G311" s="87" t="str">
        <f>IF($A311=0,"",IF($A311&lt;=$A$1,+VLOOKUP($A311,'Rashodi- plan-izvršenje'!$A$8:E$1500,'prenos-P-R-N'!G$1,FALSE),IF($A311&gt;$A$2,+VLOOKUP($A311,'Neizmirene obaveze JLS'!$A$11:E$500,'prenos-P-R-N'!G$1,FALSE),"")))</f>
        <v>Функционисање локалне самоуправе и градских општина</v>
      </c>
      <c r="H311" s="87">
        <f>IF($A311=0,"",IF($A311&lt;=$A$1,+VLOOKUP($A311,'Rashodi- plan-izvršenje'!$A$8:F$1500,'prenos-P-R-N'!H$1,FALSE),IF($A311&gt;$A$2,+VLOOKUP($A311,'Neizmirene obaveze JLS'!$A$11:F$500,'prenos-P-R-N'!H$1,FALSE),"")))</f>
        <v>130</v>
      </c>
      <c r="I311" s="87" t="str">
        <f>IF($A311=0,"",IF($A311&lt;=$A$1,+VLOOKUP($A311,'Rashodi- plan-izvršenje'!$A$8:G$1500,'prenos-P-R-N'!I$1,FALSE),IF($A311&gt;$A$2,+VLOOKUP($A311,'Neizmirene obaveze JLS'!$A$11:G$500,'prenos-P-R-N'!I$1,FALSE),"")))</f>
        <v>0602</v>
      </c>
      <c r="J311" s="87" t="str">
        <f>IF($A311=0,"",IF($A311&lt;=$A$1,+VLOOKUP($A311,'Rashodi- plan-izvršenje'!$A$8:H$1500,'prenos-P-R-N'!J$1,FALSE),IF($A311&gt;$A$2,+VLOOKUP($A311,'Neizmirene obaveze JLS'!$A$11:H$500,'prenos-P-R-N'!J$1,FALSE),"")))</f>
        <v>ОПШТЕ УСЛУГЕ ЛОКАЛНЕ САМОУПРАВЕ</v>
      </c>
      <c r="K311" s="87">
        <f>IF($A311=0,"",IF($A311&lt;=$A$1,+VLOOKUP($A311,'Rashodi- plan-izvršenje'!$A$8:I$1500,'prenos-P-R-N'!K$1,FALSE),IF($A311&gt;$A$2,+VLOOKUP($A311,'Neizmirene obaveze JLS'!$A$11:I$500,'prenos-P-R-N'!K$1,FALSE),"")))</f>
        <v>15</v>
      </c>
      <c r="L311" t="str">
        <f>IF(A311=0,"",IF(A311&lt;=A$1,+IF(VLOOKUP(A311,'Rashodi- plan-izvršenje'!A$8:J$1500,M$1,FALSE)&gt;0,"Програмска активност","Пројекат"),IF(A311&gt;A$2,+IF(VLOOKUP(A311,'Neizmirene obaveze JLS'!A$8:J$2008,M$1,FALSE)&gt;0,"Програмска активност","Пројекат"),"")))</f>
        <v>Програмска активност</v>
      </c>
      <c r="M311" s="87" t="str">
        <f>IF(A311=0,"",IF($A311&lt;=$A$1,+IF(VLOOKUP($A311,'Rashodi- plan-izvršenje'!$A$8:$M$1500,10,FALSE)&gt;0,VLOOKUP($A311,'Rashodi- plan-izvršenje'!$A$8:$M$1500,10,FALSE),VLOOKUP($A311,'Rashodi- plan-izvršenje'!$A$8:$M$1500,12,FALSE)),+IF($A311&gt;$A$2,IF(VLOOKUP($A311,'Neizmirene obaveze JLS'!$A$8:$M$1500,10,FALSE)&gt;0,VLOOKUP($A311,'Neizmirene obaveze JLS'!$A$11:$M$1500,10,FALSE),VLOOKUP($A311,'Neizmirene obaveze JLS'!$A$11:$M$1500,12,FALSE)),0)))</f>
        <v>0602-0001</v>
      </c>
      <c r="N311" s="87" t="str">
        <f>IF(A311=0,"",IF($A311&lt;=$A$1,+IF(VLOOKUP(A311,'Rashodi- plan-izvršenje'!$A$8:$M$1500,10,FALSE)&gt;0,VLOOKUP(A311,'Rashodi- plan-izvršenje'!$A$8:$M$1500,11,FALSE),VLOOKUP(A311,'Rashodi- plan-izvršenje'!$A$8:$M$1500,13,FALSE)),+IF($A311&gt;$A$2,IF(VLOOKUP($A311,'Neizmirene obaveze JLS'!$A$8:$M$1500,10,FALSE)&gt;0,VLOOKUP($A311,'Neizmirene obaveze JLS'!$A$11:$M$1500,11,FALSE),VLOOKUP($A311,'Neizmirene obaveze JLS'!$A$11:$M$1500,13,FALSE)),0)))</f>
        <v xml:space="preserve">Функционисање локалне самоуправе и градских општина </v>
      </c>
      <c r="O311" s="87">
        <f>IF(A311=0,"",IF($A311&lt;=$A$1,VALUE(+VLOOKUP($A311,'Rashodi- plan-izvršenje'!$A$8:N$1500,'prenos-P-R-N'!O$1,FALSE)),IF($A311&lt;=A$2,VALUE(VLOOKUP($A311,'Prihodi- plan-izvršenje'!$A$8:$H$500,6,FALSE)),VALUE(VLOOKUP($A311,'Neizmirene obaveze JLS'!$A$8:$N$500,O$1,FALSE)))))</f>
        <v>1</v>
      </c>
      <c r="P311" s="87" t="str">
        <f>IF(A311=0,"",IF(A311=0,0,IF(A311&gt;A$2,'šifarnik K-izvor'!G$3,+IF(Q311&lt;700,+'šifarnik K-izvor'!G$2,'šifarnik K-izvor'!G$1))))</f>
        <v>НО</v>
      </c>
      <c r="Q311" s="87" t="str">
        <f>IF($A311&lt;=$A$1,VALUE(+VLOOKUP($A311,'Rashodi- plan-izvršenje'!$A$8:O$1500,'prenos-P-R-N'!Q$1,FALSE)),IF($A311&lt;=$A$2,VLOOKUP($A311,'Prihodi- plan-izvršenje'!$A$4:$H$500,4,FALSE),IF($A311&lt;=$A$3,VLOOKUP(A311,'Neizmirene obaveze JLS'!$A$11:O$500,Q$1,FALSE),"")))</f>
        <v>415</v>
      </c>
      <c r="R311" s="88" t="str">
        <f>IF($A311&lt;=$A$1,VALUE(+VLOOKUP($A311,'Rashodi- plan-izvršenje'!$A$8:P$1500,'prenos-P-R-N'!R$1,FALSE)),IF($A311&lt;=$A$2,VLOOKUP($A311,'Prihodi- plan-izvršenje'!$A$4:$H$500,7,FALSE),""))</f>
        <v/>
      </c>
      <c r="S311" s="88">
        <f>IF(A311=0,0,IF($A311&lt;=$A$1,VALUE(+VLOOKUP($A311,'Rashodi- plan-izvršenje'!$A$8:Q$1500,'prenos-P-R-N'!S$1,FALSE)),IF($A311&lt;=$A$2,VLOOKUP($A311,'Prihodi- plan-izvršenje'!$A$4:$H$500,8,FALSE),0)))</f>
        <v>0</v>
      </c>
      <c r="T311" s="88">
        <f>IF($A311&gt;$A$2,VLOOKUP($A311,'Neizmirene obaveze JLS'!$A$11:R$500,R$1,FALSE),"")</f>
        <v>1576304</v>
      </c>
      <c r="U311" s="88">
        <f>IF($A311&gt;$A$2,VLOOKUP($A311,'Neizmirene obaveze JLS'!$A$11:S$500,S$1,FALSE),0)</f>
        <v>2562596</v>
      </c>
      <c r="V311" s="88">
        <f t="shared" si="23"/>
        <v>4138900</v>
      </c>
      <c r="W311" s="74"/>
      <c r="X311" s="74"/>
      <c r="Y311" s="74"/>
      <c r="Z311" s="74"/>
      <c r="AA311" s="193">
        <f t="shared" si="24"/>
        <v>3</v>
      </c>
      <c r="AB311" s="193" t="str">
        <f t="shared" si="25"/>
        <v>НО</v>
      </c>
    </row>
    <row r="312" spans="1:28">
      <c r="A312" s="89">
        <f>IF(AND(COUNTIF(A$1:A$3,"&gt;0")=1,MAX(A$8:A311)&lt;A$1),A311+1,IF(AND(COUNTIF(A$1:A$3,"&gt;0")=2,MAX(A$8:A311)&lt;A$2),A311+1,IF(AND(COUNTIF(A$1:A$3,"&gt;0")=3,MAX(A$8:A311)&lt;A$3),A311+1,0)))</f>
        <v>305</v>
      </c>
      <c r="B312" s="89">
        <f t="shared" si="26"/>
        <v>75</v>
      </c>
      <c r="C312" s="89" t="str">
        <f t="shared" si="27"/>
        <v>НОВИ ПАЗАР</v>
      </c>
      <c r="D312" s="87">
        <f>IF($A312=0,"",IF($A312&lt;=$A$1,+VLOOKUP($A312,'Rashodi- plan-izvršenje'!$A$8:B$1500,'prenos-P-R-N'!D$1,FALSE),IF($A312&gt;$A$2,+VLOOKUP($A312,'Neizmirene obaveze JLS'!$A$11:B$500,'prenos-P-R-N'!D$1,FALSE),"")))</f>
        <v>3</v>
      </c>
      <c r="E312" s="87" t="str">
        <f>IF($A312=0,"",IF($A312&lt;=$A$1,+VLOOKUP($A312,'Rashodi- plan-izvršenje'!$A$8:C$1500,'prenos-P-R-N'!E$1,FALSE),IF($A312&gt;$A$2,+VLOOKUP($A312,'Neizmirene obaveze JLS'!$A$11:C$500,'prenos-P-R-N'!E$1,FALSE),"")))</f>
        <v>Градска управа</v>
      </c>
      <c r="F312" s="87" t="str">
        <f>IF($A312=0,"",IF($A312&lt;=$A$1,+VLOOKUP($A312,'Rashodi- plan-izvršenje'!$A$8:D$1500,'prenos-P-R-N'!F$1,FALSE),IF($A312&gt;$A$2,+VLOOKUP($A312,'Neizmirene obaveze JLS'!$A$11:D$500,'prenos-P-R-N'!F$1,FALSE),"")))</f>
        <v>3.1</v>
      </c>
      <c r="G312" s="87" t="str">
        <f>IF($A312=0,"",IF($A312&lt;=$A$1,+VLOOKUP($A312,'Rashodi- plan-izvršenje'!$A$8:E$1500,'prenos-P-R-N'!G$1,FALSE),IF($A312&gt;$A$2,+VLOOKUP($A312,'Neizmirene obaveze JLS'!$A$11:E$500,'prenos-P-R-N'!G$1,FALSE),"")))</f>
        <v>Функционисање локалне самоуправе и градских општина</v>
      </c>
      <c r="H312" s="87">
        <f>IF($A312=0,"",IF($A312&lt;=$A$1,+VLOOKUP($A312,'Rashodi- plan-izvršenje'!$A$8:F$1500,'prenos-P-R-N'!H$1,FALSE),IF($A312&gt;$A$2,+VLOOKUP($A312,'Neizmirene obaveze JLS'!$A$11:F$500,'prenos-P-R-N'!H$1,FALSE),"")))</f>
        <v>130</v>
      </c>
      <c r="I312" s="87" t="str">
        <f>IF($A312=0,"",IF($A312&lt;=$A$1,+VLOOKUP($A312,'Rashodi- plan-izvršenje'!$A$8:G$1500,'prenos-P-R-N'!I$1,FALSE),IF($A312&gt;$A$2,+VLOOKUP($A312,'Neizmirene obaveze JLS'!$A$11:G$500,'prenos-P-R-N'!I$1,FALSE),"")))</f>
        <v>0602</v>
      </c>
      <c r="J312" s="87" t="str">
        <f>IF($A312=0,"",IF($A312&lt;=$A$1,+VLOOKUP($A312,'Rashodi- plan-izvršenje'!$A$8:H$1500,'prenos-P-R-N'!J$1,FALSE),IF($A312&gt;$A$2,+VLOOKUP($A312,'Neizmirene obaveze JLS'!$A$11:H$500,'prenos-P-R-N'!J$1,FALSE),"")))</f>
        <v>ОПШТЕ УСЛУГЕ ЛОКАЛНЕ САМОУПРАВЕ</v>
      </c>
      <c r="K312" s="87">
        <f>IF($A312=0,"",IF($A312&lt;=$A$1,+VLOOKUP($A312,'Rashodi- plan-izvršenje'!$A$8:I$1500,'prenos-P-R-N'!K$1,FALSE),IF($A312&gt;$A$2,+VLOOKUP($A312,'Neizmirene obaveze JLS'!$A$11:I$500,'prenos-P-R-N'!K$1,FALSE),"")))</f>
        <v>15</v>
      </c>
      <c r="L312" t="str">
        <f>IF(A312=0,"",IF(A312&lt;=A$1,+IF(VLOOKUP(A312,'Rashodi- plan-izvršenje'!A$8:J$1500,M$1,FALSE)&gt;0,"Програмска активност","Пројекат"),IF(A312&gt;A$2,+IF(VLOOKUP(A312,'Neizmirene obaveze JLS'!A$8:J$2008,M$1,FALSE)&gt;0,"Програмска активност","Пројекат"),"")))</f>
        <v>Програмска активност</v>
      </c>
      <c r="M312" s="87" t="str">
        <f>IF(A312=0,"",IF($A312&lt;=$A$1,+IF(VLOOKUP($A312,'Rashodi- plan-izvršenje'!$A$8:$M$1500,10,FALSE)&gt;0,VLOOKUP($A312,'Rashodi- plan-izvršenje'!$A$8:$M$1500,10,FALSE),VLOOKUP($A312,'Rashodi- plan-izvršenje'!$A$8:$M$1500,12,FALSE)),+IF($A312&gt;$A$2,IF(VLOOKUP($A312,'Neizmirene obaveze JLS'!$A$8:$M$1500,10,FALSE)&gt;0,VLOOKUP($A312,'Neizmirene obaveze JLS'!$A$11:$M$1500,10,FALSE),VLOOKUP($A312,'Neizmirene obaveze JLS'!$A$11:$M$1500,12,FALSE)),0)))</f>
        <v>0602-0001</v>
      </c>
      <c r="N312" s="87" t="str">
        <f>IF(A312=0,"",IF($A312&lt;=$A$1,+IF(VLOOKUP(A312,'Rashodi- plan-izvršenje'!$A$8:$M$1500,10,FALSE)&gt;0,VLOOKUP(A312,'Rashodi- plan-izvršenje'!$A$8:$M$1500,11,FALSE),VLOOKUP(A312,'Rashodi- plan-izvršenje'!$A$8:$M$1500,13,FALSE)),+IF($A312&gt;$A$2,IF(VLOOKUP($A312,'Neizmirene obaveze JLS'!$A$8:$M$1500,10,FALSE)&gt;0,VLOOKUP($A312,'Neizmirene obaveze JLS'!$A$11:$M$1500,11,FALSE),VLOOKUP($A312,'Neizmirene obaveze JLS'!$A$11:$M$1500,13,FALSE)),0)))</f>
        <v xml:space="preserve">Функционисање локалне самоуправе и градских општина </v>
      </c>
      <c r="O312" s="87">
        <f>IF(A312=0,"",IF($A312&lt;=$A$1,VALUE(+VLOOKUP($A312,'Rashodi- plan-izvršenje'!$A$8:N$1500,'prenos-P-R-N'!O$1,FALSE)),IF($A312&lt;=A$2,VALUE(VLOOKUP($A312,'Prihodi- plan-izvršenje'!$A$8:$H$500,6,FALSE)),VALUE(VLOOKUP($A312,'Neizmirene obaveze JLS'!$A$8:$N$500,O$1,FALSE)))))</f>
        <v>1</v>
      </c>
      <c r="P312" s="87" t="str">
        <f>IF(A312=0,"",IF(A312=0,0,IF(A312&gt;A$2,'šifarnik K-izvor'!G$3,+IF(Q312&lt;700,+'šifarnik K-izvor'!G$2,'šifarnik K-izvor'!G$1))))</f>
        <v>НО</v>
      </c>
      <c r="Q312" s="87" t="str">
        <f>IF($A312&lt;=$A$1,VALUE(+VLOOKUP($A312,'Rashodi- plan-izvršenje'!$A$8:O$1500,'prenos-P-R-N'!Q$1,FALSE)),IF($A312&lt;=$A$2,VLOOKUP($A312,'Prihodi- plan-izvršenje'!$A$4:$H$500,4,FALSE),IF($A312&lt;=$A$3,VLOOKUP(A312,'Neizmirene obaveze JLS'!$A$11:O$500,Q$1,FALSE),"")))</f>
        <v>421</v>
      </c>
      <c r="R312" s="88" t="str">
        <f>IF($A312&lt;=$A$1,VALUE(+VLOOKUP($A312,'Rashodi- plan-izvršenje'!$A$8:P$1500,'prenos-P-R-N'!R$1,FALSE)),IF($A312&lt;=$A$2,VLOOKUP($A312,'Prihodi- plan-izvršenje'!$A$4:$H$500,7,FALSE),""))</f>
        <v/>
      </c>
      <c r="S312" s="88">
        <f>IF(A312=0,0,IF($A312&lt;=$A$1,VALUE(+VLOOKUP($A312,'Rashodi- plan-izvršenje'!$A$8:Q$1500,'prenos-P-R-N'!S$1,FALSE)),IF($A312&lt;=$A$2,VLOOKUP($A312,'Prihodi- plan-izvršenje'!$A$4:$H$500,8,FALSE),0)))</f>
        <v>0</v>
      </c>
      <c r="T312" s="88">
        <f>IF($A312&gt;$A$2,VLOOKUP($A312,'Neizmirene obaveze JLS'!$A$11:R$500,R$1,FALSE),"")</f>
        <v>12070493</v>
      </c>
      <c r="U312" s="88">
        <f>IF($A312&gt;$A$2,VLOOKUP($A312,'Neizmirene obaveze JLS'!$A$11:S$500,S$1,FALSE),0)</f>
        <v>0</v>
      </c>
      <c r="V312" s="88">
        <f t="shared" si="23"/>
        <v>12070493</v>
      </c>
      <c r="W312" s="74"/>
      <c r="X312" s="74"/>
      <c r="Y312" s="74"/>
      <c r="Z312" s="74"/>
      <c r="AA312" s="193">
        <f t="shared" si="24"/>
        <v>3</v>
      </c>
      <c r="AB312" s="193" t="str">
        <f t="shared" si="25"/>
        <v>НО</v>
      </c>
    </row>
    <row r="313" spans="1:28">
      <c r="A313" s="89">
        <f>IF(AND(COUNTIF(A$1:A$3,"&gt;0")=1,MAX(A$8:A312)&lt;A$1),A312+1,IF(AND(COUNTIF(A$1:A$3,"&gt;0")=2,MAX(A$8:A312)&lt;A$2),A312+1,IF(AND(COUNTIF(A$1:A$3,"&gt;0")=3,MAX(A$8:A312)&lt;A$3),A312+1,0)))</f>
        <v>306</v>
      </c>
      <c r="B313" s="89">
        <f t="shared" si="26"/>
        <v>75</v>
      </c>
      <c r="C313" s="89" t="str">
        <f t="shared" si="27"/>
        <v>НОВИ ПАЗАР</v>
      </c>
      <c r="D313" s="87">
        <f>IF($A313=0,"",IF($A313&lt;=$A$1,+VLOOKUP($A313,'Rashodi- plan-izvršenje'!$A$8:B$1500,'prenos-P-R-N'!D$1,FALSE),IF($A313&gt;$A$2,+VLOOKUP($A313,'Neizmirene obaveze JLS'!$A$11:B$500,'prenos-P-R-N'!D$1,FALSE),"")))</f>
        <v>3</v>
      </c>
      <c r="E313" s="87" t="str">
        <f>IF($A313=0,"",IF($A313&lt;=$A$1,+VLOOKUP($A313,'Rashodi- plan-izvršenje'!$A$8:C$1500,'prenos-P-R-N'!E$1,FALSE),IF($A313&gt;$A$2,+VLOOKUP($A313,'Neizmirene obaveze JLS'!$A$11:C$500,'prenos-P-R-N'!E$1,FALSE),"")))</f>
        <v>Градска управа</v>
      </c>
      <c r="F313" s="87" t="str">
        <f>IF($A313=0,"",IF($A313&lt;=$A$1,+VLOOKUP($A313,'Rashodi- plan-izvršenje'!$A$8:D$1500,'prenos-P-R-N'!F$1,FALSE),IF($A313&gt;$A$2,+VLOOKUP($A313,'Neizmirene obaveze JLS'!$A$11:D$500,'prenos-P-R-N'!F$1,FALSE),"")))</f>
        <v>3.1</v>
      </c>
      <c r="G313" s="87" t="str">
        <f>IF($A313=0,"",IF($A313&lt;=$A$1,+VLOOKUP($A313,'Rashodi- plan-izvršenje'!$A$8:E$1500,'prenos-P-R-N'!G$1,FALSE),IF($A313&gt;$A$2,+VLOOKUP($A313,'Neizmirene obaveze JLS'!$A$11:E$500,'prenos-P-R-N'!G$1,FALSE),"")))</f>
        <v>Функционисање локалне самоуправе и градских општина</v>
      </c>
      <c r="H313" s="87">
        <f>IF($A313=0,"",IF($A313&lt;=$A$1,+VLOOKUP($A313,'Rashodi- plan-izvršenje'!$A$8:F$1500,'prenos-P-R-N'!H$1,FALSE),IF($A313&gt;$A$2,+VLOOKUP($A313,'Neizmirene obaveze JLS'!$A$11:F$500,'prenos-P-R-N'!H$1,FALSE),"")))</f>
        <v>130</v>
      </c>
      <c r="I313" s="87" t="str">
        <f>IF($A313=0,"",IF($A313&lt;=$A$1,+VLOOKUP($A313,'Rashodi- plan-izvršenje'!$A$8:G$1500,'prenos-P-R-N'!I$1,FALSE),IF($A313&gt;$A$2,+VLOOKUP($A313,'Neizmirene obaveze JLS'!$A$11:G$500,'prenos-P-R-N'!I$1,FALSE),"")))</f>
        <v>0602</v>
      </c>
      <c r="J313" s="87" t="str">
        <f>IF($A313=0,"",IF($A313&lt;=$A$1,+VLOOKUP($A313,'Rashodi- plan-izvršenje'!$A$8:H$1500,'prenos-P-R-N'!J$1,FALSE),IF($A313&gt;$A$2,+VLOOKUP($A313,'Neizmirene obaveze JLS'!$A$11:H$500,'prenos-P-R-N'!J$1,FALSE),"")))</f>
        <v>ОПШТЕ УСЛУГЕ ЛОКАЛНЕ САМОУПРАВЕ</v>
      </c>
      <c r="K313" s="87">
        <f>IF($A313=0,"",IF($A313&lt;=$A$1,+VLOOKUP($A313,'Rashodi- plan-izvršenje'!$A$8:I$1500,'prenos-P-R-N'!K$1,FALSE),IF($A313&gt;$A$2,+VLOOKUP($A313,'Neizmirene obaveze JLS'!$A$11:I$500,'prenos-P-R-N'!K$1,FALSE),"")))</f>
        <v>15</v>
      </c>
      <c r="L313" t="str">
        <f>IF(A313=0,"",IF(A313&lt;=A$1,+IF(VLOOKUP(A313,'Rashodi- plan-izvršenje'!A$8:J$1500,M$1,FALSE)&gt;0,"Програмска активност","Пројекат"),IF(A313&gt;A$2,+IF(VLOOKUP(A313,'Neizmirene obaveze JLS'!A$8:J$2008,M$1,FALSE)&gt;0,"Програмска активност","Пројекат"),"")))</f>
        <v>Програмска активност</v>
      </c>
      <c r="M313" s="87" t="str">
        <f>IF(A313=0,"",IF($A313&lt;=$A$1,+IF(VLOOKUP($A313,'Rashodi- plan-izvršenje'!$A$8:$M$1500,10,FALSE)&gt;0,VLOOKUP($A313,'Rashodi- plan-izvršenje'!$A$8:$M$1500,10,FALSE),VLOOKUP($A313,'Rashodi- plan-izvršenje'!$A$8:$M$1500,12,FALSE)),+IF($A313&gt;$A$2,IF(VLOOKUP($A313,'Neizmirene obaveze JLS'!$A$8:$M$1500,10,FALSE)&gt;0,VLOOKUP($A313,'Neizmirene obaveze JLS'!$A$11:$M$1500,10,FALSE),VLOOKUP($A313,'Neizmirene obaveze JLS'!$A$11:$M$1500,12,FALSE)),0)))</f>
        <v>0602-0001</v>
      </c>
      <c r="N313" s="87" t="str">
        <f>IF(A313=0,"",IF($A313&lt;=$A$1,+IF(VLOOKUP(A313,'Rashodi- plan-izvršenje'!$A$8:$M$1500,10,FALSE)&gt;0,VLOOKUP(A313,'Rashodi- plan-izvršenje'!$A$8:$M$1500,11,FALSE),VLOOKUP(A313,'Rashodi- plan-izvršenje'!$A$8:$M$1500,13,FALSE)),+IF($A313&gt;$A$2,IF(VLOOKUP($A313,'Neizmirene obaveze JLS'!$A$8:$M$1500,10,FALSE)&gt;0,VLOOKUP($A313,'Neizmirene obaveze JLS'!$A$11:$M$1500,11,FALSE),VLOOKUP($A313,'Neizmirene obaveze JLS'!$A$11:$M$1500,13,FALSE)),0)))</f>
        <v xml:space="preserve">Функционисање локалне самоуправе и градских општина </v>
      </c>
      <c r="O313" s="87">
        <f>IF(A313=0,"",IF($A313&lt;=$A$1,VALUE(+VLOOKUP($A313,'Rashodi- plan-izvršenje'!$A$8:N$1500,'prenos-P-R-N'!O$1,FALSE)),IF($A313&lt;=A$2,VALUE(VLOOKUP($A313,'Prihodi- plan-izvršenje'!$A$8:$H$500,6,FALSE)),VALUE(VLOOKUP($A313,'Neizmirene obaveze JLS'!$A$8:$N$500,O$1,FALSE)))))</f>
        <v>1</v>
      </c>
      <c r="P313" s="87" t="str">
        <f>IF(A313=0,"",IF(A313=0,0,IF(A313&gt;A$2,'šifarnik K-izvor'!G$3,+IF(Q313&lt;700,+'šifarnik K-izvor'!G$2,'šifarnik K-izvor'!G$1))))</f>
        <v>НО</v>
      </c>
      <c r="Q313" s="87" t="str">
        <f>IF($A313&lt;=$A$1,VALUE(+VLOOKUP($A313,'Rashodi- plan-izvršenje'!$A$8:O$1500,'prenos-P-R-N'!Q$1,FALSE)),IF($A313&lt;=$A$2,VLOOKUP($A313,'Prihodi- plan-izvršenje'!$A$4:$H$500,4,FALSE),IF($A313&lt;=$A$3,VLOOKUP(A313,'Neizmirene obaveze JLS'!$A$11:O$500,Q$1,FALSE),"")))</f>
        <v>422</v>
      </c>
      <c r="R313" s="88" t="str">
        <f>IF($A313&lt;=$A$1,VALUE(+VLOOKUP($A313,'Rashodi- plan-izvršenje'!$A$8:P$1500,'prenos-P-R-N'!R$1,FALSE)),IF($A313&lt;=$A$2,VLOOKUP($A313,'Prihodi- plan-izvršenje'!$A$4:$H$500,7,FALSE),""))</f>
        <v/>
      </c>
      <c r="S313" s="88">
        <f>IF(A313=0,0,IF($A313&lt;=$A$1,VALUE(+VLOOKUP($A313,'Rashodi- plan-izvršenje'!$A$8:Q$1500,'prenos-P-R-N'!S$1,FALSE)),IF($A313&lt;=$A$2,VLOOKUP($A313,'Prihodi- plan-izvršenje'!$A$4:$H$500,8,FALSE),0)))</f>
        <v>0</v>
      </c>
      <c r="T313" s="88">
        <f>IF($A313&gt;$A$2,VLOOKUP($A313,'Neizmirene obaveze JLS'!$A$11:R$500,R$1,FALSE),"")</f>
        <v>253774</v>
      </c>
      <c r="U313" s="88">
        <f>IF($A313&gt;$A$2,VLOOKUP($A313,'Neizmirene obaveze JLS'!$A$11:S$500,S$1,FALSE),0)</f>
        <v>0</v>
      </c>
      <c r="V313" s="88">
        <f t="shared" si="23"/>
        <v>253774</v>
      </c>
      <c r="W313" s="74"/>
      <c r="X313" s="74"/>
      <c r="Y313" s="74"/>
      <c r="Z313" s="74"/>
      <c r="AA313" s="193">
        <f t="shared" si="24"/>
        <v>3</v>
      </c>
      <c r="AB313" s="193" t="str">
        <f t="shared" si="25"/>
        <v>НО</v>
      </c>
    </row>
    <row r="314" spans="1:28">
      <c r="A314" s="89">
        <f>IF(AND(COUNTIF(A$1:A$3,"&gt;0")=1,MAX(A$8:A313)&lt;A$1),A313+1,IF(AND(COUNTIF(A$1:A$3,"&gt;0")=2,MAX(A$8:A313)&lt;A$2),A313+1,IF(AND(COUNTIF(A$1:A$3,"&gt;0")=3,MAX(A$8:A313)&lt;A$3),A313+1,0)))</f>
        <v>307</v>
      </c>
      <c r="B314" s="89">
        <f t="shared" si="26"/>
        <v>75</v>
      </c>
      <c r="C314" s="89" t="str">
        <f t="shared" si="27"/>
        <v>НОВИ ПАЗАР</v>
      </c>
      <c r="D314" s="87">
        <f>IF($A314=0,"",IF($A314&lt;=$A$1,+VLOOKUP($A314,'Rashodi- plan-izvršenje'!$A$8:B$1500,'prenos-P-R-N'!D$1,FALSE),IF($A314&gt;$A$2,+VLOOKUP($A314,'Neizmirene obaveze JLS'!$A$11:B$500,'prenos-P-R-N'!D$1,FALSE),"")))</f>
        <v>3</v>
      </c>
      <c r="E314" s="87" t="str">
        <f>IF($A314=0,"",IF($A314&lt;=$A$1,+VLOOKUP($A314,'Rashodi- plan-izvršenje'!$A$8:C$1500,'prenos-P-R-N'!E$1,FALSE),IF($A314&gt;$A$2,+VLOOKUP($A314,'Neizmirene obaveze JLS'!$A$11:C$500,'prenos-P-R-N'!E$1,FALSE),"")))</f>
        <v>Градска управа</v>
      </c>
      <c r="F314" s="87" t="str">
        <f>IF($A314=0,"",IF($A314&lt;=$A$1,+VLOOKUP($A314,'Rashodi- plan-izvršenje'!$A$8:D$1500,'prenos-P-R-N'!F$1,FALSE),IF($A314&gt;$A$2,+VLOOKUP($A314,'Neizmirene obaveze JLS'!$A$11:D$500,'prenos-P-R-N'!F$1,FALSE),"")))</f>
        <v>3.1</v>
      </c>
      <c r="G314" s="87" t="str">
        <f>IF($A314=0,"",IF($A314&lt;=$A$1,+VLOOKUP($A314,'Rashodi- plan-izvršenje'!$A$8:E$1500,'prenos-P-R-N'!G$1,FALSE),IF($A314&gt;$A$2,+VLOOKUP($A314,'Neizmirene obaveze JLS'!$A$11:E$500,'prenos-P-R-N'!G$1,FALSE),"")))</f>
        <v>Функционисање локалне самоуправе и градских општина</v>
      </c>
      <c r="H314" s="87">
        <f>IF($A314=0,"",IF($A314&lt;=$A$1,+VLOOKUP($A314,'Rashodi- plan-izvršenje'!$A$8:F$1500,'prenos-P-R-N'!H$1,FALSE),IF($A314&gt;$A$2,+VLOOKUP($A314,'Neizmirene obaveze JLS'!$A$11:F$500,'prenos-P-R-N'!H$1,FALSE),"")))</f>
        <v>130</v>
      </c>
      <c r="I314" s="87" t="str">
        <f>IF($A314=0,"",IF($A314&lt;=$A$1,+VLOOKUP($A314,'Rashodi- plan-izvršenje'!$A$8:G$1500,'prenos-P-R-N'!I$1,FALSE),IF($A314&gt;$A$2,+VLOOKUP($A314,'Neizmirene obaveze JLS'!$A$11:G$500,'prenos-P-R-N'!I$1,FALSE),"")))</f>
        <v>0602</v>
      </c>
      <c r="J314" s="87" t="str">
        <f>IF($A314=0,"",IF($A314&lt;=$A$1,+VLOOKUP($A314,'Rashodi- plan-izvršenje'!$A$8:H$1500,'prenos-P-R-N'!J$1,FALSE),IF($A314&gt;$A$2,+VLOOKUP($A314,'Neizmirene obaveze JLS'!$A$11:H$500,'prenos-P-R-N'!J$1,FALSE),"")))</f>
        <v>ОПШТЕ УСЛУГЕ ЛОКАЛНЕ САМОУПРАВЕ</v>
      </c>
      <c r="K314" s="87">
        <f>IF($A314=0,"",IF($A314&lt;=$A$1,+VLOOKUP($A314,'Rashodi- plan-izvršenje'!$A$8:I$1500,'prenos-P-R-N'!K$1,FALSE),IF($A314&gt;$A$2,+VLOOKUP($A314,'Neizmirene obaveze JLS'!$A$11:I$500,'prenos-P-R-N'!K$1,FALSE),"")))</f>
        <v>15</v>
      </c>
      <c r="L314" t="str">
        <f>IF(A314=0,"",IF(A314&lt;=A$1,+IF(VLOOKUP(A314,'Rashodi- plan-izvršenje'!A$8:J$1500,M$1,FALSE)&gt;0,"Програмска активност","Пројекат"),IF(A314&gt;A$2,+IF(VLOOKUP(A314,'Neizmirene obaveze JLS'!A$8:J$2008,M$1,FALSE)&gt;0,"Програмска активност","Пројекат"),"")))</f>
        <v>Програмска активност</v>
      </c>
      <c r="M314" s="87" t="str">
        <f>IF(A314=0,"",IF($A314&lt;=$A$1,+IF(VLOOKUP($A314,'Rashodi- plan-izvršenje'!$A$8:$M$1500,10,FALSE)&gt;0,VLOOKUP($A314,'Rashodi- plan-izvršenje'!$A$8:$M$1500,10,FALSE),VLOOKUP($A314,'Rashodi- plan-izvršenje'!$A$8:$M$1500,12,FALSE)),+IF($A314&gt;$A$2,IF(VLOOKUP($A314,'Neizmirene obaveze JLS'!$A$8:$M$1500,10,FALSE)&gt;0,VLOOKUP($A314,'Neizmirene obaveze JLS'!$A$11:$M$1500,10,FALSE),VLOOKUP($A314,'Neizmirene obaveze JLS'!$A$11:$M$1500,12,FALSE)),0)))</f>
        <v>0602-0001</v>
      </c>
      <c r="N314" s="87" t="str">
        <f>IF(A314=0,"",IF($A314&lt;=$A$1,+IF(VLOOKUP(A314,'Rashodi- plan-izvršenje'!$A$8:$M$1500,10,FALSE)&gt;0,VLOOKUP(A314,'Rashodi- plan-izvršenje'!$A$8:$M$1500,11,FALSE),VLOOKUP(A314,'Rashodi- plan-izvršenje'!$A$8:$M$1500,13,FALSE)),+IF($A314&gt;$A$2,IF(VLOOKUP($A314,'Neizmirene obaveze JLS'!$A$8:$M$1500,10,FALSE)&gt;0,VLOOKUP($A314,'Neizmirene obaveze JLS'!$A$11:$M$1500,11,FALSE),VLOOKUP($A314,'Neizmirene obaveze JLS'!$A$11:$M$1500,13,FALSE)),0)))</f>
        <v xml:space="preserve">Функционисање локалне самоуправе и градских општина </v>
      </c>
      <c r="O314" s="87">
        <f>IF(A314=0,"",IF($A314&lt;=$A$1,VALUE(+VLOOKUP($A314,'Rashodi- plan-izvršenje'!$A$8:N$1500,'prenos-P-R-N'!O$1,FALSE)),IF($A314&lt;=A$2,VALUE(VLOOKUP($A314,'Prihodi- plan-izvršenje'!$A$8:$H$500,6,FALSE)),VALUE(VLOOKUP($A314,'Neizmirene obaveze JLS'!$A$8:$N$500,O$1,FALSE)))))</f>
        <v>1</v>
      </c>
      <c r="P314" s="87" t="str">
        <f>IF(A314=0,"",IF(A314=0,0,IF(A314&gt;A$2,'šifarnik K-izvor'!G$3,+IF(Q314&lt;700,+'šifarnik K-izvor'!G$2,'šifarnik K-izvor'!G$1))))</f>
        <v>НО</v>
      </c>
      <c r="Q314" s="87" t="str">
        <f>IF($A314&lt;=$A$1,VALUE(+VLOOKUP($A314,'Rashodi- plan-izvršenje'!$A$8:O$1500,'prenos-P-R-N'!Q$1,FALSE)),IF($A314&lt;=$A$2,VLOOKUP($A314,'Prihodi- plan-izvršenje'!$A$4:$H$500,4,FALSE),IF($A314&lt;=$A$3,VLOOKUP(A314,'Neizmirene obaveze JLS'!$A$11:O$500,Q$1,FALSE),"")))</f>
        <v>423</v>
      </c>
      <c r="R314" s="88" t="str">
        <f>IF($A314&lt;=$A$1,VALUE(+VLOOKUP($A314,'Rashodi- plan-izvršenje'!$A$8:P$1500,'prenos-P-R-N'!R$1,FALSE)),IF($A314&lt;=$A$2,VLOOKUP($A314,'Prihodi- plan-izvršenje'!$A$4:$H$500,7,FALSE),""))</f>
        <v/>
      </c>
      <c r="S314" s="88">
        <f>IF(A314=0,0,IF($A314&lt;=$A$1,VALUE(+VLOOKUP($A314,'Rashodi- plan-izvršenje'!$A$8:Q$1500,'prenos-P-R-N'!S$1,FALSE)),IF($A314&lt;=$A$2,VLOOKUP($A314,'Prihodi- plan-izvršenje'!$A$4:$H$500,8,FALSE),0)))</f>
        <v>0</v>
      </c>
      <c r="T314" s="88">
        <f>IF($A314&gt;$A$2,VLOOKUP($A314,'Neizmirene obaveze JLS'!$A$11:R$500,R$1,FALSE),"")</f>
        <v>3674003</v>
      </c>
      <c r="U314" s="88">
        <f>IF($A314&gt;$A$2,VLOOKUP($A314,'Neizmirene obaveze JLS'!$A$11:S$500,S$1,FALSE),0)</f>
        <v>12728746.619999999</v>
      </c>
      <c r="V314" s="88">
        <f t="shared" si="23"/>
        <v>16402749.619999999</v>
      </c>
      <c r="W314" s="74"/>
      <c r="X314" s="74"/>
      <c r="Y314" s="74"/>
      <c r="Z314" s="74"/>
      <c r="AA314" s="193">
        <f t="shared" si="24"/>
        <v>3</v>
      </c>
      <c r="AB314" s="193" t="str">
        <f t="shared" si="25"/>
        <v>НО</v>
      </c>
    </row>
    <row r="315" spans="1:28">
      <c r="A315" s="89">
        <f>IF(AND(COUNTIF(A$1:A$3,"&gt;0")=1,MAX(A$8:A314)&lt;A$1),A314+1,IF(AND(COUNTIF(A$1:A$3,"&gt;0")=2,MAX(A$8:A314)&lt;A$2),A314+1,IF(AND(COUNTIF(A$1:A$3,"&gt;0")=3,MAX(A$8:A314)&lt;A$3),A314+1,0)))</f>
        <v>308</v>
      </c>
      <c r="B315" s="89">
        <f t="shared" si="26"/>
        <v>75</v>
      </c>
      <c r="C315" s="89" t="str">
        <f t="shared" si="27"/>
        <v>НОВИ ПАЗАР</v>
      </c>
      <c r="D315" s="87">
        <f>IF($A315=0,"",IF($A315&lt;=$A$1,+VLOOKUP($A315,'Rashodi- plan-izvršenje'!$A$8:B$1500,'prenos-P-R-N'!D$1,FALSE),IF($A315&gt;$A$2,+VLOOKUP($A315,'Neizmirene obaveze JLS'!$A$11:B$500,'prenos-P-R-N'!D$1,FALSE),"")))</f>
        <v>3</v>
      </c>
      <c r="E315" s="87" t="str">
        <f>IF($A315=0,"",IF($A315&lt;=$A$1,+VLOOKUP($A315,'Rashodi- plan-izvršenje'!$A$8:C$1500,'prenos-P-R-N'!E$1,FALSE),IF($A315&gt;$A$2,+VLOOKUP($A315,'Neizmirene obaveze JLS'!$A$11:C$500,'prenos-P-R-N'!E$1,FALSE),"")))</f>
        <v>Градска управа</v>
      </c>
      <c r="F315" s="87" t="str">
        <f>IF($A315=0,"",IF($A315&lt;=$A$1,+VLOOKUP($A315,'Rashodi- plan-izvršenje'!$A$8:D$1500,'prenos-P-R-N'!F$1,FALSE),IF($A315&gt;$A$2,+VLOOKUP($A315,'Neizmirene obaveze JLS'!$A$11:D$500,'prenos-P-R-N'!F$1,FALSE),"")))</f>
        <v>3.1</v>
      </c>
      <c r="G315" s="87" t="str">
        <f>IF($A315=0,"",IF($A315&lt;=$A$1,+VLOOKUP($A315,'Rashodi- plan-izvršenje'!$A$8:E$1500,'prenos-P-R-N'!G$1,FALSE),IF($A315&gt;$A$2,+VLOOKUP($A315,'Neizmirene obaveze JLS'!$A$11:E$500,'prenos-P-R-N'!G$1,FALSE),"")))</f>
        <v>Функционисање локалне самоуправе и градских општина</v>
      </c>
      <c r="H315" s="87">
        <f>IF($A315=0,"",IF($A315&lt;=$A$1,+VLOOKUP($A315,'Rashodi- plan-izvršenje'!$A$8:F$1500,'prenos-P-R-N'!H$1,FALSE),IF($A315&gt;$A$2,+VLOOKUP($A315,'Neizmirene obaveze JLS'!$A$11:F$500,'prenos-P-R-N'!H$1,FALSE),"")))</f>
        <v>130</v>
      </c>
      <c r="I315" s="87" t="str">
        <f>IF($A315=0,"",IF($A315&lt;=$A$1,+VLOOKUP($A315,'Rashodi- plan-izvršenje'!$A$8:G$1500,'prenos-P-R-N'!I$1,FALSE),IF($A315&gt;$A$2,+VLOOKUP($A315,'Neizmirene obaveze JLS'!$A$11:G$500,'prenos-P-R-N'!I$1,FALSE),"")))</f>
        <v>0602</v>
      </c>
      <c r="J315" s="87" t="str">
        <f>IF($A315=0,"",IF($A315&lt;=$A$1,+VLOOKUP($A315,'Rashodi- plan-izvršenje'!$A$8:H$1500,'prenos-P-R-N'!J$1,FALSE),IF($A315&gt;$A$2,+VLOOKUP($A315,'Neizmirene obaveze JLS'!$A$11:H$500,'prenos-P-R-N'!J$1,FALSE),"")))</f>
        <v>ОПШТЕ УСЛУГЕ ЛОКАЛНЕ САМОУПРАВЕ</v>
      </c>
      <c r="K315" s="87">
        <f>IF($A315=0,"",IF($A315&lt;=$A$1,+VLOOKUP($A315,'Rashodi- plan-izvršenje'!$A$8:I$1500,'prenos-P-R-N'!K$1,FALSE),IF($A315&gt;$A$2,+VLOOKUP($A315,'Neizmirene obaveze JLS'!$A$11:I$500,'prenos-P-R-N'!K$1,FALSE),"")))</f>
        <v>15</v>
      </c>
      <c r="L315" t="str">
        <f>IF(A315=0,"",IF(A315&lt;=A$1,+IF(VLOOKUP(A315,'Rashodi- plan-izvršenje'!A$8:J$1500,M$1,FALSE)&gt;0,"Програмска активност","Пројекат"),IF(A315&gt;A$2,+IF(VLOOKUP(A315,'Neizmirene obaveze JLS'!A$8:J$2008,M$1,FALSE)&gt;0,"Програмска активност","Пројекат"),"")))</f>
        <v>Програмска активност</v>
      </c>
      <c r="M315" s="87" t="str">
        <f>IF(A315=0,"",IF($A315&lt;=$A$1,+IF(VLOOKUP($A315,'Rashodi- plan-izvršenje'!$A$8:$M$1500,10,FALSE)&gt;0,VLOOKUP($A315,'Rashodi- plan-izvršenje'!$A$8:$M$1500,10,FALSE),VLOOKUP($A315,'Rashodi- plan-izvršenje'!$A$8:$M$1500,12,FALSE)),+IF($A315&gt;$A$2,IF(VLOOKUP($A315,'Neizmirene obaveze JLS'!$A$8:$M$1500,10,FALSE)&gt;0,VLOOKUP($A315,'Neizmirene obaveze JLS'!$A$11:$M$1500,10,FALSE),VLOOKUP($A315,'Neizmirene obaveze JLS'!$A$11:$M$1500,12,FALSE)),0)))</f>
        <v>0602-0001</v>
      </c>
      <c r="N315" s="87" t="str">
        <f>IF(A315=0,"",IF($A315&lt;=$A$1,+IF(VLOOKUP(A315,'Rashodi- plan-izvršenje'!$A$8:$M$1500,10,FALSE)&gt;0,VLOOKUP(A315,'Rashodi- plan-izvršenje'!$A$8:$M$1500,11,FALSE),VLOOKUP(A315,'Rashodi- plan-izvršenje'!$A$8:$M$1500,13,FALSE)),+IF($A315&gt;$A$2,IF(VLOOKUP($A315,'Neizmirene obaveze JLS'!$A$8:$M$1500,10,FALSE)&gt;0,VLOOKUP($A315,'Neizmirene obaveze JLS'!$A$11:$M$1500,11,FALSE),VLOOKUP($A315,'Neizmirene obaveze JLS'!$A$11:$M$1500,13,FALSE)),0)))</f>
        <v xml:space="preserve">Функционисање локалне самоуправе и градских општина </v>
      </c>
      <c r="O315" s="87">
        <f>IF(A315=0,"",IF($A315&lt;=$A$1,VALUE(+VLOOKUP($A315,'Rashodi- plan-izvršenje'!$A$8:N$1500,'prenos-P-R-N'!O$1,FALSE)),IF($A315&lt;=A$2,VALUE(VLOOKUP($A315,'Prihodi- plan-izvršenje'!$A$8:$H$500,6,FALSE)),VALUE(VLOOKUP($A315,'Neizmirene obaveze JLS'!$A$8:$N$500,O$1,FALSE)))))</f>
        <v>1</v>
      </c>
      <c r="P315" s="87" t="str">
        <f>IF(A315=0,"",IF(A315=0,0,IF(A315&gt;A$2,'šifarnik K-izvor'!G$3,+IF(Q315&lt;700,+'šifarnik K-izvor'!G$2,'šifarnik K-izvor'!G$1))))</f>
        <v>НО</v>
      </c>
      <c r="Q315" s="87" t="str">
        <f>IF($A315&lt;=$A$1,VALUE(+VLOOKUP($A315,'Rashodi- plan-izvršenje'!$A$8:O$1500,'prenos-P-R-N'!Q$1,FALSE)),IF($A315&lt;=$A$2,VLOOKUP($A315,'Prihodi- plan-izvršenje'!$A$4:$H$500,4,FALSE),IF($A315&lt;=$A$3,VLOOKUP(A315,'Neizmirene obaveze JLS'!$A$11:O$500,Q$1,FALSE),"")))</f>
        <v>425</v>
      </c>
      <c r="R315" s="88" t="str">
        <f>IF($A315&lt;=$A$1,VALUE(+VLOOKUP($A315,'Rashodi- plan-izvršenje'!$A$8:P$1500,'prenos-P-R-N'!R$1,FALSE)),IF($A315&lt;=$A$2,VLOOKUP($A315,'Prihodi- plan-izvršenje'!$A$4:$H$500,7,FALSE),""))</f>
        <v/>
      </c>
      <c r="S315" s="88">
        <f>IF(A315=0,0,IF($A315&lt;=$A$1,VALUE(+VLOOKUP($A315,'Rashodi- plan-izvršenje'!$A$8:Q$1500,'prenos-P-R-N'!S$1,FALSE)),IF($A315&lt;=$A$2,VLOOKUP($A315,'Prihodi- plan-izvršenje'!$A$4:$H$500,8,FALSE),0)))</f>
        <v>0</v>
      </c>
      <c r="T315" s="88">
        <f>IF($A315&gt;$A$2,VLOOKUP($A315,'Neizmirene obaveze JLS'!$A$11:R$500,R$1,FALSE),"")</f>
        <v>0</v>
      </c>
      <c r="U315" s="88">
        <f>IF($A315&gt;$A$2,VLOOKUP($A315,'Neizmirene obaveze JLS'!$A$11:S$500,S$1,FALSE),0)</f>
        <v>9833712</v>
      </c>
      <c r="V315" s="88">
        <f t="shared" si="23"/>
        <v>9833712</v>
      </c>
      <c r="W315" s="74"/>
      <c r="X315" s="74"/>
      <c r="Y315" s="74"/>
      <c r="Z315" s="74"/>
      <c r="AA315" s="193">
        <f t="shared" si="24"/>
        <v>3</v>
      </c>
      <c r="AB315" s="193" t="str">
        <f t="shared" si="25"/>
        <v>НО</v>
      </c>
    </row>
    <row r="316" spans="1:28">
      <c r="A316" s="89">
        <f>IF(AND(COUNTIF(A$1:A$3,"&gt;0")=1,MAX(A$8:A315)&lt;A$1),A315+1,IF(AND(COUNTIF(A$1:A$3,"&gt;0")=2,MAX(A$8:A315)&lt;A$2),A315+1,IF(AND(COUNTIF(A$1:A$3,"&gt;0")=3,MAX(A$8:A315)&lt;A$3),A315+1,0)))</f>
        <v>309</v>
      </c>
      <c r="B316" s="89">
        <f t="shared" si="26"/>
        <v>75</v>
      </c>
      <c r="C316" s="89" t="str">
        <f t="shared" si="27"/>
        <v>НОВИ ПАЗАР</v>
      </c>
      <c r="D316" s="87">
        <f>IF($A316=0,"",IF($A316&lt;=$A$1,+VLOOKUP($A316,'Rashodi- plan-izvršenje'!$A$8:B$1500,'prenos-P-R-N'!D$1,FALSE),IF($A316&gt;$A$2,+VLOOKUP($A316,'Neizmirene obaveze JLS'!$A$11:B$500,'prenos-P-R-N'!D$1,FALSE),"")))</f>
        <v>3</v>
      </c>
      <c r="E316" s="87" t="str">
        <f>IF($A316=0,"",IF($A316&lt;=$A$1,+VLOOKUP($A316,'Rashodi- plan-izvršenje'!$A$8:C$1500,'prenos-P-R-N'!E$1,FALSE),IF($A316&gt;$A$2,+VLOOKUP($A316,'Neizmirene obaveze JLS'!$A$11:C$500,'prenos-P-R-N'!E$1,FALSE),"")))</f>
        <v>Градска управа</v>
      </c>
      <c r="F316" s="87" t="str">
        <f>IF($A316=0,"",IF($A316&lt;=$A$1,+VLOOKUP($A316,'Rashodi- plan-izvršenje'!$A$8:D$1500,'prenos-P-R-N'!F$1,FALSE),IF($A316&gt;$A$2,+VLOOKUP($A316,'Neizmirene obaveze JLS'!$A$11:D$500,'prenos-P-R-N'!F$1,FALSE),"")))</f>
        <v>3.1</v>
      </c>
      <c r="G316" s="87" t="str">
        <f>IF($A316=0,"",IF($A316&lt;=$A$1,+VLOOKUP($A316,'Rashodi- plan-izvršenje'!$A$8:E$1500,'prenos-P-R-N'!G$1,FALSE),IF($A316&gt;$A$2,+VLOOKUP($A316,'Neizmirene obaveze JLS'!$A$11:E$500,'prenos-P-R-N'!G$1,FALSE),"")))</f>
        <v>Функционисање локалне самоуправе и градских општина</v>
      </c>
      <c r="H316" s="87">
        <f>IF($A316=0,"",IF($A316&lt;=$A$1,+VLOOKUP($A316,'Rashodi- plan-izvršenje'!$A$8:F$1500,'prenos-P-R-N'!H$1,FALSE),IF($A316&gt;$A$2,+VLOOKUP($A316,'Neizmirene obaveze JLS'!$A$11:F$500,'prenos-P-R-N'!H$1,FALSE),"")))</f>
        <v>130</v>
      </c>
      <c r="I316" s="87" t="str">
        <f>IF($A316=0,"",IF($A316&lt;=$A$1,+VLOOKUP($A316,'Rashodi- plan-izvršenje'!$A$8:G$1500,'prenos-P-R-N'!I$1,FALSE),IF($A316&gt;$A$2,+VLOOKUP($A316,'Neizmirene obaveze JLS'!$A$11:G$500,'prenos-P-R-N'!I$1,FALSE),"")))</f>
        <v>0602</v>
      </c>
      <c r="J316" s="87" t="str">
        <f>IF($A316=0,"",IF($A316&lt;=$A$1,+VLOOKUP($A316,'Rashodi- plan-izvršenje'!$A$8:H$1500,'prenos-P-R-N'!J$1,FALSE),IF($A316&gt;$A$2,+VLOOKUP($A316,'Neizmirene obaveze JLS'!$A$11:H$500,'prenos-P-R-N'!J$1,FALSE),"")))</f>
        <v>ОПШТЕ УСЛУГЕ ЛОКАЛНЕ САМОУПРАВЕ</v>
      </c>
      <c r="K316" s="87">
        <f>IF($A316=0,"",IF($A316&lt;=$A$1,+VLOOKUP($A316,'Rashodi- plan-izvršenje'!$A$8:I$1500,'prenos-P-R-N'!K$1,FALSE),IF($A316&gt;$A$2,+VLOOKUP($A316,'Neizmirene obaveze JLS'!$A$11:I$500,'prenos-P-R-N'!K$1,FALSE),"")))</f>
        <v>15</v>
      </c>
      <c r="L316" t="str">
        <f>IF(A316=0,"",IF(A316&lt;=A$1,+IF(VLOOKUP(A316,'Rashodi- plan-izvršenje'!A$8:J$1500,M$1,FALSE)&gt;0,"Програмска активност","Пројекат"),IF(A316&gt;A$2,+IF(VLOOKUP(A316,'Neizmirene obaveze JLS'!A$8:J$2008,M$1,FALSE)&gt;0,"Програмска активност","Пројекат"),"")))</f>
        <v>Програмска активност</v>
      </c>
      <c r="M316" s="87" t="str">
        <f>IF(A316=0,"",IF($A316&lt;=$A$1,+IF(VLOOKUP($A316,'Rashodi- plan-izvršenje'!$A$8:$M$1500,10,FALSE)&gt;0,VLOOKUP($A316,'Rashodi- plan-izvršenje'!$A$8:$M$1500,10,FALSE),VLOOKUP($A316,'Rashodi- plan-izvršenje'!$A$8:$M$1500,12,FALSE)),+IF($A316&gt;$A$2,IF(VLOOKUP($A316,'Neizmirene obaveze JLS'!$A$8:$M$1500,10,FALSE)&gt;0,VLOOKUP($A316,'Neizmirene obaveze JLS'!$A$11:$M$1500,10,FALSE),VLOOKUP($A316,'Neizmirene obaveze JLS'!$A$11:$M$1500,12,FALSE)),0)))</f>
        <v>0602-0001</v>
      </c>
      <c r="N316" s="87" t="str">
        <f>IF(A316=0,"",IF($A316&lt;=$A$1,+IF(VLOOKUP(A316,'Rashodi- plan-izvršenje'!$A$8:$M$1500,10,FALSE)&gt;0,VLOOKUP(A316,'Rashodi- plan-izvršenje'!$A$8:$M$1500,11,FALSE),VLOOKUP(A316,'Rashodi- plan-izvršenje'!$A$8:$M$1500,13,FALSE)),+IF($A316&gt;$A$2,IF(VLOOKUP($A316,'Neizmirene obaveze JLS'!$A$8:$M$1500,10,FALSE)&gt;0,VLOOKUP($A316,'Neizmirene obaveze JLS'!$A$11:$M$1500,11,FALSE),VLOOKUP($A316,'Neizmirene obaveze JLS'!$A$11:$M$1500,13,FALSE)),0)))</f>
        <v xml:space="preserve">Функционисање локалне самоуправе и градских општина </v>
      </c>
      <c r="O316" s="87">
        <f>IF(A316=0,"",IF($A316&lt;=$A$1,VALUE(+VLOOKUP($A316,'Rashodi- plan-izvršenje'!$A$8:N$1500,'prenos-P-R-N'!O$1,FALSE)),IF($A316&lt;=A$2,VALUE(VLOOKUP($A316,'Prihodi- plan-izvršenje'!$A$8:$H$500,6,FALSE)),VALUE(VLOOKUP($A316,'Neizmirene obaveze JLS'!$A$8:$N$500,O$1,FALSE)))))</f>
        <v>1</v>
      </c>
      <c r="P316" s="87" t="str">
        <f>IF(A316=0,"",IF(A316=0,0,IF(A316&gt;A$2,'šifarnik K-izvor'!G$3,+IF(Q316&lt;700,+'šifarnik K-izvor'!G$2,'šifarnik K-izvor'!G$1))))</f>
        <v>НО</v>
      </c>
      <c r="Q316" s="87" t="str">
        <f>IF($A316&lt;=$A$1,VALUE(+VLOOKUP($A316,'Rashodi- plan-izvršenje'!$A$8:O$1500,'prenos-P-R-N'!Q$1,FALSE)),IF($A316&lt;=$A$2,VLOOKUP($A316,'Prihodi- plan-izvršenje'!$A$4:$H$500,4,FALSE),IF($A316&lt;=$A$3,VLOOKUP(A316,'Neizmirene obaveze JLS'!$A$11:O$500,Q$1,FALSE),"")))</f>
        <v>426</v>
      </c>
      <c r="R316" s="88" t="str">
        <f>IF($A316&lt;=$A$1,VALUE(+VLOOKUP($A316,'Rashodi- plan-izvršenje'!$A$8:P$1500,'prenos-P-R-N'!R$1,FALSE)),IF($A316&lt;=$A$2,VLOOKUP($A316,'Prihodi- plan-izvršenje'!$A$4:$H$500,7,FALSE),""))</f>
        <v/>
      </c>
      <c r="S316" s="88">
        <f>IF(A316=0,0,IF($A316&lt;=$A$1,VALUE(+VLOOKUP($A316,'Rashodi- plan-izvršenje'!$A$8:Q$1500,'prenos-P-R-N'!S$1,FALSE)),IF($A316&lt;=$A$2,VLOOKUP($A316,'Prihodi- plan-izvršenje'!$A$4:$H$500,8,FALSE),0)))</f>
        <v>0</v>
      </c>
      <c r="T316" s="88">
        <f>IF($A316&gt;$A$2,VLOOKUP($A316,'Neizmirene obaveze JLS'!$A$11:R$500,R$1,FALSE),"")</f>
        <v>0</v>
      </c>
      <c r="U316" s="88">
        <f>IF($A316&gt;$A$2,VLOOKUP($A316,'Neizmirene obaveze JLS'!$A$11:S$500,S$1,FALSE),0)</f>
        <v>4924704</v>
      </c>
      <c r="V316" s="88">
        <f t="shared" si="23"/>
        <v>4924704</v>
      </c>
      <c r="W316" s="74"/>
      <c r="X316" s="74"/>
      <c r="Y316" s="74"/>
      <c r="Z316" s="74"/>
      <c r="AA316" s="193">
        <f t="shared" si="24"/>
        <v>3</v>
      </c>
      <c r="AB316" s="193" t="str">
        <f t="shared" si="25"/>
        <v>НО</v>
      </c>
    </row>
    <row r="317" spans="1:28">
      <c r="A317" s="89">
        <f>IF(AND(COUNTIF(A$1:A$3,"&gt;0")=1,MAX(A$8:A316)&lt;A$1),A316+1,IF(AND(COUNTIF(A$1:A$3,"&gt;0")=2,MAX(A$8:A316)&lt;A$2),A316+1,IF(AND(COUNTIF(A$1:A$3,"&gt;0")=3,MAX(A$8:A316)&lt;A$3),A316+1,0)))</f>
        <v>310</v>
      </c>
      <c r="B317" s="89">
        <f t="shared" si="26"/>
        <v>75</v>
      </c>
      <c r="C317" s="89" t="str">
        <f t="shared" si="27"/>
        <v>НОВИ ПАЗАР</v>
      </c>
      <c r="D317" s="87">
        <f>IF($A317=0,"",IF($A317&lt;=$A$1,+VLOOKUP($A317,'Rashodi- plan-izvršenje'!$A$8:B$1500,'prenos-P-R-N'!D$1,FALSE),IF($A317&gt;$A$2,+VLOOKUP($A317,'Neizmirene obaveze JLS'!$A$11:B$500,'prenos-P-R-N'!D$1,FALSE),"")))</f>
        <v>3</v>
      </c>
      <c r="E317" s="87" t="str">
        <f>IF($A317=0,"",IF($A317&lt;=$A$1,+VLOOKUP($A317,'Rashodi- plan-izvršenje'!$A$8:C$1500,'prenos-P-R-N'!E$1,FALSE),IF($A317&gt;$A$2,+VLOOKUP($A317,'Neizmirene obaveze JLS'!$A$11:C$500,'prenos-P-R-N'!E$1,FALSE),"")))</f>
        <v>Градска управа</v>
      </c>
      <c r="F317" s="87" t="str">
        <f>IF($A317=0,"",IF($A317&lt;=$A$1,+VLOOKUP($A317,'Rashodi- plan-izvršenje'!$A$8:D$1500,'prenos-P-R-N'!F$1,FALSE),IF($A317&gt;$A$2,+VLOOKUP($A317,'Neizmirene obaveze JLS'!$A$11:D$500,'prenos-P-R-N'!F$1,FALSE),"")))</f>
        <v>3.1</v>
      </c>
      <c r="G317" s="87" t="str">
        <f>IF($A317=0,"",IF($A317&lt;=$A$1,+VLOOKUP($A317,'Rashodi- plan-izvršenje'!$A$8:E$1500,'prenos-P-R-N'!G$1,FALSE),IF($A317&gt;$A$2,+VLOOKUP($A317,'Neizmirene obaveze JLS'!$A$11:E$500,'prenos-P-R-N'!G$1,FALSE),"")))</f>
        <v>Функционисање локалне самоуправе и градских општина</v>
      </c>
      <c r="H317" s="87">
        <f>IF($A317=0,"",IF($A317&lt;=$A$1,+VLOOKUP($A317,'Rashodi- plan-izvršenje'!$A$8:F$1500,'prenos-P-R-N'!H$1,FALSE),IF($A317&gt;$A$2,+VLOOKUP($A317,'Neizmirene obaveze JLS'!$A$11:F$500,'prenos-P-R-N'!H$1,FALSE),"")))</f>
        <v>130</v>
      </c>
      <c r="I317" s="87" t="str">
        <f>IF($A317=0,"",IF($A317&lt;=$A$1,+VLOOKUP($A317,'Rashodi- plan-izvršenje'!$A$8:G$1500,'prenos-P-R-N'!I$1,FALSE),IF($A317&gt;$A$2,+VLOOKUP($A317,'Neizmirene obaveze JLS'!$A$11:G$500,'prenos-P-R-N'!I$1,FALSE),"")))</f>
        <v>0602</v>
      </c>
      <c r="J317" s="87" t="str">
        <f>IF($A317=0,"",IF($A317&lt;=$A$1,+VLOOKUP($A317,'Rashodi- plan-izvršenje'!$A$8:H$1500,'prenos-P-R-N'!J$1,FALSE),IF($A317&gt;$A$2,+VLOOKUP($A317,'Neizmirene obaveze JLS'!$A$11:H$500,'prenos-P-R-N'!J$1,FALSE),"")))</f>
        <v>ОПШТЕ УСЛУГЕ ЛОКАЛНЕ САМОУПРАВЕ</v>
      </c>
      <c r="K317" s="87">
        <f>IF($A317=0,"",IF($A317&lt;=$A$1,+VLOOKUP($A317,'Rashodi- plan-izvršenje'!$A$8:I$1500,'prenos-P-R-N'!K$1,FALSE),IF($A317&gt;$A$2,+VLOOKUP($A317,'Neizmirene obaveze JLS'!$A$11:I$500,'prenos-P-R-N'!K$1,FALSE),"")))</f>
        <v>15</v>
      </c>
      <c r="L317" t="str">
        <f>IF(A317=0,"",IF(A317&lt;=A$1,+IF(VLOOKUP(A317,'Rashodi- plan-izvršenje'!A$8:J$1500,M$1,FALSE)&gt;0,"Програмска активност","Пројекат"),IF(A317&gt;A$2,+IF(VLOOKUP(A317,'Neizmirene obaveze JLS'!A$8:J$2008,M$1,FALSE)&gt;0,"Програмска активност","Пројекат"),"")))</f>
        <v>Програмска активност</v>
      </c>
      <c r="M317" s="87" t="str">
        <f>IF(A317=0,"",IF($A317&lt;=$A$1,+IF(VLOOKUP($A317,'Rashodi- plan-izvršenje'!$A$8:$M$1500,10,FALSE)&gt;0,VLOOKUP($A317,'Rashodi- plan-izvršenje'!$A$8:$M$1500,10,FALSE),VLOOKUP($A317,'Rashodi- plan-izvršenje'!$A$8:$M$1500,12,FALSE)),+IF($A317&gt;$A$2,IF(VLOOKUP($A317,'Neizmirene obaveze JLS'!$A$8:$M$1500,10,FALSE)&gt;0,VLOOKUP($A317,'Neizmirene obaveze JLS'!$A$11:$M$1500,10,FALSE),VLOOKUP($A317,'Neizmirene obaveze JLS'!$A$11:$M$1500,12,FALSE)),0)))</f>
        <v>0602-0001</v>
      </c>
      <c r="N317" s="87" t="str">
        <f>IF(A317=0,"",IF($A317&lt;=$A$1,+IF(VLOOKUP(A317,'Rashodi- plan-izvršenje'!$A$8:$M$1500,10,FALSE)&gt;0,VLOOKUP(A317,'Rashodi- plan-izvršenje'!$A$8:$M$1500,11,FALSE),VLOOKUP(A317,'Rashodi- plan-izvršenje'!$A$8:$M$1500,13,FALSE)),+IF($A317&gt;$A$2,IF(VLOOKUP($A317,'Neizmirene obaveze JLS'!$A$8:$M$1500,10,FALSE)&gt;0,VLOOKUP($A317,'Neizmirene obaveze JLS'!$A$11:$M$1500,11,FALSE),VLOOKUP($A317,'Neizmirene obaveze JLS'!$A$11:$M$1500,13,FALSE)),0)))</f>
        <v xml:space="preserve">Функционисање локалне самоуправе и градских општина </v>
      </c>
      <c r="O317" s="87">
        <f>IF(A317=0,"",IF($A317&lt;=$A$1,VALUE(+VLOOKUP($A317,'Rashodi- plan-izvršenje'!$A$8:N$1500,'prenos-P-R-N'!O$1,FALSE)),IF($A317&lt;=A$2,VALUE(VLOOKUP($A317,'Prihodi- plan-izvršenje'!$A$8:$H$500,6,FALSE)),VALUE(VLOOKUP($A317,'Neizmirene obaveze JLS'!$A$8:$N$500,O$1,FALSE)))))</f>
        <v>1</v>
      </c>
      <c r="P317" s="87" t="str">
        <f>IF(A317=0,"",IF(A317=0,0,IF(A317&gt;A$2,'šifarnik K-izvor'!G$3,+IF(Q317&lt;700,+'šifarnik K-izvor'!G$2,'šifarnik K-izvor'!G$1))))</f>
        <v>НО</v>
      </c>
      <c r="Q317" s="87" t="str">
        <f>IF($A317&lt;=$A$1,VALUE(+VLOOKUP($A317,'Rashodi- plan-izvršenje'!$A$8:O$1500,'prenos-P-R-N'!Q$1,FALSE)),IF($A317&lt;=$A$2,VLOOKUP($A317,'Prihodi- plan-izvršenje'!$A$4:$H$500,4,FALSE),IF($A317&lt;=$A$3,VLOOKUP(A317,'Neizmirene obaveze JLS'!$A$11:O$500,Q$1,FALSE),"")))</f>
        <v>483</v>
      </c>
      <c r="R317" s="88" t="str">
        <f>IF($A317&lt;=$A$1,VALUE(+VLOOKUP($A317,'Rashodi- plan-izvršenje'!$A$8:P$1500,'prenos-P-R-N'!R$1,FALSE)),IF($A317&lt;=$A$2,VLOOKUP($A317,'Prihodi- plan-izvršenje'!$A$4:$H$500,7,FALSE),""))</f>
        <v/>
      </c>
      <c r="S317" s="88">
        <f>IF(A317=0,0,IF($A317&lt;=$A$1,VALUE(+VLOOKUP($A317,'Rashodi- plan-izvršenje'!$A$8:Q$1500,'prenos-P-R-N'!S$1,FALSE)),IF($A317&lt;=$A$2,VLOOKUP($A317,'Prihodi- plan-izvršenje'!$A$4:$H$500,8,FALSE),0)))</f>
        <v>0</v>
      </c>
      <c r="T317" s="88">
        <f>IF($A317&gt;$A$2,VLOOKUP($A317,'Neizmirene obaveze JLS'!$A$11:R$500,R$1,FALSE),"")</f>
        <v>0</v>
      </c>
      <c r="U317" s="88">
        <f>IF($A317&gt;$A$2,VLOOKUP($A317,'Neizmirene obaveze JLS'!$A$11:S$500,S$1,FALSE),0)</f>
        <v>40265952.479999997</v>
      </c>
      <c r="V317" s="88">
        <f t="shared" si="23"/>
        <v>40265952.479999997</v>
      </c>
      <c r="W317" s="74"/>
      <c r="X317" s="74"/>
      <c r="Y317" s="74"/>
      <c r="Z317" s="74"/>
      <c r="AA317" s="193">
        <f t="shared" si="24"/>
        <v>3</v>
      </c>
      <c r="AB317" s="193" t="str">
        <f t="shared" si="25"/>
        <v>НО</v>
      </c>
    </row>
    <row r="318" spans="1:28">
      <c r="A318" s="89">
        <f>IF(AND(COUNTIF(A$1:A$3,"&gt;0")=1,MAX(A$8:A317)&lt;A$1),A317+1,IF(AND(COUNTIF(A$1:A$3,"&gt;0")=2,MAX(A$8:A317)&lt;A$2),A317+1,IF(AND(COUNTIF(A$1:A$3,"&gt;0")=3,MAX(A$8:A317)&lt;A$3),A317+1,0)))</f>
        <v>311</v>
      </c>
      <c r="B318" s="89">
        <f t="shared" si="26"/>
        <v>75</v>
      </c>
      <c r="C318" s="89" t="str">
        <f t="shared" si="27"/>
        <v>НОВИ ПАЗАР</v>
      </c>
      <c r="D318" s="87">
        <f>IF($A318=0,"",IF($A318&lt;=$A$1,+VLOOKUP($A318,'Rashodi- plan-izvršenje'!$A$8:B$1500,'prenos-P-R-N'!D$1,FALSE),IF($A318&gt;$A$2,+VLOOKUP($A318,'Neizmirene obaveze JLS'!$A$11:B$500,'prenos-P-R-N'!D$1,FALSE),"")))</f>
        <v>3</v>
      </c>
      <c r="E318" s="87" t="str">
        <f>IF($A318=0,"",IF($A318&lt;=$A$1,+VLOOKUP($A318,'Rashodi- plan-izvršenje'!$A$8:C$1500,'prenos-P-R-N'!E$1,FALSE),IF($A318&gt;$A$2,+VLOOKUP($A318,'Neizmirene obaveze JLS'!$A$11:C$500,'prenos-P-R-N'!E$1,FALSE),"")))</f>
        <v>Градска управа</v>
      </c>
      <c r="F318" s="87" t="str">
        <f>IF($A318=0,"",IF($A318&lt;=$A$1,+VLOOKUP($A318,'Rashodi- plan-izvršenje'!$A$8:D$1500,'prenos-P-R-N'!F$1,FALSE),IF($A318&gt;$A$2,+VLOOKUP($A318,'Neizmirene obaveze JLS'!$A$11:D$500,'prenos-P-R-N'!F$1,FALSE),"")))</f>
        <v>3.1</v>
      </c>
      <c r="G318" s="87" t="str">
        <f>IF($A318=0,"",IF($A318&lt;=$A$1,+VLOOKUP($A318,'Rashodi- plan-izvršenje'!$A$8:E$1500,'prenos-P-R-N'!G$1,FALSE),IF($A318&gt;$A$2,+VLOOKUP($A318,'Neizmirene obaveze JLS'!$A$11:E$500,'prenos-P-R-N'!G$1,FALSE),"")))</f>
        <v>Функционисање локалне самоуправе и градских општина</v>
      </c>
      <c r="H318" s="87">
        <f>IF($A318=0,"",IF($A318&lt;=$A$1,+VLOOKUP($A318,'Rashodi- plan-izvršenje'!$A$8:F$1500,'prenos-P-R-N'!H$1,FALSE),IF($A318&gt;$A$2,+VLOOKUP($A318,'Neizmirene obaveze JLS'!$A$11:F$500,'prenos-P-R-N'!H$1,FALSE),"")))</f>
        <v>130</v>
      </c>
      <c r="I318" s="87" t="str">
        <f>IF($A318=0,"",IF($A318&lt;=$A$1,+VLOOKUP($A318,'Rashodi- plan-izvršenje'!$A$8:G$1500,'prenos-P-R-N'!I$1,FALSE),IF($A318&gt;$A$2,+VLOOKUP($A318,'Neizmirene obaveze JLS'!$A$11:G$500,'prenos-P-R-N'!I$1,FALSE),"")))</f>
        <v>0602</v>
      </c>
      <c r="J318" s="87" t="str">
        <f>IF($A318=0,"",IF($A318&lt;=$A$1,+VLOOKUP($A318,'Rashodi- plan-izvršenje'!$A$8:H$1500,'prenos-P-R-N'!J$1,FALSE),IF($A318&gt;$A$2,+VLOOKUP($A318,'Neizmirene obaveze JLS'!$A$11:H$500,'prenos-P-R-N'!J$1,FALSE),"")))</f>
        <v>ОПШТЕ УСЛУГЕ ЛОКАЛНЕ САМОУПРАВЕ</v>
      </c>
      <c r="K318" s="87">
        <f>IF($A318=0,"",IF($A318&lt;=$A$1,+VLOOKUP($A318,'Rashodi- plan-izvršenje'!$A$8:I$1500,'prenos-P-R-N'!K$1,FALSE),IF($A318&gt;$A$2,+VLOOKUP($A318,'Neizmirene obaveze JLS'!$A$11:I$500,'prenos-P-R-N'!K$1,FALSE),"")))</f>
        <v>15</v>
      </c>
      <c r="L318" t="str">
        <f>IF(A318=0,"",IF(A318&lt;=A$1,+IF(VLOOKUP(A318,'Rashodi- plan-izvršenje'!A$8:J$1500,M$1,FALSE)&gt;0,"Програмска активност","Пројекат"),IF(A318&gt;A$2,+IF(VLOOKUP(A318,'Neizmirene obaveze JLS'!A$8:J$2008,M$1,FALSE)&gt;0,"Програмска активност","Пројекат"),"")))</f>
        <v>Програмска активност</v>
      </c>
      <c r="M318" s="87" t="str">
        <f>IF(A318=0,"",IF($A318&lt;=$A$1,+IF(VLOOKUP($A318,'Rashodi- plan-izvršenje'!$A$8:$M$1500,10,FALSE)&gt;0,VLOOKUP($A318,'Rashodi- plan-izvršenje'!$A$8:$M$1500,10,FALSE),VLOOKUP($A318,'Rashodi- plan-izvršenje'!$A$8:$M$1500,12,FALSE)),+IF($A318&gt;$A$2,IF(VLOOKUP($A318,'Neizmirene obaveze JLS'!$A$8:$M$1500,10,FALSE)&gt;0,VLOOKUP($A318,'Neizmirene obaveze JLS'!$A$11:$M$1500,10,FALSE),VLOOKUP($A318,'Neizmirene obaveze JLS'!$A$11:$M$1500,12,FALSE)),0)))</f>
        <v>0602-0001</v>
      </c>
      <c r="N318" s="87" t="str">
        <f>IF(A318=0,"",IF($A318&lt;=$A$1,+IF(VLOOKUP(A318,'Rashodi- plan-izvršenje'!$A$8:$M$1500,10,FALSE)&gt;0,VLOOKUP(A318,'Rashodi- plan-izvršenje'!$A$8:$M$1500,11,FALSE),VLOOKUP(A318,'Rashodi- plan-izvršenje'!$A$8:$M$1500,13,FALSE)),+IF($A318&gt;$A$2,IF(VLOOKUP($A318,'Neizmirene obaveze JLS'!$A$8:$M$1500,10,FALSE)&gt;0,VLOOKUP($A318,'Neizmirene obaveze JLS'!$A$11:$M$1500,11,FALSE),VLOOKUP($A318,'Neizmirene obaveze JLS'!$A$11:$M$1500,13,FALSE)),0)))</f>
        <v xml:space="preserve">Функционисање локалне самоуправе и градских општина </v>
      </c>
      <c r="O318" s="87">
        <f>IF(A318=0,"",IF($A318&lt;=$A$1,VALUE(+VLOOKUP($A318,'Rashodi- plan-izvršenje'!$A$8:N$1500,'prenos-P-R-N'!O$1,FALSE)),IF($A318&lt;=A$2,VALUE(VLOOKUP($A318,'Prihodi- plan-izvršenje'!$A$8:$H$500,6,FALSE)),VALUE(VLOOKUP($A318,'Neizmirene obaveze JLS'!$A$8:$N$500,O$1,FALSE)))))</f>
        <v>1</v>
      </c>
      <c r="P318" s="87" t="str">
        <f>IF(A318=0,"",IF(A318=0,0,IF(A318&gt;A$2,'šifarnik K-izvor'!G$3,+IF(Q318&lt;700,+'šifarnik K-izvor'!G$2,'šifarnik K-izvor'!G$1))))</f>
        <v>НО</v>
      </c>
      <c r="Q318" s="87" t="str">
        <f>IF($A318&lt;=$A$1,VALUE(+VLOOKUP($A318,'Rashodi- plan-izvršenje'!$A$8:O$1500,'prenos-P-R-N'!Q$1,FALSE)),IF($A318&lt;=$A$2,VLOOKUP($A318,'Prihodi- plan-izvršenje'!$A$4:$H$500,4,FALSE),IF($A318&lt;=$A$3,VLOOKUP(A318,'Neizmirene obaveze JLS'!$A$11:O$500,Q$1,FALSE),"")))</f>
        <v>485</v>
      </c>
      <c r="R318" s="88" t="str">
        <f>IF($A318&lt;=$A$1,VALUE(+VLOOKUP($A318,'Rashodi- plan-izvršenje'!$A$8:P$1500,'prenos-P-R-N'!R$1,FALSE)),IF($A318&lt;=$A$2,VLOOKUP($A318,'Prihodi- plan-izvršenje'!$A$4:$H$500,7,FALSE),""))</f>
        <v/>
      </c>
      <c r="S318" s="88">
        <f>IF(A318=0,0,IF($A318&lt;=$A$1,VALUE(+VLOOKUP($A318,'Rashodi- plan-izvršenje'!$A$8:Q$1500,'prenos-P-R-N'!S$1,FALSE)),IF($A318&lt;=$A$2,VLOOKUP($A318,'Prihodi- plan-izvršenje'!$A$4:$H$500,8,FALSE),0)))</f>
        <v>0</v>
      </c>
      <c r="T318" s="88">
        <f>IF($A318&gt;$A$2,VLOOKUP($A318,'Neizmirene obaveze JLS'!$A$11:R$500,R$1,FALSE),"")</f>
        <v>430963</v>
      </c>
      <c r="U318" s="88">
        <f>IF($A318&gt;$A$2,VLOOKUP($A318,'Neizmirene obaveze JLS'!$A$11:S$500,S$1,FALSE),0)</f>
        <v>0</v>
      </c>
      <c r="V318" s="88">
        <f t="shared" si="23"/>
        <v>430963</v>
      </c>
      <c r="W318" s="74"/>
      <c r="X318" s="74"/>
      <c r="Y318" s="74"/>
      <c r="Z318" s="74"/>
      <c r="AA318" s="193">
        <f t="shared" si="24"/>
        <v>3</v>
      </c>
      <c r="AB318" s="193" t="str">
        <f t="shared" si="25"/>
        <v>НО</v>
      </c>
    </row>
    <row r="319" spans="1:28">
      <c r="A319" s="89">
        <f>IF(AND(COUNTIF(A$1:A$3,"&gt;0")=1,MAX(A$8:A318)&lt;A$1),A318+1,IF(AND(COUNTIF(A$1:A$3,"&gt;0")=2,MAX(A$8:A318)&lt;A$2),A318+1,IF(AND(COUNTIF(A$1:A$3,"&gt;0")=3,MAX(A$8:A318)&lt;A$3),A318+1,0)))</f>
        <v>312</v>
      </c>
      <c r="B319" s="89">
        <f t="shared" si="26"/>
        <v>75</v>
      </c>
      <c r="C319" s="89" t="str">
        <f t="shared" si="27"/>
        <v>НОВИ ПАЗАР</v>
      </c>
      <c r="D319" s="87">
        <f>IF($A319=0,"",IF($A319&lt;=$A$1,+VLOOKUP($A319,'Rashodi- plan-izvršenje'!$A$8:B$1500,'prenos-P-R-N'!D$1,FALSE),IF($A319&gt;$A$2,+VLOOKUP($A319,'Neizmirene obaveze JLS'!$A$11:B$500,'prenos-P-R-N'!D$1,FALSE),"")))</f>
        <v>3</v>
      </c>
      <c r="E319" s="87" t="str">
        <f>IF($A319=0,"",IF($A319&lt;=$A$1,+VLOOKUP($A319,'Rashodi- plan-izvršenje'!$A$8:C$1500,'prenos-P-R-N'!E$1,FALSE),IF($A319&gt;$A$2,+VLOOKUP($A319,'Neizmirene obaveze JLS'!$A$11:C$500,'prenos-P-R-N'!E$1,FALSE),"")))</f>
        <v>Градска управа</v>
      </c>
      <c r="F319" s="87" t="str">
        <f>IF($A319=0,"",IF($A319&lt;=$A$1,+VLOOKUP($A319,'Rashodi- plan-izvršenje'!$A$8:D$1500,'prenos-P-R-N'!F$1,FALSE),IF($A319&gt;$A$2,+VLOOKUP($A319,'Neizmirene obaveze JLS'!$A$11:D$500,'prenos-P-R-N'!F$1,FALSE),"")))</f>
        <v>3.1</v>
      </c>
      <c r="G319" s="87" t="str">
        <f>IF($A319=0,"",IF($A319&lt;=$A$1,+VLOOKUP($A319,'Rashodi- plan-izvršenje'!$A$8:E$1500,'prenos-P-R-N'!G$1,FALSE),IF($A319&gt;$A$2,+VLOOKUP($A319,'Neizmirene obaveze JLS'!$A$11:E$500,'prenos-P-R-N'!G$1,FALSE),"")))</f>
        <v>Сервисирање јавног дуга</v>
      </c>
      <c r="H319" s="87">
        <f>IF($A319=0,"",IF($A319&lt;=$A$1,+VLOOKUP($A319,'Rashodi- plan-izvršenje'!$A$8:F$1500,'prenos-P-R-N'!H$1,FALSE),IF($A319&gt;$A$2,+VLOOKUP($A319,'Neizmirene obaveze JLS'!$A$11:F$500,'prenos-P-R-N'!H$1,FALSE),"")))</f>
        <v>170</v>
      </c>
      <c r="I319" s="87" t="str">
        <f>IF($A319=0,"",IF($A319&lt;=$A$1,+VLOOKUP($A319,'Rashodi- plan-izvršenje'!$A$8:G$1500,'prenos-P-R-N'!I$1,FALSE),IF($A319&gt;$A$2,+VLOOKUP($A319,'Neizmirene obaveze JLS'!$A$11:G$500,'prenos-P-R-N'!I$1,FALSE),"")))</f>
        <v>0602</v>
      </c>
      <c r="J319" s="87" t="str">
        <f>IF($A319=0,"",IF($A319&lt;=$A$1,+VLOOKUP($A319,'Rashodi- plan-izvršenje'!$A$8:H$1500,'prenos-P-R-N'!J$1,FALSE),IF($A319&gt;$A$2,+VLOOKUP($A319,'Neizmirene obaveze JLS'!$A$11:H$500,'prenos-P-R-N'!J$1,FALSE),"")))</f>
        <v>ОПШТЕ УСЛУГЕ ЛОКАЛНЕ САМОУПРАВЕ</v>
      </c>
      <c r="K319" s="87">
        <f>IF($A319=0,"",IF($A319&lt;=$A$1,+VLOOKUP($A319,'Rashodi- plan-izvršenje'!$A$8:I$1500,'prenos-P-R-N'!K$1,FALSE),IF($A319&gt;$A$2,+VLOOKUP($A319,'Neizmirene obaveze JLS'!$A$11:I$500,'prenos-P-R-N'!K$1,FALSE),"")))</f>
        <v>15</v>
      </c>
      <c r="L319" t="str">
        <f>IF(A319=0,"",IF(A319&lt;=A$1,+IF(VLOOKUP(A319,'Rashodi- plan-izvršenje'!A$8:J$1500,M$1,FALSE)&gt;0,"Програмска активност","Пројекат"),IF(A319&gt;A$2,+IF(VLOOKUP(A319,'Neizmirene obaveze JLS'!A$8:J$2008,M$1,FALSE)&gt;0,"Програмска активност","Пројекат"),"")))</f>
        <v>Програмска активност</v>
      </c>
      <c r="M319" s="87" t="str">
        <f>IF(A319=0,"",IF($A319&lt;=$A$1,+IF(VLOOKUP($A319,'Rashodi- plan-izvršenje'!$A$8:$M$1500,10,FALSE)&gt;0,VLOOKUP($A319,'Rashodi- plan-izvršenje'!$A$8:$M$1500,10,FALSE),VLOOKUP($A319,'Rashodi- plan-izvršenje'!$A$8:$M$1500,12,FALSE)),+IF($A319&gt;$A$2,IF(VLOOKUP($A319,'Neizmirene obaveze JLS'!$A$8:$M$1500,10,FALSE)&gt;0,VLOOKUP($A319,'Neizmirene obaveze JLS'!$A$11:$M$1500,10,FALSE),VLOOKUP($A319,'Neizmirene obaveze JLS'!$A$11:$M$1500,12,FALSE)),0)))</f>
        <v>0602-0003</v>
      </c>
      <c r="N319" s="87" t="str">
        <f>IF(A319=0,"",IF($A319&lt;=$A$1,+IF(VLOOKUP(A319,'Rashodi- plan-izvršenje'!$A$8:$M$1500,10,FALSE)&gt;0,VLOOKUP(A319,'Rashodi- plan-izvršenje'!$A$8:$M$1500,11,FALSE),VLOOKUP(A319,'Rashodi- plan-izvršenje'!$A$8:$M$1500,13,FALSE)),+IF($A319&gt;$A$2,IF(VLOOKUP($A319,'Neizmirene obaveze JLS'!$A$8:$M$1500,10,FALSE)&gt;0,VLOOKUP($A319,'Neizmirene obaveze JLS'!$A$11:$M$1500,11,FALSE),VLOOKUP($A319,'Neizmirene obaveze JLS'!$A$11:$M$1500,13,FALSE)),0)))</f>
        <v>Сервисирање јавног дуга</v>
      </c>
      <c r="O319" s="87">
        <f>IF(A319=0,"",IF($A319&lt;=$A$1,VALUE(+VLOOKUP($A319,'Rashodi- plan-izvršenje'!$A$8:N$1500,'prenos-P-R-N'!O$1,FALSE)),IF($A319&lt;=A$2,VALUE(VLOOKUP($A319,'Prihodi- plan-izvršenje'!$A$8:$H$500,6,FALSE)),VALUE(VLOOKUP($A319,'Neizmirene obaveze JLS'!$A$8:$N$500,O$1,FALSE)))))</f>
        <v>1</v>
      </c>
      <c r="P319" s="87" t="str">
        <f>IF(A319=0,"",IF(A319=0,0,IF(A319&gt;A$2,'šifarnik K-izvor'!G$3,+IF(Q319&lt;700,+'šifarnik K-izvor'!G$2,'šifarnik K-izvor'!G$1))))</f>
        <v>НО</v>
      </c>
      <c r="Q319" s="87" t="str">
        <f>IF($A319&lt;=$A$1,VALUE(+VLOOKUP($A319,'Rashodi- plan-izvršenje'!$A$8:O$1500,'prenos-P-R-N'!Q$1,FALSE)),IF($A319&lt;=$A$2,VLOOKUP($A319,'Prihodi- plan-izvršenje'!$A$4:$H$500,4,FALSE),IF($A319&lt;=$A$3,VLOOKUP(A319,'Neizmirene obaveze JLS'!$A$11:O$500,Q$1,FALSE),"")))</f>
        <v>441</v>
      </c>
      <c r="R319" s="88" t="str">
        <f>IF($A319&lt;=$A$1,VALUE(+VLOOKUP($A319,'Rashodi- plan-izvršenje'!$A$8:P$1500,'prenos-P-R-N'!R$1,FALSE)),IF($A319&lt;=$A$2,VLOOKUP($A319,'Prihodi- plan-izvršenje'!$A$4:$H$500,7,FALSE),""))</f>
        <v/>
      </c>
      <c r="S319" s="88">
        <f>IF(A319=0,0,IF($A319&lt;=$A$1,VALUE(+VLOOKUP($A319,'Rashodi- plan-izvršenje'!$A$8:Q$1500,'prenos-P-R-N'!S$1,FALSE)),IF($A319&lt;=$A$2,VLOOKUP($A319,'Prihodi- plan-izvršenje'!$A$4:$H$500,8,FALSE),0)))</f>
        <v>0</v>
      </c>
      <c r="T319" s="88">
        <f>IF($A319&gt;$A$2,VLOOKUP($A319,'Neizmirene obaveze JLS'!$A$11:R$500,R$1,FALSE),"")</f>
        <v>1437815.63</v>
      </c>
      <c r="U319" s="88">
        <f>IF($A319&gt;$A$2,VLOOKUP($A319,'Neizmirene obaveze JLS'!$A$11:S$500,S$1,FALSE),0)</f>
        <v>0</v>
      </c>
      <c r="V319" s="88">
        <f t="shared" si="23"/>
        <v>1437815.63</v>
      </c>
      <c r="W319" s="74"/>
      <c r="X319" s="74"/>
      <c r="Y319" s="74"/>
      <c r="Z319" s="74"/>
      <c r="AA319" s="193">
        <f t="shared" si="24"/>
        <v>3</v>
      </c>
      <c r="AB319" s="193" t="str">
        <f t="shared" si="25"/>
        <v>НО</v>
      </c>
    </row>
    <row r="320" spans="1:28">
      <c r="A320" s="89">
        <f>IF(AND(COUNTIF(A$1:A$3,"&gt;0")=1,MAX(A$8:A319)&lt;A$1),A319+1,IF(AND(COUNTIF(A$1:A$3,"&gt;0")=2,MAX(A$8:A319)&lt;A$2),A319+1,IF(AND(COUNTIF(A$1:A$3,"&gt;0")=3,MAX(A$8:A319)&lt;A$3),A319+1,0)))</f>
        <v>313</v>
      </c>
      <c r="B320" s="89">
        <f t="shared" si="26"/>
        <v>75</v>
      </c>
      <c r="C320" s="89" t="str">
        <f t="shared" si="27"/>
        <v>НОВИ ПАЗАР</v>
      </c>
      <c r="D320" s="87">
        <f>IF($A320=0,"",IF($A320&lt;=$A$1,+VLOOKUP($A320,'Rashodi- plan-izvršenje'!$A$8:B$1500,'prenos-P-R-N'!D$1,FALSE),IF($A320&gt;$A$2,+VLOOKUP($A320,'Neizmirene obaveze JLS'!$A$11:B$500,'prenos-P-R-N'!D$1,FALSE),"")))</f>
        <v>3</v>
      </c>
      <c r="E320" s="87" t="str">
        <f>IF($A320=0,"",IF($A320&lt;=$A$1,+VLOOKUP($A320,'Rashodi- plan-izvršenje'!$A$8:C$1500,'prenos-P-R-N'!E$1,FALSE),IF($A320&gt;$A$2,+VLOOKUP($A320,'Neizmirene obaveze JLS'!$A$11:C$500,'prenos-P-R-N'!E$1,FALSE),"")))</f>
        <v>Градска управа</v>
      </c>
      <c r="F320" s="87" t="str">
        <f>IF($A320=0,"",IF($A320&lt;=$A$1,+VLOOKUP($A320,'Rashodi- plan-izvršenje'!$A$8:D$1500,'prenos-P-R-N'!F$1,FALSE),IF($A320&gt;$A$2,+VLOOKUP($A320,'Neizmirene obaveze JLS'!$A$11:D$500,'prenos-P-R-N'!F$1,FALSE),"")))</f>
        <v>3.1</v>
      </c>
      <c r="G320" s="87" t="str">
        <f>IF($A320=0,"",IF($A320&lt;=$A$1,+VLOOKUP($A320,'Rashodi- plan-izvršenje'!$A$8:E$1500,'prenos-P-R-N'!G$1,FALSE),IF($A320&gt;$A$2,+VLOOKUP($A320,'Neizmirene obaveze JLS'!$A$11:E$500,'prenos-P-R-N'!G$1,FALSE),"")))</f>
        <v>Сервисирање јавног дуга</v>
      </c>
      <c r="H320" s="87">
        <f>IF($A320=0,"",IF($A320&lt;=$A$1,+VLOOKUP($A320,'Rashodi- plan-izvršenje'!$A$8:F$1500,'prenos-P-R-N'!H$1,FALSE),IF($A320&gt;$A$2,+VLOOKUP($A320,'Neizmirene obaveze JLS'!$A$11:F$500,'prenos-P-R-N'!H$1,FALSE),"")))</f>
        <v>170</v>
      </c>
      <c r="I320" s="87" t="str">
        <f>IF($A320=0,"",IF($A320&lt;=$A$1,+VLOOKUP($A320,'Rashodi- plan-izvršenje'!$A$8:G$1500,'prenos-P-R-N'!I$1,FALSE),IF($A320&gt;$A$2,+VLOOKUP($A320,'Neizmirene obaveze JLS'!$A$11:G$500,'prenos-P-R-N'!I$1,FALSE),"")))</f>
        <v>0602</v>
      </c>
      <c r="J320" s="87" t="str">
        <f>IF($A320=0,"",IF($A320&lt;=$A$1,+VLOOKUP($A320,'Rashodi- plan-izvršenje'!$A$8:H$1500,'prenos-P-R-N'!J$1,FALSE),IF($A320&gt;$A$2,+VLOOKUP($A320,'Neizmirene obaveze JLS'!$A$11:H$500,'prenos-P-R-N'!J$1,FALSE),"")))</f>
        <v>ОПШТЕ УСЛУГЕ ЛОКАЛНЕ САМОУПРАВЕ</v>
      </c>
      <c r="K320" s="87">
        <f>IF($A320=0,"",IF($A320&lt;=$A$1,+VLOOKUP($A320,'Rashodi- plan-izvršenje'!$A$8:I$1500,'prenos-P-R-N'!K$1,FALSE),IF($A320&gt;$A$2,+VLOOKUP($A320,'Neizmirene obaveze JLS'!$A$11:I$500,'prenos-P-R-N'!K$1,FALSE),"")))</f>
        <v>15</v>
      </c>
      <c r="L320" t="str">
        <f>IF(A320=0,"",IF(A320&lt;=A$1,+IF(VLOOKUP(A320,'Rashodi- plan-izvršenje'!A$8:J$1500,M$1,FALSE)&gt;0,"Програмска активност","Пројекат"),IF(A320&gt;A$2,+IF(VLOOKUP(A320,'Neizmirene obaveze JLS'!A$8:J$2008,M$1,FALSE)&gt;0,"Програмска активност","Пројекат"),"")))</f>
        <v>Програмска активност</v>
      </c>
      <c r="M320" s="87" t="str">
        <f>IF(A320=0,"",IF($A320&lt;=$A$1,+IF(VLOOKUP($A320,'Rashodi- plan-izvršenje'!$A$8:$M$1500,10,FALSE)&gt;0,VLOOKUP($A320,'Rashodi- plan-izvršenje'!$A$8:$M$1500,10,FALSE),VLOOKUP($A320,'Rashodi- plan-izvršenje'!$A$8:$M$1500,12,FALSE)),+IF($A320&gt;$A$2,IF(VLOOKUP($A320,'Neizmirene obaveze JLS'!$A$8:$M$1500,10,FALSE)&gt;0,VLOOKUP($A320,'Neizmirene obaveze JLS'!$A$11:$M$1500,10,FALSE),VLOOKUP($A320,'Neizmirene obaveze JLS'!$A$11:$M$1500,12,FALSE)),0)))</f>
        <v>0602-0003</v>
      </c>
      <c r="N320" s="87" t="str">
        <f>IF(A320=0,"",IF($A320&lt;=$A$1,+IF(VLOOKUP(A320,'Rashodi- plan-izvršenje'!$A$8:$M$1500,10,FALSE)&gt;0,VLOOKUP(A320,'Rashodi- plan-izvršenje'!$A$8:$M$1500,11,FALSE),VLOOKUP(A320,'Rashodi- plan-izvršenje'!$A$8:$M$1500,13,FALSE)),+IF($A320&gt;$A$2,IF(VLOOKUP($A320,'Neizmirene obaveze JLS'!$A$8:$M$1500,10,FALSE)&gt;0,VLOOKUP($A320,'Neizmirene obaveze JLS'!$A$11:$M$1500,11,FALSE),VLOOKUP($A320,'Neizmirene obaveze JLS'!$A$11:$M$1500,13,FALSE)),0)))</f>
        <v>Сервисирање јавног дуга</v>
      </c>
      <c r="O320" s="87">
        <f>IF(A320=0,"",IF($A320&lt;=$A$1,VALUE(+VLOOKUP($A320,'Rashodi- plan-izvršenje'!$A$8:N$1500,'prenos-P-R-N'!O$1,FALSE)),IF($A320&lt;=A$2,VALUE(VLOOKUP($A320,'Prihodi- plan-izvršenje'!$A$8:$H$500,6,FALSE)),VALUE(VLOOKUP($A320,'Neizmirene obaveze JLS'!$A$8:$N$500,O$1,FALSE)))))</f>
        <v>1</v>
      </c>
      <c r="P320" s="87" t="str">
        <f>IF(A320=0,"",IF(A320=0,0,IF(A320&gt;A$2,'šifarnik K-izvor'!G$3,+IF(Q320&lt;700,+'šifarnik K-izvor'!G$2,'šifarnik K-izvor'!G$1))))</f>
        <v>НО</v>
      </c>
      <c r="Q320" s="87" t="str">
        <f>IF($A320&lt;=$A$1,VALUE(+VLOOKUP($A320,'Rashodi- plan-izvršenje'!$A$8:O$1500,'prenos-P-R-N'!Q$1,FALSE)),IF($A320&lt;=$A$2,VLOOKUP($A320,'Prihodi- plan-izvršenje'!$A$4:$H$500,4,FALSE),IF($A320&lt;=$A$3,VLOOKUP(A320,'Neizmirene obaveze JLS'!$A$11:O$500,Q$1,FALSE),"")))</f>
        <v>611</v>
      </c>
      <c r="R320" s="88" t="str">
        <f>IF($A320&lt;=$A$1,VALUE(+VLOOKUP($A320,'Rashodi- plan-izvršenje'!$A$8:P$1500,'prenos-P-R-N'!R$1,FALSE)),IF($A320&lt;=$A$2,VLOOKUP($A320,'Prihodi- plan-izvršenje'!$A$4:$H$500,7,FALSE),""))</f>
        <v/>
      </c>
      <c r="S320" s="88">
        <f>IF(A320=0,0,IF($A320&lt;=$A$1,VALUE(+VLOOKUP($A320,'Rashodi- plan-izvršenje'!$A$8:Q$1500,'prenos-P-R-N'!S$1,FALSE)),IF($A320&lt;=$A$2,VLOOKUP($A320,'Prihodi- plan-izvršenje'!$A$4:$H$500,8,FALSE),0)))</f>
        <v>0</v>
      </c>
      <c r="T320" s="88">
        <f>IF($A320&gt;$A$2,VLOOKUP($A320,'Neizmirene obaveze JLS'!$A$11:R$500,R$1,FALSE),"")</f>
        <v>10203226</v>
      </c>
      <c r="U320" s="88">
        <f>IF($A320&gt;$A$2,VLOOKUP($A320,'Neizmirene obaveze JLS'!$A$11:S$500,S$1,FALSE),0)</f>
        <v>0</v>
      </c>
      <c r="V320" s="88">
        <f t="shared" si="23"/>
        <v>10203226</v>
      </c>
      <c r="W320" s="74"/>
      <c r="X320" s="74"/>
      <c r="Y320" s="74"/>
      <c r="Z320" s="74"/>
      <c r="AA320" s="193">
        <f t="shared" si="24"/>
        <v>3</v>
      </c>
      <c r="AB320" s="193" t="str">
        <f t="shared" si="25"/>
        <v>НО</v>
      </c>
    </row>
    <row r="321" spans="1:28">
      <c r="A321" s="89">
        <f>IF(AND(COUNTIF(A$1:A$3,"&gt;0")=1,MAX(A$8:A320)&lt;A$1),A320+1,IF(AND(COUNTIF(A$1:A$3,"&gt;0")=2,MAX(A$8:A320)&lt;A$2),A320+1,IF(AND(COUNTIF(A$1:A$3,"&gt;0")=3,MAX(A$8:A320)&lt;A$3),A320+1,0)))</f>
        <v>314</v>
      </c>
      <c r="B321" s="89">
        <f t="shared" si="26"/>
        <v>75</v>
      </c>
      <c r="C321" s="89" t="str">
        <f t="shared" si="27"/>
        <v>НОВИ ПАЗАР</v>
      </c>
      <c r="D321" s="87">
        <f>IF($A321=0,"",IF($A321&lt;=$A$1,+VLOOKUP($A321,'Rashodi- plan-izvršenje'!$A$8:B$1500,'prenos-P-R-N'!D$1,FALSE),IF($A321&gt;$A$2,+VLOOKUP($A321,'Neizmirene obaveze JLS'!$A$11:B$500,'prenos-P-R-N'!D$1,FALSE),"")))</f>
        <v>3</v>
      </c>
      <c r="E321" s="87" t="str">
        <f>IF($A321=0,"",IF($A321&lt;=$A$1,+VLOOKUP($A321,'Rashodi- plan-izvršenje'!$A$8:C$1500,'prenos-P-R-N'!E$1,FALSE),IF($A321&gt;$A$2,+VLOOKUP($A321,'Neizmirene obaveze JLS'!$A$11:C$500,'prenos-P-R-N'!E$1,FALSE),"")))</f>
        <v>Градска управа</v>
      </c>
      <c r="F321" s="87" t="str">
        <f>IF($A321=0,"",IF($A321&lt;=$A$1,+VLOOKUP($A321,'Rashodi- plan-izvršenje'!$A$8:D$1500,'prenos-P-R-N'!F$1,FALSE),IF($A321&gt;$A$2,+VLOOKUP($A321,'Neizmirene obaveze JLS'!$A$11:D$500,'prenos-P-R-N'!F$1,FALSE),"")))</f>
        <v>3.1</v>
      </c>
      <c r="G321" s="87" t="str">
        <f>IF($A321=0,"",IF($A321&lt;=$A$1,+VLOOKUP($A321,'Rashodi- plan-izvršenje'!$A$8:E$1500,'prenos-P-R-N'!G$1,FALSE),IF($A321&gt;$A$2,+VLOOKUP($A321,'Neizmirene obaveze JLS'!$A$11:E$500,'prenos-P-R-N'!G$1,FALSE),"")))</f>
        <v>Управљање у ванредним ситуацијама</v>
      </c>
      <c r="H321" s="87">
        <f>IF($A321=0,"",IF($A321&lt;=$A$1,+VLOOKUP($A321,'Rashodi- plan-izvršenje'!$A$8:F$1500,'prenos-P-R-N'!H$1,FALSE),IF($A321&gt;$A$2,+VLOOKUP($A321,'Neizmirene obaveze JLS'!$A$11:F$500,'prenos-P-R-N'!H$1,FALSE),"")))</f>
        <v>110</v>
      </c>
      <c r="I321" s="87" t="str">
        <f>IF($A321=0,"",IF($A321&lt;=$A$1,+VLOOKUP($A321,'Rashodi- plan-izvršenje'!$A$8:G$1500,'prenos-P-R-N'!I$1,FALSE),IF($A321&gt;$A$2,+VLOOKUP($A321,'Neizmirene obaveze JLS'!$A$11:G$500,'prenos-P-R-N'!I$1,FALSE),"")))</f>
        <v>0602</v>
      </c>
      <c r="J321" s="87" t="str">
        <f>IF($A321=0,"",IF($A321&lt;=$A$1,+VLOOKUP($A321,'Rashodi- plan-izvršenje'!$A$8:H$1500,'prenos-P-R-N'!J$1,FALSE),IF($A321&gt;$A$2,+VLOOKUP($A321,'Neizmirene obaveze JLS'!$A$11:H$500,'prenos-P-R-N'!J$1,FALSE),"")))</f>
        <v>ОПШТЕ УСЛУГЕ ЛОКАЛНЕ САМОУПРАВЕ</v>
      </c>
      <c r="K321" s="87">
        <f>IF($A321=0,"",IF($A321&lt;=$A$1,+VLOOKUP($A321,'Rashodi- plan-izvršenje'!$A$8:I$1500,'prenos-P-R-N'!K$1,FALSE),IF($A321&gt;$A$2,+VLOOKUP($A321,'Neizmirene obaveze JLS'!$A$11:I$500,'prenos-P-R-N'!K$1,FALSE),"")))</f>
        <v>15</v>
      </c>
      <c r="L321" t="str">
        <f>IF(A321=0,"",IF(A321&lt;=A$1,+IF(VLOOKUP(A321,'Rashodi- plan-izvršenje'!A$8:J$1500,M$1,FALSE)&gt;0,"Програмска активност","Пројекат"),IF(A321&gt;A$2,+IF(VLOOKUP(A321,'Neizmirene obaveze JLS'!A$8:J$2008,M$1,FALSE)&gt;0,"Програмска активност","Пројекат"),"")))</f>
        <v>Програмска активност</v>
      </c>
      <c r="M321" s="87" t="str">
        <f>IF(A321=0,"",IF($A321&lt;=$A$1,+IF(VLOOKUP($A321,'Rashodi- plan-izvršenje'!$A$8:$M$1500,10,FALSE)&gt;0,VLOOKUP($A321,'Rashodi- plan-izvršenje'!$A$8:$M$1500,10,FALSE),VLOOKUP($A321,'Rashodi- plan-izvršenje'!$A$8:$M$1500,12,FALSE)),+IF($A321&gt;$A$2,IF(VLOOKUP($A321,'Neizmirene obaveze JLS'!$A$8:$M$1500,10,FALSE)&gt;0,VLOOKUP($A321,'Neizmirene obaveze JLS'!$A$11:$M$1500,10,FALSE),VLOOKUP($A321,'Neizmirene obaveze JLS'!$A$11:$M$1500,12,FALSE)),0)))</f>
        <v>0602-0014</v>
      </c>
      <c r="N321" s="87" t="str">
        <f>IF(A321=0,"",IF($A321&lt;=$A$1,+IF(VLOOKUP(A321,'Rashodi- plan-izvršenje'!$A$8:$M$1500,10,FALSE)&gt;0,VLOOKUP(A321,'Rashodi- plan-izvršenje'!$A$8:$M$1500,11,FALSE),VLOOKUP(A321,'Rashodi- plan-izvršenje'!$A$8:$M$1500,13,FALSE)),+IF($A321&gt;$A$2,IF(VLOOKUP($A321,'Neizmirene obaveze JLS'!$A$8:$M$1500,10,FALSE)&gt;0,VLOOKUP($A321,'Neizmirene obaveze JLS'!$A$11:$M$1500,11,FALSE),VLOOKUP($A321,'Neizmirene obaveze JLS'!$A$11:$M$1500,13,FALSE)),0)))</f>
        <v>Управљање у ванредним ситуацијама</v>
      </c>
      <c r="O321" s="87">
        <f>IF(A321=0,"",IF($A321&lt;=$A$1,VALUE(+VLOOKUP($A321,'Rashodi- plan-izvršenje'!$A$8:N$1500,'prenos-P-R-N'!O$1,FALSE)),IF($A321&lt;=A$2,VALUE(VLOOKUP($A321,'Prihodi- plan-izvršenje'!$A$8:$H$500,6,FALSE)),VALUE(VLOOKUP($A321,'Neizmirene obaveze JLS'!$A$8:$N$500,O$1,FALSE)))))</f>
        <v>1</v>
      </c>
      <c r="P321" s="87" t="str">
        <f>IF(A321=0,"",IF(A321=0,0,IF(A321&gt;A$2,'šifarnik K-izvor'!G$3,+IF(Q321&lt;700,+'šifarnik K-izvor'!G$2,'šifarnik K-izvor'!G$1))))</f>
        <v>НО</v>
      </c>
      <c r="Q321" s="87" t="str">
        <f>IF($A321&lt;=$A$1,VALUE(+VLOOKUP($A321,'Rashodi- plan-izvršenje'!$A$8:O$1500,'prenos-P-R-N'!Q$1,FALSE)),IF($A321&lt;=$A$2,VLOOKUP($A321,'Prihodi- plan-izvršenje'!$A$4:$H$500,4,FALSE),IF($A321&lt;=$A$3,VLOOKUP(A321,'Neizmirene obaveze JLS'!$A$11:O$500,Q$1,FALSE),"")))</f>
        <v>484</v>
      </c>
      <c r="R321" s="88" t="str">
        <f>IF($A321&lt;=$A$1,VALUE(+VLOOKUP($A321,'Rashodi- plan-izvršenje'!$A$8:P$1500,'prenos-P-R-N'!R$1,FALSE)),IF($A321&lt;=$A$2,VLOOKUP($A321,'Prihodi- plan-izvršenje'!$A$4:$H$500,7,FALSE),""))</f>
        <v/>
      </c>
      <c r="S321" s="88">
        <f>IF(A321=0,0,IF($A321&lt;=$A$1,VALUE(+VLOOKUP($A321,'Rashodi- plan-izvršenje'!$A$8:Q$1500,'prenos-P-R-N'!S$1,FALSE)),IF($A321&lt;=$A$2,VLOOKUP($A321,'Prihodi- plan-izvršenje'!$A$4:$H$500,8,FALSE),0)))</f>
        <v>0</v>
      </c>
      <c r="T321" s="88">
        <f>IF($A321&gt;$A$2,VLOOKUP($A321,'Neizmirene obaveze JLS'!$A$11:R$500,R$1,FALSE),"")</f>
        <v>2736140</v>
      </c>
      <c r="U321" s="88">
        <f>IF($A321&gt;$A$2,VLOOKUP($A321,'Neizmirene obaveze JLS'!$A$11:S$500,S$1,FALSE),0)</f>
        <v>0</v>
      </c>
      <c r="V321" s="88">
        <f t="shared" si="23"/>
        <v>2736140</v>
      </c>
      <c r="W321" s="74"/>
      <c r="X321" s="74"/>
      <c r="Y321" s="74"/>
      <c r="Z321" s="74"/>
      <c r="AA321" s="193">
        <f t="shared" si="24"/>
        <v>3</v>
      </c>
      <c r="AB321" s="193" t="str">
        <f t="shared" si="25"/>
        <v>НО</v>
      </c>
    </row>
    <row r="322" spans="1:28">
      <c r="A322" s="89">
        <f>IF(AND(COUNTIF(A$1:A$3,"&gt;0")=1,MAX(A$8:A321)&lt;A$1),A321+1,IF(AND(COUNTIF(A$1:A$3,"&gt;0")=2,MAX(A$8:A321)&lt;A$2),A321+1,IF(AND(COUNTIF(A$1:A$3,"&gt;0")=3,MAX(A$8:A321)&lt;A$3),A321+1,0)))</f>
        <v>315</v>
      </c>
      <c r="B322" s="89">
        <f t="shared" si="26"/>
        <v>75</v>
      </c>
      <c r="C322" s="89" t="str">
        <f t="shared" si="27"/>
        <v>НОВИ ПАЗАР</v>
      </c>
      <c r="D322" s="87">
        <f>IF($A322=0,"",IF($A322&lt;=$A$1,+VLOOKUP($A322,'Rashodi- plan-izvršenje'!$A$8:B$1500,'prenos-P-R-N'!D$1,FALSE),IF($A322&gt;$A$2,+VLOOKUP($A322,'Neizmirene obaveze JLS'!$A$11:B$500,'prenos-P-R-N'!D$1,FALSE),"")))</f>
        <v>3</v>
      </c>
      <c r="E322" s="87" t="str">
        <f>IF($A322=0,"",IF($A322&lt;=$A$1,+VLOOKUP($A322,'Rashodi- plan-izvršenje'!$A$8:C$1500,'prenos-P-R-N'!E$1,FALSE),IF($A322&gt;$A$2,+VLOOKUP($A322,'Neizmirene obaveze JLS'!$A$11:C$500,'prenos-P-R-N'!E$1,FALSE),"")))</f>
        <v>Градска управа</v>
      </c>
      <c r="F322" s="87" t="str">
        <f>IF($A322=0,"",IF($A322&lt;=$A$1,+VLOOKUP($A322,'Rashodi- plan-izvršenje'!$A$8:D$1500,'prenos-P-R-N'!F$1,FALSE),IF($A322&gt;$A$2,+VLOOKUP($A322,'Neizmirene obaveze JLS'!$A$11:D$500,'prenos-P-R-N'!F$1,FALSE),"")))</f>
        <v>3.1</v>
      </c>
      <c r="G322" s="87" t="str">
        <f>IF($A322=0,"",IF($A322&lt;=$A$1,+VLOOKUP($A322,'Rashodi- plan-izvršenje'!$A$8:E$1500,'prenos-P-R-N'!G$1,FALSE),IF($A322&gt;$A$2,+VLOOKUP($A322,'Neizmirene obaveze JLS'!$A$11:E$500,'prenos-P-R-N'!G$1,FALSE),"")))</f>
        <v>ДОтације невладиним организацијама</v>
      </c>
      <c r="H322" s="87">
        <f>IF($A322=0,"",IF($A322&lt;=$A$1,+VLOOKUP($A322,'Rashodi- plan-izvršenje'!$A$8:F$1500,'prenos-P-R-N'!H$1,FALSE),IF($A322&gt;$A$2,+VLOOKUP($A322,'Neizmirene obaveze JLS'!$A$11:F$500,'prenos-P-R-N'!H$1,FALSE),"")))</f>
        <v>110</v>
      </c>
      <c r="I322" s="87" t="str">
        <f>IF($A322=0,"",IF($A322&lt;=$A$1,+VLOOKUP($A322,'Rashodi- plan-izvršenje'!$A$8:G$1500,'prenos-P-R-N'!I$1,FALSE),IF($A322&gt;$A$2,+VLOOKUP($A322,'Neizmirene obaveze JLS'!$A$11:G$500,'prenos-P-R-N'!I$1,FALSE),"")))</f>
        <v>0602</v>
      </c>
      <c r="J322" s="87" t="str">
        <f>IF($A322=0,"",IF($A322&lt;=$A$1,+VLOOKUP($A322,'Rashodi- plan-izvršenje'!$A$8:H$1500,'prenos-P-R-N'!J$1,FALSE),IF($A322&gt;$A$2,+VLOOKUP($A322,'Neizmirene obaveze JLS'!$A$11:H$500,'prenos-P-R-N'!J$1,FALSE),"")))</f>
        <v>ОПШТЕ УСЛУГЕ ЛОКАЛНЕ САМОУПРАВЕ</v>
      </c>
      <c r="K322" s="87">
        <f>IF($A322=0,"",IF($A322&lt;=$A$1,+VLOOKUP($A322,'Rashodi- plan-izvršenje'!$A$8:I$1500,'prenos-P-R-N'!K$1,FALSE),IF($A322&gt;$A$2,+VLOOKUP($A322,'Neizmirene obaveze JLS'!$A$11:I$500,'prenos-P-R-N'!K$1,FALSE),"")))</f>
        <v>15</v>
      </c>
      <c r="L322" t="str">
        <f>IF(A322=0,"",IF(A322&lt;=A$1,+IF(VLOOKUP(A322,'Rashodi- plan-izvršenje'!A$8:J$1500,M$1,FALSE)&gt;0,"Програмска активност","Пројекат"),IF(A322&gt;A$2,+IF(VLOOKUP(A322,'Neizmirene obaveze JLS'!A$8:J$2008,M$1,FALSE)&gt;0,"Програмска активност","Пројекат"),"")))</f>
        <v>Пројекат</v>
      </c>
      <c r="M322" s="87" t="str">
        <f>IF(A322=0,"",IF($A322&lt;=$A$1,+IF(VLOOKUP($A322,'Rashodi- plan-izvršenje'!$A$8:$M$1500,10,FALSE)&gt;0,VLOOKUP($A322,'Rashodi- plan-izvršenje'!$A$8:$M$1500,10,FALSE),VLOOKUP($A322,'Rashodi- plan-izvršenje'!$A$8:$M$1500,12,FALSE)),+IF($A322&gt;$A$2,IF(VLOOKUP($A322,'Neizmirene obaveze JLS'!$A$8:$M$1500,10,FALSE)&gt;0,VLOOKUP($A322,'Neizmirene obaveze JLS'!$A$11:$M$1500,10,FALSE),VLOOKUP($A322,'Neizmirene obaveze JLS'!$A$11:$M$1500,12,FALSE)),0)))</f>
        <v>0602-П4</v>
      </c>
      <c r="N322" s="87" t="str">
        <f>IF(A322=0,"",IF($A322&lt;=$A$1,+IF(VLOOKUP(A322,'Rashodi- plan-izvršenje'!$A$8:$M$1500,10,FALSE)&gt;0,VLOOKUP(A322,'Rashodi- plan-izvršenje'!$A$8:$M$1500,11,FALSE),VLOOKUP(A322,'Rashodi- plan-izvršenje'!$A$8:$M$1500,13,FALSE)),+IF($A322&gt;$A$2,IF(VLOOKUP($A322,'Neizmirene obaveze JLS'!$A$8:$M$1500,10,FALSE)&gt;0,VLOOKUP($A322,'Neizmirene obaveze JLS'!$A$11:$M$1500,11,FALSE),VLOOKUP($A322,'Neizmirene obaveze JLS'!$A$11:$M$1500,13,FALSE)),0)))</f>
        <v>ДОтације невладиним организацијама</v>
      </c>
      <c r="O322" s="87">
        <f>IF(A322=0,"",IF($A322&lt;=$A$1,VALUE(+VLOOKUP($A322,'Rashodi- plan-izvršenje'!$A$8:N$1500,'prenos-P-R-N'!O$1,FALSE)),IF($A322&lt;=A$2,VALUE(VLOOKUP($A322,'Prihodi- plan-izvršenje'!$A$8:$H$500,6,FALSE)),VALUE(VLOOKUP($A322,'Neizmirene obaveze JLS'!$A$8:$N$500,O$1,FALSE)))))</f>
        <v>1</v>
      </c>
      <c r="P322" s="87" t="str">
        <f>IF(A322=0,"",IF(A322=0,0,IF(A322&gt;A$2,'šifarnik K-izvor'!G$3,+IF(Q322&lt;700,+'šifarnik K-izvor'!G$2,'šifarnik K-izvor'!G$1))))</f>
        <v>НО</v>
      </c>
      <c r="Q322" s="87" t="str">
        <f>IF($A322&lt;=$A$1,VALUE(+VLOOKUP($A322,'Rashodi- plan-izvršenje'!$A$8:O$1500,'prenos-P-R-N'!Q$1,FALSE)),IF($A322&lt;=$A$2,VLOOKUP($A322,'Prihodi- plan-izvršenje'!$A$4:$H$500,4,FALSE),IF($A322&lt;=$A$3,VLOOKUP(A322,'Neizmirene obaveze JLS'!$A$11:O$500,Q$1,FALSE),"")))</f>
        <v>481</v>
      </c>
      <c r="R322" s="88" t="str">
        <f>IF($A322&lt;=$A$1,VALUE(+VLOOKUP($A322,'Rashodi- plan-izvršenje'!$A$8:P$1500,'prenos-P-R-N'!R$1,FALSE)),IF($A322&lt;=$A$2,VLOOKUP($A322,'Prihodi- plan-izvršenje'!$A$4:$H$500,7,FALSE),""))</f>
        <v/>
      </c>
      <c r="S322" s="88">
        <f>IF(A322=0,0,IF($A322&lt;=$A$1,VALUE(+VLOOKUP($A322,'Rashodi- plan-izvršenje'!$A$8:Q$1500,'prenos-P-R-N'!S$1,FALSE)),IF($A322&lt;=$A$2,VLOOKUP($A322,'Prihodi- plan-izvršenje'!$A$4:$H$500,8,FALSE),0)))</f>
        <v>0</v>
      </c>
      <c r="T322" s="88">
        <f>IF($A322&gt;$A$2,VLOOKUP($A322,'Neizmirene obaveze JLS'!$A$11:R$500,R$1,FALSE),"")</f>
        <v>200000</v>
      </c>
      <c r="U322" s="88">
        <f>IF($A322&gt;$A$2,VLOOKUP($A322,'Neizmirene obaveze JLS'!$A$11:S$500,S$1,FALSE),0)</f>
        <v>1220000</v>
      </c>
      <c r="V322" s="88">
        <f t="shared" si="23"/>
        <v>1420000</v>
      </c>
      <c r="W322" s="74"/>
      <c r="X322" s="74"/>
      <c r="Y322" s="74"/>
      <c r="Z322" s="74"/>
      <c r="AA322" s="193">
        <f t="shared" si="24"/>
        <v>3</v>
      </c>
      <c r="AB322" s="193" t="str">
        <f t="shared" si="25"/>
        <v>НО</v>
      </c>
    </row>
    <row r="323" spans="1:28">
      <c r="A323" s="89">
        <f>IF(AND(COUNTIF(A$1:A$3,"&gt;0")=1,MAX(A$8:A322)&lt;A$1),A322+1,IF(AND(COUNTIF(A$1:A$3,"&gt;0")=2,MAX(A$8:A322)&lt;A$2),A322+1,IF(AND(COUNTIF(A$1:A$3,"&gt;0")=3,MAX(A$8:A322)&lt;A$3),A322+1,0)))</f>
        <v>316</v>
      </c>
      <c r="B323" s="89">
        <f t="shared" si="26"/>
        <v>75</v>
      </c>
      <c r="C323" s="89" t="str">
        <f t="shared" si="27"/>
        <v>НОВИ ПАЗАР</v>
      </c>
      <c r="D323" s="87">
        <f>IF($A323=0,"",IF($A323&lt;=$A$1,+VLOOKUP($A323,'Rashodi- plan-izvršenje'!$A$8:B$1500,'prenos-P-R-N'!D$1,FALSE),IF($A323&gt;$A$2,+VLOOKUP($A323,'Neizmirene obaveze JLS'!$A$11:B$500,'prenos-P-R-N'!D$1,FALSE),"")))</f>
        <v>3</v>
      </c>
      <c r="E323" s="87" t="str">
        <f>IF($A323=0,"",IF($A323&lt;=$A$1,+VLOOKUP($A323,'Rashodi- plan-izvršenje'!$A$8:C$1500,'prenos-P-R-N'!E$1,FALSE),IF($A323&gt;$A$2,+VLOOKUP($A323,'Neizmirene obaveze JLS'!$A$11:C$500,'prenos-P-R-N'!E$1,FALSE),"")))</f>
        <v>Градска управа</v>
      </c>
      <c r="F323" s="87" t="str">
        <f>IF($A323=0,"",IF($A323&lt;=$A$1,+VLOOKUP($A323,'Rashodi- plan-izvršenje'!$A$8:D$1500,'prenos-P-R-N'!F$1,FALSE),IF($A323&gt;$A$2,+VLOOKUP($A323,'Neizmirene obaveze JLS'!$A$11:D$500,'prenos-P-R-N'!F$1,FALSE),"")))</f>
        <v>3.1</v>
      </c>
      <c r="G323" s="87" t="str">
        <f>IF($A323=0,"",IF($A323&lt;=$A$1,+VLOOKUP($A323,'Rashodi- plan-izvršenje'!$A$8:E$1500,'prenos-P-R-N'!G$1,FALSE),IF($A323&gt;$A$2,+VLOOKUP($A323,'Neizmirene obaveze JLS'!$A$11:E$500,'prenos-P-R-N'!G$1,FALSE),"")))</f>
        <v>Просторно и урбанистичко планирање</v>
      </c>
      <c r="H323" s="87">
        <f>IF($A323=0,"",IF($A323&lt;=$A$1,+VLOOKUP($A323,'Rashodi- plan-izvršenje'!$A$8:F$1500,'prenos-P-R-N'!H$1,FALSE),IF($A323&gt;$A$2,+VLOOKUP($A323,'Neizmirene obaveze JLS'!$A$11:F$500,'prenos-P-R-N'!H$1,FALSE),"")))</f>
        <v>620</v>
      </c>
      <c r="I323" s="87" t="str">
        <f>IF($A323=0,"",IF($A323&lt;=$A$1,+VLOOKUP($A323,'Rashodi- plan-izvršenje'!$A$8:G$1500,'prenos-P-R-N'!I$1,FALSE),IF($A323&gt;$A$2,+VLOOKUP($A323,'Neizmirene obaveze JLS'!$A$11:G$500,'prenos-P-R-N'!I$1,FALSE),"")))</f>
        <v>1101</v>
      </c>
      <c r="J323" s="87" t="str">
        <f>IF($A323=0,"",IF($A323&lt;=$A$1,+VLOOKUP($A323,'Rashodi- plan-izvršenje'!$A$8:H$1500,'prenos-P-R-N'!J$1,FALSE),IF($A323&gt;$A$2,+VLOOKUP($A323,'Neizmirene obaveze JLS'!$A$11:H$500,'prenos-P-R-N'!J$1,FALSE),"")))</f>
        <v>СТАНОВАЊЕ, УРБАНИЗАМ И ПРОСТОРНО ПЛАНИРАЊЕ</v>
      </c>
      <c r="K323" s="87">
        <f>IF($A323=0,"",IF($A323&lt;=$A$1,+VLOOKUP($A323,'Rashodi- plan-izvršenje'!$A$8:I$1500,'prenos-P-R-N'!K$1,FALSE),IF($A323&gt;$A$2,+VLOOKUP($A323,'Neizmirene obaveze JLS'!$A$11:I$500,'prenos-P-R-N'!K$1,FALSE),"")))</f>
        <v>1</v>
      </c>
      <c r="L323" t="str">
        <f>IF(A323=0,"",IF(A323&lt;=A$1,+IF(VLOOKUP(A323,'Rashodi- plan-izvršenje'!A$8:J$1500,M$1,FALSE)&gt;0,"Програмска активност","Пројекат"),IF(A323&gt;A$2,+IF(VLOOKUP(A323,'Neizmirene obaveze JLS'!A$8:J$2008,M$1,FALSE)&gt;0,"Програмска активност","Пројекат"),"")))</f>
        <v>Програмска активност</v>
      </c>
      <c r="M323" s="87" t="str">
        <f>IF(A323=0,"",IF($A323&lt;=$A$1,+IF(VLOOKUP($A323,'Rashodi- plan-izvršenje'!$A$8:$M$1500,10,FALSE)&gt;0,VLOOKUP($A323,'Rashodi- plan-izvršenje'!$A$8:$M$1500,10,FALSE),VLOOKUP($A323,'Rashodi- plan-izvršenje'!$A$8:$M$1500,12,FALSE)),+IF($A323&gt;$A$2,IF(VLOOKUP($A323,'Neizmirene obaveze JLS'!$A$8:$M$1500,10,FALSE)&gt;0,VLOOKUP($A323,'Neizmirene obaveze JLS'!$A$11:$M$1500,10,FALSE),VLOOKUP($A323,'Neizmirene obaveze JLS'!$A$11:$M$1500,12,FALSE)),0)))</f>
        <v>1101-0001</v>
      </c>
      <c r="N323" s="87" t="str">
        <f>IF(A323=0,"",IF($A323&lt;=$A$1,+IF(VLOOKUP(A323,'Rashodi- plan-izvršenje'!$A$8:$M$1500,10,FALSE)&gt;0,VLOOKUP(A323,'Rashodi- plan-izvršenje'!$A$8:$M$1500,11,FALSE),VLOOKUP(A323,'Rashodi- plan-izvršenje'!$A$8:$M$1500,13,FALSE)),+IF($A323&gt;$A$2,IF(VLOOKUP($A323,'Neizmirene obaveze JLS'!$A$8:$M$1500,10,FALSE)&gt;0,VLOOKUP($A323,'Neizmirene obaveze JLS'!$A$11:$M$1500,11,FALSE),VLOOKUP($A323,'Neizmirene obaveze JLS'!$A$11:$M$1500,13,FALSE)),0)))</f>
        <v xml:space="preserve">Просторно и урбанистичко планирање </v>
      </c>
      <c r="O323" s="87">
        <f>IF(A323=0,"",IF($A323&lt;=$A$1,VALUE(+VLOOKUP($A323,'Rashodi- plan-izvršenje'!$A$8:N$1500,'prenos-P-R-N'!O$1,FALSE)),IF($A323&lt;=A$2,VALUE(VLOOKUP($A323,'Prihodi- plan-izvršenje'!$A$8:$H$500,6,FALSE)),VALUE(VLOOKUP($A323,'Neizmirene obaveze JLS'!$A$8:$N$500,O$1,FALSE)))))</f>
        <v>1</v>
      </c>
      <c r="P323" s="87" t="str">
        <f>IF(A323=0,"",IF(A323=0,0,IF(A323&gt;A$2,'šifarnik K-izvor'!G$3,+IF(Q323&lt;700,+'šifarnik K-izvor'!G$2,'šifarnik K-izvor'!G$1))))</f>
        <v>НО</v>
      </c>
      <c r="Q323" s="87" t="str">
        <f>IF($A323&lt;=$A$1,VALUE(+VLOOKUP($A323,'Rashodi- plan-izvršenje'!$A$8:O$1500,'prenos-P-R-N'!Q$1,FALSE)),IF($A323&lt;=$A$2,VLOOKUP($A323,'Prihodi- plan-izvršenje'!$A$4:$H$500,4,FALSE),IF($A323&lt;=$A$3,VLOOKUP(A323,'Neizmirene obaveze JLS'!$A$11:O$500,Q$1,FALSE),"")))</f>
        <v>423</v>
      </c>
      <c r="R323" s="88" t="str">
        <f>IF($A323&lt;=$A$1,VALUE(+VLOOKUP($A323,'Rashodi- plan-izvršenje'!$A$8:P$1500,'prenos-P-R-N'!R$1,FALSE)),IF($A323&lt;=$A$2,VLOOKUP($A323,'Prihodi- plan-izvršenje'!$A$4:$H$500,7,FALSE),""))</f>
        <v/>
      </c>
      <c r="S323" s="88">
        <f>IF(A323=0,0,IF($A323&lt;=$A$1,VALUE(+VLOOKUP($A323,'Rashodi- plan-izvršenje'!$A$8:Q$1500,'prenos-P-R-N'!S$1,FALSE)),IF($A323&lt;=$A$2,VLOOKUP($A323,'Prihodi- plan-izvršenje'!$A$4:$H$500,8,FALSE),0)))</f>
        <v>0</v>
      </c>
      <c r="T323" s="88">
        <f>IF($A323&gt;$A$2,VLOOKUP($A323,'Neizmirene obaveze JLS'!$A$11:R$500,R$1,FALSE),"")</f>
        <v>1289779.49</v>
      </c>
      <c r="U323" s="88">
        <f>IF($A323&gt;$A$2,VLOOKUP($A323,'Neizmirene obaveze JLS'!$A$11:S$500,S$1,FALSE),0)</f>
        <v>0</v>
      </c>
      <c r="V323" s="88">
        <f t="shared" si="23"/>
        <v>1289779.49</v>
      </c>
      <c r="W323" s="74"/>
      <c r="X323" s="74"/>
      <c r="Y323" s="74"/>
      <c r="Z323" s="74"/>
      <c r="AA323" s="193">
        <f t="shared" si="24"/>
        <v>3</v>
      </c>
      <c r="AB323" s="193" t="str">
        <f t="shared" si="25"/>
        <v>НО</v>
      </c>
    </row>
    <row r="324" spans="1:28">
      <c r="A324" s="89">
        <f>IF(AND(COUNTIF(A$1:A$3,"&gt;0")=1,MAX(A$8:A323)&lt;A$1),A323+1,IF(AND(COUNTIF(A$1:A$3,"&gt;0")=2,MAX(A$8:A323)&lt;A$2),A323+1,IF(AND(COUNTIF(A$1:A$3,"&gt;0")=3,MAX(A$8:A323)&lt;A$3),A323+1,0)))</f>
        <v>317</v>
      </c>
      <c r="B324" s="89">
        <f t="shared" si="26"/>
        <v>75</v>
      </c>
      <c r="C324" s="89" t="str">
        <f t="shared" si="27"/>
        <v>НОВИ ПАЗАР</v>
      </c>
      <c r="D324" s="87">
        <f>IF($A324=0,"",IF($A324&lt;=$A$1,+VLOOKUP($A324,'Rashodi- plan-izvršenje'!$A$8:B$1500,'prenos-P-R-N'!D$1,FALSE),IF($A324&gt;$A$2,+VLOOKUP($A324,'Neizmirene obaveze JLS'!$A$11:B$500,'prenos-P-R-N'!D$1,FALSE),"")))</f>
        <v>3</v>
      </c>
      <c r="E324" s="87" t="str">
        <f>IF($A324=0,"",IF($A324&lt;=$A$1,+VLOOKUP($A324,'Rashodi- plan-izvršenje'!$A$8:C$1500,'prenos-P-R-N'!E$1,FALSE),IF($A324&gt;$A$2,+VLOOKUP($A324,'Neizmirene obaveze JLS'!$A$11:C$500,'prenos-P-R-N'!E$1,FALSE),"")))</f>
        <v>Градска управа</v>
      </c>
      <c r="F324" s="87" t="str">
        <f>IF($A324=0,"",IF($A324&lt;=$A$1,+VLOOKUP($A324,'Rashodi- plan-izvršenje'!$A$8:D$1500,'prenos-P-R-N'!F$1,FALSE),IF($A324&gt;$A$2,+VLOOKUP($A324,'Neizmirene obaveze JLS'!$A$11:D$500,'prenos-P-R-N'!F$1,FALSE),"")))</f>
        <v>3.1</v>
      </c>
      <c r="G324" s="87" t="str">
        <f>IF($A324=0,"",IF($A324&lt;=$A$1,+VLOOKUP($A324,'Rashodi- plan-izvršenje'!$A$8:E$1500,'prenos-P-R-N'!G$1,FALSE),IF($A324&gt;$A$2,+VLOOKUP($A324,'Neizmirene obaveze JLS'!$A$11:E$500,'prenos-P-R-N'!G$1,FALSE),"")))</f>
        <v>Одржавање чистоће на површинама јавне намене</v>
      </c>
      <c r="H324" s="87">
        <f>IF($A324=0,"",IF($A324&lt;=$A$1,+VLOOKUP($A324,'Rashodi- plan-izvršenje'!$A$8:F$1500,'prenos-P-R-N'!H$1,FALSE),IF($A324&gt;$A$2,+VLOOKUP($A324,'Neizmirene obaveze JLS'!$A$11:F$500,'prenos-P-R-N'!H$1,FALSE),"")))</f>
        <v>620</v>
      </c>
      <c r="I324" s="87" t="str">
        <f>IF($A324=0,"",IF($A324&lt;=$A$1,+VLOOKUP($A324,'Rashodi- plan-izvršenje'!$A$8:G$1500,'prenos-P-R-N'!I$1,FALSE),IF($A324&gt;$A$2,+VLOOKUP($A324,'Neizmirene obaveze JLS'!$A$11:G$500,'prenos-P-R-N'!I$1,FALSE),"")))</f>
        <v>1102</v>
      </c>
      <c r="J324" s="87" t="str">
        <f>IF($A324=0,"",IF($A324&lt;=$A$1,+VLOOKUP($A324,'Rashodi- plan-izvršenje'!$A$8:H$1500,'prenos-P-R-N'!J$1,FALSE),IF($A324&gt;$A$2,+VLOOKUP($A324,'Neizmirene obaveze JLS'!$A$11:H$500,'prenos-P-R-N'!J$1,FALSE),"")))</f>
        <v xml:space="preserve"> КОМУНАЛНЕ ДЕЛАТНОСТИ </v>
      </c>
      <c r="K324" s="87">
        <f>IF($A324=0,"",IF($A324&lt;=$A$1,+VLOOKUP($A324,'Rashodi- plan-izvršenje'!$A$8:I$1500,'prenos-P-R-N'!K$1,FALSE),IF($A324&gt;$A$2,+VLOOKUP($A324,'Neizmirene obaveze JLS'!$A$11:I$500,'prenos-P-R-N'!K$1,FALSE),"")))</f>
        <v>2</v>
      </c>
      <c r="L324" t="str">
        <f>IF(A324=0,"",IF(A324&lt;=A$1,+IF(VLOOKUP(A324,'Rashodi- plan-izvršenje'!A$8:J$1500,M$1,FALSE)&gt;0,"Програмска активност","Пројекат"),IF(A324&gt;A$2,+IF(VLOOKUP(A324,'Neizmirene obaveze JLS'!A$8:J$2008,M$1,FALSE)&gt;0,"Програмска активност","Пројекат"),"")))</f>
        <v>Програмска активност</v>
      </c>
      <c r="M324" s="87" t="str">
        <f>IF(A324=0,"",IF($A324&lt;=$A$1,+IF(VLOOKUP($A324,'Rashodi- plan-izvršenje'!$A$8:$M$1500,10,FALSE)&gt;0,VLOOKUP($A324,'Rashodi- plan-izvršenje'!$A$8:$M$1500,10,FALSE),VLOOKUP($A324,'Rashodi- plan-izvršenje'!$A$8:$M$1500,12,FALSE)),+IF($A324&gt;$A$2,IF(VLOOKUP($A324,'Neizmirene obaveze JLS'!$A$8:$M$1500,10,FALSE)&gt;0,VLOOKUP($A324,'Neizmirene obaveze JLS'!$A$11:$M$1500,10,FALSE),VLOOKUP($A324,'Neizmirene obaveze JLS'!$A$11:$M$1500,12,FALSE)),0)))</f>
        <v>1102-0003</v>
      </c>
      <c r="N324" s="87" t="str">
        <f>IF(A324=0,"",IF($A324&lt;=$A$1,+IF(VLOOKUP(A324,'Rashodi- plan-izvršenje'!$A$8:$M$1500,10,FALSE)&gt;0,VLOOKUP(A324,'Rashodi- plan-izvršenje'!$A$8:$M$1500,11,FALSE),VLOOKUP(A324,'Rashodi- plan-izvršenje'!$A$8:$M$1500,13,FALSE)),+IF($A324&gt;$A$2,IF(VLOOKUP($A324,'Neizmirene obaveze JLS'!$A$8:$M$1500,10,FALSE)&gt;0,VLOOKUP($A324,'Neizmirene obaveze JLS'!$A$11:$M$1500,11,FALSE),VLOOKUP($A324,'Neizmirene obaveze JLS'!$A$11:$M$1500,13,FALSE)),0)))</f>
        <v>Одржавање чистоће на површинама јавне намене</v>
      </c>
      <c r="O324" s="87">
        <f>IF(A324=0,"",IF($A324&lt;=$A$1,VALUE(+VLOOKUP($A324,'Rashodi- plan-izvršenje'!$A$8:N$1500,'prenos-P-R-N'!O$1,FALSE)),IF($A324&lt;=A$2,VALUE(VLOOKUP($A324,'Prihodi- plan-izvršenje'!$A$8:$H$500,6,FALSE)),VALUE(VLOOKUP($A324,'Neizmirene obaveze JLS'!$A$8:$N$500,O$1,FALSE)))))</f>
        <v>1</v>
      </c>
      <c r="P324" s="87" t="str">
        <f>IF(A324=0,"",IF(A324=0,0,IF(A324&gt;A$2,'šifarnik K-izvor'!G$3,+IF(Q324&lt;700,+'šifarnik K-izvor'!G$2,'šifarnik K-izvor'!G$1))))</f>
        <v>НО</v>
      </c>
      <c r="Q324" s="87" t="str">
        <f>IF($A324&lt;=$A$1,VALUE(+VLOOKUP($A324,'Rashodi- plan-izvršenje'!$A$8:O$1500,'prenos-P-R-N'!Q$1,FALSE)),IF($A324&lt;=$A$2,VLOOKUP($A324,'Prihodi- plan-izvršenje'!$A$4:$H$500,4,FALSE),IF($A324&lt;=$A$3,VLOOKUP(A324,'Neizmirene obaveze JLS'!$A$11:O$500,Q$1,FALSE),"")))</f>
        <v>424</v>
      </c>
      <c r="R324" s="88" t="str">
        <f>IF($A324&lt;=$A$1,VALUE(+VLOOKUP($A324,'Rashodi- plan-izvršenje'!$A$8:P$1500,'prenos-P-R-N'!R$1,FALSE)),IF($A324&lt;=$A$2,VLOOKUP($A324,'Prihodi- plan-izvršenje'!$A$4:$H$500,7,FALSE),""))</f>
        <v/>
      </c>
      <c r="S324" s="88">
        <f>IF(A324=0,0,IF($A324&lt;=$A$1,VALUE(+VLOOKUP($A324,'Rashodi- plan-izvršenje'!$A$8:Q$1500,'prenos-P-R-N'!S$1,FALSE)),IF($A324&lt;=$A$2,VLOOKUP($A324,'Prihodi- plan-izvršenje'!$A$4:$H$500,8,FALSE),0)))</f>
        <v>0</v>
      </c>
      <c r="T324" s="88">
        <f>IF($A324&gt;$A$2,VLOOKUP($A324,'Neizmirene obaveze JLS'!$A$11:R$500,R$1,FALSE),"")</f>
        <v>3176301</v>
      </c>
      <c r="U324" s="88">
        <f>IF($A324&gt;$A$2,VLOOKUP($A324,'Neizmirene obaveze JLS'!$A$11:S$500,S$1,FALSE),0)</f>
        <v>55836702</v>
      </c>
      <c r="V324" s="88">
        <f t="shared" si="23"/>
        <v>59013003</v>
      </c>
      <c r="W324" s="74"/>
      <c r="X324" s="74"/>
      <c r="Y324" s="74"/>
      <c r="Z324" s="74"/>
      <c r="AA324" s="193">
        <f t="shared" si="24"/>
        <v>3</v>
      </c>
      <c r="AB324" s="193" t="str">
        <f t="shared" si="25"/>
        <v>НО</v>
      </c>
    </row>
    <row r="325" spans="1:28">
      <c r="A325" s="89">
        <f>IF(AND(COUNTIF(A$1:A$3,"&gt;0")=1,MAX(A$8:A324)&lt;A$1),A324+1,IF(AND(COUNTIF(A$1:A$3,"&gt;0")=2,MAX(A$8:A324)&lt;A$2),A324+1,IF(AND(COUNTIF(A$1:A$3,"&gt;0")=3,MAX(A$8:A324)&lt;A$3),A324+1,0)))</f>
        <v>318</v>
      </c>
      <c r="B325" s="89">
        <f t="shared" si="26"/>
        <v>75</v>
      </c>
      <c r="C325" s="89" t="str">
        <f t="shared" si="27"/>
        <v>НОВИ ПАЗАР</v>
      </c>
      <c r="D325" s="87">
        <f>IF($A325=0,"",IF($A325&lt;=$A$1,+VLOOKUP($A325,'Rashodi- plan-izvršenje'!$A$8:B$1500,'prenos-P-R-N'!D$1,FALSE),IF($A325&gt;$A$2,+VLOOKUP($A325,'Neizmirene obaveze JLS'!$A$11:B$500,'prenos-P-R-N'!D$1,FALSE),"")))</f>
        <v>3</v>
      </c>
      <c r="E325" s="87" t="str">
        <f>IF($A325=0,"",IF($A325&lt;=$A$1,+VLOOKUP($A325,'Rashodi- plan-izvršenje'!$A$8:C$1500,'prenos-P-R-N'!E$1,FALSE),IF($A325&gt;$A$2,+VLOOKUP($A325,'Neizmirene obaveze JLS'!$A$11:C$500,'prenos-P-R-N'!E$1,FALSE),"")))</f>
        <v>Градска управа</v>
      </c>
      <c r="F325" s="87" t="str">
        <f>IF($A325=0,"",IF($A325&lt;=$A$1,+VLOOKUP($A325,'Rashodi- plan-izvršenje'!$A$8:D$1500,'prenos-P-R-N'!F$1,FALSE),IF($A325&gt;$A$2,+VLOOKUP($A325,'Neizmirene obaveze JLS'!$A$11:D$500,'prenos-P-R-N'!F$1,FALSE),"")))</f>
        <v>3.1</v>
      </c>
      <c r="G325" s="87" t="str">
        <f>IF($A325=0,"",IF($A325&lt;=$A$1,+VLOOKUP($A325,'Rashodi- plan-izvršenje'!$A$8:E$1500,'prenos-P-R-N'!G$1,FALSE),IF($A325&gt;$A$2,+VLOOKUP($A325,'Neizmirene obaveze JLS'!$A$11:E$500,'prenos-P-R-N'!G$1,FALSE),"")))</f>
        <v>Управљање јавним осветљењем</v>
      </c>
      <c r="H325" s="87">
        <f>IF($A325=0,"",IF($A325&lt;=$A$1,+VLOOKUP($A325,'Rashodi- plan-izvršenje'!$A$8:F$1500,'prenos-P-R-N'!H$1,FALSE),IF($A325&gt;$A$2,+VLOOKUP($A325,'Neizmirene obaveze JLS'!$A$11:F$500,'prenos-P-R-N'!H$1,FALSE),"")))</f>
        <v>640</v>
      </c>
      <c r="I325" s="87" t="str">
        <f>IF($A325=0,"",IF($A325&lt;=$A$1,+VLOOKUP($A325,'Rashodi- plan-izvršenje'!$A$8:G$1500,'prenos-P-R-N'!I$1,FALSE),IF($A325&gt;$A$2,+VLOOKUP($A325,'Neizmirene obaveze JLS'!$A$11:G$500,'prenos-P-R-N'!I$1,FALSE),"")))</f>
        <v>1102</v>
      </c>
      <c r="J325" s="87" t="str">
        <f>IF($A325=0,"",IF($A325&lt;=$A$1,+VLOOKUP($A325,'Rashodi- plan-izvršenje'!$A$8:H$1500,'prenos-P-R-N'!J$1,FALSE),IF($A325&gt;$A$2,+VLOOKUP($A325,'Neizmirene obaveze JLS'!$A$11:H$500,'prenos-P-R-N'!J$1,FALSE),"")))</f>
        <v xml:space="preserve"> КОМУНАЛНЕ ДЕЛАТНОСТИ </v>
      </c>
      <c r="K325" s="87">
        <f>IF($A325=0,"",IF($A325&lt;=$A$1,+VLOOKUP($A325,'Rashodi- plan-izvršenje'!$A$8:I$1500,'prenos-P-R-N'!K$1,FALSE),IF($A325&gt;$A$2,+VLOOKUP($A325,'Neizmirene obaveze JLS'!$A$11:I$500,'prenos-P-R-N'!K$1,FALSE),"")))</f>
        <v>2</v>
      </c>
      <c r="L325" t="str">
        <f>IF(A325=0,"",IF(A325&lt;=A$1,+IF(VLOOKUP(A325,'Rashodi- plan-izvršenje'!A$8:J$1500,M$1,FALSE)&gt;0,"Програмска активност","Пројекат"),IF(A325&gt;A$2,+IF(VLOOKUP(A325,'Neizmirene obaveze JLS'!A$8:J$2008,M$1,FALSE)&gt;0,"Програмска активност","Пројекат"),"")))</f>
        <v>Програмска активност</v>
      </c>
      <c r="M325" s="87" t="str">
        <f>IF(A325=0,"",IF($A325&lt;=$A$1,+IF(VLOOKUP($A325,'Rashodi- plan-izvršenje'!$A$8:$M$1500,10,FALSE)&gt;0,VLOOKUP($A325,'Rashodi- plan-izvršenje'!$A$8:$M$1500,10,FALSE),VLOOKUP($A325,'Rashodi- plan-izvršenje'!$A$8:$M$1500,12,FALSE)),+IF($A325&gt;$A$2,IF(VLOOKUP($A325,'Neizmirene obaveze JLS'!$A$8:$M$1500,10,FALSE)&gt;0,VLOOKUP($A325,'Neizmirene obaveze JLS'!$A$11:$M$1500,10,FALSE),VLOOKUP($A325,'Neizmirene obaveze JLS'!$A$11:$M$1500,12,FALSE)),0)))</f>
        <v>1102-0001</v>
      </c>
      <c r="N325" s="87" t="str">
        <f>IF(A325=0,"",IF($A325&lt;=$A$1,+IF(VLOOKUP(A325,'Rashodi- plan-izvršenje'!$A$8:$M$1500,10,FALSE)&gt;0,VLOOKUP(A325,'Rashodi- plan-izvršenje'!$A$8:$M$1500,11,FALSE),VLOOKUP(A325,'Rashodi- plan-izvršenje'!$A$8:$M$1500,13,FALSE)),+IF($A325&gt;$A$2,IF(VLOOKUP($A325,'Neizmirene obaveze JLS'!$A$8:$M$1500,10,FALSE)&gt;0,VLOOKUP($A325,'Neizmirene obaveze JLS'!$A$11:$M$1500,11,FALSE),VLOOKUP($A325,'Neizmirene obaveze JLS'!$A$11:$M$1500,13,FALSE)),0)))</f>
        <v>Управљање/одржавање јавним осветљењем</v>
      </c>
      <c r="O325" s="87">
        <f>IF(A325=0,"",IF($A325&lt;=$A$1,VALUE(+VLOOKUP($A325,'Rashodi- plan-izvršenje'!$A$8:N$1500,'prenos-P-R-N'!O$1,FALSE)),IF($A325&lt;=A$2,VALUE(VLOOKUP($A325,'Prihodi- plan-izvršenje'!$A$8:$H$500,6,FALSE)),VALUE(VLOOKUP($A325,'Neizmirene obaveze JLS'!$A$8:$N$500,O$1,FALSE)))))</f>
        <v>1</v>
      </c>
      <c r="P325" s="87" t="str">
        <f>IF(A325=0,"",IF(A325=0,0,IF(A325&gt;A$2,'šifarnik K-izvor'!G$3,+IF(Q325&lt;700,+'šifarnik K-izvor'!G$2,'šifarnik K-izvor'!G$1))))</f>
        <v>НО</v>
      </c>
      <c r="Q325" s="87" t="str">
        <f>IF($A325&lt;=$A$1,VALUE(+VLOOKUP($A325,'Rashodi- plan-izvršenje'!$A$8:O$1500,'prenos-P-R-N'!Q$1,FALSE)),IF($A325&lt;=$A$2,VLOOKUP($A325,'Prihodi- plan-izvršenje'!$A$4:$H$500,4,FALSE),IF($A325&lt;=$A$3,VLOOKUP(A325,'Neizmirene obaveze JLS'!$A$11:O$500,Q$1,FALSE),"")))</f>
        <v>421</v>
      </c>
      <c r="R325" s="88" t="str">
        <f>IF($A325&lt;=$A$1,VALUE(+VLOOKUP($A325,'Rashodi- plan-izvršenje'!$A$8:P$1500,'prenos-P-R-N'!R$1,FALSE)),IF($A325&lt;=$A$2,VLOOKUP($A325,'Prihodi- plan-izvršenje'!$A$4:$H$500,7,FALSE),""))</f>
        <v/>
      </c>
      <c r="S325" s="88">
        <f>IF(A325=0,0,IF($A325&lt;=$A$1,VALUE(+VLOOKUP($A325,'Rashodi- plan-izvršenje'!$A$8:Q$1500,'prenos-P-R-N'!S$1,FALSE)),IF($A325&lt;=$A$2,VLOOKUP($A325,'Prihodi- plan-izvršenje'!$A$4:$H$500,8,FALSE),0)))</f>
        <v>0</v>
      </c>
      <c r="T325" s="88">
        <f>IF($A325&gt;$A$2,VLOOKUP($A325,'Neizmirene obaveze JLS'!$A$11:R$500,R$1,FALSE),"")</f>
        <v>6036374</v>
      </c>
      <c r="U325" s="88">
        <f>IF($A325&gt;$A$2,VLOOKUP($A325,'Neizmirene obaveze JLS'!$A$11:S$500,S$1,FALSE),0)</f>
        <v>47845036</v>
      </c>
      <c r="V325" s="88">
        <f t="shared" si="23"/>
        <v>53881410</v>
      </c>
      <c r="W325" s="74"/>
      <c r="X325" s="74"/>
      <c r="Y325" s="74"/>
      <c r="Z325" s="74"/>
      <c r="AA325" s="193">
        <f t="shared" si="24"/>
        <v>3</v>
      </c>
      <c r="AB325" s="193" t="str">
        <f t="shared" si="25"/>
        <v>НО</v>
      </c>
    </row>
    <row r="326" spans="1:28">
      <c r="A326" s="89">
        <f>IF(AND(COUNTIF(A$1:A$3,"&gt;0")=1,MAX(A$8:A325)&lt;A$1),A325+1,IF(AND(COUNTIF(A$1:A$3,"&gt;0")=2,MAX(A$8:A325)&lt;A$2),A325+1,IF(AND(COUNTIF(A$1:A$3,"&gt;0")=3,MAX(A$8:A325)&lt;A$3),A325+1,0)))</f>
        <v>319</v>
      </c>
      <c r="B326" s="89">
        <f t="shared" si="26"/>
        <v>75</v>
      </c>
      <c r="C326" s="89" t="str">
        <f t="shared" si="27"/>
        <v>НОВИ ПАЗАР</v>
      </c>
      <c r="D326" s="87">
        <f>IF($A326=0,"",IF($A326&lt;=$A$1,+VLOOKUP($A326,'Rashodi- plan-izvršenje'!$A$8:B$1500,'prenos-P-R-N'!D$1,FALSE),IF($A326&gt;$A$2,+VLOOKUP($A326,'Neizmirene obaveze JLS'!$A$11:B$500,'prenos-P-R-N'!D$1,FALSE),"")))</f>
        <v>3</v>
      </c>
      <c r="E326" s="87" t="str">
        <f>IF($A326=0,"",IF($A326&lt;=$A$1,+VLOOKUP($A326,'Rashodi- plan-izvršenje'!$A$8:C$1500,'prenos-P-R-N'!E$1,FALSE),IF($A326&gt;$A$2,+VLOOKUP($A326,'Neizmirene obaveze JLS'!$A$11:C$500,'prenos-P-R-N'!E$1,FALSE),"")))</f>
        <v>Градска управа</v>
      </c>
      <c r="F326" s="87" t="str">
        <f>IF($A326=0,"",IF($A326&lt;=$A$1,+VLOOKUP($A326,'Rashodi- plan-izvršenje'!$A$8:D$1500,'prenos-P-R-N'!F$1,FALSE),IF($A326&gt;$A$2,+VLOOKUP($A326,'Neizmirene obaveze JLS'!$A$11:D$500,'prenos-P-R-N'!F$1,FALSE),"")))</f>
        <v>3.1</v>
      </c>
      <c r="G326" s="87" t="str">
        <f>IF($A326=0,"",IF($A326&lt;=$A$1,+VLOOKUP($A326,'Rashodi- plan-izvršenje'!$A$8:E$1500,'prenos-P-R-N'!G$1,FALSE),IF($A326&gt;$A$2,+VLOOKUP($A326,'Neizmirene obaveze JLS'!$A$11:E$500,'prenos-P-R-N'!G$1,FALSE),"")))</f>
        <v>Управљање и одржавање саобраћајне инфраструктуре</v>
      </c>
      <c r="H326" s="87">
        <f>IF($A326=0,"",IF($A326&lt;=$A$1,+VLOOKUP($A326,'Rashodi- plan-izvršenje'!$A$8:F$1500,'prenos-P-R-N'!H$1,FALSE),IF($A326&gt;$A$2,+VLOOKUP($A326,'Neizmirene obaveze JLS'!$A$11:F$500,'prenos-P-R-N'!H$1,FALSE),"")))</f>
        <v>451</v>
      </c>
      <c r="I326" s="87" t="str">
        <f>IF($A326=0,"",IF($A326&lt;=$A$1,+VLOOKUP($A326,'Rashodi- plan-izvršenje'!$A$8:G$1500,'prenos-P-R-N'!I$1,FALSE),IF($A326&gt;$A$2,+VLOOKUP($A326,'Neizmirene obaveze JLS'!$A$11:G$500,'prenos-P-R-N'!I$1,FALSE),"")))</f>
        <v>0701</v>
      </c>
      <c r="J326" s="87" t="str">
        <f>IF($A326=0,"",IF($A326&lt;=$A$1,+VLOOKUP($A326,'Rashodi- plan-izvršenje'!$A$8:H$1500,'prenos-P-R-N'!J$1,FALSE),IF($A326&gt;$A$2,+VLOOKUP($A326,'Neizmirene obaveze JLS'!$A$11:H$500,'prenos-P-R-N'!J$1,FALSE),"")))</f>
        <v>ОРГАНИЗАЦИЈА САОБРАЋАЈА И САОБРАЋАЈНА ИНФРАСТРУКТУРА</v>
      </c>
      <c r="K326" s="87">
        <f>IF($A326=0,"",IF($A326&lt;=$A$1,+VLOOKUP($A326,'Rashodi- plan-izvršenje'!$A$8:I$1500,'prenos-P-R-N'!K$1,FALSE),IF($A326&gt;$A$2,+VLOOKUP($A326,'Neizmirene obaveze JLS'!$A$11:I$500,'prenos-P-R-N'!K$1,FALSE),"")))</f>
        <v>7</v>
      </c>
      <c r="L326" t="str">
        <f>IF(A326=0,"",IF(A326&lt;=A$1,+IF(VLOOKUP(A326,'Rashodi- plan-izvršenje'!A$8:J$1500,M$1,FALSE)&gt;0,"Програмска активност","Пројекат"),IF(A326&gt;A$2,+IF(VLOOKUP(A326,'Neizmirene obaveze JLS'!A$8:J$2008,M$1,FALSE)&gt;0,"Програмска активност","Пројекат"),"")))</f>
        <v>Програмска активност</v>
      </c>
      <c r="M326" s="87" t="str">
        <f>IF(A326=0,"",IF($A326&lt;=$A$1,+IF(VLOOKUP($A326,'Rashodi- plan-izvršenje'!$A$8:$M$1500,10,FALSE)&gt;0,VLOOKUP($A326,'Rashodi- plan-izvršenje'!$A$8:$M$1500,10,FALSE),VLOOKUP($A326,'Rashodi- plan-izvršenje'!$A$8:$M$1500,12,FALSE)),+IF($A326&gt;$A$2,IF(VLOOKUP($A326,'Neizmirene obaveze JLS'!$A$8:$M$1500,10,FALSE)&gt;0,VLOOKUP($A326,'Neizmirene obaveze JLS'!$A$11:$M$1500,10,FALSE),VLOOKUP($A326,'Neizmirene obaveze JLS'!$A$11:$M$1500,12,FALSE)),0)))</f>
        <v>0701-0002</v>
      </c>
      <c r="N326" s="87" t="str">
        <f>IF(A326=0,"",IF($A326&lt;=$A$1,+IF(VLOOKUP(A326,'Rashodi- plan-izvršenje'!$A$8:$M$1500,10,FALSE)&gt;0,VLOOKUP(A326,'Rashodi- plan-izvršenje'!$A$8:$M$1500,11,FALSE),VLOOKUP(A326,'Rashodi- plan-izvršenje'!$A$8:$M$1500,13,FALSE)),+IF($A326&gt;$A$2,IF(VLOOKUP($A326,'Neizmirene obaveze JLS'!$A$8:$M$1500,10,FALSE)&gt;0,VLOOKUP($A326,'Neizmirene obaveze JLS'!$A$11:$M$1500,11,FALSE),VLOOKUP($A326,'Neizmirene obaveze JLS'!$A$11:$M$1500,13,FALSE)),0)))</f>
        <v xml:space="preserve">Управљање и одржавање саобраћајне инфраструктуре </v>
      </c>
      <c r="O326" s="87">
        <f>IF(A326=0,"",IF($A326&lt;=$A$1,VALUE(+VLOOKUP($A326,'Rashodi- plan-izvršenje'!$A$8:N$1500,'prenos-P-R-N'!O$1,FALSE)),IF($A326&lt;=A$2,VALUE(VLOOKUP($A326,'Prihodi- plan-izvršenje'!$A$8:$H$500,6,FALSE)),VALUE(VLOOKUP($A326,'Neizmirene obaveze JLS'!$A$8:$N$500,O$1,FALSE)))))</f>
        <v>1</v>
      </c>
      <c r="P326" s="87" t="str">
        <f>IF(A326=0,"",IF(A326=0,0,IF(A326&gt;A$2,'šifarnik K-izvor'!G$3,+IF(Q326&lt;700,+'šifarnik K-izvor'!G$2,'šifarnik K-izvor'!G$1))))</f>
        <v>НО</v>
      </c>
      <c r="Q326" s="87" t="str">
        <f>IF($A326&lt;=$A$1,VALUE(+VLOOKUP($A326,'Rashodi- plan-izvršenje'!$A$8:O$1500,'prenos-P-R-N'!Q$1,FALSE)),IF($A326&lt;=$A$2,VLOOKUP($A326,'Prihodi- plan-izvršenje'!$A$4:$H$500,4,FALSE),IF($A326&lt;=$A$3,VLOOKUP(A326,'Neizmirene obaveze JLS'!$A$11:O$500,Q$1,FALSE),"")))</f>
        <v>423</v>
      </c>
      <c r="R326" s="88" t="str">
        <f>IF($A326&lt;=$A$1,VALUE(+VLOOKUP($A326,'Rashodi- plan-izvršenje'!$A$8:P$1500,'prenos-P-R-N'!R$1,FALSE)),IF($A326&lt;=$A$2,VLOOKUP($A326,'Prihodi- plan-izvršenje'!$A$4:$H$500,7,FALSE),""))</f>
        <v/>
      </c>
      <c r="S326" s="88">
        <f>IF(A326=0,0,IF($A326&lt;=$A$1,VALUE(+VLOOKUP($A326,'Rashodi- plan-izvršenje'!$A$8:Q$1500,'prenos-P-R-N'!S$1,FALSE)),IF($A326&lt;=$A$2,VLOOKUP($A326,'Prihodi- plan-izvršenje'!$A$4:$H$500,8,FALSE),0)))</f>
        <v>0</v>
      </c>
      <c r="T326" s="88">
        <f>IF($A326&gt;$A$2,VLOOKUP($A326,'Neizmirene obaveze JLS'!$A$11:R$500,R$1,FALSE),"")</f>
        <v>17173941</v>
      </c>
      <c r="U326" s="88">
        <f>IF($A326&gt;$A$2,VLOOKUP($A326,'Neizmirene obaveze JLS'!$A$11:S$500,S$1,FALSE),0)</f>
        <v>0</v>
      </c>
      <c r="V326" s="88">
        <f t="shared" si="23"/>
        <v>17173941</v>
      </c>
      <c r="W326" s="74"/>
      <c r="X326" s="74"/>
      <c r="Y326" s="74"/>
      <c r="Z326" s="74"/>
      <c r="AA326" s="193">
        <f t="shared" si="24"/>
        <v>3</v>
      </c>
      <c r="AB326" s="193" t="str">
        <f t="shared" si="25"/>
        <v>НО</v>
      </c>
    </row>
    <row r="327" spans="1:28">
      <c r="A327" s="89">
        <f>IF(AND(COUNTIF(A$1:A$3,"&gt;0")=1,MAX(A$8:A326)&lt;A$1),A326+1,IF(AND(COUNTIF(A$1:A$3,"&gt;0")=2,MAX(A$8:A326)&lt;A$2),A326+1,IF(AND(COUNTIF(A$1:A$3,"&gt;0")=3,MAX(A$8:A326)&lt;A$3),A326+1,0)))</f>
        <v>320</v>
      </c>
      <c r="B327" s="89">
        <f t="shared" si="26"/>
        <v>75</v>
      </c>
      <c r="C327" s="89" t="str">
        <f t="shared" si="27"/>
        <v>НОВИ ПАЗАР</v>
      </c>
      <c r="D327" s="87">
        <f>IF($A327=0,"",IF($A327&lt;=$A$1,+VLOOKUP($A327,'Rashodi- plan-izvršenje'!$A$8:B$1500,'prenos-P-R-N'!D$1,FALSE),IF($A327&gt;$A$2,+VLOOKUP($A327,'Neizmirene obaveze JLS'!$A$11:B$500,'prenos-P-R-N'!D$1,FALSE),"")))</f>
        <v>3</v>
      </c>
      <c r="E327" s="87" t="str">
        <f>IF($A327=0,"",IF($A327&lt;=$A$1,+VLOOKUP($A327,'Rashodi- plan-izvršenje'!$A$8:C$1500,'prenos-P-R-N'!E$1,FALSE),IF($A327&gt;$A$2,+VLOOKUP($A327,'Neizmirene obaveze JLS'!$A$11:C$500,'prenos-P-R-N'!E$1,FALSE),"")))</f>
        <v>Градска управа</v>
      </c>
      <c r="F327" s="87" t="str">
        <f>IF($A327=0,"",IF($A327&lt;=$A$1,+VLOOKUP($A327,'Rashodi- plan-izvršenje'!$A$8:D$1500,'prenos-P-R-N'!F$1,FALSE),IF($A327&gt;$A$2,+VLOOKUP($A327,'Neizmirene obaveze JLS'!$A$11:D$500,'prenos-P-R-N'!F$1,FALSE),"")))</f>
        <v>3.1</v>
      </c>
      <c r="G327" s="87" t="str">
        <f>IF($A327=0,"",IF($A327&lt;=$A$1,+VLOOKUP($A327,'Rashodi- plan-izvršenje'!$A$8:E$1500,'prenos-P-R-N'!G$1,FALSE),IF($A327&gt;$A$2,+VLOOKUP($A327,'Neizmirene obaveze JLS'!$A$11:E$500,'prenos-P-R-N'!G$1,FALSE),"")))</f>
        <v>Изградња комуналне инфраструктуре</v>
      </c>
      <c r="H327" s="87">
        <f>IF($A327=0,"",IF($A327&lt;=$A$1,+VLOOKUP($A327,'Rashodi- plan-izvršenje'!$A$8:F$1500,'prenos-P-R-N'!H$1,FALSE),IF($A327&gt;$A$2,+VLOOKUP($A327,'Neizmirene obaveze JLS'!$A$11:F$500,'prenos-P-R-N'!H$1,FALSE),"")))</f>
        <v>451</v>
      </c>
      <c r="I327" s="87" t="str">
        <f>IF($A327=0,"",IF($A327&lt;=$A$1,+VLOOKUP($A327,'Rashodi- plan-izvršenje'!$A$8:G$1500,'prenos-P-R-N'!I$1,FALSE),IF($A327&gt;$A$2,+VLOOKUP($A327,'Neizmirene obaveze JLS'!$A$11:G$500,'prenos-P-R-N'!I$1,FALSE),"")))</f>
        <v>0701</v>
      </c>
      <c r="J327" s="87" t="str">
        <f>IF($A327=0,"",IF($A327&lt;=$A$1,+VLOOKUP($A327,'Rashodi- plan-izvršenje'!$A$8:H$1500,'prenos-P-R-N'!J$1,FALSE),IF($A327&gt;$A$2,+VLOOKUP($A327,'Neizmirene obaveze JLS'!$A$11:H$500,'prenos-P-R-N'!J$1,FALSE),"")))</f>
        <v>ОРГАНИЗАЦИЈА САОБРАЋАЈА И САОБРАЋАЈНА ИНФРАСТРУКТУРА</v>
      </c>
      <c r="K327" s="87">
        <f>IF($A327=0,"",IF($A327&lt;=$A$1,+VLOOKUP($A327,'Rashodi- plan-izvršenje'!$A$8:I$1500,'prenos-P-R-N'!K$1,FALSE),IF($A327&gt;$A$2,+VLOOKUP($A327,'Neizmirene obaveze JLS'!$A$11:I$500,'prenos-P-R-N'!K$1,FALSE),"")))</f>
        <v>7</v>
      </c>
      <c r="L327" t="str">
        <f>IF(A327=0,"",IF(A327&lt;=A$1,+IF(VLOOKUP(A327,'Rashodi- plan-izvršenje'!A$8:J$1500,M$1,FALSE)&gt;0,"Програмска активност","Пројекат"),IF(A327&gt;A$2,+IF(VLOOKUP(A327,'Neizmirene obaveze JLS'!A$8:J$2008,M$1,FALSE)&gt;0,"Програмска активност","Пројекат"),"")))</f>
        <v>Пројекат</v>
      </c>
      <c r="M327" s="87" t="str">
        <f>IF(A327=0,"",IF($A327&lt;=$A$1,+IF(VLOOKUP($A327,'Rashodi- plan-izvršenje'!$A$8:$M$1500,10,FALSE)&gt;0,VLOOKUP($A327,'Rashodi- plan-izvršenje'!$A$8:$M$1500,10,FALSE),VLOOKUP($A327,'Rashodi- plan-izvršenje'!$A$8:$M$1500,12,FALSE)),+IF($A327&gt;$A$2,IF(VLOOKUP($A327,'Neizmirene obaveze JLS'!$A$8:$M$1500,10,FALSE)&gt;0,VLOOKUP($A327,'Neizmirene obaveze JLS'!$A$11:$M$1500,10,FALSE),VLOOKUP($A327,'Neizmirene obaveze JLS'!$A$11:$M$1500,12,FALSE)),0)))</f>
        <v>0701-П1</v>
      </c>
      <c r="N327" s="87" t="str">
        <f>IF(A327=0,"",IF($A327&lt;=$A$1,+IF(VLOOKUP(A327,'Rashodi- plan-izvršenje'!$A$8:$M$1500,10,FALSE)&gt;0,VLOOKUP(A327,'Rashodi- plan-izvršenje'!$A$8:$M$1500,11,FALSE),VLOOKUP(A327,'Rashodi- plan-izvršenje'!$A$8:$M$1500,13,FALSE)),+IF($A327&gt;$A$2,IF(VLOOKUP($A327,'Neizmirene obaveze JLS'!$A$8:$M$1500,10,FALSE)&gt;0,VLOOKUP($A327,'Neizmirene obaveze JLS'!$A$11:$M$1500,11,FALSE),VLOOKUP($A327,'Neizmirene obaveze JLS'!$A$11:$M$1500,13,FALSE)),0)))</f>
        <v>Изградња комуналне инфраструктуре</v>
      </c>
      <c r="O327" s="87">
        <f>IF(A327=0,"",IF($A327&lt;=$A$1,VALUE(+VLOOKUP($A327,'Rashodi- plan-izvršenje'!$A$8:N$1500,'prenos-P-R-N'!O$1,FALSE)),IF($A327&lt;=A$2,VALUE(VLOOKUP($A327,'Prihodi- plan-izvršenje'!$A$8:$H$500,6,FALSE)),VALUE(VLOOKUP($A327,'Neizmirene obaveze JLS'!$A$8:$N$500,O$1,FALSE)))))</f>
        <v>13</v>
      </c>
      <c r="P327" s="87" t="str">
        <f>IF(A327=0,"",IF(A327=0,0,IF(A327&gt;A$2,'šifarnik K-izvor'!G$3,+IF(Q327&lt;700,+'šifarnik K-izvor'!G$2,'šifarnik K-izvor'!G$1))))</f>
        <v>НО</v>
      </c>
      <c r="Q327" s="87" t="str">
        <f>IF($A327&lt;=$A$1,VALUE(+VLOOKUP($A327,'Rashodi- plan-izvršenje'!$A$8:O$1500,'prenos-P-R-N'!Q$1,FALSE)),IF($A327&lt;=$A$2,VLOOKUP($A327,'Prihodi- plan-izvršenje'!$A$4:$H$500,4,FALSE),IF($A327&lt;=$A$3,VLOOKUP(A327,'Neizmirene obaveze JLS'!$A$11:O$500,Q$1,FALSE),"")))</f>
        <v>511</v>
      </c>
      <c r="R327" s="88" t="str">
        <f>IF($A327&lt;=$A$1,VALUE(+VLOOKUP($A327,'Rashodi- plan-izvršenje'!$A$8:P$1500,'prenos-P-R-N'!R$1,FALSE)),IF($A327&lt;=$A$2,VLOOKUP($A327,'Prihodi- plan-izvršenje'!$A$4:$H$500,7,FALSE),""))</f>
        <v/>
      </c>
      <c r="S327" s="88">
        <f>IF(A327=0,0,IF($A327&lt;=$A$1,VALUE(+VLOOKUP($A327,'Rashodi- plan-izvršenje'!$A$8:Q$1500,'prenos-P-R-N'!S$1,FALSE)),IF($A327&lt;=$A$2,VLOOKUP($A327,'Prihodi- plan-izvršenje'!$A$4:$H$500,8,FALSE),0)))</f>
        <v>0</v>
      </c>
      <c r="T327" s="88">
        <f>IF($A327&gt;$A$2,VLOOKUP($A327,'Neizmirene obaveze JLS'!$A$11:R$500,R$1,FALSE),"")</f>
        <v>39840754.219999999</v>
      </c>
      <c r="U327" s="88">
        <f>IF($A327&gt;$A$2,VLOOKUP($A327,'Neizmirene obaveze JLS'!$A$11:S$500,S$1,FALSE),0)</f>
        <v>55480361.270000003</v>
      </c>
      <c r="V327" s="88">
        <f t="shared" si="23"/>
        <v>95321115.49000001</v>
      </c>
      <c r="W327" s="74"/>
      <c r="X327" s="74"/>
      <c r="Y327" s="74"/>
      <c r="Z327" s="74"/>
      <c r="AA327" s="193">
        <f t="shared" si="24"/>
        <v>3</v>
      </c>
      <c r="AB327" s="193" t="str">
        <f t="shared" si="25"/>
        <v>НО</v>
      </c>
    </row>
    <row r="328" spans="1:28">
      <c r="A328" s="89">
        <f>IF(AND(COUNTIF(A$1:A$3,"&gt;0")=1,MAX(A$8:A327)&lt;A$1),A327+1,IF(AND(COUNTIF(A$1:A$3,"&gt;0")=2,MAX(A$8:A327)&lt;A$2),A327+1,IF(AND(COUNTIF(A$1:A$3,"&gt;0")=3,MAX(A$8:A327)&lt;A$3),A327+1,0)))</f>
        <v>321</v>
      </c>
      <c r="B328" s="89">
        <f t="shared" si="26"/>
        <v>75</v>
      </c>
      <c r="C328" s="89" t="str">
        <f t="shared" si="27"/>
        <v>НОВИ ПАЗАР</v>
      </c>
      <c r="D328" s="87">
        <f>IF($A328=0,"",IF($A328&lt;=$A$1,+VLOOKUP($A328,'Rashodi- plan-izvršenje'!$A$8:B$1500,'prenos-P-R-N'!D$1,FALSE),IF($A328&gt;$A$2,+VLOOKUP($A328,'Neizmirene obaveze JLS'!$A$11:B$500,'prenos-P-R-N'!D$1,FALSE),"")))</f>
        <v>3</v>
      </c>
      <c r="E328" s="87" t="str">
        <f>IF($A328=0,"",IF($A328&lt;=$A$1,+VLOOKUP($A328,'Rashodi- plan-izvršenje'!$A$8:C$1500,'prenos-P-R-N'!E$1,FALSE),IF($A328&gt;$A$2,+VLOOKUP($A328,'Neizmirene obaveze JLS'!$A$11:C$500,'prenos-P-R-N'!E$1,FALSE),"")))</f>
        <v>Градска управа</v>
      </c>
      <c r="F328" s="87" t="str">
        <f>IF($A328=0,"",IF($A328&lt;=$A$1,+VLOOKUP($A328,'Rashodi- plan-izvršenje'!$A$8:D$1500,'prenos-P-R-N'!F$1,FALSE),IF($A328&gt;$A$2,+VLOOKUP($A328,'Neizmirene obaveze JLS'!$A$11:D$500,'prenos-P-R-N'!F$1,FALSE),"")))</f>
        <v>3.1</v>
      </c>
      <c r="G328" s="87" t="str">
        <f>IF($A328=0,"",IF($A328&lt;=$A$1,+VLOOKUP($A328,'Rashodi- plan-izvršenje'!$A$8:E$1500,'prenos-P-R-N'!G$1,FALSE),IF($A328&gt;$A$2,+VLOOKUP($A328,'Neizmirene obaveze JLS'!$A$11:E$500,'prenos-P-R-N'!G$1,FALSE),"")))</f>
        <v>Опремање града клупама и разним реквизитима</v>
      </c>
      <c r="H328" s="87">
        <f>IF($A328=0,"",IF($A328&lt;=$A$1,+VLOOKUP($A328,'Rashodi- plan-izvršenje'!$A$8:F$1500,'prenos-P-R-N'!H$1,FALSE),IF($A328&gt;$A$2,+VLOOKUP($A328,'Neizmirene obaveze JLS'!$A$11:F$500,'prenos-P-R-N'!H$1,FALSE),"")))</f>
        <v>560</v>
      </c>
      <c r="I328" s="87" t="str">
        <f>IF($A328=0,"",IF($A328&lt;=$A$1,+VLOOKUP($A328,'Rashodi- plan-izvršenje'!$A$8:G$1500,'prenos-P-R-N'!I$1,FALSE),IF($A328&gt;$A$2,+VLOOKUP($A328,'Neizmirene obaveze JLS'!$A$11:G$500,'prenos-P-R-N'!I$1,FALSE),"")))</f>
        <v>0701</v>
      </c>
      <c r="J328" s="87" t="str">
        <f>IF($A328=0,"",IF($A328&lt;=$A$1,+VLOOKUP($A328,'Rashodi- plan-izvršenje'!$A$8:H$1500,'prenos-P-R-N'!J$1,FALSE),IF($A328&gt;$A$2,+VLOOKUP($A328,'Neizmirene obaveze JLS'!$A$11:H$500,'prenos-P-R-N'!J$1,FALSE),"")))</f>
        <v>ОРГАНИЗАЦИЈА САОБРАЋАЈА И САОБРАЋАЈНА ИНФРАСТРУКТУРА</v>
      </c>
      <c r="K328" s="87">
        <f>IF($A328=0,"",IF($A328&lt;=$A$1,+VLOOKUP($A328,'Rashodi- plan-izvršenje'!$A$8:I$1500,'prenos-P-R-N'!K$1,FALSE),IF($A328&gt;$A$2,+VLOOKUP($A328,'Neizmirene obaveze JLS'!$A$11:I$500,'prenos-P-R-N'!K$1,FALSE),"")))</f>
        <v>7</v>
      </c>
      <c r="L328" t="str">
        <f>IF(A328=0,"",IF(A328&lt;=A$1,+IF(VLOOKUP(A328,'Rashodi- plan-izvršenje'!A$8:J$1500,M$1,FALSE)&gt;0,"Програмска активност","Пројекат"),IF(A328&gt;A$2,+IF(VLOOKUP(A328,'Neizmirene obaveze JLS'!A$8:J$2008,M$1,FALSE)&gt;0,"Програмска активност","Пројекат"),"")))</f>
        <v>Пројекат</v>
      </c>
      <c r="M328" s="87" t="str">
        <f>IF(A328=0,"",IF($A328&lt;=$A$1,+IF(VLOOKUP($A328,'Rashodi- plan-izvršenje'!$A$8:$M$1500,10,FALSE)&gt;0,VLOOKUP($A328,'Rashodi- plan-izvršenje'!$A$8:$M$1500,10,FALSE),VLOOKUP($A328,'Rashodi- plan-izvršenje'!$A$8:$M$1500,12,FALSE)),+IF($A328&gt;$A$2,IF(VLOOKUP($A328,'Neizmirene obaveze JLS'!$A$8:$M$1500,10,FALSE)&gt;0,VLOOKUP($A328,'Neizmirene obaveze JLS'!$A$11:$M$1500,10,FALSE),VLOOKUP($A328,'Neizmirene obaveze JLS'!$A$11:$M$1500,12,FALSE)),0)))</f>
        <v>0701-П5</v>
      </c>
      <c r="N328" s="87" t="str">
        <f>IF(A328=0,"",IF($A328&lt;=$A$1,+IF(VLOOKUP(A328,'Rashodi- plan-izvršenje'!$A$8:$M$1500,10,FALSE)&gt;0,VLOOKUP(A328,'Rashodi- plan-izvršenje'!$A$8:$M$1500,11,FALSE),VLOOKUP(A328,'Rashodi- plan-izvršenje'!$A$8:$M$1500,13,FALSE)),+IF($A328&gt;$A$2,IF(VLOOKUP($A328,'Neizmirene obaveze JLS'!$A$8:$M$1500,10,FALSE)&gt;0,VLOOKUP($A328,'Neizmirene obaveze JLS'!$A$11:$M$1500,11,FALSE),VLOOKUP($A328,'Neizmirene obaveze JLS'!$A$11:$M$1500,13,FALSE)),0)))</f>
        <v>Опремање града клупама и разним реквизитима</v>
      </c>
      <c r="O328" s="87">
        <f>IF(A328=0,"",IF($A328&lt;=$A$1,VALUE(+VLOOKUP($A328,'Rashodi- plan-izvršenje'!$A$8:N$1500,'prenos-P-R-N'!O$1,FALSE)),IF($A328&lt;=A$2,VALUE(VLOOKUP($A328,'Prihodi- plan-izvršenje'!$A$8:$H$500,6,FALSE)),VALUE(VLOOKUP($A328,'Neizmirene obaveze JLS'!$A$8:$N$500,O$1,FALSE)))))</f>
        <v>7</v>
      </c>
      <c r="P328" s="87" t="str">
        <f>IF(A328=0,"",IF(A328=0,0,IF(A328&gt;A$2,'šifarnik K-izvor'!G$3,+IF(Q328&lt;700,+'šifarnik K-izvor'!G$2,'šifarnik K-izvor'!G$1))))</f>
        <v>НО</v>
      </c>
      <c r="Q328" s="87" t="str">
        <f>IF($A328&lt;=$A$1,VALUE(+VLOOKUP($A328,'Rashodi- plan-izvršenje'!$A$8:O$1500,'prenos-P-R-N'!Q$1,FALSE)),IF($A328&lt;=$A$2,VLOOKUP($A328,'Prihodi- plan-izvršenje'!$A$4:$H$500,4,FALSE),IF($A328&lt;=$A$3,VLOOKUP(A328,'Neizmirene obaveze JLS'!$A$11:O$500,Q$1,FALSE),"")))</f>
        <v>511</v>
      </c>
      <c r="R328" s="88" t="str">
        <f>IF($A328&lt;=$A$1,VALUE(+VLOOKUP($A328,'Rashodi- plan-izvršenje'!$A$8:P$1500,'prenos-P-R-N'!R$1,FALSE)),IF($A328&lt;=$A$2,VLOOKUP($A328,'Prihodi- plan-izvršenje'!$A$4:$H$500,7,FALSE),""))</f>
        <v/>
      </c>
      <c r="S328" s="88">
        <f>IF(A328=0,0,IF($A328&lt;=$A$1,VALUE(+VLOOKUP($A328,'Rashodi- plan-izvršenje'!$A$8:Q$1500,'prenos-P-R-N'!S$1,FALSE)),IF($A328&lt;=$A$2,VLOOKUP($A328,'Prihodi- plan-izvršenje'!$A$4:$H$500,8,FALSE),0)))</f>
        <v>0</v>
      </c>
      <c r="T328" s="88">
        <f>IF($A328&gt;$A$2,VLOOKUP($A328,'Neizmirene obaveze JLS'!$A$11:R$500,R$1,FALSE),"")</f>
        <v>1623840</v>
      </c>
      <c r="U328" s="88">
        <f>IF($A328&gt;$A$2,VLOOKUP($A328,'Neizmirene obaveze JLS'!$A$11:S$500,S$1,FALSE),0)</f>
        <v>0</v>
      </c>
      <c r="V328" s="88">
        <f t="shared" ref="V328:V391" si="28">IFERROR(+U328+T328,0)</f>
        <v>1623840</v>
      </c>
      <c r="W328" s="74"/>
      <c r="X328" s="74"/>
      <c r="Y328" s="74"/>
      <c r="Z328" s="74"/>
      <c r="AA328" s="193">
        <f t="shared" si="24"/>
        <v>3</v>
      </c>
      <c r="AB328" s="193" t="str">
        <f t="shared" si="25"/>
        <v>НО</v>
      </c>
    </row>
    <row r="329" spans="1:28">
      <c r="A329" s="89">
        <f>IF(AND(COUNTIF(A$1:A$3,"&gt;0")=1,MAX(A$8:A328)&lt;A$1),A328+1,IF(AND(COUNTIF(A$1:A$3,"&gt;0")=2,MAX(A$8:A328)&lt;A$2),A328+1,IF(AND(COUNTIF(A$1:A$3,"&gt;0")=3,MAX(A$8:A328)&lt;A$3),A328+1,0)))</f>
        <v>322</v>
      </c>
      <c r="B329" s="89">
        <f t="shared" si="26"/>
        <v>75</v>
      </c>
      <c r="C329" s="89" t="str">
        <f t="shared" si="27"/>
        <v>НОВИ ПАЗАР</v>
      </c>
      <c r="D329" s="87">
        <f>IF($A329=0,"",IF($A329&lt;=$A$1,+VLOOKUP($A329,'Rashodi- plan-izvršenje'!$A$8:B$1500,'prenos-P-R-N'!D$1,FALSE),IF($A329&gt;$A$2,+VLOOKUP($A329,'Neizmirene obaveze JLS'!$A$11:B$500,'prenos-P-R-N'!D$1,FALSE),"")))</f>
        <v>3</v>
      </c>
      <c r="E329" s="87" t="str">
        <f>IF($A329=0,"",IF($A329&lt;=$A$1,+VLOOKUP($A329,'Rashodi- plan-izvršenje'!$A$8:C$1500,'prenos-P-R-N'!E$1,FALSE),IF($A329&gt;$A$2,+VLOOKUP($A329,'Neizmirene obaveze JLS'!$A$11:C$500,'prenos-P-R-N'!E$1,FALSE),"")))</f>
        <v>Градска управа</v>
      </c>
      <c r="F329" s="87" t="str">
        <f>IF($A329=0,"",IF($A329&lt;=$A$1,+VLOOKUP($A329,'Rashodi- plan-izvršenje'!$A$8:D$1500,'prenos-P-R-N'!F$1,FALSE),IF($A329&gt;$A$2,+VLOOKUP($A329,'Neizmirene obaveze JLS'!$A$11:D$500,'prenos-P-R-N'!F$1,FALSE),"")))</f>
        <v>3.2</v>
      </c>
      <c r="G329" s="87" t="str">
        <f>IF($A329=0,"",IF($A329&lt;=$A$1,+VLOOKUP($A329,'Rashodi- plan-izvršenje'!$A$8:E$1500,'prenos-P-R-N'!G$1,FALSE),IF($A329&gt;$A$2,+VLOOKUP($A329,'Neizmirene obaveze JLS'!$A$11:E$500,'prenos-P-R-N'!G$1,FALSE),"")))</f>
        <v>Функционисање локалне самоуправе и градских општина</v>
      </c>
      <c r="H329" s="87">
        <f>IF($A329=0,"",IF($A329&lt;=$A$1,+VLOOKUP($A329,'Rashodi- plan-izvršenje'!$A$8:F$1500,'prenos-P-R-N'!H$1,FALSE),IF($A329&gt;$A$2,+VLOOKUP($A329,'Neizmirene obaveze JLS'!$A$11:F$500,'prenos-P-R-N'!H$1,FALSE),"")))</f>
        <v>133</v>
      </c>
      <c r="I329" s="87" t="str">
        <f>IF($A329=0,"",IF($A329&lt;=$A$1,+VLOOKUP($A329,'Rashodi- plan-izvršenje'!$A$8:G$1500,'prenos-P-R-N'!I$1,FALSE),IF($A329&gt;$A$2,+VLOOKUP($A329,'Neizmirene obaveze JLS'!$A$11:G$500,'prenos-P-R-N'!I$1,FALSE),"")))</f>
        <v>0602</v>
      </c>
      <c r="J329" s="87" t="str">
        <f>IF($A329=0,"",IF($A329&lt;=$A$1,+VLOOKUP($A329,'Rashodi- plan-izvršenje'!$A$8:H$1500,'prenos-P-R-N'!J$1,FALSE),IF($A329&gt;$A$2,+VLOOKUP($A329,'Neizmirene obaveze JLS'!$A$11:H$500,'prenos-P-R-N'!J$1,FALSE),"")))</f>
        <v>ОПШТЕ УСЛУГЕ ЛОКАЛНЕ САМОУПРАВЕ</v>
      </c>
      <c r="K329" s="87">
        <f>IF($A329=0,"",IF($A329&lt;=$A$1,+VLOOKUP($A329,'Rashodi- plan-izvršenje'!$A$8:I$1500,'prenos-P-R-N'!K$1,FALSE),IF($A329&gt;$A$2,+VLOOKUP($A329,'Neizmirene obaveze JLS'!$A$11:I$500,'prenos-P-R-N'!K$1,FALSE),"")))</f>
        <v>15</v>
      </c>
      <c r="L329" t="str">
        <f>IF(A329=0,"",IF(A329&lt;=A$1,+IF(VLOOKUP(A329,'Rashodi- plan-izvršenje'!A$8:J$1500,M$1,FALSE)&gt;0,"Програмска активност","Пројекат"),IF(A329&gt;A$2,+IF(VLOOKUP(A329,'Neizmirene obaveze JLS'!A$8:J$2008,M$1,FALSE)&gt;0,"Програмска активност","Пројекат"),"")))</f>
        <v>Програмска активност</v>
      </c>
      <c r="M329" s="87" t="str">
        <f>IF(A329=0,"",IF($A329&lt;=$A$1,+IF(VLOOKUP($A329,'Rashodi- plan-izvršenje'!$A$8:$M$1500,10,FALSE)&gt;0,VLOOKUP($A329,'Rashodi- plan-izvršenje'!$A$8:$M$1500,10,FALSE),VLOOKUP($A329,'Rashodi- plan-izvršenje'!$A$8:$M$1500,12,FALSE)),+IF($A329&gt;$A$2,IF(VLOOKUP($A329,'Neizmirene obaveze JLS'!$A$8:$M$1500,10,FALSE)&gt;0,VLOOKUP($A329,'Neizmirene obaveze JLS'!$A$11:$M$1500,10,FALSE),VLOOKUP($A329,'Neizmirene obaveze JLS'!$A$11:$M$1500,12,FALSE)),0)))</f>
        <v>0602-0001</v>
      </c>
      <c r="N329" s="87" t="str">
        <f>IF(A329=0,"",IF($A329&lt;=$A$1,+IF(VLOOKUP(A329,'Rashodi- plan-izvršenje'!$A$8:$M$1500,10,FALSE)&gt;0,VLOOKUP(A329,'Rashodi- plan-izvršenje'!$A$8:$M$1500,11,FALSE),VLOOKUP(A329,'Rashodi- plan-izvršenje'!$A$8:$M$1500,13,FALSE)),+IF($A329&gt;$A$2,IF(VLOOKUP($A329,'Neizmirene obaveze JLS'!$A$8:$M$1500,10,FALSE)&gt;0,VLOOKUP($A329,'Neizmirene obaveze JLS'!$A$11:$M$1500,11,FALSE),VLOOKUP($A329,'Neizmirene obaveze JLS'!$A$11:$M$1500,13,FALSE)),0)))</f>
        <v xml:space="preserve">Функционисање локалне самоуправе и градских општина </v>
      </c>
      <c r="O329" s="87">
        <f>IF(A329=0,"",IF($A329&lt;=$A$1,VALUE(+VLOOKUP($A329,'Rashodi- plan-izvršenje'!$A$8:N$1500,'prenos-P-R-N'!O$1,FALSE)),IF($A329&lt;=A$2,VALUE(VLOOKUP($A329,'Prihodi- plan-izvršenje'!$A$8:$H$500,6,FALSE)),VALUE(VLOOKUP($A329,'Neizmirene obaveze JLS'!$A$8:$N$500,O$1,FALSE)))))</f>
        <v>1</v>
      </c>
      <c r="P329" s="87" t="str">
        <f>IF(A329=0,"",IF(A329=0,0,IF(A329&gt;A$2,'šifarnik K-izvor'!G$3,+IF(Q329&lt;700,+'šifarnik K-izvor'!G$2,'šifarnik K-izvor'!G$1))))</f>
        <v>НО</v>
      </c>
      <c r="Q329" s="87" t="str">
        <f>IF($A329&lt;=$A$1,VALUE(+VLOOKUP($A329,'Rashodi- plan-izvršenje'!$A$8:O$1500,'prenos-P-R-N'!Q$1,FALSE)),IF($A329&lt;=$A$2,VLOOKUP($A329,'Prihodi- plan-izvršenje'!$A$4:$H$500,4,FALSE),IF($A329&lt;=$A$3,VLOOKUP(A329,'Neizmirene obaveze JLS'!$A$11:O$500,Q$1,FALSE),"")))</f>
        <v>411</v>
      </c>
      <c r="R329" s="88" t="str">
        <f>IF($A329&lt;=$A$1,VALUE(+VLOOKUP($A329,'Rashodi- plan-izvršenje'!$A$8:P$1500,'prenos-P-R-N'!R$1,FALSE)),IF($A329&lt;=$A$2,VLOOKUP($A329,'Prihodi- plan-izvršenje'!$A$4:$H$500,7,FALSE),""))</f>
        <v/>
      </c>
      <c r="S329" s="88">
        <f>IF(A329=0,0,IF($A329&lt;=$A$1,VALUE(+VLOOKUP($A329,'Rashodi- plan-izvršenje'!$A$8:Q$1500,'prenos-P-R-N'!S$1,FALSE)),IF($A329&lt;=$A$2,VLOOKUP($A329,'Prihodi- plan-izvršenje'!$A$4:$H$500,8,FALSE),0)))</f>
        <v>0</v>
      </c>
      <c r="T329" s="88">
        <f>IF($A329&gt;$A$2,VLOOKUP($A329,'Neizmirene obaveze JLS'!$A$11:R$500,R$1,FALSE),"")</f>
        <v>0</v>
      </c>
      <c r="U329" s="88">
        <f>IF($A329&gt;$A$2,VLOOKUP($A329,'Neizmirene obaveze JLS'!$A$11:S$500,S$1,FALSE),0)</f>
        <v>9000000</v>
      </c>
      <c r="V329" s="88">
        <f t="shared" si="28"/>
        <v>9000000</v>
      </c>
      <c r="W329" s="74"/>
      <c r="X329" s="74"/>
      <c r="Y329" s="74"/>
      <c r="Z329" s="74"/>
      <c r="AA329" s="193">
        <f t="shared" ref="AA329:AA392" si="29">+LEN(Q329)</f>
        <v>3</v>
      </c>
      <c r="AB329" s="193" t="str">
        <f t="shared" ref="AB329:AB392" si="30">IF(A329=0,"",+IF(AND(A$1&gt;0,A329&lt;=A$1),"Расходи",IF(AND(A$2&gt;0,A329&lt;=A$2),"Приходи",IF(AND(A$3&gt;0,A329&lt;=A$3),"НО",""))))</f>
        <v>НО</v>
      </c>
    </row>
    <row r="330" spans="1:28">
      <c r="A330" s="89">
        <f>IF(AND(COUNTIF(A$1:A$3,"&gt;0")=1,MAX(A$8:A329)&lt;A$1),A329+1,IF(AND(COUNTIF(A$1:A$3,"&gt;0")=2,MAX(A$8:A329)&lt;A$2),A329+1,IF(AND(COUNTIF(A$1:A$3,"&gt;0")=3,MAX(A$8:A329)&lt;A$3),A329+1,0)))</f>
        <v>323</v>
      </c>
      <c r="B330" s="89">
        <f t="shared" ref="B330:C345" si="31">+IF($A330&gt;0,B329,"")</f>
        <v>75</v>
      </c>
      <c r="C330" s="89" t="str">
        <f t="shared" si="31"/>
        <v>НОВИ ПАЗАР</v>
      </c>
      <c r="D330" s="87">
        <f>IF($A330=0,"",IF($A330&lt;=$A$1,+VLOOKUP($A330,'Rashodi- plan-izvršenje'!$A$8:B$1500,'prenos-P-R-N'!D$1,FALSE),IF($A330&gt;$A$2,+VLOOKUP($A330,'Neizmirene obaveze JLS'!$A$11:B$500,'prenos-P-R-N'!D$1,FALSE),"")))</f>
        <v>3</v>
      </c>
      <c r="E330" s="87" t="str">
        <f>IF($A330=0,"",IF($A330&lt;=$A$1,+VLOOKUP($A330,'Rashodi- plan-izvršenje'!$A$8:C$1500,'prenos-P-R-N'!E$1,FALSE),IF($A330&gt;$A$2,+VLOOKUP($A330,'Neizmirene obaveze JLS'!$A$11:C$500,'prenos-P-R-N'!E$1,FALSE),"")))</f>
        <v>Градска управа</v>
      </c>
      <c r="F330" s="87" t="str">
        <f>IF($A330=0,"",IF($A330&lt;=$A$1,+VLOOKUP($A330,'Rashodi- plan-izvršenje'!$A$8:D$1500,'prenos-P-R-N'!F$1,FALSE),IF($A330&gt;$A$2,+VLOOKUP($A330,'Neizmirene obaveze JLS'!$A$11:D$500,'prenos-P-R-N'!F$1,FALSE),"")))</f>
        <v>3.2</v>
      </c>
      <c r="G330" s="87" t="str">
        <f>IF($A330=0,"",IF($A330&lt;=$A$1,+VLOOKUP($A330,'Rashodi- plan-izvršenje'!$A$8:E$1500,'prenos-P-R-N'!G$1,FALSE),IF($A330&gt;$A$2,+VLOOKUP($A330,'Neizmirene obaveze JLS'!$A$11:E$500,'prenos-P-R-N'!G$1,FALSE),"")))</f>
        <v>Функционисање локалне самоуправе и градских општина</v>
      </c>
      <c r="H330" s="87">
        <f>IF($A330=0,"",IF($A330&lt;=$A$1,+VLOOKUP($A330,'Rashodi- plan-izvršenje'!$A$8:F$1500,'prenos-P-R-N'!H$1,FALSE),IF($A330&gt;$A$2,+VLOOKUP($A330,'Neizmirene obaveze JLS'!$A$11:F$500,'prenos-P-R-N'!H$1,FALSE),"")))</f>
        <v>133</v>
      </c>
      <c r="I330" s="87" t="str">
        <f>IF($A330=0,"",IF($A330&lt;=$A$1,+VLOOKUP($A330,'Rashodi- plan-izvršenje'!$A$8:G$1500,'prenos-P-R-N'!I$1,FALSE),IF($A330&gt;$A$2,+VLOOKUP($A330,'Neizmirene obaveze JLS'!$A$11:G$500,'prenos-P-R-N'!I$1,FALSE),"")))</f>
        <v>0602</v>
      </c>
      <c r="J330" s="87" t="str">
        <f>IF($A330=0,"",IF($A330&lt;=$A$1,+VLOOKUP($A330,'Rashodi- plan-izvršenje'!$A$8:H$1500,'prenos-P-R-N'!J$1,FALSE),IF($A330&gt;$A$2,+VLOOKUP($A330,'Neizmirene obaveze JLS'!$A$11:H$500,'prenos-P-R-N'!J$1,FALSE),"")))</f>
        <v>ОПШТЕ УСЛУГЕ ЛОКАЛНЕ САМОУПРАВЕ</v>
      </c>
      <c r="K330" s="87">
        <f>IF($A330=0,"",IF($A330&lt;=$A$1,+VLOOKUP($A330,'Rashodi- plan-izvršenje'!$A$8:I$1500,'prenos-P-R-N'!K$1,FALSE),IF($A330&gt;$A$2,+VLOOKUP($A330,'Neizmirene obaveze JLS'!$A$11:I$500,'prenos-P-R-N'!K$1,FALSE),"")))</f>
        <v>15</v>
      </c>
      <c r="L330" t="str">
        <f>IF(A330=0,"",IF(A330&lt;=A$1,+IF(VLOOKUP(A330,'Rashodi- plan-izvršenje'!A$8:J$1500,M$1,FALSE)&gt;0,"Програмска активност","Пројекат"),IF(A330&gt;A$2,+IF(VLOOKUP(A330,'Neizmirene obaveze JLS'!A$8:J$2008,M$1,FALSE)&gt;0,"Програмска активност","Пројекат"),"")))</f>
        <v>Програмска активност</v>
      </c>
      <c r="M330" s="87" t="str">
        <f>IF(A330=0,"",IF($A330&lt;=$A$1,+IF(VLOOKUP($A330,'Rashodi- plan-izvršenje'!$A$8:$M$1500,10,FALSE)&gt;0,VLOOKUP($A330,'Rashodi- plan-izvršenje'!$A$8:$M$1500,10,FALSE),VLOOKUP($A330,'Rashodi- plan-izvršenje'!$A$8:$M$1500,12,FALSE)),+IF($A330&gt;$A$2,IF(VLOOKUP($A330,'Neizmirene obaveze JLS'!$A$8:$M$1500,10,FALSE)&gt;0,VLOOKUP($A330,'Neizmirene obaveze JLS'!$A$11:$M$1500,10,FALSE),VLOOKUP($A330,'Neizmirene obaveze JLS'!$A$11:$M$1500,12,FALSE)),0)))</f>
        <v>0602-0001</v>
      </c>
      <c r="N330" s="87" t="str">
        <f>IF(A330=0,"",IF($A330&lt;=$A$1,+IF(VLOOKUP(A330,'Rashodi- plan-izvršenje'!$A$8:$M$1500,10,FALSE)&gt;0,VLOOKUP(A330,'Rashodi- plan-izvršenje'!$A$8:$M$1500,11,FALSE),VLOOKUP(A330,'Rashodi- plan-izvršenje'!$A$8:$M$1500,13,FALSE)),+IF($A330&gt;$A$2,IF(VLOOKUP($A330,'Neizmirene obaveze JLS'!$A$8:$M$1500,10,FALSE)&gt;0,VLOOKUP($A330,'Neizmirene obaveze JLS'!$A$11:$M$1500,11,FALSE),VLOOKUP($A330,'Neizmirene obaveze JLS'!$A$11:$M$1500,13,FALSE)),0)))</f>
        <v xml:space="preserve">Функционисање локалне самоуправе и градских општина </v>
      </c>
      <c r="O330" s="87">
        <f>IF(A330=0,"",IF($A330&lt;=$A$1,VALUE(+VLOOKUP($A330,'Rashodi- plan-izvršenje'!$A$8:N$1500,'prenos-P-R-N'!O$1,FALSE)),IF($A330&lt;=A$2,VALUE(VLOOKUP($A330,'Prihodi- plan-izvršenje'!$A$8:$H$500,6,FALSE)),VALUE(VLOOKUP($A330,'Neizmirene obaveze JLS'!$A$8:$N$500,O$1,FALSE)))))</f>
        <v>1</v>
      </c>
      <c r="P330" s="87" t="str">
        <f>IF(A330=0,"",IF(A330=0,0,IF(A330&gt;A$2,'šifarnik K-izvor'!G$3,+IF(Q330&lt;700,+'šifarnik K-izvor'!G$2,'šifarnik K-izvor'!G$1))))</f>
        <v>НО</v>
      </c>
      <c r="Q330" s="87" t="str">
        <f>IF($A330&lt;=$A$1,VALUE(+VLOOKUP($A330,'Rashodi- plan-izvršenje'!$A$8:O$1500,'prenos-P-R-N'!Q$1,FALSE)),IF($A330&lt;=$A$2,VLOOKUP($A330,'Prihodi- plan-izvršenje'!$A$4:$H$500,4,FALSE),IF($A330&lt;=$A$3,VLOOKUP(A330,'Neizmirene obaveze JLS'!$A$11:O$500,Q$1,FALSE),"")))</f>
        <v>412</v>
      </c>
      <c r="R330" s="88" t="str">
        <f>IF($A330&lt;=$A$1,VALUE(+VLOOKUP($A330,'Rashodi- plan-izvršenje'!$A$8:P$1500,'prenos-P-R-N'!R$1,FALSE)),IF($A330&lt;=$A$2,VLOOKUP($A330,'Prihodi- plan-izvršenje'!$A$4:$H$500,7,FALSE),""))</f>
        <v/>
      </c>
      <c r="S330" s="88">
        <f>IF(A330=0,0,IF($A330&lt;=$A$1,VALUE(+VLOOKUP($A330,'Rashodi- plan-izvršenje'!$A$8:Q$1500,'prenos-P-R-N'!S$1,FALSE)),IF($A330&lt;=$A$2,VLOOKUP($A330,'Prihodi- plan-izvršenje'!$A$4:$H$500,8,FALSE),0)))</f>
        <v>0</v>
      </c>
      <c r="T330" s="88">
        <f>IF($A330&gt;$A$2,VLOOKUP($A330,'Neizmirene obaveze JLS'!$A$11:R$500,R$1,FALSE),"")</f>
        <v>0</v>
      </c>
      <c r="U330" s="88">
        <f>IF($A330&gt;$A$2,VLOOKUP($A330,'Neizmirene obaveze JLS'!$A$11:S$500,S$1,FALSE),0)</f>
        <v>1600000</v>
      </c>
      <c r="V330" s="88">
        <f t="shared" si="28"/>
        <v>1600000</v>
      </c>
      <c r="W330" s="74"/>
      <c r="X330" s="74"/>
      <c r="Y330" s="74"/>
      <c r="Z330" s="74"/>
      <c r="AA330" s="193">
        <f t="shared" si="29"/>
        <v>3</v>
      </c>
      <c r="AB330" s="193" t="str">
        <f t="shared" si="30"/>
        <v>НО</v>
      </c>
    </row>
    <row r="331" spans="1:28">
      <c r="A331" s="89">
        <f>IF(AND(COUNTIF(A$1:A$3,"&gt;0")=1,MAX(A$8:A330)&lt;A$1),A330+1,IF(AND(COUNTIF(A$1:A$3,"&gt;0")=2,MAX(A$8:A330)&lt;A$2),A330+1,IF(AND(COUNTIF(A$1:A$3,"&gt;0")=3,MAX(A$8:A330)&lt;A$3),A330+1,0)))</f>
        <v>324</v>
      </c>
      <c r="B331" s="89">
        <f t="shared" si="31"/>
        <v>75</v>
      </c>
      <c r="C331" s="89" t="str">
        <f t="shared" si="31"/>
        <v>НОВИ ПАЗАР</v>
      </c>
      <c r="D331" s="87">
        <f>IF($A331=0,"",IF($A331&lt;=$A$1,+VLOOKUP($A331,'Rashodi- plan-izvršenje'!$A$8:B$1500,'prenos-P-R-N'!D$1,FALSE),IF($A331&gt;$A$2,+VLOOKUP($A331,'Neizmirene obaveze JLS'!$A$11:B$500,'prenos-P-R-N'!D$1,FALSE),"")))</f>
        <v>3</v>
      </c>
      <c r="E331" s="87" t="str">
        <f>IF($A331=0,"",IF($A331&lt;=$A$1,+VLOOKUP($A331,'Rashodi- plan-izvršenje'!$A$8:C$1500,'prenos-P-R-N'!E$1,FALSE),IF($A331&gt;$A$2,+VLOOKUP($A331,'Neizmirene obaveze JLS'!$A$11:C$500,'prenos-P-R-N'!E$1,FALSE),"")))</f>
        <v>Градска управа</v>
      </c>
      <c r="F331" s="87" t="str">
        <f>IF($A331=0,"",IF($A331&lt;=$A$1,+VLOOKUP($A331,'Rashodi- plan-izvršenje'!$A$8:D$1500,'prenos-P-R-N'!F$1,FALSE),IF($A331&gt;$A$2,+VLOOKUP($A331,'Neizmirene obaveze JLS'!$A$11:D$500,'prenos-P-R-N'!F$1,FALSE),"")))</f>
        <v>3.2</v>
      </c>
      <c r="G331" s="87" t="str">
        <f>IF($A331=0,"",IF($A331&lt;=$A$1,+VLOOKUP($A331,'Rashodi- plan-izvršenje'!$A$8:E$1500,'prenos-P-R-N'!G$1,FALSE),IF($A331&gt;$A$2,+VLOOKUP($A331,'Neizmirene obaveze JLS'!$A$11:E$500,'prenos-P-R-N'!G$1,FALSE),"")))</f>
        <v>Функционисање локалне самоуправе и градских општина</v>
      </c>
      <c r="H331" s="87">
        <f>IF($A331=0,"",IF($A331&lt;=$A$1,+VLOOKUP($A331,'Rashodi- plan-izvršenje'!$A$8:F$1500,'prenos-P-R-N'!H$1,FALSE),IF($A331&gt;$A$2,+VLOOKUP($A331,'Neizmirene obaveze JLS'!$A$11:F$500,'prenos-P-R-N'!H$1,FALSE),"")))</f>
        <v>133</v>
      </c>
      <c r="I331" s="87" t="str">
        <f>IF($A331=0,"",IF($A331&lt;=$A$1,+VLOOKUP($A331,'Rashodi- plan-izvršenje'!$A$8:G$1500,'prenos-P-R-N'!I$1,FALSE),IF($A331&gt;$A$2,+VLOOKUP($A331,'Neizmirene obaveze JLS'!$A$11:G$500,'prenos-P-R-N'!I$1,FALSE),"")))</f>
        <v>0602</v>
      </c>
      <c r="J331" s="87" t="str">
        <f>IF($A331=0,"",IF($A331&lt;=$A$1,+VLOOKUP($A331,'Rashodi- plan-izvršenje'!$A$8:H$1500,'prenos-P-R-N'!J$1,FALSE),IF($A331&gt;$A$2,+VLOOKUP($A331,'Neizmirene obaveze JLS'!$A$11:H$500,'prenos-P-R-N'!J$1,FALSE),"")))</f>
        <v>ОПШТЕ УСЛУГЕ ЛОКАЛНЕ САМОУПРАВЕ</v>
      </c>
      <c r="K331" s="87">
        <f>IF($A331=0,"",IF($A331&lt;=$A$1,+VLOOKUP($A331,'Rashodi- plan-izvršenje'!$A$8:I$1500,'prenos-P-R-N'!K$1,FALSE),IF($A331&gt;$A$2,+VLOOKUP($A331,'Neizmirene obaveze JLS'!$A$11:I$500,'prenos-P-R-N'!K$1,FALSE),"")))</f>
        <v>15</v>
      </c>
      <c r="L331" t="str">
        <f>IF(A331=0,"",IF(A331&lt;=A$1,+IF(VLOOKUP(A331,'Rashodi- plan-izvršenje'!A$8:J$1500,M$1,FALSE)&gt;0,"Програмска активност","Пројекат"),IF(A331&gt;A$2,+IF(VLOOKUP(A331,'Neizmirene obaveze JLS'!A$8:J$2008,M$1,FALSE)&gt;0,"Програмска активност","Пројекат"),"")))</f>
        <v>Програмска активност</v>
      </c>
      <c r="M331" s="87" t="str">
        <f>IF(A331=0,"",IF($A331&lt;=$A$1,+IF(VLOOKUP($A331,'Rashodi- plan-izvršenje'!$A$8:$M$1500,10,FALSE)&gt;0,VLOOKUP($A331,'Rashodi- plan-izvršenje'!$A$8:$M$1500,10,FALSE),VLOOKUP($A331,'Rashodi- plan-izvršenje'!$A$8:$M$1500,12,FALSE)),+IF($A331&gt;$A$2,IF(VLOOKUP($A331,'Neizmirene obaveze JLS'!$A$8:$M$1500,10,FALSE)&gt;0,VLOOKUP($A331,'Neizmirene obaveze JLS'!$A$11:$M$1500,10,FALSE),VLOOKUP($A331,'Neizmirene obaveze JLS'!$A$11:$M$1500,12,FALSE)),0)))</f>
        <v>0602-0001</v>
      </c>
      <c r="N331" s="87" t="str">
        <f>IF(A331=0,"",IF($A331&lt;=$A$1,+IF(VLOOKUP(A331,'Rashodi- plan-izvršenje'!$A$8:$M$1500,10,FALSE)&gt;0,VLOOKUP(A331,'Rashodi- plan-izvršenje'!$A$8:$M$1500,11,FALSE),VLOOKUP(A331,'Rashodi- plan-izvršenje'!$A$8:$M$1500,13,FALSE)),+IF($A331&gt;$A$2,IF(VLOOKUP($A331,'Neizmirene obaveze JLS'!$A$8:$M$1500,10,FALSE)&gt;0,VLOOKUP($A331,'Neizmirene obaveze JLS'!$A$11:$M$1500,11,FALSE),VLOOKUP($A331,'Neizmirene obaveze JLS'!$A$11:$M$1500,13,FALSE)),0)))</f>
        <v xml:space="preserve">Функционисање локалне самоуправе и градских општина </v>
      </c>
      <c r="O331" s="87">
        <f>IF(A331=0,"",IF($A331&lt;=$A$1,VALUE(+VLOOKUP($A331,'Rashodi- plan-izvršenje'!$A$8:N$1500,'prenos-P-R-N'!O$1,FALSE)),IF($A331&lt;=A$2,VALUE(VLOOKUP($A331,'Prihodi- plan-izvršenje'!$A$8:$H$500,6,FALSE)),VALUE(VLOOKUP($A331,'Neizmirene obaveze JLS'!$A$8:$N$500,O$1,FALSE)))))</f>
        <v>1</v>
      </c>
      <c r="P331" s="87" t="str">
        <f>IF(A331=0,"",IF(A331=0,0,IF(A331&gt;A$2,'šifarnik K-izvor'!G$3,+IF(Q331&lt;700,+'šifarnik K-izvor'!G$2,'šifarnik K-izvor'!G$1))))</f>
        <v>НО</v>
      </c>
      <c r="Q331" s="87" t="str">
        <f>IF($A331&lt;=$A$1,VALUE(+VLOOKUP($A331,'Rashodi- plan-izvršenje'!$A$8:O$1500,'prenos-P-R-N'!Q$1,FALSE)),IF($A331&lt;=$A$2,VLOOKUP($A331,'Prihodi- plan-izvršenje'!$A$4:$H$500,4,FALSE),IF($A331&lt;=$A$3,VLOOKUP(A331,'Neizmirene obaveze JLS'!$A$11:O$500,Q$1,FALSE),"")))</f>
        <v>414</v>
      </c>
      <c r="R331" s="88" t="str">
        <f>IF($A331&lt;=$A$1,VALUE(+VLOOKUP($A331,'Rashodi- plan-izvršenje'!$A$8:P$1500,'prenos-P-R-N'!R$1,FALSE)),IF($A331&lt;=$A$2,VLOOKUP($A331,'Prihodi- plan-izvršenje'!$A$4:$H$500,7,FALSE),""))</f>
        <v/>
      </c>
      <c r="S331" s="88">
        <f>IF(A331=0,0,IF($A331&lt;=$A$1,VALUE(+VLOOKUP($A331,'Rashodi- plan-izvršenje'!$A$8:Q$1500,'prenos-P-R-N'!S$1,FALSE)),IF($A331&lt;=$A$2,VLOOKUP($A331,'Prihodi- plan-izvršenje'!$A$4:$H$500,8,FALSE),0)))</f>
        <v>0</v>
      </c>
      <c r="T331" s="88">
        <f>IF($A331&gt;$A$2,VLOOKUP($A331,'Neizmirene obaveze JLS'!$A$11:R$500,R$1,FALSE),"")</f>
        <v>0</v>
      </c>
      <c r="U331" s="88">
        <f>IF($A331&gt;$A$2,VLOOKUP($A331,'Neizmirene obaveze JLS'!$A$11:S$500,S$1,FALSE),0)</f>
        <v>150000</v>
      </c>
      <c r="V331" s="88">
        <f t="shared" si="28"/>
        <v>150000</v>
      </c>
      <c r="W331" s="74"/>
      <c r="X331" s="74"/>
      <c r="Y331" s="74"/>
      <c r="Z331" s="74"/>
      <c r="AA331" s="193">
        <f t="shared" si="29"/>
        <v>3</v>
      </c>
      <c r="AB331" s="193" t="str">
        <f t="shared" si="30"/>
        <v>НО</v>
      </c>
    </row>
    <row r="332" spans="1:28">
      <c r="A332" s="89">
        <f>IF(AND(COUNTIF(A$1:A$3,"&gt;0")=1,MAX(A$8:A331)&lt;A$1),A331+1,IF(AND(COUNTIF(A$1:A$3,"&gt;0")=2,MAX(A$8:A331)&lt;A$2),A331+1,IF(AND(COUNTIF(A$1:A$3,"&gt;0")=3,MAX(A$8:A331)&lt;A$3),A331+1,0)))</f>
        <v>325</v>
      </c>
      <c r="B332" s="89">
        <f t="shared" si="31"/>
        <v>75</v>
      </c>
      <c r="C332" s="89" t="str">
        <f t="shared" si="31"/>
        <v>НОВИ ПАЗАР</v>
      </c>
      <c r="D332" s="87">
        <f>IF($A332=0,"",IF($A332&lt;=$A$1,+VLOOKUP($A332,'Rashodi- plan-izvršenje'!$A$8:B$1500,'prenos-P-R-N'!D$1,FALSE),IF($A332&gt;$A$2,+VLOOKUP($A332,'Neizmirene obaveze JLS'!$A$11:B$500,'prenos-P-R-N'!D$1,FALSE),"")))</f>
        <v>3</v>
      </c>
      <c r="E332" s="87" t="str">
        <f>IF($A332=0,"",IF($A332&lt;=$A$1,+VLOOKUP($A332,'Rashodi- plan-izvršenje'!$A$8:C$1500,'prenos-P-R-N'!E$1,FALSE),IF($A332&gt;$A$2,+VLOOKUP($A332,'Neizmirene obaveze JLS'!$A$11:C$500,'prenos-P-R-N'!E$1,FALSE),"")))</f>
        <v>Градска управа</v>
      </c>
      <c r="F332" s="87" t="str">
        <f>IF($A332=0,"",IF($A332&lt;=$A$1,+VLOOKUP($A332,'Rashodi- plan-izvršenje'!$A$8:D$1500,'prenos-P-R-N'!F$1,FALSE),IF($A332&gt;$A$2,+VLOOKUP($A332,'Neizmirene obaveze JLS'!$A$11:D$500,'prenos-P-R-N'!F$1,FALSE),"")))</f>
        <v>3.2</v>
      </c>
      <c r="G332" s="87" t="str">
        <f>IF($A332=0,"",IF($A332&lt;=$A$1,+VLOOKUP($A332,'Rashodi- plan-izvršenje'!$A$8:E$1500,'prenos-P-R-N'!G$1,FALSE),IF($A332&gt;$A$2,+VLOOKUP($A332,'Neizmirene obaveze JLS'!$A$11:E$500,'prenos-P-R-N'!G$1,FALSE),"")))</f>
        <v>Функционисање локалне самоуправе и градских општина</v>
      </c>
      <c r="H332" s="87">
        <f>IF($A332=0,"",IF($A332&lt;=$A$1,+VLOOKUP($A332,'Rashodi- plan-izvršenje'!$A$8:F$1500,'prenos-P-R-N'!H$1,FALSE),IF($A332&gt;$A$2,+VLOOKUP($A332,'Neizmirene obaveze JLS'!$A$11:F$500,'prenos-P-R-N'!H$1,FALSE),"")))</f>
        <v>133</v>
      </c>
      <c r="I332" s="87" t="str">
        <f>IF($A332=0,"",IF($A332&lt;=$A$1,+VLOOKUP($A332,'Rashodi- plan-izvršenje'!$A$8:G$1500,'prenos-P-R-N'!I$1,FALSE),IF($A332&gt;$A$2,+VLOOKUP($A332,'Neizmirene obaveze JLS'!$A$11:G$500,'prenos-P-R-N'!I$1,FALSE),"")))</f>
        <v>0602</v>
      </c>
      <c r="J332" s="87" t="str">
        <f>IF($A332=0,"",IF($A332&lt;=$A$1,+VLOOKUP($A332,'Rashodi- plan-izvršenje'!$A$8:H$1500,'prenos-P-R-N'!J$1,FALSE),IF($A332&gt;$A$2,+VLOOKUP($A332,'Neizmirene obaveze JLS'!$A$11:H$500,'prenos-P-R-N'!J$1,FALSE),"")))</f>
        <v>ОПШТЕ УСЛУГЕ ЛОКАЛНЕ САМОУПРАВЕ</v>
      </c>
      <c r="K332" s="87">
        <f>IF($A332=0,"",IF($A332&lt;=$A$1,+VLOOKUP($A332,'Rashodi- plan-izvršenje'!$A$8:I$1500,'prenos-P-R-N'!K$1,FALSE),IF($A332&gt;$A$2,+VLOOKUP($A332,'Neizmirene obaveze JLS'!$A$11:I$500,'prenos-P-R-N'!K$1,FALSE),"")))</f>
        <v>15</v>
      </c>
      <c r="L332" t="str">
        <f>IF(A332=0,"",IF(A332&lt;=A$1,+IF(VLOOKUP(A332,'Rashodi- plan-izvršenje'!A$8:J$1500,M$1,FALSE)&gt;0,"Програмска активност","Пројекат"),IF(A332&gt;A$2,+IF(VLOOKUP(A332,'Neizmirene obaveze JLS'!A$8:J$2008,M$1,FALSE)&gt;0,"Програмска активност","Пројекат"),"")))</f>
        <v>Програмска активност</v>
      </c>
      <c r="M332" s="87" t="str">
        <f>IF(A332=0,"",IF($A332&lt;=$A$1,+IF(VLOOKUP($A332,'Rashodi- plan-izvršenje'!$A$8:$M$1500,10,FALSE)&gt;0,VLOOKUP($A332,'Rashodi- plan-izvršenje'!$A$8:$M$1500,10,FALSE),VLOOKUP($A332,'Rashodi- plan-izvršenje'!$A$8:$M$1500,12,FALSE)),+IF($A332&gt;$A$2,IF(VLOOKUP($A332,'Neizmirene obaveze JLS'!$A$8:$M$1500,10,FALSE)&gt;0,VLOOKUP($A332,'Neizmirene obaveze JLS'!$A$11:$M$1500,10,FALSE),VLOOKUP($A332,'Neizmirene obaveze JLS'!$A$11:$M$1500,12,FALSE)),0)))</f>
        <v>0602-0001</v>
      </c>
      <c r="N332" s="87" t="str">
        <f>IF(A332=0,"",IF($A332&lt;=$A$1,+IF(VLOOKUP(A332,'Rashodi- plan-izvršenje'!$A$8:$M$1500,10,FALSE)&gt;0,VLOOKUP(A332,'Rashodi- plan-izvršenje'!$A$8:$M$1500,11,FALSE),VLOOKUP(A332,'Rashodi- plan-izvršenje'!$A$8:$M$1500,13,FALSE)),+IF($A332&gt;$A$2,IF(VLOOKUP($A332,'Neizmirene obaveze JLS'!$A$8:$M$1500,10,FALSE)&gt;0,VLOOKUP($A332,'Neizmirene obaveze JLS'!$A$11:$M$1500,11,FALSE),VLOOKUP($A332,'Neizmirene obaveze JLS'!$A$11:$M$1500,13,FALSE)),0)))</f>
        <v xml:space="preserve">Функционисање локалне самоуправе и градских општина </v>
      </c>
      <c r="O332" s="87">
        <f>IF(A332=0,"",IF($A332&lt;=$A$1,VALUE(+VLOOKUP($A332,'Rashodi- plan-izvršenje'!$A$8:N$1500,'prenos-P-R-N'!O$1,FALSE)),IF($A332&lt;=A$2,VALUE(VLOOKUP($A332,'Prihodi- plan-izvršenje'!$A$8:$H$500,6,FALSE)),VALUE(VLOOKUP($A332,'Neizmirene obaveze JLS'!$A$8:$N$500,O$1,FALSE)))))</f>
        <v>1</v>
      </c>
      <c r="P332" s="87" t="str">
        <f>IF(A332=0,"",IF(A332=0,0,IF(A332&gt;A$2,'šifarnik K-izvor'!G$3,+IF(Q332&lt;700,+'šifarnik K-izvor'!G$2,'šifarnik K-izvor'!G$1))))</f>
        <v>НО</v>
      </c>
      <c r="Q332" s="87" t="str">
        <f>IF($A332&lt;=$A$1,VALUE(+VLOOKUP($A332,'Rashodi- plan-izvršenje'!$A$8:O$1500,'prenos-P-R-N'!Q$1,FALSE)),IF($A332&lt;=$A$2,VLOOKUP($A332,'Prihodi- plan-izvršenje'!$A$4:$H$500,4,FALSE),IF($A332&lt;=$A$3,VLOOKUP(A332,'Neizmirene obaveze JLS'!$A$11:O$500,Q$1,FALSE),"")))</f>
        <v>415</v>
      </c>
      <c r="R332" s="88" t="str">
        <f>IF($A332&lt;=$A$1,VALUE(+VLOOKUP($A332,'Rashodi- plan-izvršenje'!$A$8:P$1500,'prenos-P-R-N'!R$1,FALSE)),IF($A332&lt;=$A$2,VLOOKUP($A332,'Prihodi- plan-izvršenje'!$A$4:$H$500,7,FALSE),""))</f>
        <v/>
      </c>
      <c r="S332" s="88">
        <f>IF(A332=0,0,IF($A332&lt;=$A$1,VALUE(+VLOOKUP($A332,'Rashodi- plan-izvršenje'!$A$8:Q$1500,'prenos-P-R-N'!S$1,FALSE)),IF($A332&lt;=$A$2,VLOOKUP($A332,'Prihodi- plan-izvršenje'!$A$4:$H$500,8,FALSE),0)))</f>
        <v>0</v>
      </c>
      <c r="T332" s="88">
        <f>IF($A332&gt;$A$2,VLOOKUP($A332,'Neizmirene obaveze JLS'!$A$11:R$500,R$1,FALSE),"")</f>
        <v>0</v>
      </c>
      <c r="U332" s="88">
        <f>IF($A332&gt;$A$2,VLOOKUP($A332,'Neizmirene obaveze JLS'!$A$11:S$500,S$1,FALSE),0)</f>
        <v>153000</v>
      </c>
      <c r="V332" s="88">
        <f t="shared" si="28"/>
        <v>153000</v>
      </c>
      <c r="W332" s="74"/>
      <c r="X332" s="74"/>
      <c r="Y332" s="74"/>
      <c r="Z332" s="74"/>
      <c r="AA332" s="193">
        <f t="shared" si="29"/>
        <v>3</v>
      </c>
      <c r="AB332" s="193" t="str">
        <f t="shared" si="30"/>
        <v>НО</v>
      </c>
    </row>
    <row r="333" spans="1:28">
      <c r="A333" s="89">
        <f>IF(AND(COUNTIF(A$1:A$3,"&gt;0")=1,MAX(A$8:A332)&lt;A$1),A332+1,IF(AND(COUNTIF(A$1:A$3,"&gt;0")=2,MAX(A$8:A332)&lt;A$2),A332+1,IF(AND(COUNTIF(A$1:A$3,"&gt;0")=3,MAX(A$8:A332)&lt;A$3),A332+1,0)))</f>
        <v>326</v>
      </c>
      <c r="B333" s="89">
        <f t="shared" si="31"/>
        <v>75</v>
      </c>
      <c r="C333" s="89" t="str">
        <f t="shared" si="31"/>
        <v>НОВИ ПАЗАР</v>
      </c>
      <c r="D333" s="87">
        <f>IF($A333=0,"",IF($A333&lt;=$A$1,+VLOOKUP($A333,'Rashodi- plan-izvršenje'!$A$8:B$1500,'prenos-P-R-N'!D$1,FALSE),IF($A333&gt;$A$2,+VLOOKUP($A333,'Neizmirene obaveze JLS'!$A$11:B$500,'prenos-P-R-N'!D$1,FALSE),"")))</f>
        <v>3</v>
      </c>
      <c r="E333" s="87" t="str">
        <f>IF($A333=0,"",IF($A333&lt;=$A$1,+VLOOKUP($A333,'Rashodi- plan-izvršenje'!$A$8:C$1500,'prenos-P-R-N'!E$1,FALSE),IF($A333&gt;$A$2,+VLOOKUP($A333,'Neizmirene obaveze JLS'!$A$11:C$500,'prenos-P-R-N'!E$1,FALSE),"")))</f>
        <v>Градска управа</v>
      </c>
      <c r="F333" s="87" t="str">
        <f>IF($A333=0,"",IF($A333&lt;=$A$1,+VLOOKUP($A333,'Rashodi- plan-izvršenje'!$A$8:D$1500,'prenos-P-R-N'!F$1,FALSE),IF($A333&gt;$A$2,+VLOOKUP($A333,'Neizmirene obaveze JLS'!$A$11:D$500,'prenos-P-R-N'!F$1,FALSE),"")))</f>
        <v>3.2</v>
      </c>
      <c r="G333" s="87" t="str">
        <f>IF($A333=0,"",IF($A333&lt;=$A$1,+VLOOKUP($A333,'Rashodi- plan-izvršenje'!$A$8:E$1500,'prenos-P-R-N'!G$1,FALSE),IF($A333&gt;$A$2,+VLOOKUP($A333,'Neizmirene obaveze JLS'!$A$11:E$500,'prenos-P-R-N'!G$1,FALSE),"")))</f>
        <v>Функционисање локалне самоуправе и градских општина</v>
      </c>
      <c r="H333" s="87">
        <f>IF($A333=0,"",IF($A333&lt;=$A$1,+VLOOKUP($A333,'Rashodi- plan-izvršenje'!$A$8:F$1500,'prenos-P-R-N'!H$1,FALSE),IF($A333&gt;$A$2,+VLOOKUP($A333,'Neizmirene obaveze JLS'!$A$11:F$500,'prenos-P-R-N'!H$1,FALSE),"")))</f>
        <v>133</v>
      </c>
      <c r="I333" s="87" t="str">
        <f>IF($A333=0,"",IF($A333&lt;=$A$1,+VLOOKUP($A333,'Rashodi- plan-izvršenje'!$A$8:G$1500,'prenos-P-R-N'!I$1,FALSE),IF($A333&gt;$A$2,+VLOOKUP($A333,'Neizmirene obaveze JLS'!$A$11:G$500,'prenos-P-R-N'!I$1,FALSE),"")))</f>
        <v>0602</v>
      </c>
      <c r="J333" s="87" t="str">
        <f>IF($A333=0,"",IF($A333&lt;=$A$1,+VLOOKUP($A333,'Rashodi- plan-izvršenje'!$A$8:H$1500,'prenos-P-R-N'!J$1,FALSE),IF($A333&gt;$A$2,+VLOOKUP($A333,'Neizmirene obaveze JLS'!$A$11:H$500,'prenos-P-R-N'!J$1,FALSE),"")))</f>
        <v>ОПШТЕ УСЛУГЕ ЛОКАЛНЕ САМОУПРАВЕ</v>
      </c>
      <c r="K333" s="87">
        <f>IF($A333=0,"",IF($A333&lt;=$A$1,+VLOOKUP($A333,'Rashodi- plan-izvršenje'!$A$8:I$1500,'prenos-P-R-N'!K$1,FALSE),IF($A333&gt;$A$2,+VLOOKUP($A333,'Neizmirene obaveze JLS'!$A$11:I$500,'prenos-P-R-N'!K$1,FALSE),"")))</f>
        <v>15</v>
      </c>
      <c r="L333" t="str">
        <f>IF(A333=0,"",IF(A333&lt;=A$1,+IF(VLOOKUP(A333,'Rashodi- plan-izvršenje'!A$8:J$1500,M$1,FALSE)&gt;0,"Програмска активност","Пројекат"),IF(A333&gt;A$2,+IF(VLOOKUP(A333,'Neizmirene obaveze JLS'!A$8:J$2008,M$1,FALSE)&gt;0,"Програмска активност","Пројекат"),"")))</f>
        <v>Програмска активност</v>
      </c>
      <c r="M333" s="87" t="str">
        <f>IF(A333=0,"",IF($A333&lt;=$A$1,+IF(VLOOKUP($A333,'Rashodi- plan-izvršenje'!$A$8:$M$1500,10,FALSE)&gt;0,VLOOKUP($A333,'Rashodi- plan-izvršenje'!$A$8:$M$1500,10,FALSE),VLOOKUP($A333,'Rashodi- plan-izvršenje'!$A$8:$M$1500,12,FALSE)),+IF($A333&gt;$A$2,IF(VLOOKUP($A333,'Neizmirene obaveze JLS'!$A$8:$M$1500,10,FALSE)&gt;0,VLOOKUP($A333,'Neizmirene obaveze JLS'!$A$11:$M$1500,10,FALSE),VLOOKUP($A333,'Neizmirene obaveze JLS'!$A$11:$M$1500,12,FALSE)),0)))</f>
        <v>0602-0001</v>
      </c>
      <c r="N333" s="87" t="str">
        <f>IF(A333=0,"",IF($A333&lt;=$A$1,+IF(VLOOKUP(A333,'Rashodi- plan-izvršenje'!$A$8:$M$1500,10,FALSE)&gt;0,VLOOKUP(A333,'Rashodi- plan-izvršenje'!$A$8:$M$1500,11,FALSE),VLOOKUP(A333,'Rashodi- plan-izvršenje'!$A$8:$M$1500,13,FALSE)),+IF($A333&gt;$A$2,IF(VLOOKUP($A333,'Neizmirene obaveze JLS'!$A$8:$M$1500,10,FALSE)&gt;0,VLOOKUP($A333,'Neizmirene obaveze JLS'!$A$11:$M$1500,11,FALSE),VLOOKUP($A333,'Neizmirene obaveze JLS'!$A$11:$M$1500,13,FALSE)),0)))</f>
        <v xml:space="preserve">Функционисање локалне самоуправе и градских општина </v>
      </c>
      <c r="O333" s="87">
        <f>IF(A333=0,"",IF($A333&lt;=$A$1,VALUE(+VLOOKUP($A333,'Rashodi- plan-izvršenje'!$A$8:N$1500,'prenos-P-R-N'!O$1,FALSE)),IF($A333&lt;=A$2,VALUE(VLOOKUP($A333,'Prihodi- plan-izvršenje'!$A$8:$H$500,6,FALSE)),VALUE(VLOOKUP($A333,'Neizmirene obaveze JLS'!$A$8:$N$500,O$1,FALSE)))))</f>
        <v>1</v>
      </c>
      <c r="P333" s="87" t="str">
        <f>IF(A333=0,"",IF(A333=0,0,IF(A333&gt;A$2,'šifarnik K-izvor'!G$3,+IF(Q333&lt;700,+'šifarnik K-izvor'!G$2,'šifarnik K-izvor'!G$1))))</f>
        <v>НО</v>
      </c>
      <c r="Q333" s="87" t="str">
        <f>IF($A333&lt;=$A$1,VALUE(+VLOOKUP($A333,'Rashodi- plan-izvršenje'!$A$8:O$1500,'prenos-P-R-N'!Q$1,FALSE)),IF($A333&lt;=$A$2,VLOOKUP($A333,'Prihodi- plan-izvršenje'!$A$4:$H$500,4,FALSE),IF($A333&lt;=$A$3,VLOOKUP(A333,'Neizmirene obaveze JLS'!$A$11:O$500,Q$1,FALSE),"")))</f>
        <v>416</v>
      </c>
      <c r="R333" s="88" t="str">
        <f>IF($A333&lt;=$A$1,VALUE(+VLOOKUP($A333,'Rashodi- plan-izvršenje'!$A$8:P$1500,'prenos-P-R-N'!R$1,FALSE)),IF($A333&lt;=$A$2,VLOOKUP($A333,'Prihodi- plan-izvršenje'!$A$4:$H$500,7,FALSE),""))</f>
        <v/>
      </c>
      <c r="S333" s="88">
        <f>IF(A333=0,0,IF($A333&lt;=$A$1,VALUE(+VLOOKUP($A333,'Rashodi- plan-izvršenje'!$A$8:Q$1500,'prenos-P-R-N'!S$1,FALSE)),IF($A333&lt;=$A$2,VLOOKUP($A333,'Prihodi- plan-izvršenje'!$A$4:$H$500,8,FALSE),0)))</f>
        <v>0</v>
      </c>
      <c r="T333" s="88">
        <f>IF($A333&gt;$A$2,VLOOKUP($A333,'Neizmirene obaveze JLS'!$A$11:R$500,R$1,FALSE),"")</f>
        <v>0</v>
      </c>
      <c r="U333" s="88">
        <f>IF($A333&gt;$A$2,VLOOKUP($A333,'Neizmirene obaveze JLS'!$A$11:S$500,S$1,FALSE),0)</f>
        <v>268000</v>
      </c>
      <c r="V333" s="88">
        <f t="shared" si="28"/>
        <v>268000</v>
      </c>
      <c r="W333" s="74"/>
      <c r="X333" s="74"/>
      <c r="Y333" s="74"/>
      <c r="Z333" s="74"/>
      <c r="AA333" s="193">
        <f t="shared" si="29"/>
        <v>3</v>
      </c>
      <c r="AB333" s="193" t="str">
        <f t="shared" si="30"/>
        <v>НО</v>
      </c>
    </row>
    <row r="334" spans="1:28">
      <c r="A334" s="89">
        <f>IF(AND(COUNTIF(A$1:A$3,"&gt;0")=1,MAX(A$8:A333)&lt;A$1),A333+1,IF(AND(COUNTIF(A$1:A$3,"&gt;0")=2,MAX(A$8:A333)&lt;A$2),A333+1,IF(AND(COUNTIF(A$1:A$3,"&gt;0")=3,MAX(A$8:A333)&lt;A$3),A333+1,0)))</f>
        <v>327</v>
      </c>
      <c r="B334" s="89">
        <f t="shared" si="31"/>
        <v>75</v>
      </c>
      <c r="C334" s="89" t="str">
        <f t="shared" si="31"/>
        <v>НОВИ ПАЗАР</v>
      </c>
      <c r="D334" s="87">
        <f>IF($A334=0,"",IF($A334&lt;=$A$1,+VLOOKUP($A334,'Rashodi- plan-izvršenje'!$A$8:B$1500,'prenos-P-R-N'!D$1,FALSE),IF($A334&gt;$A$2,+VLOOKUP($A334,'Neizmirene obaveze JLS'!$A$11:B$500,'prenos-P-R-N'!D$1,FALSE),"")))</f>
        <v>3</v>
      </c>
      <c r="E334" s="87" t="str">
        <f>IF($A334=0,"",IF($A334&lt;=$A$1,+VLOOKUP($A334,'Rashodi- plan-izvršenje'!$A$8:C$1500,'prenos-P-R-N'!E$1,FALSE),IF($A334&gt;$A$2,+VLOOKUP($A334,'Neizmirene obaveze JLS'!$A$11:C$500,'prenos-P-R-N'!E$1,FALSE),"")))</f>
        <v>Градска управа</v>
      </c>
      <c r="F334" s="87" t="str">
        <f>IF($A334=0,"",IF($A334&lt;=$A$1,+VLOOKUP($A334,'Rashodi- plan-izvršenje'!$A$8:D$1500,'prenos-P-R-N'!F$1,FALSE),IF($A334&gt;$A$2,+VLOOKUP($A334,'Neizmirene obaveze JLS'!$A$11:D$500,'prenos-P-R-N'!F$1,FALSE),"")))</f>
        <v>3.2</v>
      </c>
      <c r="G334" s="87" t="str">
        <f>IF($A334=0,"",IF($A334&lt;=$A$1,+VLOOKUP($A334,'Rashodi- plan-izvršenje'!$A$8:E$1500,'prenos-P-R-N'!G$1,FALSE),IF($A334&gt;$A$2,+VLOOKUP($A334,'Neizmirene obaveze JLS'!$A$11:E$500,'prenos-P-R-N'!G$1,FALSE),"")))</f>
        <v>Функционисање локалне самоуправе и градских општина</v>
      </c>
      <c r="H334" s="87">
        <f>IF($A334=0,"",IF($A334&lt;=$A$1,+VLOOKUP($A334,'Rashodi- plan-izvršenje'!$A$8:F$1500,'prenos-P-R-N'!H$1,FALSE),IF($A334&gt;$A$2,+VLOOKUP($A334,'Neizmirene obaveze JLS'!$A$11:F$500,'prenos-P-R-N'!H$1,FALSE),"")))</f>
        <v>133</v>
      </c>
      <c r="I334" s="87" t="str">
        <f>IF($A334=0,"",IF($A334&lt;=$A$1,+VLOOKUP($A334,'Rashodi- plan-izvršenje'!$A$8:G$1500,'prenos-P-R-N'!I$1,FALSE),IF($A334&gt;$A$2,+VLOOKUP($A334,'Neizmirene obaveze JLS'!$A$11:G$500,'prenos-P-R-N'!I$1,FALSE),"")))</f>
        <v>0602</v>
      </c>
      <c r="J334" s="87" t="str">
        <f>IF($A334=0,"",IF($A334&lt;=$A$1,+VLOOKUP($A334,'Rashodi- plan-izvršenje'!$A$8:H$1500,'prenos-P-R-N'!J$1,FALSE),IF($A334&gt;$A$2,+VLOOKUP($A334,'Neizmirene obaveze JLS'!$A$11:H$500,'prenos-P-R-N'!J$1,FALSE),"")))</f>
        <v>ОПШТЕ УСЛУГЕ ЛОКАЛНЕ САМОУПРАВЕ</v>
      </c>
      <c r="K334" s="87">
        <f>IF($A334=0,"",IF($A334&lt;=$A$1,+VLOOKUP($A334,'Rashodi- plan-izvršenje'!$A$8:I$1500,'prenos-P-R-N'!K$1,FALSE),IF($A334&gt;$A$2,+VLOOKUP($A334,'Neizmirene obaveze JLS'!$A$11:I$500,'prenos-P-R-N'!K$1,FALSE),"")))</f>
        <v>15</v>
      </c>
      <c r="L334" t="str">
        <f>IF(A334=0,"",IF(A334&lt;=A$1,+IF(VLOOKUP(A334,'Rashodi- plan-izvršenje'!A$8:J$1500,M$1,FALSE)&gt;0,"Програмска активност","Пројекат"),IF(A334&gt;A$2,+IF(VLOOKUP(A334,'Neizmirene obaveze JLS'!A$8:J$2008,M$1,FALSE)&gt;0,"Програмска активност","Пројекат"),"")))</f>
        <v>Програмска активност</v>
      </c>
      <c r="M334" s="87" t="str">
        <f>IF(A334=0,"",IF($A334&lt;=$A$1,+IF(VLOOKUP($A334,'Rashodi- plan-izvršenje'!$A$8:$M$1500,10,FALSE)&gt;0,VLOOKUP($A334,'Rashodi- plan-izvršenje'!$A$8:$M$1500,10,FALSE),VLOOKUP($A334,'Rashodi- plan-izvršenje'!$A$8:$M$1500,12,FALSE)),+IF($A334&gt;$A$2,IF(VLOOKUP($A334,'Neizmirene obaveze JLS'!$A$8:$M$1500,10,FALSE)&gt;0,VLOOKUP($A334,'Neizmirene obaveze JLS'!$A$11:$M$1500,10,FALSE),VLOOKUP($A334,'Neizmirene obaveze JLS'!$A$11:$M$1500,12,FALSE)),0)))</f>
        <v>0602-0001</v>
      </c>
      <c r="N334" s="87" t="str">
        <f>IF(A334=0,"",IF($A334&lt;=$A$1,+IF(VLOOKUP(A334,'Rashodi- plan-izvršenje'!$A$8:$M$1500,10,FALSE)&gt;0,VLOOKUP(A334,'Rashodi- plan-izvršenje'!$A$8:$M$1500,11,FALSE),VLOOKUP(A334,'Rashodi- plan-izvršenje'!$A$8:$M$1500,13,FALSE)),+IF($A334&gt;$A$2,IF(VLOOKUP($A334,'Neizmirene obaveze JLS'!$A$8:$M$1500,10,FALSE)&gt;0,VLOOKUP($A334,'Neizmirene obaveze JLS'!$A$11:$M$1500,11,FALSE),VLOOKUP($A334,'Neizmirene obaveze JLS'!$A$11:$M$1500,13,FALSE)),0)))</f>
        <v xml:space="preserve">Функционисање локалне самоуправе и градских општина </v>
      </c>
      <c r="O334" s="87">
        <f>IF(A334=0,"",IF($A334&lt;=$A$1,VALUE(+VLOOKUP($A334,'Rashodi- plan-izvršenje'!$A$8:N$1500,'prenos-P-R-N'!O$1,FALSE)),IF($A334&lt;=A$2,VALUE(VLOOKUP($A334,'Prihodi- plan-izvršenje'!$A$8:$H$500,6,FALSE)),VALUE(VLOOKUP($A334,'Neizmirene obaveze JLS'!$A$8:$N$500,O$1,FALSE)))))</f>
        <v>1</v>
      </c>
      <c r="P334" s="87" t="str">
        <f>IF(A334=0,"",IF(A334=0,0,IF(A334&gt;A$2,'šifarnik K-izvor'!G$3,+IF(Q334&lt;700,+'šifarnik K-izvor'!G$2,'šifarnik K-izvor'!G$1))))</f>
        <v>НО</v>
      </c>
      <c r="Q334" s="87" t="str">
        <f>IF($A334&lt;=$A$1,VALUE(+VLOOKUP($A334,'Rashodi- plan-izvršenje'!$A$8:O$1500,'prenos-P-R-N'!Q$1,FALSE)),IF($A334&lt;=$A$2,VLOOKUP($A334,'Prihodi- plan-izvršenje'!$A$4:$H$500,4,FALSE),IF($A334&lt;=$A$3,VLOOKUP(A334,'Neizmirene obaveze JLS'!$A$11:O$500,Q$1,FALSE),"")))</f>
        <v>421</v>
      </c>
      <c r="R334" s="88" t="str">
        <f>IF($A334&lt;=$A$1,VALUE(+VLOOKUP($A334,'Rashodi- plan-izvršenje'!$A$8:P$1500,'prenos-P-R-N'!R$1,FALSE)),IF($A334&lt;=$A$2,VLOOKUP($A334,'Prihodi- plan-izvršenje'!$A$4:$H$500,7,FALSE),""))</f>
        <v/>
      </c>
      <c r="S334" s="88">
        <f>IF(A334=0,0,IF($A334&lt;=$A$1,VALUE(+VLOOKUP($A334,'Rashodi- plan-izvršenje'!$A$8:Q$1500,'prenos-P-R-N'!S$1,FALSE)),IF($A334&lt;=$A$2,VLOOKUP($A334,'Prihodi- plan-izvršenje'!$A$4:$H$500,8,FALSE),0)))</f>
        <v>0</v>
      </c>
      <c r="T334" s="88">
        <f>IF($A334&gt;$A$2,VLOOKUP($A334,'Neizmirene obaveze JLS'!$A$11:R$500,R$1,FALSE),"")</f>
        <v>68000</v>
      </c>
      <c r="U334" s="88">
        <f>IF($A334&gt;$A$2,VLOOKUP($A334,'Neizmirene obaveze JLS'!$A$11:S$500,S$1,FALSE),0)</f>
        <v>228000</v>
      </c>
      <c r="V334" s="88">
        <f t="shared" si="28"/>
        <v>296000</v>
      </c>
      <c r="W334" s="74"/>
      <c r="X334" s="74"/>
      <c r="Y334" s="74"/>
      <c r="Z334" s="74"/>
      <c r="AA334" s="193">
        <f t="shared" si="29"/>
        <v>3</v>
      </c>
      <c r="AB334" s="193" t="str">
        <f t="shared" si="30"/>
        <v>НО</v>
      </c>
    </row>
    <row r="335" spans="1:28">
      <c r="A335" s="89">
        <f>IF(AND(COUNTIF(A$1:A$3,"&gt;0")=1,MAX(A$8:A334)&lt;A$1),A334+1,IF(AND(COUNTIF(A$1:A$3,"&gt;0")=2,MAX(A$8:A334)&lt;A$2),A334+1,IF(AND(COUNTIF(A$1:A$3,"&gt;0")=3,MAX(A$8:A334)&lt;A$3),A334+1,0)))</f>
        <v>328</v>
      </c>
      <c r="B335" s="89">
        <f t="shared" si="31"/>
        <v>75</v>
      </c>
      <c r="C335" s="89" t="str">
        <f t="shared" si="31"/>
        <v>НОВИ ПАЗАР</v>
      </c>
      <c r="D335" s="87">
        <f>IF($A335=0,"",IF($A335&lt;=$A$1,+VLOOKUP($A335,'Rashodi- plan-izvršenje'!$A$8:B$1500,'prenos-P-R-N'!D$1,FALSE),IF($A335&gt;$A$2,+VLOOKUP($A335,'Neizmirene obaveze JLS'!$A$11:B$500,'prenos-P-R-N'!D$1,FALSE),"")))</f>
        <v>3</v>
      </c>
      <c r="E335" s="87" t="str">
        <f>IF($A335=0,"",IF($A335&lt;=$A$1,+VLOOKUP($A335,'Rashodi- plan-izvršenje'!$A$8:C$1500,'prenos-P-R-N'!E$1,FALSE),IF($A335&gt;$A$2,+VLOOKUP($A335,'Neizmirene obaveze JLS'!$A$11:C$500,'prenos-P-R-N'!E$1,FALSE),"")))</f>
        <v>Градска управа</v>
      </c>
      <c r="F335" s="87" t="str">
        <f>IF($A335=0,"",IF($A335&lt;=$A$1,+VLOOKUP($A335,'Rashodi- plan-izvršenje'!$A$8:D$1500,'prenos-P-R-N'!F$1,FALSE),IF($A335&gt;$A$2,+VLOOKUP($A335,'Neizmirene obaveze JLS'!$A$11:D$500,'prenos-P-R-N'!F$1,FALSE),"")))</f>
        <v>3.2</v>
      </c>
      <c r="G335" s="87" t="str">
        <f>IF($A335=0,"",IF($A335&lt;=$A$1,+VLOOKUP($A335,'Rashodi- plan-izvršenje'!$A$8:E$1500,'prenos-P-R-N'!G$1,FALSE),IF($A335&gt;$A$2,+VLOOKUP($A335,'Neizmirene obaveze JLS'!$A$11:E$500,'prenos-P-R-N'!G$1,FALSE),"")))</f>
        <v>Функционисање локалне самоуправе и градских општина</v>
      </c>
      <c r="H335" s="87">
        <f>IF($A335=0,"",IF($A335&lt;=$A$1,+VLOOKUP($A335,'Rashodi- plan-izvršenje'!$A$8:F$1500,'prenos-P-R-N'!H$1,FALSE),IF($A335&gt;$A$2,+VLOOKUP($A335,'Neizmirene obaveze JLS'!$A$11:F$500,'prenos-P-R-N'!H$1,FALSE),"")))</f>
        <v>133</v>
      </c>
      <c r="I335" s="87" t="str">
        <f>IF($A335=0,"",IF($A335&lt;=$A$1,+VLOOKUP($A335,'Rashodi- plan-izvršenje'!$A$8:G$1500,'prenos-P-R-N'!I$1,FALSE),IF($A335&gt;$A$2,+VLOOKUP($A335,'Neizmirene obaveze JLS'!$A$11:G$500,'prenos-P-R-N'!I$1,FALSE),"")))</f>
        <v>0602</v>
      </c>
      <c r="J335" s="87" t="str">
        <f>IF($A335=0,"",IF($A335&lt;=$A$1,+VLOOKUP($A335,'Rashodi- plan-izvršenje'!$A$8:H$1500,'prenos-P-R-N'!J$1,FALSE),IF($A335&gt;$A$2,+VLOOKUP($A335,'Neizmirene obaveze JLS'!$A$11:H$500,'prenos-P-R-N'!J$1,FALSE),"")))</f>
        <v>ОПШТЕ УСЛУГЕ ЛОКАЛНЕ САМОУПРАВЕ</v>
      </c>
      <c r="K335" s="87">
        <f>IF($A335=0,"",IF($A335&lt;=$A$1,+VLOOKUP($A335,'Rashodi- plan-izvršenje'!$A$8:I$1500,'prenos-P-R-N'!K$1,FALSE),IF($A335&gt;$A$2,+VLOOKUP($A335,'Neizmirene obaveze JLS'!$A$11:I$500,'prenos-P-R-N'!K$1,FALSE),"")))</f>
        <v>15</v>
      </c>
      <c r="L335" t="str">
        <f>IF(A335=0,"",IF(A335&lt;=A$1,+IF(VLOOKUP(A335,'Rashodi- plan-izvršenje'!A$8:J$1500,M$1,FALSE)&gt;0,"Програмска активност","Пројекат"),IF(A335&gt;A$2,+IF(VLOOKUP(A335,'Neizmirene obaveze JLS'!A$8:J$2008,M$1,FALSE)&gt;0,"Програмска активност","Пројекат"),"")))</f>
        <v>Програмска активност</v>
      </c>
      <c r="M335" s="87" t="str">
        <f>IF(A335=0,"",IF($A335&lt;=$A$1,+IF(VLOOKUP($A335,'Rashodi- plan-izvršenje'!$A$8:$M$1500,10,FALSE)&gt;0,VLOOKUP($A335,'Rashodi- plan-izvršenje'!$A$8:$M$1500,10,FALSE),VLOOKUP($A335,'Rashodi- plan-izvršenje'!$A$8:$M$1500,12,FALSE)),+IF($A335&gt;$A$2,IF(VLOOKUP($A335,'Neizmirene obaveze JLS'!$A$8:$M$1500,10,FALSE)&gt;0,VLOOKUP($A335,'Neizmirene obaveze JLS'!$A$11:$M$1500,10,FALSE),VLOOKUP($A335,'Neizmirene obaveze JLS'!$A$11:$M$1500,12,FALSE)),0)))</f>
        <v>0602-0001</v>
      </c>
      <c r="N335" s="87" t="str">
        <f>IF(A335=0,"",IF($A335&lt;=$A$1,+IF(VLOOKUP(A335,'Rashodi- plan-izvršenje'!$A$8:$M$1500,10,FALSE)&gt;0,VLOOKUP(A335,'Rashodi- plan-izvršenje'!$A$8:$M$1500,11,FALSE),VLOOKUP(A335,'Rashodi- plan-izvršenje'!$A$8:$M$1500,13,FALSE)),+IF($A335&gt;$A$2,IF(VLOOKUP($A335,'Neizmirene obaveze JLS'!$A$8:$M$1500,10,FALSE)&gt;0,VLOOKUP($A335,'Neizmirene obaveze JLS'!$A$11:$M$1500,11,FALSE),VLOOKUP($A335,'Neizmirene obaveze JLS'!$A$11:$M$1500,13,FALSE)),0)))</f>
        <v xml:space="preserve">Функционисање локалне самоуправе и градских општина </v>
      </c>
      <c r="O335" s="87">
        <f>IF(A335=0,"",IF($A335&lt;=$A$1,VALUE(+VLOOKUP($A335,'Rashodi- plan-izvršenje'!$A$8:N$1500,'prenos-P-R-N'!O$1,FALSE)),IF($A335&lt;=A$2,VALUE(VLOOKUP($A335,'Prihodi- plan-izvršenje'!$A$8:$H$500,6,FALSE)),VALUE(VLOOKUP($A335,'Neizmirene obaveze JLS'!$A$8:$N$500,O$1,FALSE)))))</f>
        <v>1</v>
      </c>
      <c r="P335" s="87" t="str">
        <f>IF(A335=0,"",IF(A335=0,0,IF(A335&gt;A$2,'šifarnik K-izvor'!G$3,+IF(Q335&lt;700,+'šifarnik K-izvor'!G$2,'šifarnik K-izvor'!G$1))))</f>
        <v>НО</v>
      </c>
      <c r="Q335" s="87" t="str">
        <f>IF($A335&lt;=$A$1,VALUE(+VLOOKUP($A335,'Rashodi- plan-izvršenje'!$A$8:O$1500,'prenos-P-R-N'!Q$1,FALSE)),IF($A335&lt;=$A$2,VLOOKUP($A335,'Prihodi- plan-izvršenje'!$A$4:$H$500,4,FALSE),IF($A335&lt;=$A$3,VLOOKUP(A335,'Neizmirene obaveze JLS'!$A$11:O$500,Q$1,FALSE),"")))</f>
        <v>422</v>
      </c>
      <c r="R335" s="88" t="str">
        <f>IF($A335&lt;=$A$1,VALUE(+VLOOKUP($A335,'Rashodi- plan-izvršenje'!$A$8:P$1500,'prenos-P-R-N'!R$1,FALSE)),IF($A335&lt;=$A$2,VLOOKUP($A335,'Prihodi- plan-izvršenje'!$A$4:$H$500,7,FALSE),""))</f>
        <v/>
      </c>
      <c r="S335" s="88">
        <f>IF(A335=0,0,IF($A335&lt;=$A$1,VALUE(+VLOOKUP($A335,'Rashodi- plan-izvršenje'!$A$8:Q$1500,'prenos-P-R-N'!S$1,FALSE)),IF($A335&lt;=$A$2,VLOOKUP($A335,'Prihodi- plan-izvršenje'!$A$4:$H$500,8,FALSE),0)))</f>
        <v>0</v>
      </c>
      <c r="T335" s="88">
        <f>IF($A335&gt;$A$2,VLOOKUP($A335,'Neizmirene obaveze JLS'!$A$11:R$500,R$1,FALSE),"")</f>
        <v>38510.85</v>
      </c>
      <c r="U335" s="88">
        <f>IF($A335&gt;$A$2,VLOOKUP($A335,'Neizmirene obaveze JLS'!$A$11:S$500,S$1,FALSE),0)</f>
        <v>113700</v>
      </c>
      <c r="V335" s="88">
        <f t="shared" si="28"/>
        <v>152210.85</v>
      </c>
      <c r="W335" s="74"/>
      <c r="X335" s="74"/>
      <c r="Y335" s="74"/>
      <c r="Z335" s="74"/>
      <c r="AA335" s="193">
        <f t="shared" si="29"/>
        <v>3</v>
      </c>
      <c r="AB335" s="193" t="str">
        <f t="shared" si="30"/>
        <v>НО</v>
      </c>
    </row>
    <row r="336" spans="1:28">
      <c r="A336" s="89">
        <f>IF(AND(COUNTIF(A$1:A$3,"&gt;0")=1,MAX(A$8:A335)&lt;A$1),A335+1,IF(AND(COUNTIF(A$1:A$3,"&gt;0")=2,MAX(A$8:A335)&lt;A$2),A335+1,IF(AND(COUNTIF(A$1:A$3,"&gt;0")=3,MAX(A$8:A335)&lt;A$3),A335+1,0)))</f>
        <v>329</v>
      </c>
      <c r="B336" s="89">
        <f t="shared" si="31"/>
        <v>75</v>
      </c>
      <c r="C336" s="89" t="str">
        <f t="shared" si="31"/>
        <v>НОВИ ПАЗАР</v>
      </c>
      <c r="D336" s="87">
        <f>IF($A336=0,"",IF($A336&lt;=$A$1,+VLOOKUP($A336,'Rashodi- plan-izvršenje'!$A$8:B$1500,'prenos-P-R-N'!D$1,FALSE),IF($A336&gt;$A$2,+VLOOKUP($A336,'Neizmirene obaveze JLS'!$A$11:B$500,'prenos-P-R-N'!D$1,FALSE),"")))</f>
        <v>3</v>
      </c>
      <c r="E336" s="87" t="str">
        <f>IF($A336=0,"",IF($A336&lt;=$A$1,+VLOOKUP($A336,'Rashodi- plan-izvršenje'!$A$8:C$1500,'prenos-P-R-N'!E$1,FALSE),IF($A336&gt;$A$2,+VLOOKUP($A336,'Neizmirene obaveze JLS'!$A$11:C$500,'prenos-P-R-N'!E$1,FALSE),"")))</f>
        <v>Градска управа</v>
      </c>
      <c r="F336" s="87" t="str">
        <f>IF($A336=0,"",IF($A336&lt;=$A$1,+VLOOKUP($A336,'Rashodi- plan-izvršenje'!$A$8:D$1500,'prenos-P-R-N'!F$1,FALSE),IF($A336&gt;$A$2,+VLOOKUP($A336,'Neizmirene obaveze JLS'!$A$11:D$500,'prenos-P-R-N'!F$1,FALSE),"")))</f>
        <v>3.2</v>
      </c>
      <c r="G336" s="87" t="str">
        <f>IF($A336=0,"",IF($A336&lt;=$A$1,+VLOOKUP($A336,'Rashodi- plan-izvršenje'!$A$8:E$1500,'prenos-P-R-N'!G$1,FALSE),IF($A336&gt;$A$2,+VLOOKUP($A336,'Neizmirene obaveze JLS'!$A$11:E$500,'prenos-P-R-N'!G$1,FALSE),"")))</f>
        <v>Функционисање локалне самоуправе и градских општина</v>
      </c>
      <c r="H336" s="87">
        <f>IF($A336=0,"",IF($A336&lt;=$A$1,+VLOOKUP($A336,'Rashodi- plan-izvršenje'!$A$8:F$1500,'prenos-P-R-N'!H$1,FALSE),IF($A336&gt;$A$2,+VLOOKUP($A336,'Neizmirene obaveze JLS'!$A$11:F$500,'prenos-P-R-N'!H$1,FALSE),"")))</f>
        <v>133</v>
      </c>
      <c r="I336" s="87" t="str">
        <f>IF($A336=0,"",IF($A336&lt;=$A$1,+VLOOKUP($A336,'Rashodi- plan-izvršenje'!$A$8:G$1500,'prenos-P-R-N'!I$1,FALSE),IF($A336&gt;$A$2,+VLOOKUP($A336,'Neizmirene obaveze JLS'!$A$11:G$500,'prenos-P-R-N'!I$1,FALSE),"")))</f>
        <v>0602</v>
      </c>
      <c r="J336" s="87" t="str">
        <f>IF($A336=0,"",IF($A336&lt;=$A$1,+VLOOKUP($A336,'Rashodi- plan-izvršenje'!$A$8:H$1500,'prenos-P-R-N'!J$1,FALSE),IF($A336&gt;$A$2,+VLOOKUP($A336,'Neizmirene obaveze JLS'!$A$11:H$500,'prenos-P-R-N'!J$1,FALSE),"")))</f>
        <v>ОПШТЕ УСЛУГЕ ЛОКАЛНЕ САМОУПРАВЕ</v>
      </c>
      <c r="K336" s="87">
        <f>IF($A336=0,"",IF($A336&lt;=$A$1,+VLOOKUP($A336,'Rashodi- plan-izvršenje'!$A$8:I$1500,'prenos-P-R-N'!K$1,FALSE),IF($A336&gt;$A$2,+VLOOKUP($A336,'Neizmirene obaveze JLS'!$A$11:I$500,'prenos-P-R-N'!K$1,FALSE),"")))</f>
        <v>15</v>
      </c>
      <c r="L336" t="str">
        <f>IF(A336=0,"",IF(A336&lt;=A$1,+IF(VLOOKUP(A336,'Rashodi- plan-izvršenje'!A$8:J$1500,M$1,FALSE)&gt;0,"Програмска активност","Пројекат"),IF(A336&gt;A$2,+IF(VLOOKUP(A336,'Neizmirene obaveze JLS'!A$8:J$2008,M$1,FALSE)&gt;0,"Програмска активност","Пројекат"),"")))</f>
        <v>Програмска активност</v>
      </c>
      <c r="M336" s="87" t="str">
        <f>IF(A336=0,"",IF($A336&lt;=$A$1,+IF(VLOOKUP($A336,'Rashodi- plan-izvršenje'!$A$8:$M$1500,10,FALSE)&gt;0,VLOOKUP($A336,'Rashodi- plan-izvršenje'!$A$8:$M$1500,10,FALSE),VLOOKUP($A336,'Rashodi- plan-izvršenje'!$A$8:$M$1500,12,FALSE)),+IF($A336&gt;$A$2,IF(VLOOKUP($A336,'Neizmirene obaveze JLS'!$A$8:$M$1500,10,FALSE)&gt;0,VLOOKUP($A336,'Neizmirene obaveze JLS'!$A$11:$M$1500,10,FALSE),VLOOKUP($A336,'Neizmirene obaveze JLS'!$A$11:$M$1500,12,FALSE)),0)))</f>
        <v>0602-0001</v>
      </c>
      <c r="N336" s="87" t="str">
        <f>IF(A336=0,"",IF($A336&lt;=$A$1,+IF(VLOOKUP(A336,'Rashodi- plan-izvršenje'!$A$8:$M$1500,10,FALSE)&gt;0,VLOOKUP(A336,'Rashodi- plan-izvršenje'!$A$8:$M$1500,11,FALSE),VLOOKUP(A336,'Rashodi- plan-izvršenje'!$A$8:$M$1500,13,FALSE)),+IF($A336&gt;$A$2,IF(VLOOKUP($A336,'Neizmirene obaveze JLS'!$A$8:$M$1500,10,FALSE)&gt;0,VLOOKUP($A336,'Neizmirene obaveze JLS'!$A$11:$M$1500,11,FALSE),VLOOKUP($A336,'Neizmirene obaveze JLS'!$A$11:$M$1500,13,FALSE)),0)))</f>
        <v xml:space="preserve">Функционисање локалне самоуправе и градских општина </v>
      </c>
      <c r="O336" s="87">
        <f>IF(A336=0,"",IF($A336&lt;=$A$1,VALUE(+VLOOKUP($A336,'Rashodi- plan-izvršenje'!$A$8:N$1500,'prenos-P-R-N'!O$1,FALSE)),IF($A336&lt;=A$2,VALUE(VLOOKUP($A336,'Prihodi- plan-izvršenje'!$A$8:$H$500,6,FALSE)),VALUE(VLOOKUP($A336,'Neizmirene obaveze JLS'!$A$8:$N$500,O$1,FALSE)))))</f>
        <v>1</v>
      </c>
      <c r="P336" s="87" t="str">
        <f>IF(A336=0,"",IF(A336=0,0,IF(A336&gt;A$2,'šifarnik K-izvor'!G$3,+IF(Q336&lt;700,+'šifarnik K-izvor'!G$2,'šifarnik K-izvor'!G$1))))</f>
        <v>НО</v>
      </c>
      <c r="Q336" s="87" t="str">
        <f>IF($A336&lt;=$A$1,VALUE(+VLOOKUP($A336,'Rashodi- plan-izvršenje'!$A$8:O$1500,'prenos-P-R-N'!Q$1,FALSE)),IF($A336&lt;=$A$2,VLOOKUP($A336,'Prihodi- plan-izvršenje'!$A$4:$H$500,4,FALSE),IF($A336&lt;=$A$3,VLOOKUP(A336,'Neizmirene obaveze JLS'!$A$11:O$500,Q$1,FALSE),"")))</f>
        <v>423</v>
      </c>
      <c r="R336" s="88" t="str">
        <f>IF($A336&lt;=$A$1,VALUE(+VLOOKUP($A336,'Rashodi- plan-izvršenje'!$A$8:P$1500,'prenos-P-R-N'!R$1,FALSE)),IF($A336&lt;=$A$2,VLOOKUP($A336,'Prihodi- plan-izvršenje'!$A$4:$H$500,7,FALSE),""))</f>
        <v/>
      </c>
      <c r="S336" s="88">
        <f>IF(A336=0,0,IF($A336&lt;=$A$1,VALUE(+VLOOKUP($A336,'Rashodi- plan-izvršenje'!$A$8:Q$1500,'prenos-P-R-N'!S$1,FALSE)),IF($A336&lt;=$A$2,VLOOKUP($A336,'Prihodi- plan-izvršenje'!$A$4:$H$500,8,FALSE),0)))</f>
        <v>0</v>
      </c>
      <c r="T336" s="88">
        <f>IF($A336&gt;$A$2,VLOOKUP($A336,'Neizmirene obaveze JLS'!$A$11:R$500,R$1,FALSE),"")</f>
        <v>199000</v>
      </c>
      <c r="U336" s="88">
        <f>IF($A336&gt;$A$2,VLOOKUP($A336,'Neizmirene obaveze JLS'!$A$11:S$500,S$1,FALSE),0)</f>
        <v>348000</v>
      </c>
      <c r="V336" s="88">
        <f t="shared" si="28"/>
        <v>547000</v>
      </c>
      <c r="W336" s="74"/>
      <c r="X336" s="74"/>
      <c r="Y336" s="74"/>
      <c r="Z336" s="74"/>
      <c r="AA336" s="193">
        <f t="shared" si="29"/>
        <v>3</v>
      </c>
      <c r="AB336" s="193" t="str">
        <f t="shared" si="30"/>
        <v>НО</v>
      </c>
    </row>
    <row r="337" spans="1:28">
      <c r="A337" s="89">
        <f>IF(AND(COUNTIF(A$1:A$3,"&gt;0")=1,MAX(A$8:A336)&lt;A$1),A336+1,IF(AND(COUNTIF(A$1:A$3,"&gt;0")=2,MAX(A$8:A336)&lt;A$2),A336+1,IF(AND(COUNTIF(A$1:A$3,"&gt;0")=3,MAX(A$8:A336)&lt;A$3),A336+1,0)))</f>
        <v>330</v>
      </c>
      <c r="B337" s="89">
        <f t="shared" si="31"/>
        <v>75</v>
      </c>
      <c r="C337" s="89" t="str">
        <f t="shared" si="31"/>
        <v>НОВИ ПАЗАР</v>
      </c>
      <c r="D337" s="87">
        <f>IF($A337=0,"",IF($A337&lt;=$A$1,+VLOOKUP($A337,'Rashodi- plan-izvršenje'!$A$8:B$1500,'prenos-P-R-N'!D$1,FALSE),IF($A337&gt;$A$2,+VLOOKUP($A337,'Neizmirene obaveze JLS'!$A$11:B$500,'prenos-P-R-N'!D$1,FALSE),"")))</f>
        <v>3</v>
      </c>
      <c r="E337" s="87" t="str">
        <f>IF($A337=0,"",IF($A337&lt;=$A$1,+VLOOKUP($A337,'Rashodi- plan-izvršenje'!$A$8:C$1500,'prenos-P-R-N'!E$1,FALSE),IF($A337&gt;$A$2,+VLOOKUP($A337,'Neizmirene obaveze JLS'!$A$11:C$500,'prenos-P-R-N'!E$1,FALSE),"")))</f>
        <v>Градска управа</v>
      </c>
      <c r="F337" s="87" t="str">
        <f>IF($A337=0,"",IF($A337&lt;=$A$1,+VLOOKUP($A337,'Rashodi- plan-izvršenje'!$A$8:D$1500,'prenos-P-R-N'!F$1,FALSE),IF($A337&gt;$A$2,+VLOOKUP($A337,'Neizmirene obaveze JLS'!$A$11:D$500,'prenos-P-R-N'!F$1,FALSE),"")))</f>
        <v>3.2</v>
      </c>
      <c r="G337" s="87" t="str">
        <f>IF($A337=0,"",IF($A337&lt;=$A$1,+VLOOKUP($A337,'Rashodi- plan-izvršenje'!$A$8:E$1500,'prenos-P-R-N'!G$1,FALSE),IF($A337&gt;$A$2,+VLOOKUP($A337,'Neizmirene obaveze JLS'!$A$11:E$500,'prenos-P-R-N'!G$1,FALSE),"")))</f>
        <v>Функционисање локалне самоуправе и градских општина</v>
      </c>
      <c r="H337" s="87">
        <f>IF($A337=0,"",IF($A337&lt;=$A$1,+VLOOKUP($A337,'Rashodi- plan-izvršenje'!$A$8:F$1500,'prenos-P-R-N'!H$1,FALSE),IF($A337&gt;$A$2,+VLOOKUP($A337,'Neizmirene obaveze JLS'!$A$11:F$500,'prenos-P-R-N'!H$1,FALSE),"")))</f>
        <v>133</v>
      </c>
      <c r="I337" s="87" t="str">
        <f>IF($A337=0,"",IF($A337&lt;=$A$1,+VLOOKUP($A337,'Rashodi- plan-izvršenje'!$A$8:G$1500,'prenos-P-R-N'!I$1,FALSE),IF($A337&gt;$A$2,+VLOOKUP($A337,'Neizmirene obaveze JLS'!$A$11:G$500,'prenos-P-R-N'!I$1,FALSE),"")))</f>
        <v>0602</v>
      </c>
      <c r="J337" s="87" t="str">
        <f>IF($A337=0,"",IF($A337&lt;=$A$1,+VLOOKUP($A337,'Rashodi- plan-izvršenje'!$A$8:H$1500,'prenos-P-R-N'!J$1,FALSE),IF($A337&gt;$A$2,+VLOOKUP($A337,'Neizmirene obaveze JLS'!$A$11:H$500,'prenos-P-R-N'!J$1,FALSE),"")))</f>
        <v>ОПШТЕ УСЛУГЕ ЛОКАЛНЕ САМОУПРАВЕ</v>
      </c>
      <c r="K337" s="87">
        <f>IF($A337=0,"",IF($A337&lt;=$A$1,+VLOOKUP($A337,'Rashodi- plan-izvršenje'!$A$8:I$1500,'prenos-P-R-N'!K$1,FALSE),IF($A337&gt;$A$2,+VLOOKUP($A337,'Neizmirene obaveze JLS'!$A$11:I$500,'prenos-P-R-N'!K$1,FALSE),"")))</f>
        <v>15</v>
      </c>
      <c r="L337" t="str">
        <f>IF(A337=0,"",IF(A337&lt;=A$1,+IF(VLOOKUP(A337,'Rashodi- plan-izvršenje'!A$8:J$1500,M$1,FALSE)&gt;0,"Програмска активност","Пројекат"),IF(A337&gt;A$2,+IF(VLOOKUP(A337,'Neizmirene obaveze JLS'!A$8:J$2008,M$1,FALSE)&gt;0,"Програмска активност","Пројекат"),"")))</f>
        <v>Програмска активност</v>
      </c>
      <c r="M337" s="87" t="str">
        <f>IF(A337=0,"",IF($A337&lt;=$A$1,+IF(VLOOKUP($A337,'Rashodi- plan-izvršenje'!$A$8:$M$1500,10,FALSE)&gt;0,VLOOKUP($A337,'Rashodi- plan-izvršenje'!$A$8:$M$1500,10,FALSE),VLOOKUP($A337,'Rashodi- plan-izvršenje'!$A$8:$M$1500,12,FALSE)),+IF($A337&gt;$A$2,IF(VLOOKUP($A337,'Neizmirene obaveze JLS'!$A$8:$M$1500,10,FALSE)&gt;0,VLOOKUP($A337,'Neizmirene obaveze JLS'!$A$11:$M$1500,10,FALSE),VLOOKUP($A337,'Neizmirene obaveze JLS'!$A$11:$M$1500,12,FALSE)),0)))</f>
        <v>0602-0001</v>
      </c>
      <c r="N337" s="87" t="str">
        <f>IF(A337=0,"",IF($A337&lt;=$A$1,+IF(VLOOKUP(A337,'Rashodi- plan-izvršenje'!$A$8:$M$1500,10,FALSE)&gt;0,VLOOKUP(A337,'Rashodi- plan-izvršenje'!$A$8:$M$1500,11,FALSE),VLOOKUP(A337,'Rashodi- plan-izvršenje'!$A$8:$M$1500,13,FALSE)),+IF($A337&gt;$A$2,IF(VLOOKUP($A337,'Neizmirene obaveze JLS'!$A$8:$M$1500,10,FALSE)&gt;0,VLOOKUP($A337,'Neizmirene obaveze JLS'!$A$11:$M$1500,11,FALSE),VLOOKUP($A337,'Neizmirene obaveze JLS'!$A$11:$M$1500,13,FALSE)),0)))</f>
        <v xml:space="preserve">Функционисање локалне самоуправе и градских општина </v>
      </c>
      <c r="O337" s="87">
        <f>IF(A337=0,"",IF($A337&lt;=$A$1,VALUE(+VLOOKUP($A337,'Rashodi- plan-izvršenje'!$A$8:N$1500,'prenos-P-R-N'!O$1,FALSE)),IF($A337&lt;=A$2,VALUE(VLOOKUP($A337,'Prihodi- plan-izvršenje'!$A$8:$H$500,6,FALSE)),VALUE(VLOOKUP($A337,'Neizmirene obaveze JLS'!$A$8:$N$500,O$1,FALSE)))))</f>
        <v>1</v>
      </c>
      <c r="P337" s="87" t="str">
        <f>IF(A337=0,"",IF(A337=0,0,IF(A337&gt;A$2,'šifarnik K-izvor'!G$3,+IF(Q337&lt;700,+'šifarnik K-izvor'!G$2,'šifarnik K-izvor'!G$1))))</f>
        <v>НО</v>
      </c>
      <c r="Q337" s="87" t="str">
        <f>IF($A337&lt;=$A$1,VALUE(+VLOOKUP($A337,'Rashodi- plan-izvršenje'!$A$8:O$1500,'prenos-P-R-N'!Q$1,FALSE)),IF($A337&lt;=$A$2,VLOOKUP($A337,'Prihodi- plan-izvršenje'!$A$4:$H$500,4,FALSE),IF($A337&lt;=$A$3,VLOOKUP(A337,'Neizmirene obaveze JLS'!$A$11:O$500,Q$1,FALSE),"")))</f>
        <v>425</v>
      </c>
      <c r="R337" s="88" t="str">
        <f>IF($A337&lt;=$A$1,VALUE(+VLOOKUP($A337,'Rashodi- plan-izvršenje'!$A$8:P$1500,'prenos-P-R-N'!R$1,FALSE)),IF($A337&lt;=$A$2,VLOOKUP($A337,'Prihodi- plan-izvršenje'!$A$4:$H$500,7,FALSE),""))</f>
        <v/>
      </c>
      <c r="S337" s="88">
        <f>IF(A337=0,0,IF($A337&lt;=$A$1,VALUE(+VLOOKUP($A337,'Rashodi- plan-izvršenje'!$A$8:Q$1500,'prenos-P-R-N'!S$1,FALSE)),IF($A337&lt;=$A$2,VLOOKUP($A337,'Prihodi- plan-izvršenje'!$A$4:$H$500,8,FALSE),0)))</f>
        <v>0</v>
      </c>
      <c r="T337" s="88">
        <f>IF($A337&gt;$A$2,VLOOKUP($A337,'Neizmirene obaveze JLS'!$A$11:R$500,R$1,FALSE),"")</f>
        <v>53000</v>
      </c>
      <c r="U337" s="88">
        <f>IF($A337&gt;$A$2,VLOOKUP($A337,'Neizmirene obaveze JLS'!$A$11:S$500,S$1,FALSE),0)</f>
        <v>343000</v>
      </c>
      <c r="V337" s="88">
        <f t="shared" si="28"/>
        <v>396000</v>
      </c>
      <c r="W337" s="74"/>
      <c r="X337" s="74"/>
      <c r="Y337" s="74"/>
      <c r="Z337" s="74"/>
      <c r="AA337" s="193">
        <f t="shared" si="29"/>
        <v>3</v>
      </c>
      <c r="AB337" s="193" t="str">
        <f t="shared" si="30"/>
        <v>НО</v>
      </c>
    </row>
    <row r="338" spans="1:28">
      <c r="A338" s="89">
        <f>IF(AND(COUNTIF(A$1:A$3,"&gt;0")=1,MAX(A$8:A337)&lt;A$1),A337+1,IF(AND(COUNTIF(A$1:A$3,"&gt;0")=2,MAX(A$8:A337)&lt;A$2),A337+1,IF(AND(COUNTIF(A$1:A$3,"&gt;0")=3,MAX(A$8:A337)&lt;A$3),A337+1,0)))</f>
        <v>331</v>
      </c>
      <c r="B338" s="89">
        <f t="shared" si="31"/>
        <v>75</v>
      </c>
      <c r="C338" s="89" t="str">
        <f t="shared" si="31"/>
        <v>НОВИ ПАЗАР</v>
      </c>
      <c r="D338" s="87">
        <f>IF($A338=0,"",IF($A338&lt;=$A$1,+VLOOKUP($A338,'Rashodi- plan-izvršenje'!$A$8:B$1500,'prenos-P-R-N'!D$1,FALSE),IF($A338&gt;$A$2,+VLOOKUP($A338,'Neizmirene obaveze JLS'!$A$11:B$500,'prenos-P-R-N'!D$1,FALSE),"")))</f>
        <v>3</v>
      </c>
      <c r="E338" s="87" t="str">
        <f>IF($A338=0,"",IF($A338&lt;=$A$1,+VLOOKUP($A338,'Rashodi- plan-izvršenje'!$A$8:C$1500,'prenos-P-R-N'!E$1,FALSE),IF($A338&gt;$A$2,+VLOOKUP($A338,'Neizmirene obaveze JLS'!$A$11:C$500,'prenos-P-R-N'!E$1,FALSE),"")))</f>
        <v>Градска управа</v>
      </c>
      <c r="F338" s="87" t="str">
        <f>IF($A338=0,"",IF($A338&lt;=$A$1,+VLOOKUP($A338,'Rashodi- plan-izvršenje'!$A$8:D$1500,'prenos-P-R-N'!F$1,FALSE),IF($A338&gt;$A$2,+VLOOKUP($A338,'Neizmirene obaveze JLS'!$A$11:D$500,'prenos-P-R-N'!F$1,FALSE),"")))</f>
        <v>3.2</v>
      </c>
      <c r="G338" s="87" t="str">
        <f>IF($A338=0,"",IF($A338&lt;=$A$1,+VLOOKUP($A338,'Rashodi- plan-izvršenje'!$A$8:E$1500,'prenos-P-R-N'!G$1,FALSE),IF($A338&gt;$A$2,+VLOOKUP($A338,'Neizmirene obaveze JLS'!$A$11:E$500,'prenos-P-R-N'!G$1,FALSE),"")))</f>
        <v>Функционисање локалне самоуправе и градских општина</v>
      </c>
      <c r="H338" s="87">
        <f>IF($A338=0,"",IF($A338&lt;=$A$1,+VLOOKUP($A338,'Rashodi- plan-izvršenje'!$A$8:F$1500,'prenos-P-R-N'!H$1,FALSE),IF($A338&gt;$A$2,+VLOOKUP($A338,'Neizmirene obaveze JLS'!$A$11:F$500,'prenos-P-R-N'!H$1,FALSE),"")))</f>
        <v>133</v>
      </c>
      <c r="I338" s="87" t="str">
        <f>IF($A338=0,"",IF($A338&lt;=$A$1,+VLOOKUP($A338,'Rashodi- plan-izvršenje'!$A$8:G$1500,'prenos-P-R-N'!I$1,FALSE),IF($A338&gt;$A$2,+VLOOKUP($A338,'Neizmirene obaveze JLS'!$A$11:G$500,'prenos-P-R-N'!I$1,FALSE),"")))</f>
        <v>0602</v>
      </c>
      <c r="J338" s="87" t="str">
        <f>IF($A338=0,"",IF($A338&lt;=$A$1,+VLOOKUP($A338,'Rashodi- plan-izvršenje'!$A$8:H$1500,'prenos-P-R-N'!J$1,FALSE),IF($A338&gt;$A$2,+VLOOKUP($A338,'Neizmirene obaveze JLS'!$A$11:H$500,'prenos-P-R-N'!J$1,FALSE),"")))</f>
        <v>ОПШТЕ УСЛУГЕ ЛОКАЛНЕ САМОУПРАВЕ</v>
      </c>
      <c r="K338" s="87">
        <f>IF($A338=0,"",IF($A338&lt;=$A$1,+VLOOKUP($A338,'Rashodi- plan-izvršenje'!$A$8:I$1500,'prenos-P-R-N'!K$1,FALSE),IF($A338&gt;$A$2,+VLOOKUP($A338,'Neizmirene obaveze JLS'!$A$11:I$500,'prenos-P-R-N'!K$1,FALSE),"")))</f>
        <v>15</v>
      </c>
      <c r="L338" t="str">
        <f>IF(A338=0,"",IF(A338&lt;=A$1,+IF(VLOOKUP(A338,'Rashodi- plan-izvršenje'!A$8:J$1500,M$1,FALSE)&gt;0,"Програмска активност","Пројекат"),IF(A338&gt;A$2,+IF(VLOOKUP(A338,'Neizmirene obaveze JLS'!A$8:J$2008,M$1,FALSE)&gt;0,"Програмска активност","Пројекат"),"")))</f>
        <v>Програмска активност</v>
      </c>
      <c r="M338" s="87" t="str">
        <f>IF(A338=0,"",IF($A338&lt;=$A$1,+IF(VLOOKUP($A338,'Rashodi- plan-izvršenje'!$A$8:$M$1500,10,FALSE)&gt;0,VLOOKUP($A338,'Rashodi- plan-izvršenje'!$A$8:$M$1500,10,FALSE),VLOOKUP($A338,'Rashodi- plan-izvršenje'!$A$8:$M$1500,12,FALSE)),+IF($A338&gt;$A$2,IF(VLOOKUP($A338,'Neizmirene obaveze JLS'!$A$8:$M$1500,10,FALSE)&gt;0,VLOOKUP($A338,'Neizmirene obaveze JLS'!$A$11:$M$1500,10,FALSE),VLOOKUP($A338,'Neizmirene obaveze JLS'!$A$11:$M$1500,12,FALSE)),0)))</f>
        <v>0602-0001</v>
      </c>
      <c r="N338" s="87" t="str">
        <f>IF(A338=0,"",IF($A338&lt;=$A$1,+IF(VLOOKUP(A338,'Rashodi- plan-izvršenje'!$A$8:$M$1500,10,FALSE)&gt;0,VLOOKUP(A338,'Rashodi- plan-izvršenje'!$A$8:$M$1500,11,FALSE),VLOOKUP(A338,'Rashodi- plan-izvršenje'!$A$8:$M$1500,13,FALSE)),+IF($A338&gt;$A$2,IF(VLOOKUP($A338,'Neizmirene obaveze JLS'!$A$8:$M$1500,10,FALSE)&gt;0,VLOOKUP($A338,'Neizmirene obaveze JLS'!$A$11:$M$1500,11,FALSE),VLOOKUP($A338,'Neizmirene obaveze JLS'!$A$11:$M$1500,13,FALSE)),0)))</f>
        <v xml:space="preserve">Функционисање локалне самоуправе и градских општина </v>
      </c>
      <c r="O338" s="87">
        <f>IF(A338=0,"",IF($A338&lt;=$A$1,VALUE(+VLOOKUP($A338,'Rashodi- plan-izvršenje'!$A$8:N$1500,'prenos-P-R-N'!O$1,FALSE)),IF($A338&lt;=A$2,VALUE(VLOOKUP($A338,'Prihodi- plan-izvršenje'!$A$8:$H$500,6,FALSE)),VALUE(VLOOKUP($A338,'Neizmirene obaveze JLS'!$A$8:$N$500,O$1,FALSE)))))</f>
        <v>1</v>
      </c>
      <c r="P338" s="87" t="str">
        <f>IF(A338=0,"",IF(A338=0,0,IF(A338&gt;A$2,'šifarnik K-izvor'!G$3,+IF(Q338&lt;700,+'šifarnik K-izvor'!G$2,'šifarnik K-izvor'!G$1))))</f>
        <v>НО</v>
      </c>
      <c r="Q338" s="87" t="str">
        <f>IF($A338&lt;=$A$1,VALUE(+VLOOKUP($A338,'Rashodi- plan-izvršenje'!$A$8:O$1500,'prenos-P-R-N'!Q$1,FALSE)),IF($A338&lt;=$A$2,VLOOKUP($A338,'Prihodi- plan-izvršenje'!$A$4:$H$500,4,FALSE),IF($A338&lt;=$A$3,VLOOKUP(A338,'Neizmirene obaveze JLS'!$A$11:O$500,Q$1,FALSE),"")))</f>
        <v>426</v>
      </c>
      <c r="R338" s="88" t="str">
        <f>IF($A338&lt;=$A$1,VALUE(+VLOOKUP($A338,'Rashodi- plan-izvršenje'!$A$8:P$1500,'prenos-P-R-N'!R$1,FALSE)),IF($A338&lt;=$A$2,VLOOKUP($A338,'Prihodi- plan-izvršenje'!$A$4:$H$500,7,FALSE),""))</f>
        <v/>
      </c>
      <c r="S338" s="88">
        <f>IF(A338=0,0,IF($A338&lt;=$A$1,VALUE(+VLOOKUP($A338,'Rashodi- plan-izvršenje'!$A$8:Q$1500,'prenos-P-R-N'!S$1,FALSE)),IF($A338&lt;=$A$2,VLOOKUP($A338,'Prihodi- plan-izvršenje'!$A$4:$H$500,8,FALSE),0)))</f>
        <v>0</v>
      </c>
      <c r="T338" s="88">
        <f>IF($A338&gt;$A$2,VLOOKUP($A338,'Neizmirene obaveze JLS'!$A$11:R$500,R$1,FALSE),"")</f>
        <v>30722.16</v>
      </c>
      <c r="U338" s="88">
        <f>IF($A338&gt;$A$2,VLOOKUP($A338,'Neizmirene obaveze JLS'!$A$11:S$500,S$1,FALSE),0)</f>
        <v>30000</v>
      </c>
      <c r="V338" s="88">
        <f t="shared" si="28"/>
        <v>60722.16</v>
      </c>
      <c r="W338" s="74"/>
      <c r="X338" s="74"/>
      <c r="Y338" s="74"/>
      <c r="Z338" s="74"/>
      <c r="AA338" s="193">
        <f t="shared" si="29"/>
        <v>3</v>
      </c>
      <c r="AB338" s="193" t="str">
        <f t="shared" si="30"/>
        <v>НО</v>
      </c>
    </row>
    <row r="339" spans="1:28">
      <c r="A339" s="89">
        <f>IF(AND(COUNTIF(A$1:A$3,"&gt;0")=1,MAX(A$8:A338)&lt;A$1),A338+1,IF(AND(COUNTIF(A$1:A$3,"&gt;0")=2,MAX(A$8:A338)&lt;A$2),A338+1,IF(AND(COUNTIF(A$1:A$3,"&gt;0")=3,MAX(A$8:A338)&lt;A$3),A338+1,0)))</f>
        <v>332</v>
      </c>
      <c r="B339" s="89">
        <f t="shared" si="31"/>
        <v>75</v>
      </c>
      <c r="C339" s="89" t="str">
        <f t="shared" si="31"/>
        <v>НОВИ ПАЗАР</v>
      </c>
      <c r="D339" s="87">
        <f>IF($A339=0,"",IF($A339&lt;=$A$1,+VLOOKUP($A339,'Rashodi- plan-izvršenje'!$A$8:B$1500,'prenos-P-R-N'!D$1,FALSE),IF($A339&gt;$A$2,+VLOOKUP($A339,'Neizmirene obaveze JLS'!$A$11:B$500,'prenos-P-R-N'!D$1,FALSE),"")))</f>
        <v>3</v>
      </c>
      <c r="E339" s="87" t="str">
        <f>IF($A339=0,"",IF($A339&lt;=$A$1,+VLOOKUP($A339,'Rashodi- plan-izvršenje'!$A$8:C$1500,'prenos-P-R-N'!E$1,FALSE),IF($A339&gt;$A$2,+VLOOKUP($A339,'Neizmirene obaveze JLS'!$A$11:C$500,'prenos-P-R-N'!E$1,FALSE),"")))</f>
        <v>Градска управа</v>
      </c>
      <c r="F339" s="87" t="str">
        <f>IF($A339=0,"",IF($A339&lt;=$A$1,+VLOOKUP($A339,'Rashodi- plan-izvršenje'!$A$8:D$1500,'prenos-P-R-N'!F$1,FALSE),IF($A339&gt;$A$2,+VLOOKUP($A339,'Neizmirene obaveze JLS'!$A$11:D$500,'prenos-P-R-N'!F$1,FALSE),"")))</f>
        <v>3.2</v>
      </c>
      <c r="G339" s="87" t="str">
        <f>IF($A339=0,"",IF($A339&lt;=$A$1,+VLOOKUP($A339,'Rashodi- plan-izvršenje'!$A$8:E$1500,'prenos-P-R-N'!G$1,FALSE),IF($A339&gt;$A$2,+VLOOKUP($A339,'Neizmirene obaveze JLS'!$A$11:E$500,'prenos-P-R-N'!G$1,FALSE),"")))</f>
        <v>Функционисање локалне самоуправе и градских општина</v>
      </c>
      <c r="H339" s="87">
        <f>IF($A339=0,"",IF($A339&lt;=$A$1,+VLOOKUP($A339,'Rashodi- plan-izvršenje'!$A$8:F$1500,'prenos-P-R-N'!H$1,FALSE),IF($A339&gt;$A$2,+VLOOKUP($A339,'Neizmirene obaveze JLS'!$A$11:F$500,'prenos-P-R-N'!H$1,FALSE),"")))</f>
        <v>133</v>
      </c>
      <c r="I339" s="87" t="str">
        <f>IF($A339=0,"",IF($A339&lt;=$A$1,+VLOOKUP($A339,'Rashodi- plan-izvršenje'!$A$8:G$1500,'prenos-P-R-N'!I$1,FALSE),IF($A339&gt;$A$2,+VLOOKUP($A339,'Neizmirene obaveze JLS'!$A$11:G$500,'prenos-P-R-N'!I$1,FALSE),"")))</f>
        <v>0602</v>
      </c>
      <c r="J339" s="87" t="str">
        <f>IF($A339=0,"",IF($A339&lt;=$A$1,+VLOOKUP($A339,'Rashodi- plan-izvršenje'!$A$8:H$1500,'prenos-P-R-N'!J$1,FALSE),IF($A339&gt;$A$2,+VLOOKUP($A339,'Neizmirene obaveze JLS'!$A$11:H$500,'prenos-P-R-N'!J$1,FALSE),"")))</f>
        <v>ОПШТЕ УСЛУГЕ ЛОКАЛНЕ САМОУПРАВЕ</v>
      </c>
      <c r="K339" s="87">
        <f>IF($A339=0,"",IF($A339&lt;=$A$1,+VLOOKUP($A339,'Rashodi- plan-izvršenje'!$A$8:I$1500,'prenos-P-R-N'!K$1,FALSE),IF($A339&gt;$A$2,+VLOOKUP($A339,'Neizmirene obaveze JLS'!$A$11:I$500,'prenos-P-R-N'!K$1,FALSE),"")))</f>
        <v>15</v>
      </c>
      <c r="L339" t="str">
        <f>IF(A339=0,"",IF(A339&lt;=A$1,+IF(VLOOKUP(A339,'Rashodi- plan-izvršenje'!A$8:J$1500,M$1,FALSE)&gt;0,"Програмска активност","Пројекат"),IF(A339&gt;A$2,+IF(VLOOKUP(A339,'Neizmirene obaveze JLS'!A$8:J$2008,M$1,FALSE)&gt;0,"Програмска активност","Пројекат"),"")))</f>
        <v>Програмска активност</v>
      </c>
      <c r="M339" s="87" t="str">
        <f>IF(A339=0,"",IF($A339&lt;=$A$1,+IF(VLOOKUP($A339,'Rashodi- plan-izvršenje'!$A$8:$M$1500,10,FALSE)&gt;0,VLOOKUP($A339,'Rashodi- plan-izvršenje'!$A$8:$M$1500,10,FALSE),VLOOKUP($A339,'Rashodi- plan-izvršenje'!$A$8:$M$1500,12,FALSE)),+IF($A339&gt;$A$2,IF(VLOOKUP($A339,'Neizmirene obaveze JLS'!$A$8:$M$1500,10,FALSE)&gt;0,VLOOKUP($A339,'Neizmirene obaveze JLS'!$A$11:$M$1500,10,FALSE),VLOOKUP($A339,'Neizmirene obaveze JLS'!$A$11:$M$1500,12,FALSE)),0)))</f>
        <v>0602-0001</v>
      </c>
      <c r="N339" s="87" t="str">
        <f>IF(A339=0,"",IF($A339&lt;=$A$1,+IF(VLOOKUP(A339,'Rashodi- plan-izvršenje'!$A$8:$M$1500,10,FALSE)&gt;0,VLOOKUP(A339,'Rashodi- plan-izvršenje'!$A$8:$M$1500,11,FALSE),VLOOKUP(A339,'Rashodi- plan-izvršenje'!$A$8:$M$1500,13,FALSE)),+IF($A339&gt;$A$2,IF(VLOOKUP($A339,'Neizmirene obaveze JLS'!$A$8:$M$1500,10,FALSE)&gt;0,VLOOKUP($A339,'Neizmirene obaveze JLS'!$A$11:$M$1500,11,FALSE),VLOOKUP($A339,'Neizmirene obaveze JLS'!$A$11:$M$1500,13,FALSE)),0)))</f>
        <v xml:space="preserve">Функционисање локалне самоуправе и градских општина </v>
      </c>
      <c r="O339" s="87">
        <f>IF(A339=0,"",IF($A339&lt;=$A$1,VALUE(+VLOOKUP($A339,'Rashodi- plan-izvršenje'!$A$8:N$1500,'prenos-P-R-N'!O$1,FALSE)),IF($A339&lt;=A$2,VALUE(VLOOKUP($A339,'Prihodi- plan-izvršenje'!$A$8:$H$500,6,FALSE)),VALUE(VLOOKUP($A339,'Neizmirene obaveze JLS'!$A$8:$N$500,O$1,FALSE)))))</f>
        <v>1</v>
      </c>
      <c r="P339" s="87" t="str">
        <f>IF(A339=0,"",IF(A339=0,0,IF(A339&gt;A$2,'šifarnik K-izvor'!G$3,+IF(Q339&lt;700,+'šifarnik K-izvor'!G$2,'šifarnik K-izvor'!G$1))))</f>
        <v>НО</v>
      </c>
      <c r="Q339" s="87" t="str">
        <f>IF($A339&lt;=$A$1,VALUE(+VLOOKUP($A339,'Rashodi- plan-izvršenje'!$A$8:O$1500,'prenos-P-R-N'!Q$1,FALSE)),IF($A339&lt;=$A$2,VLOOKUP($A339,'Prihodi- plan-izvršenje'!$A$4:$H$500,4,FALSE),IF($A339&lt;=$A$3,VLOOKUP(A339,'Neizmirene obaveze JLS'!$A$11:O$500,Q$1,FALSE),"")))</f>
        <v>512</v>
      </c>
      <c r="R339" s="88" t="str">
        <f>IF($A339&lt;=$A$1,VALUE(+VLOOKUP($A339,'Rashodi- plan-izvršenje'!$A$8:P$1500,'prenos-P-R-N'!R$1,FALSE)),IF($A339&lt;=$A$2,VLOOKUP($A339,'Prihodi- plan-izvršenje'!$A$4:$H$500,7,FALSE),""))</f>
        <v/>
      </c>
      <c r="S339" s="88">
        <f>IF(A339=0,0,IF($A339&lt;=$A$1,VALUE(+VLOOKUP($A339,'Rashodi- plan-izvršenje'!$A$8:Q$1500,'prenos-P-R-N'!S$1,FALSE)),IF($A339&lt;=$A$2,VLOOKUP($A339,'Prihodi- plan-izvršenje'!$A$4:$H$500,8,FALSE),0)))</f>
        <v>0</v>
      </c>
      <c r="T339" s="88">
        <f>IF($A339&gt;$A$2,VLOOKUP($A339,'Neizmirene obaveze JLS'!$A$11:R$500,R$1,FALSE),"")</f>
        <v>28400</v>
      </c>
      <c r="U339" s="88">
        <f>IF($A339&gt;$A$2,VLOOKUP($A339,'Neizmirene obaveze JLS'!$A$11:S$500,S$1,FALSE),0)</f>
        <v>0</v>
      </c>
      <c r="V339" s="88">
        <f t="shared" si="28"/>
        <v>28400</v>
      </c>
      <c r="W339" s="74"/>
      <c r="X339" s="74"/>
      <c r="Y339" s="74"/>
      <c r="Z339" s="74"/>
      <c r="AA339" s="193">
        <f t="shared" si="29"/>
        <v>3</v>
      </c>
      <c r="AB339" s="193" t="str">
        <f t="shared" si="30"/>
        <v>НО</v>
      </c>
    </row>
    <row r="340" spans="1:28">
      <c r="A340" s="89">
        <f>IF(AND(COUNTIF(A$1:A$3,"&gt;0")=1,MAX(A$8:A339)&lt;A$1),A339+1,IF(AND(COUNTIF(A$1:A$3,"&gt;0")=2,MAX(A$8:A339)&lt;A$2),A339+1,IF(AND(COUNTIF(A$1:A$3,"&gt;0")=3,MAX(A$8:A339)&lt;A$3),A339+1,0)))</f>
        <v>333</v>
      </c>
      <c r="B340" s="89">
        <f t="shared" si="31"/>
        <v>75</v>
      </c>
      <c r="C340" s="89" t="str">
        <f t="shared" si="31"/>
        <v>НОВИ ПАЗАР</v>
      </c>
      <c r="D340" s="87">
        <f>IF($A340=0,"",IF($A340&lt;=$A$1,+VLOOKUP($A340,'Rashodi- plan-izvršenje'!$A$8:B$1500,'prenos-P-R-N'!D$1,FALSE),IF($A340&gt;$A$2,+VLOOKUP($A340,'Neizmirene obaveze JLS'!$A$11:B$500,'prenos-P-R-N'!D$1,FALSE),"")))</f>
        <v>3</v>
      </c>
      <c r="E340" s="87" t="str">
        <f>IF($A340=0,"",IF($A340&lt;=$A$1,+VLOOKUP($A340,'Rashodi- plan-izvršenje'!$A$8:C$1500,'prenos-P-R-N'!E$1,FALSE),IF($A340&gt;$A$2,+VLOOKUP($A340,'Neizmirene obaveze JLS'!$A$11:C$500,'prenos-P-R-N'!E$1,FALSE),"")))</f>
        <v>Градска управа</v>
      </c>
      <c r="F340" s="87" t="str">
        <f>IF($A340=0,"",IF($A340&lt;=$A$1,+VLOOKUP($A340,'Rashodi- plan-izvršenje'!$A$8:D$1500,'prenos-P-R-N'!F$1,FALSE),IF($A340&gt;$A$2,+VLOOKUP($A340,'Neizmirene obaveze JLS'!$A$11:D$500,'prenos-P-R-N'!F$1,FALSE),"")))</f>
        <v>3.3</v>
      </c>
      <c r="G340" s="87" t="str">
        <f>IF($A340=0,"",IF($A340&lt;=$A$1,+VLOOKUP($A340,'Rashodi- plan-izvršenje'!$A$8:E$1500,'prenos-P-R-N'!G$1,FALSE),IF($A340&gt;$A$2,+VLOOKUP($A340,'Neizmirene obaveze JLS'!$A$11:E$500,'prenos-P-R-N'!G$1,FALSE),"")))</f>
        <v>Функционисање основних школа</v>
      </c>
      <c r="H340" s="87">
        <f>IF($A340=0,"",IF($A340&lt;=$A$1,+VLOOKUP($A340,'Rashodi- plan-izvršenje'!$A$8:F$1500,'prenos-P-R-N'!H$1,FALSE),IF($A340&gt;$A$2,+VLOOKUP($A340,'Neizmirene obaveze JLS'!$A$11:F$500,'prenos-P-R-N'!H$1,FALSE),"")))</f>
        <v>912</v>
      </c>
      <c r="I340" s="87">
        <f>IF($A340=0,"",IF($A340&lt;=$A$1,+VLOOKUP($A340,'Rashodi- plan-izvršenje'!$A$8:G$1500,'prenos-P-R-N'!I$1,FALSE),IF($A340&gt;$A$2,+VLOOKUP($A340,'Neizmirene obaveze JLS'!$A$11:G$500,'prenos-P-R-N'!I$1,FALSE),"")))</f>
        <v>0</v>
      </c>
      <c r="J340" s="87" t="str">
        <f>IF($A340=0,"",IF($A340&lt;=$A$1,+VLOOKUP($A340,'Rashodi- plan-izvršenje'!$A$8:H$1500,'prenos-P-R-N'!J$1,FALSE),IF($A340&gt;$A$2,+VLOOKUP($A340,'Neizmirene obaveze JLS'!$A$11:H$500,'prenos-P-R-N'!J$1,FALSE),"")))</f>
        <v/>
      </c>
      <c r="K340" s="87" t="str">
        <f>IF($A340=0,"",IF($A340&lt;=$A$1,+VLOOKUP($A340,'Rashodi- plan-izvršenje'!$A$8:I$1500,'prenos-P-R-N'!K$1,FALSE),IF($A340&gt;$A$2,+VLOOKUP($A340,'Neizmirene obaveze JLS'!$A$11:I$500,'prenos-P-R-N'!K$1,FALSE),"")))</f>
        <v/>
      </c>
      <c r="L340" t="str">
        <f>IF(A340=0,"",IF(A340&lt;=A$1,+IF(VLOOKUP(A340,'Rashodi- plan-izvršenje'!A$8:J$1500,M$1,FALSE)&gt;0,"Програмска активност","Пројекат"),IF(A340&gt;A$2,+IF(VLOOKUP(A340,'Neizmirene obaveze JLS'!A$8:J$2008,M$1,FALSE)&gt;0,"Програмска активност","Пројекат"),"")))</f>
        <v>Програмска активност</v>
      </c>
      <c r="M340" s="87" t="str">
        <f>IF(A340=0,"",IF($A340&lt;=$A$1,+IF(VLOOKUP($A340,'Rashodi- plan-izvršenje'!$A$8:$M$1500,10,FALSE)&gt;0,VLOOKUP($A340,'Rashodi- plan-izvršenje'!$A$8:$M$1500,10,FALSE),VLOOKUP($A340,'Rashodi- plan-izvršenje'!$A$8:$M$1500,12,FALSE)),+IF($A340&gt;$A$2,IF(VLOOKUP($A340,'Neizmirene obaveze JLS'!$A$8:$M$1500,10,FALSE)&gt;0,VLOOKUP($A340,'Neizmirene obaveze JLS'!$A$11:$M$1500,10,FALSE),VLOOKUP($A340,'Neizmirene obaveze JLS'!$A$11:$M$1500,12,FALSE)),0)))</f>
        <v>2002-0001</v>
      </c>
      <c r="N340" s="87" t="str">
        <f>IF(A340=0,"",IF($A340&lt;=$A$1,+IF(VLOOKUP(A340,'Rashodi- plan-izvršenje'!$A$8:$M$1500,10,FALSE)&gt;0,VLOOKUP(A340,'Rashodi- plan-izvršenje'!$A$8:$M$1500,11,FALSE),VLOOKUP(A340,'Rashodi- plan-izvršenje'!$A$8:$M$1500,13,FALSE)),+IF($A340&gt;$A$2,IF(VLOOKUP($A340,'Neizmirene obaveze JLS'!$A$8:$M$1500,10,FALSE)&gt;0,VLOOKUP($A340,'Neizmirene obaveze JLS'!$A$11:$M$1500,11,FALSE),VLOOKUP($A340,'Neizmirene obaveze JLS'!$A$11:$M$1500,13,FALSE)),0)))</f>
        <v>Функционисање основних школа</v>
      </c>
      <c r="O340" s="87">
        <f>IF(A340=0,"",IF($A340&lt;=$A$1,VALUE(+VLOOKUP($A340,'Rashodi- plan-izvršenje'!$A$8:N$1500,'prenos-P-R-N'!O$1,FALSE)),IF($A340&lt;=A$2,VALUE(VLOOKUP($A340,'Prihodi- plan-izvršenje'!$A$8:$H$500,6,FALSE)),VALUE(VLOOKUP($A340,'Neizmirene obaveze JLS'!$A$8:$N$500,O$1,FALSE)))))</f>
        <v>1</v>
      </c>
      <c r="P340" s="87" t="str">
        <f>IF(A340=0,"",IF(A340=0,0,IF(A340&gt;A$2,'šifarnik K-izvor'!G$3,+IF(Q340&lt;700,+'šifarnik K-izvor'!G$2,'šifarnik K-izvor'!G$1))))</f>
        <v>НО</v>
      </c>
      <c r="Q340" s="87" t="str">
        <f>IF($A340&lt;=$A$1,VALUE(+VLOOKUP($A340,'Rashodi- plan-izvršenje'!$A$8:O$1500,'prenos-P-R-N'!Q$1,FALSE)),IF($A340&lt;=$A$2,VLOOKUP($A340,'Prihodi- plan-izvršenje'!$A$4:$H$500,4,FALSE),IF($A340&lt;=$A$3,VLOOKUP(A340,'Neizmirene obaveze JLS'!$A$11:O$500,Q$1,FALSE),"")))</f>
        <v>463</v>
      </c>
      <c r="R340" s="88" t="str">
        <f>IF($A340&lt;=$A$1,VALUE(+VLOOKUP($A340,'Rashodi- plan-izvršenje'!$A$8:P$1500,'prenos-P-R-N'!R$1,FALSE)),IF($A340&lt;=$A$2,VLOOKUP($A340,'Prihodi- plan-izvršenje'!$A$4:$H$500,7,FALSE),""))</f>
        <v/>
      </c>
      <c r="S340" s="88">
        <f>IF(A340=0,0,IF($A340&lt;=$A$1,VALUE(+VLOOKUP($A340,'Rashodi- plan-izvršenje'!$A$8:Q$1500,'prenos-P-R-N'!S$1,FALSE)),IF($A340&lt;=$A$2,VLOOKUP($A340,'Prihodi- plan-izvršenje'!$A$4:$H$500,8,FALSE),0)))</f>
        <v>0</v>
      </c>
      <c r="T340" s="88">
        <f>IF($A340&gt;$A$2,VLOOKUP($A340,'Neizmirene obaveze JLS'!$A$11:R$500,R$1,FALSE),"")</f>
        <v>9878888.8800000008</v>
      </c>
      <c r="U340" s="88">
        <f>IF($A340&gt;$A$2,VLOOKUP($A340,'Neizmirene obaveze JLS'!$A$11:S$500,S$1,FALSE),0)</f>
        <v>0</v>
      </c>
      <c r="V340" s="88">
        <f t="shared" si="28"/>
        <v>9878888.8800000008</v>
      </c>
      <c r="W340" s="74"/>
      <c r="X340" s="74"/>
      <c r="Y340" s="74"/>
      <c r="Z340" s="74"/>
      <c r="AA340" s="193">
        <f t="shared" si="29"/>
        <v>3</v>
      </c>
      <c r="AB340" s="193" t="str">
        <f t="shared" si="30"/>
        <v>НО</v>
      </c>
    </row>
    <row r="341" spans="1:28">
      <c r="A341" s="89">
        <f>IF(AND(COUNTIF(A$1:A$3,"&gt;0")=1,MAX(A$8:A340)&lt;A$1),A340+1,IF(AND(COUNTIF(A$1:A$3,"&gt;0")=2,MAX(A$8:A340)&lt;A$2),A340+1,IF(AND(COUNTIF(A$1:A$3,"&gt;0")=3,MAX(A$8:A340)&lt;A$3),A340+1,0)))</f>
        <v>334</v>
      </c>
      <c r="B341" s="89">
        <f t="shared" si="31"/>
        <v>75</v>
      </c>
      <c r="C341" s="89" t="str">
        <f t="shared" si="31"/>
        <v>НОВИ ПАЗАР</v>
      </c>
      <c r="D341" s="87">
        <f>IF($A341=0,"",IF($A341&lt;=$A$1,+VLOOKUP($A341,'Rashodi- plan-izvršenje'!$A$8:B$1500,'prenos-P-R-N'!D$1,FALSE),IF($A341&gt;$A$2,+VLOOKUP($A341,'Neizmirene obaveze JLS'!$A$11:B$500,'prenos-P-R-N'!D$1,FALSE),"")))</f>
        <v>3</v>
      </c>
      <c r="E341" s="87" t="str">
        <f>IF($A341=0,"",IF($A341&lt;=$A$1,+VLOOKUP($A341,'Rashodi- plan-izvršenje'!$A$8:C$1500,'prenos-P-R-N'!E$1,FALSE),IF($A341&gt;$A$2,+VLOOKUP($A341,'Neizmirene obaveze JLS'!$A$11:C$500,'prenos-P-R-N'!E$1,FALSE),"")))</f>
        <v>Градска управа</v>
      </c>
      <c r="F341" s="87" t="str">
        <f>IF($A341=0,"",IF($A341&lt;=$A$1,+VLOOKUP($A341,'Rashodi- plan-izvršenje'!$A$8:D$1500,'prenos-P-R-N'!F$1,FALSE),IF($A341&gt;$A$2,+VLOOKUP($A341,'Neizmirene obaveze JLS'!$A$11:D$500,'prenos-P-R-N'!F$1,FALSE),"")))</f>
        <v>3.4</v>
      </c>
      <c r="G341" s="87" t="str">
        <f>IF($A341=0,"",IF($A341&lt;=$A$1,+VLOOKUP($A341,'Rashodi- plan-izvršenje'!$A$8:E$1500,'prenos-P-R-N'!G$1,FALSE),IF($A341&gt;$A$2,+VLOOKUP($A341,'Neizmirene obaveze JLS'!$A$11:E$500,'prenos-P-R-N'!G$1,FALSE),"")))</f>
        <v>Функционисање средњих школа</v>
      </c>
      <c r="H341" s="87">
        <f>IF($A341=0,"",IF($A341&lt;=$A$1,+VLOOKUP($A341,'Rashodi- plan-izvršenje'!$A$8:F$1500,'prenos-P-R-N'!H$1,FALSE),IF($A341&gt;$A$2,+VLOOKUP($A341,'Neizmirene obaveze JLS'!$A$11:F$500,'prenos-P-R-N'!H$1,FALSE),"")))</f>
        <v>920</v>
      </c>
      <c r="I341" s="87" t="str">
        <f>IF($A341=0,"",IF($A341&lt;=$A$1,+VLOOKUP($A341,'Rashodi- plan-izvršenje'!$A$8:G$1500,'prenos-P-R-N'!I$1,FALSE),IF($A341&gt;$A$2,+VLOOKUP($A341,'Neizmirene obaveze JLS'!$A$11:G$500,'prenos-P-R-N'!I$1,FALSE),"")))</f>
        <v>2003</v>
      </c>
      <c r="J341" s="87" t="str">
        <f>IF($A341=0,"",IF($A341&lt;=$A$1,+VLOOKUP($A341,'Rashodi- plan-izvršenje'!$A$8:H$1500,'prenos-P-R-N'!J$1,FALSE),IF($A341&gt;$A$2,+VLOOKUP($A341,'Neizmirene obaveze JLS'!$A$11:H$500,'prenos-P-R-N'!J$1,FALSE),"")))</f>
        <v>СРЕДЊЕ ОБРАЗОВАЊЕ И ВАСПИТАЊЕ</v>
      </c>
      <c r="K341" s="87">
        <f>IF($A341=0,"",IF($A341&lt;=$A$1,+VLOOKUP($A341,'Rashodi- plan-izvršenje'!$A$8:I$1500,'prenos-P-R-N'!K$1,FALSE),IF($A341&gt;$A$2,+VLOOKUP($A341,'Neizmirene obaveze JLS'!$A$11:I$500,'prenos-P-R-N'!K$1,FALSE),"")))</f>
        <v>10</v>
      </c>
      <c r="L341" t="str">
        <f>IF(A341=0,"",IF(A341&lt;=A$1,+IF(VLOOKUP(A341,'Rashodi- plan-izvršenje'!A$8:J$1500,M$1,FALSE)&gt;0,"Програмска активност","Пројекат"),IF(A341&gt;A$2,+IF(VLOOKUP(A341,'Neizmirene obaveze JLS'!A$8:J$2008,M$1,FALSE)&gt;0,"Програмска активност","Пројекат"),"")))</f>
        <v>Програмска активност</v>
      </c>
      <c r="M341" s="87" t="str">
        <f>IF(A341=0,"",IF($A341&lt;=$A$1,+IF(VLOOKUP($A341,'Rashodi- plan-izvršenje'!$A$8:$M$1500,10,FALSE)&gt;0,VLOOKUP($A341,'Rashodi- plan-izvršenje'!$A$8:$M$1500,10,FALSE),VLOOKUP($A341,'Rashodi- plan-izvršenje'!$A$8:$M$1500,12,FALSE)),+IF($A341&gt;$A$2,IF(VLOOKUP($A341,'Neizmirene obaveze JLS'!$A$8:$M$1500,10,FALSE)&gt;0,VLOOKUP($A341,'Neizmirene obaveze JLS'!$A$11:$M$1500,10,FALSE),VLOOKUP($A341,'Neizmirene obaveze JLS'!$A$11:$M$1500,12,FALSE)),0)))</f>
        <v>2003-0001</v>
      </c>
      <c r="N341" s="87" t="str">
        <f>IF(A341=0,"",IF($A341&lt;=$A$1,+IF(VLOOKUP(A341,'Rashodi- plan-izvršenje'!$A$8:$M$1500,10,FALSE)&gt;0,VLOOKUP(A341,'Rashodi- plan-izvršenje'!$A$8:$M$1500,11,FALSE),VLOOKUP(A341,'Rashodi- plan-izvršenje'!$A$8:$M$1500,13,FALSE)),+IF($A341&gt;$A$2,IF(VLOOKUP($A341,'Neizmirene obaveze JLS'!$A$8:$M$1500,10,FALSE)&gt;0,VLOOKUP($A341,'Neizmirene obaveze JLS'!$A$11:$M$1500,11,FALSE),VLOOKUP($A341,'Neizmirene obaveze JLS'!$A$11:$M$1500,13,FALSE)),0)))</f>
        <v>Функционисање средњих  школа</v>
      </c>
      <c r="O341" s="87">
        <f>IF(A341=0,"",IF($A341&lt;=$A$1,VALUE(+VLOOKUP($A341,'Rashodi- plan-izvršenje'!$A$8:N$1500,'prenos-P-R-N'!O$1,FALSE)),IF($A341&lt;=A$2,VALUE(VLOOKUP($A341,'Prihodi- plan-izvršenje'!$A$8:$H$500,6,FALSE)),VALUE(VLOOKUP($A341,'Neizmirene obaveze JLS'!$A$8:$N$500,O$1,FALSE)))))</f>
        <v>1</v>
      </c>
      <c r="P341" s="87" t="str">
        <f>IF(A341=0,"",IF(A341=0,0,IF(A341&gt;A$2,'šifarnik K-izvor'!G$3,+IF(Q341&lt;700,+'šifarnik K-izvor'!G$2,'šifarnik K-izvor'!G$1))))</f>
        <v>НО</v>
      </c>
      <c r="Q341" s="87" t="str">
        <f>IF($A341&lt;=$A$1,VALUE(+VLOOKUP($A341,'Rashodi- plan-izvršenje'!$A$8:O$1500,'prenos-P-R-N'!Q$1,FALSE)),IF($A341&lt;=$A$2,VLOOKUP($A341,'Prihodi- plan-izvršenje'!$A$4:$H$500,4,FALSE),IF($A341&lt;=$A$3,VLOOKUP(A341,'Neizmirene obaveze JLS'!$A$11:O$500,Q$1,FALSE),"")))</f>
        <v>463</v>
      </c>
      <c r="R341" s="88" t="str">
        <f>IF($A341&lt;=$A$1,VALUE(+VLOOKUP($A341,'Rashodi- plan-izvršenje'!$A$8:P$1500,'prenos-P-R-N'!R$1,FALSE)),IF($A341&lt;=$A$2,VLOOKUP($A341,'Prihodi- plan-izvršenje'!$A$4:$H$500,7,FALSE),""))</f>
        <v/>
      </c>
      <c r="S341" s="88">
        <f>IF(A341=0,0,IF($A341&lt;=$A$1,VALUE(+VLOOKUP($A341,'Rashodi- plan-izvršenje'!$A$8:Q$1500,'prenos-P-R-N'!S$1,FALSE)),IF($A341&lt;=$A$2,VLOOKUP($A341,'Prihodi- plan-izvršenje'!$A$4:$H$500,8,FALSE),0)))</f>
        <v>0</v>
      </c>
      <c r="T341" s="88">
        <f>IF($A341&gt;$A$2,VLOOKUP($A341,'Neizmirene obaveze JLS'!$A$11:R$500,R$1,FALSE),"")</f>
        <v>2391322.15</v>
      </c>
      <c r="U341" s="88">
        <f>IF($A341&gt;$A$2,VLOOKUP($A341,'Neizmirene obaveze JLS'!$A$11:S$500,S$1,FALSE),0)</f>
        <v>0</v>
      </c>
      <c r="V341" s="88">
        <f t="shared" si="28"/>
        <v>2391322.15</v>
      </c>
      <c r="W341" s="74"/>
      <c r="X341" s="74"/>
      <c r="Y341" s="74"/>
      <c r="Z341" s="74"/>
      <c r="AA341" s="193">
        <f t="shared" si="29"/>
        <v>3</v>
      </c>
      <c r="AB341" s="193" t="str">
        <f t="shared" si="30"/>
        <v>НО</v>
      </c>
    </row>
    <row r="342" spans="1:28">
      <c r="A342" s="89">
        <f>IF(AND(COUNTIF(A$1:A$3,"&gt;0")=1,MAX(A$8:A341)&lt;A$1),A341+1,IF(AND(COUNTIF(A$1:A$3,"&gt;0")=2,MAX(A$8:A341)&lt;A$2),A341+1,IF(AND(COUNTIF(A$1:A$3,"&gt;0")=3,MAX(A$8:A341)&lt;A$3),A341+1,0)))</f>
        <v>335</v>
      </c>
      <c r="B342" s="89">
        <f t="shared" si="31"/>
        <v>75</v>
      </c>
      <c r="C342" s="89" t="str">
        <f t="shared" si="31"/>
        <v>НОВИ ПАЗАР</v>
      </c>
      <c r="D342" s="87">
        <f>IF($A342=0,"",IF($A342&lt;=$A$1,+VLOOKUP($A342,'Rashodi- plan-izvršenje'!$A$8:B$1500,'prenos-P-R-N'!D$1,FALSE),IF($A342&gt;$A$2,+VLOOKUP($A342,'Neizmirene obaveze JLS'!$A$11:B$500,'prenos-P-R-N'!D$1,FALSE),"")))</f>
        <v>3</v>
      </c>
      <c r="E342" s="87" t="str">
        <f>IF($A342=0,"",IF($A342&lt;=$A$1,+VLOOKUP($A342,'Rashodi- plan-izvršenje'!$A$8:C$1500,'prenos-P-R-N'!E$1,FALSE),IF($A342&gt;$A$2,+VLOOKUP($A342,'Neizmirene obaveze JLS'!$A$11:C$500,'prenos-P-R-N'!E$1,FALSE),"")))</f>
        <v>Градска управа</v>
      </c>
      <c r="F342" s="87" t="str">
        <f>IF($A342=0,"",IF($A342&lt;=$A$1,+VLOOKUP($A342,'Rashodi- plan-izvršenje'!$A$8:D$1500,'prenos-P-R-N'!F$1,FALSE),IF($A342&gt;$A$2,+VLOOKUP($A342,'Neizmirene obaveze JLS'!$A$11:D$500,'prenos-P-R-N'!F$1,FALSE),"")))</f>
        <v>3.5</v>
      </c>
      <c r="G342" s="87" t="str">
        <f>IF($A342=0,"",IF($A342&lt;=$A$1,+VLOOKUP($A342,'Rashodi- plan-izvršenje'!$A$8:E$1500,'prenos-P-R-N'!G$1,FALSE),IF($A342&gt;$A$2,+VLOOKUP($A342,'Neizmirene obaveze JLS'!$A$11:E$500,'prenos-P-R-N'!G$1,FALSE),"")))</f>
        <v>Функционисање средњих школа</v>
      </c>
      <c r="H342" s="87">
        <f>IF($A342=0,"",IF($A342&lt;=$A$1,+VLOOKUP($A342,'Rashodi- plan-izvršenje'!$A$8:F$1500,'prenos-P-R-N'!H$1,FALSE),IF($A342&gt;$A$2,+VLOOKUP($A342,'Neizmirene obaveze JLS'!$A$11:F$500,'prenos-P-R-N'!H$1,FALSE),"")))</f>
        <v>980</v>
      </c>
      <c r="I342" s="87" t="str">
        <f>IF($A342=0,"",IF($A342&lt;=$A$1,+VLOOKUP($A342,'Rashodi- plan-izvršenje'!$A$8:G$1500,'prenos-P-R-N'!I$1,FALSE),IF($A342&gt;$A$2,+VLOOKUP($A342,'Neizmirene obaveze JLS'!$A$11:G$500,'prenos-P-R-N'!I$1,FALSE),"")))</f>
        <v>2003</v>
      </c>
      <c r="J342" s="87" t="str">
        <f>IF($A342=0,"",IF($A342&lt;=$A$1,+VLOOKUP($A342,'Rashodi- plan-izvršenje'!$A$8:H$1500,'prenos-P-R-N'!J$1,FALSE),IF($A342&gt;$A$2,+VLOOKUP($A342,'Neizmirene obaveze JLS'!$A$11:H$500,'prenos-P-R-N'!J$1,FALSE),"")))</f>
        <v>СРЕДЊЕ ОБРАЗОВАЊЕ И ВАСПИТАЊЕ</v>
      </c>
      <c r="K342" s="87">
        <f>IF($A342=0,"",IF($A342&lt;=$A$1,+VLOOKUP($A342,'Rashodi- plan-izvršenje'!$A$8:I$1500,'prenos-P-R-N'!K$1,FALSE),IF($A342&gt;$A$2,+VLOOKUP($A342,'Neizmirene obaveze JLS'!$A$11:I$500,'prenos-P-R-N'!K$1,FALSE),"")))</f>
        <v>10</v>
      </c>
      <c r="L342" t="str">
        <f>IF(A342=0,"",IF(A342&lt;=A$1,+IF(VLOOKUP(A342,'Rashodi- plan-izvršenje'!A$8:J$1500,M$1,FALSE)&gt;0,"Програмска активност","Пројекат"),IF(A342&gt;A$2,+IF(VLOOKUP(A342,'Neizmirene obaveze JLS'!A$8:J$2008,M$1,FALSE)&gt;0,"Програмска активност","Пројекат"),"")))</f>
        <v>Програмска активност</v>
      </c>
      <c r="M342" s="87" t="str">
        <f>IF(A342=0,"",IF($A342&lt;=$A$1,+IF(VLOOKUP($A342,'Rashodi- plan-izvršenje'!$A$8:$M$1500,10,FALSE)&gt;0,VLOOKUP($A342,'Rashodi- plan-izvršenje'!$A$8:$M$1500,10,FALSE),VLOOKUP($A342,'Rashodi- plan-izvršenje'!$A$8:$M$1500,12,FALSE)),+IF($A342&gt;$A$2,IF(VLOOKUP($A342,'Neizmirene obaveze JLS'!$A$8:$M$1500,10,FALSE)&gt;0,VLOOKUP($A342,'Neizmirene obaveze JLS'!$A$11:$M$1500,10,FALSE),VLOOKUP($A342,'Neizmirene obaveze JLS'!$A$11:$M$1500,12,FALSE)),0)))</f>
        <v>2003-0001</v>
      </c>
      <c r="N342" s="87" t="str">
        <f>IF(A342=0,"",IF($A342&lt;=$A$1,+IF(VLOOKUP(A342,'Rashodi- plan-izvršenje'!$A$8:$M$1500,10,FALSE)&gt;0,VLOOKUP(A342,'Rashodi- plan-izvršenje'!$A$8:$M$1500,11,FALSE),VLOOKUP(A342,'Rashodi- plan-izvršenje'!$A$8:$M$1500,13,FALSE)),+IF($A342&gt;$A$2,IF(VLOOKUP($A342,'Neizmirene obaveze JLS'!$A$8:$M$1500,10,FALSE)&gt;0,VLOOKUP($A342,'Neizmirene obaveze JLS'!$A$11:$M$1500,11,FALSE),VLOOKUP($A342,'Neizmirene obaveze JLS'!$A$11:$M$1500,13,FALSE)),0)))</f>
        <v>Функционисање средњих  школа</v>
      </c>
      <c r="O342" s="87">
        <f>IF(A342=0,"",IF($A342&lt;=$A$1,VALUE(+VLOOKUP($A342,'Rashodi- plan-izvršenje'!$A$8:N$1500,'prenos-P-R-N'!O$1,FALSE)),IF($A342&lt;=A$2,VALUE(VLOOKUP($A342,'Prihodi- plan-izvršenje'!$A$8:$H$500,6,FALSE)),VALUE(VLOOKUP($A342,'Neizmirene obaveze JLS'!$A$8:$N$500,O$1,FALSE)))))</f>
        <v>1</v>
      </c>
      <c r="P342" s="87" t="str">
        <f>IF(A342=0,"",IF(A342=0,0,IF(A342&gt;A$2,'šifarnik K-izvor'!G$3,+IF(Q342&lt;700,+'šifarnik K-izvor'!G$2,'šifarnik K-izvor'!G$1))))</f>
        <v>НО</v>
      </c>
      <c r="Q342" s="87" t="str">
        <f>IF($A342&lt;=$A$1,VALUE(+VLOOKUP($A342,'Rashodi- plan-izvršenje'!$A$8:O$1500,'prenos-P-R-N'!Q$1,FALSE)),IF($A342&lt;=$A$2,VLOOKUP($A342,'Prihodi- plan-izvršenje'!$A$4:$H$500,4,FALSE),IF($A342&lt;=$A$3,VLOOKUP(A342,'Neizmirene obaveze JLS'!$A$11:O$500,Q$1,FALSE),"")))</f>
        <v>411</v>
      </c>
      <c r="R342" s="88" t="str">
        <f>IF($A342&lt;=$A$1,VALUE(+VLOOKUP($A342,'Rashodi- plan-izvršenje'!$A$8:P$1500,'prenos-P-R-N'!R$1,FALSE)),IF($A342&lt;=$A$2,VLOOKUP($A342,'Prihodi- plan-izvršenje'!$A$4:$H$500,7,FALSE),""))</f>
        <v/>
      </c>
      <c r="S342" s="88">
        <f>IF(A342=0,0,IF($A342&lt;=$A$1,VALUE(+VLOOKUP($A342,'Rashodi- plan-izvršenje'!$A$8:Q$1500,'prenos-P-R-N'!S$1,FALSE)),IF($A342&lt;=$A$2,VLOOKUP($A342,'Prihodi- plan-izvršenje'!$A$4:$H$500,8,FALSE),0)))</f>
        <v>0</v>
      </c>
      <c r="T342" s="88">
        <f>IF($A342&gt;$A$2,VLOOKUP($A342,'Neizmirene obaveze JLS'!$A$11:R$500,R$1,FALSE),"")</f>
        <v>990720</v>
      </c>
      <c r="U342" s="88">
        <f>IF($A342&gt;$A$2,VLOOKUP($A342,'Neizmirene obaveze JLS'!$A$11:S$500,S$1,FALSE),0)</f>
        <v>1981440</v>
      </c>
      <c r="V342" s="88">
        <f t="shared" si="28"/>
        <v>2972160</v>
      </c>
      <c r="W342" s="74"/>
      <c r="X342" s="74"/>
      <c r="Y342" s="74"/>
      <c r="Z342" s="74"/>
      <c r="AA342" s="193">
        <f t="shared" si="29"/>
        <v>3</v>
      </c>
      <c r="AB342" s="193" t="str">
        <f t="shared" si="30"/>
        <v>НО</v>
      </c>
    </row>
    <row r="343" spans="1:28">
      <c r="A343" s="89">
        <f>IF(AND(COUNTIF(A$1:A$3,"&gt;0")=1,MAX(A$8:A342)&lt;A$1),A342+1,IF(AND(COUNTIF(A$1:A$3,"&gt;0")=2,MAX(A$8:A342)&lt;A$2),A342+1,IF(AND(COUNTIF(A$1:A$3,"&gt;0")=3,MAX(A$8:A342)&lt;A$3),A342+1,0)))</f>
        <v>336</v>
      </c>
      <c r="B343" s="89">
        <f t="shared" si="31"/>
        <v>75</v>
      </c>
      <c r="C343" s="89" t="str">
        <f t="shared" si="31"/>
        <v>НОВИ ПАЗАР</v>
      </c>
      <c r="D343" s="87">
        <f>IF($A343=0,"",IF($A343&lt;=$A$1,+VLOOKUP($A343,'Rashodi- plan-izvršenje'!$A$8:B$1500,'prenos-P-R-N'!D$1,FALSE),IF($A343&gt;$A$2,+VLOOKUP($A343,'Neizmirene obaveze JLS'!$A$11:B$500,'prenos-P-R-N'!D$1,FALSE),"")))</f>
        <v>3</v>
      </c>
      <c r="E343" s="87" t="str">
        <f>IF($A343=0,"",IF($A343&lt;=$A$1,+VLOOKUP($A343,'Rashodi- plan-izvršenje'!$A$8:C$1500,'prenos-P-R-N'!E$1,FALSE),IF($A343&gt;$A$2,+VLOOKUP($A343,'Neizmirene obaveze JLS'!$A$11:C$500,'prenos-P-R-N'!E$1,FALSE),"")))</f>
        <v>Градска управа</v>
      </c>
      <c r="F343" s="87" t="str">
        <f>IF($A343=0,"",IF($A343&lt;=$A$1,+VLOOKUP($A343,'Rashodi- plan-izvršenje'!$A$8:D$1500,'prenos-P-R-N'!F$1,FALSE),IF($A343&gt;$A$2,+VLOOKUP($A343,'Neizmirene obaveze JLS'!$A$11:D$500,'prenos-P-R-N'!F$1,FALSE),"")))</f>
        <v>3.5</v>
      </c>
      <c r="G343" s="87" t="str">
        <f>IF($A343=0,"",IF($A343&lt;=$A$1,+VLOOKUP($A343,'Rashodi- plan-izvršenje'!$A$8:E$1500,'prenos-P-R-N'!G$1,FALSE),IF($A343&gt;$A$2,+VLOOKUP($A343,'Neizmirene obaveze JLS'!$A$11:E$500,'prenos-P-R-N'!G$1,FALSE),"")))</f>
        <v>Функционисање средњих школа</v>
      </c>
      <c r="H343" s="87">
        <f>IF($A343=0,"",IF($A343&lt;=$A$1,+VLOOKUP($A343,'Rashodi- plan-izvršenje'!$A$8:F$1500,'prenos-P-R-N'!H$1,FALSE),IF($A343&gt;$A$2,+VLOOKUP($A343,'Neizmirene obaveze JLS'!$A$11:F$500,'prenos-P-R-N'!H$1,FALSE),"")))</f>
        <v>980</v>
      </c>
      <c r="I343" s="87" t="str">
        <f>IF($A343=0,"",IF($A343&lt;=$A$1,+VLOOKUP($A343,'Rashodi- plan-izvršenje'!$A$8:G$1500,'prenos-P-R-N'!I$1,FALSE),IF($A343&gt;$A$2,+VLOOKUP($A343,'Neizmirene obaveze JLS'!$A$11:G$500,'prenos-P-R-N'!I$1,FALSE),"")))</f>
        <v>2003</v>
      </c>
      <c r="J343" s="87" t="str">
        <f>IF($A343=0,"",IF($A343&lt;=$A$1,+VLOOKUP($A343,'Rashodi- plan-izvršenje'!$A$8:H$1500,'prenos-P-R-N'!J$1,FALSE),IF($A343&gt;$A$2,+VLOOKUP($A343,'Neizmirene obaveze JLS'!$A$11:H$500,'prenos-P-R-N'!J$1,FALSE),"")))</f>
        <v>СРЕДЊЕ ОБРАЗОВАЊЕ И ВАСПИТАЊЕ</v>
      </c>
      <c r="K343" s="87">
        <f>IF($A343=0,"",IF($A343&lt;=$A$1,+VLOOKUP($A343,'Rashodi- plan-izvršenje'!$A$8:I$1500,'prenos-P-R-N'!K$1,FALSE),IF($A343&gt;$A$2,+VLOOKUP($A343,'Neizmirene obaveze JLS'!$A$11:I$500,'prenos-P-R-N'!K$1,FALSE),"")))</f>
        <v>10</v>
      </c>
      <c r="L343" t="str">
        <f>IF(A343=0,"",IF(A343&lt;=A$1,+IF(VLOOKUP(A343,'Rashodi- plan-izvršenje'!A$8:J$1500,M$1,FALSE)&gt;0,"Програмска активност","Пројекат"),IF(A343&gt;A$2,+IF(VLOOKUP(A343,'Neizmirene obaveze JLS'!A$8:J$2008,M$1,FALSE)&gt;0,"Програмска активност","Пројекат"),"")))</f>
        <v>Програмска активност</v>
      </c>
      <c r="M343" s="87" t="str">
        <f>IF(A343=0,"",IF($A343&lt;=$A$1,+IF(VLOOKUP($A343,'Rashodi- plan-izvršenje'!$A$8:$M$1500,10,FALSE)&gt;0,VLOOKUP($A343,'Rashodi- plan-izvršenje'!$A$8:$M$1500,10,FALSE),VLOOKUP($A343,'Rashodi- plan-izvršenje'!$A$8:$M$1500,12,FALSE)),+IF($A343&gt;$A$2,IF(VLOOKUP($A343,'Neizmirene obaveze JLS'!$A$8:$M$1500,10,FALSE)&gt;0,VLOOKUP($A343,'Neizmirene obaveze JLS'!$A$11:$M$1500,10,FALSE),VLOOKUP($A343,'Neizmirene obaveze JLS'!$A$11:$M$1500,12,FALSE)),0)))</f>
        <v>2003-0001</v>
      </c>
      <c r="N343" s="87" t="str">
        <f>IF(A343=0,"",IF($A343&lt;=$A$1,+IF(VLOOKUP(A343,'Rashodi- plan-izvršenje'!$A$8:$M$1500,10,FALSE)&gt;0,VLOOKUP(A343,'Rashodi- plan-izvršenje'!$A$8:$M$1500,11,FALSE),VLOOKUP(A343,'Rashodi- plan-izvršenje'!$A$8:$M$1500,13,FALSE)),+IF($A343&gt;$A$2,IF(VLOOKUP($A343,'Neizmirene obaveze JLS'!$A$8:$M$1500,10,FALSE)&gt;0,VLOOKUP($A343,'Neizmirene obaveze JLS'!$A$11:$M$1500,11,FALSE),VLOOKUP($A343,'Neizmirene obaveze JLS'!$A$11:$M$1500,13,FALSE)),0)))</f>
        <v>Функционисање средњих  школа</v>
      </c>
      <c r="O343" s="87">
        <f>IF(A343=0,"",IF($A343&lt;=$A$1,VALUE(+VLOOKUP($A343,'Rashodi- plan-izvršenje'!$A$8:N$1500,'prenos-P-R-N'!O$1,FALSE)),IF($A343&lt;=A$2,VALUE(VLOOKUP($A343,'Prihodi- plan-izvršenje'!$A$8:$H$500,6,FALSE)),VALUE(VLOOKUP($A343,'Neizmirene obaveze JLS'!$A$8:$N$500,O$1,FALSE)))))</f>
        <v>1</v>
      </c>
      <c r="P343" s="87" t="str">
        <f>IF(A343=0,"",IF(A343=0,0,IF(A343&gt;A$2,'šifarnik K-izvor'!G$3,+IF(Q343&lt;700,+'šifarnik K-izvor'!G$2,'šifarnik K-izvor'!G$1))))</f>
        <v>НО</v>
      </c>
      <c r="Q343" s="87" t="str">
        <f>IF($A343&lt;=$A$1,VALUE(+VLOOKUP($A343,'Rashodi- plan-izvršenje'!$A$8:O$1500,'prenos-P-R-N'!Q$1,FALSE)),IF($A343&lt;=$A$2,VLOOKUP($A343,'Prihodi- plan-izvršenje'!$A$4:$H$500,4,FALSE),IF($A343&lt;=$A$3,VLOOKUP(A343,'Neizmirene obaveze JLS'!$A$11:O$500,Q$1,FALSE),"")))</f>
        <v>412</v>
      </c>
      <c r="R343" s="88" t="str">
        <f>IF($A343&lt;=$A$1,VALUE(+VLOOKUP($A343,'Rashodi- plan-izvršenje'!$A$8:P$1500,'prenos-P-R-N'!R$1,FALSE)),IF($A343&lt;=$A$2,VLOOKUP($A343,'Prihodi- plan-izvršenje'!$A$4:$H$500,7,FALSE),""))</f>
        <v/>
      </c>
      <c r="S343" s="88">
        <f>IF(A343=0,0,IF($A343&lt;=$A$1,VALUE(+VLOOKUP($A343,'Rashodi- plan-izvršenje'!$A$8:Q$1500,'prenos-P-R-N'!S$1,FALSE)),IF($A343&lt;=$A$2,VLOOKUP($A343,'Prihodi- plan-izvršenje'!$A$4:$H$500,8,FALSE),0)))</f>
        <v>0</v>
      </c>
      <c r="T343" s="88">
        <f>IF($A343&gt;$A$2,VLOOKUP($A343,'Neizmirene obaveze JLS'!$A$11:R$500,R$1,FALSE),"")</f>
        <v>165000</v>
      </c>
      <c r="U343" s="88">
        <f>IF($A343&gt;$A$2,VLOOKUP($A343,'Neizmirene obaveze JLS'!$A$11:S$500,S$1,FALSE),0)</f>
        <v>330000</v>
      </c>
      <c r="V343" s="88">
        <f t="shared" si="28"/>
        <v>495000</v>
      </c>
      <c r="W343" s="74"/>
      <c r="X343" s="74"/>
      <c r="Y343" s="74"/>
      <c r="Z343" s="74"/>
      <c r="AA343" s="193">
        <f t="shared" si="29"/>
        <v>3</v>
      </c>
      <c r="AB343" s="193" t="str">
        <f t="shared" si="30"/>
        <v>НО</v>
      </c>
    </row>
    <row r="344" spans="1:28">
      <c r="A344" s="89">
        <f>IF(AND(COUNTIF(A$1:A$3,"&gt;0")=1,MAX(A$8:A343)&lt;A$1),A343+1,IF(AND(COUNTIF(A$1:A$3,"&gt;0")=2,MAX(A$8:A343)&lt;A$2),A343+1,IF(AND(COUNTIF(A$1:A$3,"&gt;0")=3,MAX(A$8:A343)&lt;A$3),A343+1,0)))</f>
        <v>337</v>
      </c>
      <c r="B344" s="89">
        <f t="shared" si="31"/>
        <v>75</v>
      </c>
      <c r="C344" s="89" t="str">
        <f t="shared" si="31"/>
        <v>НОВИ ПАЗАР</v>
      </c>
      <c r="D344" s="87">
        <f>IF($A344=0,"",IF($A344&lt;=$A$1,+VLOOKUP($A344,'Rashodi- plan-izvršenje'!$A$8:B$1500,'prenos-P-R-N'!D$1,FALSE),IF($A344&gt;$A$2,+VLOOKUP($A344,'Neizmirene obaveze JLS'!$A$11:B$500,'prenos-P-R-N'!D$1,FALSE),"")))</f>
        <v>3</v>
      </c>
      <c r="E344" s="87" t="str">
        <f>IF($A344=0,"",IF($A344&lt;=$A$1,+VLOOKUP($A344,'Rashodi- plan-izvršenje'!$A$8:C$1500,'prenos-P-R-N'!E$1,FALSE),IF($A344&gt;$A$2,+VLOOKUP($A344,'Neizmirene obaveze JLS'!$A$11:C$500,'prenos-P-R-N'!E$1,FALSE),"")))</f>
        <v>Градска управа</v>
      </c>
      <c r="F344" s="87" t="str">
        <f>IF($A344=0,"",IF($A344&lt;=$A$1,+VLOOKUP($A344,'Rashodi- plan-izvršenje'!$A$8:D$1500,'prenos-P-R-N'!F$1,FALSE),IF($A344&gt;$A$2,+VLOOKUP($A344,'Neizmirene obaveze JLS'!$A$11:D$500,'prenos-P-R-N'!F$1,FALSE),"")))</f>
        <v>3.5</v>
      </c>
      <c r="G344" s="87" t="str">
        <f>IF($A344=0,"",IF($A344&lt;=$A$1,+VLOOKUP($A344,'Rashodi- plan-izvršenje'!$A$8:E$1500,'prenos-P-R-N'!G$1,FALSE),IF($A344&gt;$A$2,+VLOOKUP($A344,'Neizmirene obaveze JLS'!$A$11:E$500,'prenos-P-R-N'!G$1,FALSE),"")))</f>
        <v>Функционисање средњих школа</v>
      </c>
      <c r="H344" s="87">
        <f>IF($A344=0,"",IF($A344&lt;=$A$1,+VLOOKUP($A344,'Rashodi- plan-izvršenje'!$A$8:F$1500,'prenos-P-R-N'!H$1,FALSE),IF($A344&gt;$A$2,+VLOOKUP($A344,'Neizmirene obaveze JLS'!$A$11:F$500,'prenos-P-R-N'!H$1,FALSE),"")))</f>
        <v>980</v>
      </c>
      <c r="I344" s="87" t="str">
        <f>IF($A344=0,"",IF($A344&lt;=$A$1,+VLOOKUP($A344,'Rashodi- plan-izvršenje'!$A$8:G$1500,'prenos-P-R-N'!I$1,FALSE),IF($A344&gt;$A$2,+VLOOKUP($A344,'Neizmirene obaveze JLS'!$A$11:G$500,'prenos-P-R-N'!I$1,FALSE),"")))</f>
        <v>2003</v>
      </c>
      <c r="J344" s="87" t="str">
        <f>IF($A344=0,"",IF($A344&lt;=$A$1,+VLOOKUP($A344,'Rashodi- plan-izvršenje'!$A$8:H$1500,'prenos-P-R-N'!J$1,FALSE),IF($A344&gt;$A$2,+VLOOKUP($A344,'Neizmirene obaveze JLS'!$A$11:H$500,'prenos-P-R-N'!J$1,FALSE),"")))</f>
        <v>СРЕДЊЕ ОБРАЗОВАЊЕ И ВАСПИТАЊЕ</v>
      </c>
      <c r="K344" s="87">
        <f>IF($A344=0,"",IF($A344&lt;=$A$1,+VLOOKUP($A344,'Rashodi- plan-izvršenje'!$A$8:I$1500,'prenos-P-R-N'!K$1,FALSE),IF($A344&gt;$A$2,+VLOOKUP($A344,'Neizmirene obaveze JLS'!$A$11:I$500,'prenos-P-R-N'!K$1,FALSE),"")))</f>
        <v>10</v>
      </c>
      <c r="L344" t="str">
        <f>IF(A344=0,"",IF(A344&lt;=A$1,+IF(VLOOKUP(A344,'Rashodi- plan-izvršenje'!A$8:J$1500,M$1,FALSE)&gt;0,"Програмска активност","Пројекат"),IF(A344&gt;A$2,+IF(VLOOKUP(A344,'Neizmirene obaveze JLS'!A$8:J$2008,M$1,FALSE)&gt;0,"Програмска активност","Пројекат"),"")))</f>
        <v>Програмска активност</v>
      </c>
      <c r="M344" s="87" t="str">
        <f>IF(A344=0,"",IF($A344&lt;=$A$1,+IF(VLOOKUP($A344,'Rashodi- plan-izvršenje'!$A$8:$M$1500,10,FALSE)&gt;0,VLOOKUP($A344,'Rashodi- plan-izvršenje'!$A$8:$M$1500,10,FALSE),VLOOKUP($A344,'Rashodi- plan-izvršenje'!$A$8:$M$1500,12,FALSE)),+IF($A344&gt;$A$2,IF(VLOOKUP($A344,'Neizmirene obaveze JLS'!$A$8:$M$1500,10,FALSE)&gt;0,VLOOKUP($A344,'Neizmirene obaveze JLS'!$A$11:$M$1500,10,FALSE),VLOOKUP($A344,'Neizmirene obaveze JLS'!$A$11:$M$1500,12,FALSE)),0)))</f>
        <v>2003-0001</v>
      </c>
      <c r="N344" s="87" t="str">
        <f>IF(A344=0,"",IF($A344&lt;=$A$1,+IF(VLOOKUP(A344,'Rashodi- plan-izvršenje'!$A$8:$M$1500,10,FALSE)&gt;0,VLOOKUP(A344,'Rashodi- plan-izvršenje'!$A$8:$M$1500,11,FALSE),VLOOKUP(A344,'Rashodi- plan-izvršenje'!$A$8:$M$1500,13,FALSE)),+IF($A344&gt;$A$2,IF(VLOOKUP($A344,'Neizmirene obaveze JLS'!$A$8:$M$1500,10,FALSE)&gt;0,VLOOKUP($A344,'Neizmirene obaveze JLS'!$A$11:$M$1500,11,FALSE),VLOOKUP($A344,'Neizmirene obaveze JLS'!$A$11:$M$1500,13,FALSE)),0)))</f>
        <v>Функционисање средњих  школа</v>
      </c>
      <c r="O344" s="87">
        <f>IF(A344=0,"",IF($A344&lt;=$A$1,VALUE(+VLOOKUP($A344,'Rashodi- plan-izvršenje'!$A$8:N$1500,'prenos-P-R-N'!O$1,FALSE)),IF($A344&lt;=A$2,VALUE(VLOOKUP($A344,'Prihodi- plan-izvršenje'!$A$8:$H$500,6,FALSE)),VALUE(VLOOKUP($A344,'Neizmirene obaveze JLS'!$A$8:$N$500,O$1,FALSE)))))</f>
        <v>1</v>
      </c>
      <c r="P344" s="87" t="str">
        <f>IF(A344=0,"",IF(A344=0,0,IF(A344&gt;A$2,'šifarnik K-izvor'!G$3,+IF(Q344&lt;700,+'šifarnik K-izvor'!G$2,'šifarnik K-izvor'!G$1))))</f>
        <v>НО</v>
      </c>
      <c r="Q344" s="87" t="str">
        <f>IF($A344&lt;=$A$1,VALUE(+VLOOKUP($A344,'Rashodi- plan-izvršenje'!$A$8:O$1500,'prenos-P-R-N'!Q$1,FALSE)),IF($A344&lt;=$A$2,VLOOKUP($A344,'Prihodi- plan-izvršenje'!$A$4:$H$500,4,FALSE),IF($A344&lt;=$A$3,VLOOKUP(A344,'Neizmirene obaveze JLS'!$A$11:O$500,Q$1,FALSE),"")))</f>
        <v>415</v>
      </c>
      <c r="R344" s="88" t="str">
        <f>IF($A344&lt;=$A$1,VALUE(+VLOOKUP($A344,'Rashodi- plan-izvršenje'!$A$8:P$1500,'prenos-P-R-N'!R$1,FALSE)),IF($A344&lt;=$A$2,VLOOKUP($A344,'Prihodi- plan-izvršenje'!$A$4:$H$500,7,FALSE),""))</f>
        <v/>
      </c>
      <c r="S344" s="88">
        <f>IF(A344=0,0,IF($A344&lt;=$A$1,VALUE(+VLOOKUP($A344,'Rashodi- plan-izvršenje'!$A$8:Q$1500,'prenos-P-R-N'!S$1,FALSE)),IF($A344&lt;=$A$2,VLOOKUP($A344,'Prihodi- plan-izvršenje'!$A$4:$H$500,8,FALSE),0)))</f>
        <v>0</v>
      </c>
      <c r="T344" s="88">
        <f>IF($A344&gt;$A$2,VLOOKUP($A344,'Neizmirene obaveze JLS'!$A$11:R$500,R$1,FALSE),"")</f>
        <v>0</v>
      </c>
      <c r="U344" s="88">
        <f>IF($A344&gt;$A$2,VLOOKUP($A344,'Neizmirene obaveze JLS'!$A$11:S$500,S$1,FALSE),0)</f>
        <v>48000</v>
      </c>
      <c r="V344" s="88">
        <f t="shared" si="28"/>
        <v>48000</v>
      </c>
      <c r="W344" s="74"/>
      <c r="X344" s="74"/>
      <c r="Y344" s="74"/>
      <c r="Z344" s="74"/>
      <c r="AA344" s="193">
        <f t="shared" si="29"/>
        <v>3</v>
      </c>
      <c r="AB344" s="193" t="str">
        <f t="shared" si="30"/>
        <v>НО</v>
      </c>
    </row>
    <row r="345" spans="1:28">
      <c r="A345" s="89">
        <f>IF(AND(COUNTIF(A$1:A$3,"&gt;0")=1,MAX(A$8:A344)&lt;A$1),A344+1,IF(AND(COUNTIF(A$1:A$3,"&gt;0")=2,MAX(A$8:A344)&lt;A$2),A344+1,IF(AND(COUNTIF(A$1:A$3,"&gt;0")=3,MAX(A$8:A344)&lt;A$3),A344+1,0)))</f>
        <v>338</v>
      </c>
      <c r="B345" s="89">
        <f t="shared" si="31"/>
        <v>75</v>
      </c>
      <c r="C345" s="89" t="str">
        <f t="shared" si="31"/>
        <v>НОВИ ПАЗАР</v>
      </c>
      <c r="D345" s="87">
        <f>IF($A345=0,"",IF($A345&lt;=$A$1,+VLOOKUP($A345,'Rashodi- plan-izvršenje'!$A$8:B$1500,'prenos-P-R-N'!D$1,FALSE),IF($A345&gt;$A$2,+VLOOKUP($A345,'Neizmirene obaveze JLS'!$A$11:B$500,'prenos-P-R-N'!D$1,FALSE),"")))</f>
        <v>3</v>
      </c>
      <c r="E345" s="87" t="str">
        <f>IF($A345=0,"",IF($A345&lt;=$A$1,+VLOOKUP($A345,'Rashodi- plan-izvršenje'!$A$8:C$1500,'prenos-P-R-N'!E$1,FALSE),IF($A345&gt;$A$2,+VLOOKUP($A345,'Neizmirene obaveze JLS'!$A$11:C$500,'prenos-P-R-N'!E$1,FALSE),"")))</f>
        <v>Градска управа</v>
      </c>
      <c r="F345" s="87" t="str">
        <f>IF($A345=0,"",IF($A345&lt;=$A$1,+VLOOKUP($A345,'Rashodi- plan-izvršenje'!$A$8:D$1500,'prenos-P-R-N'!F$1,FALSE),IF($A345&gt;$A$2,+VLOOKUP($A345,'Neizmirene obaveze JLS'!$A$11:D$500,'prenos-P-R-N'!F$1,FALSE),"")))</f>
        <v>3.5</v>
      </c>
      <c r="G345" s="87" t="str">
        <f>IF($A345=0,"",IF($A345&lt;=$A$1,+VLOOKUP($A345,'Rashodi- plan-izvršenje'!$A$8:E$1500,'prenos-P-R-N'!G$1,FALSE),IF($A345&gt;$A$2,+VLOOKUP($A345,'Neizmirene obaveze JLS'!$A$11:E$500,'prenos-P-R-N'!G$1,FALSE),"")))</f>
        <v>Функционисање средњих школа</v>
      </c>
      <c r="H345" s="87">
        <f>IF($A345=0,"",IF($A345&lt;=$A$1,+VLOOKUP($A345,'Rashodi- plan-izvršenje'!$A$8:F$1500,'prenos-P-R-N'!H$1,FALSE),IF($A345&gt;$A$2,+VLOOKUP($A345,'Neizmirene obaveze JLS'!$A$11:F$500,'prenos-P-R-N'!H$1,FALSE),"")))</f>
        <v>980</v>
      </c>
      <c r="I345" s="87" t="str">
        <f>IF($A345=0,"",IF($A345&lt;=$A$1,+VLOOKUP($A345,'Rashodi- plan-izvršenje'!$A$8:G$1500,'prenos-P-R-N'!I$1,FALSE),IF($A345&gt;$A$2,+VLOOKUP($A345,'Neizmirene obaveze JLS'!$A$11:G$500,'prenos-P-R-N'!I$1,FALSE),"")))</f>
        <v>2003</v>
      </c>
      <c r="J345" s="87" t="str">
        <f>IF($A345=0,"",IF($A345&lt;=$A$1,+VLOOKUP($A345,'Rashodi- plan-izvršenje'!$A$8:H$1500,'prenos-P-R-N'!J$1,FALSE),IF($A345&gt;$A$2,+VLOOKUP($A345,'Neizmirene obaveze JLS'!$A$11:H$500,'prenos-P-R-N'!J$1,FALSE),"")))</f>
        <v>СРЕДЊЕ ОБРАЗОВАЊЕ И ВАСПИТАЊЕ</v>
      </c>
      <c r="K345" s="87">
        <f>IF($A345=0,"",IF($A345&lt;=$A$1,+VLOOKUP($A345,'Rashodi- plan-izvršenje'!$A$8:I$1500,'prenos-P-R-N'!K$1,FALSE),IF($A345&gt;$A$2,+VLOOKUP($A345,'Neizmirene obaveze JLS'!$A$11:I$500,'prenos-P-R-N'!K$1,FALSE),"")))</f>
        <v>10</v>
      </c>
      <c r="L345" t="str">
        <f>IF(A345=0,"",IF(A345&lt;=A$1,+IF(VLOOKUP(A345,'Rashodi- plan-izvršenje'!A$8:J$1500,M$1,FALSE)&gt;0,"Програмска активност","Пројекат"),IF(A345&gt;A$2,+IF(VLOOKUP(A345,'Neizmirene obaveze JLS'!A$8:J$2008,M$1,FALSE)&gt;0,"Програмска активност","Пројекат"),"")))</f>
        <v>Програмска активност</v>
      </c>
      <c r="M345" s="87" t="str">
        <f>IF(A345=0,"",IF($A345&lt;=$A$1,+IF(VLOOKUP($A345,'Rashodi- plan-izvršenje'!$A$8:$M$1500,10,FALSE)&gt;0,VLOOKUP($A345,'Rashodi- plan-izvršenje'!$A$8:$M$1500,10,FALSE),VLOOKUP($A345,'Rashodi- plan-izvršenje'!$A$8:$M$1500,12,FALSE)),+IF($A345&gt;$A$2,IF(VLOOKUP($A345,'Neizmirene obaveze JLS'!$A$8:$M$1500,10,FALSE)&gt;0,VLOOKUP($A345,'Neizmirene obaveze JLS'!$A$11:$M$1500,10,FALSE),VLOOKUP($A345,'Neizmirene obaveze JLS'!$A$11:$M$1500,12,FALSE)),0)))</f>
        <v>2003-0001</v>
      </c>
      <c r="N345" s="87" t="str">
        <f>IF(A345=0,"",IF($A345&lt;=$A$1,+IF(VLOOKUP(A345,'Rashodi- plan-izvršenje'!$A$8:$M$1500,10,FALSE)&gt;0,VLOOKUP(A345,'Rashodi- plan-izvršenje'!$A$8:$M$1500,11,FALSE),VLOOKUP(A345,'Rashodi- plan-izvršenje'!$A$8:$M$1500,13,FALSE)),+IF($A345&gt;$A$2,IF(VLOOKUP($A345,'Neizmirene obaveze JLS'!$A$8:$M$1500,10,FALSE)&gt;0,VLOOKUP($A345,'Neizmirene obaveze JLS'!$A$11:$M$1500,11,FALSE),VLOOKUP($A345,'Neizmirene obaveze JLS'!$A$11:$M$1500,13,FALSE)),0)))</f>
        <v>Функционисање средњих  школа</v>
      </c>
      <c r="O345" s="87">
        <f>IF(A345=0,"",IF($A345&lt;=$A$1,VALUE(+VLOOKUP($A345,'Rashodi- plan-izvršenje'!$A$8:N$1500,'prenos-P-R-N'!O$1,FALSE)),IF($A345&lt;=A$2,VALUE(VLOOKUP($A345,'Prihodi- plan-izvršenje'!$A$8:$H$500,6,FALSE)),VALUE(VLOOKUP($A345,'Neizmirene obaveze JLS'!$A$8:$N$500,O$1,FALSE)))))</f>
        <v>1</v>
      </c>
      <c r="P345" s="87" t="str">
        <f>IF(A345=0,"",IF(A345=0,0,IF(A345&gt;A$2,'šifarnik K-izvor'!G$3,+IF(Q345&lt;700,+'šifarnik K-izvor'!G$2,'šifarnik K-izvor'!G$1))))</f>
        <v>НО</v>
      </c>
      <c r="Q345" s="87" t="str">
        <f>IF($A345&lt;=$A$1,VALUE(+VLOOKUP($A345,'Rashodi- plan-izvršenje'!$A$8:O$1500,'prenos-P-R-N'!Q$1,FALSE)),IF($A345&lt;=$A$2,VLOOKUP($A345,'Prihodi- plan-izvršenje'!$A$4:$H$500,4,FALSE),IF($A345&lt;=$A$3,VLOOKUP(A345,'Neizmirene obaveze JLS'!$A$11:O$500,Q$1,FALSE),"")))</f>
        <v>421</v>
      </c>
      <c r="R345" s="88" t="str">
        <f>IF($A345&lt;=$A$1,VALUE(+VLOOKUP($A345,'Rashodi- plan-izvršenje'!$A$8:P$1500,'prenos-P-R-N'!R$1,FALSE)),IF($A345&lt;=$A$2,VLOOKUP($A345,'Prihodi- plan-izvršenje'!$A$4:$H$500,7,FALSE),""))</f>
        <v/>
      </c>
      <c r="S345" s="88">
        <f>IF(A345=0,0,IF($A345&lt;=$A$1,VALUE(+VLOOKUP($A345,'Rashodi- plan-izvršenje'!$A$8:Q$1500,'prenos-P-R-N'!S$1,FALSE)),IF($A345&lt;=$A$2,VLOOKUP($A345,'Prihodi- plan-izvršenje'!$A$4:$H$500,8,FALSE),0)))</f>
        <v>0</v>
      </c>
      <c r="T345" s="88">
        <f>IF($A345&gt;$A$2,VLOOKUP($A345,'Neizmirene obaveze JLS'!$A$11:R$500,R$1,FALSE),"")</f>
        <v>71000</v>
      </c>
      <c r="U345" s="88">
        <f>IF($A345&gt;$A$2,VLOOKUP($A345,'Neizmirene obaveze JLS'!$A$11:S$500,S$1,FALSE),0)</f>
        <v>0</v>
      </c>
      <c r="V345" s="88">
        <f t="shared" si="28"/>
        <v>71000</v>
      </c>
      <c r="W345" s="74"/>
      <c r="X345" s="74"/>
      <c r="Y345" s="74"/>
      <c r="Z345" s="74"/>
      <c r="AA345" s="193">
        <f t="shared" si="29"/>
        <v>3</v>
      </c>
      <c r="AB345" s="193" t="str">
        <f t="shared" si="30"/>
        <v>НО</v>
      </c>
    </row>
    <row r="346" spans="1:28">
      <c r="A346" s="89">
        <f>IF(AND(COUNTIF(A$1:A$3,"&gt;0")=1,MAX(A$8:A345)&lt;A$1),A345+1,IF(AND(COUNTIF(A$1:A$3,"&gt;0")=2,MAX(A$8:A345)&lt;A$2),A345+1,IF(AND(COUNTIF(A$1:A$3,"&gt;0")=3,MAX(A$8:A345)&lt;A$3),A345+1,0)))</f>
        <v>339</v>
      </c>
      <c r="B346" s="89">
        <f t="shared" ref="B346:C361" si="32">+IF($A346&gt;0,B345,"")</f>
        <v>75</v>
      </c>
      <c r="C346" s="89" t="str">
        <f t="shared" si="32"/>
        <v>НОВИ ПАЗАР</v>
      </c>
      <c r="D346" s="87">
        <f>IF($A346=0,"",IF($A346&lt;=$A$1,+VLOOKUP($A346,'Rashodi- plan-izvršenje'!$A$8:B$1500,'prenos-P-R-N'!D$1,FALSE),IF($A346&gt;$A$2,+VLOOKUP($A346,'Neizmirene obaveze JLS'!$A$11:B$500,'prenos-P-R-N'!D$1,FALSE),"")))</f>
        <v>3</v>
      </c>
      <c r="E346" s="87" t="str">
        <f>IF($A346=0,"",IF($A346&lt;=$A$1,+VLOOKUP($A346,'Rashodi- plan-izvršenje'!$A$8:C$1500,'prenos-P-R-N'!E$1,FALSE),IF($A346&gt;$A$2,+VLOOKUP($A346,'Neizmirene obaveze JLS'!$A$11:C$500,'prenos-P-R-N'!E$1,FALSE),"")))</f>
        <v>Градска управа</v>
      </c>
      <c r="F346" s="87" t="str">
        <f>IF($A346=0,"",IF($A346&lt;=$A$1,+VLOOKUP($A346,'Rashodi- plan-izvršenje'!$A$8:D$1500,'prenos-P-R-N'!F$1,FALSE),IF($A346&gt;$A$2,+VLOOKUP($A346,'Neizmirene obaveze JLS'!$A$11:D$500,'prenos-P-R-N'!F$1,FALSE),"")))</f>
        <v>3.5</v>
      </c>
      <c r="G346" s="87" t="str">
        <f>IF($A346=0,"",IF($A346&lt;=$A$1,+VLOOKUP($A346,'Rashodi- plan-izvršenje'!$A$8:E$1500,'prenos-P-R-N'!G$1,FALSE),IF($A346&gt;$A$2,+VLOOKUP($A346,'Neizmirene obaveze JLS'!$A$11:E$500,'prenos-P-R-N'!G$1,FALSE),"")))</f>
        <v>Функционисање средњих школа</v>
      </c>
      <c r="H346" s="87">
        <f>IF($A346=0,"",IF($A346&lt;=$A$1,+VLOOKUP($A346,'Rashodi- plan-izvršenje'!$A$8:F$1500,'prenos-P-R-N'!H$1,FALSE),IF($A346&gt;$A$2,+VLOOKUP($A346,'Neizmirene obaveze JLS'!$A$11:F$500,'prenos-P-R-N'!H$1,FALSE),"")))</f>
        <v>980</v>
      </c>
      <c r="I346" s="87" t="str">
        <f>IF($A346=0,"",IF($A346&lt;=$A$1,+VLOOKUP($A346,'Rashodi- plan-izvršenje'!$A$8:G$1500,'prenos-P-R-N'!I$1,FALSE),IF($A346&gt;$A$2,+VLOOKUP($A346,'Neizmirene obaveze JLS'!$A$11:G$500,'prenos-P-R-N'!I$1,FALSE),"")))</f>
        <v>2003</v>
      </c>
      <c r="J346" s="87" t="str">
        <f>IF($A346=0,"",IF($A346&lt;=$A$1,+VLOOKUP($A346,'Rashodi- plan-izvršenje'!$A$8:H$1500,'prenos-P-R-N'!J$1,FALSE),IF($A346&gt;$A$2,+VLOOKUP($A346,'Neizmirene obaveze JLS'!$A$11:H$500,'prenos-P-R-N'!J$1,FALSE),"")))</f>
        <v>СРЕДЊЕ ОБРАЗОВАЊЕ И ВАСПИТАЊЕ</v>
      </c>
      <c r="K346" s="87">
        <f>IF($A346=0,"",IF($A346&lt;=$A$1,+VLOOKUP($A346,'Rashodi- plan-izvršenje'!$A$8:I$1500,'prenos-P-R-N'!K$1,FALSE),IF($A346&gt;$A$2,+VLOOKUP($A346,'Neizmirene obaveze JLS'!$A$11:I$500,'prenos-P-R-N'!K$1,FALSE),"")))</f>
        <v>10</v>
      </c>
      <c r="L346" t="str">
        <f>IF(A346=0,"",IF(A346&lt;=A$1,+IF(VLOOKUP(A346,'Rashodi- plan-izvršenje'!A$8:J$1500,M$1,FALSE)&gt;0,"Програмска активност","Пројекат"),IF(A346&gt;A$2,+IF(VLOOKUP(A346,'Neizmirene obaveze JLS'!A$8:J$2008,M$1,FALSE)&gt;0,"Програмска активност","Пројекат"),"")))</f>
        <v>Програмска активност</v>
      </c>
      <c r="M346" s="87" t="str">
        <f>IF(A346=0,"",IF($A346&lt;=$A$1,+IF(VLOOKUP($A346,'Rashodi- plan-izvršenje'!$A$8:$M$1500,10,FALSE)&gt;0,VLOOKUP($A346,'Rashodi- plan-izvršenje'!$A$8:$M$1500,10,FALSE),VLOOKUP($A346,'Rashodi- plan-izvršenje'!$A$8:$M$1500,12,FALSE)),+IF($A346&gt;$A$2,IF(VLOOKUP($A346,'Neizmirene obaveze JLS'!$A$8:$M$1500,10,FALSE)&gt;0,VLOOKUP($A346,'Neizmirene obaveze JLS'!$A$11:$M$1500,10,FALSE),VLOOKUP($A346,'Neizmirene obaveze JLS'!$A$11:$M$1500,12,FALSE)),0)))</f>
        <v>2003-0001</v>
      </c>
      <c r="N346" s="87" t="str">
        <f>IF(A346=0,"",IF($A346&lt;=$A$1,+IF(VLOOKUP(A346,'Rashodi- plan-izvršenje'!$A$8:$M$1500,10,FALSE)&gt;0,VLOOKUP(A346,'Rashodi- plan-izvršenje'!$A$8:$M$1500,11,FALSE),VLOOKUP(A346,'Rashodi- plan-izvršenje'!$A$8:$M$1500,13,FALSE)),+IF($A346&gt;$A$2,IF(VLOOKUP($A346,'Neizmirene obaveze JLS'!$A$8:$M$1500,10,FALSE)&gt;0,VLOOKUP($A346,'Neizmirene obaveze JLS'!$A$11:$M$1500,11,FALSE),VLOOKUP($A346,'Neizmirene obaveze JLS'!$A$11:$M$1500,13,FALSE)),0)))</f>
        <v>Функционисање средњих  школа</v>
      </c>
      <c r="O346" s="87">
        <f>IF(A346=0,"",IF($A346&lt;=$A$1,VALUE(+VLOOKUP($A346,'Rashodi- plan-izvršenje'!$A$8:N$1500,'prenos-P-R-N'!O$1,FALSE)),IF($A346&lt;=A$2,VALUE(VLOOKUP($A346,'Prihodi- plan-izvršenje'!$A$8:$H$500,6,FALSE)),VALUE(VLOOKUP($A346,'Neizmirene obaveze JLS'!$A$8:$N$500,O$1,FALSE)))))</f>
        <v>1</v>
      </c>
      <c r="P346" s="87" t="str">
        <f>IF(A346=0,"",IF(A346=0,0,IF(A346&gt;A$2,'šifarnik K-izvor'!G$3,+IF(Q346&lt;700,+'šifarnik K-izvor'!G$2,'šifarnik K-izvor'!G$1))))</f>
        <v>НО</v>
      </c>
      <c r="Q346" s="87" t="str">
        <f>IF($A346&lt;=$A$1,VALUE(+VLOOKUP($A346,'Rashodi- plan-izvršenje'!$A$8:O$1500,'prenos-P-R-N'!Q$1,FALSE)),IF($A346&lt;=$A$2,VLOOKUP($A346,'Prihodi- plan-izvršenje'!$A$4:$H$500,4,FALSE),IF($A346&lt;=$A$3,VLOOKUP(A346,'Neizmirene obaveze JLS'!$A$11:O$500,Q$1,FALSE),"")))</f>
        <v>423</v>
      </c>
      <c r="R346" s="88" t="str">
        <f>IF($A346&lt;=$A$1,VALUE(+VLOOKUP($A346,'Rashodi- plan-izvršenje'!$A$8:P$1500,'prenos-P-R-N'!R$1,FALSE)),IF($A346&lt;=$A$2,VLOOKUP($A346,'Prihodi- plan-izvršenje'!$A$4:$H$500,7,FALSE),""))</f>
        <v/>
      </c>
      <c r="S346" s="88">
        <f>IF(A346=0,0,IF($A346&lt;=$A$1,VALUE(+VLOOKUP($A346,'Rashodi- plan-izvršenje'!$A$8:Q$1500,'prenos-P-R-N'!S$1,FALSE)),IF($A346&lt;=$A$2,VLOOKUP($A346,'Prihodi- plan-izvršenje'!$A$4:$H$500,8,FALSE),0)))</f>
        <v>0</v>
      </c>
      <c r="T346" s="88">
        <f>IF($A346&gt;$A$2,VLOOKUP($A346,'Neizmirene obaveze JLS'!$A$11:R$500,R$1,FALSE),"")</f>
        <v>200000</v>
      </c>
      <c r="U346" s="88">
        <f>IF($A346&gt;$A$2,VLOOKUP($A346,'Neizmirene obaveze JLS'!$A$11:S$500,S$1,FALSE),0)</f>
        <v>27234</v>
      </c>
      <c r="V346" s="88">
        <f t="shared" si="28"/>
        <v>227234</v>
      </c>
      <c r="W346" s="74"/>
      <c r="X346" s="74"/>
      <c r="Y346" s="74"/>
      <c r="Z346" s="74"/>
      <c r="AA346" s="193">
        <f t="shared" si="29"/>
        <v>3</v>
      </c>
      <c r="AB346" s="193" t="str">
        <f t="shared" si="30"/>
        <v>НО</v>
      </c>
    </row>
    <row r="347" spans="1:28">
      <c r="A347" s="89">
        <f>IF(AND(COUNTIF(A$1:A$3,"&gt;0")=1,MAX(A$8:A346)&lt;A$1),A346+1,IF(AND(COUNTIF(A$1:A$3,"&gt;0")=2,MAX(A$8:A346)&lt;A$2),A346+1,IF(AND(COUNTIF(A$1:A$3,"&gt;0")=3,MAX(A$8:A346)&lt;A$3),A346+1,0)))</f>
        <v>340</v>
      </c>
      <c r="B347" s="89">
        <f t="shared" si="32"/>
        <v>75</v>
      </c>
      <c r="C347" s="89" t="str">
        <f t="shared" si="32"/>
        <v>НОВИ ПАЗАР</v>
      </c>
      <c r="D347" s="87">
        <f>IF($A347=0,"",IF($A347&lt;=$A$1,+VLOOKUP($A347,'Rashodi- plan-izvršenje'!$A$8:B$1500,'prenos-P-R-N'!D$1,FALSE),IF($A347&gt;$A$2,+VLOOKUP($A347,'Neizmirene obaveze JLS'!$A$11:B$500,'prenos-P-R-N'!D$1,FALSE),"")))</f>
        <v>3</v>
      </c>
      <c r="E347" s="87" t="str">
        <f>IF($A347=0,"",IF($A347&lt;=$A$1,+VLOOKUP($A347,'Rashodi- plan-izvršenje'!$A$8:C$1500,'prenos-P-R-N'!E$1,FALSE),IF($A347&gt;$A$2,+VLOOKUP($A347,'Neizmirene obaveze JLS'!$A$11:C$500,'prenos-P-R-N'!E$1,FALSE),"")))</f>
        <v>Градска управа</v>
      </c>
      <c r="F347" s="87" t="str">
        <f>IF($A347=0,"",IF($A347&lt;=$A$1,+VLOOKUP($A347,'Rashodi- plan-izvršenje'!$A$8:D$1500,'prenos-P-R-N'!F$1,FALSE),IF($A347&gt;$A$2,+VLOOKUP($A347,'Neizmirene obaveze JLS'!$A$11:D$500,'prenos-P-R-N'!F$1,FALSE),"")))</f>
        <v>3.5</v>
      </c>
      <c r="G347" s="87" t="str">
        <f>IF($A347=0,"",IF($A347&lt;=$A$1,+VLOOKUP($A347,'Rashodi- plan-izvršenje'!$A$8:E$1500,'prenos-P-R-N'!G$1,FALSE),IF($A347&gt;$A$2,+VLOOKUP($A347,'Neizmirene obaveze JLS'!$A$11:E$500,'prenos-P-R-N'!G$1,FALSE),"")))</f>
        <v>Функционисање средњих школа</v>
      </c>
      <c r="H347" s="87">
        <f>IF($A347=0,"",IF($A347&lt;=$A$1,+VLOOKUP($A347,'Rashodi- plan-izvršenje'!$A$8:F$1500,'prenos-P-R-N'!H$1,FALSE),IF($A347&gt;$A$2,+VLOOKUP($A347,'Neizmirene obaveze JLS'!$A$11:F$500,'prenos-P-R-N'!H$1,FALSE),"")))</f>
        <v>980</v>
      </c>
      <c r="I347" s="87" t="str">
        <f>IF($A347=0,"",IF($A347&lt;=$A$1,+VLOOKUP($A347,'Rashodi- plan-izvršenje'!$A$8:G$1500,'prenos-P-R-N'!I$1,FALSE),IF($A347&gt;$A$2,+VLOOKUP($A347,'Neizmirene obaveze JLS'!$A$11:G$500,'prenos-P-R-N'!I$1,FALSE),"")))</f>
        <v>2003</v>
      </c>
      <c r="J347" s="87" t="str">
        <f>IF($A347=0,"",IF($A347&lt;=$A$1,+VLOOKUP($A347,'Rashodi- plan-izvršenje'!$A$8:H$1500,'prenos-P-R-N'!J$1,FALSE),IF($A347&gt;$A$2,+VLOOKUP($A347,'Neizmirene obaveze JLS'!$A$11:H$500,'prenos-P-R-N'!J$1,FALSE),"")))</f>
        <v>СРЕДЊЕ ОБРАЗОВАЊЕ И ВАСПИТАЊЕ</v>
      </c>
      <c r="K347" s="87">
        <f>IF($A347=0,"",IF($A347&lt;=$A$1,+VLOOKUP($A347,'Rashodi- plan-izvršenje'!$A$8:I$1500,'prenos-P-R-N'!K$1,FALSE),IF($A347&gt;$A$2,+VLOOKUP($A347,'Neizmirene obaveze JLS'!$A$11:I$500,'prenos-P-R-N'!K$1,FALSE),"")))</f>
        <v>10</v>
      </c>
      <c r="L347" t="str">
        <f>IF(A347=0,"",IF(A347&lt;=A$1,+IF(VLOOKUP(A347,'Rashodi- plan-izvršenje'!A$8:J$1500,M$1,FALSE)&gt;0,"Програмска активност","Пројекат"),IF(A347&gt;A$2,+IF(VLOOKUP(A347,'Neizmirene obaveze JLS'!A$8:J$2008,M$1,FALSE)&gt;0,"Програмска активност","Пројекат"),"")))</f>
        <v>Програмска активност</v>
      </c>
      <c r="M347" s="87" t="str">
        <f>IF(A347=0,"",IF($A347&lt;=$A$1,+IF(VLOOKUP($A347,'Rashodi- plan-izvršenje'!$A$8:$M$1500,10,FALSE)&gt;0,VLOOKUP($A347,'Rashodi- plan-izvršenje'!$A$8:$M$1500,10,FALSE),VLOOKUP($A347,'Rashodi- plan-izvršenje'!$A$8:$M$1500,12,FALSE)),+IF($A347&gt;$A$2,IF(VLOOKUP($A347,'Neizmirene obaveze JLS'!$A$8:$M$1500,10,FALSE)&gt;0,VLOOKUP($A347,'Neizmirene obaveze JLS'!$A$11:$M$1500,10,FALSE),VLOOKUP($A347,'Neizmirene obaveze JLS'!$A$11:$M$1500,12,FALSE)),0)))</f>
        <v>2003-0001</v>
      </c>
      <c r="N347" s="87" t="str">
        <f>IF(A347=0,"",IF($A347&lt;=$A$1,+IF(VLOOKUP(A347,'Rashodi- plan-izvršenje'!$A$8:$M$1500,10,FALSE)&gt;0,VLOOKUP(A347,'Rashodi- plan-izvršenje'!$A$8:$M$1500,11,FALSE),VLOOKUP(A347,'Rashodi- plan-izvršenje'!$A$8:$M$1500,13,FALSE)),+IF($A347&gt;$A$2,IF(VLOOKUP($A347,'Neizmirene obaveze JLS'!$A$8:$M$1500,10,FALSE)&gt;0,VLOOKUP($A347,'Neizmirene obaveze JLS'!$A$11:$M$1500,11,FALSE),VLOOKUP($A347,'Neizmirene obaveze JLS'!$A$11:$M$1500,13,FALSE)),0)))</f>
        <v>Функционисање средњих  школа</v>
      </c>
      <c r="O347" s="87">
        <f>IF(A347=0,"",IF($A347&lt;=$A$1,VALUE(+VLOOKUP($A347,'Rashodi- plan-izvršenje'!$A$8:N$1500,'prenos-P-R-N'!O$1,FALSE)),IF($A347&lt;=A$2,VALUE(VLOOKUP($A347,'Prihodi- plan-izvršenje'!$A$8:$H$500,6,FALSE)),VALUE(VLOOKUP($A347,'Neizmirene obaveze JLS'!$A$8:$N$500,O$1,FALSE)))))</f>
        <v>1</v>
      </c>
      <c r="P347" s="87" t="str">
        <f>IF(A347=0,"",IF(A347=0,0,IF(A347&gt;A$2,'šifarnik K-izvor'!G$3,+IF(Q347&lt;700,+'šifarnik K-izvor'!G$2,'šifarnik K-izvor'!G$1))))</f>
        <v>НО</v>
      </c>
      <c r="Q347" s="87" t="str">
        <f>IF($A347&lt;=$A$1,VALUE(+VLOOKUP($A347,'Rashodi- plan-izvršenje'!$A$8:O$1500,'prenos-P-R-N'!Q$1,FALSE)),IF($A347&lt;=$A$2,VLOOKUP($A347,'Prihodi- plan-izvršenje'!$A$4:$H$500,4,FALSE),IF($A347&lt;=$A$3,VLOOKUP(A347,'Neizmirene obaveze JLS'!$A$11:O$500,Q$1,FALSE),"")))</f>
        <v>426</v>
      </c>
      <c r="R347" s="88" t="str">
        <f>IF($A347&lt;=$A$1,VALUE(+VLOOKUP($A347,'Rashodi- plan-izvršenje'!$A$8:P$1500,'prenos-P-R-N'!R$1,FALSE)),IF($A347&lt;=$A$2,VLOOKUP($A347,'Prihodi- plan-izvršenje'!$A$4:$H$500,7,FALSE),""))</f>
        <v/>
      </c>
      <c r="S347" s="88">
        <f>IF(A347=0,0,IF($A347&lt;=$A$1,VALUE(+VLOOKUP($A347,'Rashodi- plan-izvršenje'!$A$8:Q$1500,'prenos-P-R-N'!S$1,FALSE)),IF($A347&lt;=$A$2,VLOOKUP($A347,'Prihodi- plan-izvršenje'!$A$4:$H$500,8,FALSE),0)))</f>
        <v>0</v>
      </c>
      <c r="T347" s="88">
        <f>IF($A347&gt;$A$2,VLOOKUP($A347,'Neizmirene obaveze JLS'!$A$11:R$500,R$1,FALSE),"")</f>
        <v>30000</v>
      </c>
      <c r="U347" s="88">
        <f>IF($A347&gt;$A$2,VLOOKUP($A347,'Neizmirene obaveze JLS'!$A$11:S$500,S$1,FALSE),0)</f>
        <v>0</v>
      </c>
      <c r="V347" s="88">
        <f t="shared" si="28"/>
        <v>30000</v>
      </c>
      <c r="W347" s="74"/>
      <c r="X347" s="74"/>
      <c r="Y347" s="74"/>
      <c r="Z347" s="74"/>
      <c r="AA347" s="193">
        <f t="shared" si="29"/>
        <v>3</v>
      </c>
      <c r="AB347" s="193" t="str">
        <f t="shared" si="30"/>
        <v>НО</v>
      </c>
    </row>
    <row r="348" spans="1:28">
      <c r="A348" s="89">
        <f>IF(AND(COUNTIF(A$1:A$3,"&gt;0")=1,MAX(A$8:A347)&lt;A$1),A347+1,IF(AND(COUNTIF(A$1:A$3,"&gt;0")=2,MAX(A$8:A347)&lt;A$2),A347+1,IF(AND(COUNTIF(A$1:A$3,"&gt;0")=3,MAX(A$8:A347)&lt;A$3),A347+1,0)))</f>
        <v>341</v>
      </c>
      <c r="B348" s="89">
        <f t="shared" si="32"/>
        <v>75</v>
      </c>
      <c r="C348" s="89" t="str">
        <f t="shared" si="32"/>
        <v>НОВИ ПАЗАР</v>
      </c>
      <c r="D348" s="87">
        <f>IF($A348=0,"",IF($A348&lt;=$A$1,+VLOOKUP($A348,'Rashodi- plan-izvršenje'!$A$8:B$1500,'prenos-P-R-N'!D$1,FALSE),IF($A348&gt;$A$2,+VLOOKUP($A348,'Neizmirene obaveze JLS'!$A$11:B$500,'prenos-P-R-N'!D$1,FALSE),"")))</f>
        <v>3</v>
      </c>
      <c r="E348" s="87" t="str">
        <f>IF($A348=0,"",IF($A348&lt;=$A$1,+VLOOKUP($A348,'Rashodi- plan-izvršenje'!$A$8:C$1500,'prenos-P-R-N'!E$1,FALSE),IF($A348&gt;$A$2,+VLOOKUP($A348,'Neizmirene obaveze JLS'!$A$11:C$500,'prenos-P-R-N'!E$1,FALSE),"")))</f>
        <v>Градска управа</v>
      </c>
      <c r="F348" s="87" t="str">
        <f>IF($A348=0,"",IF($A348&lt;=$A$1,+VLOOKUP($A348,'Rashodi- plan-izvršenje'!$A$8:D$1500,'prenos-P-R-N'!F$1,FALSE),IF($A348&gt;$A$2,+VLOOKUP($A348,'Neizmirene obaveze JLS'!$A$11:D$500,'prenos-P-R-N'!F$1,FALSE),"")))</f>
        <v>3.5</v>
      </c>
      <c r="G348" s="87" t="str">
        <f>IF($A348=0,"",IF($A348&lt;=$A$1,+VLOOKUP($A348,'Rashodi- plan-izvršenje'!$A$8:E$1500,'prenos-P-R-N'!G$1,FALSE),IF($A348&gt;$A$2,+VLOOKUP($A348,'Neizmirene obaveze JLS'!$A$11:E$500,'prenos-P-R-N'!G$1,FALSE),"")))</f>
        <v>Функционисање средњих школа</v>
      </c>
      <c r="H348" s="87">
        <f>IF($A348=0,"",IF($A348&lt;=$A$1,+VLOOKUP($A348,'Rashodi- plan-izvršenje'!$A$8:F$1500,'prenos-P-R-N'!H$1,FALSE),IF($A348&gt;$A$2,+VLOOKUP($A348,'Neizmirene obaveze JLS'!$A$11:F$500,'prenos-P-R-N'!H$1,FALSE),"")))</f>
        <v>980</v>
      </c>
      <c r="I348" s="87" t="str">
        <f>IF($A348=0,"",IF($A348&lt;=$A$1,+VLOOKUP($A348,'Rashodi- plan-izvršenje'!$A$8:G$1500,'prenos-P-R-N'!I$1,FALSE),IF($A348&gt;$A$2,+VLOOKUP($A348,'Neizmirene obaveze JLS'!$A$11:G$500,'prenos-P-R-N'!I$1,FALSE),"")))</f>
        <v>2003</v>
      </c>
      <c r="J348" s="87" t="str">
        <f>IF($A348=0,"",IF($A348&lt;=$A$1,+VLOOKUP($A348,'Rashodi- plan-izvršenje'!$A$8:H$1500,'prenos-P-R-N'!J$1,FALSE),IF($A348&gt;$A$2,+VLOOKUP($A348,'Neizmirene obaveze JLS'!$A$11:H$500,'prenos-P-R-N'!J$1,FALSE),"")))</f>
        <v>СРЕДЊЕ ОБРАЗОВАЊЕ И ВАСПИТАЊЕ</v>
      </c>
      <c r="K348" s="87">
        <f>IF($A348=0,"",IF($A348&lt;=$A$1,+VLOOKUP($A348,'Rashodi- plan-izvršenje'!$A$8:I$1500,'prenos-P-R-N'!K$1,FALSE),IF($A348&gt;$A$2,+VLOOKUP($A348,'Neizmirene obaveze JLS'!$A$11:I$500,'prenos-P-R-N'!K$1,FALSE),"")))</f>
        <v>10</v>
      </c>
      <c r="L348" t="str">
        <f>IF(A348=0,"",IF(A348&lt;=A$1,+IF(VLOOKUP(A348,'Rashodi- plan-izvršenje'!A$8:J$1500,M$1,FALSE)&gt;0,"Програмска активност","Пројекат"),IF(A348&gt;A$2,+IF(VLOOKUP(A348,'Neizmirene obaveze JLS'!A$8:J$2008,M$1,FALSE)&gt;0,"Програмска активност","Пројекат"),"")))</f>
        <v>Програмска активност</v>
      </c>
      <c r="M348" s="87" t="str">
        <f>IF(A348=0,"",IF($A348&lt;=$A$1,+IF(VLOOKUP($A348,'Rashodi- plan-izvršenje'!$A$8:$M$1500,10,FALSE)&gt;0,VLOOKUP($A348,'Rashodi- plan-izvršenje'!$A$8:$M$1500,10,FALSE),VLOOKUP($A348,'Rashodi- plan-izvršenje'!$A$8:$M$1500,12,FALSE)),+IF($A348&gt;$A$2,IF(VLOOKUP($A348,'Neizmirene obaveze JLS'!$A$8:$M$1500,10,FALSE)&gt;0,VLOOKUP($A348,'Neizmirene obaveze JLS'!$A$11:$M$1500,10,FALSE),VLOOKUP($A348,'Neizmirene obaveze JLS'!$A$11:$M$1500,12,FALSE)),0)))</f>
        <v>2003-0001</v>
      </c>
      <c r="N348" s="87" t="str">
        <f>IF(A348=0,"",IF($A348&lt;=$A$1,+IF(VLOOKUP(A348,'Rashodi- plan-izvršenje'!$A$8:$M$1500,10,FALSE)&gt;0,VLOOKUP(A348,'Rashodi- plan-izvršenje'!$A$8:$M$1500,11,FALSE),VLOOKUP(A348,'Rashodi- plan-izvršenje'!$A$8:$M$1500,13,FALSE)),+IF($A348&gt;$A$2,IF(VLOOKUP($A348,'Neizmirene obaveze JLS'!$A$8:$M$1500,10,FALSE)&gt;0,VLOOKUP($A348,'Neizmirene obaveze JLS'!$A$11:$M$1500,11,FALSE),VLOOKUP($A348,'Neizmirene obaveze JLS'!$A$11:$M$1500,13,FALSE)),0)))</f>
        <v>Функционисање средњих  школа</v>
      </c>
      <c r="O348" s="87">
        <f>IF(A348=0,"",IF($A348&lt;=$A$1,VALUE(+VLOOKUP($A348,'Rashodi- plan-izvršenje'!$A$8:N$1500,'prenos-P-R-N'!O$1,FALSE)),IF($A348&lt;=A$2,VALUE(VLOOKUP($A348,'Prihodi- plan-izvršenje'!$A$8:$H$500,6,FALSE)),VALUE(VLOOKUP($A348,'Neizmirene obaveze JLS'!$A$8:$N$500,O$1,FALSE)))))</f>
        <v>1</v>
      </c>
      <c r="P348" s="87" t="str">
        <f>IF(A348=0,"",IF(A348=0,0,IF(A348&gt;A$2,'šifarnik K-izvor'!G$3,+IF(Q348&lt;700,+'šifarnik K-izvor'!G$2,'šifarnik K-izvor'!G$1))))</f>
        <v>НО</v>
      </c>
      <c r="Q348" s="87" t="str">
        <f>IF($A348&lt;=$A$1,VALUE(+VLOOKUP($A348,'Rashodi- plan-izvršenje'!$A$8:O$1500,'prenos-P-R-N'!Q$1,FALSE)),IF($A348&lt;=$A$2,VLOOKUP($A348,'Prihodi- plan-izvršenje'!$A$4:$H$500,4,FALSE),IF($A348&lt;=$A$3,VLOOKUP(A348,'Neizmirene obaveze JLS'!$A$11:O$500,Q$1,FALSE),"")))</f>
        <v>512</v>
      </c>
      <c r="R348" s="88" t="str">
        <f>IF($A348&lt;=$A$1,VALUE(+VLOOKUP($A348,'Rashodi- plan-izvršenje'!$A$8:P$1500,'prenos-P-R-N'!R$1,FALSE)),IF($A348&lt;=$A$2,VLOOKUP($A348,'Prihodi- plan-izvršenje'!$A$4:$H$500,7,FALSE),""))</f>
        <v/>
      </c>
      <c r="S348" s="88">
        <f>IF(A348=0,0,IF($A348&lt;=$A$1,VALUE(+VLOOKUP($A348,'Rashodi- plan-izvršenje'!$A$8:Q$1500,'prenos-P-R-N'!S$1,FALSE)),IF($A348&lt;=$A$2,VLOOKUP($A348,'Prihodi- plan-izvršenje'!$A$4:$H$500,8,FALSE),0)))</f>
        <v>0</v>
      </c>
      <c r="T348" s="88">
        <f>IF($A348&gt;$A$2,VLOOKUP($A348,'Neizmirene obaveze JLS'!$A$11:R$500,R$1,FALSE),"")</f>
        <v>165000</v>
      </c>
      <c r="U348" s="88">
        <f>IF($A348&gt;$A$2,VLOOKUP($A348,'Neizmirene obaveze JLS'!$A$11:S$500,S$1,FALSE),0)</f>
        <v>0</v>
      </c>
      <c r="V348" s="88">
        <f t="shared" si="28"/>
        <v>165000</v>
      </c>
      <c r="W348" s="74"/>
      <c r="X348" s="74"/>
      <c r="Y348" s="74"/>
      <c r="Z348" s="74"/>
      <c r="AA348" s="193">
        <f t="shared" si="29"/>
        <v>3</v>
      </c>
      <c r="AB348" s="193" t="str">
        <f t="shared" si="30"/>
        <v>НО</v>
      </c>
    </row>
    <row r="349" spans="1:28">
      <c r="A349" s="89">
        <f>IF(AND(COUNTIF(A$1:A$3,"&gt;0")=1,MAX(A$8:A348)&lt;A$1),A348+1,IF(AND(COUNTIF(A$1:A$3,"&gt;0")=2,MAX(A$8:A348)&lt;A$2),A348+1,IF(AND(COUNTIF(A$1:A$3,"&gt;0")=3,MAX(A$8:A348)&lt;A$3),A348+1,0)))</f>
        <v>342</v>
      </c>
      <c r="B349" s="89">
        <f t="shared" si="32"/>
        <v>75</v>
      </c>
      <c r="C349" s="89" t="str">
        <f t="shared" si="32"/>
        <v>НОВИ ПАЗАР</v>
      </c>
      <c r="D349" s="87">
        <f>IF($A349=0,"",IF($A349&lt;=$A$1,+VLOOKUP($A349,'Rashodi- plan-izvršenje'!$A$8:B$1500,'prenos-P-R-N'!D$1,FALSE),IF($A349&gt;$A$2,+VLOOKUP($A349,'Neizmirene obaveze JLS'!$A$11:B$500,'prenos-P-R-N'!D$1,FALSE),"")))</f>
        <v>3</v>
      </c>
      <c r="E349" s="87" t="str">
        <f>IF($A349=0,"",IF($A349&lt;=$A$1,+VLOOKUP($A349,'Rashodi- plan-izvršenje'!$A$8:C$1500,'prenos-P-R-N'!E$1,FALSE),IF($A349&gt;$A$2,+VLOOKUP($A349,'Neizmirene obaveze JLS'!$A$11:C$500,'prenos-P-R-N'!E$1,FALSE),"")))</f>
        <v>Градска управа</v>
      </c>
      <c r="F349" s="87" t="str">
        <f>IF($A349=0,"",IF($A349&lt;=$A$1,+VLOOKUP($A349,'Rashodi- plan-izvršenje'!$A$8:D$1500,'prenos-P-R-N'!F$1,FALSE),IF($A349&gt;$A$2,+VLOOKUP($A349,'Neizmirene obaveze JLS'!$A$11:D$500,'prenos-P-R-N'!F$1,FALSE),"")))</f>
        <v>3.7</v>
      </c>
      <c r="G349" s="87" t="str">
        <f>IF($A349=0,"",IF($A349&lt;=$A$1,+VLOOKUP($A349,'Rashodi- plan-izvršenje'!$A$8:E$1500,'prenos-P-R-N'!G$1,FALSE),IF($A349&gt;$A$2,+VLOOKUP($A349,'Neizmirene obaveze JLS'!$A$11:E$500,'prenos-P-R-N'!G$1,FALSE),"")))</f>
        <v>Подршка локалним спортским организацијама удружењима и савезима</v>
      </c>
      <c r="H349" s="87">
        <f>IF($A349=0,"",IF($A349&lt;=$A$1,+VLOOKUP($A349,'Rashodi- plan-izvršenje'!$A$8:F$1500,'prenos-P-R-N'!H$1,FALSE),IF($A349&gt;$A$2,+VLOOKUP($A349,'Neizmirene obaveze JLS'!$A$11:F$500,'prenos-P-R-N'!H$1,FALSE),"")))</f>
        <v>810</v>
      </c>
      <c r="I349" s="87" t="str">
        <f>IF($A349=0,"",IF($A349&lt;=$A$1,+VLOOKUP($A349,'Rashodi- plan-izvršenje'!$A$8:G$1500,'prenos-P-R-N'!I$1,FALSE),IF($A349&gt;$A$2,+VLOOKUP($A349,'Neizmirene obaveze JLS'!$A$11:G$500,'prenos-P-R-N'!I$1,FALSE),"")))</f>
        <v>1301</v>
      </c>
      <c r="J349" s="87" t="str">
        <f>IF($A349=0,"",IF($A349&lt;=$A$1,+VLOOKUP($A349,'Rashodi- plan-izvršenje'!$A$8:H$1500,'prenos-P-R-N'!J$1,FALSE),IF($A349&gt;$A$2,+VLOOKUP($A349,'Neizmirene obaveze JLS'!$A$11:H$500,'prenos-P-R-N'!J$1,FALSE),"")))</f>
        <v>РАЗВОЈ СПОРТА И ОМЛАДИНЕ</v>
      </c>
      <c r="K349" s="87">
        <f>IF($A349=0,"",IF($A349&lt;=$A$1,+VLOOKUP($A349,'Rashodi- plan-izvršenje'!$A$8:I$1500,'prenos-P-R-N'!K$1,FALSE),IF($A349&gt;$A$2,+VLOOKUP($A349,'Neizmirene obaveze JLS'!$A$11:I$500,'prenos-P-R-N'!K$1,FALSE),"")))</f>
        <v>14</v>
      </c>
      <c r="L349" t="str">
        <f>IF(A349=0,"",IF(A349&lt;=A$1,+IF(VLOOKUP(A349,'Rashodi- plan-izvršenje'!A$8:J$1500,M$1,FALSE)&gt;0,"Програмска активност","Пројекат"),IF(A349&gt;A$2,+IF(VLOOKUP(A349,'Neizmirene obaveze JLS'!A$8:J$2008,M$1,FALSE)&gt;0,"Програмска активност","Пројекат"),"")))</f>
        <v>Програмска активност</v>
      </c>
      <c r="M349" s="87" t="str">
        <f>IF(A349=0,"",IF($A349&lt;=$A$1,+IF(VLOOKUP($A349,'Rashodi- plan-izvršenje'!$A$8:$M$1500,10,FALSE)&gt;0,VLOOKUP($A349,'Rashodi- plan-izvršenje'!$A$8:$M$1500,10,FALSE),VLOOKUP($A349,'Rashodi- plan-izvršenje'!$A$8:$M$1500,12,FALSE)),+IF($A349&gt;$A$2,IF(VLOOKUP($A349,'Neizmirene obaveze JLS'!$A$8:$M$1500,10,FALSE)&gt;0,VLOOKUP($A349,'Neizmirene obaveze JLS'!$A$11:$M$1500,10,FALSE),VLOOKUP($A349,'Neizmirene obaveze JLS'!$A$11:$M$1500,12,FALSE)),0)))</f>
        <v>1301-0001</v>
      </c>
      <c r="N349" s="87" t="str">
        <f>IF(A349=0,"",IF($A349&lt;=$A$1,+IF(VLOOKUP(A349,'Rashodi- plan-izvršenje'!$A$8:$M$1500,10,FALSE)&gt;0,VLOOKUP(A349,'Rashodi- plan-izvršenje'!$A$8:$M$1500,11,FALSE),VLOOKUP(A349,'Rashodi- plan-izvršenje'!$A$8:$M$1500,13,FALSE)),+IF($A349&gt;$A$2,IF(VLOOKUP($A349,'Neizmirene obaveze JLS'!$A$8:$M$1500,10,FALSE)&gt;0,VLOOKUP($A349,'Neizmirene obaveze JLS'!$A$11:$M$1500,11,FALSE),VLOOKUP($A349,'Neizmirene obaveze JLS'!$A$11:$M$1500,13,FALSE)),0)))</f>
        <v>Подршка локалним спортским организацијама, удружењима и савезима</v>
      </c>
      <c r="O349" s="87">
        <f>IF(A349=0,"",IF($A349&lt;=$A$1,VALUE(+VLOOKUP($A349,'Rashodi- plan-izvršenje'!$A$8:N$1500,'prenos-P-R-N'!O$1,FALSE)),IF($A349&lt;=A$2,VALUE(VLOOKUP($A349,'Prihodi- plan-izvršenje'!$A$8:$H$500,6,FALSE)),VALUE(VLOOKUP($A349,'Neizmirene obaveze JLS'!$A$8:$N$500,O$1,FALSE)))))</f>
        <v>1</v>
      </c>
      <c r="P349" s="87" t="str">
        <f>IF(A349=0,"",IF(A349=0,0,IF(A349&gt;A$2,'šifarnik K-izvor'!G$3,+IF(Q349&lt;700,+'šifarnik K-izvor'!G$2,'šifarnik K-izvor'!G$1))))</f>
        <v>НО</v>
      </c>
      <c r="Q349" s="87" t="str">
        <f>IF($A349&lt;=$A$1,VALUE(+VLOOKUP($A349,'Rashodi- plan-izvršenje'!$A$8:O$1500,'prenos-P-R-N'!Q$1,FALSE)),IF($A349&lt;=$A$2,VLOOKUP($A349,'Prihodi- plan-izvršenje'!$A$4:$H$500,4,FALSE),IF($A349&lt;=$A$3,VLOOKUP(A349,'Neizmirene obaveze JLS'!$A$11:O$500,Q$1,FALSE),"")))</f>
        <v>481</v>
      </c>
      <c r="R349" s="88" t="str">
        <f>IF($A349&lt;=$A$1,VALUE(+VLOOKUP($A349,'Rashodi- plan-izvršenje'!$A$8:P$1500,'prenos-P-R-N'!R$1,FALSE)),IF($A349&lt;=$A$2,VLOOKUP($A349,'Prihodi- plan-izvršenje'!$A$4:$H$500,7,FALSE),""))</f>
        <v/>
      </c>
      <c r="S349" s="88">
        <f>IF(A349=0,0,IF($A349&lt;=$A$1,VALUE(+VLOOKUP($A349,'Rashodi- plan-izvršenje'!$A$8:Q$1500,'prenos-P-R-N'!S$1,FALSE)),IF($A349&lt;=$A$2,VLOOKUP($A349,'Prihodi- plan-izvršenje'!$A$4:$H$500,8,FALSE),0)))</f>
        <v>0</v>
      </c>
      <c r="T349" s="88">
        <f>IF($A349&gt;$A$2,VLOOKUP($A349,'Neizmirene obaveze JLS'!$A$11:R$500,R$1,FALSE),"")</f>
        <v>250000</v>
      </c>
      <c r="U349" s="88">
        <f>IF($A349&gt;$A$2,VLOOKUP($A349,'Neizmirene obaveze JLS'!$A$11:S$500,S$1,FALSE),0)</f>
        <v>0</v>
      </c>
      <c r="V349" s="88">
        <f t="shared" si="28"/>
        <v>250000</v>
      </c>
      <c r="W349" s="74"/>
      <c r="X349" s="74"/>
      <c r="Y349" s="74"/>
      <c r="Z349" s="74"/>
      <c r="AA349" s="193">
        <f t="shared" si="29"/>
        <v>3</v>
      </c>
      <c r="AB349" s="193" t="str">
        <f t="shared" si="30"/>
        <v>НО</v>
      </c>
    </row>
    <row r="350" spans="1:28">
      <c r="A350" s="89">
        <f>IF(AND(COUNTIF(A$1:A$3,"&gt;0")=1,MAX(A$8:A349)&lt;A$1),A349+1,IF(AND(COUNTIF(A$1:A$3,"&gt;0")=2,MAX(A$8:A349)&lt;A$2),A349+1,IF(AND(COUNTIF(A$1:A$3,"&gt;0")=3,MAX(A$8:A349)&lt;A$3),A349+1,0)))</f>
        <v>343</v>
      </c>
      <c r="B350" s="89">
        <f t="shared" si="32"/>
        <v>75</v>
      </c>
      <c r="C350" s="89" t="str">
        <f t="shared" si="32"/>
        <v>НОВИ ПАЗАР</v>
      </c>
      <c r="D350" s="87">
        <f>IF($A350=0,"",IF($A350&lt;=$A$1,+VLOOKUP($A350,'Rashodi- plan-izvršenje'!$A$8:B$1500,'prenos-P-R-N'!D$1,FALSE),IF($A350&gt;$A$2,+VLOOKUP($A350,'Neizmirene obaveze JLS'!$A$11:B$500,'prenos-P-R-N'!D$1,FALSE),"")))</f>
        <v>3</v>
      </c>
      <c r="E350" s="87" t="str">
        <f>IF($A350=0,"",IF($A350&lt;=$A$1,+VLOOKUP($A350,'Rashodi- plan-izvršenje'!$A$8:C$1500,'prenos-P-R-N'!E$1,FALSE),IF($A350&gt;$A$2,+VLOOKUP($A350,'Neizmirene obaveze JLS'!$A$11:C$500,'prenos-P-R-N'!E$1,FALSE),"")))</f>
        <v>Градска управа</v>
      </c>
      <c r="F350" s="87" t="str">
        <f>IF($A350=0,"",IF($A350&lt;=$A$1,+VLOOKUP($A350,'Rashodi- plan-izvršenje'!$A$8:D$1500,'prenos-P-R-N'!F$1,FALSE),IF($A350&gt;$A$2,+VLOOKUP($A350,'Neizmirene obaveze JLS'!$A$11:D$500,'prenos-P-R-N'!F$1,FALSE),"")))</f>
        <v>3.7</v>
      </c>
      <c r="G350" s="87" t="str">
        <f>IF($A350=0,"",IF($A350&lt;=$A$1,+VLOOKUP($A350,'Rashodi- plan-izvršenje'!$A$8:E$1500,'prenos-P-R-N'!G$1,FALSE),IF($A350&gt;$A$2,+VLOOKUP($A350,'Neizmirene obaveze JLS'!$A$11:E$500,'prenos-P-R-N'!G$1,FALSE),"")))</f>
        <v>Подршка предшколском и школском спорту</v>
      </c>
      <c r="H350" s="87">
        <f>IF($A350=0,"",IF($A350&lt;=$A$1,+VLOOKUP($A350,'Rashodi- plan-izvršenje'!$A$8:F$1500,'prenos-P-R-N'!H$1,FALSE),IF($A350&gt;$A$2,+VLOOKUP($A350,'Neizmirene obaveze JLS'!$A$11:F$500,'prenos-P-R-N'!H$1,FALSE),"")))</f>
        <v>810</v>
      </c>
      <c r="I350" s="87" t="str">
        <f>IF($A350=0,"",IF($A350&lt;=$A$1,+VLOOKUP($A350,'Rashodi- plan-izvršenje'!$A$8:G$1500,'prenos-P-R-N'!I$1,FALSE),IF($A350&gt;$A$2,+VLOOKUP($A350,'Neizmirene obaveze JLS'!$A$11:G$500,'prenos-P-R-N'!I$1,FALSE),"")))</f>
        <v>1301</v>
      </c>
      <c r="J350" s="87" t="str">
        <f>IF($A350=0,"",IF($A350&lt;=$A$1,+VLOOKUP($A350,'Rashodi- plan-izvršenje'!$A$8:H$1500,'prenos-P-R-N'!J$1,FALSE),IF($A350&gt;$A$2,+VLOOKUP($A350,'Neizmirene obaveze JLS'!$A$11:H$500,'prenos-P-R-N'!J$1,FALSE),"")))</f>
        <v>РАЗВОЈ СПОРТА И ОМЛАДИНЕ</v>
      </c>
      <c r="K350" s="87">
        <f>IF($A350=0,"",IF($A350&lt;=$A$1,+VLOOKUP($A350,'Rashodi- plan-izvršenje'!$A$8:I$1500,'prenos-P-R-N'!K$1,FALSE),IF($A350&gt;$A$2,+VLOOKUP($A350,'Neizmirene obaveze JLS'!$A$11:I$500,'prenos-P-R-N'!K$1,FALSE),"")))</f>
        <v>14</v>
      </c>
      <c r="L350" t="str">
        <f>IF(A350=0,"",IF(A350&lt;=A$1,+IF(VLOOKUP(A350,'Rashodi- plan-izvršenje'!A$8:J$1500,M$1,FALSE)&gt;0,"Програмска активност","Пројекат"),IF(A350&gt;A$2,+IF(VLOOKUP(A350,'Neizmirene obaveze JLS'!A$8:J$2008,M$1,FALSE)&gt;0,"Програмска активност","Пројекат"),"")))</f>
        <v>Програмска активност</v>
      </c>
      <c r="M350" s="87" t="str">
        <f>IF(A350=0,"",IF($A350&lt;=$A$1,+IF(VLOOKUP($A350,'Rashodi- plan-izvršenje'!$A$8:$M$1500,10,FALSE)&gt;0,VLOOKUP($A350,'Rashodi- plan-izvršenje'!$A$8:$M$1500,10,FALSE),VLOOKUP($A350,'Rashodi- plan-izvršenje'!$A$8:$M$1500,12,FALSE)),+IF($A350&gt;$A$2,IF(VLOOKUP($A350,'Neizmirene obaveze JLS'!$A$8:$M$1500,10,FALSE)&gt;0,VLOOKUP($A350,'Neizmirene obaveze JLS'!$A$11:$M$1500,10,FALSE),VLOOKUP($A350,'Neizmirene obaveze JLS'!$A$11:$M$1500,12,FALSE)),0)))</f>
        <v>1301-0002</v>
      </c>
      <c r="N350" s="87" t="str">
        <f>IF(A350=0,"",IF($A350&lt;=$A$1,+IF(VLOOKUP(A350,'Rashodi- plan-izvršenje'!$A$8:$M$1500,10,FALSE)&gt;0,VLOOKUP(A350,'Rashodi- plan-izvršenje'!$A$8:$M$1500,11,FALSE),VLOOKUP(A350,'Rashodi- plan-izvršenje'!$A$8:$M$1500,13,FALSE)),+IF($A350&gt;$A$2,IF(VLOOKUP($A350,'Neizmirene obaveze JLS'!$A$8:$M$1500,10,FALSE)&gt;0,VLOOKUP($A350,'Neizmirene obaveze JLS'!$A$11:$M$1500,11,FALSE),VLOOKUP($A350,'Neizmirene obaveze JLS'!$A$11:$M$1500,13,FALSE)),0)))</f>
        <v>Подршка предшколском и школском спорту</v>
      </c>
      <c r="O350" s="87">
        <f>IF(A350=0,"",IF($A350&lt;=$A$1,VALUE(+VLOOKUP($A350,'Rashodi- plan-izvršenje'!$A$8:N$1500,'prenos-P-R-N'!O$1,FALSE)),IF($A350&lt;=A$2,VALUE(VLOOKUP($A350,'Prihodi- plan-izvršenje'!$A$8:$H$500,6,FALSE)),VALUE(VLOOKUP($A350,'Neizmirene obaveze JLS'!$A$8:$N$500,O$1,FALSE)))))</f>
        <v>1</v>
      </c>
      <c r="P350" s="87" t="str">
        <f>IF(A350=0,"",IF(A350=0,0,IF(A350&gt;A$2,'šifarnik K-izvor'!G$3,+IF(Q350&lt;700,+'šifarnik K-izvor'!G$2,'šifarnik K-izvor'!G$1))))</f>
        <v>НО</v>
      </c>
      <c r="Q350" s="87" t="str">
        <f>IF($A350&lt;=$A$1,VALUE(+VLOOKUP($A350,'Rashodi- plan-izvršenje'!$A$8:O$1500,'prenos-P-R-N'!Q$1,FALSE)),IF($A350&lt;=$A$2,VLOOKUP($A350,'Prihodi- plan-izvršenje'!$A$4:$H$500,4,FALSE),IF($A350&lt;=$A$3,VLOOKUP(A350,'Neizmirene obaveze JLS'!$A$11:O$500,Q$1,FALSE),"")))</f>
        <v>481</v>
      </c>
      <c r="R350" s="88" t="str">
        <f>IF($A350&lt;=$A$1,VALUE(+VLOOKUP($A350,'Rashodi- plan-izvršenje'!$A$8:P$1500,'prenos-P-R-N'!R$1,FALSE)),IF($A350&lt;=$A$2,VLOOKUP($A350,'Prihodi- plan-izvršenje'!$A$4:$H$500,7,FALSE),""))</f>
        <v/>
      </c>
      <c r="S350" s="88">
        <f>IF(A350=0,0,IF($A350&lt;=$A$1,VALUE(+VLOOKUP($A350,'Rashodi- plan-izvršenje'!$A$8:Q$1500,'prenos-P-R-N'!S$1,FALSE)),IF($A350&lt;=$A$2,VLOOKUP($A350,'Prihodi- plan-izvršenje'!$A$4:$H$500,8,FALSE),0)))</f>
        <v>0</v>
      </c>
      <c r="T350" s="88">
        <f>IF($A350&gt;$A$2,VLOOKUP($A350,'Neizmirene obaveze JLS'!$A$11:R$500,R$1,FALSE),"")</f>
        <v>13504000</v>
      </c>
      <c r="U350" s="88">
        <f>IF($A350&gt;$A$2,VLOOKUP($A350,'Neizmirene obaveze JLS'!$A$11:S$500,S$1,FALSE),0)</f>
        <v>0</v>
      </c>
      <c r="V350" s="88">
        <f t="shared" si="28"/>
        <v>13504000</v>
      </c>
      <c r="W350" s="74"/>
      <c r="X350" s="74"/>
      <c r="Y350" s="74"/>
      <c r="Z350" s="74"/>
      <c r="AA350" s="193">
        <f t="shared" si="29"/>
        <v>3</v>
      </c>
      <c r="AB350" s="193" t="str">
        <f t="shared" si="30"/>
        <v>НО</v>
      </c>
    </row>
    <row r="351" spans="1:28">
      <c r="A351" s="89">
        <f>IF(AND(COUNTIF(A$1:A$3,"&gt;0")=1,MAX(A$8:A350)&lt;A$1),A350+1,IF(AND(COUNTIF(A$1:A$3,"&gt;0")=2,MAX(A$8:A350)&lt;A$2),A350+1,IF(AND(COUNTIF(A$1:A$3,"&gt;0")=3,MAX(A$8:A350)&lt;A$3),A350+1,0)))</f>
        <v>344</v>
      </c>
      <c r="B351" s="89">
        <f t="shared" si="32"/>
        <v>75</v>
      </c>
      <c r="C351" s="89" t="str">
        <f t="shared" si="32"/>
        <v>НОВИ ПАЗАР</v>
      </c>
      <c r="D351" s="87">
        <f>IF($A351=0,"",IF($A351&lt;=$A$1,+VLOOKUP($A351,'Rashodi- plan-izvršenje'!$A$8:B$1500,'prenos-P-R-N'!D$1,FALSE),IF($A351&gt;$A$2,+VLOOKUP($A351,'Neizmirene obaveze JLS'!$A$11:B$500,'prenos-P-R-N'!D$1,FALSE),"")))</f>
        <v>3</v>
      </c>
      <c r="E351" s="87" t="str">
        <f>IF($A351=0,"",IF($A351&lt;=$A$1,+VLOOKUP($A351,'Rashodi- plan-izvršenje'!$A$8:C$1500,'prenos-P-R-N'!E$1,FALSE),IF($A351&gt;$A$2,+VLOOKUP($A351,'Neizmirene obaveze JLS'!$A$11:C$500,'prenos-P-R-N'!E$1,FALSE),"")))</f>
        <v>Градска управа</v>
      </c>
      <c r="F351" s="87" t="str">
        <f>IF($A351=0,"",IF($A351&lt;=$A$1,+VLOOKUP($A351,'Rashodi- plan-izvršenje'!$A$8:D$1500,'prenos-P-R-N'!F$1,FALSE),IF($A351&gt;$A$2,+VLOOKUP($A351,'Neizmirene obaveze JLS'!$A$11:D$500,'prenos-P-R-N'!F$1,FALSE),"")))</f>
        <v>3.7</v>
      </c>
      <c r="G351" s="87" t="str">
        <f>IF($A351=0,"",IF($A351&lt;=$A$1,+VLOOKUP($A351,'Rashodi- plan-izvršenje'!$A$8:E$1500,'prenos-P-R-N'!G$1,FALSE),IF($A351&gt;$A$2,+VLOOKUP($A351,'Neizmirene obaveze JLS'!$A$11:E$500,'prenos-P-R-N'!G$1,FALSE),"")))</f>
        <v>Функционисање локалних спортских установа</v>
      </c>
      <c r="H351" s="87">
        <f>IF($A351=0,"",IF($A351&lt;=$A$1,+VLOOKUP($A351,'Rashodi- plan-izvršenje'!$A$8:F$1500,'prenos-P-R-N'!H$1,FALSE),IF($A351&gt;$A$2,+VLOOKUP($A351,'Neizmirene obaveze JLS'!$A$11:F$500,'prenos-P-R-N'!H$1,FALSE),"")))</f>
        <v>810</v>
      </c>
      <c r="I351" s="87" t="str">
        <f>IF($A351=0,"",IF($A351&lt;=$A$1,+VLOOKUP($A351,'Rashodi- plan-izvršenje'!$A$8:G$1500,'prenos-P-R-N'!I$1,FALSE),IF($A351&gt;$A$2,+VLOOKUP($A351,'Neizmirene obaveze JLS'!$A$11:G$500,'prenos-P-R-N'!I$1,FALSE),"")))</f>
        <v>1301</v>
      </c>
      <c r="J351" s="87" t="str">
        <f>IF($A351=0,"",IF($A351&lt;=$A$1,+VLOOKUP($A351,'Rashodi- plan-izvršenje'!$A$8:H$1500,'prenos-P-R-N'!J$1,FALSE),IF($A351&gt;$A$2,+VLOOKUP($A351,'Neizmirene obaveze JLS'!$A$11:H$500,'prenos-P-R-N'!J$1,FALSE),"")))</f>
        <v>РАЗВОЈ СПОРТА И ОМЛАДИНЕ</v>
      </c>
      <c r="K351" s="87">
        <f>IF($A351=0,"",IF($A351&lt;=$A$1,+VLOOKUP($A351,'Rashodi- plan-izvršenje'!$A$8:I$1500,'prenos-P-R-N'!K$1,FALSE),IF($A351&gt;$A$2,+VLOOKUP($A351,'Neizmirene obaveze JLS'!$A$11:I$500,'prenos-P-R-N'!K$1,FALSE),"")))</f>
        <v>14</v>
      </c>
      <c r="L351" t="str">
        <f>IF(A351=0,"",IF(A351&lt;=A$1,+IF(VLOOKUP(A351,'Rashodi- plan-izvršenje'!A$8:J$1500,M$1,FALSE)&gt;0,"Програмска активност","Пројекат"),IF(A351&gt;A$2,+IF(VLOOKUP(A351,'Neizmirene obaveze JLS'!A$8:J$2008,M$1,FALSE)&gt;0,"Програмска активност","Пројекат"),"")))</f>
        <v>Програмска активност</v>
      </c>
      <c r="M351" s="87" t="str">
        <f>IF(A351=0,"",IF($A351&lt;=$A$1,+IF(VLOOKUP($A351,'Rashodi- plan-izvršenje'!$A$8:$M$1500,10,FALSE)&gt;0,VLOOKUP($A351,'Rashodi- plan-izvršenje'!$A$8:$M$1500,10,FALSE),VLOOKUP($A351,'Rashodi- plan-izvršenje'!$A$8:$M$1500,12,FALSE)),+IF($A351&gt;$A$2,IF(VLOOKUP($A351,'Neizmirene obaveze JLS'!$A$8:$M$1500,10,FALSE)&gt;0,VLOOKUP($A351,'Neizmirene obaveze JLS'!$A$11:$M$1500,10,FALSE),VLOOKUP($A351,'Neizmirene obaveze JLS'!$A$11:$M$1500,12,FALSE)),0)))</f>
        <v>1301-0004</v>
      </c>
      <c r="N351" s="87" t="str">
        <f>IF(A351=0,"",IF($A351&lt;=$A$1,+IF(VLOOKUP(A351,'Rashodi- plan-izvršenje'!$A$8:$M$1500,10,FALSE)&gt;0,VLOOKUP(A351,'Rashodi- plan-izvršenje'!$A$8:$M$1500,11,FALSE),VLOOKUP(A351,'Rashodi- plan-izvršenje'!$A$8:$M$1500,13,FALSE)),+IF($A351&gt;$A$2,IF(VLOOKUP($A351,'Neizmirene obaveze JLS'!$A$8:$M$1500,10,FALSE)&gt;0,VLOOKUP($A351,'Neizmirene obaveze JLS'!$A$11:$M$1500,11,FALSE),VLOOKUP($A351,'Neizmirene obaveze JLS'!$A$11:$M$1500,13,FALSE)),0)))</f>
        <v>Функционисање локалних спортских установа</v>
      </c>
      <c r="O351" s="87">
        <f>IF(A351=0,"",IF($A351&lt;=$A$1,VALUE(+VLOOKUP($A351,'Rashodi- plan-izvršenje'!$A$8:N$1500,'prenos-P-R-N'!O$1,FALSE)),IF($A351&lt;=A$2,VALUE(VLOOKUP($A351,'Prihodi- plan-izvršenje'!$A$8:$H$500,6,FALSE)),VALUE(VLOOKUP($A351,'Neizmirene obaveze JLS'!$A$8:$N$500,O$1,FALSE)))))</f>
        <v>4</v>
      </c>
      <c r="P351" s="87" t="str">
        <f>IF(A351=0,"",IF(A351=0,0,IF(A351&gt;A$2,'šifarnik K-izvor'!G$3,+IF(Q351&lt;700,+'šifarnik K-izvor'!G$2,'šifarnik K-izvor'!G$1))))</f>
        <v>НО</v>
      </c>
      <c r="Q351" s="87" t="str">
        <f>IF($A351&lt;=$A$1,VALUE(+VLOOKUP($A351,'Rashodi- plan-izvršenje'!$A$8:O$1500,'prenos-P-R-N'!Q$1,FALSE)),IF($A351&lt;=$A$2,VLOOKUP($A351,'Prihodi- plan-izvršenje'!$A$4:$H$500,4,FALSE),IF($A351&lt;=$A$3,VLOOKUP(A351,'Neizmirene obaveze JLS'!$A$11:O$500,Q$1,FALSE),"")))</f>
        <v>421</v>
      </c>
      <c r="R351" s="88" t="str">
        <f>IF($A351&lt;=$A$1,VALUE(+VLOOKUP($A351,'Rashodi- plan-izvršenje'!$A$8:P$1500,'prenos-P-R-N'!R$1,FALSE)),IF($A351&lt;=$A$2,VLOOKUP($A351,'Prihodi- plan-izvršenje'!$A$4:$H$500,7,FALSE),""))</f>
        <v/>
      </c>
      <c r="S351" s="88">
        <f>IF(A351=0,0,IF($A351&lt;=$A$1,VALUE(+VLOOKUP($A351,'Rashodi- plan-izvršenje'!$A$8:Q$1500,'prenos-P-R-N'!S$1,FALSE)),IF($A351&lt;=$A$2,VLOOKUP($A351,'Prihodi- plan-izvršenje'!$A$4:$H$500,8,FALSE),0)))</f>
        <v>0</v>
      </c>
      <c r="T351" s="88">
        <f>IF($A351&gt;$A$2,VLOOKUP($A351,'Neizmirene obaveze JLS'!$A$11:R$500,R$1,FALSE),"")</f>
        <v>305398</v>
      </c>
      <c r="U351" s="88">
        <f>IF($A351&gt;$A$2,VLOOKUP($A351,'Neizmirene obaveze JLS'!$A$11:S$500,S$1,FALSE),0)</f>
        <v>2604497</v>
      </c>
      <c r="V351" s="88">
        <f t="shared" si="28"/>
        <v>2909895</v>
      </c>
      <c r="W351" s="74"/>
      <c r="X351" s="74"/>
      <c r="Y351" s="74"/>
      <c r="Z351" s="74"/>
      <c r="AA351" s="193">
        <f t="shared" si="29"/>
        <v>3</v>
      </c>
      <c r="AB351" s="193" t="str">
        <f t="shared" si="30"/>
        <v>НО</v>
      </c>
    </row>
    <row r="352" spans="1:28">
      <c r="A352" s="89">
        <f>IF(AND(COUNTIF(A$1:A$3,"&gt;0")=1,MAX(A$8:A351)&lt;A$1),A351+1,IF(AND(COUNTIF(A$1:A$3,"&gt;0")=2,MAX(A$8:A351)&lt;A$2),A351+1,IF(AND(COUNTIF(A$1:A$3,"&gt;0")=3,MAX(A$8:A351)&lt;A$3),A351+1,0)))</f>
        <v>345</v>
      </c>
      <c r="B352" s="89">
        <f t="shared" si="32"/>
        <v>75</v>
      </c>
      <c r="C352" s="89" t="str">
        <f t="shared" si="32"/>
        <v>НОВИ ПАЗАР</v>
      </c>
      <c r="D352" s="87">
        <f>IF($A352=0,"",IF($A352&lt;=$A$1,+VLOOKUP($A352,'Rashodi- plan-izvršenje'!$A$8:B$1500,'prenos-P-R-N'!D$1,FALSE),IF($A352&gt;$A$2,+VLOOKUP($A352,'Neizmirene obaveze JLS'!$A$11:B$500,'prenos-P-R-N'!D$1,FALSE),"")))</f>
        <v>3</v>
      </c>
      <c r="E352" s="87" t="str">
        <f>IF($A352=0,"",IF($A352&lt;=$A$1,+VLOOKUP($A352,'Rashodi- plan-izvršenje'!$A$8:C$1500,'prenos-P-R-N'!E$1,FALSE),IF($A352&gt;$A$2,+VLOOKUP($A352,'Neizmirene obaveze JLS'!$A$11:C$500,'prenos-P-R-N'!E$1,FALSE),"")))</f>
        <v>Градска управа</v>
      </c>
      <c r="F352" s="87" t="str">
        <f>IF($A352=0,"",IF($A352&lt;=$A$1,+VLOOKUP($A352,'Rashodi- plan-izvršenje'!$A$8:D$1500,'prenos-P-R-N'!F$1,FALSE),IF($A352&gt;$A$2,+VLOOKUP($A352,'Neizmirene obaveze JLS'!$A$11:D$500,'prenos-P-R-N'!F$1,FALSE),"")))</f>
        <v>3.7</v>
      </c>
      <c r="G352" s="87" t="str">
        <f>IF($A352=0,"",IF($A352&lt;=$A$1,+VLOOKUP($A352,'Rashodi- plan-izvršenje'!$A$8:E$1500,'prenos-P-R-N'!G$1,FALSE),IF($A352&gt;$A$2,+VLOOKUP($A352,'Neizmirene obaveze JLS'!$A$11:E$500,'prenos-P-R-N'!G$1,FALSE),"")))</f>
        <v>Функционисање локалних спортских установа</v>
      </c>
      <c r="H352" s="87">
        <f>IF($A352=0,"",IF($A352&lt;=$A$1,+VLOOKUP($A352,'Rashodi- plan-izvršenje'!$A$8:F$1500,'prenos-P-R-N'!H$1,FALSE),IF($A352&gt;$A$2,+VLOOKUP($A352,'Neizmirene obaveze JLS'!$A$11:F$500,'prenos-P-R-N'!H$1,FALSE),"")))</f>
        <v>810</v>
      </c>
      <c r="I352" s="87" t="str">
        <f>IF($A352=0,"",IF($A352&lt;=$A$1,+VLOOKUP($A352,'Rashodi- plan-izvršenje'!$A$8:G$1500,'prenos-P-R-N'!I$1,FALSE),IF($A352&gt;$A$2,+VLOOKUP($A352,'Neizmirene obaveze JLS'!$A$11:G$500,'prenos-P-R-N'!I$1,FALSE),"")))</f>
        <v>1301</v>
      </c>
      <c r="J352" s="87" t="str">
        <f>IF($A352=0,"",IF($A352&lt;=$A$1,+VLOOKUP($A352,'Rashodi- plan-izvršenje'!$A$8:H$1500,'prenos-P-R-N'!J$1,FALSE),IF($A352&gt;$A$2,+VLOOKUP($A352,'Neizmirene obaveze JLS'!$A$11:H$500,'prenos-P-R-N'!J$1,FALSE),"")))</f>
        <v>РАЗВОЈ СПОРТА И ОМЛАДИНЕ</v>
      </c>
      <c r="K352" s="87">
        <f>IF($A352=0,"",IF($A352&lt;=$A$1,+VLOOKUP($A352,'Rashodi- plan-izvršenje'!$A$8:I$1500,'prenos-P-R-N'!K$1,FALSE),IF($A352&gt;$A$2,+VLOOKUP($A352,'Neizmirene obaveze JLS'!$A$11:I$500,'prenos-P-R-N'!K$1,FALSE),"")))</f>
        <v>14</v>
      </c>
      <c r="L352" t="str">
        <f>IF(A352=0,"",IF(A352&lt;=A$1,+IF(VLOOKUP(A352,'Rashodi- plan-izvršenje'!A$8:J$1500,M$1,FALSE)&gt;0,"Програмска активност","Пројекат"),IF(A352&gt;A$2,+IF(VLOOKUP(A352,'Neizmirene obaveze JLS'!A$8:J$2008,M$1,FALSE)&gt;0,"Програмска активност","Пројекат"),"")))</f>
        <v>Програмска активност</v>
      </c>
      <c r="M352" s="87" t="str">
        <f>IF(A352=0,"",IF($A352&lt;=$A$1,+IF(VLOOKUP($A352,'Rashodi- plan-izvršenje'!$A$8:$M$1500,10,FALSE)&gt;0,VLOOKUP($A352,'Rashodi- plan-izvršenje'!$A$8:$M$1500,10,FALSE),VLOOKUP($A352,'Rashodi- plan-izvršenje'!$A$8:$M$1500,12,FALSE)),+IF($A352&gt;$A$2,IF(VLOOKUP($A352,'Neizmirene obaveze JLS'!$A$8:$M$1500,10,FALSE)&gt;0,VLOOKUP($A352,'Neizmirene obaveze JLS'!$A$11:$M$1500,10,FALSE),VLOOKUP($A352,'Neizmirene obaveze JLS'!$A$11:$M$1500,12,FALSE)),0)))</f>
        <v>1301-0004</v>
      </c>
      <c r="N352" s="87" t="str">
        <f>IF(A352=0,"",IF($A352&lt;=$A$1,+IF(VLOOKUP(A352,'Rashodi- plan-izvršenje'!$A$8:$M$1500,10,FALSE)&gt;0,VLOOKUP(A352,'Rashodi- plan-izvršenje'!$A$8:$M$1500,11,FALSE),VLOOKUP(A352,'Rashodi- plan-izvršenje'!$A$8:$M$1500,13,FALSE)),+IF($A352&gt;$A$2,IF(VLOOKUP($A352,'Neizmirene obaveze JLS'!$A$8:$M$1500,10,FALSE)&gt;0,VLOOKUP($A352,'Neizmirene obaveze JLS'!$A$11:$M$1500,11,FALSE),VLOOKUP($A352,'Neizmirene obaveze JLS'!$A$11:$M$1500,13,FALSE)),0)))</f>
        <v>Функционисање локалних спортских установа</v>
      </c>
      <c r="O352" s="87">
        <f>IF(A352=0,"",IF($A352&lt;=$A$1,VALUE(+VLOOKUP($A352,'Rashodi- plan-izvršenje'!$A$8:N$1500,'prenos-P-R-N'!O$1,FALSE)),IF($A352&lt;=A$2,VALUE(VLOOKUP($A352,'Prihodi- plan-izvršenje'!$A$8:$H$500,6,FALSE)),VALUE(VLOOKUP($A352,'Neizmirene obaveze JLS'!$A$8:$N$500,O$1,FALSE)))))</f>
        <v>1</v>
      </c>
      <c r="P352" s="87" t="str">
        <f>IF(A352=0,"",IF(A352=0,0,IF(A352&gt;A$2,'šifarnik K-izvor'!G$3,+IF(Q352&lt;700,+'šifarnik K-izvor'!G$2,'šifarnik K-izvor'!G$1))))</f>
        <v>НО</v>
      </c>
      <c r="Q352" s="87" t="str">
        <f>IF($A352&lt;=$A$1,VALUE(+VLOOKUP($A352,'Rashodi- plan-izvršenje'!$A$8:O$1500,'prenos-P-R-N'!Q$1,FALSE)),IF($A352&lt;=$A$2,VLOOKUP($A352,'Prihodi- plan-izvršenje'!$A$4:$H$500,4,FALSE),IF($A352&lt;=$A$3,VLOOKUP(A352,'Neizmirene obaveze JLS'!$A$11:O$500,Q$1,FALSE),"")))</f>
        <v>423</v>
      </c>
      <c r="R352" s="88" t="str">
        <f>IF($A352&lt;=$A$1,VALUE(+VLOOKUP($A352,'Rashodi- plan-izvršenje'!$A$8:P$1500,'prenos-P-R-N'!R$1,FALSE)),IF($A352&lt;=$A$2,VLOOKUP($A352,'Prihodi- plan-izvršenje'!$A$4:$H$500,7,FALSE),""))</f>
        <v/>
      </c>
      <c r="S352" s="88">
        <f>IF(A352=0,0,IF($A352&lt;=$A$1,VALUE(+VLOOKUP($A352,'Rashodi- plan-izvršenje'!$A$8:Q$1500,'prenos-P-R-N'!S$1,FALSE)),IF($A352&lt;=$A$2,VLOOKUP($A352,'Prihodi- plan-izvršenje'!$A$4:$H$500,8,FALSE),0)))</f>
        <v>0</v>
      </c>
      <c r="T352" s="88">
        <f>IF($A352&gt;$A$2,VLOOKUP($A352,'Neizmirene obaveze JLS'!$A$11:R$500,R$1,FALSE),"")</f>
        <v>0</v>
      </c>
      <c r="U352" s="88">
        <f>IF($A352&gt;$A$2,VLOOKUP($A352,'Neizmirene obaveze JLS'!$A$11:S$500,S$1,FALSE),0)</f>
        <v>200000</v>
      </c>
      <c r="V352" s="88">
        <f t="shared" si="28"/>
        <v>200000</v>
      </c>
      <c r="W352" s="74"/>
      <c r="X352" s="74"/>
      <c r="Y352" s="74"/>
      <c r="Z352" s="74"/>
      <c r="AA352" s="193">
        <f t="shared" si="29"/>
        <v>3</v>
      </c>
      <c r="AB352" s="193" t="str">
        <f t="shared" si="30"/>
        <v>НО</v>
      </c>
    </row>
    <row r="353" spans="1:28">
      <c r="A353" s="89">
        <f>IF(AND(COUNTIF(A$1:A$3,"&gt;0")=1,MAX(A$8:A352)&lt;A$1),A352+1,IF(AND(COUNTIF(A$1:A$3,"&gt;0")=2,MAX(A$8:A352)&lt;A$2),A352+1,IF(AND(COUNTIF(A$1:A$3,"&gt;0")=3,MAX(A$8:A352)&lt;A$3),A352+1,0)))</f>
        <v>346</v>
      </c>
      <c r="B353" s="89">
        <f t="shared" si="32"/>
        <v>75</v>
      </c>
      <c r="C353" s="89" t="str">
        <f t="shared" si="32"/>
        <v>НОВИ ПАЗАР</v>
      </c>
      <c r="D353" s="87">
        <f>IF($A353=0,"",IF($A353&lt;=$A$1,+VLOOKUP($A353,'Rashodi- plan-izvršenje'!$A$8:B$1500,'prenos-P-R-N'!D$1,FALSE),IF($A353&gt;$A$2,+VLOOKUP($A353,'Neizmirene obaveze JLS'!$A$11:B$500,'prenos-P-R-N'!D$1,FALSE),"")))</f>
        <v>3</v>
      </c>
      <c r="E353" s="87" t="str">
        <f>IF($A353=0,"",IF($A353&lt;=$A$1,+VLOOKUP($A353,'Rashodi- plan-izvršenje'!$A$8:C$1500,'prenos-P-R-N'!E$1,FALSE),IF($A353&gt;$A$2,+VLOOKUP($A353,'Neizmirene obaveze JLS'!$A$11:C$500,'prenos-P-R-N'!E$1,FALSE),"")))</f>
        <v>Градска управа</v>
      </c>
      <c r="F353" s="87" t="str">
        <f>IF($A353=0,"",IF($A353&lt;=$A$1,+VLOOKUP($A353,'Rashodi- plan-izvršenje'!$A$8:D$1500,'prenos-P-R-N'!F$1,FALSE),IF($A353&gt;$A$2,+VLOOKUP($A353,'Neizmirene obaveze JLS'!$A$11:D$500,'prenos-P-R-N'!F$1,FALSE),"")))</f>
        <v>3.7</v>
      </c>
      <c r="G353" s="87" t="str">
        <f>IF($A353=0,"",IF($A353&lt;=$A$1,+VLOOKUP($A353,'Rashodi- plan-izvršenje'!$A$8:E$1500,'prenos-P-R-N'!G$1,FALSE),IF($A353&gt;$A$2,+VLOOKUP($A353,'Neizmirene obaveze JLS'!$A$11:E$500,'prenos-P-R-N'!G$1,FALSE),"")))</f>
        <v>Функционисање локалних спортских установа</v>
      </c>
      <c r="H353" s="87">
        <f>IF($A353=0,"",IF($A353&lt;=$A$1,+VLOOKUP($A353,'Rashodi- plan-izvršenje'!$A$8:F$1500,'prenos-P-R-N'!H$1,FALSE),IF($A353&gt;$A$2,+VLOOKUP($A353,'Neizmirene obaveze JLS'!$A$11:F$500,'prenos-P-R-N'!H$1,FALSE),"")))</f>
        <v>810</v>
      </c>
      <c r="I353" s="87" t="str">
        <f>IF($A353=0,"",IF($A353&lt;=$A$1,+VLOOKUP($A353,'Rashodi- plan-izvršenje'!$A$8:G$1500,'prenos-P-R-N'!I$1,FALSE),IF($A353&gt;$A$2,+VLOOKUP($A353,'Neizmirene obaveze JLS'!$A$11:G$500,'prenos-P-R-N'!I$1,FALSE),"")))</f>
        <v>1301</v>
      </c>
      <c r="J353" s="87" t="str">
        <f>IF($A353=0,"",IF($A353&lt;=$A$1,+VLOOKUP($A353,'Rashodi- plan-izvršenje'!$A$8:H$1500,'prenos-P-R-N'!J$1,FALSE),IF($A353&gt;$A$2,+VLOOKUP($A353,'Neizmirene obaveze JLS'!$A$11:H$500,'prenos-P-R-N'!J$1,FALSE),"")))</f>
        <v>РАЗВОЈ СПОРТА И ОМЛАДИНЕ</v>
      </c>
      <c r="K353" s="87">
        <f>IF($A353=0,"",IF($A353&lt;=$A$1,+VLOOKUP($A353,'Rashodi- plan-izvršenje'!$A$8:I$1500,'prenos-P-R-N'!K$1,FALSE),IF($A353&gt;$A$2,+VLOOKUP($A353,'Neizmirene obaveze JLS'!$A$11:I$500,'prenos-P-R-N'!K$1,FALSE),"")))</f>
        <v>14</v>
      </c>
      <c r="L353" t="str">
        <f>IF(A353=0,"",IF(A353&lt;=A$1,+IF(VLOOKUP(A353,'Rashodi- plan-izvršenje'!A$8:J$1500,M$1,FALSE)&gt;0,"Програмска активност","Пројекат"),IF(A353&gt;A$2,+IF(VLOOKUP(A353,'Neizmirene obaveze JLS'!A$8:J$2008,M$1,FALSE)&gt;0,"Програмска активност","Пројекат"),"")))</f>
        <v>Програмска активност</v>
      </c>
      <c r="M353" s="87" t="str">
        <f>IF(A353=0,"",IF($A353&lt;=$A$1,+IF(VLOOKUP($A353,'Rashodi- plan-izvršenje'!$A$8:$M$1500,10,FALSE)&gt;0,VLOOKUP($A353,'Rashodi- plan-izvršenje'!$A$8:$M$1500,10,FALSE),VLOOKUP($A353,'Rashodi- plan-izvršenje'!$A$8:$M$1500,12,FALSE)),+IF($A353&gt;$A$2,IF(VLOOKUP($A353,'Neizmirene obaveze JLS'!$A$8:$M$1500,10,FALSE)&gt;0,VLOOKUP($A353,'Neizmirene obaveze JLS'!$A$11:$M$1500,10,FALSE),VLOOKUP($A353,'Neizmirene obaveze JLS'!$A$11:$M$1500,12,FALSE)),0)))</f>
        <v>1301-0004</v>
      </c>
      <c r="N353" s="87" t="str">
        <f>IF(A353=0,"",IF($A353&lt;=$A$1,+IF(VLOOKUP(A353,'Rashodi- plan-izvršenje'!$A$8:$M$1500,10,FALSE)&gt;0,VLOOKUP(A353,'Rashodi- plan-izvršenje'!$A$8:$M$1500,11,FALSE),VLOOKUP(A353,'Rashodi- plan-izvršenje'!$A$8:$M$1500,13,FALSE)),+IF($A353&gt;$A$2,IF(VLOOKUP($A353,'Neizmirene obaveze JLS'!$A$8:$M$1500,10,FALSE)&gt;0,VLOOKUP($A353,'Neizmirene obaveze JLS'!$A$11:$M$1500,11,FALSE),VLOOKUP($A353,'Neizmirene obaveze JLS'!$A$11:$M$1500,13,FALSE)),0)))</f>
        <v>Функционисање локалних спортских установа</v>
      </c>
      <c r="O353" s="87">
        <f>IF(A353=0,"",IF($A353&lt;=$A$1,VALUE(+VLOOKUP($A353,'Rashodi- plan-izvršenje'!$A$8:N$1500,'prenos-P-R-N'!O$1,FALSE)),IF($A353&lt;=A$2,VALUE(VLOOKUP($A353,'Prihodi- plan-izvršenje'!$A$8:$H$500,6,FALSE)),VALUE(VLOOKUP($A353,'Neizmirene obaveze JLS'!$A$8:$N$500,O$1,FALSE)))))</f>
        <v>1</v>
      </c>
      <c r="P353" s="87" t="str">
        <f>IF(A353=0,"",IF(A353=0,0,IF(A353&gt;A$2,'šifarnik K-izvor'!G$3,+IF(Q353&lt;700,+'šifarnik K-izvor'!G$2,'šifarnik K-izvor'!G$1))))</f>
        <v>НО</v>
      </c>
      <c r="Q353" s="87" t="str">
        <f>IF($A353&lt;=$A$1,VALUE(+VLOOKUP($A353,'Rashodi- plan-izvršenje'!$A$8:O$1500,'prenos-P-R-N'!Q$1,FALSE)),IF($A353&lt;=$A$2,VLOOKUP($A353,'Prihodi- plan-izvršenje'!$A$4:$H$500,4,FALSE),IF($A353&lt;=$A$3,VLOOKUP(A353,'Neizmirene obaveze JLS'!$A$11:O$500,Q$1,FALSE),"")))</f>
        <v>425</v>
      </c>
      <c r="R353" s="88" t="str">
        <f>IF($A353&lt;=$A$1,VALUE(+VLOOKUP($A353,'Rashodi- plan-izvršenje'!$A$8:P$1500,'prenos-P-R-N'!R$1,FALSE)),IF($A353&lt;=$A$2,VLOOKUP($A353,'Prihodi- plan-izvršenje'!$A$4:$H$500,7,FALSE),""))</f>
        <v/>
      </c>
      <c r="S353" s="88">
        <f>IF(A353=0,0,IF($A353&lt;=$A$1,VALUE(+VLOOKUP($A353,'Rashodi- plan-izvršenje'!$A$8:Q$1500,'prenos-P-R-N'!S$1,FALSE)),IF($A353&lt;=$A$2,VLOOKUP($A353,'Prihodi- plan-izvršenje'!$A$4:$H$500,8,FALSE),0)))</f>
        <v>0</v>
      </c>
      <c r="T353" s="88">
        <f>IF($A353&gt;$A$2,VLOOKUP($A353,'Neizmirene obaveze JLS'!$A$11:R$500,R$1,FALSE),"")</f>
        <v>48270</v>
      </c>
      <c r="U353" s="88">
        <f>IF($A353&gt;$A$2,VLOOKUP($A353,'Neizmirene obaveze JLS'!$A$11:S$500,S$1,FALSE),0)</f>
        <v>500000</v>
      </c>
      <c r="V353" s="88">
        <f t="shared" si="28"/>
        <v>548270</v>
      </c>
      <c r="W353" s="74"/>
      <c r="X353" s="74"/>
      <c r="Y353" s="74"/>
      <c r="Z353" s="74"/>
      <c r="AA353" s="193">
        <f t="shared" si="29"/>
        <v>3</v>
      </c>
      <c r="AB353" s="193" t="str">
        <f t="shared" si="30"/>
        <v>НО</v>
      </c>
    </row>
    <row r="354" spans="1:28">
      <c r="A354" s="89">
        <f>IF(AND(COUNTIF(A$1:A$3,"&gt;0")=1,MAX(A$8:A353)&lt;A$1),A353+1,IF(AND(COUNTIF(A$1:A$3,"&gt;0")=2,MAX(A$8:A353)&lt;A$2),A353+1,IF(AND(COUNTIF(A$1:A$3,"&gt;0")=3,MAX(A$8:A353)&lt;A$3),A353+1,0)))</f>
        <v>347</v>
      </c>
      <c r="B354" s="89">
        <f t="shared" si="32"/>
        <v>75</v>
      </c>
      <c r="C354" s="89" t="str">
        <f t="shared" si="32"/>
        <v>НОВИ ПАЗАР</v>
      </c>
      <c r="D354" s="87">
        <f>IF($A354=0,"",IF($A354&lt;=$A$1,+VLOOKUP($A354,'Rashodi- plan-izvršenje'!$A$8:B$1500,'prenos-P-R-N'!D$1,FALSE),IF($A354&gt;$A$2,+VLOOKUP($A354,'Neizmirene obaveze JLS'!$A$11:B$500,'prenos-P-R-N'!D$1,FALSE),"")))</f>
        <v>3</v>
      </c>
      <c r="E354" s="87" t="str">
        <f>IF($A354=0,"",IF($A354&lt;=$A$1,+VLOOKUP($A354,'Rashodi- plan-izvršenje'!$A$8:C$1500,'prenos-P-R-N'!E$1,FALSE),IF($A354&gt;$A$2,+VLOOKUP($A354,'Neizmirene obaveze JLS'!$A$11:C$500,'prenos-P-R-N'!E$1,FALSE),"")))</f>
        <v>Градска управа</v>
      </c>
      <c r="F354" s="87" t="str">
        <f>IF($A354=0,"",IF($A354&lt;=$A$1,+VLOOKUP($A354,'Rashodi- plan-izvršenje'!$A$8:D$1500,'prenos-P-R-N'!F$1,FALSE),IF($A354&gt;$A$2,+VLOOKUP($A354,'Neizmirene obaveze JLS'!$A$11:D$500,'prenos-P-R-N'!F$1,FALSE),"")))</f>
        <v>3.7</v>
      </c>
      <c r="G354" s="87" t="str">
        <f>IF($A354=0,"",IF($A354&lt;=$A$1,+VLOOKUP($A354,'Rashodi- plan-izvršenje'!$A$8:E$1500,'prenos-P-R-N'!G$1,FALSE),IF($A354&gt;$A$2,+VLOOKUP($A354,'Neizmirene obaveze JLS'!$A$11:E$500,'prenos-P-R-N'!G$1,FALSE),"")))</f>
        <v>Функционисање локалних спортских установа</v>
      </c>
      <c r="H354" s="87">
        <f>IF($A354=0,"",IF($A354&lt;=$A$1,+VLOOKUP($A354,'Rashodi- plan-izvršenje'!$A$8:F$1500,'prenos-P-R-N'!H$1,FALSE),IF($A354&gt;$A$2,+VLOOKUP($A354,'Neizmirene obaveze JLS'!$A$11:F$500,'prenos-P-R-N'!H$1,FALSE),"")))</f>
        <v>810</v>
      </c>
      <c r="I354" s="87" t="str">
        <f>IF($A354=0,"",IF($A354&lt;=$A$1,+VLOOKUP($A354,'Rashodi- plan-izvršenje'!$A$8:G$1500,'prenos-P-R-N'!I$1,FALSE),IF($A354&gt;$A$2,+VLOOKUP($A354,'Neizmirene obaveze JLS'!$A$11:G$500,'prenos-P-R-N'!I$1,FALSE),"")))</f>
        <v>1301</v>
      </c>
      <c r="J354" s="87" t="str">
        <f>IF($A354=0,"",IF($A354&lt;=$A$1,+VLOOKUP($A354,'Rashodi- plan-izvršenje'!$A$8:H$1500,'prenos-P-R-N'!J$1,FALSE),IF($A354&gt;$A$2,+VLOOKUP($A354,'Neizmirene obaveze JLS'!$A$11:H$500,'prenos-P-R-N'!J$1,FALSE),"")))</f>
        <v>РАЗВОЈ СПОРТА И ОМЛАДИНЕ</v>
      </c>
      <c r="K354" s="87">
        <f>IF($A354=0,"",IF($A354&lt;=$A$1,+VLOOKUP($A354,'Rashodi- plan-izvršenje'!$A$8:I$1500,'prenos-P-R-N'!K$1,FALSE),IF($A354&gt;$A$2,+VLOOKUP($A354,'Neizmirene obaveze JLS'!$A$11:I$500,'prenos-P-R-N'!K$1,FALSE),"")))</f>
        <v>14</v>
      </c>
      <c r="L354" t="str">
        <f>IF(A354=0,"",IF(A354&lt;=A$1,+IF(VLOOKUP(A354,'Rashodi- plan-izvršenje'!A$8:J$1500,M$1,FALSE)&gt;0,"Програмска активност","Пројекат"),IF(A354&gt;A$2,+IF(VLOOKUP(A354,'Neizmirene obaveze JLS'!A$8:J$2008,M$1,FALSE)&gt;0,"Програмска активност","Пројекат"),"")))</f>
        <v>Програмска активност</v>
      </c>
      <c r="M354" s="87" t="str">
        <f>IF(A354=0,"",IF($A354&lt;=$A$1,+IF(VLOOKUP($A354,'Rashodi- plan-izvršenje'!$A$8:$M$1500,10,FALSE)&gt;0,VLOOKUP($A354,'Rashodi- plan-izvršenje'!$A$8:$M$1500,10,FALSE),VLOOKUP($A354,'Rashodi- plan-izvršenje'!$A$8:$M$1500,12,FALSE)),+IF($A354&gt;$A$2,IF(VLOOKUP($A354,'Neizmirene obaveze JLS'!$A$8:$M$1500,10,FALSE)&gt;0,VLOOKUP($A354,'Neizmirene obaveze JLS'!$A$11:$M$1500,10,FALSE),VLOOKUP($A354,'Neizmirene obaveze JLS'!$A$11:$M$1500,12,FALSE)),0)))</f>
        <v>1301-0004</v>
      </c>
      <c r="N354" s="87" t="str">
        <f>IF(A354=0,"",IF($A354&lt;=$A$1,+IF(VLOOKUP(A354,'Rashodi- plan-izvršenje'!$A$8:$M$1500,10,FALSE)&gt;0,VLOOKUP(A354,'Rashodi- plan-izvršenje'!$A$8:$M$1500,11,FALSE),VLOOKUP(A354,'Rashodi- plan-izvršenje'!$A$8:$M$1500,13,FALSE)),+IF($A354&gt;$A$2,IF(VLOOKUP($A354,'Neizmirene obaveze JLS'!$A$8:$M$1500,10,FALSE)&gt;0,VLOOKUP($A354,'Neizmirene obaveze JLS'!$A$11:$M$1500,11,FALSE),VLOOKUP($A354,'Neizmirene obaveze JLS'!$A$11:$M$1500,13,FALSE)),0)))</f>
        <v>Функционисање локалних спортских установа</v>
      </c>
      <c r="O354" s="87">
        <f>IF(A354=0,"",IF($A354&lt;=$A$1,VALUE(+VLOOKUP($A354,'Rashodi- plan-izvršenje'!$A$8:N$1500,'prenos-P-R-N'!O$1,FALSE)),IF($A354&lt;=A$2,VALUE(VLOOKUP($A354,'Prihodi- plan-izvršenje'!$A$8:$H$500,6,FALSE)),VALUE(VLOOKUP($A354,'Neizmirene obaveze JLS'!$A$8:$N$500,O$1,FALSE)))))</f>
        <v>1</v>
      </c>
      <c r="P354" s="87" t="str">
        <f>IF(A354=0,"",IF(A354=0,0,IF(A354&gt;A$2,'šifarnik K-izvor'!G$3,+IF(Q354&lt;700,+'šifarnik K-izvor'!G$2,'šifarnik K-izvor'!G$1))))</f>
        <v>НО</v>
      </c>
      <c r="Q354" s="87" t="str">
        <f>IF($A354&lt;=$A$1,VALUE(+VLOOKUP($A354,'Rashodi- plan-izvršenje'!$A$8:O$1500,'prenos-P-R-N'!Q$1,FALSE)),IF($A354&lt;=$A$2,VLOOKUP($A354,'Prihodi- plan-izvršenje'!$A$4:$H$500,4,FALSE),IF($A354&lt;=$A$3,VLOOKUP(A354,'Neizmirene obaveze JLS'!$A$11:O$500,Q$1,FALSE),"")))</f>
        <v>426</v>
      </c>
      <c r="R354" s="88" t="str">
        <f>IF($A354&lt;=$A$1,VALUE(+VLOOKUP($A354,'Rashodi- plan-izvršenje'!$A$8:P$1500,'prenos-P-R-N'!R$1,FALSE)),IF($A354&lt;=$A$2,VLOOKUP($A354,'Prihodi- plan-izvršenje'!$A$4:$H$500,7,FALSE),""))</f>
        <v/>
      </c>
      <c r="S354" s="88">
        <f>IF(A354=0,0,IF($A354&lt;=$A$1,VALUE(+VLOOKUP($A354,'Rashodi- plan-izvršenje'!$A$8:Q$1500,'prenos-P-R-N'!S$1,FALSE)),IF($A354&lt;=$A$2,VLOOKUP($A354,'Prihodi- plan-izvršenje'!$A$4:$H$500,8,FALSE),0)))</f>
        <v>0</v>
      </c>
      <c r="T354" s="88">
        <f>IF($A354&gt;$A$2,VLOOKUP($A354,'Neizmirene obaveze JLS'!$A$11:R$500,R$1,FALSE),"")</f>
        <v>283600</v>
      </c>
      <c r="U354" s="88">
        <f>IF($A354&gt;$A$2,VLOOKUP($A354,'Neizmirene obaveze JLS'!$A$11:S$500,S$1,FALSE),0)</f>
        <v>234100</v>
      </c>
      <c r="V354" s="88">
        <f t="shared" si="28"/>
        <v>517700</v>
      </c>
      <c r="W354" s="74"/>
      <c r="X354" s="74"/>
      <c r="Y354" s="74"/>
      <c r="Z354" s="74"/>
      <c r="AA354" s="193">
        <f t="shared" si="29"/>
        <v>3</v>
      </c>
      <c r="AB354" s="193" t="str">
        <f t="shared" si="30"/>
        <v>НО</v>
      </c>
    </row>
    <row r="355" spans="1:28">
      <c r="A355" s="89">
        <f>IF(AND(COUNTIF(A$1:A$3,"&gt;0")=1,MAX(A$8:A354)&lt;A$1),A354+1,IF(AND(COUNTIF(A$1:A$3,"&gt;0")=2,MAX(A$8:A354)&lt;A$2),A354+1,IF(AND(COUNTIF(A$1:A$3,"&gt;0")=3,MAX(A$8:A354)&lt;A$3),A354+1,0)))</f>
        <v>348</v>
      </c>
      <c r="B355" s="89">
        <f t="shared" si="32"/>
        <v>75</v>
      </c>
      <c r="C355" s="89" t="str">
        <f t="shared" si="32"/>
        <v>НОВИ ПАЗАР</v>
      </c>
      <c r="D355" s="87">
        <f>IF($A355=0,"",IF($A355&lt;=$A$1,+VLOOKUP($A355,'Rashodi- plan-izvršenje'!$A$8:B$1500,'prenos-P-R-N'!D$1,FALSE),IF($A355&gt;$A$2,+VLOOKUP($A355,'Neizmirene obaveze JLS'!$A$11:B$500,'prenos-P-R-N'!D$1,FALSE),"")))</f>
        <v>3</v>
      </c>
      <c r="E355" s="87" t="str">
        <f>IF($A355=0,"",IF($A355&lt;=$A$1,+VLOOKUP($A355,'Rashodi- plan-izvršenje'!$A$8:C$1500,'prenos-P-R-N'!E$1,FALSE),IF($A355&gt;$A$2,+VLOOKUP($A355,'Neizmirene obaveze JLS'!$A$11:C$500,'prenos-P-R-N'!E$1,FALSE),"")))</f>
        <v>Градска управа</v>
      </c>
      <c r="F355" s="87" t="str">
        <f>IF($A355=0,"",IF($A355&lt;=$A$1,+VLOOKUP($A355,'Rashodi- plan-izvršenje'!$A$8:D$1500,'prenos-P-R-N'!F$1,FALSE),IF($A355&gt;$A$2,+VLOOKUP($A355,'Neizmirene obaveze JLS'!$A$11:D$500,'prenos-P-R-N'!F$1,FALSE),"")))</f>
        <v>3.7</v>
      </c>
      <c r="G355" s="87" t="str">
        <f>IF($A355=0,"",IF($A355&lt;=$A$1,+VLOOKUP($A355,'Rashodi- plan-izvršenje'!$A$8:E$1500,'prenos-P-R-N'!G$1,FALSE),IF($A355&gt;$A$2,+VLOOKUP($A355,'Neizmirene obaveze JLS'!$A$11:E$500,'prenos-P-R-N'!G$1,FALSE),"")))</f>
        <v>Спортски центар у ликвидацији</v>
      </c>
      <c r="H355" s="87">
        <f>IF($A355=0,"",IF($A355&lt;=$A$1,+VLOOKUP($A355,'Rashodi- plan-izvršenje'!$A$8:F$1500,'prenos-P-R-N'!H$1,FALSE),IF($A355&gt;$A$2,+VLOOKUP($A355,'Neizmirene obaveze JLS'!$A$11:F$500,'prenos-P-R-N'!H$1,FALSE),"")))</f>
        <v>810</v>
      </c>
      <c r="I355" s="87" t="str">
        <f>IF($A355=0,"",IF($A355&lt;=$A$1,+VLOOKUP($A355,'Rashodi- plan-izvršenje'!$A$8:G$1500,'prenos-P-R-N'!I$1,FALSE),IF($A355&gt;$A$2,+VLOOKUP($A355,'Neizmirene obaveze JLS'!$A$11:G$500,'prenos-P-R-N'!I$1,FALSE),"")))</f>
        <v>1301</v>
      </c>
      <c r="J355" s="87" t="str">
        <f>IF($A355=0,"",IF($A355&lt;=$A$1,+VLOOKUP($A355,'Rashodi- plan-izvršenje'!$A$8:H$1500,'prenos-P-R-N'!J$1,FALSE),IF($A355&gt;$A$2,+VLOOKUP($A355,'Neizmirene obaveze JLS'!$A$11:H$500,'prenos-P-R-N'!J$1,FALSE),"")))</f>
        <v>РАЗВОЈ СПОРТА И ОМЛАДИНЕ</v>
      </c>
      <c r="K355" s="87">
        <f>IF($A355=0,"",IF($A355&lt;=$A$1,+VLOOKUP($A355,'Rashodi- plan-izvršenje'!$A$8:I$1500,'prenos-P-R-N'!K$1,FALSE),IF($A355&gt;$A$2,+VLOOKUP($A355,'Neizmirene obaveze JLS'!$A$11:I$500,'prenos-P-R-N'!K$1,FALSE),"")))</f>
        <v>14</v>
      </c>
      <c r="L355" t="str">
        <f>IF(A355=0,"",IF(A355&lt;=A$1,+IF(VLOOKUP(A355,'Rashodi- plan-izvršenje'!A$8:J$1500,M$1,FALSE)&gt;0,"Програмска активност","Пројекат"),IF(A355&gt;A$2,+IF(VLOOKUP(A355,'Neizmirene obaveze JLS'!A$8:J$2008,M$1,FALSE)&gt;0,"Програмска активност","Пројекат"),"")))</f>
        <v>Пројекат</v>
      </c>
      <c r="M355" s="87" t="str">
        <f>IF(A355=0,"",IF($A355&lt;=$A$1,+IF(VLOOKUP($A355,'Rashodi- plan-izvršenje'!$A$8:$M$1500,10,FALSE)&gt;0,VLOOKUP($A355,'Rashodi- plan-izvršenje'!$A$8:$M$1500,10,FALSE),VLOOKUP($A355,'Rashodi- plan-izvršenje'!$A$8:$M$1500,12,FALSE)),+IF($A355&gt;$A$2,IF(VLOOKUP($A355,'Neizmirene obaveze JLS'!$A$8:$M$1500,10,FALSE)&gt;0,VLOOKUP($A355,'Neizmirene obaveze JLS'!$A$11:$M$1500,10,FALSE),VLOOKUP($A355,'Neizmirene obaveze JLS'!$A$11:$M$1500,12,FALSE)),0)))</f>
        <v>1301-П1</v>
      </c>
      <c r="N355" s="87" t="str">
        <f>IF(A355=0,"",IF($A355&lt;=$A$1,+IF(VLOOKUP(A355,'Rashodi- plan-izvršenje'!$A$8:$M$1500,10,FALSE)&gt;0,VLOOKUP(A355,'Rashodi- plan-izvršenje'!$A$8:$M$1500,11,FALSE),VLOOKUP(A355,'Rashodi- plan-izvršenje'!$A$8:$M$1500,13,FALSE)),+IF($A355&gt;$A$2,IF(VLOOKUP($A355,'Neizmirene obaveze JLS'!$A$8:$M$1500,10,FALSE)&gt;0,VLOOKUP($A355,'Neizmirene obaveze JLS'!$A$11:$M$1500,11,FALSE),VLOOKUP($A355,'Neizmirene obaveze JLS'!$A$11:$M$1500,13,FALSE)),0)))</f>
        <v>Спортски центар у ликвидацији</v>
      </c>
      <c r="O355" s="87">
        <f>IF(A355=0,"",IF($A355&lt;=$A$1,VALUE(+VLOOKUP($A355,'Rashodi- plan-izvršenje'!$A$8:N$1500,'prenos-P-R-N'!O$1,FALSE)),IF($A355&lt;=A$2,VALUE(VLOOKUP($A355,'Prihodi- plan-izvršenje'!$A$8:$H$500,6,FALSE)),VALUE(VLOOKUP($A355,'Neizmirene obaveze JLS'!$A$8:$N$500,O$1,FALSE)))))</f>
        <v>1</v>
      </c>
      <c r="P355" s="87" t="str">
        <f>IF(A355=0,"",IF(A355=0,0,IF(A355&gt;A$2,'šifarnik K-izvor'!G$3,+IF(Q355&lt;700,+'šifarnik K-izvor'!G$2,'šifarnik K-izvor'!G$1))))</f>
        <v>НО</v>
      </c>
      <c r="Q355" s="87" t="str">
        <f>IF($A355&lt;=$A$1,VALUE(+VLOOKUP($A355,'Rashodi- plan-izvršenje'!$A$8:O$1500,'prenos-P-R-N'!Q$1,FALSE)),IF($A355&lt;=$A$2,VLOOKUP($A355,'Prihodi- plan-izvršenje'!$A$4:$H$500,4,FALSE),IF($A355&lt;=$A$3,VLOOKUP(A355,'Neizmirene obaveze JLS'!$A$11:O$500,Q$1,FALSE),"")))</f>
        <v>463</v>
      </c>
      <c r="R355" s="88" t="str">
        <f>IF($A355&lt;=$A$1,VALUE(+VLOOKUP($A355,'Rashodi- plan-izvršenje'!$A$8:P$1500,'prenos-P-R-N'!R$1,FALSE)),IF($A355&lt;=$A$2,VLOOKUP($A355,'Prihodi- plan-izvršenje'!$A$4:$H$500,7,FALSE),""))</f>
        <v/>
      </c>
      <c r="S355" s="88">
        <f>IF(A355=0,0,IF($A355&lt;=$A$1,VALUE(+VLOOKUP($A355,'Rashodi- plan-izvršenje'!$A$8:Q$1500,'prenos-P-R-N'!S$1,FALSE)),IF($A355&lt;=$A$2,VLOOKUP($A355,'Prihodi- plan-izvršenje'!$A$4:$H$500,8,FALSE),0)))</f>
        <v>0</v>
      </c>
      <c r="T355" s="88">
        <f>IF($A355&gt;$A$2,VLOOKUP($A355,'Neizmirene obaveze JLS'!$A$11:R$500,R$1,FALSE),"")</f>
        <v>0</v>
      </c>
      <c r="U355" s="88">
        <f>IF($A355&gt;$A$2,VLOOKUP($A355,'Neizmirene obaveze JLS'!$A$11:S$500,S$1,FALSE),0)</f>
        <v>5054316</v>
      </c>
      <c r="V355" s="88">
        <f t="shared" si="28"/>
        <v>5054316</v>
      </c>
      <c r="W355" s="74"/>
      <c r="X355" s="74"/>
      <c r="Y355" s="74"/>
      <c r="Z355" s="74"/>
      <c r="AA355" s="193">
        <f t="shared" si="29"/>
        <v>3</v>
      </c>
      <c r="AB355" s="193" t="str">
        <f t="shared" si="30"/>
        <v>НО</v>
      </c>
    </row>
    <row r="356" spans="1:28">
      <c r="A356" s="89">
        <f>IF(AND(COUNTIF(A$1:A$3,"&gt;0")=1,MAX(A$8:A355)&lt;A$1),A355+1,IF(AND(COUNTIF(A$1:A$3,"&gt;0")=2,MAX(A$8:A355)&lt;A$2),A355+1,IF(AND(COUNTIF(A$1:A$3,"&gt;0")=3,MAX(A$8:A355)&lt;A$3),A355+1,0)))</f>
        <v>349</v>
      </c>
      <c r="B356" s="89">
        <f t="shared" si="32"/>
        <v>75</v>
      </c>
      <c r="C356" s="89" t="str">
        <f t="shared" si="32"/>
        <v>НОВИ ПАЗАР</v>
      </c>
      <c r="D356" s="87">
        <f>IF($A356=0,"",IF($A356&lt;=$A$1,+VLOOKUP($A356,'Rashodi- plan-izvršenje'!$A$8:B$1500,'prenos-P-R-N'!D$1,FALSE),IF($A356&gt;$A$2,+VLOOKUP($A356,'Neizmirene obaveze JLS'!$A$11:B$500,'prenos-P-R-N'!D$1,FALSE),"")))</f>
        <v>3</v>
      </c>
      <c r="E356" s="87" t="str">
        <f>IF($A356=0,"",IF($A356&lt;=$A$1,+VLOOKUP($A356,'Rashodi- plan-izvršenje'!$A$8:C$1500,'prenos-P-R-N'!E$1,FALSE),IF($A356&gt;$A$2,+VLOOKUP($A356,'Neizmirene obaveze JLS'!$A$11:C$500,'prenos-P-R-N'!E$1,FALSE),"")))</f>
        <v>Градска управа</v>
      </c>
      <c r="F356" s="87" t="str">
        <f>IF($A356=0,"",IF($A356&lt;=$A$1,+VLOOKUP($A356,'Rashodi- plan-izvršenje'!$A$8:D$1500,'prenos-P-R-N'!F$1,FALSE),IF($A356&gt;$A$2,+VLOOKUP($A356,'Neizmirene obaveze JLS'!$A$11:D$500,'prenos-P-R-N'!F$1,FALSE),"")))</f>
        <v>3.7</v>
      </c>
      <c r="G356" s="87" t="str">
        <f>IF($A356=0,"",IF($A356&lt;=$A$1,+VLOOKUP($A356,'Rashodi- plan-izvršenje'!$A$8:E$1500,'prenos-P-R-N'!G$1,FALSE),IF($A356&gt;$A$2,+VLOOKUP($A356,'Neizmirene obaveze JLS'!$A$11:E$500,'prenos-P-R-N'!G$1,FALSE),"")))</f>
        <v>Изградња спосртске инфраструктуре</v>
      </c>
      <c r="H356" s="87">
        <f>IF($A356=0,"",IF($A356&lt;=$A$1,+VLOOKUP($A356,'Rashodi- plan-izvršenje'!$A$8:F$1500,'prenos-P-R-N'!H$1,FALSE),IF($A356&gt;$A$2,+VLOOKUP($A356,'Neizmirene obaveze JLS'!$A$11:F$500,'prenos-P-R-N'!H$1,FALSE),"")))</f>
        <v>810</v>
      </c>
      <c r="I356" s="87" t="str">
        <f>IF($A356=0,"",IF($A356&lt;=$A$1,+VLOOKUP($A356,'Rashodi- plan-izvršenje'!$A$8:G$1500,'prenos-P-R-N'!I$1,FALSE),IF($A356&gt;$A$2,+VLOOKUP($A356,'Neizmirene obaveze JLS'!$A$11:G$500,'prenos-P-R-N'!I$1,FALSE),"")))</f>
        <v>1301</v>
      </c>
      <c r="J356" s="87" t="str">
        <f>IF($A356=0,"",IF($A356&lt;=$A$1,+VLOOKUP($A356,'Rashodi- plan-izvršenje'!$A$8:H$1500,'prenos-P-R-N'!J$1,FALSE),IF($A356&gt;$A$2,+VLOOKUP($A356,'Neizmirene obaveze JLS'!$A$11:H$500,'prenos-P-R-N'!J$1,FALSE),"")))</f>
        <v>РАЗВОЈ СПОРТА И ОМЛАДИНЕ</v>
      </c>
      <c r="K356" s="87">
        <f>IF($A356=0,"",IF($A356&lt;=$A$1,+VLOOKUP($A356,'Rashodi- plan-izvršenje'!$A$8:I$1500,'prenos-P-R-N'!K$1,FALSE),IF($A356&gt;$A$2,+VLOOKUP($A356,'Neizmirene obaveze JLS'!$A$11:I$500,'prenos-P-R-N'!K$1,FALSE),"")))</f>
        <v>14</v>
      </c>
      <c r="L356" t="str">
        <f>IF(A356=0,"",IF(A356&lt;=A$1,+IF(VLOOKUP(A356,'Rashodi- plan-izvršenje'!A$8:J$1500,M$1,FALSE)&gt;0,"Програмска активност","Пројекат"),IF(A356&gt;A$2,+IF(VLOOKUP(A356,'Neizmirene obaveze JLS'!A$8:J$2008,M$1,FALSE)&gt;0,"Програмска активност","Пројекат"),"")))</f>
        <v>Пројекат</v>
      </c>
      <c r="M356" s="87" t="str">
        <f>IF(A356=0,"",IF($A356&lt;=$A$1,+IF(VLOOKUP($A356,'Rashodi- plan-izvršenje'!$A$8:$M$1500,10,FALSE)&gt;0,VLOOKUP($A356,'Rashodi- plan-izvršenje'!$A$8:$M$1500,10,FALSE),VLOOKUP($A356,'Rashodi- plan-izvršenje'!$A$8:$M$1500,12,FALSE)),+IF($A356&gt;$A$2,IF(VLOOKUP($A356,'Neizmirene obaveze JLS'!$A$8:$M$1500,10,FALSE)&gt;0,VLOOKUP($A356,'Neizmirene obaveze JLS'!$A$11:$M$1500,10,FALSE),VLOOKUP($A356,'Neizmirene obaveze JLS'!$A$11:$M$1500,12,FALSE)),0)))</f>
        <v>1301-П2</v>
      </c>
      <c r="N356" s="87" t="str">
        <f>IF(A356=0,"",IF($A356&lt;=$A$1,+IF(VLOOKUP(A356,'Rashodi- plan-izvršenje'!$A$8:$M$1500,10,FALSE)&gt;0,VLOOKUP(A356,'Rashodi- plan-izvršenje'!$A$8:$M$1500,11,FALSE),VLOOKUP(A356,'Rashodi- plan-izvršenje'!$A$8:$M$1500,13,FALSE)),+IF($A356&gt;$A$2,IF(VLOOKUP($A356,'Neizmirene obaveze JLS'!$A$8:$M$1500,10,FALSE)&gt;0,VLOOKUP($A356,'Neizmirene obaveze JLS'!$A$11:$M$1500,11,FALSE),VLOOKUP($A356,'Neizmirene obaveze JLS'!$A$11:$M$1500,13,FALSE)),0)))</f>
        <v>Изградња спосртске инфраструктуре</v>
      </c>
      <c r="O356" s="87">
        <f>IF(A356=0,"",IF($A356&lt;=$A$1,VALUE(+VLOOKUP($A356,'Rashodi- plan-izvršenje'!$A$8:N$1500,'prenos-P-R-N'!O$1,FALSE)),IF($A356&lt;=A$2,VALUE(VLOOKUP($A356,'Prihodi- plan-izvršenje'!$A$8:$H$500,6,FALSE)),VALUE(VLOOKUP($A356,'Neizmirene obaveze JLS'!$A$8:$N$500,O$1,FALSE)))))</f>
        <v>1</v>
      </c>
      <c r="P356" s="87" t="str">
        <f>IF(A356=0,"",IF(A356=0,0,IF(A356&gt;A$2,'šifarnik K-izvor'!G$3,+IF(Q356&lt;700,+'šifarnik K-izvor'!G$2,'šifarnik K-izvor'!G$1))))</f>
        <v>НО</v>
      </c>
      <c r="Q356" s="87" t="str">
        <f>IF($A356&lt;=$A$1,VALUE(+VLOOKUP($A356,'Rashodi- plan-izvršenje'!$A$8:O$1500,'prenos-P-R-N'!Q$1,FALSE)),IF($A356&lt;=$A$2,VLOOKUP($A356,'Prihodi- plan-izvršenje'!$A$4:$H$500,4,FALSE),IF($A356&lt;=$A$3,VLOOKUP(A356,'Neizmirene obaveze JLS'!$A$11:O$500,Q$1,FALSE),"")))</f>
        <v>511</v>
      </c>
      <c r="R356" s="88" t="str">
        <f>IF($A356&lt;=$A$1,VALUE(+VLOOKUP($A356,'Rashodi- plan-izvršenje'!$A$8:P$1500,'prenos-P-R-N'!R$1,FALSE)),IF($A356&lt;=$A$2,VLOOKUP($A356,'Prihodi- plan-izvršenje'!$A$4:$H$500,7,FALSE),""))</f>
        <v/>
      </c>
      <c r="S356" s="88">
        <f>IF(A356=0,0,IF($A356&lt;=$A$1,VALUE(+VLOOKUP($A356,'Rashodi- plan-izvršenje'!$A$8:Q$1500,'prenos-P-R-N'!S$1,FALSE)),IF($A356&lt;=$A$2,VLOOKUP($A356,'Prihodi- plan-izvršenje'!$A$4:$H$500,8,FALSE),0)))</f>
        <v>0</v>
      </c>
      <c r="T356" s="88">
        <f>IF($A356&gt;$A$2,VLOOKUP($A356,'Neizmirene obaveze JLS'!$A$11:R$500,R$1,FALSE),"")</f>
        <v>1623840</v>
      </c>
      <c r="U356" s="88">
        <f>IF($A356&gt;$A$2,VLOOKUP($A356,'Neizmirene obaveze JLS'!$A$11:S$500,S$1,FALSE),0)</f>
        <v>0</v>
      </c>
      <c r="V356" s="88">
        <f t="shared" si="28"/>
        <v>1623840</v>
      </c>
      <c r="W356" s="74"/>
      <c r="X356" s="74"/>
      <c r="Y356" s="74"/>
      <c r="Z356" s="74"/>
      <c r="AA356" s="193">
        <f t="shared" si="29"/>
        <v>3</v>
      </c>
      <c r="AB356" s="193" t="str">
        <f t="shared" si="30"/>
        <v>НО</v>
      </c>
    </row>
    <row r="357" spans="1:28">
      <c r="A357" s="89">
        <f>IF(AND(COUNTIF(A$1:A$3,"&gt;0")=1,MAX(A$8:A356)&lt;A$1),A356+1,IF(AND(COUNTIF(A$1:A$3,"&gt;0")=2,MAX(A$8:A356)&lt;A$2),A356+1,IF(AND(COUNTIF(A$1:A$3,"&gt;0")=3,MAX(A$8:A356)&lt;A$3),A356+1,0)))</f>
        <v>350</v>
      </c>
      <c r="B357" s="89">
        <f t="shared" si="32"/>
        <v>75</v>
      </c>
      <c r="C357" s="89" t="str">
        <f t="shared" si="32"/>
        <v>НОВИ ПАЗАР</v>
      </c>
      <c r="D357" s="87">
        <f>IF($A357=0,"",IF($A357&lt;=$A$1,+VLOOKUP($A357,'Rashodi- plan-izvršenje'!$A$8:B$1500,'prenos-P-R-N'!D$1,FALSE),IF($A357&gt;$A$2,+VLOOKUP($A357,'Neizmirene obaveze JLS'!$A$11:B$500,'prenos-P-R-N'!D$1,FALSE),"")))</f>
        <v>3</v>
      </c>
      <c r="E357" s="87" t="str">
        <f>IF($A357=0,"",IF($A357&lt;=$A$1,+VLOOKUP($A357,'Rashodi- plan-izvršenje'!$A$8:C$1500,'prenos-P-R-N'!E$1,FALSE),IF($A357&gt;$A$2,+VLOOKUP($A357,'Neizmirene obaveze JLS'!$A$11:C$500,'prenos-P-R-N'!E$1,FALSE),"")))</f>
        <v>Градска управа</v>
      </c>
      <c r="F357" s="87" t="str">
        <f>IF($A357=0,"",IF($A357&lt;=$A$1,+VLOOKUP($A357,'Rashodi- plan-izvršenje'!$A$8:D$1500,'prenos-P-R-N'!F$1,FALSE),IF($A357&gt;$A$2,+VLOOKUP($A357,'Neizmirene obaveze JLS'!$A$11:D$500,'prenos-P-R-N'!F$1,FALSE),"")))</f>
        <v>3.7</v>
      </c>
      <c r="G357" s="87" t="str">
        <f>IF($A357=0,"",IF($A357&lt;=$A$1,+VLOOKUP($A357,'Rashodi- plan-izvršenje'!$A$8:E$1500,'prenos-P-R-N'!G$1,FALSE),IF($A357&gt;$A$2,+VLOOKUP($A357,'Neizmirene obaveze JLS'!$A$11:E$500,'prenos-P-R-N'!G$1,FALSE),"")))</f>
        <v>Спровођење омладинске политике</v>
      </c>
      <c r="H357" s="87">
        <f>IF($A357=0,"",IF($A357&lt;=$A$1,+VLOOKUP($A357,'Rashodi- plan-izvršenje'!$A$8:F$1500,'prenos-P-R-N'!H$1,FALSE),IF($A357&gt;$A$2,+VLOOKUP($A357,'Neizmirene obaveze JLS'!$A$11:F$500,'prenos-P-R-N'!H$1,FALSE),"")))</f>
        <v>860</v>
      </c>
      <c r="I357" s="87" t="str">
        <f>IF($A357=0,"",IF($A357&lt;=$A$1,+VLOOKUP($A357,'Rashodi- plan-izvršenje'!$A$8:G$1500,'prenos-P-R-N'!I$1,FALSE),IF($A357&gt;$A$2,+VLOOKUP($A357,'Neizmirene obaveze JLS'!$A$11:G$500,'prenos-P-R-N'!I$1,FALSE),"")))</f>
        <v>1301</v>
      </c>
      <c r="J357" s="87" t="str">
        <f>IF($A357=0,"",IF($A357&lt;=$A$1,+VLOOKUP($A357,'Rashodi- plan-izvršenje'!$A$8:H$1500,'prenos-P-R-N'!J$1,FALSE),IF($A357&gt;$A$2,+VLOOKUP($A357,'Neizmirene obaveze JLS'!$A$11:H$500,'prenos-P-R-N'!J$1,FALSE),"")))</f>
        <v>РАЗВОЈ СПОРТА И ОМЛАДИНЕ</v>
      </c>
      <c r="K357" s="87">
        <f>IF($A357=0,"",IF($A357&lt;=$A$1,+VLOOKUP($A357,'Rashodi- plan-izvršenje'!$A$8:I$1500,'prenos-P-R-N'!K$1,FALSE),IF($A357&gt;$A$2,+VLOOKUP($A357,'Neizmirene obaveze JLS'!$A$11:I$500,'prenos-P-R-N'!K$1,FALSE),"")))</f>
        <v>14</v>
      </c>
      <c r="L357" t="str">
        <f>IF(A357=0,"",IF(A357&lt;=A$1,+IF(VLOOKUP(A357,'Rashodi- plan-izvršenje'!A$8:J$1500,M$1,FALSE)&gt;0,"Програмска активност","Пројекат"),IF(A357&gt;A$2,+IF(VLOOKUP(A357,'Neizmirene obaveze JLS'!A$8:J$2008,M$1,FALSE)&gt;0,"Програмска активност","Пројекат"),"")))</f>
        <v>Програмска активност</v>
      </c>
      <c r="M357" s="87" t="str">
        <f>IF(A357=0,"",IF($A357&lt;=$A$1,+IF(VLOOKUP($A357,'Rashodi- plan-izvršenje'!$A$8:$M$1500,10,FALSE)&gt;0,VLOOKUP($A357,'Rashodi- plan-izvršenje'!$A$8:$M$1500,10,FALSE),VLOOKUP($A357,'Rashodi- plan-izvršenje'!$A$8:$M$1500,12,FALSE)),+IF($A357&gt;$A$2,IF(VLOOKUP($A357,'Neizmirene obaveze JLS'!$A$8:$M$1500,10,FALSE)&gt;0,VLOOKUP($A357,'Neizmirene obaveze JLS'!$A$11:$M$1500,10,FALSE),VLOOKUP($A357,'Neizmirene obaveze JLS'!$A$11:$M$1500,12,FALSE)),0)))</f>
        <v>1301-0005</v>
      </c>
      <c r="N357" s="87" t="str">
        <f>IF(A357=0,"",IF($A357&lt;=$A$1,+IF(VLOOKUP(A357,'Rashodi- plan-izvršenje'!$A$8:$M$1500,10,FALSE)&gt;0,VLOOKUP(A357,'Rashodi- plan-izvršenje'!$A$8:$M$1500,11,FALSE),VLOOKUP(A357,'Rashodi- plan-izvršenje'!$A$8:$M$1500,13,FALSE)),+IF($A357&gt;$A$2,IF(VLOOKUP($A357,'Neizmirene obaveze JLS'!$A$8:$M$1500,10,FALSE)&gt;0,VLOOKUP($A357,'Neizmirene obaveze JLS'!$A$11:$M$1500,11,FALSE),VLOOKUP($A357,'Neizmirene obaveze JLS'!$A$11:$M$1500,13,FALSE)),0)))</f>
        <v>Спровођење омладинске политике</v>
      </c>
      <c r="O357" s="87">
        <f>IF(A357=0,"",IF($A357&lt;=$A$1,VALUE(+VLOOKUP($A357,'Rashodi- plan-izvršenje'!$A$8:N$1500,'prenos-P-R-N'!O$1,FALSE)),IF($A357&lt;=A$2,VALUE(VLOOKUP($A357,'Prihodi- plan-izvršenje'!$A$8:$H$500,6,FALSE)),VALUE(VLOOKUP($A357,'Neizmirene obaveze JLS'!$A$8:$N$500,O$1,FALSE)))))</f>
        <v>4</v>
      </c>
      <c r="P357" s="87" t="str">
        <f>IF(A357=0,"",IF(A357=0,0,IF(A357&gt;A$2,'šifarnik K-izvor'!G$3,+IF(Q357&lt;700,+'šifarnik K-izvor'!G$2,'šifarnik K-izvor'!G$1))))</f>
        <v>НО</v>
      </c>
      <c r="Q357" s="87" t="str">
        <f>IF($A357&lt;=$A$1,VALUE(+VLOOKUP($A357,'Rashodi- plan-izvršenje'!$A$8:O$1500,'prenos-P-R-N'!Q$1,FALSE)),IF($A357&lt;=$A$2,VLOOKUP($A357,'Prihodi- plan-izvršenje'!$A$4:$H$500,4,FALSE),IF($A357&lt;=$A$3,VLOOKUP(A357,'Neizmirene obaveze JLS'!$A$11:O$500,Q$1,FALSE),"")))</f>
        <v>421</v>
      </c>
      <c r="R357" s="88" t="str">
        <f>IF($A357&lt;=$A$1,VALUE(+VLOOKUP($A357,'Rashodi- plan-izvršenje'!$A$8:P$1500,'prenos-P-R-N'!R$1,FALSE)),IF($A357&lt;=$A$2,VLOOKUP($A357,'Prihodi- plan-izvršenje'!$A$4:$H$500,7,FALSE),""))</f>
        <v/>
      </c>
      <c r="S357" s="88">
        <f>IF(A357=0,0,IF($A357&lt;=$A$1,VALUE(+VLOOKUP($A357,'Rashodi- plan-izvršenje'!$A$8:Q$1500,'prenos-P-R-N'!S$1,FALSE)),IF($A357&lt;=$A$2,VLOOKUP($A357,'Prihodi- plan-izvršenje'!$A$4:$H$500,8,FALSE),0)))</f>
        <v>0</v>
      </c>
      <c r="T357" s="88">
        <f>IF($A357&gt;$A$2,VLOOKUP($A357,'Neizmirene obaveze JLS'!$A$11:R$500,R$1,FALSE),"")</f>
        <v>274432.78000000003</v>
      </c>
      <c r="U357" s="88">
        <f>IF($A357&gt;$A$2,VLOOKUP($A357,'Neizmirene obaveze JLS'!$A$11:S$500,S$1,FALSE),0)</f>
        <v>0</v>
      </c>
      <c r="V357" s="88">
        <f t="shared" si="28"/>
        <v>274432.78000000003</v>
      </c>
      <c r="W357" s="74"/>
      <c r="X357" s="74"/>
      <c r="Y357" s="74"/>
      <c r="Z357" s="74"/>
      <c r="AA357" s="193">
        <f t="shared" si="29"/>
        <v>3</v>
      </c>
      <c r="AB357" s="193" t="str">
        <f t="shared" si="30"/>
        <v>НО</v>
      </c>
    </row>
    <row r="358" spans="1:28">
      <c r="A358" s="89">
        <f>IF(AND(COUNTIF(A$1:A$3,"&gt;0")=1,MAX(A$8:A357)&lt;A$1),A357+1,IF(AND(COUNTIF(A$1:A$3,"&gt;0")=2,MAX(A$8:A357)&lt;A$2),A357+1,IF(AND(COUNTIF(A$1:A$3,"&gt;0")=3,MAX(A$8:A357)&lt;A$3),A357+1,0)))</f>
        <v>351</v>
      </c>
      <c r="B358" s="89">
        <f t="shared" si="32"/>
        <v>75</v>
      </c>
      <c r="C358" s="89" t="str">
        <f t="shared" si="32"/>
        <v>НОВИ ПАЗАР</v>
      </c>
      <c r="D358" s="87">
        <f>IF($A358=0,"",IF($A358&lt;=$A$1,+VLOOKUP($A358,'Rashodi- plan-izvršenje'!$A$8:B$1500,'prenos-P-R-N'!D$1,FALSE),IF($A358&gt;$A$2,+VLOOKUP($A358,'Neizmirene obaveze JLS'!$A$11:B$500,'prenos-P-R-N'!D$1,FALSE),"")))</f>
        <v>3</v>
      </c>
      <c r="E358" s="87" t="str">
        <f>IF($A358=0,"",IF($A358&lt;=$A$1,+VLOOKUP($A358,'Rashodi- plan-izvršenje'!$A$8:C$1500,'prenos-P-R-N'!E$1,FALSE),IF($A358&gt;$A$2,+VLOOKUP($A358,'Neizmirene obaveze JLS'!$A$11:C$500,'prenos-P-R-N'!E$1,FALSE),"")))</f>
        <v>Градска управа</v>
      </c>
      <c r="F358" s="87" t="str">
        <f>IF($A358=0,"",IF($A358&lt;=$A$1,+VLOOKUP($A358,'Rashodi- plan-izvršenje'!$A$8:D$1500,'prenos-P-R-N'!F$1,FALSE),IF($A358&gt;$A$2,+VLOOKUP($A358,'Neizmirene obaveze JLS'!$A$11:D$500,'prenos-P-R-N'!F$1,FALSE),"")))</f>
        <v>3.7</v>
      </c>
      <c r="G358" s="87" t="str">
        <f>IF($A358=0,"",IF($A358&lt;=$A$1,+VLOOKUP($A358,'Rashodi- plan-izvršenje'!$A$8:E$1500,'prenos-P-R-N'!G$1,FALSE),IF($A358&gt;$A$2,+VLOOKUP($A358,'Neizmirene obaveze JLS'!$A$11:E$500,'prenos-P-R-N'!G$1,FALSE),"")))</f>
        <v>Спровођење омладинске политике</v>
      </c>
      <c r="H358" s="87">
        <f>IF($A358=0,"",IF($A358&lt;=$A$1,+VLOOKUP($A358,'Rashodi- plan-izvršenje'!$A$8:F$1500,'prenos-P-R-N'!H$1,FALSE),IF($A358&gt;$A$2,+VLOOKUP($A358,'Neizmirene obaveze JLS'!$A$11:F$500,'prenos-P-R-N'!H$1,FALSE),"")))</f>
        <v>860</v>
      </c>
      <c r="I358" s="87" t="str">
        <f>IF($A358=0,"",IF($A358&lt;=$A$1,+VLOOKUP($A358,'Rashodi- plan-izvršenje'!$A$8:G$1500,'prenos-P-R-N'!I$1,FALSE),IF($A358&gt;$A$2,+VLOOKUP($A358,'Neizmirene obaveze JLS'!$A$11:G$500,'prenos-P-R-N'!I$1,FALSE),"")))</f>
        <v>1301</v>
      </c>
      <c r="J358" s="87" t="str">
        <f>IF($A358=0,"",IF($A358&lt;=$A$1,+VLOOKUP($A358,'Rashodi- plan-izvršenje'!$A$8:H$1500,'prenos-P-R-N'!J$1,FALSE),IF($A358&gt;$A$2,+VLOOKUP($A358,'Neizmirene obaveze JLS'!$A$11:H$500,'prenos-P-R-N'!J$1,FALSE),"")))</f>
        <v>РАЗВОЈ СПОРТА И ОМЛАДИНЕ</v>
      </c>
      <c r="K358" s="87">
        <f>IF($A358=0,"",IF($A358&lt;=$A$1,+VLOOKUP($A358,'Rashodi- plan-izvršenje'!$A$8:I$1500,'prenos-P-R-N'!K$1,FALSE),IF($A358&gt;$A$2,+VLOOKUP($A358,'Neizmirene obaveze JLS'!$A$11:I$500,'prenos-P-R-N'!K$1,FALSE),"")))</f>
        <v>14</v>
      </c>
      <c r="L358" t="str">
        <f>IF(A358=0,"",IF(A358&lt;=A$1,+IF(VLOOKUP(A358,'Rashodi- plan-izvršenje'!A$8:J$1500,M$1,FALSE)&gt;0,"Програмска активност","Пројекат"),IF(A358&gt;A$2,+IF(VLOOKUP(A358,'Neizmirene obaveze JLS'!A$8:J$2008,M$1,FALSE)&gt;0,"Програмска активност","Пројекат"),"")))</f>
        <v>Програмска активност</v>
      </c>
      <c r="M358" s="87" t="str">
        <f>IF(A358=0,"",IF($A358&lt;=$A$1,+IF(VLOOKUP($A358,'Rashodi- plan-izvršenje'!$A$8:$M$1500,10,FALSE)&gt;0,VLOOKUP($A358,'Rashodi- plan-izvršenje'!$A$8:$M$1500,10,FALSE),VLOOKUP($A358,'Rashodi- plan-izvršenje'!$A$8:$M$1500,12,FALSE)),+IF($A358&gt;$A$2,IF(VLOOKUP($A358,'Neizmirene obaveze JLS'!$A$8:$M$1500,10,FALSE)&gt;0,VLOOKUP($A358,'Neizmirene obaveze JLS'!$A$11:$M$1500,10,FALSE),VLOOKUP($A358,'Neizmirene obaveze JLS'!$A$11:$M$1500,12,FALSE)),0)))</f>
        <v>1301-0005</v>
      </c>
      <c r="N358" s="87" t="str">
        <f>IF(A358=0,"",IF($A358&lt;=$A$1,+IF(VLOOKUP(A358,'Rashodi- plan-izvršenje'!$A$8:$M$1500,10,FALSE)&gt;0,VLOOKUP(A358,'Rashodi- plan-izvršenje'!$A$8:$M$1500,11,FALSE),VLOOKUP(A358,'Rashodi- plan-izvršenje'!$A$8:$M$1500,13,FALSE)),+IF($A358&gt;$A$2,IF(VLOOKUP($A358,'Neizmirene obaveze JLS'!$A$8:$M$1500,10,FALSE)&gt;0,VLOOKUP($A358,'Neizmirene obaveze JLS'!$A$11:$M$1500,11,FALSE),VLOOKUP($A358,'Neizmirene obaveze JLS'!$A$11:$M$1500,13,FALSE)),0)))</f>
        <v>Спровођење омладинске политике</v>
      </c>
      <c r="O358" s="87">
        <f>IF(A358=0,"",IF($A358&lt;=$A$1,VALUE(+VLOOKUP($A358,'Rashodi- plan-izvršenje'!$A$8:N$1500,'prenos-P-R-N'!O$1,FALSE)),IF($A358&lt;=A$2,VALUE(VLOOKUP($A358,'Prihodi- plan-izvršenje'!$A$8:$H$500,6,FALSE)),VALUE(VLOOKUP($A358,'Neizmirene obaveze JLS'!$A$8:$N$500,O$1,FALSE)))))</f>
        <v>1</v>
      </c>
      <c r="P358" s="87" t="str">
        <f>IF(A358=0,"",IF(A358=0,0,IF(A358&gt;A$2,'šifarnik K-izvor'!G$3,+IF(Q358&lt;700,+'šifarnik K-izvor'!G$2,'šifarnik K-izvor'!G$1))))</f>
        <v>НО</v>
      </c>
      <c r="Q358" s="87" t="str">
        <f>IF($A358&lt;=$A$1,VALUE(+VLOOKUP($A358,'Rashodi- plan-izvršenje'!$A$8:O$1500,'prenos-P-R-N'!Q$1,FALSE)),IF($A358&lt;=$A$2,VLOOKUP($A358,'Prihodi- plan-izvršenje'!$A$4:$H$500,4,FALSE),IF($A358&lt;=$A$3,VLOOKUP(A358,'Neizmirene obaveze JLS'!$A$11:O$500,Q$1,FALSE),"")))</f>
        <v>423</v>
      </c>
      <c r="R358" s="88" t="str">
        <f>IF($A358&lt;=$A$1,VALUE(+VLOOKUP($A358,'Rashodi- plan-izvršenje'!$A$8:P$1500,'prenos-P-R-N'!R$1,FALSE)),IF($A358&lt;=$A$2,VLOOKUP($A358,'Prihodi- plan-izvršenje'!$A$4:$H$500,7,FALSE),""))</f>
        <v/>
      </c>
      <c r="S358" s="88">
        <f>IF(A358=0,0,IF($A358&lt;=$A$1,VALUE(+VLOOKUP($A358,'Rashodi- plan-izvršenje'!$A$8:Q$1500,'prenos-P-R-N'!S$1,FALSE)),IF($A358&lt;=$A$2,VLOOKUP($A358,'Prihodi- plan-izvršenje'!$A$4:$H$500,8,FALSE),0)))</f>
        <v>0</v>
      </c>
      <c r="T358" s="88">
        <f>IF($A358&gt;$A$2,VLOOKUP($A358,'Neizmirene obaveze JLS'!$A$11:R$500,R$1,FALSE),"")</f>
        <v>12000</v>
      </c>
      <c r="U358" s="88">
        <f>IF($A358&gt;$A$2,VLOOKUP($A358,'Neizmirene obaveze JLS'!$A$11:S$500,S$1,FALSE),0)</f>
        <v>0</v>
      </c>
      <c r="V358" s="88">
        <f t="shared" si="28"/>
        <v>12000</v>
      </c>
      <c r="W358" s="74"/>
      <c r="X358" s="74"/>
      <c r="Y358" s="74"/>
      <c r="Z358" s="74"/>
      <c r="AA358" s="193">
        <f t="shared" si="29"/>
        <v>3</v>
      </c>
      <c r="AB358" s="193" t="str">
        <f t="shared" si="30"/>
        <v>НО</v>
      </c>
    </row>
    <row r="359" spans="1:28">
      <c r="A359" s="89">
        <f>IF(AND(COUNTIF(A$1:A$3,"&gt;0")=1,MAX(A$8:A358)&lt;A$1),A358+1,IF(AND(COUNTIF(A$1:A$3,"&gt;0")=2,MAX(A$8:A358)&lt;A$2),A358+1,IF(AND(COUNTIF(A$1:A$3,"&gt;0")=3,MAX(A$8:A358)&lt;A$3),A358+1,0)))</f>
        <v>352</v>
      </c>
      <c r="B359" s="89">
        <f t="shared" si="32"/>
        <v>75</v>
      </c>
      <c r="C359" s="89" t="str">
        <f t="shared" si="32"/>
        <v>НОВИ ПАЗАР</v>
      </c>
      <c r="D359" s="87">
        <f>IF($A359=0,"",IF($A359&lt;=$A$1,+VLOOKUP($A359,'Rashodi- plan-izvršenje'!$A$8:B$1500,'prenos-P-R-N'!D$1,FALSE),IF($A359&gt;$A$2,+VLOOKUP($A359,'Neizmirene obaveze JLS'!$A$11:B$500,'prenos-P-R-N'!D$1,FALSE),"")))</f>
        <v>3</v>
      </c>
      <c r="E359" s="87" t="str">
        <f>IF($A359=0,"",IF($A359&lt;=$A$1,+VLOOKUP($A359,'Rashodi- plan-izvršenje'!$A$8:C$1500,'prenos-P-R-N'!E$1,FALSE),IF($A359&gt;$A$2,+VLOOKUP($A359,'Neizmirene obaveze JLS'!$A$11:C$500,'prenos-P-R-N'!E$1,FALSE),"")))</f>
        <v>Градска управа</v>
      </c>
      <c r="F359" s="87" t="str">
        <f>IF($A359=0,"",IF($A359&lt;=$A$1,+VLOOKUP($A359,'Rashodi- plan-izvršenje'!$A$8:D$1500,'prenos-P-R-N'!F$1,FALSE),IF($A359&gt;$A$2,+VLOOKUP($A359,'Neizmirene obaveze JLS'!$A$11:D$500,'prenos-P-R-N'!F$1,FALSE),"")))</f>
        <v>3.7</v>
      </c>
      <c r="G359" s="87" t="str">
        <f>IF($A359=0,"",IF($A359&lt;=$A$1,+VLOOKUP($A359,'Rashodi- plan-izvršenje'!$A$8:E$1500,'prenos-P-R-N'!G$1,FALSE),IF($A359&gt;$A$2,+VLOOKUP($A359,'Neizmirene obaveze JLS'!$A$11:E$500,'prenos-P-R-N'!G$1,FALSE),"")))</f>
        <v>Спровођење омладинске политике</v>
      </c>
      <c r="H359" s="87">
        <f>IF($A359=0,"",IF($A359&lt;=$A$1,+VLOOKUP($A359,'Rashodi- plan-izvršenje'!$A$8:F$1500,'prenos-P-R-N'!H$1,FALSE),IF($A359&gt;$A$2,+VLOOKUP($A359,'Neizmirene obaveze JLS'!$A$11:F$500,'prenos-P-R-N'!H$1,FALSE),"")))</f>
        <v>860</v>
      </c>
      <c r="I359" s="87" t="str">
        <f>IF($A359=0,"",IF($A359&lt;=$A$1,+VLOOKUP($A359,'Rashodi- plan-izvršenje'!$A$8:G$1500,'prenos-P-R-N'!I$1,FALSE),IF($A359&gt;$A$2,+VLOOKUP($A359,'Neizmirene obaveze JLS'!$A$11:G$500,'prenos-P-R-N'!I$1,FALSE),"")))</f>
        <v>1301</v>
      </c>
      <c r="J359" s="87" t="str">
        <f>IF($A359=0,"",IF($A359&lt;=$A$1,+VLOOKUP($A359,'Rashodi- plan-izvršenje'!$A$8:H$1500,'prenos-P-R-N'!J$1,FALSE),IF($A359&gt;$A$2,+VLOOKUP($A359,'Neizmirene obaveze JLS'!$A$11:H$500,'prenos-P-R-N'!J$1,FALSE),"")))</f>
        <v>РАЗВОЈ СПОРТА И ОМЛАДИНЕ</v>
      </c>
      <c r="K359" s="87">
        <f>IF($A359=0,"",IF($A359&lt;=$A$1,+VLOOKUP($A359,'Rashodi- plan-izvršenje'!$A$8:I$1500,'prenos-P-R-N'!K$1,FALSE),IF($A359&gt;$A$2,+VLOOKUP($A359,'Neizmirene obaveze JLS'!$A$11:I$500,'prenos-P-R-N'!K$1,FALSE),"")))</f>
        <v>14</v>
      </c>
      <c r="L359" t="str">
        <f>IF(A359=0,"",IF(A359&lt;=A$1,+IF(VLOOKUP(A359,'Rashodi- plan-izvršenje'!A$8:J$1500,M$1,FALSE)&gt;0,"Програмска активност","Пројекат"),IF(A359&gt;A$2,+IF(VLOOKUP(A359,'Neizmirene obaveze JLS'!A$8:J$2008,M$1,FALSE)&gt;0,"Програмска активност","Пројекат"),"")))</f>
        <v>Програмска активност</v>
      </c>
      <c r="M359" s="87" t="str">
        <f>IF(A359=0,"",IF($A359&lt;=$A$1,+IF(VLOOKUP($A359,'Rashodi- plan-izvršenje'!$A$8:$M$1500,10,FALSE)&gt;0,VLOOKUP($A359,'Rashodi- plan-izvršenje'!$A$8:$M$1500,10,FALSE),VLOOKUP($A359,'Rashodi- plan-izvršenje'!$A$8:$M$1500,12,FALSE)),+IF($A359&gt;$A$2,IF(VLOOKUP($A359,'Neizmirene obaveze JLS'!$A$8:$M$1500,10,FALSE)&gt;0,VLOOKUP($A359,'Neizmirene obaveze JLS'!$A$11:$M$1500,10,FALSE),VLOOKUP($A359,'Neizmirene obaveze JLS'!$A$11:$M$1500,12,FALSE)),0)))</f>
        <v>1301-0005</v>
      </c>
      <c r="N359" s="87" t="str">
        <f>IF(A359=0,"",IF($A359&lt;=$A$1,+IF(VLOOKUP(A359,'Rashodi- plan-izvršenje'!$A$8:$M$1500,10,FALSE)&gt;0,VLOOKUP(A359,'Rashodi- plan-izvršenje'!$A$8:$M$1500,11,FALSE),VLOOKUP(A359,'Rashodi- plan-izvršenje'!$A$8:$M$1500,13,FALSE)),+IF($A359&gt;$A$2,IF(VLOOKUP($A359,'Neizmirene obaveze JLS'!$A$8:$M$1500,10,FALSE)&gt;0,VLOOKUP($A359,'Neizmirene obaveze JLS'!$A$11:$M$1500,11,FALSE),VLOOKUP($A359,'Neizmirene obaveze JLS'!$A$11:$M$1500,13,FALSE)),0)))</f>
        <v>Спровођење омладинске политике</v>
      </c>
      <c r="O359" s="87">
        <f>IF(A359=0,"",IF($A359&lt;=$A$1,VALUE(+VLOOKUP($A359,'Rashodi- plan-izvršenje'!$A$8:N$1500,'prenos-P-R-N'!O$1,FALSE)),IF($A359&lt;=A$2,VALUE(VLOOKUP($A359,'Prihodi- plan-izvršenje'!$A$8:$H$500,6,FALSE)),VALUE(VLOOKUP($A359,'Neizmirene obaveze JLS'!$A$8:$N$500,O$1,FALSE)))))</f>
        <v>1</v>
      </c>
      <c r="P359" s="87" t="str">
        <f>IF(A359=0,"",IF(A359=0,0,IF(A359&gt;A$2,'šifarnik K-izvor'!G$3,+IF(Q359&lt;700,+'šifarnik K-izvor'!G$2,'šifarnik K-izvor'!G$1))))</f>
        <v>НО</v>
      </c>
      <c r="Q359" s="87" t="str">
        <f>IF($A359&lt;=$A$1,VALUE(+VLOOKUP($A359,'Rashodi- plan-izvršenje'!$A$8:O$1500,'prenos-P-R-N'!Q$1,FALSE)),IF($A359&lt;=$A$2,VLOOKUP($A359,'Prihodi- plan-izvršenje'!$A$4:$H$500,4,FALSE),IF($A359&lt;=$A$3,VLOOKUP(A359,'Neizmirene obaveze JLS'!$A$11:O$500,Q$1,FALSE),"")))</f>
        <v>426</v>
      </c>
      <c r="R359" s="88" t="str">
        <f>IF($A359&lt;=$A$1,VALUE(+VLOOKUP($A359,'Rashodi- plan-izvršenje'!$A$8:P$1500,'prenos-P-R-N'!R$1,FALSE)),IF($A359&lt;=$A$2,VLOOKUP($A359,'Prihodi- plan-izvršenje'!$A$4:$H$500,7,FALSE),""))</f>
        <v/>
      </c>
      <c r="S359" s="88">
        <f>IF(A359=0,0,IF($A359&lt;=$A$1,VALUE(+VLOOKUP($A359,'Rashodi- plan-izvršenje'!$A$8:Q$1500,'prenos-P-R-N'!S$1,FALSE)),IF($A359&lt;=$A$2,VLOOKUP($A359,'Prihodi- plan-izvršenje'!$A$4:$H$500,8,FALSE),0)))</f>
        <v>0</v>
      </c>
      <c r="T359" s="88">
        <f>IF($A359&gt;$A$2,VLOOKUP($A359,'Neizmirene obaveze JLS'!$A$11:R$500,R$1,FALSE),"")</f>
        <v>2868</v>
      </c>
      <c r="U359" s="88">
        <f>IF($A359&gt;$A$2,VLOOKUP($A359,'Neizmirene obaveze JLS'!$A$11:S$500,S$1,FALSE),0)</f>
        <v>0</v>
      </c>
      <c r="V359" s="88">
        <f t="shared" si="28"/>
        <v>2868</v>
      </c>
      <c r="W359" s="74"/>
      <c r="X359" s="74"/>
      <c r="Y359" s="74"/>
      <c r="Z359" s="74"/>
      <c r="AA359" s="193">
        <f t="shared" si="29"/>
        <v>3</v>
      </c>
      <c r="AB359" s="193" t="str">
        <f t="shared" si="30"/>
        <v>НО</v>
      </c>
    </row>
    <row r="360" spans="1:28">
      <c r="A360" s="89">
        <f>IF(AND(COUNTIF(A$1:A$3,"&gt;0")=1,MAX(A$8:A359)&lt;A$1),A359+1,IF(AND(COUNTIF(A$1:A$3,"&gt;0")=2,MAX(A$8:A359)&lt;A$2),A359+1,IF(AND(COUNTIF(A$1:A$3,"&gt;0")=3,MAX(A$8:A359)&lt;A$3),A359+1,0)))</f>
        <v>353</v>
      </c>
      <c r="B360" s="89">
        <f t="shared" si="32"/>
        <v>75</v>
      </c>
      <c r="C360" s="89" t="str">
        <f t="shared" si="32"/>
        <v>НОВИ ПАЗАР</v>
      </c>
      <c r="D360" s="87">
        <f>IF($A360=0,"",IF($A360&lt;=$A$1,+VLOOKUP($A360,'Rashodi- plan-izvršenje'!$A$8:B$1500,'prenos-P-R-N'!D$1,FALSE),IF($A360&gt;$A$2,+VLOOKUP($A360,'Neizmirene obaveze JLS'!$A$11:B$500,'prenos-P-R-N'!D$1,FALSE),"")))</f>
        <v>3</v>
      </c>
      <c r="E360" s="87" t="str">
        <f>IF($A360=0,"",IF($A360&lt;=$A$1,+VLOOKUP($A360,'Rashodi- plan-izvršenje'!$A$8:C$1500,'prenos-P-R-N'!E$1,FALSE),IF($A360&gt;$A$2,+VLOOKUP($A360,'Neizmirene obaveze JLS'!$A$11:C$500,'prenos-P-R-N'!E$1,FALSE),"")))</f>
        <v>Градска управа</v>
      </c>
      <c r="F360" s="87" t="str">
        <f>IF($A360=0,"",IF($A360&lt;=$A$1,+VLOOKUP($A360,'Rashodi- plan-izvršenje'!$A$8:D$1500,'prenos-P-R-N'!F$1,FALSE),IF($A360&gt;$A$2,+VLOOKUP($A360,'Neizmirene obaveze JLS'!$A$11:D$500,'prenos-P-R-N'!F$1,FALSE),"")))</f>
        <v>3.8</v>
      </c>
      <c r="G360" s="87" t="str">
        <f>IF($A360=0,"",IF($A360&lt;=$A$1,+VLOOKUP($A360,'Rashodi- plan-izvršenje'!$A$8:E$1500,'prenos-P-R-N'!G$1,FALSE),IF($A360&gt;$A$2,+VLOOKUP($A360,'Neizmirene obaveze JLS'!$A$11:E$500,'prenos-P-R-N'!G$1,FALSE),"")))</f>
        <v>Функционисање локалних установа културе</v>
      </c>
      <c r="H360" s="87">
        <f>IF($A360=0,"",IF($A360&lt;=$A$1,+VLOOKUP($A360,'Rashodi- plan-izvršenje'!$A$8:F$1500,'prenos-P-R-N'!H$1,FALSE),IF($A360&gt;$A$2,+VLOOKUP($A360,'Neizmirene obaveze JLS'!$A$11:F$500,'prenos-P-R-N'!H$1,FALSE),"")))</f>
        <v>820</v>
      </c>
      <c r="I360" s="87" t="str">
        <f>IF($A360=0,"",IF($A360&lt;=$A$1,+VLOOKUP($A360,'Rashodi- plan-izvršenje'!$A$8:G$1500,'prenos-P-R-N'!I$1,FALSE),IF($A360&gt;$A$2,+VLOOKUP($A360,'Neizmirene obaveze JLS'!$A$11:G$500,'prenos-P-R-N'!I$1,FALSE),"")))</f>
        <v>1201</v>
      </c>
      <c r="J360" s="87" t="str">
        <f>IF($A360=0,"",IF($A360&lt;=$A$1,+VLOOKUP($A360,'Rashodi- plan-izvršenje'!$A$8:H$1500,'prenos-P-R-N'!J$1,FALSE),IF($A360&gt;$A$2,+VLOOKUP($A360,'Neizmirene obaveze JLS'!$A$11:H$500,'prenos-P-R-N'!J$1,FALSE),"")))</f>
        <v>РАЗВОЈ КУЛТУРЕ И ИНФОРМИСАЊА</v>
      </c>
      <c r="K360" s="87">
        <f>IF($A360=0,"",IF($A360&lt;=$A$1,+VLOOKUP($A360,'Rashodi- plan-izvršenje'!$A$8:I$1500,'prenos-P-R-N'!K$1,FALSE),IF($A360&gt;$A$2,+VLOOKUP($A360,'Neizmirene obaveze JLS'!$A$11:I$500,'prenos-P-R-N'!K$1,FALSE),"")))</f>
        <v>13</v>
      </c>
      <c r="L360" t="str">
        <f>IF(A360=0,"",IF(A360&lt;=A$1,+IF(VLOOKUP(A360,'Rashodi- plan-izvršenje'!A$8:J$1500,M$1,FALSE)&gt;0,"Програмска активност","Пројекат"),IF(A360&gt;A$2,+IF(VLOOKUP(A360,'Neizmirene obaveze JLS'!A$8:J$2008,M$1,FALSE)&gt;0,"Програмска активност","Пројекат"),"")))</f>
        <v>Програмска активност</v>
      </c>
      <c r="M360" s="87" t="str">
        <f>IF(A360=0,"",IF($A360&lt;=$A$1,+IF(VLOOKUP($A360,'Rashodi- plan-izvršenje'!$A$8:$M$1500,10,FALSE)&gt;0,VLOOKUP($A360,'Rashodi- plan-izvršenje'!$A$8:$M$1500,10,FALSE),VLOOKUP($A360,'Rashodi- plan-izvršenje'!$A$8:$M$1500,12,FALSE)),+IF($A360&gt;$A$2,IF(VLOOKUP($A360,'Neizmirene obaveze JLS'!$A$8:$M$1500,10,FALSE)&gt;0,VLOOKUP($A360,'Neizmirene obaveze JLS'!$A$11:$M$1500,10,FALSE),VLOOKUP($A360,'Neizmirene obaveze JLS'!$A$11:$M$1500,12,FALSE)),0)))</f>
        <v>1201-0001</v>
      </c>
      <c r="N360" s="87" t="str">
        <f>IF(A360=0,"",IF($A360&lt;=$A$1,+IF(VLOOKUP(A360,'Rashodi- plan-izvršenje'!$A$8:$M$1500,10,FALSE)&gt;0,VLOOKUP(A360,'Rashodi- plan-izvršenje'!$A$8:$M$1500,11,FALSE),VLOOKUP(A360,'Rashodi- plan-izvršenje'!$A$8:$M$1500,13,FALSE)),+IF($A360&gt;$A$2,IF(VLOOKUP($A360,'Neizmirene obaveze JLS'!$A$8:$M$1500,10,FALSE)&gt;0,VLOOKUP($A360,'Neizmirene obaveze JLS'!$A$11:$M$1500,11,FALSE),VLOOKUP($A360,'Neizmirene obaveze JLS'!$A$11:$M$1500,13,FALSE)),0)))</f>
        <v>Функционисање локалних установа културе</v>
      </c>
      <c r="O360" s="87">
        <f>IF(A360=0,"",IF($A360&lt;=$A$1,VALUE(+VLOOKUP($A360,'Rashodi- plan-izvršenje'!$A$8:N$1500,'prenos-P-R-N'!O$1,FALSE)),IF($A360&lt;=A$2,VALUE(VLOOKUP($A360,'Prihodi- plan-izvršenje'!$A$8:$H$500,6,FALSE)),VALUE(VLOOKUP($A360,'Neizmirene obaveze JLS'!$A$8:$N$500,O$1,FALSE)))))</f>
        <v>1</v>
      </c>
      <c r="P360" s="87" t="str">
        <f>IF(A360=0,"",IF(A360=0,0,IF(A360&gt;A$2,'šifarnik K-izvor'!G$3,+IF(Q360&lt;700,+'šifarnik K-izvor'!G$2,'šifarnik K-izvor'!G$1))))</f>
        <v>НО</v>
      </c>
      <c r="Q360" s="87" t="str">
        <f>IF($A360&lt;=$A$1,VALUE(+VLOOKUP($A360,'Rashodi- plan-izvršenje'!$A$8:O$1500,'prenos-P-R-N'!Q$1,FALSE)),IF($A360&lt;=$A$2,VLOOKUP($A360,'Prihodi- plan-izvršenje'!$A$4:$H$500,4,FALSE),IF($A360&lt;=$A$3,VLOOKUP(A360,'Neizmirene obaveze JLS'!$A$11:O$500,Q$1,FALSE),"")))</f>
        <v>411</v>
      </c>
      <c r="R360" s="88" t="str">
        <f>IF($A360&lt;=$A$1,VALUE(+VLOOKUP($A360,'Rashodi- plan-izvršenje'!$A$8:P$1500,'prenos-P-R-N'!R$1,FALSE)),IF($A360&lt;=$A$2,VLOOKUP($A360,'Prihodi- plan-izvršenje'!$A$4:$H$500,7,FALSE),""))</f>
        <v/>
      </c>
      <c r="S360" s="88">
        <f>IF(A360=0,0,IF($A360&lt;=$A$1,VALUE(+VLOOKUP($A360,'Rashodi- plan-izvršenje'!$A$8:Q$1500,'prenos-P-R-N'!S$1,FALSE)),IF($A360&lt;=$A$2,VLOOKUP($A360,'Prihodi- plan-izvršenje'!$A$4:$H$500,8,FALSE),0)))</f>
        <v>0</v>
      </c>
      <c r="T360" s="88">
        <f>IF($A360&gt;$A$2,VLOOKUP($A360,'Neizmirene obaveze JLS'!$A$11:R$500,R$1,FALSE),"")</f>
        <v>14302566.08</v>
      </c>
      <c r="U360" s="88">
        <f>IF($A360&gt;$A$2,VLOOKUP($A360,'Neizmirene obaveze JLS'!$A$11:S$500,S$1,FALSE),0)</f>
        <v>17676415.850000001</v>
      </c>
      <c r="V360" s="88">
        <f t="shared" si="28"/>
        <v>31978981.93</v>
      </c>
      <c r="W360" s="74"/>
      <c r="X360" s="74"/>
      <c r="Y360" s="74"/>
      <c r="Z360" s="74"/>
      <c r="AA360" s="193">
        <f t="shared" si="29"/>
        <v>3</v>
      </c>
      <c r="AB360" s="193" t="str">
        <f t="shared" si="30"/>
        <v>НО</v>
      </c>
    </row>
    <row r="361" spans="1:28">
      <c r="A361" s="89">
        <f>IF(AND(COUNTIF(A$1:A$3,"&gt;0")=1,MAX(A$8:A360)&lt;A$1),A360+1,IF(AND(COUNTIF(A$1:A$3,"&gt;0")=2,MAX(A$8:A360)&lt;A$2),A360+1,IF(AND(COUNTIF(A$1:A$3,"&gt;0")=3,MAX(A$8:A360)&lt;A$3),A360+1,0)))</f>
        <v>354</v>
      </c>
      <c r="B361" s="89">
        <f t="shared" si="32"/>
        <v>75</v>
      </c>
      <c r="C361" s="89" t="str">
        <f t="shared" si="32"/>
        <v>НОВИ ПАЗАР</v>
      </c>
      <c r="D361" s="87">
        <f>IF($A361=0,"",IF($A361&lt;=$A$1,+VLOOKUP($A361,'Rashodi- plan-izvršenje'!$A$8:B$1500,'prenos-P-R-N'!D$1,FALSE),IF($A361&gt;$A$2,+VLOOKUP($A361,'Neizmirene obaveze JLS'!$A$11:B$500,'prenos-P-R-N'!D$1,FALSE),"")))</f>
        <v>3</v>
      </c>
      <c r="E361" s="87" t="str">
        <f>IF($A361=0,"",IF($A361&lt;=$A$1,+VLOOKUP($A361,'Rashodi- plan-izvršenje'!$A$8:C$1500,'prenos-P-R-N'!E$1,FALSE),IF($A361&gt;$A$2,+VLOOKUP($A361,'Neizmirene obaveze JLS'!$A$11:C$500,'prenos-P-R-N'!E$1,FALSE),"")))</f>
        <v>Градска управа</v>
      </c>
      <c r="F361" s="87" t="str">
        <f>IF($A361=0,"",IF($A361&lt;=$A$1,+VLOOKUP($A361,'Rashodi- plan-izvršenje'!$A$8:D$1500,'prenos-P-R-N'!F$1,FALSE),IF($A361&gt;$A$2,+VLOOKUP($A361,'Neizmirene obaveze JLS'!$A$11:D$500,'prenos-P-R-N'!F$1,FALSE),"")))</f>
        <v>3.8</v>
      </c>
      <c r="G361" s="87" t="str">
        <f>IF($A361=0,"",IF($A361&lt;=$A$1,+VLOOKUP($A361,'Rashodi- plan-izvršenje'!$A$8:E$1500,'prenos-P-R-N'!G$1,FALSE),IF($A361&gt;$A$2,+VLOOKUP($A361,'Neizmirene obaveze JLS'!$A$11:E$500,'prenos-P-R-N'!G$1,FALSE),"")))</f>
        <v>Функционисање локалних установа културе</v>
      </c>
      <c r="H361" s="87">
        <f>IF($A361=0,"",IF($A361&lt;=$A$1,+VLOOKUP($A361,'Rashodi- plan-izvršenje'!$A$8:F$1500,'prenos-P-R-N'!H$1,FALSE),IF($A361&gt;$A$2,+VLOOKUP($A361,'Neizmirene obaveze JLS'!$A$11:F$500,'prenos-P-R-N'!H$1,FALSE),"")))</f>
        <v>820</v>
      </c>
      <c r="I361" s="87" t="str">
        <f>IF($A361=0,"",IF($A361&lt;=$A$1,+VLOOKUP($A361,'Rashodi- plan-izvršenje'!$A$8:G$1500,'prenos-P-R-N'!I$1,FALSE),IF($A361&gt;$A$2,+VLOOKUP($A361,'Neizmirene obaveze JLS'!$A$11:G$500,'prenos-P-R-N'!I$1,FALSE),"")))</f>
        <v>1201</v>
      </c>
      <c r="J361" s="87" t="str">
        <f>IF($A361=0,"",IF($A361&lt;=$A$1,+VLOOKUP($A361,'Rashodi- plan-izvršenje'!$A$8:H$1500,'prenos-P-R-N'!J$1,FALSE),IF($A361&gt;$A$2,+VLOOKUP($A361,'Neizmirene obaveze JLS'!$A$11:H$500,'prenos-P-R-N'!J$1,FALSE),"")))</f>
        <v>РАЗВОЈ КУЛТУРЕ И ИНФОРМИСАЊА</v>
      </c>
      <c r="K361" s="87">
        <f>IF($A361=0,"",IF($A361&lt;=$A$1,+VLOOKUP($A361,'Rashodi- plan-izvršenje'!$A$8:I$1500,'prenos-P-R-N'!K$1,FALSE),IF($A361&gt;$A$2,+VLOOKUP($A361,'Neizmirene obaveze JLS'!$A$11:I$500,'prenos-P-R-N'!K$1,FALSE),"")))</f>
        <v>13</v>
      </c>
      <c r="L361" t="str">
        <f>IF(A361=0,"",IF(A361&lt;=A$1,+IF(VLOOKUP(A361,'Rashodi- plan-izvršenje'!A$8:J$1500,M$1,FALSE)&gt;0,"Програмска активност","Пројекат"),IF(A361&gt;A$2,+IF(VLOOKUP(A361,'Neizmirene obaveze JLS'!A$8:J$2008,M$1,FALSE)&gt;0,"Програмска активност","Пројекат"),"")))</f>
        <v>Програмска активност</v>
      </c>
      <c r="M361" s="87" t="str">
        <f>IF(A361=0,"",IF($A361&lt;=$A$1,+IF(VLOOKUP($A361,'Rashodi- plan-izvršenje'!$A$8:$M$1500,10,FALSE)&gt;0,VLOOKUP($A361,'Rashodi- plan-izvršenje'!$A$8:$M$1500,10,FALSE),VLOOKUP($A361,'Rashodi- plan-izvršenje'!$A$8:$M$1500,12,FALSE)),+IF($A361&gt;$A$2,IF(VLOOKUP($A361,'Neizmirene obaveze JLS'!$A$8:$M$1500,10,FALSE)&gt;0,VLOOKUP($A361,'Neizmirene obaveze JLS'!$A$11:$M$1500,10,FALSE),VLOOKUP($A361,'Neizmirene obaveze JLS'!$A$11:$M$1500,12,FALSE)),0)))</f>
        <v>1201-0001</v>
      </c>
      <c r="N361" s="87" t="str">
        <f>IF(A361=0,"",IF($A361&lt;=$A$1,+IF(VLOOKUP(A361,'Rashodi- plan-izvršenje'!$A$8:$M$1500,10,FALSE)&gt;0,VLOOKUP(A361,'Rashodi- plan-izvršenje'!$A$8:$M$1500,11,FALSE),VLOOKUP(A361,'Rashodi- plan-izvršenje'!$A$8:$M$1500,13,FALSE)),+IF($A361&gt;$A$2,IF(VLOOKUP($A361,'Neizmirene obaveze JLS'!$A$8:$M$1500,10,FALSE)&gt;0,VLOOKUP($A361,'Neizmirene obaveze JLS'!$A$11:$M$1500,11,FALSE),VLOOKUP($A361,'Neizmirene obaveze JLS'!$A$11:$M$1500,13,FALSE)),0)))</f>
        <v>Функционисање локалних установа културе</v>
      </c>
      <c r="O361" s="87">
        <f>IF(A361=0,"",IF($A361&lt;=$A$1,VALUE(+VLOOKUP($A361,'Rashodi- plan-izvršenje'!$A$8:N$1500,'prenos-P-R-N'!O$1,FALSE)),IF($A361&lt;=A$2,VALUE(VLOOKUP($A361,'Prihodi- plan-izvršenje'!$A$8:$H$500,6,FALSE)),VALUE(VLOOKUP($A361,'Neizmirene obaveze JLS'!$A$8:$N$500,O$1,FALSE)))))</f>
        <v>1</v>
      </c>
      <c r="P361" s="87" t="str">
        <f>IF(A361=0,"",IF(A361=0,0,IF(A361&gt;A$2,'šifarnik K-izvor'!G$3,+IF(Q361&lt;700,+'šifarnik K-izvor'!G$2,'šifarnik K-izvor'!G$1))))</f>
        <v>НО</v>
      </c>
      <c r="Q361" s="87" t="str">
        <f>IF($A361&lt;=$A$1,VALUE(+VLOOKUP($A361,'Rashodi- plan-izvršenje'!$A$8:O$1500,'prenos-P-R-N'!Q$1,FALSE)),IF($A361&lt;=$A$2,VLOOKUP($A361,'Prihodi- plan-izvršenje'!$A$4:$H$500,4,FALSE),IF($A361&lt;=$A$3,VLOOKUP(A361,'Neizmirene obaveze JLS'!$A$11:O$500,Q$1,FALSE),"")))</f>
        <v>412</v>
      </c>
      <c r="R361" s="88" t="str">
        <f>IF($A361&lt;=$A$1,VALUE(+VLOOKUP($A361,'Rashodi- plan-izvršenje'!$A$8:P$1500,'prenos-P-R-N'!R$1,FALSE)),IF($A361&lt;=$A$2,VLOOKUP($A361,'Prihodi- plan-izvršenje'!$A$4:$H$500,7,FALSE),""))</f>
        <v/>
      </c>
      <c r="S361" s="88">
        <f>IF(A361=0,0,IF($A361&lt;=$A$1,VALUE(+VLOOKUP($A361,'Rashodi- plan-izvršenje'!$A$8:Q$1500,'prenos-P-R-N'!S$1,FALSE)),IF($A361&lt;=$A$2,VLOOKUP($A361,'Prihodi- plan-izvršenje'!$A$4:$H$500,8,FALSE),0)))</f>
        <v>0</v>
      </c>
      <c r="T361" s="88">
        <f>IF($A361&gt;$A$2,VLOOKUP($A361,'Neizmirene obaveze JLS'!$A$11:R$500,R$1,FALSE),"")</f>
        <v>2382828.42</v>
      </c>
      <c r="U361" s="88">
        <f>IF($A361&gt;$A$2,VLOOKUP($A361,'Neizmirene obaveze JLS'!$A$11:S$500,S$1,FALSE),0)</f>
        <v>3024394.84</v>
      </c>
      <c r="V361" s="88">
        <f t="shared" si="28"/>
        <v>5407223.2599999998</v>
      </c>
      <c r="W361" s="74"/>
      <c r="X361" s="74"/>
      <c r="Y361" s="74"/>
      <c r="Z361" s="74"/>
      <c r="AA361" s="193">
        <f t="shared" si="29"/>
        <v>3</v>
      </c>
      <c r="AB361" s="193" t="str">
        <f t="shared" si="30"/>
        <v>НО</v>
      </c>
    </row>
    <row r="362" spans="1:28">
      <c r="A362" s="89">
        <f>IF(AND(COUNTIF(A$1:A$3,"&gt;0")=1,MAX(A$8:A361)&lt;A$1),A361+1,IF(AND(COUNTIF(A$1:A$3,"&gt;0")=2,MAX(A$8:A361)&lt;A$2),A361+1,IF(AND(COUNTIF(A$1:A$3,"&gt;0")=3,MAX(A$8:A361)&lt;A$3),A361+1,0)))</f>
        <v>355</v>
      </c>
      <c r="B362" s="89">
        <f t="shared" ref="B362:C362" si="33">+IF($A362&gt;0,B361,"")</f>
        <v>75</v>
      </c>
      <c r="C362" s="89" t="str">
        <f t="shared" si="33"/>
        <v>НОВИ ПАЗАР</v>
      </c>
      <c r="D362" s="87">
        <f>IF($A362=0,"",IF($A362&lt;=$A$1,+VLOOKUP($A362,'Rashodi- plan-izvršenje'!$A$8:B$1500,'prenos-P-R-N'!D$1,FALSE),IF($A362&gt;$A$2,+VLOOKUP($A362,'Neizmirene obaveze JLS'!$A$11:B$500,'prenos-P-R-N'!D$1,FALSE),"")))</f>
        <v>3</v>
      </c>
      <c r="E362" s="87" t="str">
        <f>IF($A362=0,"",IF($A362&lt;=$A$1,+VLOOKUP($A362,'Rashodi- plan-izvršenje'!$A$8:C$1500,'prenos-P-R-N'!E$1,FALSE),IF($A362&gt;$A$2,+VLOOKUP($A362,'Neizmirene obaveze JLS'!$A$11:C$500,'prenos-P-R-N'!E$1,FALSE),"")))</f>
        <v>Градска управа</v>
      </c>
      <c r="F362" s="87" t="str">
        <f>IF($A362=0,"",IF($A362&lt;=$A$1,+VLOOKUP($A362,'Rashodi- plan-izvršenje'!$A$8:D$1500,'prenos-P-R-N'!F$1,FALSE),IF($A362&gt;$A$2,+VLOOKUP($A362,'Neizmirene obaveze JLS'!$A$11:D$500,'prenos-P-R-N'!F$1,FALSE),"")))</f>
        <v>3.8</v>
      </c>
      <c r="G362" s="87" t="str">
        <f>IF($A362=0,"",IF($A362&lt;=$A$1,+VLOOKUP($A362,'Rashodi- plan-izvršenje'!$A$8:E$1500,'prenos-P-R-N'!G$1,FALSE),IF($A362&gt;$A$2,+VLOOKUP($A362,'Neizmirene obaveze JLS'!$A$11:E$500,'prenos-P-R-N'!G$1,FALSE),"")))</f>
        <v>Функционисање локалних установа културе</v>
      </c>
      <c r="H362" s="87">
        <f>IF($A362=0,"",IF($A362&lt;=$A$1,+VLOOKUP($A362,'Rashodi- plan-izvršenje'!$A$8:F$1500,'prenos-P-R-N'!H$1,FALSE),IF($A362&gt;$A$2,+VLOOKUP($A362,'Neizmirene obaveze JLS'!$A$11:F$500,'prenos-P-R-N'!H$1,FALSE),"")))</f>
        <v>820</v>
      </c>
      <c r="I362" s="87" t="str">
        <f>IF($A362=0,"",IF($A362&lt;=$A$1,+VLOOKUP($A362,'Rashodi- plan-izvršenje'!$A$8:G$1500,'prenos-P-R-N'!I$1,FALSE),IF($A362&gt;$A$2,+VLOOKUP($A362,'Neizmirene obaveze JLS'!$A$11:G$500,'prenos-P-R-N'!I$1,FALSE),"")))</f>
        <v>1201</v>
      </c>
      <c r="J362" s="87" t="str">
        <f>IF($A362=0,"",IF($A362&lt;=$A$1,+VLOOKUP($A362,'Rashodi- plan-izvršenje'!$A$8:H$1500,'prenos-P-R-N'!J$1,FALSE),IF($A362&gt;$A$2,+VLOOKUP($A362,'Neizmirene obaveze JLS'!$A$11:H$500,'prenos-P-R-N'!J$1,FALSE),"")))</f>
        <v>РАЗВОЈ КУЛТУРЕ И ИНФОРМИСАЊА</v>
      </c>
      <c r="K362" s="87">
        <f>IF($A362=0,"",IF($A362&lt;=$A$1,+VLOOKUP($A362,'Rashodi- plan-izvršenje'!$A$8:I$1500,'prenos-P-R-N'!K$1,FALSE),IF($A362&gt;$A$2,+VLOOKUP($A362,'Neizmirene obaveze JLS'!$A$11:I$500,'prenos-P-R-N'!K$1,FALSE),"")))</f>
        <v>13</v>
      </c>
      <c r="L362" t="str">
        <f>IF(A362=0,"",IF(A362&lt;=A$1,+IF(VLOOKUP(A362,'Rashodi- plan-izvršenje'!A$8:J$1500,M$1,FALSE)&gt;0,"Програмска активност","Пројекат"),IF(A362&gt;A$2,+IF(VLOOKUP(A362,'Neizmirene obaveze JLS'!A$8:J$2008,M$1,FALSE)&gt;0,"Програмска активност","Пројекат"),"")))</f>
        <v>Програмска активност</v>
      </c>
      <c r="M362" s="87" t="str">
        <f>IF(A362=0,"",IF($A362&lt;=$A$1,+IF(VLOOKUP($A362,'Rashodi- plan-izvršenje'!$A$8:$M$1500,10,FALSE)&gt;0,VLOOKUP($A362,'Rashodi- plan-izvršenje'!$A$8:$M$1500,10,FALSE),VLOOKUP($A362,'Rashodi- plan-izvršenje'!$A$8:$M$1500,12,FALSE)),+IF($A362&gt;$A$2,IF(VLOOKUP($A362,'Neizmirene obaveze JLS'!$A$8:$M$1500,10,FALSE)&gt;0,VLOOKUP($A362,'Neizmirene obaveze JLS'!$A$11:$M$1500,10,FALSE),VLOOKUP($A362,'Neizmirene obaveze JLS'!$A$11:$M$1500,12,FALSE)),0)))</f>
        <v>1201-0001</v>
      </c>
      <c r="N362" s="87" t="str">
        <f>IF(A362=0,"",IF($A362&lt;=$A$1,+IF(VLOOKUP(A362,'Rashodi- plan-izvršenje'!$A$8:$M$1500,10,FALSE)&gt;0,VLOOKUP(A362,'Rashodi- plan-izvršenje'!$A$8:$M$1500,11,FALSE),VLOOKUP(A362,'Rashodi- plan-izvršenje'!$A$8:$M$1500,13,FALSE)),+IF($A362&gt;$A$2,IF(VLOOKUP($A362,'Neizmirene obaveze JLS'!$A$8:$M$1500,10,FALSE)&gt;0,VLOOKUP($A362,'Neizmirene obaveze JLS'!$A$11:$M$1500,11,FALSE),VLOOKUP($A362,'Neizmirene obaveze JLS'!$A$11:$M$1500,13,FALSE)),0)))</f>
        <v>Функционисање локалних установа културе</v>
      </c>
      <c r="O362" s="87">
        <f>IF(A362=0,"",IF($A362&lt;=$A$1,VALUE(+VLOOKUP($A362,'Rashodi- plan-izvršenje'!$A$8:N$1500,'prenos-P-R-N'!O$1,FALSE)),IF($A362&lt;=A$2,VALUE(VLOOKUP($A362,'Prihodi- plan-izvršenje'!$A$8:$H$500,6,FALSE)),VALUE(VLOOKUP($A362,'Neizmirene obaveze JLS'!$A$8:$N$500,O$1,FALSE)))))</f>
        <v>1</v>
      </c>
      <c r="P362" s="87" t="str">
        <f>IF(A362=0,"",IF(A362=0,0,IF(A362&gt;A$2,'šifarnik K-izvor'!G$3,+IF(Q362&lt;700,+'šifarnik K-izvor'!G$2,'šifarnik K-izvor'!G$1))))</f>
        <v>НО</v>
      </c>
      <c r="Q362" s="87" t="str">
        <f>IF($A362&lt;=$A$1,VALUE(+VLOOKUP($A362,'Rashodi- plan-izvršenje'!$A$8:O$1500,'prenos-P-R-N'!Q$1,FALSE)),IF($A362&lt;=$A$2,VLOOKUP($A362,'Prihodi- plan-izvršenje'!$A$4:$H$500,4,FALSE),IF($A362&lt;=$A$3,VLOOKUP(A362,'Neizmirene obaveze JLS'!$A$11:O$500,Q$1,FALSE),"")))</f>
        <v>413</v>
      </c>
      <c r="R362" s="88" t="str">
        <f>IF($A362&lt;=$A$1,VALUE(+VLOOKUP($A362,'Rashodi- plan-izvršenje'!$A$8:P$1500,'prenos-P-R-N'!R$1,FALSE)),IF($A362&lt;=$A$2,VLOOKUP($A362,'Prihodi- plan-izvršenje'!$A$4:$H$500,7,FALSE),""))</f>
        <v/>
      </c>
      <c r="S362" s="88">
        <f>IF(A362=0,0,IF($A362&lt;=$A$1,VALUE(+VLOOKUP($A362,'Rashodi- plan-izvršenje'!$A$8:Q$1500,'prenos-P-R-N'!S$1,FALSE)),IF($A362&lt;=$A$2,VLOOKUP($A362,'Prihodi- plan-izvršenje'!$A$4:$H$500,8,FALSE),0)))</f>
        <v>0</v>
      </c>
      <c r="T362" s="88">
        <f>IF($A362&gt;$A$2,VLOOKUP($A362,'Neizmirene obaveze JLS'!$A$11:R$500,R$1,FALSE),"")</f>
        <v>10600</v>
      </c>
      <c r="U362" s="88">
        <f>IF($A362&gt;$A$2,VLOOKUP($A362,'Neizmirene obaveze JLS'!$A$11:S$500,S$1,FALSE),0)</f>
        <v>8000</v>
      </c>
      <c r="V362" s="88">
        <f t="shared" si="28"/>
        <v>18600</v>
      </c>
      <c r="W362" s="74"/>
      <c r="X362" s="74"/>
      <c r="Y362" s="74"/>
      <c r="Z362" s="74"/>
      <c r="AA362" s="193">
        <f t="shared" si="29"/>
        <v>3</v>
      </c>
      <c r="AB362" s="193" t="str">
        <f t="shared" si="30"/>
        <v>НО</v>
      </c>
    </row>
    <row r="363" spans="1:28">
      <c r="A363" s="89">
        <f>IF(AND(COUNTIF(A$1:A$3,"&gt;0")=1,MAX(A$8:A362)&lt;A$1),A362+1,IF(AND(COUNTIF(A$1:A$3,"&gt;0")=2,MAX(A$8:A362)&lt;A$2),A362+1,IF(AND(COUNTIF(A$1:A$3,"&gt;0")=3,MAX(A$8:A362)&lt;A$3),A362+1,0)))</f>
        <v>356</v>
      </c>
      <c r="B363" s="89">
        <f t="shared" ref="B363:C363" si="34">+IF($A363&gt;0,B362,"")</f>
        <v>75</v>
      </c>
      <c r="C363" s="89" t="str">
        <f t="shared" si="34"/>
        <v>НОВИ ПАЗАР</v>
      </c>
      <c r="D363" s="87">
        <f>IF($A363=0,"",IF($A363&lt;=$A$1,+VLOOKUP($A363,'Rashodi- plan-izvršenje'!$A$8:B$1500,'prenos-P-R-N'!D$1,FALSE),IF($A363&gt;$A$2,+VLOOKUP($A363,'Neizmirene obaveze JLS'!$A$11:B$500,'prenos-P-R-N'!D$1,FALSE),"")))</f>
        <v>3</v>
      </c>
      <c r="E363" s="87" t="str">
        <f>IF($A363=0,"",IF($A363&lt;=$A$1,+VLOOKUP($A363,'Rashodi- plan-izvršenje'!$A$8:C$1500,'prenos-P-R-N'!E$1,FALSE),IF($A363&gt;$A$2,+VLOOKUP($A363,'Neizmirene obaveze JLS'!$A$11:C$500,'prenos-P-R-N'!E$1,FALSE),"")))</f>
        <v>Градска управа</v>
      </c>
      <c r="F363" s="87" t="str">
        <f>IF($A363=0,"",IF($A363&lt;=$A$1,+VLOOKUP($A363,'Rashodi- plan-izvršenje'!$A$8:D$1500,'prenos-P-R-N'!F$1,FALSE),IF($A363&gt;$A$2,+VLOOKUP($A363,'Neizmirene obaveze JLS'!$A$11:D$500,'prenos-P-R-N'!F$1,FALSE),"")))</f>
        <v>3.8</v>
      </c>
      <c r="G363" s="87" t="str">
        <f>IF($A363=0,"",IF($A363&lt;=$A$1,+VLOOKUP($A363,'Rashodi- plan-izvršenje'!$A$8:E$1500,'prenos-P-R-N'!G$1,FALSE),IF($A363&gt;$A$2,+VLOOKUP($A363,'Neizmirene obaveze JLS'!$A$11:E$500,'prenos-P-R-N'!G$1,FALSE),"")))</f>
        <v>Функционисање локалних установа културе</v>
      </c>
      <c r="H363" s="87">
        <f>IF($A363=0,"",IF($A363&lt;=$A$1,+VLOOKUP($A363,'Rashodi- plan-izvršenje'!$A$8:F$1500,'prenos-P-R-N'!H$1,FALSE),IF($A363&gt;$A$2,+VLOOKUP($A363,'Neizmirene obaveze JLS'!$A$11:F$500,'prenos-P-R-N'!H$1,FALSE),"")))</f>
        <v>820</v>
      </c>
      <c r="I363" s="87" t="str">
        <f>IF($A363=0,"",IF($A363&lt;=$A$1,+VLOOKUP($A363,'Rashodi- plan-izvršenje'!$A$8:G$1500,'prenos-P-R-N'!I$1,FALSE),IF($A363&gt;$A$2,+VLOOKUP($A363,'Neizmirene obaveze JLS'!$A$11:G$500,'prenos-P-R-N'!I$1,FALSE),"")))</f>
        <v>1201</v>
      </c>
      <c r="J363" s="87" t="str">
        <f>IF($A363=0,"",IF($A363&lt;=$A$1,+VLOOKUP($A363,'Rashodi- plan-izvršenje'!$A$8:H$1500,'prenos-P-R-N'!J$1,FALSE),IF($A363&gt;$A$2,+VLOOKUP($A363,'Neizmirene obaveze JLS'!$A$11:H$500,'prenos-P-R-N'!J$1,FALSE),"")))</f>
        <v>РАЗВОЈ КУЛТУРЕ И ИНФОРМИСАЊА</v>
      </c>
      <c r="K363" s="87">
        <f>IF($A363=0,"",IF($A363&lt;=$A$1,+VLOOKUP($A363,'Rashodi- plan-izvršenje'!$A$8:I$1500,'prenos-P-R-N'!K$1,FALSE),IF($A363&gt;$A$2,+VLOOKUP($A363,'Neizmirene obaveze JLS'!$A$11:I$500,'prenos-P-R-N'!K$1,FALSE),"")))</f>
        <v>13</v>
      </c>
      <c r="L363" t="str">
        <f>IF(A363=0,"",IF(A363&lt;=A$1,+IF(VLOOKUP(A363,'Rashodi- plan-izvršenje'!A$8:J$1500,M$1,FALSE)&gt;0,"Програмска активност","Пројекат"),IF(A363&gt;A$2,+IF(VLOOKUP(A363,'Neizmirene obaveze JLS'!A$8:J$2008,M$1,FALSE)&gt;0,"Програмска активност","Пројекат"),"")))</f>
        <v>Програмска активност</v>
      </c>
      <c r="M363" s="87" t="str">
        <f>IF(A363=0,"",IF($A363&lt;=$A$1,+IF(VLOOKUP($A363,'Rashodi- plan-izvršenje'!$A$8:$M$1500,10,FALSE)&gt;0,VLOOKUP($A363,'Rashodi- plan-izvršenje'!$A$8:$M$1500,10,FALSE),VLOOKUP($A363,'Rashodi- plan-izvršenje'!$A$8:$M$1500,12,FALSE)),+IF($A363&gt;$A$2,IF(VLOOKUP($A363,'Neizmirene obaveze JLS'!$A$8:$M$1500,10,FALSE)&gt;0,VLOOKUP($A363,'Neizmirene obaveze JLS'!$A$11:$M$1500,10,FALSE),VLOOKUP($A363,'Neizmirene obaveze JLS'!$A$11:$M$1500,12,FALSE)),0)))</f>
        <v>1201-0001</v>
      </c>
      <c r="N363" s="87" t="str">
        <f>IF(A363=0,"",IF($A363&lt;=$A$1,+IF(VLOOKUP(A363,'Rashodi- plan-izvršenje'!$A$8:$M$1500,10,FALSE)&gt;0,VLOOKUP(A363,'Rashodi- plan-izvršenje'!$A$8:$M$1500,11,FALSE),VLOOKUP(A363,'Rashodi- plan-izvršenje'!$A$8:$M$1500,13,FALSE)),+IF($A363&gt;$A$2,IF(VLOOKUP($A363,'Neizmirene obaveze JLS'!$A$8:$M$1500,10,FALSE)&gt;0,VLOOKUP($A363,'Neizmirene obaveze JLS'!$A$11:$M$1500,11,FALSE),VLOOKUP($A363,'Neizmirene obaveze JLS'!$A$11:$M$1500,13,FALSE)),0)))</f>
        <v>Функционисање локалних установа културе</v>
      </c>
      <c r="O363" s="87">
        <f>IF(A363=0,"",IF($A363&lt;=$A$1,VALUE(+VLOOKUP($A363,'Rashodi- plan-izvršenje'!$A$8:N$1500,'prenos-P-R-N'!O$1,FALSE)),IF($A363&lt;=A$2,VALUE(VLOOKUP($A363,'Prihodi- plan-izvršenje'!$A$8:$H$500,6,FALSE)),VALUE(VLOOKUP($A363,'Neizmirene obaveze JLS'!$A$8:$N$500,O$1,FALSE)))))</f>
        <v>1</v>
      </c>
      <c r="P363" s="87" t="str">
        <f>IF(A363=0,"",IF(A363=0,0,IF(A363&gt;A$2,'šifarnik K-izvor'!G$3,+IF(Q363&lt;700,+'šifarnik K-izvor'!G$2,'šifarnik K-izvor'!G$1))))</f>
        <v>НО</v>
      </c>
      <c r="Q363" s="87" t="str">
        <f>IF($A363&lt;=$A$1,VALUE(+VLOOKUP($A363,'Rashodi- plan-izvršenje'!$A$8:O$1500,'prenos-P-R-N'!Q$1,FALSE)),IF($A363&lt;=$A$2,VLOOKUP($A363,'Prihodi- plan-izvršenje'!$A$4:$H$500,4,FALSE),IF($A363&lt;=$A$3,VLOOKUP(A363,'Neizmirene obaveze JLS'!$A$11:O$500,Q$1,FALSE),"")))</f>
        <v>415</v>
      </c>
      <c r="R363" s="88" t="str">
        <f>IF($A363&lt;=$A$1,VALUE(+VLOOKUP($A363,'Rashodi- plan-izvršenje'!$A$8:P$1500,'prenos-P-R-N'!R$1,FALSE)),IF($A363&lt;=$A$2,VLOOKUP($A363,'Prihodi- plan-izvršenje'!$A$4:$H$500,7,FALSE),""))</f>
        <v/>
      </c>
      <c r="S363" s="88">
        <f>IF(A363=0,0,IF($A363&lt;=$A$1,VALUE(+VLOOKUP($A363,'Rashodi- plan-izvršenje'!$A$8:Q$1500,'prenos-P-R-N'!S$1,FALSE)),IF($A363&lt;=$A$2,VLOOKUP($A363,'Prihodi- plan-izvršenje'!$A$4:$H$500,8,FALSE),0)))</f>
        <v>0</v>
      </c>
      <c r="T363" s="88">
        <f>IF($A363&gt;$A$2,VLOOKUP($A363,'Neizmirene obaveze JLS'!$A$11:R$500,R$1,FALSE),"")</f>
        <v>280000</v>
      </c>
      <c r="U363" s="88">
        <f>IF($A363&gt;$A$2,VLOOKUP($A363,'Neizmirene obaveze JLS'!$A$11:S$500,S$1,FALSE),0)</f>
        <v>520000</v>
      </c>
      <c r="V363" s="88">
        <f t="shared" si="28"/>
        <v>800000</v>
      </c>
      <c r="W363" s="74"/>
      <c r="X363" s="74"/>
      <c r="Y363" s="74"/>
      <c r="Z363" s="74"/>
      <c r="AA363" s="193">
        <f t="shared" si="29"/>
        <v>3</v>
      </c>
      <c r="AB363" s="193" t="str">
        <f t="shared" si="30"/>
        <v>НО</v>
      </c>
    </row>
    <row r="364" spans="1:28">
      <c r="A364" s="89">
        <f>IF(AND(COUNTIF(A$1:A$3,"&gt;0")=1,MAX(A$8:A363)&lt;A$1),A363+1,IF(AND(COUNTIF(A$1:A$3,"&gt;0")=2,MAX(A$8:A363)&lt;A$2),A363+1,IF(AND(COUNTIF(A$1:A$3,"&gt;0")=3,MAX(A$8:A363)&lt;A$3),A363+1,0)))</f>
        <v>357</v>
      </c>
      <c r="B364" s="89">
        <f t="shared" ref="B364:C364" si="35">+IF($A364&gt;0,B363,"")</f>
        <v>75</v>
      </c>
      <c r="C364" s="89" t="str">
        <f t="shared" si="35"/>
        <v>НОВИ ПАЗАР</v>
      </c>
      <c r="D364" s="87">
        <f>IF($A364=0,"",IF($A364&lt;=$A$1,+VLOOKUP($A364,'Rashodi- plan-izvršenje'!$A$8:B$1500,'prenos-P-R-N'!D$1,FALSE),IF($A364&gt;$A$2,+VLOOKUP($A364,'Neizmirene obaveze JLS'!$A$11:B$500,'prenos-P-R-N'!D$1,FALSE),"")))</f>
        <v>3</v>
      </c>
      <c r="E364" s="87" t="str">
        <f>IF($A364=0,"",IF($A364&lt;=$A$1,+VLOOKUP($A364,'Rashodi- plan-izvršenje'!$A$8:C$1500,'prenos-P-R-N'!E$1,FALSE),IF($A364&gt;$A$2,+VLOOKUP($A364,'Neizmirene obaveze JLS'!$A$11:C$500,'prenos-P-R-N'!E$1,FALSE),"")))</f>
        <v>Градска управа</v>
      </c>
      <c r="F364" s="87" t="str">
        <f>IF($A364=0,"",IF($A364&lt;=$A$1,+VLOOKUP($A364,'Rashodi- plan-izvršenje'!$A$8:D$1500,'prenos-P-R-N'!F$1,FALSE),IF($A364&gt;$A$2,+VLOOKUP($A364,'Neizmirene obaveze JLS'!$A$11:D$500,'prenos-P-R-N'!F$1,FALSE),"")))</f>
        <v>3.8</v>
      </c>
      <c r="G364" s="87" t="str">
        <f>IF($A364=0,"",IF($A364&lt;=$A$1,+VLOOKUP($A364,'Rashodi- plan-izvršenje'!$A$8:E$1500,'prenos-P-R-N'!G$1,FALSE),IF($A364&gt;$A$2,+VLOOKUP($A364,'Neizmirene obaveze JLS'!$A$11:E$500,'prenos-P-R-N'!G$1,FALSE),"")))</f>
        <v>Функционисање локалних установа културе</v>
      </c>
      <c r="H364" s="87">
        <f>IF($A364=0,"",IF($A364&lt;=$A$1,+VLOOKUP($A364,'Rashodi- plan-izvršenje'!$A$8:F$1500,'prenos-P-R-N'!H$1,FALSE),IF($A364&gt;$A$2,+VLOOKUP($A364,'Neizmirene obaveze JLS'!$A$11:F$500,'prenos-P-R-N'!H$1,FALSE),"")))</f>
        <v>820</v>
      </c>
      <c r="I364" s="87" t="str">
        <f>IF($A364=0,"",IF($A364&lt;=$A$1,+VLOOKUP($A364,'Rashodi- plan-izvršenje'!$A$8:G$1500,'prenos-P-R-N'!I$1,FALSE),IF($A364&gt;$A$2,+VLOOKUP($A364,'Neizmirene obaveze JLS'!$A$11:G$500,'prenos-P-R-N'!I$1,FALSE),"")))</f>
        <v>1201</v>
      </c>
      <c r="J364" s="87" t="str">
        <f>IF($A364=0,"",IF($A364&lt;=$A$1,+VLOOKUP($A364,'Rashodi- plan-izvršenje'!$A$8:H$1500,'prenos-P-R-N'!J$1,FALSE),IF($A364&gt;$A$2,+VLOOKUP($A364,'Neizmirene obaveze JLS'!$A$11:H$500,'prenos-P-R-N'!J$1,FALSE),"")))</f>
        <v>РАЗВОЈ КУЛТУРЕ И ИНФОРМИСАЊА</v>
      </c>
      <c r="K364" s="87">
        <f>IF($A364=0,"",IF($A364&lt;=$A$1,+VLOOKUP($A364,'Rashodi- plan-izvršenje'!$A$8:I$1500,'prenos-P-R-N'!K$1,FALSE),IF($A364&gt;$A$2,+VLOOKUP($A364,'Neizmirene obaveze JLS'!$A$11:I$500,'prenos-P-R-N'!K$1,FALSE),"")))</f>
        <v>13</v>
      </c>
      <c r="L364" t="str">
        <f>IF(A364=0,"",IF(A364&lt;=A$1,+IF(VLOOKUP(A364,'Rashodi- plan-izvršenje'!A$8:J$1500,M$1,FALSE)&gt;0,"Програмска активност","Пројекат"),IF(A364&gt;A$2,+IF(VLOOKUP(A364,'Neizmirene obaveze JLS'!A$8:J$2008,M$1,FALSE)&gt;0,"Програмска активност","Пројекат"),"")))</f>
        <v>Програмска активност</v>
      </c>
      <c r="M364" s="87" t="str">
        <f>IF(A364=0,"",IF($A364&lt;=$A$1,+IF(VLOOKUP($A364,'Rashodi- plan-izvršenje'!$A$8:$M$1500,10,FALSE)&gt;0,VLOOKUP($A364,'Rashodi- plan-izvršenje'!$A$8:$M$1500,10,FALSE),VLOOKUP($A364,'Rashodi- plan-izvršenje'!$A$8:$M$1500,12,FALSE)),+IF($A364&gt;$A$2,IF(VLOOKUP($A364,'Neizmirene obaveze JLS'!$A$8:$M$1500,10,FALSE)&gt;0,VLOOKUP($A364,'Neizmirene obaveze JLS'!$A$11:$M$1500,10,FALSE),VLOOKUP($A364,'Neizmirene obaveze JLS'!$A$11:$M$1500,12,FALSE)),0)))</f>
        <v>1201-0001</v>
      </c>
      <c r="N364" s="87" t="str">
        <f>IF(A364=0,"",IF($A364&lt;=$A$1,+IF(VLOOKUP(A364,'Rashodi- plan-izvršenje'!$A$8:$M$1500,10,FALSE)&gt;0,VLOOKUP(A364,'Rashodi- plan-izvršenje'!$A$8:$M$1500,11,FALSE),VLOOKUP(A364,'Rashodi- plan-izvršenje'!$A$8:$M$1500,13,FALSE)),+IF($A364&gt;$A$2,IF(VLOOKUP($A364,'Neizmirene obaveze JLS'!$A$8:$M$1500,10,FALSE)&gt;0,VLOOKUP($A364,'Neizmirene obaveze JLS'!$A$11:$M$1500,11,FALSE),VLOOKUP($A364,'Neizmirene obaveze JLS'!$A$11:$M$1500,13,FALSE)),0)))</f>
        <v>Функционисање локалних установа културе</v>
      </c>
      <c r="O364" s="87">
        <f>IF(A364=0,"",IF($A364&lt;=$A$1,VALUE(+VLOOKUP($A364,'Rashodi- plan-izvršenje'!$A$8:N$1500,'prenos-P-R-N'!O$1,FALSE)),IF($A364&lt;=A$2,VALUE(VLOOKUP($A364,'Prihodi- plan-izvršenje'!$A$8:$H$500,6,FALSE)),VALUE(VLOOKUP($A364,'Neizmirene obaveze JLS'!$A$8:$N$500,O$1,FALSE)))))</f>
        <v>1</v>
      </c>
      <c r="P364" s="87" t="str">
        <f>IF(A364=0,"",IF(A364=0,0,IF(A364&gt;A$2,'šifarnik K-izvor'!G$3,+IF(Q364&lt;700,+'šifarnik K-izvor'!G$2,'šifarnik K-izvor'!G$1))))</f>
        <v>НО</v>
      </c>
      <c r="Q364" s="87" t="str">
        <f>IF($A364&lt;=$A$1,VALUE(+VLOOKUP($A364,'Rashodi- plan-izvršenje'!$A$8:O$1500,'prenos-P-R-N'!Q$1,FALSE)),IF($A364&lt;=$A$2,VLOOKUP($A364,'Prihodi- plan-izvršenje'!$A$4:$H$500,4,FALSE),IF($A364&lt;=$A$3,VLOOKUP(A364,'Neizmirene obaveze JLS'!$A$11:O$500,Q$1,FALSE),"")))</f>
        <v>416</v>
      </c>
      <c r="R364" s="88" t="str">
        <f>IF($A364&lt;=$A$1,VALUE(+VLOOKUP($A364,'Rashodi- plan-izvršenje'!$A$8:P$1500,'prenos-P-R-N'!R$1,FALSE)),IF($A364&lt;=$A$2,VLOOKUP($A364,'Prihodi- plan-izvršenje'!$A$4:$H$500,7,FALSE),""))</f>
        <v/>
      </c>
      <c r="S364" s="88">
        <f>IF(A364=0,0,IF($A364&lt;=$A$1,VALUE(+VLOOKUP($A364,'Rashodi- plan-izvršenje'!$A$8:Q$1500,'prenos-P-R-N'!S$1,FALSE)),IF($A364&lt;=$A$2,VLOOKUP($A364,'Prihodi- plan-izvršenje'!$A$4:$H$500,8,FALSE),0)))</f>
        <v>0</v>
      </c>
      <c r="T364" s="88">
        <f>IF($A364&gt;$A$2,VLOOKUP($A364,'Neizmirene obaveze JLS'!$A$11:R$500,R$1,FALSE),"")</f>
        <v>0</v>
      </c>
      <c r="U364" s="88">
        <f>IF($A364&gt;$A$2,VLOOKUP($A364,'Neizmirene obaveze JLS'!$A$11:S$500,S$1,FALSE),0)</f>
        <v>100000</v>
      </c>
      <c r="V364" s="88">
        <f t="shared" si="28"/>
        <v>100000</v>
      </c>
      <c r="W364" s="74"/>
      <c r="X364" s="74"/>
      <c r="Y364" s="74"/>
      <c r="Z364" s="74"/>
      <c r="AA364" s="193">
        <f t="shared" si="29"/>
        <v>3</v>
      </c>
      <c r="AB364" s="193" t="str">
        <f t="shared" si="30"/>
        <v>НО</v>
      </c>
    </row>
    <row r="365" spans="1:28">
      <c r="A365" s="89">
        <f>IF(AND(COUNTIF(A$1:A$3,"&gt;0")=1,MAX(A$8:A364)&lt;A$1),A364+1,IF(AND(COUNTIF(A$1:A$3,"&gt;0")=2,MAX(A$8:A364)&lt;A$2),A364+1,IF(AND(COUNTIF(A$1:A$3,"&gt;0")=3,MAX(A$8:A364)&lt;A$3),A364+1,0)))</f>
        <v>358</v>
      </c>
      <c r="B365" s="89">
        <f t="shared" ref="B365:C365" si="36">+IF($A365&gt;0,B364,"")</f>
        <v>75</v>
      </c>
      <c r="C365" s="89" t="str">
        <f t="shared" si="36"/>
        <v>НОВИ ПАЗАР</v>
      </c>
      <c r="D365" s="87">
        <f>IF($A365=0,"",IF($A365&lt;=$A$1,+VLOOKUP($A365,'Rashodi- plan-izvršenje'!$A$8:B$1500,'prenos-P-R-N'!D$1,FALSE),IF($A365&gt;$A$2,+VLOOKUP($A365,'Neizmirene obaveze JLS'!$A$11:B$500,'prenos-P-R-N'!D$1,FALSE),"")))</f>
        <v>3</v>
      </c>
      <c r="E365" s="87" t="str">
        <f>IF($A365=0,"",IF($A365&lt;=$A$1,+VLOOKUP($A365,'Rashodi- plan-izvršenje'!$A$8:C$1500,'prenos-P-R-N'!E$1,FALSE),IF($A365&gt;$A$2,+VLOOKUP($A365,'Neizmirene obaveze JLS'!$A$11:C$500,'prenos-P-R-N'!E$1,FALSE),"")))</f>
        <v>Градска управа</v>
      </c>
      <c r="F365" s="87" t="str">
        <f>IF($A365=0,"",IF($A365&lt;=$A$1,+VLOOKUP($A365,'Rashodi- plan-izvršenje'!$A$8:D$1500,'prenos-P-R-N'!F$1,FALSE),IF($A365&gt;$A$2,+VLOOKUP($A365,'Neizmirene obaveze JLS'!$A$11:D$500,'prenos-P-R-N'!F$1,FALSE),"")))</f>
        <v>3.8</v>
      </c>
      <c r="G365" s="87" t="str">
        <f>IF($A365=0,"",IF($A365&lt;=$A$1,+VLOOKUP($A365,'Rashodi- plan-izvršenje'!$A$8:E$1500,'prenos-P-R-N'!G$1,FALSE),IF($A365&gt;$A$2,+VLOOKUP($A365,'Neizmirene obaveze JLS'!$A$11:E$500,'prenos-P-R-N'!G$1,FALSE),"")))</f>
        <v>Функционисање локалних установа културе</v>
      </c>
      <c r="H365" s="87">
        <f>IF($A365=0,"",IF($A365&lt;=$A$1,+VLOOKUP($A365,'Rashodi- plan-izvršenje'!$A$8:F$1500,'prenos-P-R-N'!H$1,FALSE),IF($A365&gt;$A$2,+VLOOKUP($A365,'Neizmirene obaveze JLS'!$A$11:F$500,'prenos-P-R-N'!H$1,FALSE),"")))</f>
        <v>820</v>
      </c>
      <c r="I365" s="87" t="str">
        <f>IF($A365=0,"",IF($A365&lt;=$A$1,+VLOOKUP($A365,'Rashodi- plan-izvršenje'!$A$8:G$1500,'prenos-P-R-N'!I$1,FALSE),IF($A365&gt;$A$2,+VLOOKUP($A365,'Neizmirene obaveze JLS'!$A$11:G$500,'prenos-P-R-N'!I$1,FALSE),"")))</f>
        <v>1201</v>
      </c>
      <c r="J365" s="87" t="str">
        <f>IF($A365=0,"",IF($A365&lt;=$A$1,+VLOOKUP($A365,'Rashodi- plan-izvršenje'!$A$8:H$1500,'prenos-P-R-N'!J$1,FALSE),IF($A365&gt;$A$2,+VLOOKUP($A365,'Neizmirene obaveze JLS'!$A$11:H$500,'prenos-P-R-N'!J$1,FALSE),"")))</f>
        <v>РАЗВОЈ КУЛТУРЕ И ИНФОРМИСАЊА</v>
      </c>
      <c r="K365" s="87">
        <f>IF($A365=0,"",IF($A365&lt;=$A$1,+VLOOKUP($A365,'Rashodi- plan-izvršenje'!$A$8:I$1500,'prenos-P-R-N'!K$1,FALSE),IF($A365&gt;$A$2,+VLOOKUP($A365,'Neizmirene obaveze JLS'!$A$11:I$500,'prenos-P-R-N'!K$1,FALSE),"")))</f>
        <v>13</v>
      </c>
      <c r="L365" t="str">
        <f>IF(A365=0,"",IF(A365&lt;=A$1,+IF(VLOOKUP(A365,'Rashodi- plan-izvršenje'!A$8:J$1500,M$1,FALSE)&gt;0,"Програмска активност","Пројекат"),IF(A365&gt;A$2,+IF(VLOOKUP(A365,'Neizmirene obaveze JLS'!A$8:J$2008,M$1,FALSE)&gt;0,"Програмска активност","Пројекат"),"")))</f>
        <v>Програмска активност</v>
      </c>
      <c r="M365" s="87" t="str">
        <f>IF(A365=0,"",IF($A365&lt;=$A$1,+IF(VLOOKUP($A365,'Rashodi- plan-izvršenje'!$A$8:$M$1500,10,FALSE)&gt;0,VLOOKUP($A365,'Rashodi- plan-izvršenje'!$A$8:$M$1500,10,FALSE),VLOOKUP($A365,'Rashodi- plan-izvršenje'!$A$8:$M$1500,12,FALSE)),+IF($A365&gt;$A$2,IF(VLOOKUP($A365,'Neizmirene obaveze JLS'!$A$8:$M$1500,10,FALSE)&gt;0,VLOOKUP($A365,'Neizmirene obaveze JLS'!$A$11:$M$1500,10,FALSE),VLOOKUP($A365,'Neizmirene obaveze JLS'!$A$11:$M$1500,12,FALSE)),0)))</f>
        <v>1201-0001</v>
      </c>
      <c r="N365" s="87" t="str">
        <f>IF(A365=0,"",IF($A365&lt;=$A$1,+IF(VLOOKUP(A365,'Rashodi- plan-izvršenje'!$A$8:$M$1500,10,FALSE)&gt;0,VLOOKUP(A365,'Rashodi- plan-izvršenje'!$A$8:$M$1500,11,FALSE),VLOOKUP(A365,'Rashodi- plan-izvršenje'!$A$8:$M$1500,13,FALSE)),+IF($A365&gt;$A$2,IF(VLOOKUP($A365,'Neizmirene obaveze JLS'!$A$8:$M$1500,10,FALSE)&gt;0,VLOOKUP($A365,'Neizmirene obaveze JLS'!$A$11:$M$1500,11,FALSE),VLOOKUP($A365,'Neizmirene obaveze JLS'!$A$11:$M$1500,13,FALSE)),0)))</f>
        <v>Функционисање локалних установа културе</v>
      </c>
      <c r="O365" s="87">
        <f>IF(A365=0,"",IF($A365&lt;=$A$1,VALUE(+VLOOKUP($A365,'Rashodi- plan-izvršenje'!$A$8:N$1500,'prenos-P-R-N'!O$1,FALSE)),IF($A365&lt;=A$2,VALUE(VLOOKUP($A365,'Prihodi- plan-izvršenje'!$A$8:$H$500,6,FALSE)),VALUE(VLOOKUP($A365,'Neizmirene obaveze JLS'!$A$8:$N$500,O$1,FALSE)))))</f>
        <v>1</v>
      </c>
      <c r="P365" s="87" t="str">
        <f>IF(A365=0,"",IF(A365=0,0,IF(A365&gt;A$2,'šifarnik K-izvor'!G$3,+IF(Q365&lt;700,+'šifarnik K-izvor'!G$2,'šifarnik K-izvor'!G$1))))</f>
        <v>НО</v>
      </c>
      <c r="Q365" s="87" t="str">
        <f>IF($A365&lt;=$A$1,VALUE(+VLOOKUP($A365,'Rashodi- plan-izvršenje'!$A$8:O$1500,'prenos-P-R-N'!Q$1,FALSE)),IF($A365&lt;=$A$2,VLOOKUP($A365,'Prihodi- plan-izvršenje'!$A$4:$H$500,4,FALSE),IF($A365&lt;=$A$3,VLOOKUP(A365,'Neizmirene obaveze JLS'!$A$11:O$500,Q$1,FALSE),"")))</f>
        <v>421</v>
      </c>
      <c r="R365" s="88" t="str">
        <f>IF($A365&lt;=$A$1,VALUE(+VLOOKUP($A365,'Rashodi- plan-izvršenje'!$A$8:P$1500,'prenos-P-R-N'!R$1,FALSE)),IF($A365&lt;=$A$2,VLOOKUP($A365,'Prihodi- plan-izvršenje'!$A$4:$H$500,7,FALSE),""))</f>
        <v/>
      </c>
      <c r="S365" s="88">
        <f>IF(A365=0,0,IF($A365&lt;=$A$1,VALUE(+VLOOKUP($A365,'Rashodi- plan-izvršenje'!$A$8:Q$1500,'prenos-P-R-N'!S$1,FALSE)),IF($A365&lt;=$A$2,VLOOKUP($A365,'Prihodi- plan-izvršenje'!$A$4:$H$500,8,FALSE),0)))</f>
        <v>0</v>
      </c>
      <c r="T365" s="88">
        <f>IF($A365&gt;$A$2,VLOOKUP($A365,'Neizmirene obaveze JLS'!$A$11:R$500,R$1,FALSE),"")</f>
        <v>322122</v>
      </c>
      <c r="U365" s="88">
        <f>IF($A365&gt;$A$2,VLOOKUP($A365,'Neizmirene obaveze JLS'!$A$11:S$500,S$1,FALSE),0)</f>
        <v>139794</v>
      </c>
      <c r="V365" s="88">
        <f t="shared" si="28"/>
        <v>461916</v>
      </c>
      <c r="W365" s="74"/>
      <c r="X365" s="74"/>
      <c r="Y365" s="74"/>
      <c r="Z365" s="74"/>
      <c r="AA365" s="193">
        <f t="shared" si="29"/>
        <v>3</v>
      </c>
      <c r="AB365" s="193" t="str">
        <f t="shared" si="30"/>
        <v>НО</v>
      </c>
    </row>
    <row r="366" spans="1:28">
      <c r="A366" s="89">
        <f>IF(AND(COUNTIF(A$1:A$3,"&gt;0")=1,MAX(A$8:A365)&lt;A$1),A365+1,IF(AND(COUNTIF(A$1:A$3,"&gt;0")=2,MAX(A$8:A365)&lt;A$2),A365+1,IF(AND(COUNTIF(A$1:A$3,"&gt;0")=3,MAX(A$8:A365)&lt;A$3),A365+1,0)))</f>
        <v>359</v>
      </c>
      <c r="B366" s="89">
        <f t="shared" ref="B366:C366" si="37">+IF($A366&gt;0,B365,"")</f>
        <v>75</v>
      </c>
      <c r="C366" s="89" t="str">
        <f t="shared" si="37"/>
        <v>НОВИ ПАЗАР</v>
      </c>
      <c r="D366" s="87">
        <f>IF($A366=0,"",IF($A366&lt;=$A$1,+VLOOKUP($A366,'Rashodi- plan-izvršenje'!$A$8:B$1500,'prenos-P-R-N'!D$1,FALSE),IF($A366&gt;$A$2,+VLOOKUP($A366,'Neizmirene obaveze JLS'!$A$11:B$500,'prenos-P-R-N'!D$1,FALSE),"")))</f>
        <v>3</v>
      </c>
      <c r="E366" s="87" t="str">
        <f>IF($A366=0,"",IF($A366&lt;=$A$1,+VLOOKUP($A366,'Rashodi- plan-izvršenje'!$A$8:C$1500,'prenos-P-R-N'!E$1,FALSE),IF($A366&gt;$A$2,+VLOOKUP($A366,'Neizmirene obaveze JLS'!$A$11:C$500,'prenos-P-R-N'!E$1,FALSE),"")))</f>
        <v>Градска управа</v>
      </c>
      <c r="F366" s="87" t="str">
        <f>IF($A366=0,"",IF($A366&lt;=$A$1,+VLOOKUP($A366,'Rashodi- plan-izvršenje'!$A$8:D$1500,'prenos-P-R-N'!F$1,FALSE),IF($A366&gt;$A$2,+VLOOKUP($A366,'Neizmirene obaveze JLS'!$A$11:D$500,'prenos-P-R-N'!F$1,FALSE),"")))</f>
        <v>3.8</v>
      </c>
      <c r="G366" s="87" t="str">
        <f>IF($A366=0,"",IF($A366&lt;=$A$1,+VLOOKUP($A366,'Rashodi- plan-izvršenje'!$A$8:E$1500,'prenos-P-R-N'!G$1,FALSE),IF($A366&gt;$A$2,+VLOOKUP($A366,'Neizmirene obaveze JLS'!$A$11:E$500,'prenos-P-R-N'!G$1,FALSE),"")))</f>
        <v>Функционисање локалних установа културе</v>
      </c>
      <c r="H366" s="87">
        <f>IF($A366=0,"",IF($A366&lt;=$A$1,+VLOOKUP($A366,'Rashodi- plan-izvršenje'!$A$8:F$1500,'prenos-P-R-N'!H$1,FALSE),IF($A366&gt;$A$2,+VLOOKUP($A366,'Neizmirene obaveze JLS'!$A$11:F$500,'prenos-P-R-N'!H$1,FALSE),"")))</f>
        <v>820</v>
      </c>
      <c r="I366" s="87" t="str">
        <f>IF($A366=0,"",IF($A366&lt;=$A$1,+VLOOKUP($A366,'Rashodi- plan-izvršenje'!$A$8:G$1500,'prenos-P-R-N'!I$1,FALSE),IF($A366&gt;$A$2,+VLOOKUP($A366,'Neizmirene obaveze JLS'!$A$11:G$500,'prenos-P-R-N'!I$1,FALSE),"")))</f>
        <v>1201</v>
      </c>
      <c r="J366" s="87" t="str">
        <f>IF($A366=0,"",IF($A366&lt;=$A$1,+VLOOKUP($A366,'Rashodi- plan-izvršenje'!$A$8:H$1500,'prenos-P-R-N'!J$1,FALSE),IF($A366&gt;$A$2,+VLOOKUP($A366,'Neizmirene obaveze JLS'!$A$11:H$500,'prenos-P-R-N'!J$1,FALSE),"")))</f>
        <v>РАЗВОЈ КУЛТУРЕ И ИНФОРМИСАЊА</v>
      </c>
      <c r="K366" s="87">
        <f>IF($A366=0,"",IF($A366&lt;=$A$1,+VLOOKUP($A366,'Rashodi- plan-izvršenje'!$A$8:I$1500,'prenos-P-R-N'!K$1,FALSE),IF($A366&gt;$A$2,+VLOOKUP($A366,'Neizmirene obaveze JLS'!$A$11:I$500,'prenos-P-R-N'!K$1,FALSE),"")))</f>
        <v>13</v>
      </c>
      <c r="L366" t="str">
        <f>IF(A366=0,"",IF(A366&lt;=A$1,+IF(VLOOKUP(A366,'Rashodi- plan-izvršenje'!A$8:J$1500,M$1,FALSE)&gt;0,"Програмска активност","Пројекат"),IF(A366&gt;A$2,+IF(VLOOKUP(A366,'Neizmirene obaveze JLS'!A$8:J$2008,M$1,FALSE)&gt;0,"Програмска активност","Пројекат"),"")))</f>
        <v>Програмска активност</v>
      </c>
      <c r="M366" s="87" t="str">
        <f>IF(A366=0,"",IF($A366&lt;=$A$1,+IF(VLOOKUP($A366,'Rashodi- plan-izvršenje'!$A$8:$M$1500,10,FALSE)&gt;0,VLOOKUP($A366,'Rashodi- plan-izvršenje'!$A$8:$M$1500,10,FALSE),VLOOKUP($A366,'Rashodi- plan-izvršenje'!$A$8:$M$1500,12,FALSE)),+IF($A366&gt;$A$2,IF(VLOOKUP($A366,'Neizmirene obaveze JLS'!$A$8:$M$1500,10,FALSE)&gt;0,VLOOKUP($A366,'Neizmirene obaveze JLS'!$A$11:$M$1500,10,FALSE),VLOOKUP($A366,'Neizmirene obaveze JLS'!$A$11:$M$1500,12,FALSE)),0)))</f>
        <v>1201-0001</v>
      </c>
      <c r="N366" s="87" t="str">
        <f>IF(A366=0,"",IF($A366&lt;=$A$1,+IF(VLOOKUP(A366,'Rashodi- plan-izvršenje'!$A$8:$M$1500,10,FALSE)&gt;0,VLOOKUP(A366,'Rashodi- plan-izvršenje'!$A$8:$M$1500,11,FALSE),VLOOKUP(A366,'Rashodi- plan-izvršenje'!$A$8:$M$1500,13,FALSE)),+IF($A366&gt;$A$2,IF(VLOOKUP($A366,'Neizmirene obaveze JLS'!$A$8:$M$1500,10,FALSE)&gt;0,VLOOKUP($A366,'Neizmirene obaveze JLS'!$A$11:$M$1500,11,FALSE),VLOOKUP($A366,'Neizmirene obaveze JLS'!$A$11:$M$1500,13,FALSE)),0)))</f>
        <v>Функционисање локалних установа културе</v>
      </c>
      <c r="O366" s="87">
        <f>IF(A366=0,"",IF($A366&lt;=$A$1,VALUE(+VLOOKUP($A366,'Rashodi- plan-izvršenje'!$A$8:N$1500,'prenos-P-R-N'!O$1,FALSE)),IF($A366&lt;=A$2,VALUE(VLOOKUP($A366,'Prihodi- plan-izvršenje'!$A$8:$H$500,6,FALSE)),VALUE(VLOOKUP($A366,'Neizmirene obaveze JLS'!$A$8:$N$500,O$1,FALSE)))))</f>
        <v>4</v>
      </c>
      <c r="P366" s="87" t="str">
        <f>IF(A366=0,"",IF(A366=0,0,IF(A366&gt;A$2,'šifarnik K-izvor'!G$3,+IF(Q366&lt;700,+'šifarnik K-izvor'!G$2,'šifarnik K-izvor'!G$1))))</f>
        <v>НО</v>
      </c>
      <c r="Q366" s="87" t="str">
        <f>IF($A366&lt;=$A$1,VALUE(+VLOOKUP($A366,'Rashodi- plan-izvršenje'!$A$8:O$1500,'prenos-P-R-N'!Q$1,FALSE)),IF($A366&lt;=$A$2,VLOOKUP($A366,'Prihodi- plan-izvršenje'!$A$4:$H$500,4,FALSE),IF($A366&lt;=$A$3,VLOOKUP(A366,'Neizmirene obaveze JLS'!$A$11:O$500,Q$1,FALSE),"")))</f>
        <v>421</v>
      </c>
      <c r="R366" s="88" t="str">
        <f>IF($A366&lt;=$A$1,VALUE(+VLOOKUP($A366,'Rashodi- plan-izvršenje'!$A$8:P$1500,'prenos-P-R-N'!R$1,FALSE)),IF($A366&lt;=$A$2,VLOOKUP($A366,'Prihodi- plan-izvršenje'!$A$4:$H$500,7,FALSE),""))</f>
        <v/>
      </c>
      <c r="S366" s="88">
        <f>IF(A366=0,0,IF($A366&lt;=$A$1,VALUE(+VLOOKUP($A366,'Rashodi- plan-izvršenje'!$A$8:Q$1500,'prenos-P-R-N'!S$1,FALSE)),IF($A366&lt;=$A$2,VLOOKUP($A366,'Prihodi- plan-izvršenje'!$A$4:$H$500,8,FALSE),0)))</f>
        <v>0</v>
      </c>
      <c r="T366" s="88">
        <f>IF($A366&gt;$A$2,VLOOKUP($A366,'Neizmirene obaveze JLS'!$A$11:R$500,R$1,FALSE),"")</f>
        <v>1291844.82</v>
      </c>
      <c r="U366" s="88">
        <f>IF($A366&gt;$A$2,VLOOKUP($A366,'Neizmirene obaveze JLS'!$A$11:S$500,S$1,FALSE),0)</f>
        <v>2147582.4900000002</v>
      </c>
      <c r="V366" s="88">
        <f t="shared" si="28"/>
        <v>3439427.3100000005</v>
      </c>
      <c r="W366" s="74"/>
      <c r="X366" s="74"/>
      <c r="Y366" s="74"/>
      <c r="Z366" s="74"/>
      <c r="AA366" s="193">
        <f t="shared" si="29"/>
        <v>3</v>
      </c>
      <c r="AB366" s="193" t="str">
        <f t="shared" si="30"/>
        <v>НО</v>
      </c>
    </row>
    <row r="367" spans="1:28">
      <c r="A367" s="89">
        <f>IF(AND(COUNTIF(A$1:A$3,"&gt;0")=1,MAX(A$8:A366)&lt;A$1),A366+1,IF(AND(COUNTIF(A$1:A$3,"&gt;0")=2,MAX(A$8:A366)&lt;A$2),A366+1,IF(AND(COUNTIF(A$1:A$3,"&gt;0")=3,MAX(A$8:A366)&lt;A$3),A366+1,0)))</f>
        <v>360</v>
      </c>
      <c r="B367" s="89">
        <f t="shared" ref="B367:C367" si="38">+IF($A367&gt;0,B366,"")</f>
        <v>75</v>
      </c>
      <c r="C367" s="89" t="str">
        <f t="shared" si="38"/>
        <v>НОВИ ПАЗАР</v>
      </c>
      <c r="D367" s="87">
        <f>IF($A367=0,"",IF($A367&lt;=$A$1,+VLOOKUP($A367,'Rashodi- plan-izvršenje'!$A$8:B$1500,'prenos-P-R-N'!D$1,FALSE),IF($A367&gt;$A$2,+VLOOKUP($A367,'Neizmirene obaveze JLS'!$A$11:B$500,'prenos-P-R-N'!D$1,FALSE),"")))</f>
        <v>3</v>
      </c>
      <c r="E367" s="87" t="str">
        <f>IF($A367=0,"",IF($A367&lt;=$A$1,+VLOOKUP($A367,'Rashodi- plan-izvršenje'!$A$8:C$1500,'prenos-P-R-N'!E$1,FALSE),IF($A367&gt;$A$2,+VLOOKUP($A367,'Neizmirene obaveze JLS'!$A$11:C$500,'prenos-P-R-N'!E$1,FALSE),"")))</f>
        <v>Градска управа</v>
      </c>
      <c r="F367" s="87" t="str">
        <f>IF($A367=0,"",IF($A367&lt;=$A$1,+VLOOKUP($A367,'Rashodi- plan-izvršenje'!$A$8:D$1500,'prenos-P-R-N'!F$1,FALSE),IF($A367&gt;$A$2,+VLOOKUP($A367,'Neizmirene obaveze JLS'!$A$11:D$500,'prenos-P-R-N'!F$1,FALSE),"")))</f>
        <v>3.8</v>
      </c>
      <c r="G367" s="87" t="str">
        <f>IF($A367=0,"",IF($A367&lt;=$A$1,+VLOOKUP($A367,'Rashodi- plan-izvršenje'!$A$8:E$1500,'prenos-P-R-N'!G$1,FALSE),IF($A367&gt;$A$2,+VLOOKUP($A367,'Neizmirene obaveze JLS'!$A$11:E$500,'prenos-P-R-N'!G$1,FALSE),"")))</f>
        <v>Функционисање локалних установа културе</v>
      </c>
      <c r="H367" s="87">
        <f>IF($A367=0,"",IF($A367&lt;=$A$1,+VLOOKUP($A367,'Rashodi- plan-izvršenje'!$A$8:F$1500,'prenos-P-R-N'!H$1,FALSE),IF($A367&gt;$A$2,+VLOOKUP($A367,'Neizmirene obaveze JLS'!$A$11:F$500,'prenos-P-R-N'!H$1,FALSE),"")))</f>
        <v>820</v>
      </c>
      <c r="I367" s="87" t="str">
        <f>IF($A367=0,"",IF($A367&lt;=$A$1,+VLOOKUP($A367,'Rashodi- plan-izvršenje'!$A$8:G$1500,'prenos-P-R-N'!I$1,FALSE),IF($A367&gt;$A$2,+VLOOKUP($A367,'Neizmirene obaveze JLS'!$A$11:G$500,'prenos-P-R-N'!I$1,FALSE),"")))</f>
        <v>1201</v>
      </c>
      <c r="J367" s="87" t="str">
        <f>IF($A367=0,"",IF($A367&lt;=$A$1,+VLOOKUP($A367,'Rashodi- plan-izvršenje'!$A$8:H$1500,'prenos-P-R-N'!J$1,FALSE),IF($A367&gt;$A$2,+VLOOKUP($A367,'Neizmirene obaveze JLS'!$A$11:H$500,'prenos-P-R-N'!J$1,FALSE),"")))</f>
        <v>РАЗВОЈ КУЛТУРЕ И ИНФОРМИСАЊА</v>
      </c>
      <c r="K367" s="87">
        <f>IF($A367=0,"",IF($A367&lt;=$A$1,+VLOOKUP($A367,'Rashodi- plan-izvršenje'!$A$8:I$1500,'prenos-P-R-N'!K$1,FALSE),IF($A367&gt;$A$2,+VLOOKUP($A367,'Neizmirene obaveze JLS'!$A$11:I$500,'prenos-P-R-N'!K$1,FALSE),"")))</f>
        <v>13</v>
      </c>
      <c r="L367" t="str">
        <f>IF(A367=0,"",IF(A367&lt;=A$1,+IF(VLOOKUP(A367,'Rashodi- plan-izvršenje'!A$8:J$1500,M$1,FALSE)&gt;0,"Програмска активност","Пројекат"),IF(A367&gt;A$2,+IF(VLOOKUP(A367,'Neizmirene obaveze JLS'!A$8:J$2008,M$1,FALSE)&gt;0,"Програмска активност","Пројекат"),"")))</f>
        <v>Програмска активност</v>
      </c>
      <c r="M367" s="87" t="str">
        <f>IF(A367=0,"",IF($A367&lt;=$A$1,+IF(VLOOKUP($A367,'Rashodi- plan-izvršenje'!$A$8:$M$1500,10,FALSE)&gt;0,VLOOKUP($A367,'Rashodi- plan-izvršenje'!$A$8:$M$1500,10,FALSE),VLOOKUP($A367,'Rashodi- plan-izvršenje'!$A$8:$M$1500,12,FALSE)),+IF($A367&gt;$A$2,IF(VLOOKUP($A367,'Neizmirene obaveze JLS'!$A$8:$M$1500,10,FALSE)&gt;0,VLOOKUP($A367,'Neizmirene obaveze JLS'!$A$11:$M$1500,10,FALSE),VLOOKUP($A367,'Neizmirene obaveze JLS'!$A$11:$M$1500,12,FALSE)),0)))</f>
        <v>1201-0001</v>
      </c>
      <c r="N367" s="87" t="str">
        <f>IF(A367=0,"",IF($A367&lt;=$A$1,+IF(VLOOKUP(A367,'Rashodi- plan-izvršenje'!$A$8:$M$1500,10,FALSE)&gt;0,VLOOKUP(A367,'Rashodi- plan-izvršenje'!$A$8:$M$1500,11,FALSE),VLOOKUP(A367,'Rashodi- plan-izvršenje'!$A$8:$M$1500,13,FALSE)),+IF($A367&gt;$A$2,IF(VLOOKUP($A367,'Neizmirene obaveze JLS'!$A$8:$M$1500,10,FALSE)&gt;0,VLOOKUP($A367,'Neizmirene obaveze JLS'!$A$11:$M$1500,11,FALSE),VLOOKUP($A367,'Neizmirene obaveze JLS'!$A$11:$M$1500,13,FALSE)),0)))</f>
        <v>Функционисање локалних установа културе</v>
      </c>
      <c r="O367" s="87">
        <f>IF(A367=0,"",IF($A367&lt;=$A$1,VALUE(+VLOOKUP($A367,'Rashodi- plan-izvršenje'!$A$8:N$1500,'prenos-P-R-N'!O$1,FALSE)),IF($A367&lt;=A$2,VALUE(VLOOKUP($A367,'Prihodi- plan-izvršenje'!$A$8:$H$500,6,FALSE)),VALUE(VLOOKUP($A367,'Neizmirene obaveze JLS'!$A$8:$N$500,O$1,FALSE)))))</f>
        <v>1</v>
      </c>
      <c r="P367" s="87" t="str">
        <f>IF(A367=0,"",IF(A367=0,0,IF(A367&gt;A$2,'šifarnik K-izvor'!G$3,+IF(Q367&lt;700,+'šifarnik K-izvor'!G$2,'šifarnik K-izvor'!G$1))))</f>
        <v>НО</v>
      </c>
      <c r="Q367" s="87" t="str">
        <f>IF($A367&lt;=$A$1,VALUE(+VLOOKUP($A367,'Rashodi- plan-izvršenje'!$A$8:O$1500,'prenos-P-R-N'!Q$1,FALSE)),IF($A367&lt;=$A$2,VLOOKUP($A367,'Prihodi- plan-izvršenje'!$A$4:$H$500,4,FALSE),IF($A367&lt;=$A$3,VLOOKUP(A367,'Neizmirene obaveze JLS'!$A$11:O$500,Q$1,FALSE),"")))</f>
        <v>422</v>
      </c>
      <c r="R367" s="88" t="str">
        <f>IF($A367&lt;=$A$1,VALUE(+VLOOKUP($A367,'Rashodi- plan-izvršenje'!$A$8:P$1500,'prenos-P-R-N'!R$1,FALSE)),IF($A367&lt;=$A$2,VLOOKUP($A367,'Prihodi- plan-izvršenje'!$A$4:$H$500,7,FALSE),""))</f>
        <v/>
      </c>
      <c r="S367" s="88">
        <f>IF(A367=0,0,IF($A367&lt;=$A$1,VALUE(+VLOOKUP($A367,'Rashodi- plan-izvršenje'!$A$8:Q$1500,'prenos-P-R-N'!S$1,FALSE)),IF($A367&lt;=$A$2,VLOOKUP($A367,'Prihodi- plan-izvršenje'!$A$4:$H$500,8,FALSE),0)))</f>
        <v>0</v>
      </c>
      <c r="T367" s="88">
        <f>IF($A367&gt;$A$2,VLOOKUP($A367,'Neizmirene obaveze JLS'!$A$11:R$500,R$1,FALSE),"")</f>
        <v>287560</v>
      </c>
      <c r="U367" s="88">
        <f>IF($A367&gt;$A$2,VLOOKUP($A367,'Neizmirene obaveze JLS'!$A$11:S$500,S$1,FALSE),0)</f>
        <v>408000</v>
      </c>
      <c r="V367" s="88">
        <f t="shared" si="28"/>
        <v>695560</v>
      </c>
      <c r="W367" s="74"/>
      <c r="X367" s="74"/>
      <c r="Y367" s="74"/>
      <c r="Z367" s="74"/>
      <c r="AA367" s="193">
        <f t="shared" si="29"/>
        <v>3</v>
      </c>
      <c r="AB367" s="193" t="str">
        <f t="shared" si="30"/>
        <v>НО</v>
      </c>
    </row>
    <row r="368" spans="1:28">
      <c r="A368" s="89">
        <f>IF(AND(COUNTIF(A$1:A$3,"&gt;0")=1,MAX(A$8:A367)&lt;A$1),A367+1,IF(AND(COUNTIF(A$1:A$3,"&gt;0")=2,MAX(A$8:A367)&lt;A$2),A367+1,IF(AND(COUNTIF(A$1:A$3,"&gt;0")=3,MAX(A$8:A367)&lt;A$3),A367+1,0)))</f>
        <v>361</v>
      </c>
      <c r="B368" s="89">
        <f t="shared" ref="B368:C368" si="39">+IF($A368&gt;0,B367,"")</f>
        <v>75</v>
      </c>
      <c r="C368" s="89" t="str">
        <f t="shared" si="39"/>
        <v>НОВИ ПАЗАР</v>
      </c>
      <c r="D368" s="87">
        <f>IF($A368=0,"",IF($A368&lt;=$A$1,+VLOOKUP($A368,'Rashodi- plan-izvršenje'!$A$8:B$1500,'prenos-P-R-N'!D$1,FALSE),IF($A368&gt;$A$2,+VLOOKUP($A368,'Neizmirene obaveze JLS'!$A$11:B$500,'prenos-P-R-N'!D$1,FALSE),"")))</f>
        <v>3</v>
      </c>
      <c r="E368" s="87" t="str">
        <f>IF($A368=0,"",IF($A368&lt;=$A$1,+VLOOKUP($A368,'Rashodi- plan-izvršenje'!$A$8:C$1500,'prenos-P-R-N'!E$1,FALSE),IF($A368&gt;$A$2,+VLOOKUP($A368,'Neizmirene obaveze JLS'!$A$11:C$500,'prenos-P-R-N'!E$1,FALSE),"")))</f>
        <v>Градска управа</v>
      </c>
      <c r="F368" s="87" t="str">
        <f>IF($A368=0,"",IF($A368&lt;=$A$1,+VLOOKUP($A368,'Rashodi- plan-izvršenje'!$A$8:D$1500,'prenos-P-R-N'!F$1,FALSE),IF($A368&gt;$A$2,+VLOOKUP($A368,'Neizmirene obaveze JLS'!$A$11:D$500,'prenos-P-R-N'!F$1,FALSE),"")))</f>
        <v>3.8</v>
      </c>
      <c r="G368" s="87" t="str">
        <f>IF($A368=0,"",IF($A368&lt;=$A$1,+VLOOKUP($A368,'Rashodi- plan-izvršenje'!$A$8:E$1500,'prenos-P-R-N'!G$1,FALSE),IF($A368&gt;$A$2,+VLOOKUP($A368,'Neizmirene obaveze JLS'!$A$11:E$500,'prenos-P-R-N'!G$1,FALSE),"")))</f>
        <v>Функционисање локалних установа културе</v>
      </c>
      <c r="H368" s="87">
        <f>IF($A368=0,"",IF($A368&lt;=$A$1,+VLOOKUP($A368,'Rashodi- plan-izvršenje'!$A$8:F$1500,'prenos-P-R-N'!H$1,FALSE),IF($A368&gt;$A$2,+VLOOKUP($A368,'Neizmirene obaveze JLS'!$A$11:F$500,'prenos-P-R-N'!H$1,FALSE),"")))</f>
        <v>820</v>
      </c>
      <c r="I368" s="87" t="str">
        <f>IF($A368=0,"",IF($A368&lt;=$A$1,+VLOOKUP($A368,'Rashodi- plan-izvršenje'!$A$8:G$1500,'prenos-P-R-N'!I$1,FALSE),IF($A368&gt;$A$2,+VLOOKUP($A368,'Neizmirene obaveze JLS'!$A$11:G$500,'prenos-P-R-N'!I$1,FALSE),"")))</f>
        <v>1201</v>
      </c>
      <c r="J368" s="87" t="str">
        <f>IF($A368=0,"",IF($A368&lt;=$A$1,+VLOOKUP($A368,'Rashodi- plan-izvršenje'!$A$8:H$1500,'prenos-P-R-N'!J$1,FALSE),IF($A368&gt;$A$2,+VLOOKUP($A368,'Neizmirene obaveze JLS'!$A$11:H$500,'prenos-P-R-N'!J$1,FALSE),"")))</f>
        <v>РАЗВОЈ КУЛТУРЕ И ИНФОРМИСАЊА</v>
      </c>
      <c r="K368" s="87">
        <f>IF($A368=0,"",IF($A368&lt;=$A$1,+VLOOKUP($A368,'Rashodi- plan-izvršenje'!$A$8:I$1500,'prenos-P-R-N'!K$1,FALSE),IF($A368&gt;$A$2,+VLOOKUP($A368,'Neizmirene obaveze JLS'!$A$11:I$500,'prenos-P-R-N'!K$1,FALSE),"")))</f>
        <v>13</v>
      </c>
      <c r="L368" t="str">
        <f>IF(A368=0,"",IF(A368&lt;=A$1,+IF(VLOOKUP(A368,'Rashodi- plan-izvršenje'!A$8:J$1500,M$1,FALSE)&gt;0,"Програмска активност","Пројекат"),IF(A368&gt;A$2,+IF(VLOOKUP(A368,'Neizmirene obaveze JLS'!A$8:J$2008,M$1,FALSE)&gt;0,"Програмска активност","Пројекат"),"")))</f>
        <v>Програмска активност</v>
      </c>
      <c r="M368" s="87" t="str">
        <f>IF(A368=0,"",IF($A368&lt;=$A$1,+IF(VLOOKUP($A368,'Rashodi- plan-izvršenje'!$A$8:$M$1500,10,FALSE)&gt;0,VLOOKUP($A368,'Rashodi- plan-izvršenje'!$A$8:$M$1500,10,FALSE),VLOOKUP($A368,'Rashodi- plan-izvršenje'!$A$8:$M$1500,12,FALSE)),+IF($A368&gt;$A$2,IF(VLOOKUP($A368,'Neizmirene obaveze JLS'!$A$8:$M$1500,10,FALSE)&gt;0,VLOOKUP($A368,'Neizmirene obaveze JLS'!$A$11:$M$1500,10,FALSE),VLOOKUP($A368,'Neizmirene obaveze JLS'!$A$11:$M$1500,12,FALSE)),0)))</f>
        <v>1201-0001</v>
      </c>
      <c r="N368" s="87" t="str">
        <f>IF(A368=0,"",IF($A368&lt;=$A$1,+IF(VLOOKUP(A368,'Rashodi- plan-izvršenje'!$A$8:$M$1500,10,FALSE)&gt;0,VLOOKUP(A368,'Rashodi- plan-izvršenje'!$A$8:$M$1500,11,FALSE),VLOOKUP(A368,'Rashodi- plan-izvršenje'!$A$8:$M$1500,13,FALSE)),+IF($A368&gt;$A$2,IF(VLOOKUP($A368,'Neizmirene obaveze JLS'!$A$8:$M$1500,10,FALSE)&gt;0,VLOOKUP($A368,'Neizmirene obaveze JLS'!$A$11:$M$1500,11,FALSE),VLOOKUP($A368,'Neizmirene obaveze JLS'!$A$11:$M$1500,13,FALSE)),0)))</f>
        <v>Функционисање локалних установа културе</v>
      </c>
      <c r="O368" s="87">
        <f>IF(A368=0,"",IF($A368&lt;=$A$1,VALUE(+VLOOKUP($A368,'Rashodi- plan-izvršenje'!$A$8:N$1500,'prenos-P-R-N'!O$1,FALSE)),IF($A368&lt;=A$2,VALUE(VLOOKUP($A368,'Prihodi- plan-izvršenje'!$A$8:$H$500,6,FALSE)),VALUE(VLOOKUP($A368,'Neizmirene obaveze JLS'!$A$8:$N$500,O$1,FALSE)))))</f>
        <v>1</v>
      </c>
      <c r="P368" s="87" t="str">
        <f>IF(A368=0,"",IF(A368=0,0,IF(A368&gt;A$2,'šifarnik K-izvor'!G$3,+IF(Q368&lt;700,+'šifarnik K-izvor'!G$2,'šifarnik K-izvor'!G$1))))</f>
        <v>НО</v>
      </c>
      <c r="Q368" s="87" t="str">
        <f>IF($A368&lt;=$A$1,VALUE(+VLOOKUP($A368,'Rashodi- plan-izvršenje'!$A$8:O$1500,'prenos-P-R-N'!Q$1,FALSE)),IF($A368&lt;=$A$2,VLOOKUP($A368,'Prihodi- plan-izvršenje'!$A$4:$H$500,4,FALSE),IF($A368&lt;=$A$3,VLOOKUP(A368,'Neizmirene obaveze JLS'!$A$11:O$500,Q$1,FALSE),"")))</f>
        <v>423</v>
      </c>
      <c r="R368" s="88" t="str">
        <f>IF($A368&lt;=$A$1,VALUE(+VLOOKUP($A368,'Rashodi- plan-izvršenje'!$A$8:P$1500,'prenos-P-R-N'!R$1,FALSE)),IF($A368&lt;=$A$2,VLOOKUP($A368,'Prihodi- plan-izvršenje'!$A$4:$H$500,7,FALSE),""))</f>
        <v/>
      </c>
      <c r="S368" s="88">
        <f>IF(A368=0,0,IF($A368&lt;=$A$1,VALUE(+VLOOKUP($A368,'Rashodi- plan-izvršenje'!$A$8:Q$1500,'prenos-P-R-N'!S$1,FALSE)),IF($A368&lt;=$A$2,VLOOKUP($A368,'Prihodi- plan-izvršenje'!$A$4:$H$500,8,FALSE),0)))</f>
        <v>0</v>
      </c>
      <c r="T368" s="88">
        <f>IF($A368&gt;$A$2,VLOOKUP($A368,'Neizmirene obaveze JLS'!$A$11:R$500,R$1,FALSE),"")</f>
        <v>685031.86</v>
      </c>
      <c r="U368" s="88">
        <f>IF($A368&gt;$A$2,VLOOKUP($A368,'Neizmirene obaveze JLS'!$A$11:S$500,S$1,FALSE),0)</f>
        <v>869879</v>
      </c>
      <c r="V368" s="88">
        <f t="shared" si="28"/>
        <v>1554910.8599999999</v>
      </c>
      <c r="W368" s="74"/>
      <c r="X368" s="74"/>
      <c r="Y368" s="74"/>
      <c r="Z368" s="74"/>
      <c r="AA368" s="193">
        <f t="shared" si="29"/>
        <v>3</v>
      </c>
      <c r="AB368" s="193" t="str">
        <f t="shared" si="30"/>
        <v>НО</v>
      </c>
    </row>
    <row r="369" spans="1:28">
      <c r="A369" s="89">
        <f>IF(AND(COUNTIF(A$1:A$3,"&gt;0")=1,MAX(A$8:A368)&lt;A$1),A368+1,IF(AND(COUNTIF(A$1:A$3,"&gt;0")=2,MAX(A$8:A368)&lt;A$2),A368+1,IF(AND(COUNTIF(A$1:A$3,"&gt;0")=3,MAX(A$8:A368)&lt;A$3),A368+1,0)))</f>
        <v>362</v>
      </c>
      <c r="B369" s="89">
        <f t="shared" ref="B369:C369" si="40">+IF($A369&gt;0,B368,"")</f>
        <v>75</v>
      </c>
      <c r="C369" s="89" t="str">
        <f t="shared" si="40"/>
        <v>НОВИ ПАЗАР</v>
      </c>
      <c r="D369" s="87">
        <f>IF($A369=0,"",IF($A369&lt;=$A$1,+VLOOKUP($A369,'Rashodi- plan-izvršenje'!$A$8:B$1500,'prenos-P-R-N'!D$1,FALSE),IF($A369&gt;$A$2,+VLOOKUP($A369,'Neizmirene obaveze JLS'!$A$11:B$500,'prenos-P-R-N'!D$1,FALSE),"")))</f>
        <v>3</v>
      </c>
      <c r="E369" s="87" t="str">
        <f>IF($A369=0,"",IF($A369&lt;=$A$1,+VLOOKUP($A369,'Rashodi- plan-izvršenje'!$A$8:C$1500,'prenos-P-R-N'!E$1,FALSE),IF($A369&gt;$A$2,+VLOOKUP($A369,'Neizmirene obaveze JLS'!$A$11:C$500,'prenos-P-R-N'!E$1,FALSE),"")))</f>
        <v>Градска управа</v>
      </c>
      <c r="F369" s="87" t="str">
        <f>IF($A369=0,"",IF($A369&lt;=$A$1,+VLOOKUP($A369,'Rashodi- plan-izvršenje'!$A$8:D$1500,'prenos-P-R-N'!F$1,FALSE),IF($A369&gt;$A$2,+VLOOKUP($A369,'Neizmirene obaveze JLS'!$A$11:D$500,'prenos-P-R-N'!F$1,FALSE),"")))</f>
        <v>3.8</v>
      </c>
      <c r="G369" s="87" t="str">
        <f>IF($A369=0,"",IF($A369&lt;=$A$1,+VLOOKUP($A369,'Rashodi- plan-izvršenje'!$A$8:E$1500,'prenos-P-R-N'!G$1,FALSE),IF($A369&gt;$A$2,+VLOOKUP($A369,'Neizmirene obaveze JLS'!$A$11:E$500,'prenos-P-R-N'!G$1,FALSE),"")))</f>
        <v>Функционисање локалних установа културе</v>
      </c>
      <c r="H369" s="87">
        <f>IF($A369=0,"",IF($A369&lt;=$A$1,+VLOOKUP($A369,'Rashodi- plan-izvršenje'!$A$8:F$1500,'prenos-P-R-N'!H$1,FALSE),IF($A369&gt;$A$2,+VLOOKUP($A369,'Neizmirene obaveze JLS'!$A$11:F$500,'prenos-P-R-N'!H$1,FALSE),"")))</f>
        <v>820</v>
      </c>
      <c r="I369" s="87" t="str">
        <f>IF($A369=0,"",IF($A369&lt;=$A$1,+VLOOKUP($A369,'Rashodi- plan-izvršenje'!$A$8:G$1500,'prenos-P-R-N'!I$1,FALSE),IF($A369&gt;$A$2,+VLOOKUP($A369,'Neizmirene obaveze JLS'!$A$11:G$500,'prenos-P-R-N'!I$1,FALSE),"")))</f>
        <v>1201</v>
      </c>
      <c r="J369" s="87" t="str">
        <f>IF($A369=0,"",IF($A369&lt;=$A$1,+VLOOKUP($A369,'Rashodi- plan-izvršenje'!$A$8:H$1500,'prenos-P-R-N'!J$1,FALSE),IF($A369&gt;$A$2,+VLOOKUP($A369,'Neizmirene obaveze JLS'!$A$11:H$500,'prenos-P-R-N'!J$1,FALSE),"")))</f>
        <v>РАЗВОЈ КУЛТУРЕ И ИНФОРМИСАЊА</v>
      </c>
      <c r="K369" s="87">
        <f>IF($A369=0,"",IF($A369&lt;=$A$1,+VLOOKUP($A369,'Rashodi- plan-izvršenje'!$A$8:I$1500,'prenos-P-R-N'!K$1,FALSE),IF($A369&gt;$A$2,+VLOOKUP($A369,'Neizmirene obaveze JLS'!$A$11:I$500,'prenos-P-R-N'!K$1,FALSE),"")))</f>
        <v>13</v>
      </c>
      <c r="L369" t="str">
        <f>IF(A369=0,"",IF(A369&lt;=A$1,+IF(VLOOKUP(A369,'Rashodi- plan-izvršenje'!A$8:J$1500,M$1,FALSE)&gt;0,"Програмска активност","Пројекат"),IF(A369&gt;A$2,+IF(VLOOKUP(A369,'Neizmirene obaveze JLS'!A$8:J$2008,M$1,FALSE)&gt;0,"Програмска активност","Пројекат"),"")))</f>
        <v>Програмска активност</v>
      </c>
      <c r="M369" s="87" t="str">
        <f>IF(A369=0,"",IF($A369&lt;=$A$1,+IF(VLOOKUP($A369,'Rashodi- plan-izvršenje'!$A$8:$M$1500,10,FALSE)&gt;0,VLOOKUP($A369,'Rashodi- plan-izvršenje'!$A$8:$M$1500,10,FALSE),VLOOKUP($A369,'Rashodi- plan-izvršenje'!$A$8:$M$1500,12,FALSE)),+IF($A369&gt;$A$2,IF(VLOOKUP($A369,'Neizmirene obaveze JLS'!$A$8:$M$1500,10,FALSE)&gt;0,VLOOKUP($A369,'Neizmirene obaveze JLS'!$A$11:$M$1500,10,FALSE),VLOOKUP($A369,'Neizmirene obaveze JLS'!$A$11:$M$1500,12,FALSE)),0)))</f>
        <v>1201-0001</v>
      </c>
      <c r="N369" s="87" t="str">
        <f>IF(A369=0,"",IF($A369&lt;=$A$1,+IF(VLOOKUP(A369,'Rashodi- plan-izvršenje'!$A$8:$M$1500,10,FALSE)&gt;0,VLOOKUP(A369,'Rashodi- plan-izvršenje'!$A$8:$M$1500,11,FALSE),VLOOKUP(A369,'Rashodi- plan-izvršenje'!$A$8:$M$1500,13,FALSE)),+IF($A369&gt;$A$2,IF(VLOOKUP($A369,'Neizmirene obaveze JLS'!$A$8:$M$1500,10,FALSE)&gt;0,VLOOKUP($A369,'Neizmirene obaveze JLS'!$A$11:$M$1500,11,FALSE),VLOOKUP($A369,'Neizmirene obaveze JLS'!$A$11:$M$1500,13,FALSE)),0)))</f>
        <v>Функционисање локалних установа културе</v>
      </c>
      <c r="O369" s="87">
        <f>IF(A369=0,"",IF($A369&lt;=$A$1,VALUE(+VLOOKUP($A369,'Rashodi- plan-izvršenje'!$A$8:N$1500,'prenos-P-R-N'!O$1,FALSE)),IF($A369&lt;=A$2,VALUE(VLOOKUP($A369,'Prihodi- plan-izvršenje'!$A$8:$H$500,6,FALSE)),VALUE(VLOOKUP($A369,'Neizmirene obaveze JLS'!$A$8:$N$500,O$1,FALSE)))))</f>
        <v>1</v>
      </c>
      <c r="P369" s="87" t="str">
        <f>IF(A369=0,"",IF(A369=0,0,IF(A369&gt;A$2,'šifarnik K-izvor'!G$3,+IF(Q369&lt;700,+'šifarnik K-izvor'!G$2,'šifarnik K-izvor'!G$1))))</f>
        <v>НО</v>
      </c>
      <c r="Q369" s="87" t="str">
        <f>IF($A369&lt;=$A$1,VALUE(+VLOOKUP($A369,'Rashodi- plan-izvršenje'!$A$8:O$1500,'prenos-P-R-N'!Q$1,FALSE)),IF($A369&lt;=$A$2,VLOOKUP($A369,'Prihodi- plan-izvršenje'!$A$4:$H$500,4,FALSE),IF($A369&lt;=$A$3,VLOOKUP(A369,'Neizmirene obaveze JLS'!$A$11:O$500,Q$1,FALSE),"")))</f>
        <v>424</v>
      </c>
      <c r="R369" s="88" t="str">
        <f>IF($A369&lt;=$A$1,VALUE(+VLOOKUP($A369,'Rashodi- plan-izvršenje'!$A$8:P$1500,'prenos-P-R-N'!R$1,FALSE)),IF($A369&lt;=$A$2,VLOOKUP($A369,'Prihodi- plan-izvršenje'!$A$4:$H$500,7,FALSE),""))</f>
        <v/>
      </c>
      <c r="S369" s="88">
        <f>IF(A369=0,0,IF($A369&lt;=$A$1,VALUE(+VLOOKUP($A369,'Rashodi- plan-izvršenje'!$A$8:Q$1500,'prenos-P-R-N'!S$1,FALSE)),IF($A369&lt;=$A$2,VLOOKUP($A369,'Prihodi- plan-izvršenje'!$A$4:$H$500,8,FALSE),0)))</f>
        <v>0</v>
      </c>
      <c r="T369" s="88">
        <f>IF($A369&gt;$A$2,VLOOKUP($A369,'Neizmirene obaveze JLS'!$A$11:R$500,R$1,FALSE),"")</f>
        <v>4862690.6399999997</v>
      </c>
      <c r="U369" s="88">
        <f>IF($A369&gt;$A$2,VLOOKUP($A369,'Neizmirene obaveze JLS'!$A$11:S$500,S$1,FALSE),0)</f>
        <v>4212500</v>
      </c>
      <c r="V369" s="88">
        <f t="shared" si="28"/>
        <v>9075190.6400000006</v>
      </c>
      <c r="W369" s="74"/>
      <c r="X369" s="74"/>
      <c r="Y369" s="74"/>
      <c r="Z369" s="74"/>
      <c r="AA369" s="193">
        <f t="shared" si="29"/>
        <v>3</v>
      </c>
      <c r="AB369" s="193" t="str">
        <f t="shared" si="30"/>
        <v>НО</v>
      </c>
    </row>
    <row r="370" spans="1:28">
      <c r="A370" s="89">
        <f>IF(AND(COUNTIF(A$1:A$3,"&gt;0")=1,MAX(A$8:A369)&lt;A$1),A369+1,IF(AND(COUNTIF(A$1:A$3,"&gt;0")=2,MAX(A$8:A369)&lt;A$2),A369+1,IF(AND(COUNTIF(A$1:A$3,"&gt;0")=3,MAX(A$8:A369)&lt;A$3),A369+1,0)))</f>
        <v>363</v>
      </c>
      <c r="B370" s="89">
        <f t="shared" ref="B370:B393" si="41">+IF($A370&gt;0,B369,"")</f>
        <v>75</v>
      </c>
      <c r="C370" s="89" t="str">
        <f t="shared" ref="C370:C393" si="42">+IF($A370&gt;0,C369,"")</f>
        <v>НОВИ ПАЗАР</v>
      </c>
      <c r="D370" s="87">
        <f>IF($A370=0,"",IF($A370&lt;=$A$1,+VLOOKUP($A370,'Rashodi- plan-izvršenje'!$A$8:B$1500,'prenos-P-R-N'!D$1,FALSE),IF($A370&gt;$A$2,+VLOOKUP($A370,'Neizmirene obaveze JLS'!$A$11:B$500,'prenos-P-R-N'!D$1,FALSE),"")))</f>
        <v>3</v>
      </c>
      <c r="E370" s="87" t="str">
        <f>IF($A370=0,"",IF($A370&lt;=$A$1,+VLOOKUP($A370,'Rashodi- plan-izvršenje'!$A$8:C$1500,'prenos-P-R-N'!E$1,FALSE),IF($A370&gt;$A$2,+VLOOKUP($A370,'Neizmirene obaveze JLS'!$A$11:C$500,'prenos-P-R-N'!E$1,FALSE),"")))</f>
        <v>Градска управа</v>
      </c>
      <c r="F370" s="87" t="str">
        <f>IF($A370=0,"",IF($A370&lt;=$A$1,+VLOOKUP($A370,'Rashodi- plan-izvršenje'!$A$8:D$1500,'prenos-P-R-N'!F$1,FALSE),IF($A370&gt;$A$2,+VLOOKUP($A370,'Neizmirene obaveze JLS'!$A$11:D$500,'prenos-P-R-N'!F$1,FALSE),"")))</f>
        <v>3.8</v>
      </c>
      <c r="G370" s="87" t="str">
        <f>IF($A370=0,"",IF($A370&lt;=$A$1,+VLOOKUP($A370,'Rashodi- plan-izvršenje'!$A$8:E$1500,'prenos-P-R-N'!G$1,FALSE),IF($A370&gt;$A$2,+VLOOKUP($A370,'Neizmirene obaveze JLS'!$A$11:E$500,'prenos-P-R-N'!G$1,FALSE),"")))</f>
        <v>Функционисање локалних установа културе</v>
      </c>
      <c r="H370" s="87">
        <f>IF($A370=0,"",IF($A370&lt;=$A$1,+VLOOKUP($A370,'Rashodi- plan-izvršenje'!$A$8:F$1500,'prenos-P-R-N'!H$1,FALSE),IF($A370&gt;$A$2,+VLOOKUP($A370,'Neizmirene obaveze JLS'!$A$11:F$500,'prenos-P-R-N'!H$1,FALSE),"")))</f>
        <v>820</v>
      </c>
      <c r="I370" s="87" t="str">
        <f>IF($A370=0,"",IF($A370&lt;=$A$1,+VLOOKUP($A370,'Rashodi- plan-izvršenje'!$A$8:G$1500,'prenos-P-R-N'!I$1,FALSE),IF($A370&gt;$A$2,+VLOOKUP($A370,'Neizmirene obaveze JLS'!$A$11:G$500,'prenos-P-R-N'!I$1,FALSE),"")))</f>
        <v>1201</v>
      </c>
      <c r="J370" s="87" t="str">
        <f>IF($A370=0,"",IF($A370&lt;=$A$1,+VLOOKUP($A370,'Rashodi- plan-izvršenje'!$A$8:H$1500,'prenos-P-R-N'!J$1,FALSE),IF($A370&gt;$A$2,+VLOOKUP($A370,'Neizmirene obaveze JLS'!$A$11:H$500,'prenos-P-R-N'!J$1,FALSE),"")))</f>
        <v>РАЗВОЈ КУЛТУРЕ И ИНФОРМИСАЊА</v>
      </c>
      <c r="K370" s="87">
        <f>IF($A370=0,"",IF($A370&lt;=$A$1,+VLOOKUP($A370,'Rashodi- plan-izvršenje'!$A$8:I$1500,'prenos-P-R-N'!K$1,FALSE),IF($A370&gt;$A$2,+VLOOKUP($A370,'Neizmirene obaveze JLS'!$A$11:I$500,'prenos-P-R-N'!K$1,FALSE),"")))</f>
        <v>13</v>
      </c>
      <c r="L370" t="str">
        <f>IF(A370=0,"",IF(A370&lt;=A$1,+IF(VLOOKUP(A370,'Rashodi- plan-izvršenje'!A$8:J$1500,M$1,FALSE)&gt;0,"Програмска активност","Пројекат"),IF(A370&gt;A$2,+IF(VLOOKUP(A370,'Neizmirene obaveze JLS'!A$8:J$2008,M$1,FALSE)&gt;0,"Програмска активност","Пројекат"),"")))</f>
        <v>Програмска активност</v>
      </c>
      <c r="M370" s="87" t="str">
        <f>IF(A370=0,"",IF($A370&lt;=$A$1,+IF(VLOOKUP($A370,'Rashodi- plan-izvršenje'!$A$8:$M$1500,10,FALSE)&gt;0,VLOOKUP($A370,'Rashodi- plan-izvršenje'!$A$8:$M$1500,10,FALSE),VLOOKUP($A370,'Rashodi- plan-izvršenje'!$A$8:$M$1500,12,FALSE)),+IF($A370&gt;$A$2,IF(VLOOKUP($A370,'Neizmirene obaveze JLS'!$A$8:$M$1500,10,FALSE)&gt;0,VLOOKUP($A370,'Neizmirene obaveze JLS'!$A$11:$M$1500,10,FALSE),VLOOKUP($A370,'Neizmirene obaveze JLS'!$A$11:$M$1500,12,FALSE)),0)))</f>
        <v>1201-0001</v>
      </c>
      <c r="N370" s="87" t="str">
        <f>IF(A370=0,"",IF($A370&lt;=$A$1,+IF(VLOOKUP(A370,'Rashodi- plan-izvršenje'!$A$8:$M$1500,10,FALSE)&gt;0,VLOOKUP(A370,'Rashodi- plan-izvršenje'!$A$8:$M$1500,11,FALSE),VLOOKUP(A370,'Rashodi- plan-izvršenje'!$A$8:$M$1500,13,FALSE)),+IF($A370&gt;$A$2,IF(VLOOKUP($A370,'Neizmirene obaveze JLS'!$A$8:$M$1500,10,FALSE)&gt;0,VLOOKUP($A370,'Neizmirene obaveze JLS'!$A$11:$M$1500,11,FALSE),VLOOKUP($A370,'Neizmirene obaveze JLS'!$A$11:$M$1500,13,FALSE)),0)))</f>
        <v>Функционисање локалних установа културе</v>
      </c>
      <c r="O370" s="87">
        <f>IF(A370=0,"",IF($A370&lt;=$A$1,VALUE(+VLOOKUP($A370,'Rashodi- plan-izvršenje'!$A$8:N$1500,'prenos-P-R-N'!O$1,FALSE)),IF($A370&lt;=A$2,VALUE(VLOOKUP($A370,'Prihodi- plan-izvršenje'!$A$8:$H$500,6,FALSE)),VALUE(VLOOKUP($A370,'Neizmirene obaveze JLS'!$A$8:$N$500,O$1,FALSE)))))</f>
        <v>1</v>
      </c>
      <c r="P370" s="87" t="str">
        <f>IF(A370=0,"",IF(A370=0,0,IF(A370&gt;A$2,'šifarnik K-izvor'!G$3,+IF(Q370&lt;700,+'šifarnik K-izvor'!G$2,'šifarnik K-izvor'!G$1))))</f>
        <v>НО</v>
      </c>
      <c r="Q370" s="87" t="str">
        <f>IF($A370&lt;=$A$1,VALUE(+VLOOKUP($A370,'Rashodi- plan-izvršenje'!$A$8:O$1500,'prenos-P-R-N'!Q$1,FALSE)),IF($A370&lt;=$A$2,VLOOKUP($A370,'Prihodi- plan-izvršenje'!$A$4:$H$500,4,FALSE),IF($A370&lt;=$A$3,VLOOKUP(A370,'Neizmirene obaveze JLS'!$A$11:O$500,Q$1,FALSE),"")))</f>
        <v>425</v>
      </c>
      <c r="R370" s="88" t="str">
        <f>IF($A370&lt;=$A$1,VALUE(+VLOOKUP($A370,'Rashodi- plan-izvršenje'!$A$8:P$1500,'prenos-P-R-N'!R$1,FALSE)),IF($A370&lt;=$A$2,VLOOKUP($A370,'Prihodi- plan-izvršenje'!$A$4:$H$500,7,FALSE),""))</f>
        <v/>
      </c>
      <c r="S370" s="88">
        <f>IF(A370=0,0,IF($A370&lt;=$A$1,VALUE(+VLOOKUP($A370,'Rashodi- plan-izvršenje'!$A$8:Q$1500,'prenos-P-R-N'!S$1,FALSE)),IF($A370&lt;=$A$2,VLOOKUP($A370,'Prihodi- plan-izvršenje'!$A$4:$H$500,8,FALSE),0)))</f>
        <v>0</v>
      </c>
      <c r="T370" s="88">
        <f>IF($A370&gt;$A$2,VLOOKUP($A370,'Neizmirene obaveze JLS'!$A$11:R$500,R$1,FALSE),"")</f>
        <v>236090</v>
      </c>
      <c r="U370" s="88">
        <f>IF($A370&gt;$A$2,VLOOKUP($A370,'Neizmirene obaveze JLS'!$A$11:S$500,S$1,FALSE),0)</f>
        <v>100000</v>
      </c>
      <c r="V370" s="88">
        <f t="shared" si="28"/>
        <v>336090</v>
      </c>
      <c r="W370" s="74"/>
      <c r="X370" s="74"/>
      <c r="Y370" s="74"/>
      <c r="Z370" s="74"/>
      <c r="AA370" s="193">
        <f t="shared" si="29"/>
        <v>3</v>
      </c>
      <c r="AB370" s="193" t="str">
        <f t="shared" si="30"/>
        <v>НО</v>
      </c>
    </row>
    <row r="371" spans="1:28">
      <c r="A371" s="89">
        <f>IF(AND(COUNTIF(A$1:A$3,"&gt;0")=1,MAX(A$8:A370)&lt;A$1),A370+1,IF(AND(COUNTIF(A$1:A$3,"&gt;0")=2,MAX(A$8:A370)&lt;A$2),A370+1,IF(AND(COUNTIF(A$1:A$3,"&gt;0")=3,MAX(A$8:A370)&lt;A$3),A370+1,0)))</f>
        <v>364</v>
      </c>
      <c r="B371" s="89">
        <f t="shared" si="41"/>
        <v>75</v>
      </c>
      <c r="C371" s="89" t="str">
        <f t="shared" si="42"/>
        <v>НОВИ ПАЗАР</v>
      </c>
      <c r="D371" s="87">
        <f>IF($A371=0,"",IF($A371&lt;=$A$1,+VLOOKUP($A371,'Rashodi- plan-izvršenje'!$A$8:B$1500,'prenos-P-R-N'!D$1,FALSE),IF($A371&gt;$A$2,+VLOOKUP($A371,'Neizmirene obaveze JLS'!$A$11:B$500,'prenos-P-R-N'!D$1,FALSE),"")))</f>
        <v>3</v>
      </c>
      <c r="E371" s="87" t="str">
        <f>IF($A371=0,"",IF($A371&lt;=$A$1,+VLOOKUP($A371,'Rashodi- plan-izvršenje'!$A$8:C$1500,'prenos-P-R-N'!E$1,FALSE),IF($A371&gt;$A$2,+VLOOKUP($A371,'Neizmirene obaveze JLS'!$A$11:C$500,'prenos-P-R-N'!E$1,FALSE),"")))</f>
        <v>Градска управа</v>
      </c>
      <c r="F371" s="87" t="str">
        <f>IF($A371=0,"",IF($A371&lt;=$A$1,+VLOOKUP($A371,'Rashodi- plan-izvršenje'!$A$8:D$1500,'prenos-P-R-N'!F$1,FALSE),IF($A371&gt;$A$2,+VLOOKUP($A371,'Neizmirene obaveze JLS'!$A$11:D$500,'prenos-P-R-N'!F$1,FALSE),"")))</f>
        <v>3.8</v>
      </c>
      <c r="G371" s="87" t="str">
        <f>IF($A371=0,"",IF($A371&lt;=$A$1,+VLOOKUP($A371,'Rashodi- plan-izvršenje'!$A$8:E$1500,'prenos-P-R-N'!G$1,FALSE),IF($A371&gt;$A$2,+VLOOKUP($A371,'Neizmirene obaveze JLS'!$A$11:E$500,'prenos-P-R-N'!G$1,FALSE),"")))</f>
        <v>Функционисање локалних установа културе</v>
      </c>
      <c r="H371" s="87">
        <f>IF($A371=0,"",IF($A371&lt;=$A$1,+VLOOKUP($A371,'Rashodi- plan-izvršenje'!$A$8:F$1500,'prenos-P-R-N'!H$1,FALSE),IF($A371&gt;$A$2,+VLOOKUP($A371,'Neizmirene obaveze JLS'!$A$11:F$500,'prenos-P-R-N'!H$1,FALSE),"")))</f>
        <v>820</v>
      </c>
      <c r="I371" s="87" t="str">
        <f>IF($A371=0,"",IF($A371&lt;=$A$1,+VLOOKUP($A371,'Rashodi- plan-izvršenje'!$A$8:G$1500,'prenos-P-R-N'!I$1,FALSE),IF($A371&gt;$A$2,+VLOOKUP($A371,'Neizmirene obaveze JLS'!$A$11:G$500,'prenos-P-R-N'!I$1,FALSE),"")))</f>
        <v>1201</v>
      </c>
      <c r="J371" s="87" t="str">
        <f>IF($A371=0,"",IF($A371&lt;=$A$1,+VLOOKUP($A371,'Rashodi- plan-izvršenje'!$A$8:H$1500,'prenos-P-R-N'!J$1,FALSE),IF($A371&gt;$A$2,+VLOOKUP($A371,'Neizmirene obaveze JLS'!$A$11:H$500,'prenos-P-R-N'!J$1,FALSE),"")))</f>
        <v>РАЗВОЈ КУЛТУРЕ И ИНФОРМИСАЊА</v>
      </c>
      <c r="K371" s="87">
        <f>IF($A371=0,"",IF($A371&lt;=$A$1,+VLOOKUP($A371,'Rashodi- plan-izvršenje'!$A$8:I$1500,'prenos-P-R-N'!K$1,FALSE),IF($A371&gt;$A$2,+VLOOKUP($A371,'Neizmirene obaveze JLS'!$A$11:I$500,'prenos-P-R-N'!K$1,FALSE),"")))</f>
        <v>13</v>
      </c>
      <c r="L371" t="str">
        <f>IF(A371=0,"",IF(A371&lt;=A$1,+IF(VLOOKUP(A371,'Rashodi- plan-izvršenje'!A$8:J$1500,M$1,FALSE)&gt;0,"Програмска активност","Пројекат"),IF(A371&gt;A$2,+IF(VLOOKUP(A371,'Neizmirene obaveze JLS'!A$8:J$2008,M$1,FALSE)&gt;0,"Програмска активност","Пројекат"),"")))</f>
        <v>Програмска активност</v>
      </c>
      <c r="M371" s="87" t="str">
        <f>IF(A371=0,"",IF($A371&lt;=$A$1,+IF(VLOOKUP($A371,'Rashodi- plan-izvršenje'!$A$8:$M$1500,10,FALSE)&gt;0,VLOOKUP($A371,'Rashodi- plan-izvršenje'!$A$8:$M$1500,10,FALSE),VLOOKUP($A371,'Rashodi- plan-izvršenje'!$A$8:$M$1500,12,FALSE)),+IF($A371&gt;$A$2,IF(VLOOKUP($A371,'Neizmirene obaveze JLS'!$A$8:$M$1500,10,FALSE)&gt;0,VLOOKUP($A371,'Neizmirene obaveze JLS'!$A$11:$M$1500,10,FALSE),VLOOKUP($A371,'Neizmirene obaveze JLS'!$A$11:$M$1500,12,FALSE)),0)))</f>
        <v>1201-0001</v>
      </c>
      <c r="N371" s="87" t="str">
        <f>IF(A371=0,"",IF($A371&lt;=$A$1,+IF(VLOOKUP(A371,'Rashodi- plan-izvršenje'!$A$8:$M$1500,10,FALSE)&gt;0,VLOOKUP(A371,'Rashodi- plan-izvršenje'!$A$8:$M$1500,11,FALSE),VLOOKUP(A371,'Rashodi- plan-izvršenje'!$A$8:$M$1500,13,FALSE)),+IF($A371&gt;$A$2,IF(VLOOKUP($A371,'Neizmirene obaveze JLS'!$A$8:$M$1500,10,FALSE)&gt;0,VLOOKUP($A371,'Neizmirene obaveze JLS'!$A$11:$M$1500,11,FALSE),VLOOKUP($A371,'Neizmirene obaveze JLS'!$A$11:$M$1500,13,FALSE)),0)))</f>
        <v>Функционисање локалних установа културе</v>
      </c>
      <c r="O371" s="87">
        <f>IF(A371=0,"",IF($A371&lt;=$A$1,VALUE(+VLOOKUP($A371,'Rashodi- plan-izvršenje'!$A$8:N$1500,'prenos-P-R-N'!O$1,FALSE)),IF($A371&lt;=A$2,VALUE(VLOOKUP($A371,'Prihodi- plan-izvršenje'!$A$8:$H$500,6,FALSE)),VALUE(VLOOKUP($A371,'Neizmirene obaveze JLS'!$A$8:$N$500,O$1,FALSE)))))</f>
        <v>1</v>
      </c>
      <c r="P371" s="87" t="str">
        <f>IF(A371=0,"",IF(A371=0,0,IF(A371&gt;A$2,'šifarnik K-izvor'!G$3,+IF(Q371&lt;700,+'šifarnik K-izvor'!G$2,'šifarnik K-izvor'!G$1))))</f>
        <v>НО</v>
      </c>
      <c r="Q371" s="87" t="str">
        <f>IF($A371&lt;=$A$1,VALUE(+VLOOKUP($A371,'Rashodi- plan-izvršenje'!$A$8:O$1500,'prenos-P-R-N'!Q$1,FALSE)),IF($A371&lt;=$A$2,VLOOKUP($A371,'Prihodi- plan-izvršenje'!$A$4:$H$500,4,FALSE),IF($A371&lt;=$A$3,VLOOKUP(A371,'Neizmirene obaveze JLS'!$A$11:O$500,Q$1,FALSE),"")))</f>
        <v>426</v>
      </c>
      <c r="R371" s="88" t="str">
        <f>IF($A371&lt;=$A$1,VALUE(+VLOOKUP($A371,'Rashodi- plan-izvršenje'!$A$8:P$1500,'prenos-P-R-N'!R$1,FALSE)),IF($A371&lt;=$A$2,VLOOKUP($A371,'Prihodi- plan-izvršenje'!$A$4:$H$500,7,FALSE),""))</f>
        <v/>
      </c>
      <c r="S371" s="88">
        <f>IF(A371=0,0,IF($A371&lt;=$A$1,VALUE(+VLOOKUP($A371,'Rashodi- plan-izvršenje'!$A$8:Q$1500,'prenos-P-R-N'!S$1,FALSE)),IF($A371&lt;=$A$2,VLOOKUP($A371,'Prihodi- plan-izvršenje'!$A$4:$H$500,8,FALSE),0)))</f>
        <v>0</v>
      </c>
      <c r="T371" s="88">
        <f>IF($A371&gt;$A$2,VLOOKUP($A371,'Neizmirene obaveze JLS'!$A$11:R$500,R$1,FALSE),"")</f>
        <v>674362.92</v>
      </c>
      <c r="U371" s="88">
        <f>IF($A371&gt;$A$2,VLOOKUP($A371,'Neizmirene obaveze JLS'!$A$11:S$500,S$1,FALSE),0)</f>
        <v>171980</v>
      </c>
      <c r="V371" s="88">
        <f t="shared" si="28"/>
        <v>846342.92</v>
      </c>
      <c r="W371" s="74"/>
      <c r="X371" s="74"/>
      <c r="Y371" s="74"/>
      <c r="Z371" s="74"/>
      <c r="AA371" s="193">
        <f t="shared" si="29"/>
        <v>3</v>
      </c>
      <c r="AB371" s="193" t="str">
        <f t="shared" si="30"/>
        <v>НО</v>
      </c>
    </row>
    <row r="372" spans="1:28">
      <c r="A372" s="89">
        <f>IF(AND(COUNTIF(A$1:A$3,"&gt;0")=1,MAX(A$8:A371)&lt;A$1),A371+1,IF(AND(COUNTIF(A$1:A$3,"&gt;0")=2,MAX(A$8:A371)&lt;A$2),A371+1,IF(AND(COUNTIF(A$1:A$3,"&gt;0")=3,MAX(A$8:A371)&lt;A$3),A371+1,0)))</f>
        <v>365</v>
      </c>
      <c r="B372" s="89">
        <f t="shared" si="41"/>
        <v>75</v>
      </c>
      <c r="C372" s="89" t="str">
        <f t="shared" si="42"/>
        <v>НОВИ ПАЗАР</v>
      </c>
      <c r="D372" s="87">
        <f>IF($A372=0,"",IF($A372&lt;=$A$1,+VLOOKUP($A372,'Rashodi- plan-izvršenje'!$A$8:B$1500,'prenos-P-R-N'!D$1,FALSE),IF($A372&gt;$A$2,+VLOOKUP($A372,'Neizmirene obaveze JLS'!$A$11:B$500,'prenos-P-R-N'!D$1,FALSE),"")))</f>
        <v>3</v>
      </c>
      <c r="E372" s="87" t="str">
        <f>IF($A372=0,"",IF($A372&lt;=$A$1,+VLOOKUP($A372,'Rashodi- plan-izvršenje'!$A$8:C$1500,'prenos-P-R-N'!E$1,FALSE),IF($A372&gt;$A$2,+VLOOKUP($A372,'Neizmirene obaveze JLS'!$A$11:C$500,'prenos-P-R-N'!E$1,FALSE),"")))</f>
        <v>Градска управа</v>
      </c>
      <c r="F372" s="87" t="str">
        <f>IF($A372=0,"",IF($A372&lt;=$A$1,+VLOOKUP($A372,'Rashodi- plan-izvršenje'!$A$8:D$1500,'prenos-P-R-N'!F$1,FALSE),IF($A372&gt;$A$2,+VLOOKUP($A372,'Neizmirene obaveze JLS'!$A$11:D$500,'prenos-P-R-N'!F$1,FALSE),"")))</f>
        <v>3.8</v>
      </c>
      <c r="G372" s="87" t="str">
        <f>IF($A372=0,"",IF($A372&lt;=$A$1,+VLOOKUP($A372,'Rashodi- plan-izvršenje'!$A$8:E$1500,'prenos-P-R-N'!G$1,FALSE),IF($A372&gt;$A$2,+VLOOKUP($A372,'Neizmirene obaveze JLS'!$A$11:E$500,'prenos-P-R-N'!G$1,FALSE),"")))</f>
        <v>Функционисање локалних установа културе</v>
      </c>
      <c r="H372" s="87">
        <f>IF($A372=0,"",IF($A372&lt;=$A$1,+VLOOKUP($A372,'Rashodi- plan-izvršenje'!$A$8:F$1500,'prenos-P-R-N'!H$1,FALSE),IF($A372&gt;$A$2,+VLOOKUP($A372,'Neizmirene obaveze JLS'!$A$11:F$500,'prenos-P-R-N'!H$1,FALSE),"")))</f>
        <v>820</v>
      </c>
      <c r="I372" s="87" t="str">
        <f>IF($A372=0,"",IF($A372&lt;=$A$1,+VLOOKUP($A372,'Rashodi- plan-izvršenje'!$A$8:G$1500,'prenos-P-R-N'!I$1,FALSE),IF($A372&gt;$A$2,+VLOOKUP($A372,'Neizmirene obaveze JLS'!$A$11:G$500,'prenos-P-R-N'!I$1,FALSE),"")))</f>
        <v>1201</v>
      </c>
      <c r="J372" s="87" t="str">
        <f>IF($A372=0,"",IF($A372&lt;=$A$1,+VLOOKUP($A372,'Rashodi- plan-izvršenje'!$A$8:H$1500,'prenos-P-R-N'!J$1,FALSE),IF($A372&gt;$A$2,+VLOOKUP($A372,'Neizmirene obaveze JLS'!$A$11:H$500,'prenos-P-R-N'!J$1,FALSE),"")))</f>
        <v>РАЗВОЈ КУЛТУРЕ И ИНФОРМИСАЊА</v>
      </c>
      <c r="K372" s="87">
        <f>IF($A372=0,"",IF($A372&lt;=$A$1,+VLOOKUP($A372,'Rashodi- plan-izvršenje'!$A$8:I$1500,'prenos-P-R-N'!K$1,FALSE),IF($A372&gt;$A$2,+VLOOKUP($A372,'Neizmirene obaveze JLS'!$A$11:I$500,'prenos-P-R-N'!K$1,FALSE),"")))</f>
        <v>13</v>
      </c>
      <c r="L372" t="str">
        <f>IF(A372=0,"",IF(A372&lt;=A$1,+IF(VLOOKUP(A372,'Rashodi- plan-izvršenje'!A$8:J$1500,M$1,FALSE)&gt;0,"Програмска активност","Пројекат"),IF(A372&gt;A$2,+IF(VLOOKUP(A372,'Neizmirene obaveze JLS'!A$8:J$2008,M$1,FALSE)&gt;0,"Програмска активност","Пројекат"),"")))</f>
        <v>Програмска активност</v>
      </c>
      <c r="M372" s="87" t="str">
        <f>IF(A372=0,"",IF($A372&lt;=$A$1,+IF(VLOOKUP($A372,'Rashodi- plan-izvršenje'!$A$8:$M$1500,10,FALSE)&gt;0,VLOOKUP($A372,'Rashodi- plan-izvršenje'!$A$8:$M$1500,10,FALSE),VLOOKUP($A372,'Rashodi- plan-izvršenje'!$A$8:$M$1500,12,FALSE)),+IF($A372&gt;$A$2,IF(VLOOKUP($A372,'Neizmirene obaveze JLS'!$A$8:$M$1500,10,FALSE)&gt;0,VLOOKUP($A372,'Neizmirene obaveze JLS'!$A$11:$M$1500,10,FALSE),VLOOKUP($A372,'Neizmirene obaveze JLS'!$A$11:$M$1500,12,FALSE)),0)))</f>
        <v>1201-0001</v>
      </c>
      <c r="N372" s="87" t="str">
        <f>IF(A372=0,"",IF($A372&lt;=$A$1,+IF(VLOOKUP(A372,'Rashodi- plan-izvršenje'!$A$8:$M$1500,10,FALSE)&gt;0,VLOOKUP(A372,'Rashodi- plan-izvršenje'!$A$8:$M$1500,11,FALSE),VLOOKUP(A372,'Rashodi- plan-izvršenje'!$A$8:$M$1500,13,FALSE)),+IF($A372&gt;$A$2,IF(VLOOKUP($A372,'Neizmirene obaveze JLS'!$A$8:$M$1500,10,FALSE)&gt;0,VLOOKUP($A372,'Neizmirene obaveze JLS'!$A$11:$M$1500,11,FALSE),VLOOKUP($A372,'Neizmirene obaveze JLS'!$A$11:$M$1500,13,FALSE)),0)))</f>
        <v>Функционисање локалних установа културе</v>
      </c>
      <c r="O372" s="87">
        <f>IF(A372=0,"",IF($A372&lt;=$A$1,VALUE(+VLOOKUP($A372,'Rashodi- plan-izvršenje'!$A$8:N$1500,'prenos-P-R-N'!O$1,FALSE)),IF($A372&lt;=A$2,VALUE(VLOOKUP($A372,'Prihodi- plan-izvršenje'!$A$8:$H$500,6,FALSE)),VALUE(VLOOKUP($A372,'Neizmirene obaveze JLS'!$A$8:$N$500,O$1,FALSE)))))</f>
        <v>1</v>
      </c>
      <c r="P372" s="87" t="str">
        <f>IF(A372=0,"",IF(A372=0,0,IF(A372&gt;A$2,'šifarnik K-izvor'!G$3,+IF(Q372&lt;700,+'šifarnik K-izvor'!G$2,'šifarnik K-izvor'!G$1))))</f>
        <v>НО</v>
      </c>
      <c r="Q372" s="87" t="str">
        <f>IF($A372&lt;=$A$1,VALUE(+VLOOKUP($A372,'Rashodi- plan-izvršenje'!$A$8:O$1500,'prenos-P-R-N'!Q$1,FALSE)),IF($A372&lt;=$A$2,VLOOKUP($A372,'Prihodi- plan-izvršenje'!$A$4:$H$500,4,FALSE),IF($A372&lt;=$A$3,VLOOKUP(A372,'Neizmirene obaveze JLS'!$A$11:O$500,Q$1,FALSE),"")))</f>
        <v>511</v>
      </c>
      <c r="R372" s="88" t="str">
        <f>IF($A372&lt;=$A$1,VALUE(+VLOOKUP($A372,'Rashodi- plan-izvršenje'!$A$8:P$1500,'prenos-P-R-N'!R$1,FALSE)),IF($A372&lt;=$A$2,VLOOKUP($A372,'Prihodi- plan-izvršenje'!$A$4:$H$500,7,FALSE),""))</f>
        <v/>
      </c>
      <c r="S372" s="88">
        <f>IF(A372=0,0,IF($A372&lt;=$A$1,VALUE(+VLOOKUP($A372,'Rashodi- plan-izvršenje'!$A$8:Q$1500,'prenos-P-R-N'!S$1,FALSE)),IF($A372&lt;=$A$2,VLOOKUP($A372,'Prihodi- plan-izvršenje'!$A$4:$H$500,8,FALSE),0)))</f>
        <v>0</v>
      </c>
      <c r="T372" s="88">
        <f>IF($A372&gt;$A$2,VLOOKUP($A372,'Neizmirene obaveze JLS'!$A$11:R$500,R$1,FALSE),"")</f>
        <v>312329.83</v>
      </c>
      <c r="U372" s="88">
        <f>IF($A372&gt;$A$2,VLOOKUP($A372,'Neizmirene obaveze JLS'!$A$11:S$500,S$1,FALSE),0)</f>
        <v>0</v>
      </c>
      <c r="V372" s="88">
        <f t="shared" si="28"/>
        <v>312329.83</v>
      </c>
      <c r="W372" s="74"/>
      <c r="X372" s="74"/>
      <c r="Y372" s="74"/>
      <c r="Z372" s="74"/>
      <c r="AA372" s="193">
        <f t="shared" si="29"/>
        <v>3</v>
      </c>
      <c r="AB372" s="193" t="str">
        <f t="shared" si="30"/>
        <v>НО</v>
      </c>
    </row>
    <row r="373" spans="1:28">
      <c r="A373" s="89">
        <f>IF(AND(COUNTIF(A$1:A$3,"&gt;0")=1,MAX(A$8:A372)&lt;A$1),A372+1,IF(AND(COUNTIF(A$1:A$3,"&gt;0")=2,MAX(A$8:A372)&lt;A$2),A372+1,IF(AND(COUNTIF(A$1:A$3,"&gt;0")=3,MAX(A$8:A372)&lt;A$3),A372+1,0)))</f>
        <v>366</v>
      </c>
      <c r="B373" s="89">
        <f t="shared" si="41"/>
        <v>75</v>
      </c>
      <c r="C373" s="89" t="str">
        <f t="shared" si="42"/>
        <v>НОВИ ПАЗАР</v>
      </c>
      <c r="D373" s="87">
        <f>IF($A373=0,"",IF($A373&lt;=$A$1,+VLOOKUP($A373,'Rashodi- plan-izvršenje'!$A$8:B$1500,'prenos-P-R-N'!D$1,FALSE),IF($A373&gt;$A$2,+VLOOKUP($A373,'Neizmirene obaveze JLS'!$A$11:B$500,'prenos-P-R-N'!D$1,FALSE),"")))</f>
        <v>3</v>
      </c>
      <c r="E373" s="87" t="str">
        <f>IF($A373=0,"",IF($A373&lt;=$A$1,+VLOOKUP($A373,'Rashodi- plan-izvršenje'!$A$8:C$1500,'prenos-P-R-N'!E$1,FALSE),IF($A373&gt;$A$2,+VLOOKUP($A373,'Neizmirene obaveze JLS'!$A$11:C$500,'prenos-P-R-N'!E$1,FALSE),"")))</f>
        <v>Градска управа</v>
      </c>
      <c r="F373" s="87" t="str">
        <f>IF($A373=0,"",IF($A373&lt;=$A$1,+VLOOKUP($A373,'Rashodi- plan-izvršenje'!$A$8:D$1500,'prenos-P-R-N'!F$1,FALSE),IF($A373&gt;$A$2,+VLOOKUP($A373,'Neizmirene obaveze JLS'!$A$11:D$500,'prenos-P-R-N'!F$1,FALSE),"")))</f>
        <v>3.8</v>
      </c>
      <c r="G373" s="87" t="str">
        <f>IF($A373=0,"",IF($A373&lt;=$A$1,+VLOOKUP($A373,'Rashodi- plan-izvršenje'!$A$8:E$1500,'prenos-P-R-N'!G$1,FALSE),IF($A373&gt;$A$2,+VLOOKUP($A373,'Neizmirene obaveze JLS'!$A$11:E$500,'prenos-P-R-N'!G$1,FALSE),"")))</f>
        <v>Функционисање локалних установа културе</v>
      </c>
      <c r="H373" s="87">
        <f>IF($A373=0,"",IF($A373&lt;=$A$1,+VLOOKUP($A373,'Rashodi- plan-izvršenje'!$A$8:F$1500,'prenos-P-R-N'!H$1,FALSE),IF($A373&gt;$A$2,+VLOOKUP($A373,'Neizmirene obaveze JLS'!$A$11:F$500,'prenos-P-R-N'!H$1,FALSE),"")))</f>
        <v>820</v>
      </c>
      <c r="I373" s="87" t="str">
        <f>IF($A373=0,"",IF($A373&lt;=$A$1,+VLOOKUP($A373,'Rashodi- plan-izvršenje'!$A$8:G$1500,'prenos-P-R-N'!I$1,FALSE),IF($A373&gt;$A$2,+VLOOKUP($A373,'Neizmirene obaveze JLS'!$A$11:G$500,'prenos-P-R-N'!I$1,FALSE),"")))</f>
        <v>1201</v>
      </c>
      <c r="J373" s="87" t="str">
        <f>IF($A373=0,"",IF($A373&lt;=$A$1,+VLOOKUP($A373,'Rashodi- plan-izvršenje'!$A$8:H$1500,'prenos-P-R-N'!J$1,FALSE),IF($A373&gt;$A$2,+VLOOKUP($A373,'Neizmirene obaveze JLS'!$A$11:H$500,'prenos-P-R-N'!J$1,FALSE),"")))</f>
        <v>РАЗВОЈ КУЛТУРЕ И ИНФОРМИСАЊА</v>
      </c>
      <c r="K373" s="87">
        <f>IF($A373=0,"",IF($A373&lt;=$A$1,+VLOOKUP($A373,'Rashodi- plan-izvršenje'!$A$8:I$1500,'prenos-P-R-N'!K$1,FALSE),IF($A373&gt;$A$2,+VLOOKUP($A373,'Neizmirene obaveze JLS'!$A$11:I$500,'prenos-P-R-N'!K$1,FALSE),"")))</f>
        <v>13</v>
      </c>
      <c r="L373" t="str">
        <f>IF(A373=0,"",IF(A373&lt;=A$1,+IF(VLOOKUP(A373,'Rashodi- plan-izvršenje'!A$8:J$1500,M$1,FALSE)&gt;0,"Програмска активност","Пројекат"),IF(A373&gt;A$2,+IF(VLOOKUP(A373,'Neizmirene obaveze JLS'!A$8:J$2008,M$1,FALSE)&gt;0,"Програмска активност","Пројекат"),"")))</f>
        <v>Програмска активност</v>
      </c>
      <c r="M373" s="87" t="str">
        <f>IF(A373=0,"",IF($A373&lt;=$A$1,+IF(VLOOKUP($A373,'Rashodi- plan-izvršenje'!$A$8:$M$1500,10,FALSE)&gt;0,VLOOKUP($A373,'Rashodi- plan-izvršenje'!$A$8:$M$1500,10,FALSE),VLOOKUP($A373,'Rashodi- plan-izvršenje'!$A$8:$M$1500,12,FALSE)),+IF($A373&gt;$A$2,IF(VLOOKUP($A373,'Neizmirene obaveze JLS'!$A$8:$M$1500,10,FALSE)&gt;0,VLOOKUP($A373,'Neizmirene obaveze JLS'!$A$11:$M$1500,10,FALSE),VLOOKUP($A373,'Neizmirene obaveze JLS'!$A$11:$M$1500,12,FALSE)),0)))</f>
        <v>1201-0001</v>
      </c>
      <c r="N373" s="87" t="str">
        <f>IF(A373=0,"",IF($A373&lt;=$A$1,+IF(VLOOKUP(A373,'Rashodi- plan-izvršenje'!$A$8:$M$1500,10,FALSE)&gt;0,VLOOKUP(A373,'Rashodi- plan-izvršenje'!$A$8:$M$1500,11,FALSE),VLOOKUP(A373,'Rashodi- plan-izvršenje'!$A$8:$M$1500,13,FALSE)),+IF($A373&gt;$A$2,IF(VLOOKUP($A373,'Neizmirene obaveze JLS'!$A$8:$M$1500,10,FALSE)&gt;0,VLOOKUP($A373,'Neizmirene obaveze JLS'!$A$11:$M$1500,11,FALSE),VLOOKUP($A373,'Neizmirene obaveze JLS'!$A$11:$M$1500,13,FALSE)),0)))</f>
        <v>Функционисање локалних установа културе</v>
      </c>
      <c r="O373" s="87">
        <f>IF(A373=0,"",IF($A373&lt;=$A$1,VALUE(+VLOOKUP($A373,'Rashodi- plan-izvršenje'!$A$8:N$1500,'prenos-P-R-N'!O$1,FALSE)),IF($A373&lt;=A$2,VALUE(VLOOKUP($A373,'Prihodi- plan-izvršenje'!$A$8:$H$500,6,FALSE)),VALUE(VLOOKUP($A373,'Neizmirene obaveze JLS'!$A$8:$N$500,O$1,FALSE)))))</f>
        <v>1</v>
      </c>
      <c r="P373" s="87" t="str">
        <f>IF(A373=0,"",IF(A373=0,0,IF(A373&gt;A$2,'šifarnik K-izvor'!G$3,+IF(Q373&lt;700,+'šifarnik K-izvor'!G$2,'šifarnik K-izvor'!G$1))))</f>
        <v>НО</v>
      </c>
      <c r="Q373" s="87" t="str">
        <f>IF($A373&lt;=$A$1,VALUE(+VLOOKUP($A373,'Rashodi- plan-izvršenje'!$A$8:O$1500,'prenos-P-R-N'!Q$1,FALSE)),IF($A373&lt;=$A$2,VLOOKUP($A373,'Prihodi- plan-izvršenje'!$A$4:$H$500,4,FALSE),IF($A373&lt;=$A$3,VLOOKUP(A373,'Neizmirene obaveze JLS'!$A$11:O$500,Q$1,FALSE),"")))</f>
        <v>512</v>
      </c>
      <c r="R373" s="88" t="str">
        <f>IF($A373&lt;=$A$1,VALUE(+VLOOKUP($A373,'Rashodi- plan-izvršenje'!$A$8:P$1500,'prenos-P-R-N'!R$1,FALSE)),IF($A373&lt;=$A$2,VLOOKUP($A373,'Prihodi- plan-izvršenje'!$A$4:$H$500,7,FALSE),""))</f>
        <v/>
      </c>
      <c r="S373" s="88">
        <f>IF(A373=0,0,IF($A373&lt;=$A$1,VALUE(+VLOOKUP($A373,'Rashodi- plan-izvršenje'!$A$8:Q$1500,'prenos-P-R-N'!S$1,FALSE)),IF($A373&lt;=$A$2,VLOOKUP($A373,'Prihodi- plan-izvršenje'!$A$4:$H$500,8,FALSE),0)))</f>
        <v>0</v>
      </c>
      <c r="T373" s="88">
        <f>IF($A373&gt;$A$2,VLOOKUP($A373,'Neizmirene obaveze JLS'!$A$11:R$500,R$1,FALSE),"")</f>
        <v>177165</v>
      </c>
      <c r="U373" s="88">
        <f>IF($A373&gt;$A$2,VLOOKUP($A373,'Neizmirene obaveze JLS'!$A$11:S$500,S$1,FALSE),0)</f>
        <v>0</v>
      </c>
      <c r="V373" s="88">
        <f t="shared" si="28"/>
        <v>177165</v>
      </c>
      <c r="W373" s="74"/>
      <c r="X373" s="74"/>
      <c r="Y373" s="74"/>
      <c r="Z373" s="74"/>
      <c r="AA373" s="193">
        <f t="shared" si="29"/>
        <v>3</v>
      </c>
      <c r="AB373" s="193" t="str">
        <f t="shared" si="30"/>
        <v>НО</v>
      </c>
    </row>
    <row r="374" spans="1:28">
      <c r="A374" s="89">
        <f>IF(AND(COUNTIF(A$1:A$3,"&gt;0")=1,MAX(A$8:A373)&lt;A$1),A373+1,IF(AND(COUNTIF(A$1:A$3,"&gt;0")=2,MAX(A$8:A373)&lt;A$2),A373+1,IF(AND(COUNTIF(A$1:A$3,"&gt;0")=3,MAX(A$8:A373)&lt;A$3),A373+1,0)))</f>
        <v>367</v>
      </c>
      <c r="B374" s="89">
        <f t="shared" si="41"/>
        <v>75</v>
      </c>
      <c r="C374" s="89" t="str">
        <f t="shared" si="42"/>
        <v>НОВИ ПАЗАР</v>
      </c>
      <c r="D374" s="87">
        <f>IF($A374=0,"",IF($A374&lt;=$A$1,+VLOOKUP($A374,'Rashodi- plan-izvršenje'!$A$8:B$1500,'prenos-P-R-N'!D$1,FALSE),IF($A374&gt;$A$2,+VLOOKUP($A374,'Neizmirene obaveze JLS'!$A$11:B$500,'prenos-P-R-N'!D$1,FALSE),"")))</f>
        <v>3</v>
      </c>
      <c r="E374" s="87" t="str">
        <f>IF($A374=0,"",IF($A374&lt;=$A$1,+VLOOKUP($A374,'Rashodi- plan-izvršenje'!$A$8:C$1500,'prenos-P-R-N'!E$1,FALSE),IF($A374&gt;$A$2,+VLOOKUP($A374,'Neizmirene obaveze JLS'!$A$11:C$500,'prenos-P-R-N'!E$1,FALSE),"")))</f>
        <v>Градска управа</v>
      </c>
      <c r="F374" s="87" t="str">
        <f>IF($A374=0,"",IF($A374&lt;=$A$1,+VLOOKUP($A374,'Rashodi- plan-izvršenje'!$A$8:D$1500,'prenos-P-R-N'!F$1,FALSE),IF($A374&gt;$A$2,+VLOOKUP($A374,'Neizmirene obaveze JLS'!$A$11:D$500,'prenos-P-R-N'!F$1,FALSE),"")))</f>
        <v>3.8</v>
      </c>
      <c r="G374" s="87" t="str">
        <f>IF($A374=0,"",IF($A374&lt;=$A$1,+VLOOKUP($A374,'Rashodi- plan-izvršenje'!$A$8:E$1500,'prenos-P-R-N'!G$1,FALSE),IF($A374&gt;$A$2,+VLOOKUP($A374,'Neizmirene obaveze JLS'!$A$11:E$500,'prenos-P-R-N'!G$1,FALSE),"")))</f>
        <v>Функционисање локалних установа културе</v>
      </c>
      <c r="H374" s="87">
        <f>IF($A374=0,"",IF($A374&lt;=$A$1,+VLOOKUP($A374,'Rashodi- plan-izvršenje'!$A$8:F$1500,'prenos-P-R-N'!H$1,FALSE),IF($A374&gt;$A$2,+VLOOKUP($A374,'Neizmirene obaveze JLS'!$A$11:F$500,'prenos-P-R-N'!H$1,FALSE),"")))</f>
        <v>820</v>
      </c>
      <c r="I374" s="87" t="str">
        <f>IF($A374=0,"",IF($A374&lt;=$A$1,+VLOOKUP($A374,'Rashodi- plan-izvršenje'!$A$8:G$1500,'prenos-P-R-N'!I$1,FALSE),IF($A374&gt;$A$2,+VLOOKUP($A374,'Neizmirene obaveze JLS'!$A$11:G$500,'prenos-P-R-N'!I$1,FALSE),"")))</f>
        <v>1201</v>
      </c>
      <c r="J374" s="87" t="str">
        <f>IF($A374=0,"",IF($A374&lt;=$A$1,+VLOOKUP($A374,'Rashodi- plan-izvršenje'!$A$8:H$1500,'prenos-P-R-N'!J$1,FALSE),IF($A374&gt;$A$2,+VLOOKUP($A374,'Neizmirene obaveze JLS'!$A$11:H$500,'prenos-P-R-N'!J$1,FALSE),"")))</f>
        <v>РАЗВОЈ КУЛТУРЕ И ИНФОРМИСАЊА</v>
      </c>
      <c r="K374" s="87">
        <f>IF($A374=0,"",IF($A374&lt;=$A$1,+VLOOKUP($A374,'Rashodi- plan-izvršenje'!$A$8:I$1500,'prenos-P-R-N'!K$1,FALSE),IF($A374&gt;$A$2,+VLOOKUP($A374,'Neizmirene obaveze JLS'!$A$11:I$500,'prenos-P-R-N'!K$1,FALSE),"")))</f>
        <v>13</v>
      </c>
      <c r="L374" t="str">
        <f>IF(A374=0,"",IF(A374&lt;=A$1,+IF(VLOOKUP(A374,'Rashodi- plan-izvršenje'!A$8:J$1500,M$1,FALSE)&gt;0,"Програмска активност","Пројекат"),IF(A374&gt;A$2,+IF(VLOOKUP(A374,'Neizmirene obaveze JLS'!A$8:J$2008,M$1,FALSE)&gt;0,"Програмска активност","Пројекат"),"")))</f>
        <v>Програмска активност</v>
      </c>
      <c r="M374" s="87" t="str">
        <f>IF(A374=0,"",IF($A374&lt;=$A$1,+IF(VLOOKUP($A374,'Rashodi- plan-izvršenje'!$A$8:$M$1500,10,FALSE)&gt;0,VLOOKUP($A374,'Rashodi- plan-izvršenje'!$A$8:$M$1500,10,FALSE),VLOOKUP($A374,'Rashodi- plan-izvršenje'!$A$8:$M$1500,12,FALSE)),+IF($A374&gt;$A$2,IF(VLOOKUP($A374,'Neizmirene obaveze JLS'!$A$8:$M$1500,10,FALSE)&gt;0,VLOOKUP($A374,'Neizmirene obaveze JLS'!$A$11:$M$1500,10,FALSE),VLOOKUP($A374,'Neizmirene obaveze JLS'!$A$11:$M$1500,12,FALSE)),0)))</f>
        <v>1201-0001</v>
      </c>
      <c r="N374" s="87" t="str">
        <f>IF(A374=0,"",IF($A374&lt;=$A$1,+IF(VLOOKUP(A374,'Rashodi- plan-izvršenje'!$A$8:$M$1500,10,FALSE)&gt;0,VLOOKUP(A374,'Rashodi- plan-izvršenje'!$A$8:$M$1500,11,FALSE),VLOOKUP(A374,'Rashodi- plan-izvršenje'!$A$8:$M$1500,13,FALSE)),+IF($A374&gt;$A$2,IF(VLOOKUP($A374,'Neizmirene obaveze JLS'!$A$8:$M$1500,10,FALSE)&gt;0,VLOOKUP($A374,'Neizmirene obaveze JLS'!$A$11:$M$1500,11,FALSE),VLOOKUP($A374,'Neizmirene obaveze JLS'!$A$11:$M$1500,13,FALSE)),0)))</f>
        <v>Функционисање локалних установа културе</v>
      </c>
      <c r="O374" s="87">
        <f>IF(A374=0,"",IF($A374&lt;=$A$1,VALUE(+VLOOKUP($A374,'Rashodi- plan-izvršenje'!$A$8:N$1500,'prenos-P-R-N'!O$1,FALSE)),IF($A374&lt;=A$2,VALUE(VLOOKUP($A374,'Prihodi- plan-izvršenje'!$A$8:$H$500,6,FALSE)),VALUE(VLOOKUP($A374,'Neizmirene obaveze JLS'!$A$8:$N$500,O$1,FALSE)))))</f>
        <v>1</v>
      </c>
      <c r="P374" s="87" t="str">
        <f>IF(A374=0,"",IF(A374=0,0,IF(A374&gt;A$2,'šifarnik K-izvor'!G$3,+IF(Q374&lt;700,+'šifarnik K-izvor'!G$2,'šifarnik K-izvor'!G$1))))</f>
        <v>НО</v>
      </c>
      <c r="Q374" s="87" t="str">
        <f>IF($A374&lt;=$A$1,VALUE(+VLOOKUP($A374,'Rashodi- plan-izvršenje'!$A$8:O$1500,'prenos-P-R-N'!Q$1,FALSE)),IF($A374&lt;=$A$2,VLOOKUP($A374,'Prihodi- plan-izvršenje'!$A$4:$H$500,4,FALSE),IF($A374&lt;=$A$3,VLOOKUP(A374,'Neizmirene obaveze JLS'!$A$11:O$500,Q$1,FALSE),"")))</f>
        <v>515</v>
      </c>
      <c r="R374" s="88" t="str">
        <f>IF($A374&lt;=$A$1,VALUE(+VLOOKUP($A374,'Rashodi- plan-izvršenje'!$A$8:P$1500,'prenos-P-R-N'!R$1,FALSE)),IF($A374&lt;=$A$2,VLOOKUP($A374,'Prihodi- plan-izvršenje'!$A$4:$H$500,7,FALSE),""))</f>
        <v/>
      </c>
      <c r="S374" s="88">
        <f>IF(A374=0,0,IF($A374&lt;=$A$1,VALUE(+VLOOKUP($A374,'Rashodi- plan-izvršenje'!$A$8:Q$1500,'prenos-P-R-N'!S$1,FALSE)),IF($A374&lt;=$A$2,VLOOKUP($A374,'Prihodi- plan-izvršenje'!$A$4:$H$500,8,FALSE),0)))</f>
        <v>0</v>
      </c>
      <c r="T374" s="88">
        <f>IF($A374&gt;$A$2,VLOOKUP($A374,'Neizmirene obaveze JLS'!$A$11:R$500,R$1,FALSE),"")</f>
        <v>200000</v>
      </c>
      <c r="U374" s="88">
        <f>IF($A374&gt;$A$2,VLOOKUP($A374,'Neizmirene obaveze JLS'!$A$11:S$500,S$1,FALSE),0)</f>
        <v>0</v>
      </c>
      <c r="V374" s="88">
        <f t="shared" si="28"/>
        <v>200000</v>
      </c>
      <c r="W374" s="74"/>
      <c r="X374" s="74"/>
      <c r="Y374" s="74"/>
      <c r="Z374" s="74"/>
      <c r="AA374" s="193">
        <f t="shared" si="29"/>
        <v>3</v>
      </c>
      <c r="AB374" s="193" t="str">
        <f t="shared" si="30"/>
        <v>НО</v>
      </c>
    </row>
    <row r="375" spans="1:28">
      <c r="A375" s="89">
        <f>IF(AND(COUNTIF(A$1:A$3,"&gt;0")=1,MAX(A$8:A374)&lt;A$1),A374+1,IF(AND(COUNTIF(A$1:A$3,"&gt;0")=2,MAX(A$8:A374)&lt;A$2),A374+1,IF(AND(COUNTIF(A$1:A$3,"&gt;0")=3,MAX(A$8:A374)&lt;A$3),A374+1,0)))</f>
        <v>368</v>
      </c>
      <c r="B375" s="89">
        <f t="shared" si="41"/>
        <v>75</v>
      </c>
      <c r="C375" s="89" t="str">
        <f t="shared" si="42"/>
        <v>НОВИ ПАЗАР</v>
      </c>
      <c r="D375" s="87">
        <f>IF($A375=0,"",IF($A375&lt;=$A$1,+VLOOKUP($A375,'Rashodi- plan-izvršenje'!$A$8:B$1500,'prenos-P-R-N'!D$1,FALSE),IF($A375&gt;$A$2,+VLOOKUP($A375,'Neizmirene obaveze JLS'!$A$11:B$500,'prenos-P-R-N'!D$1,FALSE),"")))</f>
        <v>3</v>
      </c>
      <c r="E375" s="87" t="str">
        <f>IF($A375=0,"",IF($A375&lt;=$A$1,+VLOOKUP($A375,'Rashodi- plan-izvršenje'!$A$8:C$1500,'prenos-P-R-N'!E$1,FALSE),IF($A375&gt;$A$2,+VLOOKUP($A375,'Neizmirene obaveze JLS'!$A$11:C$500,'prenos-P-R-N'!E$1,FALSE),"")))</f>
        <v>Градска управа</v>
      </c>
      <c r="F375" s="87" t="str">
        <f>IF($A375=0,"",IF($A375&lt;=$A$1,+VLOOKUP($A375,'Rashodi- plan-izvršenje'!$A$8:D$1500,'prenos-P-R-N'!F$1,FALSE),IF($A375&gt;$A$2,+VLOOKUP($A375,'Neizmirene obaveze JLS'!$A$11:D$500,'prenos-P-R-N'!F$1,FALSE),"")))</f>
        <v>3.8</v>
      </c>
      <c r="G375" s="87" t="str">
        <f>IF($A375=0,"",IF($A375&lt;=$A$1,+VLOOKUP($A375,'Rashodi- plan-izvršenje'!$A$8:E$1500,'prenos-P-R-N'!G$1,FALSE),IF($A375&gt;$A$2,+VLOOKUP($A375,'Neizmirene obaveze JLS'!$A$11:E$500,'prenos-P-R-N'!G$1,FALSE),"")))</f>
        <v>До активног и информисаног грађанина Новог пазара</v>
      </c>
      <c r="H375" s="87">
        <f>IF($A375=0,"",IF($A375&lt;=$A$1,+VLOOKUP($A375,'Rashodi- plan-izvršenje'!$A$8:F$1500,'prenos-P-R-N'!H$1,FALSE),IF($A375&gt;$A$2,+VLOOKUP($A375,'Neizmirene obaveze JLS'!$A$11:F$500,'prenos-P-R-N'!H$1,FALSE),"")))</f>
        <v>830</v>
      </c>
      <c r="I375" s="87" t="str">
        <f>IF($A375=0,"",IF($A375&lt;=$A$1,+VLOOKUP($A375,'Rashodi- plan-izvršenje'!$A$8:G$1500,'prenos-P-R-N'!I$1,FALSE),IF($A375&gt;$A$2,+VLOOKUP($A375,'Neizmirene obaveze JLS'!$A$11:G$500,'prenos-P-R-N'!I$1,FALSE),"")))</f>
        <v>1201</v>
      </c>
      <c r="J375" s="87" t="str">
        <f>IF($A375=0,"",IF($A375&lt;=$A$1,+VLOOKUP($A375,'Rashodi- plan-izvršenje'!$A$8:H$1500,'prenos-P-R-N'!J$1,FALSE),IF($A375&gt;$A$2,+VLOOKUP($A375,'Neizmirene obaveze JLS'!$A$11:H$500,'prenos-P-R-N'!J$1,FALSE),"")))</f>
        <v>РАЗВОЈ КУЛТУРЕ И ИНФОРМИСАЊА</v>
      </c>
      <c r="K375" s="87">
        <f>IF($A375=0,"",IF($A375&lt;=$A$1,+VLOOKUP($A375,'Rashodi- plan-izvršenje'!$A$8:I$1500,'prenos-P-R-N'!K$1,FALSE),IF($A375&gt;$A$2,+VLOOKUP($A375,'Neizmirene obaveze JLS'!$A$11:I$500,'prenos-P-R-N'!K$1,FALSE),"")))</f>
        <v>13</v>
      </c>
      <c r="L375" t="str">
        <f>IF(A375=0,"",IF(A375&lt;=A$1,+IF(VLOOKUP(A375,'Rashodi- plan-izvršenje'!A$8:J$1500,M$1,FALSE)&gt;0,"Програмска активност","Пројекат"),IF(A375&gt;A$2,+IF(VLOOKUP(A375,'Neizmirene obaveze JLS'!A$8:J$2008,M$1,FALSE)&gt;0,"Програмска активност","Пројекат"),"")))</f>
        <v>Пројекат</v>
      </c>
      <c r="M375" s="87" t="str">
        <f>IF(A375=0,"",IF($A375&lt;=$A$1,+IF(VLOOKUP($A375,'Rashodi- plan-izvršenje'!$A$8:$M$1500,10,FALSE)&gt;0,VLOOKUP($A375,'Rashodi- plan-izvršenje'!$A$8:$M$1500,10,FALSE),VLOOKUP($A375,'Rashodi- plan-izvršenje'!$A$8:$M$1500,12,FALSE)),+IF($A375&gt;$A$2,IF(VLOOKUP($A375,'Neizmirene obaveze JLS'!$A$8:$M$1500,10,FALSE)&gt;0,VLOOKUP($A375,'Neizmirene obaveze JLS'!$A$11:$M$1500,10,FALSE),VLOOKUP($A375,'Neizmirene obaveze JLS'!$A$11:$M$1500,12,FALSE)),0)))</f>
        <v>1201-П1</v>
      </c>
      <c r="N375" s="87" t="str">
        <f>IF(A375=0,"",IF($A375&lt;=$A$1,+IF(VLOOKUP(A375,'Rashodi- plan-izvršenje'!$A$8:$M$1500,10,FALSE)&gt;0,VLOOKUP(A375,'Rashodi- plan-izvršenje'!$A$8:$M$1500,11,FALSE),VLOOKUP(A375,'Rashodi- plan-izvršenje'!$A$8:$M$1500,13,FALSE)),+IF($A375&gt;$A$2,IF(VLOOKUP($A375,'Neizmirene obaveze JLS'!$A$8:$M$1500,10,FALSE)&gt;0,VLOOKUP($A375,'Neizmirene obaveze JLS'!$A$11:$M$1500,11,FALSE),VLOOKUP($A375,'Neizmirene obaveze JLS'!$A$11:$M$1500,13,FALSE)),0)))</f>
        <v>До активног и информисаног грађанина Новог пазара</v>
      </c>
      <c r="O375" s="87">
        <f>IF(A375=0,"",IF($A375&lt;=$A$1,VALUE(+VLOOKUP($A375,'Rashodi- plan-izvršenje'!$A$8:N$1500,'prenos-P-R-N'!O$1,FALSE)),IF($A375&lt;=A$2,VALUE(VLOOKUP($A375,'Prihodi- plan-izvršenje'!$A$8:$H$500,6,FALSE)),VALUE(VLOOKUP($A375,'Neizmirene obaveze JLS'!$A$8:$N$500,O$1,FALSE)))))</f>
        <v>1</v>
      </c>
      <c r="P375" s="87" t="str">
        <f>IF(A375=0,"",IF(A375=0,0,IF(A375&gt;A$2,'šifarnik K-izvor'!G$3,+IF(Q375&lt;700,+'šifarnik K-izvor'!G$2,'šifarnik K-izvor'!G$1))))</f>
        <v>НО</v>
      </c>
      <c r="Q375" s="87" t="str">
        <f>IF($A375&lt;=$A$1,VALUE(+VLOOKUP($A375,'Rashodi- plan-izvršenje'!$A$8:O$1500,'prenos-P-R-N'!Q$1,FALSE)),IF($A375&lt;=$A$2,VLOOKUP($A375,'Prihodi- plan-izvršenje'!$A$4:$H$500,4,FALSE),IF($A375&lt;=$A$3,VLOOKUP(A375,'Neizmirene obaveze JLS'!$A$11:O$500,Q$1,FALSE),"")))</f>
        <v>423</v>
      </c>
      <c r="R375" s="88" t="str">
        <f>IF($A375&lt;=$A$1,VALUE(+VLOOKUP($A375,'Rashodi- plan-izvršenje'!$A$8:P$1500,'prenos-P-R-N'!R$1,FALSE)),IF($A375&lt;=$A$2,VLOOKUP($A375,'Prihodi- plan-izvršenje'!$A$4:$H$500,7,FALSE),""))</f>
        <v/>
      </c>
      <c r="S375" s="88">
        <f>IF(A375=0,0,IF($A375&lt;=$A$1,VALUE(+VLOOKUP($A375,'Rashodi- plan-izvršenje'!$A$8:Q$1500,'prenos-P-R-N'!S$1,FALSE)),IF($A375&lt;=$A$2,VLOOKUP($A375,'Prihodi- plan-izvršenje'!$A$4:$H$500,8,FALSE),0)))</f>
        <v>0</v>
      </c>
      <c r="T375" s="88">
        <f>IF($A375&gt;$A$2,VLOOKUP($A375,'Neizmirene obaveze JLS'!$A$11:R$500,R$1,FALSE),"")</f>
        <v>5491666</v>
      </c>
      <c r="U375" s="88">
        <f>IF($A375&gt;$A$2,VLOOKUP($A375,'Neizmirene obaveze JLS'!$A$11:S$500,S$1,FALSE),0)</f>
        <v>27629057</v>
      </c>
      <c r="V375" s="88">
        <f t="shared" si="28"/>
        <v>33120723</v>
      </c>
      <c r="W375" s="74"/>
      <c r="X375" s="74"/>
      <c r="Y375" s="74"/>
      <c r="Z375" s="74"/>
      <c r="AA375" s="193">
        <f t="shared" si="29"/>
        <v>3</v>
      </c>
      <c r="AB375" s="193" t="str">
        <f t="shared" si="30"/>
        <v>НО</v>
      </c>
    </row>
    <row r="376" spans="1:28">
      <c r="A376" s="89">
        <f>IF(AND(COUNTIF(A$1:A$3,"&gt;0")=1,MAX(A$8:A375)&lt;A$1),A375+1,IF(AND(COUNTIF(A$1:A$3,"&gt;0")=2,MAX(A$8:A375)&lt;A$2),A375+1,IF(AND(COUNTIF(A$1:A$3,"&gt;0")=3,MAX(A$8:A375)&lt;A$3),A375+1,0)))</f>
        <v>369</v>
      </c>
      <c r="B376" s="89">
        <f t="shared" si="41"/>
        <v>75</v>
      </c>
      <c r="C376" s="89" t="str">
        <f t="shared" si="42"/>
        <v>НОВИ ПАЗАР</v>
      </c>
      <c r="D376" s="87">
        <f>IF($A376=0,"",IF($A376&lt;=$A$1,+VLOOKUP($A376,'Rashodi- plan-izvršenje'!$A$8:B$1500,'prenos-P-R-N'!D$1,FALSE),IF($A376&gt;$A$2,+VLOOKUP($A376,'Neizmirene obaveze JLS'!$A$11:B$500,'prenos-P-R-N'!D$1,FALSE),"")))</f>
        <v>3</v>
      </c>
      <c r="E376" s="87" t="str">
        <f>IF($A376=0,"",IF($A376&lt;=$A$1,+VLOOKUP($A376,'Rashodi- plan-izvršenje'!$A$8:C$1500,'prenos-P-R-N'!E$1,FALSE),IF($A376&gt;$A$2,+VLOOKUP($A376,'Neizmirene obaveze JLS'!$A$11:C$500,'prenos-P-R-N'!E$1,FALSE),"")))</f>
        <v>Градска управа</v>
      </c>
      <c r="F376" s="87" t="str">
        <f>IF($A376=0,"",IF($A376&lt;=$A$1,+VLOOKUP($A376,'Rashodi- plan-izvršenje'!$A$8:D$1500,'prenos-P-R-N'!F$1,FALSE),IF($A376&gt;$A$2,+VLOOKUP($A376,'Neizmirene obaveze JLS'!$A$11:D$500,'prenos-P-R-N'!F$1,FALSE),"")))</f>
        <v>3.9</v>
      </c>
      <c r="G376" s="87" t="str">
        <f>IF($A376=0,"",IF($A376&lt;=$A$1,+VLOOKUP($A376,'Rashodi- plan-izvršenje'!$A$8:E$1500,'prenos-P-R-N'!G$1,FALSE),IF($A376&gt;$A$2,+VLOOKUP($A376,'Neizmirene obaveze JLS'!$A$11:E$500,'prenos-P-R-N'!G$1,FALSE),"")))</f>
        <v>Функционисање и остваривање предшколског васпитања и образовања</v>
      </c>
      <c r="H376" s="87">
        <f>IF($A376=0,"",IF($A376&lt;=$A$1,+VLOOKUP($A376,'Rashodi- plan-izvršenje'!$A$8:F$1500,'prenos-P-R-N'!H$1,FALSE),IF($A376&gt;$A$2,+VLOOKUP($A376,'Neizmirene obaveze JLS'!$A$11:F$500,'prenos-P-R-N'!H$1,FALSE),"")))</f>
        <v>911</v>
      </c>
      <c r="I376" s="87" t="str">
        <f>IF($A376=0,"",IF($A376&lt;=$A$1,+VLOOKUP($A376,'Rashodi- plan-izvršenje'!$A$8:G$1500,'prenos-P-R-N'!I$1,FALSE),IF($A376&gt;$A$2,+VLOOKUP($A376,'Neizmirene obaveze JLS'!$A$11:G$500,'prenos-P-R-N'!I$1,FALSE),"")))</f>
        <v>2001</v>
      </c>
      <c r="J376" s="87" t="str">
        <f>IF($A376=0,"",IF($A376&lt;=$A$1,+VLOOKUP($A376,'Rashodi- plan-izvršenje'!$A$8:H$1500,'prenos-P-R-N'!J$1,FALSE),IF($A376&gt;$A$2,+VLOOKUP($A376,'Neizmirene obaveze JLS'!$A$11:H$500,'prenos-P-R-N'!J$1,FALSE),"")))</f>
        <v>ПРЕДШКОЛСКО ОБРАЗОВАЊЕ И ВАСПИТАЊЕ</v>
      </c>
      <c r="K376" s="87">
        <f>IF($A376=0,"",IF($A376&lt;=$A$1,+VLOOKUP($A376,'Rashodi- plan-izvršenje'!$A$8:I$1500,'prenos-P-R-N'!K$1,FALSE),IF($A376&gt;$A$2,+VLOOKUP($A376,'Neizmirene obaveze JLS'!$A$11:I$500,'prenos-P-R-N'!K$1,FALSE),"")))</f>
        <v>8</v>
      </c>
      <c r="L376" t="str">
        <f>IF(A376=0,"",IF(A376&lt;=A$1,+IF(VLOOKUP(A376,'Rashodi- plan-izvršenje'!A$8:J$1500,M$1,FALSE)&gt;0,"Програмска активност","Пројекат"),IF(A376&gt;A$2,+IF(VLOOKUP(A376,'Neizmirene obaveze JLS'!A$8:J$2008,M$1,FALSE)&gt;0,"Програмска активност","Пројекат"),"")))</f>
        <v>Програмска активност</v>
      </c>
      <c r="M376" s="87" t="str">
        <f>IF(A376=0,"",IF($A376&lt;=$A$1,+IF(VLOOKUP($A376,'Rashodi- plan-izvršenje'!$A$8:$M$1500,10,FALSE)&gt;0,VLOOKUP($A376,'Rashodi- plan-izvršenje'!$A$8:$M$1500,10,FALSE),VLOOKUP($A376,'Rashodi- plan-izvršenje'!$A$8:$M$1500,12,FALSE)),+IF($A376&gt;$A$2,IF(VLOOKUP($A376,'Neizmirene obaveze JLS'!$A$8:$M$1500,10,FALSE)&gt;0,VLOOKUP($A376,'Neizmirene obaveze JLS'!$A$11:$M$1500,10,FALSE),VLOOKUP($A376,'Neizmirene obaveze JLS'!$A$11:$M$1500,12,FALSE)),0)))</f>
        <v>2001-0001</v>
      </c>
      <c r="N376" s="87" t="str">
        <f>IF(A376=0,"",IF($A376&lt;=$A$1,+IF(VLOOKUP(A376,'Rashodi- plan-izvršenje'!$A$8:$M$1500,10,FALSE)&gt;0,VLOOKUP(A376,'Rashodi- plan-izvršenje'!$A$8:$M$1500,11,FALSE),VLOOKUP(A376,'Rashodi- plan-izvršenje'!$A$8:$M$1500,13,FALSE)),+IF($A376&gt;$A$2,IF(VLOOKUP($A376,'Neizmirene obaveze JLS'!$A$8:$M$1500,10,FALSE)&gt;0,VLOOKUP($A376,'Neizmirene obaveze JLS'!$A$11:$M$1500,11,FALSE),VLOOKUP($A376,'Neizmirene obaveze JLS'!$A$11:$M$1500,13,FALSE)),0)))</f>
        <v>Функционисање и остваривање предшколског васпитања и образовања</v>
      </c>
      <c r="O376" s="87">
        <f>IF(A376=0,"",IF($A376&lt;=$A$1,VALUE(+VLOOKUP($A376,'Rashodi- plan-izvršenje'!$A$8:N$1500,'prenos-P-R-N'!O$1,FALSE)),IF($A376&lt;=A$2,VALUE(VLOOKUP($A376,'Prihodi- plan-izvršenje'!$A$8:$H$500,6,FALSE)),VALUE(VLOOKUP($A376,'Neizmirene obaveze JLS'!$A$8:$N$500,O$1,FALSE)))))</f>
        <v>1</v>
      </c>
      <c r="P376" s="87" t="str">
        <f>IF(A376=0,"",IF(A376=0,0,IF(A376&gt;A$2,'šifarnik K-izvor'!G$3,+IF(Q376&lt;700,+'šifarnik K-izvor'!G$2,'šifarnik K-izvor'!G$1))))</f>
        <v>НО</v>
      </c>
      <c r="Q376" s="87" t="str">
        <f>IF($A376&lt;=$A$1,VALUE(+VLOOKUP($A376,'Rashodi- plan-izvršenje'!$A$8:O$1500,'prenos-P-R-N'!Q$1,FALSE)),IF($A376&lt;=$A$2,VLOOKUP($A376,'Prihodi- plan-izvršenje'!$A$4:$H$500,4,FALSE),IF($A376&lt;=$A$3,VLOOKUP(A376,'Neizmirene obaveze JLS'!$A$11:O$500,Q$1,FALSE),"")))</f>
        <v>411</v>
      </c>
      <c r="R376" s="88" t="str">
        <f>IF($A376&lt;=$A$1,VALUE(+VLOOKUP($A376,'Rashodi- plan-izvršenje'!$A$8:P$1500,'prenos-P-R-N'!R$1,FALSE)),IF($A376&lt;=$A$2,VLOOKUP($A376,'Prihodi- plan-izvršenje'!$A$4:$H$500,7,FALSE),""))</f>
        <v/>
      </c>
      <c r="S376" s="88">
        <f>IF(A376=0,0,IF($A376&lt;=$A$1,VALUE(+VLOOKUP($A376,'Rashodi- plan-izvršenje'!$A$8:Q$1500,'prenos-P-R-N'!S$1,FALSE)),IF($A376&lt;=$A$2,VLOOKUP($A376,'Prihodi- plan-izvršenje'!$A$4:$H$500,8,FALSE),0)))</f>
        <v>0</v>
      </c>
      <c r="T376" s="88">
        <f>IF($A376&gt;$A$2,VLOOKUP($A376,'Neizmirene obaveze JLS'!$A$11:R$500,R$1,FALSE),"")</f>
        <v>13533333</v>
      </c>
      <c r="U376" s="88">
        <f>IF($A376&gt;$A$2,VLOOKUP($A376,'Neizmirene obaveze JLS'!$A$11:S$500,S$1,FALSE),0)</f>
        <v>27066667</v>
      </c>
      <c r="V376" s="88">
        <f t="shared" si="28"/>
        <v>40600000</v>
      </c>
      <c r="W376" s="74"/>
      <c r="X376" s="74"/>
      <c r="Y376" s="74"/>
      <c r="Z376" s="74"/>
      <c r="AA376" s="193">
        <f t="shared" si="29"/>
        <v>3</v>
      </c>
      <c r="AB376" s="193" t="str">
        <f t="shared" si="30"/>
        <v>НО</v>
      </c>
    </row>
    <row r="377" spans="1:28">
      <c r="A377" s="89">
        <f>IF(AND(COUNTIF(A$1:A$3,"&gt;0")=1,MAX(A$8:A376)&lt;A$1),A376+1,IF(AND(COUNTIF(A$1:A$3,"&gt;0")=2,MAX(A$8:A376)&lt;A$2),A376+1,IF(AND(COUNTIF(A$1:A$3,"&gt;0")=3,MAX(A$8:A376)&lt;A$3),A376+1,0)))</f>
        <v>370</v>
      </c>
      <c r="B377" s="89">
        <f t="shared" si="41"/>
        <v>75</v>
      </c>
      <c r="C377" s="89" t="str">
        <f t="shared" si="42"/>
        <v>НОВИ ПАЗАР</v>
      </c>
      <c r="D377" s="87">
        <f>IF($A377=0,"",IF($A377&lt;=$A$1,+VLOOKUP($A377,'Rashodi- plan-izvršenje'!$A$8:B$1500,'prenos-P-R-N'!D$1,FALSE),IF($A377&gt;$A$2,+VLOOKUP($A377,'Neizmirene obaveze JLS'!$A$11:B$500,'prenos-P-R-N'!D$1,FALSE),"")))</f>
        <v>3</v>
      </c>
      <c r="E377" s="87" t="str">
        <f>IF($A377=0,"",IF($A377&lt;=$A$1,+VLOOKUP($A377,'Rashodi- plan-izvršenje'!$A$8:C$1500,'prenos-P-R-N'!E$1,FALSE),IF($A377&gt;$A$2,+VLOOKUP($A377,'Neizmirene obaveze JLS'!$A$11:C$500,'prenos-P-R-N'!E$1,FALSE),"")))</f>
        <v>Градска управа</v>
      </c>
      <c r="F377" s="87" t="str">
        <f>IF($A377=0,"",IF($A377&lt;=$A$1,+VLOOKUP($A377,'Rashodi- plan-izvršenje'!$A$8:D$1500,'prenos-P-R-N'!F$1,FALSE),IF($A377&gt;$A$2,+VLOOKUP($A377,'Neizmirene obaveze JLS'!$A$11:D$500,'prenos-P-R-N'!F$1,FALSE),"")))</f>
        <v>3.9</v>
      </c>
      <c r="G377" s="87" t="str">
        <f>IF($A377=0,"",IF($A377&lt;=$A$1,+VLOOKUP($A377,'Rashodi- plan-izvršenje'!$A$8:E$1500,'prenos-P-R-N'!G$1,FALSE),IF($A377&gt;$A$2,+VLOOKUP($A377,'Neizmirene obaveze JLS'!$A$11:E$500,'prenos-P-R-N'!G$1,FALSE),"")))</f>
        <v>Функционисање и остваривање предшколског васпитања и образовања</v>
      </c>
      <c r="H377" s="87">
        <f>IF($A377=0,"",IF($A377&lt;=$A$1,+VLOOKUP($A377,'Rashodi- plan-izvršenje'!$A$8:F$1500,'prenos-P-R-N'!H$1,FALSE),IF($A377&gt;$A$2,+VLOOKUP($A377,'Neizmirene obaveze JLS'!$A$11:F$500,'prenos-P-R-N'!H$1,FALSE),"")))</f>
        <v>911</v>
      </c>
      <c r="I377" s="87" t="str">
        <f>IF($A377=0,"",IF($A377&lt;=$A$1,+VLOOKUP($A377,'Rashodi- plan-izvršenje'!$A$8:G$1500,'prenos-P-R-N'!I$1,FALSE),IF($A377&gt;$A$2,+VLOOKUP($A377,'Neizmirene obaveze JLS'!$A$11:G$500,'prenos-P-R-N'!I$1,FALSE),"")))</f>
        <v>2001</v>
      </c>
      <c r="J377" s="87" t="str">
        <f>IF($A377=0,"",IF($A377&lt;=$A$1,+VLOOKUP($A377,'Rashodi- plan-izvršenje'!$A$8:H$1500,'prenos-P-R-N'!J$1,FALSE),IF($A377&gt;$A$2,+VLOOKUP($A377,'Neizmirene obaveze JLS'!$A$11:H$500,'prenos-P-R-N'!J$1,FALSE),"")))</f>
        <v>ПРЕДШКОЛСКО ОБРАЗОВАЊЕ И ВАСПИТАЊЕ</v>
      </c>
      <c r="K377" s="87">
        <f>IF($A377=0,"",IF($A377&lt;=$A$1,+VLOOKUP($A377,'Rashodi- plan-izvršenje'!$A$8:I$1500,'prenos-P-R-N'!K$1,FALSE),IF($A377&gt;$A$2,+VLOOKUP($A377,'Neizmirene obaveze JLS'!$A$11:I$500,'prenos-P-R-N'!K$1,FALSE),"")))</f>
        <v>8</v>
      </c>
      <c r="L377" t="str">
        <f>IF(A377=0,"",IF(A377&lt;=A$1,+IF(VLOOKUP(A377,'Rashodi- plan-izvršenje'!A$8:J$1500,M$1,FALSE)&gt;0,"Програмска активност","Пројекат"),IF(A377&gt;A$2,+IF(VLOOKUP(A377,'Neizmirene obaveze JLS'!A$8:J$2008,M$1,FALSE)&gt;0,"Програмска активност","Пројекат"),"")))</f>
        <v>Програмска активност</v>
      </c>
      <c r="M377" s="87" t="str">
        <f>IF(A377=0,"",IF($A377&lt;=$A$1,+IF(VLOOKUP($A377,'Rashodi- plan-izvršenje'!$A$8:$M$1500,10,FALSE)&gt;0,VLOOKUP($A377,'Rashodi- plan-izvršenje'!$A$8:$M$1500,10,FALSE),VLOOKUP($A377,'Rashodi- plan-izvršenje'!$A$8:$M$1500,12,FALSE)),+IF($A377&gt;$A$2,IF(VLOOKUP($A377,'Neizmirene obaveze JLS'!$A$8:$M$1500,10,FALSE)&gt;0,VLOOKUP($A377,'Neizmirene obaveze JLS'!$A$11:$M$1500,10,FALSE),VLOOKUP($A377,'Neizmirene obaveze JLS'!$A$11:$M$1500,12,FALSE)),0)))</f>
        <v>2001-0001</v>
      </c>
      <c r="N377" s="87" t="str">
        <f>IF(A377=0,"",IF($A377&lt;=$A$1,+IF(VLOOKUP(A377,'Rashodi- plan-izvršenje'!$A$8:$M$1500,10,FALSE)&gt;0,VLOOKUP(A377,'Rashodi- plan-izvršenje'!$A$8:$M$1500,11,FALSE),VLOOKUP(A377,'Rashodi- plan-izvršenje'!$A$8:$M$1500,13,FALSE)),+IF($A377&gt;$A$2,IF(VLOOKUP($A377,'Neizmirene obaveze JLS'!$A$8:$M$1500,10,FALSE)&gt;0,VLOOKUP($A377,'Neizmirene obaveze JLS'!$A$11:$M$1500,11,FALSE),VLOOKUP($A377,'Neizmirene obaveze JLS'!$A$11:$M$1500,13,FALSE)),0)))</f>
        <v>Функционисање и остваривање предшколског васпитања и образовања</v>
      </c>
      <c r="O377" s="87">
        <f>IF(A377=0,"",IF($A377&lt;=$A$1,VALUE(+VLOOKUP($A377,'Rashodi- plan-izvršenje'!$A$8:N$1500,'prenos-P-R-N'!O$1,FALSE)),IF($A377&lt;=A$2,VALUE(VLOOKUP($A377,'Prihodi- plan-izvršenje'!$A$8:$H$500,6,FALSE)),VALUE(VLOOKUP($A377,'Neizmirene obaveze JLS'!$A$8:$N$500,O$1,FALSE)))))</f>
        <v>1</v>
      </c>
      <c r="P377" s="87" t="str">
        <f>IF(A377=0,"",IF(A377=0,0,IF(A377&gt;A$2,'šifarnik K-izvor'!G$3,+IF(Q377&lt;700,+'šifarnik K-izvor'!G$2,'šifarnik K-izvor'!G$1))))</f>
        <v>НО</v>
      </c>
      <c r="Q377" s="87" t="str">
        <f>IF($A377&lt;=$A$1,VALUE(+VLOOKUP($A377,'Rashodi- plan-izvršenje'!$A$8:O$1500,'prenos-P-R-N'!Q$1,FALSE)),IF($A377&lt;=$A$2,VLOOKUP($A377,'Prihodi- plan-izvršenje'!$A$4:$H$500,4,FALSE),IF($A377&lt;=$A$3,VLOOKUP(A377,'Neizmirene obaveze JLS'!$A$11:O$500,Q$1,FALSE),"")))</f>
        <v>412</v>
      </c>
      <c r="R377" s="88" t="str">
        <f>IF($A377&lt;=$A$1,VALUE(+VLOOKUP($A377,'Rashodi- plan-izvršenje'!$A$8:P$1500,'prenos-P-R-N'!R$1,FALSE)),IF($A377&lt;=$A$2,VLOOKUP($A377,'Prihodi- plan-izvršenje'!$A$4:$H$500,7,FALSE),""))</f>
        <v/>
      </c>
      <c r="S377" s="88">
        <f>IF(A377=0,0,IF($A377&lt;=$A$1,VALUE(+VLOOKUP($A377,'Rashodi- plan-izvršenje'!$A$8:Q$1500,'prenos-P-R-N'!S$1,FALSE)),IF($A377&lt;=$A$2,VLOOKUP($A377,'Prihodi- plan-izvršenje'!$A$4:$H$500,8,FALSE),0)))</f>
        <v>0</v>
      </c>
      <c r="T377" s="88">
        <f>IF($A377&gt;$A$2,VLOOKUP($A377,'Neizmirene obaveze JLS'!$A$11:R$500,R$1,FALSE),"")</f>
        <v>2258850</v>
      </c>
      <c r="U377" s="88">
        <f>IF($A377&gt;$A$2,VLOOKUP($A377,'Neizmirene obaveze JLS'!$A$11:S$500,S$1,FALSE),0)</f>
        <v>4517700</v>
      </c>
      <c r="V377" s="88">
        <f t="shared" si="28"/>
        <v>6776550</v>
      </c>
      <c r="W377" s="74"/>
      <c r="X377" s="74"/>
      <c r="Y377" s="74"/>
      <c r="Z377" s="74"/>
      <c r="AA377" s="193">
        <f t="shared" si="29"/>
        <v>3</v>
      </c>
      <c r="AB377" s="193" t="str">
        <f t="shared" si="30"/>
        <v>НО</v>
      </c>
    </row>
    <row r="378" spans="1:28">
      <c r="A378" s="89">
        <f>IF(AND(COUNTIF(A$1:A$3,"&gt;0")=1,MAX(A$8:A377)&lt;A$1),A377+1,IF(AND(COUNTIF(A$1:A$3,"&gt;0")=2,MAX(A$8:A377)&lt;A$2),A377+1,IF(AND(COUNTIF(A$1:A$3,"&gt;0")=3,MAX(A$8:A377)&lt;A$3),A377+1,0)))</f>
        <v>371</v>
      </c>
      <c r="B378" s="89">
        <f t="shared" si="41"/>
        <v>75</v>
      </c>
      <c r="C378" s="89" t="str">
        <f t="shared" si="42"/>
        <v>НОВИ ПАЗАР</v>
      </c>
      <c r="D378" s="87">
        <f>IF($A378=0,"",IF($A378&lt;=$A$1,+VLOOKUP($A378,'Rashodi- plan-izvršenje'!$A$8:B$1500,'prenos-P-R-N'!D$1,FALSE),IF($A378&gt;$A$2,+VLOOKUP($A378,'Neizmirene obaveze JLS'!$A$11:B$500,'prenos-P-R-N'!D$1,FALSE),"")))</f>
        <v>3</v>
      </c>
      <c r="E378" s="87" t="str">
        <f>IF($A378=0,"",IF($A378&lt;=$A$1,+VLOOKUP($A378,'Rashodi- plan-izvršenje'!$A$8:C$1500,'prenos-P-R-N'!E$1,FALSE),IF($A378&gt;$A$2,+VLOOKUP($A378,'Neizmirene obaveze JLS'!$A$11:C$500,'prenos-P-R-N'!E$1,FALSE),"")))</f>
        <v>Градска управа</v>
      </c>
      <c r="F378" s="87" t="str">
        <f>IF($A378=0,"",IF($A378&lt;=$A$1,+VLOOKUP($A378,'Rashodi- plan-izvršenje'!$A$8:D$1500,'prenos-P-R-N'!F$1,FALSE),IF($A378&gt;$A$2,+VLOOKUP($A378,'Neizmirene obaveze JLS'!$A$11:D$500,'prenos-P-R-N'!F$1,FALSE),"")))</f>
        <v>3.9</v>
      </c>
      <c r="G378" s="87" t="str">
        <f>IF($A378=0,"",IF($A378&lt;=$A$1,+VLOOKUP($A378,'Rashodi- plan-izvršenje'!$A$8:E$1500,'prenos-P-R-N'!G$1,FALSE),IF($A378&gt;$A$2,+VLOOKUP($A378,'Neizmirene obaveze JLS'!$A$11:E$500,'prenos-P-R-N'!G$1,FALSE),"")))</f>
        <v>Функционисање и остваривање предшколског васпитања и образовања</v>
      </c>
      <c r="H378" s="87">
        <f>IF($A378=0,"",IF($A378&lt;=$A$1,+VLOOKUP($A378,'Rashodi- plan-izvršenje'!$A$8:F$1500,'prenos-P-R-N'!H$1,FALSE),IF($A378&gt;$A$2,+VLOOKUP($A378,'Neizmirene obaveze JLS'!$A$11:F$500,'prenos-P-R-N'!H$1,FALSE),"")))</f>
        <v>911</v>
      </c>
      <c r="I378" s="87" t="str">
        <f>IF($A378=0,"",IF($A378&lt;=$A$1,+VLOOKUP($A378,'Rashodi- plan-izvršenje'!$A$8:G$1500,'prenos-P-R-N'!I$1,FALSE),IF($A378&gt;$A$2,+VLOOKUP($A378,'Neizmirene obaveze JLS'!$A$11:G$500,'prenos-P-R-N'!I$1,FALSE),"")))</f>
        <v>2001</v>
      </c>
      <c r="J378" s="87" t="str">
        <f>IF($A378=0,"",IF($A378&lt;=$A$1,+VLOOKUP($A378,'Rashodi- plan-izvršenje'!$A$8:H$1500,'prenos-P-R-N'!J$1,FALSE),IF($A378&gt;$A$2,+VLOOKUP($A378,'Neizmirene obaveze JLS'!$A$11:H$500,'prenos-P-R-N'!J$1,FALSE),"")))</f>
        <v>ПРЕДШКОЛСКО ОБРАЗОВАЊЕ И ВАСПИТАЊЕ</v>
      </c>
      <c r="K378" s="87">
        <f>IF($A378=0,"",IF($A378&lt;=$A$1,+VLOOKUP($A378,'Rashodi- plan-izvršenje'!$A$8:I$1500,'prenos-P-R-N'!K$1,FALSE),IF($A378&gt;$A$2,+VLOOKUP($A378,'Neizmirene obaveze JLS'!$A$11:I$500,'prenos-P-R-N'!K$1,FALSE),"")))</f>
        <v>8</v>
      </c>
      <c r="L378" t="str">
        <f>IF(A378=0,"",IF(A378&lt;=A$1,+IF(VLOOKUP(A378,'Rashodi- plan-izvršenje'!A$8:J$1500,M$1,FALSE)&gt;0,"Програмска активност","Пројекат"),IF(A378&gt;A$2,+IF(VLOOKUP(A378,'Neizmirene obaveze JLS'!A$8:J$2008,M$1,FALSE)&gt;0,"Програмска активност","Пројекат"),"")))</f>
        <v>Програмска активност</v>
      </c>
      <c r="M378" s="87" t="str">
        <f>IF(A378=0,"",IF($A378&lt;=$A$1,+IF(VLOOKUP($A378,'Rashodi- plan-izvršenje'!$A$8:$M$1500,10,FALSE)&gt;0,VLOOKUP($A378,'Rashodi- plan-izvršenje'!$A$8:$M$1500,10,FALSE),VLOOKUP($A378,'Rashodi- plan-izvršenje'!$A$8:$M$1500,12,FALSE)),+IF($A378&gt;$A$2,IF(VLOOKUP($A378,'Neizmirene obaveze JLS'!$A$8:$M$1500,10,FALSE)&gt;0,VLOOKUP($A378,'Neizmirene obaveze JLS'!$A$11:$M$1500,10,FALSE),VLOOKUP($A378,'Neizmirene obaveze JLS'!$A$11:$M$1500,12,FALSE)),0)))</f>
        <v>2001-0001</v>
      </c>
      <c r="N378" s="87" t="str">
        <f>IF(A378=0,"",IF($A378&lt;=$A$1,+IF(VLOOKUP(A378,'Rashodi- plan-izvršenje'!$A$8:$M$1500,10,FALSE)&gt;0,VLOOKUP(A378,'Rashodi- plan-izvršenje'!$A$8:$M$1500,11,FALSE),VLOOKUP(A378,'Rashodi- plan-izvršenje'!$A$8:$M$1500,13,FALSE)),+IF($A378&gt;$A$2,IF(VLOOKUP($A378,'Neizmirene obaveze JLS'!$A$8:$M$1500,10,FALSE)&gt;0,VLOOKUP($A378,'Neizmirene obaveze JLS'!$A$11:$M$1500,11,FALSE),VLOOKUP($A378,'Neizmirene obaveze JLS'!$A$11:$M$1500,13,FALSE)),0)))</f>
        <v>Функционисање и остваривање предшколског васпитања и образовања</v>
      </c>
      <c r="O378" s="87">
        <f>IF(A378=0,"",IF($A378&lt;=$A$1,VALUE(+VLOOKUP($A378,'Rashodi- plan-izvršenje'!$A$8:N$1500,'prenos-P-R-N'!O$1,FALSE)),IF($A378&lt;=A$2,VALUE(VLOOKUP($A378,'Prihodi- plan-izvršenje'!$A$8:$H$500,6,FALSE)),VALUE(VLOOKUP($A378,'Neizmirene obaveze JLS'!$A$8:$N$500,O$1,FALSE)))))</f>
        <v>1</v>
      </c>
      <c r="P378" s="87" t="str">
        <f>IF(A378=0,"",IF(A378=0,0,IF(A378&gt;A$2,'šifarnik K-izvor'!G$3,+IF(Q378&lt;700,+'šifarnik K-izvor'!G$2,'šifarnik K-izvor'!G$1))))</f>
        <v>НО</v>
      </c>
      <c r="Q378" s="87" t="str">
        <f>IF($A378&lt;=$A$1,VALUE(+VLOOKUP($A378,'Rashodi- plan-izvršenje'!$A$8:O$1500,'prenos-P-R-N'!Q$1,FALSE)),IF($A378&lt;=$A$2,VLOOKUP($A378,'Prihodi- plan-izvršenje'!$A$4:$H$500,4,FALSE),IF($A378&lt;=$A$3,VLOOKUP(A378,'Neizmirene obaveze JLS'!$A$11:O$500,Q$1,FALSE),"")))</f>
        <v>413</v>
      </c>
      <c r="R378" s="88" t="str">
        <f>IF($A378&lt;=$A$1,VALUE(+VLOOKUP($A378,'Rashodi- plan-izvršenje'!$A$8:P$1500,'prenos-P-R-N'!R$1,FALSE)),IF($A378&lt;=$A$2,VLOOKUP($A378,'Prihodi- plan-izvršenje'!$A$4:$H$500,7,FALSE),""))</f>
        <v/>
      </c>
      <c r="S378" s="88">
        <f>IF(A378=0,0,IF($A378&lt;=$A$1,VALUE(+VLOOKUP($A378,'Rashodi- plan-izvršenje'!$A$8:Q$1500,'prenos-P-R-N'!S$1,FALSE)),IF($A378&lt;=$A$2,VLOOKUP($A378,'Prihodi- plan-izvršenje'!$A$4:$H$500,8,FALSE),0)))</f>
        <v>0</v>
      </c>
      <c r="T378" s="88">
        <f>IF($A378&gt;$A$2,VLOOKUP($A378,'Neizmirene obaveze JLS'!$A$11:R$500,R$1,FALSE),"")</f>
        <v>134537.38</v>
      </c>
      <c r="U378" s="88">
        <f>IF($A378&gt;$A$2,VLOOKUP($A378,'Neizmirene obaveze JLS'!$A$11:S$500,S$1,FALSE),0)</f>
        <v>0</v>
      </c>
      <c r="V378" s="88">
        <f t="shared" si="28"/>
        <v>134537.38</v>
      </c>
      <c r="W378" s="74"/>
      <c r="X378" s="74"/>
      <c r="Y378" s="74"/>
      <c r="Z378" s="74"/>
      <c r="AA378" s="193">
        <f t="shared" si="29"/>
        <v>3</v>
      </c>
      <c r="AB378" s="193" t="str">
        <f t="shared" si="30"/>
        <v>НО</v>
      </c>
    </row>
    <row r="379" spans="1:28">
      <c r="A379" s="89">
        <f>IF(AND(COUNTIF(A$1:A$3,"&gt;0")=1,MAX(A$8:A378)&lt;A$1),A378+1,IF(AND(COUNTIF(A$1:A$3,"&gt;0")=2,MAX(A$8:A378)&lt;A$2),A378+1,IF(AND(COUNTIF(A$1:A$3,"&gt;0")=3,MAX(A$8:A378)&lt;A$3),A378+1,0)))</f>
        <v>372</v>
      </c>
      <c r="B379" s="89">
        <f t="shared" si="41"/>
        <v>75</v>
      </c>
      <c r="C379" s="89" t="str">
        <f t="shared" si="42"/>
        <v>НОВИ ПАЗАР</v>
      </c>
      <c r="D379" s="87">
        <f>IF($A379=0,"",IF($A379&lt;=$A$1,+VLOOKUP($A379,'Rashodi- plan-izvršenje'!$A$8:B$1500,'prenos-P-R-N'!D$1,FALSE),IF($A379&gt;$A$2,+VLOOKUP($A379,'Neizmirene obaveze JLS'!$A$11:B$500,'prenos-P-R-N'!D$1,FALSE),"")))</f>
        <v>3</v>
      </c>
      <c r="E379" s="87" t="str">
        <f>IF($A379=0,"",IF($A379&lt;=$A$1,+VLOOKUP($A379,'Rashodi- plan-izvršenje'!$A$8:C$1500,'prenos-P-R-N'!E$1,FALSE),IF($A379&gt;$A$2,+VLOOKUP($A379,'Neizmirene obaveze JLS'!$A$11:C$500,'prenos-P-R-N'!E$1,FALSE),"")))</f>
        <v>Градска управа</v>
      </c>
      <c r="F379" s="87" t="str">
        <f>IF($A379=0,"",IF($A379&lt;=$A$1,+VLOOKUP($A379,'Rashodi- plan-izvršenje'!$A$8:D$1500,'prenos-P-R-N'!F$1,FALSE),IF($A379&gt;$A$2,+VLOOKUP($A379,'Neizmirene obaveze JLS'!$A$11:D$500,'prenos-P-R-N'!F$1,FALSE),"")))</f>
        <v>3.9</v>
      </c>
      <c r="G379" s="87" t="str">
        <f>IF($A379=0,"",IF($A379&lt;=$A$1,+VLOOKUP($A379,'Rashodi- plan-izvršenje'!$A$8:E$1500,'prenos-P-R-N'!G$1,FALSE),IF($A379&gt;$A$2,+VLOOKUP($A379,'Neizmirene obaveze JLS'!$A$11:E$500,'prenos-P-R-N'!G$1,FALSE),"")))</f>
        <v>Функционисање и остваривање предшколског васпитања и образовања</v>
      </c>
      <c r="H379" s="87">
        <f>IF($A379=0,"",IF($A379&lt;=$A$1,+VLOOKUP($A379,'Rashodi- plan-izvršenje'!$A$8:F$1500,'prenos-P-R-N'!H$1,FALSE),IF($A379&gt;$A$2,+VLOOKUP($A379,'Neizmirene obaveze JLS'!$A$11:F$500,'prenos-P-R-N'!H$1,FALSE),"")))</f>
        <v>911</v>
      </c>
      <c r="I379" s="87" t="str">
        <f>IF($A379=0,"",IF($A379&lt;=$A$1,+VLOOKUP($A379,'Rashodi- plan-izvršenje'!$A$8:G$1500,'prenos-P-R-N'!I$1,FALSE),IF($A379&gt;$A$2,+VLOOKUP($A379,'Neizmirene obaveze JLS'!$A$11:G$500,'prenos-P-R-N'!I$1,FALSE),"")))</f>
        <v>2001</v>
      </c>
      <c r="J379" s="87" t="str">
        <f>IF($A379=0,"",IF($A379&lt;=$A$1,+VLOOKUP($A379,'Rashodi- plan-izvršenje'!$A$8:H$1500,'prenos-P-R-N'!J$1,FALSE),IF($A379&gt;$A$2,+VLOOKUP($A379,'Neizmirene obaveze JLS'!$A$11:H$500,'prenos-P-R-N'!J$1,FALSE),"")))</f>
        <v>ПРЕДШКОЛСКО ОБРАЗОВАЊЕ И ВАСПИТАЊЕ</v>
      </c>
      <c r="K379" s="87">
        <f>IF($A379=0,"",IF($A379&lt;=$A$1,+VLOOKUP($A379,'Rashodi- plan-izvršenje'!$A$8:I$1500,'prenos-P-R-N'!K$1,FALSE),IF($A379&gt;$A$2,+VLOOKUP($A379,'Neizmirene obaveze JLS'!$A$11:I$500,'prenos-P-R-N'!K$1,FALSE),"")))</f>
        <v>8</v>
      </c>
      <c r="L379" t="str">
        <f>IF(A379=0,"",IF(A379&lt;=A$1,+IF(VLOOKUP(A379,'Rashodi- plan-izvršenje'!A$8:J$1500,M$1,FALSE)&gt;0,"Програмска активност","Пројекат"),IF(A379&gt;A$2,+IF(VLOOKUP(A379,'Neizmirene obaveze JLS'!A$8:J$2008,M$1,FALSE)&gt;0,"Програмска активност","Пројекат"),"")))</f>
        <v>Програмска активност</v>
      </c>
      <c r="M379" s="87" t="str">
        <f>IF(A379=0,"",IF($A379&lt;=$A$1,+IF(VLOOKUP($A379,'Rashodi- plan-izvršenje'!$A$8:$M$1500,10,FALSE)&gt;0,VLOOKUP($A379,'Rashodi- plan-izvršenje'!$A$8:$M$1500,10,FALSE),VLOOKUP($A379,'Rashodi- plan-izvršenje'!$A$8:$M$1500,12,FALSE)),+IF($A379&gt;$A$2,IF(VLOOKUP($A379,'Neizmirene obaveze JLS'!$A$8:$M$1500,10,FALSE)&gt;0,VLOOKUP($A379,'Neizmirene obaveze JLS'!$A$11:$M$1500,10,FALSE),VLOOKUP($A379,'Neizmirene obaveze JLS'!$A$11:$M$1500,12,FALSE)),0)))</f>
        <v>2001-0001</v>
      </c>
      <c r="N379" s="87" t="str">
        <f>IF(A379=0,"",IF($A379&lt;=$A$1,+IF(VLOOKUP(A379,'Rashodi- plan-izvršenje'!$A$8:$M$1500,10,FALSE)&gt;0,VLOOKUP(A379,'Rashodi- plan-izvršenje'!$A$8:$M$1500,11,FALSE),VLOOKUP(A379,'Rashodi- plan-izvršenje'!$A$8:$M$1500,13,FALSE)),+IF($A379&gt;$A$2,IF(VLOOKUP($A379,'Neizmirene obaveze JLS'!$A$8:$M$1500,10,FALSE)&gt;0,VLOOKUP($A379,'Neizmirene obaveze JLS'!$A$11:$M$1500,11,FALSE),VLOOKUP($A379,'Neizmirene obaveze JLS'!$A$11:$M$1500,13,FALSE)),0)))</f>
        <v>Функционисање и остваривање предшколског васпитања и образовања</v>
      </c>
      <c r="O379" s="87">
        <f>IF(A379=0,"",IF($A379&lt;=$A$1,VALUE(+VLOOKUP($A379,'Rashodi- plan-izvršenje'!$A$8:N$1500,'prenos-P-R-N'!O$1,FALSE)),IF($A379&lt;=A$2,VALUE(VLOOKUP($A379,'Prihodi- plan-izvršenje'!$A$8:$H$500,6,FALSE)),VALUE(VLOOKUP($A379,'Neizmirene obaveze JLS'!$A$8:$N$500,O$1,FALSE)))))</f>
        <v>1</v>
      </c>
      <c r="P379" s="87" t="str">
        <f>IF(A379=0,"",IF(A379=0,0,IF(A379&gt;A$2,'šifarnik K-izvor'!G$3,+IF(Q379&lt;700,+'šifarnik K-izvor'!G$2,'šifarnik K-izvor'!G$1))))</f>
        <v>НО</v>
      </c>
      <c r="Q379" s="87" t="str">
        <f>IF($A379&lt;=$A$1,VALUE(+VLOOKUP($A379,'Rashodi- plan-izvršenje'!$A$8:O$1500,'prenos-P-R-N'!Q$1,FALSE)),IF($A379&lt;=$A$2,VLOOKUP($A379,'Prihodi- plan-izvršenje'!$A$4:$H$500,4,FALSE),IF($A379&lt;=$A$3,VLOOKUP(A379,'Neizmirene obaveze JLS'!$A$11:O$500,Q$1,FALSE),"")))</f>
        <v>423</v>
      </c>
      <c r="R379" s="88" t="str">
        <f>IF($A379&lt;=$A$1,VALUE(+VLOOKUP($A379,'Rashodi- plan-izvršenje'!$A$8:P$1500,'prenos-P-R-N'!R$1,FALSE)),IF($A379&lt;=$A$2,VLOOKUP($A379,'Prihodi- plan-izvršenje'!$A$4:$H$500,7,FALSE),""))</f>
        <v/>
      </c>
      <c r="S379" s="88">
        <f>IF(A379=0,0,IF($A379&lt;=$A$1,VALUE(+VLOOKUP($A379,'Rashodi- plan-izvršenje'!$A$8:Q$1500,'prenos-P-R-N'!S$1,FALSE)),IF($A379&lt;=$A$2,VLOOKUP($A379,'Prihodi- plan-izvršenje'!$A$4:$H$500,8,FALSE),0)))</f>
        <v>0</v>
      </c>
      <c r="T379" s="88">
        <f>IF($A379&gt;$A$2,VLOOKUP($A379,'Neizmirene obaveze JLS'!$A$11:R$500,R$1,FALSE),"")</f>
        <v>45510</v>
      </c>
      <c r="U379" s="88">
        <f>IF($A379&gt;$A$2,VLOOKUP($A379,'Neizmirene obaveze JLS'!$A$11:S$500,S$1,FALSE),0)</f>
        <v>0</v>
      </c>
      <c r="V379" s="88">
        <f t="shared" si="28"/>
        <v>45510</v>
      </c>
      <c r="W379" s="74"/>
      <c r="X379" s="74"/>
      <c r="Y379" s="74"/>
      <c r="Z379" s="74"/>
      <c r="AA379" s="193">
        <f t="shared" si="29"/>
        <v>3</v>
      </c>
      <c r="AB379" s="193" t="str">
        <f t="shared" si="30"/>
        <v>НО</v>
      </c>
    </row>
    <row r="380" spans="1:28">
      <c r="A380" s="89">
        <f>IF(AND(COUNTIF(A$1:A$3,"&gt;0")=1,MAX(A$8:A379)&lt;A$1),A379+1,IF(AND(COUNTIF(A$1:A$3,"&gt;0")=2,MAX(A$8:A379)&lt;A$2),A379+1,IF(AND(COUNTIF(A$1:A$3,"&gt;0")=3,MAX(A$8:A379)&lt;A$3),A379+1,0)))</f>
        <v>373</v>
      </c>
      <c r="B380" s="89">
        <f t="shared" si="41"/>
        <v>75</v>
      </c>
      <c r="C380" s="89" t="str">
        <f t="shared" si="42"/>
        <v>НОВИ ПАЗАР</v>
      </c>
      <c r="D380" s="87">
        <f>IF($A380=0,"",IF($A380&lt;=$A$1,+VLOOKUP($A380,'Rashodi- plan-izvršenje'!$A$8:B$1500,'prenos-P-R-N'!D$1,FALSE),IF($A380&gt;$A$2,+VLOOKUP($A380,'Neizmirene obaveze JLS'!$A$11:B$500,'prenos-P-R-N'!D$1,FALSE),"")))</f>
        <v>3</v>
      </c>
      <c r="E380" s="87" t="str">
        <f>IF($A380=0,"",IF($A380&lt;=$A$1,+VLOOKUP($A380,'Rashodi- plan-izvršenje'!$A$8:C$1500,'prenos-P-R-N'!E$1,FALSE),IF($A380&gt;$A$2,+VLOOKUP($A380,'Neizmirene obaveze JLS'!$A$11:C$500,'prenos-P-R-N'!E$1,FALSE),"")))</f>
        <v>Градска управа</v>
      </c>
      <c r="F380" s="87" t="str">
        <f>IF($A380=0,"",IF($A380&lt;=$A$1,+VLOOKUP($A380,'Rashodi- plan-izvršenje'!$A$8:D$1500,'prenos-P-R-N'!F$1,FALSE),IF($A380&gt;$A$2,+VLOOKUP($A380,'Neizmirene obaveze JLS'!$A$11:D$500,'prenos-P-R-N'!F$1,FALSE),"")))</f>
        <v>3.9</v>
      </c>
      <c r="G380" s="87" t="str">
        <f>IF($A380=0,"",IF($A380&lt;=$A$1,+VLOOKUP($A380,'Rashodi- plan-izvršenje'!$A$8:E$1500,'prenos-P-R-N'!G$1,FALSE),IF($A380&gt;$A$2,+VLOOKUP($A380,'Neizmirene obaveze JLS'!$A$11:E$500,'prenos-P-R-N'!G$1,FALSE),"")))</f>
        <v>Функционисање и остваривање предшколског васпитања и образовања</v>
      </c>
      <c r="H380" s="87">
        <f>IF($A380=0,"",IF($A380&lt;=$A$1,+VLOOKUP($A380,'Rashodi- plan-izvršenje'!$A$8:F$1500,'prenos-P-R-N'!H$1,FALSE),IF($A380&gt;$A$2,+VLOOKUP($A380,'Neizmirene obaveze JLS'!$A$11:F$500,'prenos-P-R-N'!H$1,FALSE),"")))</f>
        <v>911</v>
      </c>
      <c r="I380" s="87" t="str">
        <f>IF($A380=0,"",IF($A380&lt;=$A$1,+VLOOKUP($A380,'Rashodi- plan-izvršenje'!$A$8:G$1500,'prenos-P-R-N'!I$1,FALSE),IF($A380&gt;$A$2,+VLOOKUP($A380,'Neizmirene obaveze JLS'!$A$11:G$500,'prenos-P-R-N'!I$1,FALSE),"")))</f>
        <v>2001</v>
      </c>
      <c r="J380" s="87" t="str">
        <f>IF($A380=0,"",IF($A380&lt;=$A$1,+VLOOKUP($A380,'Rashodi- plan-izvršenje'!$A$8:H$1500,'prenos-P-R-N'!J$1,FALSE),IF($A380&gt;$A$2,+VLOOKUP($A380,'Neizmirene obaveze JLS'!$A$11:H$500,'prenos-P-R-N'!J$1,FALSE),"")))</f>
        <v>ПРЕДШКОЛСКО ОБРАЗОВАЊЕ И ВАСПИТАЊЕ</v>
      </c>
      <c r="K380" s="87">
        <f>IF($A380=0,"",IF($A380&lt;=$A$1,+VLOOKUP($A380,'Rashodi- plan-izvršenje'!$A$8:I$1500,'prenos-P-R-N'!K$1,FALSE),IF($A380&gt;$A$2,+VLOOKUP($A380,'Neizmirene obaveze JLS'!$A$11:I$500,'prenos-P-R-N'!K$1,FALSE),"")))</f>
        <v>8</v>
      </c>
      <c r="L380" t="str">
        <f>IF(A380=0,"",IF(A380&lt;=A$1,+IF(VLOOKUP(A380,'Rashodi- plan-izvršenje'!A$8:J$1500,M$1,FALSE)&gt;0,"Програмска активност","Пројекат"),IF(A380&gt;A$2,+IF(VLOOKUP(A380,'Neizmirene obaveze JLS'!A$8:J$2008,M$1,FALSE)&gt;0,"Програмска активност","Пројекат"),"")))</f>
        <v>Програмска активност</v>
      </c>
      <c r="M380" s="87" t="str">
        <f>IF(A380=0,"",IF($A380&lt;=$A$1,+IF(VLOOKUP($A380,'Rashodi- plan-izvršenje'!$A$8:$M$1500,10,FALSE)&gt;0,VLOOKUP($A380,'Rashodi- plan-izvršenje'!$A$8:$M$1500,10,FALSE),VLOOKUP($A380,'Rashodi- plan-izvršenje'!$A$8:$M$1500,12,FALSE)),+IF($A380&gt;$A$2,IF(VLOOKUP($A380,'Neizmirene obaveze JLS'!$A$8:$M$1500,10,FALSE)&gt;0,VLOOKUP($A380,'Neizmirene obaveze JLS'!$A$11:$M$1500,10,FALSE),VLOOKUP($A380,'Neizmirene obaveze JLS'!$A$11:$M$1500,12,FALSE)),0)))</f>
        <v>2001-0001</v>
      </c>
      <c r="N380" s="87" t="str">
        <f>IF(A380=0,"",IF($A380&lt;=$A$1,+IF(VLOOKUP(A380,'Rashodi- plan-izvršenje'!$A$8:$M$1500,10,FALSE)&gt;0,VLOOKUP(A380,'Rashodi- plan-izvršenje'!$A$8:$M$1500,11,FALSE),VLOOKUP(A380,'Rashodi- plan-izvršenje'!$A$8:$M$1500,13,FALSE)),+IF($A380&gt;$A$2,IF(VLOOKUP($A380,'Neizmirene obaveze JLS'!$A$8:$M$1500,10,FALSE)&gt;0,VLOOKUP($A380,'Neizmirene obaveze JLS'!$A$11:$M$1500,11,FALSE),VLOOKUP($A380,'Neizmirene obaveze JLS'!$A$11:$M$1500,13,FALSE)),0)))</f>
        <v>Функционисање и остваривање предшколског васпитања и образовања</v>
      </c>
      <c r="O380" s="87">
        <f>IF(A380=0,"",IF($A380&lt;=$A$1,VALUE(+VLOOKUP($A380,'Rashodi- plan-izvršenje'!$A$8:N$1500,'prenos-P-R-N'!O$1,FALSE)),IF($A380&lt;=A$2,VALUE(VLOOKUP($A380,'Prihodi- plan-izvršenje'!$A$8:$H$500,6,FALSE)),VALUE(VLOOKUP($A380,'Neizmirene obaveze JLS'!$A$8:$N$500,O$1,FALSE)))))</f>
        <v>1</v>
      </c>
      <c r="P380" s="87" t="str">
        <f>IF(A380=0,"",IF(A380=0,0,IF(A380&gt;A$2,'šifarnik K-izvor'!G$3,+IF(Q380&lt;700,+'šifarnik K-izvor'!G$2,'šifarnik K-izvor'!G$1))))</f>
        <v>НО</v>
      </c>
      <c r="Q380" s="87" t="str">
        <f>IF($A380&lt;=$A$1,VALUE(+VLOOKUP($A380,'Rashodi- plan-izvršenje'!$A$8:O$1500,'prenos-P-R-N'!Q$1,FALSE)),IF($A380&lt;=$A$2,VLOOKUP($A380,'Prihodi- plan-izvršenje'!$A$4:$H$500,4,FALSE),IF($A380&lt;=$A$3,VLOOKUP(A380,'Neizmirene obaveze JLS'!$A$11:O$500,Q$1,FALSE),"")))</f>
        <v>424</v>
      </c>
      <c r="R380" s="88" t="str">
        <f>IF($A380&lt;=$A$1,VALUE(+VLOOKUP($A380,'Rashodi- plan-izvršenje'!$A$8:P$1500,'prenos-P-R-N'!R$1,FALSE)),IF($A380&lt;=$A$2,VLOOKUP($A380,'Prihodi- plan-izvršenje'!$A$4:$H$500,7,FALSE),""))</f>
        <v/>
      </c>
      <c r="S380" s="88">
        <f>IF(A380=0,0,IF($A380&lt;=$A$1,VALUE(+VLOOKUP($A380,'Rashodi- plan-izvršenje'!$A$8:Q$1500,'prenos-P-R-N'!S$1,FALSE)),IF($A380&lt;=$A$2,VLOOKUP($A380,'Prihodi- plan-izvršenje'!$A$4:$H$500,8,FALSE),0)))</f>
        <v>0</v>
      </c>
      <c r="T380" s="88">
        <f>IF($A380&gt;$A$2,VLOOKUP($A380,'Neizmirene obaveze JLS'!$A$11:R$500,R$1,FALSE),"")</f>
        <v>3848</v>
      </c>
      <c r="U380" s="88">
        <f>IF($A380&gt;$A$2,VLOOKUP($A380,'Neizmirene obaveze JLS'!$A$11:S$500,S$1,FALSE),0)</f>
        <v>0</v>
      </c>
      <c r="V380" s="88">
        <f t="shared" si="28"/>
        <v>3848</v>
      </c>
      <c r="W380" s="74"/>
      <c r="X380" s="74"/>
      <c r="Y380" s="74"/>
      <c r="Z380" s="74"/>
      <c r="AA380" s="193">
        <f t="shared" si="29"/>
        <v>3</v>
      </c>
      <c r="AB380" s="193" t="str">
        <f t="shared" si="30"/>
        <v>НО</v>
      </c>
    </row>
    <row r="381" spans="1:28">
      <c r="A381" s="89">
        <f>IF(AND(COUNTIF(A$1:A$3,"&gt;0")=1,MAX(A$8:A380)&lt;A$1),A380+1,IF(AND(COUNTIF(A$1:A$3,"&gt;0")=2,MAX(A$8:A380)&lt;A$2),A380+1,IF(AND(COUNTIF(A$1:A$3,"&gt;0")=3,MAX(A$8:A380)&lt;A$3),A380+1,0)))</f>
        <v>374</v>
      </c>
      <c r="B381" s="89">
        <f t="shared" si="41"/>
        <v>75</v>
      </c>
      <c r="C381" s="89" t="str">
        <f t="shared" si="42"/>
        <v>НОВИ ПАЗАР</v>
      </c>
      <c r="D381" s="87">
        <f>IF($A381=0,"",IF($A381&lt;=$A$1,+VLOOKUP($A381,'Rashodi- plan-izvršenje'!$A$8:B$1500,'prenos-P-R-N'!D$1,FALSE),IF($A381&gt;$A$2,+VLOOKUP($A381,'Neizmirene obaveze JLS'!$A$11:B$500,'prenos-P-R-N'!D$1,FALSE),"")))</f>
        <v>3</v>
      </c>
      <c r="E381" s="87" t="str">
        <f>IF($A381=0,"",IF($A381&lt;=$A$1,+VLOOKUP($A381,'Rashodi- plan-izvršenje'!$A$8:C$1500,'prenos-P-R-N'!E$1,FALSE),IF($A381&gt;$A$2,+VLOOKUP($A381,'Neizmirene obaveze JLS'!$A$11:C$500,'prenos-P-R-N'!E$1,FALSE),"")))</f>
        <v>Градска управа</v>
      </c>
      <c r="F381" s="87" t="str">
        <f>IF($A381=0,"",IF($A381&lt;=$A$1,+VLOOKUP($A381,'Rashodi- plan-izvršenje'!$A$8:D$1500,'prenos-P-R-N'!F$1,FALSE),IF($A381&gt;$A$2,+VLOOKUP($A381,'Neizmirene obaveze JLS'!$A$11:D$500,'prenos-P-R-N'!F$1,FALSE),"")))</f>
        <v>3.9</v>
      </c>
      <c r="G381" s="87" t="str">
        <f>IF($A381=0,"",IF($A381&lt;=$A$1,+VLOOKUP($A381,'Rashodi- plan-izvršenje'!$A$8:E$1500,'prenos-P-R-N'!G$1,FALSE),IF($A381&gt;$A$2,+VLOOKUP($A381,'Neizmirene obaveze JLS'!$A$11:E$500,'prenos-P-R-N'!G$1,FALSE),"")))</f>
        <v>Функционисање и остваривање предшколског васпитања и образовања</v>
      </c>
      <c r="H381" s="87">
        <f>IF($A381=0,"",IF($A381&lt;=$A$1,+VLOOKUP($A381,'Rashodi- plan-izvršenje'!$A$8:F$1500,'prenos-P-R-N'!H$1,FALSE),IF($A381&gt;$A$2,+VLOOKUP($A381,'Neizmirene obaveze JLS'!$A$11:F$500,'prenos-P-R-N'!H$1,FALSE),"")))</f>
        <v>911</v>
      </c>
      <c r="I381" s="87" t="str">
        <f>IF($A381=0,"",IF($A381&lt;=$A$1,+VLOOKUP($A381,'Rashodi- plan-izvršenje'!$A$8:G$1500,'prenos-P-R-N'!I$1,FALSE),IF($A381&gt;$A$2,+VLOOKUP($A381,'Neizmirene obaveze JLS'!$A$11:G$500,'prenos-P-R-N'!I$1,FALSE),"")))</f>
        <v>2001</v>
      </c>
      <c r="J381" s="87" t="str">
        <f>IF($A381=0,"",IF($A381&lt;=$A$1,+VLOOKUP($A381,'Rashodi- plan-izvršenje'!$A$8:H$1500,'prenos-P-R-N'!J$1,FALSE),IF($A381&gt;$A$2,+VLOOKUP($A381,'Neizmirene obaveze JLS'!$A$11:H$500,'prenos-P-R-N'!J$1,FALSE),"")))</f>
        <v>ПРЕДШКОЛСКО ОБРАЗОВАЊЕ И ВАСПИТАЊЕ</v>
      </c>
      <c r="K381" s="87">
        <f>IF($A381=0,"",IF($A381&lt;=$A$1,+VLOOKUP($A381,'Rashodi- plan-izvršenje'!$A$8:I$1500,'prenos-P-R-N'!K$1,FALSE),IF($A381&gt;$A$2,+VLOOKUP($A381,'Neizmirene obaveze JLS'!$A$11:I$500,'prenos-P-R-N'!K$1,FALSE),"")))</f>
        <v>8</v>
      </c>
      <c r="L381" t="str">
        <f>IF(A381=0,"",IF(A381&lt;=A$1,+IF(VLOOKUP(A381,'Rashodi- plan-izvršenje'!A$8:J$1500,M$1,FALSE)&gt;0,"Програмска активност","Пројекат"),IF(A381&gt;A$2,+IF(VLOOKUP(A381,'Neizmirene obaveze JLS'!A$8:J$2008,M$1,FALSE)&gt;0,"Програмска активност","Пројекат"),"")))</f>
        <v>Програмска активност</v>
      </c>
      <c r="M381" s="87" t="str">
        <f>IF(A381=0,"",IF($A381&lt;=$A$1,+IF(VLOOKUP($A381,'Rashodi- plan-izvršenje'!$A$8:$M$1500,10,FALSE)&gt;0,VLOOKUP($A381,'Rashodi- plan-izvršenje'!$A$8:$M$1500,10,FALSE),VLOOKUP($A381,'Rashodi- plan-izvršenje'!$A$8:$M$1500,12,FALSE)),+IF($A381&gt;$A$2,IF(VLOOKUP($A381,'Neizmirene obaveze JLS'!$A$8:$M$1500,10,FALSE)&gt;0,VLOOKUP($A381,'Neizmirene obaveze JLS'!$A$11:$M$1500,10,FALSE),VLOOKUP($A381,'Neizmirene obaveze JLS'!$A$11:$M$1500,12,FALSE)),0)))</f>
        <v>2001-0001</v>
      </c>
      <c r="N381" s="87" t="str">
        <f>IF(A381=0,"",IF($A381&lt;=$A$1,+IF(VLOOKUP(A381,'Rashodi- plan-izvršenje'!$A$8:$M$1500,10,FALSE)&gt;0,VLOOKUP(A381,'Rashodi- plan-izvršenje'!$A$8:$M$1500,11,FALSE),VLOOKUP(A381,'Rashodi- plan-izvršenje'!$A$8:$M$1500,13,FALSE)),+IF($A381&gt;$A$2,IF(VLOOKUP($A381,'Neizmirene obaveze JLS'!$A$8:$M$1500,10,FALSE)&gt;0,VLOOKUP($A381,'Neizmirene obaveze JLS'!$A$11:$M$1500,11,FALSE),VLOOKUP($A381,'Neizmirene obaveze JLS'!$A$11:$M$1500,13,FALSE)),0)))</f>
        <v>Функционисање и остваривање предшколског васпитања и образовања</v>
      </c>
      <c r="O381" s="87">
        <f>IF(A381=0,"",IF($A381&lt;=$A$1,VALUE(+VLOOKUP($A381,'Rashodi- plan-izvršenje'!$A$8:N$1500,'prenos-P-R-N'!O$1,FALSE)),IF($A381&lt;=A$2,VALUE(VLOOKUP($A381,'Prihodi- plan-izvršenje'!$A$8:$H$500,6,FALSE)),VALUE(VLOOKUP($A381,'Neizmirene obaveze JLS'!$A$8:$N$500,O$1,FALSE)))))</f>
        <v>1</v>
      </c>
      <c r="P381" s="87" t="str">
        <f>IF(A381=0,"",IF(A381=0,0,IF(A381&gt;A$2,'šifarnik K-izvor'!G$3,+IF(Q381&lt;700,+'šifarnik K-izvor'!G$2,'šifarnik K-izvor'!G$1))))</f>
        <v>НО</v>
      </c>
      <c r="Q381" s="87" t="str">
        <f>IF($A381&lt;=$A$1,VALUE(+VLOOKUP($A381,'Rashodi- plan-izvršenje'!$A$8:O$1500,'prenos-P-R-N'!Q$1,FALSE)),IF($A381&lt;=$A$2,VLOOKUP($A381,'Prihodi- plan-izvršenje'!$A$4:$H$500,4,FALSE),IF($A381&lt;=$A$3,VLOOKUP(A381,'Neizmirene obaveze JLS'!$A$11:O$500,Q$1,FALSE),"")))</f>
        <v>425</v>
      </c>
      <c r="R381" s="88" t="str">
        <f>IF($A381&lt;=$A$1,VALUE(+VLOOKUP($A381,'Rashodi- plan-izvršenje'!$A$8:P$1500,'prenos-P-R-N'!R$1,FALSE)),IF($A381&lt;=$A$2,VLOOKUP($A381,'Prihodi- plan-izvršenje'!$A$4:$H$500,7,FALSE),""))</f>
        <v/>
      </c>
      <c r="S381" s="88">
        <f>IF(A381=0,0,IF($A381&lt;=$A$1,VALUE(+VLOOKUP($A381,'Rashodi- plan-izvršenje'!$A$8:Q$1500,'prenos-P-R-N'!S$1,FALSE)),IF($A381&lt;=$A$2,VLOOKUP($A381,'Prihodi- plan-izvršenje'!$A$4:$H$500,8,FALSE),0)))</f>
        <v>0</v>
      </c>
      <c r="T381" s="88">
        <f>IF($A381&gt;$A$2,VLOOKUP($A381,'Neizmirene obaveze JLS'!$A$11:R$500,R$1,FALSE),"")</f>
        <v>589968.22</v>
      </c>
      <c r="U381" s="88">
        <f>IF($A381&gt;$A$2,VLOOKUP($A381,'Neizmirene obaveze JLS'!$A$11:S$500,S$1,FALSE),0)</f>
        <v>0</v>
      </c>
      <c r="V381" s="88">
        <f t="shared" si="28"/>
        <v>589968.22</v>
      </c>
      <c r="W381" s="74"/>
      <c r="X381" s="74"/>
      <c r="Y381" s="74"/>
      <c r="Z381" s="74"/>
      <c r="AA381" s="193">
        <f t="shared" si="29"/>
        <v>3</v>
      </c>
      <c r="AB381" s="193" t="str">
        <f t="shared" si="30"/>
        <v>НО</v>
      </c>
    </row>
    <row r="382" spans="1:28">
      <c r="A382" s="89">
        <f>IF(AND(COUNTIF(A$1:A$3,"&gt;0")=1,MAX(A$8:A381)&lt;A$1),A381+1,IF(AND(COUNTIF(A$1:A$3,"&gt;0")=2,MAX(A$8:A381)&lt;A$2),A381+1,IF(AND(COUNTIF(A$1:A$3,"&gt;0")=3,MAX(A$8:A381)&lt;A$3),A381+1,0)))</f>
        <v>375</v>
      </c>
      <c r="B382" s="89">
        <f t="shared" si="41"/>
        <v>75</v>
      </c>
      <c r="C382" s="89" t="str">
        <f t="shared" si="42"/>
        <v>НОВИ ПАЗАР</v>
      </c>
      <c r="D382" s="87">
        <f>IF($A382=0,"",IF($A382&lt;=$A$1,+VLOOKUP($A382,'Rashodi- plan-izvršenje'!$A$8:B$1500,'prenos-P-R-N'!D$1,FALSE),IF($A382&gt;$A$2,+VLOOKUP($A382,'Neizmirene obaveze JLS'!$A$11:B$500,'prenos-P-R-N'!D$1,FALSE),"")))</f>
        <v>3</v>
      </c>
      <c r="E382" s="87" t="str">
        <f>IF($A382=0,"",IF($A382&lt;=$A$1,+VLOOKUP($A382,'Rashodi- plan-izvršenje'!$A$8:C$1500,'prenos-P-R-N'!E$1,FALSE),IF($A382&gt;$A$2,+VLOOKUP($A382,'Neizmirene obaveze JLS'!$A$11:C$500,'prenos-P-R-N'!E$1,FALSE),"")))</f>
        <v>Градска управа</v>
      </c>
      <c r="F382" s="87" t="str">
        <f>IF($A382=0,"",IF($A382&lt;=$A$1,+VLOOKUP($A382,'Rashodi- plan-izvršenje'!$A$8:D$1500,'prenos-P-R-N'!F$1,FALSE),IF($A382&gt;$A$2,+VLOOKUP($A382,'Neizmirene obaveze JLS'!$A$11:D$500,'prenos-P-R-N'!F$1,FALSE),"")))</f>
        <v>3.9</v>
      </c>
      <c r="G382" s="87" t="str">
        <f>IF($A382=0,"",IF($A382&lt;=$A$1,+VLOOKUP($A382,'Rashodi- plan-izvršenje'!$A$8:E$1500,'prenos-P-R-N'!G$1,FALSE),IF($A382&gt;$A$2,+VLOOKUP($A382,'Neizmirene obaveze JLS'!$A$11:E$500,'prenos-P-R-N'!G$1,FALSE),"")))</f>
        <v>Функционисање и остваривање предшколског васпитања и образовања</v>
      </c>
      <c r="H382" s="87">
        <f>IF($A382=0,"",IF($A382&lt;=$A$1,+VLOOKUP($A382,'Rashodi- plan-izvršenje'!$A$8:F$1500,'prenos-P-R-N'!H$1,FALSE),IF($A382&gt;$A$2,+VLOOKUP($A382,'Neizmirene obaveze JLS'!$A$11:F$500,'prenos-P-R-N'!H$1,FALSE),"")))</f>
        <v>911</v>
      </c>
      <c r="I382" s="87" t="str">
        <f>IF($A382=0,"",IF($A382&lt;=$A$1,+VLOOKUP($A382,'Rashodi- plan-izvršenje'!$A$8:G$1500,'prenos-P-R-N'!I$1,FALSE),IF($A382&gt;$A$2,+VLOOKUP($A382,'Neizmirene obaveze JLS'!$A$11:G$500,'prenos-P-R-N'!I$1,FALSE),"")))</f>
        <v>2001</v>
      </c>
      <c r="J382" s="87" t="str">
        <f>IF($A382=0,"",IF($A382&lt;=$A$1,+VLOOKUP($A382,'Rashodi- plan-izvršenje'!$A$8:H$1500,'prenos-P-R-N'!J$1,FALSE),IF($A382&gt;$A$2,+VLOOKUP($A382,'Neizmirene obaveze JLS'!$A$11:H$500,'prenos-P-R-N'!J$1,FALSE),"")))</f>
        <v>ПРЕДШКОЛСКО ОБРАЗОВАЊЕ И ВАСПИТАЊЕ</v>
      </c>
      <c r="K382" s="87">
        <f>IF($A382=0,"",IF($A382&lt;=$A$1,+VLOOKUP($A382,'Rashodi- plan-izvršenje'!$A$8:I$1500,'prenos-P-R-N'!K$1,FALSE),IF($A382&gt;$A$2,+VLOOKUP($A382,'Neizmirene obaveze JLS'!$A$11:I$500,'prenos-P-R-N'!K$1,FALSE),"")))</f>
        <v>8</v>
      </c>
      <c r="L382" t="str">
        <f>IF(A382=0,"",IF(A382&lt;=A$1,+IF(VLOOKUP(A382,'Rashodi- plan-izvršenje'!A$8:J$1500,M$1,FALSE)&gt;0,"Програмска активност","Пројекат"),IF(A382&gt;A$2,+IF(VLOOKUP(A382,'Neizmirene obaveze JLS'!A$8:J$2008,M$1,FALSE)&gt;0,"Програмска активност","Пројекат"),"")))</f>
        <v>Програмска активност</v>
      </c>
      <c r="M382" s="87" t="str">
        <f>IF(A382=0,"",IF($A382&lt;=$A$1,+IF(VLOOKUP($A382,'Rashodi- plan-izvršenje'!$A$8:$M$1500,10,FALSE)&gt;0,VLOOKUP($A382,'Rashodi- plan-izvršenje'!$A$8:$M$1500,10,FALSE),VLOOKUP($A382,'Rashodi- plan-izvršenje'!$A$8:$M$1500,12,FALSE)),+IF($A382&gt;$A$2,IF(VLOOKUP($A382,'Neizmirene obaveze JLS'!$A$8:$M$1500,10,FALSE)&gt;0,VLOOKUP($A382,'Neizmirene obaveze JLS'!$A$11:$M$1500,10,FALSE),VLOOKUP($A382,'Neizmirene obaveze JLS'!$A$11:$M$1500,12,FALSE)),0)))</f>
        <v>2001-0001</v>
      </c>
      <c r="N382" s="87" t="str">
        <f>IF(A382=0,"",IF($A382&lt;=$A$1,+IF(VLOOKUP(A382,'Rashodi- plan-izvršenje'!$A$8:$M$1500,10,FALSE)&gt;0,VLOOKUP(A382,'Rashodi- plan-izvršenje'!$A$8:$M$1500,11,FALSE),VLOOKUP(A382,'Rashodi- plan-izvršenje'!$A$8:$M$1500,13,FALSE)),+IF($A382&gt;$A$2,IF(VLOOKUP($A382,'Neizmirene obaveze JLS'!$A$8:$M$1500,10,FALSE)&gt;0,VLOOKUP($A382,'Neizmirene obaveze JLS'!$A$11:$M$1500,11,FALSE),VLOOKUP($A382,'Neizmirene obaveze JLS'!$A$11:$M$1500,13,FALSE)),0)))</f>
        <v>Функционисање и остваривање предшколског васпитања и образовања</v>
      </c>
      <c r="O382" s="87">
        <f>IF(A382=0,"",IF($A382&lt;=$A$1,VALUE(+VLOOKUP($A382,'Rashodi- plan-izvršenje'!$A$8:N$1500,'prenos-P-R-N'!O$1,FALSE)),IF($A382&lt;=A$2,VALUE(VLOOKUP($A382,'Prihodi- plan-izvršenje'!$A$8:$H$500,6,FALSE)),VALUE(VLOOKUP($A382,'Neizmirene obaveze JLS'!$A$8:$N$500,O$1,FALSE)))))</f>
        <v>1</v>
      </c>
      <c r="P382" s="87" t="str">
        <f>IF(A382=0,"",IF(A382=0,0,IF(A382&gt;A$2,'šifarnik K-izvor'!G$3,+IF(Q382&lt;700,+'šifarnik K-izvor'!G$2,'šifarnik K-izvor'!G$1))))</f>
        <v>НО</v>
      </c>
      <c r="Q382" s="87" t="str">
        <f>IF($A382&lt;=$A$1,VALUE(+VLOOKUP($A382,'Rashodi- plan-izvršenje'!$A$8:O$1500,'prenos-P-R-N'!Q$1,FALSE)),IF($A382&lt;=$A$2,VLOOKUP($A382,'Prihodi- plan-izvršenje'!$A$4:$H$500,4,FALSE),IF($A382&lt;=$A$3,VLOOKUP(A382,'Neizmirene obaveze JLS'!$A$11:O$500,Q$1,FALSE),"")))</f>
        <v>426</v>
      </c>
      <c r="R382" s="88" t="str">
        <f>IF($A382&lt;=$A$1,VALUE(+VLOOKUP($A382,'Rashodi- plan-izvršenje'!$A$8:P$1500,'prenos-P-R-N'!R$1,FALSE)),IF($A382&lt;=$A$2,VLOOKUP($A382,'Prihodi- plan-izvršenje'!$A$4:$H$500,7,FALSE),""))</f>
        <v/>
      </c>
      <c r="S382" s="88">
        <f>IF(A382=0,0,IF($A382&lt;=$A$1,VALUE(+VLOOKUP($A382,'Rashodi- plan-izvršenje'!$A$8:Q$1500,'prenos-P-R-N'!S$1,FALSE)),IF($A382&lt;=$A$2,VLOOKUP($A382,'Prihodi- plan-izvršenje'!$A$4:$H$500,8,FALSE),0)))</f>
        <v>0</v>
      </c>
      <c r="T382" s="88">
        <f>IF($A382&gt;$A$2,VLOOKUP($A382,'Neizmirene obaveze JLS'!$A$11:R$500,R$1,FALSE),"")</f>
        <v>1913285.85</v>
      </c>
      <c r="U382" s="88">
        <f>IF($A382&gt;$A$2,VLOOKUP($A382,'Neizmirene obaveze JLS'!$A$11:S$500,S$1,FALSE),0)</f>
        <v>0</v>
      </c>
      <c r="V382" s="88">
        <f t="shared" si="28"/>
        <v>1913285.85</v>
      </c>
      <c r="W382" s="74"/>
      <c r="X382" s="74"/>
      <c r="Y382" s="74"/>
      <c r="Z382" s="74"/>
      <c r="AA382" s="193">
        <f t="shared" si="29"/>
        <v>3</v>
      </c>
      <c r="AB382" s="193" t="str">
        <f t="shared" si="30"/>
        <v>НО</v>
      </c>
    </row>
    <row r="383" spans="1:28">
      <c r="A383" s="89">
        <f>IF(AND(COUNTIF(A$1:A$3,"&gt;0")=1,MAX(A$8:A382)&lt;A$1),A382+1,IF(AND(COUNTIF(A$1:A$3,"&gt;0")=2,MAX(A$8:A382)&lt;A$2),A382+1,IF(AND(COUNTIF(A$1:A$3,"&gt;0")=3,MAX(A$8:A382)&lt;A$3),A382+1,0)))</f>
        <v>376</v>
      </c>
      <c r="B383" s="89">
        <f t="shared" si="41"/>
        <v>75</v>
      </c>
      <c r="C383" s="89" t="str">
        <f t="shared" si="42"/>
        <v>НОВИ ПАЗАР</v>
      </c>
      <c r="D383" s="87">
        <f>IF($A383=0,"",IF($A383&lt;=$A$1,+VLOOKUP($A383,'Rashodi- plan-izvršenje'!$A$8:B$1500,'prenos-P-R-N'!D$1,FALSE),IF($A383&gt;$A$2,+VLOOKUP($A383,'Neizmirene obaveze JLS'!$A$11:B$500,'prenos-P-R-N'!D$1,FALSE),"")))</f>
        <v>3</v>
      </c>
      <c r="E383" s="87" t="str">
        <f>IF($A383=0,"",IF($A383&lt;=$A$1,+VLOOKUP($A383,'Rashodi- plan-izvršenje'!$A$8:C$1500,'prenos-P-R-N'!E$1,FALSE),IF($A383&gt;$A$2,+VLOOKUP($A383,'Neizmirene obaveze JLS'!$A$11:C$500,'prenos-P-R-N'!E$1,FALSE),"")))</f>
        <v>Градска управа</v>
      </c>
      <c r="F383" s="87" t="str">
        <f>IF($A383=0,"",IF($A383&lt;=$A$1,+VLOOKUP($A383,'Rashodi- plan-izvršenje'!$A$8:D$1500,'prenos-P-R-N'!F$1,FALSE),IF($A383&gt;$A$2,+VLOOKUP($A383,'Neizmirene obaveze JLS'!$A$11:D$500,'prenos-P-R-N'!F$1,FALSE),"")))</f>
        <v>3.9</v>
      </c>
      <c r="G383" s="87" t="str">
        <f>IF($A383=0,"",IF($A383&lt;=$A$1,+VLOOKUP($A383,'Rashodi- plan-izvršenje'!$A$8:E$1500,'prenos-P-R-N'!G$1,FALSE),IF($A383&gt;$A$2,+VLOOKUP($A383,'Neizmirene obaveze JLS'!$A$11:E$500,'prenos-P-R-N'!G$1,FALSE),"")))</f>
        <v>Функционисање и остваривање предшколског васпитања и образовања</v>
      </c>
      <c r="H383" s="87">
        <f>IF($A383=0,"",IF($A383&lt;=$A$1,+VLOOKUP($A383,'Rashodi- plan-izvršenje'!$A$8:F$1500,'prenos-P-R-N'!H$1,FALSE),IF($A383&gt;$A$2,+VLOOKUP($A383,'Neizmirene obaveze JLS'!$A$11:F$500,'prenos-P-R-N'!H$1,FALSE),"")))</f>
        <v>911</v>
      </c>
      <c r="I383" s="87" t="str">
        <f>IF($A383=0,"",IF($A383&lt;=$A$1,+VLOOKUP($A383,'Rashodi- plan-izvršenje'!$A$8:G$1500,'prenos-P-R-N'!I$1,FALSE),IF($A383&gt;$A$2,+VLOOKUP($A383,'Neizmirene obaveze JLS'!$A$11:G$500,'prenos-P-R-N'!I$1,FALSE),"")))</f>
        <v>2001</v>
      </c>
      <c r="J383" s="87" t="str">
        <f>IF($A383=0,"",IF($A383&lt;=$A$1,+VLOOKUP($A383,'Rashodi- plan-izvršenje'!$A$8:H$1500,'prenos-P-R-N'!J$1,FALSE),IF($A383&gt;$A$2,+VLOOKUP($A383,'Neizmirene obaveze JLS'!$A$11:H$500,'prenos-P-R-N'!J$1,FALSE),"")))</f>
        <v>ПРЕДШКОЛСКО ОБРАЗОВАЊЕ И ВАСПИТАЊЕ</v>
      </c>
      <c r="K383" s="87">
        <f>IF($A383=0,"",IF($A383&lt;=$A$1,+VLOOKUP($A383,'Rashodi- plan-izvršenje'!$A$8:I$1500,'prenos-P-R-N'!K$1,FALSE),IF($A383&gt;$A$2,+VLOOKUP($A383,'Neizmirene obaveze JLS'!$A$11:I$500,'prenos-P-R-N'!K$1,FALSE),"")))</f>
        <v>8</v>
      </c>
      <c r="L383" t="str">
        <f>IF(A383=0,"",IF(A383&lt;=A$1,+IF(VLOOKUP(A383,'Rashodi- plan-izvršenje'!A$8:J$1500,M$1,FALSE)&gt;0,"Програмска активност","Пројекат"),IF(A383&gt;A$2,+IF(VLOOKUP(A383,'Neizmirene obaveze JLS'!A$8:J$2008,M$1,FALSE)&gt;0,"Програмска активност","Пројекат"),"")))</f>
        <v>Програмска активност</v>
      </c>
      <c r="M383" s="87" t="str">
        <f>IF(A383=0,"",IF($A383&lt;=$A$1,+IF(VLOOKUP($A383,'Rashodi- plan-izvršenje'!$A$8:$M$1500,10,FALSE)&gt;0,VLOOKUP($A383,'Rashodi- plan-izvršenje'!$A$8:$M$1500,10,FALSE),VLOOKUP($A383,'Rashodi- plan-izvršenje'!$A$8:$M$1500,12,FALSE)),+IF($A383&gt;$A$2,IF(VLOOKUP($A383,'Neizmirene obaveze JLS'!$A$8:$M$1500,10,FALSE)&gt;0,VLOOKUP($A383,'Neizmirene obaveze JLS'!$A$11:$M$1500,10,FALSE),VLOOKUP($A383,'Neizmirene obaveze JLS'!$A$11:$M$1500,12,FALSE)),0)))</f>
        <v>2001-0001</v>
      </c>
      <c r="N383" s="87" t="str">
        <f>IF(A383=0,"",IF($A383&lt;=$A$1,+IF(VLOOKUP(A383,'Rashodi- plan-izvršenje'!$A$8:$M$1500,10,FALSE)&gt;0,VLOOKUP(A383,'Rashodi- plan-izvršenje'!$A$8:$M$1500,11,FALSE),VLOOKUP(A383,'Rashodi- plan-izvršenje'!$A$8:$M$1500,13,FALSE)),+IF($A383&gt;$A$2,IF(VLOOKUP($A383,'Neizmirene obaveze JLS'!$A$8:$M$1500,10,FALSE)&gt;0,VLOOKUP($A383,'Neizmirene obaveze JLS'!$A$11:$M$1500,11,FALSE),VLOOKUP($A383,'Neizmirene obaveze JLS'!$A$11:$M$1500,13,FALSE)),0)))</f>
        <v>Функционисање и остваривање предшколског васпитања и образовања</v>
      </c>
      <c r="O383" s="87">
        <f>IF(A383=0,"",IF($A383&lt;=$A$1,VALUE(+VLOOKUP($A383,'Rashodi- plan-izvršenje'!$A$8:N$1500,'prenos-P-R-N'!O$1,FALSE)),IF($A383&lt;=A$2,VALUE(VLOOKUP($A383,'Prihodi- plan-izvršenje'!$A$8:$H$500,6,FALSE)),VALUE(VLOOKUP($A383,'Neizmirene obaveze JLS'!$A$8:$N$500,O$1,FALSE)))))</f>
        <v>1</v>
      </c>
      <c r="P383" s="87" t="str">
        <f>IF(A383=0,"",IF(A383=0,0,IF(A383&gt;A$2,'šifarnik K-izvor'!G$3,+IF(Q383&lt;700,+'šifarnik K-izvor'!G$2,'šifarnik K-izvor'!G$1))))</f>
        <v>НО</v>
      </c>
      <c r="Q383" s="87" t="str">
        <f>IF($A383&lt;=$A$1,VALUE(+VLOOKUP($A383,'Rashodi- plan-izvršenje'!$A$8:O$1500,'prenos-P-R-N'!Q$1,FALSE)),IF($A383&lt;=$A$2,VLOOKUP($A383,'Prihodi- plan-izvršenje'!$A$4:$H$500,4,FALSE),IF($A383&lt;=$A$3,VLOOKUP(A383,'Neizmirene obaveze JLS'!$A$11:O$500,Q$1,FALSE),"")))</f>
        <v>512</v>
      </c>
      <c r="R383" s="88" t="str">
        <f>IF($A383&lt;=$A$1,VALUE(+VLOOKUP($A383,'Rashodi- plan-izvršenje'!$A$8:P$1500,'prenos-P-R-N'!R$1,FALSE)),IF($A383&lt;=$A$2,VLOOKUP($A383,'Prihodi- plan-izvršenje'!$A$4:$H$500,7,FALSE),""))</f>
        <v/>
      </c>
      <c r="S383" s="88">
        <f>IF(A383=0,0,IF($A383&lt;=$A$1,VALUE(+VLOOKUP($A383,'Rashodi- plan-izvršenje'!$A$8:Q$1500,'prenos-P-R-N'!S$1,FALSE)),IF($A383&lt;=$A$2,VLOOKUP($A383,'Prihodi- plan-izvršenje'!$A$4:$H$500,8,FALSE),0)))</f>
        <v>0</v>
      </c>
      <c r="T383" s="88">
        <f>IF($A383&gt;$A$2,VLOOKUP($A383,'Neizmirene obaveze JLS'!$A$11:R$500,R$1,FALSE),"")</f>
        <v>367322</v>
      </c>
      <c r="U383" s="88">
        <f>IF($A383&gt;$A$2,VLOOKUP($A383,'Neizmirene obaveze JLS'!$A$11:S$500,S$1,FALSE),0)</f>
        <v>0</v>
      </c>
      <c r="V383" s="88">
        <f t="shared" si="28"/>
        <v>367322</v>
      </c>
      <c r="W383" s="74"/>
      <c r="X383" s="74"/>
      <c r="Y383" s="74"/>
      <c r="Z383" s="74"/>
      <c r="AA383" s="193">
        <f t="shared" si="29"/>
        <v>3</v>
      </c>
      <c r="AB383" s="193" t="str">
        <f t="shared" si="30"/>
        <v>НО</v>
      </c>
    </row>
    <row r="384" spans="1:28">
      <c r="A384" s="89">
        <f>IF(AND(COUNTIF(A$1:A$3,"&gt;0")=1,MAX(A$8:A383)&lt;A$1),A383+1,IF(AND(COUNTIF(A$1:A$3,"&gt;0")=2,MAX(A$8:A383)&lt;A$2),A383+1,IF(AND(COUNTIF(A$1:A$3,"&gt;0")=3,MAX(A$8:A383)&lt;A$3),A383+1,0)))</f>
        <v>377</v>
      </c>
      <c r="B384" s="89">
        <f t="shared" si="41"/>
        <v>75</v>
      </c>
      <c r="C384" s="89" t="str">
        <f t="shared" si="42"/>
        <v>НОВИ ПАЗАР</v>
      </c>
      <c r="D384" s="87">
        <f>IF($A384=0,"",IF($A384&lt;=$A$1,+VLOOKUP($A384,'Rashodi- plan-izvršenje'!$A$8:B$1500,'prenos-P-R-N'!D$1,FALSE),IF($A384&gt;$A$2,+VLOOKUP($A384,'Neizmirene obaveze JLS'!$A$11:B$500,'prenos-P-R-N'!D$1,FALSE),"")))</f>
        <v>3</v>
      </c>
      <c r="E384" s="87" t="str">
        <f>IF($A384=0,"",IF($A384&lt;=$A$1,+VLOOKUP($A384,'Rashodi- plan-izvršenje'!$A$8:C$1500,'prenos-P-R-N'!E$1,FALSE),IF($A384&gt;$A$2,+VLOOKUP($A384,'Neizmirene obaveze JLS'!$A$11:C$500,'prenos-P-R-N'!E$1,FALSE),"")))</f>
        <v>Градска управа</v>
      </c>
      <c r="F384" s="87" t="str">
        <f>IF($A384=0,"",IF($A384&lt;=$A$1,+VLOOKUP($A384,'Rashodi- plan-izvršenje'!$A$8:D$1500,'prenos-P-R-N'!F$1,FALSE),IF($A384&gt;$A$2,+VLOOKUP($A384,'Neizmirene obaveze JLS'!$A$11:D$500,'prenos-P-R-N'!F$1,FALSE),"")))</f>
        <v>3.10</v>
      </c>
      <c r="G384" s="87" t="str">
        <f>IF($A384=0,"",IF($A384&lt;=$A$1,+VLOOKUP($A384,'Rashodi- plan-izvršenje'!$A$8:E$1500,'prenos-P-R-N'!G$1,FALSE),IF($A384&gt;$A$2,+VLOOKUP($A384,'Neizmirene obaveze JLS'!$A$11:E$500,'prenos-P-R-N'!G$1,FALSE),"")))</f>
        <v>Једнократне помоћи и други облици помоћи</v>
      </c>
      <c r="H384" s="87" t="str">
        <f>IF($A384=0,"",IF($A384&lt;=$A$1,+VLOOKUP($A384,'Rashodi- plan-izvršenje'!$A$8:F$1500,'prenos-P-R-N'!H$1,FALSE),IF($A384&gt;$A$2,+VLOOKUP($A384,'Neizmirene obaveze JLS'!$A$11:F$500,'prenos-P-R-N'!H$1,FALSE),"")))</f>
        <v>090</v>
      </c>
      <c r="I384" s="87" t="str">
        <f>IF($A384=0,"",IF($A384&lt;=$A$1,+VLOOKUP($A384,'Rashodi- plan-izvršenje'!$A$8:G$1500,'prenos-P-R-N'!I$1,FALSE),IF($A384&gt;$A$2,+VLOOKUP($A384,'Neizmirene obaveze JLS'!$A$11:G$500,'prenos-P-R-N'!I$1,FALSE),"")))</f>
        <v>0901</v>
      </c>
      <c r="J384" s="87" t="str">
        <f>IF($A384=0,"",IF($A384&lt;=$A$1,+VLOOKUP($A384,'Rashodi- plan-izvršenje'!$A$8:H$1500,'prenos-P-R-N'!J$1,FALSE),IF($A384&gt;$A$2,+VLOOKUP($A384,'Neizmirene obaveze JLS'!$A$11:H$500,'prenos-P-R-N'!J$1,FALSE),"")))</f>
        <v xml:space="preserve">СОЦИЈАЛНА И ДЕЧИЈА ЗАШТИТА </v>
      </c>
      <c r="K384" s="87">
        <f>IF($A384=0,"",IF($A384&lt;=$A$1,+VLOOKUP($A384,'Rashodi- plan-izvršenje'!$A$8:I$1500,'prenos-P-R-N'!K$1,FALSE),IF($A384&gt;$A$2,+VLOOKUP($A384,'Neizmirene obaveze JLS'!$A$11:I$500,'prenos-P-R-N'!K$1,FALSE),"")))</f>
        <v>11</v>
      </c>
      <c r="L384" t="str">
        <f>IF(A384=0,"",IF(A384&lt;=A$1,+IF(VLOOKUP(A384,'Rashodi- plan-izvršenje'!A$8:J$1500,M$1,FALSE)&gt;0,"Програмска активност","Пројекат"),IF(A384&gt;A$2,+IF(VLOOKUP(A384,'Neizmirene obaveze JLS'!A$8:J$2008,M$1,FALSE)&gt;0,"Програмска активност","Пројекат"),"")))</f>
        <v>Програмска активност</v>
      </c>
      <c r="M384" s="87" t="str">
        <f>IF(A384=0,"",IF($A384&lt;=$A$1,+IF(VLOOKUP($A384,'Rashodi- plan-izvršenje'!$A$8:$M$1500,10,FALSE)&gt;0,VLOOKUP($A384,'Rashodi- plan-izvršenje'!$A$8:$M$1500,10,FALSE),VLOOKUP($A384,'Rashodi- plan-izvršenje'!$A$8:$M$1500,12,FALSE)),+IF($A384&gt;$A$2,IF(VLOOKUP($A384,'Neizmirene obaveze JLS'!$A$8:$M$1500,10,FALSE)&gt;0,VLOOKUP($A384,'Neizmirene obaveze JLS'!$A$11:$M$1500,10,FALSE),VLOOKUP($A384,'Neizmirene obaveze JLS'!$A$11:$M$1500,12,FALSE)),0)))</f>
        <v>0901-0001</v>
      </c>
      <c r="N384" s="87" t="str">
        <f>IF(A384=0,"",IF($A384&lt;=$A$1,+IF(VLOOKUP(A384,'Rashodi- plan-izvršenje'!$A$8:$M$1500,10,FALSE)&gt;0,VLOOKUP(A384,'Rashodi- plan-izvršenje'!$A$8:$M$1500,11,FALSE),VLOOKUP(A384,'Rashodi- plan-izvršenje'!$A$8:$M$1500,13,FALSE)),+IF($A384&gt;$A$2,IF(VLOOKUP($A384,'Neizmirene obaveze JLS'!$A$8:$M$1500,10,FALSE)&gt;0,VLOOKUP($A384,'Neizmirene obaveze JLS'!$A$11:$M$1500,11,FALSE),VLOOKUP($A384,'Neizmirene obaveze JLS'!$A$11:$M$1500,13,FALSE)),0)))</f>
        <v>Једнократне помоћи и други облици помоћи</v>
      </c>
      <c r="O384" s="87">
        <f>IF(A384=0,"",IF($A384&lt;=$A$1,VALUE(+VLOOKUP($A384,'Rashodi- plan-izvršenje'!$A$8:N$1500,'prenos-P-R-N'!O$1,FALSE)),IF($A384&lt;=A$2,VALUE(VLOOKUP($A384,'Prihodi- plan-izvršenje'!$A$8:$H$500,6,FALSE)),VALUE(VLOOKUP($A384,'Neizmirene obaveze JLS'!$A$8:$N$500,O$1,FALSE)))))</f>
        <v>1</v>
      </c>
      <c r="P384" s="87" t="str">
        <f>IF(A384=0,"",IF(A384=0,0,IF(A384&gt;A$2,'šifarnik K-izvor'!G$3,+IF(Q384&lt;700,+'šifarnik K-izvor'!G$2,'šifarnik K-izvor'!G$1))))</f>
        <v>НО</v>
      </c>
      <c r="Q384" s="87" t="str">
        <f>IF($A384&lt;=$A$1,VALUE(+VLOOKUP($A384,'Rashodi- plan-izvršenje'!$A$8:O$1500,'prenos-P-R-N'!Q$1,FALSE)),IF($A384&lt;=$A$2,VLOOKUP($A384,'Prihodi- plan-izvršenje'!$A$4:$H$500,4,FALSE),IF($A384&lt;=$A$3,VLOOKUP(A384,'Neizmirene obaveze JLS'!$A$11:O$500,Q$1,FALSE),"")))</f>
        <v>463</v>
      </c>
      <c r="R384" s="88" t="str">
        <f>IF($A384&lt;=$A$1,VALUE(+VLOOKUP($A384,'Rashodi- plan-izvršenje'!$A$8:P$1500,'prenos-P-R-N'!R$1,FALSE)),IF($A384&lt;=$A$2,VLOOKUP($A384,'Prihodi- plan-izvršenje'!$A$4:$H$500,7,FALSE),""))</f>
        <v/>
      </c>
      <c r="S384" s="88">
        <f>IF(A384=0,0,IF($A384&lt;=$A$1,VALUE(+VLOOKUP($A384,'Rashodi- plan-izvršenje'!$A$8:Q$1500,'prenos-P-R-N'!S$1,FALSE)),IF($A384&lt;=$A$2,VLOOKUP($A384,'Prihodi- plan-izvršenje'!$A$4:$H$500,8,FALSE),0)))</f>
        <v>0</v>
      </c>
      <c r="T384" s="88">
        <f>IF($A384&gt;$A$2,VLOOKUP($A384,'Neizmirene obaveze JLS'!$A$11:R$500,R$1,FALSE),"")</f>
        <v>7477060.0300000003</v>
      </c>
      <c r="U384" s="88">
        <f>IF($A384&gt;$A$2,VLOOKUP($A384,'Neizmirene obaveze JLS'!$A$11:S$500,S$1,FALSE),0)</f>
        <v>4434673.97</v>
      </c>
      <c r="V384" s="88">
        <f t="shared" si="28"/>
        <v>11911734</v>
      </c>
      <c r="W384" s="74"/>
      <c r="X384" s="74"/>
      <c r="Y384" s="74"/>
      <c r="Z384" s="74"/>
      <c r="AA384" s="193">
        <f t="shared" si="29"/>
        <v>3</v>
      </c>
      <c r="AB384" s="193" t="str">
        <f t="shared" si="30"/>
        <v>НО</v>
      </c>
    </row>
    <row r="385" spans="1:28">
      <c r="A385" s="89">
        <f>IF(AND(COUNTIF(A$1:A$3,"&gt;0")=1,MAX(A$8:A384)&lt;A$1),A384+1,IF(AND(COUNTIF(A$1:A$3,"&gt;0")=2,MAX(A$8:A384)&lt;A$2),A384+1,IF(AND(COUNTIF(A$1:A$3,"&gt;0")=3,MAX(A$8:A384)&lt;A$3),A384+1,0)))</f>
        <v>378</v>
      </c>
      <c r="B385" s="89">
        <f t="shared" si="41"/>
        <v>75</v>
      </c>
      <c r="C385" s="89" t="str">
        <f t="shared" si="42"/>
        <v>НОВИ ПАЗАР</v>
      </c>
      <c r="D385" s="87">
        <f>IF($A385=0,"",IF($A385&lt;=$A$1,+VLOOKUP($A385,'Rashodi- plan-izvršenje'!$A$8:B$1500,'prenos-P-R-N'!D$1,FALSE),IF($A385&gt;$A$2,+VLOOKUP($A385,'Neizmirene obaveze JLS'!$A$11:B$500,'prenos-P-R-N'!D$1,FALSE),"")))</f>
        <v>3</v>
      </c>
      <c r="E385" s="87" t="str">
        <f>IF($A385=0,"",IF($A385&lt;=$A$1,+VLOOKUP($A385,'Rashodi- plan-izvršenje'!$A$8:C$1500,'prenos-P-R-N'!E$1,FALSE),IF($A385&gt;$A$2,+VLOOKUP($A385,'Neizmirene obaveze JLS'!$A$11:C$500,'prenos-P-R-N'!E$1,FALSE),"")))</f>
        <v>Градска управа</v>
      </c>
      <c r="F385" s="87" t="str">
        <f>IF($A385=0,"",IF($A385&lt;=$A$1,+VLOOKUP($A385,'Rashodi- plan-izvršenje'!$A$8:D$1500,'prenos-P-R-N'!F$1,FALSE),IF($A385&gt;$A$2,+VLOOKUP($A385,'Neizmirene obaveze JLS'!$A$11:D$500,'prenos-P-R-N'!F$1,FALSE),"")))</f>
        <v>3.10</v>
      </c>
      <c r="G385" s="87" t="str">
        <f>IF($A385=0,"",IF($A385&lt;=$A$1,+VLOOKUP($A385,'Rashodi- plan-izvršenje'!$A$8:E$1500,'prenos-P-R-N'!G$1,FALSE),IF($A385&gt;$A$2,+VLOOKUP($A385,'Neizmirene obaveze JLS'!$A$11:E$500,'prenos-P-R-N'!G$1,FALSE),"")))</f>
        <v>Дневне услуге у заједници</v>
      </c>
      <c r="H385" s="87" t="str">
        <f>IF($A385=0,"",IF($A385&lt;=$A$1,+VLOOKUP($A385,'Rashodi- plan-izvršenje'!$A$8:F$1500,'prenos-P-R-N'!H$1,FALSE),IF($A385&gt;$A$2,+VLOOKUP($A385,'Neizmirene obaveze JLS'!$A$11:F$500,'prenos-P-R-N'!H$1,FALSE),"")))</f>
        <v>090</v>
      </c>
      <c r="I385" s="87" t="str">
        <f>IF($A385=0,"",IF($A385&lt;=$A$1,+VLOOKUP($A385,'Rashodi- plan-izvršenje'!$A$8:G$1500,'prenos-P-R-N'!I$1,FALSE),IF($A385&gt;$A$2,+VLOOKUP($A385,'Neizmirene obaveze JLS'!$A$11:G$500,'prenos-P-R-N'!I$1,FALSE),"")))</f>
        <v>0901</v>
      </c>
      <c r="J385" s="87" t="str">
        <f>IF($A385=0,"",IF($A385&lt;=$A$1,+VLOOKUP($A385,'Rashodi- plan-izvršenje'!$A$8:H$1500,'prenos-P-R-N'!J$1,FALSE),IF($A385&gt;$A$2,+VLOOKUP($A385,'Neizmirene obaveze JLS'!$A$11:H$500,'prenos-P-R-N'!J$1,FALSE),"")))</f>
        <v xml:space="preserve">СОЦИЈАЛНА И ДЕЧИЈА ЗАШТИТА </v>
      </c>
      <c r="K385" s="87">
        <f>IF($A385=0,"",IF($A385&lt;=$A$1,+VLOOKUP($A385,'Rashodi- plan-izvršenje'!$A$8:I$1500,'prenos-P-R-N'!K$1,FALSE),IF($A385&gt;$A$2,+VLOOKUP($A385,'Neizmirene obaveze JLS'!$A$11:I$500,'prenos-P-R-N'!K$1,FALSE),"")))</f>
        <v>11</v>
      </c>
      <c r="L385" t="str">
        <f>IF(A385=0,"",IF(A385&lt;=A$1,+IF(VLOOKUP(A385,'Rashodi- plan-izvršenje'!A$8:J$1500,M$1,FALSE)&gt;0,"Програмска активност","Пројекат"),IF(A385&gt;A$2,+IF(VLOOKUP(A385,'Neizmirene obaveze JLS'!A$8:J$2008,M$1,FALSE)&gt;0,"Програмска активност","Пројекат"),"")))</f>
        <v>Програмска активност</v>
      </c>
      <c r="M385" s="87" t="str">
        <f>IF(A385=0,"",IF($A385&lt;=$A$1,+IF(VLOOKUP($A385,'Rashodi- plan-izvršenje'!$A$8:$M$1500,10,FALSE)&gt;0,VLOOKUP($A385,'Rashodi- plan-izvršenje'!$A$8:$M$1500,10,FALSE),VLOOKUP($A385,'Rashodi- plan-izvršenje'!$A$8:$M$1500,12,FALSE)),+IF($A385&gt;$A$2,IF(VLOOKUP($A385,'Neizmirene obaveze JLS'!$A$8:$M$1500,10,FALSE)&gt;0,VLOOKUP($A385,'Neizmirene obaveze JLS'!$A$11:$M$1500,10,FALSE),VLOOKUP($A385,'Neizmirene obaveze JLS'!$A$11:$M$1500,12,FALSE)),0)))</f>
        <v>0901-0003</v>
      </c>
      <c r="N385" s="87" t="str">
        <f>IF(A385=0,"",IF($A385&lt;=$A$1,+IF(VLOOKUP(A385,'Rashodi- plan-izvršenje'!$A$8:$M$1500,10,FALSE)&gt;0,VLOOKUP(A385,'Rashodi- plan-izvršenje'!$A$8:$M$1500,11,FALSE),VLOOKUP(A385,'Rashodi- plan-izvršenje'!$A$8:$M$1500,13,FALSE)),+IF($A385&gt;$A$2,IF(VLOOKUP($A385,'Neizmirene obaveze JLS'!$A$8:$M$1500,10,FALSE)&gt;0,VLOOKUP($A385,'Neizmirene obaveze JLS'!$A$11:$M$1500,11,FALSE),VLOOKUP($A385,'Neizmirene obaveze JLS'!$A$11:$M$1500,13,FALSE)),0)))</f>
        <v xml:space="preserve">Дневне услуге у заједници </v>
      </c>
      <c r="O385" s="87">
        <f>IF(A385=0,"",IF($A385&lt;=$A$1,VALUE(+VLOOKUP($A385,'Rashodi- plan-izvršenje'!$A$8:N$1500,'prenos-P-R-N'!O$1,FALSE)),IF($A385&lt;=A$2,VALUE(VLOOKUP($A385,'Prihodi- plan-izvršenje'!$A$8:$H$500,6,FALSE)),VALUE(VLOOKUP($A385,'Neizmirene obaveze JLS'!$A$8:$N$500,O$1,FALSE)))))</f>
        <v>1</v>
      </c>
      <c r="P385" s="87" t="str">
        <f>IF(A385=0,"",IF(A385=0,0,IF(A385&gt;A$2,'šifarnik K-izvor'!G$3,+IF(Q385&lt;700,+'šifarnik K-izvor'!G$2,'šifarnik K-izvor'!G$1))))</f>
        <v>НО</v>
      </c>
      <c r="Q385" s="87" t="str">
        <f>IF($A385&lt;=$A$1,VALUE(+VLOOKUP($A385,'Rashodi- plan-izvršenje'!$A$8:O$1500,'prenos-P-R-N'!Q$1,FALSE)),IF($A385&lt;=$A$2,VLOOKUP($A385,'Prihodi- plan-izvršenje'!$A$4:$H$500,4,FALSE),IF($A385&lt;=$A$3,VLOOKUP(A385,'Neizmirene obaveze JLS'!$A$11:O$500,Q$1,FALSE),"")))</f>
        <v>481</v>
      </c>
      <c r="R385" s="88" t="str">
        <f>IF($A385&lt;=$A$1,VALUE(+VLOOKUP($A385,'Rashodi- plan-izvršenje'!$A$8:P$1500,'prenos-P-R-N'!R$1,FALSE)),IF($A385&lt;=$A$2,VLOOKUP($A385,'Prihodi- plan-izvršenje'!$A$4:$H$500,7,FALSE),""))</f>
        <v/>
      </c>
      <c r="S385" s="88">
        <f>IF(A385=0,0,IF($A385&lt;=$A$1,VALUE(+VLOOKUP($A385,'Rashodi- plan-izvršenje'!$A$8:Q$1500,'prenos-P-R-N'!S$1,FALSE)),IF($A385&lt;=$A$2,VLOOKUP($A385,'Prihodi- plan-izvršenje'!$A$4:$H$500,8,FALSE),0)))</f>
        <v>0</v>
      </c>
      <c r="T385" s="88">
        <f>IF($A385&gt;$A$2,VLOOKUP($A385,'Neizmirene obaveze JLS'!$A$11:R$500,R$1,FALSE),"")</f>
        <v>3943216</v>
      </c>
      <c r="U385" s="88">
        <f>IF($A385&gt;$A$2,VLOOKUP($A385,'Neizmirene obaveze JLS'!$A$11:S$500,S$1,FALSE),0)</f>
        <v>12057042</v>
      </c>
      <c r="V385" s="88">
        <f t="shared" si="28"/>
        <v>16000258</v>
      </c>
      <c r="W385" s="74"/>
      <c r="X385" s="74"/>
      <c r="Y385" s="74"/>
      <c r="Z385" s="74"/>
      <c r="AA385" s="193">
        <f t="shared" si="29"/>
        <v>3</v>
      </c>
      <c r="AB385" s="193" t="str">
        <f t="shared" si="30"/>
        <v>НО</v>
      </c>
    </row>
    <row r="386" spans="1:28">
      <c r="A386" s="89">
        <f>IF(AND(COUNTIF(A$1:A$3,"&gt;0")=1,MAX(A$8:A385)&lt;A$1),A385+1,IF(AND(COUNTIF(A$1:A$3,"&gt;0")=2,MAX(A$8:A385)&lt;A$2),A385+1,IF(AND(COUNTIF(A$1:A$3,"&gt;0")=3,MAX(A$8:A385)&lt;A$3),A385+1,0)))</f>
        <v>379</v>
      </c>
      <c r="B386" s="89">
        <f t="shared" si="41"/>
        <v>75</v>
      </c>
      <c r="C386" s="89" t="str">
        <f t="shared" si="42"/>
        <v>НОВИ ПАЗАР</v>
      </c>
      <c r="D386" s="87">
        <f>IF($A386=0,"",IF($A386&lt;=$A$1,+VLOOKUP($A386,'Rashodi- plan-izvršenje'!$A$8:B$1500,'prenos-P-R-N'!D$1,FALSE),IF($A386&gt;$A$2,+VLOOKUP($A386,'Neizmirene obaveze JLS'!$A$11:B$500,'prenos-P-R-N'!D$1,FALSE),"")))</f>
        <v>3</v>
      </c>
      <c r="E386" s="87" t="str">
        <f>IF($A386=0,"",IF($A386&lt;=$A$1,+VLOOKUP($A386,'Rashodi- plan-izvršenje'!$A$8:C$1500,'prenos-P-R-N'!E$1,FALSE),IF($A386&gt;$A$2,+VLOOKUP($A386,'Neizmirene obaveze JLS'!$A$11:C$500,'prenos-P-R-N'!E$1,FALSE),"")))</f>
        <v>Градска управа</v>
      </c>
      <c r="F386" s="87" t="str">
        <f>IF($A386=0,"",IF($A386&lt;=$A$1,+VLOOKUP($A386,'Rashodi- plan-izvršenje'!$A$8:D$1500,'prenos-P-R-N'!F$1,FALSE),IF($A386&gt;$A$2,+VLOOKUP($A386,'Neizmirene obaveze JLS'!$A$11:D$500,'prenos-P-R-N'!F$1,FALSE),"")))</f>
        <v>3.13</v>
      </c>
      <c r="G386" s="87" t="str">
        <f>IF($A386=0,"",IF($A386&lt;=$A$1,+VLOOKUP($A386,'Rashodi- plan-izvršenje'!$A$8:E$1500,'prenos-P-R-N'!G$1,FALSE),IF($A386&gt;$A$2,+VLOOKUP($A386,'Neizmirene obaveze JLS'!$A$11:E$500,'prenos-P-R-N'!G$1,FALSE),"")))</f>
        <v>Функционисање установа примарне заштите</v>
      </c>
      <c r="H386" s="87">
        <f>IF($A386=0,"",IF($A386&lt;=$A$1,+VLOOKUP($A386,'Rashodi- plan-izvršenje'!$A$8:F$1500,'prenos-P-R-N'!H$1,FALSE),IF($A386&gt;$A$2,+VLOOKUP($A386,'Neizmirene obaveze JLS'!$A$11:F$500,'prenos-P-R-N'!H$1,FALSE),"")))</f>
        <v>700</v>
      </c>
      <c r="I386" s="87" t="str">
        <f>IF($A386=0,"",IF($A386&lt;=$A$1,+VLOOKUP($A386,'Rashodi- plan-izvršenje'!$A$8:G$1500,'prenos-P-R-N'!I$1,FALSE),IF($A386&gt;$A$2,+VLOOKUP($A386,'Neizmirene obaveze JLS'!$A$11:G$500,'prenos-P-R-N'!I$1,FALSE),"")))</f>
        <v>1801</v>
      </c>
      <c r="J386" s="87" t="str">
        <f>IF($A386=0,"",IF($A386&lt;=$A$1,+VLOOKUP($A386,'Rashodi- plan-izvršenje'!$A$8:H$1500,'prenos-P-R-N'!J$1,FALSE),IF($A386&gt;$A$2,+VLOOKUP($A386,'Neizmirene obaveze JLS'!$A$11:H$500,'prenos-P-R-N'!J$1,FALSE),"")))</f>
        <v>ЗДРАВСТВЕНА ЗАШТИТА</v>
      </c>
      <c r="K386" s="87">
        <f>IF($A386=0,"",IF($A386&lt;=$A$1,+VLOOKUP($A386,'Rashodi- plan-izvršenje'!$A$8:I$1500,'prenos-P-R-N'!K$1,FALSE),IF($A386&gt;$A$2,+VLOOKUP($A386,'Neizmirene obaveze JLS'!$A$11:I$500,'prenos-P-R-N'!K$1,FALSE),"")))</f>
        <v>12</v>
      </c>
      <c r="L386" t="str">
        <f>IF(A386=0,"",IF(A386&lt;=A$1,+IF(VLOOKUP(A386,'Rashodi- plan-izvršenje'!A$8:J$1500,M$1,FALSE)&gt;0,"Програмска активност","Пројекат"),IF(A386&gt;A$2,+IF(VLOOKUP(A386,'Neizmirene obaveze JLS'!A$8:J$2008,M$1,FALSE)&gt;0,"Програмска активност","Пројекат"),"")))</f>
        <v>Програмска активност</v>
      </c>
      <c r="M386" s="87" t="str">
        <f>IF(A386=0,"",IF($A386&lt;=$A$1,+IF(VLOOKUP($A386,'Rashodi- plan-izvršenje'!$A$8:$M$1500,10,FALSE)&gt;0,VLOOKUP($A386,'Rashodi- plan-izvršenje'!$A$8:$M$1500,10,FALSE),VLOOKUP($A386,'Rashodi- plan-izvršenje'!$A$8:$M$1500,12,FALSE)),+IF($A386&gt;$A$2,IF(VLOOKUP($A386,'Neizmirene obaveze JLS'!$A$8:$M$1500,10,FALSE)&gt;0,VLOOKUP($A386,'Neizmirene obaveze JLS'!$A$11:$M$1500,10,FALSE),VLOOKUP($A386,'Neizmirene obaveze JLS'!$A$11:$M$1500,12,FALSE)),0)))</f>
        <v>1801-0001</v>
      </c>
      <c r="N386" s="87" t="str">
        <f>IF(A386=0,"",IF($A386&lt;=$A$1,+IF(VLOOKUP(A386,'Rashodi- plan-izvršenje'!$A$8:$M$1500,10,FALSE)&gt;0,VLOOKUP(A386,'Rashodi- plan-izvršenje'!$A$8:$M$1500,11,FALSE),VLOOKUP(A386,'Rashodi- plan-izvršenje'!$A$8:$M$1500,13,FALSE)),+IF($A386&gt;$A$2,IF(VLOOKUP($A386,'Neizmirene obaveze JLS'!$A$8:$M$1500,10,FALSE)&gt;0,VLOOKUP($A386,'Neizmirene obaveze JLS'!$A$11:$M$1500,11,FALSE),VLOOKUP($A386,'Neizmirene obaveze JLS'!$A$11:$M$1500,13,FALSE)),0)))</f>
        <v>Функционисање установа примарне здравствне заштите</v>
      </c>
      <c r="O386" s="87">
        <f>IF(A386=0,"",IF($A386&lt;=$A$1,VALUE(+VLOOKUP($A386,'Rashodi- plan-izvršenje'!$A$8:N$1500,'prenos-P-R-N'!O$1,FALSE)),IF($A386&lt;=A$2,VALUE(VLOOKUP($A386,'Prihodi- plan-izvršenje'!$A$8:$H$500,6,FALSE)),VALUE(VLOOKUP($A386,'Neizmirene obaveze JLS'!$A$8:$N$500,O$1,FALSE)))))</f>
        <v>1</v>
      </c>
      <c r="P386" s="87" t="str">
        <f>IF(A386=0,"",IF(A386=0,0,IF(A386&gt;A$2,'šifarnik K-izvor'!G$3,+IF(Q386&lt;700,+'šifarnik K-izvor'!G$2,'šifarnik K-izvor'!G$1))))</f>
        <v>НО</v>
      </c>
      <c r="Q386" s="87" t="str">
        <f>IF($A386&lt;=$A$1,VALUE(+VLOOKUP($A386,'Rashodi- plan-izvršenje'!$A$8:O$1500,'prenos-P-R-N'!Q$1,FALSE)),IF($A386&lt;=$A$2,VLOOKUP($A386,'Prihodi- plan-izvršenje'!$A$4:$H$500,4,FALSE),IF($A386&lt;=$A$3,VLOOKUP(A386,'Neizmirene obaveze JLS'!$A$11:O$500,Q$1,FALSE),"")))</f>
        <v>464</v>
      </c>
      <c r="R386" s="88" t="str">
        <f>IF($A386&lt;=$A$1,VALUE(+VLOOKUP($A386,'Rashodi- plan-izvršenje'!$A$8:P$1500,'prenos-P-R-N'!R$1,FALSE)),IF($A386&lt;=$A$2,VLOOKUP($A386,'Prihodi- plan-izvršenje'!$A$4:$H$500,7,FALSE),""))</f>
        <v/>
      </c>
      <c r="S386" s="88">
        <f>IF(A386=0,0,IF($A386&lt;=$A$1,VALUE(+VLOOKUP($A386,'Rashodi- plan-izvršenje'!$A$8:Q$1500,'prenos-P-R-N'!S$1,FALSE)),IF($A386&lt;=$A$2,VLOOKUP($A386,'Prihodi- plan-izvršenje'!$A$4:$H$500,8,FALSE),0)))</f>
        <v>0</v>
      </c>
      <c r="T386" s="88">
        <f>IF($A386&gt;$A$2,VLOOKUP($A386,'Neizmirene obaveze JLS'!$A$11:R$500,R$1,FALSE),"")</f>
        <v>0</v>
      </c>
      <c r="U386" s="88">
        <f>IF($A386&gt;$A$2,VLOOKUP($A386,'Neizmirene obaveze JLS'!$A$11:S$500,S$1,FALSE),0)</f>
        <v>1005821.8</v>
      </c>
      <c r="V386" s="88">
        <f t="shared" si="28"/>
        <v>1005821.8</v>
      </c>
      <c r="W386" s="74"/>
      <c r="X386" s="74"/>
      <c r="Y386" s="74"/>
      <c r="Z386" s="74"/>
      <c r="AA386" s="193">
        <f t="shared" si="29"/>
        <v>3</v>
      </c>
      <c r="AB386" s="193" t="str">
        <f t="shared" si="30"/>
        <v>НО</v>
      </c>
    </row>
    <row r="387" spans="1:28">
      <c r="A387" s="89">
        <f>IF(AND(COUNTIF(A$1:A$3,"&gt;0")=1,MAX(A$8:A386)&lt;A$1),A386+1,IF(AND(COUNTIF(A$1:A$3,"&gt;0")=2,MAX(A$8:A386)&lt;A$2),A386+1,IF(AND(COUNTIF(A$1:A$3,"&gt;0")=3,MAX(A$8:A386)&lt;A$3),A386+1,0)))</f>
        <v>380</v>
      </c>
      <c r="B387" s="89">
        <f t="shared" si="41"/>
        <v>75</v>
      </c>
      <c r="C387" s="89" t="str">
        <f t="shared" si="42"/>
        <v>НОВИ ПАЗАР</v>
      </c>
      <c r="D387" s="87">
        <f>IF($A387=0,"",IF($A387&lt;=$A$1,+VLOOKUP($A387,'Rashodi- plan-izvršenje'!$A$8:B$1500,'prenos-P-R-N'!D$1,FALSE),IF($A387&gt;$A$2,+VLOOKUP($A387,'Neizmirene obaveze JLS'!$A$11:B$500,'prenos-P-R-N'!D$1,FALSE),"")))</f>
        <v>3</v>
      </c>
      <c r="E387" s="87" t="str">
        <f>IF($A387=0,"",IF($A387&lt;=$A$1,+VLOOKUP($A387,'Rashodi- plan-izvršenje'!$A$8:C$1500,'prenos-P-R-N'!E$1,FALSE),IF($A387&gt;$A$2,+VLOOKUP($A387,'Neizmirene obaveze JLS'!$A$11:C$500,'prenos-P-R-N'!E$1,FALSE),"")))</f>
        <v>Градска управа</v>
      </c>
      <c r="F387" s="87" t="str">
        <f>IF($A387=0,"",IF($A387&lt;=$A$1,+VLOOKUP($A387,'Rashodi- plan-izvršenje'!$A$8:D$1500,'prenos-P-R-N'!F$1,FALSE),IF($A387&gt;$A$2,+VLOOKUP($A387,'Neizmirene obaveze JLS'!$A$11:D$500,'prenos-P-R-N'!F$1,FALSE),"")))</f>
        <v>3.14</v>
      </c>
      <c r="G387" s="87" t="str">
        <f>IF($A387=0,"",IF($A387&lt;=$A$1,+VLOOKUP($A387,'Rashodi- plan-izvršenje'!$A$8:E$1500,'prenos-P-R-N'!G$1,FALSE),IF($A387&gt;$A$2,+VLOOKUP($A387,'Neizmirene obaveze JLS'!$A$11:E$500,'prenos-P-R-N'!G$1,FALSE),"")))</f>
        <v>Управљање развојем туризма</v>
      </c>
      <c r="H387" s="87">
        <f>IF($A387=0,"",IF($A387&lt;=$A$1,+VLOOKUP($A387,'Rashodi- plan-izvršenje'!$A$8:F$1500,'prenos-P-R-N'!H$1,FALSE),IF($A387&gt;$A$2,+VLOOKUP($A387,'Neizmirene obaveze JLS'!$A$11:F$500,'prenos-P-R-N'!H$1,FALSE),"")))</f>
        <v>473</v>
      </c>
      <c r="I387" s="87" t="str">
        <f>IF($A387=0,"",IF($A387&lt;=$A$1,+VLOOKUP($A387,'Rashodi- plan-izvršenje'!$A$8:G$1500,'prenos-P-R-N'!I$1,FALSE),IF($A387&gt;$A$2,+VLOOKUP($A387,'Neizmirene obaveze JLS'!$A$11:G$500,'prenos-P-R-N'!I$1,FALSE),"")))</f>
        <v>1502</v>
      </c>
      <c r="J387" s="87" t="str">
        <f>IF($A387=0,"",IF($A387&lt;=$A$1,+VLOOKUP($A387,'Rashodi- plan-izvršenje'!$A$8:H$1500,'prenos-P-R-N'!J$1,FALSE),IF($A387&gt;$A$2,+VLOOKUP($A387,'Neizmirene obaveze JLS'!$A$11:H$500,'prenos-P-R-N'!J$1,FALSE),"")))</f>
        <v>РАЗВОЈ ТУРИЗМА</v>
      </c>
      <c r="K387" s="87">
        <f>IF($A387=0,"",IF($A387&lt;=$A$1,+VLOOKUP($A387,'Rashodi- plan-izvršenje'!$A$8:I$1500,'prenos-P-R-N'!K$1,FALSE),IF($A387&gt;$A$2,+VLOOKUP($A387,'Neizmirene obaveze JLS'!$A$11:I$500,'prenos-P-R-N'!K$1,FALSE),"")))</f>
        <v>4</v>
      </c>
      <c r="L387" t="str">
        <f>IF(A387=0,"",IF(A387&lt;=A$1,+IF(VLOOKUP(A387,'Rashodi- plan-izvršenje'!A$8:J$1500,M$1,FALSE)&gt;0,"Програмска активност","Пројекат"),IF(A387&gt;A$2,+IF(VLOOKUP(A387,'Neizmirene obaveze JLS'!A$8:J$2008,M$1,FALSE)&gt;0,"Програмска активност","Пројекат"),"")))</f>
        <v>Програмска активност</v>
      </c>
      <c r="M387" s="87" t="str">
        <f>IF(A387=0,"",IF($A387&lt;=$A$1,+IF(VLOOKUP($A387,'Rashodi- plan-izvršenje'!$A$8:$M$1500,10,FALSE)&gt;0,VLOOKUP($A387,'Rashodi- plan-izvršenje'!$A$8:$M$1500,10,FALSE),VLOOKUP($A387,'Rashodi- plan-izvršenje'!$A$8:$M$1500,12,FALSE)),+IF($A387&gt;$A$2,IF(VLOOKUP($A387,'Neizmirene obaveze JLS'!$A$8:$M$1500,10,FALSE)&gt;0,VLOOKUP($A387,'Neizmirene obaveze JLS'!$A$11:$M$1500,10,FALSE),VLOOKUP($A387,'Neizmirene obaveze JLS'!$A$11:$M$1500,12,FALSE)),0)))</f>
        <v>1502-0001</v>
      </c>
      <c r="N387" s="87" t="str">
        <f>IF(A387=0,"",IF($A387&lt;=$A$1,+IF(VLOOKUP(A387,'Rashodi- plan-izvršenje'!$A$8:$M$1500,10,FALSE)&gt;0,VLOOKUP(A387,'Rashodi- plan-izvršenje'!$A$8:$M$1500,11,FALSE),VLOOKUP(A387,'Rashodi- plan-izvršenje'!$A$8:$M$1500,13,FALSE)),+IF($A387&gt;$A$2,IF(VLOOKUP($A387,'Neizmirene obaveze JLS'!$A$8:$M$1500,10,FALSE)&gt;0,VLOOKUP($A387,'Neizmirene obaveze JLS'!$A$11:$M$1500,11,FALSE),VLOOKUP($A387,'Neizmirene obaveze JLS'!$A$11:$M$1500,13,FALSE)),0)))</f>
        <v>Управљање развојем туризма</v>
      </c>
      <c r="O387" s="87">
        <f>IF(A387=0,"",IF($A387&lt;=$A$1,VALUE(+VLOOKUP($A387,'Rashodi- plan-izvršenje'!$A$8:N$1500,'prenos-P-R-N'!O$1,FALSE)),IF($A387&lt;=A$2,VALUE(VLOOKUP($A387,'Prihodi- plan-izvršenje'!$A$8:$H$500,6,FALSE)),VALUE(VLOOKUP($A387,'Neizmirene obaveze JLS'!$A$8:$N$500,O$1,FALSE)))))</f>
        <v>1</v>
      </c>
      <c r="P387" s="87" t="str">
        <f>IF(A387=0,"",IF(A387=0,0,IF(A387&gt;A$2,'šifarnik K-izvor'!G$3,+IF(Q387&lt;700,+'šifarnik K-izvor'!G$2,'šifarnik K-izvor'!G$1))))</f>
        <v>НО</v>
      </c>
      <c r="Q387" s="87" t="str">
        <f>IF($A387&lt;=$A$1,VALUE(+VLOOKUP($A387,'Rashodi- plan-izvršenje'!$A$8:O$1500,'prenos-P-R-N'!Q$1,FALSE)),IF($A387&lt;=$A$2,VLOOKUP($A387,'Prihodi- plan-izvršenje'!$A$4:$H$500,4,FALSE),IF($A387&lt;=$A$3,VLOOKUP(A387,'Neizmirene obaveze JLS'!$A$11:O$500,Q$1,FALSE),"")))</f>
        <v>411</v>
      </c>
      <c r="R387" s="88" t="str">
        <f>IF($A387&lt;=$A$1,VALUE(+VLOOKUP($A387,'Rashodi- plan-izvršenje'!$A$8:P$1500,'prenos-P-R-N'!R$1,FALSE)),IF($A387&lt;=$A$2,VLOOKUP($A387,'Prihodi- plan-izvršenje'!$A$4:$H$500,7,FALSE),""))</f>
        <v/>
      </c>
      <c r="S387" s="88">
        <f>IF(A387=0,0,IF($A387&lt;=$A$1,VALUE(+VLOOKUP($A387,'Rashodi- plan-izvršenje'!$A$8:Q$1500,'prenos-P-R-N'!S$1,FALSE)),IF($A387&lt;=$A$2,VLOOKUP($A387,'Prihodi- plan-izvršenje'!$A$4:$H$500,8,FALSE),0)))</f>
        <v>0</v>
      </c>
      <c r="T387" s="88">
        <f>IF($A387&gt;$A$2,VLOOKUP($A387,'Neizmirene obaveze JLS'!$A$11:R$500,R$1,FALSE),"")</f>
        <v>606892</v>
      </c>
      <c r="U387" s="88">
        <f>IF($A387&gt;$A$2,VLOOKUP($A387,'Neizmirene obaveze JLS'!$A$11:S$500,S$1,FALSE),0)</f>
        <v>1213784</v>
      </c>
      <c r="V387" s="88">
        <f t="shared" si="28"/>
        <v>1820676</v>
      </c>
      <c r="W387" s="74"/>
      <c r="X387" s="74"/>
      <c r="Y387" s="74"/>
      <c r="Z387" s="74"/>
      <c r="AA387" s="193">
        <f t="shared" si="29"/>
        <v>3</v>
      </c>
      <c r="AB387" s="193" t="str">
        <f t="shared" si="30"/>
        <v>НО</v>
      </c>
    </row>
    <row r="388" spans="1:28">
      <c r="A388" s="89">
        <f>IF(AND(COUNTIF(A$1:A$3,"&gt;0")=1,MAX(A$8:A387)&lt;A$1),A387+1,IF(AND(COUNTIF(A$1:A$3,"&gt;0")=2,MAX(A$8:A387)&lt;A$2),A387+1,IF(AND(COUNTIF(A$1:A$3,"&gt;0")=3,MAX(A$8:A387)&lt;A$3),A387+1,0)))</f>
        <v>381</v>
      </c>
      <c r="B388" s="89">
        <f t="shared" si="41"/>
        <v>75</v>
      </c>
      <c r="C388" s="89" t="str">
        <f t="shared" si="42"/>
        <v>НОВИ ПАЗАР</v>
      </c>
      <c r="D388" s="87">
        <f>IF($A388=0,"",IF($A388&lt;=$A$1,+VLOOKUP($A388,'Rashodi- plan-izvršenje'!$A$8:B$1500,'prenos-P-R-N'!D$1,FALSE),IF($A388&gt;$A$2,+VLOOKUP($A388,'Neizmirene obaveze JLS'!$A$11:B$500,'prenos-P-R-N'!D$1,FALSE),"")))</f>
        <v>3</v>
      </c>
      <c r="E388" s="87" t="str">
        <f>IF($A388=0,"",IF($A388&lt;=$A$1,+VLOOKUP($A388,'Rashodi- plan-izvršenje'!$A$8:C$1500,'prenos-P-R-N'!E$1,FALSE),IF($A388&gt;$A$2,+VLOOKUP($A388,'Neizmirene obaveze JLS'!$A$11:C$500,'prenos-P-R-N'!E$1,FALSE),"")))</f>
        <v>Градска управа</v>
      </c>
      <c r="F388" s="87" t="str">
        <f>IF($A388=0,"",IF($A388&lt;=$A$1,+VLOOKUP($A388,'Rashodi- plan-izvršenje'!$A$8:D$1500,'prenos-P-R-N'!F$1,FALSE),IF($A388&gt;$A$2,+VLOOKUP($A388,'Neizmirene obaveze JLS'!$A$11:D$500,'prenos-P-R-N'!F$1,FALSE),"")))</f>
        <v>3.14</v>
      </c>
      <c r="G388" s="87" t="str">
        <f>IF($A388=0,"",IF($A388&lt;=$A$1,+VLOOKUP($A388,'Rashodi- plan-izvršenje'!$A$8:E$1500,'prenos-P-R-N'!G$1,FALSE),IF($A388&gt;$A$2,+VLOOKUP($A388,'Neizmirene obaveze JLS'!$A$11:E$500,'prenos-P-R-N'!G$1,FALSE),"")))</f>
        <v>Управљање развојем туризма</v>
      </c>
      <c r="H388" s="87">
        <f>IF($A388=0,"",IF($A388&lt;=$A$1,+VLOOKUP($A388,'Rashodi- plan-izvršenje'!$A$8:F$1500,'prenos-P-R-N'!H$1,FALSE),IF($A388&gt;$A$2,+VLOOKUP($A388,'Neizmirene obaveze JLS'!$A$11:F$500,'prenos-P-R-N'!H$1,FALSE),"")))</f>
        <v>473</v>
      </c>
      <c r="I388" s="87" t="str">
        <f>IF($A388=0,"",IF($A388&lt;=$A$1,+VLOOKUP($A388,'Rashodi- plan-izvršenje'!$A$8:G$1500,'prenos-P-R-N'!I$1,FALSE),IF($A388&gt;$A$2,+VLOOKUP($A388,'Neizmirene obaveze JLS'!$A$11:G$500,'prenos-P-R-N'!I$1,FALSE),"")))</f>
        <v>1502</v>
      </c>
      <c r="J388" s="87" t="str">
        <f>IF($A388=0,"",IF($A388&lt;=$A$1,+VLOOKUP($A388,'Rashodi- plan-izvršenje'!$A$8:H$1500,'prenos-P-R-N'!J$1,FALSE),IF($A388&gt;$A$2,+VLOOKUP($A388,'Neizmirene obaveze JLS'!$A$11:H$500,'prenos-P-R-N'!J$1,FALSE),"")))</f>
        <v>РАЗВОЈ ТУРИЗМА</v>
      </c>
      <c r="K388" s="87">
        <f>IF($A388=0,"",IF($A388&lt;=$A$1,+VLOOKUP($A388,'Rashodi- plan-izvršenje'!$A$8:I$1500,'prenos-P-R-N'!K$1,FALSE),IF($A388&gt;$A$2,+VLOOKUP($A388,'Neizmirene obaveze JLS'!$A$11:I$500,'prenos-P-R-N'!K$1,FALSE),"")))</f>
        <v>4</v>
      </c>
      <c r="L388" t="str">
        <f>IF(A388=0,"",IF(A388&lt;=A$1,+IF(VLOOKUP(A388,'Rashodi- plan-izvršenje'!A$8:J$1500,M$1,FALSE)&gt;0,"Програмска активност","Пројекат"),IF(A388&gt;A$2,+IF(VLOOKUP(A388,'Neizmirene obaveze JLS'!A$8:J$2008,M$1,FALSE)&gt;0,"Програмска активност","Пројекат"),"")))</f>
        <v>Програмска активност</v>
      </c>
      <c r="M388" s="87" t="str">
        <f>IF(A388=0,"",IF($A388&lt;=$A$1,+IF(VLOOKUP($A388,'Rashodi- plan-izvršenje'!$A$8:$M$1500,10,FALSE)&gt;0,VLOOKUP($A388,'Rashodi- plan-izvršenje'!$A$8:$M$1500,10,FALSE),VLOOKUP($A388,'Rashodi- plan-izvršenje'!$A$8:$M$1500,12,FALSE)),+IF($A388&gt;$A$2,IF(VLOOKUP($A388,'Neizmirene obaveze JLS'!$A$8:$M$1500,10,FALSE)&gt;0,VLOOKUP($A388,'Neizmirene obaveze JLS'!$A$11:$M$1500,10,FALSE),VLOOKUP($A388,'Neizmirene obaveze JLS'!$A$11:$M$1500,12,FALSE)),0)))</f>
        <v>1502-0001</v>
      </c>
      <c r="N388" s="87" t="str">
        <f>IF(A388=0,"",IF($A388&lt;=$A$1,+IF(VLOOKUP(A388,'Rashodi- plan-izvršenje'!$A$8:$M$1500,10,FALSE)&gt;0,VLOOKUP(A388,'Rashodi- plan-izvršenje'!$A$8:$M$1500,11,FALSE),VLOOKUP(A388,'Rashodi- plan-izvršenje'!$A$8:$M$1500,13,FALSE)),+IF($A388&gt;$A$2,IF(VLOOKUP($A388,'Neizmirene obaveze JLS'!$A$8:$M$1500,10,FALSE)&gt;0,VLOOKUP($A388,'Neizmirene obaveze JLS'!$A$11:$M$1500,11,FALSE),VLOOKUP($A388,'Neizmirene obaveze JLS'!$A$11:$M$1500,13,FALSE)),0)))</f>
        <v>Управљање развојем туризма</v>
      </c>
      <c r="O388" s="87">
        <f>IF(A388=0,"",IF($A388&lt;=$A$1,VALUE(+VLOOKUP($A388,'Rashodi- plan-izvršenje'!$A$8:N$1500,'prenos-P-R-N'!O$1,FALSE)),IF($A388&lt;=A$2,VALUE(VLOOKUP($A388,'Prihodi- plan-izvršenje'!$A$8:$H$500,6,FALSE)),VALUE(VLOOKUP($A388,'Neizmirene obaveze JLS'!$A$8:$N$500,O$1,FALSE)))))</f>
        <v>1</v>
      </c>
      <c r="P388" s="87" t="str">
        <f>IF(A388=0,"",IF(A388=0,0,IF(A388&gt;A$2,'šifarnik K-izvor'!G$3,+IF(Q388&lt;700,+'šifarnik K-izvor'!G$2,'šifarnik K-izvor'!G$1))))</f>
        <v>НО</v>
      </c>
      <c r="Q388" s="87" t="str">
        <f>IF($A388&lt;=$A$1,VALUE(+VLOOKUP($A388,'Rashodi- plan-izvršenje'!$A$8:O$1500,'prenos-P-R-N'!Q$1,FALSE)),IF($A388&lt;=$A$2,VLOOKUP($A388,'Prihodi- plan-izvršenje'!$A$4:$H$500,4,FALSE),IF($A388&lt;=$A$3,VLOOKUP(A388,'Neizmirene obaveze JLS'!$A$11:O$500,Q$1,FALSE),"")))</f>
        <v>412</v>
      </c>
      <c r="R388" s="88" t="str">
        <f>IF($A388&lt;=$A$1,VALUE(+VLOOKUP($A388,'Rashodi- plan-izvršenje'!$A$8:P$1500,'prenos-P-R-N'!R$1,FALSE)),IF($A388&lt;=$A$2,VLOOKUP($A388,'Prihodi- plan-izvršenje'!$A$4:$H$500,7,FALSE),""))</f>
        <v/>
      </c>
      <c r="S388" s="88">
        <f>IF(A388=0,0,IF($A388&lt;=$A$1,VALUE(+VLOOKUP($A388,'Rashodi- plan-izvršenje'!$A$8:Q$1500,'prenos-P-R-N'!S$1,FALSE)),IF($A388&lt;=$A$2,VLOOKUP($A388,'Prihodi- plan-izvršenje'!$A$4:$H$500,8,FALSE),0)))</f>
        <v>0</v>
      </c>
      <c r="T388" s="88">
        <f>IF($A388&gt;$A$2,VLOOKUP($A388,'Neizmirene obaveze JLS'!$A$11:R$500,R$1,FALSE),"")</f>
        <v>101047.66</v>
      </c>
      <c r="U388" s="88">
        <f>IF($A388&gt;$A$2,VLOOKUP($A388,'Neizmirene obaveze JLS'!$A$11:S$500,S$1,FALSE),0)</f>
        <v>202096</v>
      </c>
      <c r="V388" s="88">
        <f t="shared" si="28"/>
        <v>303143.66000000003</v>
      </c>
      <c r="W388" s="74"/>
      <c r="X388" s="74"/>
      <c r="Y388" s="74"/>
      <c r="Z388" s="74"/>
      <c r="AA388" s="193">
        <f t="shared" si="29"/>
        <v>3</v>
      </c>
      <c r="AB388" s="193" t="str">
        <f t="shared" si="30"/>
        <v>НО</v>
      </c>
    </row>
    <row r="389" spans="1:28">
      <c r="A389" s="89">
        <f>IF(AND(COUNTIF(A$1:A$3,"&gt;0")=1,MAX(A$8:A388)&lt;A$1),A388+1,IF(AND(COUNTIF(A$1:A$3,"&gt;0")=2,MAX(A$8:A388)&lt;A$2),A388+1,IF(AND(COUNTIF(A$1:A$3,"&gt;0")=3,MAX(A$8:A388)&lt;A$3),A388+1,0)))</f>
        <v>382</v>
      </c>
      <c r="B389" s="89">
        <f t="shared" si="41"/>
        <v>75</v>
      </c>
      <c r="C389" s="89" t="str">
        <f t="shared" si="42"/>
        <v>НОВИ ПАЗАР</v>
      </c>
      <c r="D389" s="87">
        <f>IF($A389=0,"",IF($A389&lt;=$A$1,+VLOOKUP($A389,'Rashodi- plan-izvršenje'!$A$8:B$1500,'prenos-P-R-N'!D$1,FALSE),IF($A389&gt;$A$2,+VLOOKUP($A389,'Neizmirene obaveze JLS'!$A$11:B$500,'prenos-P-R-N'!D$1,FALSE),"")))</f>
        <v>3</v>
      </c>
      <c r="E389" s="87" t="str">
        <f>IF($A389=0,"",IF($A389&lt;=$A$1,+VLOOKUP($A389,'Rashodi- plan-izvršenje'!$A$8:C$1500,'prenos-P-R-N'!E$1,FALSE),IF($A389&gt;$A$2,+VLOOKUP($A389,'Neizmirene obaveze JLS'!$A$11:C$500,'prenos-P-R-N'!E$1,FALSE),"")))</f>
        <v>Градска управа</v>
      </c>
      <c r="F389" s="87" t="str">
        <f>IF($A389=0,"",IF($A389&lt;=$A$1,+VLOOKUP($A389,'Rashodi- plan-izvršenje'!$A$8:D$1500,'prenos-P-R-N'!F$1,FALSE),IF($A389&gt;$A$2,+VLOOKUP($A389,'Neizmirene obaveze JLS'!$A$11:D$500,'prenos-P-R-N'!F$1,FALSE),"")))</f>
        <v>3.14</v>
      </c>
      <c r="G389" s="87" t="str">
        <f>IF($A389=0,"",IF($A389&lt;=$A$1,+VLOOKUP($A389,'Rashodi- plan-izvršenje'!$A$8:E$1500,'prenos-P-R-N'!G$1,FALSE),IF($A389&gt;$A$2,+VLOOKUP($A389,'Neizmirene obaveze JLS'!$A$11:E$500,'prenos-P-R-N'!G$1,FALSE),"")))</f>
        <v>Управљање развојем туризма</v>
      </c>
      <c r="H389" s="87">
        <f>IF($A389=0,"",IF($A389&lt;=$A$1,+VLOOKUP($A389,'Rashodi- plan-izvršenje'!$A$8:F$1500,'prenos-P-R-N'!H$1,FALSE),IF($A389&gt;$A$2,+VLOOKUP($A389,'Neizmirene obaveze JLS'!$A$11:F$500,'prenos-P-R-N'!H$1,FALSE),"")))</f>
        <v>473</v>
      </c>
      <c r="I389" s="87" t="str">
        <f>IF($A389=0,"",IF($A389&lt;=$A$1,+VLOOKUP($A389,'Rashodi- plan-izvršenje'!$A$8:G$1500,'prenos-P-R-N'!I$1,FALSE),IF($A389&gt;$A$2,+VLOOKUP($A389,'Neizmirene obaveze JLS'!$A$11:G$500,'prenos-P-R-N'!I$1,FALSE),"")))</f>
        <v>1502</v>
      </c>
      <c r="J389" s="87" t="str">
        <f>IF($A389=0,"",IF($A389&lt;=$A$1,+VLOOKUP($A389,'Rashodi- plan-izvršenje'!$A$8:H$1500,'prenos-P-R-N'!J$1,FALSE),IF($A389&gt;$A$2,+VLOOKUP($A389,'Neizmirene obaveze JLS'!$A$11:H$500,'prenos-P-R-N'!J$1,FALSE),"")))</f>
        <v>РАЗВОЈ ТУРИЗМА</v>
      </c>
      <c r="K389" s="87">
        <f>IF($A389=0,"",IF($A389&lt;=$A$1,+VLOOKUP($A389,'Rashodi- plan-izvršenje'!$A$8:I$1500,'prenos-P-R-N'!K$1,FALSE),IF($A389&gt;$A$2,+VLOOKUP($A389,'Neizmirene obaveze JLS'!$A$11:I$500,'prenos-P-R-N'!K$1,FALSE),"")))</f>
        <v>4</v>
      </c>
      <c r="L389" t="str">
        <f>IF(A389=0,"",IF(A389&lt;=A$1,+IF(VLOOKUP(A389,'Rashodi- plan-izvršenje'!A$8:J$1500,M$1,FALSE)&gt;0,"Програмска активност","Пројекат"),IF(A389&gt;A$2,+IF(VLOOKUP(A389,'Neizmirene obaveze JLS'!A$8:J$2008,M$1,FALSE)&gt;0,"Програмска активност","Пројекат"),"")))</f>
        <v>Програмска активност</v>
      </c>
      <c r="M389" s="87" t="str">
        <f>IF(A389=0,"",IF($A389&lt;=$A$1,+IF(VLOOKUP($A389,'Rashodi- plan-izvršenje'!$A$8:$M$1500,10,FALSE)&gt;0,VLOOKUP($A389,'Rashodi- plan-izvršenje'!$A$8:$M$1500,10,FALSE),VLOOKUP($A389,'Rashodi- plan-izvršenje'!$A$8:$M$1500,12,FALSE)),+IF($A389&gt;$A$2,IF(VLOOKUP($A389,'Neizmirene obaveze JLS'!$A$8:$M$1500,10,FALSE)&gt;0,VLOOKUP($A389,'Neizmirene obaveze JLS'!$A$11:$M$1500,10,FALSE),VLOOKUP($A389,'Neizmirene obaveze JLS'!$A$11:$M$1500,12,FALSE)),0)))</f>
        <v>1502-0001</v>
      </c>
      <c r="N389" s="87" t="str">
        <f>IF(A389=0,"",IF($A389&lt;=$A$1,+IF(VLOOKUP(A389,'Rashodi- plan-izvršenje'!$A$8:$M$1500,10,FALSE)&gt;0,VLOOKUP(A389,'Rashodi- plan-izvršenje'!$A$8:$M$1500,11,FALSE),VLOOKUP(A389,'Rashodi- plan-izvršenje'!$A$8:$M$1500,13,FALSE)),+IF($A389&gt;$A$2,IF(VLOOKUP($A389,'Neizmirene obaveze JLS'!$A$8:$M$1500,10,FALSE)&gt;0,VLOOKUP($A389,'Neizmirene obaveze JLS'!$A$11:$M$1500,11,FALSE),VLOOKUP($A389,'Neizmirene obaveze JLS'!$A$11:$M$1500,13,FALSE)),0)))</f>
        <v>Управљање развојем туризма</v>
      </c>
      <c r="O389" s="87">
        <f>IF(A389=0,"",IF($A389&lt;=$A$1,VALUE(+VLOOKUP($A389,'Rashodi- plan-izvršenje'!$A$8:N$1500,'prenos-P-R-N'!O$1,FALSE)),IF($A389&lt;=A$2,VALUE(VLOOKUP($A389,'Prihodi- plan-izvršenje'!$A$8:$H$500,6,FALSE)),VALUE(VLOOKUP($A389,'Neizmirene obaveze JLS'!$A$8:$N$500,O$1,FALSE)))))</f>
        <v>1</v>
      </c>
      <c r="P389" s="87" t="str">
        <f>IF(A389=0,"",IF(A389=0,0,IF(A389&gt;A$2,'šifarnik K-izvor'!G$3,+IF(Q389&lt;700,+'šifarnik K-izvor'!G$2,'šifarnik K-izvor'!G$1))))</f>
        <v>НО</v>
      </c>
      <c r="Q389" s="87" t="str">
        <f>IF($A389&lt;=$A$1,VALUE(+VLOOKUP($A389,'Rashodi- plan-izvršenje'!$A$8:O$1500,'prenos-P-R-N'!Q$1,FALSE)),IF($A389&lt;=$A$2,VLOOKUP($A389,'Prihodi- plan-izvršenje'!$A$4:$H$500,4,FALSE),IF($A389&lt;=$A$3,VLOOKUP(A389,'Neizmirene obaveze JLS'!$A$11:O$500,Q$1,FALSE),"")))</f>
        <v>421</v>
      </c>
      <c r="R389" s="88" t="str">
        <f>IF($A389&lt;=$A$1,VALUE(+VLOOKUP($A389,'Rashodi- plan-izvršenje'!$A$8:P$1500,'prenos-P-R-N'!R$1,FALSE)),IF($A389&lt;=$A$2,VLOOKUP($A389,'Prihodi- plan-izvršenje'!$A$4:$H$500,7,FALSE),""))</f>
        <v/>
      </c>
      <c r="S389" s="88">
        <f>IF(A389=0,0,IF($A389&lt;=$A$1,VALUE(+VLOOKUP($A389,'Rashodi- plan-izvršenje'!$A$8:Q$1500,'prenos-P-R-N'!S$1,FALSE)),IF($A389&lt;=$A$2,VLOOKUP($A389,'Prihodi- plan-izvršenje'!$A$4:$H$500,8,FALSE),0)))</f>
        <v>0</v>
      </c>
      <c r="T389" s="88">
        <f>IF($A389&gt;$A$2,VLOOKUP($A389,'Neizmirene obaveze JLS'!$A$11:R$500,R$1,FALSE),"")</f>
        <v>137555.66</v>
      </c>
      <c r="U389" s="88">
        <f>IF($A389&gt;$A$2,VLOOKUP($A389,'Neizmirene obaveze JLS'!$A$11:S$500,S$1,FALSE),0)</f>
        <v>0</v>
      </c>
      <c r="V389" s="88">
        <f t="shared" si="28"/>
        <v>137555.66</v>
      </c>
      <c r="W389" s="74"/>
      <c r="X389" s="74"/>
      <c r="Y389" s="74"/>
      <c r="Z389" s="74"/>
      <c r="AA389" s="193">
        <f t="shared" si="29"/>
        <v>3</v>
      </c>
      <c r="AB389" s="193" t="str">
        <f t="shared" si="30"/>
        <v>НО</v>
      </c>
    </row>
    <row r="390" spans="1:28">
      <c r="A390" s="89">
        <f>IF(AND(COUNTIF(A$1:A$3,"&gt;0")=1,MAX(A$8:A389)&lt;A$1),A389+1,IF(AND(COUNTIF(A$1:A$3,"&gt;0")=2,MAX(A$8:A389)&lt;A$2),A389+1,IF(AND(COUNTIF(A$1:A$3,"&gt;0")=3,MAX(A$8:A389)&lt;A$3),A389+1,0)))</f>
        <v>383</v>
      </c>
      <c r="B390" s="89">
        <f t="shared" si="41"/>
        <v>75</v>
      </c>
      <c r="C390" s="89" t="str">
        <f t="shared" si="42"/>
        <v>НОВИ ПАЗАР</v>
      </c>
      <c r="D390" s="87">
        <f>IF($A390=0,"",IF($A390&lt;=$A$1,+VLOOKUP($A390,'Rashodi- plan-izvršenje'!$A$8:B$1500,'prenos-P-R-N'!D$1,FALSE),IF($A390&gt;$A$2,+VLOOKUP($A390,'Neizmirene obaveze JLS'!$A$11:B$500,'prenos-P-R-N'!D$1,FALSE),"")))</f>
        <v>3</v>
      </c>
      <c r="E390" s="87" t="str">
        <f>IF($A390=0,"",IF($A390&lt;=$A$1,+VLOOKUP($A390,'Rashodi- plan-izvršenje'!$A$8:C$1500,'prenos-P-R-N'!E$1,FALSE),IF($A390&gt;$A$2,+VLOOKUP($A390,'Neizmirene obaveze JLS'!$A$11:C$500,'prenos-P-R-N'!E$1,FALSE),"")))</f>
        <v>Градска управа</v>
      </c>
      <c r="F390" s="87" t="str">
        <f>IF($A390=0,"",IF($A390&lt;=$A$1,+VLOOKUP($A390,'Rashodi- plan-izvršenje'!$A$8:D$1500,'prenos-P-R-N'!F$1,FALSE),IF($A390&gt;$A$2,+VLOOKUP($A390,'Neizmirene obaveze JLS'!$A$11:D$500,'prenos-P-R-N'!F$1,FALSE),"")))</f>
        <v>3.14</v>
      </c>
      <c r="G390" s="87" t="str">
        <f>IF($A390=0,"",IF($A390&lt;=$A$1,+VLOOKUP($A390,'Rashodi- plan-izvršenje'!$A$8:E$1500,'prenos-P-R-N'!G$1,FALSE),IF($A390&gt;$A$2,+VLOOKUP($A390,'Neizmirene obaveze JLS'!$A$11:E$500,'prenos-P-R-N'!G$1,FALSE),"")))</f>
        <v>Управљање развојем туризма</v>
      </c>
      <c r="H390" s="87">
        <f>IF($A390=0,"",IF($A390&lt;=$A$1,+VLOOKUP($A390,'Rashodi- plan-izvršenje'!$A$8:F$1500,'prenos-P-R-N'!H$1,FALSE),IF($A390&gt;$A$2,+VLOOKUP($A390,'Neizmirene obaveze JLS'!$A$11:F$500,'prenos-P-R-N'!H$1,FALSE),"")))</f>
        <v>473</v>
      </c>
      <c r="I390" s="87" t="str">
        <f>IF($A390=0,"",IF($A390&lt;=$A$1,+VLOOKUP($A390,'Rashodi- plan-izvršenje'!$A$8:G$1500,'prenos-P-R-N'!I$1,FALSE),IF($A390&gt;$A$2,+VLOOKUP($A390,'Neizmirene obaveze JLS'!$A$11:G$500,'prenos-P-R-N'!I$1,FALSE),"")))</f>
        <v>1502</v>
      </c>
      <c r="J390" s="87" t="str">
        <f>IF($A390=0,"",IF($A390&lt;=$A$1,+VLOOKUP($A390,'Rashodi- plan-izvršenje'!$A$8:H$1500,'prenos-P-R-N'!J$1,FALSE),IF($A390&gt;$A$2,+VLOOKUP($A390,'Neizmirene obaveze JLS'!$A$11:H$500,'prenos-P-R-N'!J$1,FALSE),"")))</f>
        <v>РАЗВОЈ ТУРИЗМА</v>
      </c>
      <c r="K390" s="87">
        <f>IF($A390=0,"",IF($A390&lt;=$A$1,+VLOOKUP($A390,'Rashodi- plan-izvršenje'!$A$8:I$1500,'prenos-P-R-N'!K$1,FALSE),IF($A390&gt;$A$2,+VLOOKUP($A390,'Neizmirene obaveze JLS'!$A$11:I$500,'prenos-P-R-N'!K$1,FALSE),"")))</f>
        <v>4</v>
      </c>
      <c r="L390" t="str">
        <f>IF(A390=0,"",IF(A390&lt;=A$1,+IF(VLOOKUP(A390,'Rashodi- plan-izvršenje'!A$8:J$1500,M$1,FALSE)&gt;0,"Програмска активност","Пројекат"),IF(A390&gt;A$2,+IF(VLOOKUP(A390,'Neizmirene obaveze JLS'!A$8:J$2008,M$1,FALSE)&gt;0,"Програмска активност","Пројекат"),"")))</f>
        <v>Програмска активност</v>
      </c>
      <c r="M390" s="87" t="str">
        <f>IF(A390=0,"",IF($A390&lt;=$A$1,+IF(VLOOKUP($A390,'Rashodi- plan-izvršenje'!$A$8:$M$1500,10,FALSE)&gt;0,VLOOKUP($A390,'Rashodi- plan-izvršenje'!$A$8:$M$1500,10,FALSE),VLOOKUP($A390,'Rashodi- plan-izvršenje'!$A$8:$M$1500,12,FALSE)),+IF($A390&gt;$A$2,IF(VLOOKUP($A390,'Neizmirene obaveze JLS'!$A$8:$M$1500,10,FALSE)&gt;0,VLOOKUP($A390,'Neizmirene obaveze JLS'!$A$11:$M$1500,10,FALSE),VLOOKUP($A390,'Neizmirene obaveze JLS'!$A$11:$M$1500,12,FALSE)),0)))</f>
        <v>1502-0001</v>
      </c>
      <c r="N390" s="87" t="str">
        <f>IF(A390=0,"",IF($A390&lt;=$A$1,+IF(VLOOKUP(A390,'Rashodi- plan-izvršenje'!$A$8:$M$1500,10,FALSE)&gt;0,VLOOKUP(A390,'Rashodi- plan-izvršenje'!$A$8:$M$1500,11,FALSE),VLOOKUP(A390,'Rashodi- plan-izvršenje'!$A$8:$M$1500,13,FALSE)),+IF($A390&gt;$A$2,IF(VLOOKUP($A390,'Neizmirene obaveze JLS'!$A$8:$M$1500,10,FALSE)&gt;0,VLOOKUP($A390,'Neizmirene obaveze JLS'!$A$11:$M$1500,11,FALSE),VLOOKUP($A390,'Neizmirene obaveze JLS'!$A$11:$M$1500,13,FALSE)),0)))</f>
        <v>Управљање развојем туризма</v>
      </c>
      <c r="O390" s="87">
        <f>IF(A390=0,"",IF($A390&lt;=$A$1,VALUE(+VLOOKUP($A390,'Rashodi- plan-izvršenje'!$A$8:N$1500,'prenos-P-R-N'!O$1,FALSE)),IF($A390&lt;=A$2,VALUE(VLOOKUP($A390,'Prihodi- plan-izvršenje'!$A$8:$H$500,6,FALSE)),VALUE(VLOOKUP($A390,'Neizmirene obaveze JLS'!$A$8:$N$500,O$1,FALSE)))))</f>
        <v>1</v>
      </c>
      <c r="P390" s="87" t="str">
        <f>IF(A390=0,"",IF(A390=0,0,IF(A390&gt;A$2,'šifarnik K-izvor'!G$3,+IF(Q390&lt;700,+'šifarnik K-izvor'!G$2,'šifarnik K-izvor'!G$1))))</f>
        <v>НО</v>
      </c>
      <c r="Q390" s="87" t="str">
        <f>IF($A390&lt;=$A$1,VALUE(+VLOOKUP($A390,'Rashodi- plan-izvršenje'!$A$8:O$1500,'prenos-P-R-N'!Q$1,FALSE)),IF($A390&lt;=$A$2,VLOOKUP($A390,'Prihodi- plan-izvršenje'!$A$4:$H$500,4,FALSE),IF($A390&lt;=$A$3,VLOOKUP(A390,'Neizmirene obaveze JLS'!$A$11:O$500,Q$1,FALSE),"")))</f>
        <v>422</v>
      </c>
      <c r="R390" s="88" t="str">
        <f>IF($A390&lt;=$A$1,VALUE(+VLOOKUP($A390,'Rashodi- plan-izvršenje'!$A$8:P$1500,'prenos-P-R-N'!R$1,FALSE)),IF($A390&lt;=$A$2,VLOOKUP($A390,'Prihodi- plan-izvršenje'!$A$4:$H$500,7,FALSE),""))</f>
        <v/>
      </c>
      <c r="S390" s="88">
        <f>IF(A390=0,0,IF($A390&lt;=$A$1,VALUE(+VLOOKUP($A390,'Rashodi- plan-izvršenje'!$A$8:Q$1500,'prenos-P-R-N'!S$1,FALSE)),IF($A390&lt;=$A$2,VLOOKUP($A390,'Prihodi- plan-izvršenje'!$A$4:$H$500,8,FALSE),0)))</f>
        <v>0</v>
      </c>
      <c r="T390" s="88">
        <f>IF($A390&gt;$A$2,VLOOKUP($A390,'Neizmirene obaveze JLS'!$A$11:R$500,R$1,FALSE),"")</f>
        <v>3880</v>
      </c>
      <c r="U390" s="88">
        <f>IF($A390&gt;$A$2,VLOOKUP($A390,'Neizmirene obaveze JLS'!$A$11:S$500,S$1,FALSE),0)</f>
        <v>0</v>
      </c>
      <c r="V390" s="88">
        <f t="shared" si="28"/>
        <v>3880</v>
      </c>
      <c r="W390" s="74"/>
      <c r="X390" s="74"/>
      <c r="Y390" s="74"/>
      <c r="Z390" s="74"/>
      <c r="AA390" s="193">
        <f t="shared" si="29"/>
        <v>3</v>
      </c>
      <c r="AB390" s="193" t="str">
        <f t="shared" si="30"/>
        <v>НО</v>
      </c>
    </row>
    <row r="391" spans="1:28">
      <c r="A391" s="89">
        <f>IF(AND(COUNTIF(A$1:A$3,"&gt;0")=1,MAX(A$8:A390)&lt;A$1),A390+1,IF(AND(COUNTIF(A$1:A$3,"&gt;0")=2,MAX(A$8:A390)&lt;A$2),A390+1,IF(AND(COUNTIF(A$1:A$3,"&gt;0")=3,MAX(A$8:A390)&lt;A$3),A390+1,0)))</f>
        <v>384</v>
      </c>
      <c r="B391" s="89">
        <f t="shared" si="41"/>
        <v>75</v>
      </c>
      <c r="C391" s="89" t="str">
        <f t="shared" si="42"/>
        <v>НОВИ ПАЗАР</v>
      </c>
      <c r="D391" s="87">
        <f>IF($A391=0,"",IF($A391&lt;=$A$1,+VLOOKUP($A391,'Rashodi- plan-izvršenje'!$A$8:B$1500,'prenos-P-R-N'!D$1,FALSE),IF($A391&gt;$A$2,+VLOOKUP($A391,'Neizmirene obaveze JLS'!$A$11:B$500,'prenos-P-R-N'!D$1,FALSE),"")))</f>
        <v>3</v>
      </c>
      <c r="E391" s="87" t="str">
        <f>IF($A391=0,"",IF($A391&lt;=$A$1,+VLOOKUP($A391,'Rashodi- plan-izvršenje'!$A$8:C$1500,'prenos-P-R-N'!E$1,FALSE),IF($A391&gt;$A$2,+VLOOKUP($A391,'Neizmirene obaveze JLS'!$A$11:C$500,'prenos-P-R-N'!E$1,FALSE),"")))</f>
        <v>Градска управа</v>
      </c>
      <c r="F391" s="87" t="str">
        <f>IF($A391=0,"",IF($A391&lt;=$A$1,+VLOOKUP($A391,'Rashodi- plan-izvršenje'!$A$8:D$1500,'prenos-P-R-N'!F$1,FALSE),IF($A391&gt;$A$2,+VLOOKUP($A391,'Neizmirene obaveze JLS'!$A$11:D$500,'prenos-P-R-N'!F$1,FALSE),"")))</f>
        <v>3.14</v>
      </c>
      <c r="G391" s="87" t="str">
        <f>IF($A391=0,"",IF($A391&lt;=$A$1,+VLOOKUP($A391,'Rashodi- plan-izvršenje'!$A$8:E$1500,'prenos-P-R-N'!G$1,FALSE),IF($A391&gt;$A$2,+VLOOKUP($A391,'Neizmirene obaveze JLS'!$A$11:E$500,'prenos-P-R-N'!G$1,FALSE),"")))</f>
        <v>Управљање развојем туризма</v>
      </c>
      <c r="H391" s="87">
        <f>IF($A391=0,"",IF($A391&lt;=$A$1,+VLOOKUP($A391,'Rashodi- plan-izvršenje'!$A$8:F$1500,'prenos-P-R-N'!H$1,FALSE),IF($A391&gt;$A$2,+VLOOKUP($A391,'Neizmirene obaveze JLS'!$A$11:F$500,'prenos-P-R-N'!H$1,FALSE),"")))</f>
        <v>473</v>
      </c>
      <c r="I391" s="87" t="str">
        <f>IF($A391=0,"",IF($A391&lt;=$A$1,+VLOOKUP($A391,'Rashodi- plan-izvršenje'!$A$8:G$1500,'prenos-P-R-N'!I$1,FALSE),IF($A391&gt;$A$2,+VLOOKUP($A391,'Neizmirene obaveze JLS'!$A$11:G$500,'prenos-P-R-N'!I$1,FALSE),"")))</f>
        <v>1502</v>
      </c>
      <c r="J391" s="87" t="str">
        <f>IF($A391=0,"",IF($A391&lt;=$A$1,+VLOOKUP($A391,'Rashodi- plan-izvršenje'!$A$8:H$1500,'prenos-P-R-N'!J$1,FALSE),IF($A391&gt;$A$2,+VLOOKUP($A391,'Neizmirene obaveze JLS'!$A$11:H$500,'prenos-P-R-N'!J$1,FALSE),"")))</f>
        <v>РАЗВОЈ ТУРИЗМА</v>
      </c>
      <c r="K391" s="87">
        <f>IF($A391=0,"",IF($A391&lt;=$A$1,+VLOOKUP($A391,'Rashodi- plan-izvršenje'!$A$8:I$1500,'prenos-P-R-N'!K$1,FALSE),IF($A391&gt;$A$2,+VLOOKUP($A391,'Neizmirene obaveze JLS'!$A$11:I$500,'prenos-P-R-N'!K$1,FALSE),"")))</f>
        <v>4</v>
      </c>
      <c r="L391" t="str">
        <f>IF(A391=0,"",IF(A391&lt;=A$1,+IF(VLOOKUP(A391,'Rashodi- plan-izvršenje'!A$8:J$1500,M$1,FALSE)&gt;0,"Програмска активност","Пројекат"),IF(A391&gt;A$2,+IF(VLOOKUP(A391,'Neizmirene obaveze JLS'!A$8:J$2008,M$1,FALSE)&gt;0,"Програмска активност","Пројекат"),"")))</f>
        <v>Програмска активност</v>
      </c>
      <c r="M391" s="87" t="str">
        <f>IF(A391=0,"",IF($A391&lt;=$A$1,+IF(VLOOKUP($A391,'Rashodi- plan-izvršenje'!$A$8:$M$1500,10,FALSE)&gt;0,VLOOKUP($A391,'Rashodi- plan-izvršenje'!$A$8:$M$1500,10,FALSE),VLOOKUP($A391,'Rashodi- plan-izvršenje'!$A$8:$M$1500,12,FALSE)),+IF($A391&gt;$A$2,IF(VLOOKUP($A391,'Neizmirene obaveze JLS'!$A$8:$M$1500,10,FALSE)&gt;0,VLOOKUP($A391,'Neizmirene obaveze JLS'!$A$11:$M$1500,10,FALSE),VLOOKUP($A391,'Neizmirene obaveze JLS'!$A$11:$M$1500,12,FALSE)),0)))</f>
        <v>1502-0001</v>
      </c>
      <c r="N391" s="87" t="str">
        <f>IF(A391=0,"",IF($A391&lt;=$A$1,+IF(VLOOKUP(A391,'Rashodi- plan-izvršenje'!$A$8:$M$1500,10,FALSE)&gt;0,VLOOKUP(A391,'Rashodi- plan-izvršenje'!$A$8:$M$1500,11,FALSE),VLOOKUP(A391,'Rashodi- plan-izvršenje'!$A$8:$M$1500,13,FALSE)),+IF($A391&gt;$A$2,IF(VLOOKUP($A391,'Neizmirene obaveze JLS'!$A$8:$M$1500,10,FALSE)&gt;0,VLOOKUP($A391,'Neizmirene obaveze JLS'!$A$11:$M$1500,11,FALSE),VLOOKUP($A391,'Neizmirene obaveze JLS'!$A$11:$M$1500,13,FALSE)),0)))</f>
        <v>Управљање развојем туризма</v>
      </c>
      <c r="O391" s="87">
        <f>IF(A391=0,"",IF($A391&lt;=$A$1,VALUE(+VLOOKUP($A391,'Rashodi- plan-izvršenje'!$A$8:N$1500,'prenos-P-R-N'!O$1,FALSE)),IF($A391&lt;=A$2,VALUE(VLOOKUP($A391,'Prihodi- plan-izvršenje'!$A$8:$H$500,6,FALSE)),VALUE(VLOOKUP($A391,'Neizmirene obaveze JLS'!$A$8:$N$500,O$1,FALSE)))))</f>
        <v>1</v>
      </c>
      <c r="P391" s="87" t="str">
        <f>IF(A391=0,"",IF(A391=0,0,IF(A391&gt;A$2,'šifarnik K-izvor'!G$3,+IF(Q391&lt;700,+'šifarnik K-izvor'!G$2,'šifarnik K-izvor'!G$1))))</f>
        <v>НО</v>
      </c>
      <c r="Q391" s="87" t="str">
        <f>IF($A391&lt;=$A$1,VALUE(+VLOOKUP($A391,'Rashodi- plan-izvršenje'!$A$8:O$1500,'prenos-P-R-N'!Q$1,FALSE)),IF($A391&lt;=$A$2,VLOOKUP($A391,'Prihodi- plan-izvršenje'!$A$4:$H$500,4,FALSE),IF($A391&lt;=$A$3,VLOOKUP(A391,'Neizmirene obaveze JLS'!$A$11:O$500,Q$1,FALSE),"")))</f>
        <v>423</v>
      </c>
      <c r="R391" s="88" t="str">
        <f>IF($A391&lt;=$A$1,VALUE(+VLOOKUP($A391,'Rashodi- plan-izvršenje'!$A$8:P$1500,'prenos-P-R-N'!R$1,FALSE)),IF($A391&lt;=$A$2,VLOOKUP($A391,'Prihodi- plan-izvršenje'!$A$4:$H$500,7,FALSE),""))</f>
        <v/>
      </c>
      <c r="S391" s="88">
        <f>IF(A391=0,0,IF($A391&lt;=$A$1,VALUE(+VLOOKUP($A391,'Rashodi- plan-izvršenje'!$A$8:Q$1500,'prenos-P-R-N'!S$1,FALSE)),IF($A391&lt;=$A$2,VLOOKUP($A391,'Prihodi- plan-izvršenje'!$A$4:$H$500,8,FALSE),0)))</f>
        <v>0</v>
      </c>
      <c r="T391" s="88">
        <f>IF($A391&gt;$A$2,VLOOKUP($A391,'Neizmirene obaveze JLS'!$A$11:R$500,R$1,FALSE),"")</f>
        <v>19250</v>
      </c>
      <c r="U391" s="88">
        <f>IF($A391&gt;$A$2,VLOOKUP($A391,'Neizmirene obaveze JLS'!$A$11:S$500,S$1,FALSE),0)</f>
        <v>0</v>
      </c>
      <c r="V391" s="88">
        <f t="shared" si="28"/>
        <v>19250</v>
      </c>
      <c r="W391" s="74"/>
      <c r="X391" s="74"/>
      <c r="Y391" s="74"/>
      <c r="Z391" s="74"/>
      <c r="AA391" s="193">
        <f t="shared" si="29"/>
        <v>3</v>
      </c>
      <c r="AB391" s="193" t="str">
        <f t="shared" si="30"/>
        <v>НО</v>
      </c>
    </row>
    <row r="392" spans="1:28">
      <c r="A392" s="89">
        <f>IF(AND(COUNTIF(A$1:A$3,"&gt;0")=1,MAX(A$8:A391)&lt;A$1),A391+1,IF(AND(COUNTIF(A$1:A$3,"&gt;0")=2,MAX(A$8:A391)&lt;A$2),A391+1,IF(AND(COUNTIF(A$1:A$3,"&gt;0")=3,MAX(A$8:A391)&lt;A$3),A391+1,0)))</f>
        <v>385</v>
      </c>
      <c r="B392" s="89">
        <f t="shared" si="41"/>
        <v>75</v>
      </c>
      <c r="C392" s="89" t="str">
        <f t="shared" si="42"/>
        <v>НОВИ ПАЗАР</v>
      </c>
      <c r="D392" s="87">
        <f>IF($A392=0,"",IF($A392&lt;=$A$1,+VLOOKUP($A392,'Rashodi- plan-izvršenje'!$A$8:B$1500,'prenos-P-R-N'!D$1,FALSE),IF($A392&gt;$A$2,+VLOOKUP($A392,'Neizmirene obaveze JLS'!$A$11:B$500,'prenos-P-R-N'!D$1,FALSE),"")))</f>
        <v>3</v>
      </c>
      <c r="E392" s="87" t="str">
        <f>IF($A392=0,"",IF($A392&lt;=$A$1,+VLOOKUP($A392,'Rashodi- plan-izvršenje'!$A$8:C$1500,'prenos-P-R-N'!E$1,FALSE),IF($A392&gt;$A$2,+VLOOKUP($A392,'Neizmirene obaveze JLS'!$A$11:C$500,'prenos-P-R-N'!E$1,FALSE),"")))</f>
        <v>Градска управа</v>
      </c>
      <c r="F392" s="87" t="str">
        <f>IF($A392=0,"",IF($A392&lt;=$A$1,+VLOOKUP($A392,'Rashodi- plan-izvršenje'!$A$8:D$1500,'prenos-P-R-N'!F$1,FALSE),IF($A392&gt;$A$2,+VLOOKUP($A392,'Neizmirene obaveze JLS'!$A$11:D$500,'prenos-P-R-N'!F$1,FALSE),"")))</f>
        <v>3.14</v>
      </c>
      <c r="G392" s="87" t="str">
        <f>IF($A392=0,"",IF($A392&lt;=$A$1,+VLOOKUP($A392,'Rashodi- plan-izvršenje'!$A$8:E$1500,'prenos-P-R-N'!G$1,FALSE),IF($A392&gt;$A$2,+VLOOKUP($A392,'Neizmirene obaveze JLS'!$A$11:E$500,'prenos-P-R-N'!G$1,FALSE),"")))</f>
        <v>Управљање развојем туризма</v>
      </c>
      <c r="H392" s="87">
        <f>IF($A392=0,"",IF($A392&lt;=$A$1,+VLOOKUP($A392,'Rashodi- plan-izvršenje'!$A$8:F$1500,'prenos-P-R-N'!H$1,FALSE),IF($A392&gt;$A$2,+VLOOKUP($A392,'Neizmirene obaveze JLS'!$A$11:F$500,'prenos-P-R-N'!H$1,FALSE),"")))</f>
        <v>473</v>
      </c>
      <c r="I392" s="87" t="str">
        <f>IF($A392=0,"",IF($A392&lt;=$A$1,+VLOOKUP($A392,'Rashodi- plan-izvršenje'!$A$8:G$1500,'prenos-P-R-N'!I$1,FALSE),IF($A392&gt;$A$2,+VLOOKUP($A392,'Neizmirene obaveze JLS'!$A$11:G$500,'prenos-P-R-N'!I$1,FALSE),"")))</f>
        <v>1502</v>
      </c>
      <c r="J392" s="87" t="str">
        <f>IF($A392=0,"",IF($A392&lt;=$A$1,+VLOOKUP($A392,'Rashodi- plan-izvršenje'!$A$8:H$1500,'prenos-P-R-N'!J$1,FALSE),IF($A392&gt;$A$2,+VLOOKUP($A392,'Neizmirene obaveze JLS'!$A$11:H$500,'prenos-P-R-N'!J$1,FALSE),"")))</f>
        <v>РАЗВОЈ ТУРИЗМА</v>
      </c>
      <c r="K392" s="87">
        <f>IF($A392=0,"",IF($A392&lt;=$A$1,+VLOOKUP($A392,'Rashodi- plan-izvršenje'!$A$8:I$1500,'prenos-P-R-N'!K$1,FALSE),IF($A392&gt;$A$2,+VLOOKUP($A392,'Neizmirene obaveze JLS'!$A$11:I$500,'prenos-P-R-N'!K$1,FALSE),"")))</f>
        <v>4</v>
      </c>
      <c r="L392" t="str">
        <f>IF(A392=0,"",IF(A392&lt;=A$1,+IF(VLOOKUP(A392,'Rashodi- plan-izvršenje'!A$8:J$1500,M$1,FALSE)&gt;0,"Програмска активност","Пројекат"),IF(A392&gt;A$2,+IF(VLOOKUP(A392,'Neizmirene obaveze JLS'!A$8:J$2008,M$1,FALSE)&gt;0,"Програмска активност","Пројекат"),"")))</f>
        <v>Програмска активност</v>
      </c>
      <c r="M392" s="87" t="str">
        <f>IF(A392=0,"",IF($A392&lt;=$A$1,+IF(VLOOKUP($A392,'Rashodi- plan-izvršenje'!$A$8:$M$1500,10,FALSE)&gt;0,VLOOKUP($A392,'Rashodi- plan-izvršenje'!$A$8:$M$1500,10,FALSE),VLOOKUP($A392,'Rashodi- plan-izvršenje'!$A$8:$M$1500,12,FALSE)),+IF($A392&gt;$A$2,IF(VLOOKUP($A392,'Neizmirene obaveze JLS'!$A$8:$M$1500,10,FALSE)&gt;0,VLOOKUP($A392,'Neizmirene obaveze JLS'!$A$11:$M$1500,10,FALSE),VLOOKUP($A392,'Neizmirene obaveze JLS'!$A$11:$M$1500,12,FALSE)),0)))</f>
        <v>1502-0001</v>
      </c>
      <c r="N392" s="87" t="str">
        <f>IF(A392=0,"",IF($A392&lt;=$A$1,+IF(VLOOKUP(A392,'Rashodi- plan-izvršenje'!$A$8:$M$1500,10,FALSE)&gt;0,VLOOKUP(A392,'Rashodi- plan-izvršenje'!$A$8:$M$1500,11,FALSE),VLOOKUP(A392,'Rashodi- plan-izvršenje'!$A$8:$M$1500,13,FALSE)),+IF($A392&gt;$A$2,IF(VLOOKUP($A392,'Neizmirene obaveze JLS'!$A$8:$M$1500,10,FALSE)&gt;0,VLOOKUP($A392,'Neizmirene obaveze JLS'!$A$11:$M$1500,11,FALSE),VLOOKUP($A392,'Neizmirene obaveze JLS'!$A$11:$M$1500,13,FALSE)),0)))</f>
        <v>Управљање развојем туризма</v>
      </c>
      <c r="O392" s="87">
        <f>IF(A392=0,"",IF($A392&lt;=$A$1,VALUE(+VLOOKUP($A392,'Rashodi- plan-izvršenje'!$A$8:N$1500,'prenos-P-R-N'!O$1,FALSE)),IF($A392&lt;=A$2,VALUE(VLOOKUP($A392,'Prihodi- plan-izvršenje'!$A$8:$H$500,6,FALSE)),VALUE(VLOOKUP($A392,'Neizmirene obaveze JLS'!$A$8:$N$500,O$1,FALSE)))))</f>
        <v>1</v>
      </c>
      <c r="P392" s="87" t="str">
        <f>IF(A392=0,"",IF(A392=0,0,IF(A392&gt;A$2,'šifarnik K-izvor'!G$3,+IF(Q392&lt;700,+'šifarnik K-izvor'!G$2,'šifarnik K-izvor'!G$1))))</f>
        <v>НО</v>
      </c>
      <c r="Q392" s="87" t="str">
        <f>IF($A392&lt;=$A$1,VALUE(+VLOOKUP($A392,'Rashodi- plan-izvršenje'!$A$8:O$1500,'prenos-P-R-N'!Q$1,FALSE)),IF($A392&lt;=$A$2,VLOOKUP($A392,'Prihodi- plan-izvršenje'!$A$4:$H$500,4,FALSE),IF($A392&lt;=$A$3,VLOOKUP(A392,'Neizmirene obaveze JLS'!$A$11:O$500,Q$1,FALSE),"")))</f>
        <v>426</v>
      </c>
      <c r="R392" s="88" t="str">
        <f>IF($A392&lt;=$A$1,VALUE(+VLOOKUP($A392,'Rashodi- plan-izvršenje'!$A$8:P$1500,'prenos-P-R-N'!R$1,FALSE)),IF($A392&lt;=$A$2,VLOOKUP($A392,'Prihodi- plan-izvršenje'!$A$4:$H$500,7,FALSE),""))</f>
        <v/>
      </c>
      <c r="S392" s="88">
        <f>IF(A392=0,0,IF($A392&lt;=$A$1,VALUE(+VLOOKUP($A392,'Rashodi- plan-izvršenje'!$A$8:Q$1500,'prenos-P-R-N'!S$1,FALSE)),IF($A392&lt;=$A$2,VLOOKUP($A392,'Prihodi- plan-izvršenje'!$A$4:$H$500,8,FALSE),0)))</f>
        <v>0</v>
      </c>
      <c r="T392" s="88">
        <f>IF($A392&gt;$A$2,VLOOKUP($A392,'Neizmirene obaveze JLS'!$A$11:R$500,R$1,FALSE),"")</f>
        <v>11918</v>
      </c>
      <c r="U392" s="88">
        <f>IF($A392&gt;$A$2,VLOOKUP($A392,'Neizmirene obaveze JLS'!$A$11:S$500,S$1,FALSE),0)</f>
        <v>0</v>
      </c>
      <c r="V392" s="88">
        <f t="shared" ref="V392:V455" si="43">IFERROR(+U392+T392,0)</f>
        <v>11918</v>
      </c>
      <c r="W392" s="74"/>
      <c r="X392" s="74"/>
      <c r="Y392" s="74"/>
      <c r="Z392" s="74"/>
      <c r="AA392" s="193">
        <f t="shared" si="29"/>
        <v>3</v>
      </c>
      <c r="AB392" s="193" t="str">
        <f t="shared" si="30"/>
        <v>НО</v>
      </c>
    </row>
    <row r="393" spans="1:28">
      <c r="A393" s="89">
        <f>IF(AND(COUNTIF(A$1:A$3,"&gt;0")=1,MAX(A$8:A392)&lt;A$1),A392+1,IF(AND(COUNTIF(A$1:A$3,"&gt;0")=2,MAX(A$8:A392)&lt;A$2),A392+1,IF(AND(COUNTIF(A$1:A$3,"&gt;0")=3,MAX(A$8:A392)&lt;A$3),A392+1,0)))</f>
        <v>386</v>
      </c>
      <c r="B393" s="89">
        <f t="shared" si="41"/>
        <v>75</v>
      </c>
      <c r="C393" s="89" t="str">
        <f t="shared" si="42"/>
        <v>НОВИ ПАЗАР</v>
      </c>
      <c r="D393" s="87">
        <f>IF($A393=0,"",IF($A393&lt;=$A$1,+VLOOKUP($A393,'Rashodi- plan-izvršenje'!$A$8:B$1500,'prenos-P-R-N'!D$1,FALSE),IF($A393&gt;$A$2,+VLOOKUP($A393,'Neizmirene obaveze JLS'!$A$11:B$500,'prenos-P-R-N'!D$1,FALSE),"")))</f>
        <v>4</v>
      </c>
      <c r="E393" s="87" t="str">
        <f>IF($A393=0,"",IF($A393&lt;=$A$1,+VLOOKUP($A393,'Rashodi- plan-izvršenje'!$A$8:C$1500,'prenos-P-R-N'!E$1,FALSE),IF($A393&gt;$A$2,+VLOOKUP($A393,'Neizmirene obaveze JLS'!$A$11:C$500,'prenos-P-R-N'!E$1,FALSE),"")))</f>
        <v>Градско правобранилаштво</v>
      </c>
      <c r="F393" s="87" t="str">
        <f>IF($A393=0,"",IF($A393&lt;=$A$1,+VLOOKUP($A393,'Rashodi- plan-izvršenje'!$A$8:D$1500,'prenos-P-R-N'!F$1,FALSE),IF($A393&gt;$A$2,+VLOOKUP($A393,'Neizmirene obaveze JLS'!$A$11:D$500,'prenos-P-R-N'!F$1,FALSE),"")))</f>
        <v>4.1</v>
      </c>
      <c r="G393" s="87" t="str">
        <f>IF($A393=0,"",IF($A393&lt;=$A$1,+VLOOKUP($A393,'Rashodi- plan-izvršenje'!$A$8:E$1500,'prenos-P-R-N'!G$1,FALSE),IF($A393&gt;$A$2,+VLOOKUP($A393,'Neizmirene obaveze JLS'!$A$11:E$500,'prenos-P-R-N'!G$1,FALSE),"")))</f>
        <v>Градско правобранилаштво</v>
      </c>
      <c r="H393" s="87">
        <f>IF($A393=0,"",IF($A393&lt;=$A$1,+VLOOKUP($A393,'Rashodi- plan-izvršenje'!$A$8:F$1500,'prenos-P-R-N'!H$1,FALSE),IF($A393&gt;$A$2,+VLOOKUP($A393,'Neizmirene obaveze JLS'!$A$11:F$500,'prenos-P-R-N'!H$1,FALSE),"")))</f>
        <v>330</v>
      </c>
      <c r="I393" s="87" t="str">
        <f>IF($A393=0,"",IF($A393&lt;=$A$1,+VLOOKUP($A393,'Rashodi- plan-izvršenje'!$A$8:G$1500,'prenos-P-R-N'!I$1,FALSE),IF($A393&gt;$A$2,+VLOOKUP($A393,'Neizmirene obaveze JLS'!$A$11:G$500,'prenos-P-R-N'!I$1,FALSE),"")))</f>
        <v>0602</v>
      </c>
      <c r="J393" s="87" t="str">
        <f>IF($A393=0,"",IF($A393&lt;=$A$1,+VLOOKUP($A393,'Rashodi- plan-izvršenje'!$A$8:H$1500,'prenos-P-R-N'!J$1,FALSE),IF($A393&gt;$A$2,+VLOOKUP($A393,'Neizmirene obaveze JLS'!$A$11:H$500,'prenos-P-R-N'!J$1,FALSE),"")))</f>
        <v>ОПШТЕ УСЛУГЕ ЛОКАЛНЕ САМОУПРАВЕ</v>
      </c>
      <c r="K393" s="87">
        <f>IF($A393=0,"",IF($A393&lt;=$A$1,+VLOOKUP($A393,'Rashodi- plan-izvršenje'!$A$8:I$1500,'prenos-P-R-N'!K$1,FALSE),IF($A393&gt;$A$2,+VLOOKUP($A393,'Neizmirene obaveze JLS'!$A$11:I$500,'prenos-P-R-N'!K$1,FALSE),"")))</f>
        <v>15</v>
      </c>
      <c r="L393" t="str">
        <f>IF(A393=0,"",IF(A393&lt;=A$1,+IF(VLOOKUP(A393,'Rashodi- plan-izvršenje'!A$8:J$1500,M$1,FALSE)&gt;0,"Програмска активност","Пројекат"),IF(A393&gt;A$2,+IF(VLOOKUP(A393,'Neizmirene obaveze JLS'!A$8:J$2008,M$1,FALSE)&gt;0,"Програмска активност","Пројекат"),"")))</f>
        <v>Програмска активност</v>
      </c>
      <c r="M393" s="87" t="str">
        <f>IF(A393=0,"",IF($A393&lt;=$A$1,+IF(VLOOKUP($A393,'Rashodi- plan-izvršenje'!$A$8:$M$1500,10,FALSE)&gt;0,VLOOKUP($A393,'Rashodi- plan-izvršenje'!$A$8:$M$1500,10,FALSE),VLOOKUP($A393,'Rashodi- plan-izvršenje'!$A$8:$M$1500,12,FALSE)),+IF($A393&gt;$A$2,IF(VLOOKUP($A393,'Neizmirene obaveze JLS'!$A$8:$M$1500,10,FALSE)&gt;0,VLOOKUP($A393,'Neizmirene obaveze JLS'!$A$11:$M$1500,10,FALSE),VLOOKUP($A393,'Neizmirene obaveze JLS'!$A$11:$M$1500,12,FALSE)),0)))</f>
        <v>0602-0004</v>
      </c>
      <c r="N393" s="87" t="str">
        <f>IF(A393=0,"",IF($A393&lt;=$A$1,+IF(VLOOKUP(A393,'Rashodi- plan-izvršenje'!$A$8:$M$1500,10,FALSE)&gt;0,VLOOKUP(A393,'Rashodi- plan-izvršenje'!$A$8:$M$1500,11,FALSE),VLOOKUP(A393,'Rashodi- plan-izvršenje'!$A$8:$M$1500,13,FALSE)),+IF($A393&gt;$A$2,IF(VLOOKUP($A393,'Neizmirene obaveze JLS'!$A$8:$M$1500,10,FALSE)&gt;0,VLOOKUP($A393,'Neizmirene obaveze JLS'!$A$11:$M$1500,11,FALSE),VLOOKUP($A393,'Neizmirene obaveze JLS'!$A$11:$M$1500,13,FALSE)),0)))</f>
        <v xml:space="preserve">Општинско/градско правобранилаштво </v>
      </c>
      <c r="O393" s="87">
        <f>IF(A393=0,"",IF($A393&lt;=$A$1,VALUE(+VLOOKUP($A393,'Rashodi- plan-izvršenje'!$A$8:N$1500,'prenos-P-R-N'!O$1,FALSE)),IF($A393&lt;=A$2,VALUE(VLOOKUP($A393,'Prihodi- plan-izvršenje'!$A$8:$H$500,6,FALSE)),VALUE(VLOOKUP($A393,'Neizmirene obaveze JLS'!$A$8:$N$500,O$1,FALSE)))))</f>
        <v>1</v>
      </c>
      <c r="P393" s="87" t="str">
        <f>IF(A393=0,"",IF(A393=0,0,IF(A393&gt;A$2,'šifarnik K-izvor'!G$3,+IF(Q393&lt;700,+'šifarnik K-izvor'!G$2,'šifarnik K-izvor'!G$1))))</f>
        <v>НО</v>
      </c>
      <c r="Q393" s="87" t="str">
        <f>IF($A393&lt;=$A$1,VALUE(+VLOOKUP($A393,'Rashodi- plan-izvršenje'!$A$8:O$1500,'prenos-P-R-N'!Q$1,FALSE)),IF($A393&lt;=$A$2,VLOOKUP($A393,'Prihodi- plan-izvršenje'!$A$4:$H$500,4,FALSE),IF($A393&lt;=$A$3,VLOOKUP(A393,'Neizmirene obaveze JLS'!$A$11:O$500,Q$1,FALSE),"")))</f>
        <v>411</v>
      </c>
      <c r="R393" s="88" t="str">
        <f>IF($A393&lt;=$A$1,VALUE(+VLOOKUP($A393,'Rashodi- plan-izvršenje'!$A$8:P$1500,'prenos-P-R-N'!R$1,FALSE)),IF($A393&lt;=$A$2,VLOOKUP($A393,'Prihodi- plan-izvršenje'!$A$4:$H$500,7,FALSE),""))</f>
        <v/>
      </c>
      <c r="S393" s="88">
        <f>IF(A393=0,0,IF($A393&lt;=$A$1,VALUE(+VLOOKUP($A393,'Rashodi- plan-izvršenje'!$A$8:Q$1500,'prenos-P-R-N'!S$1,FALSE)),IF($A393&lt;=$A$2,VLOOKUP($A393,'Prihodi- plan-izvršenje'!$A$4:$H$500,8,FALSE),0)))</f>
        <v>0</v>
      </c>
      <c r="T393" s="88">
        <f>IF($A393&gt;$A$2,VLOOKUP($A393,'Neizmirene obaveze JLS'!$A$11:R$500,R$1,FALSE),"")</f>
        <v>788734.71</v>
      </c>
      <c r="U393" s="88">
        <f>IF($A393&gt;$A$2,VLOOKUP($A393,'Neizmirene obaveze JLS'!$A$11:S$500,S$1,FALSE),0)</f>
        <v>1576736</v>
      </c>
      <c r="V393" s="88">
        <f t="shared" si="43"/>
        <v>2365470.71</v>
      </c>
      <c r="W393" s="74"/>
      <c r="X393" s="74"/>
      <c r="Y393" s="74"/>
      <c r="Z393" s="74"/>
      <c r="AA393" s="193">
        <f t="shared" ref="AA393:AA456" si="44">+LEN(Q393)</f>
        <v>3</v>
      </c>
      <c r="AB393" s="193" t="str">
        <f t="shared" ref="AB393:AB456" si="45">IF(A393=0,"",+IF(AND(A$1&gt;0,A393&lt;=A$1),"Расходи",IF(AND(A$2&gt;0,A393&lt;=A$2),"Приходи",IF(AND(A$3&gt;0,A393&lt;=A$3),"НО",""))))</f>
        <v>НО</v>
      </c>
    </row>
    <row r="394" spans="1:28">
      <c r="A394" s="89">
        <f>IF(AND(COUNTIF(A$1:A$3,"&gt;0")=1,MAX(A$8:A393)&lt;A$1),A393+1,IF(AND(COUNTIF(A$1:A$3,"&gt;0")=2,MAX(A$8:A393)&lt;A$2),A393+1,IF(AND(COUNTIF(A$1:A$3,"&gt;0")=3,MAX(A$8:A393)&lt;A$3),A393+1,0)))</f>
        <v>387</v>
      </c>
      <c r="B394" s="89">
        <f t="shared" ref="B394:B457" si="46">+IF($A394&gt;0,B393,"")</f>
        <v>75</v>
      </c>
      <c r="C394" s="89" t="str">
        <f t="shared" ref="C394:C457" si="47">+IF($A394&gt;0,C393,"")</f>
        <v>НОВИ ПАЗАР</v>
      </c>
      <c r="D394" s="87">
        <f>IF($A394=0,"",IF($A394&lt;=$A$1,+VLOOKUP($A394,'Rashodi- plan-izvršenje'!$A$8:B$1500,'prenos-P-R-N'!D$1,FALSE),IF($A394&gt;$A$2,+VLOOKUP($A394,'Neizmirene obaveze JLS'!$A$11:B$500,'prenos-P-R-N'!D$1,FALSE),"")))</f>
        <v>4</v>
      </c>
      <c r="E394" s="87" t="str">
        <f>IF($A394=0,"",IF($A394&lt;=$A$1,+VLOOKUP($A394,'Rashodi- plan-izvršenje'!$A$8:C$1500,'prenos-P-R-N'!E$1,FALSE),IF($A394&gt;$A$2,+VLOOKUP($A394,'Neizmirene obaveze JLS'!$A$11:C$500,'prenos-P-R-N'!E$1,FALSE),"")))</f>
        <v>Градско правобранилаштво</v>
      </c>
      <c r="F394" s="87" t="str">
        <f>IF($A394=0,"",IF($A394&lt;=$A$1,+VLOOKUP($A394,'Rashodi- plan-izvršenje'!$A$8:D$1500,'prenos-P-R-N'!F$1,FALSE),IF($A394&gt;$A$2,+VLOOKUP($A394,'Neizmirene obaveze JLS'!$A$11:D$500,'prenos-P-R-N'!F$1,FALSE),"")))</f>
        <v>4.1</v>
      </c>
      <c r="G394" s="87" t="str">
        <f>IF($A394=0,"",IF($A394&lt;=$A$1,+VLOOKUP($A394,'Rashodi- plan-izvršenje'!$A$8:E$1500,'prenos-P-R-N'!G$1,FALSE),IF($A394&gt;$A$2,+VLOOKUP($A394,'Neizmirene obaveze JLS'!$A$11:E$500,'prenos-P-R-N'!G$1,FALSE),"")))</f>
        <v>Градско правобранилаштво</v>
      </c>
      <c r="H394" s="87">
        <f>IF($A394=0,"",IF($A394&lt;=$A$1,+VLOOKUP($A394,'Rashodi- plan-izvršenje'!$A$8:F$1500,'prenos-P-R-N'!H$1,FALSE),IF($A394&gt;$A$2,+VLOOKUP($A394,'Neizmirene obaveze JLS'!$A$11:F$500,'prenos-P-R-N'!H$1,FALSE),"")))</f>
        <v>330</v>
      </c>
      <c r="I394" s="87" t="str">
        <f>IF($A394=0,"",IF($A394&lt;=$A$1,+VLOOKUP($A394,'Rashodi- plan-izvršenje'!$A$8:G$1500,'prenos-P-R-N'!I$1,FALSE),IF($A394&gt;$A$2,+VLOOKUP($A394,'Neizmirene obaveze JLS'!$A$11:G$500,'prenos-P-R-N'!I$1,FALSE),"")))</f>
        <v>0602</v>
      </c>
      <c r="J394" s="87" t="str">
        <f>IF($A394=0,"",IF($A394&lt;=$A$1,+VLOOKUP($A394,'Rashodi- plan-izvršenje'!$A$8:H$1500,'prenos-P-R-N'!J$1,FALSE),IF($A394&gt;$A$2,+VLOOKUP($A394,'Neizmirene obaveze JLS'!$A$11:H$500,'prenos-P-R-N'!J$1,FALSE),"")))</f>
        <v>ОПШТЕ УСЛУГЕ ЛОКАЛНЕ САМОУПРАВЕ</v>
      </c>
      <c r="K394" s="87">
        <f>IF($A394=0,"",IF($A394&lt;=$A$1,+VLOOKUP($A394,'Rashodi- plan-izvršenje'!$A$8:I$1500,'prenos-P-R-N'!K$1,FALSE),IF($A394&gt;$A$2,+VLOOKUP($A394,'Neizmirene obaveze JLS'!$A$11:I$500,'prenos-P-R-N'!K$1,FALSE),"")))</f>
        <v>15</v>
      </c>
      <c r="L394" t="str">
        <f>IF(A394=0,"",IF(A394&lt;=A$1,+IF(VLOOKUP(A394,'Rashodi- plan-izvršenje'!A$8:J$1500,M$1,FALSE)&gt;0,"Програмска активност","Пројекат"),IF(A394&gt;A$2,+IF(VLOOKUP(A394,'Neizmirene obaveze JLS'!A$8:J$2008,M$1,FALSE)&gt;0,"Програмска активност","Пројекат"),"")))</f>
        <v>Програмска активност</v>
      </c>
      <c r="M394" s="87" t="str">
        <f>IF(A394=0,"",IF($A394&lt;=$A$1,+IF(VLOOKUP($A394,'Rashodi- plan-izvršenje'!$A$8:$M$1500,10,FALSE)&gt;0,VLOOKUP($A394,'Rashodi- plan-izvršenje'!$A$8:$M$1500,10,FALSE),VLOOKUP($A394,'Rashodi- plan-izvršenje'!$A$8:$M$1500,12,FALSE)),+IF($A394&gt;$A$2,IF(VLOOKUP($A394,'Neizmirene obaveze JLS'!$A$8:$M$1500,10,FALSE)&gt;0,VLOOKUP($A394,'Neizmirene obaveze JLS'!$A$11:$M$1500,10,FALSE),VLOOKUP($A394,'Neizmirene obaveze JLS'!$A$11:$M$1500,12,FALSE)),0)))</f>
        <v>0602-0004</v>
      </c>
      <c r="N394" s="87" t="str">
        <f>IF(A394=0,"",IF($A394&lt;=$A$1,+IF(VLOOKUP(A394,'Rashodi- plan-izvršenje'!$A$8:$M$1500,10,FALSE)&gt;0,VLOOKUP(A394,'Rashodi- plan-izvršenje'!$A$8:$M$1500,11,FALSE),VLOOKUP(A394,'Rashodi- plan-izvršenje'!$A$8:$M$1500,13,FALSE)),+IF($A394&gt;$A$2,IF(VLOOKUP($A394,'Neizmirene obaveze JLS'!$A$8:$M$1500,10,FALSE)&gt;0,VLOOKUP($A394,'Neizmirene obaveze JLS'!$A$11:$M$1500,11,FALSE),VLOOKUP($A394,'Neizmirene obaveze JLS'!$A$11:$M$1500,13,FALSE)),0)))</f>
        <v xml:space="preserve">Општинско/градско правобранилаштво </v>
      </c>
      <c r="O394" s="87">
        <f>IF(A394=0,"",IF($A394&lt;=$A$1,VALUE(+VLOOKUP($A394,'Rashodi- plan-izvršenje'!$A$8:N$1500,'prenos-P-R-N'!O$1,FALSE)),IF($A394&lt;=A$2,VALUE(VLOOKUP($A394,'Prihodi- plan-izvršenje'!$A$8:$H$500,6,FALSE)),VALUE(VLOOKUP($A394,'Neizmirene obaveze JLS'!$A$8:$N$500,O$1,FALSE)))))</f>
        <v>1</v>
      </c>
      <c r="P394" s="87" t="str">
        <f>IF(A394=0,"",IF(A394=0,0,IF(A394&gt;A$2,'šifarnik K-izvor'!G$3,+IF(Q394&lt;700,+'šifarnik K-izvor'!G$2,'šifarnik K-izvor'!G$1))))</f>
        <v>НО</v>
      </c>
      <c r="Q394" s="87" t="str">
        <f>IF($A394&lt;=$A$1,VALUE(+VLOOKUP($A394,'Rashodi- plan-izvršenje'!$A$8:O$1500,'prenos-P-R-N'!Q$1,FALSE)),IF($A394&lt;=$A$2,VLOOKUP($A394,'Prihodi- plan-izvršenje'!$A$4:$H$500,4,FALSE),IF($A394&lt;=$A$3,VLOOKUP(A394,'Neizmirene obaveze JLS'!$A$11:O$500,Q$1,FALSE),"")))</f>
        <v>412</v>
      </c>
      <c r="R394" s="88" t="str">
        <f>IF($A394&lt;=$A$1,VALUE(+VLOOKUP($A394,'Rashodi- plan-izvršenje'!$A$8:P$1500,'prenos-P-R-N'!R$1,FALSE)),IF($A394&lt;=$A$2,VLOOKUP($A394,'Prihodi- plan-izvršenje'!$A$4:$H$500,7,FALSE),""))</f>
        <v/>
      </c>
      <c r="S394" s="88">
        <f>IF(A394=0,0,IF($A394&lt;=$A$1,VALUE(+VLOOKUP($A394,'Rashodi- plan-izvršenje'!$A$8:Q$1500,'prenos-P-R-N'!S$1,FALSE)),IF($A394&lt;=$A$2,VLOOKUP($A394,'Prihodi- plan-izvršenje'!$A$4:$H$500,8,FALSE),0)))</f>
        <v>0</v>
      </c>
      <c r="T394" s="88">
        <f>IF($A394&gt;$A$2,VLOOKUP($A394,'Neizmirene obaveze JLS'!$A$11:R$500,R$1,FALSE),"")</f>
        <v>131863.29</v>
      </c>
      <c r="U394" s="88">
        <f>IF($A394&gt;$A$2,VLOOKUP($A394,'Neizmirene obaveze JLS'!$A$11:S$500,S$1,FALSE),0)</f>
        <v>263406</v>
      </c>
      <c r="V394" s="88">
        <f t="shared" si="43"/>
        <v>395269.29000000004</v>
      </c>
      <c r="W394" s="74"/>
      <c r="X394" s="74"/>
      <c r="Y394" s="74"/>
      <c r="Z394" s="74"/>
      <c r="AA394" s="193">
        <f t="shared" si="44"/>
        <v>3</v>
      </c>
      <c r="AB394" s="193" t="str">
        <f t="shared" si="45"/>
        <v>НО</v>
      </c>
    </row>
    <row r="395" spans="1:28">
      <c r="A395" s="89">
        <f>IF(AND(COUNTIF(A$1:A$3,"&gt;0")=1,MAX(A$8:A394)&lt;A$1),A394+1,IF(AND(COUNTIF(A$1:A$3,"&gt;0")=2,MAX(A$8:A394)&lt;A$2),A394+1,IF(AND(COUNTIF(A$1:A$3,"&gt;0")=3,MAX(A$8:A394)&lt;A$3),A394+1,0)))</f>
        <v>388</v>
      </c>
      <c r="B395" s="89">
        <f t="shared" si="46"/>
        <v>75</v>
      </c>
      <c r="C395" s="89" t="str">
        <f t="shared" si="47"/>
        <v>НОВИ ПАЗАР</v>
      </c>
      <c r="D395" s="87">
        <f>IF($A395=0,"",IF($A395&lt;=$A$1,+VLOOKUP($A395,'Rashodi- plan-izvršenje'!$A$8:B$1500,'prenos-P-R-N'!D$1,FALSE),IF($A395&gt;$A$2,+VLOOKUP($A395,'Neizmirene obaveze JLS'!$A$11:B$500,'prenos-P-R-N'!D$1,FALSE),"")))</f>
        <v>4</v>
      </c>
      <c r="E395" s="87" t="str">
        <f>IF($A395=0,"",IF($A395&lt;=$A$1,+VLOOKUP($A395,'Rashodi- plan-izvršenje'!$A$8:C$1500,'prenos-P-R-N'!E$1,FALSE),IF($A395&gt;$A$2,+VLOOKUP($A395,'Neizmirene obaveze JLS'!$A$11:C$500,'prenos-P-R-N'!E$1,FALSE),"")))</f>
        <v>Градско правобранилаштво</v>
      </c>
      <c r="F395" s="87" t="str">
        <f>IF($A395=0,"",IF($A395&lt;=$A$1,+VLOOKUP($A395,'Rashodi- plan-izvršenje'!$A$8:D$1500,'prenos-P-R-N'!F$1,FALSE),IF($A395&gt;$A$2,+VLOOKUP($A395,'Neizmirene obaveze JLS'!$A$11:D$500,'prenos-P-R-N'!F$1,FALSE),"")))</f>
        <v>4.1</v>
      </c>
      <c r="G395" s="87" t="str">
        <f>IF($A395=0,"",IF($A395&lt;=$A$1,+VLOOKUP($A395,'Rashodi- plan-izvršenje'!$A$8:E$1500,'prenos-P-R-N'!G$1,FALSE),IF($A395&gt;$A$2,+VLOOKUP($A395,'Neizmirene obaveze JLS'!$A$11:E$500,'prenos-P-R-N'!G$1,FALSE),"")))</f>
        <v>Градско правобранилаштво</v>
      </c>
      <c r="H395" s="87">
        <f>IF($A395=0,"",IF($A395&lt;=$A$1,+VLOOKUP($A395,'Rashodi- plan-izvršenje'!$A$8:F$1500,'prenos-P-R-N'!H$1,FALSE),IF($A395&gt;$A$2,+VLOOKUP($A395,'Neizmirene obaveze JLS'!$A$11:F$500,'prenos-P-R-N'!H$1,FALSE),"")))</f>
        <v>330</v>
      </c>
      <c r="I395" s="87" t="str">
        <f>IF($A395=0,"",IF($A395&lt;=$A$1,+VLOOKUP($A395,'Rashodi- plan-izvršenje'!$A$8:G$1500,'prenos-P-R-N'!I$1,FALSE),IF($A395&gt;$A$2,+VLOOKUP($A395,'Neizmirene obaveze JLS'!$A$11:G$500,'prenos-P-R-N'!I$1,FALSE),"")))</f>
        <v>0602</v>
      </c>
      <c r="J395" s="87" t="str">
        <f>IF($A395=0,"",IF($A395&lt;=$A$1,+VLOOKUP($A395,'Rashodi- plan-izvršenje'!$A$8:H$1500,'prenos-P-R-N'!J$1,FALSE),IF($A395&gt;$A$2,+VLOOKUP($A395,'Neizmirene obaveze JLS'!$A$11:H$500,'prenos-P-R-N'!J$1,FALSE),"")))</f>
        <v>ОПШТЕ УСЛУГЕ ЛОКАЛНЕ САМОУПРАВЕ</v>
      </c>
      <c r="K395" s="87">
        <f>IF($A395=0,"",IF($A395&lt;=$A$1,+VLOOKUP($A395,'Rashodi- plan-izvršenje'!$A$8:I$1500,'prenos-P-R-N'!K$1,FALSE),IF($A395&gt;$A$2,+VLOOKUP($A395,'Neizmirene obaveze JLS'!$A$11:I$500,'prenos-P-R-N'!K$1,FALSE),"")))</f>
        <v>15</v>
      </c>
      <c r="L395" t="str">
        <f>IF(A395=0,"",IF(A395&lt;=A$1,+IF(VLOOKUP(A395,'Rashodi- plan-izvršenje'!A$8:J$1500,M$1,FALSE)&gt;0,"Програмска активност","Пројекат"),IF(A395&gt;A$2,+IF(VLOOKUP(A395,'Neizmirene obaveze JLS'!A$8:J$2008,M$1,FALSE)&gt;0,"Програмска активност","Пројекат"),"")))</f>
        <v>Програмска активност</v>
      </c>
      <c r="M395" s="87" t="str">
        <f>IF(A395=0,"",IF($A395&lt;=$A$1,+IF(VLOOKUP($A395,'Rashodi- plan-izvršenje'!$A$8:$M$1500,10,FALSE)&gt;0,VLOOKUP($A395,'Rashodi- plan-izvršenje'!$A$8:$M$1500,10,FALSE),VLOOKUP($A395,'Rashodi- plan-izvršenje'!$A$8:$M$1500,12,FALSE)),+IF($A395&gt;$A$2,IF(VLOOKUP($A395,'Neizmirene obaveze JLS'!$A$8:$M$1500,10,FALSE)&gt;0,VLOOKUP($A395,'Neizmirene obaveze JLS'!$A$11:$M$1500,10,FALSE),VLOOKUP($A395,'Neizmirene obaveze JLS'!$A$11:$M$1500,12,FALSE)),0)))</f>
        <v>0602-0004</v>
      </c>
      <c r="N395" s="87" t="str">
        <f>IF(A395=0,"",IF($A395&lt;=$A$1,+IF(VLOOKUP(A395,'Rashodi- plan-izvršenje'!$A$8:$M$1500,10,FALSE)&gt;0,VLOOKUP(A395,'Rashodi- plan-izvršenje'!$A$8:$M$1500,11,FALSE),VLOOKUP(A395,'Rashodi- plan-izvršenje'!$A$8:$M$1500,13,FALSE)),+IF($A395&gt;$A$2,IF(VLOOKUP($A395,'Neizmirene obaveze JLS'!$A$8:$M$1500,10,FALSE)&gt;0,VLOOKUP($A395,'Neizmirene obaveze JLS'!$A$11:$M$1500,11,FALSE),VLOOKUP($A395,'Neizmirene obaveze JLS'!$A$11:$M$1500,13,FALSE)),0)))</f>
        <v xml:space="preserve">Општинско/градско правобранилаштво </v>
      </c>
      <c r="O395" s="87">
        <f>IF(A395=0,"",IF($A395&lt;=$A$1,VALUE(+VLOOKUP($A395,'Rashodi- plan-izvršenje'!$A$8:N$1500,'prenos-P-R-N'!O$1,FALSE)),IF($A395&lt;=A$2,VALUE(VLOOKUP($A395,'Prihodi- plan-izvršenje'!$A$8:$H$500,6,FALSE)),VALUE(VLOOKUP($A395,'Neizmirene obaveze JLS'!$A$8:$N$500,O$1,FALSE)))))</f>
        <v>1</v>
      </c>
      <c r="P395" s="87" t="str">
        <f>IF(A395=0,"",IF(A395=0,0,IF(A395&gt;A$2,'šifarnik K-izvor'!G$3,+IF(Q395&lt;700,+'šifarnik K-izvor'!G$2,'šifarnik K-izvor'!G$1))))</f>
        <v>НО</v>
      </c>
      <c r="Q395" s="87" t="str">
        <f>IF($A395&lt;=$A$1,VALUE(+VLOOKUP($A395,'Rashodi- plan-izvršenje'!$A$8:O$1500,'prenos-P-R-N'!Q$1,FALSE)),IF($A395&lt;=$A$2,VLOOKUP($A395,'Prihodi- plan-izvršenje'!$A$4:$H$500,4,FALSE),IF($A395&lt;=$A$3,VLOOKUP(A395,'Neizmirene obaveze JLS'!$A$11:O$500,Q$1,FALSE),"")))</f>
        <v>415</v>
      </c>
      <c r="R395" s="88" t="str">
        <f>IF($A395&lt;=$A$1,VALUE(+VLOOKUP($A395,'Rashodi- plan-izvršenje'!$A$8:P$1500,'prenos-P-R-N'!R$1,FALSE)),IF($A395&lt;=$A$2,VLOOKUP($A395,'Prihodi- plan-izvršenje'!$A$4:$H$500,7,FALSE),""))</f>
        <v/>
      </c>
      <c r="S395" s="88">
        <f>IF(A395=0,0,IF($A395&lt;=$A$1,VALUE(+VLOOKUP($A395,'Rashodi- plan-izvršenje'!$A$8:Q$1500,'prenos-P-R-N'!S$1,FALSE)),IF($A395&lt;=$A$2,VLOOKUP($A395,'Prihodi- plan-izvršenje'!$A$4:$H$500,8,FALSE),0)))</f>
        <v>0</v>
      </c>
      <c r="T395" s="88">
        <f>IF($A395&gt;$A$2,VLOOKUP($A395,'Neizmirene obaveze JLS'!$A$11:R$500,R$1,FALSE),"")</f>
        <v>15974.24</v>
      </c>
      <c r="U395" s="88">
        <f>IF($A395&gt;$A$2,VLOOKUP($A395,'Neizmirene obaveze JLS'!$A$11:S$500,S$1,FALSE),0)</f>
        <v>29945.48</v>
      </c>
      <c r="V395" s="88">
        <f t="shared" si="43"/>
        <v>45919.72</v>
      </c>
      <c r="W395" s="74"/>
      <c r="X395" s="74"/>
      <c r="Y395" s="74"/>
      <c r="Z395" s="74"/>
      <c r="AA395" s="193">
        <f t="shared" si="44"/>
        <v>3</v>
      </c>
      <c r="AB395" s="193" t="str">
        <f t="shared" si="45"/>
        <v>НО</v>
      </c>
    </row>
    <row r="396" spans="1:28">
      <c r="A396" s="89">
        <f>IF(AND(COUNTIF(A$1:A$3,"&gt;0")=1,MAX(A$8:A395)&lt;A$1),A395+1,IF(AND(COUNTIF(A$1:A$3,"&gt;0")=2,MAX(A$8:A395)&lt;A$2),A395+1,IF(AND(COUNTIF(A$1:A$3,"&gt;0")=3,MAX(A$8:A395)&lt;A$3),A395+1,0)))</f>
        <v>389</v>
      </c>
      <c r="B396" s="89">
        <f t="shared" si="46"/>
        <v>75</v>
      </c>
      <c r="C396" s="89" t="str">
        <f t="shared" si="47"/>
        <v>НОВИ ПАЗАР</v>
      </c>
      <c r="D396" s="87">
        <f>IF($A396=0,"",IF($A396&lt;=$A$1,+VLOOKUP($A396,'Rashodi- plan-izvršenje'!$A$8:B$1500,'prenos-P-R-N'!D$1,FALSE),IF($A396&gt;$A$2,+VLOOKUP($A396,'Neizmirene obaveze JLS'!$A$11:B$500,'prenos-P-R-N'!D$1,FALSE),"")))</f>
        <v>3</v>
      </c>
      <c r="E396" s="87" t="str">
        <f>IF($A396=0,"",IF($A396&lt;=$A$1,+VLOOKUP($A396,'Rashodi- plan-izvršenje'!$A$8:C$1500,'prenos-P-R-N'!E$1,FALSE),IF($A396&gt;$A$2,+VLOOKUP($A396,'Neizmirene obaveze JLS'!$A$11:C$500,'prenos-P-R-N'!E$1,FALSE),"")))</f>
        <v>Градска управа</v>
      </c>
      <c r="F396" s="87" t="str">
        <f>IF($A396=0,"",IF($A396&lt;=$A$1,+VLOOKUP($A396,'Rashodi- plan-izvršenje'!$A$8:D$1500,'prenos-P-R-N'!F$1,FALSE),IF($A396&gt;$A$2,+VLOOKUP($A396,'Neizmirene obaveze JLS'!$A$11:D$500,'prenos-P-R-N'!F$1,FALSE),"")))</f>
        <v>3.1</v>
      </c>
      <c r="G396" s="87" t="str">
        <f>IF($A396=0,"",IF($A396&lt;=$A$1,+VLOOKUP($A396,'Rashodi- plan-izvršenje'!$A$8:E$1500,'prenos-P-R-N'!G$1,FALSE),IF($A396&gt;$A$2,+VLOOKUP($A396,'Neizmirene obaveze JLS'!$A$11:E$500,'prenos-P-R-N'!G$1,FALSE),"")))</f>
        <v>Јавни градски и приградски превоз путника</v>
      </c>
      <c r="H396" s="87">
        <f>IF($A396=0,"",IF($A396&lt;=$A$1,+VLOOKUP($A396,'Rashodi- plan-izvršenje'!$A$8:F$1500,'prenos-P-R-N'!H$1,FALSE),IF($A396&gt;$A$2,+VLOOKUP($A396,'Neizmirene obaveze JLS'!$A$11:F$500,'prenos-P-R-N'!H$1,FALSE),"")))</f>
        <v>451</v>
      </c>
      <c r="I396" s="87" t="str">
        <f>IF($A396=0,"",IF($A396&lt;=$A$1,+VLOOKUP($A396,'Rashodi- plan-izvršenje'!$A$8:G$1500,'prenos-P-R-N'!I$1,FALSE),IF($A396&gt;$A$2,+VLOOKUP($A396,'Neizmirene obaveze JLS'!$A$11:G$500,'prenos-P-R-N'!I$1,FALSE),"")))</f>
        <v>0701</v>
      </c>
      <c r="J396" s="87" t="str">
        <f>IF($A396=0,"",IF($A396&lt;=$A$1,+VLOOKUP($A396,'Rashodi- plan-izvršenje'!$A$8:H$1500,'prenos-P-R-N'!J$1,FALSE),IF($A396&gt;$A$2,+VLOOKUP($A396,'Neizmirene obaveze JLS'!$A$11:H$500,'prenos-P-R-N'!J$1,FALSE),"")))</f>
        <v>ОРГАНИЗАЦИЈА САОБРАЋАЈА И САОБРАЋАЈНА ИНФРАСТРУКТУРА</v>
      </c>
      <c r="K396" s="87">
        <f>IF($A396=0,"",IF($A396&lt;=$A$1,+VLOOKUP($A396,'Rashodi- plan-izvršenje'!$A$8:I$1500,'prenos-P-R-N'!K$1,FALSE),IF($A396&gt;$A$2,+VLOOKUP($A396,'Neizmirene obaveze JLS'!$A$11:I$500,'prenos-P-R-N'!K$1,FALSE),"")))</f>
        <v>7</v>
      </c>
      <c r="L396" t="str">
        <f>IF(A396=0,"",IF(A396&lt;=A$1,+IF(VLOOKUP(A396,'Rashodi- plan-izvršenje'!A$8:J$1500,M$1,FALSE)&gt;0,"Програмска активност","Пројекат"),IF(A396&gt;A$2,+IF(VLOOKUP(A396,'Neizmirene obaveze JLS'!A$8:J$2008,M$1,FALSE)&gt;0,"Програмска активност","Пројекат"),"")))</f>
        <v>Програмска активност</v>
      </c>
      <c r="M396" s="87" t="str">
        <f>IF(A396=0,"",IF($A396&lt;=$A$1,+IF(VLOOKUP($A396,'Rashodi- plan-izvršenje'!$A$8:$M$1500,10,FALSE)&gt;0,VLOOKUP($A396,'Rashodi- plan-izvršenje'!$A$8:$M$1500,10,FALSE),VLOOKUP($A396,'Rashodi- plan-izvršenje'!$A$8:$M$1500,12,FALSE)),+IF($A396&gt;$A$2,IF(VLOOKUP($A396,'Neizmirene obaveze JLS'!$A$8:$M$1500,10,FALSE)&gt;0,VLOOKUP($A396,'Neizmirene obaveze JLS'!$A$11:$M$1500,10,FALSE),VLOOKUP($A396,'Neizmirene obaveze JLS'!$A$11:$M$1500,12,FALSE)),0)))</f>
        <v>0701-0004</v>
      </c>
      <c r="N396" s="87" t="str">
        <f>IF(A396=0,"",IF($A396&lt;=$A$1,+IF(VLOOKUP(A396,'Rashodi- plan-izvršenje'!$A$8:$M$1500,10,FALSE)&gt;0,VLOOKUP(A396,'Rashodi- plan-izvršenje'!$A$8:$M$1500,11,FALSE),VLOOKUP(A396,'Rashodi- plan-izvršenje'!$A$8:$M$1500,13,FALSE)),+IF($A396&gt;$A$2,IF(VLOOKUP($A396,'Neizmirene obaveze JLS'!$A$8:$M$1500,10,FALSE)&gt;0,VLOOKUP($A396,'Neizmirene obaveze JLS'!$A$11:$M$1500,11,FALSE),VLOOKUP($A396,'Neizmirene obaveze JLS'!$A$11:$M$1500,13,FALSE)),0)))</f>
        <v>Јавни градски и приградски превоз путника</v>
      </c>
      <c r="O396" s="87">
        <f>IF(A396=0,"",IF($A396&lt;=$A$1,VALUE(+VLOOKUP($A396,'Rashodi- plan-izvršenje'!$A$8:N$1500,'prenos-P-R-N'!O$1,FALSE)),IF($A396&lt;=A$2,VALUE(VLOOKUP($A396,'Prihodi- plan-izvršenje'!$A$8:$H$500,6,FALSE)),VALUE(VLOOKUP($A396,'Neizmirene obaveze JLS'!$A$8:$N$500,O$1,FALSE)))))</f>
        <v>1</v>
      </c>
      <c r="P396" s="87" t="str">
        <f>IF(A396=0,"",IF(A396=0,0,IF(A396&gt;A$2,'šifarnik K-izvor'!G$3,+IF(Q396&lt;700,+'šifarnik K-izvor'!G$2,'šifarnik K-izvor'!G$1))))</f>
        <v>НО</v>
      </c>
      <c r="Q396" s="87" t="str">
        <f>IF($A396&lt;=$A$1,VALUE(+VLOOKUP($A396,'Rashodi- plan-izvršenje'!$A$8:O$1500,'prenos-P-R-N'!Q$1,FALSE)),IF($A396&lt;=$A$2,VLOOKUP($A396,'Prihodi- plan-izvršenje'!$A$4:$H$500,4,FALSE),IF($A396&lt;=$A$3,VLOOKUP(A396,'Neizmirene obaveze JLS'!$A$11:O$500,Q$1,FALSE),"")))</f>
        <v>472</v>
      </c>
      <c r="R396" s="88" t="str">
        <f>IF($A396&lt;=$A$1,VALUE(+VLOOKUP($A396,'Rashodi- plan-izvršenje'!$A$8:P$1500,'prenos-P-R-N'!R$1,FALSE)),IF($A396&lt;=$A$2,VLOOKUP($A396,'Prihodi- plan-izvršenje'!$A$4:$H$500,7,FALSE),""))</f>
        <v/>
      </c>
      <c r="S396" s="88">
        <f>IF(A396=0,0,IF($A396&lt;=$A$1,VALUE(+VLOOKUP($A396,'Rashodi- plan-izvršenje'!$A$8:Q$1500,'prenos-P-R-N'!S$1,FALSE)),IF($A396&lt;=$A$2,VLOOKUP($A396,'Prihodi- plan-izvršenje'!$A$4:$H$500,8,FALSE),0)))</f>
        <v>0</v>
      </c>
      <c r="T396" s="88">
        <f>IF($A396&gt;$A$2,VLOOKUP($A396,'Neizmirene obaveze JLS'!$A$11:R$500,R$1,FALSE),"")</f>
        <v>10557143</v>
      </c>
      <c r="U396" s="88">
        <f>IF($A396&gt;$A$2,VLOOKUP($A396,'Neizmirene obaveze JLS'!$A$11:S$500,S$1,FALSE),0)</f>
        <v>21114286</v>
      </c>
      <c r="V396" s="88">
        <f t="shared" si="43"/>
        <v>31671429</v>
      </c>
      <c r="W396" s="74"/>
      <c r="X396" s="74"/>
      <c r="Y396" s="74"/>
      <c r="Z396" s="74"/>
      <c r="AA396" s="193">
        <f t="shared" si="44"/>
        <v>3</v>
      </c>
      <c r="AB396" s="193" t="str">
        <f t="shared" si="45"/>
        <v>НО</v>
      </c>
    </row>
    <row r="397" spans="1:28">
      <c r="A397" s="89">
        <f>IF(AND(COUNTIF(A$1:A$3,"&gt;0")=1,MAX(A$8:A396)&lt;A$1),A396+1,IF(AND(COUNTIF(A$1:A$3,"&gt;0")=2,MAX(A$8:A396)&lt;A$2),A396+1,IF(AND(COUNTIF(A$1:A$3,"&gt;0")=3,MAX(A$8:A396)&lt;A$3),A396+1,0)))</f>
        <v>0</v>
      </c>
      <c r="B397" s="89" t="str">
        <f t="shared" si="46"/>
        <v/>
      </c>
      <c r="C397" s="89" t="str">
        <f t="shared" si="47"/>
        <v/>
      </c>
      <c r="D397" s="87" t="str">
        <f>IF($A397=0,"",IF($A397&lt;=$A$1,+VLOOKUP($A397,'Rashodi- plan-izvršenje'!$A$8:B$1500,'prenos-P-R-N'!D$1,FALSE),IF($A397&gt;$A$2,+VLOOKUP($A397,'Neizmirene obaveze JLS'!$A$11:B$500,'prenos-P-R-N'!D$1,FALSE),"")))</f>
        <v/>
      </c>
      <c r="E397" s="87" t="str">
        <f>IF($A397=0,"",IF($A397&lt;=$A$1,+VLOOKUP($A397,'Rashodi- plan-izvršenje'!$A$8:C$1500,'prenos-P-R-N'!E$1,FALSE),IF($A397&gt;$A$2,+VLOOKUP($A397,'Neizmirene obaveze JLS'!$A$11:C$500,'prenos-P-R-N'!E$1,FALSE),"")))</f>
        <v/>
      </c>
      <c r="F397" s="87" t="str">
        <f>IF($A397=0,"",IF($A397&lt;=$A$1,+VLOOKUP($A397,'Rashodi- plan-izvršenje'!$A$8:D$1500,'prenos-P-R-N'!F$1,FALSE),IF($A397&gt;$A$2,+VLOOKUP($A397,'Neizmirene obaveze JLS'!$A$11:D$500,'prenos-P-R-N'!F$1,FALSE),"")))</f>
        <v/>
      </c>
      <c r="G397" s="87" t="str">
        <f>IF($A397=0,"",IF($A397&lt;=$A$1,+VLOOKUP($A397,'Rashodi- plan-izvršenje'!$A$8:E$1500,'prenos-P-R-N'!G$1,FALSE),IF($A397&gt;$A$2,+VLOOKUP($A397,'Neizmirene obaveze JLS'!$A$11:E$500,'prenos-P-R-N'!G$1,FALSE),"")))</f>
        <v/>
      </c>
      <c r="H397" s="87" t="str">
        <f>IF($A397=0,"",IF($A397&lt;=$A$1,+VLOOKUP($A397,'Rashodi- plan-izvršenje'!$A$8:F$1500,'prenos-P-R-N'!H$1,FALSE),IF($A397&gt;$A$2,+VLOOKUP($A397,'Neizmirene obaveze JLS'!$A$11:F$500,'prenos-P-R-N'!H$1,FALSE),"")))</f>
        <v/>
      </c>
      <c r="I397" s="87" t="str">
        <f>IF($A397=0,"",IF($A397&lt;=$A$1,+VLOOKUP($A397,'Rashodi- plan-izvršenje'!$A$8:G$1500,'prenos-P-R-N'!I$1,FALSE),IF($A397&gt;$A$2,+VLOOKUP($A397,'Neizmirene obaveze JLS'!$A$11:G$500,'prenos-P-R-N'!I$1,FALSE),"")))</f>
        <v/>
      </c>
      <c r="J397" s="87" t="str">
        <f>IF($A397=0,"",IF($A397&lt;=$A$1,+VLOOKUP($A397,'Rashodi- plan-izvršenje'!$A$8:H$1500,'prenos-P-R-N'!J$1,FALSE),IF($A397&gt;$A$2,+VLOOKUP($A397,'Neizmirene obaveze JLS'!$A$11:H$500,'prenos-P-R-N'!J$1,FALSE),"")))</f>
        <v/>
      </c>
      <c r="K397" s="87" t="str">
        <f>IF($A397=0,"",IF($A397&lt;=$A$1,+VLOOKUP($A397,'Rashodi- plan-izvršenje'!$A$8:I$1500,'prenos-P-R-N'!K$1,FALSE),IF($A397&gt;$A$2,+VLOOKUP($A397,'Neizmirene obaveze JLS'!$A$11:I$500,'prenos-P-R-N'!K$1,FALSE),"")))</f>
        <v/>
      </c>
      <c r="L397" t="str">
        <f>IF(A397=0,"",IF(A397&lt;=A$1,+IF(VLOOKUP(A397,'Rashodi- plan-izvršenje'!A$8:J$1500,M$1,FALSE)&gt;0,"Програмска активност","Пројекат"),IF(A397&gt;A$2,+IF(VLOOKUP(A397,'Neizmirene obaveze JLS'!A$8:J$2008,M$1,FALSE)&gt;0,"Програмска активност","Пројекат"),"")))</f>
        <v/>
      </c>
      <c r="M397" s="87" t="str">
        <f>IF(A397=0,"",IF($A397&lt;=$A$1,+IF(VLOOKUP($A397,'Rashodi- plan-izvršenje'!$A$8:$M$1500,10,FALSE)&gt;0,VLOOKUP($A397,'Rashodi- plan-izvršenje'!$A$8:$M$1500,10,FALSE),VLOOKUP($A397,'Rashodi- plan-izvršenje'!$A$8:$M$1500,12,FALSE)),+IF($A397&gt;$A$2,IF(VLOOKUP($A397,'Neizmirene obaveze JLS'!$A$8:$M$1500,10,FALSE)&gt;0,VLOOKUP($A397,'Neizmirene obaveze JLS'!$A$11:$M$1500,10,FALSE),VLOOKUP($A397,'Neizmirene obaveze JLS'!$A$11:$M$1500,12,FALSE)),0)))</f>
        <v/>
      </c>
      <c r="N397" s="87" t="str">
        <f>IF(A397=0,"",IF($A397&lt;=$A$1,+IF(VLOOKUP(A397,'Rashodi- plan-izvršenje'!$A$8:$M$1500,10,FALSE)&gt;0,VLOOKUP(A397,'Rashodi- plan-izvršenje'!$A$8:$M$1500,11,FALSE),VLOOKUP(A397,'Rashodi- plan-izvršenje'!$A$8:$M$1500,13,FALSE)),+IF($A397&gt;$A$2,IF(VLOOKUP($A397,'Neizmirene obaveze JLS'!$A$8:$M$1500,10,FALSE)&gt;0,VLOOKUP($A397,'Neizmirene obaveze JLS'!$A$11:$M$1500,11,FALSE),VLOOKUP($A397,'Neizmirene obaveze JLS'!$A$11:$M$1500,13,FALSE)),0)))</f>
        <v/>
      </c>
      <c r="O397" s="87" t="str">
        <f>IF(A397=0,"",IF($A397&lt;=$A$1,VALUE(+VLOOKUP($A397,'Rashodi- plan-izvršenje'!$A$8:N$1500,'prenos-P-R-N'!O$1,FALSE)),IF($A397&lt;=A$2,VALUE(VLOOKUP($A397,'Prihodi- plan-izvršenje'!$A$8:$H$500,6,FALSE)),VALUE(VLOOKUP($A397,'Neizmirene obaveze JLS'!$A$8:$N$500,O$1,FALSE)))))</f>
        <v/>
      </c>
      <c r="P397" s="87" t="str">
        <f>IF(A397=0,"",IF(A397=0,0,IF(A397&gt;A$2,'šifarnik K-izvor'!G$3,+IF(Q397&lt;700,+'šifarnik K-izvor'!G$2,'šifarnik K-izvor'!G$1))))</f>
        <v/>
      </c>
      <c r="Q397" s="87">
        <f>IF($A397&lt;=$A$1,VALUE(+VLOOKUP($A397,'Rashodi- plan-izvršenje'!$A$8:O$1500,'prenos-P-R-N'!Q$1,FALSE)),IF($A397&lt;=$A$2,VLOOKUP($A397,'Prihodi- plan-izvršenje'!$A$4:$H$500,4,FALSE),IF($A397&lt;=$A$3,VLOOKUP(A397,'Neizmirene obaveze JLS'!$A$11:O$500,Q$1,FALSE),"")))</f>
        <v>0</v>
      </c>
      <c r="R397" s="88">
        <f>IF($A397&lt;=$A$1,VALUE(+VLOOKUP($A397,'Rashodi- plan-izvršenje'!$A$8:P$1500,'prenos-P-R-N'!R$1,FALSE)),IF($A397&lt;=$A$2,VLOOKUP($A397,'Prihodi- plan-izvršenje'!$A$4:$H$500,7,FALSE),""))</f>
        <v>0</v>
      </c>
      <c r="S397" s="88">
        <f>IF(A397=0,0,IF($A397&lt;=$A$1,VALUE(+VLOOKUP($A397,'Rashodi- plan-izvršenje'!$A$8:Q$1500,'prenos-P-R-N'!S$1,FALSE)),IF($A397&lt;=$A$2,VLOOKUP($A397,'Prihodi- plan-izvršenje'!$A$4:$H$500,8,FALSE),0)))</f>
        <v>0</v>
      </c>
      <c r="T397" s="88" t="str">
        <f>IF($A397&gt;$A$2,VLOOKUP($A397,'Neizmirene obaveze JLS'!$A$11:R$500,R$1,FALSE),"")</f>
        <v/>
      </c>
      <c r="U397" s="88">
        <f>IF($A397&gt;$A$2,VLOOKUP($A397,'Neizmirene obaveze JLS'!$A$11:S$500,S$1,FALSE),0)</f>
        <v>0</v>
      </c>
      <c r="V397" s="88">
        <f t="shared" si="43"/>
        <v>0</v>
      </c>
      <c r="W397" s="74"/>
      <c r="X397" s="74"/>
      <c r="Y397" s="74"/>
      <c r="Z397" s="74"/>
      <c r="AA397" s="193">
        <f t="shared" si="44"/>
        <v>1</v>
      </c>
      <c r="AB397" s="193" t="str">
        <f t="shared" si="45"/>
        <v/>
      </c>
    </row>
    <row r="398" spans="1:28">
      <c r="A398" s="89">
        <f>IF(AND(COUNTIF(A$1:A$3,"&gt;0")=1,MAX(A$8:A397)&lt;A$1),A397+1,IF(AND(COUNTIF(A$1:A$3,"&gt;0")=2,MAX(A$8:A397)&lt;A$2),A397+1,IF(AND(COUNTIF(A$1:A$3,"&gt;0")=3,MAX(A$8:A397)&lt;A$3),A397+1,0)))</f>
        <v>0</v>
      </c>
      <c r="B398" s="89" t="str">
        <f t="shared" si="46"/>
        <v/>
      </c>
      <c r="C398" s="89" t="str">
        <f t="shared" si="47"/>
        <v/>
      </c>
      <c r="D398" s="87" t="str">
        <f>IF($A398=0,"",IF($A398&lt;=$A$1,+VLOOKUP($A398,'Rashodi- plan-izvršenje'!$A$8:B$1500,'prenos-P-R-N'!D$1,FALSE),IF($A398&gt;$A$2,+VLOOKUP($A398,'Neizmirene obaveze JLS'!$A$11:B$500,'prenos-P-R-N'!D$1,FALSE),"")))</f>
        <v/>
      </c>
      <c r="E398" s="87" t="str">
        <f>IF($A398=0,"",IF($A398&lt;=$A$1,+VLOOKUP($A398,'Rashodi- plan-izvršenje'!$A$8:C$1500,'prenos-P-R-N'!E$1,FALSE),IF($A398&gt;$A$2,+VLOOKUP($A398,'Neizmirene obaveze JLS'!$A$11:C$500,'prenos-P-R-N'!E$1,FALSE),"")))</f>
        <v/>
      </c>
      <c r="F398" s="87" t="str">
        <f>IF($A398=0,"",IF($A398&lt;=$A$1,+VLOOKUP($A398,'Rashodi- plan-izvršenje'!$A$8:D$1500,'prenos-P-R-N'!F$1,FALSE),IF($A398&gt;$A$2,+VLOOKUP($A398,'Neizmirene obaveze JLS'!$A$11:D$500,'prenos-P-R-N'!F$1,FALSE),"")))</f>
        <v/>
      </c>
      <c r="G398" s="87" t="str">
        <f>IF($A398=0,"",IF($A398&lt;=$A$1,+VLOOKUP($A398,'Rashodi- plan-izvršenje'!$A$8:E$1500,'prenos-P-R-N'!G$1,FALSE),IF($A398&gt;$A$2,+VLOOKUP($A398,'Neizmirene obaveze JLS'!$A$11:E$500,'prenos-P-R-N'!G$1,FALSE),"")))</f>
        <v/>
      </c>
      <c r="H398" s="87" t="str">
        <f>IF($A398=0,"",IF($A398&lt;=$A$1,+VLOOKUP($A398,'Rashodi- plan-izvršenje'!$A$8:F$1500,'prenos-P-R-N'!H$1,FALSE),IF($A398&gt;$A$2,+VLOOKUP($A398,'Neizmirene obaveze JLS'!$A$11:F$500,'prenos-P-R-N'!H$1,FALSE),"")))</f>
        <v/>
      </c>
      <c r="I398" s="87" t="str">
        <f>IF($A398=0,"",IF($A398&lt;=$A$1,+VLOOKUP($A398,'Rashodi- plan-izvršenje'!$A$8:G$1500,'prenos-P-R-N'!I$1,FALSE),IF($A398&gt;$A$2,+VLOOKUP($A398,'Neizmirene obaveze JLS'!$A$11:G$500,'prenos-P-R-N'!I$1,FALSE),"")))</f>
        <v/>
      </c>
      <c r="J398" s="87" t="str">
        <f>IF($A398=0,"",IF($A398&lt;=$A$1,+VLOOKUP($A398,'Rashodi- plan-izvršenje'!$A$8:H$1500,'prenos-P-R-N'!J$1,FALSE),IF($A398&gt;$A$2,+VLOOKUP($A398,'Neizmirene obaveze JLS'!$A$11:H$500,'prenos-P-R-N'!J$1,FALSE),"")))</f>
        <v/>
      </c>
      <c r="K398" s="87" t="str">
        <f>IF($A398=0,"",IF($A398&lt;=$A$1,+VLOOKUP($A398,'Rashodi- plan-izvršenje'!$A$8:I$1500,'prenos-P-R-N'!K$1,FALSE),IF($A398&gt;$A$2,+VLOOKUP($A398,'Neizmirene obaveze JLS'!$A$11:I$500,'prenos-P-R-N'!K$1,FALSE),"")))</f>
        <v/>
      </c>
      <c r="L398" t="str">
        <f>IF(A398=0,"",IF(A398&lt;=A$1,+IF(VLOOKUP(A398,'Rashodi- plan-izvršenje'!A$8:J$1500,M$1,FALSE)&gt;0,"Програмска активност","Пројекат"),IF(A398&gt;A$2,+IF(VLOOKUP(A398,'Neizmirene obaveze JLS'!A$8:J$2008,M$1,FALSE)&gt;0,"Програмска активност","Пројекат"),"")))</f>
        <v/>
      </c>
      <c r="M398" s="87" t="str">
        <f>IF(A398=0,"",IF($A398&lt;=$A$1,+IF(VLOOKUP($A398,'Rashodi- plan-izvršenje'!$A$8:$M$1500,10,FALSE)&gt;0,VLOOKUP($A398,'Rashodi- plan-izvršenje'!$A$8:$M$1500,10,FALSE),VLOOKUP($A398,'Rashodi- plan-izvršenje'!$A$8:$M$1500,12,FALSE)),+IF($A398&gt;$A$2,IF(VLOOKUP($A398,'Neizmirene obaveze JLS'!$A$8:$M$1500,10,FALSE)&gt;0,VLOOKUP($A398,'Neizmirene obaveze JLS'!$A$11:$M$1500,10,FALSE),VLOOKUP($A398,'Neizmirene obaveze JLS'!$A$11:$M$1500,12,FALSE)),0)))</f>
        <v/>
      </c>
      <c r="N398" s="87" t="str">
        <f>IF(A398=0,"",IF($A398&lt;=$A$1,+IF(VLOOKUP(A398,'Rashodi- plan-izvršenje'!$A$8:$M$1500,10,FALSE)&gt;0,VLOOKUP(A398,'Rashodi- plan-izvršenje'!$A$8:$M$1500,11,FALSE),VLOOKUP(A398,'Rashodi- plan-izvršenje'!$A$8:$M$1500,13,FALSE)),+IF($A398&gt;$A$2,IF(VLOOKUP($A398,'Neizmirene obaveze JLS'!$A$8:$M$1500,10,FALSE)&gt;0,VLOOKUP($A398,'Neizmirene obaveze JLS'!$A$11:$M$1500,11,FALSE),VLOOKUP($A398,'Neizmirene obaveze JLS'!$A$11:$M$1500,13,FALSE)),0)))</f>
        <v/>
      </c>
      <c r="O398" s="87" t="str">
        <f>IF(A398=0,"",IF($A398&lt;=$A$1,VALUE(+VLOOKUP($A398,'Rashodi- plan-izvršenje'!$A$8:N$1500,'prenos-P-R-N'!O$1,FALSE)),IF($A398&lt;=A$2,VALUE(VLOOKUP($A398,'Prihodi- plan-izvršenje'!$A$8:$H$500,6,FALSE)),VALUE(VLOOKUP($A398,'Neizmirene obaveze JLS'!$A$8:$N$500,O$1,FALSE)))))</f>
        <v/>
      </c>
      <c r="P398" s="87" t="str">
        <f>IF(A398=0,"",IF(A398=0,0,IF(A398&gt;A$2,'šifarnik K-izvor'!G$3,+IF(Q398&lt;700,+'šifarnik K-izvor'!G$2,'šifarnik K-izvor'!G$1))))</f>
        <v/>
      </c>
      <c r="Q398" s="87">
        <f>IF($A398&lt;=$A$1,VALUE(+VLOOKUP($A398,'Rashodi- plan-izvršenje'!$A$8:O$1500,'prenos-P-R-N'!Q$1,FALSE)),IF($A398&lt;=$A$2,VLOOKUP($A398,'Prihodi- plan-izvršenje'!$A$4:$H$500,4,FALSE),IF($A398&lt;=$A$3,VLOOKUP(A398,'Neizmirene obaveze JLS'!$A$11:O$500,Q$1,FALSE),"")))</f>
        <v>0</v>
      </c>
      <c r="R398" s="88">
        <f>IF($A398&lt;=$A$1,VALUE(+VLOOKUP($A398,'Rashodi- plan-izvršenje'!$A$8:P$1500,'prenos-P-R-N'!R$1,FALSE)),IF($A398&lt;=$A$2,VLOOKUP($A398,'Prihodi- plan-izvršenje'!$A$4:$H$500,7,FALSE),""))</f>
        <v>0</v>
      </c>
      <c r="S398" s="88">
        <f>IF(A398=0,0,IF($A398&lt;=$A$1,VALUE(+VLOOKUP($A398,'Rashodi- plan-izvršenje'!$A$8:Q$1500,'prenos-P-R-N'!S$1,FALSE)),IF($A398&lt;=$A$2,VLOOKUP($A398,'Prihodi- plan-izvršenje'!$A$4:$H$500,8,FALSE),0)))</f>
        <v>0</v>
      </c>
      <c r="T398" s="88" t="str">
        <f>IF($A398&gt;$A$2,VLOOKUP($A398,'Neizmirene obaveze JLS'!$A$11:R$500,R$1,FALSE),"")</f>
        <v/>
      </c>
      <c r="U398" s="88">
        <f>IF($A398&gt;$A$2,VLOOKUP($A398,'Neizmirene obaveze JLS'!$A$11:S$500,S$1,FALSE),0)</f>
        <v>0</v>
      </c>
      <c r="V398" s="88">
        <f t="shared" si="43"/>
        <v>0</v>
      </c>
      <c r="W398" s="74"/>
      <c r="X398" s="74"/>
      <c r="Y398" s="74"/>
      <c r="Z398" s="74"/>
      <c r="AA398" s="193">
        <f t="shared" si="44"/>
        <v>1</v>
      </c>
      <c r="AB398" s="193" t="str">
        <f t="shared" si="45"/>
        <v/>
      </c>
    </row>
    <row r="399" spans="1:28">
      <c r="A399" s="89">
        <f>IF(AND(COUNTIF(A$1:A$3,"&gt;0")=1,MAX(A$8:A398)&lt;A$1),A398+1,IF(AND(COUNTIF(A$1:A$3,"&gt;0")=2,MAX(A$8:A398)&lt;A$2),A398+1,IF(AND(COUNTIF(A$1:A$3,"&gt;0")=3,MAX(A$8:A398)&lt;A$3),A398+1,0)))</f>
        <v>0</v>
      </c>
      <c r="B399" s="89" t="str">
        <f t="shared" si="46"/>
        <v/>
      </c>
      <c r="C399" s="89" t="str">
        <f t="shared" si="47"/>
        <v/>
      </c>
      <c r="D399" s="87" t="str">
        <f>IF($A399=0,"",IF($A399&lt;=$A$1,+VLOOKUP($A399,'Rashodi- plan-izvršenje'!$A$8:B$1500,'prenos-P-R-N'!D$1,FALSE),IF($A399&gt;$A$2,+VLOOKUP($A399,'Neizmirene obaveze JLS'!$A$11:B$500,'prenos-P-R-N'!D$1,FALSE),"")))</f>
        <v/>
      </c>
      <c r="E399" s="87" t="str">
        <f>IF($A399=0,"",IF($A399&lt;=$A$1,+VLOOKUP($A399,'Rashodi- plan-izvršenje'!$A$8:C$1500,'prenos-P-R-N'!E$1,FALSE),IF($A399&gt;$A$2,+VLOOKUP($A399,'Neizmirene obaveze JLS'!$A$11:C$500,'prenos-P-R-N'!E$1,FALSE),"")))</f>
        <v/>
      </c>
      <c r="F399" s="87" t="str">
        <f>IF($A399=0,"",IF($A399&lt;=$A$1,+VLOOKUP($A399,'Rashodi- plan-izvršenje'!$A$8:D$1500,'prenos-P-R-N'!F$1,FALSE),IF($A399&gt;$A$2,+VLOOKUP($A399,'Neizmirene obaveze JLS'!$A$11:D$500,'prenos-P-R-N'!F$1,FALSE),"")))</f>
        <v/>
      </c>
      <c r="G399" s="87" t="str">
        <f>IF($A399=0,"",IF($A399&lt;=$A$1,+VLOOKUP($A399,'Rashodi- plan-izvršenje'!$A$8:E$1500,'prenos-P-R-N'!G$1,FALSE),IF($A399&gt;$A$2,+VLOOKUP($A399,'Neizmirene obaveze JLS'!$A$11:E$500,'prenos-P-R-N'!G$1,FALSE),"")))</f>
        <v/>
      </c>
      <c r="H399" s="87" t="str">
        <f>IF($A399=0,"",IF($A399&lt;=$A$1,+VLOOKUP($A399,'Rashodi- plan-izvršenje'!$A$8:F$1500,'prenos-P-R-N'!H$1,FALSE),IF($A399&gt;$A$2,+VLOOKUP($A399,'Neizmirene obaveze JLS'!$A$11:F$500,'prenos-P-R-N'!H$1,FALSE),"")))</f>
        <v/>
      </c>
      <c r="I399" s="87" t="str">
        <f>IF($A399=0,"",IF($A399&lt;=$A$1,+VLOOKUP($A399,'Rashodi- plan-izvršenje'!$A$8:G$1500,'prenos-P-R-N'!I$1,FALSE),IF($A399&gt;$A$2,+VLOOKUP($A399,'Neizmirene obaveze JLS'!$A$11:G$500,'prenos-P-R-N'!I$1,FALSE),"")))</f>
        <v/>
      </c>
      <c r="J399" s="87" t="str">
        <f>IF($A399=0,"",IF($A399&lt;=$A$1,+VLOOKUP($A399,'Rashodi- plan-izvršenje'!$A$8:H$1500,'prenos-P-R-N'!J$1,FALSE),IF($A399&gt;$A$2,+VLOOKUP($A399,'Neizmirene obaveze JLS'!$A$11:H$500,'prenos-P-R-N'!J$1,FALSE),"")))</f>
        <v/>
      </c>
      <c r="K399" s="87" t="str">
        <f>IF($A399=0,"",IF($A399&lt;=$A$1,+VLOOKUP($A399,'Rashodi- plan-izvršenje'!$A$8:I$1500,'prenos-P-R-N'!K$1,FALSE),IF($A399&gt;$A$2,+VLOOKUP($A399,'Neizmirene obaveze JLS'!$A$11:I$500,'prenos-P-R-N'!K$1,FALSE),"")))</f>
        <v/>
      </c>
      <c r="L399" t="str">
        <f>IF(A399=0,"",IF(A399&lt;=A$1,+IF(VLOOKUP(A399,'Rashodi- plan-izvršenje'!A$8:J$1500,M$1,FALSE)&gt;0,"Програмска активност","Пројекат"),IF(A399&gt;A$2,+IF(VLOOKUP(A399,'Neizmirene obaveze JLS'!A$8:J$2008,M$1,FALSE)&gt;0,"Програмска активност","Пројекат"),"")))</f>
        <v/>
      </c>
      <c r="M399" s="87" t="str">
        <f>IF(A399=0,"",IF($A399&lt;=$A$1,+IF(VLOOKUP($A399,'Rashodi- plan-izvršenje'!$A$8:$M$1500,10,FALSE)&gt;0,VLOOKUP($A399,'Rashodi- plan-izvršenje'!$A$8:$M$1500,10,FALSE),VLOOKUP($A399,'Rashodi- plan-izvršenje'!$A$8:$M$1500,12,FALSE)),+IF($A399&gt;$A$2,IF(VLOOKUP($A399,'Neizmirene obaveze JLS'!$A$8:$M$1500,10,FALSE)&gt;0,VLOOKUP($A399,'Neizmirene obaveze JLS'!$A$11:$M$1500,10,FALSE),VLOOKUP($A399,'Neizmirene obaveze JLS'!$A$11:$M$1500,12,FALSE)),0)))</f>
        <v/>
      </c>
      <c r="N399" s="87" t="str">
        <f>IF(A399=0,"",IF($A399&lt;=$A$1,+IF(VLOOKUP(A399,'Rashodi- plan-izvršenje'!$A$8:$M$1500,10,FALSE)&gt;0,VLOOKUP(A399,'Rashodi- plan-izvršenje'!$A$8:$M$1500,11,FALSE),VLOOKUP(A399,'Rashodi- plan-izvršenje'!$A$8:$M$1500,13,FALSE)),+IF($A399&gt;$A$2,IF(VLOOKUP($A399,'Neizmirene obaveze JLS'!$A$8:$M$1500,10,FALSE)&gt;0,VLOOKUP($A399,'Neizmirene obaveze JLS'!$A$11:$M$1500,11,FALSE),VLOOKUP($A399,'Neizmirene obaveze JLS'!$A$11:$M$1500,13,FALSE)),0)))</f>
        <v/>
      </c>
      <c r="O399" s="87" t="str">
        <f>IF(A399=0,"",IF($A399&lt;=$A$1,VALUE(+VLOOKUP($A399,'Rashodi- plan-izvršenje'!$A$8:N$1500,'prenos-P-R-N'!O$1,FALSE)),IF($A399&lt;=A$2,VALUE(VLOOKUP($A399,'Prihodi- plan-izvršenje'!$A$8:$H$500,6,FALSE)),VALUE(VLOOKUP($A399,'Neizmirene obaveze JLS'!$A$8:$N$500,O$1,FALSE)))))</f>
        <v/>
      </c>
      <c r="P399" s="87" t="str">
        <f>IF(A399=0,"",IF(A399=0,0,IF(A399&gt;A$2,'šifarnik K-izvor'!G$3,+IF(Q399&lt;700,+'šifarnik K-izvor'!G$2,'šifarnik K-izvor'!G$1))))</f>
        <v/>
      </c>
      <c r="Q399" s="87">
        <f>IF($A399&lt;=$A$1,VALUE(+VLOOKUP($A399,'Rashodi- plan-izvršenje'!$A$8:O$1500,'prenos-P-R-N'!Q$1,FALSE)),IF($A399&lt;=$A$2,VLOOKUP($A399,'Prihodi- plan-izvršenje'!$A$4:$H$500,4,FALSE),IF($A399&lt;=$A$3,VLOOKUP(A399,'Neizmirene obaveze JLS'!$A$11:O$500,Q$1,FALSE),"")))</f>
        <v>0</v>
      </c>
      <c r="R399" s="88">
        <f>IF($A399&lt;=$A$1,VALUE(+VLOOKUP($A399,'Rashodi- plan-izvršenje'!$A$8:P$1500,'prenos-P-R-N'!R$1,FALSE)),IF($A399&lt;=$A$2,VLOOKUP($A399,'Prihodi- plan-izvršenje'!$A$4:$H$500,7,FALSE),""))</f>
        <v>0</v>
      </c>
      <c r="S399" s="88">
        <f>IF(A399=0,0,IF($A399&lt;=$A$1,VALUE(+VLOOKUP($A399,'Rashodi- plan-izvršenje'!$A$8:Q$1500,'prenos-P-R-N'!S$1,FALSE)),IF($A399&lt;=$A$2,VLOOKUP($A399,'Prihodi- plan-izvršenje'!$A$4:$H$500,8,FALSE),0)))</f>
        <v>0</v>
      </c>
      <c r="T399" s="88" t="str">
        <f>IF($A399&gt;$A$2,VLOOKUP($A399,'Neizmirene obaveze JLS'!$A$11:R$500,R$1,FALSE),"")</f>
        <v/>
      </c>
      <c r="U399" s="88">
        <f>IF($A399&gt;$A$2,VLOOKUP($A399,'Neizmirene obaveze JLS'!$A$11:S$500,S$1,FALSE),0)</f>
        <v>0</v>
      </c>
      <c r="V399" s="88">
        <f t="shared" si="43"/>
        <v>0</v>
      </c>
      <c r="W399" s="74"/>
      <c r="X399" s="74"/>
      <c r="Y399" s="74"/>
      <c r="Z399" s="74"/>
      <c r="AA399" s="193">
        <f t="shared" si="44"/>
        <v>1</v>
      </c>
      <c r="AB399" s="193" t="str">
        <f t="shared" si="45"/>
        <v/>
      </c>
    </row>
    <row r="400" spans="1:28">
      <c r="A400" s="89">
        <f>IF(AND(COUNTIF(A$1:A$3,"&gt;0")=1,MAX(A$8:A399)&lt;A$1),A399+1,IF(AND(COUNTIF(A$1:A$3,"&gt;0")=2,MAX(A$8:A399)&lt;A$2),A399+1,IF(AND(COUNTIF(A$1:A$3,"&gt;0")=3,MAX(A$8:A399)&lt;A$3),A399+1,0)))</f>
        <v>0</v>
      </c>
      <c r="B400" s="89" t="str">
        <f t="shared" si="46"/>
        <v/>
      </c>
      <c r="C400" s="89" t="str">
        <f t="shared" si="47"/>
        <v/>
      </c>
      <c r="D400" s="87" t="str">
        <f>IF($A400=0,"",IF($A400&lt;=$A$1,+VLOOKUP($A400,'Rashodi- plan-izvršenje'!$A$8:B$1500,'prenos-P-R-N'!D$1,FALSE),IF($A400&gt;$A$2,+VLOOKUP($A400,'Neizmirene obaveze JLS'!$A$11:B$500,'prenos-P-R-N'!D$1,FALSE),"")))</f>
        <v/>
      </c>
      <c r="E400" s="87" t="str">
        <f>IF($A400=0,"",IF($A400&lt;=$A$1,+VLOOKUP($A400,'Rashodi- plan-izvršenje'!$A$8:C$1500,'prenos-P-R-N'!E$1,FALSE),IF($A400&gt;$A$2,+VLOOKUP($A400,'Neizmirene obaveze JLS'!$A$11:C$500,'prenos-P-R-N'!E$1,FALSE),"")))</f>
        <v/>
      </c>
      <c r="F400" s="87" t="str">
        <f>IF($A400=0,"",IF($A400&lt;=$A$1,+VLOOKUP($A400,'Rashodi- plan-izvršenje'!$A$8:D$1500,'prenos-P-R-N'!F$1,FALSE),IF($A400&gt;$A$2,+VLOOKUP($A400,'Neizmirene obaveze JLS'!$A$11:D$500,'prenos-P-R-N'!F$1,FALSE),"")))</f>
        <v/>
      </c>
      <c r="G400" s="87" t="str">
        <f>IF($A400=0,"",IF($A400&lt;=$A$1,+VLOOKUP($A400,'Rashodi- plan-izvršenje'!$A$8:E$1500,'prenos-P-R-N'!G$1,FALSE),IF($A400&gt;$A$2,+VLOOKUP($A400,'Neizmirene obaveze JLS'!$A$11:E$500,'prenos-P-R-N'!G$1,FALSE),"")))</f>
        <v/>
      </c>
      <c r="H400" s="87" t="str">
        <f>IF($A400=0,"",IF($A400&lt;=$A$1,+VLOOKUP($A400,'Rashodi- plan-izvršenje'!$A$8:F$1500,'prenos-P-R-N'!H$1,FALSE),IF($A400&gt;$A$2,+VLOOKUP($A400,'Neizmirene obaveze JLS'!$A$11:F$500,'prenos-P-R-N'!H$1,FALSE),"")))</f>
        <v/>
      </c>
      <c r="I400" s="87" t="str">
        <f>IF($A400=0,"",IF($A400&lt;=$A$1,+VLOOKUP($A400,'Rashodi- plan-izvršenje'!$A$8:G$1500,'prenos-P-R-N'!I$1,FALSE),IF($A400&gt;$A$2,+VLOOKUP($A400,'Neizmirene obaveze JLS'!$A$11:G$500,'prenos-P-R-N'!I$1,FALSE),"")))</f>
        <v/>
      </c>
      <c r="J400" s="87" t="str">
        <f>IF($A400=0,"",IF($A400&lt;=$A$1,+VLOOKUP($A400,'Rashodi- plan-izvršenje'!$A$8:H$1500,'prenos-P-R-N'!J$1,FALSE),IF($A400&gt;$A$2,+VLOOKUP($A400,'Neizmirene obaveze JLS'!$A$11:H$500,'prenos-P-R-N'!J$1,FALSE),"")))</f>
        <v/>
      </c>
      <c r="K400" s="87" t="str">
        <f>IF($A400=0,"",IF($A400&lt;=$A$1,+VLOOKUP($A400,'Rashodi- plan-izvršenje'!$A$8:I$1500,'prenos-P-R-N'!K$1,FALSE),IF($A400&gt;$A$2,+VLOOKUP($A400,'Neizmirene obaveze JLS'!$A$11:I$500,'prenos-P-R-N'!K$1,FALSE),"")))</f>
        <v/>
      </c>
      <c r="L400" t="str">
        <f>IF(A400=0,"",IF(A400&lt;=A$1,+IF(VLOOKUP(A400,'Rashodi- plan-izvršenje'!A$8:J$1500,M$1,FALSE)&gt;0,"Програмска активност","Пројекат"),IF(A400&gt;A$2,+IF(VLOOKUP(A400,'Neizmirene obaveze JLS'!A$8:J$2008,M$1,FALSE)&gt;0,"Програмска активност","Пројекат"),"")))</f>
        <v/>
      </c>
      <c r="M400" s="87" t="str">
        <f>IF(A400=0,"",IF($A400&lt;=$A$1,+IF(VLOOKUP($A400,'Rashodi- plan-izvršenje'!$A$8:$M$1500,10,FALSE)&gt;0,VLOOKUP($A400,'Rashodi- plan-izvršenje'!$A$8:$M$1500,10,FALSE),VLOOKUP($A400,'Rashodi- plan-izvršenje'!$A$8:$M$1500,12,FALSE)),+IF($A400&gt;$A$2,IF(VLOOKUP($A400,'Neizmirene obaveze JLS'!$A$8:$M$1500,10,FALSE)&gt;0,VLOOKUP($A400,'Neizmirene obaveze JLS'!$A$11:$M$1500,10,FALSE),VLOOKUP($A400,'Neizmirene obaveze JLS'!$A$11:$M$1500,12,FALSE)),0)))</f>
        <v/>
      </c>
      <c r="N400" s="87" t="str">
        <f>IF(A400=0,"",IF($A400&lt;=$A$1,+IF(VLOOKUP(A400,'Rashodi- plan-izvršenje'!$A$8:$M$1500,10,FALSE)&gt;0,VLOOKUP(A400,'Rashodi- plan-izvršenje'!$A$8:$M$1500,11,FALSE),VLOOKUP(A400,'Rashodi- plan-izvršenje'!$A$8:$M$1500,13,FALSE)),+IF($A400&gt;$A$2,IF(VLOOKUP($A400,'Neizmirene obaveze JLS'!$A$8:$M$1500,10,FALSE)&gt;0,VLOOKUP($A400,'Neizmirene obaveze JLS'!$A$11:$M$1500,11,FALSE),VLOOKUP($A400,'Neizmirene obaveze JLS'!$A$11:$M$1500,13,FALSE)),0)))</f>
        <v/>
      </c>
      <c r="O400" s="87" t="str">
        <f>IF(A400=0,"",IF($A400&lt;=$A$1,VALUE(+VLOOKUP($A400,'Rashodi- plan-izvršenje'!$A$8:N$1500,'prenos-P-R-N'!O$1,FALSE)),IF($A400&lt;=A$2,VALUE(VLOOKUP($A400,'Prihodi- plan-izvršenje'!$A$8:$H$500,6,FALSE)),VALUE(VLOOKUP($A400,'Neizmirene obaveze JLS'!$A$8:$N$500,O$1,FALSE)))))</f>
        <v/>
      </c>
      <c r="P400" s="87" t="str">
        <f>IF(A400=0,"",IF(A400=0,0,IF(A400&gt;A$2,'šifarnik K-izvor'!G$3,+IF(Q400&lt;700,+'šifarnik K-izvor'!G$2,'šifarnik K-izvor'!G$1))))</f>
        <v/>
      </c>
      <c r="Q400" s="87">
        <f>IF($A400&lt;=$A$1,VALUE(+VLOOKUP($A400,'Rashodi- plan-izvršenje'!$A$8:O$1500,'prenos-P-R-N'!Q$1,FALSE)),IF($A400&lt;=$A$2,VLOOKUP($A400,'Prihodi- plan-izvršenje'!$A$4:$H$500,4,FALSE),IF($A400&lt;=$A$3,VLOOKUP(A400,'Neizmirene obaveze JLS'!$A$11:O$500,Q$1,FALSE),"")))</f>
        <v>0</v>
      </c>
      <c r="R400" s="88">
        <f>IF($A400&lt;=$A$1,VALUE(+VLOOKUP($A400,'Rashodi- plan-izvršenje'!$A$8:P$1500,'prenos-P-R-N'!R$1,FALSE)),IF($A400&lt;=$A$2,VLOOKUP($A400,'Prihodi- plan-izvršenje'!$A$4:$H$500,7,FALSE),""))</f>
        <v>0</v>
      </c>
      <c r="S400" s="88">
        <f>IF(A400=0,0,IF($A400&lt;=$A$1,VALUE(+VLOOKUP($A400,'Rashodi- plan-izvršenje'!$A$8:Q$1500,'prenos-P-R-N'!S$1,FALSE)),IF($A400&lt;=$A$2,VLOOKUP($A400,'Prihodi- plan-izvršenje'!$A$4:$H$500,8,FALSE),0)))</f>
        <v>0</v>
      </c>
      <c r="T400" s="88" t="str">
        <f>IF($A400&gt;$A$2,VLOOKUP($A400,'Neizmirene obaveze JLS'!$A$11:R$500,R$1,FALSE),"")</f>
        <v/>
      </c>
      <c r="U400" s="88">
        <f>IF($A400&gt;$A$2,VLOOKUP($A400,'Neizmirene obaveze JLS'!$A$11:S$500,S$1,FALSE),0)</f>
        <v>0</v>
      </c>
      <c r="V400" s="88">
        <f t="shared" si="43"/>
        <v>0</v>
      </c>
      <c r="W400" s="74"/>
      <c r="X400" s="74"/>
      <c r="Y400" s="74"/>
      <c r="Z400" s="74"/>
      <c r="AA400" s="193">
        <f t="shared" si="44"/>
        <v>1</v>
      </c>
      <c r="AB400" s="193" t="str">
        <f t="shared" si="45"/>
        <v/>
      </c>
    </row>
    <row r="401" spans="1:28">
      <c r="A401" s="89">
        <f>IF(AND(COUNTIF(A$1:A$3,"&gt;0")=1,MAX(A$8:A400)&lt;A$1),A400+1,IF(AND(COUNTIF(A$1:A$3,"&gt;0")=2,MAX(A$8:A400)&lt;A$2),A400+1,IF(AND(COUNTIF(A$1:A$3,"&gt;0")=3,MAX(A$8:A400)&lt;A$3),A400+1,0)))</f>
        <v>0</v>
      </c>
      <c r="B401" s="89" t="str">
        <f t="shared" si="46"/>
        <v/>
      </c>
      <c r="C401" s="89" t="str">
        <f t="shared" si="47"/>
        <v/>
      </c>
      <c r="D401" s="87" t="str">
        <f>IF($A401=0,"",IF($A401&lt;=$A$1,+VLOOKUP($A401,'Rashodi- plan-izvršenje'!$A$8:B$1500,'prenos-P-R-N'!D$1,FALSE),IF($A401&gt;$A$2,+VLOOKUP($A401,'Neizmirene obaveze JLS'!$A$11:B$500,'prenos-P-R-N'!D$1,FALSE),"")))</f>
        <v/>
      </c>
      <c r="E401" s="87" t="str">
        <f>IF($A401=0,"",IF($A401&lt;=$A$1,+VLOOKUP($A401,'Rashodi- plan-izvršenje'!$A$8:C$1500,'prenos-P-R-N'!E$1,FALSE),IF($A401&gt;$A$2,+VLOOKUP($A401,'Neizmirene obaveze JLS'!$A$11:C$500,'prenos-P-R-N'!E$1,FALSE),"")))</f>
        <v/>
      </c>
      <c r="F401" s="87" t="str">
        <f>IF($A401=0,"",IF($A401&lt;=$A$1,+VLOOKUP($A401,'Rashodi- plan-izvršenje'!$A$8:D$1500,'prenos-P-R-N'!F$1,FALSE),IF($A401&gt;$A$2,+VLOOKUP($A401,'Neizmirene obaveze JLS'!$A$11:D$500,'prenos-P-R-N'!F$1,FALSE),"")))</f>
        <v/>
      </c>
      <c r="G401" s="87" t="str">
        <f>IF($A401=0,"",IF($A401&lt;=$A$1,+VLOOKUP($A401,'Rashodi- plan-izvršenje'!$A$8:E$1500,'prenos-P-R-N'!G$1,FALSE),IF($A401&gt;$A$2,+VLOOKUP($A401,'Neizmirene obaveze JLS'!$A$11:E$500,'prenos-P-R-N'!G$1,FALSE),"")))</f>
        <v/>
      </c>
      <c r="H401" s="87" t="str">
        <f>IF($A401=0,"",IF($A401&lt;=$A$1,+VLOOKUP($A401,'Rashodi- plan-izvršenje'!$A$8:F$1500,'prenos-P-R-N'!H$1,FALSE),IF($A401&gt;$A$2,+VLOOKUP($A401,'Neizmirene obaveze JLS'!$A$11:F$500,'prenos-P-R-N'!H$1,FALSE),"")))</f>
        <v/>
      </c>
      <c r="I401" s="87" t="str">
        <f>IF($A401=0,"",IF($A401&lt;=$A$1,+VLOOKUP($A401,'Rashodi- plan-izvršenje'!$A$8:G$1500,'prenos-P-R-N'!I$1,FALSE),IF($A401&gt;$A$2,+VLOOKUP($A401,'Neizmirene obaveze JLS'!$A$11:G$500,'prenos-P-R-N'!I$1,FALSE),"")))</f>
        <v/>
      </c>
      <c r="J401" s="87" t="str">
        <f>IF($A401=0,"",IF($A401&lt;=$A$1,+VLOOKUP($A401,'Rashodi- plan-izvršenje'!$A$8:H$1500,'prenos-P-R-N'!J$1,FALSE),IF($A401&gt;$A$2,+VLOOKUP($A401,'Neizmirene obaveze JLS'!$A$11:H$500,'prenos-P-R-N'!J$1,FALSE),"")))</f>
        <v/>
      </c>
      <c r="K401" s="87" t="str">
        <f>IF($A401=0,"",IF($A401&lt;=$A$1,+VLOOKUP($A401,'Rashodi- plan-izvršenje'!$A$8:I$1500,'prenos-P-R-N'!K$1,FALSE),IF($A401&gt;$A$2,+VLOOKUP($A401,'Neizmirene obaveze JLS'!$A$11:I$500,'prenos-P-R-N'!K$1,FALSE),"")))</f>
        <v/>
      </c>
      <c r="L401" t="str">
        <f>IF(A401=0,"",IF(A401&lt;=A$1,+IF(VLOOKUP(A401,'Rashodi- plan-izvršenje'!A$8:J$1500,M$1,FALSE)&gt;0,"Програмска активност","Пројекат"),IF(A401&gt;A$2,+IF(VLOOKUP(A401,'Neizmirene obaveze JLS'!A$8:J$2008,M$1,FALSE)&gt;0,"Програмска активност","Пројекат"),"")))</f>
        <v/>
      </c>
      <c r="M401" s="87" t="str">
        <f>IF(A401=0,"",IF($A401&lt;=$A$1,+IF(VLOOKUP($A401,'Rashodi- plan-izvršenje'!$A$8:$M$1500,10,FALSE)&gt;0,VLOOKUP($A401,'Rashodi- plan-izvršenje'!$A$8:$M$1500,10,FALSE),VLOOKUP($A401,'Rashodi- plan-izvršenje'!$A$8:$M$1500,12,FALSE)),+IF($A401&gt;$A$2,IF(VLOOKUP($A401,'Neizmirene obaveze JLS'!$A$8:$M$1500,10,FALSE)&gt;0,VLOOKUP($A401,'Neizmirene obaveze JLS'!$A$11:$M$1500,10,FALSE),VLOOKUP($A401,'Neizmirene obaveze JLS'!$A$11:$M$1500,12,FALSE)),0)))</f>
        <v/>
      </c>
      <c r="N401" s="87" t="str">
        <f>IF(A401=0,"",IF($A401&lt;=$A$1,+IF(VLOOKUP(A401,'Rashodi- plan-izvršenje'!$A$8:$M$1500,10,FALSE)&gt;0,VLOOKUP(A401,'Rashodi- plan-izvršenje'!$A$8:$M$1500,11,FALSE),VLOOKUP(A401,'Rashodi- plan-izvršenje'!$A$8:$M$1500,13,FALSE)),+IF($A401&gt;$A$2,IF(VLOOKUP($A401,'Neizmirene obaveze JLS'!$A$8:$M$1500,10,FALSE)&gt;0,VLOOKUP($A401,'Neizmirene obaveze JLS'!$A$11:$M$1500,11,FALSE),VLOOKUP($A401,'Neizmirene obaveze JLS'!$A$11:$M$1500,13,FALSE)),0)))</f>
        <v/>
      </c>
      <c r="O401" s="87" t="str">
        <f>IF(A401=0,"",IF($A401&lt;=$A$1,VALUE(+VLOOKUP($A401,'Rashodi- plan-izvršenje'!$A$8:N$1500,'prenos-P-R-N'!O$1,FALSE)),IF($A401&lt;=A$2,VALUE(VLOOKUP($A401,'Prihodi- plan-izvršenje'!$A$8:$H$500,6,FALSE)),VALUE(VLOOKUP($A401,'Neizmirene obaveze JLS'!$A$8:$N$500,O$1,FALSE)))))</f>
        <v/>
      </c>
      <c r="P401" s="87" t="str">
        <f>IF(A401=0,"",IF(A401=0,0,IF(A401&gt;A$2,'šifarnik K-izvor'!G$3,+IF(Q401&lt;700,+'šifarnik K-izvor'!G$2,'šifarnik K-izvor'!G$1))))</f>
        <v/>
      </c>
      <c r="Q401" s="87">
        <f>IF($A401&lt;=$A$1,VALUE(+VLOOKUP($A401,'Rashodi- plan-izvršenje'!$A$8:O$1500,'prenos-P-R-N'!Q$1,FALSE)),IF($A401&lt;=$A$2,VLOOKUP($A401,'Prihodi- plan-izvršenje'!$A$4:$H$500,4,FALSE),IF($A401&lt;=$A$3,VLOOKUP(A401,'Neizmirene obaveze JLS'!$A$11:O$500,Q$1,FALSE),"")))</f>
        <v>0</v>
      </c>
      <c r="R401" s="88">
        <f>IF($A401&lt;=$A$1,VALUE(+VLOOKUP($A401,'Rashodi- plan-izvršenje'!$A$8:P$1500,'prenos-P-R-N'!R$1,FALSE)),IF($A401&lt;=$A$2,VLOOKUP($A401,'Prihodi- plan-izvršenje'!$A$4:$H$500,7,FALSE),""))</f>
        <v>0</v>
      </c>
      <c r="S401" s="88">
        <f>IF(A401=0,0,IF($A401&lt;=$A$1,VALUE(+VLOOKUP($A401,'Rashodi- plan-izvršenje'!$A$8:Q$1500,'prenos-P-R-N'!S$1,FALSE)),IF($A401&lt;=$A$2,VLOOKUP($A401,'Prihodi- plan-izvršenje'!$A$4:$H$500,8,FALSE),0)))</f>
        <v>0</v>
      </c>
      <c r="T401" s="88" t="str">
        <f>IF($A401&gt;$A$2,VLOOKUP($A401,'Neizmirene obaveze JLS'!$A$11:R$500,R$1,FALSE),"")</f>
        <v/>
      </c>
      <c r="U401" s="88">
        <f>IF($A401&gt;$A$2,VLOOKUP($A401,'Neizmirene obaveze JLS'!$A$11:S$500,S$1,FALSE),0)</f>
        <v>0</v>
      </c>
      <c r="V401" s="88">
        <f t="shared" si="43"/>
        <v>0</v>
      </c>
      <c r="W401" s="74"/>
      <c r="X401" s="74"/>
      <c r="Y401" s="74"/>
      <c r="Z401" s="74"/>
      <c r="AA401" s="193">
        <f t="shared" si="44"/>
        <v>1</v>
      </c>
      <c r="AB401" s="193" t="str">
        <f t="shared" si="45"/>
        <v/>
      </c>
    </row>
    <row r="402" spans="1:28">
      <c r="A402" s="89">
        <f>IF(AND(COUNTIF(A$1:A$3,"&gt;0")=1,MAX(A$8:A401)&lt;A$1),A401+1,IF(AND(COUNTIF(A$1:A$3,"&gt;0")=2,MAX(A$8:A401)&lt;A$2),A401+1,IF(AND(COUNTIF(A$1:A$3,"&gt;0")=3,MAX(A$8:A401)&lt;A$3),A401+1,0)))</f>
        <v>0</v>
      </c>
      <c r="B402" s="89" t="str">
        <f t="shared" si="46"/>
        <v/>
      </c>
      <c r="C402" s="89" t="str">
        <f t="shared" si="47"/>
        <v/>
      </c>
      <c r="D402" s="87" t="str">
        <f>IF($A402=0,"",IF($A402&lt;=$A$1,+VLOOKUP($A402,'Rashodi- plan-izvršenje'!$A$8:B$1500,'prenos-P-R-N'!D$1,FALSE),IF($A402&gt;$A$2,+VLOOKUP($A402,'Neizmirene obaveze JLS'!$A$11:B$500,'prenos-P-R-N'!D$1,FALSE),"")))</f>
        <v/>
      </c>
      <c r="E402" s="87" t="str">
        <f>IF($A402=0,"",IF($A402&lt;=$A$1,+VLOOKUP($A402,'Rashodi- plan-izvršenje'!$A$8:C$1500,'prenos-P-R-N'!E$1,FALSE),IF($A402&gt;$A$2,+VLOOKUP($A402,'Neizmirene obaveze JLS'!$A$11:C$500,'prenos-P-R-N'!E$1,FALSE),"")))</f>
        <v/>
      </c>
      <c r="F402" s="87" t="str">
        <f>IF($A402=0,"",IF($A402&lt;=$A$1,+VLOOKUP($A402,'Rashodi- plan-izvršenje'!$A$8:D$1500,'prenos-P-R-N'!F$1,FALSE),IF($A402&gt;$A$2,+VLOOKUP($A402,'Neizmirene obaveze JLS'!$A$11:D$500,'prenos-P-R-N'!F$1,FALSE),"")))</f>
        <v/>
      </c>
      <c r="G402" s="87" t="str">
        <f>IF($A402=0,"",IF($A402&lt;=$A$1,+VLOOKUP($A402,'Rashodi- plan-izvršenje'!$A$8:E$1500,'prenos-P-R-N'!G$1,FALSE),IF($A402&gt;$A$2,+VLOOKUP($A402,'Neizmirene obaveze JLS'!$A$11:E$500,'prenos-P-R-N'!G$1,FALSE),"")))</f>
        <v/>
      </c>
      <c r="H402" s="87" t="str">
        <f>IF($A402=0,"",IF($A402&lt;=$A$1,+VLOOKUP($A402,'Rashodi- plan-izvršenje'!$A$8:F$1500,'prenos-P-R-N'!H$1,FALSE),IF($A402&gt;$A$2,+VLOOKUP($A402,'Neizmirene obaveze JLS'!$A$11:F$500,'prenos-P-R-N'!H$1,FALSE),"")))</f>
        <v/>
      </c>
      <c r="I402" s="87" t="str">
        <f>IF($A402=0,"",IF($A402&lt;=$A$1,+VLOOKUP($A402,'Rashodi- plan-izvršenje'!$A$8:G$1500,'prenos-P-R-N'!I$1,FALSE),IF($A402&gt;$A$2,+VLOOKUP($A402,'Neizmirene obaveze JLS'!$A$11:G$500,'prenos-P-R-N'!I$1,FALSE),"")))</f>
        <v/>
      </c>
      <c r="J402" s="87" t="str">
        <f>IF($A402=0,"",IF($A402&lt;=$A$1,+VLOOKUP($A402,'Rashodi- plan-izvršenje'!$A$8:H$1500,'prenos-P-R-N'!J$1,FALSE),IF($A402&gt;$A$2,+VLOOKUP($A402,'Neizmirene obaveze JLS'!$A$11:H$500,'prenos-P-R-N'!J$1,FALSE),"")))</f>
        <v/>
      </c>
      <c r="K402" s="87" t="str">
        <f>IF($A402=0,"",IF($A402&lt;=$A$1,+VLOOKUP($A402,'Rashodi- plan-izvršenje'!$A$8:I$1500,'prenos-P-R-N'!K$1,FALSE),IF($A402&gt;$A$2,+VLOOKUP($A402,'Neizmirene obaveze JLS'!$A$11:I$500,'prenos-P-R-N'!K$1,FALSE),"")))</f>
        <v/>
      </c>
      <c r="L402" t="str">
        <f>IF(A402=0,"",IF(A402&lt;=A$1,+IF(VLOOKUP(A402,'Rashodi- plan-izvršenje'!A$8:J$1500,M$1,FALSE)&gt;0,"Програмска активност","Пројекат"),IF(A402&gt;A$2,+IF(VLOOKUP(A402,'Neizmirene obaveze JLS'!A$8:J$2008,M$1,FALSE)&gt;0,"Програмска активност","Пројекат"),"")))</f>
        <v/>
      </c>
      <c r="M402" s="87" t="str">
        <f>IF(A402=0,"",IF($A402&lt;=$A$1,+IF(VLOOKUP($A402,'Rashodi- plan-izvršenje'!$A$8:$M$1500,10,FALSE)&gt;0,VLOOKUP($A402,'Rashodi- plan-izvršenje'!$A$8:$M$1500,10,FALSE),VLOOKUP($A402,'Rashodi- plan-izvršenje'!$A$8:$M$1500,12,FALSE)),+IF($A402&gt;$A$2,IF(VLOOKUP($A402,'Neizmirene obaveze JLS'!$A$8:$M$1500,10,FALSE)&gt;0,VLOOKUP($A402,'Neizmirene obaveze JLS'!$A$11:$M$1500,10,FALSE),VLOOKUP($A402,'Neizmirene obaveze JLS'!$A$11:$M$1500,12,FALSE)),0)))</f>
        <v/>
      </c>
      <c r="N402" s="87" t="str">
        <f>IF(A402=0,"",IF($A402&lt;=$A$1,+IF(VLOOKUP(A402,'Rashodi- plan-izvršenje'!$A$8:$M$1500,10,FALSE)&gt;0,VLOOKUP(A402,'Rashodi- plan-izvršenje'!$A$8:$M$1500,11,FALSE),VLOOKUP(A402,'Rashodi- plan-izvršenje'!$A$8:$M$1500,13,FALSE)),+IF($A402&gt;$A$2,IF(VLOOKUP($A402,'Neizmirene obaveze JLS'!$A$8:$M$1500,10,FALSE)&gt;0,VLOOKUP($A402,'Neizmirene obaveze JLS'!$A$11:$M$1500,11,FALSE),VLOOKUP($A402,'Neizmirene obaveze JLS'!$A$11:$M$1500,13,FALSE)),0)))</f>
        <v/>
      </c>
      <c r="O402" s="87" t="str">
        <f>IF(A402=0,"",IF($A402&lt;=$A$1,VALUE(+VLOOKUP($A402,'Rashodi- plan-izvršenje'!$A$8:N$1500,'prenos-P-R-N'!O$1,FALSE)),IF($A402&lt;=A$2,VALUE(VLOOKUP($A402,'Prihodi- plan-izvršenje'!$A$8:$H$500,6,FALSE)),VALUE(VLOOKUP($A402,'Neizmirene obaveze JLS'!$A$8:$N$500,O$1,FALSE)))))</f>
        <v/>
      </c>
      <c r="P402" s="87" t="str">
        <f>IF(A402=0,"",IF(A402=0,0,IF(A402&gt;A$2,'šifarnik K-izvor'!G$3,+IF(Q402&lt;700,+'šifarnik K-izvor'!G$2,'šifarnik K-izvor'!G$1))))</f>
        <v/>
      </c>
      <c r="Q402" s="87">
        <f>IF($A402&lt;=$A$1,VALUE(+VLOOKUP($A402,'Rashodi- plan-izvršenje'!$A$8:O$1500,'prenos-P-R-N'!Q$1,FALSE)),IF($A402&lt;=$A$2,VLOOKUP($A402,'Prihodi- plan-izvršenje'!$A$4:$H$500,4,FALSE),IF($A402&lt;=$A$3,VLOOKUP(A402,'Neizmirene obaveze JLS'!$A$11:O$500,Q$1,FALSE),"")))</f>
        <v>0</v>
      </c>
      <c r="R402" s="88">
        <f>IF($A402&lt;=$A$1,VALUE(+VLOOKUP($A402,'Rashodi- plan-izvršenje'!$A$8:P$1500,'prenos-P-R-N'!R$1,FALSE)),IF($A402&lt;=$A$2,VLOOKUP($A402,'Prihodi- plan-izvršenje'!$A$4:$H$500,7,FALSE),""))</f>
        <v>0</v>
      </c>
      <c r="S402" s="88">
        <f>IF(A402=0,0,IF($A402&lt;=$A$1,VALUE(+VLOOKUP($A402,'Rashodi- plan-izvršenje'!$A$8:Q$1500,'prenos-P-R-N'!S$1,FALSE)),IF($A402&lt;=$A$2,VLOOKUP($A402,'Prihodi- plan-izvršenje'!$A$4:$H$500,8,FALSE),0)))</f>
        <v>0</v>
      </c>
      <c r="T402" s="88" t="str">
        <f>IF($A402&gt;$A$2,VLOOKUP($A402,'Neizmirene obaveze JLS'!$A$11:R$500,R$1,FALSE),"")</f>
        <v/>
      </c>
      <c r="U402" s="88">
        <f>IF($A402&gt;$A$2,VLOOKUP($A402,'Neizmirene obaveze JLS'!$A$11:S$500,S$1,FALSE),0)</f>
        <v>0</v>
      </c>
      <c r="V402" s="88">
        <f t="shared" si="43"/>
        <v>0</v>
      </c>
      <c r="W402" s="74"/>
      <c r="X402" s="74"/>
      <c r="Y402" s="74"/>
      <c r="Z402" s="74"/>
      <c r="AA402" s="193">
        <f t="shared" si="44"/>
        <v>1</v>
      </c>
      <c r="AB402" s="193" t="str">
        <f t="shared" si="45"/>
        <v/>
      </c>
    </row>
    <row r="403" spans="1:28">
      <c r="A403" s="89">
        <f>IF(AND(COUNTIF(A$1:A$3,"&gt;0")=1,MAX(A$8:A402)&lt;A$1),A402+1,IF(AND(COUNTIF(A$1:A$3,"&gt;0")=2,MAX(A$8:A402)&lt;A$2),A402+1,IF(AND(COUNTIF(A$1:A$3,"&gt;0")=3,MAX(A$8:A402)&lt;A$3),A402+1,0)))</f>
        <v>0</v>
      </c>
      <c r="B403" s="89" t="str">
        <f t="shared" si="46"/>
        <v/>
      </c>
      <c r="C403" s="89" t="str">
        <f t="shared" si="47"/>
        <v/>
      </c>
      <c r="D403" s="87" t="str">
        <f>IF($A403=0,"",IF($A403&lt;=$A$1,+VLOOKUP($A403,'Rashodi- plan-izvršenje'!$A$8:B$1500,'prenos-P-R-N'!D$1,FALSE),IF($A403&gt;$A$2,+VLOOKUP($A403,'Neizmirene obaveze JLS'!$A$11:B$500,'prenos-P-R-N'!D$1,FALSE),"")))</f>
        <v/>
      </c>
      <c r="E403" s="87" t="str">
        <f>IF($A403=0,"",IF($A403&lt;=$A$1,+VLOOKUP($A403,'Rashodi- plan-izvršenje'!$A$8:C$1500,'prenos-P-R-N'!E$1,FALSE),IF($A403&gt;$A$2,+VLOOKUP($A403,'Neizmirene obaveze JLS'!$A$11:C$500,'prenos-P-R-N'!E$1,FALSE),"")))</f>
        <v/>
      </c>
      <c r="F403" s="87" t="str">
        <f>IF($A403=0,"",IF($A403&lt;=$A$1,+VLOOKUP($A403,'Rashodi- plan-izvršenje'!$A$8:D$1500,'prenos-P-R-N'!F$1,FALSE),IF($A403&gt;$A$2,+VLOOKUP($A403,'Neizmirene obaveze JLS'!$A$11:D$500,'prenos-P-R-N'!F$1,FALSE),"")))</f>
        <v/>
      </c>
      <c r="G403" s="87" t="str">
        <f>IF($A403=0,"",IF($A403&lt;=$A$1,+VLOOKUP($A403,'Rashodi- plan-izvršenje'!$A$8:E$1500,'prenos-P-R-N'!G$1,FALSE),IF($A403&gt;$A$2,+VLOOKUP($A403,'Neizmirene obaveze JLS'!$A$11:E$500,'prenos-P-R-N'!G$1,FALSE),"")))</f>
        <v/>
      </c>
      <c r="H403" s="87" t="str">
        <f>IF($A403=0,"",IF($A403&lt;=$A$1,+VLOOKUP($A403,'Rashodi- plan-izvršenje'!$A$8:F$1500,'prenos-P-R-N'!H$1,FALSE),IF($A403&gt;$A$2,+VLOOKUP($A403,'Neizmirene obaveze JLS'!$A$11:F$500,'prenos-P-R-N'!H$1,FALSE),"")))</f>
        <v/>
      </c>
      <c r="I403" s="87" t="str">
        <f>IF($A403=0,"",IF($A403&lt;=$A$1,+VLOOKUP($A403,'Rashodi- plan-izvršenje'!$A$8:G$1500,'prenos-P-R-N'!I$1,FALSE),IF($A403&gt;$A$2,+VLOOKUP($A403,'Neizmirene obaveze JLS'!$A$11:G$500,'prenos-P-R-N'!I$1,FALSE),"")))</f>
        <v/>
      </c>
      <c r="J403" s="87" t="str">
        <f>IF($A403=0,"",IF($A403&lt;=$A$1,+VLOOKUP($A403,'Rashodi- plan-izvršenje'!$A$8:H$1500,'prenos-P-R-N'!J$1,FALSE),IF($A403&gt;$A$2,+VLOOKUP($A403,'Neizmirene obaveze JLS'!$A$11:H$500,'prenos-P-R-N'!J$1,FALSE),"")))</f>
        <v/>
      </c>
      <c r="K403" s="87" t="str">
        <f>IF($A403=0,"",IF($A403&lt;=$A$1,+VLOOKUP($A403,'Rashodi- plan-izvršenje'!$A$8:I$1500,'prenos-P-R-N'!K$1,FALSE),IF($A403&gt;$A$2,+VLOOKUP($A403,'Neizmirene obaveze JLS'!$A$11:I$500,'prenos-P-R-N'!K$1,FALSE),"")))</f>
        <v/>
      </c>
      <c r="L403" t="str">
        <f>IF(A403=0,"",IF(A403&lt;=A$1,+IF(VLOOKUP(A403,'Rashodi- plan-izvršenje'!A$8:J$1500,M$1,FALSE)&gt;0,"Програмска активност","Пројекат"),IF(A403&gt;A$2,+IF(VLOOKUP(A403,'Neizmirene obaveze JLS'!A$8:J$2008,M$1,FALSE)&gt;0,"Програмска активност","Пројекат"),"")))</f>
        <v/>
      </c>
      <c r="M403" s="87" t="str">
        <f>IF(A403=0,"",IF($A403&lt;=$A$1,+IF(VLOOKUP($A403,'Rashodi- plan-izvršenje'!$A$8:$M$1500,10,FALSE)&gt;0,VLOOKUP($A403,'Rashodi- plan-izvršenje'!$A$8:$M$1500,10,FALSE),VLOOKUP($A403,'Rashodi- plan-izvršenje'!$A$8:$M$1500,12,FALSE)),+IF($A403&gt;$A$2,IF(VLOOKUP($A403,'Neizmirene obaveze JLS'!$A$8:$M$1500,10,FALSE)&gt;0,VLOOKUP($A403,'Neizmirene obaveze JLS'!$A$11:$M$1500,10,FALSE),VLOOKUP($A403,'Neizmirene obaveze JLS'!$A$11:$M$1500,12,FALSE)),0)))</f>
        <v/>
      </c>
      <c r="N403" s="87" t="str">
        <f>IF(A403=0,"",IF($A403&lt;=$A$1,+IF(VLOOKUP(A403,'Rashodi- plan-izvršenje'!$A$8:$M$1500,10,FALSE)&gt;0,VLOOKUP(A403,'Rashodi- plan-izvršenje'!$A$8:$M$1500,11,FALSE),VLOOKUP(A403,'Rashodi- plan-izvršenje'!$A$8:$M$1500,13,FALSE)),+IF($A403&gt;$A$2,IF(VLOOKUP($A403,'Neizmirene obaveze JLS'!$A$8:$M$1500,10,FALSE)&gt;0,VLOOKUP($A403,'Neizmirene obaveze JLS'!$A$11:$M$1500,11,FALSE),VLOOKUP($A403,'Neizmirene obaveze JLS'!$A$11:$M$1500,13,FALSE)),0)))</f>
        <v/>
      </c>
      <c r="O403" s="87" t="str">
        <f>IF(A403=0,"",IF($A403&lt;=$A$1,VALUE(+VLOOKUP($A403,'Rashodi- plan-izvršenje'!$A$8:N$1500,'prenos-P-R-N'!O$1,FALSE)),IF($A403&lt;=A$2,VALUE(VLOOKUP($A403,'Prihodi- plan-izvršenje'!$A$8:$H$500,6,FALSE)),VALUE(VLOOKUP($A403,'Neizmirene obaveze JLS'!$A$8:$N$500,O$1,FALSE)))))</f>
        <v/>
      </c>
      <c r="P403" s="87" t="str">
        <f>IF(A403=0,"",IF(A403=0,0,IF(A403&gt;A$2,'šifarnik K-izvor'!G$3,+IF(Q403&lt;700,+'šifarnik K-izvor'!G$2,'šifarnik K-izvor'!G$1))))</f>
        <v/>
      </c>
      <c r="Q403" s="87">
        <f>IF($A403&lt;=$A$1,VALUE(+VLOOKUP($A403,'Rashodi- plan-izvršenje'!$A$8:O$1500,'prenos-P-R-N'!Q$1,FALSE)),IF($A403&lt;=$A$2,VLOOKUP($A403,'Prihodi- plan-izvršenje'!$A$4:$H$500,4,FALSE),IF($A403&lt;=$A$3,VLOOKUP(A403,'Neizmirene obaveze JLS'!$A$11:O$500,Q$1,FALSE),"")))</f>
        <v>0</v>
      </c>
      <c r="R403" s="88">
        <f>IF($A403&lt;=$A$1,VALUE(+VLOOKUP($A403,'Rashodi- plan-izvršenje'!$A$8:P$1500,'prenos-P-R-N'!R$1,FALSE)),IF($A403&lt;=$A$2,VLOOKUP($A403,'Prihodi- plan-izvršenje'!$A$4:$H$500,7,FALSE),""))</f>
        <v>0</v>
      </c>
      <c r="S403" s="88">
        <f>IF(A403=0,0,IF($A403&lt;=$A$1,VALUE(+VLOOKUP($A403,'Rashodi- plan-izvršenje'!$A$8:Q$1500,'prenos-P-R-N'!S$1,FALSE)),IF($A403&lt;=$A$2,VLOOKUP($A403,'Prihodi- plan-izvršenje'!$A$4:$H$500,8,FALSE),0)))</f>
        <v>0</v>
      </c>
      <c r="T403" s="88" t="str">
        <f>IF($A403&gt;$A$2,VLOOKUP($A403,'Neizmirene obaveze JLS'!$A$11:R$500,R$1,FALSE),"")</f>
        <v/>
      </c>
      <c r="U403" s="88">
        <f>IF($A403&gt;$A$2,VLOOKUP($A403,'Neizmirene obaveze JLS'!$A$11:S$500,S$1,FALSE),0)</f>
        <v>0</v>
      </c>
      <c r="V403" s="88">
        <f t="shared" si="43"/>
        <v>0</v>
      </c>
      <c r="W403" s="74"/>
      <c r="X403" s="74"/>
      <c r="Y403" s="74"/>
      <c r="Z403" s="74"/>
      <c r="AA403" s="193">
        <f t="shared" si="44"/>
        <v>1</v>
      </c>
      <c r="AB403" s="193" t="str">
        <f t="shared" si="45"/>
        <v/>
      </c>
    </row>
    <row r="404" spans="1:28">
      <c r="A404" s="89">
        <f>IF(AND(COUNTIF(A$1:A$3,"&gt;0")=1,MAX(A$8:A403)&lt;A$1),A403+1,IF(AND(COUNTIF(A$1:A$3,"&gt;0")=2,MAX(A$8:A403)&lt;A$2),A403+1,IF(AND(COUNTIF(A$1:A$3,"&gt;0")=3,MAX(A$8:A403)&lt;A$3),A403+1,0)))</f>
        <v>0</v>
      </c>
      <c r="B404" s="89" t="str">
        <f t="shared" si="46"/>
        <v/>
      </c>
      <c r="C404" s="89" t="str">
        <f t="shared" si="47"/>
        <v/>
      </c>
      <c r="D404" s="87" t="str">
        <f>IF($A404=0,"",IF($A404&lt;=$A$1,+VLOOKUP($A404,'Rashodi- plan-izvršenje'!$A$8:B$1500,'prenos-P-R-N'!D$1,FALSE),IF($A404&gt;$A$2,+VLOOKUP($A404,'Neizmirene obaveze JLS'!$A$11:B$500,'prenos-P-R-N'!D$1,FALSE),"")))</f>
        <v/>
      </c>
      <c r="E404" s="87" t="str">
        <f>IF($A404=0,"",IF($A404&lt;=$A$1,+VLOOKUP($A404,'Rashodi- plan-izvršenje'!$A$8:C$1500,'prenos-P-R-N'!E$1,FALSE),IF($A404&gt;$A$2,+VLOOKUP($A404,'Neizmirene obaveze JLS'!$A$11:C$500,'prenos-P-R-N'!E$1,FALSE),"")))</f>
        <v/>
      </c>
      <c r="F404" s="87" t="str">
        <f>IF($A404=0,"",IF($A404&lt;=$A$1,+VLOOKUP($A404,'Rashodi- plan-izvršenje'!$A$8:D$1500,'prenos-P-R-N'!F$1,FALSE),IF($A404&gt;$A$2,+VLOOKUP($A404,'Neizmirene obaveze JLS'!$A$11:D$500,'prenos-P-R-N'!F$1,FALSE),"")))</f>
        <v/>
      </c>
      <c r="G404" s="87" t="str">
        <f>IF($A404=0,"",IF($A404&lt;=$A$1,+VLOOKUP($A404,'Rashodi- plan-izvršenje'!$A$8:E$1500,'prenos-P-R-N'!G$1,FALSE),IF($A404&gt;$A$2,+VLOOKUP($A404,'Neizmirene obaveze JLS'!$A$11:E$500,'prenos-P-R-N'!G$1,FALSE),"")))</f>
        <v/>
      </c>
      <c r="H404" s="87" t="str">
        <f>IF($A404=0,"",IF($A404&lt;=$A$1,+VLOOKUP($A404,'Rashodi- plan-izvršenje'!$A$8:F$1500,'prenos-P-R-N'!H$1,FALSE),IF($A404&gt;$A$2,+VLOOKUP($A404,'Neizmirene obaveze JLS'!$A$11:F$500,'prenos-P-R-N'!H$1,FALSE),"")))</f>
        <v/>
      </c>
      <c r="I404" s="87" t="str">
        <f>IF($A404=0,"",IF($A404&lt;=$A$1,+VLOOKUP($A404,'Rashodi- plan-izvršenje'!$A$8:G$1500,'prenos-P-R-N'!I$1,FALSE),IF($A404&gt;$A$2,+VLOOKUP($A404,'Neizmirene obaveze JLS'!$A$11:G$500,'prenos-P-R-N'!I$1,FALSE),"")))</f>
        <v/>
      </c>
      <c r="J404" s="87" t="str">
        <f>IF($A404=0,"",IF($A404&lt;=$A$1,+VLOOKUP($A404,'Rashodi- plan-izvršenje'!$A$8:H$1500,'prenos-P-R-N'!J$1,FALSE),IF($A404&gt;$A$2,+VLOOKUP($A404,'Neizmirene obaveze JLS'!$A$11:H$500,'prenos-P-R-N'!J$1,FALSE),"")))</f>
        <v/>
      </c>
      <c r="K404" s="87" t="str">
        <f>IF($A404=0,"",IF($A404&lt;=$A$1,+VLOOKUP($A404,'Rashodi- plan-izvršenje'!$A$8:I$1500,'prenos-P-R-N'!K$1,FALSE),IF($A404&gt;$A$2,+VLOOKUP($A404,'Neizmirene obaveze JLS'!$A$11:I$500,'prenos-P-R-N'!K$1,FALSE),"")))</f>
        <v/>
      </c>
      <c r="L404" t="str">
        <f>IF(A404=0,"",IF(A404&lt;=A$1,+IF(VLOOKUP(A404,'Rashodi- plan-izvršenje'!A$8:J$1500,M$1,FALSE)&gt;0,"Програмска активност","Пројекат"),IF(A404&gt;A$2,+IF(VLOOKUP(A404,'Neizmirene obaveze JLS'!A$8:J$2008,M$1,FALSE)&gt;0,"Програмска активност","Пројекат"),"")))</f>
        <v/>
      </c>
      <c r="M404" s="87" t="str">
        <f>IF(A404=0,"",IF($A404&lt;=$A$1,+IF(VLOOKUP($A404,'Rashodi- plan-izvršenje'!$A$8:$M$1500,10,FALSE)&gt;0,VLOOKUP($A404,'Rashodi- plan-izvršenje'!$A$8:$M$1500,10,FALSE),VLOOKUP($A404,'Rashodi- plan-izvršenje'!$A$8:$M$1500,12,FALSE)),+IF($A404&gt;$A$2,IF(VLOOKUP($A404,'Neizmirene obaveze JLS'!$A$8:$M$1500,10,FALSE)&gt;0,VLOOKUP($A404,'Neizmirene obaveze JLS'!$A$11:$M$1500,10,FALSE),VLOOKUP($A404,'Neizmirene obaveze JLS'!$A$11:$M$1500,12,FALSE)),0)))</f>
        <v/>
      </c>
      <c r="N404" s="87" t="str">
        <f>IF(A404=0,"",IF($A404&lt;=$A$1,+IF(VLOOKUP(A404,'Rashodi- plan-izvršenje'!$A$8:$M$1500,10,FALSE)&gt;0,VLOOKUP(A404,'Rashodi- plan-izvršenje'!$A$8:$M$1500,11,FALSE),VLOOKUP(A404,'Rashodi- plan-izvršenje'!$A$8:$M$1500,13,FALSE)),+IF($A404&gt;$A$2,IF(VLOOKUP($A404,'Neizmirene obaveze JLS'!$A$8:$M$1500,10,FALSE)&gt;0,VLOOKUP($A404,'Neizmirene obaveze JLS'!$A$11:$M$1500,11,FALSE),VLOOKUP($A404,'Neizmirene obaveze JLS'!$A$11:$M$1500,13,FALSE)),0)))</f>
        <v/>
      </c>
      <c r="O404" s="87" t="str">
        <f>IF(A404=0,"",IF($A404&lt;=$A$1,VALUE(+VLOOKUP($A404,'Rashodi- plan-izvršenje'!$A$8:N$1500,'prenos-P-R-N'!O$1,FALSE)),IF($A404&lt;=A$2,VALUE(VLOOKUP($A404,'Prihodi- plan-izvršenje'!$A$8:$H$500,6,FALSE)),VALUE(VLOOKUP($A404,'Neizmirene obaveze JLS'!$A$8:$N$500,O$1,FALSE)))))</f>
        <v/>
      </c>
      <c r="P404" s="87" t="str">
        <f>IF(A404=0,"",IF(A404=0,0,IF(A404&gt;A$2,'šifarnik K-izvor'!G$3,+IF(Q404&lt;700,+'šifarnik K-izvor'!G$2,'šifarnik K-izvor'!G$1))))</f>
        <v/>
      </c>
      <c r="Q404" s="87">
        <f>IF($A404&lt;=$A$1,VALUE(+VLOOKUP($A404,'Rashodi- plan-izvršenje'!$A$8:O$1500,'prenos-P-R-N'!Q$1,FALSE)),IF($A404&lt;=$A$2,VLOOKUP($A404,'Prihodi- plan-izvršenje'!$A$4:$H$500,4,FALSE),IF($A404&lt;=$A$3,VLOOKUP(A404,'Neizmirene obaveze JLS'!$A$11:O$500,Q$1,FALSE),"")))</f>
        <v>0</v>
      </c>
      <c r="R404" s="88">
        <f>IF($A404&lt;=$A$1,VALUE(+VLOOKUP($A404,'Rashodi- plan-izvršenje'!$A$8:P$1500,'prenos-P-R-N'!R$1,FALSE)),IF($A404&lt;=$A$2,VLOOKUP($A404,'Prihodi- plan-izvršenje'!$A$4:$H$500,7,FALSE),""))</f>
        <v>0</v>
      </c>
      <c r="S404" s="88">
        <f>IF(A404=0,0,IF($A404&lt;=$A$1,VALUE(+VLOOKUP($A404,'Rashodi- plan-izvršenje'!$A$8:Q$1500,'prenos-P-R-N'!S$1,FALSE)),IF($A404&lt;=$A$2,VLOOKUP($A404,'Prihodi- plan-izvršenje'!$A$4:$H$500,8,FALSE),0)))</f>
        <v>0</v>
      </c>
      <c r="T404" s="88" t="str">
        <f>IF($A404&gt;$A$2,VLOOKUP($A404,'Neizmirene obaveze JLS'!$A$11:R$500,R$1,FALSE),"")</f>
        <v/>
      </c>
      <c r="U404" s="88">
        <f>IF($A404&gt;$A$2,VLOOKUP($A404,'Neizmirene obaveze JLS'!$A$11:S$500,S$1,FALSE),0)</f>
        <v>0</v>
      </c>
      <c r="V404" s="88">
        <f t="shared" si="43"/>
        <v>0</v>
      </c>
      <c r="W404" s="74"/>
      <c r="X404" s="74"/>
      <c r="Y404" s="74"/>
      <c r="Z404" s="74"/>
      <c r="AA404" s="193">
        <f t="shared" si="44"/>
        <v>1</v>
      </c>
      <c r="AB404" s="193" t="str">
        <f t="shared" si="45"/>
        <v/>
      </c>
    </row>
    <row r="405" spans="1:28">
      <c r="A405" s="89">
        <f>IF(AND(COUNTIF(A$1:A$3,"&gt;0")=1,MAX(A$8:A404)&lt;A$1),A404+1,IF(AND(COUNTIF(A$1:A$3,"&gt;0")=2,MAX(A$8:A404)&lt;A$2),A404+1,IF(AND(COUNTIF(A$1:A$3,"&gt;0")=3,MAX(A$8:A404)&lt;A$3),A404+1,0)))</f>
        <v>0</v>
      </c>
      <c r="B405" s="89" t="str">
        <f t="shared" si="46"/>
        <v/>
      </c>
      <c r="C405" s="89" t="str">
        <f t="shared" si="47"/>
        <v/>
      </c>
      <c r="D405" s="87" t="str">
        <f>IF($A405=0,"",IF($A405&lt;=$A$1,+VLOOKUP($A405,'Rashodi- plan-izvršenje'!$A$8:B$1500,'prenos-P-R-N'!D$1,FALSE),IF($A405&gt;$A$2,+VLOOKUP($A405,'Neizmirene obaveze JLS'!$A$11:B$500,'prenos-P-R-N'!D$1,FALSE),"")))</f>
        <v/>
      </c>
      <c r="E405" s="87" t="str">
        <f>IF($A405=0,"",IF($A405&lt;=$A$1,+VLOOKUP($A405,'Rashodi- plan-izvršenje'!$A$8:C$1500,'prenos-P-R-N'!E$1,FALSE),IF($A405&gt;$A$2,+VLOOKUP($A405,'Neizmirene obaveze JLS'!$A$11:C$500,'prenos-P-R-N'!E$1,FALSE),"")))</f>
        <v/>
      </c>
      <c r="F405" s="87" t="str">
        <f>IF($A405=0,"",IF($A405&lt;=$A$1,+VLOOKUP($A405,'Rashodi- plan-izvršenje'!$A$8:D$1500,'prenos-P-R-N'!F$1,FALSE),IF($A405&gt;$A$2,+VLOOKUP($A405,'Neizmirene obaveze JLS'!$A$11:D$500,'prenos-P-R-N'!F$1,FALSE),"")))</f>
        <v/>
      </c>
      <c r="G405" s="87" t="str">
        <f>IF($A405=0,"",IF($A405&lt;=$A$1,+VLOOKUP($A405,'Rashodi- plan-izvršenje'!$A$8:E$1500,'prenos-P-R-N'!G$1,FALSE),IF($A405&gt;$A$2,+VLOOKUP($A405,'Neizmirene obaveze JLS'!$A$11:E$500,'prenos-P-R-N'!G$1,FALSE),"")))</f>
        <v/>
      </c>
      <c r="H405" s="87" t="str">
        <f>IF($A405=0,"",IF($A405&lt;=$A$1,+VLOOKUP($A405,'Rashodi- plan-izvršenje'!$A$8:F$1500,'prenos-P-R-N'!H$1,FALSE),IF($A405&gt;$A$2,+VLOOKUP($A405,'Neizmirene obaveze JLS'!$A$11:F$500,'prenos-P-R-N'!H$1,FALSE),"")))</f>
        <v/>
      </c>
      <c r="I405" s="87" t="str">
        <f>IF($A405=0,"",IF($A405&lt;=$A$1,+VLOOKUP($A405,'Rashodi- plan-izvršenje'!$A$8:G$1500,'prenos-P-R-N'!I$1,FALSE),IF($A405&gt;$A$2,+VLOOKUP($A405,'Neizmirene obaveze JLS'!$A$11:G$500,'prenos-P-R-N'!I$1,FALSE),"")))</f>
        <v/>
      </c>
      <c r="J405" s="87" t="str">
        <f>IF($A405=0,"",IF($A405&lt;=$A$1,+VLOOKUP($A405,'Rashodi- plan-izvršenje'!$A$8:H$1500,'prenos-P-R-N'!J$1,FALSE),IF($A405&gt;$A$2,+VLOOKUP($A405,'Neizmirene obaveze JLS'!$A$11:H$500,'prenos-P-R-N'!J$1,FALSE),"")))</f>
        <v/>
      </c>
      <c r="K405" s="87" t="str">
        <f>IF($A405=0,"",IF($A405&lt;=$A$1,+VLOOKUP($A405,'Rashodi- plan-izvršenje'!$A$8:I$1500,'prenos-P-R-N'!K$1,FALSE),IF($A405&gt;$A$2,+VLOOKUP($A405,'Neizmirene obaveze JLS'!$A$11:I$500,'prenos-P-R-N'!K$1,FALSE),"")))</f>
        <v/>
      </c>
      <c r="L405" t="str">
        <f>IF(A405=0,"",IF(A405&lt;=A$1,+IF(VLOOKUP(A405,'Rashodi- plan-izvršenje'!A$8:J$1500,M$1,FALSE)&gt;0,"Програмска активност","Пројекат"),IF(A405&gt;A$2,+IF(VLOOKUP(A405,'Neizmirene obaveze JLS'!A$8:J$2008,M$1,FALSE)&gt;0,"Програмска активност","Пројекат"),"")))</f>
        <v/>
      </c>
      <c r="M405" s="87" t="str">
        <f>IF(A405=0,"",IF($A405&lt;=$A$1,+IF(VLOOKUP($A405,'Rashodi- plan-izvršenje'!$A$8:$M$1500,10,FALSE)&gt;0,VLOOKUP($A405,'Rashodi- plan-izvršenje'!$A$8:$M$1500,10,FALSE),VLOOKUP($A405,'Rashodi- plan-izvršenje'!$A$8:$M$1500,12,FALSE)),+IF($A405&gt;$A$2,IF(VLOOKUP($A405,'Neizmirene obaveze JLS'!$A$8:$M$1500,10,FALSE)&gt;0,VLOOKUP($A405,'Neizmirene obaveze JLS'!$A$11:$M$1500,10,FALSE),VLOOKUP($A405,'Neizmirene obaveze JLS'!$A$11:$M$1500,12,FALSE)),0)))</f>
        <v/>
      </c>
      <c r="N405" s="87" t="str">
        <f>IF(A405=0,"",IF($A405&lt;=$A$1,+IF(VLOOKUP(A405,'Rashodi- plan-izvršenje'!$A$8:$M$1500,10,FALSE)&gt;0,VLOOKUP(A405,'Rashodi- plan-izvršenje'!$A$8:$M$1500,11,FALSE),VLOOKUP(A405,'Rashodi- plan-izvršenje'!$A$8:$M$1500,13,FALSE)),+IF($A405&gt;$A$2,IF(VLOOKUP($A405,'Neizmirene obaveze JLS'!$A$8:$M$1500,10,FALSE)&gt;0,VLOOKUP($A405,'Neizmirene obaveze JLS'!$A$11:$M$1500,11,FALSE),VLOOKUP($A405,'Neizmirene obaveze JLS'!$A$11:$M$1500,13,FALSE)),0)))</f>
        <v/>
      </c>
      <c r="O405" s="87" t="str">
        <f>IF(A405=0,"",IF($A405&lt;=$A$1,VALUE(+VLOOKUP($A405,'Rashodi- plan-izvršenje'!$A$8:N$1500,'prenos-P-R-N'!O$1,FALSE)),IF($A405&lt;=A$2,VALUE(VLOOKUP($A405,'Prihodi- plan-izvršenje'!$A$8:$H$500,6,FALSE)),VALUE(VLOOKUP($A405,'Neizmirene obaveze JLS'!$A$8:$N$500,O$1,FALSE)))))</f>
        <v/>
      </c>
      <c r="P405" s="87" t="str">
        <f>IF(A405=0,"",IF(A405=0,0,IF(A405&gt;A$2,'šifarnik K-izvor'!G$3,+IF(Q405&lt;700,+'šifarnik K-izvor'!G$2,'šifarnik K-izvor'!G$1))))</f>
        <v/>
      </c>
      <c r="Q405" s="87">
        <f>IF($A405&lt;=$A$1,VALUE(+VLOOKUP($A405,'Rashodi- plan-izvršenje'!$A$8:O$1500,'prenos-P-R-N'!Q$1,FALSE)),IF($A405&lt;=$A$2,VLOOKUP($A405,'Prihodi- plan-izvršenje'!$A$4:$H$500,4,FALSE),IF($A405&lt;=$A$3,VLOOKUP(A405,'Neizmirene obaveze JLS'!$A$11:O$500,Q$1,FALSE),"")))</f>
        <v>0</v>
      </c>
      <c r="R405" s="88">
        <f>IF($A405&lt;=$A$1,VALUE(+VLOOKUP($A405,'Rashodi- plan-izvršenje'!$A$8:P$1500,'prenos-P-R-N'!R$1,FALSE)),IF($A405&lt;=$A$2,VLOOKUP($A405,'Prihodi- plan-izvršenje'!$A$4:$H$500,7,FALSE),""))</f>
        <v>0</v>
      </c>
      <c r="S405" s="88">
        <f>IF(A405=0,0,IF($A405&lt;=$A$1,VALUE(+VLOOKUP($A405,'Rashodi- plan-izvršenje'!$A$8:Q$1500,'prenos-P-R-N'!S$1,FALSE)),IF($A405&lt;=$A$2,VLOOKUP($A405,'Prihodi- plan-izvršenje'!$A$4:$H$500,8,FALSE),0)))</f>
        <v>0</v>
      </c>
      <c r="T405" s="88" t="str">
        <f>IF($A405&gt;$A$2,VLOOKUP($A405,'Neizmirene obaveze JLS'!$A$11:R$500,R$1,FALSE),"")</f>
        <v/>
      </c>
      <c r="U405" s="88">
        <f>IF($A405&gt;$A$2,VLOOKUP($A405,'Neizmirene obaveze JLS'!$A$11:S$500,S$1,FALSE),0)</f>
        <v>0</v>
      </c>
      <c r="V405" s="88">
        <f t="shared" si="43"/>
        <v>0</v>
      </c>
      <c r="W405" s="74"/>
      <c r="X405" s="74"/>
      <c r="Y405" s="74"/>
      <c r="Z405" s="74"/>
      <c r="AA405" s="193">
        <f t="shared" si="44"/>
        <v>1</v>
      </c>
      <c r="AB405" s="193" t="str">
        <f t="shared" si="45"/>
        <v/>
      </c>
    </row>
    <row r="406" spans="1:28">
      <c r="A406" s="89">
        <f>IF(AND(COUNTIF(A$1:A$3,"&gt;0")=1,MAX(A$8:A405)&lt;A$1),A405+1,IF(AND(COUNTIF(A$1:A$3,"&gt;0")=2,MAX(A$8:A405)&lt;A$2),A405+1,IF(AND(COUNTIF(A$1:A$3,"&gt;0")=3,MAX(A$8:A405)&lt;A$3),A405+1,0)))</f>
        <v>0</v>
      </c>
      <c r="B406" s="89" t="str">
        <f t="shared" si="46"/>
        <v/>
      </c>
      <c r="C406" s="89" t="str">
        <f t="shared" si="47"/>
        <v/>
      </c>
      <c r="D406" s="87" t="str">
        <f>IF($A406=0,"",IF($A406&lt;=$A$1,+VLOOKUP($A406,'Rashodi- plan-izvršenje'!$A$8:B$1500,'prenos-P-R-N'!D$1,FALSE),IF($A406&gt;$A$2,+VLOOKUP($A406,'Neizmirene obaveze JLS'!$A$11:B$500,'prenos-P-R-N'!D$1,FALSE),"")))</f>
        <v/>
      </c>
      <c r="E406" s="87" t="str">
        <f>IF($A406=0,"",IF($A406&lt;=$A$1,+VLOOKUP($A406,'Rashodi- plan-izvršenje'!$A$8:C$1500,'prenos-P-R-N'!E$1,FALSE),IF($A406&gt;$A$2,+VLOOKUP($A406,'Neizmirene obaveze JLS'!$A$11:C$500,'prenos-P-R-N'!E$1,FALSE),"")))</f>
        <v/>
      </c>
      <c r="F406" s="87" t="str">
        <f>IF($A406=0,"",IF($A406&lt;=$A$1,+VLOOKUP($A406,'Rashodi- plan-izvršenje'!$A$8:D$1500,'prenos-P-R-N'!F$1,FALSE),IF($A406&gt;$A$2,+VLOOKUP($A406,'Neizmirene obaveze JLS'!$A$11:D$500,'prenos-P-R-N'!F$1,FALSE),"")))</f>
        <v/>
      </c>
      <c r="G406" s="87" t="str">
        <f>IF($A406=0,"",IF($A406&lt;=$A$1,+VLOOKUP($A406,'Rashodi- plan-izvršenje'!$A$8:E$1500,'prenos-P-R-N'!G$1,FALSE),IF($A406&gt;$A$2,+VLOOKUP($A406,'Neizmirene obaveze JLS'!$A$11:E$500,'prenos-P-R-N'!G$1,FALSE),"")))</f>
        <v/>
      </c>
      <c r="H406" s="87" t="str">
        <f>IF($A406=0,"",IF($A406&lt;=$A$1,+VLOOKUP($A406,'Rashodi- plan-izvršenje'!$A$8:F$1500,'prenos-P-R-N'!H$1,FALSE),IF($A406&gt;$A$2,+VLOOKUP($A406,'Neizmirene obaveze JLS'!$A$11:F$500,'prenos-P-R-N'!H$1,FALSE),"")))</f>
        <v/>
      </c>
      <c r="I406" s="87" t="str">
        <f>IF($A406=0,"",IF($A406&lt;=$A$1,+VLOOKUP($A406,'Rashodi- plan-izvršenje'!$A$8:G$1500,'prenos-P-R-N'!I$1,FALSE),IF($A406&gt;$A$2,+VLOOKUP($A406,'Neizmirene obaveze JLS'!$A$11:G$500,'prenos-P-R-N'!I$1,FALSE),"")))</f>
        <v/>
      </c>
      <c r="J406" s="87" t="str">
        <f>IF($A406=0,"",IF($A406&lt;=$A$1,+VLOOKUP($A406,'Rashodi- plan-izvršenje'!$A$8:H$1500,'prenos-P-R-N'!J$1,FALSE),IF($A406&gt;$A$2,+VLOOKUP($A406,'Neizmirene obaveze JLS'!$A$11:H$500,'prenos-P-R-N'!J$1,FALSE),"")))</f>
        <v/>
      </c>
      <c r="K406" s="87" t="str">
        <f>IF($A406=0,"",IF($A406&lt;=$A$1,+VLOOKUP($A406,'Rashodi- plan-izvršenje'!$A$8:I$1500,'prenos-P-R-N'!K$1,FALSE),IF($A406&gt;$A$2,+VLOOKUP($A406,'Neizmirene obaveze JLS'!$A$11:I$500,'prenos-P-R-N'!K$1,FALSE),"")))</f>
        <v/>
      </c>
      <c r="L406" t="str">
        <f>IF(A406=0,"",IF(A406&lt;=A$1,+IF(VLOOKUP(A406,'Rashodi- plan-izvršenje'!A$8:J$1500,M$1,FALSE)&gt;0,"Програмска активност","Пројекат"),IF(A406&gt;A$2,+IF(VLOOKUP(A406,'Neizmirene obaveze JLS'!A$8:J$2008,M$1,FALSE)&gt;0,"Програмска активност","Пројекат"),"")))</f>
        <v/>
      </c>
      <c r="M406" s="87" t="str">
        <f>IF(A406=0,"",IF($A406&lt;=$A$1,+IF(VLOOKUP($A406,'Rashodi- plan-izvršenje'!$A$8:$M$1500,10,FALSE)&gt;0,VLOOKUP($A406,'Rashodi- plan-izvršenje'!$A$8:$M$1500,10,FALSE),VLOOKUP($A406,'Rashodi- plan-izvršenje'!$A$8:$M$1500,12,FALSE)),+IF($A406&gt;$A$2,IF(VLOOKUP($A406,'Neizmirene obaveze JLS'!$A$8:$M$1500,10,FALSE)&gt;0,VLOOKUP($A406,'Neizmirene obaveze JLS'!$A$11:$M$1500,10,FALSE),VLOOKUP($A406,'Neizmirene obaveze JLS'!$A$11:$M$1500,12,FALSE)),0)))</f>
        <v/>
      </c>
      <c r="N406" s="87" t="str">
        <f>IF(A406=0,"",IF($A406&lt;=$A$1,+IF(VLOOKUP(A406,'Rashodi- plan-izvršenje'!$A$8:$M$1500,10,FALSE)&gt;0,VLOOKUP(A406,'Rashodi- plan-izvršenje'!$A$8:$M$1500,11,FALSE),VLOOKUP(A406,'Rashodi- plan-izvršenje'!$A$8:$M$1500,13,FALSE)),+IF($A406&gt;$A$2,IF(VLOOKUP($A406,'Neizmirene obaveze JLS'!$A$8:$M$1500,10,FALSE)&gt;0,VLOOKUP($A406,'Neizmirene obaveze JLS'!$A$11:$M$1500,11,FALSE),VLOOKUP($A406,'Neizmirene obaveze JLS'!$A$11:$M$1500,13,FALSE)),0)))</f>
        <v/>
      </c>
      <c r="O406" s="87" t="str">
        <f>IF(A406=0,"",IF($A406&lt;=$A$1,VALUE(+VLOOKUP($A406,'Rashodi- plan-izvršenje'!$A$8:N$1500,'prenos-P-R-N'!O$1,FALSE)),IF($A406&lt;=A$2,VALUE(VLOOKUP($A406,'Prihodi- plan-izvršenje'!$A$8:$H$500,6,FALSE)),VALUE(VLOOKUP($A406,'Neizmirene obaveze JLS'!$A$8:$N$500,O$1,FALSE)))))</f>
        <v/>
      </c>
      <c r="P406" s="87" t="str">
        <f>IF(A406=0,"",IF(A406=0,0,IF(A406&gt;A$2,'šifarnik K-izvor'!G$3,+IF(Q406&lt;700,+'šifarnik K-izvor'!G$2,'šifarnik K-izvor'!G$1))))</f>
        <v/>
      </c>
      <c r="Q406" s="87">
        <f>IF($A406&lt;=$A$1,VALUE(+VLOOKUP($A406,'Rashodi- plan-izvršenje'!$A$8:O$1500,'prenos-P-R-N'!Q$1,FALSE)),IF($A406&lt;=$A$2,VLOOKUP($A406,'Prihodi- plan-izvršenje'!$A$4:$H$500,4,FALSE),IF($A406&lt;=$A$3,VLOOKUP(A406,'Neizmirene obaveze JLS'!$A$11:O$500,Q$1,FALSE),"")))</f>
        <v>0</v>
      </c>
      <c r="R406" s="88">
        <f>IF($A406&lt;=$A$1,VALUE(+VLOOKUP($A406,'Rashodi- plan-izvršenje'!$A$8:P$1500,'prenos-P-R-N'!R$1,FALSE)),IF($A406&lt;=$A$2,VLOOKUP($A406,'Prihodi- plan-izvršenje'!$A$4:$H$500,7,FALSE),""))</f>
        <v>0</v>
      </c>
      <c r="S406" s="88">
        <f>IF(A406=0,0,IF($A406&lt;=$A$1,VALUE(+VLOOKUP($A406,'Rashodi- plan-izvršenje'!$A$8:Q$1500,'prenos-P-R-N'!S$1,FALSE)),IF($A406&lt;=$A$2,VLOOKUP($A406,'Prihodi- plan-izvršenje'!$A$4:$H$500,8,FALSE),0)))</f>
        <v>0</v>
      </c>
      <c r="T406" s="88" t="str">
        <f>IF($A406&gt;$A$2,VLOOKUP($A406,'Neizmirene obaveze JLS'!$A$11:R$500,R$1,FALSE),"")</f>
        <v/>
      </c>
      <c r="U406" s="88">
        <f>IF($A406&gt;$A$2,VLOOKUP($A406,'Neizmirene obaveze JLS'!$A$11:S$500,S$1,FALSE),0)</f>
        <v>0</v>
      </c>
      <c r="V406" s="88">
        <f t="shared" si="43"/>
        <v>0</v>
      </c>
      <c r="W406" s="74"/>
      <c r="X406" s="74"/>
      <c r="Y406" s="74"/>
      <c r="Z406" s="74"/>
      <c r="AA406" s="193">
        <f t="shared" si="44"/>
        <v>1</v>
      </c>
      <c r="AB406" s="193" t="str">
        <f t="shared" si="45"/>
        <v/>
      </c>
    </row>
    <row r="407" spans="1:28">
      <c r="A407" s="89">
        <f>IF(AND(COUNTIF(A$1:A$3,"&gt;0")=1,MAX(A$8:A406)&lt;A$1),A406+1,IF(AND(COUNTIF(A$1:A$3,"&gt;0")=2,MAX(A$8:A406)&lt;A$2),A406+1,IF(AND(COUNTIF(A$1:A$3,"&gt;0")=3,MAX(A$8:A406)&lt;A$3),A406+1,0)))</f>
        <v>0</v>
      </c>
      <c r="B407" s="89" t="str">
        <f t="shared" si="46"/>
        <v/>
      </c>
      <c r="C407" s="89" t="str">
        <f t="shared" si="47"/>
        <v/>
      </c>
      <c r="D407" s="87" t="str">
        <f>IF($A407=0,"",IF($A407&lt;=$A$1,+VLOOKUP($A407,'Rashodi- plan-izvršenje'!$A$8:B$1500,'prenos-P-R-N'!D$1,FALSE),IF($A407&gt;$A$2,+VLOOKUP($A407,'Neizmirene obaveze JLS'!$A$11:B$500,'prenos-P-R-N'!D$1,FALSE),"")))</f>
        <v/>
      </c>
      <c r="E407" s="87" t="str">
        <f>IF($A407=0,"",IF($A407&lt;=$A$1,+VLOOKUP($A407,'Rashodi- plan-izvršenje'!$A$8:C$1500,'prenos-P-R-N'!E$1,FALSE),IF($A407&gt;$A$2,+VLOOKUP($A407,'Neizmirene obaveze JLS'!$A$11:C$500,'prenos-P-R-N'!E$1,FALSE),"")))</f>
        <v/>
      </c>
      <c r="F407" s="87" t="str">
        <f>IF($A407=0,"",IF($A407&lt;=$A$1,+VLOOKUP($A407,'Rashodi- plan-izvršenje'!$A$8:D$1500,'prenos-P-R-N'!F$1,FALSE),IF($A407&gt;$A$2,+VLOOKUP($A407,'Neizmirene obaveze JLS'!$A$11:D$500,'prenos-P-R-N'!F$1,FALSE),"")))</f>
        <v/>
      </c>
      <c r="G407" s="87" t="str">
        <f>IF($A407=0,"",IF($A407&lt;=$A$1,+VLOOKUP($A407,'Rashodi- plan-izvršenje'!$A$8:E$1500,'prenos-P-R-N'!G$1,FALSE),IF($A407&gt;$A$2,+VLOOKUP($A407,'Neizmirene obaveze JLS'!$A$11:E$500,'prenos-P-R-N'!G$1,FALSE),"")))</f>
        <v/>
      </c>
      <c r="H407" s="87" t="str">
        <f>IF($A407=0,"",IF($A407&lt;=$A$1,+VLOOKUP($A407,'Rashodi- plan-izvršenje'!$A$8:F$1500,'prenos-P-R-N'!H$1,FALSE),IF($A407&gt;$A$2,+VLOOKUP($A407,'Neizmirene obaveze JLS'!$A$11:F$500,'prenos-P-R-N'!H$1,FALSE),"")))</f>
        <v/>
      </c>
      <c r="I407" s="87" t="str">
        <f>IF($A407=0,"",IF($A407&lt;=$A$1,+VLOOKUP($A407,'Rashodi- plan-izvršenje'!$A$8:G$1500,'prenos-P-R-N'!I$1,FALSE),IF($A407&gt;$A$2,+VLOOKUP($A407,'Neizmirene obaveze JLS'!$A$11:G$500,'prenos-P-R-N'!I$1,FALSE),"")))</f>
        <v/>
      </c>
      <c r="J407" s="87" t="str">
        <f>IF($A407=0,"",IF($A407&lt;=$A$1,+VLOOKUP($A407,'Rashodi- plan-izvršenje'!$A$8:H$1500,'prenos-P-R-N'!J$1,FALSE),IF($A407&gt;$A$2,+VLOOKUP($A407,'Neizmirene obaveze JLS'!$A$11:H$500,'prenos-P-R-N'!J$1,FALSE),"")))</f>
        <v/>
      </c>
      <c r="K407" s="87" t="str">
        <f>IF($A407=0,"",IF($A407&lt;=$A$1,+VLOOKUP($A407,'Rashodi- plan-izvršenje'!$A$8:I$1500,'prenos-P-R-N'!K$1,FALSE),IF($A407&gt;$A$2,+VLOOKUP($A407,'Neizmirene obaveze JLS'!$A$11:I$500,'prenos-P-R-N'!K$1,FALSE),"")))</f>
        <v/>
      </c>
      <c r="L407" t="str">
        <f>IF(A407=0,"",IF(A407&lt;=A$1,+IF(VLOOKUP(A407,'Rashodi- plan-izvršenje'!A$8:J$1500,M$1,FALSE)&gt;0,"Програмска активност","Пројекат"),IF(A407&gt;A$2,+IF(VLOOKUP(A407,'Neizmirene obaveze JLS'!A$8:J$2008,M$1,FALSE)&gt;0,"Програмска активност","Пројекат"),"")))</f>
        <v/>
      </c>
      <c r="M407" s="87" t="str">
        <f>IF(A407=0,"",IF($A407&lt;=$A$1,+IF(VLOOKUP($A407,'Rashodi- plan-izvršenje'!$A$8:$M$1500,10,FALSE)&gt;0,VLOOKUP($A407,'Rashodi- plan-izvršenje'!$A$8:$M$1500,10,FALSE),VLOOKUP($A407,'Rashodi- plan-izvršenje'!$A$8:$M$1500,12,FALSE)),+IF($A407&gt;$A$2,IF(VLOOKUP($A407,'Neizmirene obaveze JLS'!$A$8:$M$1500,10,FALSE)&gt;0,VLOOKUP($A407,'Neizmirene obaveze JLS'!$A$11:$M$1500,10,FALSE),VLOOKUP($A407,'Neizmirene obaveze JLS'!$A$11:$M$1500,12,FALSE)),0)))</f>
        <v/>
      </c>
      <c r="N407" s="87" t="str">
        <f>IF(A407=0,"",IF($A407&lt;=$A$1,+IF(VLOOKUP(A407,'Rashodi- plan-izvršenje'!$A$8:$M$1500,10,FALSE)&gt;0,VLOOKUP(A407,'Rashodi- plan-izvršenje'!$A$8:$M$1500,11,FALSE),VLOOKUP(A407,'Rashodi- plan-izvršenje'!$A$8:$M$1500,13,FALSE)),+IF($A407&gt;$A$2,IF(VLOOKUP($A407,'Neizmirene obaveze JLS'!$A$8:$M$1500,10,FALSE)&gt;0,VLOOKUP($A407,'Neizmirene obaveze JLS'!$A$11:$M$1500,11,FALSE),VLOOKUP($A407,'Neizmirene obaveze JLS'!$A$11:$M$1500,13,FALSE)),0)))</f>
        <v/>
      </c>
      <c r="O407" s="87" t="str">
        <f>IF(A407=0,"",IF($A407&lt;=$A$1,VALUE(+VLOOKUP($A407,'Rashodi- plan-izvršenje'!$A$8:N$1500,'prenos-P-R-N'!O$1,FALSE)),IF($A407&lt;=A$2,VALUE(VLOOKUP($A407,'Prihodi- plan-izvršenje'!$A$8:$H$500,6,FALSE)),VALUE(VLOOKUP($A407,'Neizmirene obaveze JLS'!$A$8:$N$500,O$1,FALSE)))))</f>
        <v/>
      </c>
      <c r="P407" s="87" t="str">
        <f>IF(A407=0,"",IF(A407=0,0,IF(A407&gt;A$2,'šifarnik K-izvor'!G$3,+IF(Q407&lt;700,+'šifarnik K-izvor'!G$2,'šifarnik K-izvor'!G$1))))</f>
        <v/>
      </c>
      <c r="Q407" s="87">
        <f>IF($A407&lt;=$A$1,VALUE(+VLOOKUP($A407,'Rashodi- plan-izvršenje'!$A$8:O$1500,'prenos-P-R-N'!Q$1,FALSE)),IF($A407&lt;=$A$2,VLOOKUP($A407,'Prihodi- plan-izvršenje'!$A$4:$H$500,4,FALSE),IF($A407&lt;=$A$3,VLOOKUP(A407,'Neizmirene obaveze JLS'!$A$11:O$500,Q$1,FALSE),"")))</f>
        <v>0</v>
      </c>
      <c r="R407" s="88">
        <f>IF($A407&lt;=$A$1,VALUE(+VLOOKUP($A407,'Rashodi- plan-izvršenje'!$A$8:P$1500,'prenos-P-R-N'!R$1,FALSE)),IF($A407&lt;=$A$2,VLOOKUP($A407,'Prihodi- plan-izvršenje'!$A$4:$H$500,7,FALSE),""))</f>
        <v>0</v>
      </c>
      <c r="S407" s="88">
        <f>IF(A407=0,0,IF($A407&lt;=$A$1,VALUE(+VLOOKUP($A407,'Rashodi- plan-izvršenje'!$A$8:Q$1500,'prenos-P-R-N'!S$1,FALSE)),IF($A407&lt;=$A$2,VLOOKUP($A407,'Prihodi- plan-izvršenje'!$A$4:$H$500,8,FALSE),0)))</f>
        <v>0</v>
      </c>
      <c r="T407" s="88" t="str">
        <f>IF($A407&gt;$A$2,VLOOKUP($A407,'Neizmirene obaveze JLS'!$A$11:R$500,R$1,FALSE),"")</f>
        <v/>
      </c>
      <c r="U407" s="88">
        <f>IF($A407&gt;$A$2,VLOOKUP($A407,'Neizmirene obaveze JLS'!$A$11:S$500,S$1,FALSE),0)</f>
        <v>0</v>
      </c>
      <c r="V407" s="88">
        <f t="shared" si="43"/>
        <v>0</v>
      </c>
      <c r="W407" s="74"/>
      <c r="X407" s="74"/>
      <c r="Y407" s="74"/>
      <c r="Z407" s="74"/>
      <c r="AA407" s="193">
        <f t="shared" si="44"/>
        <v>1</v>
      </c>
      <c r="AB407" s="193" t="str">
        <f t="shared" si="45"/>
        <v/>
      </c>
    </row>
    <row r="408" spans="1:28">
      <c r="A408" s="89">
        <f>IF(AND(COUNTIF(A$1:A$3,"&gt;0")=1,MAX(A$8:A407)&lt;A$1),A407+1,IF(AND(COUNTIF(A$1:A$3,"&gt;0")=2,MAX(A$8:A407)&lt;A$2),A407+1,IF(AND(COUNTIF(A$1:A$3,"&gt;0")=3,MAX(A$8:A407)&lt;A$3),A407+1,0)))</f>
        <v>0</v>
      </c>
      <c r="B408" s="89" t="str">
        <f t="shared" si="46"/>
        <v/>
      </c>
      <c r="C408" s="89" t="str">
        <f t="shared" si="47"/>
        <v/>
      </c>
      <c r="D408" s="87" t="str">
        <f>IF($A408=0,"",IF($A408&lt;=$A$1,+VLOOKUP($A408,'Rashodi- plan-izvršenje'!$A$8:B$1500,'prenos-P-R-N'!D$1,FALSE),IF($A408&gt;$A$2,+VLOOKUP($A408,'Neizmirene obaveze JLS'!$A$11:B$500,'prenos-P-R-N'!D$1,FALSE),"")))</f>
        <v/>
      </c>
      <c r="E408" s="87" t="str">
        <f>IF($A408=0,"",IF($A408&lt;=$A$1,+VLOOKUP($A408,'Rashodi- plan-izvršenje'!$A$8:C$1500,'prenos-P-R-N'!E$1,FALSE),IF($A408&gt;$A$2,+VLOOKUP($A408,'Neizmirene obaveze JLS'!$A$11:C$500,'prenos-P-R-N'!E$1,FALSE),"")))</f>
        <v/>
      </c>
      <c r="F408" s="87" t="str">
        <f>IF($A408=0,"",IF($A408&lt;=$A$1,+VLOOKUP($A408,'Rashodi- plan-izvršenje'!$A$8:D$1500,'prenos-P-R-N'!F$1,FALSE),IF($A408&gt;$A$2,+VLOOKUP($A408,'Neizmirene obaveze JLS'!$A$11:D$500,'prenos-P-R-N'!F$1,FALSE),"")))</f>
        <v/>
      </c>
      <c r="G408" s="87" t="str">
        <f>IF($A408=0,"",IF($A408&lt;=$A$1,+VLOOKUP($A408,'Rashodi- plan-izvršenje'!$A$8:E$1500,'prenos-P-R-N'!G$1,FALSE),IF($A408&gt;$A$2,+VLOOKUP($A408,'Neizmirene obaveze JLS'!$A$11:E$500,'prenos-P-R-N'!G$1,FALSE),"")))</f>
        <v/>
      </c>
      <c r="H408" s="87" t="str">
        <f>IF($A408=0,"",IF($A408&lt;=$A$1,+VLOOKUP($A408,'Rashodi- plan-izvršenje'!$A$8:F$1500,'prenos-P-R-N'!H$1,FALSE),IF($A408&gt;$A$2,+VLOOKUP($A408,'Neizmirene obaveze JLS'!$A$11:F$500,'prenos-P-R-N'!H$1,FALSE),"")))</f>
        <v/>
      </c>
      <c r="I408" s="87" t="str">
        <f>IF($A408=0,"",IF($A408&lt;=$A$1,+VLOOKUP($A408,'Rashodi- plan-izvršenje'!$A$8:G$1500,'prenos-P-R-N'!I$1,FALSE),IF($A408&gt;$A$2,+VLOOKUP($A408,'Neizmirene obaveze JLS'!$A$11:G$500,'prenos-P-R-N'!I$1,FALSE),"")))</f>
        <v/>
      </c>
      <c r="J408" s="87" t="str">
        <f>IF($A408=0,"",IF($A408&lt;=$A$1,+VLOOKUP($A408,'Rashodi- plan-izvršenje'!$A$8:H$1500,'prenos-P-R-N'!J$1,FALSE),IF($A408&gt;$A$2,+VLOOKUP($A408,'Neizmirene obaveze JLS'!$A$11:H$500,'prenos-P-R-N'!J$1,FALSE),"")))</f>
        <v/>
      </c>
      <c r="K408" s="87" t="str">
        <f>IF($A408=0,"",IF($A408&lt;=$A$1,+VLOOKUP($A408,'Rashodi- plan-izvršenje'!$A$8:I$1500,'prenos-P-R-N'!K$1,FALSE),IF($A408&gt;$A$2,+VLOOKUP($A408,'Neizmirene obaveze JLS'!$A$11:I$500,'prenos-P-R-N'!K$1,FALSE),"")))</f>
        <v/>
      </c>
      <c r="L408" t="str">
        <f>IF(A408=0,"",IF(A408&lt;=A$1,+IF(VLOOKUP(A408,'Rashodi- plan-izvršenje'!A$8:J$1500,M$1,FALSE)&gt;0,"Програмска активност","Пројекат"),IF(A408&gt;A$2,+IF(VLOOKUP(A408,'Neizmirene obaveze JLS'!A$8:J$2008,M$1,FALSE)&gt;0,"Програмска активност","Пројекат"),"")))</f>
        <v/>
      </c>
      <c r="M408" s="87" t="str">
        <f>IF(A408=0,"",IF($A408&lt;=$A$1,+IF(VLOOKUP($A408,'Rashodi- plan-izvršenje'!$A$8:$M$1500,10,FALSE)&gt;0,VLOOKUP($A408,'Rashodi- plan-izvršenje'!$A$8:$M$1500,10,FALSE),VLOOKUP($A408,'Rashodi- plan-izvršenje'!$A$8:$M$1500,12,FALSE)),+IF($A408&gt;$A$2,IF(VLOOKUP($A408,'Neizmirene obaveze JLS'!$A$8:$M$1500,10,FALSE)&gt;0,VLOOKUP($A408,'Neizmirene obaveze JLS'!$A$11:$M$1500,10,FALSE),VLOOKUP($A408,'Neizmirene obaveze JLS'!$A$11:$M$1500,12,FALSE)),0)))</f>
        <v/>
      </c>
      <c r="N408" s="87" t="str">
        <f>IF(A408=0,"",IF($A408&lt;=$A$1,+IF(VLOOKUP(A408,'Rashodi- plan-izvršenje'!$A$8:$M$1500,10,FALSE)&gt;0,VLOOKUP(A408,'Rashodi- plan-izvršenje'!$A$8:$M$1500,11,FALSE),VLOOKUP(A408,'Rashodi- plan-izvršenje'!$A$8:$M$1500,13,FALSE)),+IF($A408&gt;$A$2,IF(VLOOKUP($A408,'Neizmirene obaveze JLS'!$A$8:$M$1500,10,FALSE)&gt;0,VLOOKUP($A408,'Neizmirene obaveze JLS'!$A$11:$M$1500,11,FALSE),VLOOKUP($A408,'Neizmirene obaveze JLS'!$A$11:$M$1500,13,FALSE)),0)))</f>
        <v/>
      </c>
      <c r="O408" s="87" t="str">
        <f>IF(A408=0,"",IF($A408&lt;=$A$1,VALUE(+VLOOKUP($A408,'Rashodi- plan-izvršenje'!$A$8:N$1500,'prenos-P-R-N'!O$1,FALSE)),IF($A408&lt;=A$2,VALUE(VLOOKUP($A408,'Prihodi- plan-izvršenje'!$A$8:$H$500,6,FALSE)),VALUE(VLOOKUP($A408,'Neizmirene obaveze JLS'!$A$8:$N$500,O$1,FALSE)))))</f>
        <v/>
      </c>
      <c r="P408" s="87" t="str">
        <f>IF(A408=0,"",IF(A408=0,0,IF(A408&gt;A$2,'šifarnik K-izvor'!G$3,+IF(Q408&lt;700,+'šifarnik K-izvor'!G$2,'šifarnik K-izvor'!G$1))))</f>
        <v/>
      </c>
      <c r="Q408" s="87">
        <f>IF($A408&lt;=$A$1,VALUE(+VLOOKUP($A408,'Rashodi- plan-izvršenje'!$A$8:O$1500,'prenos-P-R-N'!Q$1,FALSE)),IF($A408&lt;=$A$2,VLOOKUP($A408,'Prihodi- plan-izvršenje'!$A$4:$H$500,4,FALSE),IF($A408&lt;=$A$3,VLOOKUP(A408,'Neizmirene obaveze JLS'!$A$11:O$500,Q$1,FALSE),"")))</f>
        <v>0</v>
      </c>
      <c r="R408" s="88">
        <f>IF($A408&lt;=$A$1,VALUE(+VLOOKUP($A408,'Rashodi- plan-izvršenje'!$A$8:P$1500,'prenos-P-R-N'!R$1,FALSE)),IF($A408&lt;=$A$2,VLOOKUP($A408,'Prihodi- plan-izvršenje'!$A$4:$H$500,7,FALSE),""))</f>
        <v>0</v>
      </c>
      <c r="S408" s="88">
        <f>IF(A408=0,0,IF($A408&lt;=$A$1,VALUE(+VLOOKUP($A408,'Rashodi- plan-izvršenje'!$A$8:Q$1500,'prenos-P-R-N'!S$1,FALSE)),IF($A408&lt;=$A$2,VLOOKUP($A408,'Prihodi- plan-izvršenje'!$A$4:$H$500,8,FALSE),0)))</f>
        <v>0</v>
      </c>
      <c r="T408" s="88" t="str">
        <f>IF($A408&gt;$A$2,VLOOKUP($A408,'Neizmirene obaveze JLS'!$A$11:R$500,R$1,FALSE),"")</f>
        <v/>
      </c>
      <c r="U408" s="88">
        <f>IF($A408&gt;$A$2,VLOOKUP($A408,'Neizmirene obaveze JLS'!$A$11:S$500,S$1,FALSE),0)</f>
        <v>0</v>
      </c>
      <c r="V408" s="88">
        <f t="shared" si="43"/>
        <v>0</v>
      </c>
      <c r="W408" s="74"/>
      <c r="X408" s="74"/>
      <c r="Y408" s="74"/>
      <c r="Z408" s="74"/>
      <c r="AA408" s="193">
        <f t="shared" si="44"/>
        <v>1</v>
      </c>
      <c r="AB408" s="193" t="str">
        <f t="shared" si="45"/>
        <v/>
      </c>
    </row>
    <row r="409" spans="1:28">
      <c r="A409" s="89">
        <f>IF(AND(COUNTIF(A$1:A$3,"&gt;0")=1,MAX(A$8:A408)&lt;A$1),A408+1,IF(AND(COUNTIF(A$1:A$3,"&gt;0")=2,MAX(A$8:A408)&lt;A$2),A408+1,IF(AND(COUNTIF(A$1:A$3,"&gt;0")=3,MAX(A$8:A408)&lt;A$3),A408+1,0)))</f>
        <v>0</v>
      </c>
      <c r="B409" s="89" t="str">
        <f t="shared" si="46"/>
        <v/>
      </c>
      <c r="C409" s="89" t="str">
        <f t="shared" si="47"/>
        <v/>
      </c>
      <c r="D409" s="87" t="str">
        <f>IF($A409=0,"",IF($A409&lt;=$A$1,+VLOOKUP($A409,'Rashodi- plan-izvršenje'!$A$8:B$1500,'prenos-P-R-N'!D$1,FALSE),IF($A409&gt;$A$2,+VLOOKUP($A409,'Neizmirene obaveze JLS'!$A$11:B$500,'prenos-P-R-N'!D$1,FALSE),"")))</f>
        <v/>
      </c>
      <c r="E409" s="87" t="str">
        <f>IF($A409=0,"",IF($A409&lt;=$A$1,+VLOOKUP($A409,'Rashodi- plan-izvršenje'!$A$8:C$1500,'prenos-P-R-N'!E$1,FALSE),IF($A409&gt;$A$2,+VLOOKUP($A409,'Neizmirene obaveze JLS'!$A$11:C$500,'prenos-P-R-N'!E$1,FALSE),"")))</f>
        <v/>
      </c>
      <c r="F409" s="87" t="str">
        <f>IF($A409=0,"",IF($A409&lt;=$A$1,+VLOOKUP($A409,'Rashodi- plan-izvršenje'!$A$8:D$1500,'prenos-P-R-N'!F$1,FALSE),IF($A409&gt;$A$2,+VLOOKUP($A409,'Neizmirene obaveze JLS'!$A$11:D$500,'prenos-P-R-N'!F$1,FALSE),"")))</f>
        <v/>
      </c>
      <c r="G409" s="87" t="str">
        <f>IF($A409=0,"",IF($A409&lt;=$A$1,+VLOOKUP($A409,'Rashodi- plan-izvršenje'!$A$8:E$1500,'prenos-P-R-N'!G$1,FALSE),IF($A409&gt;$A$2,+VLOOKUP($A409,'Neizmirene obaveze JLS'!$A$11:E$500,'prenos-P-R-N'!G$1,FALSE),"")))</f>
        <v/>
      </c>
      <c r="H409" s="87" t="str">
        <f>IF($A409=0,"",IF($A409&lt;=$A$1,+VLOOKUP($A409,'Rashodi- plan-izvršenje'!$A$8:F$1500,'prenos-P-R-N'!H$1,FALSE),IF($A409&gt;$A$2,+VLOOKUP($A409,'Neizmirene obaveze JLS'!$A$11:F$500,'prenos-P-R-N'!H$1,FALSE),"")))</f>
        <v/>
      </c>
      <c r="I409" s="87" t="str">
        <f>IF($A409=0,"",IF($A409&lt;=$A$1,+VLOOKUP($A409,'Rashodi- plan-izvršenje'!$A$8:G$1500,'prenos-P-R-N'!I$1,FALSE),IF($A409&gt;$A$2,+VLOOKUP($A409,'Neizmirene obaveze JLS'!$A$11:G$500,'prenos-P-R-N'!I$1,FALSE),"")))</f>
        <v/>
      </c>
      <c r="J409" s="87" t="str">
        <f>IF($A409=0,"",IF($A409&lt;=$A$1,+VLOOKUP($A409,'Rashodi- plan-izvršenje'!$A$8:H$1500,'prenos-P-R-N'!J$1,FALSE),IF($A409&gt;$A$2,+VLOOKUP($A409,'Neizmirene obaveze JLS'!$A$11:H$500,'prenos-P-R-N'!J$1,FALSE),"")))</f>
        <v/>
      </c>
      <c r="K409" s="87" t="str">
        <f>IF($A409=0,"",IF($A409&lt;=$A$1,+VLOOKUP($A409,'Rashodi- plan-izvršenje'!$A$8:I$1500,'prenos-P-R-N'!K$1,FALSE),IF($A409&gt;$A$2,+VLOOKUP($A409,'Neizmirene obaveze JLS'!$A$11:I$500,'prenos-P-R-N'!K$1,FALSE),"")))</f>
        <v/>
      </c>
      <c r="L409" t="str">
        <f>IF(A409=0,"",IF(A409&lt;=A$1,+IF(VLOOKUP(A409,'Rashodi- plan-izvršenje'!A$8:J$1500,M$1,FALSE)&gt;0,"Програмска активност","Пројекат"),IF(A409&gt;A$2,+IF(VLOOKUP(A409,'Neizmirene obaveze JLS'!A$8:J$2008,M$1,FALSE)&gt;0,"Програмска активност","Пројекат"),"")))</f>
        <v/>
      </c>
      <c r="M409" s="87" t="str">
        <f>IF(A409=0,"",IF($A409&lt;=$A$1,+IF(VLOOKUP($A409,'Rashodi- plan-izvršenje'!$A$8:$M$1500,10,FALSE)&gt;0,VLOOKUP($A409,'Rashodi- plan-izvršenje'!$A$8:$M$1500,10,FALSE),VLOOKUP($A409,'Rashodi- plan-izvršenje'!$A$8:$M$1500,12,FALSE)),+IF($A409&gt;$A$2,IF(VLOOKUP($A409,'Neizmirene obaveze JLS'!$A$8:$M$1500,10,FALSE)&gt;0,VLOOKUP($A409,'Neizmirene obaveze JLS'!$A$11:$M$1500,10,FALSE),VLOOKUP($A409,'Neizmirene obaveze JLS'!$A$11:$M$1500,12,FALSE)),0)))</f>
        <v/>
      </c>
      <c r="N409" s="87" t="str">
        <f>IF(A409=0,"",IF($A409&lt;=$A$1,+IF(VLOOKUP(A409,'Rashodi- plan-izvršenje'!$A$8:$M$1500,10,FALSE)&gt;0,VLOOKUP(A409,'Rashodi- plan-izvršenje'!$A$8:$M$1500,11,FALSE),VLOOKUP(A409,'Rashodi- plan-izvršenje'!$A$8:$M$1500,13,FALSE)),+IF($A409&gt;$A$2,IF(VLOOKUP($A409,'Neizmirene obaveze JLS'!$A$8:$M$1500,10,FALSE)&gt;0,VLOOKUP($A409,'Neizmirene obaveze JLS'!$A$11:$M$1500,11,FALSE),VLOOKUP($A409,'Neizmirene obaveze JLS'!$A$11:$M$1500,13,FALSE)),0)))</f>
        <v/>
      </c>
      <c r="O409" s="87" t="str">
        <f>IF(A409=0,"",IF($A409&lt;=$A$1,VALUE(+VLOOKUP($A409,'Rashodi- plan-izvršenje'!$A$8:N$1500,'prenos-P-R-N'!O$1,FALSE)),IF($A409&lt;=A$2,VALUE(VLOOKUP($A409,'Prihodi- plan-izvršenje'!$A$8:$H$500,6,FALSE)),VALUE(VLOOKUP($A409,'Neizmirene obaveze JLS'!$A$8:$N$500,O$1,FALSE)))))</f>
        <v/>
      </c>
      <c r="P409" s="87" t="str">
        <f>IF(A409=0,"",IF(A409=0,0,IF(A409&gt;A$2,'šifarnik K-izvor'!G$3,+IF(Q409&lt;700,+'šifarnik K-izvor'!G$2,'šifarnik K-izvor'!G$1))))</f>
        <v/>
      </c>
      <c r="Q409" s="87">
        <f>IF($A409&lt;=$A$1,VALUE(+VLOOKUP($A409,'Rashodi- plan-izvršenje'!$A$8:O$1500,'prenos-P-R-N'!Q$1,FALSE)),IF($A409&lt;=$A$2,VLOOKUP($A409,'Prihodi- plan-izvršenje'!$A$4:$H$500,4,FALSE),IF($A409&lt;=$A$3,VLOOKUP(A409,'Neizmirene obaveze JLS'!$A$11:O$500,Q$1,FALSE),"")))</f>
        <v>0</v>
      </c>
      <c r="R409" s="88">
        <f>IF($A409&lt;=$A$1,VALUE(+VLOOKUP($A409,'Rashodi- plan-izvršenje'!$A$8:P$1500,'prenos-P-R-N'!R$1,FALSE)),IF($A409&lt;=$A$2,VLOOKUP($A409,'Prihodi- plan-izvršenje'!$A$4:$H$500,7,FALSE),""))</f>
        <v>0</v>
      </c>
      <c r="S409" s="88">
        <f>IF(A409=0,0,IF($A409&lt;=$A$1,VALUE(+VLOOKUP($A409,'Rashodi- plan-izvršenje'!$A$8:Q$1500,'prenos-P-R-N'!S$1,FALSE)),IF($A409&lt;=$A$2,VLOOKUP($A409,'Prihodi- plan-izvršenje'!$A$4:$H$500,8,FALSE),0)))</f>
        <v>0</v>
      </c>
      <c r="T409" s="88" t="str">
        <f>IF($A409&gt;$A$2,VLOOKUP($A409,'Neizmirene obaveze JLS'!$A$11:R$500,R$1,FALSE),"")</f>
        <v/>
      </c>
      <c r="U409" s="88">
        <f>IF($A409&gt;$A$2,VLOOKUP($A409,'Neizmirene obaveze JLS'!$A$11:S$500,S$1,FALSE),0)</f>
        <v>0</v>
      </c>
      <c r="V409" s="88">
        <f t="shared" si="43"/>
        <v>0</v>
      </c>
      <c r="W409" s="74"/>
      <c r="X409" s="74"/>
      <c r="Y409" s="74"/>
      <c r="Z409" s="74"/>
      <c r="AA409" s="193">
        <f t="shared" si="44"/>
        <v>1</v>
      </c>
      <c r="AB409" s="193" t="str">
        <f t="shared" si="45"/>
        <v/>
      </c>
    </row>
    <row r="410" spans="1:28">
      <c r="A410" s="89">
        <f>IF(AND(COUNTIF(A$1:A$3,"&gt;0")=1,MAX(A$8:A409)&lt;A$1),A409+1,IF(AND(COUNTIF(A$1:A$3,"&gt;0")=2,MAX(A$8:A409)&lt;A$2),A409+1,IF(AND(COUNTIF(A$1:A$3,"&gt;0")=3,MAX(A$8:A409)&lt;A$3),A409+1,0)))</f>
        <v>0</v>
      </c>
      <c r="B410" s="89" t="str">
        <f t="shared" si="46"/>
        <v/>
      </c>
      <c r="C410" s="89" t="str">
        <f t="shared" si="47"/>
        <v/>
      </c>
      <c r="D410" s="87" t="str">
        <f>IF($A410=0,"",IF($A410&lt;=$A$1,+VLOOKUP($A410,'Rashodi- plan-izvršenje'!$A$8:B$1500,'prenos-P-R-N'!D$1,FALSE),IF($A410&gt;$A$2,+VLOOKUP($A410,'Neizmirene obaveze JLS'!$A$11:B$500,'prenos-P-R-N'!D$1,FALSE),"")))</f>
        <v/>
      </c>
      <c r="E410" s="87" t="str">
        <f>IF($A410=0,"",IF($A410&lt;=$A$1,+VLOOKUP($A410,'Rashodi- plan-izvršenje'!$A$8:C$1500,'prenos-P-R-N'!E$1,FALSE),IF($A410&gt;$A$2,+VLOOKUP($A410,'Neizmirene obaveze JLS'!$A$11:C$500,'prenos-P-R-N'!E$1,FALSE),"")))</f>
        <v/>
      </c>
      <c r="F410" s="87" t="str">
        <f>IF($A410=0,"",IF($A410&lt;=$A$1,+VLOOKUP($A410,'Rashodi- plan-izvršenje'!$A$8:D$1500,'prenos-P-R-N'!F$1,FALSE),IF($A410&gt;$A$2,+VLOOKUP($A410,'Neizmirene obaveze JLS'!$A$11:D$500,'prenos-P-R-N'!F$1,FALSE),"")))</f>
        <v/>
      </c>
      <c r="G410" s="87" t="str">
        <f>IF($A410=0,"",IF($A410&lt;=$A$1,+VLOOKUP($A410,'Rashodi- plan-izvršenje'!$A$8:E$1500,'prenos-P-R-N'!G$1,FALSE),IF($A410&gt;$A$2,+VLOOKUP($A410,'Neizmirene obaveze JLS'!$A$11:E$500,'prenos-P-R-N'!G$1,FALSE),"")))</f>
        <v/>
      </c>
      <c r="H410" s="87" t="str">
        <f>IF($A410=0,"",IF($A410&lt;=$A$1,+VLOOKUP($A410,'Rashodi- plan-izvršenje'!$A$8:F$1500,'prenos-P-R-N'!H$1,FALSE),IF($A410&gt;$A$2,+VLOOKUP($A410,'Neizmirene obaveze JLS'!$A$11:F$500,'prenos-P-R-N'!H$1,FALSE),"")))</f>
        <v/>
      </c>
      <c r="I410" s="87" t="str">
        <f>IF($A410=0,"",IF($A410&lt;=$A$1,+VLOOKUP($A410,'Rashodi- plan-izvršenje'!$A$8:G$1500,'prenos-P-R-N'!I$1,FALSE),IF($A410&gt;$A$2,+VLOOKUP($A410,'Neizmirene obaveze JLS'!$A$11:G$500,'prenos-P-R-N'!I$1,FALSE),"")))</f>
        <v/>
      </c>
      <c r="J410" s="87" t="str">
        <f>IF($A410=0,"",IF($A410&lt;=$A$1,+VLOOKUP($A410,'Rashodi- plan-izvršenje'!$A$8:H$1500,'prenos-P-R-N'!J$1,FALSE),IF($A410&gt;$A$2,+VLOOKUP($A410,'Neizmirene obaveze JLS'!$A$11:H$500,'prenos-P-R-N'!J$1,FALSE),"")))</f>
        <v/>
      </c>
      <c r="K410" s="87" t="str">
        <f>IF($A410=0,"",IF($A410&lt;=$A$1,+VLOOKUP($A410,'Rashodi- plan-izvršenje'!$A$8:I$1500,'prenos-P-R-N'!K$1,FALSE),IF($A410&gt;$A$2,+VLOOKUP($A410,'Neizmirene obaveze JLS'!$A$11:I$500,'prenos-P-R-N'!K$1,FALSE),"")))</f>
        <v/>
      </c>
      <c r="L410" t="str">
        <f>IF(A410=0,"",IF(A410&lt;=A$1,+IF(VLOOKUP(A410,'Rashodi- plan-izvršenje'!A$8:J$1500,M$1,FALSE)&gt;0,"Програмска активност","Пројекат"),IF(A410&gt;A$2,+IF(VLOOKUP(A410,'Neizmirene obaveze JLS'!A$8:J$2008,M$1,FALSE)&gt;0,"Програмска активност","Пројекат"),"")))</f>
        <v/>
      </c>
      <c r="M410" s="87" t="str">
        <f>IF(A410=0,"",IF($A410&lt;=$A$1,+IF(VLOOKUP($A410,'Rashodi- plan-izvršenje'!$A$8:$M$1500,10,FALSE)&gt;0,VLOOKUP($A410,'Rashodi- plan-izvršenje'!$A$8:$M$1500,10,FALSE),VLOOKUP($A410,'Rashodi- plan-izvršenje'!$A$8:$M$1500,12,FALSE)),+IF($A410&gt;$A$2,IF(VLOOKUP($A410,'Neizmirene obaveze JLS'!$A$8:$M$1500,10,FALSE)&gt;0,VLOOKUP($A410,'Neizmirene obaveze JLS'!$A$11:$M$1500,10,FALSE),VLOOKUP($A410,'Neizmirene obaveze JLS'!$A$11:$M$1500,12,FALSE)),0)))</f>
        <v/>
      </c>
      <c r="N410" s="87" t="str">
        <f>IF(A410=0,"",IF($A410&lt;=$A$1,+IF(VLOOKUP(A410,'Rashodi- plan-izvršenje'!$A$8:$M$1500,10,FALSE)&gt;0,VLOOKUP(A410,'Rashodi- plan-izvršenje'!$A$8:$M$1500,11,FALSE),VLOOKUP(A410,'Rashodi- plan-izvršenje'!$A$8:$M$1500,13,FALSE)),+IF($A410&gt;$A$2,IF(VLOOKUP($A410,'Neizmirene obaveze JLS'!$A$8:$M$1500,10,FALSE)&gt;0,VLOOKUP($A410,'Neizmirene obaveze JLS'!$A$11:$M$1500,11,FALSE),VLOOKUP($A410,'Neizmirene obaveze JLS'!$A$11:$M$1500,13,FALSE)),0)))</f>
        <v/>
      </c>
      <c r="O410" s="87" t="str">
        <f>IF(A410=0,"",IF($A410&lt;=$A$1,VALUE(+VLOOKUP($A410,'Rashodi- plan-izvršenje'!$A$8:N$1500,'prenos-P-R-N'!O$1,FALSE)),IF($A410&lt;=A$2,VALUE(VLOOKUP($A410,'Prihodi- plan-izvršenje'!$A$8:$H$500,6,FALSE)),VALUE(VLOOKUP($A410,'Neizmirene obaveze JLS'!$A$8:$N$500,O$1,FALSE)))))</f>
        <v/>
      </c>
      <c r="P410" s="87" t="str">
        <f>IF(A410=0,"",IF(A410=0,0,IF(A410&gt;A$2,'šifarnik K-izvor'!G$3,+IF(Q410&lt;700,+'šifarnik K-izvor'!G$2,'šifarnik K-izvor'!G$1))))</f>
        <v/>
      </c>
      <c r="Q410" s="87">
        <f>IF($A410&lt;=$A$1,VALUE(+VLOOKUP($A410,'Rashodi- plan-izvršenje'!$A$8:O$1500,'prenos-P-R-N'!Q$1,FALSE)),IF($A410&lt;=$A$2,VLOOKUP($A410,'Prihodi- plan-izvršenje'!$A$4:$H$500,4,FALSE),IF($A410&lt;=$A$3,VLOOKUP(A410,'Neizmirene obaveze JLS'!$A$11:O$500,Q$1,FALSE),"")))</f>
        <v>0</v>
      </c>
      <c r="R410" s="88">
        <f>IF($A410&lt;=$A$1,VALUE(+VLOOKUP($A410,'Rashodi- plan-izvršenje'!$A$8:P$1500,'prenos-P-R-N'!R$1,FALSE)),IF($A410&lt;=$A$2,VLOOKUP($A410,'Prihodi- plan-izvršenje'!$A$4:$H$500,7,FALSE),""))</f>
        <v>0</v>
      </c>
      <c r="S410" s="88">
        <f>IF(A410=0,0,IF($A410&lt;=$A$1,VALUE(+VLOOKUP($A410,'Rashodi- plan-izvršenje'!$A$8:Q$1500,'prenos-P-R-N'!S$1,FALSE)),IF($A410&lt;=$A$2,VLOOKUP($A410,'Prihodi- plan-izvršenje'!$A$4:$H$500,8,FALSE),0)))</f>
        <v>0</v>
      </c>
      <c r="T410" s="88" t="str">
        <f>IF($A410&gt;$A$2,VLOOKUP($A410,'Neizmirene obaveze JLS'!$A$11:R$500,R$1,FALSE),"")</f>
        <v/>
      </c>
      <c r="U410" s="88">
        <f>IF($A410&gt;$A$2,VLOOKUP($A410,'Neizmirene obaveze JLS'!$A$11:S$500,S$1,FALSE),0)</f>
        <v>0</v>
      </c>
      <c r="V410" s="88">
        <f t="shared" si="43"/>
        <v>0</v>
      </c>
      <c r="W410" s="74"/>
      <c r="X410" s="74"/>
      <c r="Y410" s="74"/>
      <c r="Z410" s="74"/>
      <c r="AA410" s="193">
        <f t="shared" si="44"/>
        <v>1</v>
      </c>
      <c r="AB410" s="193" t="str">
        <f t="shared" si="45"/>
        <v/>
      </c>
    </row>
    <row r="411" spans="1:28">
      <c r="A411" s="89">
        <f>IF(AND(COUNTIF(A$1:A$3,"&gt;0")=1,MAX(A$8:A410)&lt;A$1),A410+1,IF(AND(COUNTIF(A$1:A$3,"&gt;0")=2,MAX(A$8:A410)&lt;A$2),A410+1,IF(AND(COUNTIF(A$1:A$3,"&gt;0")=3,MAX(A$8:A410)&lt;A$3),A410+1,0)))</f>
        <v>0</v>
      </c>
      <c r="B411" s="89" t="str">
        <f t="shared" si="46"/>
        <v/>
      </c>
      <c r="C411" s="89" t="str">
        <f t="shared" si="47"/>
        <v/>
      </c>
      <c r="D411" s="87" t="str">
        <f>IF($A411=0,"",IF($A411&lt;=$A$1,+VLOOKUP($A411,'Rashodi- plan-izvršenje'!$A$8:B$1500,'prenos-P-R-N'!D$1,FALSE),IF($A411&gt;$A$2,+VLOOKUP($A411,'Neizmirene obaveze JLS'!$A$11:B$500,'prenos-P-R-N'!D$1,FALSE),"")))</f>
        <v/>
      </c>
      <c r="E411" s="87" t="str">
        <f>IF($A411=0,"",IF($A411&lt;=$A$1,+VLOOKUP($A411,'Rashodi- plan-izvršenje'!$A$8:C$1500,'prenos-P-R-N'!E$1,FALSE),IF($A411&gt;$A$2,+VLOOKUP($A411,'Neizmirene obaveze JLS'!$A$11:C$500,'prenos-P-R-N'!E$1,FALSE),"")))</f>
        <v/>
      </c>
      <c r="F411" s="87" t="str">
        <f>IF($A411=0,"",IF($A411&lt;=$A$1,+VLOOKUP($A411,'Rashodi- plan-izvršenje'!$A$8:D$1500,'prenos-P-R-N'!F$1,FALSE),IF($A411&gt;$A$2,+VLOOKUP($A411,'Neizmirene obaveze JLS'!$A$11:D$500,'prenos-P-R-N'!F$1,FALSE),"")))</f>
        <v/>
      </c>
      <c r="G411" s="87" t="str">
        <f>IF($A411=0,"",IF($A411&lt;=$A$1,+VLOOKUP($A411,'Rashodi- plan-izvršenje'!$A$8:E$1500,'prenos-P-R-N'!G$1,FALSE),IF($A411&gt;$A$2,+VLOOKUP($A411,'Neizmirene obaveze JLS'!$A$11:E$500,'prenos-P-R-N'!G$1,FALSE),"")))</f>
        <v/>
      </c>
      <c r="H411" s="87" t="str">
        <f>IF($A411=0,"",IF($A411&lt;=$A$1,+VLOOKUP($A411,'Rashodi- plan-izvršenje'!$A$8:F$1500,'prenos-P-R-N'!H$1,FALSE),IF($A411&gt;$A$2,+VLOOKUP($A411,'Neizmirene obaveze JLS'!$A$11:F$500,'prenos-P-R-N'!H$1,FALSE),"")))</f>
        <v/>
      </c>
      <c r="I411" s="87" t="str">
        <f>IF($A411=0,"",IF($A411&lt;=$A$1,+VLOOKUP($A411,'Rashodi- plan-izvršenje'!$A$8:G$1500,'prenos-P-R-N'!I$1,FALSE),IF($A411&gt;$A$2,+VLOOKUP($A411,'Neizmirene obaveze JLS'!$A$11:G$500,'prenos-P-R-N'!I$1,FALSE),"")))</f>
        <v/>
      </c>
      <c r="J411" s="87" t="str">
        <f>IF($A411=0,"",IF($A411&lt;=$A$1,+VLOOKUP($A411,'Rashodi- plan-izvršenje'!$A$8:H$1500,'prenos-P-R-N'!J$1,FALSE),IF($A411&gt;$A$2,+VLOOKUP($A411,'Neizmirene obaveze JLS'!$A$11:H$500,'prenos-P-R-N'!J$1,FALSE),"")))</f>
        <v/>
      </c>
      <c r="K411" s="87" t="str">
        <f>IF($A411=0,"",IF($A411&lt;=$A$1,+VLOOKUP($A411,'Rashodi- plan-izvršenje'!$A$8:I$1500,'prenos-P-R-N'!K$1,FALSE),IF($A411&gt;$A$2,+VLOOKUP($A411,'Neizmirene obaveze JLS'!$A$11:I$500,'prenos-P-R-N'!K$1,FALSE),"")))</f>
        <v/>
      </c>
      <c r="L411" t="str">
        <f>IF(A411=0,"",IF(A411&lt;=A$1,+IF(VLOOKUP(A411,'Rashodi- plan-izvršenje'!A$8:J$1500,M$1,FALSE)&gt;0,"Програмска активност","Пројекат"),IF(A411&gt;A$2,+IF(VLOOKUP(A411,'Neizmirene obaveze JLS'!A$8:J$2008,M$1,FALSE)&gt;0,"Програмска активност","Пројекат"),"")))</f>
        <v/>
      </c>
      <c r="M411" s="87" t="str">
        <f>IF(A411=0,"",IF($A411&lt;=$A$1,+IF(VLOOKUP($A411,'Rashodi- plan-izvršenje'!$A$8:$M$1500,10,FALSE)&gt;0,VLOOKUP($A411,'Rashodi- plan-izvršenje'!$A$8:$M$1500,10,FALSE),VLOOKUP($A411,'Rashodi- plan-izvršenje'!$A$8:$M$1500,12,FALSE)),+IF($A411&gt;$A$2,IF(VLOOKUP($A411,'Neizmirene obaveze JLS'!$A$8:$M$1500,10,FALSE)&gt;0,VLOOKUP($A411,'Neizmirene obaveze JLS'!$A$11:$M$1500,10,FALSE),VLOOKUP($A411,'Neizmirene obaveze JLS'!$A$11:$M$1500,12,FALSE)),0)))</f>
        <v/>
      </c>
      <c r="N411" s="87" t="str">
        <f>IF(A411=0,"",IF($A411&lt;=$A$1,+IF(VLOOKUP(A411,'Rashodi- plan-izvršenje'!$A$8:$M$1500,10,FALSE)&gt;0,VLOOKUP(A411,'Rashodi- plan-izvršenje'!$A$8:$M$1500,11,FALSE),VLOOKUP(A411,'Rashodi- plan-izvršenje'!$A$8:$M$1500,13,FALSE)),+IF($A411&gt;$A$2,IF(VLOOKUP($A411,'Neizmirene obaveze JLS'!$A$8:$M$1500,10,FALSE)&gt;0,VLOOKUP($A411,'Neizmirene obaveze JLS'!$A$11:$M$1500,11,FALSE),VLOOKUP($A411,'Neizmirene obaveze JLS'!$A$11:$M$1500,13,FALSE)),0)))</f>
        <v/>
      </c>
      <c r="O411" s="87" t="str">
        <f>IF(A411=0,"",IF($A411&lt;=$A$1,VALUE(+VLOOKUP($A411,'Rashodi- plan-izvršenje'!$A$8:N$1500,'prenos-P-R-N'!O$1,FALSE)),IF($A411&lt;=A$2,VALUE(VLOOKUP($A411,'Prihodi- plan-izvršenje'!$A$8:$H$500,6,FALSE)),VALUE(VLOOKUP($A411,'Neizmirene obaveze JLS'!$A$8:$N$500,O$1,FALSE)))))</f>
        <v/>
      </c>
      <c r="P411" s="87" t="str">
        <f>IF(A411=0,"",IF(A411=0,0,IF(A411&gt;A$2,'šifarnik K-izvor'!G$3,+IF(Q411&lt;700,+'šifarnik K-izvor'!G$2,'šifarnik K-izvor'!G$1))))</f>
        <v/>
      </c>
      <c r="Q411" s="87">
        <f>IF($A411&lt;=$A$1,VALUE(+VLOOKUP($A411,'Rashodi- plan-izvršenje'!$A$8:O$1500,'prenos-P-R-N'!Q$1,FALSE)),IF($A411&lt;=$A$2,VLOOKUP($A411,'Prihodi- plan-izvršenje'!$A$4:$H$500,4,FALSE),IF($A411&lt;=$A$3,VLOOKUP(A411,'Neizmirene obaveze JLS'!$A$11:O$500,Q$1,FALSE),"")))</f>
        <v>0</v>
      </c>
      <c r="R411" s="88">
        <f>IF($A411&lt;=$A$1,VALUE(+VLOOKUP($A411,'Rashodi- plan-izvršenje'!$A$8:P$1500,'prenos-P-R-N'!R$1,FALSE)),IF($A411&lt;=$A$2,VLOOKUP($A411,'Prihodi- plan-izvršenje'!$A$4:$H$500,7,FALSE),""))</f>
        <v>0</v>
      </c>
      <c r="S411" s="88">
        <f>IF(A411=0,0,IF($A411&lt;=$A$1,VALUE(+VLOOKUP($A411,'Rashodi- plan-izvršenje'!$A$8:Q$1500,'prenos-P-R-N'!S$1,FALSE)),IF($A411&lt;=$A$2,VLOOKUP($A411,'Prihodi- plan-izvršenje'!$A$4:$H$500,8,FALSE),0)))</f>
        <v>0</v>
      </c>
      <c r="T411" s="88" t="str">
        <f>IF($A411&gt;$A$2,VLOOKUP($A411,'Neizmirene obaveze JLS'!$A$11:R$500,R$1,FALSE),"")</f>
        <v/>
      </c>
      <c r="U411" s="88">
        <f>IF($A411&gt;$A$2,VLOOKUP($A411,'Neizmirene obaveze JLS'!$A$11:S$500,S$1,FALSE),0)</f>
        <v>0</v>
      </c>
      <c r="V411" s="88">
        <f t="shared" si="43"/>
        <v>0</v>
      </c>
      <c r="W411" s="74"/>
      <c r="X411" s="74"/>
      <c r="Y411" s="74"/>
      <c r="Z411" s="74"/>
      <c r="AA411" s="193">
        <f t="shared" si="44"/>
        <v>1</v>
      </c>
      <c r="AB411" s="193" t="str">
        <f t="shared" si="45"/>
        <v/>
      </c>
    </row>
    <row r="412" spans="1:28">
      <c r="A412" s="89">
        <f>IF(AND(COUNTIF(A$1:A$3,"&gt;0")=1,MAX(A$8:A411)&lt;A$1),A411+1,IF(AND(COUNTIF(A$1:A$3,"&gt;0")=2,MAX(A$8:A411)&lt;A$2),A411+1,IF(AND(COUNTIF(A$1:A$3,"&gt;0")=3,MAX(A$8:A411)&lt;A$3),A411+1,0)))</f>
        <v>0</v>
      </c>
      <c r="B412" s="89" t="str">
        <f t="shared" si="46"/>
        <v/>
      </c>
      <c r="C412" s="89" t="str">
        <f t="shared" si="47"/>
        <v/>
      </c>
      <c r="D412" s="87" t="str">
        <f>IF($A412=0,"",IF($A412&lt;=$A$1,+VLOOKUP($A412,'Rashodi- plan-izvršenje'!$A$8:B$1500,'prenos-P-R-N'!D$1,FALSE),IF($A412&gt;$A$2,+VLOOKUP($A412,'Neizmirene obaveze JLS'!$A$11:B$500,'prenos-P-R-N'!D$1,FALSE),"")))</f>
        <v/>
      </c>
      <c r="E412" s="87" t="str">
        <f>IF($A412=0,"",IF($A412&lt;=$A$1,+VLOOKUP($A412,'Rashodi- plan-izvršenje'!$A$8:C$1500,'prenos-P-R-N'!E$1,FALSE),IF($A412&gt;$A$2,+VLOOKUP($A412,'Neizmirene obaveze JLS'!$A$11:C$500,'prenos-P-R-N'!E$1,FALSE),"")))</f>
        <v/>
      </c>
      <c r="F412" s="87" t="str">
        <f>IF($A412=0,"",IF($A412&lt;=$A$1,+VLOOKUP($A412,'Rashodi- plan-izvršenje'!$A$8:D$1500,'prenos-P-R-N'!F$1,FALSE),IF($A412&gt;$A$2,+VLOOKUP($A412,'Neizmirene obaveze JLS'!$A$11:D$500,'prenos-P-R-N'!F$1,FALSE),"")))</f>
        <v/>
      </c>
      <c r="G412" s="87" t="str">
        <f>IF($A412=0,"",IF($A412&lt;=$A$1,+VLOOKUP($A412,'Rashodi- plan-izvršenje'!$A$8:E$1500,'prenos-P-R-N'!G$1,FALSE),IF($A412&gt;$A$2,+VLOOKUP($A412,'Neizmirene obaveze JLS'!$A$11:E$500,'prenos-P-R-N'!G$1,FALSE),"")))</f>
        <v/>
      </c>
      <c r="H412" s="87" t="str">
        <f>IF($A412=0,"",IF($A412&lt;=$A$1,+VLOOKUP($A412,'Rashodi- plan-izvršenje'!$A$8:F$1500,'prenos-P-R-N'!H$1,FALSE),IF($A412&gt;$A$2,+VLOOKUP($A412,'Neizmirene obaveze JLS'!$A$11:F$500,'prenos-P-R-N'!H$1,FALSE),"")))</f>
        <v/>
      </c>
      <c r="I412" s="87" t="str">
        <f>IF($A412=0,"",IF($A412&lt;=$A$1,+VLOOKUP($A412,'Rashodi- plan-izvršenje'!$A$8:G$1500,'prenos-P-R-N'!I$1,FALSE),IF($A412&gt;$A$2,+VLOOKUP($A412,'Neizmirene obaveze JLS'!$A$11:G$500,'prenos-P-R-N'!I$1,FALSE),"")))</f>
        <v/>
      </c>
      <c r="J412" s="87" t="str">
        <f>IF($A412=0,"",IF($A412&lt;=$A$1,+VLOOKUP($A412,'Rashodi- plan-izvršenje'!$A$8:H$1500,'prenos-P-R-N'!J$1,FALSE),IF($A412&gt;$A$2,+VLOOKUP($A412,'Neizmirene obaveze JLS'!$A$11:H$500,'prenos-P-R-N'!J$1,FALSE),"")))</f>
        <v/>
      </c>
      <c r="K412" s="87" t="str">
        <f>IF($A412=0,"",IF($A412&lt;=$A$1,+VLOOKUP($A412,'Rashodi- plan-izvršenje'!$A$8:I$1500,'prenos-P-R-N'!K$1,FALSE),IF($A412&gt;$A$2,+VLOOKUP($A412,'Neizmirene obaveze JLS'!$A$11:I$500,'prenos-P-R-N'!K$1,FALSE),"")))</f>
        <v/>
      </c>
      <c r="L412" t="str">
        <f>IF(A412=0,"",IF(A412&lt;=A$1,+IF(VLOOKUP(A412,'Rashodi- plan-izvršenje'!A$8:J$1500,M$1,FALSE)&gt;0,"Програмска активност","Пројекат"),IF(A412&gt;A$2,+IF(VLOOKUP(A412,'Neizmirene obaveze JLS'!A$8:J$2008,M$1,FALSE)&gt;0,"Програмска активност","Пројекат"),"")))</f>
        <v/>
      </c>
      <c r="M412" s="87" t="str">
        <f>IF(A412=0,"",IF($A412&lt;=$A$1,+IF(VLOOKUP($A412,'Rashodi- plan-izvršenje'!$A$8:$M$1500,10,FALSE)&gt;0,VLOOKUP($A412,'Rashodi- plan-izvršenje'!$A$8:$M$1500,10,FALSE),VLOOKUP($A412,'Rashodi- plan-izvršenje'!$A$8:$M$1500,12,FALSE)),+IF($A412&gt;$A$2,IF(VLOOKUP($A412,'Neizmirene obaveze JLS'!$A$8:$M$1500,10,FALSE)&gt;0,VLOOKUP($A412,'Neizmirene obaveze JLS'!$A$11:$M$1500,10,FALSE),VLOOKUP($A412,'Neizmirene obaveze JLS'!$A$11:$M$1500,12,FALSE)),0)))</f>
        <v/>
      </c>
      <c r="N412" s="87" t="str">
        <f>IF(A412=0,"",IF($A412&lt;=$A$1,+IF(VLOOKUP(A412,'Rashodi- plan-izvršenje'!$A$8:$M$1500,10,FALSE)&gt;0,VLOOKUP(A412,'Rashodi- plan-izvršenje'!$A$8:$M$1500,11,FALSE),VLOOKUP(A412,'Rashodi- plan-izvršenje'!$A$8:$M$1500,13,FALSE)),+IF($A412&gt;$A$2,IF(VLOOKUP($A412,'Neizmirene obaveze JLS'!$A$8:$M$1500,10,FALSE)&gt;0,VLOOKUP($A412,'Neizmirene obaveze JLS'!$A$11:$M$1500,11,FALSE),VLOOKUP($A412,'Neizmirene obaveze JLS'!$A$11:$M$1500,13,FALSE)),0)))</f>
        <v/>
      </c>
      <c r="O412" s="87" t="str">
        <f>IF(A412=0,"",IF($A412&lt;=$A$1,VALUE(+VLOOKUP($A412,'Rashodi- plan-izvršenje'!$A$8:N$1500,'prenos-P-R-N'!O$1,FALSE)),IF($A412&lt;=A$2,VALUE(VLOOKUP($A412,'Prihodi- plan-izvršenje'!$A$8:$H$500,6,FALSE)),VALUE(VLOOKUP($A412,'Neizmirene obaveze JLS'!$A$8:$N$500,O$1,FALSE)))))</f>
        <v/>
      </c>
      <c r="P412" s="87" t="str">
        <f>IF(A412=0,"",IF(A412=0,0,IF(A412&gt;A$2,'šifarnik K-izvor'!G$3,+IF(Q412&lt;700,+'šifarnik K-izvor'!G$2,'šifarnik K-izvor'!G$1))))</f>
        <v/>
      </c>
      <c r="Q412" s="87">
        <f>IF($A412&lt;=$A$1,VALUE(+VLOOKUP($A412,'Rashodi- plan-izvršenje'!$A$8:O$1500,'prenos-P-R-N'!Q$1,FALSE)),IF($A412&lt;=$A$2,VLOOKUP($A412,'Prihodi- plan-izvršenje'!$A$4:$H$500,4,FALSE),IF($A412&lt;=$A$3,VLOOKUP(A412,'Neizmirene obaveze JLS'!$A$11:O$500,Q$1,FALSE),"")))</f>
        <v>0</v>
      </c>
      <c r="R412" s="88">
        <f>IF($A412&lt;=$A$1,VALUE(+VLOOKUP($A412,'Rashodi- plan-izvršenje'!$A$8:P$1500,'prenos-P-R-N'!R$1,FALSE)),IF($A412&lt;=$A$2,VLOOKUP($A412,'Prihodi- plan-izvršenje'!$A$4:$H$500,7,FALSE),""))</f>
        <v>0</v>
      </c>
      <c r="S412" s="88">
        <f>IF(A412=0,0,IF($A412&lt;=$A$1,VALUE(+VLOOKUP($A412,'Rashodi- plan-izvršenje'!$A$8:Q$1500,'prenos-P-R-N'!S$1,FALSE)),IF($A412&lt;=$A$2,VLOOKUP($A412,'Prihodi- plan-izvršenje'!$A$4:$H$500,8,FALSE),0)))</f>
        <v>0</v>
      </c>
      <c r="T412" s="88" t="str">
        <f>IF($A412&gt;$A$2,VLOOKUP($A412,'Neizmirene obaveze JLS'!$A$11:R$500,R$1,FALSE),"")</f>
        <v/>
      </c>
      <c r="U412" s="88">
        <f>IF($A412&gt;$A$2,VLOOKUP($A412,'Neizmirene obaveze JLS'!$A$11:S$500,S$1,FALSE),0)</f>
        <v>0</v>
      </c>
      <c r="V412" s="88">
        <f t="shared" si="43"/>
        <v>0</v>
      </c>
      <c r="W412" s="74"/>
      <c r="X412" s="74"/>
      <c r="Y412" s="74"/>
      <c r="Z412" s="74"/>
      <c r="AA412" s="193">
        <f t="shared" si="44"/>
        <v>1</v>
      </c>
      <c r="AB412" s="193" t="str">
        <f t="shared" si="45"/>
        <v/>
      </c>
    </row>
    <row r="413" spans="1:28">
      <c r="A413" s="89">
        <f>IF(AND(COUNTIF(A$1:A$3,"&gt;0")=1,MAX(A$8:A412)&lt;A$1),A412+1,IF(AND(COUNTIF(A$1:A$3,"&gt;0")=2,MAX(A$8:A412)&lt;A$2),A412+1,IF(AND(COUNTIF(A$1:A$3,"&gt;0")=3,MAX(A$8:A412)&lt;A$3),A412+1,0)))</f>
        <v>0</v>
      </c>
      <c r="B413" s="89" t="str">
        <f t="shared" si="46"/>
        <v/>
      </c>
      <c r="C413" s="89" t="str">
        <f t="shared" si="47"/>
        <v/>
      </c>
      <c r="D413" s="87" t="str">
        <f>IF($A413=0,"",IF($A413&lt;=$A$1,+VLOOKUP($A413,'Rashodi- plan-izvršenje'!$A$8:B$1500,'prenos-P-R-N'!D$1,FALSE),IF($A413&gt;$A$2,+VLOOKUP($A413,'Neizmirene obaveze JLS'!$A$11:B$500,'prenos-P-R-N'!D$1,FALSE),"")))</f>
        <v/>
      </c>
      <c r="E413" s="87" t="str">
        <f>IF($A413=0,"",IF($A413&lt;=$A$1,+VLOOKUP($A413,'Rashodi- plan-izvršenje'!$A$8:C$1500,'prenos-P-R-N'!E$1,FALSE),IF($A413&gt;$A$2,+VLOOKUP($A413,'Neizmirene obaveze JLS'!$A$11:C$500,'prenos-P-R-N'!E$1,FALSE),"")))</f>
        <v/>
      </c>
      <c r="F413" s="87" t="str">
        <f>IF($A413=0,"",IF($A413&lt;=$A$1,+VLOOKUP($A413,'Rashodi- plan-izvršenje'!$A$8:D$1500,'prenos-P-R-N'!F$1,FALSE),IF($A413&gt;$A$2,+VLOOKUP($A413,'Neizmirene obaveze JLS'!$A$11:D$500,'prenos-P-R-N'!F$1,FALSE),"")))</f>
        <v/>
      </c>
      <c r="G413" s="87" t="str">
        <f>IF($A413=0,"",IF($A413&lt;=$A$1,+VLOOKUP($A413,'Rashodi- plan-izvršenje'!$A$8:E$1500,'prenos-P-R-N'!G$1,FALSE),IF($A413&gt;$A$2,+VLOOKUP($A413,'Neizmirene obaveze JLS'!$A$11:E$500,'prenos-P-R-N'!G$1,FALSE),"")))</f>
        <v/>
      </c>
      <c r="H413" s="87" t="str">
        <f>IF($A413=0,"",IF($A413&lt;=$A$1,+VLOOKUP($A413,'Rashodi- plan-izvršenje'!$A$8:F$1500,'prenos-P-R-N'!H$1,FALSE),IF($A413&gt;$A$2,+VLOOKUP($A413,'Neizmirene obaveze JLS'!$A$11:F$500,'prenos-P-R-N'!H$1,FALSE),"")))</f>
        <v/>
      </c>
      <c r="I413" s="87" t="str">
        <f>IF($A413=0,"",IF($A413&lt;=$A$1,+VLOOKUP($A413,'Rashodi- plan-izvršenje'!$A$8:G$1500,'prenos-P-R-N'!I$1,FALSE),IF($A413&gt;$A$2,+VLOOKUP($A413,'Neizmirene obaveze JLS'!$A$11:G$500,'prenos-P-R-N'!I$1,FALSE),"")))</f>
        <v/>
      </c>
      <c r="J413" s="87" t="str">
        <f>IF($A413=0,"",IF($A413&lt;=$A$1,+VLOOKUP($A413,'Rashodi- plan-izvršenje'!$A$8:H$1500,'prenos-P-R-N'!J$1,FALSE),IF($A413&gt;$A$2,+VLOOKUP($A413,'Neizmirene obaveze JLS'!$A$11:H$500,'prenos-P-R-N'!J$1,FALSE),"")))</f>
        <v/>
      </c>
      <c r="K413" s="87" t="str">
        <f>IF($A413=0,"",IF($A413&lt;=$A$1,+VLOOKUP($A413,'Rashodi- plan-izvršenje'!$A$8:I$1500,'prenos-P-R-N'!K$1,FALSE),IF($A413&gt;$A$2,+VLOOKUP($A413,'Neizmirene obaveze JLS'!$A$11:I$500,'prenos-P-R-N'!K$1,FALSE),"")))</f>
        <v/>
      </c>
      <c r="L413" t="str">
        <f>IF(A413=0,"",IF(A413&lt;=A$1,+IF(VLOOKUP(A413,'Rashodi- plan-izvršenje'!A$8:J$1500,M$1,FALSE)&gt;0,"Програмска активност","Пројекат"),IF(A413&gt;A$2,+IF(VLOOKUP(A413,'Neizmirene obaveze JLS'!A$8:J$2008,M$1,FALSE)&gt;0,"Програмска активност","Пројекат"),"")))</f>
        <v/>
      </c>
      <c r="M413" s="87" t="str">
        <f>IF(A413=0,"",IF($A413&lt;=$A$1,+IF(VLOOKUP($A413,'Rashodi- plan-izvršenje'!$A$8:$M$1500,10,FALSE)&gt;0,VLOOKUP($A413,'Rashodi- plan-izvršenje'!$A$8:$M$1500,10,FALSE),VLOOKUP($A413,'Rashodi- plan-izvršenje'!$A$8:$M$1500,12,FALSE)),+IF($A413&gt;$A$2,IF(VLOOKUP($A413,'Neizmirene obaveze JLS'!$A$8:$M$1500,10,FALSE)&gt;0,VLOOKUP($A413,'Neizmirene obaveze JLS'!$A$11:$M$1500,10,FALSE),VLOOKUP($A413,'Neizmirene obaveze JLS'!$A$11:$M$1500,12,FALSE)),0)))</f>
        <v/>
      </c>
      <c r="N413" s="87" t="str">
        <f>IF(A413=0,"",IF($A413&lt;=$A$1,+IF(VLOOKUP(A413,'Rashodi- plan-izvršenje'!$A$8:$M$1500,10,FALSE)&gt;0,VLOOKUP(A413,'Rashodi- plan-izvršenje'!$A$8:$M$1500,11,FALSE),VLOOKUP(A413,'Rashodi- plan-izvršenje'!$A$8:$M$1500,13,FALSE)),+IF($A413&gt;$A$2,IF(VLOOKUP($A413,'Neizmirene obaveze JLS'!$A$8:$M$1500,10,FALSE)&gt;0,VLOOKUP($A413,'Neizmirene obaveze JLS'!$A$11:$M$1500,11,FALSE),VLOOKUP($A413,'Neizmirene obaveze JLS'!$A$11:$M$1500,13,FALSE)),0)))</f>
        <v/>
      </c>
      <c r="O413" s="87" t="str">
        <f>IF(A413=0,"",IF($A413&lt;=$A$1,VALUE(+VLOOKUP($A413,'Rashodi- plan-izvršenje'!$A$8:N$1500,'prenos-P-R-N'!O$1,FALSE)),IF($A413&lt;=A$2,VALUE(VLOOKUP($A413,'Prihodi- plan-izvršenje'!$A$8:$H$500,6,FALSE)),VALUE(VLOOKUP($A413,'Neizmirene obaveze JLS'!$A$8:$N$500,O$1,FALSE)))))</f>
        <v/>
      </c>
      <c r="P413" s="87" t="str">
        <f>IF(A413=0,"",IF(A413=0,0,IF(A413&gt;A$2,'šifarnik K-izvor'!G$3,+IF(Q413&lt;700,+'šifarnik K-izvor'!G$2,'šifarnik K-izvor'!G$1))))</f>
        <v/>
      </c>
      <c r="Q413" s="87">
        <f>IF($A413&lt;=$A$1,VALUE(+VLOOKUP($A413,'Rashodi- plan-izvršenje'!$A$8:O$1500,'prenos-P-R-N'!Q$1,FALSE)),IF($A413&lt;=$A$2,VLOOKUP($A413,'Prihodi- plan-izvršenje'!$A$4:$H$500,4,FALSE),IF($A413&lt;=$A$3,VLOOKUP(A413,'Neizmirene obaveze JLS'!$A$11:O$500,Q$1,FALSE),"")))</f>
        <v>0</v>
      </c>
      <c r="R413" s="88">
        <f>IF($A413&lt;=$A$1,VALUE(+VLOOKUP($A413,'Rashodi- plan-izvršenje'!$A$8:P$1500,'prenos-P-R-N'!R$1,FALSE)),IF($A413&lt;=$A$2,VLOOKUP($A413,'Prihodi- plan-izvršenje'!$A$4:$H$500,7,FALSE),""))</f>
        <v>0</v>
      </c>
      <c r="S413" s="88">
        <f>IF(A413=0,0,IF($A413&lt;=$A$1,VALUE(+VLOOKUP($A413,'Rashodi- plan-izvršenje'!$A$8:Q$1500,'prenos-P-R-N'!S$1,FALSE)),IF($A413&lt;=$A$2,VLOOKUP($A413,'Prihodi- plan-izvršenje'!$A$4:$H$500,8,FALSE),0)))</f>
        <v>0</v>
      </c>
      <c r="T413" s="88" t="str">
        <f>IF($A413&gt;$A$2,VLOOKUP($A413,'Neizmirene obaveze JLS'!$A$11:R$500,R$1,FALSE),"")</f>
        <v/>
      </c>
      <c r="U413" s="88">
        <f>IF($A413&gt;$A$2,VLOOKUP($A413,'Neizmirene obaveze JLS'!$A$11:S$500,S$1,FALSE),0)</f>
        <v>0</v>
      </c>
      <c r="V413" s="88">
        <f t="shared" si="43"/>
        <v>0</v>
      </c>
      <c r="W413" s="74"/>
      <c r="X413" s="74"/>
      <c r="Y413" s="74"/>
      <c r="Z413" s="74"/>
      <c r="AA413" s="193">
        <f t="shared" si="44"/>
        <v>1</v>
      </c>
      <c r="AB413" s="193" t="str">
        <f t="shared" si="45"/>
        <v/>
      </c>
    </row>
    <row r="414" spans="1:28">
      <c r="A414" s="89">
        <f>IF(AND(COUNTIF(A$1:A$3,"&gt;0")=1,MAX(A$8:A413)&lt;A$1),A413+1,IF(AND(COUNTIF(A$1:A$3,"&gt;0")=2,MAX(A$8:A413)&lt;A$2),A413+1,IF(AND(COUNTIF(A$1:A$3,"&gt;0")=3,MAX(A$8:A413)&lt;A$3),A413+1,0)))</f>
        <v>0</v>
      </c>
      <c r="B414" s="89" t="str">
        <f t="shared" si="46"/>
        <v/>
      </c>
      <c r="C414" s="89" t="str">
        <f t="shared" si="47"/>
        <v/>
      </c>
      <c r="D414" s="87" t="str">
        <f>IF($A414=0,"",IF($A414&lt;=$A$1,+VLOOKUP($A414,'Rashodi- plan-izvršenje'!$A$8:B$1500,'prenos-P-R-N'!D$1,FALSE),IF($A414&gt;$A$2,+VLOOKUP($A414,'Neizmirene obaveze JLS'!$A$11:B$500,'prenos-P-R-N'!D$1,FALSE),"")))</f>
        <v/>
      </c>
      <c r="E414" s="87" t="str">
        <f>IF($A414=0,"",IF($A414&lt;=$A$1,+VLOOKUP($A414,'Rashodi- plan-izvršenje'!$A$8:C$1500,'prenos-P-R-N'!E$1,FALSE),IF($A414&gt;$A$2,+VLOOKUP($A414,'Neizmirene obaveze JLS'!$A$11:C$500,'prenos-P-R-N'!E$1,FALSE),"")))</f>
        <v/>
      </c>
      <c r="F414" s="87" t="str">
        <f>IF($A414=0,"",IF($A414&lt;=$A$1,+VLOOKUP($A414,'Rashodi- plan-izvršenje'!$A$8:D$1500,'prenos-P-R-N'!F$1,FALSE),IF($A414&gt;$A$2,+VLOOKUP($A414,'Neizmirene obaveze JLS'!$A$11:D$500,'prenos-P-R-N'!F$1,FALSE),"")))</f>
        <v/>
      </c>
      <c r="G414" s="87" t="str">
        <f>IF($A414=0,"",IF($A414&lt;=$A$1,+VLOOKUP($A414,'Rashodi- plan-izvršenje'!$A$8:E$1500,'prenos-P-R-N'!G$1,FALSE),IF($A414&gt;$A$2,+VLOOKUP($A414,'Neizmirene obaveze JLS'!$A$11:E$500,'prenos-P-R-N'!G$1,FALSE),"")))</f>
        <v/>
      </c>
      <c r="H414" s="87" t="str">
        <f>IF($A414=0,"",IF($A414&lt;=$A$1,+VLOOKUP($A414,'Rashodi- plan-izvršenje'!$A$8:F$1500,'prenos-P-R-N'!H$1,FALSE),IF($A414&gt;$A$2,+VLOOKUP($A414,'Neizmirene obaveze JLS'!$A$11:F$500,'prenos-P-R-N'!H$1,FALSE),"")))</f>
        <v/>
      </c>
      <c r="I414" s="87" t="str">
        <f>IF($A414=0,"",IF($A414&lt;=$A$1,+VLOOKUP($A414,'Rashodi- plan-izvršenje'!$A$8:G$1500,'prenos-P-R-N'!I$1,FALSE),IF($A414&gt;$A$2,+VLOOKUP($A414,'Neizmirene obaveze JLS'!$A$11:G$500,'prenos-P-R-N'!I$1,FALSE),"")))</f>
        <v/>
      </c>
      <c r="J414" s="87" t="str">
        <f>IF($A414=0,"",IF($A414&lt;=$A$1,+VLOOKUP($A414,'Rashodi- plan-izvršenje'!$A$8:H$1500,'prenos-P-R-N'!J$1,FALSE),IF($A414&gt;$A$2,+VLOOKUP($A414,'Neizmirene obaveze JLS'!$A$11:H$500,'prenos-P-R-N'!J$1,FALSE),"")))</f>
        <v/>
      </c>
      <c r="K414" s="87" t="str">
        <f>IF($A414=0,"",IF($A414&lt;=$A$1,+VLOOKUP($A414,'Rashodi- plan-izvršenje'!$A$8:I$1500,'prenos-P-R-N'!K$1,FALSE),IF($A414&gt;$A$2,+VLOOKUP($A414,'Neizmirene obaveze JLS'!$A$11:I$500,'prenos-P-R-N'!K$1,FALSE),"")))</f>
        <v/>
      </c>
      <c r="L414" t="str">
        <f>IF(A414=0,"",IF(A414&lt;=A$1,+IF(VLOOKUP(A414,'Rashodi- plan-izvršenje'!A$8:J$1500,M$1,FALSE)&gt;0,"Програмска активност","Пројекат"),IF(A414&gt;A$2,+IF(VLOOKUP(A414,'Neizmirene obaveze JLS'!A$8:J$2008,M$1,FALSE)&gt;0,"Програмска активност","Пројекат"),"")))</f>
        <v/>
      </c>
      <c r="M414" s="87" t="str">
        <f>IF(A414=0,"",IF($A414&lt;=$A$1,+IF(VLOOKUP($A414,'Rashodi- plan-izvršenje'!$A$8:$M$1500,10,FALSE)&gt;0,VLOOKUP($A414,'Rashodi- plan-izvršenje'!$A$8:$M$1500,10,FALSE),VLOOKUP($A414,'Rashodi- plan-izvršenje'!$A$8:$M$1500,12,FALSE)),+IF($A414&gt;$A$2,IF(VLOOKUP($A414,'Neizmirene obaveze JLS'!$A$8:$M$1500,10,FALSE)&gt;0,VLOOKUP($A414,'Neizmirene obaveze JLS'!$A$11:$M$1500,10,FALSE),VLOOKUP($A414,'Neizmirene obaveze JLS'!$A$11:$M$1500,12,FALSE)),0)))</f>
        <v/>
      </c>
      <c r="N414" s="87" t="str">
        <f>IF(A414=0,"",IF($A414&lt;=$A$1,+IF(VLOOKUP(A414,'Rashodi- plan-izvršenje'!$A$8:$M$1500,10,FALSE)&gt;0,VLOOKUP(A414,'Rashodi- plan-izvršenje'!$A$8:$M$1500,11,FALSE),VLOOKUP(A414,'Rashodi- plan-izvršenje'!$A$8:$M$1500,13,FALSE)),+IF($A414&gt;$A$2,IF(VLOOKUP($A414,'Neizmirene obaveze JLS'!$A$8:$M$1500,10,FALSE)&gt;0,VLOOKUP($A414,'Neizmirene obaveze JLS'!$A$11:$M$1500,11,FALSE),VLOOKUP($A414,'Neizmirene obaveze JLS'!$A$11:$M$1500,13,FALSE)),0)))</f>
        <v/>
      </c>
      <c r="O414" s="87" t="str">
        <f>IF(A414=0,"",IF($A414&lt;=$A$1,VALUE(+VLOOKUP($A414,'Rashodi- plan-izvršenje'!$A$8:N$1500,'prenos-P-R-N'!O$1,FALSE)),IF($A414&lt;=A$2,VALUE(VLOOKUP($A414,'Prihodi- plan-izvršenje'!$A$8:$H$500,6,FALSE)),VALUE(VLOOKUP($A414,'Neizmirene obaveze JLS'!$A$8:$N$500,O$1,FALSE)))))</f>
        <v/>
      </c>
      <c r="P414" s="87" t="str">
        <f>IF(A414=0,"",IF(A414=0,0,IF(A414&gt;A$2,'šifarnik K-izvor'!G$3,+IF(Q414&lt;700,+'šifarnik K-izvor'!G$2,'šifarnik K-izvor'!G$1))))</f>
        <v/>
      </c>
      <c r="Q414" s="87">
        <f>IF($A414&lt;=$A$1,VALUE(+VLOOKUP($A414,'Rashodi- plan-izvršenje'!$A$8:O$1500,'prenos-P-R-N'!Q$1,FALSE)),IF($A414&lt;=$A$2,VLOOKUP($A414,'Prihodi- plan-izvršenje'!$A$4:$H$500,4,FALSE),IF($A414&lt;=$A$3,VLOOKUP(A414,'Neizmirene obaveze JLS'!$A$11:O$500,Q$1,FALSE),"")))</f>
        <v>0</v>
      </c>
      <c r="R414" s="88">
        <f>IF($A414&lt;=$A$1,VALUE(+VLOOKUP($A414,'Rashodi- plan-izvršenje'!$A$8:P$1500,'prenos-P-R-N'!R$1,FALSE)),IF($A414&lt;=$A$2,VLOOKUP($A414,'Prihodi- plan-izvršenje'!$A$4:$H$500,7,FALSE),""))</f>
        <v>0</v>
      </c>
      <c r="S414" s="88">
        <f>IF(A414=0,0,IF($A414&lt;=$A$1,VALUE(+VLOOKUP($A414,'Rashodi- plan-izvršenje'!$A$8:Q$1500,'prenos-P-R-N'!S$1,FALSE)),IF($A414&lt;=$A$2,VLOOKUP($A414,'Prihodi- plan-izvršenje'!$A$4:$H$500,8,FALSE),0)))</f>
        <v>0</v>
      </c>
      <c r="T414" s="88" t="str">
        <f>IF($A414&gt;$A$2,VLOOKUP($A414,'Neizmirene obaveze JLS'!$A$11:R$500,R$1,FALSE),"")</f>
        <v/>
      </c>
      <c r="U414" s="88">
        <f>IF($A414&gt;$A$2,VLOOKUP($A414,'Neizmirene obaveze JLS'!$A$11:S$500,S$1,FALSE),0)</f>
        <v>0</v>
      </c>
      <c r="V414" s="88">
        <f t="shared" si="43"/>
        <v>0</v>
      </c>
      <c r="W414" s="74"/>
      <c r="X414" s="74"/>
      <c r="Y414" s="74"/>
      <c r="Z414" s="74"/>
      <c r="AA414" s="193">
        <f t="shared" si="44"/>
        <v>1</v>
      </c>
      <c r="AB414" s="193" t="str">
        <f t="shared" si="45"/>
        <v/>
      </c>
    </row>
    <row r="415" spans="1:28">
      <c r="A415" s="89">
        <f>IF(AND(COUNTIF(A$1:A$3,"&gt;0")=1,MAX(A$8:A414)&lt;A$1),A414+1,IF(AND(COUNTIF(A$1:A$3,"&gt;0")=2,MAX(A$8:A414)&lt;A$2),A414+1,IF(AND(COUNTIF(A$1:A$3,"&gt;0")=3,MAX(A$8:A414)&lt;A$3),A414+1,0)))</f>
        <v>0</v>
      </c>
      <c r="B415" s="89" t="str">
        <f t="shared" si="46"/>
        <v/>
      </c>
      <c r="C415" s="89" t="str">
        <f t="shared" si="47"/>
        <v/>
      </c>
      <c r="D415" s="87" t="str">
        <f>IF($A415=0,"",IF($A415&lt;=$A$1,+VLOOKUP($A415,'Rashodi- plan-izvršenje'!$A$8:B$1500,'prenos-P-R-N'!D$1,FALSE),IF($A415&gt;$A$2,+VLOOKUP($A415,'Neizmirene obaveze JLS'!$A$11:B$500,'prenos-P-R-N'!D$1,FALSE),"")))</f>
        <v/>
      </c>
      <c r="E415" s="87" t="str">
        <f>IF($A415=0,"",IF($A415&lt;=$A$1,+VLOOKUP($A415,'Rashodi- plan-izvršenje'!$A$8:C$1500,'prenos-P-R-N'!E$1,FALSE),IF($A415&gt;$A$2,+VLOOKUP($A415,'Neizmirene obaveze JLS'!$A$11:C$500,'prenos-P-R-N'!E$1,FALSE),"")))</f>
        <v/>
      </c>
      <c r="F415" s="87" t="str">
        <f>IF($A415=0,"",IF($A415&lt;=$A$1,+VLOOKUP($A415,'Rashodi- plan-izvršenje'!$A$8:D$1500,'prenos-P-R-N'!F$1,FALSE),IF($A415&gt;$A$2,+VLOOKUP($A415,'Neizmirene obaveze JLS'!$A$11:D$500,'prenos-P-R-N'!F$1,FALSE),"")))</f>
        <v/>
      </c>
      <c r="G415" s="87" t="str">
        <f>IF($A415=0,"",IF($A415&lt;=$A$1,+VLOOKUP($A415,'Rashodi- plan-izvršenje'!$A$8:E$1500,'prenos-P-R-N'!G$1,FALSE),IF($A415&gt;$A$2,+VLOOKUP($A415,'Neizmirene obaveze JLS'!$A$11:E$500,'prenos-P-R-N'!G$1,FALSE),"")))</f>
        <v/>
      </c>
      <c r="H415" s="87" t="str">
        <f>IF($A415=0,"",IF($A415&lt;=$A$1,+VLOOKUP($A415,'Rashodi- plan-izvršenje'!$A$8:F$1500,'prenos-P-R-N'!H$1,FALSE),IF($A415&gt;$A$2,+VLOOKUP($A415,'Neizmirene obaveze JLS'!$A$11:F$500,'prenos-P-R-N'!H$1,FALSE),"")))</f>
        <v/>
      </c>
      <c r="I415" s="87" t="str">
        <f>IF($A415=0,"",IF($A415&lt;=$A$1,+VLOOKUP($A415,'Rashodi- plan-izvršenje'!$A$8:G$1500,'prenos-P-R-N'!I$1,FALSE),IF($A415&gt;$A$2,+VLOOKUP($A415,'Neizmirene obaveze JLS'!$A$11:G$500,'prenos-P-R-N'!I$1,FALSE),"")))</f>
        <v/>
      </c>
      <c r="J415" s="87" t="str">
        <f>IF($A415=0,"",IF($A415&lt;=$A$1,+VLOOKUP($A415,'Rashodi- plan-izvršenje'!$A$8:H$1500,'prenos-P-R-N'!J$1,FALSE),IF($A415&gt;$A$2,+VLOOKUP($A415,'Neizmirene obaveze JLS'!$A$11:H$500,'prenos-P-R-N'!J$1,FALSE),"")))</f>
        <v/>
      </c>
      <c r="K415" s="87" t="str">
        <f>IF($A415=0,"",IF($A415&lt;=$A$1,+VLOOKUP($A415,'Rashodi- plan-izvršenje'!$A$8:I$1500,'prenos-P-R-N'!K$1,FALSE),IF($A415&gt;$A$2,+VLOOKUP($A415,'Neizmirene obaveze JLS'!$A$11:I$500,'prenos-P-R-N'!K$1,FALSE),"")))</f>
        <v/>
      </c>
      <c r="L415" t="str">
        <f>IF(A415=0,"",IF(A415&lt;=A$1,+IF(VLOOKUP(A415,'Rashodi- plan-izvršenje'!A$8:J$1500,M$1,FALSE)&gt;0,"Програмска активност","Пројекат"),IF(A415&gt;A$2,+IF(VLOOKUP(A415,'Neizmirene obaveze JLS'!A$8:J$2008,M$1,FALSE)&gt;0,"Програмска активност","Пројекат"),"")))</f>
        <v/>
      </c>
      <c r="M415" s="87" t="str">
        <f>IF(A415=0,"",IF($A415&lt;=$A$1,+IF(VLOOKUP($A415,'Rashodi- plan-izvršenje'!$A$8:$M$1500,10,FALSE)&gt;0,VLOOKUP($A415,'Rashodi- plan-izvršenje'!$A$8:$M$1500,10,FALSE),VLOOKUP($A415,'Rashodi- plan-izvršenje'!$A$8:$M$1500,12,FALSE)),+IF($A415&gt;$A$2,IF(VLOOKUP($A415,'Neizmirene obaveze JLS'!$A$8:$M$1500,10,FALSE)&gt;0,VLOOKUP($A415,'Neizmirene obaveze JLS'!$A$11:$M$1500,10,FALSE),VLOOKUP($A415,'Neizmirene obaveze JLS'!$A$11:$M$1500,12,FALSE)),0)))</f>
        <v/>
      </c>
      <c r="N415" s="87" t="str">
        <f>IF(A415=0,"",IF($A415&lt;=$A$1,+IF(VLOOKUP(A415,'Rashodi- plan-izvršenje'!$A$8:$M$1500,10,FALSE)&gt;0,VLOOKUP(A415,'Rashodi- plan-izvršenje'!$A$8:$M$1500,11,FALSE),VLOOKUP(A415,'Rashodi- plan-izvršenje'!$A$8:$M$1500,13,FALSE)),+IF($A415&gt;$A$2,IF(VLOOKUP($A415,'Neizmirene obaveze JLS'!$A$8:$M$1500,10,FALSE)&gt;0,VLOOKUP($A415,'Neizmirene obaveze JLS'!$A$11:$M$1500,11,FALSE),VLOOKUP($A415,'Neizmirene obaveze JLS'!$A$11:$M$1500,13,FALSE)),0)))</f>
        <v/>
      </c>
      <c r="O415" s="87" t="str">
        <f>IF(A415=0,"",IF($A415&lt;=$A$1,VALUE(+VLOOKUP($A415,'Rashodi- plan-izvršenje'!$A$8:N$1500,'prenos-P-R-N'!O$1,FALSE)),IF($A415&lt;=A$2,VALUE(VLOOKUP($A415,'Prihodi- plan-izvršenje'!$A$8:$H$500,6,FALSE)),VALUE(VLOOKUP($A415,'Neizmirene obaveze JLS'!$A$8:$N$500,O$1,FALSE)))))</f>
        <v/>
      </c>
      <c r="P415" s="87" t="str">
        <f>IF(A415=0,"",IF(A415=0,0,IF(A415&gt;A$2,'šifarnik K-izvor'!G$3,+IF(Q415&lt;700,+'šifarnik K-izvor'!G$2,'šifarnik K-izvor'!G$1))))</f>
        <v/>
      </c>
      <c r="Q415" s="87">
        <f>IF($A415&lt;=$A$1,VALUE(+VLOOKUP($A415,'Rashodi- plan-izvršenje'!$A$8:O$1500,'prenos-P-R-N'!Q$1,FALSE)),IF($A415&lt;=$A$2,VLOOKUP($A415,'Prihodi- plan-izvršenje'!$A$4:$H$500,4,FALSE),IF($A415&lt;=$A$3,VLOOKUP(A415,'Neizmirene obaveze JLS'!$A$11:O$500,Q$1,FALSE),"")))</f>
        <v>0</v>
      </c>
      <c r="R415" s="88">
        <f>IF($A415&lt;=$A$1,VALUE(+VLOOKUP($A415,'Rashodi- plan-izvršenje'!$A$8:P$1500,'prenos-P-R-N'!R$1,FALSE)),IF($A415&lt;=$A$2,VLOOKUP($A415,'Prihodi- plan-izvršenje'!$A$4:$H$500,7,FALSE),""))</f>
        <v>0</v>
      </c>
      <c r="S415" s="88">
        <f>IF(A415=0,0,IF($A415&lt;=$A$1,VALUE(+VLOOKUP($A415,'Rashodi- plan-izvršenje'!$A$8:Q$1500,'prenos-P-R-N'!S$1,FALSE)),IF($A415&lt;=$A$2,VLOOKUP($A415,'Prihodi- plan-izvršenje'!$A$4:$H$500,8,FALSE),0)))</f>
        <v>0</v>
      </c>
      <c r="T415" s="88" t="str">
        <f>IF($A415&gt;$A$2,VLOOKUP($A415,'Neizmirene obaveze JLS'!$A$11:R$500,R$1,FALSE),"")</f>
        <v/>
      </c>
      <c r="U415" s="88">
        <f>IF($A415&gt;$A$2,VLOOKUP($A415,'Neizmirene obaveze JLS'!$A$11:S$500,S$1,FALSE),0)</f>
        <v>0</v>
      </c>
      <c r="V415" s="88">
        <f t="shared" si="43"/>
        <v>0</v>
      </c>
      <c r="W415" s="74"/>
      <c r="X415" s="74"/>
      <c r="Y415" s="74"/>
      <c r="Z415" s="74"/>
      <c r="AA415" s="193">
        <f t="shared" si="44"/>
        <v>1</v>
      </c>
      <c r="AB415" s="193" t="str">
        <f t="shared" si="45"/>
        <v/>
      </c>
    </row>
    <row r="416" spans="1:28">
      <c r="A416" s="89">
        <f>IF(AND(COUNTIF(A$1:A$3,"&gt;0")=1,MAX(A$8:A415)&lt;A$1),A415+1,IF(AND(COUNTIF(A$1:A$3,"&gt;0")=2,MAX(A$8:A415)&lt;A$2),A415+1,IF(AND(COUNTIF(A$1:A$3,"&gt;0")=3,MAX(A$8:A415)&lt;A$3),A415+1,0)))</f>
        <v>0</v>
      </c>
      <c r="B416" s="89" t="str">
        <f t="shared" si="46"/>
        <v/>
      </c>
      <c r="C416" s="89" t="str">
        <f t="shared" si="47"/>
        <v/>
      </c>
      <c r="D416" s="87" t="str">
        <f>IF($A416=0,"",IF($A416&lt;=$A$1,+VLOOKUP($A416,'Rashodi- plan-izvršenje'!$A$8:B$1500,'prenos-P-R-N'!D$1,FALSE),IF($A416&gt;$A$2,+VLOOKUP($A416,'Neizmirene obaveze JLS'!$A$11:B$500,'prenos-P-R-N'!D$1,FALSE),"")))</f>
        <v/>
      </c>
      <c r="E416" s="87" t="str">
        <f>IF($A416=0,"",IF($A416&lt;=$A$1,+VLOOKUP($A416,'Rashodi- plan-izvršenje'!$A$8:C$1500,'prenos-P-R-N'!E$1,FALSE),IF($A416&gt;$A$2,+VLOOKUP($A416,'Neizmirene obaveze JLS'!$A$11:C$500,'prenos-P-R-N'!E$1,FALSE),"")))</f>
        <v/>
      </c>
      <c r="F416" s="87" t="str">
        <f>IF($A416=0,"",IF($A416&lt;=$A$1,+VLOOKUP($A416,'Rashodi- plan-izvršenje'!$A$8:D$1500,'prenos-P-R-N'!F$1,FALSE),IF($A416&gt;$A$2,+VLOOKUP($A416,'Neizmirene obaveze JLS'!$A$11:D$500,'prenos-P-R-N'!F$1,FALSE),"")))</f>
        <v/>
      </c>
      <c r="G416" s="87" t="str">
        <f>IF($A416=0,"",IF($A416&lt;=$A$1,+VLOOKUP($A416,'Rashodi- plan-izvršenje'!$A$8:E$1500,'prenos-P-R-N'!G$1,FALSE),IF($A416&gt;$A$2,+VLOOKUP($A416,'Neizmirene obaveze JLS'!$A$11:E$500,'prenos-P-R-N'!G$1,FALSE),"")))</f>
        <v/>
      </c>
      <c r="H416" s="87" t="str">
        <f>IF($A416=0,"",IF($A416&lt;=$A$1,+VLOOKUP($A416,'Rashodi- plan-izvršenje'!$A$8:F$1500,'prenos-P-R-N'!H$1,FALSE),IF($A416&gt;$A$2,+VLOOKUP($A416,'Neizmirene obaveze JLS'!$A$11:F$500,'prenos-P-R-N'!H$1,FALSE),"")))</f>
        <v/>
      </c>
      <c r="I416" s="87" t="str">
        <f>IF($A416=0,"",IF($A416&lt;=$A$1,+VLOOKUP($A416,'Rashodi- plan-izvršenje'!$A$8:G$1500,'prenos-P-R-N'!I$1,FALSE),IF($A416&gt;$A$2,+VLOOKUP($A416,'Neizmirene obaveze JLS'!$A$11:G$500,'prenos-P-R-N'!I$1,FALSE),"")))</f>
        <v/>
      </c>
      <c r="J416" s="87" t="str">
        <f>IF($A416=0,"",IF($A416&lt;=$A$1,+VLOOKUP($A416,'Rashodi- plan-izvršenje'!$A$8:H$1500,'prenos-P-R-N'!J$1,FALSE),IF($A416&gt;$A$2,+VLOOKUP($A416,'Neizmirene obaveze JLS'!$A$11:H$500,'prenos-P-R-N'!J$1,FALSE),"")))</f>
        <v/>
      </c>
      <c r="K416" s="87" t="str">
        <f>IF($A416=0,"",IF($A416&lt;=$A$1,+VLOOKUP($A416,'Rashodi- plan-izvršenje'!$A$8:I$1500,'prenos-P-R-N'!K$1,FALSE),IF($A416&gt;$A$2,+VLOOKUP($A416,'Neizmirene obaveze JLS'!$A$11:I$500,'prenos-P-R-N'!K$1,FALSE),"")))</f>
        <v/>
      </c>
      <c r="L416" t="str">
        <f>IF(A416=0,"",IF(A416&lt;=A$1,+IF(VLOOKUP(A416,'Rashodi- plan-izvršenje'!A$8:J$1500,M$1,FALSE)&gt;0,"Програмска активност","Пројекат"),IF(A416&gt;A$2,+IF(VLOOKUP(A416,'Neizmirene obaveze JLS'!A$8:J$2008,M$1,FALSE)&gt;0,"Програмска активност","Пројекат"),"")))</f>
        <v/>
      </c>
      <c r="M416" s="87" t="str">
        <f>IF(A416=0,"",IF($A416&lt;=$A$1,+IF(VLOOKUP($A416,'Rashodi- plan-izvršenje'!$A$8:$M$1500,10,FALSE)&gt;0,VLOOKUP($A416,'Rashodi- plan-izvršenje'!$A$8:$M$1500,10,FALSE),VLOOKUP($A416,'Rashodi- plan-izvršenje'!$A$8:$M$1500,12,FALSE)),+IF($A416&gt;$A$2,IF(VLOOKUP($A416,'Neizmirene obaveze JLS'!$A$8:$M$1500,10,FALSE)&gt;0,VLOOKUP($A416,'Neizmirene obaveze JLS'!$A$11:$M$1500,10,FALSE),VLOOKUP($A416,'Neizmirene obaveze JLS'!$A$11:$M$1500,12,FALSE)),0)))</f>
        <v/>
      </c>
      <c r="N416" s="87" t="str">
        <f>IF(A416=0,"",IF($A416&lt;=$A$1,+IF(VLOOKUP(A416,'Rashodi- plan-izvršenje'!$A$8:$M$1500,10,FALSE)&gt;0,VLOOKUP(A416,'Rashodi- plan-izvršenje'!$A$8:$M$1500,11,FALSE),VLOOKUP(A416,'Rashodi- plan-izvršenje'!$A$8:$M$1500,13,FALSE)),+IF($A416&gt;$A$2,IF(VLOOKUP($A416,'Neizmirene obaveze JLS'!$A$8:$M$1500,10,FALSE)&gt;0,VLOOKUP($A416,'Neizmirene obaveze JLS'!$A$11:$M$1500,11,FALSE),VLOOKUP($A416,'Neizmirene obaveze JLS'!$A$11:$M$1500,13,FALSE)),0)))</f>
        <v/>
      </c>
      <c r="O416" s="87" t="str">
        <f>IF(A416=0,"",IF($A416&lt;=$A$1,VALUE(+VLOOKUP($A416,'Rashodi- plan-izvršenje'!$A$8:N$1500,'prenos-P-R-N'!O$1,FALSE)),IF($A416&lt;=A$2,VALUE(VLOOKUP($A416,'Prihodi- plan-izvršenje'!$A$8:$H$500,6,FALSE)),VALUE(VLOOKUP($A416,'Neizmirene obaveze JLS'!$A$8:$N$500,O$1,FALSE)))))</f>
        <v/>
      </c>
      <c r="P416" s="87" t="str">
        <f>IF(A416=0,"",IF(A416=0,0,IF(A416&gt;A$2,'šifarnik K-izvor'!G$3,+IF(Q416&lt;700,+'šifarnik K-izvor'!G$2,'šifarnik K-izvor'!G$1))))</f>
        <v/>
      </c>
      <c r="Q416" s="87">
        <f>IF($A416&lt;=$A$1,VALUE(+VLOOKUP($A416,'Rashodi- plan-izvršenje'!$A$8:O$1500,'prenos-P-R-N'!Q$1,FALSE)),IF($A416&lt;=$A$2,VLOOKUP($A416,'Prihodi- plan-izvršenje'!$A$4:$H$500,4,FALSE),IF($A416&lt;=$A$3,VLOOKUP(A416,'Neizmirene obaveze JLS'!$A$11:O$500,Q$1,FALSE),"")))</f>
        <v>0</v>
      </c>
      <c r="R416" s="88">
        <f>IF($A416&lt;=$A$1,VALUE(+VLOOKUP($A416,'Rashodi- plan-izvršenje'!$A$8:P$1500,'prenos-P-R-N'!R$1,FALSE)),IF($A416&lt;=$A$2,VLOOKUP($A416,'Prihodi- plan-izvršenje'!$A$4:$H$500,7,FALSE),""))</f>
        <v>0</v>
      </c>
      <c r="S416" s="88">
        <f>IF(A416=0,0,IF($A416&lt;=$A$1,VALUE(+VLOOKUP($A416,'Rashodi- plan-izvršenje'!$A$8:Q$1500,'prenos-P-R-N'!S$1,FALSE)),IF($A416&lt;=$A$2,VLOOKUP($A416,'Prihodi- plan-izvršenje'!$A$4:$H$500,8,FALSE),0)))</f>
        <v>0</v>
      </c>
      <c r="T416" s="88" t="str">
        <f>IF($A416&gt;$A$2,VLOOKUP($A416,'Neizmirene obaveze JLS'!$A$11:R$500,R$1,FALSE),"")</f>
        <v/>
      </c>
      <c r="U416" s="88">
        <f>IF($A416&gt;$A$2,VLOOKUP($A416,'Neizmirene obaveze JLS'!$A$11:S$500,S$1,FALSE),0)</f>
        <v>0</v>
      </c>
      <c r="V416" s="88">
        <f t="shared" si="43"/>
        <v>0</v>
      </c>
      <c r="W416" s="74"/>
      <c r="X416" s="74"/>
      <c r="Y416" s="74"/>
      <c r="Z416" s="74"/>
      <c r="AA416" s="193">
        <f t="shared" si="44"/>
        <v>1</v>
      </c>
      <c r="AB416" s="193" t="str">
        <f t="shared" si="45"/>
        <v/>
      </c>
    </row>
    <row r="417" spans="1:28">
      <c r="A417" s="89">
        <f>IF(AND(COUNTIF(A$1:A$3,"&gt;0")=1,MAX(A$8:A416)&lt;A$1),A416+1,IF(AND(COUNTIF(A$1:A$3,"&gt;0")=2,MAX(A$8:A416)&lt;A$2),A416+1,IF(AND(COUNTIF(A$1:A$3,"&gt;0")=3,MAX(A$8:A416)&lt;A$3),A416+1,0)))</f>
        <v>0</v>
      </c>
      <c r="B417" s="89" t="str">
        <f t="shared" si="46"/>
        <v/>
      </c>
      <c r="C417" s="89" t="str">
        <f t="shared" si="47"/>
        <v/>
      </c>
      <c r="D417" s="87" t="str">
        <f>IF($A417=0,"",IF($A417&lt;=$A$1,+VLOOKUP($A417,'Rashodi- plan-izvršenje'!$A$8:B$1500,'prenos-P-R-N'!D$1,FALSE),IF($A417&gt;$A$2,+VLOOKUP($A417,'Neizmirene obaveze JLS'!$A$11:B$500,'prenos-P-R-N'!D$1,FALSE),"")))</f>
        <v/>
      </c>
      <c r="E417" s="87" t="str">
        <f>IF($A417=0,"",IF($A417&lt;=$A$1,+VLOOKUP($A417,'Rashodi- plan-izvršenje'!$A$8:C$1500,'prenos-P-R-N'!E$1,FALSE),IF($A417&gt;$A$2,+VLOOKUP($A417,'Neizmirene obaveze JLS'!$A$11:C$500,'prenos-P-R-N'!E$1,FALSE),"")))</f>
        <v/>
      </c>
      <c r="F417" s="87" t="str">
        <f>IF($A417=0,"",IF($A417&lt;=$A$1,+VLOOKUP($A417,'Rashodi- plan-izvršenje'!$A$8:D$1500,'prenos-P-R-N'!F$1,FALSE),IF($A417&gt;$A$2,+VLOOKUP($A417,'Neizmirene obaveze JLS'!$A$11:D$500,'prenos-P-R-N'!F$1,FALSE),"")))</f>
        <v/>
      </c>
      <c r="G417" s="87" t="str">
        <f>IF($A417=0,"",IF($A417&lt;=$A$1,+VLOOKUP($A417,'Rashodi- plan-izvršenje'!$A$8:E$1500,'prenos-P-R-N'!G$1,FALSE),IF($A417&gt;$A$2,+VLOOKUP($A417,'Neizmirene obaveze JLS'!$A$11:E$500,'prenos-P-R-N'!G$1,FALSE),"")))</f>
        <v/>
      </c>
      <c r="H417" s="87" t="str">
        <f>IF($A417=0,"",IF($A417&lt;=$A$1,+VLOOKUP($A417,'Rashodi- plan-izvršenje'!$A$8:F$1500,'prenos-P-R-N'!H$1,FALSE),IF($A417&gt;$A$2,+VLOOKUP($A417,'Neizmirene obaveze JLS'!$A$11:F$500,'prenos-P-R-N'!H$1,FALSE),"")))</f>
        <v/>
      </c>
      <c r="I417" s="87" t="str">
        <f>IF($A417=0,"",IF($A417&lt;=$A$1,+VLOOKUP($A417,'Rashodi- plan-izvršenje'!$A$8:G$1500,'prenos-P-R-N'!I$1,FALSE),IF($A417&gt;$A$2,+VLOOKUP($A417,'Neizmirene obaveze JLS'!$A$11:G$500,'prenos-P-R-N'!I$1,FALSE),"")))</f>
        <v/>
      </c>
      <c r="J417" s="87" t="str">
        <f>IF($A417=0,"",IF($A417&lt;=$A$1,+VLOOKUP($A417,'Rashodi- plan-izvršenje'!$A$8:H$1500,'prenos-P-R-N'!J$1,FALSE),IF($A417&gt;$A$2,+VLOOKUP($A417,'Neizmirene obaveze JLS'!$A$11:H$500,'prenos-P-R-N'!J$1,FALSE),"")))</f>
        <v/>
      </c>
      <c r="K417" s="87" t="str">
        <f>IF($A417=0,"",IF($A417&lt;=$A$1,+VLOOKUP($A417,'Rashodi- plan-izvršenje'!$A$8:I$1500,'prenos-P-R-N'!K$1,FALSE),IF($A417&gt;$A$2,+VLOOKUP($A417,'Neizmirene obaveze JLS'!$A$11:I$500,'prenos-P-R-N'!K$1,FALSE),"")))</f>
        <v/>
      </c>
      <c r="L417" t="str">
        <f>IF(A417=0,"",IF(A417&lt;=A$1,+IF(VLOOKUP(A417,'Rashodi- plan-izvršenje'!A$8:J$1500,M$1,FALSE)&gt;0,"Програмска активност","Пројекат"),IF(A417&gt;A$2,+IF(VLOOKUP(A417,'Neizmirene obaveze JLS'!A$8:J$2008,M$1,FALSE)&gt;0,"Програмска активност","Пројекат"),"")))</f>
        <v/>
      </c>
      <c r="M417" s="87" t="str">
        <f>IF(A417=0,"",IF($A417&lt;=$A$1,+IF(VLOOKUP($A417,'Rashodi- plan-izvršenje'!$A$8:$M$1500,10,FALSE)&gt;0,VLOOKUP($A417,'Rashodi- plan-izvršenje'!$A$8:$M$1500,10,FALSE),VLOOKUP($A417,'Rashodi- plan-izvršenje'!$A$8:$M$1500,12,FALSE)),+IF($A417&gt;$A$2,IF(VLOOKUP($A417,'Neizmirene obaveze JLS'!$A$8:$M$1500,10,FALSE)&gt;0,VLOOKUP($A417,'Neizmirene obaveze JLS'!$A$11:$M$1500,10,FALSE),VLOOKUP($A417,'Neizmirene obaveze JLS'!$A$11:$M$1500,12,FALSE)),0)))</f>
        <v/>
      </c>
      <c r="N417" s="87" t="str">
        <f>IF(A417=0,"",IF($A417&lt;=$A$1,+IF(VLOOKUP(A417,'Rashodi- plan-izvršenje'!$A$8:$M$1500,10,FALSE)&gt;0,VLOOKUP(A417,'Rashodi- plan-izvršenje'!$A$8:$M$1500,11,FALSE),VLOOKUP(A417,'Rashodi- plan-izvršenje'!$A$8:$M$1500,13,FALSE)),+IF($A417&gt;$A$2,IF(VLOOKUP($A417,'Neizmirene obaveze JLS'!$A$8:$M$1500,10,FALSE)&gt;0,VLOOKUP($A417,'Neizmirene obaveze JLS'!$A$11:$M$1500,11,FALSE),VLOOKUP($A417,'Neizmirene obaveze JLS'!$A$11:$M$1500,13,FALSE)),0)))</f>
        <v/>
      </c>
      <c r="O417" s="87" t="str">
        <f>IF(A417=0,"",IF($A417&lt;=$A$1,VALUE(+VLOOKUP($A417,'Rashodi- plan-izvršenje'!$A$8:N$1500,'prenos-P-R-N'!O$1,FALSE)),IF($A417&lt;=A$2,VALUE(VLOOKUP($A417,'Prihodi- plan-izvršenje'!$A$8:$H$500,6,FALSE)),VALUE(VLOOKUP($A417,'Neizmirene obaveze JLS'!$A$8:$N$500,O$1,FALSE)))))</f>
        <v/>
      </c>
      <c r="P417" s="87" t="str">
        <f>IF(A417=0,"",IF(A417=0,0,IF(A417&gt;A$2,'šifarnik K-izvor'!G$3,+IF(Q417&lt;700,+'šifarnik K-izvor'!G$2,'šifarnik K-izvor'!G$1))))</f>
        <v/>
      </c>
      <c r="Q417" s="87">
        <f>IF($A417&lt;=$A$1,VALUE(+VLOOKUP($A417,'Rashodi- plan-izvršenje'!$A$8:O$1500,'prenos-P-R-N'!Q$1,FALSE)),IF($A417&lt;=$A$2,VLOOKUP($A417,'Prihodi- plan-izvršenje'!$A$4:$H$500,4,FALSE),IF($A417&lt;=$A$3,VLOOKUP(A417,'Neizmirene obaveze JLS'!$A$11:O$500,Q$1,FALSE),"")))</f>
        <v>0</v>
      </c>
      <c r="R417" s="88">
        <f>IF($A417&lt;=$A$1,VALUE(+VLOOKUP($A417,'Rashodi- plan-izvršenje'!$A$8:P$1500,'prenos-P-R-N'!R$1,FALSE)),IF($A417&lt;=$A$2,VLOOKUP($A417,'Prihodi- plan-izvršenje'!$A$4:$H$500,7,FALSE),""))</f>
        <v>0</v>
      </c>
      <c r="S417" s="88">
        <f>IF(A417=0,0,IF($A417&lt;=$A$1,VALUE(+VLOOKUP($A417,'Rashodi- plan-izvršenje'!$A$8:Q$1500,'prenos-P-R-N'!S$1,FALSE)),IF($A417&lt;=$A$2,VLOOKUP($A417,'Prihodi- plan-izvršenje'!$A$4:$H$500,8,FALSE),0)))</f>
        <v>0</v>
      </c>
      <c r="T417" s="88" t="str">
        <f>IF($A417&gt;$A$2,VLOOKUP($A417,'Neizmirene obaveze JLS'!$A$11:R$500,R$1,FALSE),"")</f>
        <v/>
      </c>
      <c r="U417" s="88">
        <f>IF($A417&gt;$A$2,VLOOKUP($A417,'Neizmirene obaveze JLS'!$A$11:S$500,S$1,FALSE),0)</f>
        <v>0</v>
      </c>
      <c r="V417" s="88">
        <f t="shared" si="43"/>
        <v>0</v>
      </c>
      <c r="W417" s="74"/>
      <c r="X417" s="74"/>
      <c r="Y417" s="74"/>
      <c r="Z417" s="74"/>
      <c r="AA417" s="193">
        <f t="shared" si="44"/>
        <v>1</v>
      </c>
      <c r="AB417" s="193" t="str">
        <f t="shared" si="45"/>
        <v/>
      </c>
    </row>
    <row r="418" spans="1:28">
      <c r="A418" s="89">
        <f>IF(AND(COUNTIF(A$1:A$3,"&gt;0")=1,MAX(A$8:A417)&lt;A$1),A417+1,IF(AND(COUNTIF(A$1:A$3,"&gt;0")=2,MAX(A$8:A417)&lt;A$2),A417+1,IF(AND(COUNTIF(A$1:A$3,"&gt;0")=3,MAX(A$8:A417)&lt;A$3),A417+1,0)))</f>
        <v>0</v>
      </c>
      <c r="B418" s="89" t="str">
        <f t="shared" si="46"/>
        <v/>
      </c>
      <c r="C418" s="89" t="str">
        <f t="shared" si="47"/>
        <v/>
      </c>
      <c r="D418" s="87" t="str">
        <f>IF($A418=0,"",IF($A418&lt;=$A$1,+VLOOKUP($A418,'Rashodi- plan-izvršenje'!$A$8:B$1500,'prenos-P-R-N'!D$1,FALSE),IF($A418&gt;$A$2,+VLOOKUP($A418,'Neizmirene obaveze JLS'!$A$11:B$500,'prenos-P-R-N'!D$1,FALSE),"")))</f>
        <v/>
      </c>
      <c r="E418" s="87" t="str">
        <f>IF($A418=0,"",IF($A418&lt;=$A$1,+VLOOKUP($A418,'Rashodi- plan-izvršenje'!$A$8:C$1500,'prenos-P-R-N'!E$1,FALSE),IF($A418&gt;$A$2,+VLOOKUP($A418,'Neizmirene obaveze JLS'!$A$11:C$500,'prenos-P-R-N'!E$1,FALSE),"")))</f>
        <v/>
      </c>
      <c r="F418" s="87" t="str">
        <f>IF($A418=0,"",IF($A418&lt;=$A$1,+VLOOKUP($A418,'Rashodi- plan-izvršenje'!$A$8:D$1500,'prenos-P-R-N'!F$1,FALSE),IF($A418&gt;$A$2,+VLOOKUP($A418,'Neizmirene obaveze JLS'!$A$11:D$500,'prenos-P-R-N'!F$1,FALSE),"")))</f>
        <v/>
      </c>
      <c r="G418" s="87" t="str">
        <f>IF($A418=0,"",IF($A418&lt;=$A$1,+VLOOKUP($A418,'Rashodi- plan-izvršenje'!$A$8:E$1500,'prenos-P-R-N'!G$1,FALSE),IF($A418&gt;$A$2,+VLOOKUP($A418,'Neizmirene obaveze JLS'!$A$11:E$500,'prenos-P-R-N'!G$1,FALSE),"")))</f>
        <v/>
      </c>
      <c r="H418" s="87" t="str">
        <f>IF($A418=0,"",IF($A418&lt;=$A$1,+VLOOKUP($A418,'Rashodi- plan-izvršenje'!$A$8:F$1500,'prenos-P-R-N'!H$1,FALSE),IF($A418&gt;$A$2,+VLOOKUP($A418,'Neizmirene obaveze JLS'!$A$11:F$500,'prenos-P-R-N'!H$1,FALSE),"")))</f>
        <v/>
      </c>
      <c r="I418" s="87" t="str">
        <f>IF($A418=0,"",IF($A418&lt;=$A$1,+VLOOKUP($A418,'Rashodi- plan-izvršenje'!$A$8:G$1500,'prenos-P-R-N'!I$1,FALSE),IF($A418&gt;$A$2,+VLOOKUP($A418,'Neizmirene obaveze JLS'!$A$11:G$500,'prenos-P-R-N'!I$1,FALSE),"")))</f>
        <v/>
      </c>
      <c r="J418" s="87" t="str">
        <f>IF($A418=0,"",IF($A418&lt;=$A$1,+VLOOKUP($A418,'Rashodi- plan-izvršenje'!$A$8:H$1500,'prenos-P-R-N'!J$1,FALSE),IF($A418&gt;$A$2,+VLOOKUP($A418,'Neizmirene obaveze JLS'!$A$11:H$500,'prenos-P-R-N'!J$1,FALSE),"")))</f>
        <v/>
      </c>
      <c r="K418" s="87" t="str">
        <f>IF($A418=0,"",IF($A418&lt;=$A$1,+VLOOKUP($A418,'Rashodi- plan-izvršenje'!$A$8:I$1500,'prenos-P-R-N'!K$1,FALSE),IF($A418&gt;$A$2,+VLOOKUP($A418,'Neizmirene obaveze JLS'!$A$11:I$500,'prenos-P-R-N'!K$1,FALSE),"")))</f>
        <v/>
      </c>
      <c r="L418" t="str">
        <f>IF(A418=0,"",IF(A418&lt;=A$1,+IF(VLOOKUP(A418,'Rashodi- plan-izvršenje'!A$8:J$1500,M$1,FALSE)&gt;0,"Програмска активност","Пројекат"),IF(A418&gt;A$2,+IF(VLOOKUP(A418,'Neizmirene obaveze JLS'!A$8:J$2008,M$1,FALSE)&gt;0,"Програмска активност","Пројекат"),"")))</f>
        <v/>
      </c>
      <c r="M418" s="87" t="str">
        <f>IF(A418=0,"",IF($A418&lt;=$A$1,+IF(VLOOKUP($A418,'Rashodi- plan-izvršenje'!$A$8:$M$1500,10,FALSE)&gt;0,VLOOKUP($A418,'Rashodi- plan-izvršenje'!$A$8:$M$1500,10,FALSE),VLOOKUP($A418,'Rashodi- plan-izvršenje'!$A$8:$M$1500,12,FALSE)),+IF($A418&gt;$A$2,IF(VLOOKUP($A418,'Neizmirene obaveze JLS'!$A$8:$M$1500,10,FALSE)&gt;0,VLOOKUP($A418,'Neizmirene obaveze JLS'!$A$11:$M$1500,10,FALSE),VLOOKUP($A418,'Neizmirene obaveze JLS'!$A$11:$M$1500,12,FALSE)),0)))</f>
        <v/>
      </c>
      <c r="N418" s="87" t="str">
        <f>IF(A418=0,"",IF($A418&lt;=$A$1,+IF(VLOOKUP(A418,'Rashodi- plan-izvršenje'!$A$8:$M$1500,10,FALSE)&gt;0,VLOOKUP(A418,'Rashodi- plan-izvršenje'!$A$8:$M$1500,11,FALSE),VLOOKUP(A418,'Rashodi- plan-izvršenje'!$A$8:$M$1500,13,FALSE)),+IF($A418&gt;$A$2,IF(VLOOKUP($A418,'Neizmirene obaveze JLS'!$A$8:$M$1500,10,FALSE)&gt;0,VLOOKUP($A418,'Neizmirene obaveze JLS'!$A$11:$M$1500,11,FALSE),VLOOKUP($A418,'Neizmirene obaveze JLS'!$A$11:$M$1500,13,FALSE)),0)))</f>
        <v/>
      </c>
      <c r="O418" s="87" t="str">
        <f>IF(A418=0,"",IF($A418&lt;=$A$1,VALUE(+VLOOKUP($A418,'Rashodi- plan-izvršenje'!$A$8:N$1500,'prenos-P-R-N'!O$1,FALSE)),IF($A418&lt;=A$2,VALUE(VLOOKUP($A418,'Prihodi- plan-izvršenje'!$A$8:$H$500,6,FALSE)),VALUE(VLOOKUP($A418,'Neizmirene obaveze JLS'!$A$8:$N$500,O$1,FALSE)))))</f>
        <v/>
      </c>
      <c r="P418" s="87" t="str">
        <f>IF(A418=0,"",IF(A418=0,0,IF(A418&gt;A$2,'šifarnik K-izvor'!G$3,+IF(Q418&lt;700,+'šifarnik K-izvor'!G$2,'šifarnik K-izvor'!G$1))))</f>
        <v/>
      </c>
      <c r="Q418" s="87">
        <f>IF($A418&lt;=$A$1,VALUE(+VLOOKUP($A418,'Rashodi- plan-izvršenje'!$A$8:O$1500,'prenos-P-R-N'!Q$1,FALSE)),IF($A418&lt;=$A$2,VLOOKUP($A418,'Prihodi- plan-izvršenje'!$A$4:$H$500,4,FALSE),IF($A418&lt;=$A$3,VLOOKUP(A418,'Neizmirene obaveze JLS'!$A$11:O$500,Q$1,FALSE),"")))</f>
        <v>0</v>
      </c>
      <c r="R418" s="88">
        <f>IF($A418&lt;=$A$1,VALUE(+VLOOKUP($A418,'Rashodi- plan-izvršenje'!$A$8:P$1500,'prenos-P-R-N'!R$1,FALSE)),IF($A418&lt;=$A$2,VLOOKUP($A418,'Prihodi- plan-izvršenje'!$A$4:$H$500,7,FALSE),""))</f>
        <v>0</v>
      </c>
      <c r="S418" s="88">
        <f>IF(A418=0,0,IF($A418&lt;=$A$1,VALUE(+VLOOKUP($A418,'Rashodi- plan-izvršenje'!$A$8:Q$1500,'prenos-P-R-N'!S$1,FALSE)),IF($A418&lt;=$A$2,VLOOKUP($A418,'Prihodi- plan-izvršenje'!$A$4:$H$500,8,FALSE),0)))</f>
        <v>0</v>
      </c>
      <c r="T418" s="88" t="str">
        <f>IF($A418&gt;$A$2,VLOOKUP($A418,'Neizmirene obaveze JLS'!$A$11:R$500,R$1,FALSE),"")</f>
        <v/>
      </c>
      <c r="U418" s="88">
        <f>IF($A418&gt;$A$2,VLOOKUP($A418,'Neizmirene obaveze JLS'!$A$11:S$500,S$1,FALSE),0)</f>
        <v>0</v>
      </c>
      <c r="V418" s="88">
        <f t="shared" si="43"/>
        <v>0</v>
      </c>
      <c r="W418" s="74"/>
      <c r="X418" s="74"/>
      <c r="Y418" s="74"/>
      <c r="Z418" s="74"/>
      <c r="AA418" s="193">
        <f t="shared" si="44"/>
        <v>1</v>
      </c>
      <c r="AB418" s="193" t="str">
        <f t="shared" si="45"/>
        <v/>
      </c>
    </row>
    <row r="419" spans="1:28">
      <c r="A419" s="89">
        <f>IF(AND(COUNTIF(A$1:A$3,"&gt;0")=1,MAX(A$8:A418)&lt;A$1),A418+1,IF(AND(COUNTIF(A$1:A$3,"&gt;0")=2,MAX(A$8:A418)&lt;A$2),A418+1,IF(AND(COUNTIF(A$1:A$3,"&gt;0")=3,MAX(A$8:A418)&lt;A$3),A418+1,0)))</f>
        <v>0</v>
      </c>
      <c r="B419" s="89" t="str">
        <f t="shared" si="46"/>
        <v/>
      </c>
      <c r="C419" s="89" t="str">
        <f t="shared" si="47"/>
        <v/>
      </c>
      <c r="D419" s="87" t="str">
        <f>IF($A419=0,"",IF($A419&lt;=$A$1,+VLOOKUP($A419,'Rashodi- plan-izvršenje'!$A$8:B$1500,'prenos-P-R-N'!D$1,FALSE),IF($A419&gt;$A$2,+VLOOKUP($A419,'Neizmirene obaveze JLS'!$A$11:B$500,'prenos-P-R-N'!D$1,FALSE),"")))</f>
        <v/>
      </c>
      <c r="E419" s="87" t="str">
        <f>IF($A419=0,"",IF($A419&lt;=$A$1,+VLOOKUP($A419,'Rashodi- plan-izvršenje'!$A$8:C$1500,'prenos-P-R-N'!E$1,FALSE),IF($A419&gt;$A$2,+VLOOKUP($A419,'Neizmirene obaveze JLS'!$A$11:C$500,'prenos-P-R-N'!E$1,FALSE),"")))</f>
        <v/>
      </c>
      <c r="F419" s="87" t="str">
        <f>IF($A419=0,"",IF($A419&lt;=$A$1,+VLOOKUP($A419,'Rashodi- plan-izvršenje'!$A$8:D$1500,'prenos-P-R-N'!F$1,FALSE),IF($A419&gt;$A$2,+VLOOKUP($A419,'Neizmirene obaveze JLS'!$A$11:D$500,'prenos-P-R-N'!F$1,FALSE),"")))</f>
        <v/>
      </c>
      <c r="G419" s="87" t="str">
        <f>IF($A419=0,"",IF($A419&lt;=$A$1,+VLOOKUP($A419,'Rashodi- plan-izvršenje'!$A$8:E$1500,'prenos-P-R-N'!G$1,FALSE),IF($A419&gt;$A$2,+VLOOKUP($A419,'Neizmirene obaveze JLS'!$A$11:E$500,'prenos-P-R-N'!G$1,FALSE),"")))</f>
        <v/>
      </c>
      <c r="H419" s="87" t="str">
        <f>IF($A419=0,"",IF($A419&lt;=$A$1,+VLOOKUP($A419,'Rashodi- plan-izvršenje'!$A$8:F$1500,'prenos-P-R-N'!H$1,FALSE),IF($A419&gt;$A$2,+VLOOKUP($A419,'Neizmirene obaveze JLS'!$A$11:F$500,'prenos-P-R-N'!H$1,FALSE),"")))</f>
        <v/>
      </c>
      <c r="I419" s="87" t="str">
        <f>IF($A419=0,"",IF($A419&lt;=$A$1,+VLOOKUP($A419,'Rashodi- plan-izvršenje'!$A$8:G$1500,'prenos-P-R-N'!I$1,FALSE),IF($A419&gt;$A$2,+VLOOKUP($A419,'Neizmirene obaveze JLS'!$A$11:G$500,'prenos-P-R-N'!I$1,FALSE),"")))</f>
        <v/>
      </c>
      <c r="J419" s="87" t="str">
        <f>IF($A419=0,"",IF($A419&lt;=$A$1,+VLOOKUP($A419,'Rashodi- plan-izvršenje'!$A$8:H$1500,'prenos-P-R-N'!J$1,FALSE),IF($A419&gt;$A$2,+VLOOKUP($A419,'Neizmirene obaveze JLS'!$A$11:H$500,'prenos-P-R-N'!J$1,FALSE),"")))</f>
        <v/>
      </c>
      <c r="K419" s="87" t="str">
        <f>IF($A419=0,"",IF($A419&lt;=$A$1,+VLOOKUP($A419,'Rashodi- plan-izvršenje'!$A$8:I$1500,'prenos-P-R-N'!K$1,FALSE),IF($A419&gt;$A$2,+VLOOKUP($A419,'Neizmirene obaveze JLS'!$A$11:I$500,'prenos-P-R-N'!K$1,FALSE),"")))</f>
        <v/>
      </c>
      <c r="L419" t="str">
        <f>IF(A419=0,"",IF(A419&lt;=A$1,+IF(VLOOKUP(A419,'Rashodi- plan-izvršenje'!A$8:J$1500,M$1,FALSE)&gt;0,"Програмска активност","Пројекат"),IF(A419&gt;A$2,+IF(VLOOKUP(A419,'Neizmirene obaveze JLS'!A$8:J$2008,M$1,FALSE)&gt;0,"Програмска активност","Пројекат"),"")))</f>
        <v/>
      </c>
      <c r="M419" s="87" t="str">
        <f>IF(A419=0,"",IF($A419&lt;=$A$1,+IF(VLOOKUP($A419,'Rashodi- plan-izvršenje'!$A$8:$M$1500,10,FALSE)&gt;0,VLOOKUP($A419,'Rashodi- plan-izvršenje'!$A$8:$M$1500,10,FALSE),VLOOKUP($A419,'Rashodi- plan-izvršenje'!$A$8:$M$1500,12,FALSE)),+IF($A419&gt;$A$2,IF(VLOOKUP($A419,'Neizmirene obaveze JLS'!$A$8:$M$1500,10,FALSE)&gt;0,VLOOKUP($A419,'Neizmirene obaveze JLS'!$A$11:$M$1500,10,FALSE),VLOOKUP($A419,'Neizmirene obaveze JLS'!$A$11:$M$1500,12,FALSE)),0)))</f>
        <v/>
      </c>
      <c r="N419" s="87" t="str">
        <f>IF(A419=0,"",IF($A419&lt;=$A$1,+IF(VLOOKUP(A419,'Rashodi- plan-izvršenje'!$A$8:$M$1500,10,FALSE)&gt;0,VLOOKUP(A419,'Rashodi- plan-izvršenje'!$A$8:$M$1500,11,FALSE),VLOOKUP(A419,'Rashodi- plan-izvršenje'!$A$8:$M$1500,13,FALSE)),+IF($A419&gt;$A$2,IF(VLOOKUP($A419,'Neizmirene obaveze JLS'!$A$8:$M$1500,10,FALSE)&gt;0,VLOOKUP($A419,'Neizmirene obaveze JLS'!$A$11:$M$1500,11,FALSE),VLOOKUP($A419,'Neizmirene obaveze JLS'!$A$11:$M$1500,13,FALSE)),0)))</f>
        <v/>
      </c>
      <c r="O419" s="87" t="str">
        <f>IF(A419=0,"",IF($A419&lt;=$A$1,VALUE(+VLOOKUP($A419,'Rashodi- plan-izvršenje'!$A$8:N$1500,'prenos-P-R-N'!O$1,FALSE)),IF($A419&lt;=A$2,VALUE(VLOOKUP($A419,'Prihodi- plan-izvršenje'!$A$8:$H$500,6,FALSE)),VALUE(VLOOKUP($A419,'Neizmirene obaveze JLS'!$A$8:$N$500,O$1,FALSE)))))</f>
        <v/>
      </c>
      <c r="P419" s="87" t="str">
        <f>IF(A419=0,"",IF(A419=0,0,IF(A419&gt;A$2,'šifarnik K-izvor'!G$3,+IF(Q419&lt;700,+'šifarnik K-izvor'!G$2,'šifarnik K-izvor'!G$1))))</f>
        <v/>
      </c>
      <c r="Q419" s="87">
        <f>IF($A419&lt;=$A$1,VALUE(+VLOOKUP($A419,'Rashodi- plan-izvršenje'!$A$8:O$1500,'prenos-P-R-N'!Q$1,FALSE)),IF($A419&lt;=$A$2,VLOOKUP($A419,'Prihodi- plan-izvršenje'!$A$4:$H$500,4,FALSE),IF($A419&lt;=$A$3,VLOOKUP(A419,'Neizmirene obaveze JLS'!$A$11:O$500,Q$1,FALSE),"")))</f>
        <v>0</v>
      </c>
      <c r="R419" s="88">
        <f>IF($A419&lt;=$A$1,VALUE(+VLOOKUP($A419,'Rashodi- plan-izvršenje'!$A$8:P$1500,'prenos-P-R-N'!R$1,FALSE)),IF($A419&lt;=$A$2,VLOOKUP($A419,'Prihodi- plan-izvršenje'!$A$4:$H$500,7,FALSE),""))</f>
        <v>0</v>
      </c>
      <c r="S419" s="88">
        <f>IF(A419=0,0,IF($A419&lt;=$A$1,VALUE(+VLOOKUP($A419,'Rashodi- plan-izvršenje'!$A$8:Q$1500,'prenos-P-R-N'!S$1,FALSE)),IF($A419&lt;=$A$2,VLOOKUP($A419,'Prihodi- plan-izvršenje'!$A$4:$H$500,8,FALSE),0)))</f>
        <v>0</v>
      </c>
      <c r="T419" s="88" t="str">
        <f>IF($A419&gt;$A$2,VLOOKUP($A419,'Neizmirene obaveze JLS'!$A$11:R$500,R$1,FALSE),"")</f>
        <v/>
      </c>
      <c r="U419" s="88">
        <f>IF($A419&gt;$A$2,VLOOKUP($A419,'Neizmirene obaveze JLS'!$A$11:S$500,S$1,FALSE),0)</f>
        <v>0</v>
      </c>
      <c r="V419" s="88">
        <f t="shared" si="43"/>
        <v>0</v>
      </c>
      <c r="W419" s="74"/>
      <c r="X419" s="74"/>
      <c r="Y419" s="74"/>
      <c r="Z419" s="74"/>
      <c r="AA419" s="193">
        <f t="shared" si="44"/>
        <v>1</v>
      </c>
      <c r="AB419" s="193" t="str">
        <f t="shared" si="45"/>
        <v/>
      </c>
    </row>
    <row r="420" spans="1:28">
      <c r="A420" s="89">
        <f>IF(AND(COUNTIF(A$1:A$3,"&gt;0")=1,MAX(A$8:A419)&lt;A$1),A419+1,IF(AND(COUNTIF(A$1:A$3,"&gt;0")=2,MAX(A$8:A419)&lt;A$2),A419+1,IF(AND(COUNTIF(A$1:A$3,"&gt;0")=3,MAX(A$8:A419)&lt;A$3),A419+1,0)))</f>
        <v>0</v>
      </c>
      <c r="B420" s="89" t="str">
        <f t="shared" si="46"/>
        <v/>
      </c>
      <c r="C420" s="89" t="str">
        <f t="shared" si="47"/>
        <v/>
      </c>
      <c r="D420" s="87" t="str">
        <f>IF($A420=0,"",IF($A420&lt;=$A$1,+VLOOKUP($A420,'Rashodi- plan-izvršenje'!$A$8:B$1500,'prenos-P-R-N'!D$1,FALSE),IF($A420&gt;$A$2,+VLOOKUP($A420,'Neizmirene obaveze JLS'!$A$11:B$500,'prenos-P-R-N'!D$1,FALSE),"")))</f>
        <v/>
      </c>
      <c r="E420" s="87" t="str">
        <f>IF($A420=0,"",IF($A420&lt;=$A$1,+VLOOKUP($A420,'Rashodi- plan-izvršenje'!$A$8:C$1500,'prenos-P-R-N'!E$1,FALSE),IF($A420&gt;$A$2,+VLOOKUP($A420,'Neizmirene obaveze JLS'!$A$11:C$500,'prenos-P-R-N'!E$1,FALSE),"")))</f>
        <v/>
      </c>
      <c r="F420" s="87" t="str">
        <f>IF($A420=0,"",IF($A420&lt;=$A$1,+VLOOKUP($A420,'Rashodi- plan-izvršenje'!$A$8:D$1500,'prenos-P-R-N'!F$1,FALSE),IF($A420&gt;$A$2,+VLOOKUP($A420,'Neizmirene obaveze JLS'!$A$11:D$500,'prenos-P-R-N'!F$1,FALSE),"")))</f>
        <v/>
      </c>
      <c r="G420" s="87" t="str">
        <f>IF($A420=0,"",IF($A420&lt;=$A$1,+VLOOKUP($A420,'Rashodi- plan-izvršenje'!$A$8:E$1500,'prenos-P-R-N'!G$1,FALSE),IF($A420&gt;$A$2,+VLOOKUP($A420,'Neizmirene obaveze JLS'!$A$11:E$500,'prenos-P-R-N'!G$1,FALSE),"")))</f>
        <v/>
      </c>
      <c r="H420" s="87" t="str">
        <f>IF($A420=0,"",IF($A420&lt;=$A$1,+VLOOKUP($A420,'Rashodi- plan-izvršenje'!$A$8:F$1500,'prenos-P-R-N'!H$1,FALSE),IF($A420&gt;$A$2,+VLOOKUP($A420,'Neizmirene obaveze JLS'!$A$11:F$500,'prenos-P-R-N'!H$1,FALSE),"")))</f>
        <v/>
      </c>
      <c r="I420" s="87" t="str">
        <f>IF($A420=0,"",IF($A420&lt;=$A$1,+VLOOKUP($A420,'Rashodi- plan-izvršenje'!$A$8:G$1500,'prenos-P-R-N'!I$1,FALSE),IF($A420&gt;$A$2,+VLOOKUP($A420,'Neizmirene obaveze JLS'!$A$11:G$500,'prenos-P-R-N'!I$1,FALSE),"")))</f>
        <v/>
      </c>
      <c r="J420" s="87" t="str">
        <f>IF($A420=0,"",IF($A420&lt;=$A$1,+VLOOKUP($A420,'Rashodi- plan-izvršenje'!$A$8:H$1500,'prenos-P-R-N'!J$1,FALSE),IF($A420&gt;$A$2,+VLOOKUP($A420,'Neizmirene obaveze JLS'!$A$11:H$500,'prenos-P-R-N'!J$1,FALSE),"")))</f>
        <v/>
      </c>
      <c r="K420" s="87" t="str">
        <f>IF($A420=0,"",IF($A420&lt;=$A$1,+VLOOKUP($A420,'Rashodi- plan-izvršenje'!$A$8:I$1500,'prenos-P-R-N'!K$1,FALSE),IF($A420&gt;$A$2,+VLOOKUP($A420,'Neizmirene obaveze JLS'!$A$11:I$500,'prenos-P-R-N'!K$1,FALSE),"")))</f>
        <v/>
      </c>
      <c r="L420" t="str">
        <f>IF(A420=0,"",IF(A420&lt;=A$1,+IF(VLOOKUP(A420,'Rashodi- plan-izvršenje'!A$8:J$1500,M$1,FALSE)&gt;0,"Програмска активност","Пројекат"),IF(A420&gt;A$2,+IF(VLOOKUP(A420,'Neizmirene obaveze JLS'!A$8:J$2008,M$1,FALSE)&gt;0,"Програмска активност","Пројекат"),"")))</f>
        <v/>
      </c>
      <c r="M420" s="87" t="str">
        <f>IF(A420=0,"",IF($A420&lt;=$A$1,+IF(VLOOKUP($A420,'Rashodi- plan-izvršenje'!$A$8:$M$1500,10,FALSE)&gt;0,VLOOKUP($A420,'Rashodi- plan-izvršenje'!$A$8:$M$1500,10,FALSE),VLOOKUP($A420,'Rashodi- plan-izvršenje'!$A$8:$M$1500,12,FALSE)),+IF($A420&gt;$A$2,IF(VLOOKUP($A420,'Neizmirene obaveze JLS'!$A$8:$M$1500,10,FALSE)&gt;0,VLOOKUP($A420,'Neizmirene obaveze JLS'!$A$11:$M$1500,10,FALSE),VLOOKUP($A420,'Neizmirene obaveze JLS'!$A$11:$M$1500,12,FALSE)),0)))</f>
        <v/>
      </c>
      <c r="N420" s="87" t="str">
        <f>IF(A420=0,"",IF($A420&lt;=$A$1,+IF(VLOOKUP(A420,'Rashodi- plan-izvršenje'!$A$8:$M$1500,10,FALSE)&gt;0,VLOOKUP(A420,'Rashodi- plan-izvršenje'!$A$8:$M$1500,11,FALSE),VLOOKUP(A420,'Rashodi- plan-izvršenje'!$A$8:$M$1500,13,FALSE)),+IF($A420&gt;$A$2,IF(VLOOKUP($A420,'Neizmirene obaveze JLS'!$A$8:$M$1500,10,FALSE)&gt;0,VLOOKUP($A420,'Neizmirene obaveze JLS'!$A$11:$M$1500,11,FALSE),VLOOKUP($A420,'Neizmirene obaveze JLS'!$A$11:$M$1500,13,FALSE)),0)))</f>
        <v/>
      </c>
      <c r="O420" s="87" t="str">
        <f>IF(A420=0,"",IF($A420&lt;=$A$1,VALUE(+VLOOKUP($A420,'Rashodi- plan-izvršenje'!$A$8:N$1500,'prenos-P-R-N'!O$1,FALSE)),IF($A420&lt;=A$2,VALUE(VLOOKUP($A420,'Prihodi- plan-izvršenje'!$A$8:$H$500,6,FALSE)),VALUE(VLOOKUP($A420,'Neizmirene obaveze JLS'!$A$8:$N$500,O$1,FALSE)))))</f>
        <v/>
      </c>
      <c r="P420" s="87" t="str">
        <f>IF(A420=0,"",IF(A420=0,0,IF(A420&gt;A$2,'šifarnik K-izvor'!G$3,+IF(Q420&lt;700,+'šifarnik K-izvor'!G$2,'šifarnik K-izvor'!G$1))))</f>
        <v/>
      </c>
      <c r="Q420" s="87">
        <f>IF($A420&lt;=$A$1,VALUE(+VLOOKUP($A420,'Rashodi- plan-izvršenje'!$A$8:O$1500,'prenos-P-R-N'!Q$1,FALSE)),IF($A420&lt;=$A$2,VLOOKUP($A420,'Prihodi- plan-izvršenje'!$A$4:$H$500,4,FALSE),IF($A420&lt;=$A$3,VLOOKUP(A420,'Neizmirene obaveze JLS'!$A$11:O$500,Q$1,FALSE),"")))</f>
        <v>0</v>
      </c>
      <c r="R420" s="88">
        <f>IF($A420&lt;=$A$1,VALUE(+VLOOKUP($A420,'Rashodi- plan-izvršenje'!$A$8:P$1500,'prenos-P-R-N'!R$1,FALSE)),IF($A420&lt;=$A$2,VLOOKUP($A420,'Prihodi- plan-izvršenje'!$A$4:$H$500,7,FALSE),""))</f>
        <v>0</v>
      </c>
      <c r="S420" s="88">
        <f>IF(A420=0,0,IF($A420&lt;=$A$1,VALUE(+VLOOKUP($A420,'Rashodi- plan-izvršenje'!$A$8:Q$1500,'prenos-P-R-N'!S$1,FALSE)),IF($A420&lt;=$A$2,VLOOKUP($A420,'Prihodi- plan-izvršenje'!$A$4:$H$500,8,FALSE),0)))</f>
        <v>0</v>
      </c>
      <c r="T420" s="88" t="str">
        <f>IF($A420&gt;$A$2,VLOOKUP($A420,'Neizmirene obaveze JLS'!$A$11:R$500,R$1,FALSE),"")</f>
        <v/>
      </c>
      <c r="U420" s="88">
        <f>IF($A420&gt;$A$2,VLOOKUP($A420,'Neizmirene obaveze JLS'!$A$11:S$500,S$1,FALSE),0)</f>
        <v>0</v>
      </c>
      <c r="V420" s="88">
        <f t="shared" si="43"/>
        <v>0</v>
      </c>
      <c r="W420" s="74"/>
      <c r="X420" s="74"/>
      <c r="Y420" s="74"/>
      <c r="Z420" s="74"/>
      <c r="AA420" s="193">
        <f t="shared" si="44"/>
        <v>1</v>
      </c>
      <c r="AB420" s="193" t="str">
        <f t="shared" si="45"/>
        <v/>
      </c>
    </row>
    <row r="421" spans="1:28">
      <c r="A421" s="89">
        <f>IF(AND(COUNTIF(A$1:A$3,"&gt;0")=1,MAX(A$8:A420)&lt;A$1),A420+1,IF(AND(COUNTIF(A$1:A$3,"&gt;0")=2,MAX(A$8:A420)&lt;A$2),A420+1,IF(AND(COUNTIF(A$1:A$3,"&gt;0")=3,MAX(A$8:A420)&lt;A$3),A420+1,0)))</f>
        <v>0</v>
      </c>
      <c r="B421" s="89" t="str">
        <f t="shared" si="46"/>
        <v/>
      </c>
      <c r="C421" s="89" t="str">
        <f t="shared" si="47"/>
        <v/>
      </c>
      <c r="D421" s="87" t="str">
        <f>IF($A421=0,"",IF($A421&lt;=$A$1,+VLOOKUP($A421,'Rashodi- plan-izvršenje'!$A$8:B$1500,'prenos-P-R-N'!D$1,FALSE),IF($A421&gt;$A$2,+VLOOKUP($A421,'Neizmirene obaveze JLS'!$A$11:B$500,'prenos-P-R-N'!D$1,FALSE),"")))</f>
        <v/>
      </c>
      <c r="E421" s="87" t="str">
        <f>IF($A421=0,"",IF($A421&lt;=$A$1,+VLOOKUP($A421,'Rashodi- plan-izvršenje'!$A$8:C$1500,'prenos-P-R-N'!E$1,FALSE),IF($A421&gt;$A$2,+VLOOKUP($A421,'Neizmirene obaveze JLS'!$A$11:C$500,'prenos-P-R-N'!E$1,FALSE),"")))</f>
        <v/>
      </c>
      <c r="F421" s="87" t="str">
        <f>IF($A421=0,"",IF($A421&lt;=$A$1,+VLOOKUP($A421,'Rashodi- plan-izvršenje'!$A$8:D$1500,'prenos-P-R-N'!F$1,FALSE),IF($A421&gt;$A$2,+VLOOKUP($A421,'Neizmirene obaveze JLS'!$A$11:D$500,'prenos-P-R-N'!F$1,FALSE),"")))</f>
        <v/>
      </c>
      <c r="G421" s="87" t="str">
        <f>IF($A421=0,"",IF($A421&lt;=$A$1,+VLOOKUP($A421,'Rashodi- plan-izvršenje'!$A$8:E$1500,'prenos-P-R-N'!G$1,FALSE),IF($A421&gt;$A$2,+VLOOKUP($A421,'Neizmirene obaveze JLS'!$A$11:E$500,'prenos-P-R-N'!G$1,FALSE),"")))</f>
        <v/>
      </c>
      <c r="H421" s="87" t="str">
        <f>IF($A421=0,"",IF($A421&lt;=$A$1,+VLOOKUP($A421,'Rashodi- plan-izvršenje'!$A$8:F$1500,'prenos-P-R-N'!H$1,FALSE),IF($A421&gt;$A$2,+VLOOKUP($A421,'Neizmirene obaveze JLS'!$A$11:F$500,'prenos-P-R-N'!H$1,FALSE),"")))</f>
        <v/>
      </c>
      <c r="I421" s="87" t="str">
        <f>IF($A421=0,"",IF($A421&lt;=$A$1,+VLOOKUP($A421,'Rashodi- plan-izvršenje'!$A$8:G$1500,'prenos-P-R-N'!I$1,FALSE),IF($A421&gt;$A$2,+VLOOKUP($A421,'Neizmirene obaveze JLS'!$A$11:G$500,'prenos-P-R-N'!I$1,FALSE),"")))</f>
        <v/>
      </c>
      <c r="J421" s="87" t="str">
        <f>IF($A421=0,"",IF($A421&lt;=$A$1,+VLOOKUP($A421,'Rashodi- plan-izvršenje'!$A$8:H$1500,'prenos-P-R-N'!J$1,FALSE),IF($A421&gt;$A$2,+VLOOKUP($A421,'Neizmirene obaveze JLS'!$A$11:H$500,'prenos-P-R-N'!J$1,FALSE),"")))</f>
        <v/>
      </c>
      <c r="K421" s="87" t="str">
        <f>IF($A421=0,"",IF($A421&lt;=$A$1,+VLOOKUP($A421,'Rashodi- plan-izvršenje'!$A$8:I$1500,'prenos-P-R-N'!K$1,FALSE),IF($A421&gt;$A$2,+VLOOKUP($A421,'Neizmirene obaveze JLS'!$A$11:I$500,'prenos-P-R-N'!K$1,FALSE),"")))</f>
        <v/>
      </c>
      <c r="L421" t="str">
        <f>IF(A421=0,"",IF(A421&lt;=A$1,+IF(VLOOKUP(A421,'Rashodi- plan-izvršenje'!A$8:J$1500,M$1,FALSE)&gt;0,"Програмска активност","Пројекат"),IF(A421&gt;A$2,+IF(VLOOKUP(A421,'Neizmirene obaveze JLS'!A$8:J$2008,M$1,FALSE)&gt;0,"Програмска активност","Пројекат"),"")))</f>
        <v/>
      </c>
      <c r="M421" s="87" t="str">
        <f>IF(A421=0,"",IF($A421&lt;=$A$1,+IF(VLOOKUP($A421,'Rashodi- plan-izvršenje'!$A$8:$M$1500,10,FALSE)&gt;0,VLOOKUP($A421,'Rashodi- plan-izvršenje'!$A$8:$M$1500,10,FALSE),VLOOKUP($A421,'Rashodi- plan-izvršenje'!$A$8:$M$1500,12,FALSE)),+IF($A421&gt;$A$2,IF(VLOOKUP($A421,'Neizmirene obaveze JLS'!$A$8:$M$1500,10,FALSE)&gt;0,VLOOKUP($A421,'Neizmirene obaveze JLS'!$A$11:$M$1500,10,FALSE),VLOOKUP($A421,'Neizmirene obaveze JLS'!$A$11:$M$1500,12,FALSE)),0)))</f>
        <v/>
      </c>
      <c r="N421" s="87" t="str">
        <f>IF(A421=0,"",IF($A421&lt;=$A$1,+IF(VLOOKUP(A421,'Rashodi- plan-izvršenje'!$A$8:$M$1500,10,FALSE)&gt;0,VLOOKUP(A421,'Rashodi- plan-izvršenje'!$A$8:$M$1500,11,FALSE),VLOOKUP(A421,'Rashodi- plan-izvršenje'!$A$8:$M$1500,13,FALSE)),+IF($A421&gt;$A$2,IF(VLOOKUP($A421,'Neizmirene obaveze JLS'!$A$8:$M$1500,10,FALSE)&gt;0,VLOOKUP($A421,'Neizmirene obaveze JLS'!$A$11:$M$1500,11,FALSE),VLOOKUP($A421,'Neizmirene obaveze JLS'!$A$11:$M$1500,13,FALSE)),0)))</f>
        <v/>
      </c>
      <c r="O421" s="87" t="str">
        <f>IF(A421=0,"",IF($A421&lt;=$A$1,VALUE(+VLOOKUP($A421,'Rashodi- plan-izvršenje'!$A$8:N$1500,'prenos-P-R-N'!O$1,FALSE)),IF($A421&lt;=A$2,VALUE(VLOOKUP($A421,'Prihodi- plan-izvršenje'!$A$8:$H$500,6,FALSE)),VALUE(VLOOKUP($A421,'Neizmirene obaveze JLS'!$A$8:$N$500,O$1,FALSE)))))</f>
        <v/>
      </c>
      <c r="P421" s="87" t="str">
        <f>IF(A421=0,"",IF(A421=0,0,IF(A421&gt;A$2,'šifarnik K-izvor'!G$3,+IF(Q421&lt;700,+'šifarnik K-izvor'!G$2,'šifarnik K-izvor'!G$1))))</f>
        <v/>
      </c>
      <c r="Q421" s="87">
        <f>IF($A421&lt;=$A$1,VALUE(+VLOOKUP($A421,'Rashodi- plan-izvršenje'!$A$8:O$1500,'prenos-P-R-N'!Q$1,FALSE)),IF($A421&lt;=$A$2,VLOOKUP($A421,'Prihodi- plan-izvršenje'!$A$4:$H$500,4,FALSE),IF($A421&lt;=$A$3,VLOOKUP(A421,'Neizmirene obaveze JLS'!$A$11:O$500,Q$1,FALSE),"")))</f>
        <v>0</v>
      </c>
      <c r="R421" s="88">
        <f>IF($A421&lt;=$A$1,VALUE(+VLOOKUP($A421,'Rashodi- plan-izvršenje'!$A$8:P$1500,'prenos-P-R-N'!R$1,FALSE)),IF($A421&lt;=$A$2,VLOOKUP($A421,'Prihodi- plan-izvršenje'!$A$4:$H$500,7,FALSE),""))</f>
        <v>0</v>
      </c>
      <c r="S421" s="88">
        <f>IF(A421=0,0,IF($A421&lt;=$A$1,VALUE(+VLOOKUP($A421,'Rashodi- plan-izvršenje'!$A$8:Q$1500,'prenos-P-R-N'!S$1,FALSE)),IF($A421&lt;=$A$2,VLOOKUP($A421,'Prihodi- plan-izvršenje'!$A$4:$H$500,8,FALSE),0)))</f>
        <v>0</v>
      </c>
      <c r="T421" s="88" t="str">
        <f>IF($A421&gt;$A$2,VLOOKUP($A421,'Neizmirene obaveze JLS'!$A$11:R$500,R$1,FALSE),"")</f>
        <v/>
      </c>
      <c r="U421" s="88">
        <f>IF($A421&gt;$A$2,VLOOKUP($A421,'Neizmirene obaveze JLS'!$A$11:S$500,S$1,FALSE),0)</f>
        <v>0</v>
      </c>
      <c r="V421" s="88">
        <f t="shared" si="43"/>
        <v>0</v>
      </c>
      <c r="W421" s="74"/>
      <c r="X421" s="74"/>
      <c r="Y421" s="74"/>
      <c r="Z421" s="74"/>
      <c r="AA421" s="193">
        <f t="shared" si="44"/>
        <v>1</v>
      </c>
      <c r="AB421" s="193" t="str">
        <f t="shared" si="45"/>
        <v/>
      </c>
    </row>
    <row r="422" spans="1:28">
      <c r="A422" s="89">
        <f>IF(AND(COUNTIF(A$1:A$3,"&gt;0")=1,MAX(A$8:A421)&lt;A$1),A421+1,IF(AND(COUNTIF(A$1:A$3,"&gt;0")=2,MAX(A$8:A421)&lt;A$2),A421+1,IF(AND(COUNTIF(A$1:A$3,"&gt;0")=3,MAX(A$8:A421)&lt;A$3),A421+1,0)))</f>
        <v>0</v>
      </c>
      <c r="B422" s="89" t="str">
        <f t="shared" si="46"/>
        <v/>
      </c>
      <c r="C422" s="89" t="str">
        <f t="shared" si="47"/>
        <v/>
      </c>
      <c r="D422" s="87" t="str">
        <f>IF($A422=0,"",IF($A422&lt;=$A$1,+VLOOKUP($A422,'Rashodi- plan-izvršenje'!$A$8:B$1500,'prenos-P-R-N'!D$1,FALSE),IF($A422&gt;$A$2,+VLOOKUP($A422,'Neizmirene obaveze JLS'!$A$11:B$500,'prenos-P-R-N'!D$1,FALSE),"")))</f>
        <v/>
      </c>
      <c r="E422" s="87" t="str">
        <f>IF($A422=0,"",IF($A422&lt;=$A$1,+VLOOKUP($A422,'Rashodi- plan-izvršenje'!$A$8:C$1500,'prenos-P-R-N'!E$1,FALSE),IF($A422&gt;$A$2,+VLOOKUP($A422,'Neizmirene obaveze JLS'!$A$11:C$500,'prenos-P-R-N'!E$1,FALSE),"")))</f>
        <v/>
      </c>
      <c r="F422" s="87" t="str">
        <f>IF($A422=0,"",IF($A422&lt;=$A$1,+VLOOKUP($A422,'Rashodi- plan-izvršenje'!$A$8:D$1500,'prenos-P-R-N'!F$1,FALSE),IF($A422&gt;$A$2,+VLOOKUP($A422,'Neizmirene obaveze JLS'!$A$11:D$500,'prenos-P-R-N'!F$1,FALSE),"")))</f>
        <v/>
      </c>
      <c r="G422" s="87" t="str">
        <f>IF($A422=0,"",IF($A422&lt;=$A$1,+VLOOKUP($A422,'Rashodi- plan-izvršenje'!$A$8:E$1500,'prenos-P-R-N'!G$1,FALSE),IF($A422&gt;$A$2,+VLOOKUP($A422,'Neizmirene obaveze JLS'!$A$11:E$500,'prenos-P-R-N'!G$1,FALSE),"")))</f>
        <v/>
      </c>
      <c r="H422" s="87" t="str">
        <f>IF($A422=0,"",IF($A422&lt;=$A$1,+VLOOKUP($A422,'Rashodi- plan-izvršenje'!$A$8:F$1500,'prenos-P-R-N'!H$1,FALSE),IF($A422&gt;$A$2,+VLOOKUP($A422,'Neizmirene obaveze JLS'!$A$11:F$500,'prenos-P-R-N'!H$1,FALSE),"")))</f>
        <v/>
      </c>
      <c r="I422" s="87" t="str">
        <f>IF($A422=0,"",IF($A422&lt;=$A$1,+VLOOKUP($A422,'Rashodi- plan-izvršenje'!$A$8:G$1500,'prenos-P-R-N'!I$1,FALSE),IF($A422&gt;$A$2,+VLOOKUP($A422,'Neizmirene obaveze JLS'!$A$11:G$500,'prenos-P-R-N'!I$1,FALSE),"")))</f>
        <v/>
      </c>
      <c r="J422" s="87" t="str">
        <f>IF($A422=0,"",IF($A422&lt;=$A$1,+VLOOKUP($A422,'Rashodi- plan-izvršenje'!$A$8:H$1500,'prenos-P-R-N'!J$1,FALSE),IF($A422&gt;$A$2,+VLOOKUP($A422,'Neizmirene obaveze JLS'!$A$11:H$500,'prenos-P-R-N'!J$1,FALSE),"")))</f>
        <v/>
      </c>
      <c r="K422" s="87" t="str">
        <f>IF($A422=0,"",IF($A422&lt;=$A$1,+VLOOKUP($A422,'Rashodi- plan-izvršenje'!$A$8:I$1500,'prenos-P-R-N'!K$1,FALSE),IF($A422&gt;$A$2,+VLOOKUP($A422,'Neizmirene obaveze JLS'!$A$11:I$500,'prenos-P-R-N'!K$1,FALSE),"")))</f>
        <v/>
      </c>
      <c r="L422" t="str">
        <f>IF(A422=0,"",IF(A422&lt;=A$1,+IF(VLOOKUP(A422,'Rashodi- plan-izvršenje'!A$8:J$1500,M$1,FALSE)&gt;0,"Програмска активност","Пројекат"),IF(A422&gt;A$2,+IF(VLOOKUP(A422,'Neizmirene obaveze JLS'!A$8:J$2008,M$1,FALSE)&gt;0,"Програмска активност","Пројекат"),"")))</f>
        <v/>
      </c>
      <c r="M422" s="87" t="str">
        <f>IF(A422=0,"",IF($A422&lt;=$A$1,+IF(VLOOKUP($A422,'Rashodi- plan-izvršenje'!$A$8:$M$1500,10,FALSE)&gt;0,VLOOKUP($A422,'Rashodi- plan-izvršenje'!$A$8:$M$1500,10,FALSE),VLOOKUP($A422,'Rashodi- plan-izvršenje'!$A$8:$M$1500,12,FALSE)),+IF($A422&gt;$A$2,IF(VLOOKUP($A422,'Neizmirene obaveze JLS'!$A$8:$M$1500,10,FALSE)&gt;0,VLOOKUP($A422,'Neizmirene obaveze JLS'!$A$11:$M$1500,10,FALSE),VLOOKUP($A422,'Neizmirene obaveze JLS'!$A$11:$M$1500,12,FALSE)),0)))</f>
        <v/>
      </c>
      <c r="N422" s="87" t="str">
        <f>IF(A422=0,"",IF($A422&lt;=$A$1,+IF(VLOOKUP(A422,'Rashodi- plan-izvršenje'!$A$8:$M$1500,10,FALSE)&gt;0,VLOOKUP(A422,'Rashodi- plan-izvršenje'!$A$8:$M$1500,11,FALSE),VLOOKUP(A422,'Rashodi- plan-izvršenje'!$A$8:$M$1500,13,FALSE)),+IF($A422&gt;$A$2,IF(VLOOKUP($A422,'Neizmirene obaveze JLS'!$A$8:$M$1500,10,FALSE)&gt;0,VLOOKUP($A422,'Neizmirene obaveze JLS'!$A$11:$M$1500,11,FALSE),VLOOKUP($A422,'Neizmirene obaveze JLS'!$A$11:$M$1500,13,FALSE)),0)))</f>
        <v/>
      </c>
      <c r="O422" s="87" t="str">
        <f>IF(A422=0,"",IF($A422&lt;=$A$1,VALUE(+VLOOKUP($A422,'Rashodi- plan-izvršenje'!$A$8:N$1500,'prenos-P-R-N'!O$1,FALSE)),IF($A422&lt;=A$2,VALUE(VLOOKUP($A422,'Prihodi- plan-izvršenje'!$A$8:$H$500,6,FALSE)),VALUE(VLOOKUP($A422,'Neizmirene obaveze JLS'!$A$8:$N$500,O$1,FALSE)))))</f>
        <v/>
      </c>
      <c r="P422" s="87" t="str">
        <f>IF(A422=0,"",IF(A422=0,0,IF(A422&gt;A$2,'šifarnik K-izvor'!G$3,+IF(Q422&lt;700,+'šifarnik K-izvor'!G$2,'šifarnik K-izvor'!G$1))))</f>
        <v/>
      </c>
      <c r="Q422" s="87">
        <f>IF($A422&lt;=$A$1,VALUE(+VLOOKUP($A422,'Rashodi- plan-izvršenje'!$A$8:O$1500,'prenos-P-R-N'!Q$1,FALSE)),IF($A422&lt;=$A$2,VLOOKUP($A422,'Prihodi- plan-izvršenje'!$A$4:$H$500,4,FALSE),IF($A422&lt;=$A$3,VLOOKUP(A422,'Neizmirene obaveze JLS'!$A$11:O$500,Q$1,FALSE),"")))</f>
        <v>0</v>
      </c>
      <c r="R422" s="88">
        <f>IF($A422&lt;=$A$1,VALUE(+VLOOKUP($A422,'Rashodi- plan-izvršenje'!$A$8:P$1500,'prenos-P-R-N'!R$1,FALSE)),IF($A422&lt;=$A$2,VLOOKUP($A422,'Prihodi- plan-izvršenje'!$A$4:$H$500,7,FALSE),""))</f>
        <v>0</v>
      </c>
      <c r="S422" s="88">
        <f>IF(A422=0,0,IF($A422&lt;=$A$1,VALUE(+VLOOKUP($A422,'Rashodi- plan-izvršenje'!$A$8:Q$1500,'prenos-P-R-N'!S$1,FALSE)),IF($A422&lt;=$A$2,VLOOKUP($A422,'Prihodi- plan-izvršenje'!$A$4:$H$500,8,FALSE),0)))</f>
        <v>0</v>
      </c>
      <c r="T422" s="88" t="str">
        <f>IF($A422&gt;$A$2,VLOOKUP($A422,'Neizmirene obaveze JLS'!$A$11:R$500,R$1,FALSE),"")</f>
        <v/>
      </c>
      <c r="U422" s="88">
        <f>IF($A422&gt;$A$2,VLOOKUP($A422,'Neizmirene obaveze JLS'!$A$11:S$500,S$1,FALSE),0)</f>
        <v>0</v>
      </c>
      <c r="V422" s="88">
        <f t="shared" si="43"/>
        <v>0</v>
      </c>
      <c r="W422" s="74"/>
      <c r="X422" s="74"/>
      <c r="Y422" s="74"/>
      <c r="Z422" s="74"/>
      <c r="AA422" s="193">
        <f t="shared" si="44"/>
        <v>1</v>
      </c>
      <c r="AB422" s="193" t="str">
        <f t="shared" si="45"/>
        <v/>
      </c>
    </row>
    <row r="423" spans="1:28">
      <c r="A423" s="89">
        <f>IF(AND(COUNTIF(A$1:A$3,"&gt;0")=1,MAX(A$8:A422)&lt;A$1),A422+1,IF(AND(COUNTIF(A$1:A$3,"&gt;0")=2,MAX(A$8:A422)&lt;A$2),A422+1,IF(AND(COUNTIF(A$1:A$3,"&gt;0")=3,MAX(A$8:A422)&lt;A$3),A422+1,0)))</f>
        <v>0</v>
      </c>
      <c r="B423" s="89" t="str">
        <f t="shared" si="46"/>
        <v/>
      </c>
      <c r="C423" s="89" t="str">
        <f t="shared" si="47"/>
        <v/>
      </c>
      <c r="D423" s="87" t="str">
        <f>IF($A423=0,"",IF($A423&lt;=$A$1,+VLOOKUP($A423,'Rashodi- plan-izvršenje'!$A$8:B$1500,'prenos-P-R-N'!D$1,FALSE),IF($A423&gt;$A$2,+VLOOKUP($A423,'Neizmirene obaveze JLS'!$A$11:B$500,'prenos-P-R-N'!D$1,FALSE),"")))</f>
        <v/>
      </c>
      <c r="E423" s="87" t="str">
        <f>IF($A423=0,"",IF($A423&lt;=$A$1,+VLOOKUP($A423,'Rashodi- plan-izvršenje'!$A$8:C$1500,'prenos-P-R-N'!E$1,FALSE),IF($A423&gt;$A$2,+VLOOKUP($A423,'Neizmirene obaveze JLS'!$A$11:C$500,'prenos-P-R-N'!E$1,FALSE),"")))</f>
        <v/>
      </c>
      <c r="F423" s="87" t="str">
        <f>IF($A423=0,"",IF($A423&lt;=$A$1,+VLOOKUP($A423,'Rashodi- plan-izvršenje'!$A$8:D$1500,'prenos-P-R-N'!F$1,FALSE),IF($A423&gt;$A$2,+VLOOKUP($A423,'Neizmirene obaveze JLS'!$A$11:D$500,'prenos-P-R-N'!F$1,FALSE),"")))</f>
        <v/>
      </c>
      <c r="G423" s="87" t="str">
        <f>IF($A423=0,"",IF($A423&lt;=$A$1,+VLOOKUP($A423,'Rashodi- plan-izvršenje'!$A$8:E$1500,'prenos-P-R-N'!G$1,FALSE),IF($A423&gt;$A$2,+VLOOKUP($A423,'Neizmirene obaveze JLS'!$A$11:E$500,'prenos-P-R-N'!G$1,FALSE),"")))</f>
        <v/>
      </c>
      <c r="H423" s="87" t="str">
        <f>IF($A423=0,"",IF($A423&lt;=$A$1,+VLOOKUP($A423,'Rashodi- plan-izvršenje'!$A$8:F$1500,'prenos-P-R-N'!H$1,FALSE),IF($A423&gt;$A$2,+VLOOKUP($A423,'Neizmirene obaveze JLS'!$A$11:F$500,'prenos-P-R-N'!H$1,FALSE),"")))</f>
        <v/>
      </c>
      <c r="I423" s="87" t="str">
        <f>IF($A423=0,"",IF($A423&lt;=$A$1,+VLOOKUP($A423,'Rashodi- plan-izvršenje'!$A$8:G$1500,'prenos-P-R-N'!I$1,FALSE),IF($A423&gt;$A$2,+VLOOKUP($A423,'Neizmirene obaveze JLS'!$A$11:G$500,'prenos-P-R-N'!I$1,FALSE),"")))</f>
        <v/>
      </c>
      <c r="J423" s="87" t="str">
        <f>IF($A423=0,"",IF($A423&lt;=$A$1,+VLOOKUP($A423,'Rashodi- plan-izvršenje'!$A$8:H$1500,'prenos-P-R-N'!J$1,FALSE),IF($A423&gt;$A$2,+VLOOKUP($A423,'Neizmirene obaveze JLS'!$A$11:H$500,'prenos-P-R-N'!J$1,FALSE),"")))</f>
        <v/>
      </c>
      <c r="K423" s="87" t="str">
        <f>IF($A423=0,"",IF($A423&lt;=$A$1,+VLOOKUP($A423,'Rashodi- plan-izvršenje'!$A$8:I$1500,'prenos-P-R-N'!K$1,FALSE),IF($A423&gt;$A$2,+VLOOKUP($A423,'Neizmirene obaveze JLS'!$A$11:I$500,'prenos-P-R-N'!K$1,FALSE),"")))</f>
        <v/>
      </c>
      <c r="L423" t="str">
        <f>IF(A423=0,"",IF(A423&lt;=A$1,+IF(VLOOKUP(A423,'Rashodi- plan-izvršenje'!A$8:J$1500,M$1,FALSE)&gt;0,"Програмска активност","Пројекат"),IF(A423&gt;A$2,+IF(VLOOKUP(A423,'Neizmirene obaveze JLS'!A$8:J$2008,M$1,FALSE)&gt;0,"Програмска активност","Пројекат"),"")))</f>
        <v/>
      </c>
      <c r="M423" s="87" t="str">
        <f>IF(A423=0,"",IF($A423&lt;=$A$1,+IF(VLOOKUP($A423,'Rashodi- plan-izvršenje'!$A$8:$M$1500,10,FALSE)&gt;0,VLOOKUP($A423,'Rashodi- plan-izvršenje'!$A$8:$M$1500,10,FALSE),VLOOKUP($A423,'Rashodi- plan-izvršenje'!$A$8:$M$1500,12,FALSE)),+IF($A423&gt;$A$2,IF(VLOOKUP($A423,'Neizmirene obaveze JLS'!$A$8:$M$1500,10,FALSE)&gt;0,VLOOKUP($A423,'Neizmirene obaveze JLS'!$A$11:$M$1500,10,FALSE),VLOOKUP($A423,'Neizmirene obaveze JLS'!$A$11:$M$1500,12,FALSE)),0)))</f>
        <v/>
      </c>
      <c r="N423" s="87" t="str">
        <f>IF(A423=0,"",IF($A423&lt;=$A$1,+IF(VLOOKUP(A423,'Rashodi- plan-izvršenje'!$A$8:$M$1500,10,FALSE)&gt;0,VLOOKUP(A423,'Rashodi- plan-izvršenje'!$A$8:$M$1500,11,FALSE),VLOOKUP(A423,'Rashodi- plan-izvršenje'!$A$8:$M$1500,13,FALSE)),+IF($A423&gt;$A$2,IF(VLOOKUP($A423,'Neizmirene obaveze JLS'!$A$8:$M$1500,10,FALSE)&gt;0,VLOOKUP($A423,'Neizmirene obaveze JLS'!$A$11:$M$1500,11,FALSE),VLOOKUP($A423,'Neizmirene obaveze JLS'!$A$11:$M$1500,13,FALSE)),0)))</f>
        <v/>
      </c>
      <c r="O423" s="87" t="str">
        <f>IF(A423=0,"",IF($A423&lt;=$A$1,VALUE(+VLOOKUP($A423,'Rashodi- plan-izvršenje'!$A$8:N$1500,'prenos-P-R-N'!O$1,FALSE)),IF($A423&lt;=A$2,VALUE(VLOOKUP($A423,'Prihodi- plan-izvršenje'!$A$8:$H$500,6,FALSE)),VALUE(VLOOKUP($A423,'Neizmirene obaveze JLS'!$A$8:$N$500,O$1,FALSE)))))</f>
        <v/>
      </c>
      <c r="P423" s="87" t="str">
        <f>IF(A423=0,"",IF(A423=0,0,IF(A423&gt;A$2,'šifarnik K-izvor'!G$3,+IF(Q423&lt;700,+'šifarnik K-izvor'!G$2,'šifarnik K-izvor'!G$1))))</f>
        <v/>
      </c>
      <c r="Q423" s="87">
        <f>IF($A423&lt;=$A$1,VALUE(+VLOOKUP($A423,'Rashodi- plan-izvršenje'!$A$8:O$1500,'prenos-P-R-N'!Q$1,FALSE)),IF($A423&lt;=$A$2,VLOOKUP($A423,'Prihodi- plan-izvršenje'!$A$4:$H$500,4,FALSE),IF($A423&lt;=$A$3,VLOOKUP(A423,'Neizmirene obaveze JLS'!$A$11:O$500,Q$1,FALSE),"")))</f>
        <v>0</v>
      </c>
      <c r="R423" s="88">
        <f>IF($A423&lt;=$A$1,VALUE(+VLOOKUP($A423,'Rashodi- plan-izvršenje'!$A$8:P$1500,'prenos-P-R-N'!R$1,FALSE)),IF($A423&lt;=$A$2,VLOOKUP($A423,'Prihodi- plan-izvršenje'!$A$4:$H$500,7,FALSE),""))</f>
        <v>0</v>
      </c>
      <c r="S423" s="88">
        <f>IF(A423=0,0,IF($A423&lt;=$A$1,VALUE(+VLOOKUP($A423,'Rashodi- plan-izvršenje'!$A$8:Q$1500,'prenos-P-R-N'!S$1,FALSE)),IF($A423&lt;=$A$2,VLOOKUP($A423,'Prihodi- plan-izvršenje'!$A$4:$H$500,8,FALSE),0)))</f>
        <v>0</v>
      </c>
      <c r="T423" s="88" t="str">
        <f>IF($A423&gt;$A$2,VLOOKUP($A423,'Neizmirene obaveze JLS'!$A$11:R$500,R$1,FALSE),"")</f>
        <v/>
      </c>
      <c r="U423" s="88">
        <f>IF($A423&gt;$A$2,VLOOKUP($A423,'Neizmirene obaveze JLS'!$A$11:S$500,S$1,FALSE),0)</f>
        <v>0</v>
      </c>
      <c r="V423" s="88">
        <f t="shared" si="43"/>
        <v>0</v>
      </c>
      <c r="W423" s="74"/>
      <c r="X423" s="74"/>
      <c r="Y423" s="74"/>
      <c r="Z423" s="74"/>
      <c r="AA423" s="193">
        <f t="shared" si="44"/>
        <v>1</v>
      </c>
      <c r="AB423" s="193" t="str">
        <f t="shared" si="45"/>
        <v/>
      </c>
    </row>
    <row r="424" spans="1:28">
      <c r="A424" s="89">
        <f>IF(AND(COUNTIF(A$1:A$3,"&gt;0")=1,MAX(A$8:A423)&lt;A$1),A423+1,IF(AND(COUNTIF(A$1:A$3,"&gt;0")=2,MAX(A$8:A423)&lt;A$2),A423+1,IF(AND(COUNTIF(A$1:A$3,"&gt;0")=3,MAX(A$8:A423)&lt;A$3),A423+1,0)))</f>
        <v>0</v>
      </c>
      <c r="B424" s="89" t="str">
        <f t="shared" si="46"/>
        <v/>
      </c>
      <c r="C424" s="89" t="str">
        <f t="shared" si="47"/>
        <v/>
      </c>
      <c r="D424" s="87" t="str">
        <f>IF($A424=0,"",IF($A424&lt;=$A$1,+VLOOKUP($A424,'Rashodi- plan-izvršenje'!$A$8:B$1500,'prenos-P-R-N'!D$1,FALSE),IF($A424&gt;$A$2,+VLOOKUP($A424,'Neizmirene obaveze JLS'!$A$11:B$500,'prenos-P-R-N'!D$1,FALSE),"")))</f>
        <v/>
      </c>
      <c r="E424" s="87" t="str">
        <f>IF($A424=0,"",IF($A424&lt;=$A$1,+VLOOKUP($A424,'Rashodi- plan-izvršenje'!$A$8:C$1500,'prenos-P-R-N'!E$1,FALSE),IF($A424&gt;$A$2,+VLOOKUP($A424,'Neizmirene obaveze JLS'!$A$11:C$500,'prenos-P-R-N'!E$1,FALSE),"")))</f>
        <v/>
      </c>
      <c r="F424" s="87" t="str">
        <f>IF($A424=0,"",IF($A424&lt;=$A$1,+VLOOKUP($A424,'Rashodi- plan-izvršenje'!$A$8:D$1500,'prenos-P-R-N'!F$1,FALSE),IF($A424&gt;$A$2,+VLOOKUP($A424,'Neizmirene obaveze JLS'!$A$11:D$500,'prenos-P-R-N'!F$1,FALSE),"")))</f>
        <v/>
      </c>
      <c r="G424" s="87" t="str">
        <f>IF($A424=0,"",IF($A424&lt;=$A$1,+VLOOKUP($A424,'Rashodi- plan-izvršenje'!$A$8:E$1500,'prenos-P-R-N'!G$1,FALSE),IF($A424&gt;$A$2,+VLOOKUP($A424,'Neizmirene obaveze JLS'!$A$11:E$500,'prenos-P-R-N'!G$1,FALSE),"")))</f>
        <v/>
      </c>
      <c r="H424" s="87" t="str">
        <f>IF($A424=0,"",IF($A424&lt;=$A$1,+VLOOKUP($A424,'Rashodi- plan-izvršenje'!$A$8:F$1500,'prenos-P-R-N'!H$1,FALSE),IF($A424&gt;$A$2,+VLOOKUP($A424,'Neizmirene obaveze JLS'!$A$11:F$500,'prenos-P-R-N'!H$1,FALSE),"")))</f>
        <v/>
      </c>
      <c r="I424" s="87" t="str">
        <f>IF($A424=0,"",IF($A424&lt;=$A$1,+VLOOKUP($A424,'Rashodi- plan-izvršenje'!$A$8:G$1500,'prenos-P-R-N'!I$1,FALSE),IF($A424&gt;$A$2,+VLOOKUP($A424,'Neizmirene obaveze JLS'!$A$11:G$500,'prenos-P-R-N'!I$1,FALSE),"")))</f>
        <v/>
      </c>
      <c r="J424" s="87" t="str">
        <f>IF($A424=0,"",IF($A424&lt;=$A$1,+VLOOKUP($A424,'Rashodi- plan-izvršenje'!$A$8:H$1500,'prenos-P-R-N'!J$1,FALSE),IF($A424&gt;$A$2,+VLOOKUP($A424,'Neizmirene obaveze JLS'!$A$11:H$500,'prenos-P-R-N'!J$1,FALSE),"")))</f>
        <v/>
      </c>
      <c r="K424" s="87" t="str">
        <f>IF($A424=0,"",IF($A424&lt;=$A$1,+VLOOKUP($A424,'Rashodi- plan-izvršenje'!$A$8:I$1500,'prenos-P-R-N'!K$1,FALSE),IF($A424&gt;$A$2,+VLOOKUP($A424,'Neizmirene obaveze JLS'!$A$11:I$500,'prenos-P-R-N'!K$1,FALSE),"")))</f>
        <v/>
      </c>
      <c r="L424" t="str">
        <f>IF(A424=0,"",IF(A424&lt;=A$1,+IF(VLOOKUP(A424,'Rashodi- plan-izvršenje'!A$8:J$1500,M$1,FALSE)&gt;0,"Програмска активност","Пројекат"),IF(A424&gt;A$2,+IF(VLOOKUP(A424,'Neizmirene obaveze JLS'!A$8:J$2008,M$1,FALSE)&gt;0,"Програмска активност","Пројекат"),"")))</f>
        <v/>
      </c>
      <c r="M424" s="87" t="str">
        <f>IF(A424=0,"",IF($A424&lt;=$A$1,+IF(VLOOKUP($A424,'Rashodi- plan-izvršenje'!$A$8:$M$1500,10,FALSE)&gt;0,VLOOKUP($A424,'Rashodi- plan-izvršenje'!$A$8:$M$1500,10,FALSE),VLOOKUP($A424,'Rashodi- plan-izvršenje'!$A$8:$M$1500,12,FALSE)),+IF($A424&gt;$A$2,IF(VLOOKUP($A424,'Neizmirene obaveze JLS'!$A$8:$M$1500,10,FALSE)&gt;0,VLOOKUP($A424,'Neizmirene obaveze JLS'!$A$11:$M$1500,10,FALSE),VLOOKUP($A424,'Neizmirene obaveze JLS'!$A$11:$M$1500,12,FALSE)),0)))</f>
        <v/>
      </c>
      <c r="N424" s="87" t="str">
        <f>IF(A424=0,"",IF($A424&lt;=$A$1,+IF(VLOOKUP(A424,'Rashodi- plan-izvršenje'!$A$8:$M$1500,10,FALSE)&gt;0,VLOOKUP(A424,'Rashodi- plan-izvršenje'!$A$8:$M$1500,11,FALSE),VLOOKUP(A424,'Rashodi- plan-izvršenje'!$A$8:$M$1500,13,FALSE)),+IF($A424&gt;$A$2,IF(VLOOKUP($A424,'Neizmirene obaveze JLS'!$A$8:$M$1500,10,FALSE)&gt;0,VLOOKUP($A424,'Neizmirene obaveze JLS'!$A$11:$M$1500,11,FALSE),VLOOKUP($A424,'Neizmirene obaveze JLS'!$A$11:$M$1500,13,FALSE)),0)))</f>
        <v/>
      </c>
      <c r="O424" s="87" t="str">
        <f>IF(A424=0,"",IF($A424&lt;=$A$1,VALUE(+VLOOKUP($A424,'Rashodi- plan-izvršenje'!$A$8:N$1500,'prenos-P-R-N'!O$1,FALSE)),IF($A424&lt;=A$2,VALUE(VLOOKUP($A424,'Prihodi- plan-izvršenje'!$A$8:$H$500,6,FALSE)),VALUE(VLOOKUP($A424,'Neizmirene obaveze JLS'!$A$8:$N$500,O$1,FALSE)))))</f>
        <v/>
      </c>
      <c r="P424" s="87" t="str">
        <f>IF(A424=0,"",IF(A424=0,0,IF(A424&gt;A$2,'šifarnik K-izvor'!G$3,+IF(Q424&lt;700,+'šifarnik K-izvor'!G$2,'šifarnik K-izvor'!G$1))))</f>
        <v/>
      </c>
      <c r="Q424" s="87">
        <f>IF($A424&lt;=$A$1,VALUE(+VLOOKUP($A424,'Rashodi- plan-izvršenje'!$A$8:O$1500,'prenos-P-R-N'!Q$1,FALSE)),IF($A424&lt;=$A$2,VLOOKUP($A424,'Prihodi- plan-izvršenje'!$A$4:$H$500,4,FALSE),IF($A424&lt;=$A$3,VLOOKUP(A424,'Neizmirene obaveze JLS'!$A$11:O$500,Q$1,FALSE),"")))</f>
        <v>0</v>
      </c>
      <c r="R424" s="88">
        <f>IF($A424&lt;=$A$1,VALUE(+VLOOKUP($A424,'Rashodi- plan-izvršenje'!$A$8:P$1500,'prenos-P-R-N'!R$1,FALSE)),IF($A424&lt;=$A$2,VLOOKUP($A424,'Prihodi- plan-izvršenje'!$A$4:$H$500,7,FALSE),""))</f>
        <v>0</v>
      </c>
      <c r="S424" s="88">
        <f>IF(A424=0,0,IF($A424&lt;=$A$1,VALUE(+VLOOKUP($A424,'Rashodi- plan-izvršenje'!$A$8:Q$1500,'prenos-P-R-N'!S$1,FALSE)),IF($A424&lt;=$A$2,VLOOKUP($A424,'Prihodi- plan-izvršenje'!$A$4:$H$500,8,FALSE),0)))</f>
        <v>0</v>
      </c>
      <c r="T424" s="88" t="str">
        <f>IF($A424&gt;$A$2,VLOOKUP($A424,'Neizmirene obaveze JLS'!$A$11:R$500,R$1,FALSE),"")</f>
        <v/>
      </c>
      <c r="U424" s="88">
        <f>IF($A424&gt;$A$2,VLOOKUP($A424,'Neizmirene obaveze JLS'!$A$11:S$500,S$1,FALSE),0)</f>
        <v>0</v>
      </c>
      <c r="V424" s="88">
        <f t="shared" si="43"/>
        <v>0</v>
      </c>
      <c r="W424" s="74"/>
      <c r="X424" s="74"/>
      <c r="Y424" s="74"/>
      <c r="Z424" s="74"/>
      <c r="AA424" s="193">
        <f t="shared" si="44"/>
        <v>1</v>
      </c>
      <c r="AB424" s="193" t="str">
        <f t="shared" si="45"/>
        <v/>
      </c>
    </row>
    <row r="425" spans="1:28">
      <c r="A425" s="89">
        <f>IF(AND(COUNTIF(A$1:A$3,"&gt;0")=1,MAX(A$8:A424)&lt;A$1),A424+1,IF(AND(COUNTIF(A$1:A$3,"&gt;0")=2,MAX(A$8:A424)&lt;A$2),A424+1,IF(AND(COUNTIF(A$1:A$3,"&gt;0")=3,MAX(A$8:A424)&lt;A$3),A424+1,0)))</f>
        <v>0</v>
      </c>
      <c r="B425" s="89" t="str">
        <f t="shared" si="46"/>
        <v/>
      </c>
      <c r="C425" s="89" t="str">
        <f t="shared" si="47"/>
        <v/>
      </c>
      <c r="D425" s="87" t="str">
        <f>IF($A425=0,"",IF($A425&lt;=$A$1,+VLOOKUP($A425,'Rashodi- plan-izvršenje'!$A$8:B$1500,'prenos-P-R-N'!D$1,FALSE),IF($A425&gt;$A$2,+VLOOKUP($A425,'Neizmirene obaveze JLS'!$A$11:B$500,'prenos-P-R-N'!D$1,FALSE),"")))</f>
        <v/>
      </c>
      <c r="E425" s="87" t="str">
        <f>IF($A425=0,"",IF($A425&lt;=$A$1,+VLOOKUP($A425,'Rashodi- plan-izvršenje'!$A$8:C$1500,'prenos-P-R-N'!E$1,FALSE),IF($A425&gt;$A$2,+VLOOKUP($A425,'Neizmirene obaveze JLS'!$A$11:C$500,'prenos-P-R-N'!E$1,FALSE),"")))</f>
        <v/>
      </c>
      <c r="F425" s="87" t="str">
        <f>IF($A425=0,"",IF($A425&lt;=$A$1,+VLOOKUP($A425,'Rashodi- plan-izvršenje'!$A$8:D$1500,'prenos-P-R-N'!F$1,FALSE),IF($A425&gt;$A$2,+VLOOKUP($A425,'Neizmirene obaveze JLS'!$A$11:D$500,'prenos-P-R-N'!F$1,FALSE),"")))</f>
        <v/>
      </c>
      <c r="G425" s="87" t="str">
        <f>IF($A425=0,"",IF($A425&lt;=$A$1,+VLOOKUP($A425,'Rashodi- plan-izvršenje'!$A$8:E$1500,'prenos-P-R-N'!G$1,FALSE),IF($A425&gt;$A$2,+VLOOKUP($A425,'Neizmirene obaveze JLS'!$A$11:E$500,'prenos-P-R-N'!G$1,FALSE),"")))</f>
        <v/>
      </c>
      <c r="H425" s="87" t="str">
        <f>IF($A425=0,"",IF($A425&lt;=$A$1,+VLOOKUP($A425,'Rashodi- plan-izvršenje'!$A$8:F$1500,'prenos-P-R-N'!H$1,FALSE),IF($A425&gt;$A$2,+VLOOKUP($A425,'Neizmirene obaveze JLS'!$A$11:F$500,'prenos-P-R-N'!H$1,FALSE),"")))</f>
        <v/>
      </c>
      <c r="I425" s="87" t="str">
        <f>IF($A425=0,"",IF($A425&lt;=$A$1,+VLOOKUP($A425,'Rashodi- plan-izvršenje'!$A$8:G$1500,'prenos-P-R-N'!I$1,FALSE),IF($A425&gt;$A$2,+VLOOKUP($A425,'Neizmirene obaveze JLS'!$A$11:G$500,'prenos-P-R-N'!I$1,FALSE),"")))</f>
        <v/>
      </c>
      <c r="J425" s="87" t="str">
        <f>IF($A425=0,"",IF($A425&lt;=$A$1,+VLOOKUP($A425,'Rashodi- plan-izvršenje'!$A$8:H$1500,'prenos-P-R-N'!J$1,FALSE),IF($A425&gt;$A$2,+VLOOKUP($A425,'Neizmirene obaveze JLS'!$A$11:H$500,'prenos-P-R-N'!J$1,FALSE),"")))</f>
        <v/>
      </c>
      <c r="K425" s="87" t="str">
        <f>IF($A425=0,"",IF($A425&lt;=$A$1,+VLOOKUP($A425,'Rashodi- plan-izvršenje'!$A$8:I$1500,'prenos-P-R-N'!K$1,FALSE),IF($A425&gt;$A$2,+VLOOKUP($A425,'Neizmirene obaveze JLS'!$A$11:I$500,'prenos-P-R-N'!K$1,FALSE),"")))</f>
        <v/>
      </c>
      <c r="L425" t="str">
        <f>IF(A425=0,"",IF(A425&lt;=A$1,+IF(VLOOKUP(A425,'Rashodi- plan-izvršenje'!A$8:J$1500,M$1,FALSE)&gt;0,"Програмска активност","Пројекат"),IF(A425&gt;A$2,+IF(VLOOKUP(A425,'Neizmirene obaveze JLS'!A$8:J$2008,M$1,FALSE)&gt;0,"Програмска активност","Пројекат"),"")))</f>
        <v/>
      </c>
      <c r="M425" s="87" t="str">
        <f>IF(A425=0,"",IF($A425&lt;=$A$1,+IF(VLOOKUP($A425,'Rashodi- plan-izvršenje'!$A$8:$M$1500,10,FALSE)&gt;0,VLOOKUP($A425,'Rashodi- plan-izvršenje'!$A$8:$M$1500,10,FALSE),VLOOKUP($A425,'Rashodi- plan-izvršenje'!$A$8:$M$1500,12,FALSE)),+IF($A425&gt;$A$2,IF(VLOOKUP($A425,'Neizmirene obaveze JLS'!$A$8:$M$1500,10,FALSE)&gt;0,VLOOKUP($A425,'Neizmirene obaveze JLS'!$A$11:$M$1500,10,FALSE),VLOOKUP($A425,'Neizmirene obaveze JLS'!$A$11:$M$1500,12,FALSE)),0)))</f>
        <v/>
      </c>
      <c r="N425" s="87" t="str">
        <f>IF(A425=0,"",IF($A425&lt;=$A$1,+IF(VLOOKUP(A425,'Rashodi- plan-izvršenje'!$A$8:$M$1500,10,FALSE)&gt;0,VLOOKUP(A425,'Rashodi- plan-izvršenje'!$A$8:$M$1500,11,FALSE),VLOOKUP(A425,'Rashodi- plan-izvršenje'!$A$8:$M$1500,13,FALSE)),+IF($A425&gt;$A$2,IF(VLOOKUP($A425,'Neizmirene obaveze JLS'!$A$8:$M$1500,10,FALSE)&gt;0,VLOOKUP($A425,'Neizmirene obaveze JLS'!$A$11:$M$1500,11,FALSE),VLOOKUP($A425,'Neizmirene obaveze JLS'!$A$11:$M$1500,13,FALSE)),0)))</f>
        <v/>
      </c>
      <c r="O425" s="87" t="str">
        <f>IF(A425=0,"",IF($A425&lt;=$A$1,VALUE(+VLOOKUP($A425,'Rashodi- plan-izvršenje'!$A$8:N$1500,'prenos-P-R-N'!O$1,FALSE)),IF($A425&lt;=A$2,VALUE(VLOOKUP($A425,'Prihodi- plan-izvršenje'!$A$8:$H$500,6,FALSE)),VALUE(VLOOKUP($A425,'Neizmirene obaveze JLS'!$A$8:$N$500,O$1,FALSE)))))</f>
        <v/>
      </c>
      <c r="P425" s="87" t="str">
        <f>IF(A425=0,"",IF(A425=0,0,IF(A425&gt;A$2,'šifarnik K-izvor'!G$3,+IF(Q425&lt;700,+'šifarnik K-izvor'!G$2,'šifarnik K-izvor'!G$1))))</f>
        <v/>
      </c>
      <c r="Q425" s="87">
        <f>IF($A425&lt;=$A$1,VALUE(+VLOOKUP($A425,'Rashodi- plan-izvršenje'!$A$8:O$1500,'prenos-P-R-N'!Q$1,FALSE)),IF($A425&lt;=$A$2,VLOOKUP($A425,'Prihodi- plan-izvršenje'!$A$4:$H$500,4,FALSE),IF($A425&lt;=$A$3,VLOOKUP(A425,'Neizmirene obaveze JLS'!$A$11:O$500,Q$1,FALSE),"")))</f>
        <v>0</v>
      </c>
      <c r="R425" s="88">
        <f>IF($A425&lt;=$A$1,VALUE(+VLOOKUP($A425,'Rashodi- plan-izvršenje'!$A$8:P$1500,'prenos-P-R-N'!R$1,FALSE)),IF($A425&lt;=$A$2,VLOOKUP($A425,'Prihodi- plan-izvršenje'!$A$4:$H$500,7,FALSE),""))</f>
        <v>0</v>
      </c>
      <c r="S425" s="88">
        <f>IF(A425=0,0,IF($A425&lt;=$A$1,VALUE(+VLOOKUP($A425,'Rashodi- plan-izvršenje'!$A$8:Q$1500,'prenos-P-R-N'!S$1,FALSE)),IF($A425&lt;=$A$2,VLOOKUP($A425,'Prihodi- plan-izvršenje'!$A$4:$H$500,8,FALSE),0)))</f>
        <v>0</v>
      </c>
      <c r="T425" s="88" t="str">
        <f>IF($A425&gt;$A$2,VLOOKUP($A425,'Neizmirene obaveze JLS'!$A$11:R$500,R$1,FALSE),"")</f>
        <v/>
      </c>
      <c r="U425" s="88">
        <f>IF($A425&gt;$A$2,VLOOKUP($A425,'Neizmirene obaveze JLS'!$A$11:S$500,S$1,FALSE),0)</f>
        <v>0</v>
      </c>
      <c r="V425" s="88">
        <f t="shared" si="43"/>
        <v>0</v>
      </c>
      <c r="W425" s="74"/>
      <c r="X425" s="74"/>
      <c r="Y425" s="74"/>
      <c r="Z425" s="74"/>
      <c r="AA425" s="193">
        <f t="shared" si="44"/>
        <v>1</v>
      </c>
      <c r="AB425" s="193" t="str">
        <f t="shared" si="45"/>
        <v/>
      </c>
    </row>
    <row r="426" spans="1:28">
      <c r="A426" s="89">
        <f>IF(AND(COUNTIF(A$1:A$3,"&gt;0")=1,MAX(A$8:A425)&lt;A$1),A425+1,IF(AND(COUNTIF(A$1:A$3,"&gt;0")=2,MAX(A$8:A425)&lt;A$2),A425+1,IF(AND(COUNTIF(A$1:A$3,"&gt;0")=3,MAX(A$8:A425)&lt;A$3),A425+1,0)))</f>
        <v>0</v>
      </c>
      <c r="B426" s="89" t="str">
        <f t="shared" si="46"/>
        <v/>
      </c>
      <c r="C426" s="89" t="str">
        <f t="shared" si="47"/>
        <v/>
      </c>
      <c r="D426" s="87" t="str">
        <f>IF($A426=0,"",IF($A426&lt;=$A$1,+VLOOKUP($A426,'Rashodi- plan-izvršenje'!$A$8:B$1500,'prenos-P-R-N'!D$1,FALSE),IF($A426&gt;$A$2,+VLOOKUP($A426,'Neizmirene obaveze JLS'!$A$11:B$500,'prenos-P-R-N'!D$1,FALSE),"")))</f>
        <v/>
      </c>
      <c r="E426" s="87" t="str">
        <f>IF($A426=0,"",IF($A426&lt;=$A$1,+VLOOKUP($A426,'Rashodi- plan-izvršenje'!$A$8:C$1500,'prenos-P-R-N'!E$1,FALSE),IF($A426&gt;$A$2,+VLOOKUP($A426,'Neizmirene obaveze JLS'!$A$11:C$500,'prenos-P-R-N'!E$1,FALSE),"")))</f>
        <v/>
      </c>
      <c r="F426" s="87" t="str">
        <f>IF($A426=0,"",IF($A426&lt;=$A$1,+VLOOKUP($A426,'Rashodi- plan-izvršenje'!$A$8:D$1500,'prenos-P-R-N'!F$1,FALSE),IF($A426&gt;$A$2,+VLOOKUP($A426,'Neizmirene obaveze JLS'!$A$11:D$500,'prenos-P-R-N'!F$1,FALSE),"")))</f>
        <v/>
      </c>
      <c r="G426" s="87" t="str">
        <f>IF($A426=0,"",IF($A426&lt;=$A$1,+VLOOKUP($A426,'Rashodi- plan-izvršenje'!$A$8:E$1500,'prenos-P-R-N'!G$1,FALSE),IF($A426&gt;$A$2,+VLOOKUP($A426,'Neizmirene obaveze JLS'!$A$11:E$500,'prenos-P-R-N'!G$1,FALSE),"")))</f>
        <v/>
      </c>
      <c r="H426" s="87" t="str">
        <f>IF($A426=0,"",IF($A426&lt;=$A$1,+VLOOKUP($A426,'Rashodi- plan-izvršenje'!$A$8:F$1500,'prenos-P-R-N'!H$1,FALSE),IF($A426&gt;$A$2,+VLOOKUP($A426,'Neizmirene obaveze JLS'!$A$11:F$500,'prenos-P-R-N'!H$1,FALSE),"")))</f>
        <v/>
      </c>
      <c r="I426" s="87" t="str">
        <f>IF($A426=0,"",IF($A426&lt;=$A$1,+VLOOKUP($A426,'Rashodi- plan-izvršenje'!$A$8:G$1500,'prenos-P-R-N'!I$1,FALSE),IF($A426&gt;$A$2,+VLOOKUP($A426,'Neizmirene obaveze JLS'!$A$11:G$500,'prenos-P-R-N'!I$1,FALSE),"")))</f>
        <v/>
      </c>
      <c r="J426" s="87" t="str">
        <f>IF($A426=0,"",IF($A426&lt;=$A$1,+VLOOKUP($A426,'Rashodi- plan-izvršenje'!$A$8:H$1500,'prenos-P-R-N'!J$1,FALSE),IF($A426&gt;$A$2,+VLOOKUP($A426,'Neizmirene obaveze JLS'!$A$11:H$500,'prenos-P-R-N'!J$1,FALSE),"")))</f>
        <v/>
      </c>
      <c r="K426" s="87" t="str">
        <f>IF($A426=0,"",IF($A426&lt;=$A$1,+VLOOKUP($A426,'Rashodi- plan-izvršenje'!$A$8:I$1500,'prenos-P-R-N'!K$1,FALSE),IF($A426&gt;$A$2,+VLOOKUP($A426,'Neizmirene obaveze JLS'!$A$11:I$500,'prenos-P-R-N'!K$1,FALSE),"")))</f>
        <v/>
      </c>
      <c r="L426" t="str">
        <f>IF(A426=0,"",IF(A426&lt;=A$1,+IF(VLOOKUP(A426,'Rashodi- plan-izvršenje'!A$8:J$1500,M$1,FALSE)&gt;0,"Програмска активност","Пројекат"),IF(A426&gt;A$2,+IF(VLOOKUP(A426,'Neizmirene obaveze JLS'!A$8:J$2008,M$1,FALSE)&gt;0,"Програмска активност","Пројекат"),"")))</f>
        <v/>
      </c>
      <c r="M426" s="87" t="str">
        <f>IF(A426=0,"",IF($A426&lt;=$A$1,+IF(VLOOKUP($A426,'Rashodi- plan-izvršenje'!$A$8:$M$1500,10,FALSE)&gt;0,VLOOKUP($A426,'Rashodi- plan-izvršenje'!$A$8:$M$1500,10,FALSE),VLOOKUP($A426,'Rashodi- plan-izvršenje'!$A$8:$M$1500,12,FALSE)),+IF($A426&gt;$A$2,IF(VLOOKUP($A426,'Neizmirene obaveze JLS'!$A$8:$M$1500,10,FALSE)&gt;0,VLOOKUP($A426,'Neizmirene obaveze JLS'!$A$11:$M$1500,10,FALSE),VLOOKUP($A426,'Neizmirene obaveze JLS'!$A$11:$M$1500,12,FALSE)),0)))</f>
        <v/>
      </c>
      <c r="N426" s="87" t="str">
        <f>IF(A426=0,"",IF($A426&lt;=$A$1,+IF(VLOOKUP(A426,'Rashodi- plan-izvršenje'!$A$8:$M$1500,10,FALSE)&gt;0,VLOOKUP(A426,'Rashodi- plan-izvršenje'!$A$8:$M$1500,11,FALSE),VLOOKUP(A426,'Rashodi- plan-izvršenje'!$A$8:$M$1500,13,FALSE)),+IF($A426&gt;$A$2,IF(VLOOKUP($A426,'Neizmirene obaveze JLS'!$A$8:$M$1500,10,FALSE)&gt;0,VLOOKUP($A426,'Neizmirene obaveze JLS'!$A$11:$M$1500,11,FALSE),VLOOKUP($A426,'Neizmirene obaveze JLS'!$A$11:$M$1500,13,FALSE)),0)))</f>
        <v/>
      </c>
      <c r="O426" s="87" t="str">
        <f>IF(A426=0,"",IF($A426&lt;=$A$1,VALUE(+VLOOKUP($A426,'Rashodi- plan-izvršenje'!$A$8:N$1500,'prenos-P-R-N'!O$1,FALSE)),IF($A426&lt;=A$2,VALUE(VLOOKUP($A426,'Prihodi- plan-izvršenje'!$A$8:$H$500,6,FALSE)),VALUE(VLOOKUP($A426,'Neizmirene obaveze JLS'!$A$8:$N$500,O$1,FALSE)))))</f>
        <v/>
      </c>
      <c r="P426" s="87" t="str">
        <f>IF(A426=0,"",IF(A426=0,0,IF(A426&gt;A$2,'šifarnik K-izvor'!G$3,+IF(Q426&lt;700,+'šifarnik K-izvor'!G$2,'šifarnik K-izvor'!G$1))))</f>
        <v/>
      </c>
      <c r="Q426" s="87">
        <f>IF($A426&lt;=$A$1,VALUE(+VLOOKUP($A426,'Rashodi- plan-izvršenje'!$A$8:O$1500,'prenos-P-R-N'!Q$1,FALSE)),IF($A426&lt;=$A$2,VLOOKUP($A426,'Prihodi- plan-izvršenje'!$A$4:$H$500,4,FALSE),IF($A426&lt;=$A$3,VLOOKUP(A426,'Neizmirene obaveze JLS'!$A$11:O$500,Q$1,FALSE),"")))</f>
        <v>0</v>
      </c>
      <c r="R426" s="88">
        <f>IF($A426&lt;=$A$1,VALUE(+VLOOKUP($A426,'Rashodi- plan-izvršenje'!$A$8:P$1500,'prenos-P-R-N'!R$1,FALSE)),IF($A426&lt;=$A$2,VLOOKUP($A426,'Prihodi- plan-izvršenje'!$A$4:$H$500,7,FALSE),""))</f>
        <v>0</v>
      </c>
      <c r="S426" s="88">
        <f>IF(A426=0,0,IF($A426&lt;=$A$1,VALUE(+VLOOKUP($A426,'Rashodi- plan-izvršenje'!$A$8:Q$1500,'prenos-P-R-N'!S$1,FALSE)),IF($A426&lt;=$A$2,VLOOKUP($A426,'Prihodi- plan-izvršenje'!$A$4:$H$500,8,FALSE),0)))</f>
        <v>0</v>
      </c>
      <c r="T426" s="88" t="str">
        <f>IF($A426&gt;$A$2,VLOOKUP($A426,'Neizmirene obaveze JLS'!$A$11:R$500,R$1,FALSE),"")</f>
        <v/>
      </c>
      <c r="U426" s="88">
        <f>IF($A426&gt;$A$2,VLOOKUP($A426,'Neizmirene obaveze JLS'!$A$11:S$500,S$1,FALSE),0)</f>
        <v>0</v>
      </c>
      <c r="V426" s="88">
        <f t="shared" si="43"/>
        <v>0</v>
      </c>
      <c r="W426" s="74"/>
      <c r="X426" s="74"/>
      <c r="Y426" s="74"/>
      <c r="Z426" s="74"/>
      <c r="AA426" s="193">
        <f t="shared" si="44"/>
        <v>1</v>
      </c>
      <c r="AB426" s="193" t="str">
        <f t="shared" si="45"/>
        <v/>
      </c>
    </row>
    <row r="427" spans="1:28">
      <c r="A427" s="89">
        <f>IF(AND(COUNTIF(A$1:A$3,"&gt;0")=1,MAX(A$8:A426)&lt;A$1),A426+1,IF(AND(COUNTIF(A$1:A$3,"&gt;0")=2,MAX(A$8:A426)&lt;A$2),A426+1,IF(AND(COUNTIF(A$1:A$3,"&gt;0")=3,MAX(A$8:A426)&lt;A$3),A426+1,0)))</f>
        <v>0</v>
      </c>
      <c r="B427" s="89" t="str">
        <f t="shared" si="46"/>
        <v/>
      </c>
      <c r="C427" s="89" t="str">
        <f t="shared" si="47"/>
        <v/>
      </c>
      <c r="D427" s="87" t="str">
        <f>IF($A427=0,"",IF($A427&lt;=$A$1,+VLOOKUP($A427,'Rashodi- plan-izvršenje'!$A$8:B$1500,'prenos-P-R-N'!D$1,FALSE),IF($A427&gt;$A$2,+VLOOKUP($A427,'Neizmirene obaveze JLS'!$A$11:B$500,'prenos-P-R-N'!D$1,FALSE),"")))</f>
        <v/>
      </c>
      <c r="E427" s="87" t="str">
        <f>IF($A427=0,"",IF($A427&lt;=$A$1,+VLOOKUP($A427,'Rashodi- plan-izvršenje'!$A$8:C$1500,'prenos-P-R-N'!E$1,FALSE),IF($A427&gt;$A$2,+VLOOKUP($A427,'Neizmirene obaveze JLS'!$A$11:C$500,'prenos-P-R-N'!E$1,FALSE),"")))</f>
        <v/>
      </c>
      <c r="F427" s="87" t="str">
        <f>IF($A427=0,"",IF($A427&lt;=$A$1,+VLOOKUP($A427,'Rashodi- plan-izvršenje'!$A$8:D$1500,'prenos-P-R-N'!F$1,FALSE),IF($A427&gt;$A$2,+VLOOKUP($A427,'Neizmirene obaveze JLS'!$A$11:D$500,'prenos-P-R-N'!F$1,FALSE),"")))</f>
        <v/>
      </c>
      <c r="G427" s="87" t="str">
        <f>IF($A427=0,"",IF($A427&lt;=$A$1,+VLOOKUP($A427,'Rashodi- plan-izvršenje'!$A$8:E$1500,'prenos-P-R-N'!G$1,FALSE),IF($A427&gt;$A$2,+VLOOKUP($A427,'Neizmirene obaveze JLS'!$A$11:E$500,'prenos-P-R-N'!G$1,FALSE),"")))</f>
        <v/>
      </c>
      <c r="H427" s="87" t="str">
        <f>IF($A427=0,"",IF($A427&lt;=$A$1,+VLOOKUP($A427,'Rashodi- plan-izvršenje'!$A$8:F$1500,'prenos-P-R-N'!H$1,FALSE),IF($A427&gt;$A$2,+VLOOKUP($A427,'Neizmirene obaveze JLS'!$A$11:F$500,'prenos-P-R-N'!H$1,FALSE),"")))</f>
        <v/>
      </c>
      <c r="I427" s="87" t="str">
        <f>IF($A427=0,"",IF($A427&lt;=$A$1,+VLOOKUP($A427,'Rashodi- plan-izvršenje'!$A$8:G$1500,'prenos-P-R-N'!I$1,FALSE),IF($A427&gt;$A$2,+VLOOKUP($A427,'Neizmirene obaveze JLS'!$A$11:G$500,'prenos-P-R-N'!I$1,FALSE),"")))</f>
        <v/>
      </c>
      <c r="J427" s="87" t="str">
        <f>IF($A427=0,"",IF($A427&lt;=$A$1,+VLOOKUP($A427,'Rashodi- plan-izvršenje'!$A$8:H$1500,'prenos-P-R-N'!J$1,FALSE),IF($A427&gt;$A$2,+VLOOKUP($A427,'Neizmirene obaveze JLS'!$A$11:H$500,'prenos-P-R-N'!J$1,FALSE),"")))</f>
        <v/>
      </c>
      <c r="K427" s="87" t="str">
        <f>IF($A427=0,"",IF($A427&lt;=$A$1,+VLOOKUP($A427,'Rashodi- plan-izvršenje'!$A$8:I$1500,'prenos-P-R-N'!K$1,FALSE),IF($A427&gt;$A$2,+VLOOKUP($A427,'Neizmirene obaveze JLS'!$A$11:I$500,'prenos-P-R-N'!K$1,FALSE),"")))</f>
        <v/>
      </c>
      <c r="L427" t="str">
        <f>IF(A427=0,"",IF(A427&lt;=A$1,+IF(VLOOKUP(A427,'Rashodi- plan-izvršenje'!A$8:J$1500,M$1,FALSE)&gt;0,"Програмска активност","Пројекат"),IF(A427&gt;A$2,+IF(VLOOKUP(A427,'Neizmirene obaveze JLS'!A$8:J$2008,M$1,FALSE)&gt;0,"Програмска активност","Пројекат"),"")))</f>
        <v/>
      </c>
      <c r="M427" s="87" t="str">
        <f>IF(A427=0,"",IF($A427&lt;=$A$1,+IF(VLOOKUP($A427,'Rashodi- plan-izvršenje'!$A$8:$M$1500,10,FALSE)&gt;0,VLOOKUP($A427,'Rashodi- plan-izvršenje'!$A$8:$M$1500,10,FALSE),VLOOKUP($A427,'Rashodi- plan-izvršenje'!$A$8:$M$1500,12,FALSE)),+IF($A427&gt;$A$2,IF(VLOOKUP($A427,'Neizmirene obaveze JLS'!$A$8:$M$1500,10,FALSE)&gt;0,VLOOKUP($A427,'Neizmirene obaveze JLS'!$A$11:$M$1500,10,FALSE),VLOOKUP($A427,'Neizmirene obaveze JLS'!$A$11:$M$1500,12,FALSE)),0)))</f>
        <v/>
      </c>
      <c r="N427" s="87" t="str">
        <f>IF(A427=0,"",IF($A427&lt;=$A$1,+IF(VLOOKUP(A427,'Rashodi- plan-izvršenje'!$A$8:$M$1500,10,FALSE)&gt;0,VLOOKUP(A427,'Rashodi- plan-izvršenje'!$A$8:$M$1500,11,FALSE),VLOOKUP(A427,'Rashodi- plan-izvršenje'!$A$8:$M$1500,13,FALSE)),+IF($A427&gt;$A$2,IF(VLOOKUP($A427,'Neizmirene obaveze JLS'!$A$8:$M$1500,10,FALSE)&gt;0,VLOOKUP($A427,'Neizmirene obaveze JLS'!$A$11:$M$1500,11,FALSE),VLOOKUP($A427,'Neizmirene obaveze JLS'!$A$11:$M$1500,13,FALSE)),0)))</f>
        <v/>
      </c>
      <c r="O427" s="87" t="str">
        <f>IF(A427=0,"",IF($A427&lt;=$A$1,VALUE(+VLOOKUP($A427,'Rashodi- plan-izvršenje'!$A$8:N$1500,'prenos-P-R-N'!O$1,FALSE)),IF($A427&lt;=A$2,VALUE(VLOOKUP($A427,'Prihodi- plan-izvršenje'!$A$8:$H$500,6,FALSE)),VALUE(VLOOKUP($A427,'Neizmirene obaveze JLS'!$A$8:$N$500,O$1,FALSE)))))</f>
        <v/>
      </c>
      <c r="P427" s="87" t="str">
        <f>IF(A427=0,"",IF(A427=0,0,IF(A427&gt;A$2,'šifarnik K-izvor'!G$3,+IF(Q427&lt;700,+'šifarnik K-izvor'!G$2,'šifarnik K-izvor'!G$1))))</f>
        <v/>
      </c>
      <c r="Q427" s="87">
        <f>IF($A427&lt;=$A$1,VALUE(+VLOOKUP($A427,'Rashodi- plan-izvršenje'!$A$8:O$1500,'prenos-P-R-N'!Q$1,FALSE)),IF($A427&lt;=$A$2,VLOOKUP($A427,'Prihodi- plan-izvršenje'!$A$4:$H$500,4,FALSE),IF($A427&lt;=$A$3,VLOOKUP(A427,'Neizmirene obaveze JLS'!$A$11:O$500,Q$1,FALSE),"")))</f>
        <v>0</v>
      </c>
      <c r="R427" s="88">
        <f>IF($A427&lt;=$A$1,VALUE(+VLOOKUP($A427,'Rashodi- plan-izvršenje'!$A$8:P$1500,'prenos-P-R-N'!R$1,FALSE)),IF($A427&lt;=$A$2,VLOOKUP($A427,'Prihodi- plan-izvršenje'!$A$4:$H$500,7,FALSE),""))</f>
        <v>0</v>
      </c>
      <c r="S427" s="88">
        <f>IF(A427=0,0,IF($A427&lt;=$A$1,VALUE(+VLOOKUP($A427,'Rashodi- plan-izvršenje'!$A$8:Q$1500,'prenos-P-R-N'!S$1,FALSE)),IF($A427&lt;=$A$2,VLOOKUP($A427,'Prihodi- plan-izvršenje'!$A$4:$H$500,8,FALSE),0)))</f>
        <v>0</v>
      </c>
      <c r="T427" s="88" t="str">
        <f>IF($A427&gt;$A$2,VLOOKUP($A427,'Neizmirene obaveze JLS'!$A$11:R$500,R$1,FALSE),"")</f>
        <v/>
      </c>
      <c r="U427" s="88">
        <f>IF($A427&gt;$A$2,VLOOKUP($A427,'Neizmirene obaveze JLS'!$A$11:S$500,S$1,FALSE),0)</f>
        <v>0</v>
      </c>
      <c r="V427" s="88">
        <f t="shared" si="43"/>
        <v>0</v>
      </c>
      <c r="W427" s="74"/>
      <c r="X427" s="74"/>
      <c r="Y427" s="74"/>
      <c r="Z427" s="74"/>
      <c r="AA427" s="193">
        <f t="shared" si="44"/>
        <v>1</v>
      </c>
      <c r="AB427" s="193" t="str">
        <f t="shared" si="45"/>
        <v/>
      </c>
    </row>
    <row r="428" spans="1:28">
      <c r="A428" s="89">
        <f>IF(AND(COUNTIF(A$1:A$3,"&gt;0")=1,MAX(A$8:A427)&lt;A$1),A427+1,IF(AND(COUNTIF(A$1:A$3,"&gt;0")=2,MAX(A$8:A427)&lt;A$2),A427+1,IF(AND(COUNTIF(A$1:A$3,"&gt;0")=3,MAX(A$8:A427)&lt;A$3),A427+1,0)))</f>
        <v>0</v>
      </c>
      <c r="B428" s="89" t="str">
        <f t="shared" si="46"/>
        <v/>
      </c>
      <c r="C428" s="89" t="str">
        <f t="shared" si="47"/>
        <v/>
      </c>
      <c r="D428" s="87" t="str">
        <f>IF($A428=0,"",IF($A428&lt;=$A$1,+VLOOKUP($A428,'Rashodi- plan-izvršenje'!$A$8:B$1500,'prenos-P-R-N'!D$1,FALSE),IF($A428&gt;$A$2,+VLOOKUP($A428,'Neizmirene obaveze JLS'!$A$11:B$500,'prenos-P-R-N'!D$1,FALSE),"")))</f>
        <v/>
      </c>
      <c r="E428" s="87" t="str">
        <f>IF($A428=0,"",IF($A428&lt;=$A$1,+VLOOKUP($A428,'Rashodi- plan-izvršenje'!$A$8:C$1500,'prenos-P-R-N'!E$1,FALSE),IF($A428&gt;$A$2,+VLOOKUP($A428,'Neizmirene obaveze JLS'!$A$11:C$500,'prenos-P-R-N'!E$1,FALSE),"")))</f>
        <v/>
      </c>
      <c r="F428" s="87" t="str">
        <f>IF($A428=0,"",IF($A428&lt;=$A$1,+VLOOKUP($A428,'Rashodi- plan-izvršenje'!$A$8:D$1500,'prenos-P-R-N'!F$1,FALSE),IF($A428&gt;$A$2,+VLOOKUP($A428,'Neizmirene obaveze JLS'!$A$11:D$500,'prenos-P-R-N'!F$1,FALSE),"")))</f>
        <v/>
      </c>
      <c r="G428" s="87" t="str">
        <f>IF($A428=0,"",IF($A428&lt;=$A$1,+VLOOKUP($A428,'Rashodi- plan-izvršenje'!$A$8:E$1500,'prenos-P-R-N'!G$1,FALSE),IF($A428&gt;$A$2,+VLOOKUP($A428,'Neizmirene obaveze JLS'!$A$11:E$500,'prenos-P-R-N'!G$1,FALSE),"")))</f>
        <v/>
      </c>
      <c r="H428" s="87" t="str">
        <f>IF($A428=0,"",IF($A428&lt;=$A$1,+VLOOKUP($A428,'Rashodi- plan-izvršenje'!$A$8:F$1500,'prenos-P-R-N'!H$1,FALSE),IF($A428&gt;$A$2,+VLOOKUP($A428,'Neizmirene obaveze JLS'!$A$11:F$500,'prenos-P-R-N'!H$1,FALSE),"")))</f>
        <v/>
      </c>
      <c r="I428" s="87" t="str">
        <f>IF($A428=0,"",IF($A428&lt;=$A$1,+VLOOKUP($A428,'Rashodi- plan-izvršenje'!$A$8:G$1500,'prenos-P-R-N'!I$1,FALSE),IF($A428&gt;$A$2,+VLOOKUP($A428,'Neizmirene obaveze JLS'!$A$11:G$500,'prenos-P-R-N'!I$1,FALSE),"")))</f>
        <v/>
      </c>
      <c r="J428" s="87" t="str">
        <f>IF($A428=0,"",IF($A428&lt;=$A$1,+VLOOKUP($A428,'Rashodi- plan-izvršenje'!$A$8:H$1500,'prenos-P-R-N'!J$1,FALSE),IF($A428&gt;$A$2,+VLOOKUP($A428,'Neizmirene obaveze JLS'!$A$11:H$500,'prenos-P-R-N'!J$1,FALSE),"")))</f>
        <v/>
      </c>
      <c r="K428" s="87" t="str">
        <f>IF($A428=0,"",IF($A428&lt;=$A$1,+VLOOKUP($A428,'Rashodi- plan-izvršenje'!$A$8:I$1500,'prenos-P-R-N'!K$1,FALSE),IF($A428&gt;$A$2,+VLOOKUP($A428,'Neizmirene obaveze JLS'!$A$11:I$500,'prenos-P-R-N'!K$1,FALSE),"")))</f>
        <v/>
      </c>
      <c r="L428" t="str">
        <f>IF(A428=0,"",IF(A428&lt;=A$1,+IF(VLOOKUP(A428,'Rashodi- plan-izvršenje'!A$8:J$1500,M$1,FALSE)&gt;0,"Програмска активност","Пројекат"),IF(A428&gt;A$2,+IF(VLOOKUP(A428,'Neizmirene obaveze JLS'!A$8:J$2008,M$1,FALSE)&gt;0,"Програмска активност","Пројекат"),"")))</f>
        <v/>
      </c>
      <c r="M428" s="87" t="str">
        <f>IF(A428=0,"",IF($A428&lt;=$A$1,+IF(VLOOKUP($A428,'Rashodi- plan-izvršenje'!$A$8:$M$1500,10,FALSE)&gt;0,VLOOKUP($A428,'Rashodi- plan-izvršenje'!$A$8:$M$1500,10,FALSE),VLOOKUP($A428,'Rashodi- plan-izvršenje'!$A$8:$M$1500,12,FALSE)),+IF($A428&gt;$A$2,IF(VLOOKUP($A428,'Neizmirene obaveze JLS'!$A$8:$M$1500,10,FALSE)&gt;0,VLOOKUP($A428,'Neizmirene obaveze JLS'!$A$11:$M$1500,10,FALSE),VLOOKUP($A428,'Neizmirene obaveze JLS'!$A$11:$M$1500,12,FALSE)),0)))</f>
        <v/>
      </c>
      <c r="N428" s="87" t="str">
        <f>IF(A428=0,"",IF($A428&lt;=$A$1,+IF(VLOOKUP(A428,'Rashodi- plan-izvršenje'!$A$8:$M$1500,10,FALSE)&gt;0,VLOOKUP(A428,'Rashodi- plan-izvršenje'!$A$8:$M$1500,11,FALSE),VLOOKUP(A428,'Rashodi- plan-izvršenje'!$A$8:$M$1500,13,FALSE)),+IF($A428&gt;$A$2,IF(VLOOKUP($A428,'Neizmirene obaveze JLS'!$A$8:$M$1500,10,FALSE)&gt;0,VLOOKUP($A428,'Neizmirene obaveze JLS'!$A$11:$M$1500,11,FALSE),VLOOKUP($A428,'Neizmirene obaveze JLS'!$A$11:$M$1500,13,FALSE)),0)))</f>
        <v/>
      </c>
      <c r="O428" s="87" t="str">
        <f>IF(A428=0,"",IF($A428&lt;=$A$1,VALUE(+VLOOKUP($A428,'Rashodi- plan-izvršenje'!$A$8:N$1500,'prenos-P-R-N'!O$1,FALSE)),IF($A428&lt;=A$2,VALUE(VLOOKUP($A428,'Prihodi- plan-izvršenje'!$A$8:$H$500,6,FALSE)),VALUE(VLOOKUP($A428,'Neizmirene obaveze JLS'!$A$8:$N$500,O$1,FALSE)))))</f>
        <v/>
      </c>
      <c r="P428" s="87" t="str">
        <f>IF(A428=0,"",IF(A428=0,0,IF(A428&gt;A$2,'šifarnik K-izvor'!G$3,+IF(Q428&lt;700,+'šifarnik K-izvor'!G$2,'šifarnik K-izvor'!G$1))))</f>
        <v/>
      </c>
      <c r="Q428" s="87">
        <f>IF($A428&lt;=$A$1,VALUE(+VLOOKUP($A428,'Rashodi- plan-izvršenje'!$A$8:O$1500,'prenos-P-R-N'!Q$1,FALSE)),IF($A428&lt;=$A$2,VLOOKUP($A428,'Prihodi- plan-izvršenje'!$A$4:$H$500,4,FALSE),IF($A428&lt;=$A$3,VLOOKUP(A428,'Neizmirene obaveze JLS'!$A$11:O$500,Q$1,FALSE),"")))</f>
        <v>0</v>
      </c>
      <c r="R428" s="88">
        <f>IF($A428&lt;=$A$1,VALUE(+VLOOKUP($A428,'Rashodi- plan-izvršenje'!$A$8:P$1500,'prenos-P-R-N'!R$1,FALSE)),IF($A428&lt;=$A$2,VLOOKUP($A428,'Prihodi- plan-izvršenje'!$A$4:$H$500,7,FALSE),""))</f>
        <v>0</v>
      </c>
      <c r="S428" s="88">
        <f>IF(A428=0,0,IF($A428&lt;=$A$1,VALUE(+VLOOKUP($A428,'Rashodi- plan-izvršenje'!$A$8:Q$1500,'prenos-P-R-N'!S$1,FALSE)),IF($A428&lt;=$A$2,VLOOKUP($A428,'Prihodi- plan-izvršenje'!$A$4:$H$500,8,FALSE),0)))</f>
        <v>0</v>
      </c>
      <c r="T428" s="88" t="str">
        <f>IF($A428&gt;$A$2,VLOOKUP($A428,'Neizmirene obaveze JLS'!$A$11:R$500,R$1,FALSE),"")</f>
        <v/>
      </c>
      <c r="U428" s="88">
        <f>IF($A428&gt;$A$2,VLOOKUP($A428,'Neizmirene obaveze JLS'!$A$11:S$500,S$1,FALSE),0)</f>
        <v>0</v>
      </c>
      <c r="V428" s="88">
        <f t="shared" si="43"/>
        <v>0</v>
      </c>
      <c r="W428" s="74"/>
      <c r="X428" s="74"/>
      <c r="Y428" s="74"/>
      <c r="Z428" s="74"/>
      <c r="AA428" s="193">
        <f t="shared" si="44"/>
        <v>1</v>
      </c>
      <c r="AB428" s="193" t="str">
        <f t="shared" si="45"/>
        <v/>
      </c>
    </row>
    <row r="429" spans="1:28">
      <c r="A429" s="89">
        <f>IF(AND(COUNTIF(A$1:A$3,"&gt;0")=1,MAX(A$8:A428)&lt;A$1),A428+1,IF(AND(COUNTIF(A$1:A$3,"&gt;0")=2,MAX(A$8:A428)&lt;A$2),A428+1,IF(AND(COUNTIF(A$1:A$3,"&gt;0")=3,MAX(A$8:A428)&lt;A$3),A428+1,0)))</f>
        <v>0</v>
      </c>
      <c r="B429" s="89" t="str">
        <f t="shared" si="46"/>
        <v/>
      </c>
      <c r="C429" s="89" t="str">
        <f t="shared" si="47"/>
        <v/>
      </c>
      <c r="D429" s="87" t="str">
        <f>IF($A429=0,"",IF($A429&lt;=$A$1,+VLOOKUP($A429,'Rashodi- plan-izvršenje'!$A$8:B$1500,'prenos-P-R-N'!D$1,FALSE),IF($A429&gt;$A$2,+VLOOKUP($A429,'Neizmirene obaveze JLS'!$A$11:B$500,'prenos-P-R-N'!D$1,FALSE),"")))</f>
        <v/>
      </c>
      <c r="E429" s="87" t="str">
        <f>IF($A429=0,"",IF($A429&lt;=$A$1,+VLOOKUP($A429,'Rashodi- plan-izvršenje'!$A$8:C$1500,'prenos-P-R-N'!E$1,FALSE),IF($A429&gt;$A$2,+VLOOKUP($A429,'Neizmirene obaveze JLS'!$A$11:C$500,'prenos-P-R-N'!E$1,FALSE),"")))</f>
        <v/>
      </c>
      <c r="F429" s="87" t="str">
        <f>IF($A429=0,"",IF($A429&lt;=$A$1,+VLOOKUP($A429,'Rashodi- plan-izvršenje'!$A$8:D$1500,'prenos-P-R-N'!F$1,FALSE),IF($A429&gt;$A$2,+VLOOKUP($A429,'Neizmirene obaveze JLS'!$A$11:D$500,'prenos-P-R-N'!F$1,FALSE),"")))</f>
        <v/>
      </c>
      <c r="G429" s="87" t="str">
        <f>IF($A429=0,"",IF($A429&lt;=$A$1,+VLOOKUP($A429,'Rashodi- plan-izvršenje'!$A$8:E$1500,'prenos-P-R-N'!G$1,FALSE),IF($A429&gt;$A$2,+VLOOKUP($A429,'Neizmirene obaveze JLS'!$A$11:E$500,'prenos-P-R-N'!G$1,FALSE),"")))</f>
        <v/>
      </c>
      <c r="H429" s="87" t="str">
        <f>IF($A429=0,"",IF($A429&lt;=$A$1,+VLOOKUP($A429,'Rashodi- plan-izvršenje'!$A$8:F$1500,'prenos-P-R-N'!H$1,FALSE),IF($A429&gt;$A$2,+VLOOKUP($A429,'Neizmirene obaveze JLS'!$A$11:F$500,'prenos-P-R-N'!H$1,FALSE),"")))</f>
        <v/>
      </c>
      <c r="I429" s="87" t="str">
        <f>IF($A429=0,"",IF($A429&lt;=$A$1,+VLOOKUP($A429,'Rashodi- plan-izvršenje'!$A$8:G$1500,'prenos-P-R-N'!I$1,FALSE),IF($A429&gt;$A$2,+VLOOKUP($A429,'Neizmirene obaveze JLS'!$A$11:G$500,'prenos-P-R-N'!I$1,FALSE),"")))</f>
        <v/>
      </c>
      <c r="J429" s="87" t="str">
        <f>IF($A429=0,"",IF($A429&lt;=$A$1,+VLOOKUP($A429,'Rashodi- plan-izvršenje'!$A$8:H$1500,'prenos-P-R-N'!J$1,FALSE),IF($A429&gt;$A$2,+VLOOKUP($A429,'Neizmirene obaveze JLS'!$A$11:H$500,'prenos-P-R-N'!J$1,FALSE),"")))</f>
        <v/>
      </c>
      <c r="K429" s="87" t="str">
        <f>IF($A429=0,"",IF($A429&lt;=$A$1,+VLOOKUP($A429,'Rashodi- plan-izvršenje'!$A$8:I$1500,'prenos-P-R-N'!K$1,FALSE),IF($A429&gt;$A$2,+VLOOKUP($A429,'Neizmirene obaveze JLS'!$A$11:I$500,'prenos-P-R-N'!K$1,FALSE),"")))</f>
        <v/>
      </c>
      <c r="L429" t="str">
        <f>IF(A429=0,"",IF(A429&lt;=A$1,+IF(VLOOKUP(A429,'Rashodi- plan-izvršenje'!A$8:J$1500,M$1,FALSE)&gt;0,"Програмска активност","Пројекат"),IF(A429&gt;A$2,+IF(VLOOKUP(A429,'Neizmirene obaveze JLS'!A$8:J$2008,M$1,FALSE)&gt;0,"Програмска активност","Пројекат"),"")))</f>
        <v/>
      </c>
      <c r="M429" s="87" t="str">
        <f>IF(A429=0,"",IF($A429&lt;=$A$1,+IF(VLOOKUP($A429,'Rashodi- plan-izvršenje'!$A$8:$M$1500,10,FALSE)&gt;0,VLOOKUP($A429,'Rashodi- plan-izvršenje'!$A$8:$M$1500,10,FALSE),VLOOKUP($A429,'Rashodi- plan-izvršenje'!$A$8:$M$1500,12,FALSE)),+IF($A429&gt;$A$2,IF(VLOOKUP($A429,'Neizmirene obaveze JLS'!$A$8:$M$1500,10,FALSE)&gt;0,VLOOKUP($A429,'Neizmirene obaveze JLS'!$A$11:$M$1500,10,FALSE),VLOOKUP($A429,'Neizmirene obaveze JLS'!$A$11:$M$1500,12,FALSE)),0)))</f>
        <v/>
      </c>
      <c r="N429" s="87" t="str">
        <f>IF(A429=0,"",IF($A429&lt;=$A$1,+IF(VLOOKUP(A429,'Rashodi- plan-izvršenje'!$A$8:$M$1500,10,FALSE)&gt;0,VLOOKUP(A429,'Rashodi- plan-izvršenje'!$A$8:$M$1500,11,FALSE),VLOOKUP(A429,'Rashodi- plan-izvršenje'!$A$8:$M$1500,13,FALSE)),+IF($A429&gt;$A$2,IF(VLOOKUP($A429,'Neizmirene obaveze JLS'!$A$8:$M$1500,10,FALSE)&gt;0,VLOOKUP($A429,'Neizmirene obaveze JLS'!$A$11:$M$1500,11,FALSE),VLOOKUP($A429,'Neizmirene obaveze JLS'!$A$11:$M$1500,13,FALSE)),0)))</f>
        <v/>
      </c>
      <c r="O429" s="87" t="str">
        <f>IF(A429=0,"",IF($A429&lt;=$A$1,VALUE(+VLOOKUP($A429,'Rashodi- plan-izvršenje'!$A$8:N$1500,'prenos-P-R-N'!O$1,FALSE)),IF($A429&lt;=A$2,VALUE(VLOOKUP($A429,'Prihodi- plan-izvršenje'!$A$8:$H$500,6,FALSE)),VALUE(VLOOKUP($A429,'Neizmirene obaveze JLS'!$A$8:$N$500,O$1,FALSE)))))</f>
        <v/>
      </c>
      <c r="P429" s="87" t="str">
        <f>IF(A429=0,"",IF(A429=0,0,IF(A429&gt;A$2,'šifarnik K-izvor'!G$3,+IF(Q429&lt;700,+'šifarnik K-izvor'!G$2,'šifarnik K-izvor'!G$1))))</f>
        <v/>
      </c>
      <c r="Q429" s="87">
        <f>IF($A429&lt;=$A$1,VALUE(+VLOOKUP($A429,'Rashodi- plan-izvršenje'!$A$8:O$1500,'prenos-P-R-N'!Q$1,FALSE)),IF($A429&lt;=$A$2,VLOOKUP($A429,'Prihodi- plan-izvršenje'!$A$4:$H$500,4,FALSE),IF($A429&lt;=$A$3,VLOOKUP(A429,'Neizmirene obaveze JLS'!$A$11:O$500,Q$1,FALSE),"")))</f>
        <v>0</v>
      </c>
      <c r="R429" s="88">
        <f>IF($A429&lt;=$A$1,VALUE(+VLOOKUP($A429,'Rashodi- plan-izvršenje'!$A$8:P$1500,'prenos-P-R-N'!R$1,FALSE)),IF($A429&lt;=$A$2,VLOOKUP($A429,'Prihodi- plan-izvršenje'!$A$4:$H$500,7,FALSE),""))</f>
        <v>0</v>
      </c>
      <c r="S429" s="88">
        <f>IF(A429=0,0,IF($A429&lt;=$A$1,VALUE(+VLOOKUP($A429,'Rashodi- plan-izvršenje'!$A$8:Q$1500,'prenos-P-R-N'!S$1,FALSE)),IF($A429&lt;=$A$2,VLOOKUP($A429,'Prihodi- plan-izvršenje'!$A$4:$H$500,8,FALSE),0)))</f>
        <v>0</v>
      </c>
      <c r="T429" s="88" t="str">
        <f>IF($A429&gt;$A$2,VLOOKUP($A429,'Neizmirene obaveze JLS'!$A$11:R$500,R$1,FALSE),"")</f>
        <v/>
      </c>
      <c r="U429" s="88">
        <f>IF($A429&gt;$A$2,VLOOKUP($A429,'Neizmirene obaveze JLS'!$A$11:S$500,S$1,FALSE),0)</f>
        <v>0</v>
      </c>
      <c r="V429" s="88">
        <f t="shared" si="43"/>
        <v>0</v>
      </c>
      <c r="W429" s="74"/>
      <c r="X429" s="74"/>
      <c r="Y429" s="74"/>
      <c r="Z429" s="74"/>
      <c r="AA429" s="193">
        <f t="shared" si="44"/>
        <v>1</v>
      </c>
      <c r="AB429" s="193" t="str">
        <f t="shared" si="45"/>
        <v/>
      </c>
    </row>
    <row r="430" spans="1:28">
      <c r="A430" s="89">
        <f>IF(AND(COUNTIF(A$1:A$3,"&gt;0")=1,MAX(A$8:A429)&lt;A$1),A429+1,IF(AND(COUNTIF(A$1:A$3,"&gt;0")=2,MAX(A$8:A429)&lt;A$2),A429+1,IF(AND(COUNTIF(A$1:A$3,"&gt;0")=3,MAX(A$8:A429)&lt;A$3),A429+1,0)))</f>
        <v>0</v>
      </c>
      <c r="B430" s="89" t="str">
        <f t="shared" si="46"/>
        <v/>
      </c>
      <c r="C430" s="89" t="str">
        <f t="shared" si="47"/>
        <v/>
      </c>
      <c r="D430" s="87" t="str">
        <f>IF($A430=0,"",IF($A430&lt;=$A$1,+VLOOKUP($A430,'Rashodi- plan-izvršenje'!$A$8:B$1500,'prenos-P-R-N'!D$1,FALSE),IF($A430&gt;$A$2,+VLOOKUP($A430,'Neizmirene obaveze JLS'!$A$11:B$500,'prenos-P-R-N'!D$1,FALSE),"")))</f>
        <v/>
      </c>
      <c r="E430" s="87" t="str">
        <f>IF($A430=0,"",IF($A430&lt;=$A$1,+VLOOKUP($A430,'Rashodi- plan-izvršenje'!$A$8:C$1500,'prenos-P-R-N'!E$1,FALSE),IF($A430&gt;$A$2,+VLOOKUP($A430,'Neizmirene obaveze JLS'!$A$11:C$500,'prenos-P-R-N'!E$1,FALSE),"")))</f>
        <v/>
      </c>
      <c r="F430" s="87" t="str">
        <f>IF($A430=0,"",IF($A430&lt;=$A$1,+VLOOKUP($A430,'Rashodi- plan-izvršenje'!$A$8:D$1500,'prenos-P-R-N'!F$1,FALSE),IF($A430&gt;$A$2,+VLOOKUP($A430,'Neizmirene obaveze JLS'!$A$11:D$500,'prenos-P-R-N'!F$1,FALSE),"")))</f>
        <v/>
      </c>
      <c r="G430" s="87" t="str">
        <f>IF($A430=0,"",IF($A430&lt;=$A$1,+VLOOKUP($A430,'Rashodi- plan-izvršenje'!$A$8:E$1500,'prenos-P-R-N'!G$1,FALSE),IF($A430&gt;$A$2,+VLOOKUP($A430,'Neizmirene obaveze JLS'!$A$11:E$500,'prenos-P-R-N'!G$1,FALSE),"")))</f>
        <v/>
      </c>
      <c r="H430" s="87" t="str">
        <f>IF($A430=0,"",IF($A430&lt;=$A$1,+VLOOKUP($A430,'Rashodi- plan-izvršenje'!$A$8:F$1500,'prenos-P-R-N'!H$1,FALSE),IF($A430&gt;$A$2,+VLOOKUP($A430,'Neizmirene obaveze JLS'!$A$11:F$500,'prenos-P-R-N'!H$1,FALSE),"")))</f>
        <v/>
      </c>
      <c r="I430" s="87" t="str">
        <f>IF($A430=0,"",IF($A430&lt;=$A$1,+VLOOKUP($A430,'Rashodi- plan-izvršenje'!$A$8:G$1500,'prenos-P-R-N'!I$1,FALSE),IF($A430&gt;$A$2,+VLOOKUP($A430,'Neizmirene obaveze JLS'!$A$11:G$500,'prenos-P-R-N'!I$1,FALSE),"")))</f>
        <v/>
      </c>
      <c r="J430" s="87" t="str">
        <f>IF($A430=0,"",IF($A430&lt;=$A$1,+VLOOKUP($A430,'Rashodi- plan-izvršenje'!$A$8:H$1500,'prenos-P-R-N'!J$1,FALSE),IF($A430&gt;$A$2,+VLOOKUP($A430,'Neizmirene obaveze JLS'!$A$11:H$500,'prenos-P-R-N'!J$1,FALSE),"")))</f>
        <v/>
      </c>
      <c r="K430" s="87" t="str">
        <f>IF($A430=0,"",IF($A430&lt;=$A$1,+VLOOKUP($A430,'Rashodi- plan-izvršenje'!$A$8:I$1500,'prenos-P-R-N'!K$1,FALSE),IF($A430&gt;$A$2,+VLOOKUP($A430,'Neizmirene obaveze JLS'!$A$11:I$500,'prenos-P-R-N'!K$1,FALSE),"")))</f>
        <v/>
      </c>
      <c r="L430" t="str">
        <f>IF(A430=0,"",IF(A430&lt;=A$1,+IF(VLOOKUP(A430,'Rashodi- plan-izvršenje'!A$8:J$1500,M$1,FALSE)&gt;0,"Програмска активност","Пројекат"),IF(A430&gt;A$2,+IF(VLOOKUP(A430,'Neizmirene obaveze JLS'!A$8:J$2008,M$1,FALSE)&gt;0,"Програмска активност","Пројекат"),"")))</f>
        <v/>
      </c>
      <c r="M430" s="87" t="str">
        <f>IF(A430=0,"",IF($A430&lt;=$A$1,+IF(VLOOKUP($A430,'Rashodi- plan-izvršenje'!$A$8:$M$1500,10,FALSE)&gt;0,VLOOKUP($A430,'Rashodi- plan-izvršenje'!$A$8:$M$1500,10,FALSE),VLOOKUP($A430,'Rashodi- plan-izvršenje'!$A$8:$M$1500,12,FALSE)),+IF($A430&gt;$A$2,IF(VLOOKUP($A430,'Neizmirene obaveze JLS'!$A$8:$M$1500,10,FALSE)&gt;0,VLOOKUP($A430,'Neizmirene obaveze JLS'!$A$11:$M$1500,10,FALSE),VLOOKUP($A430,'Neizmirene obaveze JLS'!$A$11:$M$1500,12,FALSE)),0)))</f>
        <v/>
      </c>
      <c r="N430" s="87" t="str">
        <f>IF(A430=0,"",IF($A430&lt;=$A$1,+IF(VLOOKUP(A430,'Rashodi- plan-izvršenje'!$A$8:$M$1500,10,FALSE)&gt;0,VLOOKUP(A430,'Rashodi- plan-izvršenje'!$A$8:$M$1500,11,FALSE),VLOOKUP(A430,'Rashodi- plan-izvršenje'!$A$8:$M$1500,13,FALSE)),+IF($A430&gt;$A$2,IF(VLOOKUP($A430,'Neizmirene obaveze JLS'!$A$8:$M$1500,10,FALSE)&gt;0,VLOOKUP($A430,'Neizmirene obaveze JLS'!$A$11:$M$1500,11,FALSE),VLOOKUP($A430,'Neizmirene obaveze JLS'!$A$11:$M$1500,13,FALSE)),0)))</f>
        <v/>
      </c>
      <c r="O430" s="87" t="str">
        <f>IF(A430=0,"",IF($A430&lt;=$A$1,VALUE(+VLOOKUP($A430,'Rashodi- plan-izvršenje'!$A$8:N$1500,'prenos-P-R-N'!O$1,FALSE)),IF($A430&lt;=A$2,VALUE(VLOOKUP($A430,'Prihodi- plan-izvršenje'!$A$8:$H$500,6,FALSE)),VALUE(VLOOKUP($A430,'Neizmirene obaveze JLS'!$A$8:$N$500,O$1,FALSE)))))</f>
        <v/>
      </c>
      <c r="P430" s="87" t="str">
        <f>IF(A430=0,"",IF(A430=0,0,IF(A430&gt;A$2,'šifarnik K-izvor'!G$3,+IF(Q430&lt;700,+'šifarnik K-izvor'!G$2,'šifarnik K-izvor'!G$1))))</f>
        <v/>
      </c>
      <c r="Q430" s="87">
        <f>IF($A430&lt;=$A$1,VALUE(+VLOOKUP($A430,'Rashodi- plan-izvršenje'!$A$8:O$1500,'prenos-P-R-N'!Q$1,FALSE)),IF($A430&lt;=$A$2,VLOOKUP($A430,'Prihodi- plan-izvršenje'!$A$4:$H$500,4,FALSE),IF($A430&lt;=$A$3,VLOOKUP(A430,'Neizmirene obaveze JLS'!$A$11:O$500,Q$1,FALSE),"")))</f>
        <v>0</v>
      </c>
      <c r="R430" s="88">
        <f>IF($A430&lt;=$A$1,VALUE(+VLOOKUP($A430,'Rashodi- plan-izvršenje'!$A$8:P$1500,'prenos-P-R-N'!R$1,FALSE)),IF($A430&lt;=$A$2,VLOOKUP($A430,'Prihodi- plan-izvršenje'!$A$4:$H$500,7,FALSE),""))</f>
        <v>0</v>
      </c>
      <c r="S430" s="88">
        <f>IF(A430=0,0,IF($A430&lt;=$A$1,VALUE(+VLOOKUP($A430,'Rashodi- plan-izvršenje'!$A$8:Q$1500,'prenos-P-R-N'!S$1,FALSE)),IF($A430&lt;=$A$2,VLOOKUP($A430,'Prihodi- plan-izvršenje'!$A$4:$H$500,8,FALSE),0)))</f>
        <v>0</v>
      </c>
      <c r="T430" s="88" t="str">
        <f>IF($A430&gt;$A$2,VLOOKUP($A430,'Neizmirene obaveze JLS'!$A$11:R$500,R$1,FALSE),"")</f>
        <v/>
      </c>
      <c r="U430" s="88">
        <f>IF($A430&gt;$A$2,VLOOKUP($A430,'Neizmirene obaveze JLS'!$A$11:S$500,S$1,FALSE),0)</f>
        <v>0</v>
      </c>
      <c r="V430" s="88">
        <f t="shared" si="43"/>
        <v>0</v>
      </c>
      <c r="W430" s="74"/>
      <c r="X430" s="74"/>
      <c r="Y430" s="74"/>
      <c r="Z430" s="74"/>
      <c r="AA430" s="193">
        <f t="shared" si="44"/>
        <v>1</v>
      </c>
      <c r="AB430" s="193" t="str">
        <f t="shared" si="45"/>
        <v/>
      </c>
    </row>
    <row r="431" spans="1:28">
      <c r="A431" s="89">
        <f>IF(AND(COUNTIF(A$1:A$3,"&gt;0")=1,MAX(A$8:A430)&lt;A$1),A430+1,IF(AND(COUNTIF(A$1:A$3,"&gt;0")=2,MAX(A$8:A430)&lt;A$2),A430+1,IF(AND(COUNTIF(A$1:A$3,"&gt;0")=3,MAX(A$8:A430)&lt;A$3),A430+1,0)))</f>
        <v>0</v>
      </c>
      <c r="B431" s="89" t="str">
        <f t="shared" si="46"/>
        <v/>
      </c>
      <c r="C431" s="89" t="str">
        <f t="shared" si="47"/>
        <v/>
      </c>
      <c r="D431" s="87" t="str">
        <f>IF($A431=0,"",IF($A431&lt;=$A$1,+VLOOKUP($A431,'Rashodi- plan-izvršenje'!$A$8:B$1500,'prenos-P-R-N'!D$1,FALSE),IF($A431&gt;$A$2,+VLOOKUP($A431,'Neizmirene obaveze JLS'!$A$11:B$500,'prenos-P-R-N'!D$1,FALSE),"")))</f>
        <v/>
      </c>
      <c r="E431" s="87" t="str">
        <f>IF($A431=0,"",IF($A431&lt;=$A$1,+VLOOKUP($A431,'Rashodi- plan-izvršenje'!$A$8:C$1500,'prenos-P-R-N'!E$1,FALSE),IF($A431&gt;$A$2,+VLOOKUP($A431,'Neizmirene obaveze JLS'!$A$11:C$500,'prenos-P-R-N'!E$1,FALSE),"")))</f>
        <v/>
      </c>
      <c r="F431" s="87" t="str">
        <f>IF($A431=0,"",IF($A431&lt;=$A$1,+VLOOKUP($A431,'Rashodi- plan-izvršenje'!$A$8:D$1500,'prenos-P-R-N'!F$1,FALSE),IF($A431&gt;$A$2,+VLOOKUP($A431,'Neizmirene obaveze JLS'!$A$11:D$500,'prenos-P-R-N'!F$1,FALSE),"")))</f>
        <v/>
      </c>
      <c r="G431" s="87" t="str">
        <f>IF($A431=0,"",IF($A431&lt;=$A$1,+VLOOKUP($A431,'Rashodi- plan-izvršenje'!$A$8:E$1500,'prenos-P-R-N'!G$1,FALSE),IF($A431&gt;$A$2,+VLOOKUP($A431,'Neizmirene obaveze JLS'!$A$11:E$500,'prenos-P-R-N'!G$1,FALSE),"")))</f>
        <v/>
      </c>
      <c r="H431" s="87" t="str">
        <f>IF($A431=0,"",IF($A431&lt;=$A$1,+VLOOKUP($A431,'Rashodi- plan-izvršenje'!$A$8:F$1500,'prenos-P-R-N'!H$1,FALSE),IF($A431&gt;$A$2,+VLOOKUP($A431,'Neizmirene obaveze JLS'!$A$11:F$500,'prenos-P-R-N'!H$1,FALSE),"")))</f>
        <v/>
      </c>
      <c r="I431" s="87" t="str">
        <f>IF($A431=0,"",IF($A431&lt;=$A$1,+VLOOKUP($A431,'Rashodi- plan-izvršenje'!$A$8:G$1500,'prenos-P-R-N'!I$1,FALSE),IF($A431&gt;$A$2,+VLOOKUP($A431,'Neizmirene obaveze JLS'!$A$11:G$500,'prenos-P-R-N'!I$1,FALSE),"")))</f>
        <v/>
      </c>
      <c r="J431" s="87" t="str">
        <f>IF($A431=0,"",IF($A431&lt;=$A$1,+VLOOKUP($A431,'Rashodi- plan-izvršenje'!$A$8:H$1500,'prenos-P-R-N'!J$1,FALSE),IF($A431&gt;$A$2,+VLOOKUP($A431,'Neizmirene obaveze JLS'!$A$11:H$500,'prenos-P-R-N'!J$1,FALSE),"")))</f>
        <v/>
      </c>
      <c r="K431" s="87" t="str">
        <f>IF($A431=0,"",IF($A431&lt;=$A$1,+VLOOKUP($A431,'Rashodi- plan-izvršenje'!$A$8:I$1500,'prenos-P-R-N'!K$1,FALSE),IF($A431&gt;$A$2,+VLOOKUP($A431,'Neizmirene obaveze JLS'!$A$11:I$500,'prenos-P-R-N'!K$1,FALSE),"")))</f>
        <v/>
      </c>
      <c r="L431" t="str">
        <f>IF(A431=0,"",IF(A431&lt;=A$1,+IF(VLOOKUP(A431,'Rashodi- plan-izvršenje'!A$8:J$1500,M$1,FALSE)&gt;0,"Програмска активност","Пројекат"),IF(A431&gt;A$2,+IF(VLOOKUP(A431,'Neizmirene obaveze JLS'!A$8:J$2008,M$1,FALSE)&gt;0,"Програмска активност","Пројекат"),"")))</f>
        <v/>
      </c>
      <c r="M431" s="87" t="str">
        <f>IF(A431=0,"",IF($A431&lt;=$A$1,+IF(VLOOKUP($A431,'Rashodi- plan-izvršenje'!$A$8:$M$1500,10,FALSE)&gt;0,VLOOKUP($A431,'Rashodi- plan-izvršenje'!$A$8:$M$1500,10,FALSE),VLOOKUP($A431,'Rashodi- plan-izvršenje'!$A$8:$M$1500,12,FALSE)),+IF($A431&gt;$A$2,IF(VLOOKUP($A431,'Neizmirene obaveze JLS'!$A$8:$M$1500,10,FALSE)&gt;0,VLOOKUP($A431,'Neizmirene obaveze JLS'!$A$11:$M$1500,10,FALSE),VLOOKUP($A431,'Neizmirene obaveze JLS'!$A$11:$M$1500,12,FALSE)),0)))</f>
        <v/>
      </c>
      <c r="N431" s="87" t="str">
        <f>IF(A431=0,"",IF($A431&lt;=$A$1,+IF(VLOOKUP(A431,'Rashodi- plan-izvršenje'!$A$8:$M$1500,10,FALSE)&gt;0,VLOOKUP(A431,'Rashodi- plan-izvršenje'!$A$8:$M$1500,11,FALSE),VLOOKUP(A431,'Rashodi- plan-izvršenje'!$A$8:$M$1500,13,FALSE)),+IF($A431&gt;$A$2,IF(VLOOKUP($A431,'Neizmirene obaveze JLS'!$A$8:$M$1500,10,FALSE)&gt;0,VLOOKUP($A431,'Neizmirene obaveze JLS'!$A$11:$M$1500,11,FALSE),VLOOKUP($A431,'Neizmirene obaveze JLS'!$A$11:$M$1500,13,FALSE)),0)))</f>
        <v/>
      </c>
      <c r="O431" s="87" t="str">
        <f>IF(A431=0,"",IF($A431&lt;=$A$1,VALUE(+VLOOKUP($A431,'Rashodi- plan-izvršenje'!$A$8:N$1500,'prenos-P-R-N'!O$1,FALSE)),IF($A431&lt;=A$2,VALUE(VLOOKUP($A431,'Prihodi- plan-izvršenje'!$A$8:$H$500,6,FALSE)),VALUE(VLOOKUP($A431,'Neizmirene obaveze JLS'!$A$8:$N$500,O$1,FALSE)))))</f>
        <v/>
      </c>
      <c r="P431" s="87" t="str">
        <f>IF(A431=0,"",IF(A431=0,0,IF(A431&gt;A$2,'šifarnik K-izvor'!G$3,+IF(Q431&lt;700,+'šifarnik K-izvor'!G$2,'šifarnik K-izvor'!G$1))))</f>
        <v/>
      </c>
      <c r="Q431" s="87">
        <f>IF($A431&lt;=$A$1,VALUE(+VLOOKUP($A431,'Rashodi- plan-izvršenje'!$A$8:O$1500,'prenos-P-R-N'!Q$1,FALSE)),IF($A431&lt;=$A$2,VLOOKUP($A431,'Prihodi- plan-izvršenje'!$A$4:$H$500,4,FALSE),IF($A431&lt;=$A$3,VLOOKUP(A431,'Neizmirene obaveze JLS'!$A$11:O$500,Q$1,FALSE),"")))</f>
        <v>0</v>
      </c>
      <c r="R431" s="88">
        <f>IF($A431&lt;=$A$1,VALUE(+VLOOKUP($A431,'Rashodi- plan-izvršenje'!$A$8:P$1500,'prenos-P-R-N'!R$1,FALSE)),IF($A431&lt;=$A$2,VLOOKUP($A431,'Prihodi- plan-izvršenje'!$A$4:$H$500,7,FALSE),""))</f>
        <v>0</v>
      </c>
      <c r="S431" s="88">
        <f>IF(A431=0,0,IF($A431&lt;=$A$1,VALUE(+VLOOKUP($A431,'Rashodi- plan-izvršenje'!$A$8:Q$1500,'prenos-P-R-N'!S$1,FALSE)),IF($A431&lt;=$A$2,VLOOKUP($A431,'Prihodi- plan-izvršenje'!$A$4:$H$500,8,FALSE),0)))</f>
        <v>0</v>
      </c>
      <c r="T431" s="88" t="str">
        <f>IF($A431&gt;$A$2,VLOOKUP($A431,'Neizmirene obaveze JLS'!$A$11:R$500,R$1,FALSE),"")</f>
        <v/>
      </c>
      <c r="U431" s="88">
        <f>IF($A431&gt;$A$2,VLOOKUP($A431,'Neizmirene obaveze JLS'!$A$11:S$500,S$1,FALSE),0)</f>
        <v>0</v>
      </c>
      <c r="V431" s="88">
        <f t="shared" si="43"/>
        <v>0</v>
      </c>
      <c r="W431" s="74"/>
      <c r="X431" s="74"/>
      <c r="Y431" s="74"/>
      <c r="Z431" s="74"/>
      <c r="AA431" s="193">
        <f t="shared" si="44"/>
        <v>1</v>
      </c>
      <c r="AB431" s="193" t="str">
        <f t="shared" si="45"/>
        <v/>
      </c>
    </row>
    <row r="432" spans="1:28">
      <c r="A432" s="89">
        <f>IF(AND(COUNTIF(A$1:A$3,"&gt;0")=1,MAX(A$8:A431)&lt;A$1),A431+1,IF(AND(COUNTIF(A$1:A$3,"&gt;0")=2,MAX(A$8:A431)&lt;A$2),A431+1,IF(AND(COUNTIF(A$1:A$3,"&gt;0")=3,MAX(A$8:A431)&lt;A$3),A431+1,0)))</f>
        <v>0</v>
      </c>
      <c r="B432" s="89" t="str">
        <f t="shared" si="46"/>
        <v/>
      </c>
      <c r="C432" s="89" t="str">
        <f t="shared" si="47"/>
        <v/>
      </c>
      <c r="D432" s="87" t="str">
        <f>IF($A432=0,"",IF($A432&lt;=$A$1,+VLOOKUP($A432,'Rashodi- plan-izvršenje'!$A$8:B$1500,'prenos-P-R-N'!D$1,FALSE),IF($A432&gt;$A$2,+VLOOKUP($A432,'Neizmirene obaveze JLS'!$A$11:B$500,'prenos-P-R-N'!D$1,FALSE),"")))</f>
        <v/>
      </c>
      <c r="E432" s="87" t="str">
        <f>IF($A432=0,"",IF($A432&lt;=$A$1,+VLOOKUP($A432,'Rashodi- plan-izvršenje'!$A$8:C$1500,'prenos-P-R-N'!E$1,FALSE),IF($A432&gt;$A$2,+VLOOKUP($A432,'Neizmirene obaveze JLS'!$A$11:C$500,'prenos-P-R-N'!E$1,FALSE),"")))</f>
        <v/>
      </c>
      <c r="F432" s="87" t="str">
        <f>IF($A432=0,"",IF($A432&lt;=$A$1,+VLOOKUP($A432,'Rashodi- plan-izvršenje'!$A$8:D$1500,'prenos-P-R-N'!F$1,FALSE),IF($A432&gt;$A$2,+VLOOKUP($A432,'Neizmirene obaveze JLS'!$A$11:D$500,'prenos-P-R-N'!F$1,FALSE),"")))</f>
        <v/>
      </c>
      <c r="G432" s="87" t="str">
        <f>IF($A432=0,"",IF($A432&lt;=$A$1,+VLOOKUP($A432,'Rashodi- plan-izvršenje'!$A$8:E$1500,'prenos-P-R-N'!G$1,FALSE),IF($A432&gt;$A$2,+VLOOKUP($A432,'Neizmirene obaveze JLS'!$A$11:E$500,'prenos-P-R-N'!G$1,FALSE),"")))</f>
        <v/>
      </c>
      <c r="H432" s="87" t="str">
        <f>IF($A432=0,"",IF($A432&lt;=$A$1,+VLOOKUP($A432,'Rashodi- plan-izvršenje'!$A$8:F$1500,'prenos-P-R-N'!H$1,FALSE),IF($A432&gt;$A$2,+VLOOKUP($A432,'Neizmirene obaveze JLS'!$A$11:F$500,'prenos-P-R-N'!H$1,FALSE),"")))</f>
        <v/>
      </c>
      <c r="I432" s="87" t="str">
        <f>IF($A432=0,"",IF($A432&lt;=$A$1,+VLOOKUP($A432,'Rashodi- plan-izvršenje'!$A$8:G$1500,'prenos-P-R-N'!I$1,FALSE),IF($A432&gt;$A$2,+VLOOKUP($A432,'Neizmirene obaveze JLS'!$A$11:G$500,'prenos-P-R-N'!I$1,FALSE),"")))</f>
        <v/>
      </c>
      <c r="J432" s="87" t="str">
        <f>IF($A432=0,"",IF($A432&lt;=$A$1,+VLOOKUP($A432,'Rashodi- plan-izvršenje'!$A$8:H$1500,'prenos-P-R-N'!J$1,FALSE),IF($A432&gt;$A$2,+VLOOKUP($A432,'Neizmirene obaveze JLS'!$A$11:H$500,'prenos-P-R-N'!J$1,FALSE),"")))</f>
        <v/>
      </c>
      <c r="K432" s="87" t="str">
        <f>IF($A432=0,"",IF($A432&lt;=$A$1,+VLOOKUP($A432,'Rashodi- plan-izvršenje'!$A$8:I$1500,'prenos-P-R-N'!K$1,FALSE),IF($A432&gt;$A$2,+VLOOKUP($A432,'Neizmirene obaveze JLS'!$A$11:I$500,'prenos-P-R-N'!K$1,FALSE),"")))</f>
        <v/>
      </c>
      <c r="L432" t="str">
        <f>IF(A432=0,"",IF(A432&lt;=A$1,+IF(VLOOKUP(A432,'Rashodi- plan-izvršenje'!A$8:J$1500,M$1,FALSE)&gt;0,"Програмска активност","Пројекат"),IF(A432&gt;A$2,+IF(VLOOKUP(A432,'Neizmirene obaveze JLS'!A$8:J$2008,M$1,FALSE)&gt;0,"Програмска активност","Пројекат"),"")))</f>
        <v/>
      </c>
      <c r="M432" s="87" t="str">
        <f>IF(A432=0,"",IF($A432&lt;=$A$1,+IF(VLOOKUP($A432,'Rashodi- plan-izvršenje'!$A$8:$M$1500,10,FALSE)&gt;0,VLOOKUP($A432,'Rashodi- plan-izvršenje'!$A$8:$M$1500,10,FALSE),VLOOKUP($A432,'Rashodi- plan-izvršenje'!$A$8:$M$1500,12,FALSE)),+IF($A432&gt;$A$2,IF(VLOOKUP($A432,'Neizmirene obaveze JLS'!$A$8:$M$1500,10,FALSE)&gt;0,VLOOKUP($A432,'Neizmirene obaveze JLS'!$A$11:$M$1500,10,FALSE),VLOOKUP($A432,'Neizmirene obaveze JLS'!$A$11:$M$1500,12,FALSE)),0)))</f>
        <v/>
      </c>
      <c r="N432" s="87" t="str">
        <f>IF(A432=0,"",IF($A432&lt;=$A$1,+IF(VLOOKUP(A432,'Rashodi- plan-izvršenje'!$A$8:$M$1500,10,FALSE)&gt;0,VLOOKUP(A432,'Rashodi- plan-izvršenje'!$A$8:$M$1500,11,FALSE),VLOOKUP(A432,'Rashodi- plan-izvršenje'!$A$8:$M$1500,13,FALSE)),+IF($A432&gt;$A$2,IF(VLOOKUP($A432,'Neizmirene obaveze JLS'!$A$8:$M$1500,10,FALSE)&gt;0,VLOOKUP($A432,'Neizmirene obaveze JLS'!$A$11:$M$1500,11,FALSE),VLOOKUP($A432,'Neizmirene obaveze JLS'!$A$11:$M$1500,13,FALSE)),0)))</f>
        <v/>
      </c>
      <c r="O432" s="87" t="str">
        <f>IF(A432=0,"",IF($A432&lt;=$A$1,VALUE(+VLOOKUP($A432,'Rashodi- plan-izvršenje'!$A$8:N$1500,'prenos-P-R-N'!O$1,FALSE)),IF($A432&lt;=A$2,VALUE(VLOOKUP($A432,'Prihodi- plan-izvršenje'!$A$8:$H$500,6,FALSE)),VALUE(VLOOKUP($A432,'Neizmirene obaveze JLS'!$A$8:$N$500,O$1,FALSE)))))</f>
        <v/>
      </c>
      <c r="P432" s="87" t="str">
        <f>IF(A432=0,"",IF(A432=0,0,IF(A432&gt;A$2,'šifarnik K-izvor'!G$3,+IF(Q432&lt;700,+'šifarnik K-izvor'!G$2,'šifarnik K-izvor'!G$1))))</f>
        <v/>
      </c>
      <c r="Q432" s="87">
        <f>IF($A432&lt;=$A$1,VALUE(+VLOOKUP($A432,'Rashodi- plan-izvršenje'!$A$8:O$1500,'prenos-P-R-N'!Q$1,FALSE)),IF($A432&lt;=$A$2,VLOOKUP($A432,'Prihodi- plan-izvršenje'!$A$4:$H$500,4,FALSE),IF($A432&lt;=$A$3,VLOOKUP(A432,'Neizmirene obaveze JLS'!$A$11:O$500,Q$1,FALSE),"")))</f>
        <v>0</v>
      </c>
      <c r="R432" s="88">
        <f>IF($A432&lt;=$A$1,VALUE(+VLOOKUP($A432,'Rashodi- plan-izvršenje'!$A$8:P$1500,'prenos-P-R-N'!R$1,FALSE)),IF($A432&lt;=$A$2,VLOOKUP($A432,'Prihodi- plan-izvršenje'!$A$4:$H$500,7,FALSE),""))</f>
        <v>0</v>
      </c>
      <c r="S432" s="88">
        <f>IF(A432=0,0,IF($A432&lt;=$A$1,VALUE(+VLOOKUP($A432,'Rashodi- plan-izvršenje'!$A$8:Q$1500,'prenos-P-R-N'!S$1,FALSE)),IF($A432&lt;=$A$2,VLOOKUP($A432,'Prihodi- plan-izvršenje'!$A$4:$H$500,8,FALSE),0)))</f>
        <v>0</v>
      </c>
      <c r="T432" s="88" t="str">
        <f>IF($A432&gt;$A$2,VLOOKUP($A432,'Neizmirene obaveze JLS'!$A$11:R$500,R$1,FALSE),"")</f>
        <v/>
      </c>
      <c r="U432" s="88">
        <f>IF($A432&gt;$A$2,VLOOKUP($A432,'Neizmirene obaveze JLS'!$A$11:S$500,S$1,FALSE),0)</f>
        <v>0</v>
      </c>
      <c r="V432" s="88">
        <f t="shared" si="43"/>
        <v>0</v>
      </c>
      <c r="W432" s="74"/>
      <c r="X432" s="74"/>
      <c r="Y432" s="74"/>
      <c r="Z432" s="74"/>
      <c r="AA432" s="193">
        <f t="shared" si="44"/>
        <v>1</v>
      </c>
      <c r="AB432" s="193" t="str">
        <f t="shared" si="45"/>
        <v/>
      </c>
    </row>
    <row r="433" spans="1:28">
      <c r="A433" s="89">
        <f>IF(AND(COUNTIF(A$1:A$3,"&gt;0")=1,MAX(A$8:A432)&lt;A$1),A432+1,IF(AND(COUNTIF(A$1:A$3,"&gt;0")=2,MAX(A$8:A432)&lt;A$2),A432+1,IF(AND(COUNTIF(A$1:A$3,"&gt;0")=3,MAX(A$8:A432)&lt;A$3),A432+1,0)))</f>
        <v>0</v>
      </c>
      <c r="B433" s="89" t="str">
        <f t="shared" si="46"/>
        <v/>
      </c>
      <c r="C433" s="89" t="str">
        <f t="shared" si="47"/>
        <v/>
      </c>
      <c r="D433" s="87" t="str">
        <f>IF($A433=0,"",IF($A433&lt;=$A$1,+VLOOKUP($A433,'Rashodi- plan-izvršenje'!$A$8:B$1500,'prenos-P-R-N'!D$1,FALSE),IF($A433&gt;$A$2,+VLOOKUP($A433,'Neizmirene obaveze JLS'!$A$11:B$500,'prenos-P-R-N'!D$1,FALSE),"")))</f>
        <v/>
      </c>
      <c r="E433" s="87" t="str">
        <f>IF($A433=0,"",IF($A433&lt;=$A$1,+VLOOKUP($A433,'Rashodi- plan-izvršenje'!$A$8:C$1500,'prenos-P-R-N'!E$1,FALSE),IF($A433&gt;$A$2,+VLOOKUP($A433,'Neizmirene obaveze JLS'!$A$11:C$500,'prenos-P-R-N'!E$1,FALSE),"")))</f>
        <v/>
      </c>
      <c r="F433" s="87" t="str">
        <f>IF($A433=0,"",IF($A433&lt;=$A$1,+VLOOKUP($A433,'Rashodi- plan-izvršenje'!$A$8:D$1500,'prenos-P-R-N'!F$1,FALSE),IF($A433&gt;$A$2,+VLOOKUP($A433,'Neizmirene obaveze JLS'!$A$11:D$500,'prenos-P-R-N'!F$1,FALSE),"")))</f>
        <v/>
      </c>
      <c r="G433" s="87" t="str">
        <f>IF($A433=0,"",IF($A433&lt;=$A$1,+VLOOKUP($A433,'Rashodi- plan-izvršenje'!$A$8:E$1500,'prenos-P-R-N'!G$1,FALSE),IF($A433&gt;$A$2,+VLOOKUP($A433,'Neizmirene obaveze JLS'!$A$11:E$500,'prenos-P-R-N'!G$1,FALSE),"")))</f>
        <v/>
      </c>
      <c r="H433" s="87" t="str">
        <f>IF($A433=0,"",IF($A433&lt;=$A$1,+VLOOKUP($A433,'Rashodi- plan-izvršenje'!$A$8:F$1500,'prenos-P-R-N'!H$1,FALSE),IF($A433&gt;$A$2,+VLOOKUP($A433,'Neizmirene obaveze JLS'!$A$11:F$500,'prenos-P-R-N'!H$1,FALSE),"")))</f>
        <v/>
      </c>
      <c r="I433" s="87" t="str">
        <f>IF($A433=0,"",IF($A433&lt;=$A$1,+VLOOKUP($A433,'Rashodi- plan-izvršenje'!$A$8:G$1500,'prenos-P-R-N'!I$1,FALSE),IF($A433&gt;$A$2,+VLOOKUP($A433,'Neizmirene obaveze JLS'!$A$11:G$500,'prenos-P-R-N'!I$1,FALSE),"")))</f>
        <v/>
      </c>
      <c r="J433" s="87" t="str">
        <f>IF($A433=0,"",IF($A433&lt;=$A$1,+VLOOKUP($A433,'Rashodi- plan-izvršenje'!$A$8:H$1500,'prenos-P-R-N'!J$1,FALSE),IF($A433&gt;$A$2,+VLOOKUP($A433,'Neizmirene obaveze JLS'!$A$11:H$500,'prenos-P-R-N'!J$1,FALSE),"")))</f>
        <v/>
      </c>
      <c r="K433" s="87" t="str">
        <f>IF($A433=0,"",IF($A433&lt;=$A$1,+VLOOKUP($A433,'Rashodi- plan-izvršenje'!$A$8:I$1500,'prenos-P-R-N'!K$1,FALSE),IF($A433&gt;$A$2,+VLOOKUP($A433,'Neizmirene obaveze JLS'!$A$11:I$500,'prenos-P-R-N'!K$1,FALSE),"")))</f>
        <v/>
      </c>
      <c r="L433" t="str">
        <f>IF(A433=0,"",IF(A433&lt;=A$1,+IF(VLOOKUP(A433,'Rashodi- plan-izvršenje'!A$8:J$1500,M$1,FALSE)&gt;0,"Програмска активност","Пројекат"),IF(A433&gt;A$2,+IF(VLOOKUP(A433,'Neizmirene obaveze JLS'!A$8:J$2008,M$1,FALSE)&gt;0,"Програмска активност","Пројекат"),"")))</f>
        <v/>
      </c>
      <c r="M433" s="87" t="str">
        <f>IF(A433=0,"",IF($A433&lt;=$A$1,+IF(VLOOKUP($A433,'Rashodi- plan-izvršenje'!$A$8:$M$1500,10,FALSE)&gt;0,VLOOKUP($A433,'Rashodi- plan-izvršenje'!$A$8:$M$1500,10,FALSE),VLOOKUP($A433,'Rashodi- plan-izvršenje'!$A$8:$M$1500,12,FALSE)),+IF($A433&gt;$A$2,IF(VLOOKUP($A433,'Neizmirene obaveze JLS'!$A$8:$M$1500,10,FALSE)&gt;0,VLOOKUP($A433,'Neizmirene obaveze JLS'!$A$11:$M$1500,10,FALSE),VLOOKUP($A433,'Neizmirene obaveze JLS'!$A$11:$M$1500,12,FALSE)),0)))</f>
        <v/>
      </c>
      <c r="N433" s="87" t="str">
        <f>IF(A433=0,"",IF($A433&lt;=$A$1,+IF(VLOOKUP(A433,'Rashodi- plan-izvršenje'!$A$8:$M$1500,10,FALSE)&gt;0,VLOOKUP(A433,'Rashodi- plan-izvršenje'!$A$8:$M$1500,11,FALSE),VLOOKUP(A433,'Rashodi- plan-izvršenje'!$A$8:$M$1500,13,FALSE)),+IF($A433&gt;$A$2,IF(VLOOKUP($A433,'Neizmirene obaveze JLS'!$A$8:$M$1500,10,FALSE)&gt;0,VLOOKUP($A433,'Neizmirene obaveze JLS'!$A$11:$M$1500,11,FALSE),VLOOKUP($A433,'Neizmirene obaveze JLS'!$A$11:$M$1500,13,FALSE)),0)))</f>
        <v/>
      </c>
      <c r="O433" s="87" t="str">
        <f>IF(A433=0,"",IF($A433&lt;=$A$1,VALUE(+VLOOKUP($A433,'Rashodi- plan-izvršenje'!$A$8:N$1500,'prenos-P-R-N'!O$1,FALSE)),IF($A433&lt;=A$2,VALUE(VLOOKUP($A433,'Prihodi- plan-izvršenje'!$A$8:$H$500,6,FALSE)),VALUE(VLOOKUP($A433,'Neizmirene obaveze JLS'!$A$8:$N$500,O$1,FALSE)))))</f>
        <v/>
      </c>
      <c r="P433" s="87" t="str">
        <f>IF(A433=0,"",IF(A433=0,0,IF(A433&gt;A$2,'šifarnik K-izvor'!G$3,+IF(Q433&lt;700,+'šifarnik K-izvor'!G$2,'šifarnik K-izvor'!G$1))))</f>
        <v/>
      </c>
      <c r="Q433" s="87">
        <f>IF($A433&lt;=$A$1,VALUE(+VLOOKUP($A433,'Rashodi- plan-izvršenje'!$A$8:O$1500,'prenos-P-R-N'!Q$1,FALSE)),IF($A433&lt;=$A$2,VLOOKUP($A433,'Prihodi- plan-izvršenje'!$A$4:$H$500,4,FALSE),IF($A433&lt;=$A$3,VLOOKUP(A433,'Neizmirene obaveze JLS'!$A$11:O$500,Q$1,FALSE),"")))</f>
        <v>0</v>
      </c>
      <c r="R433" s="88">
        <f>IF($A433&lt;=$A$1,VALUE(+VLOOKUP($A433,'Rashodi- plan-izvršenje'!$A$8:P$1500,'prenos-P-R-N'!R$1,FALSE)),IF($A433&lt;=$A$2,VLOOKUP($A433,'Prihodi- plan-izvršenje'!$A$4:$H$500,7,FALSE),""))</f>
        <v>0</v>
      </c>
      <c r="S433" s="88">
        <f>IF(A433=0,0,IF($A433&lt;=$A$1,VALUE(+VLOOKUP($A433,'Rashodi- plan-izvršenje'!$A$8:Q$1500,'prenos-P-R-N'!S$1,FALSE)),IF($A433&lt;=$A$2,VLOOKUP($A433,'Prihodi- plan-izvršenje'!$A$4:$H$500,8,FALSE),0)))</f>
        <v>0</v>
      </c>
      <c r="T433" s="88" t="str">
        <f>IF($A433&gt;$A$2,VLOOKUP($A433,'Neizmirene obaveze JLS'!$A$11:R$500,R$1,FALSE),"")</f>
        <v/>
      </c>
      <c r="U433" s="88">
        <f>IF($A433&gt;$A$2,VLOOKUP($A433,'Neizmirene obaveze JLS'!$A$11:S$500,S$1,FALSE),0)</f>
        <v>0</v>
      </c>
      <c r="V433" s="88">
        <f t="shared" si="43"/>
        <v>0</v>
      </c>
      <c r="W433" s="74"/>
      <c r="X433" s="74"/>
      <c r="Y433" s="74"/>
      <c r="Z433" s="74"/>
      <c r="AA433" s="193">
        <f t="shared" si="44"/>
        <v>1</v>
      </c>
      <c r="AB433" s="193" t="str">
        <f t="shared" si="45"/>
        <v/>
      </c>
    </row>
    <row r="434" spans="1:28">
      <c r="A434" s="89">
        <f>IF(AND(COUNTIF(A$1:A$3,"&gt;0")=1,MAX(A$8:A433)&lt;A$1),A433+1,IF(AND(COUNTIF(A$1:A$3,"&gt;0")=2,MAX(A$8:A433)&lt;A$2),A433+1,IF(AND(COUNTIF(A$1:A$3,"&gt;0")=3,MAX(A$8:A433)&lt;A$3),A433+1,0)))</f>
        <v>0</v>
      </c>
      <c r="B434" s="89" t="str">
        <f t="shared" si="46"/>
        <v/>
      </c>
      <c r="C434" s="89" t="str">
        <f t="shared" si="47"/>
        <v/>
      </c>
      <c r="D434" s="87" t="str">
        <f>IF($A434=0,"",IF($A434&lt;=$A$1,+VLOOKUP($A434,'Rashodi- plan-izvršenje'!$A$8:B$1500,'prenos-P-R-N'!D$1,FALSE),IF($A434&gt;$A$2,+VLOOKUP($A434,'Neizmirene obaveze JLS'!$A$11:B$500,'prenos-P-R-N'!D$1,FALSE),"")))</f>
        <v/>
      </c>
      <c r="E434" s="87" t="str">
        <f>IF($A434=0,"",IF($A434&lt;=$A$1,+VLOOKUP($A434,'Rashodi- plan-izvršenje'!$A$8:C$1500,'prenos-P-R-N'!E$1,FALSE),IF($A434&gt;$A$2,+VLOOKUP($A434,'Neizmirene obaveze JLS'!$A$11:C$500,'prenos-P-R-N'!E$1,FALSE),"")))</f>
        <v/>
      </c>
      <c r="F434" s="87" t="str">
        <f>IF($A434=0,"",IF($A434&lt;=$A$1,+VLOOKUP($A434,'Rashodi- plan-izvršenje'!$A$8:D$1500,'prenos-P-R-N'!F$1,FALSE),IF($A434&gt;$A$2,+VLOOKUP($A434,'Neizmirene obaveze JLS'!$A$11:D$500,'prenos-P-R-N'!F$1,FALSE),"")))</f>
        <v/>
      </c>
      <c r="G434" s="87" t="str">
        <f>IF($A434=0,"",IF($A434&lt;=$A$1,+VLOOKUP($A434,'Rashodi- plan-izvršenje'!$A$8:E$1500,'prenos-P-R-N'!G$1,FALSE),IF($A434&gt;$A$2,+VLOOKUP($A434,'Neizmirene obaveze JLS'!$A$11:E$500,'prenos-P-R-N'!G$1,FALSE),"")))</f>
        <v/>
      </c>
      <c r="H434" s="87" t="str">
        <f>IF($A434=0,"",IF($A434&lt;=$A$1,+VLOOKUP($A434,'Rashodi- plan-izvršenje'!$A$8:F$1500,'prenos-P-R-N'!H$1,FALSE),IF($A434&gt;$A$2,+VLOOKUP($A434,'Neizmirene obaveze JLS'!$A$11:F$500,'prenos-P-R-N'!H$1,FALSE),"")))</f>
        <v/>
      </c>
      <c r="I434" s="87" t="str">
        <f>IF($A434=0,"",IF($A434&lt;=$A$1,+VLOOKUP($A434,'Rashodi- plan-izvršenje'!$A$8:G$1500,'prenos-P-R-N'!I$1,FALSE),IF($A434&gt;$A$2,+VLOOKUP($A434,'Neizmirene obaveze JLS'!$A$11:G$500,'prenos-P-R-N'!I$1,FALSE),"")))</f>
        <v/>
      </c>
      <c r="J434" s="87" t="str">
        <f>IF($A434=0,"",IF($A434&lt;=$A$1,+VLOOKUP($A434,'Rashodi- plan-izvršenje'!$A$8:H$1500,'prenos-P-R-N'!J$1,FALSE),IF($A434&gt;$A$2,+VLOOKUP($A434,'Neizmirene obaveze JLS'!$A$11:H$500,'prenos-P-R-N'!J$1,FALSE),"")))</f>
        <v/>
      </c>
      <c r="K434" s="87" t="str">
        <f>IF($A434=0,"",IF($A434&lt;=$A$1,+VLOOKUP($A434,'Rashodi- plan-izvršenje'!$A$8:I$1500,'prenos-P-R-N'!K$1,FALSE),IF($A434&gt;$A$2,+VLOOKUP($A434,'Neizmirene obaveze JLS'!$A$11:I$500,'prenos-P-R-N'!K$1,FALSE),"")))</f>
        <v/>
      </c>
      <c r="L434" t="str">
        <f>IF(A434=0,"",IF(A434&lt;=A$1,+IF(VLOOKUP(A434,'Rashodi- plan-izvršenje'!A$8:J$1500,M$1,FALSE)&gt;0,"Програмска активност","Пројекат"),IF(A434&gt;A$2,+IF(VLOOKUP(A434,'Neizmirene obaveze JLS'!A$8:J$2008,M$1,FALSE)&gt;0,"Програмска активност","Пројекат"),"")))</f>
        <v/>
      </c>
      <c r="M434" s="87" t="str">
        <f>IF(A434=0,"",IF($A434&lt;=$A$1,+IF(VLOOKUP($A434,'Rashodi- plan-izvršenje'!$A$8:$M$1500,10,FALSE)&gt;0,VLOOKUP($A434,'Rashodi- plan-izvršenje'!$A$8:$M$1500,10,FALSE),VLOOKUP($A434,'Rashodi- plan-izvršenje'!$A$8:$M$1500,12,FALSE)),+IF($A434&gt;$A$2,IF(VLOOKUP($A434,'Neizmirene obaveze JLS'!$A$8:$M$1500,10,FALSE)&gt;0,VLOOKUP($A434,'Neizmirene obaveze JLS'!$A$11:$M$1500,10,FALSE),VLOOKUP($A434,'Neizmirene obaveze JLS'!$A$11:$M$1500,12,FALSE)),0)))</f>
        <v/>
      </c>
      <c r="N434" s="87" t="str">
        <f>IF(A434=0,"",IF($A434&lt;=$A$1,+IF(VLOOKUP(A434,'Rashodi- plan-izvršenje'!$A$8:$M$1500,10,FALSE)&gt;0,VLOOKUP(A434,'Rashodi- plan-izvršenje'!$A$8:$M$1500,11,FALSE),VLOOKUP(A434,'Rashodi- plan-izvršenje'!$A$8:$M$1500,13,FALSE)),+IF($A434&gt;$A$2,IF(VLOOKUP($A434,'Neizmirene obaveze JLS'!$A$8:$M$1500,10,FALSE)&gt;0,VLOOKUP($A434,'Neizmirene obaveze JLS'!$A$11:$M$1500,11,FALSE),VLOOKUP($A434,'Neizmirene obaveze JLS'!$A$11:$M$1500,13,FALSE)),0)))</f>
        <v/>
      </c>
      <c r="O434" s="87" t="str">
        <f>IF(A434=0,"",IF($A434&lt;=$A$1,VALUE(+VLOOKUP($A434,'Rashodi- plan-izvršenje'!$A$8:N$1500,'prenos-P-R-N'!O$1,FALSE)),IF($A434&lt;=A$2,VALUE(VLOOKUP($A434,'Prihodi- plan-izvršenje'!$A$8:$H$500,6,FALSE)),VALUE(VLOOKUP($A434,'Neizmirene obaveze JLS'!$A$8:$N$500,O$1,FALSE)))))</f>
        <v/>
      </c>
      <c r="P434" s="87" t="str">
        <f>IF(A434=0,"",IF(A434=0,0,IF(A434&gt;A$2,'šifarnik K-izvor'!G$3,+IF(Q434&lt;700,+'šifarnik K-izvor'!G$2,'šifarnik K-izvor'!G$1))))</f>
        <v/>
      </c>
      <c r="Q434" s="87">
        <f>IF($A434&lt;=$A$1,VALUE(+VLOOKUP($A434,'Rashodi- plan-izvršenje'!$A$8:O$1500,'prenos-P-R-N'!Q$1,FALSE)),IF($A434&lt;=$A$2,VLOOKUP($A434,'Prihodi- plan-izvršenje'!$A$4:$H$500,4,FALSE),IF($A434&lt;=$A$3,VLOOKUP(A434,'Neizmirene obaveze JLS'!$A$11:O$500,Q$1,FALSE),"")))</f>
        <v>0</v>
      </c>
      <c r="R434" s="88">
        <f>IF($A434&lt;=$A$1,VALUE(+VLOOKUP($A434,'Rashodi- plan-izvršenje'!$A$8:P$1500,'prenos-P-R-N'!R$1,FALSE)),IF($A434&lt;=$A$2,VLOOKUP($A434,'Prihodi- plan-izvršenje'!$A$4:$H$500,7,FALSE),""))</f>
        <v>0</v>
      </c>
      <c r="S434" s="88">
        <f>IF(A434=0,0,IF($A434&lt;=$A$1,VALUE(+VLOOKUP($A434,'Rashodi- plan-izvršenje'!$A$8:Q$1500,'prenos-P-R-N'!S$1,FALSE)),IF($A434&lt;=$A$2,VLOOKUP($A434,'Prihodi- plan-izvršenje'!$A$4:$H$500,8,FALSE),0)))</f>
        <v>0</v>
      </c>
      <c r="T434" s="88" t="str">
        <f>IF($A434&gt;$A$2,VLOOKUP($A434,'Neizmirene obaveze JLS'!$A$11:R$500,R$1,FALSE),"")</f>
        <v/>
      </c>
      <c r="U434" s="88">
        <f>IF($A434&gt;$A$2,VLOOKUP($A434,'Neizmirene obaveze JLS'!$A$11:S$500,S$1,FALSE),0)</f>
        <v>0</v>
      </c>
      <c r="V434" s="88">
        <f t="shared" si="43"/>
        <v>0</v>
      </c>
      <c r="W434" s="74"/>
      <c r="X434" s="74"/>
      <c r="Y434" s="74"/>
      <c r="Z434" s="74"/>
      <c r="AA434" s="193">
        <f t="shared" si="44"/>
        <v>1</v>
      </c>
      <c r="AB434" s="193" t="str">
        <f t="shared" si="45"/>
        <v/>
      </c>
    </row>
    <row r="435" spans="1:28">
      <c r="A435" s="89">
        <f>IF(AND(COUNTIF(A$1:A$3,"&gt;0")=1,MAX(A$8:A434)&lt;A$1),A434+1,IF(AND(COUNTIF(A$1:A$3,"&gt;0")=2,MAX(A$8:A434)&lt;A$2),A434+1,IF(AND(COUNTIF(A$1:A$3,"&gt;0")=3,MAX(A$8:A434)&lt;A$3),A434+1,0)))</f>
        <v>0</v>
      </c>
      <c r="B435" s="89" t="str">
        <f t="shared" si="46"/>
        <v/>
      </c>
      <c r="C435" s="89" t="str">
        <f t="shared" si="47"/>
        <v/>
      </c>
      <c r="D435" s="87" t="str">
        <f>IF($A435=0,"",IF($A435&lt;=$A$1,+VLOOKUP($A435,'Rashodi- plan-izvršenje'!$A$8:B$1500,'prenos-P-R-N'!D$1,FALSE),IF($A435&gt;$A$2,+VLOOKUP($A435,'Neizmirene obaveze JLS'!$A$11:B$500,'prenos-P-R-N'!D$1,FALSE),"")))</f>
        <v/>
      </c>
      <c r="E435" s="87" t="str">
        <f>IF($A435=0,"",IF($A435&lt;=$A$1,+VLOOKUP($A435,'Rashodi- plan-izvršenje'!$A$8:C$1500,'prenos-P-R-N'!E$1,FALSE),IF($A435&gt;$A$2,+VLOOKUP($A435,'Neizmirene obaveze JLS'!$A$11:C$500,'prenos-P-R-N'!E$1,FALSE),"")))</f>
        <v/>
      </c>
      <c r="F435" s="87" t="str">
        <f>IF($A435=0,"",IF($A435&lt;=$A$1,+VLOOKUP($A435,'Rashodi- plan-izvršenje'!$A$8:D$1500,'prenos-P-R-N'!F$1,FALSE),IF($A435&gt;$A$2,+VLOOKUP($A435,'Neizmirene obaveze JLS'!$A$11:D$500,'prenos-P-R-N'!F$1,FALSE),"")))</f>
        <v/>
      </c>
      <c r="G435" s="87" t="str">
        <f>IF($A435=0,"",IF($A435&lt;=$A$1,+VLOOKUP($A435,'Rashodi- plan-izvršenje'!$A$8:E$1500,'prenos-P-R-N'!G$1,FALSE),IF($A435&gt;$A$2,+VLOOKUP($A435,'Neizmirene obaveze JLS'!$A$11:E$500,'prenos-P-R-N'!G$1,FALSE),"")))</f>
        <v/>
      </c>
      <c r="H435" s="87" t="str">
        <f>IF($A435=0,"",IF($A435&lt;=$A$1,+VLOOKUP($A435,'Rashodi- plan-izvršenje'!$A$8:F$1500,'prenos-P-R-N'!H$1,FALSE),IF($A435&gt;$A$2,+VLOOKUP($A435,'Neizmirene obaveze JLS'!$A$11:F$500,'prenos-P-R-N'!H$1,FALSE),"")))</f>
        <v/>
      </c>
      <c r="I435" s="87" t="str">
        <f>IF($A435=0,"",IF($A435&lt;=$A$1,+VLOOKUP($A435,'Rashodi- plan-izvršenje'!$A$8:G$1500,'prenos-P-R-N'!I$1,FALSE),IF($A435&gt;$A$2,+VLOOKUP($A435,'Neizmirene obaveze JLS'!$A$11:G$500,'prenos-P-R-N'!I$1,FALSE),"")))</f>
        <v/>
      </c>
      <c r="J435" s="87" t="str">
        <f>IF($A435=0,"",IF($A435&lt;=$A$1,+VLOOKUP($A435,'Rashodi- plan-izvršenje'!$A$8:H$1500,'prenos-P-R-N'!J$1,FALSE),IF($A435&gt;$A$2,+VLOOKUP($A435,'Neizmirene obaveze JLS'!$A$11:H$500,'prenos-P-R-N'!J$1,FALSE),"")))</f>
        <v/>
      </c>
      <c r="K435" s="87" t="str">
        <f>IF($A435=0,"",IF($A435&lt;=$A$1,+VLOOKUP($A435,'Rashodi- plan-izvršenje'!$A$8:I$1500,'prenos-P-R-N'!K$1,FALSE),IF($A435&gt;$A$2,+VLOOKUP($A435,'Neizmirene obaveze JLS'!$A$11:I$500,'prenos-P-R-N'!K$1,FALSE),"")))</f>
        <v/>
      </c>
      <c r="L435" t="str">
        <f>IF(A435=0,"",IF(A435&lt;=A$1,+IF(VLOOKUP(A435,'Rashodi- plan-izvršenje'!A$8:J$1500,M$1,FALSE)&gt;0,"Програмска активност","Пројекат"),IF(A435&gt;A$2,+IF(VLOOKUP(A435,'Neizmirene obaveze JLS'!A$8:J$2008,M$1,FALSE)&gt;0,"Програмска активност","Пројекат"),"")))</f>
        <v/>
      </c>
      <c r="M435" s="87" t="str">
        <f>IF(A435=0,"",IF($A435&lt;=$A$1,+IF(VLOOKUP($A435,'Rashodi- plan-izvršenje'!$A$8:$M$1500,10,FALSE)&gt;0,VLOOKUP($A435,'Rashodi- plan-izvršenje'!$A$8:$M$1500,10,FALSE),VLOOKUP($A435,'Rashodi- plan-izvršenje'!$A$8:$M$1500,12,FALSE)),+IF($A435&gt;$A$2,IF(VLOOKUP($A435,'Neizmirene obaveze JLS'!$A$8:$M$1500,10,FALSE)&gt;0,VLOOKUP($A435,'Neizmirene obaveze JLS'!$A$11:$M$1500,10,FALSE),VLOOKUP($A435,'Neizmirene obaveze JLS'!$A$11:$M$1500,12,FALSE)),0)))</f>
        <v/>
      </c>
      <c r="N435" s="87" t="str">
        <f>IF(A435=0,"",IF($A435&lt;=$A$1,+IF(VLOOKUP(A435,'Rashodi- plan-izvršenje'!$A$8:$M$1500,10,FALSE)&gt;0,VLOOKUP(A435,'Rashodi- plan-izvršenje'!$A$8:$M$1500,11,FALSE),VLOOKUP(A435,'Rashodi- plan-izvršenje'!$A$8:$M$1500,13,FALSE)),+IF($A435&gt;$A$2,IF(VLOOKUP($A435,'Neizmirene obaveze JLS'!$A$8:$M$1500,10,FALSE)&gt;0,VLOOKUP($A435,'Neizmirene obaveze JLS'!$A$11:$M$1500,11,FALSE),VLOOKUP($A435,'Neizmirene obaveze JLS'!$A$11:$M$1500,13,FALSE)),0)))</f>
        <v/>
      </c>
      <c r="O435" s="87" t="str">
        <f>IF(A435=0,"",IF($A435&lt;=$A$1,VALUE(+VLOOKUP($A435,'Rashodi- plan-izvršenje'!$A$8:N$1500,'prenos-P-R-N'!O$1,FALSE)),IF($A435&lt;=A$2,VALUE(VLOOKUP($A435,'Prihodi- plan-izvršenje'!$A$8:$H$500,6,FALSE)),VALUE(VLOOKUP($A435,'Neizmirene obaveze JLS'!$A$8:$N$500,O$1,FALSE)))))</f>
        <v/>
      </c>
      <c r="P435" s="87" t="str">
        <f>IF(A435=0,"",IF(A435=0,0,IF(A435&gt;A$2,'šifarnik K-izvor'!G$3,+IF(Q435&lt;700,+'šifarnik K-izvor'!G$2,'šifarnik K-izvor'!G$1))))</f>
        <v/>
      </c>
      <c r="Q435" s="87">
        <f>IF($A435&lt;=$A$1,VALUE(+VLOOKUP($A435,'Rashodi- plan-izvršenje'!$A$8:O$1500,'prenos-P-R-N'!Q$1,FALSE)),IF($A435&lt;=$A$2,VLOOKUP($A435,'Prihodi- plan-izvršenje'!$A$4:$H$500,4,FALSE),IF($A435&lt;=$A$3,VLOOKUP(A435,'Neizmirene obaveze JLS'!$A$11:O$500,Q$1,FALSE),"")))</f>
        <v>0</v>
      </c>
      <c r="R435" s="88">
        <f>IF($A435&lt;=$A$1,VALUE(+VLOOKUP($A435,'Rashodi- plan-izvršenje'!$A$8:P$1500,'prenos-P-R-N'!R$1,FALSE)),IF($A435&lt;=$A$2,VLOOKUP($A435,'Prihodi- plan-izvršenje'!$A$4:$H$500,7,FALSE),""))</f>
        <v>0</v>
      </c>
      <c r="S435" s="88">
        <f>IF(A435=0,0,IF($A435&lt;=$A$1,VALUE(+VLOOKUP($A435,'Rashodi- plan-izvršenje'!$A$8:Q$1500,'prenos-P-R-N'!S$1,FALSE)),IF($A435&lt;=$A$2,VLOOKUP($A435,'Prihodi- plan-izvršenje'!$A$4:$H$500,8,FALSE),0)))</f>
        <v>0</v>
      </c>
      <c r="T435" s="88" t="str">
        <f>IF($A435&gt;$A$2,VLOOKUP($A435,'Neizmirene obaveze JLS'!$A$11:R$500,R$1,FALSE),"")</f>
        <v/>
      </c>
      <c r="U435" s="88">
        <f>IF($A435&gt;$A$2,VLOOKUP($A435,'Neizmirene obaveze JLS'!$A$11:S$500,S$1,FALSE),0)</f>
        <v>0</v>
      </c>
      <c r="V435" s="88">
        <f t="shared" si="43"/>
        <v>0</v>
      </c>
      <c r="W435" s="74"/>
      <c r="X435" s="74"/>
      <c r="Y435" s="74"/>
      <c r="Z435" s="74"/>
      <c r="AA435" s="193">
        <f t="shared" si="44"/>
        <v>1</v>
      </c>
      <c r="AB435" s="193" t="str">
        <f t="shared" si="45"/>
        <v/>
      </c>
    </row>
    <row r="436" spans="1:28">
      <c r="A436" s="89">
        <f>IF(AND(COUNTIF(A$1:A$3,"&gt;0")=1,MAX(A$8:A435)&lt;A$1),A435+1,IF(AND(COUNTIF(A$1:A$3,"&gt;0")=2,MAX(A$8:A435)&lt;A$2),A435+1,IF(AND(COUNTIF(A$1:A$3,"&gt;0")=3,MAX(A$8:A435)&lt;A$3),A435+1,0)))</f>
        <v>0</v>
      </c>
      <c r="B436" s="89" t="str">
        <f t="shared" si="46"/>
        <v/>
      </c>
      <c r="C436" s="89" t="str">
        <f t="shared" si="47"/>
        <v/>
      </c>
      <c r="D436" s="87" t="str">
        <f>IF($A436=0,"",IF($A436&lt;=$A$1,+VLOOKUP($A436,'Rashodi- plan-izvršenje'!$A$8:B$1500,'prenos-P-R-N'!D$1,FALSE),IF($A436&gt;$A$2,+VLOOKUP($A436,'Neizmirene obaveze JLS'!$A$11:B$500,'prenos-P-R-N'!D$1,FALSE),"")))</f>
        <v/>
      </c>
      <c r="E436" s="87" t="str">
        <f>IF($A436=0,"",IF($A436&lt;=$A$1,+VLOOKUP($A436,'Rashodi- plan-izvršenje'!$A$8:C$1500,'prenos-P-R-N'!E$1,FALSE),IF($A436&gt;$A$2,+VLOOKUP($A436,'Neizmirene obaveze JLS'!$A$11:C$500,'prenos-P-R-N'!E$1,FALSE),"")))</f>
        <v/>
      </c>
      <c r="F436" s="87" t="str">
        <f>IF($A436=0,"",IF($A436&lt;=$A$1,+VLOOKUP($A436,'Rashodi- plan-izvršenje'!$A$8:D$1500,'prenos-P-R-N'!F$1,FALSE),IF($A436&gt;$A$2,+VLOOKUP($A436,'Neizmirene obaveze JLS'!$A$11:D$500,'prenos-P-R-N'!F$1,FALSE),"")))</f>
        <v/>
      </c>
      <c r="G436" s="87" t="str">
        <f>IF($A436=0,"",IF($A436&lt;=$A$1,+VLOOKUP($A436,'Rashodi- plan-izvršenje'!$A$8:E$1500,'prenos-P-R-N'!G$1,FALSE),IF($A436&gt;$A$2,+VLOOKUP($A436,'Neizmirene obaveze JLS'!$A$11:E$500,'prenos-P-R-N'!G$1,FALSE),"")))</f>
        <v/>
      </c>
      <c r="H436" s="87" t="str">
        <f>IF($A436=0,"",IF($A436&lt;=$A$1,+VLOOKUP($A436,'Rashodi- plan-izvršenje'!$A$8:F$1500,'prenos-P-R-N'!H$1,FALSE),IF($A436&gt;$A$2,+VLOOKUP($A436,'Neizmirene obaveze JLS'!$A$11:F$500,'prenos-P-R-N'!H$1,FALSE),"")))</f>
        <v/>
      </c>
      <c r="I436" s="87" t="str">
        <f>IF($A436=0,"",IF($A436&lt;=$A$1,+VLOOKUP($A436,'Rashodi- plan-izvršenje'!$A$8:G$1500,'prenos-P-R-N'!I$1,FALSE),IF($A436&gt;$A$2,+VLOOKUP($A436,'Neizmirene obaveze JLS'!$A$11:G$500,'prenos-P-R-N'!I$1,FALSE),"")))</f>
        <v/>
      </c>
      <c r="J436" s="87" t="str">
        <f>IF($A436=0,"",IF($A436&lt;=$A$1,+VLOOKUP($A436,'Rashodi- plan-izvršenje'!$A$8:H$1500,'prenos-P-R-N'!J$1,FALSE),IF($A436&gt;$A$2,+VLOOKUP($A436,'Neizmirene obaveze JLS'!$A$11:H$500,'prenos-P-R-N'!J$1,FALSE),"")))</f>
        <v/>
      </c>
      <c r="K436" s="87" t="str">
        <f>IF($A436=0,"",IF($A436&lt;=$A$1,+VLOOKUP($A436,'Rashodi- plan-izvršenje'!$A$8:I$1500,'prenos-P-R-N'!K$1,FALSE),IF($A436&gt;$A$2,+VLOOKUP($A436,'Neizmirene obaveze JLS'!$A$11:I$500,'prenos-P-R-N'!K$1,FALSE),"")))</f>
        <v/>
      </c>
      <c r="L436" t="str">
        <f>IF(A436=0,"",IF(A436&lt;=A$1,+IF(VLOOKUP(A436,'Rashodi- plan-izvršenje'!A$8:J$1500,M$1,FALSE)&gt;0,"Програмска активност","Пројекат"),IF(A436&gt;A$2,+IF(VLOOKUP(A436,'Neizmirene obaveze JLS'!A$8:J$2008,M$1,FALSE)&gt;0,"Програмска активност","Пројекат"),"")))</f>
        <v/>
      </c>
      <c r="M436" s="87" t="str">
        <f>IF(A436=0,"",IF($A436&lt;=$A$1,+IF(VLOOKUP($A436,'Rashodi- plan-izvršenje'!$A$8:$M$1500,10,FALSE)&gt;0,VLOOKUP($A436,'Rashodi- plan-izvršenje'!$A$8:$M$1500,10,FALSE),VLOOKUP($A436,'Rashodi- plan-izvršenje'!$A$8:$M$1500,12,FALSE)),+IF($A436&gt;$A$2,IF(VLOOKUP($A436,'Neizmirene obaveze JLS'!$A$8:$M$1500,10,FALSE)&gt;0,VLOOKUP($A436,'Neizmirene obaveze JLS'!$A$11:$M$1500,10,FALSE),VLOOKUP($A436,'Neizmirene obaveze JLS'!$A$11:$M$1500,12,FALSE)),0)))</f>
        <v/>
      </c>
      <c r="N436" s="87" t="str">
        <f>IF(A436=0,"",IF($A436&lt;=$A$1,+IF(VLOOKUP(A436,'Rashodi- plan-izvršenje'!$A$8:$M$1500,10,FALSE)&gt;0,VLOOKUP(A436,'Rashodi- plan-izvršenje'!$A$8:$M$1500,11,FALSE),VLOOKUP(A436,'Rashodi- plan-izvršenje'!$A$8:$M$1500,13,FALSE)),+IF($A436&gt;$A$2,IF(VLOOKUP($A436,'Neizmirene obaveze JLS'!$A$8:$M$1500,10,FALSE)&gt;0,VLOOKUP($A436,'Neizmirene obaveze JLS'!$A$11:$M$1500,11,FALSE),VLOOKUP($A436,'Neizmirene obaveze JLS'!$A$11:$M$1500,13,FALSE)),0)))</f>
        <v/>
      </c>
      <c r="O436" s="87" t="str">
        <f>IF(A436=0,"",IF($A436&lt;=$A$1,VALUE(+VLOOKUP($A436,'Rashodi- plan-izvršenje'!$A$8:N$1500,'prenos-P-R-N'!O$1,FALSE)),IF($A436&lt;=A$2,VALUE(VLOOKUP($A436,'Prihodi- plan-izvršenje'!$A$8:$H$500,6,FALSE)),VALUE(VLOOKUP($A436,'Neizmirene obaveze JLS'!$A$8:$N$500,O$1,FALSE)))))</f>
        <v/>
      </c>
      <c r="P436" s="87" t="str">
        <f>IF(A436=0,"",IF(A436=0,0,IF(A436&gt;A$2,'šifarnik K-izvor'!G$3,+IF(Q436&lt;700,+'šifarnik K-izvor'!G$2,'šifarnik K-izvor'!G$1))))</f>
        <v/>
      </c>
      <c r="Q436" s="87">
        <f>IF($A436&lt;=$A$1,VALUE(+VLOOKUP($A436,'Rashodi- plan-izvršenje'!$A$8:O$1500,'prenos-P-R-N'!Q$1,FALSE)),IF($A436&lt;=$A$2,VLOOKUP($A436,'Prihodi- plan-izvršenje'!$A$4:$H$500,4,FALSE),IF($A436&lt;=$A$3,VLOOKUP(A436,'Neizmirene obaveze JLS'!$A$11:O$500,Q$1,FALSE),"")))</f>
        <v>0</v>
      </c>
      <c r="R436" s="88">
        <f>IF($A436&lt;=$A$1,VALUE(+VLOOKUP($A436,'Rashodi- plan-izvršenje'!$A$8:P$1500,'prenos-P-R-N'!R$1,FALSE)),IF($A436&lt;=$A$2,VLOOKUP($A436,'Prihodi- plan-izvršenje'!$A$4:$H$500,7,FALSE),""))</f>
        <v>0</v>
      </c>
      <c r="S436" s="88">
        <f>IF(A436=0,0,IF($A436&lt;=$A$1,VALUE(+VLOOKUP($A436,'Rashodi- plan-izvršenje'!$A$8:Q$1500,'prenos-P-R-N'!S$1,FALSE)),IF($A436&lt;=$A$2,VLOOKUP($A436,'Prihodi- plan-izvršenje'!$A$4:$H$500,8,FALSE),0)))</f>
        <v>0</v>
      </c>
      <c r="T436" s="88" t="str">
        <f>IF($A436&gt;$A$2,VLOOKUP($A436,'Neizmirene obaveze JLS'!$A$11:R$500,R$1,FALSE),"")</f>
        <v/>
      </c>
      <c r="U436" s="88">
        <f>IF($A436&gt;$A$2,VLOOKUP($A436,'Neizmirene obaveze JLS'!$A$11:S$500,S$1,FALSE),0)</f>
        <v>0</v>
      </c>
      <c r="V436" s="88">
        <f t="shared" si="43"/>
        <v>0</v>
      </c>
      <c r="W436" s="74"/>
      <c r="X436" s="74"/>
      <c r="Y436" s="74"/>
      <c r="Z436" s="74"/>
      <c r="AA436" s="193">
        <f t="shared" si="44"/>
        <v>1</v>
      </c>
      <c r="AB436" s="193" t="str">
        <f t="shared" si="45"/>
        <v/>
      </c>
    </row>
    <row r="437" spans="1:28">
      <c r="A437" s="89">
        <f>IF(AND(COUNTIF(A$1:A$3,"&gt;0")=1,MAX(A$8:A436)&lt;A$1),A436+1,IF(AND(COUNTIF(A$1:A$3,"&gt;0")=2,MAX(A$8:A436)&lt;A$2),A436+1,IF(AND(COUNTIF(A$1:A$3,"&gt;0")=3,MAX(A$8:A436)&lt;A$3),A436+1,0)))</f>
        <v>0</v>
      </c>
      <c r="B437" s="89" t="str">
        <f t="shared" si="46"/>
        <v/>
      </c>
      <c r="C437" s="89" t="str">
        <f t="shared" si="47"/>
        <v/>
      </c>
      <c r="D437" s="87" t="str">
        <f>IF($A437=0,"",IF($A437&lt;=$A$1,+VLOOKUP($A437,'Rashodi- plan-izvršenje'!$A$8:B$1500,'prenos-P-R-N'!D$1,FALSE),IF($A437&gt;$A$2,+VLOOKUP($A437,'Neizmirene obaveze JLS'!$A$11:B$500,'prenos-P-R-N'!D$1,FALSE),"")))</f>
        <v/>
      </c>
      <c r="E437" s="87" t="str">
        <f>IF($A437=0,"",IF($A437&lt;=$A$1,+VLOOKUP($A437,'Rashodi- plan-izvršenje'!$A$8:C$1500,'prenos-P-R-N'!E$1,FALSE),IF($A437&gt;$A$2,+VLOOKUP($A437,'Neizmirene obaveze JLS'!$A$11:C$500,'prenos-P-R-N'!E$1,FALSE),"")))</f>
        <v/>
      </c>
      <c r="F437" s="87" t="str">
        <f>IF($A437=0,"",IF($A437&lt;=$A$1,+VLOOKUP($A437,'Rashodi- plan-izvršenje'!$A$8:D$1500,'prenos-P-R-N'!F$1,FALSE),IF($A437&gt;$A$2,+VLOOKUP($A437,'Neizmirene obaveze JLS'!$A$11:D$500,'prenos-P-R-N'!F$1,FALSE),"")))</f>
        <v/>
      </c>
      <c r="G437" s="87" t="str">
        <f>IF($A437=0,"",IF($A437&lt;=$A$1,+VLOOKUP($A437,'Rashodi- plan-izvršenje'!$A$8:E$1500,'prenos-P-R-N'!G$1,FALSE),IF($A437&gt;$A$2,+VLOOKUP($A437,'Neizmirene obaveze JLS'!$A$11:E$500,'prenos-P-R-N'!G$1,FALSE),"")))</f>
        <v/>
      </c>
      <c r="H437" s="87" t="str">
        <f>IF($A437=0,"",IF($A437&lt;=$A$1,+VLOOKUP($A437,'Rashodi- plan-izvršenje'!$A$8:F$1500,'prenos-P-R-N'!H$1,FALSE),IF($A437&gt;$A$2,+VLOOKUP($A437,'Neizmirene obaveze JLS'!$A$11:F$500,'prenos-P-R-N'!H$1,FALSE),"")))</f>
        <v/>
      </c>
      <c r="I437" s="87" t="str">
        <f>IF($A437=0,"",IF($A437&lt;=$A$1,+VLOOKUP($A437,'Rashodi- plan-izvršenje'!$A$8:G$1500,'prenos-P-R-N'!I$1,FALSE),IF($A437&gt;$A$2,+VLOOKUP($A437,'Neizmirene obaveze JLS'!$A$11:G$500,'prenos-P-R-N'!I$1,FALSE),"")))</f>
        <v/>
      </c>
      <c r="J437" s="87" t="str">
        <f>IF($A437=0,"",IF($A437&lt;=$A$1,+VLOOKUP($A437,'Rashodi- plan-izvršenje'!$A$8:H$1500,'prenos-P-R-N'!J$1,FALSE),IF($A437&gt;$A$2,+VLOOKUP($A437,'Neizmirene obaveze JLS'!$A$11:H$500,'prenos-P-R-N'!J$1,FALSE),"")))</f>
        <v/>
      </c>
      <c r="K437" s="87" t="str">
        <f>IF($A437=0,"",IF($A437&lt;=$A$1,+VLOOKUP($A437,'Rashodi- plan-izvršenje'!$A$8:I$1500,'prenos-P-R-N'!K$1,FALSE),IF($A437&gt;$A$2,+VLOOKUP($A437,'Neizmirene obaveze JLS'!$A$11:I$500,'prenos-P-R-N'!K$1,FALSE),"")))</f>
        <v/>
      </c>
      <c r="L437" t="str">
        <f>IF(A437=0,"",IF(A437&lt;=A$1,+IF(VLOOKUP(A437,'Rashodi- plan-izvršenje'!A$8:J$1500,M$1,FALSE)&gt;0,"Програмска активност","Пројекат"),IF(A437&gt;A$2,+IF(VLOOKUP(A437,'Neizmirene obaveze JLS'!A$8:J$2008,M$1,FALSE)&gt;0,"Програмска активност","Пројекат"),"")))</f>
        <v/>
      </c>
      <c r="M437" s="87" t="str">
        <f>IF(A437=0,"",IF($A437&lt;=$A$1,+IF(VLOOKUP($A437,'Rashodi- plan-izvršenje'!$A$8:$M$1500,10,FALSE)&gt;0,VLOOKUP($A437,'Rashodi- plan-izvršenje'!$A$8:$M$1500,10,FALSE),VLOOKUP($A437,'Rashodi- plan-izvršenje'!$A$8:$M$1500,12,FALSE)),+IF($A437&gt;$A$2,IF(VLOOKUP($A437,'Neizmirene obaveze JLS'!$A$8:$M$1500,10,FALSE)&gt;0,VLOOKUP($A437,'Neizmirene obaveze JLS'!$A$11:$M$1500,10,FALSE),VLOOKUP($A437,'Neizmirene obaveze JLS'!$A$11:$M$1500,12,FALSE)),0)))</f>
        <v/>
      </c>
      <c r="N437" s="87" t="str">
        <f>IF(A437=0,"",IF($A437&lt;=$A$1,+IF(VLOOKUP(A437,'Rashodi- plan-izvršenje'!$A$8:$M$1500,10,FALSE)&gt;0,VLOOKUP(A437,'Rashodi- plan-izvršenje'!$A$8:$M$1500,11,FALSE),VLOOKUP(A437,'Rashodi- plan-izvršenje'!$A$8:$M$1500,13,FALSE)),+IF($A437&gt;$A$2,IF(VLOOKUP($A437,'Neizmirene obaveze JLS'!$A$8:$M$1500,10,FALSE)&gt;0,VLOOKUP($A437,'Neizmirene obaveze JLS'!$A$11:$M$1500,11,FALSE),VLOOKUP($A437,'Neizmirene obaveze JLS'!$A$11:$M$1500,13,FALSE)),0)))</f>
        <v/>
      </c>
      <c r="O437" s="87" t="str">
        <f>IF(A437=0,"",IF($A437&lt;=$A$1,VALUE(+VLOOKUP($A437,'Rashodi- plan-izvršenje'!$A$8:N$1500,'prenos-P-R-N'!O$1,FALSE)),IF($A437&lt;=A$2,VALUE(VLOOKUP($A437,'Prihodi- plan-izvršenje'!$A$8:$H$500,6,FALSE)),VALUE(VLOOKUP($A437,'Neizmirene obaveze JLS'!$A$8:$N$500,O$1,FALSE)))))</f>
        <v/>
      </c>
      <c r="P437" s="87" t="str">
        <f>IF(A437=0,"",IF(A437=0,0,IF(A437&gt;A$2,'šifarnik K-izvor'!G$3,+IF(Q437&lt;700,+'šifarnik K-izvor'!G$2,'šifarnik K-izvor'!G$1))))</f>
        <v/>
      </c>
      <c r="Q437" s="87">
        <f>IF($A437&lt;=$A$1,VALUE(+VLOOKUP($A437,'Rashodi- plan-izvršenje'!$A$8:O$1500,'prenos-P-R-N'!Q$1,FALSE)),IF($A437&lt;=$A$2,VLOOKUP($A437,'Prihodi- plan-izvršenje'!$A$4:$H$500,4,FALSE),IF($A437&lt;=$A$3,VLOOKUP(A437,'Neizmirene obaveze JLS'!$A$11:O$500,Q$1,FALSE),"")))</f>
        <v>0</v>
      </c>
      <c r="R437" s="88">
        <f>IF($A437&lt;=$A$1,VALUE(+VLOOKUP($A437,'Rashodi- plan-izvršenje'!$A$8:P$1500,'prenos-P-R-N'!R$1,FALSE)),IF($A437&lt;=$A$2,VLOOKUP($A437,'Prihodi- plan-izvršenje'!$A$4:$H$500,7,FALSE),""))</f>
        <v>0</v>
      </c>
      <c r="S437" s="88">
        <f>IF(A437=0,0,IF($A437&lt;=$A$1,VALUE(+VLOOKUP($A437,'Rashodi- plan-izvršenje'!$A$8:Q$1500,'prenos-P-R-N'!S$1,FALSE)),IF($A437&lt;=$A$2,VLOOKUP($A437,'Prihodi- plan-izvršenje'!$A$4:$H$500,8,FALSE),0)))</f>
        <v>0</v>
      </c>
      <c r="T437" s="88" t="str">
        <f>IF($A437&gt;$A$2,VLOOKUP($A437,'Neizmirene obaveze JLS'!$A$11:R$500,R$1,FALSE),"")</f>
        <v/>
      </c>
      <c r="U437" s="88">
        <f>IF($A437&gt;$A$2,VLOOKUP($A437,'Neizmirene obaveze JLS'!$A$11:S$500,S$1,FALSE),0)</f>
        <v>0</v>
      </c>
      <c r="V437" s="88">
        <f t="shared" si="43"/>
        <v>0</v>
      </c>
      <c r="W437" s="74"/>
      <c r="X437" s="74"/>
      <c r="Y437" s="74"/>
      <c r="Z437" s="74"/>
      <c r="AA437" s="193">
        <f t="shared" si="44"/>
        <v>1</v>
      </c>
      <c r="AB437" s="193" t="str">
        <f t="shared" si="45"/>
        <v/>
      </c>
    </row>
    <row r="438" spans="1:28">
      <c r="A438" s="89">
        <f>IF(AND(COUNTIF(A$1:A$3,"&gt;0")=1,MAX(A$8:A437)&lt;A$1),A437+1,IF(AND(COUNTIF(A$1:A$3,"&gt;0")=2,MAX(A$8:A437)&lt;A$2),A437+1,IF(AND(COUNTIF(A$1:A$3,"&gt;0")=3,MAX(A$8:A437)&lt;A$3),A437+1,0)))</f>
        <v>0</v>
      </c>
      <c r="B438" s="89" t="str">
        <f t="shared" si="46"/>
        <v/>
      </c>
      <c r="C438" s="89" t="str">
        <f t="shared" si="47"/>
        <v/>
      </c>
      <c r="D438" s="87" t="str">
        <f>IF($A438=0,"",IF($A438&lt;=$A$1,+VLOOKUP($A438,'Rashodi- plan-izvršenje'!$A$8:B$1500,'prenos-P-R-N'!D$1,FALSE),IF($A438&gt;$A$2,+VLOOKUP($A438,'Neizmirene obaveze JLS'!$A$11:B$500,'prenos-P-R-N'!D$1,FALSE),"")))</f>
        <v/>
      </c>
      <c r="E438" s="87" t="str">
        <f>IF($A438=0,"",IF($A438&lt;=$A$1,+VLOOKUP($A438,'Rashodi- plan-izvršenje'!$A$8:C$1500,'prenos-P-R-N'!E$1,FALSE),IF($A438&gt;$A$2,+VLOOKUP($A438,'Neizmirene obaveze JLS'!$A$11:C$500,'prenos-P-R-N'!E$1,FALSE),"")))</f>
        <v/>
      </c>
      <c r="F438" s="87" t="str">
        <f>IF($A438=0,"",IF($A438&lt;=$A$1,+VLOOKUP($A438,'Rashodi- plan-izvršenje'!$A$8:D$1500,'prenos-P-R-N'!F$1,FALSE),IF($A438&gt;$A$2,+VLOOKUP($A438,'Neizmirene obaveze JLS'!$A$11:D$500,'prenos-P-R-N'!F$1,FALSE),"")))</f>
        <v/>
      </c>
      <c r="G438" s="87" t="str">
        <f>IF($A438=0,"",IF($A438&lt;=$A$1,+VLOOKUP($A438,'Rashodi- plan-izvršenje'!$A$8:E$1500,'prenos-P-R-N'!G$1,FALSE),IF($A438&gt;$A$2,+VLOOKUP($A438,'Neizmirene obaveze JLS'!$A$11:E$500,'prenos-P-R-N'!G$1,FALSE),"")))</f>
        <v/>
      </c>
      <c r="H438" s="87" t="str">
        <f>IF($A438=0,"",IF($A438&lt;=$A$1,+VLOOKUP($A438,'Rashodi- plan-izvršenje'!$A$8:F$1500,'prenos-P-R-N'!H$1,FALSE),IF($A438&gt;$A$2,+VLOOKUP($A438,'Neizmirene obaveze JLS'!$A$11:F$500,'prenos-P-R-N'!H$1,FALSE),"")))</f>
        <v/>
      </c>
      <c r="I438" s="87" t="str">
        <f>IF($A438=0,"",IF($A438&lt;=$A$1,+VLOOKUP($A438,'Rashodi- plan-izvršenje'!$A$8:G$1500,'prenos-P-R-N'!I$1,FALSE),IF($A438&gt;$A$2,+VLOOKUP($A438,'Neizmirene obaveze JLS'!$A$11:G$500,'prenos-P-R-N'!I$1,FALSE),"")))</f>
        <v/>
      </c>
      <c r="J438" s="87" t="str">
        <f>IF($A438=0,"",IF($A438&lt;=$A$1,+VLOOKUP($A438,'Rashodi- plan-izvršenje'!$A$8:H$1500,'prenos-P-R-N'!J$1,FALSE),IF($A438&gt;$A$2,+VLOOKUP($A438,'Neizmirene obaveze JLS'!$A$11:H$500,'prenos-P-R-N'!J$1,FALSE),"")))</f>
        <v/>
      </c>
      <c r="K438" s="87" t="str">
        <f>IF($A438=0,"",IF($A438&lt;=$A$1,+VLOOKUP($A438,'Rashodi- plan-izvršenje'!$A$8:I$1500,'prenos-P-R-N'!K$1,FALSE),IF($A438&gt;$A$2,+VLOOKUP($A438,'Neizmirene obaveze JLS'!$A$11:I$500,'prenos-P-R-N'!K$1,FALSE),"")))</f>
        <v/>
      </c>
      <c r="L438" t="str">
        <f>IF(A438=0,"",IF(A438&lt;=A$1,+IF(VLOOKUP(A438,'Rashodi- plan-izvršenje'!A$8:J$1500,M$1,FALSE)&gt;0,"Програмска активност","Пројекат"),IF(A438&gt;A$2,+IF(VLOOKUP(A438,'Neizmirene obaveze JLS'!A$8:J$2008,M$1,FALSE)&gt;0,"Програмска активност","Пројекат"),"")))</f>
        <v/>
      </c>
      <c r="M438" s="87" t="str">
        <f>IF(A438=0,"",IF($A438&lt;=$A$1,+IF(VLOOKUP($A438,'Rashodi- plan-izvršenje'!$A$8:$M$1500,10,FALSE)&gt;0,VLOOKUP($A438,'Rashodi- plan-izvršenje'!$A$8:$M$1500,10,FALSE),VLOOKUP($A438,'Rashodi- plan-izvršenje'!$A$8:$M$1500,12,FALSE)),+IF($A438&gt;$A$2,IF(VLOOKUP($A438,'Neizmirene obaveze JLS'!$A$8:$M$1500,10,FALSE)&gt;0,VLOOKUP($A438,'Neizmirene obaveze JLS'!$A$11:$M$1500,10,FALSE),VLOOKUP($A438,'Neizmirene obaveze JLS'!$A$11:$M$1500,12,FALSE)),0)))</f>
        <v/>
      </c>
      <c r="N438" s="87" t="str">
        <f>IF(A438=0,"",IF($A438&lt;=$A$1,+IF(VLOOKUP(A438,'Rashodi- plan-izvršenje'!$A$8:$M$1500,10,FALSE)&gt;0,VLOOKUP(A438,'Rashodi- plan-izvršenje'!$A$8:$M$1500,11,FALSE),VLOOKUP(A438,'Rashodi- plan-izvršenje'!$A$8:$M$1500,13,FALSE)),+IF($A438&gt;$A$2,IF(VLOOKUP($A438,'Neizmirene obaveze JLS'!$A$8:$M$1500,10,FALSE)&gt;0,VLOOKUP($A438,'Neizmirene obaveze JLS'!$A$11:$M$1500,11,FALSE),VLOOKUP($A438,'Neizmirene obaveze JLS'!$A$11:$M$1500,13,FALSE)),0)))</f>
        <v/>
      </c>
      <c r="O438" s="87" t="str">
        <f>IF(A438=0,"",IF($A438&lt;=$A$1,VALUE(+VLOOKUP($A438,'Rashodi- plan-izvršenje'!$A$8:N$1500,'prenos-P-R-N'!O$1,FALSE)),IF($A438&lt;=A$2,VALUE(VLOOKUP($A438,'Prihodi- plan-izvršenje'!$A$8:$H$500,6,FALSE)),VALUE(VLOOKUP($A438,'Neizmirene obaveze JLS'!$A$8:$N$500,O$1,FALSE)))))</f>
        <v/>
      </c>
      <c r="P438" s="87" t="str">
        <f>IF(A438=0,"",IF(A438=0,0,IF(A438&gt;A$2,'šifarnik K-izvor'!G$3,+IF(Q438&lt;700,+'šifarnik K-izvor'!G$2,'šifarnik K-izvor'!G$1))))</f>
        <v/>
      </c>
      <c r="Q438" s="87">
        <f>IF($A438&lt;=$A$1,VALUE(+VLOOKUP($A438,'Rashodi- plan-izvršenje'!$A$8:O$1500,'prenos-P-R-N'!Q$1,FALSE)),IF($A438&lt;=$A$2,VLOOKUP($A438,'Prihodi- plan-izvršenje'!$A$4:$H$500,4,FALSE),IF($A438&lt;=$A$3,VLOOKUP(A438,'Neizmirene obaveze JLS'!$A$11:O$500,Q$1,FALSE),"")))</f>
        <v>0</v>
      </c>
      <c r="R438" s="88">
        <f>IF($A438&lt;=$A$1,VALUE(+VLOOKUP($A438,'Rashodi- plan-izvršenje'!$A$8:P$1500,'prenos-P-R-N'!R$1,FALSE)),IF($A438&lt;=$A$2,VLOOKUP($A438,'Prihodi- plan-izvršenje'!$A$4:$H$500,7,FALSE),""))</f>
        <v>0</v>
      </c>
      <c r="S438" s="88">
        <f>IF(A438=0,0,IF($A438&lt;=$A$1,VALUE(+VLOOKUP($A438,'Rashodi- plan-izvršenje'!$A$8:Q$1500,'prenos-P-R-N'!S$1,FALSE)),IF($A438&lt;=$A$2,VLOOKUP($A438,'Prihodi- plan-izvršenje'!$A$4:$H$500,8,FALSE),0)))</f>
        <v>0</v>
      </c>
      <c r="T438" s="88" t="str">
        <f>IF($A438&gt;$A$2,VLOOKUP($A438,'Neizmirene obaveze JLS'!$A$11:R$500,R$1,FALSE),"")</f>
        <v/>
      </c>
      <c r="U438" s="88">
        <f>IF($A438&gt;$A$2,VLOOKUP($A438,'Neizmirene obaveze JLS'!$A$11:S$500,S$1,FALSE),0)</f>
        <v>0</v>
      </c>
      <c r="V438" s="88">
        <f t="shared" si="43"/>
        <v>0</v>
      </c>
      <c r="W438" s="74"/>
      <c r="X438" s="74"/>
      <c r="Y438" s="74"/>
      <c r="Z438" s="74"/>
      <c r="AA438" s="193">
        <f t="shared" si="44"/>
        <v>1</v>
      </c>
      <c r="AB438" s="193" t="str">
        <f t="shared" si="45"/>
        <v/>
      </c>
    </row>
    <row r="439" spans="1:28">
      <c r="A439" s="89">
        <f>IF(AND(COUNTIF(A$1:A$3,"&gt;0")=1,MAX(A$8:A438)&lt;A$1),A438+1,IF(AND(COUNTIF(A$1:A$3,"&gt;0")=2,MAX(A$8:A438)&lt;A$2),A438+1,IF(AND(COUNTIF(A$1:A$3,"&gt;0")=3,MAX(A$8:A438)&lt;A$3),A438+1,0)))</f>
        <v>0</v>
      </c>
      <c r="B439" s="89" t="str">
        <f t="shared" si="46"/>
        <v/>
      </c>
      <c r="C439" s="89" t="str">
        <f t="shared" si="47"/>
        <v/>
      </c>
      <c r="D439" s="87" t="str">
        <f>IF($A439=0,"",IF($A439&lt;=$A$1,+VLOOKUP($A439,'Rashodi- plan-izvršenje'!$A$8:B$1500,'prenos-P-R-N'!D$1,FALSE),IF($A439&gt;$A$2,+VLOOKUP($A439,'Neizmirene obaveze JLS'!$A$11:B$500,'prenos-P-R-N'!D$1,FALSE),"")))</f>
        <v/>
      </c>
      <c r="E439" s="87" t="str">
        <f>IF($A439=0,"",IF($A439&lt;=$A$1,+VLOOKUP($A439,'Rashodi- plan-izvršenje'!$A$8:C$1500,'prenos-P-R-N'!E$1,FALSE),IF($A439&gt;$A$2,+VLOOKUP($A439,'Neizmirene obaveze JLS'!$A$11:C$500,'prenos-P-R-N'!E$1,FALSE),"")))</f>
        <v/>
      </c>
      <c r="F439" s="87" t="str">
        <f>IF($A439=0,"",IF($A439&lt;=$A$1,+VLOOKUP($A439,'Rashodi- plan-izvršenje'!$A$8:D$1500,'prenos-P-R-N'!F$1,FALSE),IF($A439&gt;$A$2,+VLOOKUP($A439,'Neizmirene obaveze JLS'!$A$11:D$500,'prenos-P-R-N'!F$1,FALSE),"")))</f>
        <v/>
      </c>
      <c r="G439" s="87" t="str">
        <f>IF($A439=0,"",IF($A439&lt;=$A$1,+VLOOKUP($A439,'Rashodi- plan-izvršenje'!$A$8:E$1500,'prenos-P-R-N'!G$1,FALSE),IF($A439&gt;$A$2,+VLOOKUP($A439,'Neizmirene obaveze JLS'!$A$11:E$500,'prenos-P-R-N'!G$1,FALSE),"")))</f>
        <v/>
      </c>
      <c r="H439" s="87" t="str">
        <f>IF($A439=0,"",IF($A439&lt;=$A$1,+VLOOKUP($A439,'Rashodi- plan-izvršenje'!$A$8:F$1500,'prenos-P-R-N'!H$1,FALSE),IF($A439&gt;$A$2,+VLOOKUP($A439,'Neizmirene obaveze JLS'!$A$11:F$500,'prenos-P-R-N'!H$1,FALSE),"")))</f>
        <v/>
      </c>
      <c r="I439" s="87" t="str">
        <f>IF($A439=0,"",IF($A439&lt;=$A$1,+VLOOKUP($A439,'Rashodi- plan-izvršenje'!$A$8:G$1500,'prenos-P-R-N'!I$1,FALSE),IF($A439&gt;$A$2,+VLOOKUP($A439,'Neizmirene obaveze JLS'!$A$11:G$500,'prenos-P-R-N'!I$1,FALSE),"")))</f>
        <v/>
      </c>
      <c r="J439" s="87" t="str">
        <f>IF($A439=0,"",IF($A439&lt;=$A$1,+VLOOKUP($A439,'Rashodi- plan-izvršenje'!$A$8:H$1500,'prenos-P-R-N'!J$1,FALSE),IF($A439&gt;$A$2,+VLOOKUP($A439,'Neizmirene obaveze JLS'!$A$11:H$500,'prenos-P-R-N'!J$1,FALSE),"")))</f>
        <v/>
      </c>
      <c r="K439" s="87" t="str">
        <f>IF($A439=0,"",IF($A439&lt;=$A$1,+VLOOKUP($A439,'Rashodi- plan-izvršenje'!$A$8:I$1500,'prenos-P-R-N'!K$1,FALSE),IF($A439&gt;$A$2,+VLOOKUP($A439,'Neizmirene obaveze JLS'!$A$11:I$500,'prenos-P-R-N'!K$1,FALSE),"")))</f>
        <v/>
      </c>
      <c r="L439" t="str">
        <f>IF(A439=0,"",IF(A439&lt;=A$1,+IF(VLOOKUP(A439,'Rashodi- plan-izvršenje'!A$8:J$1500,M$1,FALSE)&gt;0,"Програмска активност","Пројекат"),IF(A439&gt;A$2,+IF(VLOOKUP(A439,'Neizmirene obaveze JLS'!A$8:J$2008,M$1,FALSE)&gt;0,"Програмска активност","Пројекат"),"")))</f>
        <v/>
      </c>
      <c r="M439" s="87" t="str">
        <f>IF(A439=0,"",IF($A439&lt;=$A$1,+IF(VLOOKUP($A439,'Rashodi- plan-izvršenje'!$A$8:$M$1500,10,FALSE)&gt;0,VLOOKUP($A439,'Rashodi- plan-izvršenje'!$A$8:$M$1500,10,FALSE),VLOOKUP($A439,'Rashodi- plan-izvršenje'!$A$8:$M$1500,12,FALSE)),+IF($A439&gt;$A$2,IF(VLOOKUP($A439,'Neizmirene obaveze JLS'!$A$8:$M$1500,10,FALSE)&gt;0,VLOOKUP($A439,'Neizmirene obaveze JLS'!$A$11:$M$1500,10,FALSE),VLOOKUP($A439,'Neizmirene obaveze JLS'!$A$11:$M$1500,12,FALSE)),0)))</f>
        <v/>
      </c>
      <c r="N439" s="87" t="str">
        <f>IF(A439=0,"",IF($A439&lt;=$A$1,+IF(VLOOKUP(A439,'Rashodi- plan-izvršenje'!$A$8:$M$1500,10,FALSE)&gt;0,VLOOKUP(A439,'Rashodi- plan-izvršenje'!$A$8:$M$1500,11,FALSE),VLOOKUP(A439,'Rashodi- plan-izvršenje'!$A$8:$M$1500,13,FALSE)),+IF($A439&gt;$A$2,IF(VLOOKUP($A439,'Neizmirene obaveze JLS'!$A$8:$M$1500,10,FALSE)&gt;0,VLOOKUP($A439,'Neizmirene obaveze JLS'!$A$11:$M$1500,11,FALSE),VLOOKUP($A439,'Neizmirene obaveze JLS'!$A$11:$M$1500,13,FALSE)),0)))</f>
        <v/>
      </c>
      <c r="O439" s="87" t="str">
        <f>IF(A439=0,"",IF($A439&lt;=$A$1,VALUE(+VLOOKUP($A439,'Rashodi- plan-izvršenje'!$A$8:N$1500,'prenos-P-R-N'!O$1,FALSE)),IF($A439&lt;=A$2,VALUE(VLOOKUP($A439,'Prihodi- plan-izvršenje'!$A$8:$H$500,6,FALSE)),VALUE(VLOOKUP($A439,'Neizmirene obaveze JLS'!$A$8:$N$500,O$1,FALSE)))))</f>
        <v/>
      </c>
      <c r="P439" s="87" t="str">
        <f>IF(A439=0,"",IF(A439=0,0,IF(A439&gt;A$2,'šifarnik K-izvor'!G$3,+IF(Q439&lt;700,+'šifarnik K-izvor'!G$2,'šifarnik K-izvor'!G$1))))</f>
        <v/>
      </c>
      <c r="Q439" s="87">
        <f>IF($A439&lt;=$A$1,VALUE(+VLOOKUP($A439,'Rashodi- plan-izvršenje'!$A$8:O$1500,'prenos-P-R-N'!Q$1,FALSE)),IF($A439&lt;=$A$2,VLOOKUP($A439,'Prihodi- plan-izvršenje'!$A$4:$H$500,4,FALSE),IF($A439&lt;=$A$3,VLOOKUP(A439,'Neizmirene obaveze JLS'!$A$11:O$500,Q$1,FALSE),"")))</f>
        <v>0</v>
      </c>
      <c r="R439" s="88">
        <f>IF($A439&lt;=$A$1,VALUE(+VLOOKUP($A439,'Rashodi- plan-izvršenje'!$A$8:P$1500,'prenos-P-R-N'!R$1,FALSE)),IF($A439&lt;=$A$2,VLOOKUP($A439,'Prihodi- plan-izvršenje'!$A$4:$H$500,7,FALSE),""))</f>
        <v>0</v>
      </c>
      <c r="S439" s="88">
        <f>IF(A439=0,0,IF($A439&lt;=$A$1,VALUE(+VLOOKUP($A439,'Rashodi- plan-izvršenje'!$A$8:Q$1500,'prenos-P-R-N'!S$1,FALSE)),IF($A439&lt;=$A$2,VLOOKUP($A439,'Prihodi- plan-izvršenje'!$A$4:$H$500,8,FALSE),0)))</f>
        <v>0</v>
      </c>
      <c r="T439" s="88" t="str">
        <f>IF($A439&gt;$A$2,VLOOKUP($A439,'Neizmirene obaveze JLS'!$A$11:R$500,R$1,FALSE),"")</f>
        <v/>
      </c>
      <c r="U439" s="88">
        <f>IF($A439&gt;$A$2,VLOOKUP($A439,'Neizmirene obaveze JLS'!$A$11:S$500,S$1,FALSE),0)</f>
        <v>0</v>
      </c>
      <c r="V439" s="88">
        <f t="shared" si="43"/>
        <v>0</v>
      </c>
      <c r="W439" s="74"/>
      <c r="X439" s="74"/>
      <c r="Y439" s="74"/>
      <c r="Z439" s="74"/>
      <c r="AA439" s="193">
        <f t="shared" si="44"/>
        <v>1</v>
      </c>
      <c r="AB439" s="193" t="str">
        <f t="shared" si="45"/>
        <v/>
      </c>
    </row>
    <row r="440" spans="1:28">
      <c r="A440" s="89">
        <f>IF(AND(COUNTIF(A$1:A$3,"&gt;0")=1,MAX(A$8:A439)&lt;A$1),A439+1,IF(AND(COUNTIF(A$1:A$3,"&gt;0")=2,MAX(A$8:A439)&lt;A$2),A439+1,IF(AND(COUNTIF(A$1:A$3,"&gt;0")=3,MAX(A$8:A439)&lt;A$3),A439+1,0)))</f>
        <v>0</v>
      </c>
      <c r="B440" s="89" t="str">
        <f t="shared" si="46"/>
        <v/>
      </c>
      <c r="C440" s="89" t="str">
        <f t="shared" si="47"/>
        <v/>
      </c>
      <c r="D440" s="87" t="str">
        <f>IF($A440=0,"",IF($A440&lt;=$A$1,+VLOOKUP($A440,'Rashodi- plan-izvršenje'!$A$8:B$1500,'prenos-P-R-N'!D$1,FALSE),IF($A440&gt;$A$2,+VLOOKUP($A440,'Neizmirene obaveze JLS'!$A$11:B$500,'prenos-P-R-N'!D$1,FALSE),"")))</f>
        <v/>
      </c>
      <c r="E440" s="87" t="str">
        <f>IF($A440=0,"",IF($A440&lt;=$A$1,+VLOOKUP($A440,'Rashodi- plan-izvršenje'!$A$8:C$1500,'prenos-P-R-N'!E$1,FALSE),IF($A440&gt;$A$2,+VLOOKUP($A440,'Neizmirene obaveze JLS'!$A$11:C$500,'prenos-P-R-N'!E$1,FALSE),"")))</f>
        <v/>
      </c>
      <c r="F440" s="87" t="str">
        <f>IF($A440=0,"",IF($A440&lt;=$A$1,+VLOOKUP($A440,'Rashodi- plan-izvršenje'!$A$8:D$1500,'prenos-P-R-N'!F$1,FALSE),IF($A440&gt;$A$2,+VLOOKUP($A440,'Neizmirene obaveze JLS'!$A$11:D$500,'prenos-P-R-N'!F$1,FALSE),"")))</f>
        <v/>
      </c>
      <c r="G440" s="87" t="str">
        <f>IF($A440=0,"",IF($A440&lt;=$A$1,+VLOOKUP($A440,'Rashodi- plan-izvršenje'!$A$8:E$1500,'prenos-P-R-N'!G$1,FALSE),IF($A440&gt;$A$2,+VLOOKUP($A440,'Neizmirene obaveze JLS'!$A$11:E$500,'prenos-P-R-N'!G$1,FALSE),"")))</f>
        <v/>
      </c>
      <c r="H440" s="87" t="str">
        <f>IF($A440=0,"",IF($A440&lt;=$A$1,+VLOOKUP($A440,'Rashodi- plan-izvršenje'!$A$8:F$1500,'prenos-P-R-N'!H$1,FALSE),IF($A440&gt;$A$2,+VLOOKUP($A440,'Neizmirene obaveze JLS'!$A$11:F$500,'prenos-P-R-N'!H$1,FALSE),"")))</f>
        <v/>
      </c>
      <c r="I440" s="87" t="str">
        <f>IF($A440=0,"",IF($A440&lt;=$A$1,+VLOOKUP($A440,'Rashodi- plan-izvršenje'!$A$8:G$1500,'prenos-P-R-N'!I$1,FALSE),IF($A440&gt;$A$2,+VLOOKUP($A440,'Neizmirene obaveze JLS'!$A$11:G$500,'prenos-P-R-N'!I$1,FALSE),"")))</f>
        <v/>
      </c>
      <c r="J440" s="87" t="str">
        <f>IF($A440=0,"",IF($A440&lt;=$A$1,+VLOOKUP($A440,'Rashodi- plan-izvršenje'!$A$8:H$1500,'prenos-P-R-N'!J$1,FALSE),IF($A440&gt;$A$2,+VLOOKUP($A440,'Neizmirene obaveze JLS'!$A$11:H$500,'prenos-P-R-N'!J$1,FALSE),"")))</f>
        <v/>
      </c>
      <c r="K440" s="87" t="str">
        <f>IF($A440=0,"",IF($A440&lt;=$A$1,+VLOOKUP($A440,'Rashodi- plan-izvršenje'!$A$8:I$1500,'prenos-P-R-N'!K$1,FALSE),IF($A440&gt;$A$2,+VLOOKUP($A440,'Neizmirene obaveze JLS'!$A$11:I$500,'prenos-P-R-N'!K$1,FALSE),"")))</f>
        <v/>
      </c>
      <c r="L440" t="str">
        <f>IF(A440=0,"",IF(A440&lt;=A$1,+IF(VLOOKUP(A440,'Rashodi- plan-izvršenje'!A$8:J$1500,M$1,FALSE)&gt;0,"Програмска активност","Пројекат"),IF(A440&gt;A$2,+IF(VLOOKUP(A440,'Neizmirene obaveze JLS'!A$8:J$2008,M$1,FALSE)&gt;0,"Програмска активност","Пројекат"),"")))</f>
        <v/>
      </c>
      <c r="M440" s="87" t="str">
        <f>IF(A440=0,"",IF($A440&lt;=$A$1,+IF(VLOOKUP($A440,'Rashodi- plan-izvršenje'!$A$8:$M$1500,10,FALSE)&gt;0,VLOOKUP($A440,'Rashodi- plan-izvršenje'!$A$8:$M$1500,10,FALSE),VLOOKUP($A440,'Rashodi- plan-izvršenje'!$A$8:$M$1500,12,FALSE)),+IF($A440&gt;$A$2,IF(VLOOKUP($A440,'Neizmirene obaveze JLS'!$A$8:$M$1500,10,FALSE)&gt;0,VLOOKUP($A440,'Neizmirene obaveze JLS'!$A$11:$M$1500,10,FALSE),VLOOKUP($A440,'Neizmirene obaveze JLS'!$A$11:$M$1500,12,FALSE)),0)))</f>
        <v/>
      </c>
      <c r="N440" s="87" t="str">
        <f>IF(A440=0,"",IF($A440&lt;=$A$1,+IF(VLOOKUP(A440,'Rashodi- plan-izvršenje'!$A$8:$M$1500,10,FALSE)&gt;0,VLOOKUP(A440,'Rashodi- plan-izvršenje'!$A$8:$M$1500,11,FALSE),VLOOKUP(A440,'Rashodi- plan-izvršenje'!$A$8:$M$1500,13,FALSE)),+IF($A440&gt;$A$2,IF(VLOOKUP($A440,'Neizmirene obaveze JLS'!$A$8:$M$1500,10,FALSE)&gt;0,VLOOKUP($A440,'Neizmirene obaveze JLS'!$A$11:$M$1500,11,FALSE),VLOOKUP($A440,'Neizmirene obaveze JLS'!$A$11:$M$1500,13,FALSE)),0)))</f>
        <v/>
      </c>
      <c r="O440" s="87" t="str">
        <f>IF(A440=0,"",IF($A440&lt;=$A$1,VALUE(+VLOOKUP($A440,'Rashodi- plan-izvršenje'!$A$8:N$1500,'prenos-P-R-N'!O$1,FALSE)),IF($A440&lt;=A$2,VALUE(VLOOKUP($A440,'Prihodi- plan-izvršenje'!$A$8:$H$500,6,FALSE)),VALUE(VLOOKUP($A440,'Neizmirene obaveze JLS'!$A$8:$N$500,O$1,FALSE)))))</f>
        <v/>
      </c>
      <c r="P440" s="87" t="str">
        <f>IF(A440=0,"",IF(A440=0,0,IF(A440&gt;A$2,'šifarnik K-izvor'!G$3,+IF(Q440&lt;700,+'šifarnik K-izvor'!G$2,'šifarnik K-izvor'!G$1))))</f>
        <v/>
      </c>
      <c r="Q440" s="87">
        <f>IF($A440&lt;=$A$1,VALUE(+VLOOKUP($A440,'Rashodi- plan-izvršenje'!$A$8:O$1500,'prenos-P-R-N'!Q$1,FALSE)),IF($A440&lt;=$A$2,VLOOKUP($A440,'Prihodi- plan-izvršenje'!$A$4:$H$500,4,FALSE),IF($A440&lt;=$A$3,VLOOKUP(A440,'Neizmirene obaveze JLS'!$A$11:O$500,Q$1,FALSE),"")))</f>
        <v>0</v>
      </c>
      <c r="R440" s="88">
        <f>IF($A440&lt;=$A$1,VALUE(+VLOOKUP($A440,'Rashodi- plan-izvršenje'!$A$8:P$1500,'prenos-P-R-N'!R$1,FALSE)),IF($A440&lt;=$A$2,VLOOKUP($A440,'Prihodi- plan-izvršenje'!$A$4:$H$500,7,FALSE),""))</f>
        <v>0</v>
      </c>
      <c r="S440" s="88">
        <f>IF(A440=0,0,IF($A440&lt;=$A$1,VALUE(+VLOOKUP($A440,'Rashodi- plan-izvršenje'!$A$8:Q$1500,'prenos-P-R-N'!S$1,FALSE)),IF($A440&lt;=$A$2,VLOOKUP($A440,'Prihodi- plan-izvršenje'!$A$4:$H$500,8,FALSE),0)))</f>
        <v>0</v>
      </c>
      <c r="T440" s="88" t="str">
        <f>IF($A440&gt;$A$2,VLOOKUP($A440,'Neizmirene obaveze JLS'!$A$11:R$500,R$1,FALSE),"")</f>
        <v/>
      </c>
      <c r="U440" s="88">
        <f>IF($A440&gt;$A$2,VLOOKUP($A440,'Neizmirene obaveze JLS'!$A$11:S$500,S$1,FALSE),0)</f>
        <v>0</v>
      </c>
      <c r="V440" s="88">
        <f t="shared" si="43"/>
        <v>0</v>
      </c>
      <c r="W440" s="74"/>
      <c r="X440" s="74"/>
      <c r="Y440" s="74"/>
      <c r="Z440" s="74"/>
      <c r="AA440" s="193">
        <f t="shared" si="44"/>
        <v>1</v>
      </c>
      <c r="AB440" s="193" t="str">
        <f t="shared" si="45"/>
        <v/>
      </c>
    </row>
    <row r="441" spans="1:28">
      <c r="A441" s="89">
        <f>IF(AND(COUNTIF(A$1:A$3,"&gt;0")=1,MAX(A$8:A440)&lt;A$1),A440+1,IF(AND(COUNTIF(A$1:A$3,"&gt;0")=2,MAX(A$8:A440)&lt;A$2),A440+1,IF(AND(COUNTIF(A$1:A$3,"&gt;0")=3,MAX(A$8:A440)&lt;A$3),A440+1,0)))</f>
        <v>0</v>
      </c>
      <c r="B441" s="89" t="str">
        <f t="shared" si="46"/>
        <v/>
      </c>
      <c r="C441" s="89" t="str">
        <f t="shared" si="47"/>
        <v/>
      </c>
      <c r="D441" s="87" t="str">
        <f>IF($A441=0,"",IF($A441&lt;=$A$1,+VLOOKUP($A441,'Rashodi- plan-izvršenje'!$A$8:B$1500,'prenos-P-R-N'!D$1,FALSE),IF($A441&gt;$A$2,+VLOOKUP($A441,'Neizmirene obaveze JLS'!$A$11:B$500,'prenos-P-R-N'!D$1,FALSE),"")))</f>
        <v/>
      </c>
      <c r="E441" s="87" t="str">
        <f>IF($A441=0,"",IF($A441&lt;=$A$1,+VLOOKUP($A441,'Rashodi- plan-izvršenje'!$A$8:C$1500,'prenos-P-R-N'!E$1,FALSE),IF($A441&gt;$A$2,+VLOOKUP($A441,'Neizmirene obaveze JLS'!$A$11:C$500,'prenos-P-R-N'!E$1,FALSE),"")))</f>
        <v/>
      </c>
      <c r="F441" s="87" t="str">
        <f>IF($A441=0,"",IF($A441&lt;=$A$1,+VLOOKUP($A441,'Rashodi- plan-izvršenje'!$A$8:D$1500,'prenos-P-R-N'!F$1,FALSE),IF($A441&gt;$A$2,+VLOOKUP($A441,'Neizmirene obaveze JLS'!$A$11:D$500,'prenos-P-R-N'!F$1,FALSE),"")))</f>
        <v/>
      </c>
      <c r="G441" s="87" t="str">
        <f>IF($A441=0,"",IF($A441&lt;=$A$1,+VLOOKUP($A441,'Rashodi- plan-izvršenje'!$A$8:E$1500,'prenos-P-R-N'!G$1,FALSE),IF($A441&gt;$A$2,+VLOOKUP($A441,'Neizmirene obaveze JLS'!$A$11:E$500,'prenos-P-R-N'!G$1,FALSE),"")))</f>
        <v/>
      </c>
      <c r="H441" s="87" t="str">
        <f>IF($A441=0,"",IF($A441&lt;=$A$1,+VLOOKUP($A441,'Rashodi- plan-izvršenje'!$A$8:F$1500,'prenos-P-R-N'!H$1,FALSE),IF($A441&gt;$A$2,+VLOOKUP($A441,'Neizmirene obaveze JLS'!$A$11:F$500,'prenos-P-R-N'!H$1,FALSE),"")))</f>
        <v/>
      </c>
      <c r="I441" s="87" t="str">
        <f>IF($A441=0,"",IF($A441&lt;=$A$1,+VLOOKUP($A441,'Rashodi- plan-izvršenje'!$A$8:G$1500,'prenos-P-R-N'!I$1,FALSE),IF($A441&gt;$A$2,+VLOOKUP($A441,'Neizmirene obaveze JLS'!$A$11:G$500,'prenos-P-R-N'!I$1,FALSE),"")))</f>
        <v/>
      </c>
      <c r="J441" s="87" t="str">
        <f>IF($A441=0,"",IF($A441&lt;=$A$1,+VLOOKUP($A441,'Rashodi- plan-izvršenje'!$A$8:H$1500,'prenos-P-R-N'!J$1,FALSE),IF($A441&gt;$A$2,+VLOOKUP($A441,'Neizmirene obaveze JLS'!$A$11:H$500,'prenos-P-R-N'!J$1,FALSE),"")))</f>
        <v/>
      </c>
      <c r="K441" s="87" t="str">
        <f>IF($A441=0,"",IF($A441&lt;=$A$1,+VLOOKUP($A441,'Rashodi- plan-izvršenje'!$A$8:I$1500,'prenos-P-R-N'!K$1,FALSE),IF($A441&gt;$A$2,+VLOOKUP($A441,'Neizmirene obaveze JLS'!$A$11:I$500,'prenos-P-R-N'!K$1,FALSE),"")))</f>
        <v/>
      </c>
      <c r="L441" t="str">
        <f>IF(A441=0,"",IF(A441&lt;=A$1,+IF(VLOOKUP(A441,'Rashodi- plan-izvršenje'!A$8:J$1500,M$1,FALSE)&gt;0,"Програмска активност","Пројекат"),IF(A441&gt;A$2,+IF(VLOOKUP(A441,'Neizmirene obaveze JLS'!A$8:J$2008,M$1,FALSE)&gt;0,"Програмска активност","Пројекат"),"")))</f>
        <v/>
      </c>
      <c r="M441" s="87" t="str">
        <f>IF(A441=0,"",IF($A441&lt;=$A$1,+IF(VLOOKUP($A441,'Rashodi- plan-izvršenje'!$A$8:$M$1500,10,FALSE)&gt;0,VLOOKUP($A441,'Rashodi- plan-izvršenje'!$A$8:$M$1500,10,FALSE),VLOOKUP($A441,'Rashodi- plan-izvršenje'!$A$8:$M$1500,12,FALSE)),+IF($A441&gt;$A$2,IF(VLOOKUP($A441,'Neizmirene obaveze JLS'!$A$8:$M$1500,10,FALSE)&gt;0,VLOOKUP($A441,'Neizmirene obaveze JLS'!$A$11:$M$1500,10,FALSE),VLOOKUP($A441,'Neizmirene obaveze JLS'!$A$11:$M$1500,12,FALSE)),0)))</f>
        <v/>
      </c>
      <c r="N441" s="87" t="str">
        <f>IF(A441=0,"",IF($A441&lt;=$A$1,+IF(VLOOKUP(A441,'Rashodi- plan-izvršenje'!$A$8:$M$1500,10,FALSE)&gt;0,VLOOKUP(A441,'Rashodi- plan-izvršenje'!$A$8:$M$1500,11,FALSE),VLOOKUP(A441,'Rashodi- plan-izvršenje'!$A$8:$M$1500,13,FALSE)),+IF($A441&gt;$A$2,IF(VLOOKUP($A441,'Neizmirene obaveze JLS'!$A$8:$M$1500,10,FALSE)&gt;0,VLOOKUP($A441,'Neizmirene obaveze JLS'!$A$11:$M$1500,11,FALSE),VLOOKUP($A441,'Neizmirene obaveze JLS'!$A$11:$M$1500,13,FALSE)),0)))</f>
        <v/>
      </c>
      <c r="O441" s="87" t="str">
        <f>IF(A441=0,"",IF($A441&lt;=$A$1,VALUE(+VLOOKUP($A441,'Rashodi- plan-izvršenje'!$A$8:N$1500,'prenos-P-R-N'!O$1,FALSE)),IF($A441&lt;=A$2,VALUE(VLOOKUP($A441,'Prihodi- plan-izvršenje'!$A$8:$H$500,6,FALSE)),VALUE(VLOOKUP($A441,'Neizmirene obaveze JLS'!$A$8:$N$500,O$1,FALSE)))))</f>
        <v/>
      </c>
      <c r="P441" s="87" t="str">
        <f>IF(A441=0,"",IF(A441=0,0,IF(A441&gt;A$2,'šifarnik K-izvor'!G$3,+IF(Q441&lt;700,+'šifarnik K-izvor'!G$2,'šifarnik K-izvor'!G$1))))</f>
        <v/>
      </c>
      <c r="Q441" s="87">
        <f>IF($A441&lt;=$A$1,VALUE(+VLOOKUP($A441,'Rashodi- plan-izvršenje'!$A$8:O$1500,'prenos-P-R-N'!Q$1,FALSE)),IF($A441&lt;=$A$2,VLOOKUP($A441,'Prihodi- plan-izvršenje'!$A$4:$H$500,4,FALSE),IF($A441&lt;=$A$3,VLOOKUP(A441,'Neizmirene obaveze JLS'!$A$11:O$500,Q$1,FALSE),"")))</f>
        <v>0</v>
      </c>
      <c r="R441" s="88">
        <f>IF($A441&lt;=$A$1,VALUE(+VLOOKUP($A441,'Rashodi- plan-izvršenje'!$A$8:P$1500,'prenos-P-R-N'!R$1,FALSE)),IF($A441&lt;=$A$2,VLOOKUP($A441,'Prihodi- plan-izvršenje'!$A$4:$H$500,7,FALSE),""))</f>
        <v>0</v>
      </c>
      <c r="S441" s="88">
        <f>IF(A441=0,0,IF($A441&lt;=$A$1,VALUE(+VLOOKUP($A441,'Rashodi- plan-izvršenje'!$A$8:Q$1500,'prenos-P-R-N'!S$1,FALSE)),IF($A441&lt;=$A$2,VLOOKUP($A441,'Prihodi- plan-izvršenje'!$A$4:$H$500,8,FALSE),0)))</f>
        <v>0</v>
      </c>
      <c r="T441" s="88" t="str">
        <f>IF($A441&gt;$A$2,VLOOKUP($A441,'Neizmirene obaveze JLS'!$A$11:R$500,R$1,FALSE),"")</f>
        <v/>
      </c>
      <c r="U441" s="88">
        <f>IF($A441&gt;$A$2,VLOOKUP($A441,'Neizmirene obaveze JLS'!$A$11:S$500,S$1,FALSE),0)</f>
        <v>0</v>
      </c>
      <c r="V441" s="88">
        <f t="shared" si="43"/>
        <v>0</v>
      </c>
      <c r="W441" s="74"/>
      <c r="X441" s="74"/>
      <c r="Y441" s="74"/>
      <c r="Z441" s="74"/>
      <c r="AA441" s="193">
        <f t="shared" si="44"/>
        <v>1</v>
      </c>
      <c r="AB441" s="193" t="str">
        <f t="shared" si="45"/>
        <v/>
      </c>
    </row>
    <row r="442" spans="1:28">
      <c r="A442" s="89">
        <f>IF(AND(COUNTIF(A$1:A$3,"&gt;0")=1,MAX(A$8:A441)&lt;A$1),A441+1,IF(AND(COUNTIF(A$1:A$3,"&gt;0")=2,MAX(A$8:A441)&lt;A$2),A441+1,IF(AND(COUNTIF(A$1:A$3,"&gt;0")=3,MAX(A$8:A441)&lt;A$3),A441+1,0)))</f>
        <v>0</v>
      </c>
      <c r="B442" s="89" t="str">
        <f t="shared" si="46"/>
        <v/>
      </c>
      <c r="C442" s="89" t="str">
        <f t="shared" si="47"/>
        <v/>
      </c>
      <c r="D442" s="87" t="str">
        <f>IF($A442=0,"",IF($A442&lt;=$A$1,+VLOOKUP($A442,'Rashodi- plan-izvršenje'!$A$8:B$1500,'prenos-P-R-N'!D$1,FALSE),IF($A442&gt;$A$2,+VLOOKUP($A442,'Neizmirene obaveze JLS'!$A$11:B$500,'prenos-P-R-N'!D$1,FALSE),"")))</f>
        <v/>
      </c>
      <c r="E442" s="87" t="str">
        <f>IF($A442=0,"",IF($A442&lt;=$A$1,+VLOOKUP($A442,'Rashodi- plan-izvršenje'!$A$8:C$1500,'prenos-P-R-N'!E$1,FALSE),IF($A442&gt;$A$2,+VLOOKUP($A442,'Neizmirene obaveze JLS'!$A$11:C$500,'prenos-P-R-N'!E$1,FALSE),"")))</f>
        <v/>
      </c>
      <c r="F442" s="87" t="str">
        <f>IF($A442=0,"",IF($A442&lt;=$A$1,+VLOOKUP($A442,'Rashodi- plan-izvršenje'!$A$8:D$1500,'prenos-P-R-N'!F$1,FALSE),IF($A442&gt;$A$2,+VLOOKUP($A442,'Neizmirene obaveze JLS'!$A$11:D$500,'prenos-P-R-N'!F$1,FALSE),"")))</f>
        <v/>
      </c>
      <c r="G442" s="87" t="str">
        <f>IF($A442=0,"",IF($A442&lt;=$A$1,+VLOOKUP($A442,'Rashodi- plan-izvršenje'!$A$8:E$1500,'prenos-P-R-N'!G$1,FALSE),IF($A442&gt;$A$2,+VLOOKUP($A442,'Neizmirene obaveze JLS'!$A$11:E$500,'prenos-P-R-N'!G$1,FALSE),"")))</f>
        <v/>
      </c>
      <c r="H442" s="87" t="str">
        <f>IF($A442=0,"",IF($A442&lt;=$A$1,+VLOOKUP($A442,'Rashodi- plan-izvršenje'!$A$8:F$1500,'prenos-P-R-N'!H$1,FALSE),IF($A442&gt;$A$2,+VLOOKUP($A442,'Neizmirene obaveze JLS'!$A$11:F$500,'prenos-P-R-N'!H$1,FALSE),"")))</f>
        <v/>
      </c>
      <c r="I442" s="87" t="str">
        <f>IF($A442=0,"",IF($A442&lt;=$A$1,+VLOOKUP($A442,'Rashodi- plan-izvršenje'!$A$8:G$1500,'prenos-P-R-N'!I$1,FALSE),IF($A442&gt;$A$2,+VLOOKUP($A442,'Neizmirene obaveze JLS'!$A$11:G$500,'prenos-P-R-N'!I$1,FALSE),"")))</f>
        <v/>
      </c>
      <c r="J442" s="87" t="str">
        <f>IF($A442=0,"",IF($A442&lt;=$A$1,+VLOOKUP($A442,'Rashodi- plan-izvršenje'!$A$8:H$1500,'prenos-P-R-N'!J$1,FALSE),IF($A442&gt;$A$2,+VLOOKUP($A442,'Neizmirene obaveze JLS'!$A$11:H$500,'prenos-P-R-N'!J$1,FALSE),"")))</f>
        <v/>
      </c>
      <c r="K442" s="87" t="str">
        <f>IF($A442=0,"",IF($A442&lt;=$A$1,+VLOOKUP($A442,'Rashodi- plan-izvršenje'!$A$8:I$1500,'prenos-P-R-N'!K$1,FALSE),IF($A442&gt;$A$2,+VLOOKUP($A442,'Neizmirene obaveze JLS'!$A$11:I$500,'prenos-P-R-N'!K$1,FALSE),"")))</f>
        <v/>
      </c>
      <c r="L442" t="str">
        <f>IF(A442=0,"",IF(A442&lt;=A$1,+IF(VLOOKUP(A442,'Rashodi- plan-izvršenje'!A$8:J$1500,M$1,FALSE)&gt;0,"Програмска активност","Пројекат"),IF(A442&gt;A$2,+IF(VLOOKUP(A442,'Neizmirene obaveze JLS'!A$8:J$2008,M$1,FALSE)&gt;0,"Програмска активност","Пројекат"),"")))</f>
        <v/>
      </c>
      <c r="M442" s="87" t="str">
        <f>IF(A442=0,"",IF($A442&lt;=$A$1,+IF(VLOOKUP($A442,'Rashodi- plan-izvršenje'!$A$8:$M$1500,10,FALSE)&gt;0,VLOOKUP($A442,'Rashodi- plan-izvršenje'!$A$8:$M$1500,10,FALSE),VLOOKUP($A442,'Rashodi- plan-izvršenje'!$A$8:$M$1500,12,FALSE)),+IF($A442&gt;$A$2,IF(VLOOKUP($A442,'Neizmirene obaveze JLS'!$A$8:$M$1500,10,FALSE)&gt;0,VLOOKUP($A442,'Neizmirene obaveze JLS'!$A$11:$M$1500,10,FALSE),VLOOKUP($A442,'Neizmirene obaveze JLS'!$A$11:$M$1500,12,FALSE)),0)))</f>
        <v/>
      </c>
      <c r="N442" s="87" t="str">
        <f>IF(A442=0,"",IF($A442&lt;=$A$1,+IF(VLOOKUP(A442,'Rashodi- plan-izvršenje'!$A$8:$M$1500,10,FALSE)&gt;0,VLOOKUP(A442,'Rashodi- plan-izvršenje'!$A$8:$M$1500,11,FALSE),VLOOKUP(A442,'Rashodi- plan-izvršenje'!$A$8:$M$1500,13,FALSE)),+IF($A442&gt;$A$2,IF(VLOOKUP($A442,'Neizmirene obaveze JLS'!$A$8:$M$1500,10,FALSE)&gt;0,VLOOKUP($A442,'Neizmirene obaveze JLS'!$A$11:$M$1500,11,FALSE),VLOOKUP($A442,'Neizmirene obaveze JLS'!$A$11:$M$1500,13,FALSE)),0)))</f>
        <v/>
      </c>
      <c r="O442" s="87" t="str">
        <f>IF(A442=0,"",IF($A442&lt;=$A$1,VALUE(+VLOOKUP($A442,'Rashodi- plan-izvršenje'!$A$8:N$1500,'prenos-P-R-N'!O$1,FALSE)),IF($A442&lt;=A$2,VALUE(VLOOKUP($A442,'Prihodi- plan-izvršenje'!$A$8:$H$500,6,FALSE)),VALUE(VLOOKUP($A442,'Neizmirene obaveze JLS'!$A$8:$N$500,O$1,FALSE)))))</f>
        <v/>
      </c>
      <c r="P442" s="87" t="str">
        <f>IF(A442=0,"",IF(A442=0,0,IF(A442&gt;A$2,'šifarnik K-izvor'!G$3,+IF(Q442&lt;700,+'šifarnik K-izvor'!G$2,'šifarnik K-izvor'!G$1))))</f>
        <v/>
      </c>
      <c r="Q442" s="87">
        <f>IF($A442&lt;=$A$1,VALUE(+VLOOKUP($A442,'Rashodi- plan-izvršenje'!$A$8:O$1500,'prenos-P-R-N'!Q$1,FALSE)),IF($A442&lt;=$A$2,VLOOKUP($A442,'Prihodi- plan-izvršenje'!$A$4:$H$500,4,FALSE),IF($A442&lt;=$A$3,VLOOKUP(A442,'Neizmirene obaveze JLS'!$A$11:O$500,Q$1,FALSE),"")))</f>
        <v>0</v>
      </c>
      <c r="R442" s="88">
        <f>IF($A442&lt;=$A$1,VALUE(+VLOOKUP($A442,'Rashodi- plan-izvršenje'!$A$8:P$1500,'prenos-P-R-N'!R$1,FALSE)),IF($A442&lt;=$A$2,VLOOKUP($A442,'Prihodi- plan-izvršenje'!$A$4:$H$500,7,FALSE),""))</f>
        <v>0</v>
      </c>
      <c r="S442" s="88">
        <f>IF(A442=0,0,IF($A442&lt;=$A$1,VALUE(+VLOOKUP($A442,'Rashodi- plan-izvršenje'!$A$8:Q$1500,'prenos-P-R-N'!S$1,FALSE)),IF($A442&lt;=$A$2,VLOOKUP($A442,'Prihodi- plan-izvršenje'!$A$4:$H$500,8,FALSE),0)))</f>
        <v>0</v>
      </c>
      <c r="T442" s="88" t="str">
        <f>IF($A442&gt;$A$2,VLOOKUP($A442,'Neizmirene obaveze JLS'!$A$11:R$500,R$1,FALSE),"")</f>
        <v/>
      </c>
      <c r="U442" s="88">
        <f>IF($A442&gt;$A$2,VLOOKUP($A442,'Neizmirene obaveze JLS'!$A$11:S$500,S$1,FALSE),0)</f>
        <v>0</v>
      </c>
      <c r="V442" s="88">
        <f t="shared" si="43"/>
        <v>0</v>
      </c>
      <c r="W442" s="74"/>
      <c r="X442" s="74"/>
      <c r="Y442" s="74"/>
      <c r="Z442" s="74"/>
      <c r="AA442" s="193">
        <f t="shared" si="44"/>
        <v>1</v>
      </c>
      <c r="AB442" s="193" t="str">
        <f t="shared" si="45"/>
        <v/>
      </c>
    </row>
    <row r="443" spans="1:28">
      <c r="A443" s="89">
        <f>IF(AND(COUNTIF(A$1:A$3,"&gt;0")=1,MAX(A$8:A442)&lt;A$1),A442+1,IF(AND(COUNTIF(A$1:A$3,"&gt;0")=2,MAX(A$8:A442)&lt;A$2),A442+1,IF(AND(COUNTIF(A$1:A$3,"&gt;0")=3,MAX(A$8:A442)&lt;A$3),A442+1,0)))</f>
        <v>0</v>
      </c>
      <c r="B443" s="89" t="str">
        <f t="shared" si="46"/>
        <v/>
      </c>
      <c r="C443" s="89" t="str">
        <f t="shared" si="47"/>
        <v/>
      </c>
      <c r="D443" s="87" t="str">
        <f>IF($A443=0,"",IF($A443&lt;=$A$1,+VLOOKUP($A443,'Rashodi- plan-izvršenje'!$A$8:B$1500,'prenos-P-R-N'!D$1,FALSE),IF($A443&gt;$A$2,+VLOOKUP($A443,'Neizmirene obaveze JLS'!$A$11:B$500,'prenos-P-R-N'!D$1,FALSE),"")))</f>
        <v/>
      </c>
      <c r="E443" s="87" t="str">
        <f>IF($A443=0,"",IF($A443&lt;=$A$1,+VLOOKUP($A443,'Rashodi- plan-izvršenje'!$A$8:C$1500,'prenos-P-R-N'!E$1,FALSE),IF($A443&gt;$A$2,+VLOOKUP($A443,'Neizmirene obaveze JLS'!$A$11:C$500,'prenos-P-R-N'!E$1,FALSE),"")))</f>
        <v/>
      </c>
      <c r="F443" s="87" t="str">
        <f>IF($A443=0,"",IF($A443&lt;=$A$1,+VLOOKUP($A443,'Rashodi- plan-izvršenje'!$A$8:D$1500,'prenos-P-R-N'!F$1,FALSE),IF($A443&gt;$A$2,+VLOOKUP($A443,'Neizmirene obaveze JLS'!$A$11:D$500,'prenos-P-R-N'!F$1,FALSE),"")))</f>
        <v/>
      </c>
      <c r="G443" s="87" t="str">
        <f>IF($A443=0,"",IF($A443&lt;=$A$1,+VLOOKUP($A443,'Rashodi- plan-izvršenje'!$A$8:E$1500,'prenos-P-R-N'!G$1,FALSE),IF($A443&gt;$A$2,+VLOOKUP($A443,'Neizmirene obaveze JLS'!$A$11:E$500,'prenos-P-R-N'!G$1,FALSE),"")))</f>
        <v/>
      </c>
      <c r="H443" s="87" t="str">
        <f>IF($A443=0,"",IF($A443&lt;=$A$1,+VLOOKUP($A443,'Rashodi- plan-izvršenje'!$A$8:F$1500,'prenos-P-R-N'!H$1,FALSE),IF($A443&gt;$A$2,+VLOOKUP($A443,'Neizmirene obaveze JLS'!$A$11:F$500,'prenos-P-R-N'!H$1,FALSE),"")))</f>
        <v/>
      </c>
      <c r="I443" s="87" t="str">
        <f>IF($A443=0,"",IF($A443&lt;=$A$1,+VLOOKUP($A443,'Rashodi- plan-izvršenje'!$A$8:G$1500,'prenos-P-R-N'!I$1,FALSE),IF($A443&gt;$A$2,+VLOOKUP($A443,'Neizmirene obaveze JLS'!$A$11:G$500,'prenos-P-R-N'!I$1,FALSE),"")))</f>
        <v/>
      </c>
      <c r="J443" s="87" t="str">
        <f>IF($A443=0,"",IF($A443&lt;=$A$1,+VLOOKUP($A443,'Rashodi- plan-izvršenje'!$A$8:H$1500,'prenos-P-R-N'!J$1,FALSE),IF($A443&gt;$A$2,+VLOOKUP($A443,'Neizmirene obaveze JLS'!$A$11:H$500,'prenos-P-R-N'!J$1,FALSE),"")))</f>
        <v/>
      </c>
      <c r="K443" s="87" t="str">
        <f>IF($A443=0,"",IF($A443&lt;=$A$1,+VLOOKUP($A443,'Rashodi- plan-izvršenje'!$A$8:I$1500,'prenos-P-R-N'!K$1,FALSE),IF($A443&gt;$A$2,+VLOOKUP($A443,'Neizmirene obaveze JLS'!$A$11:I$500,'prenos-P-R-N'!K$1,FALSE),"")))</f>
        <v/>
      </c>
      <c r="L443" t="str">
        <f>IF(A443=0,"",IF(A443&lt;=A$1,+IF(VLOOKUP(A443,'Rashodi- plan-izvršenje'!A$8:J$1500,M$1,FALSE)&gt;0,"Програмска активност","Пројекат"),IF(A443&gt;A$2,+IF(VLOOKUP(A443,'Neizmirene obaveze JLS'!A$8:J$2008,M$1,FALSE)&gt;0,"Програмска активност","Пројекат"),"")))</f>
        <v/>
      </c>
      <c r="M443" s="87" t="str">
        <f>IF(A443=0,"",IF($A443&lt;=$A$1,+IF(VLOOKUP($A443,'Rashodi- plan-izvršenje'!$A$8:$M$1500,10,FALSE)&gt;0,VLOOKUP($A443,'Rashodi- plan-izvršenje'!$A$8:$M$1500,10,FALSE),VLOOKUP($A443,'Rashodi- plan-izvršenje'!$A$8:$M$1500,12,FALSE)),+IF($A443&gt;$A$2,IF(VLOOKUP($A443,'Neizmirene obaveze JLS'!$A$8:$M$1500,10,FALSE)&gt;0,VLOOKUP($A443,'Neizmirene obaveze JLS'!$A$11:$M$1500,10,FALSE),VLOOKUP($A443,'Neizmirene obaveze JLS'!$A$11:$M$1500,12,FALSE)),0)))</f>
        <v/>
      </c>
      <c r="N443" s="87" t="str">
        <f>IF(A443=0,"",IF($A443&lt;=$A$1,+IF(VLOOKUP(A443,'Rashodi- plan-izvršenje'!$A$8:$M$1500,10,FALSE)&gt;0,VLOOKUP(A443,'Rashodi- plan-izvršenje'!$A$8:$M$1500,11,FALSE),VLOOKUP(A443,'Rashodi- plan-izvršenje'!$A$8:$M$1500,13,FALSE)),+IF($A443&gt;$A$2,IF(VLOOKUP($A443,'Neizmirene obaveze JLS'!$A$8:$M$1500,10,FALSE)&gt;0,VLOOKUP($A443,'Neizmirene obaveze JLS'!$A$11:$M$1500,11,FALSE),VLOOKUP($A443,'Neizmirene obaveze JLS'!$A$11:$M$1500,13,FALSE)),0)))</f>
        <v/>
      </c>
      <c r="O443" s="87" t="str">
        <f>IF(A443=0,"",IF($A443&lt;=$A$1,VALUE(+VLOOKUP($A443,'Rashodi- plan-izvršenje'!$A$8:N$1500,'prenos-P-R-N'!O$1,FALSE)),IF($A443&lt;=A$2,VALUE(VLOOKUP($A443,'Prihodi- plan-izvršenje'!$A$8:$H$500,6,FALSE)),VALUE(VLOOKUP($A443,'Neizmirene obaveze JLS'!$A$8:$N$500,O$1,FALSE)))))</f>
        <v/>
      </c>
      <c r="P443" s="87" t="str">
        <f>IF(A443=0,"",IF(A443=0,0,IF(A443&gt;A$2,'šifarnik K-izvor'!G$3,+IF(Q443&lt;700,+'šifarnik K-izvor'!G$2,'šifarnik K-izvor'!G$1))))</f>
        <v/>
      </c>
      <c r="Q443" s="87">
        <f>IF($A443&lt;=$A$1,VALUE(+VLOOKUP($A443,'Rashodi- plan-izvršenje'!$A$8:O$1500,'prenos-P-R-N'!Q$1,FALSE)),IF($A443&lt;=$A$2,VLOOKUP($A443,'Prihodi- plan-izvršenje'!$A$4:$H$500,4,FALSE),IF($A443&lt;=$A$3,VLOOKUP(A443,'Neizmirene obaveze JLS'!$A$11:O$500,Q$1,FALSE),"")))</f>
        <v>0</v>
      </c>
      <c r="R443" s="88">
        <f>IF($A443&lt;=$A$1,VALUE(+VLOOKUP($A443,'Rashodi- plan-izvršenje'!$A$8:P$1500,'prenos-P-R-N'!R$1,FALSE)),IF($A443&lt;=$A$2,VLOOKUP($A443,'Prihodi- plan-izvršenje'!$A$4:$H$500,7,FALSE),""))</f>
        <v>0</v>
      </c>
      <c r="S443" s="88">
        <f>IF(A443=0,0,IF($A443&lt;=$A$1,VALUE(+VLOOKUP($A443,'Rashodi- plan-izvršenje'!$A$8:Q$1500,'prenos-P-R-N'!S$1,FALSE)),IF($A443&lt;=$A$2,VLOOKUP($A443,'Prihodi- plan-izvršenje'!$A$4:$H$500,8,FALSE),0)))</f>
        <v>0</v>
      </c>
      <c r="T443" s="88" t="str">
        <f>IF($A443&gt;$A$2,VLOOKUP($A443,'Neizmirene obaveze JLS'!$A$11:R$500,R$1,FALSE),"")</f>
        <v/>
      </c>
      <c r="U443" s="88">
        <f>IF($A443&gt;$A$2,VLOOKUP($A443,'Neizmirene obaveze JLS'!$A$11:S$500,S$1,FALSE),0)</f>
        <v>0</v>
      </c>
      <c r="V443" s="88">
        <f t="shared" si="43"/>
        <v>0</v>
      </c>
      <c r="W443" s="74"/>
      <c r="X443" s="74"/>
      <c r="Y443" s="74"/>
      <c r="Z443" s="74"/>
      <c r="AA443" s="193">
        <f t="shared" si="44"/>
        <v>1</v>
      </c>
      <c r="AB443" s="193" t="str">
        <f t="shared" si="45"/>
        <v/>
      </c>
    </row>
    <row r="444" spans="1:28">
      <c r="A444" s="89">
        <f>IF(AND(COUNTIF(A$1:A$3,"&gt;0")=1,MAX(A$8:A443)&lt;A$1),A443+1,IF(AND(COUNTIF(A$1:A$3,"&gt;0")=2,MAX(A$8:A443)&lt;A$2),A443+1,IF(AND(COUNTIF(A$1:A$3,"&gt;0")=3,MAX(A$8:A443)&lt;A$3),A443+1,0)))</f>
        <v>0</v>
      </c>
      <c r="B444" s="89" t="str">
        <f t="shared" si="46"/>
        <v/>
      </c>
      <c r="C444" s="89" t="str">
        <f t="shared" si="47"/>
        <v/>
      </c>
      <c r="D444" s="87" t="str">
        <f>IF($A444=0,"",IF($A444&lt;=$A$1,+VLOOKUP($A444,'Rashodi- plan-izvršenje'!$A$8:B$1500,'prenos-P-R-N'!D$1,FALSE),IF($A444&gt;$A$2,+VLOOKUP($A444,'Neizmirene obaveze JLS'!$A$11:B$500,'prenos-P-R-N'!D$1,FALSE),"")))</f>
        <v/>
      </c>
      <c r="E444" s="87" t="str">
        <f>IF($A444=0,"",IF($A444&lt;=$A$1,+VLOOKUP($A444,'Rashodi- plan-izvršenje'!$A$8:C$1500,'prenos-P-R-N'!E$1,FALSE),IF($A444&gt;$A$2,+VLOOKUP($A444,'Neizmirene obaveze JLS'!$A$11:C$500,'prenos-P-R-N'!E$1,FALSE),"")))</f>
        <v/>
      </c>
      <c r="F444" s="87" t="str">
        <f>IF($A444=0,"",IF($A444&lt;=$A$1,+VLOOKUP($A444,'Rashodi- plan-izvršenje'!$A$8:D$1500,'prenos-P-R-N'!F$1,FALSE),IF($A444&gt;$A$2,+VLOOKUP($A444,'Neizmirene obaveze JLS'!$A$11:D$500,'prenos-P-R-N'!F$1,FALSE),"")))</f>
        <v/>
      </c>
      <c r="G444" s="87" t="str">
        <f>IF($A444=0,"",IF($A444&lt;=$A$1,+VLOOKUP($A444,'Rashodi- plan-izvršenje'!$A$8:E$1500,'prenos-P-R-N'!G$1,FALSE),IF($A444&gt;$A$2,+VLOOKUP($A444,'Neizmirene obaveze JLS'!$A$11:E$500,'prenos-P-R-N'!G$1,FALSE),"")))</f>
        <v/>
      </c>
      <c r="H444" s="87" t="str">
        <f>IF($A444=0,"",IF($A444&lt;=$A$1,+VLOOKUP($A444,'Rashodi- plan-izvršenje'!$A$8:F$1500,'prenos-P-R-N'!H$1,FALSE),IF($A444&gt;$A$2,+VLOOKUP($A444,'Neizmirene obaveze JLS'!$A$11:F$500,'prenos-P-R-N'!H$1,FALSE),"")))</f>
        <v/>
      </c>
      <c r="I444" s="87" t="str">
        <f>IF($A444=0,"",IF($A444&lt;=$A$1,+VLOOKUP($A444,'Rashodi- plan-izvršenje'!$A$8:G$1500,'prenos-P-R-N'!I$1,FALSE),IF($A444&gt;$A$2,+VLOOKUP($A444,'Neizmirene obaveze JLS'!$A$11:G$500,'prenos-P-R-N'!I$1,FALSE),"")))</f>
        <v/>
      </c>
      <c r="J444" s="87" t="str">
        <f>IF($A444=0,"",IF($A444&lt;=$A$1,+VLOOKUP($A444,'Rashodi- plan-izvršenje'!$A$8:H$1500,'prenos-P-R-N'!J$1,FALSE),IF($A444&gt;$A$2,+VLOOKUP($A444,'Neizmirene obaveze JLS'!$A$11:H$500,'prenos-P-R-N'!J$1,FALSE),"")))</f>
        <v/>
      </c>
      <c r="K444" s="87" t="str">
        <f>IF($A444=0,"",IF($A444&lt;=$A$1,+VLOOKUP($A444,'Rashodi- plan-izvršenje'!$A$8:I$1500,'prenos-P-R-N'!K$1,FALSE),IF($A444&gt;$A$2,+VLOOKUP($A444,'Neizmirene obaveze JLS'!$A$11:I$500,'prenos-P-R-N'!K$1,FALSE),"")))</f>
        <v/>
      </c>
      <c r="L444" t="str">
        <f>IF(A444=0,"",IF(A444&lt;=A$1,+IF(VLOOKUP(A444,'Rashodi- plan-izvršenje'!A$8:J$1500,M$1,FALSE)&gt;0,"Програмска активност","Пројекат"),IF(A444&gt;A$2,+IF(VLOOKUP(A444,'Neizmirene obaveze JLS'!A$8:J$2008,M$1,FALSE)&gt;0,"Програмска активност","Пројекат"),"")))</f>
        <v/>
      </c>
      <c r="M444" s="87" t="str">
        <f>IF(A444=0,"",IF($A444&lt;=$A$1,+IF(VLOOKUP($A444,'Rashodi- plan-izvršenje'!$A$8:$M$1500,10,FALSE)&gt;0,VLOOKUP($A444,'Rashodi- plan-izvršenje'!$A$8:$M$1500,10,FALSE),VLOOKUP($A444,'Rashodi- plan-izvršenje'!$A$8:$M$1500,12,FALSE)),+IF($A444&gt;$A$2,IF(VLOOKUP($A444,'Neizmirene obaveze JLS'!$A$8:$M$1500,10,FALSE)&gt;0,VLOOKUP($A444,'Neizmirene obaveze JLS'!$A$11:$M$1500,10,FALSE),VLOOKUP($A444,'Neizmirene obaveze JLS'!$A$11:$M$1500,12,FALSE)),0)))</f>
        <v/>
      </c>
      <c r="N444" s="87" t="str">
        <f>IF(A444=0,"",IF($A444&lt;=$A$1,+IF(VLOOKUP(A444,'Rashodi- plan-izvršenje'!$A$8:$M$1500,10,FALSE)&gt;0,VLOOKUP(A444,'Rashodi- plan-izvršenje'!$A$8:$M$1500,11,FALSE),VLOOKUP(A444,'Rashodi- plan-izvršenje'!$A$8:$M$1500,13,FALSE)),+IF($A444&gt;$A$2,IF(VLOOKUP($A444,'Neizmirene obaveze JLS'!$A$8:$M$1500,10,FALSE)&gt;0,VLOOKUP($A444,'Neizmirene obaveze JLS'!$A$11:$M$1500,11,FALSE),VLOOKUP($A444,'Neizmirene obaveze JLS'!$A$11:$M$1500,13,FALSE)),0)))</f>
        <v/>
      </c>
      <c r="O444" s="87" t="str">
        <f>IF(A444=0,"",IF($A444&lt;=$A$1,VALUE(+VLOOKUP($A444,'Rashodi- plan-izvršenje'!$A$8:N$1500,'prenos-P-R-N'!O$1,FALSE)),IF($A444&lt;=A$2,VALUE(VLOOKUP($A444,'Prihodi- plan-izvršenje'!$A$8:$H$500,6,FALSE)),VALUE(VLOOKUP($A444,'Neizmirene obaveze JLS'!$A$8:$N$500,O$1,FALSE)))))</f>
        <v/>
      </c>
      <c r="P444" s="87" t="str">
        <f>IF(A444=0,"",IF(A444=0,0,IF(A444&gt;A$2,'šifarnik K-izvor'!G$3,+IF(Q444&lt;700,+'šifarnik K-izvor'!G$2,'šifarnik K-izvor'!G$1))))</f>
        <v/>
      </c>
      <c r="Q444" s="87">
        <f>IF($A444&lt;=$A$1,VALUE(+VLOOKUP($A444,'Rashodi- plan-izvršenje'!$A$8:O$1500,'prenos-P-R-N'!Q$1,FALSE)),IF($A444&lt;=$A$2,VLOOKUP($A444,'Prihodi- plan-izvršenje'!$A$4:$H$500,4,FALSE),IF($A444&lt;=$A$3,VLOOKUP(A444,'Neizmirene obaveze JLS'!$A$11:O$500,Q$1,FALSE),"")))</f>
        <v>0</v>
      </c>
      <c r="R444" s="88">
        <f>IF($A444&lt;=$A$1,VALUE(+VLOOKUP($A444,'Rashodi- plan-izvršenje'!$A$8:P$1500,'prenos-P-R-N'!R$1,FALSE)),IF($A444&lt;=$A$2,VLOOKUP($A444,'Prihodi- plan-izvršenje'!$A$4:$H$500,7,FALSE),""))</f>
        <v>0</v>
      </c>
      <c r="S444" s="88">
        <f>IF(A444=0,0,IF($A444&lt;=$A$1,VALUE(+VLOOKUP($A444,'Rashodi- plan-izvršenje'!$A$8:Q$1500,'prenos-P-R-N'!S$1,FALSE)),IF($A444&lt;=$A$2,VLOOKUP($A444,'Prihodi- plan-izvršenje'!$A$4:$H$500,8,FALSE),0)))</f>
        <v>0</v>
      </c>
      <c r="T444" s="88" t="str">
        <f>IF($A444&gt;$A$2,VLOOKUP($A444,'Neizmirene obaveze JLS'!$A$11:R$500,R$1,FALSE),"")</f>
        <v/>
      </c>
      <c r="U444" s="88">
        <f>IF($A444&gt;$A$2,VLOOKUP($A444,'Neizmirene obaveze JLS'!$A$11:S$500,S$1,FALSE),0)</f>
        <v>0</v>
      </c>
      <c r="V444" s="88">
        <f t="shared" si="43"/>
        <v>0</v>
      </c>
      <c r="W444" s="74"/>
      <c r="X444" s="74"/>
      <c r="Y444" s="74"/>
      <c r="Z444" s="74"/>
      <c r="AA444" s="193">
        <f t="shared" si="44"/>
        <v>1</v>
      </c>
      <c r="AB444" s="193" t="str">
        <f t="shared" si="45"/>
        <v/>
      </c>
    </row>
    <row r="445" spans="1:28">
      <c r="A445" s="89">
        <f>IF(AND(COUNTIF(A$1:A$3,"&gt;0")=1,MAX(A$8:A444)&lt;A$1),A444+1,IF(AND(COUNTIF(A$1:A$3,"&gt;0")=2,MAX(A$8:A444)&lt;A$2),A444+1,IF(AND(COUNTIF(A$1:A$3,"&gt;0")=3,MAX(A$8:A444)&lt;A$3),A444+1,0)))</f>
        <v>0</v>
      </c>
      <c r="B445" s="89" t="str">
        <f t="shared" si="46"/>
        <v/>
      </c>
      <c r="C445" s="89" t="str">
        <f t="shared" si="47"/>
        <v/>
      </c>
      <c r="D445" s="87" t="str">
        <f>IF($A445=0,"",IF($A445&lt;=$A$1,+VLOOKUP($A445,'Rashodi- plan-izvršenje'!$A$8:B$1500,'prenos-P-R-N'!D$1,FALSE),IF($A445&gt;$A$2,+VLOOKUP($A445,'Neizmirene obaveze JLS'!$A$11:B$500,'prenos-P-R-N'!D$1,FALSE),"")))</f>
        <v/>
      </c>
      <c r="E445" s="87" t="str">
        <f>IF($A445=0,"",IF($A445&lt;=$A$1,+VLOOKUP($A445,'Rashodi- plan-izvršenje'!$A$8:C$1500,'prenos-P-R-N'!E$1,FALSE),IF($A445&gt;$A$2,+VLOOKUP($A445,'Neizmirene obaveze JLS'!$A$11:C$500,'prenos-P-R-N'!E$1,FALSE),"")))</f>
        <v/>
      </c>
      <c r="F445" s="87" t="str">
        <f>IF($A445=0,"",IF($A445&lt;=$A$1,+VLOOKUP($A445,'Rashodi- plan-izvršenje'!$A$8:D$1500,'prenos-P-R-N'!F$1,FALSE),IF($A445&gt;$A$2,+VLOOKUP($A445,'Neizmirene obaveze JLS'!$A$11:D$500,'prenos-P-R-N'!F$1,FALSE),"")))</f>
        <v/>
      </c>
      <c r="G445" s="87" t="str">
        <f>IF($A445=0,"",IF($A445&lt;=$A$1,+VLOOKUP($A445,'Rashodi- plan-izvršenje'!$A$8:E$1500,'prenos-P-R-N'!G$1,FALSE),IF($A445&gt;$A$2,+VLOOKUP($A445,'Neizmirene obaveze JLS'!$A$11:E$500,'prenos-P-R-N'!G$1,FALSE),"")))</f>
        <v/>
      </c>
      <c r="H445" s="87" t="str">
        <f>IF($A445=0,"",IF($A445&lt;=$A$1,+VLOOKUP($A445,'Rashodi- plan-izvršenje'!$A$8:F$1500,'prenos-P-R-N'!H$1,FALSE),IF($A445&gt;$A$2,+VLOOKUP($A445,'Neizmirene obaveze JLS'!$A$11:F$500,'prenos-P-R-N'!H$1,FALSE),"")))</f>
        <v/>
      </c>
      <c r="I445" s="87" t="str">
        <f>IF($A445=0,"",IF($A445&lt;=$A$1,+VLOOKUP($A445,'Rashodi- plan-izvršenje'!$A$8:G$1500,'prenos-P-R-N'!I$1,FALSE),IF($A445&gt;$A$2,+VLOOKUP($A445,'Neizmirene obaveze JLS'!$A$11:G$500,'prenos-P-R-N'!I$1,FALSE),"")))</f>
        <v/>
      </c>
      <c r="J445" s="87" t="str">
        <f>IF($A445=0,"",IF($A445&lt;=$A$1,+VLOOKUP($A445,'Rashodi- plan-izvršenje'!$A$8:H$1500,'prenos-P-R-N'!J$1,FALSE),IF($A445&gt;$A$2,+VLOOKUP($A445,'Neizmirene obaveze JLS'!$A$11:H$500,'prenos-P-R-N'!J$1,FALSE),"")))</f>
        <v/>
      </c>
      <c r="K445" s="87" t="str">
        <f>IF($A445=0,"",IF($A445&lt;=$A$1,+VLOOKUP($A445,'Rashodi- plan-izvršenje'!$A$8:I$1500,'prenos-P-R-N'!K$1,FALSE),IF($A445&gt;$A$2,+VLOOKUP($A445,'Neizmirene obaveze JLS'!$A$11:I$500,'prenos-P-R-N'!K$1,FALSE),"")))</f>
        <v/>
      </c>
      <c r="L445" t="str">
        <f>IF(A445=0,"",IF(A445&lt;=A$1,+IF(VLOOKUP(A445,'Rashodi- plan-izvršenje'!A$8:J$1500,M$1,FALSE)&gt;0,"Програмска активност","Пројекат"),IF(A445&gt;A$2,+IF(VLOOKUP(A445,'Neizmirene obaveze JLS'!A$8:J$2008,M$1,FALSE)&gt;0,"Програмска активност","Пројекат"),"")))</f>
        <v/>
      </c>
      <c r="M445" s="87" t="str">
        <f>IF(A445=0,"",IF($A445&lt;=$A$1,+IF(VLOOKUP($A445,'Rashodi- plan-izvršenje'!$A$8:$M$1500,10,FALSE)&gt;0,VLOOKUP($A445,'Rashodi- plan-izvršenje'!$A$8:$M$1500,10,FALSE),VLOOKUP($A445,'Rashodi- plan-izvršenje'!$A$8:$M$1500,12,FALSE)),+IF($A445&gt;$A$2,IF(VLOOKUP($A445,'Neizmirene obaveze JLS'!$A$8:$M$1500,10,FALSE)&gt;0,VLOOKUP($A445,'Neizmirene obaveze JLS'!$A$11:$M$1500,10,FALSE),VLOOKUP($A445,'Neizmirene obaveze JLS'!$A$11:$M$1500,12,FALSE)),0)))</f>
        <v/>
      </c>
      <c r="N445" s="87" t="str">
        <f>IF(A445=0,"",IF($A445&lt;=$A$1,+IF(VLOOKUP(A445,'Rashodi- plan-izvršenje'!$A$8:$M$1500,10,FALSE)&gt;0,VLOOKUP(A445,'Rashodi- plan-izvršenje'!$A$8:$M$1500,11,FALSE),VLOOKUP(A445,'Rashodi- plan-izvršenje'!$A$8:$M$1500,13,FALSE)),+IF($A445&gt;$A$2,IF(VLOOKUP($A445,'Neizmirene obaveze JLS'!$A$8:$M$1500,10,FALSE)&gt;0,VLOOKUP($A445,'Neizmirene obaveze JLS'!$A$11:$M$1500,11,FALSE),VLOOKUP($A445,'Neizmirene obaveze JLS'!$A$11:$M$1500,13,FALSE)),0)))</f>
        <v/>
      </c>
      <c r="O445" s="87" t="str">
        <f>IF(A445=0,"",IF($A445&lt;=$A$1,VALUE(+VLOOKUP($A445,'Rashodi- plan-izvršenje'!$A$8:N$1500,'prenos-P-R-N'!O$1,FALSE)),IF($A445&lt;=A$2,VALUE(VLOOKUP($A445,'Prihodi- plan-izvršenje'!$A$8:$H$500,6,FALSE)),VALUE(VLOOKUP($A445,'Neizmirene obaveze JLS'!$A$8:$N$500,O$1,FALSE)))))</f>
        <v/>
      </c>
      <c r="P445" s="87" t="str">
        <f>IF(A445=0,"",IF(A445=0,0,IF(A445&gt;A$2,'šifarnik K-izvor'!G$3,+IF(Q445&lt;700,+'šifarnik K-izvor'!G$2,'šifarnik K-izvor'!G$1))))</f>
        <v/>
      </c>
      <c r="Q445" s="87">
        <f>IF($A445&lt;=$A$1,VALUE(+VLOOKUP($A445,'Rashodi- plan-izvršenje'!$A$8:O$1500,'prenos-P-R-N'!Q$1,FALSE)),IF($A445&lt;=$A$2,VLOOKUP($A445,'Prihodi- plan-izvršenje'!$A$4:$H$500,4,FALSE),IF($A445&lt;=$A$3,VLOOKUP(A445,'Neizmirene obaveze JLS'!$A$11:O$500,Q$1,FALSE),"")))</f>
        <v>0</v>
      </c>
      <c r="R445" s="88">
        <f>IF($A445&lt;=$A$1,VALUE(+VLOOKUP($A445,'Rashodi- plan-izvršenje'!$A$8:P$1500,'prenos-P-R-N'!R$1,FALSE)),IF($A445&lt;=$A$2,VLOOKUP($A445,'Prihodi- plan-izvršenje'!$A$4:$H$500,7,FALSE),""))</f>
        <v>0</v>
      </c>
      <c r="S445" s="88">
        <f>IF(A445=0,0,IF($A445&lt;=$A$1,VALUE(+VLOOKUP($A445,'Rashodi- plan-izvršenje'!$A$8:Q$1500,'prenos-P-R-N'!S$1,FALSE)),IF($A445&lt;=$A$2,VLOOKUP($A445,'Prihodi- plan-izvršenje'!$A$4:$H$500,8,FALSE),0)))</f>
        <v>0</v>
      </c>
      <c r="T445" s="88" t="str">
        <f>IF($A445&gt;$A$2,VLOOKUP($A445,'Neizmirene obaveze JLS'!$A$11:R$500,R$1,FALSE),"")</f>
        <v/>
      </c>
      <c r="U445" s="88">
        <f>IF($A445&gt;$A$2,VLOOKUP($A445,'Neizmirene obaveze JLS'!$A$11:S$500,S$1,FALSE),0)</f>
        <v>0</v>
      </c>
      <c r="V445" s="88">
        <f t="shared" si="43"/>
        <v>0</v>
      </c>
      <c r="W445" s="74"/>
      <c r="X445" s="74"/>
      <c r="Y445" s="74"/>
      <c r="Z445" s="74"/>
      <c r="AA445" s="193">
        <f t="shared" si="44"/>
        <v>1</v>
      </c>
      <c r="AB445" s="193" t="str">
        <f t="shared" si="45"/>
        <v/>
      </c>
    </row>
    <row r="446" spans="1:28">
      <c r="A446" s="89">
        <f>IF(AND(COUNTIF(A$1:A$3,"&gt;0")=1,MAX(A$8:A445)&lt;A$1),A445+1,IF(AND(COUNTIF(A$1:A$3,"&gt;0")=2,MAX(A$8:A445)&lt;A$2),A445+1,IF(AND(COUNTIF(A$1:A$3,"&gt;0")=3,MAX(A$8:A445)&lt;A$3),A445+1,0)))</f>
        <v>0</v>
      </c>
      <c r="B446" s="89" t="str">
        <f t="shared" si="46"/>
        <v/>
      </c>
      <c r="C446" s="89" t="str">
        <f t="shared" si="47"/>
        <v/>
      </c>
      <c r="D446" s="87" t="str">
        <f>IF($A446=0,"",IF($A446&lt;=$A$1,+VLOOKUP($A446,'Rashodi- plan-izvršenje'!$A$8:B$1500,'prenos-P-R-N'!D$1,FALSE),IF($A446&gt;$A$2,+VLOOKUP($A446,'Neizmirene obaveze JLS'!$A$11:B$500,'prenos-P-R-N'!D$1,FALSE),"")))</f>
        <v/>
      </c>
      <c r="E446" s="87" t="str">
        <f>IF($A446=0,"",IF($A446&lt;=$A$1,+VLOOKUP($A446,'Rashodi- plan-izvršenje'!$A$8:C$1500,'prenos-P-R-N'!E$1,FALSE),IF($A446&gt;$A$2,+VLOOKUP($A446,'Neizmirene obaveze JLS'!$A$11:C$500,'prenos-P-R-N'!E$1,FALSE),"")))</f>
        <v/>
      </c>
      <c r="F446" s="87" t="str">
        <f>IF($A446=0,"",IF($A446&lt;=$A$1,+VLOOKUP($A446,'Rashodi- plan-izvršenje'!$A$8:D$1500,'prenos-P-R-N'!F$1,FALSE),IF($A446&gt;$A$2,+VLOOKUP($A446,'Neizmirene obaveze JLS'!$A$11:D$500,'prenos-P-R-N'!F$1,FALSE),"")))</f>
        <v/>
      </c>
      <c r="G446" s="87" t="str">
        <f>IF($A446=0,"",IF($A446&lt;=$A$1,+VLOOKUP($A446,'Rashodi- plan-izvršenje'!$A$8:E$1500,'prenos-P-R-N'!G$1,FALSE),IF($A446&gt;$A$2,+VLOOKUP($A446,'Neizmirene obaveze JLS'!$A$11:E$500,'prenos-P-R-N'!G$1,FALSE),"")))</f>
        <v/>
      </c>
      <c r="H446" s="87" t="str">
        <f>IF($A446=0,"",IF($A446&lt;=$A$1,+VLOOKUP($A446,'Rashodi- plan-izvršenje'!$A$8:F$1500,'prenos-P-R-N'!H$1,FALSE),IF($A446&gt;$A$2,+VLOOKUP($A446,'Neizmirene obaveze JLS'!$A$11:F$500,'prenos-P-R-N'!H$1,FALSE),"")))</f>
        <v/>
      </c>
      <c r="I446" s="87" t="str">
        <f>IF($A446=0,"",IF($A446&lt;=$A$1,+VLOOKUP($A446,'Rashodi- plan-izvršenje'!$A$8:G$1500,'prenos-P-R-N'!I$1,FALSE),IF($A446&gt;$A$2,+VLOOKUP($A446,'Neizmirene obaveze JLS'!$A$11:G$500,'prenos-P-R-N'!I$1,FALSE),"")))</f>
        <v/>
      </c>
      <c r="J446" s="87" t="str">
        <f>IF($A446=0,"",IF($A446&lt;=$A$1,+VLOOKUP($A446,'Rashodi- plan-izvršenje'!$A$8:H$1500,'prenos-P-R-N'!J$1,FALSE),IF($A446&gt;$A$2,+VLOOKUP($A446,'Neizmirene obaveze JLS'!$A$11:H$500,'prenos-P-R-N'!J$1,FALSE),"")))</f>
        <v/>
      </c>
      <c r="K446" s="87" t="str">
        <f>IF($A446=0,"",IF($A446&lt;=$A$1,+VLOOKUP($A446,'Rashodi- plan-izvršenje'!$A$8:I$1500,'prenos-P-R-N'!K$1,FALSE),IF($A446&gt;$A$2,+VLOOKUP($A446,'Neizmirene obaveze JLS'!$A$11:I$500,'prenos-P-R-N'!K$1,FALSE),"")))</f>
        <v/>
      </c>
      <c r="L446" t="str">
        <f>IF(A446=0,"",IF(A446&lt;=A$1,+IF(VLOOKUP(A446,'Rashodi- plan-izvršenje'!A$8:J$1500,M$1,FALSE)&gt;0,"Програмска активност","Пројекат"),IF(A446&gt;A$2,+IF(VLOOKUP(A446,'Neizmirene obaveze JLS'!A$8:J$2008,M$1,FALSE)&gt;0,"Програмска активност","Пројекат"),"")))</f>
        <v/>
      </c>
      <c r="M446" s="87" t="str">
        <f>IF(A446=0,"",IF($A446&lt;=$A$1,+IF(VLOOKUP($A446,'Rashodi- plan-izvršenje'!$A$8:$M$1500,10,FALSE)&gt;0,VLOOKUP($A446,'Rashodi- plan-izvršenje'!$A$8:$M$1500,10,FALSE),VLOOKUP($A446,'Rashodi- plan-izvršenje'!$A$8:$M$1500,12,FALSE)),+IF($A446&gt;$A$2,IF(VLOOKUP($A446,'Neizmirene obaveze JLS'!$A$8:$M$1500,10,FALSE)&gt;0,VLOOKUP($A446,'Neizmirene obaveze JLS'!$A$11:$M$1500,10,FALSE),VLOOKUP($A446,'Neizmirene obaveze JLS'!$A$11:$M$1500,12,FALSE)),0)))</f>
        <v/>
      </c>
      <c r="N446" s="87" t="str">
        <f>IF(A446=0,"",IF($A446&lt;=$A$1,+IF(VLOOKUP(A446,'Rashodi- plan-izvršenje'!$A$8:$M$1500,10,FALSE)&gt;0,VLOOKUP(A446,'Rashodi- plan-izvršenje'!$A$8:$M$1500,11,FALSE),VLOOKUP(A446,'Rashodi- plan-izvršenje'!$A$8:$M$1500,13,FALSE)),+IF($A446&gt;$A$2,IF(VLOOKUP($A446,'Neizmirene obaveze JLS'!$A$8:$M$1500,10,FALSE)&gt;0,VLOOKUP($A446,'Neizmirene obaveze JLS'!$A$11:$M$1500,11,FALSE),VLOOKUP($A446,'Neizmirene obaveze JLS'!$A$11:$M$1500,13,FALSE)),0)))</f>
        <v/>
      </c>
      <c r="O446" s="87" t="str">
        <f>IF(A446=0,"",IF($A446&lt;=$A$1,VALUE(+VLOOKUP($A446,'Rashodi- plan-izvršenje'!$A$8:N$1500,'prenos-P-R-N'!O$1,FALSE)),IF($A446&lt;=A$2,VALUE(VLOOKUP($A446,'Prihodi- plan-izvršenje'!$A$8:$H$500,6,FALSE)),VALUE(VLOOKUP($A446,'Neizmirene obaveze JLS'!$A$8:$N$500,O$1,FALSE)))))</f>
        <v/>
      </c>
      <c r="P446" s="87" t="str">
        <f>IF(A446=0,"",IF(A446=0,0,IF(A446&gt;A$2,'šifarnik K-izvor'!G$3,+IF(Q446&lt;700,+'šifarnik K-izvor'!G$2,'šifarnik K-izvor'!G$1))))</f>
        <v/>
      </c>
      <c r="Q446" s="87">
        <f>IF($A446&lt;=$A$1,VALUE(+VLOOKUP($A446,'Rashodi- plan-izvršenje'!$A$8:O$1500,'prenos-P-R-N'!Q$1,FALSE)),IF($A446&lt;=$A$2,VLOOKUP($A446,'Prihodi- plan-izvršenje'!$A$4:$H$500,4,FALSE),IF($A446&lt;=$A$3,VLOOKUP(A446,'Neizmirene obaveze JLS'!$A$11:O$500,Q$1,FALSE),"")))</f>
        <v>0</v>
      </c>
      <c r="R446" s="88">
        <f>IF($A446&lt;=$A$1,VALUE(+VLOOKUP($A446,'Rashodi- plan-izvršenje'!$A$8:P$1500,'prenos-P-R-N'!R$1,FALSE)),IF($A446&lt;=$A$2,VLOOKUP($A446,'Prihodi- plan-izvršenje'!$A$4:$H$500,7,FALSE),""))</f>
        <v>0</v>
      </c>
      <c r="S446" s="88">
        <f>IF(A446=0,0,IF($A446&lt;=$A$1,VALUE(+VLOOKUP($A446,'Rashodi- plan-izvršenje'!$A$8:Q$1500,'prenos-P-R-N'!S$1,FALSE)),IF($A446&lt;=$A$2,VLOOKUP($A446,'Prihodi- plan-izvršenje'!$A$4:$H$500,8,FALSE),0)))</f>
        <v>0</v>
      </c>
      <c r="T446" s="88" t="str">
        <f>IF($A446&gt;$A$2,VLOOKUP($A446,'Neizmirene obaveze JLS'!$A$11:R$500,R$1,FALSE),"")</f>
        <v/>
      </c>
      <c r="U446" s="88">
        <f>IF($A446&gt;$A$2,VLOOKUP($A446,'Neizmirene obaveze JLS'!$A$11:S$500,S$1,FALSE),0)</f>
        <v>0</v>
      </c>
      <c r="V446" s="88">
        <f t="shared" si="43"/>
        <v>0</v>
      </c>
      <c r="W446" s="74"/>
      <c r="X446" s="74"/>
      <c r="Y446" s="74"/>
      <c r="Z446" s="74"/>
      <c r="AA446" s="193">
        <f t="shared" si="44"/>
        <v>1</v>
      </c>
      <c r="AB446" s="193" t="str">
        <f t="shared" si="45"/>
        <v/>
      </c>
    </row>
    <row r="447" spans="1:28">
      <c r="A447" s="89">
        <f>IF(AND(COUNTIF(A$1:A$3,"&gt;0")=1,MAX(A$8:A446)&lt;A$1),A446+1,IF(AND(COUNTIF(A$1:A$3,"&gt;0")=2,MAX(A$8:A446)&lt;A$2),A446+1,IF(AND(COUNTIF(A$1:A$3,"&gt;0")=3,MAX(A$8:A446)&lt;A$3),A446+1,0)))</f>
        <v>0</v>
      </c>
      <c r="B447" s="89" t="str">
        <f t="shared" si="46"/>
        <v/>
      </c>
      <c r="C447" s="89" t="str">
        <f t="shared" si="47"/>
        <v/>
      </c>
      <c r="D447" s="87" t="str">
        <f>IF($A447=0,"",IF($A447&lt;=$A$1,+VLOOKUP($A447,'Rashodi- plan-izvršenje'!$A$8:B$1500,'prenos-P-R-N'!D$1,FALSE),IF($A447&gt;$A$2,+VLOOKUP($A447,'Neizmirene obaveze JLS'!$A$11:B$500,'prenos-P-R-N'!D$1,FALSE),"")))</f>
        <v/>
      </c>
      <c r="E447" s="87" t="str">
        <f>IF($A447=0,"",IF($A447&lt;=$A$1,+VLOOKUP($A447,'Rashodi- plan-izvršenje'!$A$8:C$1500,'prenos-P-R-N'!E$1,FALSE),IF($A447&gt;$A$2,+VLOOKUP($A447,'Neizmirene obaveze JLS'!$A$11:C$500,'prenos-P-R-N'!E$1,FALSE),"")))</f>
        <v/>
      </c>
      <c r="F447" s="87" t="str">
        <f>IF($A447=0,"",IF($A447&lt;=$A$1,+VLOOKUP($A447,'Rashodi- plan-izvršenje'!$A$8:D$1500,'prenos-P-R-N'!F$1,FALSE),IF($A447&gt;$A$2,+VLOOKUP($A447,'Neizmirene obaveze JLS'!$A$11:D$500,'prenos-P-R-N'!F$1,FALSE),"")))</f>
        <v/>
      </c>
      <c r="G447" s="87" t="str">
        <f>IF($A447=0,"",IF($A447&lt;=$A$1,+VLOOKUP($A447,'Rashodi- plan-izvršenje'!$A$8:E$1500,'prenos-P-R-N'!G$1,FALSE),IF($A447&gt;$A$2,+VLOOKUP($A447,'Neizmirene obaveze JLS'!$A$11:E$500,'prenos-P-R-N'!G$1,FALSE),"")))</f>
        <v/>
      </c>
      <c r="H447" s="87" t="str">
        <f>IF($A447=0,"",IF($A447&lt;=$A$1,+VLOOKUP($A447,'Rashodi- plan-izvršenje'!$A$8:F$1500,'prenos-P-R-N'!H$1,FALSE),IF($A447&gt;$A$2,+VLOOKUP($A447,'Neizmirene obaveze JLS'!$A$11:F$500,'prenos-P-R-N'!H$1,FALSE),"")))</f>
        <v/>
      </c>
      <c r="I447" s="87" t="str">
        <f>IF($A447=0,"",IF($A447&lt;=$A$1,+VLOOKUP($A447,'Rashodi- plan-izvršenje'!$A$8:G$1500,'prenos-P-R-N'!I$1,FALSE),IF($A447&gt;$A$2,+VLOOKUP($A447,'Neizmirene obaveze JLS'!$A$11:G$500,'prenos-P-R-N'!I$1,FALSE),"")))</f>
        <v/>
      </c>
      <c r="J447" s="87" t="str">
        <f>IF($A447=0,"",IF($A447&lt;=$A$1,+VLOOKUP($A447,'Rashodi- plan-izvršenje'!$A$8:H$1500,'prenos-P-R-N'!J$1,FALSE),IF($A447&gt;$A$2,+VLOOKUP($A447,'Neizmirene obaveze JLS'!$A$11:H$500,'prenos-P-R-N'!J$1,FALSE),"")))</f>
        <v/>
      </c>
      <c r="K447" s="87" t="str">
        <f>IF($A447=0,"",IF($A447&lt;=$A$1,+VLOOKUP($A447,'Rashodi- plan-izvršenje'!$A$8:I$1500,'prenos-P-R-N'!K$1,FALSE),IF($A447&gt;$A$2,+VLOOKUP($A447,'Neizmirene obaveze JLS'!$A$11:I$500,'prenos-P-R-N'!K$1,FALSE),"")))</f>
        <v/>
      </c>
      <c r="L447" t="str">
        <f>IF(A447=0,"",IF(A447&lt;=A$1,+IF(VLOOKUP(A447,'Rashodi- plan-izvršenje'!A$8:J$1500,M$1,FALSE)&gt;0,"Програмска активност","Пројекат"),IF(A447&gt;A$2,+IF(VLOOKUP(A447,'Neizmirene obaveze JLS'!A$8:J$2008,M$1,FALSE)&gt;0,"Програмска активност","Пројекат"),"")))</f>
        <v/>
      </c>
      <c r="M447" s="87" t="str">
        <f>IF(A447=0,"",IF($A447&lt;=$A$1,+IF(VLOOKUP($A447,'Rashodi- plan-izvršenje'!$A$8:$M$1500,10,FALSE)&gt;0,VLOOKUP($A447,'Rashodi- plan-izvršenje'!$A$8:$M$1500,10,FALSE),VLOOKUP($A447,'Rashodi- plan-izvršenje'!$A$8:$M$1500,12,FALSE)),+IF($A447&gt;$A$2,IF(VLOOKUP($A447,'Neizmirene obaveze JLS'!$A$8:$M$1500,10,FALSE)&gt;0,VLOOKUP($A447,'Neizmirene obaveze JLS'!$A$11:$M$1500,10,FALSE),VLOOKUP($A447,'Neizmirene obaveze JLS'!$A$11:$M$1500,12,FALSE)),0)))</f>
        <v/>
      </c>
      <c r="N447" s="87" t="str">
        <f>IF(A447=0,"",IF($A447&lt;=$A$1,+IF(VLOOKUP(A447,'Rashodi- plan-izvršenje'!$A$8:$M$1500,10,FALSE)&gt;0,VLOOKUP(A447,'Rashodi- plan-izvršenje'!$A$8:$M$1500,11,FALSE),VLOOKUP(A447,'Rashodi- plan-izvršenje'!$A$8:$M$1500,13,FALSE)),+IF($A447&gt;$A$2,IF(VLOOKUP($A447,'Neizmirene obaveze JLS'!$A$8:$M$1500,10,FALSE)&gt;0,VLOOKUP($A447,'Neizmirene obaveze JLS'!$A$11:$M$1500,11,FALSE),VLOOKUP($A447,'Neizmirene obaveze JLS'!$A$11:$M$1500,13,FALSE)),0)))</f>
        <v/>
      </c>
      <c r="O447" s="87" t="str">
        <f>IF(A447=0,"",IF($A447&lt;=$A$1,VALUE(+VLOOKUP($A447,'Rashodi- plan-izvršenje'!$A$8:N$1500,'prenos-P-R-N'!O$1,FALSE)),IF($A447&lt;=A$2,VALUE(VLOOKUP($A447,'Prihodi- plan-izvršenje'!$A$8:$H$500,6,FALSE)),VALUE(VLOOKUP($A447,'Neizmirene obaveze JLS'!$A$8:$N$500,O$1,FALSE)))))</f>
        <v/>
      </c>
      <c r="P447" s="87" t="str">
        <f>IF(A447=0,"",IF(A447=0,0,IF(A447&gt;A$2,'šifarnik K-izvor'!G$3,+IF(Q447&lt;700,+'šifarnik K-izvor'!G$2,'šifarnik K-izvor'!G$1))))</f>
        <v/>
      </c>
      <c r="Q447" s="87">
        <f>IF($A447&lt;=$A$1,VALUE(+VLOOKUP($A447,'Rashodi- plan-izvršenje'!$A$8:O$1500,'prenos-P-R-N'!Q$1,FALSE)),IF($A447&lt;=$A$2,VLOOKUP($A447,'Prihodi- plan-izvršenje'!$A$4:$H$500,4,FALSE),IF($A447&lt;=$A$3,VLOOKUP(A447,'Neizmirene obaveze JLS'!$A$11:O$500,Q$1,FALSE),"")))</f>
        <v>0</v>
      </c>
      <c r="R447" s="88">
        <f>IF($A447&lt;=$A$1,VALUE(+VLOOKUP($A447,'Rashodi- plan-izvršenje'!$A$8:P$1500,'prenos-P-R-N'!R$1,FALSE)),IF($A447&lt;=$A$2,VLOOKUP($A447,'Prihodi- plan-izvršenje'!$A$4:$H$500,7,FALSE),""))</f>
        <v>0</v>
      </c>
      <c r="S447" s="88">
        <f>IF(A447=0,0,IF($A447&lt;=$A$1,VALUE(+VLOOKUP($A447,'Rashodi- plan-izvršenje'!$A$8:Q$1500,'prenos-P-R-N'!S$1,FALSE)),IF($A447&lt;=$A$2,VLOOKUP($A447,'Prihodi- plan-izvršenje'!$A$4:$H$500,8,FALSE),0)))</f>
        <v>0</v>
      </c>
      <c r="T447" s="88" t="str">
        <f>IF($A447&gt;$A$2,VLOOKUP($A447,'Neizmirene obaveze JLS'!$A$11:R$500,R$1,FALSE),"")</f>
        <v/>
      </c>
      <c r="U447" s="88">
        <f>IF($A447&gt;$A$2,VLOOKUP($A447,'Neizmirene obaveze JLS'!$A$11:S$500,S$1,FALSE),0)</f>
        <v>0</v>
      </c>
      <c r="V447" s="88">
        <f t="shared" si="43"/>
        <v>0</v>
      </c>
      <c r="W447" s="74"/>
      <c r="X447" s="74"/>
      <c r="Y447" s="74"/>
      <c r="Z447" s="74"/>
      <c r="AA447" s="193">
        <f t="shared" si="44"/>
        <v>1</v>
      </c>
      <c r="AB447" s="193" t="str">
        <f t="shared" si="45"/>
        <v/>
      </c>
    </row>
    <row r="448" spans="1:28">
      <c r="A448" s="89">
        <f>IF(AND(COUNTIF(A$1:A$3,"&gt;0")=1,MAX(A$8:A447)&lt;A$1),A447+1,IF(AND(COUNTIF(A$1:A$3,"&gt;0")=2,MAX(A$8:A447)&lt;A$2),A447+1,IF(AND(COUNTIF(A$1:A$3,"&gt;0")=3,MAX(A$8:A447)&lt;A$3),A447+1,0)))</f>
        <v>0</v>
      </c>
      <c r="B448" s="89" t="str">
        <f t="shared" si="46"/>
        <v/>
      </c>
      <c r="C448" s="89" t="str">
        <f t="shared" si="47"/>
        <v/>
      </c>
      <c r="D448" s="87" t="str">
        <f>IF($A448=0,"",IF($A448&lt;=$A$1,+VLOOKUP($A448,'Rashodi- plan-izvršenje'!$A$8:B$1500,'prenos-P-R-N'!D$1,FALSE),IF($A448&gt;$A$2,+VLOOKUP($A448,'Neizmirene obaveze JLS'!$A$11:B$500,'prenos-P-R-N'!D$1,FALSE),"")))</f>
        <v/>
      </c>
      <c r="E448" s="87" t="str">
        <f>IF($A448=0,"",IF($A448&lt;=$A$1,+VLOOKUP($A448,'Rashodi- plan-izvršenje'!$A$8:C$1500,'prenos-P-R-N'!E$1,FALSE),IF($A448&gt;$A$2,+VLOOKUP($A448,'Neizmirene obaveze JLS'!$A$11:C$500,'prenos-P-R-N'!E$1,FALSE),"")))</f>
        <v/>
      </c>
      <c r="F448" s="87" t="str">
        <f>IF($A448=0,"",IF($A448&lt;=$A$1,+VLOOKUP($A448,'Rashodi- plan-izvršenje'!$A$8:D$1500,'prenos-P-R-N'!F$1,FALSE),IF($A448&gt;$A$2,+VLOOKUP($A448,'Neizmirene obaveze JLS'!$A$11:D$500,'prenos-P-R-N'!F$1,FALSE),"")))</f>
        <v/>
      </c>
      <c r="G448" s="87" t="str">
        <f>IF($A448=0,"",IF($A448&lt;=$A$1,+VLOOKUP($A448,'Rashodi- plan-izvršenje'!$A$8:E$1500,'prenos-P-R-N'!G$1,FALSE),IF($A448&gt;$A$2,+VLOOKUP($A448,'Neizmirene obaveze JLS'!$A$11:E$500,'prenos-P-R-N'!G$1,FALSE),"")))</f>
        <v/>
      </c>
      <c r="H448" s="87" t="str">
        <f>IF($A448=0,"",IF($A448&lt;=$A$1,+VLOOKUP($A448,'Rashodi- plan-izvršenje'!$A$8:F$1500,'prenos-P-R-N'!H$1,FALSE),IF($A448&gt;$A$2,+VLOOKUP($A448,'Neizmirene obaveze JLS'!$A$11:F$500,'prenos-P-R-N'!H$1,FALSE),"")))</f>
        <v/>
      </c>
      <c r="I448" s="87" t="str">
        <f>IF($A448=0,"",IF($A448&lt;=$A$1,+VLOOKUP($A448,'Rashodi- plan-izvršenje'!$A$8:G$1500,'prenos-P-R-N'!I$1,FALSE),IF($A448&gt;$A$2,+VLOOKUP($A448,'Neizmirene obaveze JLS'!$A$11:G$500,'prenos-P-R-N'!I$1,FALSE),"")))</f>
        <v/>
      </c>
      <c r="J448" s="87" t="str">
        <f>IF($A448=0,"",IF($A448&lt;=$A$1,+VLOOKUP($A448,'Rashodi- plan-izvršenje'!$A$8:H$1500,'prenos-P-R-N'!J$1,FALSE),IF($A448&gt;$A$2,+VLOOKUP($A448,'Neizmirene obaveze JLS'!$A$11:H$500,'prenos-P-R-N'!J$1,FALSE),"")))</f>
        <v/>
      </c>
      <c r="K448" s="87" t="str">
        <f>IF($A448=0,"",IF($A448&lt;=$A$1,+VLOOKUP($A448,'Rashodi- plan-izvršenje'!$A$8:I$1500,'prenos-P-R-N'!K$1,FALSE),IF($A448&gt;$A$2,+VLOOKUP($A448,'Neizmirene obaveze JLS'!$A$11:I$500,'prenos-P-R-N'!K$1,FALSE),"")))</f>
        <v/>
      </c>
      <c r="L448" t="str">
        <f>IF(A448=0,"",IF(A448&lt;=A$1,+IF(VLOOKUP(A448,'Rashodi- plan-izvršenje'!A$8:J$1500,M$1,FALSE)&gt;0,"Програмска активност","Пројекат"),IF(A448&gt;A$2,+IF(VLOOKUP(A448,'Neizmirene obaveze JLS'!A$8:J$2008,M$1,FALSE)&gt;0,"Програмска активност","Пројекат"),"")))</f>
        <v/>
      </c>
      <c r="M448" s="87" t="str">
        <f>IF(A448=0,"",IF($A448&lt;=$A$1,+IF(VLOOKUP($A448,'Rashodi- plan-izvršenje'!$A$8:$M$1500,10,FALSE)&gt;0,VLOOKUP($A448,'Rashodi- plan-izvršenje'!$A$8:$M$1500,10,FALSE),VLOOKUP($A448,'Rashodi- plan-izvršenje'!$A$8:$M$1500,12,FALSE)),+IF($A448&gt;$A$2,IF(VLOOKUP($A448,'Neizmirene obaveze JLS'!$A$8:$M$1500,10,FALSE)&gt;0,VLOOKUP($A448,'Neizmirene obaveze JLS'!$A$11:$M$1500,10,FALSE),VLOOKUP($A448,'Neizmirene obaveze JLS'!$A$11:$M$1500,12,FALSE)),0)))</f>
        <v/>
      </c>
      <c r="N448" s="87" t="str">
        <f>IF(A448=0,"",IF($A448&lt;=$A$1,+IF(VLOOKUP(A448,'Rashodi- plan-izvršenje'!$A$8:$M$1500,10,FALSE)&gt;0,VLOOKUP(A448,'Rashodi- plan-izvršenje'!$A$8:$M$1500,11,FALSE),VLOOKUP(A448,'Rashodi- plan-izvršenje'!$A$8:$M$1500,13,FALSE)),+IF($A448&gt;$A$2,IF(VLOOKUP($A448,'Neizmirene obaveze JLS'!$A$8:$M$1500,10,FALSE)&gt;0,VLOOKUP($A448,'Neizmirene obaveze JLS'!$A$11:$M$1500,11,FALSE),VLOOKUP($A448,'Neizmirene obaveze JLS'!$A$11:$M$1500,13,FALSE)),0)))</f>
        <v/>
      </c>
      <c r="O448" s="87" t="str">
        <f>IF(A448=0,"",IF($A448&lt;=$A$1,VALUE(+VLOOKUP($A448,'Rashodi- plan-izvršenje'!$A$8:N$1500,'prenos-P-R-N'!O$1,FALSE)),IF($A448&lt;=A$2,VALUE(VLOOKUP($A448,'Prihodi- plan-izvršenje'!$A$8:$H$500,6,FALSE)),VALUE(VLOOKUP($A448,'Neizmirene obaveze JLS'!$A$8:$N$500,O$1,FALSE)))))</f>
        <v/>
      </c>
      <c r="P448" s="87" t="str">
        <f>IF(A448=0,"",IF(A448=0,0,IF(A448&gt;A$2,'šifarnik K-izvor'!G$3,+IF(Q448&lt;700,+'šifarnik K-izvor'!G$2,'šifarnik K-izvor'!G$1))))</f>
        <v/>
      </c>
      <c r="Q448" s="87">
        <f>IF($A448&lt;=$A$1,VALUE(+VLOOKUP($A448,'Rashodi- plan-izvršenje'!$A$8:O$1500,'prenos-P-R-N'!Q$1,FALSE)),IF($A448&lt;=$A$2,VLOOKUP($A448,'Prihodi- plan-izvršenje'!$A$4:$H$500,4,FALSE),IF($A448&lt;=$A$3,VLOOKUP(A448,'Neizmirene obaveze JLS'!$A$11:O$500,Q$1,FALSE),"")))</f>
        <v>0</v>
      </c>
      <c r="R448" s="88">
        <f>IF($A448&lt;=$A$1,VALUE(+VLOOKUP($A448,'Rashodi- plan-izvršenje'!$A$8:P$1500,'prenos-P-R-N'!R$1,FALSE)),IF($A448&lt;=$A$2,VLOOKUP($A448,'Prihodi- plan-izvršenje'!$A$4:$H$500,7,FALSE),""))</f>
        <v>0</v>
      </c>
      <c r="S448" s="88">
        <f>IF(A448=0,0,IF($A448&lt;=$A$1,VALUE(+VLOOKUP($A448,'Rashodi- plan-izvršenje'!$A$8:Q$1500,'prenos-P-R-N'!S$1,FALSE)),IF($A448&lt;=$A$2,VLOOKUP($A448,'Prihodi- plan-izvršenje'!$A$4:$H$500,8,FALSE),0)))</f>
        <v>0</v>
      </c>
      <c r="T448" s="88" t="str">
        <f>IF($A448&gt;$A$2,VLOOKUP($A448,'Neizmirene obaveze JLS'!$A$11:R$500,R$1,FALSE),"")</f>
        <v/>
      </c>
      <c r="U448" s="88">
        <f>IF($A448&gt;$A$2,VLOOKUP($A448,'Neizmirene obaveze JLS'!$A$11:S$500,S$1,FALSE),0)</f>
        <v>0</v>
      </c>
      <c r="V448" s="88">
        <f t="shared" si="43"/>
        <v>0</v>
      </c>
      <c r="W448" s="74"/>
      <c r="X448" s="74"/>
      <c r="Y448" s="74"/>
      <c r="Z448" s="74"/>
      <c r="AA448" s="193">
        <f t="shared" si="44"/>
        <v>1</v>
      </c>
      <c r="AB448" s="193" t="str">
        <f t="shared" si="45"/>
        <v/>
      </c>
    </row>
    <row r="449" spans="1:28">
      <c r="A449" s="89">
        <f>IF(AND(COUNTIF(A$1:A$3,"&gt;0")=1,MAX(A$8:A448)&lt;A$1),A448+1,IF(AND(COUNTIF(A$1:A$3,"&gt;0")=2,MAX(A$8:A448)&lt;A$2),A448+1,IF(AND(COUNTIF(A$1:A$3,"&gt;0")=3,MAX(A$8:A448)&lt;A$3),A448+1,0)))</f>
        <v>0</v>
      </c>
      <c r="B449" s="89" t="str">
        <f t="shared" si="46"/>
        <v/>
      </c>
      <c r="C449" s="89" t="str">
        <f t="shared" si="47"/>
        <v/>
      </c>
      <c r="D449" s="87" t="str">
        <f>IF($A449=0,"",IF($A449&lt;=$A$1,+VLOOKUP($A449,'Rashodi- plan-izvršenje'!$A$8:B$1500,'prenos-P-R-N'!D$1,FALSE),IF($A449&gt;$A$2,+VLOOKUP($A449,'Neizmirene obaveze JLS'!$A$11:B$500,'prenos-P-R-N'!D$1,FALSE),"")))</f>
        <v/>
      </c>
      <c r="E449" s="87" t="str">
        <f>IF($A449=0,"",IF($A449&lt;=$A$1,+VLOOKUP($A449,'Rashodi- plan-izvršenje'!$A$8:C$1500,'prenos-P-R-N'!E$1,FALSE),IF($A449&gt;$A$2,+VLOOKUP($A449,'Neizmirene obaveze JLS'!$A$11:C$500,'prenos-P-R-N'!E$1,FALSE),"")))</f>
        <v/>
      </c>
      <c r="F449" s="87" t="str">
        <f>IF($A449=0,"",IF($A449&lt;=$A$1,+VLOOKUP($A449,'Rashodi- plan-izvršenje'!$A$8:D$1500,'prenos-P-R-N'!F$1,FALSE),IF($A449&gt;$A$2,+VLOOKUP($A449,'Neizmirene obaveze JLS'!$A$11:D$500,'prenos-P-R-N'!F$1,FALSE),"")))</f>
        <v/>
      </c>
      <c r="G449" s="87" t="str">
        <f>IF($A449=0,"",IF($A449&lt;=$A$1,+VLOOKUP($A449,'Rashodi- plan-izvršenje'!$A$8:E$1500,'prenos-P-R-N'!G$1,FALSE),IF($A449&gt;$A$2,+VLOOKUP($A449,'Neizmirene obaveze JLS'!$A$11:E$500,'prenos-P-R-N'!G$1,FALSE),"")))</f>
        <v/>
      </c>
      <c r="H449" s="87" t="str">
        <f>IF($A449=0,"",IF($A449&lt;=$A$1,+VLOOKUP($A449,'Rashodi- plan-izvršenje'!$A$8:F$1500,'prenos-P-R-N'!H$1,FALSE),IF($A449&gt;$A$2,+VLOOKUP($A449,'Neizmirene obaveze JLS'!$A$11:F$500,'prenos-P-R-N'!H$1,FALSE),"")))</f>
        <v/>
      </c>
      <c r="I449" s="87" t="str">
        <f>IF($A449=0,"",IF($A449&lt;=$A$1,+VLOOKUP($A449,'Rashodi- plan-izvršenje'!$A$8:G$1500,'prenos-P-R-N'!I$1,FALSE),IF($A449&gt;$A$2,+VLOOKUP($A449,'Neizmirene obaveze JLS'!$A$11:G$500,'prenos-P-R-N'!I$1,FALSE),"")))</f>
        <v/>
      </c>
      <c r="J449" s="87" t="str">
        <f>IF($A449=0,"",IF($A449&lt;=$A$1,+VLOOKUP($A449,'Rashodi- plan-izvršenje'!$A$8:H$1500,'prenos-P-R-N'!J$1,FALSE),IF($A449&gt;$A$2,+VLOOKUP($A449,'Neizmirene obaveze JLS'!$A$11:H$500,'prenos-P-R-N'!J$1,FALSE),"")))</f>
        <v/>
      </c>
      <c r="K449" s="87" t="str">
        <f>IF($A449=0,"",IF($A449&lt;=$A$1,+VLOOKUP($A449,'Rashodi- plan-izvršenje'!$A$8:I$1500,'prenos-P-R-N'!K$1,FALSE),IF($A449&gt;$A$2,+VLOOKUP($A449,'Neizmirene obaveze JLS'!$A$11:I$500,'prenos-P-R-N'!K$1,FALSE),"")))</f>
        <v/>
      </c>
      <c r="L449" t="str">
        <f>IF(A449=0,"",IF(A449&lt;=A$1,+IF(VLOOKUP(A449,'Rashodi- plan-izvršenje'!A$8:J$1500,M$1,FALSE)&gt;0,"Програмска активност","Пројекат"),IF(A449&gt;A$2,+IF(VLOOKUP(A449,'Neizmirene obaveze JLS'!A$8:J$2008,M$1,FALSE)&gt;0,"Програмска активност","Пројекат"),"")))</f>
        <v/>
      </c>
      <c r="M449" s="87" t="str">
        <f>IF(A449=0,"",IF($A449&lt;=$A$1,+IF(VLOOKUP($A449,'Rashodi- plan-izvršenje'!$A$8:$M$1500,10,FALSE)&gt;0,VLOOKUP($A449,'Rashodi- plan-izvršenje'!$A$8:$M$1500,10,FALSE),VLOOKUP($A449,'Rashodi- plan-izvršenje'!$A$8:$M$1500,12,FALSE)),+IF($A449&gt;$A$2,IF(VLOOKUP($A449,'Neizmirene obaveze JLS'!$A$8:$M$1500,10,FALSE)&gt;0,VLOOKUP($A449,'Neizmirene obaveze JLS'!$A$11:$M$1500,10,FALSE),VLOOKUP($A449,'Neizmirene obaveze JLS'!$A$11:$M$1500,12,FALSE)),0)))</f>
        <v/>
      </c>
      <c r="N449" s="87" t="str">
        <f>IF(A449=0,"",IF($A449&lt;=$A$1,+IF(VLOOKUP(A449,'Rashodi- plan-izvršenje'!$A$8:$M$1500,10,FALSE)&gt;0,VLOOKUP(A449,'Rashodi- plan-izvršenje'!$A$8:$M$1500,11,FALSE),VLOOKUP(A449,'Rashodi- plan-izvršenje'!$A$8:$M$1500,13,FALSE)),+IF($A449&gt;$A$2,IF(VLOOKUP($A449,'Neizmirene obaveze JLS'!$A$8:$M$1500,10,FALSE)&gt;0,VLOOKUP($A449,'Neizmirene obaveze JLS'!$A$11:$M$1500,11,FALSE),VLOOKUP($A449,'Neizmirene obaveze JLS'!$A$11:$M$1500,13,FALSE)),0)))</f>
        <v/>
      </c>
      <c r="O449" s="87" t="str">
        <f>IF(A449=0,"",IF($A449&lt;=$A$1,VALUE(+VLOOKUP($A449,'Rashodi- plan-izvršenje'!$A$8:N$1500,'prenos-P-R-N'!O$1,FALSE)),IF($A449&lt;=A$2,VALUE(VLOOKUP($A449,'Prihodi- plan-izvršenje'!$A$8:$H$500,6,FALSE)),VALUE(VLOOKUP($A449,'Neizmirene obaveze JLS'!$A$8:$N$500,O$1,FALSE)))))</f>
        <v/>
      </c>
      <c r="P449" s="87" t="str">
        <f>IF(A449=0,"",IF(A449=0,0,IF(A449&gt;A$2,'šifarnik K-izvor'!G$3,+IF(Q449&lt;700,+'šifarnik K-izvor'!G$2,'šifarnik K-izvor'!G$1))))</f>
        <v/>
      </c>
      <c r="Q449" s="87">
        <f>IF($A449&lt;=$A$1,VALUE(+VLOOKUP($A449,'Rashodi- plan-izvršenje'!$A$8:O$1500,'prenos-P-R-N'!Q$1,FALSE)),IF($A449&lt;=$A$2,VLOOKUP($A449,'Prihodi- plan-izvršenje'!$A$4:$H$500,4,FALSE),IF($A449&lt;=$A$3,VLOOKUP(A449,'Neizmirene obaveze JLS'!$A$11:O$500,Q$1,FALSE),"")))</f>
        <v>0</v>
      </c>
      <c r="R449" s="88">
        <f>IF($A449&lt;=$A$1,VALUE(+VLOOKUP($A449,'Rashodi- plan-izvršenje'!$A$8:P$1500,'prenos-P-R-N'!R$1,FALSE)),IF($A449&lt;=$A$2,VLOOKUP($A449,'Prihodi- plan-izvršenje'!$A$4:$H$500,7,FALSE),""))</f>
        <v>0</v>
      </c>
      <c r="S449" s="88">
        <f>IF(A449=0,0,IF($A449&lt;=$A$1,VALUE(+VLOOKUP($A449,'Rashodi- plan-izvršenje'!$A$8:Q$1500,'prenos-P-R-N'!S$1,FALSE)),IF($A449&lt;=$A$2,VLOOKUP($A449,'Prihodi- plan-izvršenje'!$A$4:$H$500,8,FALSE),0)))</f>
        <v>0</v>
      </c>
      <c r="T449" s="88" t="str">
        <f>IF($A449&gt;$A$2,VLOOKUP($A449,'Neizmirene obaveze JLS'!$A$11:R$500,R$1,FALSE),"")</f>
        <v/>
      </c>
      <c r="U449" s="88">
        <f>IF($A449&gt;$A$2,VLOOKUP($A449,'Neizmirene obaveze JLS'!$A$11:S$500,S$1,FALSE),0)</f>
        <v>0</v>
      </c>
      <c r="V449" s="88">
        <f t="shared" si="43"/>
        <v>0</v>
      </c>
      <c r="W449" s="74"/>
      <c r="X449" s="74"/>
      <c r="Y449" s="74"/>
      <c r="Z449" s="74"/>
      <c r="AA449" s="193">
        <f t="shared" si="44"/>
        <v>1</v>
      </c>
      <c r="AB449" s="193" t="str">
        <f t="shared" si="45"/>
        <v/>
      </c>
    </row>
    <row r="450" spans="1:28">
      <c r="A450" s="89">
        <f>IF(AND(COUNTIF(A$1:A$3,"&gt;0")=1,MAX(A$8:A449)&lt;A$1),A449+1,IF(AND(COUNTIF(A$1:A$3,"&gt;0")=2,MAX(A$8:A449)&lt;A$2),A449+1,IF(AND(COUNTIF(A$1:A$3,"&gt;0")=3,MAX(A$8:A449)&lt;A$3),A449+1,0)))</f>
        <v>0</v>
      </c>
      <c r="B450" s="89" t="str">
        <f t="shared" si="46"/>
        <v/>
      </c>
      <c r="C450" s="89" t="str">
        <f t="shared" si="47"/>
        <v/>
      </c>
      <c r="D450" s="87" t="str">
        <f>IF($A450=0,"",IF($A450&lt;=$A$1,+VLOOKUP($A450,'Rashodi- plan-izvršenje'!$A$8:B$1500,'prenos-P-R-N'!D$1,FALSE),IF($A450&gt;$A$2,+VLOOKUP($A450,'Neizmirene obaveze JLS'!$A$11:B$500,'prenos-P-R-N'!D$1,FALSE),"")))</f>
        <v/>
      </c>
      <c r="E450" s="87" t="str">
        <f>IF($A450=0,"",IF($A450&lt;=$A$1,+VLOOKUP($A450,'Rashodi- plan-izvršenje'!$A$8:C$1500,'prenos-P-R-N'!E$1,FALSE),IF($A450&gt;$A$2,+VLOOKUP($A450,'Neizmirene obaveze JLS'!$A$11:C$500,'prenos-P-R-N'!E$1,FALSE),"")))</f>
        <v/>
      </c>
      <c r="F450" s="87" t="str">
        <f>IF($A450=0,"",IF($A450&lt;=$A$1,+VLOOKUP($A450,'Rashodi- plan-izvršenje'!$A$8:D$1500,'prenos-P-R-N'!F$1,FALSE),IF($A450&gt;$A$2,+VLOOKUP($A450,'Neizmirene obaveze JLS'!$A$11:D$500,'prenos-P-R-N'!F$1,FALSE),"")))</f>
        <v/>
      </c>
      <c r="G450" s="87" t="str">
        <f>IF($A450=0,"",IF($A450&lt;=$A$1,+VLOOKUP($A450,'Rashodi- plan-izvršenje'!$A$8:E$1500,'prenos-P-R-N'!G$1,FALSE),IF($A450&gt;$A$2,+VLOOKUP($A450,'Neizmirene obaveze JLS'!$A$11:E$500,'prenos-P-R-N'!G$1,FALSE),"")))</f>
        <v/>
      </c>
      <c r="H450" s="87" t="str">
        <f>IF($A450=0,"",IF($A450&lt;=$A$1,+VLOOKUP($A450,'Rashodi- plan-izvršenje'!$A$8:F$1500,'prenos-P-R-N'!H$1,FALSE),IF($A450&gt;$A$2,+VLOOKUP($A450,'Neizmirene obaveze JLS'!$A$11:F$500,'prenos-P-R-N'!H$1,FALSE),"")))</f>
        <v/>
      </c>
      <c r="I450" s="87" t="str">
        <f>IF($A450=0,"",IF($A450&lt;=$A$1,+VLOOKUP($A450,'Rashodi- plan-izvršenje'!$A$8:G$1500,'prenos-P-R-N'!I$1,FALSE),IF($A450&gt;$A$2,+VLOOKUP($A450,'Neizmirene obaveze JLS'!$A$11:G$500,'prenos-P-R-N'!I$1,FALSE),"")))</f>
        <v/>
      </c>
      <c r="J450" s="87" t="str">
        <f>IF($A450=0,"",IF($A450&lt;=$A$1,+VLOOKUP($A450,'Rashodi- plan-izvršenje'!$A$8:H$1500,'prenos-P-R-N'!J$1,FALSE),IF($A450&gt;$A$2,+VLOOKUP($A450,'Neizmirene obaveze JLS'!$A$11:H$500,'prenos-P-R-N'!J$1,FALSE),"")))</f>
        <v/>
      </c>
      <c r="K450" s="87" t="str">
        <f>IF($A450=0,"",IF($A450&lt;=$A$1,+VLOOKUP($A450,'Rashodi- plan-izvršenje'!$A$8:I$1500,'prenos-P-R-N'!K$1,FALSE),IF($A450&gt;$A$2,+VLOOKUP($A450,'Neizmirene obaveze JLS'!$A$11:I$500,'prenos-P-R-N'!K$1,FALSE),"")))</f>
        <v/>
      </c>
      <c r="L450" t="str">
        <f>IF(A450=0,"",IF(A450&lt;=A$1,+IF(VLOOKUP(A450,'Rashodi- plan-izvršenje'!A$8:J$1500,M$1,FALSE)&gt;0,"Програмска активност","Пројекат"),IF(A450&gt;A$2,+IF(VLOOKUP(A450,'Neizmirene obaveze JLS'!A$8:J$2008,M$1,FALSE)&gt;0,"Програмска активност","Пројекат"),"")))</f>
        <v/>
      </c>
      <c r="M450" s="87" t="str">
        <f>IF(A450=0,"",IF($A450&lt;=$A$1,+IF(VLOOKUP($A450,'Rashodi- plan-izvršenje'!$A$8:$M$1500,10,FALSE)&gt;0,VLOOKUP($A450,'Rashodi- plan-izvršenje'!$A$8:$M$1500,10,FALSE),VLOOKUP($A450,'Rashodi- plan-izvršenje'!$A$8:$M$1500,12,FALSE)),+IF($A450&gt;$A$2,IF(VLOOKUP($A450,'Neizmirene obaveze JLS'!$A$8:$M$1500,10,FALSE)&gt;0,VLOOKUP($A450,'Neizmirene obaveze JLS'!$A$11:$M$1500,10,FALSE),VLOOKUP($A450,'Neizmirene obaveze JLS'!$A$11:$M$1500,12,FALSE)),0)))</f>
        <v/>
      </c>
      <c r="N450" s="87" t="str">
        <f>IF(A450=0,"",IF($A450&lt;=$A$1,+IF(VLOOKUP(A450,'Rashodi- plan-izvršenje'!$A$8:$M$1500,10,FALSE)&gt;0,VLOOKUP(A450,'Rashodi- plan-izvršenje'!$A$8:$M$1500,11,FALSE),VLOOKUP(A450,'Rashodi- plan-izvršenje'!$A$8:$M$1500,13,FALSE)),+IF($A450&gt;$A$2,IF(VLOOKUP($A450,'Neizmirene obaveze JLS'!$A$8:$M$1500,10,FALSE)&gt;0,VLOOKUP($A450,'Neizmirene obaveze JLS'!$A$11:$M$1500,11,FALSE),VLOOKUP($A450,'Neizmirene obaveze JLS'!$A$11:$M$1500,13,FALSE)),0)))</f>
        <v/>
      </c>
      <c r="O450" s="87" t="str">
        <f>IF(A450=0,"",IF($A450&lt;=$A$1,VALUE(+VLOOKUP($A450,'Rashodi- plan-izvršenje'!$A$8:N$1500,'prenos-P-R-N'!O$1,FALSE)),IF($A450&lt;=A$2,VALUE(VLOOKUP($A450,'Prihodi- plan-izvršenje'!$A$8:$H$500,6,FALSE)),VALUE(VLOOKUP($A450,'Neizmirene obaveze JLS'!$A$8:$N$500,O$1,FALSE)))))</f>
        <v/>
      </c>
      <c r="P450" s="87" t="str">
        <f>IF(A450=0,"",IF(A450=0,0,IF(A450&gt;A$2,'šifarnik K-izvor'!G$3,+IF(Q450&lt;700,+'šifarnik K-izvor'!G$2,'šifarnik K-izvor'!G$1))))</f>
        <v/>
      </c>
      <c r="Q450" s="87">
        <f>IF($A450&lt;=$A$1,VALUE(+VLOOKUP($A450,'Rashodi- plan-izvršenje'!$A$8:O$1500,'prenos-P-R-N'!Q$1,FALSE)),IF($A450&lt;=$A$2,VLOOKUP($A450,'Prihodi- plan-izvršenje'!$A$4:$H$500,4,FALSE),IF($A450&lt;=$A$3,VLOOKUP(A450,'Neizmirene obaveze JLS'!$A$11:O$500,Q$1,FALSE),"")))</f>
        <v>0</v>
      </c>
      <c r="R450" s="88">
        <f>IF($A450&lt;=$A$1,VALUE(+VLOOKUP($A450,'Rashodi- plan-izvršenje'!$A$8:P$1500,'prenos-P-R-N'!R$1,FALSE)),IF($A450&lt;=$A$2,VLOOKUP($A450,'Prihodi- plan-izvršenje'!$A$4:$H$500,7,FALSE),""))</f>
        <v>0</v>
      </c>
      <c r="S450" s="88">
        <f>IF(A450=0,0,IF($A450&lt;=$A$1,VALUE(+VLOOKUP($A450,'Rashodi- plan-izvršenje'!$A$8:Q$1500,'prenos-P-R-N'!S$1,FALSE)),IF($A450&lt;=$A$2,VLOOKUP($A450,'Prihodi- plan-izvršenje'!$A$4:$H$500,8,FALSE),0)))</f>
        <v>0</v>
      </c>
      <c r="T450" s="88" t="str">
        <f>IF($A450&gt;$A$2,VLOOKUP($A450,'Neizmirene obaveze JLS'!$A$11:R$500,R$1,FALSE),"")</f>
        <v/>
      </c>
      <c r="U450" s="88">
        <f>IF($A450&gt;$A$2,VLOOKUP($A450,'Neizmirene obaveze JLS'!$A$11:S$500,S$1,FALSE),0)</f>
        <v>0</v>
      </c>
      <c r="V450" s="88">
        <f t="shared" si="43"/>
        <v>0</v>
      </c>
      <c r="W450" s="74"/>
      <c r="X450" s="74"/>
      <c r="Y450" s="74"/>
      <c r="Z450" s="74"/>
      <c r="AA450" s="193">
        <f t="shared" si="44"/>
        <v>1</v>
      </c>
      <c r="AB450" s="193" t="str">
        <f t="shared" si="45"/>
        <v/>
      </c>
    </row>
    <row r="451" spans="1:28">
      <c r="A451" s="89">
        <f>IF(AND(COUNTIF(A$1:A$3,"&gt;0")=1,MAX(A$8:A450)&lt;A$1),A450+1,IF(AND(COUNTIF(A$1:A$3,"&gt;0")=2,MAX(A$8:A450)&lt;A$2),A450+1,IF(AND(COUNTIF(A$1:A$3,"&gt;0")=3,MAX(A$8:A450)&lt;A$3),A450+1,0)))</f>
        <v>0</v>
      </c>
      <c r="B451" s="89" t="str">
        <f t="shared" si="46"/>
        <v/>
      </c>
      <c r="C451" s="89" t="str">
        <f t="shared" si="47"/>
        <v/>
      </c>
      <c r="D451" s="87" t="str">
        <f>IF($A451=0,"",IF($A451&lt;=$A$1,+VLOOKUP($A451,'Rashodi- plan-izvršenje'!$A$8:B$1500,'prenos-P-R-N'!D$1,FALSE),IF($A451&gt;$A$2,+VLOOKUP($A451,'Neizmirene obaveze JLS'!$A$11:B$500,'prenos-P-R-N'!D$1,FALSE),"")))</f>
        <v/>
      </c>
      <c r="E451" s="87" t="str">
        <f>IF($A451=0,"",IF($A451&lt;=$A$1,+VLOOKUP($A451,'Rashodi- plan-izvršenje'!$A$8:C$1500,'prenos-P-R-N'!E$1,FALSE),IF($A451&gt;$A$2,+VLOOKUP($A451,'Neizmirene obaveze JLS'!$A$11:C$500,'prenos-P-R-N'!E$1,FALSE),"")))</f>
        <v/>
      </c>
      <c r="F451" s="87" t="str">
        <f>IF($A451=0,"",IF($A451&lt;=$A$1,+VLOOKUP($A451,'Rashodi- plan-izvršenje'!$A$8:D$1500,'prenos-P-R-N'!F$1,FALSE),IF($A451&gt;$A$2,+VLOOKUP($A451,'Neizmirene obaveze JLS'!$A$11:D$500,'prenos-P-R-N'!F$1,FALSE),"")))</f>
        <v/>
      </c>
      <c r="G451" s="87" t="str">
        <f>IF($A451=0,"",IF($A451&lt;=$A$1,+VLOOKUP($A451,'Rashodi- plan-izvršenje'!$A$8:E$1500,'prenos-P-R-N'!G$1,FALSE),IF($A451&gt;$A$2,+VLOOKUP($A451,'Neizmirene obaveze JLS'!$A$11:E$500,'prenos-P-R-N'!G$1,FALSE),"")))</f>
        <v/>
      </c>
      <c r="H451" s="87" t="str">
        <f>IF($A451=0,"",IF($A451&lt;=$A$1,+VLOOKUP($A451,'Rashodi- plan-izvršenje'!$A$8:F$1500,'prenos-P-R-N'!H$1,FALSE),IF($A451&gt;$A$2,+VLOOKUP($A451,'Neizmirene obaveze JLS'!$A$11:F$500,'prenos-P-R-N'!H$1,FALSE),"")))</f>
        <v/>
      </c>
      <c r="I451" s="87" t="str">
        <f>IF($A451=0,"",IF($A451&lt;=$A$1,+VLOOKUP($A451,'Rashodi- plan-izvršenje'!$A$8:G$1500,'prenos-P-R-N'!I$1,FALSE),IF($A451&gt;$A$2,+VLOOKUP($A451,'Neizmirene obaveze JLS'!$A$11:G$500,'prenos-P-R-N'!I$1,FALSE),"")))</f>
        <v/>
      </c>
      <c r="J451" s="87" t="str">
        <f>IF($A451=0,"",IF($A451&lt;=$A$1,+VLOOKUP($A451,'Rashodi- plan-izvršenje'!$A$8:H$1500,'prenos-P-R-N'!J$1,FALSE),IF($A451&gt;$A$2,+VLOOKUP($A451,'Neizmirene obaveze JLS'!$A$11:H$500,'prenos-P-R-N'!J$1,FALSE),"")))</f>
        <v/>
      </c>
      <c r="K451" s="87" t="str">
        <f>IF($A451=0,"",IF($A451&lt;=$A$1,+VLOOKUP($A451,'Rashodi- plan-izvršenje'!$A$8:I$1500,'prenos-P-R-N'!K$1,FALSE),IF($A451&gt;$A$2,+VLOOKUP($A451,'Neizmirene obaveze JLS'!$A$11:I$500,'prenos-P-R-N'!K$1,FALSE),"")))</f>
        <v/>
      </c>
      <c r="L451" t="str">
        <f>IF(A451=0,"",IF(A451&lt;=A$1,+IF(VLOOKUP(A451,'Rashodi- plan-izvršenje'!A$8:J$1500,M$1,FALSE)&gt;0,"Програмска активност","Пројекат"),IF(A451&gt;A$2,+IF(VLOOKUP(A451,'Neizmirene obaveze JLS'!A$8:J$2008,M$1,FALSE)&gt;0,"Програмска активност","Пројекат"),"")))</f>
        <v/>
      </c>
      <c r="M451" s="87" t="str">
        <f>IF(A451=0,"",IF($A451&lt;=$A$1,+IF(VLOOKUP($A451,'Rashodi- plan-izvršenje'!$A$8:$M$1500,10,FALSE)&gt;0,VLOOKUP($A451,'Rashodi- plan-izvršenje'!$A$8:$M$1500,10,FALSE),VLOOKUP($A451,'Rashodi- plan-izvršenje'!$A$8:$M$1500,12,FALSE)),+IF($A451&gt;$A$2,IF(VLOOKUP($A451,'Neizmirene obaveze JLS'!$A$8:$M$1500,10,FALSE)&gt;0,VLOOKUP($A451,'Neizmirene obaveze JLS'!$A$11:$M$1500,10,FALSE),VLOOKUP($A451,'Neizmirene obaveze JLS'!$A$11:$M$1500,12,FALSE)),0)))</f>
        <v/>
      </c>
      <c r="N451" s="87" t="str">
        <f>IF(A451=0,"",IF($A451&lt;=$A$1,+IF(VLOOKUP(A451,'Rashodi- plan-izvršenje'!$A$8:$M$1500,10,FALSE)&gt;0,VLOOKUP(A451,'Rashodi- plan-izvršenje'!$A$8:$M$1500,11,FALSE),VLOOKUP(A451,'Rashodi- plan-izvršenje'!$A$8:$M$1500,13,FALSE)),+IF($A451&gt;$A$2,IF(VLOOKUP($A451,'Neizmirene obaveze JLS'!$A$8:$M$1500,10,FALSE)&gt;0,VLOOKUP($A451,'Neizmirene obaveze JLS'!$A$11:$M$1500,11,FALSE),VLOOKUP($A451,'Neizmirene obaveze JLS'!$A$11:$M$1500,13,FALSE)),0)))</f>
        <v/>
      </c>
      <c r="O451" s="87" t="str">
        <f>IF(A451=0,"",IF($A451&lt;=$A$1,VALUE(+VLOOKUP($A451,'Rashodi- plan-izvršenje'!$A$8:N$1500,'prenos-P-R-N'!O$1,FALSE)),IF($A451&lt;=A$2,VALUE(VLOOKUP($A451,'Prihodi- plan-izvršenje'!$A$8:$H$500,6,FALSE)),VALUE(VLOOKUP($A451,'Neizmirene obaveze JLS'!$A$8:$N$500,O$1,FALSE)))))</f>
        <v/>
      </c>
      <c r="P451" s="87" t="str">
        <f>IF(A451=0,"",IF(A451=0,0,IF(A451&gt;A$2,'šifarnik K-izvor'!G$3,+IF(Q451&lt;700,+'šifarnik K-izvor'!G$2,'šifarnik K-izvor'!G$1))))</f>
        <v/>
      </c>
      <c r="Q451" s="87">
        <f>IF($A451&lt;=$A$1,VALUE(+VLOOKUP($A451,'Rashodi- plan-izvršenje'!$A$8:O$1500,'prenos-P-R-N'!Q$1,FALSE)),IF($A451&lt;=$A$2,VLOOKUP($A451,'Prihodi- plan-izvršenje'!$A$4:$H$500,4,FALSE),IF($A451&lt;=$A$3,VLOOKUP(A451,'Neizmirene obaveze JLS'!$A$11:O$500,Q$1,FALSE),"")))</f>
        <v>0</v>
      </c>
      <c r="R451" s="88">
        <f>IF($A451&lt;=$A$1,VALUE(+VLOOKUP($A451,'Rashodi- plan-izvršenje'!$A$8:P$1500,'prenos-P-R-N'!R$1,FALSE)),IF($A451&lt;=$A$2,VLOOKUP($A451,'Prihodi- plan-izvršenje'!$A$4:$H$500,7,FALSE),""))</f>
        <v>0</v>
      </c>
      <c r="S451" s="88">
        <f>IF(A451=0,0,IF($A451&lt;=$A$1,VALUE(+VLOOKUP($A451,'Rashodi- plan-izvršenje'!$A$8:Q$1500,'prenos-P-R-N'!S$1,FALSE)),IF($A451&lt;=$A$2,VLOOKUP($A451,'Prihodi- plan-izvršenje'!$A$4:$H$500,8,FALSE),0)))</f>
        <v>0</v>
      </c>
      <c r="T451" s="88" t="str">
        <f>IF($A451&gt;$A$2,VLOOKUP($A451,'Neizmirene obaveze JLS'!$A$11:R$500,R$1,FALSE),"")</f>
        <v/>
      </c>
      <c r="U451" s="88">
        <f>IF($A451&gt;$A$2,VLOOKUP($A451,'Neizmirene obaveze JLS'!$A$11:S$500,S$1,FALSE),0)</f>
        <v>0</v>
      </c>
      <c r="V451" s="88">
        <f t="shared" si="43"/>
        <v>0</v>
      </c>
      <c r="W451" s="74"/>
      <c r="X451" s="74"/>
      <c r="Y451" s="74"/>
      <c r="Z451" s="74"/>
      <c r="AA451" s="193">
        <f t="shared" si="44"/>
        <v>1</v>
      </c>
      <c r="AB451" s="193" t="str">
        <f t="shared" si="45"/>
        <v/>
      </c>
    </row>
    <row r="452" spans="1:28">
      <c r="A452" s="89">
        <f>IF(AND(COUNTIF(A$1:A$3,"&gt;0")=1,MAX(A$8:A451)&lt;A$1),A451+1,IF(AND(COUNTIF(A$1:A$3,"&gt;0")=2,MAX(A$8:A451)&lt;A$2),A451+1,IF(AND(COUNTIF(A$1:A$3,"&gt;0")=3,MAX(A$8:A451)&lt;A$3),A451+1,0)))</f>
        <v>0</v>
      </c>
      <c r="B452" s="89" t="str">
        <f t="shared" si="46"/>
        <v/>
      </c>
      <c r="C452" s="89" t="str">
        <f t="shared" si="47"/>
        <v/>
      </c>
      <c r="D452" s="87" t="str">
        <f>IF($A452=0,"",IF($A452&lt;=$A$1,+VLOOKUP($A452,'Rashodi- plan-izvršenje'!$A$8:B$1500,'prenos-P-R-N'!D$1,FALSE),IF($A452&gt;$A$2,+VLOOKUP($A452,'Neizmirene obaveze JLS'!$A$11:B$500,'prenos-P-R-N'!D$1,FALSE),"")))</f>
        <v/>
      </c>
      <c r="E452" s="87" t="str">
        <f>IF($A452=0,"",IF($A452&lt;=$A$1,+VLOOKUP($A452,'Rashodi- plan-izvršenje'!$A$8:C$1500,'prenos-P-R-N'!E$1,FALSE),IF($A452&gt;$A$2,+VLOOKUP($A452,'Neizmirene obaveze JLS'!$A$11:C$500,'prenos-P-R-N'!E$1,FALSE),"")))</f>
        <v/>
      </c>
      <c r="F452" s="87" t="str">
        <f>IF($A452=0,"",IF($A452&lt;=$A$1,+VLOOKUP($A452,'Rashodi- plan-izvršenje'!$A$8:D$1500,'prenos-P-R-N'!F$1,FALSE),IF($A452&gt;$A$2,+VLOOKUP($A452,'Neizmirene obaveze JLS'!$A$11:D$500,'prenos-P-R-N'!F$1,FALSE),"")))</f>
        <v/>
      </c>
      <c r="G452" s="87" t="str">
        <f>IF($A452=0,"",IF($A452&lt;=$A$1,+VLOOKUP($A452,'Rashodi- plan-izvršenje'!$A$8:E$1500,'prenos-P-R-N'!G$1,FALSE),IF($A452&gt;$A$2,+VLOOKUP($A452,'Neizmirene obaveze JLS'!$A$11:E$500,'prenos-P-R-N'!G$1,FALSE),"")))</f>
        <v/>
      </c>
      <c r="H452" s="87" t="str">
        <f>IF($A452=0,"",IF($A452&lt;=$A$1,+VLOOKUP($A452,'Rashodi- plan-izvršenje'!$A$8:F$1500,'prenos-P-R-N'!H$1,FALSE),IF($A452&gt;$A$2,+VLOOKUP($A452,'Neizmirene obaveze JLS'!$A$11:F$500,'prenos-P-R-N'!H$1,FALSE),"")))</f>
        <v/>
      </c>
      <c r="I452" s="87" t="str">
        <f>IF($A452=0,"",IF($A452&lt;=$A$1,+VLOOKUP($A452,'Rashodi- plan-izvršenje'!$A$8:G$1500,'prenos-P-R-N'!I$1,FALSE),IF($A452&gt;$A$2,+VLOOKUP($A452,'Neizmirene obaveze JLS'!$A$11:G$500,'prenos-P-R-N'!I$1,FALSE),"")))</f>
        <v/>
      </c>
      <c r="J452" s="87" t="str">
        <f>IF($A452=0,"",IF($A452&lt;=$A$1,+VLOOKUP($A452,'Rashodi- plan-izvršenje'!$A$8:H$1500,'prenos-P-R-N'!J$1,FALSE),IF($A452&gt;$A$2,+VLOOKUP($A452,'Neizmirene obaveze JLS'!$A$11:H$500,'prenos-P-R-N'!J$1,FALSE),"")))</f>
        <v/>
      </c>
      <c r="K452" s="87" t="str">
        <f>IF($A452=0,"",IF($A452&lt;=$A$1,+VLOOKUP($A452,'Rashodi- plan-izvršenje'!$A$8:I$1500,'prenos-P-R-N'!K$1,FALSE),IF($A452&gt;$A$2,+VLOOKUP($A452,'Neizmirene obaveze JLS'!$A$11:I$500,'prenos-P-R-N'!K$1,FALSE),"")))</f>
        <v/>
      </c>
      <c r="L452" t="str">
        <f>IF(A452=0,"",IF(A452&lt;=A$1,+IF(VLOOKUP(A452,'Rashodi- plan-izvršenje'!A$8:J$1500,M$1,FALSE)&gt;0,"Програмска активност","Пројекат"),IF(A452&gt;A$2,+IF(VLOOKUP(A452,'Neizmirene obaveze JLS'!A$8:J$2008,M$1,FALSE)&gt;0,"Програмска активност","Пројекат"),"")))</f>
        <v/>
      </c>
      <c r="M452" s="87" t="str">
        <f>IF(A452=0,"",IF($A452&lt;=$A$1,+IF(VLOOKUP($A452,'Rashodi- plan-izvršenje'!$A$8:$M$1500,10,FALSE)&gt;0,VLOOKUP($A452,'Rashodi- plan-izvršenje'!$A$8:$M$1500,10,FALSE),VLOOKUP($A452,'Rashodi- plan-izvršenje'!$A$8:$M$1500,12,FALSE)),+IF($A452&gt;$A$2,IF(VLOOKUP($A452,'Neizmirene obaveze JLS'!$A$8:$M$1500,10,FALSE)&gt;0,VLOOKUP($A452,'Neizmirene obaveze JLS'!$A$11:$M$1500,10,FALSE),VLOOKUP($A452,'Neizmirene obaveze JLS'!$A$11:$M$1500,12,FALSE)),0)))</f>
        <v/>
      </c>
      <c r="N452" s="87" t="str">
        <f>IF(A452=0,"",IF($A452&lt;=$A$1,+IF(VLOOKUP(A452,'Rashodi- plan-izvršenje'!$A$8:$M$1500,10,FALSE)&gt;0,VLOOKUP(A452,'Rashodi- plan-izvršenje'!$A$8:$M$1500,11,FALSE),VLOOKUP(A452,'Rashodi- plan-izvršenje'!$A$8:$M$1500,13,FALSE)),+IF($A452&gt;$A$2,IF(VLOOKUP($A452,'Neizmirene obaveze JLS'!$A$8:$M$1500,10,FALSE)&gt;0,VLOOKUP($A452,'Neizmirene obaveze JLS'!$A$11:$M$1500,11,FALSE),VLOOKUP($A452,'Neizmirene obaveze JLS'!$A$11:$M$1500,13,FALSE)),0)))</f>
        <v/>
      </c>
      <c r="O452" s="87" t="str">
        <f>IF(A452=0,"",IF($A452&lt;=$A$1,VALUE(+VLOOKUP($A452,'Rashodi- plan-izvršenje'!$A$8:N$1500,'prenos-P-R-N'!O$1,FALSE)),IF($A452&lt;=A$2,VALUE(VLOOKUP($A452,'Prihodi- plan-izvršenje'!$A$8:$H$500,6,FALSE)),VALUE(VLOOKUP($A452,'Neizmirene obaveze JLS'!$A$8:$N$500,O$1,FALSE)))))</f>
        <v/>
      </c>
      <c r="P452" s="87" t="str">
        <f>IF(A452=0,"",IF(A452=0,0,IF(A452&gt;A$2,'šifarnik K-izvor'!G$3,+IF(Q452&lt;700,+'šifarnik K-izvor'!G$2,'šifarnik K-izvor'!G$1))))</f>
        <v/>
      </c>
      <c r="Q452" s="87">
        <f>IF($A452&lt;=$A$1,VALUE(+VLOOKUP($A452,'Rashodi- plan-izvršenje'!$A$8:O$1500,'prenos-P-R-N'!Q$1,FALSE)),IF($A452&lt;=$A$2,VLOOKUP($A452,'Prihodi- plan-izvršenje'!$A$4:$H$500,4,FALSE),IF($A452&lt;=$A$3,VLOOKUP(A452,'Neizmirene obaveze JLS'!$A$11:O$500,Q$1,FALSE),"")))</f>
        <v>0</v>
      </c>
      <c r="R452" s="88">
        <f>IF($A452&lt;=$A$1,VALUE(+VLOOKUP($A452,'Rashodi- plan-izvršenje'!$A$8:P$1500,'prenos-P-R-N'!R$1,FALSE)),IF($A452&lt;=$A$2,VLOOKUP($A452,'Prihodi- plan-izvršenje'!$A$4:$H$500,7,FALSE),""))</f>
        <v>0</v>
      </c>
      <c r="S452" s="88">
        <f>IF(A452=0,0,IF($A452&lt;=$A$1,VALUE(+VLOOKUP($A452,'Rashodi- plan-izvršenje'!$A$8:Q$1500,'prenos-P-R-N'!S$1,FALSE)),IF($A452&lt;=$A$2,VLOOKUP($A452,'Prihodi- plan-izvršenje'!$A$4:$H$500,8,FALSE),0)))</f>
        <v>0</v>
      </c>
      <c r="T452" s="88" t="str">
        <f>IF($A452&gt;$A$2,VLOOKUP($A452,'Neizmirene obaveze JLS'!$A$11:R$500,R$1,FALSE),"")</f>
        <v/>
      </c>
      <c r="U452" s="88">
        <f>IF($A452&gt;$A$2,VLOOKUP($A452,'Neizmirene obaveze JLS'!$A$11:S$500,S$1,FALSE),0)</f>
        <v>0</v>
      </c>
      <c r="V452" s="88">
        <f t="shared" si="43"/>
        <v>0</v>
      </c>
      <c r="W452" s="74"/>
      <c r="X452" s="74"/>
      <c r="Y452" s="74"/>
      <c r="Z452" s="74"/>
      <c r="AA452" s="193">
        <f t="shared" si="44"/>
        <v>1</v>
      </c>
      <c r="AB452" s="193" t="str">
        <f t="shared" si="45"/>
        <v/>
      </c>
    </row>
    <row r="453" spans="1:28">
      <c r="A453" s="89">
        <f>IF(AND(COUNTIF(A$1:A$3,"&gt;0")=1,MAX(A$8:A452)&lt;A$1),A452+1,IF(AND(COUNTIF(A$1:A$3,"&gt;0")=2,MAX(A$8:A452)&lt;A$2),A452+1,IF(AND(COUNTIF(A$1:A$3,"&gt;0")=3,MAX(A$8:A452)&lt;A$3),A452+1,0)))</f>
        <v>0</v>
      </c>
      <c r="B453" s="89" t="str">
        <f t="shared" si="46"/>
        <v/>
      </c>
      <c r="C453" s="89" t="str">
        <f t="shared" si="47"/>
        <v/>
      </c>
      <c r="D453" s="87" t="str">
        <f>IF($A453=0,"",IF($A453&lt;=$A$1,+VLOOKUP($A453,'Rashodi- plan-izvršenje'!$A$8:B$1500,'prenos-P-R-N'!D$1,FALSE),IF($A453&gt;$A$2,+VLOOKUP($A453,'Neizmirene obaveze JLS'!$A$11:B$500,'prenos-P-R-N'!D$1,FALSE),"")))</f>
        <v/>
      </c>
      <c r="E453" s="87" t="str">
        <f>IF($A453=0,"",IF($A453&lt;=$A$1,+VLOOKUP($A453,'Rashodi- plan-izvršenje'!$A$8:C$1500,'prenos-P-R-N'!E$1,FALSE),IF($A453&gt;$A$2,+VLOOKUP($A453,'Neizmirene obaveze JLS'!$A$11:C$500,'prenos-P-R-N'!E$1,FALSE),"")))</f>
        <v/>
      </c>
      <c r="F453" s="87" t="str">
        <f>IF($A453=0,"",IF($A453&lt;=$A$1,+VLOOKUP($A453,'Rashodi- plan-izvršenje'!$A$8:D$1500,'prenos-P-R-N'!F$1,FALSE),IF($A453&gt;$A$2,+VLOOKUP($A453,'Neizmirene obaveze JLS'!$A$11:D$500,'prenos-P-R-N'!F$1,FALSE),"")))</f>
        <v/>
      </c>
      <c r="G453" s="87" t="str">
        <f>IF($A453=0,"",IF($A453&lt;=$A$1,+VLOOKUP($A453,'Rashodi- plan-izvršenje'!$A$8:E$1500,'prenos-P-R-N'!G$1,FALSE),IF($A453&gt;$A$2,+VLOOKUP($A453,'Neizmirene obaveze JLS'!$A$11:E$500,'prenos-P-R-N'!G$1,FALSE),"")))</f>
        <v/>
      </c>
      <c r="H453" s="87" t="str">
        <f>IF($A453=0,"",IF($A453&lt;=$A$1,+VLOOKUP($A453,'Rashodi- plan-izvršenje'!$A$8:F$1500,'prenos-P-R-N'!H$1,FALSE),IF($A453&gt;$A$2,+VLOOKUP($A453,'Neizmirene obaveze JLS'!$A$11:F$500,'prenos-P-R-N'!H$1,FALSE),"")))</f>
        <v/>
      </c>
      <c r="I453" s="87" t="str">
        <f>IF($A453=0,"",IF($A453&lt;=$A$1,+VLOOKUP($A453,'Rashodi- plan-izvršenje'!$A$8:G$1500,'prenos-P-R-N'!I$1,FALSE),IF($A453&gt;$A$2,+VLOOKUP($A453,'Neizmirene obaveze JLS'!$A$11:G$500,'prenos-P-R-N'!I$1,FALSE),"")))</f>
        <v/>
      </c>
      <c r="J453" s="87" t="str">
        <f>IF($A453=0,"",IF($A453&lt;=$A$1,+VLOOKUP($A453,'Rashodi- plan-izvršenje'!$A$8:H$1500,'prenos-P-R-N'!J$1,FALSE),IF($A453&gt;$A$2,+VLOOKUP($A453,'Neizmirene obaveze JLS'!$A$11:H$500,'prenos-P-R-N'!J$1,FALSE),"")))</f>
        <v/>
      </c>
      <c r="K453" s="87" t="str">
        <f>IF($A453=0,"",IF($A453&lt;=$A$1,+VLOOKUP($A453,'Rashodi- plan-izvršenje'!$A$8:I$1500,'prenos-P-R-N'!K$1,FALSE),IF($A453&gt;$A$2,+VLOOKUP($A453,'Neizmirene obaveze JLS'!$A$11:I$500,'prenos-P-R-N'!K$1,FALSE),"")))</f>
        <v/>
      </c>
      <c r="L453" t="str">
        <f>IF(A453=0,"",IF(A453&lt;=A$1,+IF(VLOOKUP(A453,'Rashodi- plan-izvršenje'!A$8:J$1500,M$1,FALSE)&gt;0,"Програмска активност","Пројекат"),IF(A453&gt;A$2,+IF(VLOOKUP(A453,'Neizmirene obaveze JLS'!A$8:J$2008,M$1,FALSE)&gt;0,"Програмска активност","Пројекат"),"")))</f>
        <v/>
      </c>
      <c r="M453" s="87" t="str">
        <f>IF(A453=0,"",IF($A453&lt;=$A$1,+IF(VLOOKUP($A453,'Rashodi- plan-izvršenje'!$A$8:$M$1500,10,FALSE)&gt;0,VLOOKUP($A453,'Rashodi- plan-izvršenje'!$A$8:$M$1500,10,FALSE),VLOOKUP($A453,'Rashodi- plan-izvršenje'!$A$8:$M$1500,12,FALSE)),+IF($A453&gt;$A$2,IF(VLOOKUP($A453,'Neizmirene obaveze JLS'!$A$8:$M$1500,10,FALSE)&gt;0,VLOOKUP($A453,'Neizmirene obaveze JLS'!$A$11:$M$1500,10,FALSE),VLOOKUP($A453,'Neizmirene obaveze JLS'!$A$11:$M$1500,12,FALSE)),0)))</f>
        <v/>
      </c>
      <c r="N453" s="87" t="str">
        <f>IF(A453=0,"",IF($A453&lt;=$A$1,+IF(VLOOKUP(A453,'Rashodi- plan-izvršenje'!$A$8:$M$1500,10,FALSE)&gt;0,VLOOKUP(A453,'Rashodi- plan-izvršenje'!$A$8:$M$1500,11,FALSE),VLOOKUP(A453,'Rashodi- plan-izvršenje'!$A$8:$M$1500,13,FALSE)),+IF($A453&gt;$A$2,IF(VLOOKUP($A453,'Neizmirene obaveze JLS'!$A$8:$M$1500,10,FALSE)&gt;0,VLOOKUP($A453,'Neizmirene obaveze JLS'!$A$11:$M$1500,11,FALSE),VLOOKUP($A453,'Neizmirene obaveze JLS'!$A$11:$M$1500,13,FALSE)),0)))</f>
        <v/>
      </c>
      <c r="O453" s="87" t="str">
        <f>IF(A453=0,"",IF($A453&lt;=$A$1,VALUE(+VLOOKUP($A453,'Rashodi- plan-izvršenje'!$A$8:N$1500,'prenos-P-R-N'!O$1,FALSE)),IF($A453&lt;=A$2,VALUE(VLOOKUP($A453,'Prihodi- plan-izvršenje'!$A$8:$H$500,6,FALSE)),VALUE(VLOOKUP($A453,'Neizmirene obaveze JLS'!$A$8:$N$500,O$1,FALSE)))))</f>
        <v/>
      </c>
      <c r="P453" s="87" t="str">
        <f>IF(A453=0,"",IF(A453=0,0,IF(A453&gt;A$2,'šifarnik K-izvor'!G$3,+IF(Q453&lt;700,+'šifarnik K-izvor'!G$2,'šifarnik K-izvor'!G$1))))</f>
        <v/>
      </c>
      <c r="Q453" s="87">
        <f>IF($A453&lt;=$A$1,VALUE(+VLOOKUP($A453,'Rashodi- plan-izvršenje'!$A$8:O$1500,'prenos-P-R-N'!Q$1,FALSE)),IF($A453&lt;=$A$2,VLOOKUP($A453,'Prihodi- plan-izvršenje'!$A$4:$H$500,4,FALSE),IF($A453&lt;=$A$3,VLOOKUP(A453,'Neizmirene obaveze JLS'!$A$11:O$500,Q$1,FALSE),"")))</f>
        <v>0</v>
      </c>
      <c r="R453" s="88">
        <f>IF($A453&lt;=$A$1,VALUE(+VLOOKUP($A453,'Rashodi- plan-izvršenje'!$A$8:P$1500,'prenos-P-R-N'!R$1,FALSE)),IF($A453&lt;=$A$2,VLOOKUP($A453,'Prihodi- plan-izvršenje'!$A$4:$H$500,7,FALSE),""))</f>
        <v>0</v>
      </c>
      <c r="S453" s="88">
        <f>IF(A453=0,0,IF($A453&lt;=$A$1,VALUE(+VLOOKUP($A453,'Rashodi- plan-izvršenje'!$A$8:Q$1500,'prenos-P-R-N'!S$1,FALSE)),IF($A453&lt;=$A$2,VLOOKUP($A453,'Prihodi- plan-izvršenje'!$A$4:$H$500,8,FALSE),0)))</f>
        <v>0</v>
      </c>
      <c r="T453" s="88" t="str">
        <f>IF($A453&gt;$A$2,VLOOKUP($A453,'Neizmirene obaveze JLS'!$A$11:R$500,R$1,FALSE),"")</f>
        <v/>
      </c>
      <c r="U453" s="88">
        <f>IF($A453&gt;$A$2,VLOOKUP($A453,'Neizmirene obaveze JLS'!$A$11:S$500,S$1,FALSE),0)</f>
        <v>0</v>
      </c>
      <c r="V453" s="88">
        <f t="shared" si="43"/>
        <v>0</v>
      </c>
      <c r="W453" s="74"/>
      <c r="X453" s="74"/>
      <c r="Y453" s="74"/>
      <c r="Z453" s="74"/>
      <c r="AA453" s="193">
        <f t="shared" si="44"/>
        <v>1</v>
      </c>
      <c r="AB453" s="193" t="str">
        <f t="shared" si="45"/>
        <v/>
      </c>
    </row>
    <row r="454" spans="1:28">
      <c r="A454" s="89">
        <f>IF(AND(COUNTIF(A$1:A$3,"&gt;0")=1,MAX(A$8:A453)&lt;A$1),A453+1,IF(AND(COUNTIF(A$1:A$3,"&gt;0")=2,MAX(A$8:A453)&lt;A$2),A453+1,IF(AND(COUNTIF(A$1:A$3,"&gt;0")=3,MAX(A$8:A453)&lt;A$3),A453+1,0)))</f>
        <v>0</v>
      </c>
      <c r="B454" s="89" t="str">
        <f t="shared" si="46"/>
        <v/>
      </c>
      <c r="C454" s="89" t="str">
        <f t="shared" si="47"/>
        <v/>
      </c>
      <c r="D454" s="87" t="str">
        <f>IF($A454=0,"",IF($A454&lt;=$A$1,+VLOOKUP($A454,'Rashodi- plan-izvršenje'!$A$8:B$1500,'prenos-P-R-N'!D$1,FALSE),IF($A454&gt;$A$2,+VLOOKUP($A454,'Neizmirene obaveze JLS'!$A$11:B$500,'prenos-P-R-N'!D$1,FALSE),"")))</f>
        <v/>
      </c>
      <c r="E454" s="87" t="str">
        <f>IF($A454=0,"",IF($A454&lt;=$A$1,+VLOOKUP($A454,'Rashodi- plan-izvršenje'!$A$8:C$1500,'prenos-P-R-N'!E$1,FALSE),IF($A454&gt;$A$2,+VLOOKUP($A454,'Neizmirene obaveze JLS'!$A$11:C$500,'prenos-P-R-N'!E$1,FALSE),"")))</f>
        <v/>
      </c>
      <c r="F454" s="87" t="str">
        <f>IF($A454=0,"",IF($A454&lt;=$A$1,+VLOOKUP($A454,'Rashodi- plan-izvršenje'!$A$8:D$1500,'prenos-P-R-N'!F$1,FALSE),IF($A454&gt;$A$2,+VLOOKUP($A454,'Neizmirene obaveze JLS'!$A$11:D$500,'prenos-P-R-N'!F$1,FALSE),"")))</f>
        <v/>
      </c>
      <c r="G454" s="87" t="str">
        <f>IF($A454=0,"",IF($A454&lt;=$A$1,+VLOOKUP($A454,'Rashodi- plan-izvršenje'!$A$8:E$1500,'prenos-P-R-N'!G$1,FALSE),IF($A454&gt;$A$2,+VLOOKUP($A454,'Neizmirene obaveze JLS'!$A$11:E$500,'prenos-P-R-N'!G$1,FALSE),"")))</f>
        <v/>
      </c>
      <c r="H454" s="87" t="str">
        <f>IF($A454=0,"",IF($A454&lt;=$A$1,+VLOOKUP($A454,'Rashodi- plan-izvršenje'!$A$8:F$1500,'prenos-P-R-N'!H$1,FALSE),IF($A454&gt;$A$2,+VLOOKUP($A454,'Neizmirene obaveze JLS'!$A$11:F$500,'prenos-P-R-N'!H$1,FALSE),"")))</f>
        <v/>
      </c>
      <c r="I454" s="87" t="str">
        <f>IF($A454=0,"",IF($A454&lt;=$A$1,+VLOOKUP($A454,'Rashodi- plan-izvršenje'!$A$8:G$1500,'prenos-P-R-N'!I$1,FALSE),IF($A454&gt;$A$2,+VLOOKUP($A454,'Neizmirene obaveze JLS'!$A$11:G$500,'prenos-P-R-N'!I$1,FALSE),"")))</f>
        <v/>
      </c>
      <c r="J454" s="87" t="str">
        <f>IF($A454=0,"",IF($A454&lt;=$A$1,+VLOOKUP($A454,'Rashodi- plan-izvršenje'!$A$8:H$1500,'prenos-P-R-N'!J$1,FALSE),IF($A454&gt;$A$2,+VLOOKUP($A454,'Neizmirene obaveze JLS'!$A$11:H$500,'prenos-P-R-N'!J$1,FALSE),"")))</f>
        <v/>
      </c>
      <c r="K454" s="87" t="str">
        <f>IF($A454=0,"",IF($A454&lt;=$A$1,+VLOOKUP($A454,'Rashodi- plan-izvršenje'!$A$8:I$1500,'prenos-P-R-N'!K$1,FALSE),IF($A454&gt;$A$2,+VLOOKUP($A454,'Neizmirene obaveze JLS'!$A$11:I$500,'prenos-P-R-N'!K$1,FALSE),"")))</f>
        <v/>
      </c>
      <c r="L454" t="str">
        <f>IF(A454=0,"",IF(A454&lt;=A$1,+IF(VLOOKUP(A454,'Rashodi- plan-izvršenje'!A$8:J$1500,M$1,FALSE)&gt;0,"Програмска активност","Пројекат"),IF(A454&gt;A$2,+IF(VLOOKUP(A454,'Neizmirene obaveze JLS'!A$8:J$2008,M$1,FALSE)&gt;0,"Програмска активност","Пројекат"),"")))</f>
        <v/>
      </c>
      <c r="M454" s="87" t="str">
        <f>IF(A454=0,"",IF($A454&lt;=$A$1,+IF(VLOOKUP($A454,'Rashodi- plan-izvršenje'!$A$8:$M$1500,10,FALSE)&gt;0,VLOOKUP($A454,'Rashodi- plan-izvršenje'!$A$8:$M$1500,10,FALSE),VLOOKUP($A454,'Rashodi- plan-izvršenje'!$A$8:$M$1500,12,FALSE)),+IF($A454&gt;$A$2,IF(VLOOKUP($A454,'Neizmirene obaveze JLS'!$A$8:$M$1500,10,FALSE)&gt;0,VLOOKUP($A454,'Neizmirene obaveze JLS'!$A$11:$M$1500,10,FALSE),VLOOKUP($A454,'Neizmirene obaveze JLS'!$A$11:$M$1500,12,FALSE)),0)))</f>
        <v/>
      </c>
      <c r="N454" s="87" t="str">
        <f>IF(A454=0,"",IF($A454&lt;=$A$1,+IF(VLOOKUP(A454,'Rashodi- plan-izvršenje'!$A$8:$M$1500,10,FALSE)&gt;0,VLOOKUP(A454,'Rashodi- plan-izvršenje'!$A$8:$M$1500,11,FALSE),VLOOKUP(A454,'Rashodi- plan-izvršenje'!$A$8:$M$1500,13,FALSE)),+IF($A454&gt;$A$2,IF(VLOOKUP($A454,'Neizmirene obaveze JLS'!$A$8:$M$1500,10,FALSE)&gt;0,VLOOKUP($A454,'Neizmirene obaveze JLS'!$A$11:$M$1500,11,FALSE),VLOOKUP($A454,'Neizmirene obaveze JLS'!$A$11:$M$1500,13,FALSE)),0)))</f>
        <v/>
      </c>
      <c r="O454" s="87" t="str">
        <f>IF(A454=0,"",IF($A454&lt;=$A$1,VALUE(+VLOOKUP($A454,'Rashodi- plan-izvršenje'!$A$8:N$1500,'prenos-P-R-N'!O$1,FALSE)),IF($A454&lt;=A$2,VALUE(VLOOKUP($A454,'Prihodi- plan-izvršenje'!$A$8:$H$500,6,FALSE)),VALUE(VLOOKUP($A454,'Neizmirene obaveze JLS'!$A$8:$N$500,O$1,FALSE)))))</f>
        <v/>
      </c>
      <c r="P454" s="87" t="str">
        <f>IF(A454=0,"",IF(A454=0,0,IF(A454&gt;A$2,'šifarnik K-izvor'!G$3,+IF(Q454&lt;700,+'šifarnik K-izvor'!G$2,'šifarnik K-izvor'!G$1))))</f>
        <v/>
      </c>
      <c r="Q454" s="87">
        <f>IF($A454&lt;=$A$1,VALUE(+VLOOKUP($A454,'Rashodi- plan-izvršenje'!$A$8:O$1500,'prenos-P-R-N'!Q$1,FALSE)),IF($A454&lt;=$A$2,VLOOKUP($A454,'Prihodi- plan-izvršenje'!$A$4:$H$500,4,FALSE),IF($A454&lt;=$A$3,VLOOKUP(A454,'Neizmirene obaveze JLS'!$A$11:O$500,Q$1,FALSE),"")))</f>
        <v>0</v>
      </c>
      <c r="R454" s="88">
        <f>IF($A454&lt;=$A$1,VALUE(+VLOOKUP($A454,'Rashodi- plan-izvršenje'!$A$8:P$1500,'prenos-P-R-N'!R$1,FALSE)),IF($A454&lt;=$A$2,VLOOKUP($A454,'Prihodi- plan-izvršenje'!$A$4:$H$500,7,FALSE),""))</f>
        <v>0</v>
      </c>
      <c r="S454" s="88">
        <f>IF(A454=0,0,IF($A454&lt;=$A$1,VALUE(+VLOOKUP($A454,'Rashodi- plan-izvršenje'!$A$8:Q$1500,'prenos-P-R-N'!S$1,FALSE)),IF($A454&lt;=$A$2,VLOOKUP($A454,'Prihodi- plan-izvršenje'!$A$4:$H$500,8,FALSE),0)))</f>
        <v>0</v>
      </c>
      <c r="T454" s="88" t="str">
        <f>IF($A454&gt;$A$2,VLOOKUP($A454,'Neizmirene obaveze JLS'!$A$11:R$500,R$1,FALSE),"")</f>
        <v/>
      </c>
      <c r="U454" s="88">
        <f>IF($A454&gt;$A$2,VLOOKUP($A454,'Neizmirene obaveze JLS'!$A$11:S$500,S$1,FALSE),0)</f>
        <v>0</v>
      </c>
      <c r="V454" s="88">
        <f t="shared" si="43"/>
        <v>0</v>
      </c>
      <c r="W454" s="74"/>
      <c r="X454" s="74"/>
      <c r="Y454" s="74"/>
      <c r="Z454" s="74"/>
      <c r="AA454" s="193">
        <f t="shared" si="44"/>
        <v>1</v>
      </c>
      <c r="AB454" s="193" t="str">
        <f t="shared" si="45"/>
        <v/>
      </c>
    </row>
    <row r="455" spans="1:28">
      <c r="A455" s="89">
        <f>IF(AND(COUNTIF(A$1:A$3,"&gt;0")=1,MAX(A$8:A454)&lt;A$1),A454+1,IF(AND(COUNTIF(A$1:A$3,"&gt;0")=2,MAX(A$8:A454)&lt;A$2),A454+1,IF(AND(COUNTIF(A$1:A$3,"&gt;0")=3,MAX(A$8:A454)&lt;A$3),A454+1,0)))</f>
        <v>0</v>
      </c>
      <c r="B455" s="89" t="str">
        <f t="shared" si="46"/>
        <v/>
      </c>
      <c r="C455" s="89" t="str">
        <f t="shared" si="47"/>
        <v/>
      </c>
      <c r="D455" s="87" t="str">
        <f>IF($A455=0,"",IF($A455&lt;=$A$1,+VLOOKUP($A455,'Rashodi- plan-izvršenje'!$A$8:B$1500,'prenos-P-R-N'!D$1,FALSE),IF($A455&gt;$A$2,+VLOOKUP($A455,'Neizmirene obaveze JLS'!$A$11:B$500,'prenos-P-R-N'!D$1,FALSE),"")))</f>
        <v/>
      </c>
      <c r="E455" s="87" t="str">
        <f>IF($A455=0,"",IF($A455&lt;=$A$1,+VLOOKUP($A455,'Rashodi- plan-izvršenje'!$A$8:C$1500,'prenos-P-R-N'!E$1,FALSE),IF($A455&gt;$A$2,+VLOOKUP($A455,'Neizmirene obaveze JLS'!$A$11:C$500,'prenos-P-R-N'!E$1,FALSE),"")))</f>
        <v/>
      </c>
      <c r="F455" s="87" t="str">
        <f>IF($A455=0,"",IF($A455&lt;=$A$1,+VLOOKUP($A455,'Rashodi- plan-izvršenje'!$A$8:D$1500,'prenos-P-R-N'!F$1,FALSE),IF($A455&gt;$A$2,+VLOOKUP($A455,'Neizmirene obaveze JLS'!$A$11:D$500,'prenos-P-R-N'!F$1,FALSE),"")))</f>
        <v/>
      </c>
      <c r="G455" s="87" t="str">
        <f>IF($A455=0,"",IF($A455&lt;=$A$1,+VLOOKUP($A455,'Rashodi- plan-izvršenje'!$A$8:E$1500,'prenos-P-R-N'!G$1,FALSE),IF($A455&gt;$A$2,+VLOOKUP($A455,'Neizmirene obaveze JLS'!$A$11:E$500,'prenos-P-R-N'!G$1,FALSE),"")))</f>
        <v/>
      </c>
      <c r="H455" s="87" t="str">
        <f>IF($A455=0,"",IF($A455&lt;=$A$1,+VLOOKUP($A455,'Rashodi- plan-izvršenje'!$A$8:F$1500,'prenos-P-R-N'!H$1,FALSE),IF($A455&gt;$A$2,+VLOOKUP($A455,'Neizmirene obaveze JLS'!$A$11:F$500,'prenos-P-R-N'!H$1,FALSE),"")))</f>
        <v/>
      </c>
      <c r="I455" s="87" t="str">
        <f>IF($A455=0,"",IF($A455&lt;=$A$1,+VLOOKUP($A455,'Rashodi- plan-izvršenje'!$A$8:G$1500,'prenos-P-R-N'!I$1,FALSE),IF($A455&gt;$A$2,+VLOOKUP($A455,'Neizmirene obaveze JLS'!$A$11:G$500,'prenos-P-R-N'!I$1,FALSE),"")))</f>
        <v/>
      </c>
      <c r="J455" s="87" t="str">
        <f>IF($A455=0,"",IF($A455&lt;=$A$1,+VLOOKUP($A455,'Rashodi- plan-izvršenje'!$A$8:H$1500,'prenos-P-R-N'!J$1,FALSE),IF($A455&gt;$A$2,+VLOOKUP($A455,'Neizmirene obaveze JLS'!$A$11:H$500,'prenos-P-R-N'!J$1,FALSE),"")))</f>
        <v/>
      </c>
      <c r="K455" s="87" t="str">
        <f>IF($A455=0,"",IF($A455&lt;=$A$1,+VLOOKUP($A455,'Rashodi- plan-izvršenje'!$A$8:I$1500,'prenos-P-R-N'!K$1,FALSE),IF($A455&gt;$A$2,+VLOOKUP($A455,'Neizmirene obaveze JLS'!$A$11:I$500,'prenos-P-R-N'!K$1,FALSE),"")))</f>
        <v/>
      </c>
      <c r="L455" t="str">
        <f>IF(A455=0,"",IF(A455&lt;=A$1,+IF(VLOOKUP(A455,'Rashodi- plan-izvršenje'!A$8:J$1500,M$1,FALSE)&gt;0,"Програмска активност","Пројекат"),IF(A455&gt;A$2,+IF(VLOOKUP(A455,'Neizmirene obaveze JLS'!A$8:J$2008,M$1,FALSE)&gt;0,"Програмска активност","Пројекат"),"")))</f>
        <v/>
      </c>
      <c r="M455" s="87" t="str">
        <f>IF(A455=0,"",IF($A455&lt;=$A$1,+IF(VLOOKUP($A455,'Rashodi- plan-izvršenje'!$A$8:$M$1500,10,FALSE)&gt;0,VLOOKUP($A455,'Rashodi- plan-izvršenje'!$A$8:$M$1500,10,FALSE),VLOOKUP($A455,'Rashodi- plan-izvršenje'!$A$8:$M$1500,12,FALSE)),+IF($A455&gt;$A$2,IF(VLOOKUP($A455,'Neizmirene obaveze JLS'!$A$8:$M$1500,10,FALSE)&gt;0,VLOOKUP($A455,'Neizmirene obaveze JLS'!$A$11:$M$1500,10,FALSE),VLOOKUP($A455,'Neizmirene obaveze JLS'!$A$11:$M$1500,12,FALSE)),0)))</f>
        <v/>
      </c>
      <c r="N455" s="87" t="str">
        <f>IF(A455=0,"",IF($A455&lt;=$A$1,+IF(VLOOKUP(A455,'Rashodi- plan-izvršenje'!$A$8:$M$1500,10,FALSE)&gt;0,VLOOKUP(A455,'Rashodi- plan-izvršenje'!$A$8:$M$1500,11,FALSE),VLOOKUP(A455,'Rashodi- plan-izvršenje'!$A$8:$M$1500,13,FALSE)),+IF($A455&gt;$A$2,IF(VLOOKUP($A455,'Neizmirene obaveze JLS'!$A$8:$M$1500,10,FALSE)&gt;0,VLOOKUP($A455,'Neizmirene obaveze JLS'!$A$11:$M$1500,11,FALSE),VLOOKUP($A455,'Neizmirene obaveze JLS'!$A$11:$M$1500,13,FALSE)),0)))</f>
        <v/>
      </c>
      <c r="O455" s="87" t="str">
        <f>IF(A455=0,"",IF($A455&lt;=$A$1,VALUE(+VLOOKUP($A455,'Rashodi- plan-izvršenje'!$A$8:N$1500,'prenos-P-R-N'!O$1,FALSE)),IF($A455&lt;=A$2,VALUE(VLOOKUP($A455,'Prihodi- plan-izvršenje'!$A$8:$H$500,6,FALSE)),VALUE(VLOOKUP($A455,'Neizmirene obaveze JLS'!$A$8:$N$500,O$1,FALSE)))))</f>
        <v/>
      </c>
      <c r="P455" s="87" t="str">
        <f>IF(A455=0,"",IF(A455=0,0,IF(A455&gt;A$2,'šifarnik K-izvor'!G$3,+IF(Q455&lt;700,+'šifarnik K-izvor'!G$2,'šifarnik K-izvor'!G$1))))</f>
        <v/>
      </c>
      <c r="Q455" s="87">
        <f>IF($A455&lt;=$A$1,VALUE(+VLOOKUP($A455,'Rashodi- plan-izvršenje'!$A$8:O$1500,'prenos-P-R-N'!Q$1,FALSE)),IF($A455&lt;=$A$2,VLOOKUP($A455,'Prihodi- plan-izvršenje'!$A$4:$H$500,4,FALSE),IF($A455&lt;=$A$3,VLOOKUP(A455,'Neizmirene obaveze JLS'!$A$11:O$500,Q$1,FALSE),"")))</f>
        <v>0</v>
      </c>
      <c r="R455" s="88">
        <f>IF($A455&lt;=$A$1,VALUE(+VLOOKUP($A455,'Rashodi- plan-izvršenje'!$A$8:P$1500,'prenos-P-R-N'!R$1,FALSE)),IF($A455&lt;=$A$2,VLOOKUP($A455,'Prihodi- plan-izvršenje'!$A$4:$H$500,7,FALSE),""))</f>
        <v>0</v>
      </c>
      <c r="S455" s="88">
        <f>IF(A455=0,0,IF($A455&lt;=$A$1,VALUE(+VLOOKUP($A455,'Rashodi- plan-izvršenje'!$A$8:Q$1500,'prenos-P-R-N'!S$1,FALSE)),IF($A455&lt;=$A$2,VLOOKUP($A455,'Prihodi- plan-izvršenje'!$A$4:$H$500,8,FALSE),0)))</f>
        <v>0</v>
      </c>
      <c r="T455" s="88" t="str">
        <f>IF($A455&gt;$A$2,VLOOKUP($A455,'Neizmirene obaveze JLS'!$A$11:R$500,R$1,FALSE),"")</f>
        <v/>
      </c>
      <c r="U455" s="88">
        <f>IF($A455&gt;$A$2,VLOOKUP($A455,'Neizmirene obaveze JLS'!$A$11:S$500,S$1,FALSE),0)</f>
        <v>0</v>
      </c>
      <c r="V455" s="88">
        <f t="shared" si="43"/>
        <v>0</v>
      </c>
      <c r="W455" s="74"/>
      <c r="X455" s="74"/>
      <c r="Y455" s="74"/>
      <c r="Z455" s="74"/>
      <c r="AA455" s="193">
        <f t="shared" si="44"/>
        <v>1</v>
      </c>
      <c r="AB455" s="193" t="str">
        <f t="shared" si="45"/>
        <v/>
      </c>
    </row>
    <row r="456" spans="1:28">
      <c r="A456" s="89">
        <f>IF(AND(COUNTIF(A$1:A$3,"&gt;0")=1,MAX(A$8:A455)&lt;A$1),A455+1,IF(AND(COUNTIF(A$1:A$3,"&gt;0")=2,MAX(A$8:A455)&lt;A$2),A455+1,IF(AND(COUNTIF(A$1:A$3,"&gt;0")=3,MAX(A$8:A455)&lt;A$3),A455+1,0)))</f>
        <v>0</v>
      </c>
      <c r="B456" s="89" t="str">
        <f t="shared" si="46"/>
        <v/>
      </c>
      <c r="C456" s="89" t="str">
        <f t="shared" si="47"/>
        <v/>
      </c>
      <c r="D456" s="87" t="str">
        <f>IF($A456=0,"",IF($A456&lt;=$A$1,+VLOOKUP($A456,'Rashodi- plan-izvršenje'!$A$8:B$1500,'prenos-P-R-N'!D$1,FALSE),IF($A456&gt;$A$2,+VLOOKUP($A456,'Neizmirene obaveze JLS'!$A$11:B$500,'prenos-P-R-N'!D$1,FALSE),"")))</f>
        <v/>
      </c>
      <c r="E456" s="87" t="str">
        <f>IF($A456=0,"",IF($A456&lt;=$A$1,+VLOOKUP($A456,'Rashodi- plan-izvršenje'!$A$8:C$1500,'prenos-P-R-N'!E$1,FALSE),IF($A456&gt;$A$2,+VLOOKUP($A456,'Neizmirene obaveze JLS'!$A$11:C$500,'prenos-P-R-N'!E$1,FALSE),"")))</f>
        <v/>
      </c>
      <c r="F456" s="87" t="str">
        <f>IF($A456=0,"",IF($A456&lt;=$A$1,+VLOOKUP($A456,'Rashodi- plan-izvršenje'!$A$8:D$1500,'prenos-P-R-N'!F$1,FALSE),IF($A456&gt;$A$2,+VLOOKUP($A456,'Neizmirene obaveze JLS'!$A$11:D$500,'prenos-P-R-N'!F$1,FALSE),"")))</f>
        <v/>
      </c>
      <c r="G456" s="87" t="str">
        <f>IF($A456=0,"",IF($A456&lt;=$A$1,+VLOOKUP($A456,'Rashodi- plan-izvršenje'!$A$8:E$1500,'prenos-P-R-N'!G$1,FALSE),IF($A456&gt;$A$2,+VLOOKUP($A456,'Neizmirene obaveze JLS'!$A$11:E$500,'prenos-P-R-N'!G$1,FALSE),"")))</f>
        <v/>
      </c>
      <c r="H456" s="87" t="str">
        <f>IF($A456=0,"",IF($A456&lt;=$A$1,+VLOOKUP($A456,'Rashodi- plan-izvršenje'!$A$8:F$1500,'prenos-P-R-N'!H$1,FALSE),IF($A456&gt;$A$2,+VLOOKUP($A456,'Neizmirene obaveze JLS'!$A$11:F$500,'prenos-P-R-N'!H$1,FALSE),"")))</f>
        <v/>
      </c>
      <c r="I456" s="87" t="str">
        <f>IF($A456=0,"",IF($A456&lt;=$A$1,+VLOOKUP($A456,'Rashodi- plan-izvršenje'!$A$8:G$1500,'prenos-P-R-N'!I$1,FALSE),IF($A456&gt;$A$2,+VLOOKUP($A456,'Neizmirene obaveze JLS'!$A$11:G$500,'prenos-P-R-N'!I$1,FALSE),"")))</f>
        <v/>
      </c>
      <c r="J456" s="87" t="str">
        <f>IF($A456=0,"",IF($A456&lt;=$A$1,+VLOOKUP($A456,'Rashodi- plan-izvršenje'!$A$8:H$1500,'prenos-P-R-N'!J$1,FALSE),IF($A456&gt;$A$2,+VLOOKUP($A456,'Neizmirene obaveze JLS'!$A$11:H$500,'prenos-P-R-N'!J$1,FALSE),"")))</f>
        <v/>
      </c>
      <c r="K456" s="87" t="str">
        <f>IF($A456=0,"",IF($A456&lt;=$A$1,+VLOOKUP($A456,'Rashodi- plan-izvršenje'!$A$8:I$1500,'prenos-P-R-N'!K$1,FALSE),IF($A456&gt;$A$2,+VLOOKUP($A456,'Neizmirene obaveze JLS'!$A$11:I$500,'prenos-P-R-N'!K$1,FALSE),"")))</f>
        <v/>
      </c>
      <c r="L456" t="str">
        <f>IF(A456=0,"",IF(A456&lt;=A$1,+IF(VLOOKUP(A456,'Rashodi- plan-izvršenje'!A$8:J$1500,M$1,FALSE)&gt;0,"Програмска активност","Пројекат"),IF(A456&gt;A$2,+IF(VLOOKUP(A456,'Neizmirene obaveze JLS'!A$8:J$2008,M$1,FALSE)&gt;0,"Програмска активност","Пројекат"),"")))</f>
        <v/>
      </c>
      <c r="M456" s="87" t="str">
        <f>IF(A456=0,"",IF($A456&lt;=$A$1,+IF(VLOOKUP($A456,'Rashodi- plan-izvršenje'!$A$8:$M$1500,10,FALSE)&gt;0,VLOOKUP($A456,'Rashodi- plan-izvršenje'!$A$8:$M$1500,10,FALSE),VLOOKUP($A456,'Rashodi- plan-izvršenje'!$A$8:$M$1500,12,FALSE)),+IF($A456&gt;$A$2,IF(VLOOKUP($A456,'Neizmirene obaveze JLS'!$A$8:$M$1500,10,FALSE)&gt;0,VLOOKUP($A456,'Neizmirene obaveze JLS'!$A$11:$M$1500,10,FALSE),VLOOKUP($A456,'Neizmirene obaveze JLS'!$A$11:$M$1500,12,FALSE)),0)))</f>
        <v/>
      </c>
      <c r="N456" s="87" t="str">
        <f>IF(A456=0,"",IF($A456&lt;=$A$1,+IF(VLOOKUP(A456,'Rashodi- plan-izvršenje'!$A$8:$M$1500,10,FALSE)&gt;0,VLOOKUP(A456,'Rashodi- plan-izvršenje'!$A$8:$M$1500,11,FALSE),VLOOKUP(A456,'Rashodi- plan-izvršenje'!$A$8:$M$1500,13,FALSE)),+IF($A456&gt;$A$2,IF(VLOOKUP($A456,'Neizmirene obaveze JLS'!$A$8:$M$1500,10,FALSE)&gt;0,VLOOKUP($A456,'Neizmirene obaveze JLS'!$A$11:$M$1500,11,FALSE),VLOOKUP($A456,'Neizmirene obaveze JLS'!$A$11:$M$1500,13,FALSE)),0)))</f>
        <v/>
      </c>
      <c r="O456" s="87" t="str">
        <f>IF(A456=0,"",IF($A456&lt;=$A$1,VALUE(+VLOOKUP($A456,'Rashodi- plan-izvršenje'!$A$8:N$1500,'prenos-P-R-N'!O$1,FALSE)),IF($A456&lt;=A$2,VALUE(VLOOKUP($A456,'Prihodi- plan-izvršenje'!$A$8:$H$500,6,FALSE)),VALUE(VLOOKUP($A456,'Neizmirene obaveze JLS'!$A$8:$N$500,O$1,FALSE)))))</f>
        <v/>
      </c>
      <c r="P456" s="87" t="str">
        <f>IF(A456=0,"",IF(A456=0,0,IF(A456&gt;A$2,'šifarnik K-izvor'!G$3,+IF(Q456&lt;700,+'šifarnik K-izvor'!G$2,'šifarnik K-izvor'!G$1))))</f>
        <v/>
      </c>
      <c r="Q456" s="87">
        <f>IF($A456&lt;=$A$1,VALUE(+VLOOKUP($A456,'Rashodi- plan-izvršenje'!$A$8:O$1500,'prenos-P-R-N'!Q$1,FALSE)),IF($A456&lt;=$A$2,VLOOKUP($A456,'Prihodi- plan-izvršenje'!$A$4:$H$500,4,FALSE),IF($A456&lt;=$A$3,VLOOKUP(A456,'Neizmirene obaveze JLS'!$A$11:O$500,Q$1,FALSE),"")))</f>
        <v>0</v>
      </c>
      <c r="R456" s="88">
        <f>IF($A456&lt;=$A$1,VALUE(+VLOOKUP($A456,'Rashodi- plan-izvršenje'!$A$8:P$1500,'prenos-P-R-N'!R$1,FALSE)),IF($A456&lt;=$A$2,VLOOKUP($A456,'Prihodi- plan-izvršenje'!$A$4:$H$500,7,FALSE),""))</f>
        <v>0</v>
      </c>
      <c r="S456" s="88">
        <f>IF(A456=0,0,IF($A456&lt;=$A$1,VALUE(+VLOOKUP($A456,'Rashodi- plan-izvršenje'!$A$8:Q$1500,'prenos-P-R-N'!S$1,FALSE)),IF($A456&lt;=$A$2,VLOOKUP($A456,'Prihodi- plan-izvršenje'!$A$4:$H$500,8,FALSE),0)))</f>
        <v>0</v>
      </c>
      <c r="T456" s="88" t="str">
        <f>IF($A456&gt;$A$2,VLOOKUP($A456,'Neizmirene obaveze JLS'!$A$11:R$500,R$1,FALSE),"")</f>
        <v/>
      </c>
      <c r="U456" s="88">
        <f>IF($A456&gt;$A$2,VLOOKUP($A456,'Neizmirene obaveze JLS'!$A$11:S$500,S$1,FALSE),0)</f>
        <v>0</v>
      </c>
      <c r="V456" s="88">
        <f t="shared" ref="V456:V519" si="48">IFERROR(+U456+T456,0)</f>
        <v>0</v>
      </c>
      <c r="W456" s="74"/>
      <c r="X456" s="74"/>
      <c r="Y456" s="74"/>
      <c r="Z456" s="74"/>
      <c r="AA456" s="193">
        <f t="shared" si="44"/>
        <v>1</v>
      </c>
      <c r="AB456" s="193" t="str">
        <f t="shared" si="45"/>
        <v/>
      </c>
    </row>
    <row r="457" spans="1:28">
      <c r="A457" s="89">
        <f>IF(AND(COUNTIF(A$1:A$3,"&gt;0")=1,MAX(A$8:A456)&lt;A$1),A456+1,IF(AND(COUNTIF(A$1:A$3,"&gt;0")=2,MAX(A$8:A456)&lt;A$2),A456+1,IF(AND(COUNTIF(A$1:A$3,"&gt;0")=3,MAX(A$8:A456)&lt;A$3),A456+1,0)))</f>
        <v>0</v>
      </c>
      <c r="B457" s="89" t="str">
        <f t="shared" si="46"/>
        <v/>
      </c>
      <c r="C457" s="89" t="str">
        <f t="shared" si="47"/>
        <v/>
      </c>
      <c r="D457" s="87" t="str">
        <f>IF($A457=0,"",IF($A457&lt;=$A$1,+VLOOKUP($A457,'Rashodi- plan-izvršenje'!$A$8:B$1500,'prenos-P-R-N'!D$1,FALSE),IF($A457&gt;$A$2,+VLOOKUP($A457,'Neizmirene obaveze JLS'!$A$11:B$500,'prenos-P-R-N'!D$1,FALSE),"")))</f>
        <v/>
      </c>
      <c r="E457" s="87" t="str">
        <f>IF($A457=0,"",IF($A457&lt;=$A$1,+VLOOKUP($A457,'Rashodi- plan-izvršenje'!$A$8:C$1500,'prenos-P-R-N'!E$1,FALSE),IF($A457&gt;$A$2,+VLOOKUP($A457,'Neizmirene obaveze JLS'!$A$11:C$500,'prenos-P-R-N'!E$1,FALSE),"")))</f>
        <v/>
      </c>
      <c r="F457" s="87" t="str">
        <f>IF($A457=0,"",IF($A457&lt;=$A$1,+VLOOKUP($A457,'Rashodi- plan-izvršenje'!$A$8:D$1500,'prenos-P-R-N'!F$1,FALSE),IF($A457&gt;$A$2,+VLOOKUP($A457,'Neizmirene obaveze JLS'!$A$11:D$500,'prenos-P-R-N'!F$1,FALSE),"")))</f>
        <v/>
      </c>
      <c r="G457" s="87" t="str">
        <f>IF($A457=0,"",IF($A457&lt;=$A$1,+VLOOKUP($A457,'Rashodi- plan-izvršenje'!$A$8:E$1500,'prenos-P-R-N'!G$1,FALSE),IF($A457&gt;$A$2,+VLOOKUP($A457,'Neizmirene obaveze JLS'!$A$11:E$500,'prenos-P-R-N'!G$1,FALSE),"")))</f>
        <v/>
      </c>
      <c r="H457" s="87" t="str">
        <f>IF($A457=0,"",IF($A457&lt;=$A$1,+VLOOKUP($A457,'Rashodi- plan-izvršenje'!$A$8:F$1500,'prenos-P-R-N'!H$1,FALSE),IF($A457&gt;$A$2,+VLOOKUP($A457,'Neizmirene obaveze JLS'!$A$11:F$500,'prenos-P-R-N'!H$1,FALSE),"")))</f>
        <v/>
      </c>
      <c r="I457" s="87" t="str">
        <f>IF($A457=0,"",IF($A457&lt;=$A$1,+VLOOKUP($A457,'Rashodi- plan-izvršenje'!$A$8:G$1500,'prenos-P-R-N'!I$1,FALSE),IF($A457&gt;$A$2,+VLOOKUP($A457,'Neizmirene obaveze JLS'!$A$11:G$500,'prenos-P-R-N'!I$1,FALSE),"")))</f>
        <v/>
      </c>
      <c r="J457" s="87" t="str">
        <f>IF($A457=0,"",IF($A457&lt;=$A$1,+VLOOKUP($A457,'Rashodi- plan-izvršenje'!$A$8:H$1500,'prenos-P-R-N'!J$1,FALSE),IF($A457&gt;$A$2,+VLOOKUP($A457,'Neizmirene obaveze JLS'!$A$11:H$500,'prenos-P-R-N'!J$1,FALSE),"")))</f>
        <v/>
      </c>
      <c r="K457" s="87" t="str">
        <f>IF($A457=0,"",IF($A457&lt;=$A$1,+VLOOKUP($A457,'Rashodi- plan-izvršenje'!$A$8:I$1500,'prenos-P-R-N'!K$1,FALSE),IF($A457&gt;$A$2,+VLOOKUP($A457,'Neizmirene obaveze JLS'!$A$11:I$500,'prenos-P-R-N'!K$1,FALSE),"")))</f>
        <v/>
      </c>
      <c r="L457" t="str">
        <f>IF(A457=0,"",IF(A457&lt;=A$1,+IF(VLOOKUP(A457,'Rashodi- plan-izvršenje'!A$8:J$1500,M$1,FALSE)&gt;0,"Програмска активност","Пројекат"),IF(A457&gt;A$2,+IF(VLOOKUP(A457,'Neizmirene obaveze JLS'!A$8:J$2008,M$1,FALSE)&gt;0,"Програмска активност","Пројекат"),"")))</f>
        <v/>
      </c>
      <c r="M457" s="87" t="str">
        <f>IF(A457=0,"",IF($A457&lt;=$A$1,+IF(VLOOKUP($A457,'Rashodi- plan-izvršenje'!$A$8:$M$1500,10,FALSE)&gt;0,VLOOKUP($A457,'Rashodi- plan-izvršenje'!$A$8:$M$1500,10,FALSE),VLOOKUP($A457,'Rashodi- plan-izvršenje'!$A$8:$M$1500,12,FALSE)),+IF($A457&gt;$A$2,IF(VLOOKUP($A457,'Neizmirene obaveze JLS'!$A$8:$M$1500,10,FALSE)&gt;0,VLOOKUP($A457,'Neizmirene obaveze JLS'!$A$11:$M$1500,10,FALSE),VLOOKUP($A457,'Neizmirene obaveze JLS'!$A$11:$M$1500,12,FALSE)),0)))</f>
        <v/>
      </c>
      <c r="N457" s="87" t="str">
        <f>IF(A457=0,"",IF($A457&lt;=$A$1,+IF(VLOOKUP(A457,'Rashodi- plan-izvršenje'!$A$8:$M$1500,10,FALSE)&gt;0,VLOOKUP(A457,'Rashodi- plan-izvršenje'!$A$8:$M$1500,11,FALSE),VLOOKUP(A457,'Rashodi- plan-izvršenje'!$A$8:$M$1500,13,FALSE)),+IF($A457&gt;$A$2,IF(VLOOKUP($A457,'Neizmirene obaveze JLS'!$A$8:$M$1500,10,FALSE)&gt;0,VLOOKUP($A457,'Neizmirene obaveze JLS'!$A$11:$M$1500,11,FALSE),VLOOKUP($A457,'Neizmirene obaveze JLS'!$A$11:$M$1500,13,FALSE)),0)))</f>
        <v/>
      </c>
      <c r="O457" s="87" t="str">
        <f>IF(A457=0,"",IF($A457&lt;=$A$1,VALUE(+VLOOKUP($A457,'Rashodi- plan-izvršenje'!$A$8:N$1500,'prenos-P-R-N'!O$1,FALSE)),IF($A457&lt;=A$2,VALUE(VLOOKUP($A457,'Prihodi- plan-izvršenje'!$A$8:$H$500,6,FALSE)),VALUE(VLOOKUP($A457,'Neizmirene obaveze JLS'!$A$8:$N$500,O$1,FALSE)))))</f>
        <v/>
      </c>
      <c r="P457" s="87" t="str">
        <f>IF(A457=0,"",IF(A457=0,0,IF(A457&gt;A$2,'šifarnik K-izvor'!G$3,+IF(Q457&lt;700,+'šifarnik K-izvor'!G$2,'šifarnik K-izvor'!G$1))))</f>
        <v/>
      </c>
      <c r="Q457" s="87">
        <f>IF($A457&lt;=$A$1,VALUE(+VLOOKUP($A457,'Rashodi- plan-izvršenje'!$A$8:O$1500,'prenos-P-R-N'!Q$1,FALSE)),IF($A457&lt;=$A$2,VLOOKUP($A457,'Prihodi- plan-izvršenje'!$A$4:$H$500,4,FALSE),IF($A457&lt;=$A$3,VLOOKUP(A457,'Neizmirene obaveze JLS'!$A$11:O$500,Q$1,FALSE),"")))</f>
        <v>0</v>
      </c>
      <c r="R457" s="88">
        <f>IF($A457&lt;=$A$1,VALUE(+VLOOKUP($A457,'Rashodi- plan-izvršenje'!$A$8:P$1500,'prenos-P-R-N'!R$1,FALSE)),IF($A457&lt;=$A$2,VLOOKUP($A457,'Prihodi- plan-izvršenje'!$A$4:$H$500,7,FALSE),""))</f>
        <v>0</v>
      </c>
      <c r="S457" s="88">
        <f>IF(A457=0,0,IF($A457&lt;=$A$1,VALUE(+VLOOKUP($A457,'Rashodi- plan-izvršenje'!$A$8:Q$1500,'prenos-P-R-N'!S$1,FALSE)),IF($A457&lt;=$A$2,VLOOKUP($A457,'Prihodi- plan-izvršenje'!$A$4:$H$500,8,FALSE),0)))</f>
        <v>0</v>
      </c>
      <c r="T457" s="88" t="str">
        <f>IF($A457&gt;$A$2,VLOOKUP($A457,'Neizmirene obaveze JLS'!$A$11:R$500,R$1,FALSE),"")</f>
        <v/>
      </c>
      <c r="U457" s="88">
        <f>IF($A457&gt;$A$2,VLOOKUP($A457,'Neizmirene obaveze JLS'!$A$11:S$500,S$1,FALSE),0)</f>
        <v>0</v>
      </c>
      <c r="V457" s="88">
        <f t="shared" si="48"/>
        <v>0</v>
      </c>
      <c r="W457" s="74"/>
      <c r="X457" s="74"/>
      <c r="Y457" s="74"/>
      <c r="Z457" s="74"/>
      <c r="AA457" s="193">
        <f t="shared" ref="AA457:AA520" si="49">+LEN(Q457)</f>
        <v>1</v>
      </c>
      <c r="AB457" s="193" t="str">
        <f t="shared" ref="AB457:AB520" si="50">IF(A457=0,"",+IF(AND(A$1&gt;0,A457&lt;=A$1),"Расходи",IF(AND(A$2&gt;0,A457&lt;=A$2),"Приходи",IF(AND(A$3&gt;0,A457&lt;=A$3),"НО",""))))</f>
        <v/>
      </c>
    </row>
    <row r="458" spans="1:28">
      <c r="A458" s="89">
        <f>IF(AND(COUNTIF(A$1:A$3,"&gt;0")=1,MAX(A$8:A457)&lt;A$1),A457+1,IF(AND(COUNTIF(A$1:A$3,"&gt;0")=2,MAX(A$8:A457)&lt;A$2),A457+1,IF(AND(COUNTIF(A$1:A$3,"&gt;0")=3,MAX(A$8:A457)&lt;A$3),A457+1,0)))</f>
        <v>0</v>
      </c>
      <c r="B458" s="89" t="str">
        <f t="shared" ref="B458:B521" si="51">+IF($A458&gt;0,B457,"")</f>
        <v/>
      </c>
      <c r="C458" s="89" t="str">
        <f t="shared" ref="C458:C521" si="52">+IF($A458&gt;0,C457,"")</f>
        <v/>
      </c>
      <c r="D458" s="87" t="str">
        <f>IF($A458=0,"",IF($A458&lt;=$A$1,+VLOOKUP($A458,'Rashodi- plan-izvršenje'!$A$8:B$1500,'prenos-P-R-N'!D$1,FALSE),IF($A458&gt;$A$2,+VLOOKUP($A458,'Neizmirene obaveze JLS'!$A$11:B$500,'prenos-P-R-N'!D$1,FALSE),"")))</f>
        <v/>
      </c>
      <c r="E458" s="87" t="str">
        <f>IF($A458=0,"",IF($A458&lt;=$A$1,+VLOOKUP($A458,'Rashodi- plan-izvršenje'!$A$8:C$1500,'prenos-P-R-N'!E$1,FALSE),IF($A458&gt;$A$2,+VLOOKUP($A458,'Neizmirene obaveze JLS'!$A$11:C$500,'prenos-P-R-N'!E$1,FALSE),"")))</f>
        <v/>
      </c>
      <c r="F458" s="87" t="str">
        <f>IF($A458=0,"",IF($A458&lt;=$A$1,+VLOOKUP($A458,'Rashodi- plan-izvršenje'!$A$8:D$1500,'prenos-P-R-N'!F$1,FALSE),IF($A458&gt;$A$2,+VLOOKUP($A458,'Neizmirene obaveze JLS'!$A$11:D$500,'prenos-P-R-N'!F$1,FALSE),"")))</f>
        <v/>
      </c>
      <c r="G458" s="87" t="str">
        <f>IF($A458=0,"",IF($A458&lt;=$A$1,+VLOOKUP($A458,'Rashodi- plan-izvršenje'!$A$8:E$1500,'prenos-P-R-N'!G$1,FALSE),IF($A458&gt;$A$2,+VLOOKUP($A458,'Neizmirene obaveze JLS'!$A$11:E$500,'prenos-P-R-N'!G$1,FALSE),"")))</f>
        <v/>
      </c>
      <c r="H458" s="87" t="str">
        <f>IF($A458=0,"",IF($A458&lt;=$A$1,+VLOOKUP($A458,'Rashodi- plan-izvršenje'!$A$8:F$1500,'prenos-P-R-N'!H$1,FALSE),IF($A458&gt;$A$2,+VLOOKUP($A458,'Neizmirene obaveze JLS'!$A$11:F$500,'prenos-P-R-N'!H$1,FALSE),"")))</f>
        <v/>
      </c>
      <c r="I458" s="87" t="str">
        <f>IF($A458=0,"",IF($A458&lt;=$A$1,+VLOOKUP($A458,'Rashodi- plan-izvršenje'!$A$8:G$1500,'prenos-P-R-N'!I$1,FALSE),IF($A458&gt;$A$2,+VLOOKUP($A458,'Neizmirene obaveze JLS'!$A$11:G$500,'prenos-P-R-N'!I$1,FALSE),"")))</f>
        <v/>
      </c>
      <c r="J458" s="87" t="str">
        <f>IF($A458=0,"",IF($A458&lt;=$A$1,+VLOOKUP($A458,'Rashodi- plan-izvršenje'!$A$8:H$1500,'prenos-P-R-N'!J$1,FALSE),IF($A458&gt;$A$2,+VLOOKUP($A458,'Neizmirene obaveze JLS'!$A$11:H$500,'prenos-P-R-N'!J$1,FALSE),"")))</f>
        <v/>
      </c>
      <c r="K458" s="87" t="str">
        <f>IF($A458=0,"",IF($A458&lt;=$A$1,+VLOOKUP($A458,'Rashodi- plan-izvršenje'!$A$8:I$1500,'prenos-P-R-N'!K$1,FALSE),IF($A458&gt;$A$2,+VLOOKUP($A458,'Neizmirene obaveze JLS'!$A$11:I$500,'prenos-P-R-N'!K$1,FALSE),"")))</f>
        <v/>
      </c>
      <c r="L458" t="str">
        <f>IF(A458=0,"",IF(A458&lt;=A$1,+IF(VLOOKUP(A458,'Rashodi- plan-izvršenje'!A$8:J$1500,M$1,FALSE)&gt;0,"Програмска активност","Пројекат"),IF(A458&gt;A$2,+IF(VLOOKUP(A458,'Neizmirene obaveze JLS'!A$8:J$2008,M$1,FALSE)&gt;0,"Програмска активност","Пројекат"),"")))</f>
        <v/>
      </c>
      <c r="M458" s="87" t="str">
        <f>IF(A458=0,"",IF($A458&lt;=$A$1,+IF(VLOOKUP($A458,'Rashodi- plan-izvršenje'!$A$8:$M$1500,10,FALSE)&gt;0,VLOOKUP($A458,'Rashodi- plan-izvršenje'!$A$8:$M$1500,10,FALSE),VLOOKUP($A458,'Rashodi- plan-izvršenje'!$A$8:$M$1500,12,FALSE)),+IF($A458&gt;$A$2,IF(VLOOKUP($A458,'Neizmirene obaveze JLS'!$A$8:$M$1500,10,FALSE)&gt;0,VLOOKUP($A458,'Neizmirene obaveze JLS'!$A$11:$M$1500,10,FALSE),VLOOKUP($A458,'Neizmirene obaveze JLS'!$A$11:$M$1500,12,FALSE)),0)))</f>
        <v/>
      </c>
      <c r="N458" s="87" t="str">
        <f>IF(A458=0,"",IF($A458&lt;=$A$1,+IF(VLOOKUP(A458,'Rashodi- plan-izvršenje'!$A$8:$M$1500,10,FALSE)&gt;0,VLOOKUP(A458,'Rashodi- plan-izvršenje'!$A$8:$M$1500,11,FALSE),VLOOKUP(A458,'Rashodi- plan-izvršenje'!$A$8:$M$1500,13,FALSE)),+IF($A458&gt;$A$2,IF(VLOOKUP($A458,'Neizmirene obaveze JLS'!$A$8:$M$1500,10,FALSE)&gt;0,VLOOKUP($A458,'Neizmirene obaveze JLS'!$A$11:$M$1500,11,FALSE),VLOOKUP($A458,'Neizmirene obaveze JLS'!$A$11:$M$1500,13,FALSE)),0)))</f>
        <v/>
      </c>
      <c r="O458" s="87" t="str">
        <f>IF(A458=0,"",IF($A458&lt;=$A$1,VALUE(+VLOOKUP($A458,'Rashodi- plan-izvršenje'!$A$8:N$1500,'prenos-P-R-N'!O$1,FALSE)),IF($A458&lt;=A$2,VALUE(VLOOKUP($A458,'Prihodi- plan-izvršenje'!$A$8:$H$500,6,FALSE)),VALUE(VLOOKUP($A458,'Neizmirene obaveze JLS'!$A$8:$N$500,O$1,FALSE)))))</f>
        <v/>
      </c>
      <c r="P458" s="87" t="str">
        <f>IF(A458=0,"",IF(A458=0,0,IF(A458&gt;A$2,'šifarnik K-izvor'!G$3,+IF(Q458&lt;700,+'šifarnik K-izvor'!G$2,'šifarnik K-izvor'!G$1))))</f>
        <v/>
      </c>
      <c r="Q458" s="87">
        <f>IF($A458&lt;=$A$1,VALUE(+VLOOKUP($A458,'Rashodi- plan-izvršenje'!$A$8:O$1500,'prenos-P-R-N'!Q$1,FALSE)),IF($A458&lt;=$A$2,VLOOKUP($A458,'Prihodi- plan-izvršenje'!$A$4:$H$500,4,FALSE),IF($A458&lt;=$A$3,VLOOKUP(A458,'Neizmirene obaveze JLS'!$A$11:O$500,Q$1,FALSE),"")))</f>
        <v>0</v>
      </c>
      <c r="R458" s="88">
        <f>IF($A458&lt;=$A$1,VALUE(+VLOOKUP($A458,'Rashodi- plan-izvršenje'!$A$8:P$1500,'prenos-P-R-N'!R$1,FALSE)),IF($A458&lt;=$A$2,VLOOKUP($A458,'Prihodi- plan-izvršenje'!$A$4:$H$500,7,FALSE),""))</f>
        <v>0</v>
      </c>
      <c r="S458" s="88">
        <f>IF(A458=0,0,IF($A458&lt;=$A$1,VALUE(+VLOOKUP($A458,'Rashodi- plan-izvršenje'!$A$8:Q$1500,'prenos-P-R-N'!S$1,FALSE)),IF($A458&lt;=$A$2,VLOOKUP($A458,'Prihodi- plan-izvršenje'!$A$4:$H$500,8,FALSE),0)))</f>
        <v>0</v>
      </c>
      <c r="T458" s="88" t="str">
        <f>IF($A458&gt;$A$2,VLOOKUP($A458,'Neizmirene obaveze JLS'!$A$11:R$500,R$1,FALSE),"")</f>
        <v/>
      </c>
      <c r="U458" s="88">
        <f>IF($A458&gt;$A$2,VLOOKUP($A458,'Neizmirene obaveze JLS'!$A$11:S$500,S$1,FALSE),0)</f>
        <v>0</v>
      </c>
      <c r="V458" s="88">
        <f t="shared" si="48"/>
        <v>0</v>
      </c>
      <c r="W458" s="74"/>
      <c r="X458" s="74"/>
      <c r="Y458" s="74"/>
      <c r="Z458" s="74"/>
      <c r="AA458" s="193">
        <f t="shared" si="49"/>
        <v>1</v>
      </c>
      <c r="AB458" s="193" t="str">
        <f t="shared" si="50"/>
        <v/>
      </c>
    </row>
    <row r="459" spans="1:28">
      <c r="A459" s="89">
        <f>IF(AND(COUNTIF(A$1:A$3,"&gt;0")=1,MAX(A$8:A458)&lt;A$1),A458+1,IF(AND(COUNTIF(A$1:A$3,"&gt;0")=2,MAX(A$8:A458)&lt;A$2),A458+1,IF(AND(COUNTIF(A$1:A$3,"&gt;0")=3,MAX(A$8:A458)&lt;A$3),A458+1,0)))</f>
        <v>0</v>
      </c>
      <c r="B459" s="89" t="str">
        <f t="shared" si="51"/>
        <v/>
      </c>
      <c r="C459" s="89" t="str">
        <f t="shared" si="52"/>
        <v/>
      </c>
      <c r="D459" s="87" t="str">
        <f>IF($A459=0,"",IF($A459&lt;=$A$1,+VLOOKUP($A459,'Rashodi- plan-izvršenje'!$A$8:B$1500,'prenos-P-R-N'!D$1,FALSE),IF($A459&gt;$A$2,+VLOOKUP($A459,'Neizmirene obaveze JLS'!$A$11:B$500,'prenos-P-R-N'!D$1,FALSE),"")))</f>
        <v/>
      </c>
      <c r="E459" s="87" t="str">
        <f>IF($A459=0,"",IF($A459&lt;=$A$1,+VLOOKUP($A459,'Rashodi- plan-izvršenje'!$A$8:C$1500,'prenos-P-R-N'!E$1,FALSE),IF($A459&gt;$A$2,+VLOOKUP($A459,'Neizmirene obaveze JLS'!$A$11:C$500,'prenos-P-R-N'!E$1,FALSE),"")))</f>
        <v/>
      </c>
      <c r="F459" s="87" t="str">
        <f>IF($A459=0,"",IF($A459&lt;=$A$1,+VLOOKUP($A459,'Rashodi- plan-izvršenje'!$A$8:D$1500,'prenos-P-R-N'!F$1,FALSE),IF($A459&gt;$A$2,+VLOOKUP($A459,'Neizmirene obaveze JLS'!$A$11:D$500,'prenos-P-R-N'!F$1,FALSE),"")))</f>
        <v/>
      </c>
      <c r="G459" s="87" t="str">
        <f>IF($A459=0,"",IF($A459&lt;=$A$1,+VLOOKUP($A459,'Rashodi- plan-izvršenje'!$A$8:E$1500,'prenos-P-R-N'!G$1,FALSE),IF($A459&gt;$A$2,+VLOOKUP($A459,'Neizmirene obaveze JLS'!$A$11:E$500,'prenos-P-R-N'!G$1,FALSE),"")))</f>
        <v/>
      </c>
      <c r="H459" s="87" t="str">
        <f>IF($A459=0,"",IF($A459&lt;=$A$1,+VLOOKUP($A459,'Rashodi- plan-izvršenje'!$A$8:F$1500,'prenos-P-R-N'!H$1,FALSE),IF($A459&gt;$A$2,+VLOOKUP($A459,'Neizmirene obaveze JLS'!$A$11:F$500,'prenos-P-R-N'!H$1,FALSE),"")))</f>
        <v/>
      </c>
      <c r="I459" s="87" t="str">
        <f>IF($A459=0,"",IF($A459&lt;=$A$1,+VLOOKUP($A459,'Rashodi- plan-izvršenje'!$A$8:G$1500,'prenos-P-R-N'!I$1,FALSE),IF($A459&gt;$A$2,+VLOOKUP($A459,'Neizmirene obaveze JLS'!$A$11:G$500,'prenos-P-R-N'!I$1,FALSE),"")))</f>
        <v/>
      </c>
      <c r="J459" s="87" t="str">
        <f>IF($A459=0,"",IF($A459&lt;=$A$1,+VLOOKUP($A459,'Rashodi- plan-izvršenje'!$A$8:H$1500,'prenos-P-R-N'!J$1,FALSE),IF($A459&gt;$A$2,+VLOOKUP($A459,'Neizmirene obaveze JLS'!$A$11:H$500,'prenos-P-R-N'!J$1,FALSE),"")))</f>
        <v/>
      </c>
      <c r="K459" s="87" t="str">
        <f>IF($A459=0,"",IF($A459&lt;=$A$1,+VLOOKUP($A459,'Rashodi- plan-izvršenje'!$A$8:I$1500,'prenos-P-R-N'!K$1,FALSE),IF($A459&gt;$A$2,+VLOOKUP($A459,'Neizmirene obaveze JLS'!$A$11:I$500,'prenos-P-R-N'!K$1,FALSE),"")))</f>
        <v/>
      </c>
      <c r="L459" t="str">
        <f>IF(A459=0,"",IF(A459&lt;=A$1,+IF(VLOOKUP(A459,'Rashodi- plan-izvršenje'!A$8:J$1500,M$1,FALSE)&gt;0,"Програмска активност","Пројекат"),IF(A459&gt;A$2,+IF(VLOOKUP(A459,'Neizmirene obaveze JLS'!A$8:J$2008,M$1,FALSE)&gt;0,"Програмска активност","Пројекат"),"")))</f>
        <v/>
      </c>
      <c r="M459" s="87" t="str">
        <f>IF(A459=0,"",IF($A459&lt;=$A$1,+IF(VLOOKUP($A459,'Rashodi- plan-izvršenje'!$A$8:$M$1500,10,FALSE)&gt;0,VLOOKUP($A459,'Rashodi- plan-izvršenje'!$A$8:$M$1500,10,FALSE),VLOOKUP($A459,'Rashodi- plan-izvršenje'!$A$8:$M$1500,12,FALSE)),+IF($A459&gt;$A$2,IF(VLOOKUP($A459,'Neizmirene obaveze JLS'!$A$8:$M$1500,10,FALSE)&gt;0,VLOOKUP($A459,'Neizmirene obaveze JLS'!$A$11:$M$1500,10,FALSE),VLOOKUP($A459,'Neizmirene obaveze JLS'!$A$11:$M$1500,12,FALSE)),0)))</f>
        <v/>
      </c>
      <c r="N459" s="87" t="str">
        <f>IF(A459=0,"",IF($A459&lt;=$A$1,+IF(VLOOKUP(A459,'Rashodi- plan-izvršenje'!$A$8:$M$1500,10,FALSE)&gt;0,VLOOKUP(A459,'Rashodi- plan-izvršenje'!$A$8:$M$1500,11,FALSE),VLOOKUP(A459,'Rashodi- plan-izvršenje'!$A$8:$M$1500,13,FALSE)),+IF($A459&gt;$A$2,IF(VLOOKUP($A459,'Neizmirene obaveze JLS'!$A$8:$M$1500,10,FALSE)&gt;0,VLOOKUP($A459,'Neizmirene obaveze JLS'!$A$11:$M$1500,11,FALSE),VLOOKUP($A459,'Neizmirene obaveze JLS'!$A$11:$M$1500,13,FALSE)),0)))</f>
        <v/>
      </c>
      <c r="O459" s="87" t="str">
        <f>IF(A459=0,"",IF($A459&lt;=$A$1,VALUE(+VLOOKUP($A459,'Rashodi- plan-izvršenje'!$A$8:N$1500,'prenos-P-R-N'!O$1,FALSE)),IF($A459&lt;=A$2,VALUE(VLOOKUP($A459,'Prihodi- plan-izvršenje'!$A$8:$H$500,6,FALSE)),VALUE(VLOOKUP($A459,'Neizmirene obaveze JLS'!$A$8:$N$500,O$1,FALSE)))))</f>
        <v/>
      </c>
      <c r="P459" s="87" t="str">
        <f>IF(A459=0,"",IF(A459=0,0,IF(A459&gt;A$2,'šifarnik K-izvor'!G$3,+IF(Q459&lt;700,+'šifarnik K-izvor'!G$2,'šifarnik K-izvor'!G$1))))</f>
        <v/>
      </c>
      <c r="Q459" s="87">
        <f>IF($A459&lt;=$A$1,VALUE(+VLOOKUP($A459,'Rashodi- plan-izvršenje'!$A$8:O$1500,'prenos-P-R-N'!Q$1,FALSE)),IF($A459&lt;=$A$2,VLOOKUP($A459,'Prihodi- plan-izvršenje'!$A$4:$H$500,4,FALSE),IF($A459&lt;=$A$3,VLOOKUP(A459,'Neizmirene obaveze JLS'!$A$11:O$500,Q$1,FALSE),"")))</f>
        <v>0</v>
      </c>
      <c r="R459" s="88">
        <f>IF($A459&lt;=$A$1,VALUE(+VLOOKUP($A459,'Rashodi- plan-izvršenje'!$A$8:P$1500,'prenos-P-R-N'!R$1,FALSE)),IF($A459&lt;=$A$2,VLOOKUP($A459,'Prihodi- plan-izvršenje'!$A$4:$H$500,7,FALSE),""))</f>
        <v>0</v>
      </c>
      <c r="S459" s="88">
        <f>IF(A459=0,0,IF($A459&lt;=$A$1,VALUE(+VLOOKUP($A459,'Rashodi- plan-izvršenje'!$A$8:Q$1500,'prenos-P-R-N'!S$1,FALSE)),IF($A459&lt;=$A$2,VLOOKUP($A459,'Prihodi- plan-izvršenje'!$A$4:$H$500,8,FALSE),0)))</f>
        <v>0</v>
      </c>
      <c r="T459" s="88" t="str">
        <f>IF($A459&gt;$A$2,VLOOKUP($A459,'Neizmirene obaveze JLS'!$A$11:R$500,R$1,FALSE),"")</f>
        <v/>
      </c>
      <c r="U459" s="88">
        <f>IF($A459&gt;$A$2,VLOOKUP($A459,'Neizmirene obaveze JLS'!$A$11:S$500,S$1,FALSE),0)</f>
        <v>0</v>
      </c>
      <c r="V459" s="88">
        <f t="shared" si="48"/>
        <v>0</v>
      </c>
      <c r="W459" s="74"/>
      <c r="X459" s="74"/>
      <c r="Y459" s="74"/>
      <c r="Z459" s="74"/>
      <c r="AA459" s="193">
        <f t="shared" si="49"/>
        <v>1</v>
      </c>
      <c r="AB459" s="193" t="str">
        <f t="shared" si="50"/>
        <v/>
      </c>
    </row>
    <row r="460" spans="1:28">
      <c r="A460" s="89">
        <f>IF(AND(COUNTIF(A$1:A$3,"&gt;0")=1,MAX(A$8:A459)&lt;A$1),A459+1,IF(AND(COUNTIF(A$1:A$3,"&gt;0")=2,MAX(A$8:A459)&lt;A$2),A459+1,IF(AND(COUNTIF(A$1:A$3,"&gt;0")=3,MAX(A$8:A459)&lt;A$3),A459+1,0)))</f>
        <v>0</v>
      </c>
      <c r="B460" s="89" t="str">
        <f t="shared" si="51"/>
        <v/>
      </c>
      <c r="C460" s="89" t="str">
        <f t="shared" si="52"/>
        <v/>
      </c>
      <c r="D460" s="87" t="str">
        <f>IF($A460=0,"",IF($A460&lt;=$A$1,+VLOOKUP($A460,'Rashodi- plan-izvršenje'!$A$8:B$1500,'prenos-P-R-N'!D$1,FALSE),IF($A460&gt;$A$2,+VLOOKUP($A460,'Neizmirene obaveze JLS'!$A$11:B$500,'prenos-P-R-N'!D$1,FALSE),"")))</f>
        <v/>
      </c>
      <c r="E460" s="87" t="str">
        <f>IF($A460=0,"",IF($A460&lt;=$A$1,+VLOOKUP($A460,'Rashodi- plan-izvršenje'!$A$8:C$1500,'prenos-P-R-N'!E$1,FALSE),IF($A460&gt;$A$2,+VLOOKUP($A460,'Neizmirene obaveze JLS'!$A$11:C$500,'prenos-P-R-N'!E$1,FALSE),"")))</f>
        <v/>
      </c>
      <c r="F460" s="87" t="str">
        <f>IF($A460=0,"",IF($A460&lt;=$A$1,+VLOOKUP($A460,'Rashodi- plan-izvršenje'!$A$8:D$1500,'prenos-P-R-N'!F$1,FALSE),IF($A460&gt;$A$2,+VLOOKUP($A460,'Neizmirene obaveze JLS'!$A$11:D$500,'prenos-P-R-N'!F$1,FALSE),"")))</f>
        <v/>
      </c>
      <c r="G460" s="87" t="str">
        <f>IF($A460=0,"",IF($A460&lt;=$A$1,+VLOOKUP($A460,'Rashodi- plan-izvršenje'!$A$8:E$1500,'prenos-P-R-N'!G$1,FALSE),IF($A460&gt;$A$2,+VLOOKUP($A460,'Neizmirene obaveze JLS'!$A$11:E$500,'prenos-P-R-N'!G$1,FALSE),"")))</f>
        <v/>
      </c>
      <c r="H460" s="87" t="str">
        <f>IF($A460=0,"",IF($A460&lt;=$A$1,+VLOOKUP($A460,'Rashodi- plan-izvršenje'!$A$8:F$1500,'prenos-P-R-N'!H$1,FALSE),IF($A460&gt;$A$2,+VLOOKUP($A460,'Neizmirene obaveze JLS'!$A$11:F$500,'prenos-P-R-N'!H$1,FALSE),"")))</f>
        <v/>
      </c>
      <c r="I460" s="87" t="str">
        <f>IF($A460=0,"",IF($A460&lt;=$A$1,+VLOOKUP($A460,'Rashodi- plan-izvršenje'!$A$8:G$1500,'prenos-P-R-N'!I$1,FALSE),IF($A460&gt;$A$2,+VLOOKUP($A460,'Neizmirene obaveze JLS'!$A$11:G$500,'prenos-P-R-N'!I$1,FALSE),"")))</f>
        <v/>
      </c>
      <c r="J460" s="87" t="str">
        <f>IF($A460=0,"",IF($A460&lt;=$A$1,+VLOOKUP($A460,'Rashodi- plan-izvršenje'!$A$8:H$1500,'prenos-P-R-N'!J$1,FALSE),IF($A460&gt;$A$2,+VLOOKUP($A460,'Neizmirene obaveze JLS'!$A$11:H$500,'prenos-P-R-N'!J$1,FALSE),"")))</f>
        <v/>
      </c>
      <c r="K460" s="87" t="str">
        <f>IF($A460=0,"",IF($A460&lt;=$A$1,+VLOOKUP($A460,'Rashodi- plan-izvršenje'!$A$8:I$1500,'prenos-P-R-N'!K$1,FALSE),IF($A460&gt;$A$2,+VLOOKUP($A460,'Neizmirene obaveze JLS'!$A$11:I$500,'prenos-P-R-N'!K$1,FALSE),"")))</f>
        <v/>
      </c>
      <c r="L460" t="str">
        <f>IF(A460=0,"",IF(A460&lt;=A$1,+IF(VLOOKUP(A460,'Rashodi- plan-izvršenje'!A$8:J$1500,M$1,FALSE)&gt;0,"Програмска активност","Пројекат"),IF(A460&gt;A$2,+IF(VLOOKUP(A460,'Neizmirene obaveze JLS'!A$8:J$2008,M$1,FALSE)&gt;0,"Програмска активност","Пројекат"),"")))</f>
        <v/>
      </c>
      <c r="M460" s="87" t="str">
        <f>IF(A460=0,"",IF($A460&lt;=$A$1,+IF(VLOOKUP($A460,'Rashodi- plan-izvršenje'!$A$8:$M$1500,10,FALSE)&gt;0,VLOOKUP($A460,'Rashodi- plan-izvršenje'!$A$8:$M$1500,10,FALSE),VLOOKUP($A460,'Rashodi- plan-izvršenje'!$A$8:$M$1500,12,FALSE)),+IF($A460&gt;$A$2,IF(VLOOKUP($A460,'Neizmirene obaveze JLS'!$A$8:$M$1500,10,FALSE)&gt;0,VLOOKUP($A460,'Neizmirene obaveze JLS'!$A$11:$M$1500,10,FALSE),VLOOKUP($A460,'Neizmirene obaveze JLS'!$A$11:$M$1500,12,FALSE)),0)))</f>
        <v/>
      </c>
      <c r="N460" s="87" t="str">
        <f>IF(A460=0,"",IF($A460&lt;=$A$1,+IF(VLOOKUP(A460,'Rashodi- plan-izvršenje'!$A$8:$M$1500,10,FALSE)&gt;0,VLOOKUP(A460,'Rashodi- plan-izvršenje'!$A$8:$M$1500,11,FALSE),VLOOKUP(A460,'Rashodi- plan-izvršenje'!$A$8:$M$1500,13,FALSE)),+IF($A460&gt;$A$2,IF(VLOOKUP($A460,'Neizmirene obaveze JLS'!$A$8:$M$1500,10,FALSE)&gt;0,VLOOKUP($A460,'Neizmirene obaveze JLS'!$A$11:$M$1500,11,FALSE),VLOOKUP($A460,'Neizmirene obaveze JLS'!$A$11:$M$1500,13,FALSE)),0)))</f>
        <v/>
      </c>
      <c r="O460" s="87" t="str">
        <f>IF(A460=0,"",IF($A460&lt;=$A$1,VALUE(+VLOOKUP($A460,'Rashodi- plan-izvršenje'!$A$8:N$1500,'prenos-P-R-N'!O$1,FALSE)),IF($A460&lt;=A$2,VALUE(VLOOKUP($A460,'Prihodi- plan-izvršenje'!$A$8:$H$500,6,FALSE)),VALUE(VLOOKUP($A460,'Neizmirene obaveze JLS'!$A$8:$N$500,O$1,FALSE)))))</f>
        <v/>
      </c>
      <c r="P460" s="87" t="str">
        <f>IF(A460=0,"",IF(A460=0,0,IF(A460&gt;A$2,'šifarnik K-izvor'!G$3,+IF(Q460&lt;700,+'šifarnik K-izvor'!G$2,'šifarnik K-izvor'!G$1))))</f>
        <v/>
      </c>
      <c r="Q460" s="87">
        <f>IF($A460&lt;=$A$1,VALUE(+VLOOKUP($A460,'Rashodi- plan-izvršenje'!$A$8:O$1500,'prenos-P-R-N'!Q$1,FALSE)),IF($A460&lt;=$A$2,VLOOKUP($A460,'Prihodi- plan-izvršenje'!$A$4:$H$500,4,FALSE),IF($A460&lt;=$A$3,VLOOKUP(A460,'Neizmirene obaveze JLS'!$A$11:O$500,Q$1,FALSE),"")))</f>
        <v>0</v>
      </c>
      <c r="R460" s="88">
        <f>IF($A460&lt;=$A$1,VALUE(+VLOOKUP($A460,'Rashodi- plan-izvršenje'!$A$8:P$1500,'prenos-P-R-N'!R$1,FALSE)),IF($A460&lt;=$A$2,VLOOKUP($A460,'Prihodi- plan-izvršenje'!$A$4:$H$500,7,FALSE),""))</f>
        <v>0</v>
      </c>
      <c r="S460" s="88">
        <f>IF(A460=0,0,IF($A460&lt;=$A$1,VALUE(+VLOOKUP($A460,'Rashodi- plan-izvršenje'!$A$8:Q$1500,'prenos-P-R-N'!S$1,FALSE)),IF($A460&lt;=$A$2,VLOOKUP($A460,'Prihodi- plan-izvršenje'!$A$4:$H$500,8,FALSE),0)))</f>
        <v>0</v>
      </c>
      <c r="T460" s="88" t="str">
        <f>IF($A460&gt;$A$2,VLOOKUP($A460,'Neizmirene obaveze JLS'!$A$11:R$500,R$1,FALSE),"")</f>
        <v/>
      </c>
      <c r="U460" s="88">
        <f>IF($A460&gt;$A$2,VLOOKUP($A460,'Neizmirene obaveze JLS'!$A$11:S$500,S$1,FALSE),0)</f>
        <v>0</v>
      </c>
      <c r="V460" s="88">
        <f t="shared" si="48"/>
        <v>0</v>
      </c>
      <c r="W460" s="74"/>
      <c r="X460" s="74"/>
      <c r="Y460" s="74"/>
      <c r="Z460" s="74"/>
      <c r="AA460" s="193">
        <f t="shared" si="49"/>
        <v>1</v>
      </c>
      <c r="AB460" s="193" t="str">
        <f t="shared" si="50"/>
        <v/>
      </c>
    </row>
    <row r="461" spans="1:28">
      <c r="A461" s="89">
        <f>IF(AND(COUNTIF(A$1:A$3,"&gt;0")=1,MAX(A$8:A460)&lt;A$1),A460+1,IF(AND(COUNTIF(A$1:A$3,"&gt;0")=2,MAX(A$8:A460)&lt;A$2),A460+1,IF(AND(COUNTIF(A$1:A$3,"&gt;0")=3,MAX(A$8:A460)&lt;A$3),A460+1,0)))</f>
        <v>0</v>
      </c>
      <c r="B461" s="89" t="str">
        <f t="shared" si="51"/>
        <v/>
      </c>
      <c r="C461" s="89" t="str">
        <f t="shared" si="52"/>
        <v/>
      </c>
      <c r="D461" s="87" t="str">
        <f>IF($A461=0,"",IF($A461&lt;=$A$1,+VLOOKUP($A461,'Rashodi- plan-izvršenje'!$A$8:B$1500,'prenos-P-R-N'!D$1,FALSE),IF($A461&gt;$A$2,+VLOOKUP($A461,'Neizmirene obaveze JLS'!$A$11:B$500,'prenos-P-R-N'!D$1,FALSE),"")))</f>
        <v/>
      </c>
      <c r="E461" s="87" t="str">
        <f>IF($A461=0,"",IF($A461&lt;=$A$1,+VLOOKUP($A461,'Rashodi- plan-izvršenje'!$A$8:C$1500,'prenos-P-R-N'!E$1,FALSE),IF($A461&gt;$A$2,+VLOOKUP($A461,'Neizmirene obaveze JLS'!$A$11:C$500,'prenos-P-R-N'!E$1,FALSE),"")))</f>
        <v/>
      </c>
      <c r="F461" s="87" t="str">
        <f>IF($A461=0,"",IF($A461&lt;=$A$1,+VLOOKUP($A461,'Rashodi- plan-izvršenje'!$A$8:D$1500,'prenos-P-R-N'!F$1,FALSE),IF($A461&gt;$A$2,+VLOOKUP($A461,'Neizmirene obaveze JLS'!$A$11:D$500,'prenos-P-R-N'!F$1,FALSE),"")))</f>
        <v/>
      </c>
      <c r="G461" s="87" t="str">
        <f>IF($A461=0,"",IF($A461&lt;=$A$1,+VLOOKUP($A461,'Rashodi- plan-izvršenje'!$A$8:E$1500,'prenos-P-R-N'!G$1,FALSE),IF($A461&gt;$A$2,+VLOOKUP($A461,'Neizmirene obaveze JLS'!$A$11:E$500,'prenos-P-R-N'!G$1,FALSE),"")))</f>
        <v/>
      </c>
      <c r="H461" s="87" t="str">
        <f>IF($A461=0,"",IF($A461&lt;=$A$1,+VLOOKUP($A461,'Rashodi- plan-izvršenje'!$A$8:F$1500,'prenos-P-R-N'!H$1,FALSE),IF($A461&gt;$A$2,+VLOOKUP($A461,'Neizmirene obaveze JLS'!$A$11:F$500,'prenos-P-R-N'!H$1,FALSE),"")))</f>
        <v/>
      </c>
      <c r="I461" s="87" t="str">
        <f>IF($A461=0,"",IF($A461&lt;=$A$1,+VLOOKUP($A461,'Rashodi- plan-izvršenje'!$A$8:G$1500,'prenos-P-R-N'!I$1,FALSE),IF($A461&gt;$A$2,+VLOOKUP($A461,'Neizmirene obaveze JLS'!$A$11:G$500,'prenos-P-R-N'!I$1,FALSE),"")))</f>
        <v/>
      </c>
      <c r="J461" s="87" t="str">
        <f>IF($A461=0,"",IF($A461&lt;=$A$1,+VLOOKUP($A461,'Rashodi- plan-izvršenje'!$A$8:H$1500,'prenos-P-R-N'!J$1,FALSE),IF($A461&gt;$A$2,+VLOOKUP($A461,'Neizmirene obaveze JLS'!$A$11:H$500,'prenos-P-R-N'!J$1,FALSE),"")))</f>
        <v/>
      </c>
      <c r="K461" s="87" t="str">
        <f>IF($A461=0,"",IF($A461&lt;=$A$1,+VLOOKUP($A461,'Rashodi- plan-izvršenje'!$A$8:I$1500,'prenos-P-R-N'!K$1,FALSE),IF($A461&gt;$A$2,+VLOOKUP($A461,'Neizmirene obaveze JLS'!$A$11:I$500,'prenos-P-R-N'!K$1,FALSE),"")))</f>
        <v/>
      </c>
      <c r="L461" t="str">
        <f>IF(A461=0,"",IF(A461&lt;=A$1,+IF(VLOOKUP(A461,'Rashodi- plan-izvršenje'!A$8:J$1500,M$1,FALSE)&gt;0,"Програмска активност","Пројекат"),IF(A461&gt;A$2,+IF(VLOOKUP(A461,'Neizmirene obaveze JLS'!A$8:J$2008,M$1,FALSE)&gt;0,"Програмска активност","Пројекат"),"")))</f>
        <v/>
      </c>
      <c r="M461" s="87" t="str">
        <f>IF(A461=0,"",IF($A461&lt;=$A$1,+IF(VLOOKUP($A461,'Rashodi- plan-izvršenje'!$A$8:$M$1500,10,FALSE)&gt;0,VLOOKUP($A461,'Rashodi- plan-izvršenje'!$A$8:$M$1500,10,FALSE),VLOOKUP($A461,'Rashodi- plan-izvršenje'!$A$8:$M$1500,12,FALSE)),+IF($A461&gt;$A$2,IF(VLOOKUP($A461,'Neizmirene obaveze JLS'!$A$8:$M$1500,10,FALSE)&gt;0,VLOOKUP($A461,'Neizmirene obaveze JLS'!$A$11:$M$1500,10,FALSE),VLOOKUP($A461,'Neizmirene obaveze JLS'!$A$11:$M$1500,12,FALSE)),0)))</f>
        <v/>
      </c>
      <c r="N461" s="87" t="str">
        <f>IF(A461=0,"",IF($A461&lt;=$A$1,+IF(VLOOKUP(A461,'Rashodi- plan-izvršenje'!$A$8:$M$1500,10,FALSE)&gt;0,VLOOKUP(A461,'Rashodi- plan-izvršenje'!$A$8:$M$1500,11,FALSE),VLOOKUP(A461,'Rashodi- plan-izvršenje'!$A$8:$M$1500,13,FALSE)),+IF($A461&gt;$A$2,IF(VLOOKUP($A461,'Neizmirene obaveze JLS'!$A$8:$M$1500,10,FALSE)&gt;0,VLOOKUP($A461,'Neizmirene obaveze JLS'!$A$11:$M$1500,11,FALSE),VLOOKUP($A461,'Neizmirene obaveze JLS'!$A$11:$M$1500,13,FALSE)),0)))</f>
        <v/>
      </c>
      <c r="O461" s="87" t="str">
        <f>IF(A461=0,"",IF($A461&lt;=$A$1,VALUE(+VLOOKUP($A461,'Rashodi- plan-izvršenje'!$A$8:N$1500,'prenos-P-R-N'!O$1,FALSE)),IF($A461&lt;=A$2,VALUE(VLOOKUP($A461,'Prihodi- plan-izvršenje'!$A$8:$H$500,6,FALSE)),VALUE(VLOOKUP($A461,'Neizmirene obaveze JLS'!$A$8:$N$500,O$1,FALSE)))))</f>
        <v/>
      </c>
      <c r="P461" s="87" t="str">
        <f>IF(A461=0,"",IF(A461=0,0,IF(A461&gt;A$2,'šifarnik K-izvor'!G$3,+IF(Q461&lt;700,+'šifarnik K-izvor'!G$2,'šifarnik K-izvor'!G$1))))</f>
        <v/>
      </c>
      <c r="Q461" s="87">
        <f>IF($A461&lt;=$A$1,VALUE(+VLOOKUP($A461,'Rashodi- plan-izvršenje'!$A$8:O$1500,'prenos-P-R-N'!Q$1,FALSE)),IF($A461&lt;=$A$2,VLOOKUP($A461,'Prihodi- plan-izvršenje'!$A$4:$H$500,4,FALSE),IF($A461&lt;=$A$3,VLOOKUP(A461,'Neizmirene obaveze JLS'!$A$11:O$500,Q$1,FALSE),"")))</f>
        <v>0</v>
      </c>
      <c r="R461" s="88">
        <f>IF($A461&lt;=$A$1,VALUE(+VLOOKUP($A461,'Rashodi- plan-izvršenje'!$A$8:P$1500,'prenos-P-R-N'!R$1,FALSE)),IF($A461&lt;=$A$2,VLOOKUP($A461,'Prihodi- plan-izvršenje'!$A$4:$H$500,7,FALSE),""))</f>
        <v>0</v>
      </c>
      <c r="S461" s="88">
        <f>IF(A461=0,0,IF($A461&lt;=$A$1,VALUE(+VLOOKUP($A461,'Rashodi- plan-izvršenje'!$A$8:Q$1500,'prenos-P-R-N'!S$1,FALSE)),IF($A461&lt;=$A$2,VLOOKUP($A461,'Prihodi- plan-izvršenje'!$A$4:$H$500,8,FALSE),0)))</f>
        <v>0</v>
      </c>
      <c r="T461" s="88" t="str">
        <f>IF($A461&gt;$A$2,VLOOKUP($A461,'Neizmirene obaveze JLS'!$A$11:R$500,R$1,FALSE),"")</f>
        <v/>
      </c>
      <c r="U461" s="88">
        <f>IF($A461&gt;$A$2,VLOOKUP($A461,'Neizmirene obaveze JLS'!$A$11:S$500,S$1,FALSE),0)</f>
        <v>0</v>
      </c>
      <c r="V461" s="88">
        <f t="shared" si="48"/>
        <v>0</v>
      </c>
      <c r="W461" s="74"/>
      <c r="X461" s="74"/>
      <c r="Y461" s="74"/>
      <c r="Z461" s="74"/>
      <c r="AA461" s="193">
        <f t="shared" si="49"/>
        <v>1</v>
      </c>
      <c r="AB461" s="193" t="str">
        <f t="shared" si="50"/>
        <v/>
      </c>
    </row>
    <row r="462" spans="1:28">
      <c r="A462" s="89">
        <f>IF(AND(COUNTIF(A$1:A$3,"&gt;0")=1,MAX(A$8:A461)&lt;A$1),A461+1,IF(AND(COUNTIF(A$1:A$3,"&gt;0")=2,MAX(A$8:A461)&lt;A$2),A461+1,IF(AND(COUNTIF(A$1:A$3,"&gt;0")=3,MAX(A$8:A461)&lt;A$3),A461+1,0)))</f>
        <v>0</v>
      </c>
      <c r="B462" s="89" t="str">
        <f t="shared" si="51"/>
        <v/>
      </c>
      <c r="C462" s="89" t="str">
        <f t="shared" si="52"/>
        <v/>
      </c>
      <c r="D462" s="87" t="str">
        <f>IF($A462=0,"",IF($A462&lt;=$A$1,+VLOOKUP($A462,'Rashodi- plan-izvršenje'!$A$8:B$1500,'prenos-P-R-N'!D$1,FALSE),IF($A462&gt;$A$2,+VLOOKUP($A462,'Neizmirene obaveze JLS'!$A$11:B$500,'prenos-P-R-N'!D$1,FALSE),"")))</f>
        <v/>
      </c>
      <c r="E462" s="87" t="str">
        <f>IF($A462=0,"",IF($A462&lt;=$A$1,+VLOOKUP($A462,'Rashodi- plan-izvršenje'!$A$8:C$1500,'prenos-P-R-N'!E$1,FALSE),IF($A462&gt;$A$2,+VLOOKUP($A462,'Neizmirene obaveze JLS'!$A$11:C$500,'prenos-P-R-N'!E$1,FALSE),"")))</f>
        <v/>
      </c>
      <c r="F462" s="87" t="str">
        <f>IF($A462=0,"",IF($A462&lt;=$A$1,+VLOOKUP($A462,'Rashodi- plan-izvršenje'!$A$8:D$1500,'prenos-P-R-N'!F$1,FALSE),IF($A462&gt;$A$2,+VLOOKUP($A462,'Neizmirene obaveze JLS'!$A$11:D$500,'prenos-P-R-N'!F$1,FALSE),"")))</f>
        <v/>
      </c>
      <c r="G462" s="87" t="str">
        <f>IF($A462=0,"",IF($A462&lt;=$A$1,+VLOOKUP($A462,'Rashodi- plan-izvršenje'!$A$8:E$1500,'prenos-P-R-N'!G$1,FALSE),IF($A462&gt;$A$2,+VLOOKUP($A462,'Neizmirene obaveze JLS'!$A$11:E$500,'prenos-P-R-N'!G$1,FALSE),"")))</f>
        <v/>
      </c>
      <c r="H462" s="87" t="str">
        <f>IF($A462=0,"",IF($A462&lt;=$A$1,+VLOOKUP($A462,'Rashodi- plan-izvršenje'!$A$8:F$1500,'prenos-P-R-N'!H$1,FALSE),IF($A462&gt;$A$2,+VLOOKUP($A462,'Neizmirene obaveze JLS'!$A$11:F$500,'prenos-P-R-N'!H$1,FALSE),"")))</f>
        <v/>
      </c>
      <c r="I462" s="87" t="str">
        <f>IF($A462=0,"",IF($A462&lt;=$A$1,+VLOOKUP($A462,'Rashodi- plan-izvršenje'!$A$8:G$1500,'prenos-P-R-N'!I$1,FALSE),IF($A462&gt;$A$2,+VLOOKUP($A462,'Neizmirene obaveze JLS'!$A$11:G$500,'prenos-P-R-N'!I$1,FALSE),"")))</f>
        <v/>
      </c>
      <c r="J462" s="87" t="str">
        <f>IF($A462=0,"",IF($A462&lt;=$A$1,+VLOOKUP($A462,'Rashodi- plan-izvršenje'!$A$8:H$1500,'prenos-P-R-N'!J$1,FALSE),IF($A462&gt;$A$2,+VLOOKUP($A462,'Neizmirene obaveze JLS'!$A$11:H$500,'prenos-P-R-N'!J$1,FALSE),"")))</f>
        <v/>
      </c>
      <c r="K462" s="87" t="str">
        <f>IF($A462=0,"",IF($A462&lt;=$A$1,+VLOOKUP($A462,'Rashodi- plan-izvršenje'!$A$8:I$1500,'prenos-P-R-N'!K$1,FALSE),IF($A462&gt;$A$2,+VLOOKUP($A462,'Neizmirene obaveze JLS'!$A$11:I$500,'prenos-P-R-N'!K$1,FALSE),"")))</f>
        <v/>
      </c>
      <c r="L462" t="str">
        <f>IF(A462=0,"",IF(A462&lt;=A$1,+IF(VLOOKUP(A462,'Rashodi- plan-izvršenje'!A$8:J$1500,M$1,FALSE)&gt;0,"Програмска активност","Пројекат"),IF(A462&gt;A$2,+IF(VLOOKUP(A462,'Neizmirene obaveze JLS'!A$8:J$2008,M$1,FALSE)&gt;0,"Програмска активност","Пројекат"),"")))</f>
        <v/>
      </c>
      <c r="M462" s="87" t="str">
        <f>IF(A462=0,"",IF($A462&lt;=$A$1,+IF(VLOOKUP($A462,'Rashodi- plan-izvršenje'!$A$8:$M$1500,10,FALSE)&gt;0,VLOOKUP($A462,'Rashodi- plan-izvršenje'!$A$8:$M$1500,10,FALSE),VLOOKUP($A462,'Rashodi- plan-izvršenje'!$A$8:$M$1500,12,FALSE)),+IF($A462&gt;$A$2,IF(VLOOKUP($A462,'Neizmirene obaveze JLS'!$A$8:$M$1500,10,FALSE)&gt;0,VLOOKUP($A462,'Neizmirene obaveze JLS'!$A$11:$M$1500,10,FALSE),VLOOKUP($A462,'Neizmirene obaveze JLS'!$A$11:$M$1500,12,FALSE)),0)))</f>
        <v/>
      </c>
      <c r="N462" s="87" t="str">
        <f>IF(A462=0,"",IF($A462&lt;=$A$1,+IF(VLOOKUP(A462,'Rashodi- plan-izvršenje'!$A$8:$M$1500,10,FALSE)&gt;0,VLOOKUP(A462,'Rashodi- plan-izvršenje'!$A$8:$M$1500,11,FALSE),VLOOKUP(A462,'Rashodi- plan-izvršenje'!$A$8:$M$1500,13,FALSE)),+IF($A462&gt;$A$2,IF(VLOOKUP($A462,'Neizmirene obaveze JLS'!$A$8:$M$1500,10,FALSE)&gt;0,VLOOKUP($A462,'Neizmirene obaveze JLS'!$A$11:$M$1500,11,FALSE),VLOOKUP($A462,'Neizmirene obaveze JLS'!$A$11:$M$1500,13,FALSE)),0)))</f>
        <v/>
      </c>
      <c r="O462" s="87" t="str">
        <f>IF(A462=0,"",IF($A462&lt;=$A$1,VALUE(+VLOOKUP($A462,'Rashodi- plan-izvršenje'!$A$8:N$1500,'prenos-P-R-N'!O$1,FALSE)),IF($A462&lt;=A$2,VALUE(VLOOKUP($A462,'Prihodi- plan-izvršenje'!$A$8:$H$500,6,FALSE)),VALUE(VLOOKUP($A462,'Neizmirene obaveze JLS'!$A$8:$N$500,O$1,FALSE)))))</f>
        <v/>
      </c>
      <c r="P462" s="87" t="str">
        <f>IF(A462=0,"",IF(A462=0,0,IF(A462&gt;A$2,'šifarnik K-izvor'!G$3,+IF(Q462&lt;700,+'šifarnik K-izvor'!G$2,'šifarnik K-izvor'!G$1))))</f>
        <v/>
      </c>
      <c r="Q462" s="87">
        <f>IF($A462&lt;=$A$1,VALUE(+VLOOKUP($A462,'Rashodi- plan-izvršenje'!$A$8:O$1500,'prenos-P-R-N'!Q$1,FALSE)),IF($A462&lt;=$A$2,VLOOKUP($A462,'Prihodi- plan-izvršenje'!$A$4:$H$500,4,FALSE),IF($A462&lt;=$A$3,VLOOKUP(A462,'Neizmirene obaveze JLS'!$A$11:O$500,Q$1,FALSE),"")))</f>
        <v>0</v>
      </c>
      <c r="R462" s="88">
        <f>IF($A462&lt;=$A$1,VALUE(+VLOOKUP($A462,'Rashodi- plan-izvršenje'!$A$8:P$1500,'prenos-P-R-N'!R$1,FALSE)),IF($A462&lt;=$A$2,VLOOKUP($A462,'Prihodi- plan-izvršenje'!$A$4:$H$500,7,FALSE),""))</f>
        <v>0</v>
      </c>
      <c r="S462" s="88">
        <f>IF(A462=0,0,IF($A462&lt;=$A$1,VALUE(+VLOOKUP($A462,'Rashodi- plan-izvršenje'!$A$8:Q$1500,'prenos-P-R-N'!S$1,FALSE)),IF($A462&lt;=$A$2,VLOOKUP($A462,'Prihodi- plan-izvršenje'!$A$4:$H$500,8,FALSE),0)))</f>
        <v>0</v>
      </c>
      <c r="T462" s="88" t="str">
        <f>IF($A462&gt;$A$2,VLOOKUP($A462,'Neizmirene obaveze JLS'!$A$11:R$500,R$1,FALSE),"")</f>
        <v/>
      </c>
      <c r="U462" s="88">
        <f>IF($A462&gt;$A$2,VLOOKUP($A462,'Neizmirene obaveze JLS'!$A$11:S$500,S$1,FALSE),0)</f>
        <v>0</v>
      </c>
      <c r="V462" s="88">
        <f t="shared" si="48"/>
        <v>0</v>
      </c>
      <c r="W462" s="74"/>
      <c r="X462" s="74"/>
      <c r="Y462" s="74"/>
      <c r="Z462" s="74"/>
      <c r="AA462" s="193">
        <f t="shared" si="49"/>
        <v>1</v>
      </c>
      <c r="AB462" s="193" t="str">
        <f t="shared" si="50"/>
        <v/>
      </c>
    </row>
    <row r="463" spans="1:28">
      <c r="A463" s="89">
        <f>IF(AND(COUNTIF(A$1:A$3,"&gt;0")=1,MAX(A$8:A462)&lt;A$1),A462+1,IF(AND(COUNTIF(A$1:A$3,"&gt;0")=2,MAX(A$8:A462)&lt;A$2),A462+1,IF(AND(COUNTIF(A$1:A$3,"&gt;0")=3,MAX(A$8:A462)&lt;A$3),A462+1,0)))</f>
        <v>0</v>
      </c>
      <c r="B463" s="89" t="str">
        <f t="shared" si="51"/>
        <v/>
      </c>
      <c r="C463" s="89" t="str">
        <f t="shared" si="52"/>
        <v/>
      </c>
      <c r="D463" s="87" t="str">
        <f>IF($A463=0,"",IF($A463&lt;=$A$1,+VLOOKUP($A463,'Rashodi- plan-izvršenje'!$A$8:B$1500,'prenos-P-R-N'!D$1,FALSE),IF($A463&gt;$A$2,+VLOOKUP($A463,'Neizmirene obaveze JLS'!$A$11:B$500,'prenos-P-R-N'!D$1,FALSE),"")))</f>
        <v/>
      </c>
      <c r="E463" s="87" t="str">
        <f>IF($A463=0,"",IF($A463&lt;=$A$1,+VLOOKUP($A463,'Rashodi- plan-izvršenje'!$A$8:C$1500,'prenos-P-R-N'!E$1,FALSE),IF($A463&gt;$A$2,+VLOOKUP($A463,'Neizmirene obaveze JLS'!$A$11:C$500,'prenos-P-R-N'!E$1,FALSE),"")))</f>
        <v/>
      </c>
      <c r="F463" s="87" t="str">
        <f>IF($A463=0,"",IF($A463&lt;=$A$1,+VLOOKUP($A463,'Rashodi- plan-izvršenje'!$A$8:D$1500,'prenos-P-R-N'!F$1,FALSE),IF($A463&gt;$A$2,+VLOOKUP($A463,'Neizmirene obaveze JLS'!$A$11:D$500,'prenos-P-R-N'!F$1,FALSE),"")))</f>
        <v/>
      </c>
      <c r="G463" s="87" t="str">
        <f>IF($A463=0,"",IF($A463&lt;=$A$1,+VLOOKUP($A463,'Rashodi- plan-izvršenje'!$A$8:E$1500,'prenos-P-R-N'!G$1,FALSE),IF($A463&gt;$A$2,+VLOOKUP($A463,'Neizmirene obaveze JLS'!$A$11:E$500,'prenos-P-R-N'!G$1,FALSE),"")))</f>
        <v/>
      </c>
      <c r="H463" s="87" t="str">
        <f>IF($A463=0,"",IF($A463&lt;=$A$1,+VLOOKUP($A463,'Rashodi- plan-izvršenje'!$A$8:F$1500,'prenos-P-R-N'!H$1,FALSE),IF($A463&gt;$A$2,+VLOOKUP($A463,'Neizmirene obaveze JLS'!$A$11:F$500,'prenos-P-R-N'!H$1,FALSE),"")))</f>
        <v/>
      </c>
      <c r="I463" s="87" t="str">
        <f>IF($A463=0,"",IF($A463&lt;=$A$1,+VLOOKUP($A463,'Rashodi- plan-izvršenje'!$A$8:G$1500,'prenos-P-R-N'!I$1,FALSE),IF($A463&gt;$A$2,+VLOOKUP($A463,'Neizmirene obaveze JLS'!$A$11:G$500,'prenos-P-R-N'!I$1,FALSE),"")))</f>
        <v/>
      </c>
      <c r="J463" s="87" t="str">
        <f>IF($A463=0,"",IF($A463&lt;=$A$1,+VLOOKUP($A463,'Rashodi- plan-izvršenje'!$A$8:H$1500,'prenos-P-R-N'!J$1,FALSE),IF($A463&gt;$A$2,+VLOOKUP($A463,'Neizmirene obaveze JLS'!$A$11:H$500,'prenos-P-R-N'!J$1,FALSE),"")))</f>
        <v/>
      </c>
      <c r="K463" s="87" t="str">
        <f>IF($A463=0,"",IF($A463&lt;=$A$1,+VLOOKUP($A463,'Rashodi- plan-izvršenje'!$A$8:I$1500,'prenos-P-R-N'!K$1,FALSE),IF($A463&gt;$A$2,+VLOOKUP($A463,'Neizmirene obaveze JLS'!$A$11:I$500,'prenos-P-R-N'!K$1,FALSE),"")))</f>
        <v/>
      </c>
      <c r="L463" t="str">
        <f>IF(A463=0,"",IF(A463&lt;=A$1,+IF(VLOOKUP(A463,'Rashodi- plan-izvršenje'!A$8:J$1500,M$1,FALSE)&gt;0,"Програмска активност","Пројекат"),IF(A463&gt;A$2,+IF(VLOOKUP(A463,'Neizmirene obaveze JLS'!A$8:J$2008,M$1,FALSE)&gt;0,"Програмска активност","Пројекат"),"")))</f>
        <v/>
      </c>
      <c r="M463" s="87" t="str">
        <f>IF(A463=0,"",IF($A463&lt;=$A$1,+IF(VLOOKUP($A463,'Rashodi- plan-izvršenje'!$A$8:$M$1500,10,FALSE)&gt;0,VLOOKUP($A463,'Rashodi- plan-izvršenje'!$A$8:$M$1500,10,FALSE),VLOOKUP($A463,'Rashodi- plan-izvršenje'!$A$8:$M$1500,12,FALSE)),+IF($A463&gt;$A$2,IF(VLOOKUP($A463,'Neizmirene obaveze JLS'!$A$8:$M$1500,10,FALSE)&gt;0,VLOOKUP($A463,'Neizmirene obaveze JLS'!$A$11:$M$1500,10,FALSE),VLOOKUP($A463,'Neizmirene obaveze JLS'!$A$11:$M$1500,12,FALSE)),0)))</f>
        <v/>
      </c>
      <c r="N463" s="87" t="str">
        <f>IF(A463=0,"",IF($A463&lt;=$A$1,+IF(VLOOKUP(A463,'Rashodi- plan-izvršenje'!$A$8:$M$1500,10,FALSE)&gt;0,VLOOKUP(A463,'Rashodi- plan-izvršenje'!$A$8:$M$1500,11,FALSE),VLOOKUP(A463,'Rashodi- plan-izvršenje'!$A$8:$M$1500,13,FALSE)),+IF($A463&gt;$A$2,IF(VLOOKUP($A463,'Neizmirene obaveze JLS'!$A$8:$M$1500,10,FALSE)&gt;0,VLOOKUP($A463,'Neizmirene obaveze JLS'!$A$11:$M$1500,11,FALSE),VLOOKUP($A463,'Neizmirene obaveze JLS'!$A$11:$M$1500,13,FALSE)),0)))</f>
        <v/>
      </c>
      <c r="O463" s="87" t="str">
        <f>IF(A463=0,"",IF($A463&lt;=$A$1,VALUE(+VLOOKUP($A463,'Rashodi- plan-izvršenje'!$A$8:N$1500,'prenos-P-R-N'!O$1,FALSE)),IF($A463&lt;=A$2,VALUE(VLOOKUP($A463,'Prihodi- plan-izvršenje'!$A$8:$H$500,6,FALSE)),VALUE(VLOOKUP($A463,'Neizmirene obaveze JLS'!$A$8:$N$500,O$1,FALSE)))))</f>
        <v/>
      </c>
      <c r="P463" s="87" t="str">
        <f>IF(A463=0,"",IF(A463=0,0,IF(A463&gt;A$2,'šifarnik K-izvor'!G$3,+IF(Q463&lt;700,+'šifarnik K-izvor'!G$2,'šifarnik K-izvor'!G$1))))</f>
        <v/>
      </c>
      <c r="Q463" s="87">
        <f>IF($A463&lt;=$A$1,VALUE(+VLOOKUP($A463,'Rashodi- plan-izvršenje'!$A$8:O$1500,'prenos-P-R-N'!Q$1,FALSE)),IF($A463&lt;=$A$2,VLOOKUP($A463,'Prihodi- plan-izvršenje'!$A$4:$H$500,4,FALSE),IF($A463&lt;=$A$3,VLOOKUP(A463,'Neizmirene obaveze JLS'!$A$11:O$500,Q$1,FALSE),"")))</f>
        <v>0</v>
      </c>
      <c r="R463" s="88">
        <f>IF($A463&lt;=$A$1,VALUE(+VLOOKUP($A463,'Rashodi- plan-izvršenje'!$A$8:P$1500,'prenos-P-R-N'!R$1,FALSE)),IF($A463&lt;=$A$2,VLOOKUP($A463,'Prihodi- plan-izvršenje'!$A$4:$H$500,7,FALSE),""))</f>
        <v>0</v>
      </c>
      <c r="S463" s="88">
        <f>IF(A463=0,0,IF($A463&lt;=$A$1,VALUE(+VLOOKUP($A463,'Rashodi- plan-izvršenje'!$A$8:Q$1500,'prenos-P-R-N'!S$1,FALSE)),IF($A463&lt;=$A$2,VLOOKUP($A463,'Prihodi- plan-izvršenje'!$A$4:$H$500,8,FALSE),0)))</f>
        <v>0</v>
      </c>
      <c r="T463" s="88" t="str">
        <f>IF($A463&gt;$A$2,VLOOKUP($A463,'Neizmirene obaveze JLS'!$A$11:R$500,R$1,FALSE),"")</f>
        <v/>
      </c>
      <c r="U463" s="88">
        <f>IF($A463&gt;$A$2,VLOOKUP($A463,'Neizmirene obaveze JLS'!$A$11:S$500,S$1,FALSE),0)</f>
        <v>0</v>
      </c>
      <c r="V463" s="88">
        <f t="shared" si="48"/>
        <v>0</v>
      </c>
      <c r="W463" s="74"/>
      <c r="X463" s="74"/>
      <c r="Y463" s="74"/>
      <c r="Z463" s="74"/>
      <c r="AA463" s="193">
        <f t="shared" si="49"/>
        <v>1</v>
      </c>
      <c r="AB463" s="193" t="str">
        <f t="shared" si="50"/>
        <v/>
      </c>
    </row>
    <row r="464" spans="1:28">
      <c r="A464" s="89">
        <f>IF(AND(COUNTIF(A$1:A$3,"&gt;0")=1,MAX(A$8:A463)&lt;A$1),A463+1,IF(AND(COUNTIF(A$1:A$3,"&gt;0")=2,MAX(A$8:A463)&lt;A$2),A463+1,IF(AND(COUNTIF(A$1:A$3,"&gt;0")=3,MAX(A$8:A463)&lt;A$3),A463+1,0)))</f>
        <v>0</v>
      </c>
      <c r="B464" s="89" t="str">
        <f t="shared" si="51"/>
        <v/>
      </c>
      <c r="C464" s="89" t="str">
        <f t="shared" si="52"/>
        <v/>
      </c>
      <c r="D464" s="87" t="str">
        <f>IF($A464=0,"",IF($A464&lt;=$A$1,+VLOOKUP($A464,'Rashodi- plan-izvršenje'!$A$8:B$1500,'prenos-P-R-N'!D$1,FALSE),IF($A464&gt;$A$2,+VLOOKUP($A464,'Neizmirene obaveze JLS'!$A$11:B$500,'prenos-P-R-N'!D$1,FALSE),"")))</f>
        <v/>
      </c>
      <c r="E464" s="87" t="str">
        <f>IF($A464=0,"",IF($A464&lt;=$A$1,+VLOOKUP($A464,'Rashodi- plan-izvršenje'!$A$8:C$1500,'prenos-P-R-N'!E$1,FALSE),IF($A464&gt;$A$2,+VLOOKUP($A464,'Neizmirene obaveze JLS'!$A$11:C$500,'prenos-P-R-N'!E$1,FALSE),"")))</f>
        <v/>
      </c>
      <c r="F464" s="87" t="str">
        <f>IF($A464=0,"",IF($A464&lt;=$A$1,+VLOOKUP($A464,'Rashodi- plan-izvršenje'!$A$8:D$1500,'prenos-P-R-N'!F$1,FALSE),IF($A464&gt;$A$2,+VLOOKUP($A464,'Neizmirene obaveze JLS'!$A$11:D$500,'prenos-P-R-N'!F$1,FALSE),"")))</f>
        <v/>
      </c>
      <c r="G464" s="87" t="str">
        <f>IF($A464=0,"",IF($A464&lt;=$A$1,+VLOOKUP($A464,'Rashodi- plan-izvršenje'!$A$8:E$1500,'prenos-P-R-N'!G$1,FALSE),IF($A464&gt;$A$2,+VLOOKUP($A464,'Neizmirene obaveze JLS'!$A$11:E$500,'prenos-P-R-N'!G$1,FALSE),"")))</f>
        <v/>
      </c>
      <c r="H464" s="87" t="str">
        <f>IF($A464=0,"",IF($A464&lt;=$A$1,+VLOOKUP($A464,'Rashodi- plan-izvršenje'!$A$8:F$1500,'prenos-P-R-N'!H$1,FALSE),IF($A464&gt;$A$2,+VLOOKUP($A464,'Neizmirene obaveze JLS'!$A$11:F$500,'prenos-P-R-N'!H$1,FALSE),"")))</f>
        <v/>
      </c>
      <c r="I464" s="87" t="str">
        <f>IF($A464=0,"",IF($A464&lt;=$A$1,+VLOOKUP($A464,'Rashodi- plan-izvršenje'!$A$8:G$1500,'prenos-P-R-N'!I$1,FALSE),IF($A464&gt;$A$2,+VLOOKUP($A464,'Neizmirene obaveze JLS'!$A$11:G$500,'prenos-P-R-N'!I$1,FALSE),"")))</f>
        <v/>
      </c>
      <c r="J464" s="87" t="str">
        <f>IF($A464=0,"",IF($A464&lt;=$A$1,+VLOOKUP($A464,'Rashodi- plan-izvršenje'!$A$8:H$1500,'prenos-P-R-N'!J$1,FALSE),IF($A464&gt;$A$2,+VLOOKUP($A464,'Neizmirene obaveze JLS'!$A$11:H$500,'prenos-P-R-N'!J$1,FALSE),"")))</f>
        <v/>
      </c>
      <c r="K464" s="87" t="str">
        <f>IF($A464=0,"",IF($A464&lt;=$A$1,+VLOOKUP($A464,'Rashodi- plan-izvršenje'!$A$8:I$1500,'prenos-P-R-N'!K$1,FALSE),IF($A464&gt;$A$2,+VLOOKUP($A464,'Neizmirene obaveze JLS'!$A$11:I$500,'prenos-P-R-N'!K$1,FALSE),"")))</f>
        <v/>
      </c>
      <c r="L464" t="str">
        <f>IF(A464=0,"",IF(A464&lt;=A$1,+IF(VLOOKUP(A464,'Rashodi- plan-izvršenje'!A$8:J$1500,M$1,FALSE)&gt;0,"Програмска активност","Пројекат"),IF(A464&gt;A$2,+IF(VLOOKUP(A464,'Neizmirene obaveze JLS'!A$8:J$2008,M$1,FALSE)&gt;0,"Програмска активност","Пројекат"),"")))</f>
        <v/>
      </c>
      <c r="M464" s="87" t="str">
        <f>IF(A464=0,"",IF($A464&lt;=$A$1,+IF(VLOOKUP($A464,'Rashodi- plan-izvršenje'!$A$8:$M$1500,10,FALSE)&gt;0,VLOOKUP($A464,'Rashodi- plan-izvršenje'!$A$8:$M$1500,10,FALSE),VLOOKUP($A464,'Rashodi- plan-izvršenje'!$A$8:$M$1500,12,FALSE)),+IF($A464&gt;$A$2,IF(VLOOKUP($A464,'Neizmirene obaveze JLS'!$A$8:$M$1500,10,FALSE)&gt;0,VLOOKUP($A464,'Neizmirene obaveze JLS'!$A$11:$M$1500,10,FALSE),VLOOKUP($A464,'Neizmirene obaveze JLS'!$A$11:$M$1500,12,FALSE)),0)))</f>
        <v/>
      </c>
      <c r="N464" s="87" t="str">
        <f>IF(A464=0,"",IF($A464&lt;=$A$1,+IF(VLOOKUP(A464,'Rashodi- plan-izvršenje'!$A$8:$M$1500,10,FALSE)&gt;0,VLOOKUP(A464,'Rashodi- plan-izvršenje'!$A$8:$M$1500,11,FALSE),VLOOKUP(A464,'Rashodi- plan-izvršenje'!$A$8:$M$1500,13,FALSE)),+IF($A464&gt;$A$2,IF(VLOOKUP($A464,'Neizmirene obaveze JLS'!$A$8:$M$1500,10,FALSE)&gt;0,VLOOKUP($A464,'Neizmirene obaveze JLS'!$A$11:$M$1500,11,FALSE),VLOOKUP($A464,'Neizmirene obaveze JLS'!$A$11:$M$1500,13,FALSE)),0)))</f>
        <v/>
      </c>
      <c r="O464" s="87" t="str">
        <f>IF(A464=0,"",IF($A464&lt;=$A$1,VALUE(+VLOOKUP($A464,'Rashodi- plan-izvršenje'!$A$8:N$1500,'prenos-P-R-N'!O$1,FALSE)),IF($A464&lt;=A$2,VALUE(VLOOKUP($A464,'Prihodi- plan-izvršenje'!$A$8:$H$500,6,FALSE)),VALUE(VLOOKUP($A464,'Neizmirene obaveze JLS'!$A$8:$N$500,O$1,FALSE)))))</f>
        <v/>
      </c>
      <c r="P464" s="87" t="str">
        <f>IF(A464=0,"",IF(A464=0,0,IF(A464&gt;A$2,'šifarnik K-izvor'!G$3,+IF(Q464&lt;700,+'šifarnik K-izvor'!G$2,'šifarnik K-izvor'!G$1))))</f>
        <v/>
      </c>
      <c r="Q464" s="87">
        <f>IF($A464&lt;=$A$1,VALUE(+VLOOKUP($A464,'Rashodi- plan-izvršenje'!$A$8:O$1500,'prenos-P-R-N'!Q$1,FALSE)),IF($A464&lt;=$A$2,VLOOKUP($A464,'Prihodi- plan-izvršenje'!$A$4:$H$500,4,FALSE),IF($A464&lt;=$A$3,VLOOKUP(A464,'Neizmirene obaveze JLS'!$A$11:O$500,Q$1,FALSE),"")))</f>
        <v>0</v>
      </c>
      <c r="R464" s="88">
        <f>IF($A464&lt;=$A$1,VALUE(+VLOOKUP($A464,'Rashodi- plan-izvršenje'!$A$8:P$1500,'prenos-P-R-N'!R$1,FALSE)),IF($A464&lt;=$A$2,VLOOKUP($A464,'Prihodi- plan-izvršenje'!$A$4:$H$500,7,FALSE),""))</f>
        <v>0</v>
      </c>
      <c r="S464" s="88">
        <f>IF(A464=0,0,IF($A464&lt;=$A$1,VALUE(+VLOOKUP($A464,'Rashodi- plan-izvršenje'!$A$8:Q$1500,'prenos-P-R-N'!S$1,FALSE)),IF($A464&lt;=$A$2,VLOOKUP($A464,'Prihodi- plan-izvršenje'!$A$4:$H$500,8,FALSE),0)))</f>
        <v>0</v>
      </c>
      <c r="T464" s="88" t="str">
        <f>IF($A464&gt;$A$2,VLOOKUP($A464,'Neizmirene obaveze JLS'!$A$11:R$500,R$1,FALSE),"")</f>
        <v/>
      </c>
      <c r="U464" s="88">
        <f>IF($A464&gt;$A$2,VLOOKUP($A464,'Neizmirene obaveze JLS'!$A$11:S$500,S$1,FALSE),0)</f>
        <v>0</v>
      </c>
      <c r="V464" s="88">
        <f t="shared" si="48"/>
        <v>0</v>
      </c>
      <c r="W464" s="74"/>
      <c r="X464" s="74"/>
      <c r="Y464" s="74"/>
      <c r="Z464" s="74"/>
      <c r="AA464" s="193">
        <f t="shared" si="49"/>
        <v>1</v>
      </c>
      <c r="AB464" s="193" t="str">
        <f t="shared" si="50"/>
        <v/>
      </c>
    </row>
    <row r="465" spans="1:28">
      <c r="A465" s="89">
        <f>IF(AND(COUNTIF(A$1:A$3,"&gt;0")=1,MAX(A$8:A464)&lt;A$1),A464+1,IF(AND(COUNTIF(A$1:A$3,"&gt;0")=2,MAX(A$8:A464)&lt;A$2),A464+1,IF(AND(COUNTIF(A$1:A$3,"&gt;0")=3,MAX(A$8:A464)&lt;A$3),A464+1,0)))</f>
        <v>0</v>
      </c>
      <c r="B465" s="89" t="str">
        <f t="shared" si="51"/>
        <v/>
      </c>
      <c r="C465" s="89" t="str">
        <f t="shared" si="52"/>
        <v/>
      </c>
      <c r="D465" s="87" t="str">
        <f>IF($A465=0,"",IF($A465&lt;=$A$1,+VLOOKUP($A465,'Rashodi- plan-izvršenje'!$A$8:B$1500,'prenos-P-R-N'!D$1,FALSE),IF($A465&gt;$A$2,+VLOOKUP($A465,'Neizmirene obaveze JLS'!$A$11:B$500,'prenos-P-R-N'!D$1,FALSE),"")))</f>
        <v/>
      </c>
      <c r="E465" s="87" t="str">
        <f>IF($A465=0,"",IF($A465&lt;=$A$1,+VLOOKUP($A465,'Rashodi- plan-izvršenje'!$A$8:C$1500,'prenos-P-R-N'!E$1,FALSE),IF($A465&gt;$A$2,+VLOOKUP($A465,'Neizmirene obaveze JLS'!$A$11:C$500,'prenos-P-R-N'!E$1,FALSE),"")))</f>
        <v/>
      </c>
      <c r="F465" s="87" t="str">
        <f>IF($A465=0,"",IF($A465&lt;=$A$1,+VLOOKUP($A465,'Rashodi- plan-izvršenje'!$A$8:D$1500,'prenos-P-R-N'!F$1,FALSE),IF($A465&gt;$A$2,+VLOOKUP($A465,'Neizmirene obaveze JLS'!$A$11:D$500,'prenos-P-R-N'!F$1,FALSE),"")))</f>
        <v/>
      </c>
      <c r="G465" s="87" t="str">
        <f>IF($A465=0,"",IF($A465&lt;=$A$1,+VLOOKUP($A465,'Rashodi- plan-izvršenje'!$A$8:E$1500,'prenos-P-R-N'!G$1,FALSE),IF($A465&gt;$A$2,+VLOOKUP($A465,'Neizmirene obaveze JLS'!$A$11:E$500,'prenos-P-R-N'!G$1,FALSE),"")))</f>
        <v/>
      </c>
      <c r="H465" s="87" t="str">
        <f>IF($A465=0,"",IF($A465&lt;=$A$1,+VLOOKUP($A465,'Rashodi- plan-izvršenje'!$A$8:F$1500,'prenos-P-R-N'!H$1,FALSE),IF($A465&gt;$A$2,+VLOOKUP($A465,'Neizmirene obaveze JLS'!$A$11:F$500,'prenos-P-R-N'!H$1,FALSE),"")))</f>
        <v/>
      </c>
      <c r="I465" s="87" t="str">
        <f>IF($A465=0,"",IF($A465&lt;=$A$1,+VLOOKUP($A465,'Rashodi- plan-izvršenje'!$A$8:G$1500,'prenos-P-R-N'!I$1,FALSE),IF($A465&gt;$A$2,+VLOOKUP($A465,'Neizmirene obaveze JLS'!$A$11:G$500,'prenos-P-R-N'!I$1,FALSE),"")))</f>
        <v/>
      </c>
      <c r="J465" s="87" t="str">
        <f>IF($A465=0,"",IF($A465&lt;=$A$1,+VLOOKUP($A465,'Rashodi- plan-izvršenje'!$A$8:H$1500,'prenos-P-R-N'!J$1,FALSE),IF($A465&gt;$A$2,+VLOOKUP($A465,'Neizmirene obaveze JLS'!$A$11:H$500,'prenos-P-R-N'!J$1,FALSE),"")))</f>
        <v/>
      </c>
      <c r="K465" s="87" t="str">
        <f>IF($A465=0,"",IF($A465&lt;=$A$1,+VLOOKUP($A465,'Rashodi- plan-izvršenje'!$A$8:I$1500,'prenos-P-R-N'!K$1,FALSE),IF($A465&gt;$A$2,+VLOOKUP($A465,'Neizmirene obaveze JLS'!$A$11:I$500,'prenos-P-R-N'!K$1,FALSE),"")))</f>
        <v/>
      </c>
      <c r="L465" t="str">
        <f>IF(A465=0,"",IF(A465&lt;=A$1,+IF(VLOOKUP(A465,'Rashodi- plan-izvršenje'!A$8:J$1500,M$1,FALSE)&gt;0,"Програмска активност","Пројекат"),IF(A465&gt;A$2,+IF(VLOOKUP(A465,'Neizmirene obaveze JLS'!A$8:J$2008,M$1,FALSE)&gt;0,"Програмска активност","Пројекат"),"")))</f>
        <v/>
      </c>
      <c r="M465" s="87" t="str">
        <f>IF(A465=0,"",IF($A465&lt;=$A$1,+IF(VLOOKUP($A465,'Rashodi- plan-izvršenje'!$A$8:$M$1500,10,FALSE)&gt;0,VLOOKUP($A465,'Rashodi- plan-izvršenje'!$A$8:$M$1500,10,FALSE),VLOOKUP($A465,'Rashodi- plan-izvršenje'!$A$8:$M$1500,12,FALSE)),+IF($A465&gt;$A$2,IF(VLOOKUP($A465,'Neizmirene obaveze JLS'!$A$8:$M$1500,10,FALSE)&gt;0,VLOOKUP($A465,'Neizmirene obaveze JLS'!$A$11:$M$1500,10,FALSE),VLOOKUP($A465,'Neizmirene obaveze JLS'!$A$11:$M$1500,12,FALSE)),0)))</f>
        <v/>
      </c>
      <c r="N465" s="87" t="str">
        <f>IF(A465=0,"",IF($A465&lt;=$A$1,+IF(VLOOKUP(A465,'Rashodi- plan-izvršenje'!$A$8:$M$1500,10,FALSE)&gt;0,VLOOKUP(A465,'Rashodi- plan-izvršenje'!$A$8:$M$1500,11,FALSE),VLOOKUP(A465,'Rashodi- plan-izvršenje'!$A$8:$M$1500,13,FALSE)),+IF($A465&gt;$A$2,IF(VLOOKUP($A465,'Neizmirene obaveze JLS'!$A$8:$M$1500,10,FALSE)&gt;0,VLOOKUP($A465,'Neizmirene obaveze JLS'!$A$11:$M$1500,11,FALSE),VLOOKUP($A465,'Neizmirene obaveze JLS'!$A$11:$M$1500,13,FALSE)),0)))</f>
        <v/>
      </c>
      <c r="O465" s="87" t="str">
        <f>IF(A465=0,"",IF($A465&lt;=$A$1,VALUE(+VLOOKUP($A465,'Rashodi- plan-izvršenje'!$A$8:N$1500,'prenos-P-R-N'!O$1,FALSE)),IF($A465&lt;=A$2,VALUE(VLOOKUP($A465,'Prihodi- plan-izvršenje'!$A$8:$H$500,6,FALSE)),VALUE(VLOOKUP($A465,'Neizmirene obaveze JLS'!$A$8:$N$500,O$1,FALSE)))))</f>
        <v/>
      </c>
      <c r="P465" s="87" t="str">
        <f>IF(A465=0,"",IF(A465=0,0,IF(A465&gt;A$2,'šifarnik K-izvor'!G$3,+IF(Q465&lt;700,+'šifarnik K-izvor'!G$2,'šifarnik K-izvor'!G$1))))</f>
        <v/>
      </c>
      <c r="Q465" s="87">
        <f>IF($A465&lt;=$A$1,VALUE(+VLOOKUP($A465,'Rashodi- plan-izvršenje'!$A$8:O$1500,'prenos-P-R-N'!Q$1,FALSE)),IF($A465&lt;=$A$2,VLOOKUP($A465,'Prihodi- plan-izvršenje'!$A$4:$H$500,4,FALSE),IF($A465&lt;=$A$3,VLOOKUP(A465,'Neizmirene obaveze JLS'!$A$11:O$500,Q$1,FALSE),"")))</f>
        <v>0</v>
      </c>
      <c r="R465" s="88">
        <f>IF($A465&lt;=$A$1,VALUE(+VLOOKUP($A465,'Rashodi- plan-izvršenje'!$A$8:P$1500,'prenos-P-R-N'!R$1,FALSE)),IF($A465&lt;=$A$2,VLOOKUP($A465,'Prihodi- plan-izvršenje'!$A$4:$H$500,7,FALSE),""))</f>
        <v>0</v>
      </c>
      <c r="S465" s="88">
        <f>IF(A465=0,0,IF($A465&lt;=$A$1,VALUE(+VLOOKUP($A465,'Rashodi- plan-izvršenje'!$A$8:Q$1500,'prenos-P-R-N'!S$1,FALSE)),IF($A465&lt;=$A$2,VLOOKUP($A465,'Prihodi- plan-izvršenje'!$A$4:$H$500,8,FALSE),0)))</f>
        <v>0</v>
      </c>
      <c r="T465" s="88" t="str">
        <f>IF($A465&gt;$A$2,VLOOKUP($A465,'Neizmirene obaveze JLS'!$A$11:R$500,R$1,FALSE),"")</f>
        <v/>
      </c>
      <c r="U465" s="88">
        <f>IF($A465&gt;$A$2,VLOOKUP($A465,'Neizmirene obaveze JLS'!$A$11:S$500,S$1,FALSE),0)</f>
        <v>0</v>
      </c>
      <c r="V465" s="88">
        <f t="shared" si="48"/>
        <v>0</v>
      </c>
      <c r="W465" s="74"/>
      <c r="X465" s="74"/>
      <c r="Y465" s="74"/>
      <c r="Z465" s="74"/>
      <c r="AA465" s="193">
        <f t="shared" si="49"/>
        <v>1</v>
      </c>
      <c r="AB465" s="193" t="str">
        <f t="shared" si="50"/>
        <v/>
      </c>
    </row>
    <row r="466" spans="1:28">
      <c r="A466" s="89">
        <f>IF(AND(COUNTIF(A$1:A$3,"&gt;0")=1,MAX(A$8:A465)&lt;A$1),A465+1,IF(AND(COUNTIF(A$1:A$3,"&gt;0")=2,MAX(A$8:A465)&lt;A$2),A465+1,IF(AND(COUNTIF(A$1:A$3,"&gt;0")=3,MAX(A$8:A465)&lt;A$3),A465+1,0)))</f>
        <v>0</v>
      </c>
      <c r="B466" s="89" t="str">
        <f t="shared" si="51"/>
        <v/>
      </c>
      <c r="C466" s="89" t="str">
        <f t="shared" si="52"/>
        <v/>
      </c>
      <c r="D466" s="87" t="str">
        <f>IF($A466=0,"",IF($A466&lt;=$A$1,+VLOOKUP($A466,'Rashodi- plan-izvršenje'!$A$8:B$1500,'prenos-P-R-N'!D$1,FALSE),IF($A466&gt;$A$2,+VLOOKUP($A466,'Neizmirene obaveze JLS'!$A$11:B$500,'prenos-P-R-N'!D$1,FALSE),"")))</f>
        <v/>
      </c>
      <c r="E466" s="87" t="str">
        <f>IF($A466=0,"",IF($A466&lt;=$A$1,+VLOOKUP($A466,'Rashodi- plan-izvršenje'!$A$8:C$1500,'prenos-P-R-N'!E$1,FALSE),IF($A466&gt;$A$2,+VLOOKUP($A466,'Neizmirene obaveze JLS'!$A$11:C$500,'prenos-P-R-N'!E$1,FALSE),"")))</f>
        <v/>
      </c>
      <c r="F466" s="87" t="str">
        <f>IF($A466=0,"",IF($A466&lt;=$A$1,+VLOOKUP($A466,'Rashodi- plan-izvršenje'!$A$8:D$1500,'prenos-P-R-N'!F$1,FALSE),IF($A466&gt;$A$2,+VLOOKUP($A466,'Neizmirene obaveze JLS'!$A$11:D$500,'prenos-P-R-N'!F$1,FALSE),"")))</f>
        <v/>
      </c>
      <c r="G466" s="87" t="str">
        <f>IF($A466=0,"",IF($A466&lt;=$A$1,+VLOOKUP($A466,'Rashodi- plan-izvršenje'!$A$8:E$1500,'prenos-P-R-N'!G$1,FALSE),IF($A466&gt;$A$2,+VLOOKUP($A466,'Neizmirene obaveze JLS'!$A$11:E$500,'prenos-P-R-N'!G$1,FALSE),"")))</f>
        <v/>
      </c>
      <c r="H466" s="87" t="str">
        <f>IF($A466=0,"",IF($A466&lt;=$A$1,+VLOOKUP($A466,'Rashodi- plan-izvršenje'!$A$8:F$1500,'prenos-P-R-N'!H$1,FALSE),IF($A466&gt;$A$2,+VLOOKUP($A466,'Neizmirene obaveze JLS'!$A$11:F$500,'prenos-P-R-N'!H$1,FALSE),"")))</f>
        <v/>
      </c>
      <c r="I466" s="87" t="str">
        <f>IF($A466=0,"",IF($A466&lt;=$A$1,+VLOOKUP($A466,'Rashodi- plan-izvršenje'!$A$8:G$1500,'prenos-P-R-N'!I$1,FALSE),IF($A466&gt;$A$2,+VLOOKUP($A466,'Neizmirene obaveze JLS'!$A$11:G$500,'prenos-P-R-N'!I$1,FALSE),"")))</f>
        <v/>
      </c>
      <c r="J466" s="87" t="str">
        <f>IF($A466=0,"",IF($A466&lt;=$A$1,+VLOOKUP($A466,'Rashodi- plan-izvršenje'!$A$8:H$1500,'prenos-P-R-N'!J$1,FALSE),IF($A466&gt;$A$2,+VLOOKUP($A466,'Neizmirene obaveze JLS'!$A$11:H$500,'prenos-P-R-N'!J$1,FALSE),"")))</f>
        <v/>
      </c>
      <c r="K466" s="87" t="str">
        <f>IF($A466=0,"",IF($A466&lt;=$A$1,+VLOOKUP($A466,'Rashodi- plan-izvršenje'!$A$8:I$1500,'prenos-P-R-N'!K$1,FALSE),IF($A466&gt;$A$2,+VLOOKUP($A466,'Neizmirene obaveze JLS'!$A$11:I$500,'prenos-P-R-N'!K$1,FALSE),"")))</f>
        <v/>
      </c>
      <c r="L466" t="str">
        <f>IF(A466=0,"",IF(A466&lt;=A$1,+IF(VLOOKUP(A466,'Rashodi- plan-izvršenje'!A$8:J$1500,M$1,FALSE)&gt;0,"Програмска активност","Пројекат"),IF(A466&gt;A$2,+IF(VLOOKUP(A466,'Neizmirene obaveze JLS'!A$8:J$2008,M$1,FALSE)&gt;0,"Програмска активност","Пројекат"),"")))</f>
        <v/>
      </c>
      <c r="M466" s="87" t="str">
        <f>IF(A466=0,"",IF($A466&lt;=$A$1,+IF(VLOOKUP($A466,'Rashodi- plan-izvršenje'!$A$8:$M$1500,10,FALSE)&gt;0,VLOOKUP($A466,'Rashodi- plan-izvršenje'!$A$8:$M$1500,10,FALSE),VLOOKUP($A466,'Rashodi- plan-izvršenje'!$A$8:$M$1500,12,FALSE)),+IF($A466&gt;$A$2,IF(VLOOKUP($A466,'Neizmirene obaveze JLS'!$A$8:$M$1500,10,FALSE)&gt;0,VLOOKUP($A466,'Neizmirene obaveze JLS'!$A$11:$M$1500,10,FALSE),VLOOKUP($A466,'Neizmirene obaveze JLS'!$A$11:$M$1500,12,FALSE)),0)))</f>
        <v/>
      </c>
      <c r="N466" s="87" t="str">
        <f>IF(A466=0,"",IF($A466&lt;=$A$1,+IF(VLOOKUP(A466,'Rashodi- plan-izvršenje'!$A$8:$M$1500,10,FALSE)&gt;0,VLOOKUP(A466,'Rashodi- plan-izvršenje'!$A$8:$M$1500,11,FALSE),VLOOKUP(A466,'Rashodi- plan-izvršenje'!$A$8:$M$1500,13,FALSE)),+IF($A466&gt;$A$2,IF(VLOOKUP($A466,'Neizmirene obaveze JLS'!$A$8:$M$1500,10,FALSE)&gt;0,VLOOKUP($A466,'Neizmirene obaveze JLS'!$A$11:$M$1500,11,FALSE),VLOOKUP($A466,'Neizmirene obaveze JLS'!$A$11:$M$1500,13,FALSE)),0)))</f>
        <v/>
      </c>
      <c r="O466" s="87" t="str">
        <f>IF(A466=0,"",IF($A466&lt;=$A$1,VALUE(+VLOOKUP($A466,'Rashodi- plan-izvršenje'!$A$8:N$1500,'prenos-P-R-N'!O$1,FALSE)),IF($A466&lt;=A$2,VALUE(VLOOKUP($A466,'Prihodi- plan-izvršenje'!$A$8:$H$500,6,FALSE)),VALUE(VLOOKUP($A466,'Neizmirene obaveze JLS'!$A$8:$N$500,O$1,FALSE)))))</f>
        <v/>
      </c>
      <c r="P466" s="87" t="str">
        <f>IF(A466=0,"",IF(A466=0,0,IF(A466&gt;A$2,'šifarnik K-izvor'!G$3,+IF(Q466&lt;700,+'šifarnik K-izvor'!G$2,'šifarnik K-izvor'!G$1))))</f>
        <v/>
      </c>
      <c r="Q466" s="87">
        <f>IF($A466&lt;=$A$1,VALUE(+VLOOKUP($A466,'Rashodi- plan-izvršenje'!$A$8:O$1500,'prenos-P-R-N'!Q$1,FALSE)),IF($A466&lt;=$A$2,VLOOKUP($A466,'Prihodi- plan-izvršenje'!$A$4:$H$500,4,FALSE),IF($A466&lt;=$A$3,VLOOKUP(A466,'Neizmirene obaveze JLS'!$A$11:O$500,Q$1,FALSE),"")))</f>
        <v>0</v>
      </c>
      <c r="R466" s="88">
        <f>IF($A466&lt;=$A$1,VALUE(+VLOOKUP($A466,'Rashodi- plan-izvršenje'!$A$8:P$1500,'prenos-P-R-N'!R$1,FALSE)),IF($A466&lt;=$A$2,VLOOKUP($A466,'Prihodi- plan-izvršenje'!$A$4:$H$500,7,FALSE),""))</f>
        <v>0</v>
      </c>
      <c r="S466" s="88">
        <f>IF(A466=0,0,IF($A466&lt;=$A$1,VALUE(+VLOOKUP($A466,'Rashodi- plan-izvršenje'!$A$8:Q$1500,'prenos-P-R-N'!S$1,FALSE)),IF($A466&lt;=$A$2,VLOOKUP($A466,'Prihodi- plan-izvršenje'!$A$4:$H$500,8,FALSE),0)))</f>
        <v>0</v>
      </c>
      <c r="T466" s="88" t="str">
        <f>IF($A466&gt;$A$2,VLOOKUP($A466,'Neizmirene obaveze JLS'!$A$11:R$500,R$1,FALSE),"")</f>
        <v/>
      </c>
      <c r="U466" s="88">
        <f>IF($A466&gt;$A$2,VLOOKUP($A466,'Neizmirene obaveze JLS'!$A$11:S$500,S$1,FALSE),0)</f>
        <v>0</v>
      </c>
      <c r="V466" s="88">
        <f t="shared" si="48"/>
        <v>0</v>
      </c>
      <c r="W466" s="74"/>
      <c r="X466" s="74"/>
      <c r="Y466" s="74"/>
      <c r="Z466" s="74"/>
      <c r="AA466" s="193">
        <f t="shared" si="49"/>
        <v>1</v>
      </c>
      <c r="AB466" s="193" t="str">
        <f t="shared" si="50"/>
        <v/>
      </c>
    </row>
    <row r="467" spans="1:28">
      <c r="A467" s="89">
        <f>IF(AND(COUNTIF(A$1:A$3,"&gt;0")=1,MAX(A$8:A466)&lt;A$1),A466+1,IF(AND(COUNTIF(A$1:A$3,"&gt;0")=2,MAX(A$8:A466)&lt;A$2),A466+1,IF(AND(COUNTIF(A$1:A$3,"&gt;0")=3,MAX(A$8:A466)&lt;A$3),A466+1,0)))</f>
        <v>0</v>
      </c>
      <c r="B467" s="89" t="str">
        <f t="shared" si="51"/>
        <v/>
      </c>
      <c r="C467" s="89" t="str">
        <f t="shared" si="52"/>
        <v/>
      </c>
      <c r="D467" s="87" t="str">
        <f>IF($A467=0,"",IF($A467&lt;=$A$1,+VLOOKUP($A467,'Rashodi- plan-izvršenje'!$A$8:B$1500,'prenos-P-R-N'!D$1,FALSE),IF($A467&gt;$A$2,+VLOOKUP($A467,'Neizmirene obaveze JLS'!$A$11:B$500,'prenos-P-R-N'!D$1,FALSE),"")))</f>
        <v/>
      </c>
      <c r="E467" s="87" t="str">
        <f>IF($A467=0,"",IF($A467&lt;=$A$1,+VLOOKUP($A467,'Rashodi- plan-izvršenje'!$A$8:C$1500,'prenos-P-R-N'!E$1,FALSE),IF($A467&gt;$A$2,+VLOOKUP($A467,'Neizmirene obaveze JLS'!$A$11:C$500,'prenos-P-R-N'!E$1,FALSE),"")))</f>
        <v/>
      </c>
      <c r="F467" s="87" t="str">
        <f>IF($A467=0,"",IF($A467&lt;=$A$1,+VLOOKUP($A467,'Rashodi- plan-izvršenje'!$A$8:D$1500,'prenos-P-R-N'!F$1,FALSE),IF($A467&gt;$A$2,+VLOOKUP($A467,'Neizmirene obaveze JLS'!$A$11:D$500,'prenos-P-R-N'!F$1,FALSE),"")))</f>
        <v/>
      </c>
      <c r="G467" s="87" t="str">
        <f>IF($A467=0,"",IF($A467&lt;=$A$1,+VLOOKUP($A467,'Rashodi- plan-izvršenje'!$A$8:E$1500,'prenos-P-R-N'!G$1,FALSE),IF($A467&gt;$A$2,+VLOOKUP($A467,'Neizmirene obaveze JLS'!$A$11:E$500,'prenos-P-R-N'!G$1,FALSE),"")))</f>
        <v/>
      </c>
      <c r="H467" s="87" t="str">
        <f>IF($A467=0,"",IF($A467&lt;=$A$1,+VLOOKUP($A467,'Rashodi- plan-izvršenje'!$A$8:F$1500,'prenos-P-R-N'!H$1,FALSE),IF($A467&gt;$A$2,+VLOOKUP($A467,'Neizmirene obaveze JLS'!$A$11:F$500,'prenos-P-R-N'!H$1,FALSE),"")))</f>
        <v/>
      </c>
      <c r="I467" s="87" t="str">
        <f>IF($A467=0,"",IF($A467&lt;=$A$1,+VLOOKUP($A467,'Rashodi- plan-izvršenje'!$A$8:G$1500,'prenos-P-R-N'!I$1,FALSE),IF($A467&gt;$A$2,+VLOOKUP($A467,'Neizmirene obaveze JLS'!$A$11:G$500,'prenos-P-R-N'!I$1,FALSE),"")))</f>
        <v/>
      </c>
      <c r="J467" s="87" t="str">
        <f>IF($A467=0,"",IF($A467&lt;=$A$1,+VLOOKUP($A467,'Rashodi- plan-izvršenje'!$A$8:H$1500,'prenos-P-R-N'!J$1,FALSE),IF($A467&gt;$A$2,+VLOOKUP($A467,'Neizmirene obaveze JLS'!$A$11:H$500,'prenos-P-R-N'!J$1,FALSE),"")))</f>
        <v/>
      </c>
      <c r="K467" s="87" t="str">
        <f>IF($A467=0,"",IF($A467&lt;=$A$1,+VLOOKUP($A467,'Rashodi- plan-izvršenje'!$A$8:I$1500,'prenos-P-R-N'!K$1,FALSE),IF($A467&gt;$A$2,+VLOOKUP($A467,'Neizmirene obaveze JLS'!$A$11:I$500,'prenos-P-R-N'!K$1,FALSE),"")))</f>
        <v/>
      </c>
      <c r="L467" t="str">
        <f>IF(A467=0,"",IF(A467&lt;=A$1,+IF(VLOOKUP(A467,'Rashodi- plan-izvršenje'!A$8:J$1500,M$1,FALSE)&gt;0,"Програмска активност","Пројекат"),IF(A467&gt;A$2,+IF(VLOOKUP(A467,'Neizmirene obaveze JLS'!A$8:J$2008,M$1,FALSE)&gt;0,"Програмска активност","Пројекат"),"")))</f>
        <v/>
      </c>
      <c r="M467" s="87" t="str">
        <f>IF(A467=0,"",IF($A467&lt;=$A$1,+IF(VLOOKUP($A467,'Rashodi- plan-izvršenje'!$A$8:$M$1500,10,FALSE)&gt;0,VLOOKUP($A467,'Rashodi- plan-izvršenje'!$A$8:$M$1500,10,FALSE),VLOOKUP($A467,'Rashodi- plan-izvršenje'!$A$8:$M$1500,12,FALSE)),+IF($A467&gt;$A$2,IF(VLOOKUP($A467,'Neizmirene obaveze JLS'!$A$8:$M$1500,10,FALSE)&gt;0,VLOOKUP($A467,'Neizmirene obaveze JLS'!$A$11:$M$1500,10,FALSE),VLOOKUP($A467,'Neizmirene obaveze JLS'!$A$11:$M$1500,12,FALSE)),0)))</f>
        <v/>
      </c>
      <c r="N467" s="87" t="str">
        <f>IF(A467=0,"",IF($A467&lt;=$A$1,+IF(VLOOKUP(A467,'Rashodi- plan-izvršenje'!$A$8:$M$1500,10,FALSE)&gt;0,VLOOKUP(A467,'Rashodi- plan-izvršenje'!$A$8:$M$1500,11,FALSE),VLOOKUP(A467,'Rashodi- plan-izvršenje'!$A$8:$M$1500,13,FALSE)),+IF($A467&gt;$A$2,IF(VLOOKUP($A467,'Neizmirene obaveze JLS'!$A$8:$M$1500,10,FALSE)&gt;0,VLOOKUP($A467,'Neizmirene obaveze JLS'!$A$11:$M$1500,11,FALSE),VLOOKUP($A467,'Neizmirene obaveze JLS'!$A$11:$M$1500,13,FALSE)),0)))</f>
        <v/>
      </c>
      <c r="O467" s="87" t="str">
        <f>IF(A467=0,"",IF($A467&lt;=$A$1,VALUE(+VLOOKUP($A467,'Rashodi- plan-izvršenje'!$A$8:N$1500,'prenos-P-R-N'!O$1,FALSE)),IF($A467&lt;=A$2,VALUE(VLOOKUP($A467,'Prihodi- plan-izvršenje'!$A$8:$H$500,6,FALSE)),VALUE(VLOOKUP($A467,'Neizmirene obaveze JLS'!$A$8:$N$500,O$1,FALSE)))))</f>
        <v/>
      </c>
      <c r="P467" s="87" t="str">
        <f>IF(A467=0,"",IF(A467=0,0,IF(A467&gt;A$2,'šifarnik K-izvor'!G$3,+IF(Q467&lt;700,+'šifarnik K-izvor'!G$2,'šifarnik K-izvor'!G$1))))</f>
        <v/>
      </c>
      <c r="Q467" s="87">
        <f>IF($A467&lt;=$A$1,VALUE(+VLOOKUP($A467,'Rashodi- plan-izvršenje'!$A$8:O$1500,'prenos-P-R-N'!Q$1,FALSE)),IF($A467&lt;=$A$2,VLOOKUP($A467,'Prihodi- plan-izvršenje'!$A$4:$H$500,4,FALSE),IF($A467&lt;=$A$3,VLOOKUP(A467,'Neizmirene obaveze JLS'!$A$11:O$500,Q$1,FALSE),"")))</f>
        <v>0</v>
      </c>
      <c r="R467" s="88">
        <f>IF($A467&lt;=$A$1,VALUE(+VLOOKUP($A467,'Rashodi- plan-izvršenje'!$A$8:P$1500,'prenos-P-R-N'!R$1,FALSE)),IF($A467&lt;=$A$2,VLOOKUP($A467,'Prihodi- plan-izvršenje'!$A$4:$H$500,7,FALSE),""))</f>
        <v>0</v>
      </c>
      <c r="S467" s="88">
        <f>IF(A467=0,0,IF($A467&lt;=$A$1,VALUE(+VLOOKUP($A467,'Rashodi- plan-izvršenje'!$A$8:Q$1500,'prenos-P-R-N'!S$1,FALSE)),IF($A467&lt;=$A$2,VLOOKUP($A467,'Prihodi- plan-izvršenje'!$A$4:$H$500,8,FALSE),0)))</f>
        <v>0</v>
      </c>
      <c r="T467" s="88" t="str">
        <f>IF($A467&gt;$A$2,VLOOKUP($A467,'Neizmirene obaveze JLS'!$A$11:R$500,R$1,FALSE),"")</f>
        <v/>
      </c>
      <c r="U467" s="88">
        <f>IF($A467&gt;$A$2,VLOOKUP($A467,'Neizmirene obaveze JLS'!$A$11:S$500,S$1,FALSE),0)</f>
        <v>0</v>
      </c>
      <c r="V467" s="88">
        <f t="shared" si="48"/>
        <v>0</v>
      </c>
      <c r="W467" s="74"/>
      <c r="X467" s="74"/>
      <c r="Y467" s="74"/>
      <c r="Z467" s="74"/>
      <c r="AA467" s="193">
        <f t="shared" si="49"/>
        <v>1</v>
      </c>
      <c r="AB467" s="193" t="str">
        <f t="shared" si="50"/>
        <v/>
      </c>
    </row>
    <row r="468" spans="1:28">
      <c r="A468" s="89">
        <f>IF(AND(COUNTIF(A$1:A$3,"&gt;0")=1,MAX(A$8:A467)&lt;A$1),A467+1,IF(AND(COUNTIF(A$1:A$3,"&gt;0")=2,MAX(A$8:A467)&lt;A$2),A467+1,IF(AND(COUNTIF(A$1:A$3,"&gt;0")=3,MAX(A$8:A467)&lt;A$3),A467+1,0)))</f>
        <v>0</v>
      </c>
      <c r="B468" s="89" t="str">
        <f t="shared" si="51"/>
        <v/>
      </c>
      <c r="C468" s="89" t="str">
        <f t="shared" si="52"/>
        <v/>
      </c>
      <c r="D468" s="87" t="str">
        <f>IF($A468=0,"",IF($A468&lt;=$A$1,+VLOOKUP($A468,'Rashodi- plan-izvršenje'!$A$8:B$1500,'prenos-P-R-N'!D$1,FALSE),IF($A468&gt;$A$2,+VLOOKUP($A468,'Neizmirene obaveze JLS'!$A$11:B$500,'prenos-P-R-N'!D$1,FALSE),"")))</f>
        <v/>
      </c>
      <c r="E468" s="87" t="str">
        <f>IF($A468=0,"",IF($A468&lt;=$A$1,+VLOOKUP($A468,'Rashodi- plan-izvršenje'!$A$8:C$1500,'prenos-P-R-N'!E$1,FALSE),IF($A468&gt;$A$2,+VLOOKUP($A468,'Neizmirene obaveze JLS'!$A$11:C$500,'prenos-P-R-N'!E$1,FALSE),"")))</f>
        <v/>
      </c>
      <c r="F468" s="87" t="str">
        <f>IF($A468=0,"",IF($A468&lt;=$A$1,+VLOOKUP($A468,'Rashodi- plan-izvršenje'!$A$8:D$1500,'prenos-P-R-N'!F$1,FALSE),IF($A468&gt;$A$2,+VLOOKUP($A468,'Neizmirene obaveze JLS'!$A$11:D$500,'prenos-P-R-N'!F$1,FALSE),"")))</f>
        <v/>
      </c>
      <c r="G468" s="87" t="str">
        <f>IF($A468=0,"",IF($A468&lt;=$A$1,+VLOOKUP($A468,'Rashodi- plan-izvršenje'!$A$8:E$1500,'prenos-P-R-N'!G$1,FALSE),IF($A468&gt;$A$2,+VLOOKUP($A468,'Neizmirene obaveze JLS'!$A$11:E$500,'prenos-P-R-N'!G$1,FALSE),"")))</f>
        <v/>
      </c>
      <c r="H468" s="87" t="str">
        <f>IF($A468=0,"",IF($A468&lt;=$A$1,+VLOOKUP($A468,'Rashodi- plan-izvršenje'!$A$8:F$1500,'prenos-P-R-N'!H$1,FALSE),IF($A468&gt;$A$2,+VLOOKUP($A468,'Neizmirene obaveze JLS'!$A$11:F$500,'prenos-P-R-N'!H$1,FALSE),"")))</f>
        <v/>
      </c>
      <c r="I468" s="87" t="str">
        <f>IF($A468=0,"",IF($A468&lt;=$A$1,+VLOOKUP($A468,'Rashodi- plan-izvršenje'!$A$8:G$1500,'prenos-P-R-N'!I$1,FALSE),IF($A468&gt;$A$2,+VLOOKUP($A468,'Neizmirene obaveze JLS'!$A$11:G$500,'prenos-P-R-N'!I$1,FALSE),"")))</f>
        <v/>
      </c>
      <c r="J468" s="87" t="str">
        <f>IF($A468=0,"",IF($A468&lt;=$A$1,+VLOOKUP($A468,'Rashodi- plan-izvršenje'!$A$8:H$1500,'prenos-P-R-N'!J$1,FALSE),IF($A468&gt;$A$2,+VLOOKUP($A468,'Neizmirene obaveze JLS'!$A$11:H$500,'prenos-P-R-N'!J$1,FALSE),"")))</f>
        <v/>
      </c>
      <c r="K468" s="87" t="str">
        <f>IF($A468=0,"",IF($A468&lt;=$A$1,+VLOOKUP($A468,'Rashodi- plan-izvršenje'!$A$8:I$1500,'prenos-P-R-N'!K$1,FALSE),IF($A468&gt;$A$2,+VLOOKUP($A468,'Neizmirene obaveze JLS'!$A$11:I$500,'prenos-P-R-N'!K$1,FALSE),"")))</f>
        <v/>
      </c>
      <c r="L468" t="str">
        <f>IF(A468=0,"",IF(A468&lt;=A$1,+IF(VLOOKUP(A468,'Rashodi- plan-izvršenje'!A$8:J$1500,M$1,FALSE)&gt;0,"Програмска активност","Пројекат"),IF(A468&gt;A$2,+IF(VLOOKUP(A468,'Neizmirene obaveze JLS'!A$8:J$2008,M$1,FALSE)&gt;0,"Програмска активност","Пројекат"),"")))</f>
        <v/>
      </c>
      <c r="M468" s="87" t="str">
        <f>IF(A468=0,"",IF($A468&lt;=$A$1,+IF(VLOOKUP($A468,'Rashodi- plan-izvršenje'!$A$8:$M$1500,10,FALSE)&gt;0,VLOOKUP($A468,'Rashodi- plan-izvršenje'!$A$8:$M$1500,10,FALSE),VLOOKUP($A468,'Rashodi- plan-izvršenje'!$A$8:$M$1500,12,FALSE)),+IF($A468&gt;$A$2,IF(VLOOKUP($A468,'Neizmirene obaveze JLS'!$A$8:$M$1500,10,FALSE)&gt;0,VLOOKUP($A468,'Neizmirene obaveze JLS'!$A$11:$M$1500,10,FALSE),VLOOKUP($A468,'Neizmirene obaveze JLS'!$A$11:$M$1500,12,FALSE)),0)))</f>
        <v/>
      </c>
      <c r="N468" s="87" t="str">
        <f>IF(A468=0,"",IF($A468&lt;=$A$1,+IF(VLOOKUP(A468,'Rashodi- plan-izvršenje'!$A$8:$M$1500,10,FALSE)&gt;0,VLOOKUP(A468,'Rashodi- plan-izvršenje'!$A$8:$M$1500,11,FALSE),VLOOKUP(A468,'Rashodi- plan-izvršenje'!$A$8:$M$1500,13,FALSE)),+IF($A468&gt;$A$2,IF(VLOOKUP($A468,'Neizmirene obaveze JLS'!$A$8:$M$1500,10,FALSE)&gt;0,VLOOKUP($A468,'Neizmirene obaveze JLS'!$A$11:$M$1500,11,FALSE),VLOOKUP($A468,'Neizmirene obaveze JLS'!$A$11:$M$1500,13,FALSE)),0)))</f>
        <v/>
      </c>
      <c r="O468" s="87" t="str">
        <f>IF(A468=0,"",IF($A468&lt;=$A$1,VALUE(+VLOOKUP($A468,'Rashodi- plan-izvršenje'!$A$8:N$1500,'prenos-P-R-N'!O$1,FALSE)),IF($A468&lt;=A$2,VALUE(VLOOKUP($A468,'Prihodi- plan-izvršenje'!$A$8:$H$500,6,FALSE)),VALUE(VLOOKUP($A468,'Neizmirene obaveze JLS'!$A$8:$N$500,O$1,FALSE)))))</f>
        <v/>
      </c>
      <c r="P468" s="87" t="str">
        <f>IF(A468=0,"",IF(A468=0,0,IF(A468&gt;A$2,'šifarnik K-izvor'!G$3,+IF(Q468&lt;700,+'šifarnik K-izvor'!G$2,'šifarnik K-izvor'!G$1))))</f>
        <v/>
      </c>
      <c r="Q468" s="87">
        <f>IF($A468&lt;=$A$1,VALUE(+VLOOKUP($A468,'Rashodi- plan-izvršenje'!$A$8:O$1500,'prenos-P-R-N'!Q$1,FALSE)),IF($A468&lt;=$A$2,VLOOKUP($A468,'Prihodi- plan-izvršenje'!$A$4:$H$500,4,FALSE),IF($A468&lt;=$A$3,VLOOKUP(A468,'Neizmirene obaveze JLS'!$A$11:O$500,Q$1,FALSE),"")))</f>
        <v>0</v>
      </c>
      <c r="R468" s="88">
        <f>IF($A468&lt;=$A$1,VALUE(+VLOOKUP($A468,'Rashodi- plan-izvršenje'!$A$8:P$1500,'prenos-P-R-N'!R$1,FALSE)),IF($A468&lt;=$A$2,VLOOKUP($A468,'Prihodi- plan-izvršenje'!$A$4:$H$500,7,FALSE),""))</f>
        <v>0</v>
      </c>
      <c r="S468" s="88">
        <f>IF(A468=0,0,IF($A468&lt;=$A$1,VALUE(+VLOOKUP($A468,'Rashodi- plan-izvršenje'!$A$8:Q$1500,'prenos-P-R-N'!S$1,FALSE)),IF($A468&lt;=$A$2,VLOOKUP($A468,'Prihodi- plan-izvršenje'!$A$4:$H$500,8,FALSE),0)))</f>
        <v>0</v>
      </c>
      <c r="T468" s="88" t="str">
        <f>IF($A468&gt;$A$2,VLOOKUP($A468,'Neizmirene obaveze JLS'!$A$11:R$500,R$1,FALSE),"")</f>
        <v/>
      </c>
      <c r="U468" s="88">
        <f>IF($A468&gt;$A$2,VLOOKUP($A468,'Neizmirene obaveze JLS'!$A$11:S$500,S$1,FALSE),0)</f>
        <v>0</v>
      </c>
      <c r="V468" s="88">
        <f t="shared" si="48"/>
        <v>0</v>
      </c>
      <c r="W468" s="74"/>
      <c r="X468" s="74"/>
      <c r="Y468" s="74"/>
      <c r="Z468" s="74"/>
      <c r="AA468" s="193">
        <f t="shared" si="49"/>
        <v>1</v>
      </c>
      <c r="AB468" s="193" t="str">
        <f t="shared" si="50"/>
        <v/>
      </c>
    </row>
    <row r="469" spans="1:28">
      <c r="A469" s="89">
        <f>IF(AND(COUNTIF(A$1:A$3,"&gt;0")=1,MAX(A$8:A468)&lt;A$1),A468+1,IF(AND(COUNTIF(A$1:A$3,"&gt;0")=2,MAX(A$8:A468)&lt;A$2),A468+1,IF(AND(COUNTIF(A$1:A$3,"&gt;0")=3,MAX(A$8:A468)&lt;A$3),A468+1,0)))</f>
        <v>0</v>
      </c>
      <c r="B469" s="89" t="str">
        <f t="shared" si="51"/>
        <v/>
      </c>
      <c r="C469" s="89" t="str">
        <f t="shared" si="52"/>
        <v/>
      </c>
      <c r="D469" s="87" t="str">
        <f>IF($A469=0,"",IF($A469&lt;=$A$1,+VLOOKUP($A469,'Rashodi- plan-izvršenje'!$A$8:B$1500,'prenos-P-R-N'!D$1,FALSE),IF($A469&gt;$A$2,+VLOOKUP($A469,'Neizmirene obaveze JLS'!$A$11:B$500,'prenos-P-R-N'!D$1,FALSE),"")))</f>
        <v/>
      </c>
      <c r="E469" s="87" t="str">
        <f>IF($A469=0,"",IF($A469&lt;=$A$1,+VLOOKUP($A469,'Rashodi- plan-izvršenje'!$A$8:C$1500,'prenos-P-R-N'!E$1,FALSE),IF($A469&gt;$A$2,+VLOOKUP($A469,'Neizmirene obaveze JLS'!$A$11:C$500,'prenos-P-R-N'!E$1,FALSE),"")))</f>
        <v/>
      </c>
      <c r="F469" s="87" t="str">
        <f>IF($A469=0,"",IF($A469&lt;=$A$1,+VLOOKUP($A469,'Rashodi- plan-izvršenje'!$A$8:D$1500,'prenos-P-R-N'!F$1,FALSE),IF($A469&gt;$A$2,+VLOOKUP($A469,'Neizmirene obaveze JLS'!$A$11:D$500,'prenos-P-R-N'!F$1,FALSE),"")))</f>
        <v/>
      </c>
      <c r="G469" s="87" t="str">
        <f>IF($A469=0,"",IF($A469&lt;=$A$1,+VLOOKUP($A469,'Rashodi- plan-izvršenje'!$A$8:E$1500,'prenos-P-R-N'!G$1,FALSE),IF($A469&gt;$A$2,+VLOOKUP($A469,'Neizmirene obaveze JLS'!$A$11:E$500,'prenos-P-R-N'!G$1,FALSE),"")))</f>
        <v/>
      </c>
      <c r="H469" s="87" t="str">
        <f>IF($A469=0,"",IF($A469&lt;=$A$1,+VLOOKUP($A469,'Rashodi- plan-izvršenje'!$A$8:F$1500,'prenos-P-R-N'!H$1,FALSE),IF($A469&gt;$A$2,+VLOOKUP($A469,'Neizmirene obaveze JLS'!$A$11:F$500,'prenos-P-R-N'!H$1,FALSE),"")))</f>
        <v/>
      </c>
      <c r="I469" s="87" t="str">
        <f>IF($A469=0,"",IF($A469&lt;=$A$1,+VLOOKUP($A469,'Rashodi- plan-izvršenje'!$A$8:G$1500,'prenos-P-R-N'!I$1,FALSE),IF($A469&gt;$A$2,+VLOOKUP($A469,'Neizmirene obaveze JLS'!$A$11:G$500,'prenos-P-R-N'!I$1,FALSE),"")))</f>
        <v/>
      </c>
      <c r="J469" s="87" t="str">
        <f>IF($A469=0,"",IF($A469&lt;=$A$1,+VLOOKUP($A469,'Rashodi- plan-izvršenje'!$A$8:H$1500,'prenos-P-R-N'!J$1,FALSE),IF($A469&gt;$A$2,+VLOOKUP($A469,'Neizmirene obaveze JLS'!$A$11:H$500,'prenos-P-R-N'!J$1,FALSE),"")))</f>
        <v/>
      </c>
      <c r="K469" s="87" t="str">
        <f>IF($A469=0,"",IF($A469&lt;=$A$1,+VLOOKUP($A469,'Rashodi- plan-izvršenje'!$A$8:I$1500,'prenos-P-R-N'!K$1,FALSE),IF($A469&gt;$A$2,+VLOOKUP($A469,'Neizmirene obaveze JLS'!$A$11:I$500,'prenos-P-R-N'!K$1,FALSE),"")))</f>
        <v/>
      </c>
      <c r="L469" t="str">
        <f>IF(A469=0,"",IF(A469&lt;=A$1,+IF(VLOOKUP(A469,'Rashodi- plan-izvršenje'!A$8:J$1500,M$1,FALSE)&gt;0,"Програмска активност","Пројекат"),IF(A469&gt;A$2,+IF(VLOOKUP(A469,'Neizmirene obaveze JLS'!A$8:J$2008,M$1,FALSE)&gt;0,"Програмска активност","Пројекат"),"")))</f>
        <v/>
      </c>
      <c r="M469" s="87" t="str">
        <f>IF(A469=0,"",IF($A469&lt;=$A$1,+IF(VLOOKUP($A469,'Rashodi- plan-izvršenje'!$A$8:$M$1500,10,FALSE)&gt;0,VLOOKUP($A469,'Rashodi- plan-izvršenje'!$A$8:$M$1500,10,FALSE),VLOOKUP($A469,'Rashodi- plan-izvršenje'!$A$8:$M$1500,12,FALSE)),+IF($A469&gt;$A$2,IF(VLOOKUP($A469,'Neizmirene obaveze JLS'!$A$8:$M$1500,10,FALSE)&gt;0,VLOOKUP($A469,'Neizmirene obaveze JLS'!$A$11:$M$1500,10,FALSE),VLOOKUP($A469,'Neizmirene obaveze JLS'!$A$11:$M$1500,12,FALSE)),0)))</f>
        <v/>
      </c>
      <c r="N469" s="87" t="str">
        <f>IF(A469=0,"",IF($A469&lt;=$A$1,+IF(VLOOKUP(A469,'Rashodi- plan-izvršenje'!$A$8:$M$1500,10,FALSE)&gt;0,VLOOKUP(A469,'Rashodi- plan-izvršenje'!$A$8:$M$1500,11,FALSE),VLOOKUP(A469,'Rashodi- plan-izvršenje'!$A$8:$M$1500,13,FALSE)),+IF($A469&gt;$A$2,IF(VLOOKUP($A469,'Neizmirene obaveze JLS'!$A$8:$M$1500,10,FALSE)&gt;0,VLOOKUP($A469,'Neizmirene obaveze JLS'!$A$11:$M$1500,11,FALSE),VLOOKUP($A469,'Neizmirene obaveze JLS'!$A$11:$M$1500,13,FALSE)),0)))</f>
        <v/>
      </c>
      <c r="O469" s="87" t="str">
        <f>IF(A469=0,"",IF($A469&lt;=$A$1,VALUE(+VLOOKUP($A469,'Rashodi- plan-izvršenje'!$A$8:N$1500,'prenos-P-R-N'!O$1,FALSE)),IF($A469&lt;=A$2,VALUE(VLOOKUP($A469,'Prihodi- plan-izvršenje'!$A$8:$H$500,6,FALSE)),VALUE(VLOOKUP($A469,'Neizmirene obaveze JLS'!$A$8:$N$500,O$1,FALSE)))))</f>
        <v/>
      </c>
      <c r="P469" s="87" t="str">
        <f>IF(A469=0,"",IF(A469=0,0,IF(A469&gt;A$2,'šifarnik K-izvor'!G$3,+IF(Q469&lt;700,+'šifarnik K-izvor'!G$2,'šifarnik K-izvor'!G$1))))</f>
        <v/>
      </c>
      <c r="Q469" s="87">
        <f>IF($A469&lt;=$A$1,VALUE(+VLOOKUP($A469,'Rashodi- plan-izvršenje'!$A$8:O$1500,'prenos-P-R-N'!Q$1,FALSE)),IF($A469&lt;=$A$2,VLOOKUP($A469,'Prihodi- plan-izvršenje'!$A$4:$H$500,4,FALSE),IF($A469&lt;=$A$3,VLOOKUP(A469,'Neizmirene obaveze JLS'!$A$11:O$500,Q$1,FALSE),"")))</f>
        <v>0</v>
      </c>
      <c r="R469" s="88">
        <f>IF($A469&lt;=$A$1,VALUE(+VLOOKUP($A469,'Rashodi- plan-izvršenje'!$A$8:P$1500,'prenos-P-R-N'!R$1,FALSE)),IF($A469&lt;=$A$2,VLOOKUP($A469,'Prihodi- plan-izvršenje'!$A$4:$H$500,7,FALSE),""))</f>
        <v>0</v>
      </c>
      <c r="S469" s="88">
        <f>IF(A469=0,0,IF($A469&lt;=$A$1,VALUE(+VLOOKUP($A469,'Rashodi- plan-izvršenje'!$A$8:Q$1500,'prenos-P-R-N'!S$1,FALSE)),IF($A469&lt;=$A$2,VLOOKUP($A469,'Prihodi- plan-izvršenje'!$A$4:$H$500,8,FALSE),0)))</f>
        <v>0</v>
      </c>
      <c r="T469" s="88" t="str">
        <f>IF($A469&gt;$A$2,VLOOKUP($A469,'Neizmirene obaveze JLS'!$A$11:R$500,R$1,FALSE),"")</f>
        <v/>
      </c>
      <c r="U469" s="88">
        <f>IF($A469&gt;$A$2,VLOOKUP($A469,'Neizmirene obaveze JLS'!$A$11:S$500,S$1,FALSE),0)</f>
        <v>0</v>
      </c>
      <c r="V469" s="88">
        <f t="shared" si="48"/>
        <v>0</v>
      </c>
      <c r="W469" s="74"/>
      <c r="X469" s="74"/>
      <c r="Y469" s="74"/>
      <c r="Z469" s="74"/>
      <c r="AA469" s="193">
        <f t="shared" si="49"/>
        <v>1</v>
      </c>
      <c r="AB469" s="193" t="str">
        <f t="shared" si="50"/>
        <v/>
      </c>
    </row>
    <row r="470" spans="1:28">
      <c r="A470" s="89">
        <f>IF(AND(COUNTIF(A$1:A$3,"&gt;0")=1,MAX(A$8:A469)&lt;A$1),A469+1,IF(AND(COUNTIF(A$1:A$3,"&gt;0")=2,MAX(A$8:A469)&lt;A$2),A469+1,IF(AND(COUNTIF(A$1:A$3,"&gt;0")=3,MAX(A$8:A469)&lt;A$3),A469+1,0)))</f>
        <v>0</v>
      </c>
      <c r="B470" s="89" t="str">
        <f t="shared" si="51"/>
        <v/>
      </c>
      <c r="C470" s="89" t="str">
        <f t="shared" si="52"/>
        <v/>
      </c>
      <c r="D470" s="87" t="str">
        <f>IF($A470=0,"",IF($A470&lt;=$A$1,+VLOOKUP($A470,'Rashodi- plan-izvršenje'!$A$8:B$1500,'prenos-P-R-N'!D$1,FALSE),IF($A470&gt;$A$2,+VLOOKUP($A470,'Neizmirene obaveze JLS'!$A$11:B$500,'prenos-P-R-N'!D$1,FALSE),"")))</f>
        <v/>
      </c>
      <c r="E470" s="87" t="str">
        <f>IF($A470=0,"",IF($A470&lt;=$A$1,+VLOOKUP($A470,'Rashodi- plan-izvršenje'!$A$8:C$1500,'prenos-P-R-N'!E$1,FALSE),IF($A470&gt;$A$2,+VLOOKUP($A470,'Neizmirene obaveze JLS'!$A$11:C$500,'prenos-P-R-N'!E$1,FALSE),"")))</f>
        <v/>
      </c>
      <c r="F470" s="87" t="str">
        <f>IF($A470=0,"",IF($A470&lt;=$A$1,+VLOOKUP($A470,'Rashodi- plan-izvršenje'!$A$8:D$1500,'prenos-P-R-N'!F$1,FALSE),IF($A470&gt;$A$2,+VLOOKUP($A470,'Neizmirene obaveze JLS'!$A$11:D$500,'prenos-P-R-N'!F$1,FALSE),"")))</f>
        <v/>
      </c>
      <c r="G470" s="87" t="str">
        <f>IF($A470=0,"",IF($A470&lt;=$A$1,+VLOOKUP($A470,'Rashodi- plan-izvršenje'!$A$8:E$1500,'prenos-P-R-N'!G$1,FALSE),IF($A470&gt;$A$2,+VLOOKUP($A470,'Neizmirene obaveze JLS'!$A$11:E$500,'prenos-P-R-N'!G$1,FALSE),"")))</f>
        <v/>
      </c>
      <c r="H470" s="87" t="str">
        <f>IF($A470=0,"",IF($A470&lt;=$A$1,+VLOOKUP($A470,'Rashodi- plan-izvršenje'!$A$8:F$1500,'prenos-P-R-N'!H$1,FALSE),IF($A470&gt;$A$2,+VLOOKUP($A470,'Neizmirene obaveze JLS'!$A$11:F$500,'prenos-P-R-N'!H$1,FALSE),"")))</f>
        <v/>
      </c>
      <c r="I470" s="87" t="str">
        <f>IF($A470=0,"",IF($A470&lt;=$A$1,+VLOOKUP($A470,'Rashodi- plan-izvršenje'!$A$8:G$1500,'prenos-P-R-N'!I$1,FALSE),IF($A470&gt;$A$2,+VLOOKUP($A470,'Neizmirene obaveze JLS'!$A$11:G$500,'prenos-P-R-N'!I$1,FALSE),"")))</f>
        <v/>
      </c>
      <c r="J470" s="87" t="str">
        <f>IF($A470=0,"",IF($A470&lt;=$A$1,+VLOOKUP($A470,'Rashodi- plan-izvršenje'!$A$8:H$1500,'prenos-P-R-N'!J$1,FALSE),IF($A470&gt;$A$2,+VLOOKUP($A470,'Neizmirene obaveze JLS'!$A$11:H$500,'prenos-P-R-N'!J$1,FALSE),"")))</f>
        <v/>
      </c>
      <c r="K470" s="87" t="str">
        <f>IF($A470=0,"",IF($A470&lt;=$A$1,+VLOOKUP($A470,'Rashodi- plan-izvršenje'!$A$8:I$1500,'prenos-P-R-N'!K$1,FALSE),IF($A470&gt;$A$2,+VLOOKUP($A470,'Neizmirene obaveze JLS'!$A$11:I$500,'prenos-P-R-N'!K$1,FALSE),"")))</f>
        <v/>
      </c>
      <c r="L470" t="str">
        <f>IF(A470=0,"",IF(A470&lt;=A$1,+IF(VLOOKUP(A470,'Rashodi- plan-izvršenje'!A$8:J$1500,M$1,FALSE)&gt;0,"Програмска активност","Пројекат"),IF(A470&gt;A$2,+IF(VLOOKUP(A470,'Neizmirene obaveze JLS'!A$8:J$2008,M$1,FALSE)&gt;0,"Програмска активност","Пројекат"),"")))</f>
        <v/>
      </c>
      <c r="M470" s="87" t="str">
        <f>IF(A470=0,"",IF($A470&lt;=$A$1,+IF(VLOOKUP($A470,'Rashodi- plan-izvršenje'!$A$8:$M$1500,10,FALSE)&gt;0,VLOOKUP($A470,'Rashodi- plan-izvršenje'!$A$8:$M$1500,10,FALSE),VLOOKUP($A470,'Rashodi- plan-izvršenje'!$A$8:$M$1500,12,FALSE)),+IF($A470&gt;$A$2,IF(VLOOKUP($A470,'Neizmirene obaveze JLS'!$A$8:$M$1500,10,FALSE)&gt;0,VLOOKUP($A470,'Neizmirene obaveze JLS'!$A$11:$M$1500,10,FALSE),VLOOKUP($A470,'Neizmirene obaveze JLS'!$A$11:$M$1500,12,FALSE)),0)))</f>
        <v/>
      </c>
      <c r="N470" s="87" t="str">
        <f>IF(A470=0,"",IF($A470&lt;=$A$1,+IF(VLOOKUP(A470,'Rashodi- plan-izvršenje'!$A$8:$M$1500,10,FALSE)&gt;0,VLOOKUP(A470,'Rashodi- plan-izvršenje'!$A$8:$M$1500,11,FALSE),VLOOKUP(A470,'Rashodi- plan-izvršenje'!$A$8:$M$1500,13,FALSE)),+IF($A470&gt;$A$2,IF(VLOOKUP($A470,'Neizmirene obaveze JLS'!$A$8:$M$1500,10,FALSE)&gt;0,VLOOKUP($A470,'Neizmirene obaveze JLS'!$A$11:$M$1500,11,FALSE),VLOOKUP($A470,'Neizmirene obaveze JLS'!$A$11:$M$1500,13,FALSE)),0)))</f>
        <v/>
      </c>
      <c r="O470" s="87" t="str">
        <f>IF(A470=0,"",IF($A470&lt;=$A$1,VALUE(+VLOOKUP($A470,'Rashodi- plan-izvršenje'!$A$8:N$1500,'prenos-P-R-N'!O$1,FALSE)),IF($A470&lt;=A$2,VALUE(VLOOKUP($A470,'Prihodi- plan-izvršenje'!$A$8:$H$500,6,FALSE)),VALUE(VLOOKUP($A470,'Neizmirene obaveze JLS'!$A$8:$N$500,O$1,FALSE)))))</f>
        <v/>
      </c>
      <c r="P470" s="87" t="str">
        <f>IF(A470=0,"",IF(A470=0,0,IF(A470&gt;A$2,'šifarnik K-izvor'!G$3,+IF(Q470&lt;700,+'šifarnik K-izvor'!G$2,'šifarnik K-izvor'!G$1))))</f>
        <v/>
      </c>
      <c r="Q470" s="87">
        <f>IF($A470&lt;=$A$1,VALUE(+VLOOKUP($A470,'Rashodi- plan-izvršenje'!$A$8:O$1500,'prenos-P-R-N'!Q$1,FALSE)),IF($A470&lt;=$A$2,VLOOKUP($A470,'Prihodi- plan-izvršenje'!$A$4:$H$500,4,FALSE),IF($A470&lt;=$A$3,VLOOKUP(A470,'Neizmirene obaveze JLS'!$A$11:O$500,Q$1,FALSE),"")))</f>
        <v>0</v>
      </c>
      <c r="R470" s="88">
        <f>IF($A470&lt;=$A$1,VALUE(+VLOOKUP($A470,'Rashodi- plan-izvršenje'!$A$8:P$1500,'prenos-P-R-N'!R$1,FALSE)),IF($A470&lt;=$A$2,VLOOKUP($A470,'Prihodi- plan-izvršenje'!$A$4:$H$500,7,FALSE),""))</f>
        <v>0</v>
      </c>
      <c r="S470" s="88">
        <f>IF(A470=0,0,IF($A470&lt;=$A$1,VALUE(+VLOOKUP($A470,'Rashodi- plan-izvršenje'!$A$8:Q$1500,'prenos-P-R-N'!S$1,FALSE)),IF($A470&lt;=$A$2,VLOOKUP($A470,'Prihodi- plan-izvršenje'!$A$4:$H$500,8,FALSE),0)))</f>
        <v>0</v>
      </c>
      <c r="T470" s="88" t="str">
        <f>IF($A470&gt;$A$2,VLOOKUP($A470,'Neizmirene obaveze JLS'!$A$11:R$500,R$1,FALSE),"")</f>
        <v/>
      </c>
      <c r="U470" s="88">
        <f>IF($A470&gt;$A$2,VLOOKUP($A470,'Neizmirene obaveze JLS'!$A$11:S$500,S$1,FALSE),0)</f>
        <v>0</v>
      </c>
      <c r="V470" s="88">
        <f t="shared" si="48"/>
        <v>0</v>
      </c>
      <c r="W470" s="74"/>
      <c r="X470" s="74"/>
      <c r="Y470" s="74"/>
      <c r="Z470" s="74"/>
      <c r="AA470" s="193">
        <f t="shared" si="49"/>
        <v>1</v>
      </c>
      <c r="AB470" s="193" t="str">
        <f t="shared" si="50"/>
        <v/>
      </c>
    </row>
    <row r="471" spans="1:28">
      <c r="A471" s="89">
        <f>IF(AND(COUNTIF(A$1:A$3,"&gt;0")=1,MAX(A$8:A470)&lt;A$1),A470+1,IF(AND(COUNTIF(A$1:A$3,"&gt;0")=2,MAX(A$8:A470)&lt;A$2),A470+1,IF(AND(COUNTIF(A$1:A$3,"&gt;0")=3,MAX(A$8:A470)&lt;A$3),A470+1,0)))</f>
        <v>0</v>
      </c>
      <c r="B471" s="89" t="str">
        <f t="shared" si="51"/>
        <v/>
      </c>
      <c r="C471" s="89" t="str">
        <f t="shared" si="52"/>
        <v/>
      </c>
      <c r="D471" s="87" t="str">
        <f>IF($A471=0,"",IF($A471&lt;=$A$1,+VLOOKUP($A471,'Rashodi- plan-izvršenje'!$A$8:B$1500,'prenos-P-R-N'!D$1,FALSE),IF($A471&gt;$A$2,+VLOOKUP($A471,'Neizmirene obaveze JLS'!$A$11:B$500,'prenos-P-R-N'!D$1,FALSE),"")))</f>
        <v/>
      </c>
      <c r="E471" s="87" t="str">
        <f>IF($A471=0,"",IF($A471&lt;=$A$1,+VLOOKUP($A471,'Rashodi- plan-izvršenje'!$A$8:C$1500,'prenos-P-R-N'!E$1,FALSE),IF($A471&gt;$A$2,+VLOOKUP($A471,'Neizmirene obaveze JLS'!$A$11:C$500,'prenos-P-R-N'!E$1,FALSE),"")))</f>
        <v/>
      </c>
      <c r="F471" s="87" t="str">
        <f>IF($A471=0,"",IF($A471&lt;=$A$1,+VLOOKUP($A471,'Rashodi- plan-izvršenje'!$A$8:D$1500,'prenos-P-R-N'!F$1,FALSE),IF($A471&gt;$A$2,+VLOOKUP($A471,'Neizmirene obaveze JLS'!$A$11:D$500,'prenos-P-R-N'!F$1,FALSE),"")))</f>
        <v/>
      </c>
      <c r="G471" s="87" t="str">
        <f>IF($A471=0,"",IF($A471&lt;=$A$1,+VLOOKUP($A471,'Rashodi- plan-izvršenje'!$A$8:E$1500,'prenos-P-R-N'!G$1,FALSE),IF($A471&gt;$A$2,+VLOOKUP($A471,'Neizmirene obaveze JLS'!$A$11:E$500,'prenos-P-R-N'!G$1,FALSE),"")))</f>
        <v/>
      </c>
      <c r="H471" s="87" t="str">
        <f>IF($A471=0,"",IF($A471&lt;=$A$1,+VLOOKUP($A471,'Rashodi- plan-izvršenje'!$A$8:F$1500,'prenos-P-R-N'!H$1,FALSE),IF($A471&gt;$A$2,+VLOOKUP($A471,'Neizmirene obaveze JLS'!$A$11:F$500,'prenos-P-R-N'!H$1,FALSE),"")))</f>
        <v/>
      </c>
      <c r="I471" s="87" t="str">
        <f>IF($A471=0,"",IF($A471&lt;=$A$1,+VLOOKUP($A471,'Rashodi- plan-izvršenje'!$A$8:G$1500,'prenos-P-R-N'!I$1,FALSE),IF($A471&gt;$A$2,+VLOOKUP($A471,'Neizmirene obaveze JLS'!$A$11:G$500,'prenos-P-R-N'!I$1,FALSE),"")))</f>
        <v/>
      </c>
      <c r="J471" s="87" t="str">
        <f>IF($A471=0,"",IF($A471&lt;=$A$1,+VLOOKUP($A471,'Rashodi- plan-izvršenje'!$A$8:H$1500,'prenos-P-R-N'!J$1,FALSE),IF($A471&gt;$A$2,+VLOOKUP($A471,'Neizmirene obaveze JLS'!$A$11:H$500,'prenos-P-R-N'!J$1,FALSE),"")))</f>
        <v/>
      </c>
      <c r="K471" s="87" t="str">
        <f>IF($A471=0,"",IF($A471&lt;=$A$1,+VLOOKUP($A471,'Rashodi- plan-izvršenje'!$A$8:I$1500,'prenos-P-R-N'!K$1,FALSE),IF($A471&gt;$A$2,+VLOOKUP($A471,'Neizmirene obaveze JLS'!$A$11:I$500,'prenos-P-R-N'!K$1,FALSE),"")))</f>
        <v/>
      </c>
      <c r="L471" t="str">
        <f>IF(A471=0,"",IF(A471&lt;=A$1,+IF(VLOOKUP(A471,'Rashodi- plan-izvršenje'!A$8:J$1500,M$1,FALSE)&gt;0,"Програмска активност","Пројекат"),IF(A471&gt;A$2,+IF(VLOOKUP(A471,'Neizmirene obaveze JLS'!A$8:J$2008,M$1,FALSE)&gt;0,"Програмска активност","Пројекат"),"")))</f>
        <v/>
      </c>
      <c r="M471" s="87" t="str">
        <f>IF(A471=0,"",IF($A471&lt;=$A$1,+IF(VLOOKUP($A471,'Rashodi- plan-izvršenje'!$A$8:$M$1500,10,FALSE)&gt;0,VLOOKUP($A471,'Rashodi- plan-izvršenje'!$A$8:$M$1500,10,FALSE),VLOOKUP($A471,'Rashodi- plan-izvršenje'!$A$8:$M$1500,12,FALSE)),+IF($A471&gt;$A$2,IF(VLOOKUP($A471,'Neizmirene obaveze JLS'!$A$8:$M$1500,10,FALSE)&gt;0,VLOOKUP($A471,'Neizmirene obaveze JLS'!$A$11:$M$1500,10,FALSE),VLOOKUP($A471,'Neizmirene obaveze JLS'!$A$11:$M$1500,12,FALSE)),0)))</f>
        <v/>
      </c>
      <c r="N471" s="87" t="str">
        <f>IF(A471=0,"",IF($A471&lt;=$A$1,+IF(VLOOKUP(A471,'Rashodi- plan-izvršenje'!$A$8:$M$1500,10,FALSE)&gt;0,VLOOKUP(A471,'Rashodi- plan-izvršenje'!$A$8:$M$1500,11,FALSE),VLOOKUP(A471,'Rashodi- plan-izvršenje'!$A$8:$M$1500,13,FALSE)),+IF($A471&gt;$A$2,IF(VLOOKUP($A471,'Neizmirene obaveze JLS'!$A$8:$M$1500,10,FALSE)&gt;0,VLOOKUP($A471,'Neizmirene obaveze JLS'!$A$11:$M$1500,11,FALSE),VLOOKUP($A471,'Neizmirene obaveze JLS'!$A$11:$M$1500,13,FALSE)),0)))</f>
        <v/>
      </c>
      <c r="O471" s="87" t="str">
        <f>IF(A471=0,"",IF($A471&lt;=$A$1,VALUE(+VLOOKUP($A471,'Rashodi- plan-izvršenje'!$A$8:N$1500,'prenos-P-R-N'!O$1,FALSE)),IF($A471&lt;=A$2,VALUE(VLOOKUP($A471,'Prihodi- plan-izvršenje'!$A$8:$H$500,6,FALSE)),VALUE(VLOOKUP($A471,'Neizmirene obaveze JLS'!$A$8:$N$500,O$1,FALSE)))))</f>
        <v/>
      </c>
      <c r="P471" s="87" t="str">
        <f>IF(A471=0,"",IF(A471=0,0,IF(A471&gt;A$2,'šifarnik K-izvor'!G$3,+IF(Q471&lt;700,+'šifarnik K-izvor'!G$2,'šifarnik K-izvor'!G$1))))</f>
        <v/>
      </c>
      <c r="Q471" s="87">
        <f>IF($A471&lt;=$A$1,VALUE(+VLOOKUP($A471,'Rashodi- plan-izvršenje'!$A$8:O$1500,'prenos-P-R-N'!Q$1,FALSE)),IF($A471&lt;=$A$2,VLOOKUP($A471,'Prihodi- plan-izvršenje'!$A$4:$H$500,4,FALSE),IF($A471&lt;=$A$3,VLOOKUP(A471,'Neizmirene obaveze JLS'!$A$11:O$500,Q$1,FALSE),"")))</f>
        <v>0</v>
      </c>
      <c r="R471" s="88">
        <f>IF($A471&lt;=$A$1,VALUE(+VLOOKUP($A471,'Rashodi- plan-izvršenje'!$A$8:P$1500,'prenos-P-R-N'!R$1,FALSE)),IF($A471&lt;=$A$2,VLOOKUP($A471,'Prihodi- plan-izvršenje'!$A$4:$H$500,7,FALSE),""))</f>
        <v>0</v>
      </c>
      <c r="S471" s="88">
        <f>IF(A471=0,0,IF($A471&lt;=$A$1,VALUE(+VLOOKUP($A471,'Rashodi- plan-izvršenje'!$A$8:Q$1500,'prenos-P-R-N'!S$1,FALSE)),IF($A471&lt;=$A$2,VLOOKUP($A471,'Prihodi- plan-izvršenje'!$A$4:$H$500,8,FALSE),0)))</f>
        <v>0</v>
      </c>
      <c r="T471" s="88" t="str">
        <f>IF($A471&gt;$A$2,VLOOKUP($A471,'Neizmirene obaveze JLS'!$A$11:R$500,R$1,FALSE),"")</f>
        <v/>
      </c>
      <c r="U471" s="88">
        <f>IF($A471&gt;$A$2,VLOOKUP($A471,'Neizmirene obaveze JLS'!$A$11:S$500,S$1,FALSE),0)</f>
        <v>0</v>
      </c>
      <c r="V471" s="88">
        <f t="shared" si="48"/>
        <v>0</v>
      </c>
      <c r="W471" s="74"/>
      <c r="X471" s="74"/>
      <c r="Y471" s="74"/>
      <c r="Z471" s="74"/>
      <c r="AA471" s="193">
        <f t="shared" si="49"/>
        <v>1</v>
      </c>
      <c r="AB471" s="193" t="str">
        <f t="shared" si="50"/>
        <v/>
      </c>
    </row>
    <row r="472" spans="1:28">
      <c r="A472" s="89">
        <f>IF(AND(COUNTIF(A$1:A$3,"&gt;0")=1,MAX(A$8:A471)&lt;A$1),A471+1,IF(AND(COUNTIF(A$1:A$3,"&gt;0")=2,MAX(A$8:A471)&lt;A$2),A471+1,IF(AND(COUNTIF(A$1:A$3,"&gt;0")=3,MAX(A$8:A471)&lt;A$3),A471+1,0)))</f>
        <v>0</v>
      </c>
      <c r="B472" s="89" t="str">
        <f t="shared" si="51"/>
        <v/>
      </c>
      <c r="C472" s="89" t="str">
        <f t="shared" si="52"/>
        <v/>
      </c>
      <c r="D472" s="87" t="str">
        <f>IF($A472=0,"",IF($A472&lt;=$A$1,+VLOOKUP($A472,'Rashodi- plan-izvršenje'!$A$8:B$1500,'prenos-P-R-N'!D$1,FALSE),IF($A472&gt;$A$2,+VLOOKUP($A472,'Neizmirene obaveze JLS'!$A$11:B$500,'prenos-P-R-N'!D$1,FALSE),"")))</f>
        <v/>
      </c>
      <c r="E472" s="87" t="str">
        <f>IF($A472=0,"",IF($A472&lt;=$A$1,+VLOOKUP($A472,'Rashodi- plan-izvršenje'!$A$8:C$1500,'prenos-P-R-N'!E$1,FALSE),IF($A472&gt;$A$2,+VLOOKUP($A472,'Neizmirene obaveze JLS'!$A$11:C$500,'prenos-P-R-N'!E$1,FALSE),"")))</f>
        <v/>
      </c>
      <c r="F472" s="87" t="str">
        <f>IF($A472=0,"",IF($A472&lt;=$A$1,+VLOOKUP($A472,'Rashodi- plan-izvršenje'!$A$8:D$1500,'prenos-P-R-N'!F$1,FALSE),IF($A472&gt;$A$2,+VLOOKUP($A472,'Neizmirene obaveze JLS'!$A$11:D$500,'prenos-P-R-N'!F$1,FALSE),"")))</f>
        <v/>
      </c>
      <c r="G472" s="87" t="str">
        <f>IF($A472=0,"",IF($A472&lt;=$A$1,+VLOOKUP($A472,'Rashodi- plan-izvršenje'!$A$8:E$1500,'prenos-P-R-N'!G$1,FALSE),IF($A472&gt;$A$2,+VLOOKUP($A472,'Neizmirene obaveze JLS'!$A$11:E$500,'prenos-P-R-N'!G$1,FALSE),"")))</f>
        <v/>
      </c>
      <c r="H472" s="87" t="str">
        <f>IF($A472=0,"",IF($A472&lt;=$A$1,+VLOOKUP($A472,'Rashodi- plan-izvršenje'!$A$8:F$1500,'prenos-P-R-N'!H$1,FALSE),IF($A472&gt;$A$2,+VLOOKUP($A472,'Neizmirene obaveze JLS'!$A$11:F$500,'prenos-P-R-N'!H$1,FALSE),"")))</f>
        <v/>
      </c>
      <c r="I472" s="87" t="str">
        <f>IF($A472=0,"",IF($A472&lt;=$A$1,+VLOOKUP($A472,'Rashodi- plan-izvršenje'!$A$8:G$1500,'prenos-P-R-N'!I$1,FALSE),IF($A472&gt;$A$2,+VLOOKUP($A472,'Neizmirene obaveze JLS'!$A$11:G$500,'prenos-P-R-N'!I$1,FALSE),"")))</f>
        <v/>
      </c>
      <c r="J472" s="87" t="str">
        <f>IF($A472=0,"",IF($A472&lt;=$A$1,+VLOOKUP($A472,'Rashodi- plan-izvršenje'!$A$8:H$1500,'prenos-P-R-N'!J$1,FALSE),IF($A472&gt;$A$2,+VLOOKUP($A472,'Neizmirene obaveze JLS'!$A$11:H$500,'prenos-P-R-N'!J$1,FALSE),"")))</f>
        <v/>
      </c>
      <c r="K472" s="87" t="str">
        <f>IF($A472=0,"",IF($A472&lt;=$A$1,+VLOOKUP($A472,'Rashodi- plan-izvršenje'!$A$8:I$1500,'prenos-P-R-N'!K$1,FALSE),IF($A472&gt;$A$2,+VLOOKUP($A472,'Neizmirene obaveze JLS'!$A$11:I$500,'prenos-P-R-N'!K$1,FALSE),"")))</f>
        <v/>
      </c>
      <c r="L472" t="str">
        <f>IF(A472=0,"",IF(A472&lt;=A$1,+IF(VLOOKUP(A472,'Rashodi- plan-izvršenje'!A$8:J$1500,M$1,FALSE)&gt;0,"Програмска активност","Пројекат"),IF(A472&gt;A$2,+IF(VLOOKUP(A472,'Neizmirene obaveze JLS'!A$8:J$2008,M$1,FALSE)&gt;0,"Програмска активност","Пројекат"),"")))</f>
        <v/>
      </c>
      <c r="M472" s="87" t="str">
        <f>IF(A472=0,"",IF($A472&lt;=$A$1,+IF(VLOOKUP($A472,'Rashodi- plan-izvršenje'!$A$8:$M$1500,10,FALSE)&gt;0,VLOOKUP($A472,'Rashodi- plan-izvršenje'!$A$8:$M$1500,10,FALSE),VLOOKUP($A472,'Rashodi- plan-izvršenje'!$A$8:$M$1500,12,FALSE)),+IF($A472&gt;$A$2,IF(VLOOKUP($A472,'Neizmirene obaveze JLS'!$A$8:$M$1500,10,FALSE)&gt;0,VLOOKUP($A472,'Neizmirene obaveze JLS'!$A$11:$M$1500,10,FALSE),VLOOKUP($A472,'Neizmirene obaveze JLS'!$A$11:$M$1500,12,FALSE)),0)))</f>
        <v/>
      </c>
      <c r="N472" s="87" t="str">
        <f>IF(A472=0,"",IF($A472&lt;=$A$1,+IF(VLOOKUP(A472,'Rashodi- plan-izvršenje'!$A$8:$M$1500,10,FALSE)&gt;0,VLOOKUP(A472,'Rashodi- plan-izvršenje'!$A$8:$M$1500,11,FALSE),VLOOKUP(A472,'Rashodi- plan-izvršenje'!$A$8:$M$1500,13,FALSE)),+IF($A472&gt;$A$2,IF(VLOOKUP($A472,'Neizmirene obaveze JLS'!$A$8:$M$1500,10,FALSE)&gt;0,VLOOKUP($A472,'Neizmirene obaveze JLS'!$A$11:$M$1500,11,FALSE),VLOOKUP($A472,'Neizmirene obaveze JLS'!$A$11:$M$1500,13,FALSE)),0)))</f>
        <v/>
      </c>
      <c r="O472" s="87" t="str">
        <f>IF(A472=0,"",IF($A472&lt;=$A$1,VALUE(+VLOOKUP($A472,'Rashodi- plan-izvršenje'!$A$8:N$1500,'prenos-P-R-N'!O$1,FALSE)),IF($A472&lt;=A$2,VALUE(VLOOKUP($A472,'Prihodi- plan-izvršenje'!$A$8:$H$500,6,FALSE)),VALUE(VLOOKUP($A472,'Neizmirene obaveze JLS'!$A$8:$N$500,O$1,FALSE)))))</f>
        <v/>
      </c>
      <c r="P472" s="87" t="str">
        <f>IF(A472=0,"",IF(A472=0,0,IF(A472&gt;A$2,'šifarnik K-izvor'!G$3,+IF(Q472&lt;700,+'šifarnik K-izvor'!G$2,'šifarnik K-izvor'!G$1))))</f>
        <v/>
      </c>
      <c r="Q472" s="87">
        <f>IF($A472&lt;=$A$1,VALUE(+VLOOKUP($A472,'Rashodi- plan-izvršenje'!$A$8:O$1500,'prenos-P-R-N'!Q$1,FALSE)),IF($A472&lt;=$A$2,VLOOKUP($A472,'Prihodi- plan-izvršenje'!$A$4:$H$500,4,FALSE),IF($A472&lt;=$A$3,VLOOKUP(A472,'Neizmirene obaveze JLS'!$A$11:O$500,Q$1,FALSE),"")))</f>
        <v>0</v>
      </c>
      <c r="R472" s="88">
        <f>IF($A472&lt;=$A$1,VALUE(+VLOOKUP($A472,'Rashodi- plan-izvršenje'!$A$8:P$1500,'prenos-P-R-N'!R$1,FALSE)),IF($A472&lt;=$A$2,VLOOKUP($A472,'Prihodi- plan-izvršenje'!$A$4:$H$500,7,FALSE),""))</f>
        <v>0</v>
      </c>
      <c r="S472" s="88">
        <f>IF(A472=0,0,IF($A472&lt;=$A$1,VALUE(+VLOOKUP($A472,'Rashodi- plan-izvršenje'!$A$8:Q$1500,'prenos-P-R-N'!S$1,FALSE)),IF($A472&lt;=$A$2,VLOOKUP($A472,'Prihodi- plan-izvršenje'!$A$4:$H$500,8,FALSE),0)))</f>
        <v>0</v>
      </c>
      <c r="T472" s="88" t="str">
        <f>IF($A472&gt;$A$2,VLOOKUP($A472,'Neizmirene obaveze JLS'!$A$11:R$500,R$1,FALSE),"")</f>
        <v/>
      </c>
      <c r="U472" s="88">
        <f>IF($A472&gt;$A$2,VLOOKUP($A472,'Neizmirene obaveze JLS'!$A$11:S$500,S$1,FALSE),0)</f>
        <v>0</v>
      </c>
      <c r="V472" s="88">
        <f t="shared" si="48"/>
        <v>0</v>
      </c>
      <c r="W472" s="74"/>
      <c r="X472" s="74"/>
      <c r="Y472" s="74"/>
      <c r="Z472" s="74"/>
      <c r="AA472" s="193">
        <f t="shared" si="49"/>
        <v>1</v>
      </c>
      <c r="AB472" s="193" t="str">
        <f t="shared" si="50"/>
        <v/>
      </c>
    </row>
    <row r="473" spans="1:28">
      <c r="A473" s="89">
        <f>IF(AND(COUNTIF(A$1:A$3,"&gt;0")=1,MAX(A$8:A472)&lt;A$1),A472+1,IF(AND(COUNTIF(A$1:A$3,"&gt;0")=2,MAX(A$8:A472)&lt;A$2),A472+1,IF(AND(COUNTIF(A$1:A$3,"&gt;0")=3,MAX(A$8:A472)&lt;A$3),A472+1,0)))</f>
        <v>0</v>
      </c>
      <c r="B473" s="89" t="str">
        <f t="shared" si="51"/>
        <v/>
      </c>
      <c r="C473" s="89" t="str">
        <f t="shared" si="52"/>
        <v/>
      </c>
      <c r="D473" s="87" t="str">
        <f>IF($A473=0,"",IF($A473&lt;=$A$1,+VLOOKUP($A473,'Rashodi- plan-izvršenje'!$A$8:B$1500,'prenos-P-R-N'!D$1,FALSE),IF($A473&gt;$A$2,+VLOOKUP($A473,'Neizmirene obaveze JLS'!$A$11:B$500,'prenos-P-R-N'!D$1,FALSE),"")))</f>
        <v/>
      </c>
      <c r="E473" s="87" t="str">
        <f>IF($A473=0,"",IF($A473&lt;=$A$1,+VLOOKUP($A473,'Rashodi- plan-izvršenje'!$A$8:C$1500,'prenos-P-R-N'!E$1,FALSE),IF($A473&gt;$A$2,+VLOOKUP($A473,'Neizmirene obaveze JLS'!$A$11:C$500,'prenos-P-R-N'!E$1,FALSE),"")))</f>
        <v/>
      </c>
      <c r="F473" s="87" t="str">
        <f>IF($A473=0,"",IF($A473&lt;=$A$1,+VLOOKUP($A473,'Rashodi- plan-izvršenje'!$A$8:D$1500,'prenos-P-R-N'!F$1,FALSE),IF($A473&gt;$A$2,+VLOOKUP($A473,'Neizmirene obaveze JLS'!$A$11:D$500,'prenos-P-R-N'!F$1,FALSE),"")))</f>
        <v/>
      </c>
      <c r="G473" s="87" t="str">
        <f>IF($A473=0,"",IF($A473&lt;=$A$1,+VLOOKUP($A473,'Rashodi- plan-izvršenje'!$A$8:E$1500,'prenos-P-R-N'!G$1,FALSE),IF($A473&gt;$A$2,+VLOOKUP($A473,'Neizmirene obaveze JLS'!$A$11:E$500,'prenos-P-R-N'!G$1,FALSE),"")))</f>
        <v/>
      </c>
      <c r="H473" s="87" t="str">
        <f>IF($A473=0,"",IF($A473&lt;=$A$1,+VLOOKUP($A473,'Rashodi- plan-izvršenje'!$A$8:F$1500,'prenos-P-R-N'!H$1,FALSE),IF($A473&gt;$A$2,+VLOOKUP($A473,'Neizmirene obaveze JLS'!$A$11:F$500,'prenos-P-R-N'!H$1,FALSE),"")))</f>
        <v/>
      </c>
      <c r="I473" s="87" t="str">
        <f>IF($A473=0,"",IF($A473&lt;=$A$1,+VLOOKUP($A473,'Rashodi- plan-izvršenje'!$A$8:G$1500,'prenos-P-R-N'!I$1,FALSE),IF($A473&gt;$A$2,+VLOOKUP($A473,'Neizmirene obaveze JLS'!$A$11:G$500,'prenos-P-R-N'!I$1,FALSE),"")))</f>
        <v/>
      </c>
      <c r="J473" s="87" t="str">
        <f>IF($A473=0,"",IF($A473&lt;=$A$1,+VLOOKUP($A473,'Rashodi- plan-izvršenje'!$A$8:H$1500,'prenos-P-R-N'!J$1,FALSE),IF($A473&gt;$A$2,+VLOOKUP($A473,'Neizmirene obaveze JLS'!$A$11:H$500,'prenos-P-R-N'!J$1,FALSE),"")))</f>
        <v/>
      </c>
      <c r="K473" s="87" t="str">
        <f>IF($A473=0,"",IF($A473&lt;=$A$1,+VLOOKUP($A473,'Rashodi- plan-izvršenje'!$A$8:I$1500,'prenos-P-R-N'!K$1,FALSE),IF($A473&gt;$A$2,+VLOOKUP($A473,'Neizmirene obaveze JLS'!$A$11:I$500,'prenos-P-R-N'!K$1,FALSE),"")))</f>
        <v/>
      </c>
      <c r="L473" t="str">
        <f>IF(A473=0,"",IF(A473&lt;=A$1,+IF(VLOOKUP(A473,'Rashodi- plan-izvršenje'!A$8:J$1500,M$1,FALSE)&gt;0,"Програмска активност","Пројекат"),IF(A473&gt;A$2,+IF(VLOOKUP(A473,'Neizmirene obaveze JLS'!A$8:J$2008,M$1,FALSE)&gt;0,"Програмска активност","Пројекат"),"")))</f>
        <v/>
      </c>
      <c r="M473" s="87" t="str">
        <f>IF(A473=0,"",IF($A473&lt;=$A$1,+IF(VLOOKUP($A473,'Rashodi- plan-izvršenje'!$A$8:$M$1500,10,FALSE)&gt;0,VLOOKUP($A473,'Rashodi- plan-izvršenje'!$A$8:$M$1500,10,FALSE),VLOOKUP($A473,'Rashodi- plan-izvršenje'!$A$8:$M$1500,12,FALSE)),+IF($A473&gt;$A$2,IF(VLOOKUP($A473,'Neizmirene obaveze JLS'!$A$8:$M$1500,10,FALSE)&gt;0,VLOOKUP($A473,'Neizmirene obaveze JLS'!$A$11:$M$1500,10,FALSE),VLOOKUP($A473,'Neizmirene obaveze JLS'!$A$11:$M$1500,12,FALSE)),0)))</f>
        <v/>
      </c>
      <c r="N473" s="87" t="str">
        <f>IF(A473=0,"",IF($A473&lt;=$A$1,+IF(VLOOKUP(A473,'Rashodi- plan-izvršenje'!$A$8:$M$1500,10,FALSE)&gt;0,VLOOKUP(A473,'Rashodi- plan-izvršenje'!$A$8:$M$1500,11,FALSE),VLOOKUP(A473,'Rashodi- plan-izvršenje'!$A$8:$M$1500,13,FALSE)),+IF($A473&gt;$A$2,IF(VLOOKUP($A473,'Neizmirene obaveze JLS'!$A$8:$M$1500,10,FALSE)&gt;0,VLOOKUP($A473,'Neizmirene obaveze JLS'!$A$11:$M$1500,11,FALSE),VLOOKUP($A473,'Neizmirene obaveze JLS'!$A$11:$M$1500,13,FALSE)),0)))</f>
        <v/>
      </c>
      <c r="O473" s="87" t="str">
        <f>IF(A473=0,"",IF($A473&lt;=$A$1,VALUE(+VLOOKUP($A473,'Rashodi- plan-izvršenje'!$A$8:N$1500,'prenos-P-R-N'!O$1,FALSE)),IF($A473&lt;=A$2,VALUE(VLOOKUP($A473,'Prihodi- plan-izvršenje'!$A$8:$H$500,6,FALSE)),VALUE(VLOOKUP($A473,'Neizmirene obaveze JLS'!$A$8:$N$500,O$1,FALSE)))))</f>
        <v/>
      </c>
      <c r="P473" s="87" t="str">
        <f>IF(A473=0,"",IF(A473=0,0,IF(A473&gt;A$2,'šifarnik K-izvor'!G$3,+IF(Q473&lt;700,+'šifarnik K-izvor'!G$2,'šifarnik K-izvor'!G$1))))</f>
        <v/>
      </c>
      <c r="Q473" s="87">
        <f>IF($A473&lt;=$A$1,VALUE(+VLOOKUP($A473,'Rashodi- plan-izvršenje'!$A$8:O$1500,'prenos-P-R-N'!Q$1,FALSE)),IF($A473&lt;=$A$2,VLOOKUP($A473,'Prihodi- plan-izvršenje'!$A$4:$H$500,4,FALSE),IF($A473&lt;=$A$3,VLOOKUP(A473,'Neizmirene obaveze JLS'!$A$11:O$500,Q$1,FALSE),"")))</f>
        <v>0</v>
      </c>
      <c r="R473" s="88">
        <f>IF($A473&lt;=$A$1,VALUE(+VLOOKUP($A473,'Rashodi- plan-izvršenje'!$A$8:P$1500,'prenos-P-R-N'!R$1,FALSE)),IF($A473&lt;=$A$2,VLOOKUP($A473,'Prihodi- plan-izvršenje'!$A$4:$H$500,7,FALSE),""))</f>
        <v>0</v>
      </c>
      <c r="S473" s="88">
        <f>IF(A473=0,0,IF($A473&lt;=$A$1,VALUE(+VLOOKUP($A473,'Rashodi- plan-izvršenje'!$A$8:Q$1500,'prenos-P-R-N'!S$1,FALSE)),IF($A473&lt;=$A$2,VLOOKUP($A473,'Prihodi- plan-izvršenje'!$A$4:$H$500,8,FALSE),0)))</f>
        <v>0</v>
      </c>
      <c r="T473" s="88" t="str">
        <f>IF($A473&gt;$A$2,VLOOKUP($A473,'Neizmirene obaveze JLS'!$A$11:R$500,R$1,FALSE),"")</f>
        <v/>
      </c>
      <c r="U473" s="88">
        <f>IF($A473&gt;$A$2,VLOOKUP($A473,'Neizmirene obaveze JLS'!$A$11:S$500,S$1,FALSE),0)</f>
        <v>0</v>
      </c>
      <c r="V473" s="88">
        <f t="shared" si="48"/>
        <v>0</v>
      </c>
      <c r="W473" s="74"/>
      <c r="X473" s="74"/>
      <c r="Y473" s="74"/>
      <c r="Z473" s="74"/>
      <c r="AA473" s="193">
        <f t="shared" si="49"/>
        <v>1</v>
      </c>
      <c r="AB473" s="193" t="str">
        <f t="shared" si="50"/>
        <v/>
      </c>
    </row>
    <row r="474" spans="1:28">
      <c r="A474" s="89">
        <f>IF(AND(COUNTIF(A$1:A$3,"&gt;0")=1,MAX(A$8:A473)&lt;A$1),A473+1,IF(AND(COUNTIF(A$1:A$3,"&gt;0")=2,MAX(A$8:A473)&lt;A$2),A473+1,IF(AND(COUNTIF(A$1:A$3,"&gt;0")=3,MAX(A$8:A473)&lt;A$3),A473+1,0)))</f>
        <v>0</v>
      </c>
      <c r="B474" s="89" t="str">
        <f t="shared" si="51"/>
        <v/>
      </c>
      <c r="C474" s="89" t="str">
        <f t="shared" si="52"/>
        <v/>
      </c>
      <c r="D474" s="87" t="str">
        <f>IF($A474=0,"",IF($A474&lt;=$A$1,+VLOOKUP($A474,'Rashodi- plan-izvršenje'!$A$8:B$1500,'prenos-P-R-N'!D$1,FALSE),IF($A474&gt;$A$2,+VLOOKUP($A474,'Neizmirene obaveze JLS'!$A$11:B$500,'prenos-P-R-N'!D$1,FALSE),"")))</f>
        <v/>
      </c>
      <c r="E474" s="87" t="str">
        <f>IF($A474=0,"",IF($A474&lt;=$A$1,+VLOOKUP($A474,'Rashodi- plan-izvršenje'!$A$8:C$1500,'prenos-P-R-N'!E$1,FALSE),IF($A474&gt;$A$2,+VLOOKUP($A474,'Neizmirene obaveze JLS'!$A$11:C$500,'prenos-P-R-N'!E$1,FALSE),"")))</f>
        <v/>
      </c>
      <c r="F474" s="87" t="str">
        <f>IF($A474=0,"",IF($A474&lt;=$A$1,+VLOOKUP($A474,'Rashodi- plan-izvršenje'!$A$8:D$1500,'prenos-P-R-N'!F$1,FALSE),IF($A474&gt;$A$2,+VLOOKUP($A474,'Neizmirene obaveze JLS'!$A$11:D$500,'prenos-P-R-N'!F$1,FALSE),"")))</f>
        <v/>
      </c>
      <c r="G474" s="87" t="str">
        <f>IF($A474=0,"",IF($A474&lt;=$A$1,+VLOOKUP($A474,'Rashodi- plan-izvršenje'!$A$8:E$1500,'prenos-P-R-N'!G$1,FALSE),IF($A474&gt;$A$2,+VLOOKUP($A474,'Neizmirene obaveze JLS'!$A$11:E$500,'prenos-P-R-N'!G$1,FALSE),"")))</f>
        <v/>
      </c>
      <c r="H474" s="87" t="str">
        <f>IF($A474=0,"",IF($A474&lt;=$A$1,+VLOOKUP($A474,'Rashodi- plan-izvršenje'!$A$8:F$1500,'prenos-P-R-N'!H$1,FALSE),IF($A474&gt;$A$2,+VLOOKUP($A474,'Neizmirene obaveze JLS'!$A$11:F$500,'prenos-P-R-N'!H$1,FALSE),"")))</f>
        <v/>
      </c>
      <c r="I474" s="87" t="str">
        <f>IF($A474=0,"",IF($A474&lt;=$A$1,+VLOOKUP($A474,'Rashodi- plan-izvršenje'!$A$8:G$1500,'prenos-P-R-N'!I$1,FALSE),IF($A474&gt;$A$2,+VLOOKUP($A474,'Neizmirene obaveze JLS'!$A$11:G$500,'prenos-P-R-N'!I$1,FALSE),"")))</f>
        <v/>
      </c>
      <c r="J474" s="87" t="str">
        <f>IF($A474=0,"",IF($A474&lt;=$A$1,+VLOOKUP($A474,'Rashodi- plan-izvršenje'!$A$8:H$1500,'prenos-P-R-N'!J$1,FALSE),IF($A474&gt;$A$2,+VLOOKUP($A474,'Neizmirene obaveze JLS'!$A$11:H$500,'prenos-P-R-N'!J$1,FALSE),"")))</f>
        <v/>
      </c>
      <c r="K474" s="87" t="str">
        <f>IF($A474=0,"",IF($A474&lt;=$A$1,+VLOOKUP($A474,'Rashodi- plan-izvršenje'!$A$8:I$1500,'prenos-P-R-N'!K$1,FALSE),IF($A474&gt;$A$2,+VLOOKUP($A474,'Neizmirene obaveze JLS'!$A$11:I$500,'prenos-P-R-N'!K$1,FALSE),"")))</f>
        <v/>
      </c>
      <c r="L474" t="str">
        <f>IF(A474=0,"",IF(A474&lt;=A$1,+IF(VLOOKUP(A474,'Rashodi- plan-izvršenje'!A$8:J$1500,M$1,FALSE)&gt;0,"Програмска активност","Пројекат"),IF(A474&gt;A$2,+IF(VLOOKUP(A474,'Neizmirene obaveze JLS'!A$8:J$2008,M$1,FALSE)&gt;0,"Програмска активност","Пројекат"),"")))</f>
        <v/>
      </c>
      <c r="M474" s="87" t="str">
        <f>IF(A474=0,"",IF($A474&lt;=$A$1,+IF(VLOOKUP($A474,'Rashodi- plan-izvršenje'!$A$8:$M$1500,10,FALSE)&gt;0,VLOOKUP($A474,'Rashodi- plan-izvršenje'!$A$8:$M$1500,10,FALSE),VLOOKUP($A474,'Rashodi- plan-izvršenje'!$A$8:$M$1500,12,FALSE)),+IF($A474&gt;$A$2,IF(VLOOKUP($A474,'Neizmirene obaveze JLS'!$A$8:$M$1500,10,FALSE)&gt;0,VLOOKUP($A474,'Neizmirene obaveze JLS'!$A$11:$M$1500,10,FALSE),VLOOKUP($A474,'Neizmirene obaveze JLS'!$A$11:$M$1500,12,FALSE)),0)))</f>
        <v/>
      </c>
      <c r="N474" s="87" t="str">
        <f>IF(A474=0,"",IF($A474&lt;=$A$1,+IF(VLOOKUP(A474,'Rashodi- plan-izvršenje'!$A$8:$M$1500,10,FALSE)&gt;0,VLOOKUP(A474,'Rashodi- plan-izvršenje'!$A$8:$M$1500,11,FALSE),VLOOKUP(A474,'Rashodi- plan-izvršenje'!$A$8:$M$1500,13,FALSE)),+IF($A474&gt;$A$2,IF(VLOOKUP($A474,'Neizmirene obaveze JLS'!$A$8:$M$1500,10,FALSE)&gt;0,VLOOKUP($A474,'Neizmirene obaveze JLS'!$A$11:$M$1500,11,FALSE),VLOOKUP($A474,'Neizmirene obaveze JLS'!$A$11:$M$1500,13,FALSE)),0)))</f>
        <v/>
      </c>
      <c r="O474" s="87" t="str">
        <f>IF(A474=0,"",IF($A474&lt;=$A$1,VALUE(+VLOOKUP($A474,'Rashodi- plan-izvršenje'!$A$8:N$1500,'prenos-P-R-N'!O$1,FALSE)),IF($A474&lt;=A$2,VALUE(VLOOKUP($A474,'Prihodi- plan-izvršenje'!$A$8:$H$500,6,FALSE)),VALUE(VLOOKUP($A474,'Neizmirene obaveze JLS'!$A$8:$N$500,O$1,FALSE)))))</f>
        <v/>
      </c>
      <c r="P474" s="87" t="str">
        <f>IF(A474=0,"",IF(A474=0,0,IF(A474&gt;A$2,'šifarnik K-izvor'!G$3,+IF(Q474&lt;700,+'šifarnik K-izvor'!G$2,'šifarnik K-izvor'!G$1))))</f>
        <v/>
      </c>
      <c r="Q474" s="87">
        <f>IF($A474&lt;=$A$1,VALUE(+VLOOKUP($A474,'Rashodi- plan-izvršenje'!$A$8:O$1500,'prenos-P-R-N'!Q$1,FALSE)),IF($A474&lt;=$A$2,VLOOKUP($A474,'Prihodi- plan-izvršenje'!$A$4:$H$500,4,FALSE),IF($A474&lt;=$A$3,VLOOKUP(A474,'Neizmirene obaveze JLS'!$A$11:O$500,Q$1,FALSE),"")))</f>
        <v>0</v>
      </c>
      <c r="R474" s="88">
        <f>IF($A474&lt;=$A$1,VALUE(+VLOOKUP($A474,'Rashodi- plan-izvršenje'!$A$8:P$1500,'prenos-P-R-N'!R$1,FALSE)),IF($A474&lt;=$A$2,VLOOKUP($A474,'Prihodi- plan-izvršenje'!$A$4:$H$500,7,FALSE),""))</f>
        <v>0</v>
      </c>
      <c r="S474" s="88">
        <f>IF(A474=0,0,IF($A474&lt;=$A$1,VALUE(+VLOOKUP($A474,'Rashodi- plan-izvršenje'!$A$8:Q$1500,'prenos-P-R-N'!S$1,FALSE)),IF($A474&lt;=$A$2,VLOOKUP($A474,'Prihodi- plan-izvršenje'!$A$4:$H$500,8,FALSE),0)))</f>
        <v>0</v>
      </c>
      <c r="T474" s="88" t="str">
        <f>IF($A474&gt;$A$2,VLOOKUP($A474,'Neizmirene obaveze JLS'!$A$11:R$500,R$1,FALSE),"")</f>
        <v/>
      </c>
      <c r="U474" s="88">
        <f>IF($A474&gt;$A$2,VLOOKUP($A474,'Neizmirene obaveze JLS'!$A$11:S$500,S$1,FALSE),0)</f>
        <v>0</v>
      </c>
      <c r="V474" s="88">
        <f t="shared" si="48"/>
        <v>0</v>
      </c>
      <c r="W474" s="74"/>
      <c r="X474" s="74"/>
      <c r="Y474" s="74"/>
      <c r="Z474" s="74"/>
      <c r="AA474" s="193">
        <f t="shared" si="49"/>
        <v>1</v>
      </c>
      <c r="AB474" s="193" t="str">
        <f t="shared" si="50"/>
        <v/>
      </c>
    </row>
    <row r="475" spans="1:28">
      <c r="A475" s="89">
        <f>IF(AND(COUNTIF(A$1:A$3,"&gt;0")=1,MAX(A$8:A474)&lt;A$1),A474+1,IF(AND(COUNTIF(A$1:A$3,"&gt;0")=2,MAX(A$8:A474)&lt;A$2),A474+1,IF(AND(COUNTIF(A$1:A$3,"&gt;0")=3,MAX(A$8:A474)&lt;A$3),A474+1,0)))</f>
        <v>0</v>
      </c>
      <c r="B475" s="89" t="str">
        <f t="shared" si="51"/>
        <v/>
      </c>
      <c r="C475" s="89" t="str">
        <f t="shared" si="52"/>
        <v/>
      </c>
      <c r="D475" s="87" t="str">
        <f>IF($A475=0,"",IF($A475&lt;=$A$1,+VLOOKUP($A475,'Rashodi- plan-izvršenje'!$A$8:B$1500,'prenos-P-R-N'!D$1,FALSE),IF($A475&gt;$A$2,+VLOOKUP($A475,'Neizmirene obaveze JLS'!$A$11:B$500,'prenos-P-R-N'!D$1,FALSE),"")))</f>
        <v/>
      </c>
      <c r="E475" s="87" t="str">
        <f>IF($A475=0,"",IF($A475&lt;=$A$1,+VLOOKUP($A475,'Rashodi- plan-izvršenje'!$A$8:C$1500,'prenos-P-R-N'!E$1,FALSE),IF($A475&gt;$A$2,+VLOOKUP($A475,'Neizmirene obaveze JLS'!$A$11:C$500,'prenos-P-R-N'!E$1,FALSE),"")))</f>
        <v/>
      </c>
      <c r="F475" s="87" t="str">
        <f>IF($A475=0,"",IF($A475&lt;=$A$1,+VLOOKUP($A475,'Rashodi- plan-izvršenje'!$A$8:D$1500,'prenos-P-R-N'!F$1,FALSE),IF($A475&gt;$A$2,+VLOOKUP($A475,'Neizmirene obaveze JLS'!$A$11:D$500,'prenos-P-R-N'!F$1,FALSE),"")))</f>
        <v/>
      </c>
      <c r="G475" s="87" t="str">
        <f>IF($A475=0,"",IF($A475&lt;=$A$1,+VLOOKUP($A475,'Rashodi- plan-izvršenje'!$A$8:E$1500,'prenos-P-R-N'!G$1,FALSE),IF($A475&gt;$A$2,+VLOOKUP($A475,'Neizmirene obaveze JLS'!$A$11:E$500,'prenos-P-R-N'!G$1,FALSE),"")))</f>
        <v/>
      </c>
      <c r="H475" s="87" t="str">
        <f>IF($A475=0,"",IF($A475&lt;=$A$1,+VLOOKUP($A475,'Rashodi- plan-izvršenje'!$A$8:F$1500,'prenos-P-R-N'!H$1,FALSE),IF($A475&gt;$A$2,+VLOOKUP($A475,'Neizmirene obaveze JLS'!$A$11:F$500,'prenos-P-R-N'!H$1,FALSE),"")))</f>
        <v/>
      </c>
      <c r="I475" s="87" t="str">
        <f>IF($A475=0,"",IF($A475&lt;=$A$1,+VLOOKUP($A475,'Rashodi- plan-izvršenje'!$A$8:G$1500,'prenos-P-R-N'!I$1,FALSE),IF($A475&gt;$A$2,+VLOOKUP($A475,'Neizmirene obaveze JLS'!$A$11:G$500,'prenos-P-R-N'!I$1,FALSE),"")))</f>
        <v/>
      </c>
      <c r="J475" s="87" t="str">
        <f>IF($A475=0,"",IF($A475&lt;=$A$1,+VLOOKUP($A475,'Rashodi- plan-izvršenje'!$A$8:H$1500,'prenos-P-R-N'!J$1,FALSE),IF($A475&gt;$A$2,+VLOOKUP($A475,'Neizmirene obaveze JLS'!$A$11:H$500,'prenos-P-R-N'!J$1,FALSE),"")))</f>
        <v/>
      </c>
      <c r="K475" s="87" t="str">
        <f>IF($A475=0,"",IF($A475&lt;=$A$1,+VLOOKUP($A475,'Rashodi- plan-izvršenje'!$A$8:I$1500,'prenos-P-R-N'!K$1,FALSE),IF($A475&gt;$A$2,+VLOOKUP($A475,'Neizmirene obaveze JLS'!$A$11:I$500,'prenos-P-R-N'!K$1,FALSE),"")))</f>
        <v/>
      </c>
      <c r="L475" t="str">
        <f>IF(A475=0,"",IF(A475&lt;=A$1,+IF(VLOOKUP(A475,'Rashodi- plan-izvršenje'!A$8:J$1500,M$1,FALSE)&gt;0,"Програмска активност","Пројекат"),IF(A475&gt;A$2,+IF(VLOOKUP(A475,'Neizmirene obaveze JLS'!A$8:J$2008,M$1,FALSE)&gt;0,"Програмска активност","Пројекат"),"")))</f>
        <v/>
      </c>
      <c r="M475" s="87" t="str">
        <f>IF(A475=0,"",IF($A475&lt;=$A$1,+IF(VLOOKUP($A475,'Rashodi- plan-izvršenje'!$A$8:$M$1500,10,FALSE)&gt;0,VLOOKUP($A475,'Rashodi- plan-izvršenje'!$A$8:$M$1500,10,FALSE),VLOOKUP($A475,'Rashodi- plan-izvršenje'!$A$8:$M$1500,12,FALSE)),+IF($A475&gt;$A$2,IF(VLOOKUP($A475,'Neizmirene obaveze JLS'!$A$8:$M$1500,10,FALSE)&gt;0,VLOOKUP($A475,'Neizmirene obaveze JLS'!$A$11:$M$1500,10,FALSE),VLOOKUP($A475,'Neizmirene obaveze JLS'!$A$11:$M$1500,12,FALSE)),0)))</f>
        <v/>
      </c>
      <c r="N475" s="87" t="str">
        <f>IF(A475=0,"",IF($A475&lt;=$A$1,+IF(VLOOKUP(A475,'Rashodi- plan-izvršenje'!$A$8:$M$1500,10,FALSE)&gt;0,VLOOKUP(A475,'Rashodi- plan-izvršenje'!$A$8:$M$1500,11,FALSE),VLOOKUP(A475,'Rashodi- plan-izvršenje'!$A$8:$M$1500,13,FALSE)),+IF($A475&gt;$A$2,IF(VLOOKUP($A475,'Neizmirene obaveze JLS'!$A$8:$M$1500,10,FALSE)&gt;0,VLOOKUP($A475,'Neizmirene obaveze JLS'!$A$11:$M$1500,11,FALSE),VLOOKUP($A475,'Neizmirene obaveze JLS'!$A$11:$M$1500,13,FALSE)),0)))</f>
        <v/>
      </c>
      <c r="O475" s="87" t="str">
        <f>IF(A475=0,"",IF($A475&lt;=$A$1,VALUE(+VLOOKUP($A475,'Rashodi- plan-izvršenje'!$A$8:N$1500,'prenos-P-R-N'!O$1,FALSE)),IF($A475&lt;=A$2,VALUE(VLOOKUP($A475,'Prihodi- plan-izvršenje'!$A$8:$H$500,6,FALSE)),VALUE(VLOOKUP($A475,'Neizmirene obaveze JLS'!$A$8:$N$500,O$1,FALSE)))))</f>
        <v/>
      </c>
      <c r="P475" s="87" t="str">
        <f>IF(A475=0,"",IF(A475=0,0,IF(A475&gt;A$2,'šifarnik K-izvor'!G$3,+IF(Q475&lt;700,+'šifarnik K-izvor'!G$2,'šifarnik K-izvor'!G$1))))</f>
        <v/>
      </c>
      <c r="Q475" s="87">
        <f>IF($A475&lt;=$A$1,VALUE(+VLOOKUP($A475,'Rashodi- plan-izvršenje'!$A$8:O$1500,'prenos-P-R-N'!Q$1,FALSE)),IF($A475&lt;=$A$2,VLOOKUP($A475,'Prihodi- plan-izvršenje'!$A$4:$H$500,4,FALSE),IF($A475&lt;=$A$3,VLOOKUP(A475,'Neizmirene obaveze JLS'!$A$11:O$500,Q$1,FALSE),"")))</f>
        <v>0</v>
      </c>
      <c r="R475" s="88">
        <f>IF($A475&lt;=$A$1,VALUE(+VLOOKUP($A475,'Rashodi- plan-izvršenje'!$A$8:P$1500,'prenos-P-R-N'!R$1,FALSE)),IF($A475&lt;=$A$2,VLOOKUP($A475,'Prihodi- plan-izvršenje'!$A$4:$H$500,7,FALSE),""))</f>
        <v>0</v>
      </c>
      <c r="S475" s="88">
        <f>IF(A475=0,0,IF($A475&lt;=$A$1,VALUE(+VLOOKUP($A475,'Rashodi- plan-izvršenje'!$A$8:Q$1500,'prenos-P-R-N'!S$1,FALSE)),IF($A475&lt;=$A$2,VLOOKUP($A475,'Prihodi- plan-izvršenje'!$A$4:$H$500,8,FALSE),0)))</f>
        <v>0</v>
      </c>
      <c r="T475" s="88" t="str">
        <f>IF($A475&gt;$A$2,VLOOKUP($A475,'Neizmirene obaveze JLS'!$A$11:R$500,R$1,FALSE),"")</f>
        <v/>
      </c>
      <c r="U475" s="88">
        <f>IF($A475&gt;$A$2,VLOOKUP($A475,'Neizmirene obaveze JLS'!$A$11:S$500,S$1,FALSE),0)</f>
        <v>0</v>
      </c>
      <c r="V475" s="88">
        <f t="shared" si="48"/>
        <v>0</v>
      </c>
      <c r="W475" s="74"/>
      <c r="X475" s="74"/>
      <c r="Y475" s="74"/>
      <c r="Z475" s="74"/>
      <c r="AA475" s="193">
        <f t="shared" si="49"/>
        <v>1</v>
      </c>
      <c r="AB475" s="193" t="str">
        <f t="shared" si="50"/>
        <v/>
      </c>
    </row>
    <row r="476" spans="1:28">
      <c r="A476" s="89">
        <f>IF(AND(COUNTIF(A$1:A$3,"&gt;0")=1,MAX(A$8:A475)&lt;A$1),A475+1,IF(AND(COUNTIF(A$1:A$3,"&gt;0")=2,MAX(A$8:A475)&lt;A$2),A475+1,IF(AND(COUNTIF(A$1:A$3,"&gt;0")=3,MAX(A$8:A475)&lt;A$3),A475+1,0)))</f>
        <v>0</v>
      </c>
      <c r="B476" s="89" t="str">
        <f t="shared" si="51"/>
        <v/>
      </c>
      <c r="C476" s="89" t="str">
        <f t="shared" si="52"/>
        <v/>
      </c>
      <c r="D476" s="87" t="str">
        <f>IF($A476=0,"",IF($A476&lt;=$A$1,+VLOOKUP($A476,'Rashodi- plan-izvršenje'!$A$8:B$1500,'prenos-P-R-N'!D$1,FALSE),IF($A476&gt;$A$2,+VLOOKUP($A476,'Neizmirene obaveze JLS'!$A$11:B$500,'prenos-P-R-N'!D$1,FALSE),"")))</f>
        <v/>
      </c>
      <c r="E476" s="87" t="str">
        <f>IF($A476=0,"",IF($A476&lt;=$A$1,+VLOOKUP($A476,'Rashodi- plan-izvršenje'!$A$8:C$1500,'prenos-P-R-N'!E$1,FALSE),IF($A476&gt;$A$2,+VLOOKUP($A476,'Neizmirene obaveze JLS'!$A$11:C$500,'prenos-P-R-N'!E$1,FALSE),"")))</f>
        <v/>
      </c>
      <c r="F476" s="87" t="str">
        <f>IF($A476=0,"",IF($A476&lt;=$A$1,+VLOOKUP($A476,'Rashodi- plan-izvršenje'!$A$8:D$1500,'prenos-P-R-N'!F$1,FALSE),IF($A476&gt;$A$2,+VLOOKUP($A476,'Neizmirene obaveze JLS'!$A$11:D$500,'prenos-P-R-N'!F$1,FALSE),"")))</f>
        <v/>
      </c>
      <c r="G476" s="87" t="str">
        <f>IF($A476=0,"",IF($A476&lt;=$A$1,+VLOOKUP($A476,'Rashodi- plan-izvršenje'!$A$8:E$1500,'prenos-P-R-N'!G$1,FALSE),IF($A476&gt;$A$2,+VLOOKUP($A476,'Neizmirene obaveze JLS'!$A$11:E$500,'prenos-P-R-N'!G$1,FALSE),"")))</f>
        <v/>
      </c>
      <c r="H476" s="87" t="str">
        <f>IF($A476=0,"",IF($A476&lt;=$A$1,+VLOOKUP($A476,'Rashodi- plan-izvršenje'!$A$8:F$1500,'prenos-P-R-N'!H$1,FALSE),IF($A476&gt;$A$2,+VLOOKUP($A476,'Neizmirene obaveze JLS'!$A$11:F$500,'prenos-P-R-N'!H$1,FALSE),"")))</f>
        <v/>
      </c>
      <c r="I476" s="87" t="str">
        <f>IF($A476=0,"",IF($A476&lt;=$A$1,+VLOOKUP($A476,'Rashodi- plan-izvršenje'!$A$8:G$1500,'prenos-P-R-N'!I$1,FALSE),IF($A476&gt;$A$2,+VLOOKUP($A476,'Neizmirene obaveze JLS'!$A$11:G$500,'prenos-P-R-N'!I$1,FALSE),"")))</f>
        <v/>
      </c>
      <c r="J476" s="87" t="str">
        <f>IF($A476=0,"",IF($A476&lt;=$A$1,+VLOOKUP($A476,'Rashodi- plan-izvršenje'!$A$8:H$1500,'prenos-P-R-N'!J$1,FALSE),IF($A476&gt;$A$2,+VLOOKUP($A476,'Neizmirene obaveze JLS'!$A$11:H$500,'prenos-P-R-N'!J$1,FALSE),"")))</f>
        <v/>
      </c>
      <c r="K476" s="87" t="str">
        <f>IF($A476=0,"",IF($A476&lt;=$A$1,+VLOOKUP($A476,'Rashodi- plan-izvršenje'!$A$8:I$1500,'prenos-P-R-N'!K$1,FALSE),IF($A476&gt;$A$2,+VLOOKUP($A476,'Neizmirene obaveze JLS'!$A$11:I$500,'prenos-P-R-N'!K$1,FALSE),"")))</f>
        <v/>
      </c>
      <c r="L476" t="str">
        <f>IF(A476=0,"",IF(A476&lt;=A$1,+IF(VLOOKUP(A476,'Rashodi- plan-izvršenje'!A$8:J$1500,M$1,FALSE)&gt;0,"Програмска активност","Пројекат"),IF(A476&gt;A$2,+IF(VLOOKUP(A476,'Neizmirene obaveze JLS'!A$8:J$2008,M$1,FALSE)&gt;0,"Програмска активност","Пројекат"),"")))</f>
        <v/>
      </c>
      <c r="M476" s="87" t="str">
        <f>IF(A476=0,"",IF($A476&lt;=$A$1,+IF(VLOOKUP($A476,'Rashodi- plan-izvršenje'!$A$8:$M$1500,10,FALSE)&gt;0,VLOOKUP($A476,'Rashodi- plan-izvršenje'!$A$8:$M$1500,10,FALSE),VLOOKUP($A476,'Rashodi- plan-izvršenje'!$A$8:$M$1500,12,FALSE)),+IF($A476&gt;$A$2,IF(VLOOKUP($A476,'Neizmirene obaveze JLS'!$A$8:$M$1500,10,FALSE)&gt;0,VLOOKUP($A476,'Neizmirene obaveze JLS'!$A$11:$M$1500,10,FALSE),VLOOKUP($A476,'Neizmirene obaveze JLS'!$A$11:$M$1500,12,FALSE)),0)))</f>
        <v/>
      </c>
      <c r="N476" s="87" t="str">
        <f>IF(A476=0,"",IF($A476&lt;=$A$1,+IF(VLOOKUP(A476,'Rashodi- plan-izvršenje'!$A$8:$M$1500,10,FALSE)&gt;0,VLOOKUP(A476,'Rashodi- plan-izvršenje'!$A$8:$M$1500,11,FALSE),VLOOKUP(A476,'Rashodi- plan-izvršenje'!$A$8:$M$1500,13,FALSE)),+IF($A476&gt;$A$2,IF(VLOOKUP($A476,'Neizmirene obaveze JLS'!$A$8:$M$1500,10,FALSE)&gt;0,VLOOKUP($A476,'Neizmirene obaveze JLS'!$A$11:$M$1500,11,FALSE),VLOOKUP($A476,'Neizmirene obaveze JLS'!$A$11:$M$1500,13,FALSE)),0)))</f>
        <v/>
      </c>
      <c r="O476" s="87" t="str">
        <f>IF(A476=0,"",IF($A476&lt;=$A$1,VALUE(+VLOOKUP($A476,'Rashodi- plan-izvršenje'!$A$8:N$1500,'prenos-P-R-N'!O$1,FALSE)),IF($A476&lt;=A$2,VALUE(VLOOKUP($A476,'Prihodi- plan-izvršenje'!$A$8:$H$500,6,FALSE)),VALUE(VLOOKUP($A476,'Neizmirene obaveze JLS'!$A$8:$N$500,O$1,FALSE)))))</f>
        <v/>
      </c>
      <c r="P476" s="87" t="str">
        <f>IF(A476=0,"",IF(A476=0,0,IF(A476&gt;A$2,'šifarnik K-izvor'!G$3,+IF(Q476&lt;700,+'šifarnik K-izvor'!G$2,'šifarnik K-izvor'!G$1))))</f>
        <v/>
      </c>
      <c r="Q476" s="87">
        <f>IF($A476&lt;=$A$1,VALUE(+VLOOKUP($A476,'Rashodi- plan-izvršenje'!$A$8:O$1500,'prenos-P-R-N'!Q$1,FALSE)),IF($A476&lt;=$A$2,VLOOKUP($A476,'Prihodi- plan-izvršenje'!$A$4:$H$500,4,FALSE),IF($A476&lt;=$A$3,VLOOKUP(A476,'Neizmirene obaveze JLS'!$A$11:O$500,Q$1,FALSE),"")))</f>
        <v>0</v>
      </c>
      <c r="R476" s="88">
        <f>IF($A476&lt;=$A$1,VALUE(+VLOOKUP($A476,'Rashodi- plan-izvršenje'!$A$8:P$1500,'prenos-P-R-N'!R$1,FALSE)),IF($A476&lt;=$A$2,VLOOKUP($A476,'Prihodi- plan-izvršenje'!$A$4:$H$500,7,FALSE),""))</f>
        <v>0</v>
      </c>
      <c r="S476" s="88">
        <f>IF(A476=0,0,IF($A476&lt;=$A$1,VALUE(+VLOOKUP($A476,'Rashodi- plan-izvršenje'!$A$8:Q$1500,'prenos-P-R-N'!S$1,FALSE)),IF($A476&lt;=$A$2,VLOOKUP($A476,'Prihodi- plan-izvršenje'!$A$4:$H$500,8,FALSE),0)))</f>
        <v>0</v>
      </c>
      <c r="T476" s="88" t="str">
        <f>IF($A476&gt;$A$2,VLOOKUP($A476,'Neizmirene obaveze JLS'!$A$11:R$500,R$1,FALSE),"")</f>
        <v/>
      </c>
      <c r="U476" s="88">
        <f>IF($A476&gt;$A$2,VLOOKUP($A476,'Neizmirene obaveze JLS'!$A$11:S$500,S$1,FALSE),0)</f>
        <v>0</v>
      </c>
      <c r="V476" s="88">
        <f t="shared" si="48"/>
        <v>0</v>
      </c>
      <c r="W476" s="74"/>
      <c r="X476" s="74"/>
      <c r="Y476" s="74"/>
      <c r="Z476" s="74"/>
      <c r="AA476" s="193">
        <f t="shared" si="49"/>
        <v>1</v>
      </c>
      <c r="AB476" s="193" t="str">
        <f t="shared" si="50"/>
        <v/>
      </c>
    </row>
    <row r="477" spans="1:28">
      <c r="A477" s="89">
        <f>IF(AND(COUNTIF(A$1:A$3,"&gt;0")=1,MAX(A$8:A476)&lt;A$1),A476+1,IF(AND(COUNTIF(A$1:A$3,"&gt;0")=2,MAX(A$8:A476)&lt;A$2),A476+1,IF(AND(COUNTIF(A$1:A$3,"&gt;0")=3,MAX(A$8:A476)&lt;A$3),A476+1,0)))</f>
        <v>0</v>
      </c>
      <c r="B477" s="89" t="str">
        <f t="shared" si="51"/>
        <v/>
      </c>
      <c r="C477" s="89" t="str">
        <f t="shared" si="52"/>
        <v/>
      </c>
      <c r="D477" s="87" t="str">
        <f>IF($A477=0,"",IF($A477&lt;=$A$1,+VLOOKUP($A477,'Rashodi- plan-izvršenje'!$A$8:B$1500,'prenos-P-R-N'!D$1,FALSE),IF($A477&gt;$A$2,+VLOOKUP($A477,'Neizmirene obaveze JLS'!$A$11:B$500,'prenos-P-R-N'!D$1,FALSE),"")))</f>
        <v/>
      </c>
      <c r="E477" s="87" t="str">
        <f>IF($A477=0,"",IF($A477&lt;=$A$1,+VLOOKUP($A477,'Rashodi- plan-izvršenje'!$A$8:C$1500,'prenos-P-R-N'!E$1,FALSE),IF($A477&gt;$A$2,+VLOOKUP($A477,'Neizmirene obaveze JLS'!$A$11:C$500,'prenos-P-R-N'!E$1,FALSE),"")))</f>
        <v/>
      </c>
      <c r="F477" s="87" t="str">
        <f>IF($A477=0,"",IF($A477&lt;=$A$1,+VLOOKUP($A477,'Rashodi- plan-izvršenje'!$A$8:D$1500,'prenos-P-R-N'!F$1,FALSE),IF($A477&gt;$A$2,+VLOOKUP($A477,'Neizmirene obaveze JLS'!$A$11:D$500,'prenos-P-R-N'!F$1,FALSE),"")))</f>
        <v/>
      </c>
      <c r="G477" s="87" t="str">
        <f>IF($A477=0,"",IF($A477&lt;=$A$1,+VLOOKUP($A477,'Rashodi- plan-izvršenje'!$A$8:E$1500,'prenos-P-R-N'!G$1,FALSE),IF($A477&gt;$A$2,+VLOOKUP($A477,'Neizmirene obaveze JLS'!$A$11:E$500,'prenos-P-R-N'!G$1,FALSE),"")))</f>
        <v/>
      </c>
      <c r="H477" s="87" t="str">
        <f>IF($A477=0,"",IF($A477&lt;=$A$1,+VLOOKUP($A477,'Rashodi- plan-izvršenje'!$A$8:F$1500,'prenos-P-R-N'!H$1,FALSE),IF($A477&gt;$A$2,+VLOOKUP($A477,'Neizmirene obaveze JLS'!$A$11:F$500,'prenos-P-R-N'!H$1,FALSE),"")))</f>
        <v/>
      </c>
      <c r="I477" s="87" t="str">
        <f>IF($A477=0,"",IF($A477&lt;=$A$1,+VLOOKUP($A477,'Rashodi- plan-izvršenje'!$A$8:G$1500,'prenos-P-R-N'!I$1,FALSE),IF($A477&gt;$A$2,+VLOOKUP($A477,'Neizmirene obaveze JLS'!$A$11:G$500,'prenos-P-R-N'!I$1,FALSE),"")))</f>
        <v/>
      </c>
      <c r="J477" s="87" t="str">
        <f>IF($A477=0,"",IF($A477&lt;=$A$1,+VLOOKUP($A477,'Rashodi- plan-izvršenje'!$A$8:H$1500,'prenos-P-R-N'!J$1,FALSE),IF($A477&gt;$A$2,+VLOOKUP($A477,'Neizmirene obaveze JLS'!$A$11:H$500,'prenos-P-R-N'!J$1,FALSE),"")))</f>
        <v/>
      </c>
      <c r="K477" s="87" t="str">
        <f>IF($A477=0,"",IF($A477&lt;=$A$1,+VLOOKUP($A477,'Rashodi- plan-izvršenje'!$A$8:I$1500,'prenos-P-R-N'!K$1,FALSE),IF($A477&gt;$A$2,+VLOOKUP($A477,'Neizmirene obaveze JLS'!$A$11:I$500,'prenos-P-R-N'!K$1,FALSE),"")))</f>
        <v/>
      </c>
      <c r="L477" t="str">
        <f>IF(A477=0,"",IF(A477&lt;=A$1,+IF(VLOOKUP(A477,'Rashodi- plan-izvršenje'!A$8:J$1500,M$1,FALSE)&gt;0,"Програмска активност","Пројекат"),IF(A477&gt;A$2,+IF(VLOOKUP(A477,'Neizmirene obaveze JLS'!A$8:J$2008,M$1,FALSE)&gt;0,"Програмска активност","Пројекат"),"")))</f>
        <v/>
      </c>
      <c r="M477" s="87" t="str">
        <f>IF(A477=0,"",IF($A477&lt;=$A$1,+IF(VLOOKUP($A477,'Rashodi- plan-izvršenje'!$A$8:$M$1500,10,FALSE)&gt;0,VLOOKUP($A477,'Rashodi- plan-izvršenje'!$A$8:$M$1500,10,FALSE),VLOOKUP($A477,'Rashodi- plan-izvršenje'!$A$8:$M$1500,12,FALSE)),+IF($A477&gt;$A$2,IF(VLOOKUP($A477,'Neizmirene obaveze JLS'!$A$8:$M$1500,10,FALSE)&gt;0,VLOOKUP($A477,'Neizmirene obaveze JLS'!$A$11:$M$1500,10,FALSE),VLOOKUP($A477,'Neizmirene obaveze JLS'!$A$11:$M$1500,12,FALSE)),0)))</f>
        <v/>
      </c>
      <c r="N477" s="87" t="str">
        <f>IF(A477=0,"",IF($A477&lt;=$A$1,+IF(VLOOKUP(A477,'Rashodi- plan-izvršenje'!$A$8:$M$1500,10,FALSE)&gt;0,VLOOKUP(A477,'Rashodi- plan-izvršenje'!$A$8:$M$1500,11,FALSE),VLOOKUP(A477,'Rashodi- plan-izvršenje'!$A$8:$M$1500,13,FALSE)),+IF($A477&gt;$A$2,IF(VLOOKUP($A477,'Neizmirene obaveze JLS'!$A$8:$M$1500,10,FALSE)&gt;0,VLOOKUP($A477,'Neizmirene obaveze JLS'!$A$11:$M$1500,11,FALSE),VLOOKUP($A477,'Neizmirene obaveze JLS'!$A$11:$M$1500,13,FALSE)),0)))</f>
        <v/>
      </c>
      <c r="O477" s="87" t="str">
        <f>IF(A477=0,"",IF($A477&lt;=$A$1,VALUE(+VLOOKUP($A477,'Rashodi- plan-izvršenje'!$A$8:N$1500,'prenos-P-R-N'!O$1,FALSE)),IF($A477&lt;=A$2,VALUE(VLOOKUP($A477,'Prihodi- plan-izvršenje'!$A$8:$H$500,6,FALSE)),VALUE(VLOOKUP($A477,'Neizmirene obaveze JLS'!$A$8:$N$500,O$1,FALSE)))))</f>
        <v/>
      </c>
      <c r="P477" s="87" t="str">
        <f>IF(A477=0,"",IF(A477=0,0,IF(A477&gt;A$2,'šifarnik K-izvor'!G$3,+IF(Q477&lt;700,+'šifarnik K-izvor'!G$2,'šifarnik K-izvor'!G$1))))</f>
        <v/>
      </c>
      <c r="Q477" s="87">
        <f>IF($A477&lt;=$A$1,VALUE(+VLOOKUP($A477,'Rashodi- plan-izvršenje'!$A$8:O$1500,'prenos-P-R-N'!Q$1,FALSE)),IF($A477&lt;=$A$2,VLOOKUP($A477,'Prihodi- plan-izvršenje'!$A$4:$H$500,4,FALSE),IF($A477&lt;=$A$3,VLOOKUP(A477,'Neizmirene obaveze JLS'!$A$11:O$500,Q$1,FALSE),"")))</f>
        <v>0</v>
      </c>
      <c r="R477" s="88">
        <f>IF($A477&lt;=$A$1,VALUE(+VLOOKUP($A477,'Rashodi- plan-izvršenje'!$A$8:P$1500,'prenos-P-R-N'!R$1,FALSE)),IF($A477&lt;=$A$2,VLOOKUP($A477,'Prihodi- plan-izvršenje'!$A$4:$H$500,7,FALSE),""))</f>
        <v>0</v>
      </c>
      <c r="S477" s="88">
        <f>IF(A477=0,0,IF($A477&lt;=$A$1,VALUE(+VLOOKUP($A477,'Rashodi- plan-izvršenje'!$A$8:Q$1500,'prenos-P-R-N'!S$1,FALSE)),IF($A477&lt;=$A$2,VLOOKUP($A477,'Prihodi- plan-izvršenje'!$A$4:$H$500,8,FALSE),0)))</f>
        <v>0</v>
      </c>
      <c r="T477" s="88" t="str">
        <f>IF($A477&gt;$A$2,VLOOKUP($A477,'Neizmirene obaveze JLS'!$A$11:R$500,R$1,FALSE),"")</f>
        <v/>
      </c>
      <c r="U477" s="88">
        <f>IF($A477&gt;$A$2,VLOOKUP($A477,'Neizmirene obaveze JLS'!$A$11:S$500,S$1,FALSE),0)</f>
        <v>0</v>
      </c>
      <c r="V477" s="88">
        <f t="shared" si="48"/>
        <v>0</v>
      </c>
      <c r="W477" s="74"/>
      <c r="X477" s="74"/>
      <c r="Y477" s="74"/>
      <c r="Z477" s="74"/>
      <c r="AA477" s="193">
        <f t="shared" si="49"/>
        <v>1</v>
      </c>
      <c r="AB477" s="193" t="str">
        <f t="shared" si="50"/>
        <v/>
      </c>
    </row>
    <row r="478" spans="1:28">
      <c r="A478" s="89">
        <f>IF(AND(COUNTIF(A$1:A$3,"&gt;0")=1,MAX(A$8:A477)&lt;A$1),A477+1,IF(AND(COUNTIF(A$1:A$3,"&gt;0")=2,MAX(A$8:A477)&lt;A$2),A477+1,IF(AND(COUNTIF(A$1:A$3,"&gt;0")=3,MAX(A$8:A477)&lt;A$3),A477+1,0)))</f>
        <v>0</v>
      </c>
      <c r="B478" s="89" t="str">
        <f t="shared" si="51"/>
        <v/>
      </c>
      <c r="C478" s="89" t="str">
        <f t="shared" si="52"/>
        <v/>
      </c>
      <c r="D478" s="87" t="str">
        <f>IF($A478=0,"",IF($A478&lt;=$A$1,+VLOOKUP($A478,'Rashodi- plan-izvršenje'!$A$8:B$1500,'prenos-P-R-N'!D$1,FALSE),IF($A478&gt;$A$2,+VLOOKUP($A478,'Neizmirene obaveze JLS'!$A$11:B$500,'prenos-P-R-N'!D$1,FALSE),"")))</f>
        <v/>
      </c>
      <c r="E478" s="87" t="str">
        <f>IF($A478=0,"",IF($A478&lt;=$A$1,+VLOOKUP($A478,'Rashodi- plan-izvršenje'!$A$8:C$1500,'prenos-P-R-N'!E$1,FALSE),IF($A478&gt;$A$2,+VLOOKUP($A478,'Neizmirene obaveze JLS'!$A$11:C$500,'prenos-P-R-N'!E$1,FALSE),"")))</f>
        <v/>
      </c>
      <c r="F478" s="87" t="str">
        <f>IF($A478=0,"",IF($A478&lt;=$A$1,+VLOOKUP($A478,'Rashodi- plan-izvršenje'!$A$8:D$1500,'prenos-P-R-N'!F$1,FALSE),IF($A478&gt;$A$2,+VLOOKUP($A478,'Neizmirene obaveze JLS'!$A$11:D$500,'prenos-P-R-N'!F$1,FALSE),"")))</f>
        <v/>
      </c>
      <c r="G478" s="87" t="str">
        <f>IF($A478=0,"",IF($A478&lt;=$A$1,+VLOOKUP($A478,'Rashodi- plan-izvršenje'!$A$8:E$1500,'prenos-P-R-N'!G$1,FALSE),IF($A478&gt;$A$2,+VLOOKUP($A478,'Neizmirene obaveze JLS'!$A$11:E$500,'prenos-P-R-N'!G$1,FALSE),"")))</f>
        <v/>
      </c>
      <c r="H478" s="87" t="str">
        <f>IF($A478=0,"",IF($A478&lt;=$A$1,+VLOOKUP($A478,'Rashodi- plan-izvršenje'!$A$8:F$1500,'prenos-P-R-N'!H$1,FALSE),IF($A478&gt;$A$2,+VLOOKUP($A478,'Neizmirene obaveze JLS'!$A$11:F$500,'prenos-P-R-N'!H$1,FALSE),"")))</f>
        <v/>
      </c>
      <c r="I478" s="87" t="str">
        <f>IF($A478=0,"",IF($A478&lt;=$A$1,+VLOOKUP($A478,'Rashodi- plan-izvršenje'!$A$8:G$1500,'prenos-P-R-N'!I$1,FALSE),IF($A478&gt;$A$2,+VLOOKUP($A478,'Neizmirene obaveze JLS'!$A$11:G$500,'prenos-P-R-N'!I$1,FALSE),"")))</f>
        <v/>
      </c>
      <c r="J478" s="87" t="str">
        <f>IF($A478=0,"",IF($A478&lt;=$A$1,+VLOOKUP($A478,'Rashodi- plan-izvršenje'!$A$8:H$1500,'prenos-P-R-N'!J$1,FALSE),IF($A478&gt;$A$2,+VLOOKUP($A478,'Neizmirene obaveze JLS'!$A$11:H$500,'prenos-P-R-N'!J$1,FALSE),"")))</f>
        <v/>
      </c>
      <c r="K478" s="87" t="str">
        <f>IF($A478=0,"",IF($A478&lt;=$A$1,+VLOOKUP($A478,'Rashodi- plan-izvršenje'!$A$8:I$1500,'prenos-P-R-N'!K$1,FALSE),IF($A478&gt;$A$2,+VLOOKUP($A478,'Neizmirene obaveze JLS'!$A$11:I$500,'prenos-P-R-N'!K$1,FALSE),"")))</f>
        <v/>
      </c>
      <c r="L478" t="str">
        <f>IF(A478=0,"",IF(A478&lt;=A$1,+IF(VLOOKUP(A478,'Rashodi- plan-izvršenje'!A$8:J$1500,M$1,FALSE)&gt;0,"Програмска активност","Пројекат"),IF(A478&gt;A$2,+IF(VLOOKUP(A478,'Neizmirene obaveze JLS'!A$8:J$2008,M$1,FALSE)&gt;0,"Програмска активност","Пројекат"),"")))</f>
        <v/>
      </c>
      <c r="M478" s="87" t="str">
        <f>IF(A478=0,"",IF($A478&lt;=$A$1,+IF(VLOOKUP($A478,'Rashodi- plan-izvršenje'!$A$8:$M$1500,10,FALSE)&gt;0,VLOOKUP($A478,'Rashodi- plan-izvršenje'!$A$8:$M$1500,10,FALSE),VLOOKUP($A478,'Rashodi- plan-izvršenje'!$A$8:$M$1500,12,FALSE)),+IF($A478&gt;$A$2,IF(VLOOKUP($A478,'Neizmirene obaveze JLS'!$A$8:$M$1500,10,FALSE)&gt;0,VLOOKUP($A478,'Neizmirene obaveze JLS'!$A$11:$M$1500,10,FALSE),VLOOKUP($A478,'Neizmirene obaveze JLS'!$A$11:$M$1500,12,FALSE)),0)))</f>
        <v/>
      </c>
      <c r="N478" s="87" t="str">
        <f>IF(A478=0,"",IF($A478&lt;=$A$1,+IF(VLOOKUP(A478,'Rashodi- plan-izvršenje'!$A$8:$M$1500,10,FALSE)&gt;0,VLOOKUP(A478,'Rashodi- plan-izvršenje'!$A$8:$M$1500,11,FALSE),VLOOKUP(A478,'Rashodi- plan-izvršenje'!$A$8:$M$1500,13,FALSE)),+IF($A478&gt;$A$2,IF(VLOOKUP($A478,'Neizmirene obaveze JLS'!$A$8:$M$1500,10,FALSE)&gt;0,VLOOKUP($A478,'Neizmirene obaveze JLS'!$A$11:$M$1500,11,FALSE),VLOOKUP($A478,'Neizmirene obaveze JLS'!$A$11:$M$1500,13,FALSE)),0)))</f>
        <v/>
      </c>
      <c r="O478" s="87" t="str">
        <f>IF(A478=0,"",IF($A478&lt;=$A$1,VALUE(+VLOOKUP($A478,'Rashodi- plan-izvršenje'!$A$8:N$1500,'prenos-P-R-N'!O$1,FALSE)),IF($A478&lt;=A$2,VALUE(VLOOKUP($A478,'Prihodi- plan-izvršenje'!$A$8:$H$500,6,FALSE)),VALUE(VLOOKUP($A478,'Neizmirene obaveze JLS'!$A$8:$N$500,O$1,FALSE)))))</f>
        <v/>
      </c>
      <c r="P478" s="87" t="str">
        <f>IF(A478=0,"",IF(A478=0,0,IF(A478&gt;A$2,'šifarnik K-izvor'!G$3,+IF(Q478&lt;700,+'šifarnik K-izvor'!G$2,'šifarnik K-izvor'!G$1))))</f>
        <v/>
      </c>
      <c r="Q478" s="87">
        <f>IF($A478&lt;=$A$1,VALUE(+VLOOKUP($A478,'Rashodi- plan-izvršenje'!$A$8:O$1500,'prenos-P-R-N'!Q$1,FALSE)),IF($A478&lt;=$A$2,VLOOKUP($A478,'Prihodi- plan-izvršenje'!$A$4:$H$500,4,FALSE),IF($A478&lt;=$A$3,VLOOKUP(A478,'Neizmirene obaveze JLS'!$A$11:O$500,Q$1,FALSE),"")))</f>
        <v>0</v>
      </c>
      <c r="R478" s="88">
        <f>IF($A478&lt;=$A$1,VALUE(+VLOOKUP($A478,'Rashodi- plan-izvršenje'!$A$8:P$1500,'prenos-P-R-N'!R$1,FALSE)),IF($A478&lt;=$A$2,VLOOKUP($A478,'Prihodi- plan-izvršenje'!$A$4:$H$500,7,FALSE),""))</f>
        <v>0</v>
      </c>
      <c r="S478" s="88">
        <f>IF(A478=0,0,IF($A478&lt;=$A$1,VALUE(+VLOOKUP($A478,'Rashodi- plan-izvršenje'!$A$8:Q$1500,'prenos-P-R-N'!S$1,FALSE)),IF($A478&lt;=$A$2,VLOOKUP($A478,'Prihodi- plan-izvršenje'!$A$4:$H$500,8,FALSE),0)))</f>
        <v>0</v>
      </c>
      <c r="T478" s="88" t="str">
        <f>IF($A478&gt;$A$2,VLOOKUP($A478,'Neizmirene obaveze JLS'!$A$11:R$500,R$1,FALSE),"")</f>
        <v/>
      </c>
      <c r="U478" s="88">
        <f>IF($A478&gt;$A$2,VLOOKUP($A478,'Neizmirene obaveze JLS'!$A$11:S$500,S$1,FALSE),0)</f>
        <v>0</v>
      </c>
      <c r="V478" s="88">
        <f t="shared" si="48"/>
        <v>0</v>
      </c>
      <c r="W478" s="74"/>
      <c r="X478" s="74"/>
      <c r="Y478" s="74"/>
      <c r="Z478" s="74"/>
      <c r="AA478" s="193">
        <f t="shared" si="49"/>
        <v>1</v>
      </c>
      <c r="AB478" s="193" t="str">
        <f t="shared" si="50"/>
        <v/>
      </c>
    </row>
    <row r="479" spans="1:28">
      <c r="A479" s="89">
        <f>IF(AND(COUNTIF(A$1:A$3,"&gt;0")=1,MAX(A$8:A478)&lt;A$1),A478+1,IF(AND(COUNTIF(A$1:A$3,"&gt;0")=2,MAX(A$8:A478)&lt;A$2),A478+1,IF(AND(COUNTIF(A$1:A$3,"&gt;0")=3,MAX(A$8:A478)&lt;A$3),A478+1,0)))</f>
        <v>0</v>
      </c>
      <c r="B479" s="89" t="str">
        <f t="shared" si="51"/>
        <v/>
      </c>
      <c r="C479" s="89" t="str">
        <f t="shared" si="52"/>
        <v/>
      </c>
      <c r="D479" s="87" t="str">
        <f>IF($A479=0,"",IF($A479&lt;=$A$1,+VLOOKUP($A479,'Rashodi- plan-izvršenje'!$A$8:B$1500,'prenos-P-R-N'!D$1,FALSE),IF($A479&gt;$A$2,+VLOOKUP($A479,'Neizmirene obaveze JLS'!$A$11:B$500,'prenos-P-R-N'!D$1,FALSE),"")))</f>
        <v/>
      </c>
      <c r="E479" s="87" t="str">
        <f>IF($A479=0,"",IF($A479&lt;=$A$1,+VLOOKUP($A479,'Rashodi- plan-izvršenje'!$A$8:C$1500,'prenos-P-R-N'!E$1,FALSE),IF($A479&gt;$A$2,+VLOOKUP($A479,'Neizmirene obaveze JLS'!$A$11:C$500,'prenos-P-R-N'!E$1,FALSE),"")))</f>
        <v/>
      </c>
      <c r="F479" s="87" t="str">
        <f>IF($A479=0,"",IF($A479&lt;=$A$1,+VLOOKUP($A479,'Rashodi- plan-izvršenje'!$A$8:D$1500,'prenos-P-R-N'!F$1,FALSE),IF($A479&gt;$A$2,+VLOOKUP($A479,'Neizmirene obaveze JLS'!$A$11:D$500,'prenos-P-R-N'!F$1,FALSE),"")))</f>
        <v/>
      </c>
      <c r="G479" s="87" t="str">
        <f>IF($A479=0,"",IF($A479&lt;=$A$1,+VLOOKUP($A479,'Rashodi- plan-izvršenje'!$A$8:E$1500,'prenos-P-R-N'!G$1,FALSE),IF($A479&gt;$A$2,+VLOOKUP($A479,'Neizmirene obaveze JLS'!$A$11:E$500,'prenos-P-R-N'!G$1,FALSE),"")))</f>
        <v/>
      </c>
      <c r="H479" s="87" t="str">
        <f>IF($A479=0,"",IF($A479&lt;=$A$1,+VLOOKUP($A479,'Rashodi- plan-izvršenje'!$A$8:F$1500,'prenos-P-R-N'!H$1,FALSE),IF($A479&gt;$A$2,+VLOOKUP($A479,'Neizmirene obaveze JLS'!$A$11:F$500,'prenos-P-R-N'!H$1,FALSE),"")))</f>
        <v/>
      </c>
      <c r="I479" s="87" t="str">
        <f>IF($A479=0,"",IF($A479&lt;=$A$1,+VLOOKUP($A479,'Rashodi- plan-izvršenje'!$A$8:G$1500,'prenos-P-R-N'!I$1,FALSE),IF($A479&gt;$A$2,+VLOOKUP($A479,'Neizmirene obaveze JLS'!$A$11:G$500,'prenos-P-R-N'!I$1,FALSE),"")))</f>
        <v/>
      </c>
      <c r="J479" s="87" t="str">
        <f>IF($A479=0,"",IF($A479&lt;=$A$1,+VLOOKUP($A479,'Rashodi- plan-izvršenje'!$A$8:H$1500,'prenos-P-R-N'!J$1,FALSE),IF($A479&gt;$A$2,+VLOOKUP($A479,'Neizmirene obaveze JLS'!$A$11:H$500,'prenos-P-R-N'!J$1,FALSE),"")))</f>
        <v/>
      </c>
      <c r="K479" s="87" t="str">
        <f>IF($A479=0,"",IF($A479&lt;=$A$1,+VLOOKUP($A479,'Rashodi- plan-izvršenje'!$A$8:I$1500,'prenos-P-R-N'!K$1,FALSE),IF($A479&gt;$A$2,+VLOOKUP($A479,'Neizmirene obaveze JLS'!$A$11:I$500,'prenos-P-R-N'!K$1,FALSE),"")))</f>
        <v/>
      </c>
      <c r="L479" t="str">
        <f>IF(A479=0,"",IF(A479&lt;=A$1,+IF(VLOOKUP(A479,'Rashodi- plan-izvršenje'!A$8:J$1500,M$1,FALSE)&gt;0,"Програмска активност","Пројекат"),IF(A479&gt;A$2,+IF(VLOOKUP(A479,'Neizmirene obaveze JLS'!A$8:J$2008,M$1,FALSE)&gt;0,"Програмска активност","Пројекат"),"")))</f>
        <v/>
      </c>
      <c r="M479" s="87" t="str">
        <f>IF(A479=0,"",IF($A479&lt;=$A$1,+IF(VLOOKUP($A479,'Rashodi- plan-izvršenje'!$A$8:$M$1500,10,FALSE)&gt;0,VLOOKUP($A479,'Rashodi- plan-izvršenje'!$A$8:$M$1500,10,FALSE),VLOOKUP($A479,'Rashodi- plan-izvršenje'!$A$8:$M$1500,12,FALSE)),+IF($A479&gt;$A$2,IF(VLOOKUP($A479,'Neizmirene obaveze JLS'!$A$8:$M$1500,10,FALSE)&gt;0,VLOOKUP($A479,'Neizmirene obaveze JLS'!$A$11:$M$1500,10,FALSE),VLOOKUP($A479,'Neizmirene obaveze JLS'!$A$11:$M$1500,12,FALSE)),0)))</f>
        <v/>
      </c>
      <c r="N479" s="87" t="str">
        <f>IF(A479=0,"",IF($A479&lt;=$A$1,+IF(VLOOKUP(A479,'Rashodi- plan-izvršenje'!$A$8:$M$1500,10,FALSE)&gt;0,VLOOKUP(A479,'Rashodi- plan-izvršenje'!$A$8:$M$1500,11,FALSE),VLOOKUP(A479,'Rashodi- plan-izvršenje'!$A$8:$M$1500,13,FALSE)),+IF($A479&gt;$A$2,IF(VLOOKUP($A479,'Neizmirene obaveze JLS'!$A$8:$M$1500,10,FALSE)&gt;0,VLOOKUP($A479,'Neizmirene obaveze JLS'!$A$11:$M$1500,11,FALSE),VLOOKUP($A479,'Neizmirene obaveze JLS'!$A$11:$M$1500,13,FALSE)),0)))</f>
        <v/>
      </c>
      <c r="O479" s="87" t="str">
        <f>IF(A479=0,"",IF($A479&lt;=$A$1,VALUE(+VLOOKUP($A479,'Rashodi- plan-izvršenje'!$A$8:N$1500,'prenos-P-R-N'!O$1,FALSE)),IF($A479&lt;=A$2,VALUE(VLOOKUP($A479,'Prihodi- plan-izvršenje'!$A$8:$H$500,6,FALSE)),VALUE(VLOOKUP($A479,'Neizmirene obaveze JLS'!$A$8:$N$500,O$1,FALSE)))))</f>
        <v/>
      </c>
      <c r="P479" s="87" t="str">
        <f>IF(A479=0,"",IF(A479=0,0,IF(A479&gt;A$2,'šifarnik K-izvor'!G$3,+IF(Q479&lt;700,+'šifarnik K-izvor'!G$2,'šifarnik K-izvor'!G$1))))</f>
        <v/>
      </c>
      <c r="Q479" s="87">
        <f>IF($A479&lt;=$A$1,VALUE(+VLOOKUP($A479,'Rashodi- plan-izvršenje'!$A$8:O$1500,'prenos-P-R-N'!Q$1,FALSE)),IF($A479&lt;=$A$2,VLOOKUP($A479,'Prihodi- plan-izvršenje'!$A$4:$H$500,4,FALSE),IF($A479&lt;=$A$3,VLOOKUP(A479,'Neizmirene obaveze JLS'!$A$11:O$500,Q$1,FALSE),"")))</f>
        <v>0</v>
      </c>
      <c r="R479" s="88">
        <f>IF($A479&lt;=$A$1,VALUE(+VLOOKUP($A479,'Rashodi- plan-izvršenje'!$A$8:P$1500,'prenos-P-R-N'!R$1,FALSE)),IF($A479&lt;=$A$2,VLOOKUP($A479,'Prihodi- plan-izvršenje'!$A$4:$H$500,7,FALSE),""))</f>
        <v>0</v>
      </c>
      <c r="S479" s="88">
        <f>IF(A479=0,0,IF($A479&lt;=$A$1,VALUE(+VLOOKUP($A479,'Rashodi- plan-izvršenje'!$A$8:Q$1500,'prenos-P-R-N'!S$1,FALSE)),IF($A479&lt;=$A$2,VLOOKUP($A479,'Prihodi- plan-izvršenje'!$A$4:$H$500,8,FALSE),0)))</f>
        <v>0</v>
      </c>
      <c r="T479" s="88" t="str">
        <f>IF($A479&gt;$A$2,VLOOKUP($A479,'Neizmirene obaveze JLS'!$A$11:R$500,R$1,FALSE),"")</f>
        <v/>
      </c>
      <c r="U479" s="88">
        <f>IF($A479&gt;$A$2,VLOOKUP($A479,'Neizmirene obaveze JLS'!$A$11:S$500,S$1,FALSE),0)</f>
        <v>0</v>
      </c>
      <c r="V479" s="88">
        <f t="shared" si="48"/>
        <v>0</v>
      </c>
      <c r="W479" s="74"/>
      <c r="X479" s="74"/>
      <c r="Y479" s="74"/>
      <c r="Z479" s="74"/>
      <c r="AA479" s="193">
        <f t="shared" si="49"/>
        <v>1</v>
      </c>
      <c r="AB479" s="193" t="str">
        <f t="shared" si="50"/>
        <v/>
      </c>
    </row>
    <row r="480" spans="1:28">
      <c r="A480" s="89">
        <f>IF(AND(COUNTIF(A$1:A$3,"&gt;0")=1,MAX(A$8:A479)&lt;A$1),A479+1,IF(AND(COUNTIF(A$1:A$3,"&gt;0")=2,MAX(A$8:A479)&lt;A$2),A479+1,IF(AND(COUNTIF(A$1:A$3,"&gt;0")=3,MAX(A$8:A479)&lt;A$3),A479+1,0)))</f>
        <v>0</v>
      </c>
      <c r="B480" s="89" t="str">
        <f t="shared" si="51"/>
        <v/>
      </c>
      <c r="C480" s="89" t="str">
        <f t="shared" si="52"/>
        <v/>
      </c>
      <c r="D480" s="87" t="str">
        <f>IF($A480=0,"",IF($A480&lt;=$A$1,+VLOOKUP($A480,'Rashodi- plan-izvršenje'!$A$8:B$1500,'prenos-P-R-N'!D$1,FALSE),IF($A480&gt;$A$2,+VLOOKUP($A480,'Neizmirene obaveze JLS'!$A$11:B$500,'prenos-P-R-N'!D$1,FALSE),"")))</f>
        <v/>
      </c>
      <c r="E480" s="87" t="str">
        <f>IF($A480=0,"",IF($A480&lt;=$A$1,+VLOOKUP($A480,'Rashodi- plan-izvršenje'!$A$8:C$1500,'prenos-P-R-N'!E$1,FALSE),IF($A480&gt;$A$2,+VLOOKUP($A480,'Neizmirene obaveze JLS'!$A$11:C$500,'prenos-P-R-N'!E$1,FALSE),"")))</f>
        <v/>
      </c>
      <c r="F480" s="87" t="str">
        <f>IF($A480=0,"",IF($A480&lt;=$A$1,+VLOOKUP($A480,'Rashodi- plan-izvršenje'!$A$8:D$1500,'prenos-P-R-N'!F$1,FALSE),IF($A480&gt;$A$2,+VLOOKUP($A480,'Neizmirene obaveze JLS'!$A$11:D$500,'prenos-P-R-N'!F$1,FALSE),"")))</f>
        <v/>
      </c>
      <c r="G480" s="87" t="str">
        <f>IF($A480=0,"",IF($A480&lt;=$A$1,+VLOOKUP($A480,'Rashodi- plan-izvršenje'!$A$8:E$1500,'prenos-P-R-N'!G$1,FALSE),IF($A480&gt;$A$2,+VLOOKUP($A480,'Neizmirene obaveze JLS'!$A$11:E$500,'prenos-P-R-N'!G$1,FALSE),"")))</f>
        <v/>
      </c>
      <c r="H480" s="87" t="str">
        <f>IF($A480=0,"",IF($A480&lt;=$A$1,+VLOOKUP($A480,'Rashodi- plan-izvršenje'!$A$8:F$1500,'prenos-P-R-N'!H$1,FALSE),IF($A480&gt;$A$2,+VLOOKUP($A480,'Neizmirene obaveze JLS'!$A$11:F$500,'prenos-P-R-N'!H$1,FALSE),"")))</f>
        <v/>
      </c>
      <c r="I480" s="87" t="str">
        <f>IF($A480=0,"",IF($A480&lt;=$A$1,+VLOOKUP($A480,'Rashodi- plan-izvršenje'!$A$8:G$1500,'prenos-P-R-N'!I$1,FALSE),IF($A480&gt;$A$2,+VLOOKUP($A480,'Neizmirene obaveze JLS'!$A$11:G$500,'prenos-P-R-N'!I$1,FALSE),"")))</f>
        <v/>
      </c>
      <c r="J480" s="87" t="str">
        <f>IF($A480=0,"",IF($A480&lt;=$A$1,+VLOOKUP($A480,'Rashodi- plan-izvršenje'!$A$8:H$1500,'prenos-P-R-N'!J$1,FALSE),IF($A480&gt;$A$2,+VLOOKUP($A480,'Neizmirene obaveze JLS'!$A$11:H$500,'prenos-P-R-N'!J$1,FALSE),"")))</f>
        <v/>
      </c>
      <c r="K480" s="87" t="str">
        <f>IF($A480=0,"",IF($A480&lt;=$A$1,+VLOOKUP($A480,'Rashodi- plan-izvršenje'!$A$8:I$1500,'prenos-P-R-N'!K$1,FALSE),IF($A480&gt;$A$2,+VLOOKUP($A480,'Neizmirene obaveze JLS'!$A$11:I$500,'prenos-P-R-N'!K$1,FALSE),"")))</f>
        <v/>
      </c>
      <c r="L480" t="str">
        <f>IF(A480=0,"",IF(A480&lt;=A$1,+IF(VLOOKUP(A480,'Rashodi- plan-izvršenje'!A$8:J$1500,M$1,FALSE)&gt;0,"Програмска активност","Пројекат"),IF(A480&gt;A$2,+IF(VLOOKUP(A480,'Neizmirene obaveze JLS'!A$8:J$2008,M$1,FALSE)&gt;0,"Програмска активност","Пројекат"),"")))</f>
        <v/>
      </c>
      <c r="M480" s="87" t="str">
        <f>IF(A480=0,"",IF($A480&lt;=$A$1,+IF(VLOOKUP($A480,'Rashodi- plan-izvršenje'!$A$8:$M$1500,10,FALSE)&gt;0,VLOOKUP($A480,'Rashodi- plan-izvršenje'!$A$8:$M$1500,10,FALSE),VLOOKUP($A480,'Rashodi- plan-izvršenje'!$A$8:$M$1500,12,FALSE)),+IF($A480&gt;$A$2,IF(VLOOKUP($A480,'Neizmirene obaveze JLS'!$A$8:$M$1500,10,FALSE)&gt;0,VLOOKUP($A480,'Neizmirene obaveze JLS'!$A$11:$M$1500,10,FALSE),VLOOKUP($A480,'Neizmirene obaveze JLS'!$A$11:$M$1500,12,FALSE)),0)))</f>
        <v/>
      </c>
      <c r="N480" s="87" t="str">
        <f>IF(A480=0,"",IF($A480&lt;=$A$1,+IF(VLOOKUP(A480,'Rashodi- plan-izvršenje'!$A$8:$M$1500,10,FALSE)&gt;0,VLOOKUP(A480,'Rashodi- plan-izvršenje'!$A$8:$M$1500,11,FALSE),VLOOKUP(A480,'Rashodi- plan-izvršenje'!$A$8:$M$1500,13,FALSE)),+IF($A480&gt;$A$2,IF(VLOOKUP($A480,'Neizmirene obaveze JLS'!$A$8:$M$1500,10,FALSE)&gt;0,VLOOKUP($A480,'Neizmirene obaveze JLS'!$A$11:$M$1500,11,FALSE),VLOOKUP($A480,'Neizmirene obaveze JLS'!$A$11:$M$1500,13,FALSE)),0)))</f>
        <v/>
      </c>
      <c r="O480" s="87" t="str">
        <f>IF(A480=0,"",IF($A480&lt;=$A$1,VALUE(+VLOOKUP($A480,'Rashodi- plan-izvršenje'!$A$8:N$1500,'prenos-P-R-N'!O$1,FALSE)),IF($A480&lt;=A$2,VALUE(VLOOKUP($A480,'Prihodi- plan-izvršenje'!$A$8:$H$500,6,FALSE)),VALUE(VLOOKUP($A480,'Neizmirene obaveze JLS'!$A$8:$N$500,O$1,FALSE)))))</f>
        <v/>
      </c>
      <c r="P480" s="87" t="str">
        <f>IF(A480=0,"",IF(A480=0,0,IF(A480&gt;A$2,'šifarnik K-izvor'!G$3,+IF(Q480&lt;700,+'šifarnik K-izvor'!G$2,'šifarnik K-izvor'!G$1))))</f>
        <v/>
      </c>
      <c r="Q480" s="87">
        <f>IF($A480&lt;=$A$1,VALUE(+VLOOKUP($A480,'Rashodi- plan-izvršenje'!$A$8:O$1500,'prenos-P-R-N'!Q$1,FALSE)),IF($A480&lt;=$A$2,VLOOKUP($A480,'Prihodi- plan-izvršenje'!$A$4:$H$500,4,FALSE),IF($A480&lt;=$A$3,VLOOKUP(A480,'Neizmirene obaveze JLS'!$A$11:O$500,Q$1,FALSE),"")))</f>
        <v>0</v>
      </c>
      <c r="R480" s="88">
        <f>IF($A480&lt;=$A$1,VALUE(+VLOOKUP($A480,'Rashodi- plan-izvršenje'!$A$8:P$1500,'prenos-P-R-N'!R$1,FALSE)),IF($A480&lt;=$A$2,VLOOKUP($A480,'Prihodi- plan-izvršenje'!$A$4:$H$500,7,FALSE),""))</f>
        <v>0</v>
      </c>
      <c r="S480" s="88">
        <f>IF(A480=0,0,IF($A480&lt;=$A$1,VALUE(+VLOOKUP($A480,'Rashodi- plan-izvršenje'!$A$8:Q$1500,'prenos-P-R-N'!S$1,FALSE)),IF($A480&lt;=$A$2,VLOOKUP($A480,'Prihodi- plan-izvršenje'!$A$4:$H$500,8,FALSE),0)))</f>
        <v>0</v>
      </c>
      <c r="T480" s="88" t="str">
        <f>IF($A480&gt;$A$2,VLOOKUP($A480,'Neizmirene obaveze JLS'!$A$11:R$500,R$1,FALSE),"")</f>
        <v/>
      </c>
      <c r="U480" s="88">
        <f>IF($A480&gt;$A$2,VLOOKUP($A480,'Neizmirene obaveze JLS'!$A$11:S$500,S$1,FALSE),0)</f>
        <v>0</v>
      </c>
      <c r="V480" s="88">
        <f t="shared" si="48"/>
        <v>0</v>
      </c>
      <c r="W480" s="74"/>
      <c r="X480" s="74"/>
      <c r="Y480" s="74"/>
      <c r="Z480" s="74"/>
      <c r="AA480" s="193">
        <f t="shared" si="49"/>
        <v>1</v>
      </c>
      <c r="AB480" s="193" t="str">
        <f t="shared" si="50"/>
        <v/>
      </c>
    </row>
    <row r="481" spans="1:28">
      <c r="A481" s="89">
        <f>IF(AND(COUNTIF(A$1:A$3,"&gt;0")=1,MAX(A$8:A480)&lt;A$1),A480+1,IF(AND(COUNTIF(A$1:A$3,"&gt;0")=2,MAX(A$8:A480)&lt;A$2),A480+1,IF(AND(COUNTIF(A$1:A$3,"&gt;0")=3,MAX(A$8:A480)&lt;A$3),A480+1,0)))</f>
        <v>0</v>
      </c>
      <c r="B481" s="89" t="str">
        <f t="shared" si="51"/>
        <v/>
      </c>
      <c r="C481" s="89" t="str">
        <f t="shared" si="52"/>
        <v/>
      </c>
      <c r="D481" s="87" t="str">
        <f>IF($A481=0,"",IF($A481&lt;=$A$1,+VLOOKUP($A481,'Rashodi- plan-izvršenje'!$A$8:B$1500,'prenos-P-R-N'!D$1,FALSE),IF($A481&gt;$A$2,+VLOOKUP($A481,'Neizmirene obaveze JLS'!$A$11:B$500,'prenos-P-R-N'!D$1,FALSE),"")))</f>
        <v/>
      </c>
      <c r="E481" s="87" t="str">
        <f>IF($A481=0,"",IF($A481&lt;=$A$1,+VLOOKUP($A481,'Rashodi- plan-izvršenje'!$A$8:C$1500,'prenos-P-R-N'!E$1,FALSE),IF($A481&gt;$A$2,+VLOOKUP($A481,'Neizmirene obaveze JLS'!$A$11:C$500,'prenos-P-R-N'!E$1,FALSE),"")))</f>
        <v/>
      </c>
      <c r="F481" s="87" t="str">
        <f>IF($A481=0,"",IF($A481&lt;=$A$1,+VLOOKUP($A481,'Rashodi- plan-izvršenje'!$A$8:D$1500,'prenos-P-R-N'!F$1,FALSE),IF($A481&gt;$A$2,+VLOOKUP($A481,'Neizmirene obaveze JLS'!$A$11:D$500,'prenos-P-R-N'!F$1,FALSE),"")))</f>
        <v/>
      </c>
      <c r="G481" s="87" t="str">
        <f>IF($A481=0,"",IF($A481&lt;=$A$1,+VLOOKUP($A481,'Rashodi- plan-izvršenje'!$A$8:E$1500,'prenos-P-R-N'!G$1,FALSE),IF($A481&gt;$A$2,+VLOOKUP($A481,'Neizmirene obaveze JLS'!$A$11:E$500,'prenos-P-R-N'!G$1,FALSE),"")))</f>
        <v/>
      </c>
      <c r="H481" s="87" t="str">
        <f>IF($A481=0,"",IF($A481&lt;=$A$1,+VLOOKUP($A481,'Rashodi- plan-izvršenje'!$A$8:F$1500,'prenos-P-R-N'!H$1,FALSE),IF($A481&gt;$A$2,+VLOOKUP($A481,'Neizmirene obaveze JLS'!$A$11:F$500,'prenos-P-R-N'!H$1,FALSE),"")))</f>
        <v/>
      </c>
      <c r="I481" s="87" t="str">
        <f>IF($A481=0,"",IF($A481&lt;=$A$1,+VLOOKUP($A481,'Rashodi- plan-izvršenje'!$A$8:G$1500,'prenos-P-R-N'!I$1,FALSE),IF($A481&gt;$A$2,+VLOOKUP($A481,'Neizmirene obaveze JLS'!$A$11:G$500,'prenos-P-R-N'!I$1,FALSE),"")))</f>
        <v/>
      </c>
      <c r="J481" s="87" t="str">
        <f>IF($A481=0,"",IF($A481&lt;=$A$1,+VLOOKUP($A481,'Rashodi- plan-izvršenje'!$A$8:H$1500,'prenos-P-R-N'!J$1,FALSE),IF($A481&gt;$A$2,+VLOOKUP($A481,'Neizmirene obaveze JLS'!$A$11:H$500,'prenos-P-R-N'!J$1,FALSE),"")))</f>
        <v/>
      </c>
      <c r="K481" s="87" t="str">
        <f>IF($A481=0,"",IF($A481&lt;=$A$1,+VLOOKUP($A481,'Rashodi- plan-izvršenje'!$A$8:I$1500,'prenos-P-R-N'!K$1,FALSE),IF($A481&gt;$A$2,+VLOOKUP($A481,'Neizmirene obaveze JLS'!$A$11:I$500,'prenos-P-R-N'!K$1,FALSE),"")))</f>
        <v/>
      </c>
      <c r="L481" t="str">
        <f>IF(A481=0,"",IF(A481&lt;=A$1,+IF(VLOOKUP(A481,'Rashodi- plan-izvršenje'!A$8:J$1500,M$1,FALSE)&gt;0,"Програмска активност","Пројекат"),IF(A481&gt;A$2,+IF(VLOOKUP(A481,'Neizmirene obaveze JLS'!A$8:J$2008,M$1,FALSE)&gt;0,"Програмска активност","Пројекат"),"")))</f>
        <v/>
      </c>
      <c r="M481" s="87" t="str">
        <f>IF(A481=0,"",IF($A481&lt;=$A$1,+IF(VLOOKUP($A481,'Rashodi- plan-izvršenje'!$A$8:$M$1500,10,FALSE)&gt;0,VLOOKUP($A481,'Rashodi- plan-izvršenje'!$A$8:$M$1500,10,FALSE),VLOOKUP($A481,'Rashodi- plan-izvršenje'!$A$8:$M$1500,12,FALSE)),+IF($A481&gt;$A$2,IF(VLOOKUP($A481,'Neizmirene obaveze JLS'!$A$8:$M$1500,10,FALSE)&gt;0,VLOOKUP($A481,'Neizmirene obaveze JLS'!$A$11:$M$1500,10,FALSE),VLOOKUP($A481,'Neizmirene obaveze JLS'!$A$11:$M$1500,12,FALSE)),0)))</f>
        <v/>
      </c>
      <c r="N481" s="87" t="str">
        <f>IF(A481=0,"",IF($A481&lt;=$A$1,+IF(VLOOKUP(A481,'Rashodi- plan-izvršenje'!$A$8:$M$1500,10,FALSE)&gt;0,VLOOKUP(A481,'Rashodi- plan-izvršenje'!$A$8:$M$1500,11,FALSE),VLOOKUP(A481,'Rashodi- plan-izvršenje'!$A$8:$M$1500,13,FALSE)),+IF($A481&gt;$A$2,IF(VLOOKUP($A481,'Neizmirene obaveze JLS'!$A$8:$M$1500,10,FALSE)&gt;0,VLOOKUP($A481,'Neizmirene obaveze JLS'!$A$11:$M$1500,11,FALSE),VLOOKUP($A481,'Neizmirene obaveze JLS'!$A$11:$M$1500,13,FALSE)),0)))</f>
        <v/>
      </c>
      <c r="O481" s="87" t="str">
        <f>IF(A481=0,"",IF($A481&lt;=$A$1,VALUE(+VLOOKUP($A481,'Rashodi- plan-izvršenje'!$A$8:N$1500,'prenos-P-R-N'!O$1,FALSE)),IF($A481&lt;=A$2,VALUE(VLOOKUP($A481,'Prihodi- plan-izvršenje'!$A$8:$H$500,6,FALSE)),VALUE(VLOOKUP($A481,'Neizmirene obaveze JLS'!$A$8:$N$500,O$1,FALSE)))))</f>
        <v/>
      </c>
      <c r="P481" s="87" t="str">
        <f>IF(A481=0,"",IF(A481=0,0,IF(A481&gt;A$2,'šifarnik K-izvor'!G$3,+IF(Q481&lt;700,+'šifarnik K-izvor'!G$2,'šifarnik K-izvor'!G$1))))</f>
        <v/>
      </c>
      <c r="Q481" s="87">
        <f>IF($A481&lt;=$A$1,VALUE(+VLOOKUP($A481,'Rashodi- plan-izvršenje'!$A$8:O$1500,'prenos-P-R-N'!Q$1,FALSE)),IF($A481&lt;=$A$2,VLOOKUP($A481,'Prihodi- plan-izvršenje'!$A$4:$H$500,4,FALSE),IF($A481&lt;=$A$3,VLOOKUP(A481,'Neizmirene obaveze JLS'!$A$11:O$500,Q$1,FALSE),"")))</f>
        <v>0</v>
      </c>
      <c r="R481" s="88">
        <f>IF($A481&lt;=$A$1,VALUE(+VLOOKUP($A481,'Rashodi- plan-izvršenje'!$A$8:P$1500,'prenos-P-R-N'!R$1,FALSE)),IF($A481&lt;=$A$2,VLOOKUP($A481,'Prihodi- plan-izvršenje'!$A$4:$H$500,7,FALSE),""))</f>
        <v>0</v>
      </c>
      <c r="S481" s="88">
        <f>IF(A481=0,0,IF($A481&lt;=$A$1,VALUE(+VLOOKUP($A481,'Rashodi- plan-izvršenje'!$A$8:Q$1500,'prenos-P-R-N'!S$1,FALSE)),IF($A481&lt;=$A$2,VLOOKUP($A481,'Prihodi- plan-izvršenje'!$A$4:$H$500,8,FALSE),0)))</f>
        <v>0</v>
      </c>
      <c r="T481" s="88" t="str">
        <f>IF($A481&gt;$A$2,VLOOKUP($A481,'Neizmirene obaveze JLS'!$A$11:R$500,R$1,FALSE),"")</f>
        <v/>
      </c>
      <c r="U481" s="88">
        <f>IF($A481&gt;$A$2,VLOOKUP($A481,'Neizmirene obaveze JLS'!$A$11:S$500,S$1,FALSE),0)</f>
        <v>0</v>
      </c>
      <c r="V481" s="88">
        <f t="shared" si="48"/>
        <v>0</v>
      </c>
      <c r="W481" s="74"/>
      <c r="X481" s="74"/>
      <c r="Y481" s="74"/>
      <c r="Z481" s="74"/>
      <c r="AA481" s="193">
        <f t="shared" si="49"/>
        <v>1</v>
      </c>
      <c r="AB481" s="193" t="str">
        <f t="shared" si="50"/>
        <v/>
      </c>
    </row>
    <row r="482" spans="1:28">
      <c r="A482" s="89">
        <f>IF(AND(COUNTIF(A$1:A$3,"&gt;0")=1,MAX(A$8:A481)&lt;A$1),A481+1,IF(AND(COUNTIF(A$1:A$3,"&gt;0")=2,MAX(A$8:A481)&lt;A$2),A481+1,IF(AND(COUNTIF(A$1:A$3,"&gt;0")=3,MAX(A$8:A481)&lt;A$3),A481+1,0)))</f>
        <v>0</v>
      </c>
      <c r="B482" s="89" t="str">
        <f t="shared" si="51"/>
        <v/>
      </c>
      <c r="C482" s="89" t="str">
        <f t="shared" si="52"/>
        <v/>
      </c>
      <c r="D482" s="87" t="str">
        <f>IF($A482=0,"",IF($A482&lt;=$A$1,+VLOOKUP($A482,'Rashodi- plan-izvršenje'!$A$8:B$1500,'prenos-P-R-N'!D$1,FALSE),IF($A482&gt;$A$2,+VLOOKUP($A482,'Neizmirene obaveze JLS'!$A$11:B$500,'prenos-P-R-N'!D$1,FALSE),"")))</f>
        <v/>
      </c>
      <c r="E482" s="87" t="str">
        <f>IF($A482=0,"",IF($A482&lt;=$A$1,+VLOOKUP($A482,'Rashodi- plan-izvršenje'!$A$8:C$1500,'prenos-P-R-N'!E$1,FALSE),IF($A482&gt;$A$2,+VLOOKUP($A482,'Neizmirene obaveze JLS'!$A$11:C$500,'prenos-P-R-N'!E$1,FALSE),"")))</f>
        <v/>
      </c>
      <c r="F482" s="87" t="str">
        <f>IF($A482=0,"",IF($A482&lt;=$A$1,+VLOOKUP($A482,'Rashodi- plan-izvršenje'!$A$8:D$1500,'prenos-P-R-N'!F$1,FALSE),IF($A482&gt;$A$2,+VLOOKUP($A482,'Neizmirene obaveze JLS'!$A$11:D$500,'prenos-P-R-N'!F$1,FALSE),"")))</f>
        <v/>
      </c>
      <c r="G482" s="87" t="str">
        <f>IF($A482=0,"",IF($A482&lt;=$A$1,+VLOOKUP($A482,'Rashodi- plan-izvršenje'!$A$8:E$1500,'prenos-P-R-N'!G$1,FALSE),IF($A482&gt;$A$2,+VLOOKUP($A482,'Neizmirene obaveze JLS'!$A$11:E$500,'prenos-P-R-N'!G$1,FALSE),"")))</f>
        <v/>
      </c>
      <c r="H482" s="87" t="str">
        <f>IF($A482=0,"",IF($A482&lt;=$A$1,+VLOOKUP($A482,'Rashodi- plan-izvršenje'!$A$8:F$1500,'prenos-P-R-N'!H$1,FALSE),IF($A482&gt;$A$2,+VLOOKUP($A482,'Neizmirene obaveze JLS'!$A$11:F$500,'prenos-P-R-N'!H$1,FALSE),"")))</f>
        <v/>
      </c>
      <c r="I482" s="87" t="str">
        <f>IF($A482=0,"",IF($A482&lt;=$A$1,+VLOOKUP($A482,'Rashodi- plan-izvršenje'!$A$8:G$1500,'prenos-P-R-N'!I$1,FALSE),IF($A482&gt;$A$2,+VLOOKUP($A482,'Neizmirene obaveze JLS'!$A$11:G$500,'prenos-P-R-N'!I$1,FALSE),"")))</f>
        <v/>
      </c>
      <c r="J482" s="87" t="str">
        <f>IF($A482=0,"",IF($A482&lt;=$A$1,+VLOOKUP($A482,'Rashodi- plan-izvršenje'!$A$8:H$1500,'prenos-P-R-N'!J$1,FALSE),IF($A482&gt;$A$2,+VLOOKUP($A482,'Neizmirene obaveze JLS'!$A$11:H$500,'prenos-P-R-N'!J$1,FALSE),"")))</f>
        <v/>
      </c>
      <c r="K482" s="87" t="str">
        <f>IF($A482=0,"",IF($A482&lt;=$A$1,+VLOOKUP($A482,'Rashodi- plan-izvršenje'!$A$8:I$1500,'prenos-P-R-N'!K$1,FALSE),IF($A482&gt;$A$2,+VLOOKUP($A482,'Neizmirene obaveze JLS'!$A$11:I$500,'prenos-P-R-N'!K$1,FALSE),"")))</f>
        <v/>
      </c>
      <c r="L482" t="str">
        <f>IF(A482=0,"",IF(A482&lt;=A$1,+IF(VLOOKUP(A482,'Rashodi- plan-izvršenje'!A$8:J$1500,M$1,FALSE)&gt;0,"Програмска активност","Пројекат"),IF(A482&gt;A$2,+IF(VLOOKUP(A482,'Neizmirene obaveze JLS'!A$8:J$2008,M$1,FALSE)&gt;0,"Програмска активност","Пројекат"),"")))</f>
        <v/>
      </c>
      <c r="M482" s="87" t="str">
        <f>IF(A482=0,"",IF($A482&lt;=$A$1,+IF(VLOOKUP($A482,'Rashodi- plan-izvršenje'!$A$8:$M$1500,10,FALSE)&gt;0,VLOOKUP($A482,'Rashodi- plan-izvršenje'!$A$8:$M$1500,10,FALSE),VLOOKUP($A482,'Rashodi- plan-izvršenje'!$A$8:$M$1500,12,FALSE)),+IF($A482&gt;$A$2,IF(VLOOKUP($A482,'Neizmirene obaveze JLS'!$A$8:$M$1500,10,FALSE)&gt;0,VLOOKUP($A482,'Neizmirene obaveze JLS'!$A$11:$M$1500,10,FALSE),VLOOKUP($A482,'Neizmirene obaveze JLS'!$A$11:$M$1500,12,FALSE)),0)))</f>
        <v/>
      </c>
      <c r="N482" s="87" t="str">
        <f>IF(A482=0,"",IF($A482&lt;=$A$1,+IF(VLOOKUP(A482,'Rashodi- plan-izvršenje'!$A$8:$M$1500,10,FALSE)&gt;0,VLOOKUP(A482,'Rashodi- plan-izvršenje'!$A$8:$M$1500,11,FALSE),VLOOKUP(A482,'Rashodi- plan-izvršenje'!$A$8:$M$1500,13,FALSE)),+IF($A482&gt;$A$2,IF(VLOOKUP($A482,'Neizmirene obaveze JLS'!$A$8:$M$1500,10,FALSE)&gt;0,VLOOKUP($A482,'Neizmirene obaveze JLS'!$A$11:$M$1500,11,FALSE),VLOOKUP($A482,'Neizmirene obaveze JLS'!$A$11:$M$1500,13,FALSE)),0)))</f>
        <v/>
      </c>
      <c r="O482" s="87" t="str">
        <f>IF(A482=0,"",IF($A482&lt;=$A$1,VALUE(+VLOOKUP($A482,'Rashodi- plan-izvršenje'!$A$8:N$1500,'prenos-P-R-N'!O$1,FALSE)),IF($A482&lt;=A$2,VALUE(VLOOKUP($A482,'Prihodi- plan-izvršenje'!$A$8:$H$500,6,FALSE)),VALUE(VLOOKUP($A482,'Neizmirene obaveze JLS'!$A$8:$N$500,O$1,FALSE)))))</f>
        <v/>
      </c>
      <c r="P482" s="87" t="str">
        <f>IF(A482=0,"",IF(A482=0,0,IF(A482&gt;A$2,'šifarnik K-izvor'!G$3,+IF(Q482&lt;700,+'šifarnik K-izvor'!G$2,'šifarnik K-izvor'!G$1))))</f>
        <v/>
      </c>
      <c r="Q482" s="87">
        <f>IF($A482&lt;=$A$1,VALUE(+VLOOKUP($A482,'Rashodi- plan-izvršenje'!$A$8:O$1500,'prenos-P-R-N'!Q$1,FALSE)),IF($A482&lt;=$A$2,VLOOKUP($A482,'Prihodi- plan-izvršenje'!$A$4:$H$500,4,FALSE),IF($A482&lt;=$A$3,VLOOKUP(A482,'Neizmirene obaveze JLS'!$A$11:O$500,Q$1,FALSE),"")))</f>
        <v>0</v>
      </c>
      <c r="R482" s="88">
        <f>IF($A482&lt;=$A$1,VALUE(+VLOOKUP($A482,'Rashodi- plan-izvršenje'!$A$8:P$1500,'prenos-P-R-N'!R$1,FALSE)),IF($A482&lt;=$A$2,VLOOKUP($A482,'Prihodi- plan-izvršenje'!$A$4:$H$500,7,FALSE),""))</f>
        <v>0</v>
      </c>
      <c r="S482" s="88">
        <f>IF(A482=0,0,IF($A482&lt;=$A$1,VALUE(+VLOOKUP($A482,'Rashodi- plan-izvršenje'!$A$8:Q$1500,'prenos-P-R-N'!S$1,FALSE)),IF($A482&lt;=$A$2,VLOOKUP($A482,'Prihodi- plan-izvršenje'!$A$4:$H$500,8,FALSE),0)))</f>
        <v>0</v>
      </c>
      <c r="T482" s="88" t="str">
        <f>IF($A482&gt;$A$2,VLOOKUP($A482,'Neizmirene obaveze JLS'!$A$11:R$500,R$1,FALSE),"")</f>
        <v/>
      </c>
      <c r="U482" s="88">
        <f>IF($A482&gt;$A$2,VLOOKUP($A482,'Neizmirene obaveze JLS'!$A$11:S$500,S$1,FALSE),0)</f>
        <v>0</v>
      </c>
      <c r="V482" s="88">
        <f t="shared" si="48"/>
        <v>0</v>
      </c>
      <c r="W482" s="74"/>
      <c r="X482" s="74"/>
      <c r="Y482" s="74"/>
      <c r="Z482" s="74"/>
      <c r="AA482" s="193">
        <f t="shared" si="49"/>
        <v>1</v>
      </c>
      <c r="AB482" s="193" t="str">
        <f t="shared" si="50"/>
        <v/>
      </c>
    </row>
    <row r="483" spans="1:28">
      <c r="A483" s="89">
        <f>IF(AND(COUNTIF(A$1:A$3,"&gt;0")=1,MAX(A$8:A482)&lt;A$1),A482+1,IF(AND(COUNTIF(A$1:A$3,"&gt;0")=2,MAX(A$8:A482)&lt;A$2),A482+1,IF(AND(COUNTIF(A$1:A$3,"&gt;0")=3,MAX(A$8:A482)&lt;A$3),A482+1,0)))</f>
        <v>0</v>
      </c>
      <c r="B483" s="89" t="str">
        <f t="shared" si="51"/>
        <v/>
      </c>
      <c r="C483" s="89" t="str">
        <f t="shared" si="52"/>
        <v/>
      </c>
      <c r="D483" s="87" t="str">
        <f>IF($A483=0,"",IF($A483&lt;=$A$1,+VLOOKUP($A483,'Rashodi- plan-izvršenje'!$A$8:B$1500,'prenos-P-R-N'!D$1,FALSE),IF($A483&gt;$A$2,+VLOOKUP($A483,'Neizmirene obaveze JLS'!$A$11:B$500,'prenos-P-R-N'!D$1,FALSE),"")))</f>
        <v/>
      </c>
      <c r="E483" s="87" t="str">
        <f>IF($A483=0,"",IF($A483&lt;=$A$1,+VLOOKUP($A483,'Rashodi- plan-izvršenje'!$A$8:C$1500,'prenos-P-R-N'!E$1,FALSE),IF($A483&gt;$A$2,+VLOOKUP($A483,'Neizmirene obaveze JLS'!$A$11:C$500,'prenos-P-R-N'!E$1,FALSE),"")))</f>
        <v/>
      </c>
      <c r="F483" s="87" t="str">
        <f>IF($A483=0,"",IF($A483&lt;=$A$1,+VLOOKUP($A483,'Rashodi- plan-izvršenje'!$A$8:D$1500,'prenos-P-R-N'!F$1,FALSE),IF($A483&gt;$A$2,+VLOOKUP($A483,'Neizmirene obaveze JLS'!$A$11:D$500,'prenos-P-R-N'!F$1,FALSE),"")))</f>
        <v/>
      </c>
      <c r="G483" s="87" t="str">
        <f>IF($A483=0,"",IF($A483&lt;=$A$1,+VLOOKUP($A483,'Rashodi- plan-izvršenje'!$A$8:E$1500,'prenos-P-R-N'!G$1,FALSE),IF($A483&gt;$A$2,+VLOOKUP($A483,'Neizmirene obaveze JLS'!$A$11:E$500,'prenos-P-R-N'!G$1,FALSE),"")))</f>
        <v/>
      </c>
      <c r="H483" s="87" t="str">
        <f>IF($A483=0,"",IF($A483&lt;=$A$1,+VLOOKUP($A483,'Rashodi- plan-izvršenje'!$A$8:F$1500,'prenos-P-R-N'!H$1,FALSE),IF($A483&gt;$A$2,+VLOOKUP($A483,'Neizmirene obaveze JLS'!$A$11:F$500,'prenos-P-R-N'!H$1,FALSE),"")))</f>
        <v/>
      </c>
      <c r="I483" s="87" t="str">
        <f>IF($A483=0,"",IF($A483&lt;=$A$1,+VLOOKUP($A483,'Rashodi- plan-izvršenje'!$A$8:G$1500,'prenos-P-R-N'!I$1,FALSE),IF($A483&gt;$A$2,+VLOOKUP($A483,'Neizmirene obaveze JLS'!$A$11:G$500,'prenos-P-R-N'!I$1,FALSE),"")))</f>
        <v/>
      </c>
      <c r="J483" s="87" t="str">
        <f>IF($A483=0,"",IF($A483&lt;=$A$1,+VLOOKUP($A483,'Rashodi- plan-izvršenje'!$A$8:H$1500,'prenos-P-R-N'!J$1,FALSE),IF($A483&gt;$A$2,+VLOOKUP($A483,'Neizmirene obaveze JLS'!$A$11:H$500,'prenos-P-R-N'!J$1,FALSE),"")))</f>
        <v/>
      </c>
      <c r="K483" s="87" t="str">
        <f>IF($A483=0,"",IF($A483&lt;=$A$1,+VLOOKUP($A483,'Rashodi- plan-izvršenje'!$A$8:I$1500,'prenos-P-R-N'!K$1,FALSE),IF($A483&gt;$A$2,+VLOOKUP($A483,'Neizmirene obaveze JLS'!$A$11:I$500,'prenos-P-R-N'!K$1,FALSE),"")))</f>
        <v/>
      </c>
      <c r="L483" t="str">
        <f>IF(A483=0,"",IF(A483&lt;=A$1,+IF(VLOOKUP(A483,'Rashodi- plan-izvršenje'!A$8:J$1500,M$1,FALSE)&gt;0,"Програмска активност","Пројекат"),IF(A483&gt;A$2,+IF(VLOOKUP(A483,'Neizmirene obaveze JLS'!A$8:J$2008,M$1,FALSE)&gt;0,"Програмска активност","Пројекат"),"")))</f>
        <v/>
      </c>
      <c r="M483" s="87" t="str">
        <f>IF(A483=0,"",IF($A483&lt;=$A$1,+IF(VLOOKUP($A483,'Rashodi- plan-izvršenje'!$A$8:$M$1500,10,FALSE)&gt;0,VLOOKUP($A483,'Rashodi- plan-izvršenje'!$A$8:$M$1500,10,FALSE),VLOOKUP($A483,'Rashodi- plan-izvršenje'!$A$8:$M$1500,12,FALSE)),+IF($A483&gt;$A$2,IF(VLOOKUP($A483,'Neizmirene obaveze JLS'!$A$8:$M$1500,10,FALSE)&gt;0,VLOOKUP($A483,'Neizmirene obaveze JLS'!$A$11:$M$1500,10,FALSE),VLOOKUP($A483,'Neizmirene obaveze JLS'!$A$11:$M$1500,12,FALSE)),0)))</f>
        <v/>
      </c>
      <c r="N483" s="87" t="str">
        <f>IF(A483=0,"",IF($A483&lt;=$A$1,+IF(VLOOKUP(A483,'Rashodi- plan-izvršenje'!$A$8:$M$1500,10,FALSE)&gt;0,VLOOKUP(A483,'Rashodi- plan-izvršenje'!$A$8:$M$1500,11,FALSE),VLOOKUP(A483,'Rashodi- plan-izvršenje'!$A$8:$M$1500,13,FALSE)),+IF($A483&gt;$A$2,IF(VLOOKUP($A483,'Neizmirene obaveze JLS'!$A$8:$M$1500,10,FALSE)&gt;0,VLOOKUP($A483,'Neizmirene obaveze JLS'!$A$11:$M$1500,11,FALSE),VLOOKUP($A483,'Neizmirene obaveze JLS'!$A$11:$M$1500,13,FALSE)),0)))</f>
        <v/>
      </c>
      <c r="O483" s="87" t="str">
        <f>IF(A483=0,"",IF($A483&lt;=$A$1,VALUE(+VLOOKUP($A483,'Rashodi- plan-izvršenje'!$A$8:N$1500,'prenos-P-R-N'!O$1,FALSE)),IF($A483&lt;=A$2,VALUE(VLOOKUP($A483,'Prihodi- plan-izvršenje'!$A$8:$H$500,6,FALSE)),VALUE(VLOOKUP($A483,'Neizmirene obaveze JLS'!$A$8:$N$500,O$1,FALSE)))))</f>
        <v/>
      </c>
      <c r="P483" s="87" t="str">
        <f>IF(A483=0,"",IF(A483=0,0,IF(A483&gt;A$2,'šifarnik K-izvor'!G$3,+IF(Q483&lt;700,+'šifarnik K-izvor'!G$2,'šifarnik K-izvor'!G$1))))</f>
        <v/>
      </c>
      <c r="Q483" s="87">
        <f>IF($A483&lt;=$A$1,VALUE(+VLOOKUP($A483,'Rashodi- plan-izvršenje'!$A$8:O$1500,'prenos-P-R-N'!Q$1,FALSE)),IF($A483&lt;=$A$2,VLOOKUP($A483,'Prihodi- plan-izvršenje'!$A$4:$H$500,4,FALSE),IF($A483&lt;=$A$3,VLOOKUP(A483,'Neizmirene obaveze JLS'!$A$11:O$500,Q$1,FALSE),"")))</f>
        <v>0</v>
      </c>
      <c r="R483" s="88">
        <f>IF($A483&lt;=$A$1,VALUE(+VLOOKUP($A483,'Rashodi- plan-izvršenje'!$A$8:P$1500,'prenos-P-R-N'!R$1,FALSE)),IF($A483&lt;=$A$2,VLOOKUP($A483,'Prihodi- plan-izvršenje'!$A$4:$H$500,7,FALSE),""))</f>
        <v>0</v>
      </c>
      <c r="S483" s="88">
        <f>IF(A483=0,0,IF($A483&lt;=$A$1,VALUE(+VLOOKUP($A483,'Rashodi- plan-izvršenje'!$A$8:Q$1500,'prenos-P-R-N'!S$1,FALSE)),IF($A483&lt;=$A$2,VLOOKUP($A483,'Prihodi- plan-izvršenje'!$A$4:$H$500,8,FALSE),0)))</f>
        <v>0</v>
      </c>
      <c r="T483" s="88" t="str">
        <f>IF($A483&gt;$A$2,VLOOKUP($A483,'Neizmirene obaveze JLS'!$A$11:R$500,R$1,FALSE),"")</f>
        <v/>
      </c>
      <c r="U483" s="88">
        <f>IF($A483&gt;$A$2,VLOOKUP($A483,'Neizmirene obaveze JLS'!$A$11:S$500,S$1,FALSE),0)</f>
        <v>0</v>
      </c>
      <c r="V483" s="88">
        <f t="shared" si="48"/>
        <v>0</v>
      </c>
      <c r="W483" s="74"/>
      <c r="X483" s="74"/>
      <c r="Y483" s="74"/>
      <c r="Z483" s="74"/>
      <c r="AA483" s="193">
        <f t="shared" si="49"/>
        <v>1</v>
      </c>
      <c r="AB483" s="193" t="str">
        <f t="shared" si="50"/>
        <v/>
      </c>
    </row>
    <row r="484" spans="1:28">
      <c r="A484" s="89">
        <f>IF(AND(COUNTIF(A$1:A$3,"&gt;0")=1,MAX(A$8:A483)&lt;A$1),A483+1,IF(AND(COUNTIF(A$1:A$3,"&gt;0")=2,MAX(A$8:A483)&lt;A$2),A483+1,IF(AND(COUNTIF(A$1:A$3,"&gt;0")=3,MAX(A$8:A483)&lt;A$3),A483+1,0)))</f>
        <v>0</v>
      </c>
      <c r="B484" s="89" t="str">
        <f t="shared" si="51"/>
        <v/>
      </c>
      <c r="C484" s="89" t="str">
        <f t="shared" si="52"/>
        <v/>
      </c>
      <c r="D484" s="87" t="str">
        <f>IF($A484=0,"",IF($A484&lt;=$A$1,+VLOOKUP($A484,'Rashodi- plan-izvršenje'!$A$8:B$1500,'prenos-P-R-N'!D$1,FALSE),IF($A484&gt;$A$2,+VLOOKUP($A484,'Neizmirene obaveze JLS'!$A$11:B$500,'prenos-P-R-N'!D$1,FALSE),"")))</f>
        <v/>
      </c>
      <c r="E484" s="87" t="str">
        <f>IF($A484=0,"",IF($A484&lt;=$A$1,+VLOOKUP($A484,'Rashodi- plan-izvršenje'!$A$8:C$1500,'prenos-P-R-N'!E$1,FALSE),IF($A484&gt;$A$2,+VLOOKUP($A484,'Neizmirene obaveze JLS'!$A$11:C$500,'prenos-P-R-N'!E$1,FALSE),"")))</f>
        <v/>
      </c>
      <c r="F484" s="87" t="str">
        <f>IF($A484=0,"",IF($A484&lt;=$A$1,+VLOOKUP($A484,'Rashodi- plan-izvršenje'!$A$8:D$1500,'prenos-P-R-N'!F$1,FALSE),IF($A484&gt;$A$2,+VLOOKUP($A484,'Neizmirene obaveze JLS'!$A$11:D$500,'prenos-P-R-N'!F$1,FALSE),"")))</f>
        <v/>
      </c>
      <c r="G484" s="87" t="str">
        <f>IF($A484=0,"",IF($A484&lt;=$A$1,+VLOOKUP($A484,'Rashodi- plan-izvršenje'!$A$8:E$1500,'prenos-P-R-N'!G$1,FALSE),IF($A484&gt;$A$2,+VLOOKUP($A484,'Neizmirene obaveze JLS'!$A$11:E$500,'prenos-P-R-N'!G$1,FALSE),"")))</f>
        <v/>
      </c>
      <c r="H484" s="87" t="str">
        <f>IF($A484=0,"",IF($A484&lt;=$A$1,+VLOOKUP($A484,'Rashodi- plan-izvršenje'!$A$8:F$1500,'prenos-P-R-N'!H$1,FALSE),IF($A484&gt;$A$2,+VLOOKUP($A484,'Neizmirene obaveze JLS'!$A$11:F$500,'prenos-P-R-N'!H$1,FALSE),"")))</f>
        <v/>
      </c>
      <c r="I484" s="87" t="str">
        <f>IF($A484=0,"",IF($A484&lt;=$A$1,+VLOOKUP($A484,'Rashodi- plan-izvršenje'!$A$8:G$1500,'prenos-P-R-N'!I$1,FALSE),IF($A484&gt;$A$2,+VLOOKUP($A484,'Neizmirene obaveze JLS'!$A$11:G$500,'prenos-P-R-N'!I$1,FALSE),"")))</f>
        <v/>
      </c>
      <c r="J484" s="87" t="str">
        <f>IF($A484=0,"",IF($A484&lt;=$A$1,+VLOOKUP($A484,'Rashodi- plan-izvršenje'!$A$8:H$1500,'prenos-P-R-N'!J$1,FALSE),IF($A484&gt;$A$2,+VLOOKUP($A484,'Neizmirene obaveze JLS'!$A$11:H$500,'prenos-P-R-N'!J$1,FALSE),"")))</f>
        <v/>
      </c>
      <c r="K484" s="87" t="str">
        <f>IF($A484=0,"",IF($A484&lt;=$A$1,+VLOOKUP($A484,'Rashodi- plan-izvršenje'!$A$8:I$1500,'prenos-P-R-N'!K$1,FALSE),IF($A484&gt;$A$2,+VLOOKUP($A484,'Neizmirene obaveze JLS'!$A$11:I$500,'prenos-P-R-N'!K$1,FALSE),"")))</f>
        <v/>
      </c>
      <c r="L484" t="str">
        <f>IF(A484=0,"",IF(A484&lt;=A$1,+IF(VLOOKUP(A484,'Rashodi- plan-izvršenje'!A$8:J$1500,M$1,FALSE)&gt;0,"Програмска активност","Пројекат"),IF(A484&gt;A$2,+IF(VLOOKUP(A484,'Neizmirene obaveze JLS'!A$8:J$2008,M$1,FALSE)&gt;0,"Програмска активност","Пројекат"),"")))</f>
        <v/>
      </c>
      <c r="M484" s="87" t="str">
        <f>IF(A484=0,"",IF($A484&lt;=$A$1,+IF(VLOOKUP($A484,'Rashodi- plan-izvršenje'!$A$8:$M$1500,10,FALSE)&gt;0,VLOOKUP($A484,'Rashodi- plan-izvršenje'!$A$8:$M$1500,10,FALSE),VLOOKUP($A484,'Rashodi- plan-izvršenje'!$A$8:$M$1500,12,FALSE)),+IF($A484&gt;$A$2,IF(VLOOKUP($A484,'Neizmirene obaveze JLS'!$A$8:$M$1500,10,FALSE)&gt;0,VLOOKUP($A484,'Neizmirene obaveze JLS'!$A$11:$M$1500,10,FALSE),VLOOKUP($A484,'Neizmirene obaveze JLS'!$A$11:$M$1500,12,FALSE)),0)))</f>
        <v/>
      </c>
      <c r="N484" s="87" t="str">
        <f>IF(A484=0,"",IF($A484&lt;=$A$1,+IF(VLOOKUP(A484,'Rashodi- plan-izvršenje'!$A$8:$M$1500,10,FALSE)&gt;0,VLOOKUP(A484,'Rashodi- plan-izvršenje'!$A$8:$M$1500,11,FALSE),VLOOKUP(A484,'Rashodi- plan-izvršenje'!$A$8:$M$1500,13,FALSE)),+IF($A484&gt;$A$2,IF(VLOOKUP($A484,'Neizmirene obaveze JLS'!$A$8:$M$1500,10,FALSE)&gt;0,VLOOKUP($A484,'Neizmirene obaveze JLS'!$A$11:$M$1500,11,FALSE),VLOOKUP($A484,'Neizmirene obaveze JLS'!$A$11:$M$1500,13,FALSE)),0)))</f>
        <v/>
      </c>
      <c r="O484" s="87" t="str">
        <f>IF(A484=0,"",IF($A484&lt;=$A$1,VALUE(+VLOOKUP($A484,'Rashodi- plan-izvršenje'!$A$8:N$1500,'prenos-P-R-N'!O$1,FALSE)),IF($A484&lt;=A$2,VALUE(VLOOKUP($A484,'Prihodi- plan-izvršenje'!$A$8:$H$500,6,FALSE)),VALUE(VLOOKUP($A484,'Neizmirene obaveze JLS'!$A$8:$N$500,O$1,FALSE)))))</f>
        <v/>
      </c>
      <c r="P484" s="87" t="str">
        <f>IF(A484=0,"",IF(A484=0,0,IF(A484&gt;A$2,'šifarnik K-izvor'!G$3,+IF(Q484&lt;700,+'šifarnik K-izvor'!G$2,'šifarnik K-izvor'!G$1))))</f>
        <v/>
      </c>
      <c r="Q484" s="87">
        <f>IF($A484&lt;=$A$1,VALUE(+VLOOKUP($A484,'Rashodi- plan-izvršenje'!$A$8:O$1500,'prenos-P-R-N'!Q$1,FALSE)),IF($A484&lt;=$A$2,VLOOKUP($A484,'Prihodi- plan-izvršenje'!$A$4:$H$500,4,FALSE),IF($A484&lt;=$A$3,VLOOKUP(A484,'Neizmirene obaveze JLS'!$A$11:O$500,Q$1,FALSE),"")))</f>
        <v>0</v>
      </c>
      <c r="R484" s="88">
        <f>IF($A484&lt;=$A$1,VALUE(+VLOOKUP($A484,'Rashodi- plan-izvršenje'!$A$8:P$1500,'prenos-P-R-N'!R$1,FALSE)),IF($A484&lt;=$A$2,VLOOKUP($A484,'Prihodi- plan-izvršenje'!$A$4:$H$500,7,FALSE),""))</f>
        <v>0</v>
      </c>
      <c r="S484" s="88">
        <f>IF(A484=0,0,IF($A484&lt;=$A$1,VALUE(+VLOOKUP($A484,'Rashodi- plan-izvršenje'!$A$8:Q$1500,'prenos-P-R-N'!S$1,FALSE)),IF($A484&lt;=$A$2,VLOOKUP($A484,'Prihodi- plan-izvršenje'!$A$4:$H$500,8,FALSE),0)))</f>
        <v>0</v>
      </c>
      <c r="T484" s="88" t="str">
        <f>IF($A484&gt;$A$2,VLOOKUP($A484,'Neizmirene obaveze JLS'!$A$11:R$500,R$1,FALSE),"")</f>
        <v/>
      </c>
      <c r="U484" s="88">
        <f>IF($A484&gt;$A$2,VLOOKUP($A484,'Neizmirene obaveze JLS'!$A$11:S$500,S$1,FALSE),0)</f>
        <v>0</v>
      </c>
      <c r="V484" s="88">
        <f t="shared" si="48"/>
        <v>0</v>
      </c>
      <c r="W484" s="74"/>
      <c r="X484" s="74"/>
      <c r="Y484" s="74"/>
      <c r="Z484" s="74"/>
      <c r="AA484" s="193">
        <f t="shared" si="49"/>
        <v>1</v>
      </c>
      <c r="AB484" s="193" t="str">
        <f t="shared" si="50"/>
        <v/>
      </c>
    </row>
    <row r="485" spans="1:28">
      <c r="A485" s="89">
        <f>IF(AND(COUNTIF(A$1:A$3,"&gt;0")=1,MAX(A$8:A484)&lt;A$1),A484+1,IF(AND(COUNTIF(A$1:A$3,"&gt;0")=2,MAX(A$8:A484)&lt;A$2),A484+1,IF(AND(COUNTIF(A$1:A$3,"&gt;0")=3,MAX(A$8:A484)&lt;A$3),A484+1,0)))</f>
        <v>0</v>
      </c>
      <c r="B485" s="89" t="str">
        <f t="shared" si="51"/>
        <v/>
      </c>
      <c r="C485" s="89" t="str">
        <f t="shared" si="52"/>
        <v/>
      </c>
      <c r="D485" s="87" t="str">
        <f>IF($A485=0,"",IF($A485&lt;=$A$1,+VLOOKUP($A485,'Rashodi- plan-izvršenje'!$A$8:B$1500,'prenos-P-R-N'!D$1,FALSE),IF($A485&gt;$A$2,+VLOOKUP($A485,'Neizmirene obaveze JLS'!$A$11:B$500,'prenos-P-R-N'!D$1,FALSE),"")))</f>
        <v/>
      </c>
      <c r="E485" s="87" t="str">
        <f>IF($A485=0,"",IF($A485&lt;=$A$1,+VLOOKUP($A485,'Rashodi- plan-izvršenje'!$A$8:C$1500,'prenos-P-R-N'!E$1,FALSE),IF($A485&gt;$A$2,+VLOOKUP($A485,'Neizmirene obaveze JLS'!$A$11:C$500,'prenos-P-R-N'!E$1,FALSE),"")))</f>
        <v/>
      </c>
      <c r="F485" s="87" t="str">
        <f>IF($A485=0,"",IF($A485&lt;=$A$1,+VLOOKUP($A485,'Rashodi- plan-izvršenje'!$A$8:D$1500,'prenos-P-R-N'!F$1,FALSE),IF($A485&gt;$A$2,+VLOOKUP($A485,'Neizmirene obaveze JLS'!$A$11:D$500,'prenos-P-R-N'!F$1,FALSE),"")))</f>
        <v/>
      </c>
      <c r="G485" s="87" t="str">
        <f>IF($A485=0,"",IF($A485&lt;=$A$1,+VLOOKUP($A485,'Rashodi- plan-izvršenje'!$A$8:E$1500,'prenos-P-R-N'!G$1,FALSE),IF($A485&gt;$A$2,+VLOOKUP($A485,'Neizmirene obaveze JLS'!$A$11:E$500,'prenos-P-R-N'!G$1,FALSE),"")))</f>
        <v/>
      </c>
      <c r="H485" s="87" t="str">
        <f>IF($A485=0,"",IF($A485&lt;=$A$1,+VLOOKUP($A485,'Rashodi- plan-izvršenje'!$A$8:F$1500,'prenos-P-R-N'!H$1,FALSE),IF($A485&gt;$A$2,+VLOOKUP($A485,'Neizmirene obaveze JLS'!$A$11:F$500,'prenos-P-R-N'!H$1,FALSE),"")))</f>
        <v/>
      </c>
      <c r="I485" s="87" t="str">
        <f>IF($A485=0,"",IF($A485&lt;=$A$1,+VLOOKUP($A485,'Rashodi- plan-izvršenje'!$A$8:G$1500,'prenos-P-R-N'!I$1,FALSE),IF($A485&gt;$A$2,+VLOOKUP($A485,'Neizmirene obaveze JLS'!$A$11:G$500,'prenos-P-R-N'!I$1,FALSE),"")))</f>
        <v/>
      </c>
      <c r="J485" s="87" t="str">
        <f>IF($A485=0,"",IF($A485&lt;=$A$1,+VLOOKUP($A485,'Rashodi- plan-izvršenje'!$A$8:H$1500,'prenos-P-R-N'!J$1,FALSE),IF($A485&gt;$A$2,+VLOOKUP($A485,'Neizmirene obaveze JLS'!$A$11:H$500,'prenos-P-R-N'!J$1,FALSE),"")))</f>
        <v/>
      </c>
      <c r="K485" s="87" t="str">
        <f>IF($A485=0,"",IF($A485&lt;=$A$1,+VLOOKUP($A485,'Rashodi- plan-izvršenje'!$A$8:I$1500,'prenos-P-R-N'!K$1,FALSE),IF($A485&gt;$A$2,+VLOOKUP($A485,'Neizmirene obaveze JLS'!$A$11:I$500,'prenos-P-R-N'!K$1,FALSE),"")))</f>
        <v/>
      </c>
      <c r="L485" t="str">
        <f>IF(A485=0,"",IF(A485&lt;=A$1,+IF(VLOOKUP(A485,'Rashodi- plan-izvršenje'!A$8:J$1500,M$1,FALSE)&gt;0,"Програмска активност","Пројекат"),IF(A485&gt;A$2,+IF(VLOOKUP(A485,'Neizmirene obaveze JLS'!A$8:J$2008,M$1,FALSE)&gt;0,"Програмска активност","Пројекат"),"")))</f>
        <v/>
      </c>
      <c r="M485" s="87" t="str">
        <f>IF(A485=0,"",IF($A485&lt;=$A$1,+IF(VLOOKUP($A485,'Rashodi- plan-izvršenje'!$A$8:$M$1500,10,FALSE)&gt;0,VLOOKUP($A485,'Rashodi- plan-izvršenje'!$A$8:$M$1500,10,FALSE),VLOOKUP($A485,'Rashodi- plan-izvršenje'!$A$8:$M$1500,12,FALSE)),+IF($A485&gt;$A$2,IF(VLOOKUP($A485,'Neizmirene obaveze JLS'!$A$8:$M$1500,10,FALSE)&gt;0,VLOOKUP($A485,'Neizmirene obaveze JLS'!$A$11:$M$1500,10,FALSE),VLOOKUP($A485,'Neizmirene obaveze JLS'!$A$11:$M$1500,12,FALSE)),0)))</f>
        <v/>
      </c>
      <c r="N485" s="87" t="str">
        <f>IF(A485=0,"",IF($A485&lt;=$A$1,+IF(VLOOKUP(A485,'Rashodi- plan-izvršenje'!$A$8:$M$1500,10,FALSE)&gt;0,VLOOKUP(A485,'Rashodi- plan-izvršenje'!$A$8:$M$1500,11,FALSE),VLOOKUP(A485,'Rashodi- plan-izvršenje'!$A$8:$M$1500,13,FALSE)),+IF($A485&gt;$A$2,IF(VLOOKUP($A485,'Neizmirene obaveze JLS'!$A$8:$M$1500,10,FALSE)&gt;0,VLOOKUP($A485,'Neizmirene obaveze JLS'!$A$11:$M$1500,11,FALSE),VLOOKUP($A485,'Neizmirene obaveze JLS'!$A$11:$M$1500,13,FALSE)),0)))</f>
        <v/>
      </c>
      <c r="O485" s="87" t="str">
        <f>IF(A485=0,"",IF($A485&lt;=$A$1,VALUE(+VLOOKUP($A485,'Rashodi- plan-izvršenje'!$A$8:N$1500,'prenos-P-R-N'!O$1,FALSE)),IF($A485&lt;=A$2,VALUE(VLOOKUP($A485,'Prihodi- plan-izvršenje'!$A$8:$H$500,6,FALSE)),VALUE(VLOOKUP($A485,'Neizmirene obaveze JLS'!$A$8:$N$500,O$1,FALSE)))))</f>
        <v/>
      </c>
      <c r="P485" s="87" t="str">
        <f>IF(A485=0,"",IF(A485=0,0,IF(A485&gt;A$2,'šifarnik K-izvor'!G$3,+IF(Q485&lt;700,+'šifarnik K-izvor'!G$2,'šifarnik K-izvor'!G$1))))</f>
        <v/>
      </c>
      <c r="Q485" s="87">
        <f>IF($A485&lt;=$A$1,VALUE(+VLOOKUP($A485,'Rashodi- plan-izvršenje'!$A$8:O$1500,'prenos-P-R-N'!Q$1,FALSE)),IF($A485&lt;=$A$2,VLOOKUP($A485,'Prihodi- plan-izvršenje'!$A$4:$H$500,4,FALSE),IF($A485&lt;=$A$3,VLOOKUP(A485,'Neizmirene obaveze JLS'!$A$11:O$500,Q$1,FALSE),"")))</f>
        <v>0</v>
      </c>
      <c r="R485" s="88">
        <f>IF($A485&lt;=$A$1,VALUE(+VLOOKUP($A485,'Rashodi- plan-izvršenje'!$A$8:P$1500,'prenos-P-R-N'!R$1,FALSE)),IF($A485&lt;=$A$2,VLOOKUP($A485,'Prihodi- plan-izvršenje'!$A$4:$H$500,7,FALSE),""))</f>
        <v>0</v>
      </c>
      <c r="S485" s="88">
        <f>IF(A485=0,0,IF($A485&lt;=$A$1,VALUE(+VLOOKUP($A485,'Rashodi- plan-izvršenje'!$A$8:Q$1500,'prenos-P-R-N'!S$1,FALSE)),IF($A485&lt;=$A$2,VLOOKUP($A485,'Prihodi- plan-izvršenje'!$A$4:$H$500,8,FALSE),0)))</f>
        <v>0</v>
      </c>
      <c r="T485" s="88" t="str">
        <f>IF($A485&gt;$A$2,VLOOKUP($A485,'Neizmirene obaveze JLS'!$A$11:R$500,R$1,FALSE),"")</f>
        <v/>
      </c>
      <c r="U485" s="88">
        <f>IF($A485&gt;$A$2,VLOOKUP($A485,'Neizmirene obaveze JLS'!$A$11:S$500,S$1,FALSE),0)</f>
        <v>0</v>
      </c>
      <c r="V485" s="88">
        <f t="shared" si="48"/>
        <v>0</v>
      </c>
      <c r="W485" s="74"/>
      <c r="X485" s="74"/>
      <c r="Y485" s="74"/>
      <c r="Z485" s="74"/>
      <c r="AA485" s="193">
        <f t="shared" si="49"/>
        <v>1</v>
      </c>
      <c r="AB485" s="193" t="str">
        <f t="shared" si="50"/>
        <v/>
      </c>
    </row>
    <row r="486" spans="1:28">
      <c r="A486" s="89">
        <f>IF(AND(COUNTIF(A$1:A$3,"&gt;0")=1,MAX(A$8:A485)&lt;A$1),A485+1,IF(AND(COUNTIF(A$1:A$3,"&gt;0")=2,MAX(A$8:A485)&lt;A$2),A485+1,IF(AND(COUNTIF(A$1:A$3,"&gt;0")=3,MAX(A$8:A485)&lt;A$3),A485+1,0)))</f>
        <v>0</v>
      </c>
      <c r="B486" s="89" t="str">
        <f t="shared" si="51"/>
        <v/>
      </c>
      <c r="C486" s="89" t="str">
        <f t="shared" si="52"/>
        <v/>
      </c>
      <c r="D486" s="87" t="str">
        <f>IF($A486=0,"",IF($A486&lt;=$A$1,+VLOOKUP($A486,'Rashodi- plan-izvršenje'!$A$8:B$1500,'prenos-P-R-N'!D$1,FALSE),IF($A486&gt;$A$2,+VLOOKUP($A486,'Neizmirene obaveze JLS'!$A$11:B$500,'prenos-P-R-N'!D$1,FALSE),"")))</f>
        <v/>
      </c>
      <c r="E486" s="87" t="str">
        <f>IF($A486=0,"",IF($A486&lt;=$A$1,+VLOOKUP($A486,'Rashodi- plan-izvršenje'!$A$8:C$1500,'prenos-P-R-N'!E$1,FALSE),IF($A486&gt;$A$2,+VLOOKUP($A486,'Neizmirene obaveze JLS'!$A$11:C$500,'prenos-P-R-N'!E$1,FALSE),"")))</f>
        <v/>
      </c>
      <c r="F486" s="87" t="str">
        <f>IF($A486=0,"",IF($A486&lt;=$A$1,+VLOOKUP($A486,'Rashodi- plan-izvršenje'!$A$8:D$1500,'prenos-P-R-N'!F$1,FALSE),IF($A486&gt;$A$2,+VLOOKUP($A486,'Neizmirene obaveze JLS'!$A$11:D$500,'prenos-P-R-N'!F$1,FALSE),"")))</f>
        <v/>
      </c>
      <c r="G486" s="87" t="str">
        <f>IF($A486=0,"",IF($A486&lt;=$A$1,+VLOOKUP($A486,'Rashodi- plan-izvršenje'!$A$8:E$1500,'prenos-P-R-N'!G$1,FALSE),IF($A486&gt;$A$2,+VLOOKUP($A486,'Neizmirene obaveze JLS'!$A$11:E$500,'prenos-P-R-N'!G$1,FALSE),"")))</f>
        <v/>
      </c>
      <c r="H486" s="87" t="str">
        <f>IF($A486=0,"",IF($A486&lt;=$A$1,+VLOOKUP($A486,'Rashodi- plan-izvršenje'!$A$8:F$1500,'prenos-P-R-N'!H$1,FALSE),IF($A486&gt;$A$2,+VLOOKUP($A486,'Neizmirene obaveze JLS'!$A$11:F$500,'prenos-P-R-N'!H$1,FALSE),"")))</f>
        <v/>
      </c>
      <c r="I486" s="87" t="str">
        <f>IF($A486=0,"",IF($A486&lt;=$A$1,+VLOOKUP($A486,'Rashodi- plan-izvršenje'!$A$8:G$1500,'prenos-P-R-N'!I$1,FALSE),IF($A486&gt;$A$2,+VLOOKUP($A486,'Neizmirene obaveze JLS'!$A$11:G$500,'prenos-P-R-N'!I$1,FALSE),"")))</f>
        <v/>
      </c>
      <c r="J486" s="87" t="str">
        <f>IF($A486=0,"",IF($A486&lt;=$A$1,+VLOOKUP($A486,'Rashodi- plan-izvršenje'!$A$8:H$1500,'prenos-P-R-N'!J$1,FALSE),IF($A486&gt;$A$2,+VLOOKUP($A486,'Neizmirene obaveze JLS'!$A$11:H$500,'prenos-P-R-N'!J$1,FALSE),"")))</f>
        <v/>
      </c>
      <c r="K486" s="87" t="str">
        <f>IF($A486=0,"",IF($A486&lt;=$A$1,+VLOOKUP($A486,'Rashodi- plan-izvršenje'!$A$8:I$1500,'prenos-P-R-N'!K$1,FALSE),IF($A486&gt;$A$2,+VLOOKUP($A486,'Neizmirene obaveze JLS'!$A$11:I$500,'prenos-P-R-N'!K$1,FALSE),"")))</f>
        <v/>
      </c>
      <c r="L486" t="str">
        <f>IF(A486=0,"",IF(A486&lt;=A$1,+IF(VLOOKUP(A486,'Rashodi- plan-izvršenje'!A$8:J$1500,M$1,FALSE)&gt;0,"Програмска активност","Пројекат"),IF(A486&gt;A$2,+IF(VLOOKUP(A486,'Neizmirene obaveze JLS'!A$8:J$2008,M$1,FALSE)&gt;0,"Програмска активност","Пројекат"),"")))</f>
        <v/>
      </c>
      <c r="M486" s="87" t="str">
        <f>IF(A486=0,"",IF($A486&lt;=$A$1,+IF(VLOOKUP($A486,'Rashodi- plan-izvršenje'!$A$8:$M$1500,10,FALSE)&gt;0,VLOOKUP($A486,'Rashodi- plan-izvršenje'!$A$8:$M$1500,10,FALSE),VLOOKUP($A486,'Rashodi- plan-izvršenje'!$A$8:$M$1500,12,FALSE)),+IF($A486&gt;$A$2,IF(VLOOKUP($A486,'Neizmirene obaveze JLS'!$A$8:$M$1500,10,FALSE)&gt;0,VLOOKUP($A486,'Neizmirene obaveze JLS'!$A$11:$M$1500,10,FALSE),VLOOKUP($A486,'Neizmirene obaveze JLS'!$A$11:$M$1500,12,FALSE)),0)))</f>
        <v/>
      </c>
      <c r="N486" s="87" t="str">
        <f>IF(A486=0,"",IF($A486&lt;=$A$1,+IF(VLOOKUP(A486,'Rashodi- plan-izvršenje'!$A$8:$M$1500,10,FALSE)&gt;0,VLOOKUP(A486,'Rashodi- plan-izvršenje'!$A$8:$M$1500,11,FALSE),VLOOKUP(A486,'Rashodi- plan-izvršenje'!$A$8:$M$1500,13,FALSE)),+IF($A486&gt;$A$2,IF(VLOOKUP($A486,'Neizmirene obaveze JLS'!$A$8:$M$1500,10,FALSE)&gt;0,VLOOKUP($A486,'Neizmirene obaveze JLS'!$A$11:$M$1500,11,FALSE),VLOOKUP($A486,'Neizmirene obaveze JLS'!$A$11:$M$1500,13,FALSE)),0)))</f>
        <v/>
      </c>
      <c r="O486" s="87" t="str">
        <f>IF(A486=0,"",IF($A486&lt;=$A$1,VALUE(+VLOOKUP($A486,'Rashodi- plan-izvršenje'!$A$8:N$1500,'prenos-P-R-N'!O$1,FALSE)),IF($A486&lt;=A$2,VALUE(VLOOKUP($A486,'Prihodi- plan-izvršenje'!$A$8:$H$500,6,FALSE)),VALUE(VLOOKUP($A486,'Neizmirene obaveze JLS'!$A$8:$N$500,O$1,FALSE)))))</f>
        <v/>
      </c>
      <c r="P486" s="87" t="str">
        <f>IF(A486=0,"",IF(A486=0,0,IF(A486&gt;A$2,'šifarnik K-izvor'!G$3,+IF(Q486&lt;700,+'šifarnik K-izvor'!G$2,'šifarnik K-izvor'!G$1))))</f>
        <v/>
      </c>
      <c r="Q486" s="87">
        <f>IF($A486&lt;=$A$1,VALUE(+VLOOKUP($A486,'Rashodi- plan-izvršenje'!$A$8:O$1500,'prenos-P-R-N'!Q$1,FALSE)),IF($A486&lt;=$A$2,VLOOKUP($A486,'Prihodi- plan-izvršenje'!$A$4:$H$500,4,FALSE),IF($A486&lt;=$A$3,VLOOKUP(A486,'Neizmirene obaveze JLS'!$A$11:O$500,Q$1,FALSE),"")))</f>
        <v>0</v>
      </c>
      <c r="R486" s="88">
        <f>IF($A486&lt;=$A$1,VALUE(+VLOOKUP($A486,'Rashodi- plan-izvršenje'!$A$8:P$1500,'prenos-P-R-N'!R$1,FALSE)),IF($A486&lt;=$A$2,VLOOKUP($A486,'Prihodi- plan-izvršenje'!$A$4:$H$500,7,FALSE),""))</f>
        <v>0</v>
      </c>
      <c r="S486" s="88">
        <f>IF(A486=0,0,IF($A486&lt;=$A$1,VALUE(+VLOOKUP($A486,'Rashodi- plan-izvršenje'!$A$8:Q$1500,'prenos-P-R-N'!S$1,FALSE)),IF($A486&lt;=$A$2,VLOOKUP($A486,'Prihodi- plan-izvršenje'!$A$4:$H$500,8,FALSE),0)))</f>
        <v>0</v>
      </c>
      <c r="T486" s="88" t="str">
        <f>IF($A486&gt;$A$2,VLOOKUP($A486,'Neizmirene obaveze JLS'!$A$11:R$500,R$1,FALSE),"")</f>
        <v/>
      </c>
      <c r="U486" s="88">
        <f>IF($A486&gt;$A$2,VLOOKUP($A486,'Neizmirene obaveze JLS'!$A$11:S$500,S$1,FALSE),0)</f>
        <v>0</v>
      </c>
      <c r="V486" s="88">
        <f t="shared" si="48"/>
        <v>0</v>
      </c>
      <c r="W486" s="74"/>
      <c r="X486" s="74"/>
      <c r="Y486" s="74"/>
      <c r="Z486" s="74"/>
      <c r="AA486" s="193">
        <f t="shared" si="49"/>
        <v>1</v>
      </c>
      <c r="AB486" s="193" t="str">
        <f t="shared" si="50"/>
        <v/>
      </c>
    </row>
    <row r="487" spans="1:28">
      <c r="A487" s="89">
        <f>IF(AND(COUNTIF(A$1:A$3,"&gt;0")=1,MAX(A$8:A486)&lt;A$1),A486+1,IF(AND(COUNTIF(A$1:A$3,"&gt;0")=2,MAX(A$8:A486)&lt;A$2),A486+1,IF(AND(COUNTIF(A$1:A$3,"&gt;0")=3,MAX(A$8:A486)&lt;A$3),A486+1,0)))</f>
        <v>0</v>
      </c>
      <c r="B487" s="89" t="str">
        <f t="shared" si="51"/>
        <v/>
      </c>
      <c r="C487" s="89" t="str">
        <f t="shared" si="52"/>
        <v/>
      </c>
      <c r="D487" s="87" t="str">
        <f>IF($A487=0,"",IF($A487&lt;=$A$1,+VLOOKUP($A487,'Rashodi- plan-izvršenje'!$A$8:B$1500,'prenos-P-R-N'!D$1,FALSE),IF($A487&gt;$A$2,+VLOOKUP($A487,'Neizmirene obaveze JLS'!$A$11:B$500,'prenos-P-R-N'!D$1,FALSE),"")))</f>
        <v/>
      </c>
      <c r="E487" s="87" t="str">
        <f>IF($A487=0,"",IF($A487&lt;=$A$1,+VLOOKUP($A487,'Rashodi- plan-izvršenje'!$A$8:C$1500,'prenos-P-R-N'!E$1,FALSE),IF($A487&gt;$A$2,+VLOOKUP($A487,'Neizmirene obaveze JLS'!$A$11:C$500,'prenos-P-R-N'!E$1,FALSE),"")))</f>
        <v/>
      </c>
      <c r="F487" s="87" t="str">
        <f>IF($A487=0,"",IF($A487&lt;=$A$1,+VLOOKUP($A487,'Rashodi- plan-izvršenje'!$A$8:D$1500,'prenos-P-R-N'!F$1,FALSE),IF($A487&gt;$A$2,+VLOOKUP($A487,'Neizmirene obaveze JLS'!$A$11:D$500,'prenos-P-R-N'!F$1,FALSE),"")))</f>
        <v/>
      </c>
      <c r="G487" s="87" t="str">
        <f>IF($A487=0,"",IF($A487&lt;=$A$1,+VLOOKUP($A487,'Rashodi- plan-izvršenje'!$A$8:E$1500,'prenos-P-R-N'!G$1,FALSE),IF($A487&gt;$A$2,+VLOOKUP($A487,'Neizmirene obaveze JLS'!$A$11:E$500,'prenos-P-R-N'!G$1,FALSE),"")))</f>
        <v/>
      </c>
      <c r="H487" s="87" t="str">
        <f>IF($A487=0,"",IF($A487&lt;=$A$1,+VLOOKUP($A487,'Rashodi- plan-izvršenje'!$A$8:F$1500,'prenos-P-R-N'!H$1,FALSE),IF($A487&gt;$A$2,+VLOOKUP($A487,'Neizmirene obaveze JLS'!$A$11:F$500,'prenos-P-R-N'!H$1,FALSE),"")))</f>
        <v/>
      </c>
      <c r="I487" s="87" t="str">
        <f>IF($A487=0,"",IF($A487&lt;=$A$1,+VLOOKUP($A487,'Rashodi- plan-izvršenje'!$A$8:G$1500,'prenos-P-R-N'!I$1,FALSE),IF($A487&gt;$A$2,+VLOOKUP($A487,'Neizmirene obaveze JLS'!$A$11:G$500,'prenos-P-R-N'!I$1,FALSE),"")))</f>
        <v/>
      </c>
      <c r="J487" s="87" t="str">
        <f>IF($A487=0,"",IF($A487&lt;=$A$1,+VLOOKUP($A487,'Rashodi- plan-izvršenje'!$A$8:H$1500,'prenos-P-R-N'!J$1,FALSE),IF($A487&gt;$A$2,+VLOOKUP($A487,'Neizmirene obaveze JLS'!$A$11:H$500,'prenos-P-R-N'!J$1,FALSE),"")))</f>
        <v/>
      </c>
      <c r="K487" s="87" t="str">
        <f>IF($A487=0,"",IF($A487&lt;=$A$1,+VLOOKUP($A487,'Rashodi- plan-izvršenje'!$A$8:I$1500,'prenos-P-R-N'!K$1,FALSE),IF($A487&gt;$A$2,+VLOOKUP($A487,'Neizmirene obaveze JLS'!$A$11:I$500,'prenos-P-R-N'!K$1,FALSE),"")))</f>
        <v/>
      </c>
      <c r="L487" t="str">
        <f>IF(A487=0,"",IF(A487&lt;=A$1,+IF(VLOOKUP(A487,'Rashodi- plan-izvršenje'!A$8:J$1500,M$1,FALSE)&gt;0,"Програмска активност","Пројекат"),IF(A487&gt;A$2,+IF(VLOOKUP(A487,'Neizmirene obaveze JLS'!A$8:J$2008,M$1,FALSE)&gt;0,"Програмска активност","Пројекат"),"")))</f>
        <v/>
      </c>
      <c r="M487" s="87" t="str">
        <f>IF(A487=0,"",IF($A487&lt;=$A$1,+IF(VLOOKUP($A487,'Rashodi- plan-izvršenje'!$A$8:$M$1500,10,FALSE)&gt;0,VLOOKUP($A487,'Rashodi- plan-izvršenje'!$A$8:$M$1500,10,FALSE),VLOOKUP($A487,'Rashodi- plan-izvršenje'!$A$8:$M$1500,12,FALSE)),+IF($A487&gt;$A$2,IF(VLOOKUP($A487,'Neizmirene obaveze JLS'!$A$8:$M$1500,10,FALSE)&gt;0,VLOOKUP($A487,'Neizmirene obaveze JLS'!$A$11:$M$1500,10,FALSE),VLOOKUP($A487,'Neizmirene obaveze JLS'!$A$11:$M$1500,12,FALSE)),0)))</f>
        <v/>
      </c>
      <c r="N487" s="87" t="str">
        <f>IF(A487=0,"",IF($A487&lt;=$A$1,+IF(VLOOKUP(A487,'Rashodi- plan-izvršenje'!$A$8:$M$1500,10,FALSE)&gt;0,VLOOKUP(A487,'Rashodi- plan-izvršenje'!$A$8:$M$1500,11,FALSE),VLOOKUP(A487,'Rashodi- plan-izvršenje'!$A$8:$M$1500,13,FALSE)),+IF($A487&gt;$A$2,IF(VLOOKUP($A487,'Neizmirene obaveze JLS'!$A$8:$M$1500,10,FALSE)&gt;0,VLOOKUP($A487,'Neizmirene obaveze JLS'!$A$11:$M$1500,11,FALSE),VLOOKUP($A487,'Neizmirene obaveze JLS'!$A$11:$M$1500,13,FALSE)),0)))</f>
        <v/>
      </c>
      <c r="O487" s="87" t="str">
        <f>IF(A487=0,"",IF($A487&lt;=$A$1,VALUE(+VLOOKUP($A487,'Rashodi- plan-izvršenje'!$A$8:N$1500,'prenos-P-R-N'!O$1,FALSE)),IF($A487&lt;=A$2,VALUE(VLOOKUP($A487,'Prihodi- plan-izvršenje'!$A$8:$H$500,6,FALSE)),VALUE(VLOOKUP($A487,'Neizmirene obaveze JLS'!$A$8:$N$500,O$1,FALSE)))))</f>
        <v/>
      </c>
      <c r="P487" s="87" t="str">
        <f>IF(A487=0,"",IF(A487=0,0,IF(A487&gt;A$2,'šifarnik K-izvor'!G$3,+IF(Q487&lt;700,+'šifarnik K-izvor'!G$2,'šifarnik K-izvor'!G$1))))</f>
        <v/>
      </c>
      <c r="Q487" s="87">
        <f>IF($A487&lt;=$A$1,VALUE(+VLOOKUP($A487,'Rashodi- plan-izvršenje'!$A$8:O$1500,'prenos-P-R-N'!Q$1,FALSE)),IF($A487&lt;=$A$2,VLOOKUP($A487,'Prihodi- plan-izvršenje'!$A$4:$H$500,4,FALSE),IF($A487&lt;=$A$3,VLOOKUP(A487,'Neizmirene obaveze JLS'!$A$11:O$500,Q$1,FALSE),"")))</f>
        <v>0</v>
      </c>
      <c r="R487" s="88">
        <f>IF($A487&lt;=$A$1,VALUE(+VLOOKUP($A487,'Rashodi- plan-izvršenje'!$A$8:P$1500,'prenos-P-R-N'!R$1,FALSE)),IF($A487&lt;=$A$2,VLOOKUP($A487,'Prihodi- plan-izvršenje'!$A$4:$H$500,7,FALSE),""))</f>
        <v>0</v>
      </c>
      <c r="S487" s="88">
        <f>IF(A487=0,0,IF($A487&lt;=$A$1,VALUE(+VLOOKUP($A487,'Rashodi- plan-izvršenje'!$A$8:Q$1500,'prenos-P-R-N'!S$1,FALSE)),IF($A487&lt;=$A$2,VLOOKUP($A487,'Prihodi- plan-izvršenje'!$A$4:$H$500,8,FALSE),0)))</f>
        <v>0</v>
      </c>
      <c r="T487" s="88" t="str">
        <f>IF($A487&gt;$A$2,VLOOKUP($A487,'Neizmirene obaveze JLS'!$A$11:R$500,R$1,FALSE),"")</f>
        <v/>
      </c>
      <c r="U487" s="88">
        <f>IF($A487&gt;$A$2,VLOOKUP($A487,'Neizmirene obaveze JLS'!$A$11:S$500,S$1,FALSE),0)</f>
        <v>0</v>
      </c>
      <c r="V487" s="88">
        <f t="shared" si="48"/>
        <v>0</v>
      </c>
      <c r="W487" s="74"/>
      <c r="X487" s="74"/>
      <c r="Y487" s="74"/>
      <c r="Z487" s="74"/>
      <c r="AA487" s="193">
        <f t="shared" si="49"/>
        <v>1</v>
      </c>
      <c r="AB487" s="193" t="str">
        <f t="shared" si="50"/>
        <v/>
      </c>
    </row>
    <row r="488" spans="1:28">
      <c r="A488" s="89">
        <f>IF(AND(COUNTIF(A$1:A$3,"&gt;0")=1,MAX(A$8:A487)&lt;A$1),A487+1,IF(AND(COUNTIF(A$1:A$3,"&gt;0")=2,MAX(A$8:A487)&lt;A$2),A487+1,IF(AND(COUNTIF(A$1:A$3,"&gt;0")=3,MAX(A$8:A487)&lt;A$3),A487+1,0)))</f>
        <v>0</v>
      </c>
      <c r="B488" s="89" t="str">
        <f t="shared" si="51"/>
        <v/>
      </c>
      <c r="C488" s="89" t="str">
        <f t="shared" si="52"/>
        <v/>
      </c>
      <c r="D488" s="87" t="str">
        <f>IF($A488=0,"",IF($A488&lt;=$A$1,+VLOOKUP($A488,'Rashodi- plan-izvršenje'!$A$8:B$1500,'prenos-P-R-N'!D$1,FALSE),IF($A488&gt;$A$2,+VLOOKUP($A488,'Neizmirene obaveze JLS'!$A$11:B$500,'prenos-P-R-N'!D$1,FALSE),"")))</f>
        <v/>
      </c>
      <c r="E488" s="87" t="str">
        <f>IF($A488=0,"",IF($A488&lt;=$A$1,+VLOOKUP($A488,'Rashodi- plan-izvršenje'!$A$8:C$1500,'prenos-P-R-N'!E$1,FALSE),IF($A488&gt;$A$2,+VLOOKUP($A488,'Neizmirene obaveze JLS'!$A$11:C$500,'prenos-P-R-N'!E$1,FALSE),"")))</f>
        <v/>
      </c>
      <c r="F488" s="87" t="str">
        <f>IF($A488=0,"",IF($A488&lt;=$A$1,+VLOOKUP($A488,'Rashodi- plan-izvršenje'!$A$8:D$1500,'prenos-P-R-N'!F$1,FALSE),IF($A488&gt;$A$2,+VLOOKUP($A488,'Neizmirene obaveze JLS'!$A$11:D$500,'prenos-P-R-N'!F$1,FALSE),"")))</f>
        <v/>
      </c>
      <c r="G488" s="87" t="str">
        <f>IF($A488=0,"",IF($A488&lt;=$A$1,+VLOOKUP($A488,'Rashodi- plan-izvršenje'!$A$8:E$1500,'prenos-P-R-N'!G$1,FALSE),IF($A488&gt;$A$2,+VLOOKUP($A488,'Neizmirene obaveze JLS'!$A$11:E$500,'prenos-P-R-N'!G$1,FALSE),"")))</f>
        <v/>
      </c>
      <c r="H488" s="87" t="str">
        <f>IF($A488=0,"",IF($A488&lt;=$A$1,+VLOOKUP($A488,'Rashodi- plan-izvršenje'!$A$8:F$1500,'prenos-P-R-N'!H$1,FALSE),IF($A488&gt;$A$2,+VLOOKUP($A488,'Neizmirene obaveze JLS'!$A$11:F$500,'prenos-P-R-N'!H$1,FALSE),"")))</f>
        <v/>
      </c>
      <c r="I488" s="87" t="str">
        <f>IF($A488=0,"",IF($A488&lt;=$A$1,+VLOOKUP($A488,'Rashodi- plan-izvršenje'!$A$8:G$1500,'prenos-P-R-N'!I$1,FALSE),IF($A488&gt;$A$2,+VLOOKUP($A488,'Neizmirene obaveze JLS'!$A$11:G$500,'prenos-P-R-N'!I$1,FALSE),"")))</f>
        <v/>
      </c>
      <c r="J488" s="87" t="str">
        <f>IF($A488=0,"",IF($A488&lt;=$A$1,+VLOOKUP($A488,'Rashodi- plan-izvršenje'!$A$8:H$1500,'prenos-P-R-N'!J$1,FALSE),IF($A488&gt;$A$2,+VLOOKUP($A488,'Neizmirene obaveze JLS'!$A$11:H$500,'prenos-P-R-N'!J$1,FALSE),"")))</f>
        <v/>
      </c>
      <c r="K488" s="87" t="str">
        <f>IF($A488=0,"",IF($A488&lt;=$A$1,+VLOOKUP($A488,'Rashodi- plan-izvršenje'!$A$8:I$1500,'prenos-P-R-N'!K$1,FALSE),IF($A488&gt;$A$2,+VLOOKUP($A488,'Neizmirene obaveze JLS'!$A$11:I$500,'prenos-P-R-N'!K$1,FALSE),"")))</f>
        <v/>
      </c>
      <c r="L488" t="str">
        <f>IF(A488=0,"",IF(A488&lt;=A$1,+IF(VLOOKUP(A488,'Rashodi- plan-izvršenje'!A$8:J$1500,M$1,FALSE)&gt;0,"Програмска активност","Пројекат"),IF(A488&gt;A$2,+IF(VLOOKUP(A488,'Neizmirene obaveze JLS'!A$8:J$2008,M$1,FALSE)&gt;0,"Програмска активност","Пројекат"),"")))</f>
        <v/>
      </c>
      <c r="M488" s="87" t="str">
        <f>IF(A488=0,"",IF($A488&lt;=$A$1,+IF(VLOOKUP($A488,'Rashodi- plan-izvršenje'!$A$8:$M$1500,10,FALSE)&gt;0,VLOOKUP($A488,'Rashodi- plan-izvršenje'!$A$8:$M$1500,10,FALSE),VLOOKUP($A488,'Rashodi- plan-izvršenje'!$A$8:$M$1500,12,FALSE)),+IF($A488&gt;$A$2,IF(VLOOKUP($A488,'Neizmirene obaveze JLS'!$A$8:$M$1500,10,FALSE)&gt;0,VLOOKUP($A488,'Neizmirene obaveze JLS'!$A$11:$M$1500,10,FALSE),VLOOKUP($A488,'Neizmirene obaveze JLS'!$A$11:$M$1500,12,FALSE)),0)))</f>
        <v/>
      </c>
      <c r="N488" s="87" t="str">
        <f>IF(A488=0,"",IF($A488&lt;=$A$1,+IF(VLOOKUP(A488,'Rashodi- plan-izvršenje'!$A$8:$M$1500,10,FALSE)&gt;0,VLOOKUP(A488,'Rashodi- plan-izvršenje'!$A$8:$M$1500,11,FALSE),VLOOKUP(A488,'Rashodi- plan-izvršenje'!$A$8:$M$1500,13,FALSE)),+IF($A488&gt;$A$2,IF(VLOOKUP($A488,'Neizmirene obaveze JLS'!$A$8:$M$1500,10,FALSE)&gt;0,VLOOKUP($A488,'Neizmirene obaveze JLS'!$A$11:$M$1500,11,FALSE),VLOOKUP($A488,'Neizmirene obaveze JLS'!$A$11:$M$1500,13,FALSE)),0)))</f>
        <v/>
      </c>
      <c r="O488" s="87" t="str">
        <f>IF(A488=0,"",IF($A488&lt;=$A$1,VALUE(+VLOOKUP($A488,'Rashodi- plan-izvršenje'!$A$8:N$1500,'prenos-P-R-N'!O$1,FALSE)),IF($A488&lt;=A$2,VALUE(VLOOKUP($A488,'Prihodi- plan-izvršenje'!$A$8:$H$500,6,FALSE)),VALUE(VLOOKUP($A488,'Neizmirene obaveze JLS'!$A$8:$N$500,O$1,FALSE)))))</f>
        <v/>
      </c>
      <c r="P488" s="87" t="str">
        <f>IF(A488=0,"",IF(A488=0,0,IF(A488&gt;A$2,'šifarnik K-izvor'!G$3,+IF(Q488&lt;700,+'šifarnik K-izvor'!G$2,'šifarnik K-izvor'!G$1))))</f>
        <v/>
      </c>
      <c r="Q488" s="87">
        <f>IF($A488&lt;=$A$1,VALUE(+VLOOKUP($A488,'Rashodi- plan-izvršenje'!$A$8:O$1500,'prenos-P-R-N'!Q$1,FALSE)),IF($A488&lt;=$A$2,VLOOKUP($A488,'Prihodi- plan-izvršenje'!$A$4:$H$500,4,FALSE),IF($A488&lt;=$A$3,VLOOKUP(A488,'Neizmirene obaveze JLS'!$A$11:O$500,Q$1,FALSE),"")))</f>
        <v>0</v>
      </c>
      <c r="R488" s="88">
        <f>IF($A488&lt;=$A$1,VALUE(+VLOOKUP($A488,'Rashodi- plan-izvršenje'!$A$8:P$1500,'prenos-P-R-N'!R$1,FALSE)),IF($A488&lt;=$A$2,VLOOKUP($A488,'Prihodi- plan-izvršenje'!$A$4:$H$500,7,FALSE),""))</f>
        <v>0</v>
      </c>
      <c r="S488" s="88">
        <f>IF(A488=0,0,IF($A488&lt;=$A$1,VALUE(+VLOOKUP($A488,'Rashodi- plan-izvršenje'!$A$8:Q$1500,'prenos-P-R-N'!S$1,FALSE)),IF($A488&lt;=$A$2,VLOOKUP($A488,'Prihodi- plan-izvršenje'!$A$4:$H$500,8,FALSE),0)))</f>
        <v>0</v>
      </c>
      <c r="T488" s="88" t="str">
        <f>IF($A488&gt;$A$2,VLOOKUP($A488,'Neizmirene obaveze JLS'!$A$11:R$500,R$1,FALSE),"")</f>
        <v/>
      </c>
      <c r="U488" s="88">
        <f>IF($A488&gt;$A$2,VLOOKUP($A488,'Neizmirene obaveze JLS'!$A$11:S$500,S$1,FALSE),0)</f>
        <v>0</v>
      </c>
      <c r="V488" s="88">
        <f t="shared" si="48"/>
        <v>0</v>
      </c>
      <c r="W488" s="74"/>
      <c r="X488" s="74"/>
      <c r="Y488" s="74"/>
      <c r="Z488" s="74"/>
      <c r="AA488" s="193">
        <f t="shared" si="49"/>
        <v>1</v>
      </c>
      <c r="AB488" s="193" t="str">
        <f t="shared" si="50"/>
        <v/>
      </c>
    </row>
    <row r="489" spans="1:28">
      <c r="A489" s="89">
        <f>IF(AND(COUNTIF(A$1:A$3,"&gt;0")=1,MAX(A$8:A488)&lt;A$1),A488+1,IF(AND(COUNTIF(A$1:A$3,"&gt;0")=2,MAX(A$8:A488)&lt;A$2),A488+1,IF(AND(COUNTIF(A$1:A$3,"&gt;0")=3,MAX(A$8:A488)&lt;A$3),A488+1,0)))</f>
        <v>0</v>
      </c>
      <c r="B489" s="89" t="str">
        <f t="shared" si="51"/>
        <v/>
      </c>
      <c r="C489" s="89" t="str">
        <f t="shared" si="52"/>
        <v/>
      </c>
      <c r="D489" s="87" t="str">
        <f>IF($A489=0,"",IF($A489&lt;=$A$1,+VLOOKUP($A489,'Rashodi- plan-izvršenje'!$A$8:B$1500,'prenos-P-R-N'!D$1,FALSE),IF($A489&gt;$A$2,+VLOOKUP($A489,'Neizmirene obaveze JLS'!$A$11:B$500,'prenos-P-R-N'!D$1,FALSE),"")))</f>
        <v/>
      </c>
      <c r="E489" s="87" t="str">
        <f>IF($A489=0,"",IF($A489&lt;=$A$1,+VLOOKUP($A489,'Rashodi- plan-izvršenje'!$A$8:C$1500,'prenos-P-R-N'!E$1,FALSE),IF($A489&gt;$A$2,+VLOOKUP($A489,'Neizmirene obaveze JLS'!$A$11:C$500,'prenos-P-R-N'!E$1,FALSE),"")))</f>
        <v/>
      </c>
      <c r="F489" s="87" t="str">
        <f>IF($A489=0,"",IF($A489&lt;=$A$1,+VLOOKUP($A489,'Rashodi- plan-izvršenje'!$A$8:D$1500,'prenos-P-R-N'!F$1,FALSE),IF($A489&gt;$A$2,+VLOOKUP($A489,'Neizmirene obaveze JLS'!$A$11:D$500,'prenos-P-R-N'!F$1,FALSE),"")))</f>
        <v/>
      </c>
      <c r="G489" s="87" t="str">
        <f>IF($A489=0,"",IF($A489&lt;=$A$1,+VLOOKUP($A489,'Rashodi- plan-izvršenje'!$A$8:E$1500,'prenos-P-R-N'!G$1,FALSE),IF($A489&gt;$A$2,+VLOOKUP($A489,'Neizmirene obaveze JLS'!$A$11:E$500,'prenos-P-R-N'!G$1,FALSE),"")))</f>
        <v/>
      </c>
      <c r="H489" s="87" t="str">
        <f>IF($A489=0,"",IF($A489&lt;=$A$1,+VLOOKUP($A489,'Rashodi- plan-izvršenje'!$A$8:F$1500,'prenos-P-R-N'!H$1,FALSE),IF($A489&gt;$A$2,+VLOOKUP($A489,'Neizmirene obaveze JLS'!$A$11:F$500,'prenos-P-R-N'!H$1,FALSE),"")))</f>
        <v/>
      </c>
      <c r="I489" s="87" t="str">
        <f>IF($A489=0,"",IF($A489&lt;=$A$1,+VLOOKUP($A489,'Rashodi- plan-izvršenje'!$A$8:G$1500,'prenos-P-R-N'!I$1,FALSE),IF($A489&gt;$A$2,+VLOOKUP($A489,'Neizmirene obaveze JLS'!$A$11:G$500,'prenos-P-R-N'!I$1,FALSE),"")))</f>
        <v/>
      </c>
      <c r="J489" s="87" t="str">
        <f>IF($A489=0,"",IF($A489&lt;=$A$1,+VLOOKUP($A489,'Rashodi- plan-izvršenje'!$A$8:H$1500,'prenos-P-R-N'!J$1,FALSE),IF($A489&gt;$A$2,+VLOOKUP($A489,'Neizmirene obaveze JLS'!$A$11:H$500,'prenos-P-R-N'!J$1,FALSE),"")))</f>
        <v/>
      </c>
      <c r="K489" s="87" t="str">
        <f>IF($A489=0,"",IF($A489&lt;=$A$1,+VLOOKUP($A489,'Rashodi- plan-izvršenje'!$A$8:I$1500,'prenos-P-R-N'!K$1,FALSE),IF($A489&gt;$A$2,+VLOOKUP($A489,'Neizmirene obaveze JLS'!$A$11:I$500,'prenos-P-R-N'!K$1,FALSE),"")))</f>
        <v/>
      </c>
      <c r="L489" t="str">
        <f>IF(A489=0,"",IF(A489&lt;=A$1,+IF(VLOOKUP(A489,'Rashodi- plan-izvršenje'!A$8:J$1500,M$1,FALSE)&gt;0,"Програмска активност","Пројекат"),IF(A489&gt;A$2,+IF(VLOOKUP(A489,'Neizmirene obaveze JLS'!A$8:J$2008,M$1,FALSE)&gt;0,"Програмска активност","Пројекат"),"")))</f>
        <v/>
      </c>
      <c r="M489" s="87" t="str">
        <f>IF(A489=0,"",IF($A489&lt;=$A$1,+IF(VLOOKUP($A489,'Rashodi- plan-izvršenje'!$A$8:$M$1500,10,FALSE)&gt;0,VLOOKUP($A489,'Rashodi- plan-izvršenje'!$A$8:$M$1500,10,FALSE),VLOOKUP($A489,'Rashodi- plan-izvršenje'!$A$8:$M$1500,12,FALSE)),+IF($A489&gt;$A$2,IF(VLOOKUP($A489,'Neizmirene obaveze JLS'!$A$8:$M$1500,10,FALSE)&gt;0,VLOOKUP($A489,'Neizmirene obaveze JLS'!$A$11:$M$1500,10,FALSE),VLOOKUP($A489,'Neizmirene obaveze JLS'!$A$11:$M$1500,12,FALSE)),0)))</f>
        <v/>
      </c>
      <c r="N489" s="87" t="str">
        <f>IF(A489=0,"",IF($A489&lt;=$A$1,+IF(VLOOKUP(A489,'Rashodi- plan-izvršenje'!$A$8:$M$1500,10,FALSE)&gt;0,VLOOKUP(A489,'Rashodi- plan-izvršenje'!$A$8:$M$1500,11,FALSE),VLOOKUP(A489,'Rashodi- plan-izvršenje'!$A$8:$M$1500,13,FALSE)),+IF($A489&gt;$A$2,IF(VLOOKUP($A489,'Neizmirene obaveze JLS'!$A$8:$M$1500,10,FALSE)&gt;0,VLOOKUP($A489,'Neizmirene obaveze JLS'!$A$11:$M$1500,11,FALSE),VLOOKUP($A489,'Neizmirene obaveze JLS'!$A$11:$M$1500,13,FALSE)),0)))</f>
        <v/>
      </c>
      <c r="O489" s="87" t="str">
        <f>IF(A489=0,"",IF($A489&lt;=$A$1,VALUE(+VLOOKUP($A489,'Rashodi- plan-izvršenje'!$A$8:N$1500,'prenos-P-R-N'!O$1,FALSE)),IF($A489&lt;=A$2,VALUE(VLOOKUP($A489,'Prihodi- plan-izvršenje'!$A$8:$H$500,6,FALSE)),VALUE(VLOOKUP($A489,'Neizmirene obaveze JLS'!$A$8:$N$500,O$1,FALSE)))))</f>
        <v/>
      </c>
      <c r="P489" s="87" t="str">
        <f>IF(A489=0,"",IF(A489=0,0,IF(A489&gt;A$2,'šifarnik K-izvor'!G$3,+IF(Q489&lt;700,+'šifarnik K-izvor'!G$2,'šifarnik K-izvor'!G$1))))</f>
        <v/>
      </c>
      <c r="Q489" s="87">
        <f>IF($A489&lt;=$A$1,VALUE(+VLOOKUP($A489,'Rashodi- plan-izvršenje'!$A$8:O$1500,'prenos-P-R-N'!Q$1,FALSE)),IF($A489&lt;=$A$2,VLOOKUP($A489,'Prihodi- plan-izvršenje'!$A$4:$H$500,4,FALSE),IF($A489&lt;=$A$3,VLOOKUP(A489,'Neizmirene obaveze JLS'!$A$11:O$500,Q$1,FALSE),"")))</f>
        <v>0</v>
      </c>
      <c r="R489" s="88">
        <f>IF($A489&lt;=$A$1,VALUE(+VLOOKUP($A489,'Rashodi- plan-izvršenje'!$A$8:P$1500,'prenos-P-R-N'!R$1,FALSE)),IF($A489&lt;=$A$2,VLOOKUP($A489,'Prihodi- plan-izvršenje'!$A$4:$H$500,7,FALSE),""))</f>
        <v>0</v>
      </c>
      <c r="S489" s="88">
        <f>IF(A489=0,0,IF($A489&lt;=$A$1,VALUE(+VLOOKUP($A489,'Rashodi- plan-izvršenje'!$A$8:Q$1500,'prenos-P-R-N'!S$1,FALSE)),IF($A489&lt;=$A$2,VLOOKUP($A489,'Prihodi- plan-izvršenje'!$A$4:$H$500,8,FALSE),0)))</f>
        <v>0</v>
      </c>
      <c r="T489" s="88" t="str">
        <f>IF($A489&gt;$A$2,VLOOKUP($A489,'Neizmirene obaveze JLS'!$A$11:R$500,R$1,FALSE),"")</f>
        <v/>
      </c>
      <c r="U489" s="88">
        <f>IF($A489&gt;$A$2,VLOOKUP($A489,'Neizmirene obaveze JLS'!$A$11:S$500,S$1,FALSE),0)</f>
        <v>0</v>
      </c>
      <c r="V489" s="88">
        <f t="shared" si="48"/>
        <v>0</v>
      </c>
      <c r="W489" s="74"/>
      <c r="X489" s="74"/>
      <c r="Y489" s="74"/>
      <c r="Z489" s="74"/>
      <c r="AA489" s="193">
        <f t="shared" si="49"/>
        <v>1</v>
      </c>
      <c r="AB489" s="193" t="str">
        <f t="shared" si="50"/>
        <v/>
      </c>
    </row>
    <row r="490" spans="1:28">
      <c r="A490" s="89">
        <f>IF(AND(COUNTIF(A$1:A$3,"&gt;0")=1,MAX(A$8:A489)&lt;A$1),A489+1,IF(AND(COUNTIF(A$1:A$3,"&gt;0")=2,MAX(A$8:A489)&lt;A$2),A489+1,IF(AND(COUNTIF(A$1:A$3,"&gt;0")=3,MAX(A$8:A489)&lt;A$3),A489+1,0)))</f>
        <v>0</v>
      </c>
      <c r="B490" s="89" t="str">
        <f t="shared" si="51"/>
        <v/>
      </c>
      <c r="C490" s="89" t="str">
        <f t="shared" si="52"/>
        <v/>
      </c>
      <c r="D490" s="87" t="str">
        <f>IF($A490=0,"",IF($A490&lt;=$A$1,+VLOOKUP($A490,'Rashodi- plan-izvršenje'!$A$8:B$1500,'prenos-P-R-N'!D$1,FALSE),IF($A490&gt;$A$2,+VLOOKUP($A490,'Neizmirene obaveze JLS'!$A$11:B$500,'prenos-P-R-N'!D$1,FALSE),"")))</f>
        <v/>
      </c>
      <c r="E490" s="87" t="str">
        <f>IF($A490=0,"",IF($A490&lt;=$A$1,+VLOOKUP($A490,'Rashodi- plan-izvršenje'!$A$8:C$1500,'prenos-P-R-N'!E$1,FALSE),IF($A490&gt;$A$2,+VLOOKUP($A490,'Neizmirene obaveze JLS'!$A$11:C$500,'prenos-P-R-N'!E$1,FALSE),"")))</f>
        <v/>
      </c>
      <c r="F490" s="87" t="str">
        <f>IF($A490=0,"",IF($A490&lt;=$A$1,+VLOOKUP($A490,'Rashodi- plan-izvršenje'!$A$8:D$1500,'prenos-P-R-N'!F$1,FALSE),IF($A490&gt;$A$2,+VLOOKUP($A490,'Neizmirene obaveze JLS'!$A$11:D$500,'prenos-P-R-N'!F$1,FALSE),"")))</f>
        <v/>
      </c>
      <c r="G490" s="87" t="str">
        <f>IF($A490=0,"",IF($A490&lt;=$A$1,+VLOOKUP($A490,'Rashodi- plan-izvršenje'!$A$8:E$1500,'prenos-P-R-N'!G$1,FALSE),IF($A490&gt;$A$2,+VLOOKUP($A490,'Neizmirene obaveze JLS'!$A$11:E$500,'prenos-P-R-N'!G$1,FALSE),"")))</f>
        <v/>
      </c>
      <c r="H490" s="87" t="str">
        <f>IF($A490=0,"",IF($A490&lt;=$A$1,+VLOOKUP($A490,'Rashodi- plan-izvršenje'!$A$8:F$1500,'prenos-P-R-N'!H$1,FALSE),IF($A490&gt;$A$2,+VLOOKUP($A490,'Neizmirene obaveze JLS'!$A$11:F$500,'prenos-P-R-N'!H$1,FALSE),"")))</f>
        <v/>
      </c>
      <c r="I490" s="87" t="str">
        <f>IF($A490=0,"",IF($A490&lt;=$A$1,+VLOOKUP($A490,'Rashodi- plan-izvršenje'!$A$8:G$1500,'prenos-P-R-N'!I$1,FALSE),IF($A490&gt;$A$2,+VLOOKUP($A490,'Neizmirene obaveze JLS'!$A$11:G$500,'prenos-P-R-N'!I$1,FALSE),"")))</f>
        <v/>
      </c>
      <c r="J490" s="87" t="str">
        <f>IF($A490=0,"",IF($A490&lt;=$A$1,+VLOOKUP($A490,'Rashodi- plan-izvršenje'!$A$8:H$1500,'prenos-P-R-N'!J$1,FALSE),IF($A490&gt;$A$2,+VLOOKUP($A490,'Neizmirene obaveze JLS'!$A$11:H$500,'prenos-P-R-N'!J$1,FALSE),"")))</f>
        <v/>
      </c>
      <c r="K490" s="87" t="str">
        <f>IF($A490=0,"",IF($A490&lt;=$A$1,+VLOOKUP($A490,'Rashodi- plan-izvršenje'!$A$8:I$1500,'prenos-P-R-N'!K$1,FALSE),IF($A490&gt;$A$2,+VLOOKUP($A490,'Neizmirene obaveze JLS'!$A$11:I$500,'prenos-P-R-N'!K$1,FALSE),"")))</f>
        <v/>
      </c>
      <c r="L490" t="str">
        <f>IF(A490=0,"",IF(A490&lt;=A$1,+IF(VLOOKUP(A490,'Rashodi- plan-izvršenje'!A$8:J$1500,M$1,FALSE)&gt;0,"Програмска активност","Пројекат"),IF(A490&gt;A$2,+IF(VLOOKUP(A490,'Neizmirene obaveze JLS'!A$8:J$2008,M$1,FALSE)&gt;0,"Програмска активност","Пројекат"),"")))</f>
        <v/>
      </c>
      <c r="M490" s="87" t="str">
        <f>IF(A490=0,"",IF($A490&lt;=$A$1,+IF(VLOOKUP($A490,'Rashodi- plan-izvršenje'!$A$8:$M$1500,10,FALSE)&gt;0,VLOOKUP($A490,'Rashodi- plan-izvršenje'!$A$8:$M$1500,10,FALSE),VLOOKUP($A490,'Rashodi- plan-izvršenje'!$A$8:$M$1500,12,FALSE)),+IF($A490&gt;$A$2,IF(VLOOKUP($A490,'Neizmirene obaveze JLS'!$A$8:$M$1500,10,FALSE)&gt;0,VLOOKUP($A490,'Neizmirene obaveze JLS'!$A$11:$M$1500,10,FALSE),VLOOKUP($A490,'Neizmirene obaveze JLS'!$A$11:$M$1500,12,FALSE)),0)))</f>
        <v/>
      </c>
      <c r="N490" s="87" t="str">
        <f>IF(A490=0,"",IF($A490&lt;=$A$1,+IF(VLOOKUP(A490,'Rashodi- plan-izvršenje'!$A$8:$M$1500,10,FALSE)&gt;0,VLOOKUP(A490,'Rashodi- plan-izvršenje'!$A$8:$M$1500,11,FALSE),VLOOKUP(A490,'Rashodi- plan-izvršenje'!$A$8:$M$1500,13,FALSE)),+IF($A490&gt;$A$2,IF(VLOOKUP($A490,'Neizmirene obaveze JLS'!$A$8:$M$1500,10,FALSE)&gt;0,VLOOKUP($A490,'Neizmirene obaveze JLS'!$A$11:$M$1500,11,FALSE),VLOOKUP($A490,'Neizmirene obaveze JLS'!$A$11:$M$1500,13,FALSE)),0)))</f>
        <v/>
      </c>
      <c r="O490" s="87" t="str">
        <f>IF(A490=0,"",IF($A490&lt;=$A$1,VALUE(+VLOOKUP($A490,'Rashodi- plan-izvršenje'!$A$8:N$1500,'prenos-P-R-N'!O$1,FALSE)),IF($A490&lt;=A$2,VALUE(VLOOKUP($A490,'Prihodi- plan-izvršenje'!$A$8:$H$500,6,FALSE)),VALUE(VLOOKUP($A490,'Neizmirene obaveze JLS'!$A$8:$N$500,O$1,FALSE)))))</f>
        <v/>
      </c>
      <c r="P490" s="87" t="str">
        <f>IF(A490=0,"",IF(A490=0,0,IF(A490&gt;A$2,'šifarnik K-izvor'!G$3,+IF(Q490&lt;700,+'šifarnik K-izvor'!G$2,'šifarnik K-izvor'!G$1))))</f>
        <v/>
      </c>
      <c r="Q490" s="87">
        <f>IF($A490&lt;=$A$1,VALUE(+VLOOKUP($A490,'Rashodi- plan-izvršenje'!$A$8:O$1500,'prenos-P-R-N'!Q$1,FALSE)),IF($A490&lt;=$A$2,VLOOKUP($A490,'Prihodi- plan-izvršenje'!$A$4:$H$500,4,FALSE),IF($A490&lt;=$A$3,VLOOKUP(A490,'Neizmirene obaveze JLS'!$A$11:O$500,Q$1,FALSE),"")))</f>
        <v>0</v>
      </c>
      <c r="R490" s="88">
        <f>IF($A490&lt;=$A$1,VALUE(+VLOOKUP($A490,'Rashodi- plan-izvršenje'!$A$8:P$1500,'prenos-P-R-N'!R$1,FALSE)),IF($A490&lt;=$A$2,VLOOKUP($A490,'Prihodi- plan-izvršenje'!$A$4:$H$500,7,FALSE),""))</f>
        <v>0</v>
      </c>
      <c r="S490" s="88">
        <f>IF(A490=0,0,IF($A490&lt;=$A$1,VALUE(+VLOOKUP($A490,'Rashodi- plan-izvršenje'!$A$8:Q$1500,'prenos-P-R-N'!S$1,FALSE)),IF($A490&lt;=$A$2,VLOOKUP($A490,'Prihodi- plan-izvršenje'!$A$4:$H$500,8,FALSE),0)))</f>
        <v>0</v>
      </c>
      <c r="T490" s="88" t="str">
        <f>IF($A490&gt;$A$2,VLOOKUP($A490,'Neizmirene obaveze JLS'!$A$11:R$500,R$1,FALSE),"")</f>
        <v/>
      </c>
      <c r="U490" s="88">
        <f>IF($A490&gt;$A$2,VLOOKUP($A490,'Neizmirene obaveze JLS'!$A$11:S$500,S$1,FALSE),0)</f>
        <v>0</v>
      </c>
      <c r="V490" s="88">
        <f t="shared" si="48"/>
        <v>0</v>
      </c>
      <c r="W490" s="74"/>
      <c r="X490" s="74"/>
      <c r="Y490" s="74"/>
      <c r="Z490" s="74"/>
      <c r="AA490" s="193">
        <f t="shared" si="49"/>
        <v>1</v>
      </c>
      <c r="AB490" s="193" t="str">
        <f t="shared" si="50"/>
        <v/>
      </c>
    </row>
    <row r="491" spans="1:28">
      <c r="A491" s="89">
        <f>IF(AND(COUNTIF(A$1:A$3,"&gt;0")=1,MAX(A$8:A490)&lt;A$1),A490+1,IF(AND(COUNTIF(A$1:A$3,"&gt;0")=2,MAX(A$8:A490)&lt;A$2),A490+1,IF(AND(COUNTIF(A$1:A$3,"&gt;0")=3,MAX(A$8:A490)&lt;A$3),A490+1,0)))</f>
        <v>0</v>
      </c>
      <c r="B491" s="89" t="str">
        <f t="shared" si="51"/>
        <v/>
      </c>
      <c r="C491" s="89" t="str">
        <f t="shared" si="52"/>
        <v/>
      </c>
      <c r="D491" s="87" t="str">
        <f>IF($A491=0,"",IF($A491&lt;=$A$1,+VLOOKUP($A491,'Rashodi- plan-izvršenje'!$A$8:B$1500,'prenos-P-R-N'!D$1,FALSE),IF($A491&gt;$A$2,+VLOOKUP($A491,'Neizmirene obaveze JLS'!$A$11:B$500,'prenos-P-R-N'!D$1,FALSE),"")))</f>
        <v/>
      </c>
      <c r="E491" s="87" t="str">
        <f>IF($A491=0,"",IF($A491&lt;=$A$1,+VLOOKUP($A491,'Rashodi- plan-izvršenje'!$A$8:C$1500,'prenos-P-R-N'!E$1,FALSE),IF($A491&gt;$A$2,+VLOOKUP($A491,'Neizmirene obaveze JLS'!$A$11:C$500,'prenos-P-R-N'!E$1,FALSE),"")))</f>
        <v/>
      </c>
      <c r="F491" s="87" t="str">
        <f>IF($A491=0,"",IF($A491&lt;=$A$1,+VLOOKUP($A491,'Rashodi- plan-izvršenje'!$A$8:D$1500,'prenos-P-R-N'!F$1,FALSE),IF($A491&gt;$A$2,+VLOOKUP($A491,'Neizmirene obaveze JLS'!$A$11:D$500,'prenos-P-R-N'!F$1,FALSE),"")))</f>
        <v/>
      </c>
      <c r="G491" s="87" t="str">
        <f>IF($A491=0,"",IF($A491&lt;=$A$1,+VLOOKUP($A491,'Rashodi- plan-izvršenje'!$A$8:E$1500,'prenos-P-R-N'!G$1,FALSE),IF($A491&gt;$A$2,+VLOOKUP($A491,'Neizmirene obaveze JLS'!$A$11:E$500,'prenos-P-R-N'!G$1,FALSE),"")))</f>
        <v/>
      </c>
      <c r="H491" s="87" t="str">
        <f>IF($A491=0,"",IF($A491&lt;=$A$1,+VLOOKUP($A491,'Rashodi- plan-izvršenje'!$A$8:F$1500,'prenos-P-R-N'!H$1,FALSE),IF($A491&gt;$A$2,+VLOOKUP($A491,'Neizmirene obaveze JLS'!$A$11:F$500,'prenos-P-R-N'!H$1,FALSE),"")))</f>
        <v/>
      </c>
      <c r="I491" s="87" t="str">
        <f>IF($A491=0,"",IF($A491&lt;=$A$1,+VLOOKUP($A491,'Rashodi- plan-izvršenje'!$A$8:G$1500,'prenos-P-R-N'!I$1,FALSE),IF($A491&gt;$A$2,+VLOOKUP($A491,'Neizmirene obaveze JLS'!$A$11:G$500,'prenos-P-R-N'!I$1,FALSE),"")))</f>
        <v/>
      </c>
      <c r="J491" s="87" t="str">
        <f>IF($A491=0,"",IF($A491&lt;=$A$1,+VLOOKUP($A491,'Rashodi- plan-izvršenje'!$A$8:H$1500,'prenos-P-R-N'!J$1,FALSE),IF($A491&gt;$A$2,+VLOOKUP($A491,'Neizmirene obaveze JLS'!$A$11:H$500,'prenos-P-R-N'!J$1,FALSE),"")))</f>
        <v/>
      </c>
      <c r="K491" s="87" t="str">
        <f>IF($A491=0,"",IF($A491&lt;=$A$1,+VLOOKUP($A491,'Rashodi- plan-izvršenje'!$A$8:I$1500,'prenos-P-R-N'!K$1,FALSE),IF($A491&gt;$A$2,+VLOOKUP($A491,'Neizmirene obaveze JLS'!$A$11:I$500,'prenos-P-R-N'!K$1,FALSE),"")))</f>
        <v/>
      </c>
      <c r="L491" t="str">
        <f>IF(A491=0,"",IF(A491&lt;=A$1,+IF(VLOOKUP(A491,'Rashodi- plan-izvršenje'!A$8:J$1500,M$1,FALSE)&gt;0,"Програмска активност","Пројекат"),IF(A491&gt;A$2,+IF(VLOOKUP(A491,'Neizmirene obaveze JLS'!A$8:J$2008,M$1,FALSE)&gt;0,"Програмска активност","Пројекат"),"")))</f>
        <v/>
      </c>
      <c r="M491" s="87" t="str">
        <f>IF(A491=0,"",IF($A491&lt;=$A$1,+IF(VLOOKUP($A491,'Rashodi- plan-izvršenje'!$A$8:$M$1500,10,FALSE)&gt;0,VLOOKUP($A491,'Rashodi- plan-izvršenje'!$A$8:$M$1500,10,FALSE),VLOOKUP($A491,'Rashodi- plan-izvršenje'!$A$8:$M$1500,12,FALSE)),+IF($A491&gt;$A$2,IF(VLOOKUP($A491,'Neizmirene obaveze JLS'!$A$8:$M$1500,10,FALSE)&gt;0,VLOOKUP($A491,'Neizmirene obaveze JLS'!$A$11:$M$1500,10,FALSE),VLOOKUP($A491,'Neizmirene obaveze JLS'!$A$11:$M$1500,12,FALSE)),0)))</f>
        <v/>
      </c>
      <c r="N491" s="87" t="str">
        <f>IF(A491=0,"",IF($A491&lt;=$A$1,+IF(VLOOKUP(A491,'Rashodi- plan-izvršenje'!$A$8:$M$1500,10,FALSE)&gt;0,VLOOKUP(A491,'Rashodi- plan-izvršenje'!$A$8:$M$1500,11,FALSE),VLOOKUP(A491,'Rashodi- plan-izvršenje'!$A$8:$M$1500,13,FALSE)),+IF($A491&gt;$A$2,IF(VLOOKUP($A491,'Neizmirene obaveze JLS'!$A$8:$M$1500,10,FALSE)&gt;0,VLOOKUP($A491,'Neizmirene obaveze JLS'!$A$11:$M$1500,11,FALSE),VLOOKUP($A491,'Neizmirene obaveze JLS'!$A$11:$M$1500,13,FALSE)),0)))</f>
        <v/>
      </c>
      <c r="O491" s="87" t="str">
        <f>IF(A491=0,"",IF($A491&lt;=$A$1,VALUE(+VLOOKUP($A491,'Rashodi- plan-izvršenje'!$A$8:N$1500,'prenos-P-R-N'!O$1,FALSE)),IF($A491&lt;=A$2,VALUE(VLOOKUP($A491,'Prihodi- plan-izvršenje'!$A$8:$H$500,6,FALSE)),VALUE(VLOOKUP($A491,'Neizmirene obaveze JLS'!$A$8:$N$500,O$1,FALSE)))))</f>
        <v/>
      </c>
      <c r="P491" s="87" t="str">
        <f>IF(A491=0,"",IF(A491=0,0,IF(A491&gt;A$2,'šifarnik K-izvor'!G$3,+IF(Q491&lt;700,+'šifarnik K-izvor'!G$2,'šifarnik K-izvor'!G$1))))</f>
        <v/>
      </c>
      <c r="Q491" s="87">
        <f>IF($A491&lt;=$A$1,VALUE(+VLOOKUP($A491,'Rashodi- plan-izvršenje'!$A$8:O$1500,'prenos-P-R-N'!Q$1,FALSE)),IF($A491&lt;=$A$2,VLOOKUP($A491,'Prihodi- plan-izvršenje'!$A$4:$H$500,4,FALSE),IF($A491&lt;=$A$3,VLOOKUP(A491,'Neizmirene obaveze JLS'!$A$11:O$500,Q$1,FALSE),"")))</f>
        <v>0</v>
      </c>
      <c r="R491" s="88">
        <f>IF($A491&lt;=$A$1,VALUE(+VLOOKUP($A491,'Rashodi- plan-izvršenje'!$A$8:P$1500,'prenos-P-R-N'!R$1,FALSE)),IF($A491&lt;=$A$2,VLOOKUP($A491,'Prihodi- plan-izvršenje'!$A$4:$H$500,7,FALSE),""))</f>
        <v>0</v>
      </c>
      <c r="S491" s="88">
        <f>IF(A491=0,0,IF($A491&lt;=$A$1,VALUE(+VLOOKUP($A491,'Rashodi- plan-izvršenje'!$A$8:Q$1500,'prenos-P-R-N'!S$1,FALSE)),IF($A491&lt;=$A$2,VLOOKUP($A491,'Prihodi- plan-izvršenje'!$A$4:$H$500,8,FALSE),0)))</f>
        <v>0</v>
      </c>
      <c r="T491" s="88" t="str">
        <f>IF($A491&gt;$A$2,VLOOKUP($A491,'Neizmirene obaveze JLS'!$A$11:R$500,R$1,FALSE),"")</f>
        <v/>
      </c>
      <c r="U491" s="88">
        <f>IF($A491&gt;$A$2,VLOOKUP($A491,'Neizmirene obaveze JLS'!$A$11:S$500,S$1,FALSE),0)</f>
        <v>0</v>
      </c>
      <c r="V491" s="88">
        <f t="shared" si="48"/>
        <v>0</v>
      </c>
      <c r="W491" s="74"/>
      <c r="X491" s="74"/>
      <c r="Y491" s="74"/>
      <c r="Z491" s="74"/>
      <c r="AA491" s="193">
        <f t="shared" si="49"/>
        <v>1</v>
      </c>
      <c r="AB491" s="193" t="str">
        <f t="shared" si="50"/>
        <v/>
      </c>
    </row>
    <row r="492" spans="1:28">
      <c r="A492" s="89">
        <f>IF(AND(COUNTIF(A$1:A$3,"&gt;0")=1,MAX(A$8:A491)&lt;A$1),A491+1,IF(AND(COUNTIF(A$1:A$3,"&gt;0")=2,MAX(A$8:A491)&lt;A$2),A491+1,IF(AND(COUNTIF(A$1:A$3,"&gt;0")=3,MAX(A$8:A491)&lt;A$3),A491+1,0)))</f>
        <v>0</v>
      </c>
      <c r="B492" s="89" t="str">
        <f t="shared" si="51"/>
        <v/>
      </c>
      <c r="C492" s="89" t="str">
        <f t="shared" si="52"/>
        <v/>
      </c>
      <c r="D492" s="87" t="str">
        <f>IF($A492=0,"",IF($A492&lt;=$A$1,+VLOOKUP($A492,'Rashodi- plan-izvršenje'!$A$8:B$1500,'prenos-P-R-N'!D$1,FALSE),IF($A492&gt;$A$2,+VLOOKUP($A492,'Neizmirene obaveze JLS'!$A$11:B$500,'prenos-P-R-N'!D$1,FALSE),"")))</f>
        <v/>
      </c>
      <c r="E492" s="87" t="str">
        <f>IF($A492=0,"",IF($A492&lt;=$A$1,+VLOOKUP($A492,'Rashodi- plan-izvršenje'!$A$8:C$1500,'prenos-P-R-N'!E$1,FALSE),IF($A492&gt;$A$2,+VLOOKUP($A492,'Neizmirene obaveze JLS'!$A$11:C$500,'prenos-P-R-N'!E$1,FALSE),"")))</f>
        <v/>
      </c>
      <c r="F492" s="87" t="str">
        <f>IF($A492=0,"",IF($A492&lt;=$A$1,+VLOOKUP($A492,'Rashodi- plan-izvršenje'!$A$8:D$1500,'prenos-P-R-N'!F$1,FALSE),IF($A492&gt;$A$2,+VLOOKUP($A492,'Neizmirene obaveze JLS'!$A$11:D$500,'prenos-P-R-N'!F$1,FALSE),"")))</f>
        <v/>
      </c>
      <c r="G492" s="87" t="str">
        <f>IF($A492=0,"",IF($A492&lt;=$A$1,+VLOOKUP($A492,'Rashodi- plan-izvršenje'!$A$8:E$1500,'prenos-P-R-N'!G$1,FALSE),IF($A492&gt;$A$2,+VLOOKUP($A492,'Neizmirene obaveze JLS'!$A$11:E$500,'prenos-P-R-N'!G$1,FALSE),"")))</f>
        <v/>
      </c>
      <c r="H492" s="87" t="str">
        <f>IF($A492=0,"",IF($A492&lt;=$A$1,+VLOOKUP($A492,'Rashodi- plan-izvršenje'!$A$8:F$1500,'prenos-P-R-N'!H$1,FALSE),IF($A492&gt;$A$2,+VLOOKUP($A492,'Neizmirene obaveze JLS'!$A$11:F$500,'prenos-P-R-N'!H$1,FALSE),"")))</f>
        <v/>
      </c>
      <c r="I492" s="87" t="str">
        <f>IF($A492=0,"",IF($A492&lt;=$A$1,+VLOOKUP($A492,'Rashodi- plan-izvršenje'!$A$8:G$1500,'prenos-P-R-N'!I$1,FALSE),IF($A492&gt;$A$2,+VLOOKUP($A492,'Neizmirene obaveze JLS'!$A$11:G$500,'prenos-P-R-N'!I$1,FALSE),"")))</f>
        <v/>
      </c>
      <c r="J492" s="87" t="str">
        <f>IF($A492=0,"",IF($A492&lt;=$A$1,+VLOOKUP($A492,'Rashodi- plan-izvršenje'!$A$8:H$1500,'prenos-P-R-N'!J$1,FALSE),IF($A492&gt;$A$2,+VLOOKUP($A492,'Neizmirene obaveze JLS'!$A$11:H$500,'prenos-P-R-N'!J$1,FALSE),"")))</f>
        <v/>
      </c>
      <c r="K492" s="87" t="str">
        <f>IF($A492=0,"",IF($A492&lt;=$A$1,+VLOOKUP($A492,'Rashodi- plan-izvršenje'!$A$8:I$1500,'prenos-P-R-N'!K$1,FALSE),IF($A492&gt;$A$2,+VLOOKUP($A492,'Neizmirene obaveze JLS'!$A$11:I$500,'prenos-P-R-N'!K$1,FALSE),"")))</f>
        <v/>
      </c>
      <c r="L492" t="str">
        <f>IF(A492=0,"",IF(A492&lt;=A$1,+IF(VLOOKUP(A492,'Rashodi- plan-izvršenje'!A$8:J$1500,M$1,FALSE)&gt;0,"Програмска активност","Пројекат"),IF(A492&gt;A$2,+IF(VLOOKUP(A492,'Neizmirene obaveze JLS'!A$8:J$2008,M$1,FALSE)&gt;0,"Програмска активност","Пројекат"),"")))</f>
        <v/>
      </c>
      <c r="M492" s="87" t="str">
        <f>IF(A492=0,"",IF($A492&lt;=$A$1,+IF(VLOOKUP($A492,'Rashodi- plan-izvršenje'!$A$8:$M$1500,10,FALSE)&gt;0,VLOOKUP($A492,'Rashodi- plan-izvršenje'!$A$8:$M$1500,10,FALSE),VLOOKUP($A492,'Rashodi- plan-izvršenje'!$A$8:$M$1500,12,FALSE)),+IF($A492&gt;$A$2,IF(VLOOKUP($A492,'Neizmirene obaveze JLS'!$A$8:$M$1500,10,FALSE)&gt;0,VLOOKUP($A492,'Neizmirene obaveze JLS'!$A$11:$M$1500,10,FALSE),VLOOKUP($A492,'Neizmirene obaveze JLS'!$A$11:$M$1500,12,FALSE)),0)))</f>
        <v/>
      </c>
      <c r="N492" s="87" t="str">
        <f>IF(A492=0,"",IF($A492&lt;=$A$1,+IF(VLOOKUP(A492,'Rashodi- plan-izvršenje'!$A$8:$M$1500,10,FALSE)&gt;0,VLOOKUP(A492,'Rashodi- plan-izvršenje'!$A$8:$M$1500,11,FALSE),VLOOKUP(A492,'Rashodi- plan-izvršenje'!$A$8:$M$1500,13,FALSE)),+IF($A492&gt;$A$2,IF(VLOOKUP($A492,'Neizmirene obaveze JLS'!$A$8:$M$1500,10,FALSE)&gt;0,VLOOKUP($A492,'Neizmirene obaveze JLS'!$A$11:$M$1500,11,FALSE),VLOOKUP($A492,'Neizmirene obaveze JLS'!$A$11:$M$1500,13,FALSE)),0)))</f>
        <v/>
      </c>
      <c r="O492" s="87" t="str">
        <f>IF(A492=0,"",IF($A492&lt;=$A$1,VALUE(+VLOOKUP($A492,'Rashodi- plan-izvršenje'!$A$8:N$1500,'prenos-P-R-N'!O$1,FALSE)),IF($A492&lt;=A$2,VALUE(VLOOKUP($A492,'Prihodi- plan-izvršenje'!$A$8:$H$500,6,FALSE)),VALUE(VLOOKUP($A492,'Neizmirene obaveze JLS'!$A$8:$N$500,O$1,FALSE)))))</f>
        <v/>
      </c>
      <c r="P492" s="87" t="str">
        <f>IF(A492=0,"",IF(A492=0,0,IF(A492&gt;A$2,'šifarnik K-izvor'!G$3,+IF(Q492&lt;700,+'šifarnik K-izvor'!G$2,'šifarnik K-izvor'!G$1))))</f>
        <v/>
      </c>
      <c r="Q492" s="87">
        <f>IF($A492&lt;=$A$1,VALUE(+VLOOKUP($A492,'Rashodi- plan-izvršenje'!$A$8:O$1500,'prenos-P-R-N'!Q$1,FALSE)),IF($A492&lt;=$A$2,VLOOKUP($A492,'Prihodi- plan-izvršenje'!$A$4:$H$500,4,FALSE),IF($A492&lt;=$A$3,VLOOKUP(A492,'Neizmirene obaveze JLS'!$A$11:O$500,Q$1,FALSE),"")))</f>
        <v>0</v>
      </c>
      <c r="R492" s="88">
        <f>IF($A492&lt;=$A$1,VALUE(+VLOOKUP($A492,'Rashodi- plan-izvršenje'!$A$8:P$1500,'prenos-P-R-N'!R$1,FALSE)),IF($A492&lt;=$A$2,VLOOKUP($A492,'Prihodi- plan-izvršenje'!$A$4:$H$500,7,FALSE),""))</f>
        <v>0</v>
      </c>
      <c r="S492" s="88">
        <f>IF(A492=0,0,IF($A492&lt;=$A$1,VALUE(+VLOOKUP($A492,'Rashodi- plan-izvršenje'!$A$8:Q$1500,'prenos-P-R-N'!S$1,FALSE)),IF($A492&lt;=$A$2,VLOOKUP($A492,'Prihodi- plan-izvršenje'!$A$4:$H$500,8,FALSE),0)))</f>
        <v>0</v>
      </c>
      <c r="T492" s="88" t="str">
        <f>IF($A492&gt;$A$2,VLOOKUP($A492,'Neizmirene obaveze JLS'!$A$11:R$500,R$1,FALSE),"")</f>
        <v/>
      </c>
      <c r="U492" s="88">
        <f>IF($A492&gt;$A$2,VLOOKUP($A492,'Neizmirene obaveze JLS'!$A$11:S$500,S$1,FALSE),0)</f>
        <v>0</v>
      </c>
      <c r="V492" s="88">
        <f t="shared" si="48"/>
        <v>0</v>
      </c>
      <c r="W492" s="74"/>
      <c r="X492" s="74"/>
      <c r="Y492" s="74"/>
      <c r="Z492" s="74"/>
      <c r="AA492" s="193">
        <f t="shared" si="49"/>
        <v>1</v>
      </c>
      <c r="AB492" s="193" t="str">
        <f t="shared" si="50"/>
        <v/>
      </c>
    </row>
    <row r="493" spans="1:28">
      <c r="A493" s="89">
        <f>IF(AND(COUNTIF(A$1:A$3,"&gt;0")=1,MAX(A$8:A492)&lt;A$1),A492+1,IF(AND(COUNTIF(A$1:A$3,"&gt;0")=2,MAX(A$8:A492)&lt;A$2),A492+1,IF(AND(COUNTIF(A$1:A$3,"&gt;0")=3,MAX(A$8:A492)&lt;A$3),A492+1,0)))</f>
        <v>0</v>
      </c>
      <c r="B493" s="89" t="str">
        <f t="shared" si="51"/>
        <v/>
      </c>
      <c r="C493" s="89" t="str">
        <f t="shared" si="52"/>
        <v/>
      </c>
      <c r="D493" s="87" t="str">
        <f>IF($A493=0,"",IF($A493&lt;=$A$1,+VLOOKUP($A493,'Rashodi- plan-izvršenje'!$A$8:B$1500,'prenos-P-R-N'!D$1,FALSE),IF($A493&gt;$A$2,+VLOOKUP($A493,'Neizmirene obaveze JLS'!$A$11:B$500,'prenos-P-R-N'!D$1,FALSE),"")))</f>
        <v/>
      </c>
      <c r="E493" s="87" t="str">
        <f>IF($A493=0,"",IF($A493&lt;=$A$1,+VLOOKUP($A493,'Rashodi- plan-izvršenje'!$A$8:C$1500,'prenos-P-R-N'!E$1,FALSE),IF($A493&gt;$A$2,+VLOOKUP($A493,'Neizmirene obaveze JLS'!$A$11:C$500,'prenos-P-R-N'!E$1,FALSE),"")))</f>
        <v/>
      </c>
      <c r="F493" s="87" t="str">
        <f>IF($A493=0,"",IF($A493&lt;=$A$1,+VLOOKUP($A493,'Rashodi- plan-izvršenje'!$A$8:D$1500,'prenos-P-R-N'!F$1,FALSE),IF($A493&gt;$A$2,+VLOOKUP($A493,'Neizmirene obaveze JLS'!$A$11:D$500,'prenos-P-R-N'!F$1,FALSE),"")))</f>
        <v/>
      </c>
      <c r="G493" s="87" t="str">
        <f>IF($A493=0,"",IF($A493&lt;=$A$1,+VLOOKUP($A493,'Rashodi- plan-izvršenje'!$A$8:E$1500,'prenos-P-R-N'!G$1,FALSE),IF($A493&gt;$A$2,+VLOOKUP($A493,'Neizmirene obaveze JLS'!$A$11:E$500,'prenos-P-R-N'!G$1,FALSE),"")))</f>
        <v/>
      </c>
      <c r="H493" s="87" t="str">
        <f>IF($A493=0,"",IF($A493&lt;=$A$1,+VLOOKUP($A493,'Rashodi- plan-izvršenje'!$A$8:F$1500,'prenos-P-R-N'!H$1,FALSE),IF($A493&gt;$A$2,+VLOOKUP($A493,'Neizmirene obaveze JLS'!$A$11:F$500,'prenos-P-R-N'!H$1,FALSE),"")))</f>
        <v/>
      </c>
      <c r="I493" s="87" t="str">
        <f>IF($A493=0,"",IF($A493&lt;=$A$1,+VLOOKUP($A493,'Rashodi- plan-izvršenje'!$A$8:G$1500,'prenos-P-R-N'!I$1,FALSE),IF($A493&gt;$A$2,+VLOOKUP($A493,'Neizmirene obaveze JLS'!$A$11:G$500,'prenos-P-R-N'!I$1,FALSE),"")))</f>
        <v/>
      </c>
      <c r="J493" s="87" t="str">
        <f>IF($A493=0,"",IF($A493&lt;=$A$1,+VLOOKUP($A493,'Rashodi- plan-izvršenje'!$A$8:H$1500,'prenos-P-R-N'!J$1,FALSE),IF($A493&gt;$A$2,+VLOOKUP($A493,'Neizmirene obaveze JLS'!$A$11:H$500,'prenos-P-R-N'!J$1,FALSE),"")))</f>
        <v/>
      </c>
      <c r="K493" s="87" t="str">
        <f>IF($A493=0,"",IF($A493&lt;=$A$1,+VLOOKUP($A493,'Rashodi- plan-izvršenje'!$A$8:I$1500,'prenos-P-R-N'!K$1,FALSE),IF($A493&gt;$A$2,+VLOOKUP($A493,'Neizmirene obaveze JLS'!$A$11:I$500,'prenos-P-R-N'!K$1,FALSE),"")))</f>
        <v/>
      </c>
      <c r="L493" t="str">
        <f>IF(A493=0,"",IF(A493&lt;=A$1,+IF(VLOOKUP(A493,'Rashodi- plan-izvršenje'!A$8:J$1500,M$1,FALSE)&gt;0,"Програмска активност","Пројекат"),IF(A493&gt;A$2,+IF(VLOOKUP(A493,'Neizmirene obaveze JLS'!A$8:J$2008,M$1,FALSE)&gt;0,"Програмска активност","Пројекат"),"")))</f>
        <v/>
      </c>
      <c r="M493" s="87" t="str">
        <f>IF(A493=0,"",IF($A493&lt;=$A$1,+IF(VLOOKUP($A493,'Rashodi- plan-izvršenje'!$A$8:$M$1500,10,FALSE)&gt;0,VLOOKUP($A493,'Rashodi- plan-izvršenje'!$A$8:$M$1500,10,FALSE),VLOOKUP($A493,'Rashodi- plan-izvršenje'!$A$8:$M$1500,12,FALSE)),+IF($A493&gt;$A$2,IF(VLOOKUP($A493,'Neizmirene obaveze JLS'!$A$8:$M$1500,10,FALSE)&gt;0,VLOOKUP($A493,'Neizmirene obaveze JLS'!$A$11:$M$1500,10,FALSE),VLOOKUP($A493,'Neizmirene obaveze JLS'!$A$11:$M$1500,12,FALSE)),0)))</f>
        <v/>
      </c>
      <c r="N493" s="87" t="str">
        <f>IF(A493=0,"",IF($A493&lt;=$A$1,+IF(VLOOKUP(A493,'Rashodi- plan-izvršenje'!$A$8:$M$1500,10,FALSE)&gt;0,VLOOKUP(A493,'Rashodi- plan-izvršenje'!$A$8:$M$1500,11,FALSE),VLOOKUP(A493,'Rashodi- plan-izvršenje'!$A$8:$M$1500,13,FALSE)),+IF($A493&gt;$A$2,IF(VLOOKUP($A493,'Neizmirene obaveze JLS'!$A$8:$M$1500,10,FALSE)&gt;0,VLOOKUP($A493,'Neizmirene obaveze JLS'!$A$11:$M$1500,11,FALSE),VLOOKUP($A493,'Neizmirene obaveze JLS'!$A$11:$M$1500,13,FALSE)),0)))</f>
        <v/>
      </c>
      <c r="O493" s="87" t="str">
        <f>IF(A493=0,"",IF($A493&lt;=$A$1,VALUE(+VLOOKUP($A493,'Rashodi- plan-izvršenje'!$A$8:N$1500,'prenos-P-R-N'!O$1,FALSE)),IF($A493&lt;=A$2,VALUE(VLOOKUP($A493,'Prihodi- plan-izvršenje'!$A$8:$H$500,6,FALSE)),VALUE(VLOOKUP($A493,'Neizmirene obaveze JLS'!$A$8:$N$500,O$1,FALSE)))))</f>
        <v/>
      </c>
      <c r="P493" s="87" t="str">
        <f>IF(A493=0,"",IF(A493=0,0,IF(A493&gt;A$2,'šifarnik K-izvor'!G$3,+IF(Q493&lt;700,+'šifarnik K-izvor'!G$2,'šifarnik K-izvor'!G$1))))</f>
        <v/>
      </c>
      <c r="Q493" s="87">
        <f>IF($A493&lt;=$A$1,VALUE(+VLOOKUP($A493,'Rashodi- plan-izvršenje'!$A$8:O$1500,'prenos-P-R-N'!Q$1,FALSE)),IF($A493&lt;=$A$2,VLOOKUP($A493,'Prihodi- plan-izvršenje'!$A$4:$H$500,4,FALSE),IF($A493&lt;=$A$3,VLOOKUP(A493,'Neizmirene obaveze JLS'!$A$11:O$500,Q$1,FALSE),"")))</f>
        <v>0</v>
      </c>
      <c r="R493" s="88">
        <f>IF($A493&lt;=$A$1,VALUE(+VLOOKUP($A493,'Rashodi- plan-izvršenje'!$A$8:P$1500,'prenos-P-R-N'!R$1,FALSE)),IF($A493&lt;=$A$2,VLOOKUP($A493,'Prihodi- plan-izvršenje'!$A$4:$H$500,7,FALSE),""))</f>
        <v>0</v>
      </c>
      <c r="S493" s="88">
        <f>IF(A493=0,0,IF($A493&lt;=$A$1,VALUE(+VLOOKUP($A493,'Rashodi- plan-izvršenje'!$A$8:Q$1500,'prenos-P-R-N'!S$1,FALSE)),IF($A493&lt;=$A$2,VLOOKUP($A493,'Prihodi- plan-izvršenje'!$A$4:$H$500,8,FALSE),0)))</f>
        <v>0</v>
      </c>
      <c r="T493" s="88" t="str">
        <f>IF($A493&gt;$A$2,VLOOKUP($A493,'Neizmirene obaveze JLS'!$A$11:R$500,R$1,FALSE),"")</f>
        <v/>
      </c>
      <c r="U493" s="88">
        <f>IF($A493&gt;$A$2,VLOOKUP($A493,'Neizmirene obaveze JLS'!$A$11:S$500,S$1,FALSE),0)</f>
        <v>0</v>
      </c>
      <c r="V493" s="88">
        <f t="shared" si="48"/>
        <v>0</v>
      </c>
      <c r="W493" s="74"/>
      <c r="X493" s="74"/>
      <c r="Y493" s="74"/>
      <c r="Z493" s="74"/>
      <c r="AA493" s="193">
        <f t="shared" si="49"/>
        <v>1</v>
      </c>
      <c r="AB493" s="193" t="str">
        <f t="shared" si="50"/>
        <v/>
      </c>
    </row>
    <row r="494" spans="1:28">
      <c r="A494" s="89">
        <f>IF(AND(COUNTIF(A$1:A$3,"&gt;0")=1,MAX(A$8:A493)&lt;A$1),A493+1,IF(AND(COUNTIF(A$1:A$3,"&gt;0")=2,MAX(A$8:A493)&lt;A$2),A493+1,IF(AND(COUNTIF(A$1:A$3,"&gt;0")=3,MAX(A$8:A493)&lt;A$3),A493+1,0)))</f>
        <v>0</v>
      </c>
      <c r="B494" s="89" t="str">
        <f t="shared" si="51"/>
        <v/>
      </c>
      <c r="C494" s="89" t="str">
        <f t="shared" si="52"/>
        <v/>
      </c>
      <c r="D494" s="87" t="str">
        <f>IF($A494=0,"",IF($A494&lt;=$A$1,+VLOOKUP($A494,'Rashodi- plan-izvršenje'!$A$8:B$1500,'prenos-P-R-N'!D$1,FALSE),IF($A494&gt;$A$2,+VLOOKUP($A494,'Neizmirene obaveze JLS'!$A$11:B$500,'prenos-P-R-N'!D$1,FALSE),"")))</f>
        <v/>
      </c>
      <c r="E494" s="87" t="str">
        <f>IF($A494=0,"",IF($A494&lt;=$A$1,+VLOOKUP($A494,'Rashodi- plan-izvršenje'!$A$8:C$1500,'prenos-P-R-N'!E$1,FALSE),IF($A494&gt;$A$2,+VLOOKUP($A494,'Neizmirene obaveze JLS'!$A$11:C$500,'prenos-P-R-N'!E$1,FALSE),"")))</f>
        <v/>
      </c>
      <c r="F494" s="87" t="str">
        <f>IF($A494=0,"",IF($A494&lt;=$A$1,+VLOOKUP($A494,'Rashodi- plan-izvršenje'!$A$8:D$1500,'prenos-P-R-N'!F$1,FALSE),IF($A494&gt;$A$2,+VLOOKUP($A494,'Neizmirene obaveze JLS'!$A$11:D$500,'prenos-P-R-N'!F$1,FALSE),"")))</f>
        <v/>
      </c>
      <c r="G494" s="87" t="str">
        <f>IF($A494=0,"",IF($A494&lt;=$A$1,+VLOOKUP($A494,'Rashodi- plan-izvršenje'!$A$8:E$1500,'prenos-P-R-N'!G$1,FALSE),IF($A494&gt;$A$2,+VLOOKUP($A494,'Neizmirene obaveze JLS'!$A$11:E$500,'prenos-P-R-N'!G$1,FALSE),"")))</f>
        <v/>
      </c>
      <c r="H494" s="87" t="str">
        <f>IF($A494=0,"",IF($A494&lt;=$A$1,+VLOOKUP($A494,'Rashodi- plan-izvršenje'!$A$8:F$1500,'prenos-P-R-N'!H$1,FALSE),IF($A494&gt;$A$2,+VLOOKUP($A494,'Neizmirene obaveze JLS'!$A$11:F$500,'prenos-P-R-N'!H$1,FALSE),"")))</f>
        <v/>
      </c>
      <c r="I494" s="87" t="str">
        <f>IF($A494=0,"",IF($A494&lt;=$A$1,+VLOOKUP($A494,'Rashodi- plan-izvršenje'!$A$8:G$1500,'prenos-P-R-N'!I$1,FALSE),IF($A494&gt;$A$2,+VLOOKUP($A494,'Neizmirene obaveze JLS'!$A$11:G$500,'prenos-P-R-N'!I$1,FALSE),"")))</f>
        <v/>
      </c>
      <c r="J494" s="87" t="str">
        <f>IF($A494=0,"",IF($A494&lt;=$A$1,+VLOOKUP($A494,'Rashodi- plan-izvršenje'!$A$8:H$1500,'prenos-P-R-N'!J$1,FALSE),IF($A494&gt;$A$2,+VLOOKUP($A494,'Neizmirene obaveze JLS'!$A$11:H$500,'prenos-P-R-N'!J$1,FALSE),"")))</f>
        <v/>
      </c>
      <c r="K494" s="87" t="str">
        <f>IF($A494=0,"",IF($A494&lt;=$A$1,+VLOOKUP($A494,'Rashodi- plan-izvršenje'!$A$8:I$1500,'prenos-P-R-N'!K$1,FALSE),IF($A494&gt;$A$2,+VLOOKUP($A494,'Neizmirene obaveze JLS'!$A$11:I$500,'prenos-P-R-N'!K$1,FALSE),"")))</f>
        <v/>
      </c>
      <c r="L494" t="str">
        <f>IF(A494=0,"",IF(A494&lt;=A$1,+IF(VLOOKUP(A494,'Rashodi- plan-izvršenje'!A$8:J$1500,M$1,FALSE)&gt;0,"Програмска активност","Пројекат"),IF(A494&gt;A$2,+IF(VLOOKUP(A494,'Neizmirene obaveze JLS'!A$8:J$2008,M$1,FALSE)&gt;0,"Програмска активност","Пројекат"),"")))</f>
        <v/>
      </c>
      <c r="M494" s="87" t="str">
        <f>IF(A494=0,"",IF($A494&lt;=$A$1,+IF(VLOOKUP($A494,'Rashodi- plan-izvršenje'!$A$8:$M$1500,10,FALSE)&gt;0,VLOOKUP($A494,'Rashodi- plan-izvršenje'!$A$8:$M$1500,10,FALSE),VLOOKUP($A494,'Rashodi- plan-izvršenje'!$A$8:$M$1500,12,FALSE)),+IF($A494&gt;$A$2,IF(VLOOKUP($A494,'Neizmirene obaveze JLS'!$A$8:$M$1500,10,FALSE)&gt;0,VLOOKUP($A494,'Neizmirene obaveze JLS'!$A$11:$M$1500,10,FALSE),VLOOKUP($A494,'Neizmirene obaveze JLS'!$A$11:$M$1500,12,FALSE)),0)))</f>
        <v/>
      </c>
      <c r="N494" s="87" t="str">
        <f>IF(A494=0,"",IF($A494&lt;=$A$1,+IF(VLOOKUP(A494,'Rashodi- plan-izvršenje'!$A$8:$M$1500,10,FALSE)&gt;0,VLOOKUP(A494,'Rashodi- plan-izvršenje'!$A$8:$M$1500,11,FALSE),VLOOKUP(A494,'Rashodi- plan-izvršenje'!$A$8:$M$1500,13,FALSE)),+IF($A494&gt;$A$2,IF(VLOOKUP($A494,'Neizmirene obaveze JLS'!$A$8:$M$1500,10,FALSE)&gt;0,VLOOKUP($A494,'Neizmirene obaveze JLS'!$A$11:$M$1500,11,FALSE),VLOOKUP($A494,'Neizmirene obaveze JLS'!$A$11:$M$1500,13,FALSE)),0)))</f>
        <v/>
      </c>
      <c r="O494" s="87" t="str">
        <f>IF(A494=0,"",IF($A494&lt;=$A$1,VALUE(+VLOOKUP($A494,'Rashodi- plan-izvršenje'!$A$8:N$1500,'prenos-P-R-N'!O$1,FALSE)),IF($A494&lt;=A$2,VALUE(VLOOKUP($A494,'Prihodi- plan-izvršenje'!$A$8:$H$500,6,FALSE)),VALUE(VLOOKUP($A494,'Neizmirene obaveze JLS'!$A$8:$N$500,O$1,FALSE)))))</f>
        <v/>
      </c>
      <c r="P494" s="87" t="str">
        <f>IF(A494=0,"",IF(A494=0,0,IF(A494&gt;A$2,'šifarnik K-izvor'!G$3,+IF(Q494&lt;700,+'šifarnik K-izvor'!G$2,'šifarnik K-izvor'!G$1))))</f>
        <v/>
      </c>
      <c r="Q494" s="87">
        <f>IF($A494&lt;=$A$1,VALUE(+VLOOKUP($A494,'Rashodi- plan-izvršenje'!$A$8:O$1500,'prenos-P-R-N'!Q$1,FALSE)),IF($A494&lt;=$A$2,VLOOKUP($A494,'Prihodi- plan-izvršenje'!$A$4:$H$500,4,FALSE),IF($A494&lt;=$A$3,VLOOKUP(A494,'Neizmirene obaveze JLS'!$A$11:O$500,Q$1,FALSE),"")))</f>
        <v>0</v>
      </c>
      <c r="R494" s="88">
        <f>IF($A494&lt;=$A$1,VALUE(+VLOOKUP($A494,'Rashodi- plan-izvršenje'!$A$8:P$1500,'prenos-P-R-N'!R$1,FALSE)),IF($A494&lt;=$A$2,VLOOKUP($A494,'Prihodi- plan-izvršenje'!$A$4:$H$500,7,FALSE),""))</f>
        <v>0</v>
      </c>
      <c r="S494" s="88">
        <f>IF(A494=0,0,IF($A494&lt;=$A$1,VALUE(+VLOOKUP($A494,'Rashodi- plan-izvršenje'!$A$8:Q$1500,'prenos-P-R-N'!S$1,FALSE)),IF($A494&lt;=$A$2,VLOOKUP($A494,'Prihodi- plan-izvršenje'!$A$4:$H$500,8,FALSE),0)))</f>
        <v>0</v>
      </c>
      <c r="T494" s="88" t="str">
        <f>IF($A494&gt;$A$2,VLOOKUP($A494,'Neizmirene obaveze JLS'!$A$11:R$500,R$1,FALSE),"")</f>
        <v/>
      </c>
      <c r="U494" s="88">
        <f>IF($A494&gt;$A$2,VLOOKUP($A494,'Neizmirene obaveze JLS'!$A$11:S$500,S$1,FALSE),0)</f>
        <v>0</v>
      </c>
      <c r="V494" s="88">
        <f t="shared" si="48"/>
        <v>0</v>
      </c>
      <c r="W494" s="74"/>
      <c r="X494" s="74"/>
      <c r="Y494" s="74"/>
      <c r="Z494" s="74"/>
      <c r="AA494" s="193">
        <f t="shared" si="49"/>
        <v>1</v>
      </c>
      <c r="AB494" s="193" t="str">
        <f t="shared" si="50"/>
        <v/>
      </c>
    </row>
    <row r="495" spans="1:28">
      <c r="A495" s="89">
        <f>IF(AND(COUNTIF(A$1:A$3,"&gt;0")=1,MAX(A$8:A494)&lt;A$1),A494+1,IF(AND(COUNTIF(A$1:A$3,"&gt;0")=2,MAX(A$8:A494)&lt;A$2),A494+1,IF(AND(COUNTIF(A$1:A$3,"&gt;0")=3,MAX(A$8:A494)&lt;A$3),A494+1,0)))</f>
        <v>0</v>
      </c>
      <c r="B495" s="89" t="str">
        <f t="shared" si="51"/>
        <v/>
      </c>
      <c r="C495" s="89" t="str">
        <f t="shared" si="52"/>
        <v/>
      </c>
      <c r="D495" s="87" t="str">
        <f>IF($A495=0,"",IF($A495&lt;=$A$1,+VLOOKUP($A495,'Rashodi- plan-izvršenje'!$A$8:B$1500,'prenos-P-R-N'!D$1,FALSE),IF($A495&gt;$A$2,+VLOOKUP($A495,'Neizmirene obaveze JLS'!$A$11:B$500,'prenos-P-R-N'!D$1,FALSE),"")))</f>
        <v/>
      </c>
      <c r="E495" s="87" t="str">
        <f>IF($A495=0,"",IF($A495&lt;=$A$1,+VLOOKUP($A495,'Rashodi- plan-izvršenje'!$A$8:C$1500,'prenos-P-R-N'!E$1,FALSE),IF($A495&gt;$A$2,+VLOOKUP($A495,'Neizmirene obaveze JLS'!$A$11:C$500,'prenos-P-R-N'!E$1,FALSE),"")))</f>
        <v/>
      </c>
      <c r="F495" s="87" t="str">
        <f>IF($A495=0,"",IF($A495&lt;=$A$1,+VLOOKUP($A495,'Rashodi- plan-izvršenje'!$A$8:D$1500,'prenos-P-R-N'!F$1,FALSE),IF($A495&gt;$A$2,+VLOOKUP($A495,'Neizmirene obaveze JLS'!$A$11:D$500,'prenos-P-R-N'!F$1,FALSE),"")))</f>
        <v/>
      </c>
      <c r="G495" s="87" t="str">
        <f>IF($A495=0,"",IF($A495&lt;=$A$1,+VLOOKUP($A495,'Rashodi- plan-izvršenje'!$A$8:E$1500,'prenos-P-R-N'!G$1,FALSE),IF($A495&gt;$A$2,+VLOOKUP($A495,'Neizmirene obaveze JLS'!$A$11:E$500,'prenos-P-R-N'!G$1,FALSE),"")))</f>
        <v/>
      </c>
      <c r="H495" s="87" t="str">
        <f>IF($A495=0,"",IF($A495&lt;=$A$1,+VLOOKUP($A495,'Rashodi- plan-izvršenje'!$A$8:F$1500,'prenos-P-R-N'!H$1,FALSE),IF($A495&gt;$A$2,+VLOOKUP($A495,'Neizmirene obaveze JLS'!$A$11:F$500,'prenos-P-R-N'!H$1,FALSE),"")))</f>
        <v/>
      </c>
      <c r="I495" s="87" t="str">
        <f>IF($A495=0,"",IF($A495&lt;=$A$1,+VLOOKUP($A495,'Rashodi- plan-izvršenje'!$A$8:G$1500,'prenos-P-R-N'!I$1,FALSE),IF($A495&gt;$A$2,+VLOOKUP($A495,'Neizmirene obaveze JLS'!$A$11:G$500,'prenos-P-R-N'!I$1,FALSE),"")))</f>
        <v/>
      </c>
      <c r="J495" s="87" t="str">
        <f>IF($A495=0,"",IF($A495&lt;=$A$1,+VLOOKUP($A495,'Rashodi- plan-izvršenje'!$A$8:H$1500,'prenos-P-R-N'!J$1,FALSE),IF($A495&gt;$A$2,+VLOOKUP($A495,'Neizmirene obaveze JLS'!$A$11:H$500,'prenos-P-R-N'!J$1,FALSE),"")))</f>
        <v/>
      </c>
      <c r="K495" s="87" t="str">
        <f>IF($A495=0,"",IF($A495&lt;=$A$1,+VLOOKUP($A495,'Rashodi- plan-izvršenje'!$A$8:I$1500,'prenos-P-R-N'!K$1,FALSE),IF($A495&gt;$A$2,+VLOOKUP($A495,'Neizmirene obaveze JLS'!$A$11:I$500,'prenos-P-R-N'!K$1,FALSE),"")))</f>
        <v/>
      </c>
      <c r="L495" t="str">
        <f>IF(A495=0,"",IF(A495&lt;=A$1,+IF(VLOOKUP(A495,'Rashodi- plan-izvršenje'!A$8:J$1500,M$1,FALSE)&gt;0,"Програмска активност","Пројекат"),IF(A495&gt;A$2,+IF(VLOOKUP(A495,'Neizmirene obaveze JLS'!A$8:J$2008,M$1,FALSE)&gt;0,"Програмска активност","Пројекат"),"")))</f>
        <v/>
      </c>
      <c r="M495" s="87" t="str">
        <f>IF(A495=0,"",IF($A495&lt;=$A$1,+IF(VLOOKUP($A495,'Rashodi- plan-izvršenje'!$A$8:$M$1500,10,FALSE)&gt;0,VLOOKUP($A495,'Rashodi- plan-izvršenje'!$A$8:$M$1500,10,FALSE),VLOOKUP($A495,'Rashodi- plan-izvršenje'!$A$8:$M$1500,12,FALSE)),+IF($A495&gt;$A$2,IF(VLOOKUP($A495,'Neizmirene obaveze JLS'!$A$8:$M$1500,10,FALSE)&gt;0,VLOOKUP($A495,'Neizmirene obaveze JLS'!$A$11:$M$1500,10,FALSE),VLOOKUP($A495,'Neizmirene obaveze JLS'!$A$11:$M$1500,12,FALSE)),0)))</f>
        <v/>
      </c>
      <c r="N495" s="87" t="str">
        <f>IF(A495=0,"",IF($A495&lt;=$A$1,+IF(VLOOKUP(A495,'Rashodi- plan-izvršenje'!$A$8:$M$1500,10,FALSE)&gt;0,VLOOKUP(A495,'Rashodi- plan-izvršenje'!$A$8:$M$1500,11,FALSE),VLOOKUP(A495,'Rashodi- plan-izvršenje'!$A$8:$M$1500,13,FALSE)),+IF($A495&gt;$A$2,IF(VLOOKUP($A495,'Neizmirene obaveze JLS'!$A$8:$M$1500,10,FALSE)&gt;0,VLOOKUP($A495,'Neizmirene obaveze JLS'!$A$11:$M$1500,11,FALSE),VLOOKUP($A495,'Neizmirene obaveze JLS'!$A$11:$M$1500,13,FALSE)),0)))</f>
        <v/>
      </c>
      <c r="O495" s="87" t="str">
        <f>IF(A495=0,"",IF($A495&lt;=$A$1,VALUE(+VLOOKUP($A495,'Rashodi- plan-izvršenje'!$A$8:N$1500,'prenos-P-R-N'!O$1,FALSE)),IF($A495&lt;=A$2,VALUE(VLOOKUP($A495,'Prihodi- plan-izvršenje'!$A$8:$H$500,6,FALSE)),VALUE(VLOOKUP($A495,'Neizmirene obaveze JLS'!$A$8:$N$500,O$1,FALSE)))))</f>
        <v/>
      </c>
      <c r="P495" s="87" t="str">
        <f>IF(A495=0,"",IF(A495=0,0,IF(A495&gt;A$2,'šifarnik K-izvor'!G$3,+IF(Q495&lt;700,+'šifarnik K-izvor'!G$2,'šifarnik K-izvor'!G$1))))</f>
        <v/>
      </c>
      <c r="Q495" s="87">
        <f>IF($A495&lt;=$A$1,VALUE(+VLOOKUP($A495,'Rashodi- plan-izvršenje'!$A$8:O$1500,'prenos-P-R-N'!Q$1,FALSE)),IF($A495&lt;=$A$2,VLOOKUP($A495,'Prihodi- plan-izvršenje'!$A$4:$H$500,4,FALSE),IF($A495&lt;=$A$3,VLOOKUP(A495,'Neizmirene obaveze JLS'!$A$11:O$500,Q$1,FALSE),"")))</f>
        <v>0</v>
      </c>
      <c r="R495" s="88">
        <f>IF($A495&lt;=$A$1,VALUE(+VLOOKUP($A495,'Rashodi- plan-izvršenje'!$A$8:P$1500,'prenos-P-R-N'!R$1,FALSE)),IF($A495&lt;=$A$2,VLOOKUP($A495,'Prihodi- plan-izvršenje'!$A$4:$H$500,7,FALSE),""))</f>
        <v>0</v>
      </c>
      <c r="S495" s="88">
        <f>IF(A495=0,0,IF($A495&lt;=$A$1,VALUE(+VLOOKUP($A495,'Rashodi- plan-izvršenje'!$A$8:Q$1500,'prenos-P-R-N'!S$1,FALSE)),IF($A495&lt;=$A$2,VLOOKUP($A495,'Prihodi- plan-izvršenje'!$A$4:$H$500,8,FALSE),0)))</f>
        <v>0</v>
      </c>
      <c r="T495" s="88" t="str">
        <f>IF($A495&gt;$A$2,VLOOKUP($A495,'Neizmirene obaveze JLS'!$A$11:R$500,R$1,FALSE),"")</f>
        <v/>
      </c>
      <c r="U495" s="88">
        <f>IF($A495&gt;$A$2,VLOOKUP($A495,'Neizmirene obaveze JLS'!$A$11:S$500,S$1,FALSE),0)</f>
        <v>0</v>
      </c>
      <c r="V495" s="88">
        <f t="shared" si="48"/>
        <v>0</v>
      </c>
      <c r="W495" s="74"/>
      <c r="X495" s="74"/>
      <c r="Y495" s="74"/>
      <c r="Z495" s="74"/>
      <c r="AA495" s="193">
        <f t="shared" si="49"/>
        <v>1</v>
      </c>
      <c r="AB495" s="193" t="str">
        <f t="shared" si="50"/>
        <v/>
      </c>
    </row>
    <row r="496" spans="1:28">
      <c r="A496" s="89">
        <f>IF(AND(COUNTIF(A$1:A$3,"&gt;0")=1,MAX(A$8:A495)&lt;A$1),A495+1,IF(AND(COUNTIF(A$1:A$3,"&gt;0")=2,MAX(A$8:A495)&lt;A$2),A495+1,IF(AND(COUNTIF(A$1:A$3,"&gt;0")=3,MAX(A$8:A495)&lt;A$3),A495+1,0)))</f>
        <v>0</v>
      </c>
      <c r="B496" s="89" t="str">
        <f t="shared" si="51"/>
        <v/>
      </c>
      <c r="C496" s="89" t="str">
        <f t="shared" si="52"/>
        <v/>
      </c>
      <c r="D496" s="87" t="str">
        <f>IF($A496=0,"",IF($A496&lt;=$A$1,+VLOOKUP($A496,'Rashodi- plan-izvršenje'!$A$8:B$1500,'prenos-P-R-N'!D$1,FALSE),IF($A496&gt;$A$2,+VLOOKUP($A496,'Neizmirene obaveze JLS'!$A$11:B$500,'prenos-P-R-N'!D$1,FALSE),"")))</f>
        <v/>
      </c>
      <c r="E496" s="87" t="str">
        <f>IF($A496=0,"",IF($A496&lt;=$A$1,+VLOOKUP($A496,'Rashodi- plan-izvršenje'!$A$8:C$1500,'prenos-P-R-N'!E$1,FALSE),IF($A496&gt;$A$2,+VLOOKUP($A496,'Neizmirene obaveze JLS'!$A$11:C$500,'prenos-P-R-N'!E$1,FALSE),"")))</f>
        <v/>
      </c>
      <c r="F496" s="87" t="str">
        <f>IF($A496=0,"",IF($A496&lt;=$A$1,+VLOOKUP($A496,'Rashodi- plan-izvršenje'!$A$8:D$1500,'prenos-P-R-N'!F$1,FALSE),IF($A496&gt;$A$2,+VLOOKUP($A496,'Neizmirene obaveze JLS'!$A$11:D$500,'prenos-P-R-N'!F$1,FALSE),"")))</f>
        <v/>
      </c>
      <c r="G496" s="87" t="str">
        <f>IF($A496=0,"",IF($A496&lt;=$A$1,+VLOOKUP($A496,'Rashodi- plan-izvršenje'!$A$8:E$1500,'prenos-P-R-N'!G$1,FALSE),IF($A496&gt;$A$2,+VLOOKUP($A496,'Neizmirene obaveze JLS'!$A$11:E$500,'prenos-P-R-N'!G$1,FALSE),"")))</f>
        <v/>
      </c>
      <c r="H496" s="87" t="str">
        <f>IF($A496=0,"",IF($A496&lt;=$A$1,+VLOOKUP($A496,'Rashodi- plan-izvršenje'!$A$8:F$1500,'prenos-P-R-N'!H$1,FALSE),IF($A496&gt;$A$2,+VLOOKUP($A496,'Neizmirene obaveze JLS'!$A$11:F$500,'prenos-P-R-N'!H$1,FALSE),"")))</f>
        <v/>
      </c>
      <c r="I496" s="87" t="str">
        <f>IF($A496=0,"",IF($A496&lt;=$A$1,+VLOOKUP($A496,'Rashodi- plan-izvršenje'!$A$8:G$1500,'prenos-P-R-N'!I$1,FALSE),IF($A496&gt;$A$2,+VLOOKUP($A496,'Neizmirene obaveze JLS'!$A$11:G$500,'prenos-P-R-N'!I$1,FALSE),"")))</f>
        <v/>
      </c>
      <c r="J496" s="87" t="str">
        <f>IF($A496=0,"",IF($A496&lt;=$A$1,+VLOOKUP($A496,'Rashodi- plan-izvršenje'!$A$8:H$1500,'prenos-P-R-N'!J$1,FALSE),IF($A496&gt;$A$2,+VLOOKUP($A496,'Neizmirene obaveze JLS'!$A$11:H$500,'prenos-P-R-N'!J$1,FALSE),"")))</f>
        <v/>
      </c>
      <c r="K496" s="87" t="str">
        <f>IF($A496=0,"",IF($A496&lt;=$A$1,+VLOOKUP($A496,'Rashodi- plan-izvršenje'!$A$8:I$1500,'prenos-P-R-N'!K$1,FALSE),IF($A496&gt;$A$2,+VLOOKUP($A496,'Neizmirene obaveze JLS'!$A$11:I$500,'prenos-P-R-N'!K$1,FALSE),"")))</f>
        <v/>
      </c>
      <c r="L496" t="str">
        <f>IF(A496=0,"",IF(A496&lt;=A$1,+IF(VLOOKUP(A496,'Rashodi- plan-izvršenje'!A$8:J$1500,M$1,FALSE)&gt;0,"Програмска активност","Пројекат"),IF(A496&gt;A$2,+IF(VLOOKUP(A496,'Neizmirene obaveze JLS'!A$8:J$2008,M$1,FALSE)&gt;0,"Програмска активност","Пројекат"),"")))</f>
        <v/>
      </c>
      <c r="M496" s="87" t="str">
        <f>IF(A496=0,"",IF($A496&lt;=$A$1,+IF(VLOOKUP($A496,'Rashodi- plan-izvršenje'!$A$8:$M$1500,10,FALSE)&gt;0,VLOOKUP($A496,'Rashodi- plan-izvršenje'!$A$8:$M$1500,10,FALSE),VLOOKUP($A496,'Rashodi- plan-izvršenje'!$A$8:$M$1500,12,FALSE)),+IF($A496&gt;$A$2,IF(VLOOKUP($A496,'Neizmirene obaveze JLS'!$A$8:$M$1500,10,FALSE)&gt;0,VLOOKUP($A496,'Neizmirene obaveze JLS'!$A$11:$M$1500,10,FALSE),VLOOKUP($A496,'Neizmirene obaveze JLS'!$A$11:$M$1500,12,FALSE)),0)))</f>
        <v/>
      </c>
      <c r="N496" s="87" t="str">
        <f>IF(A496=0,"",IF($A496&lt;=$A$1,+IF(VLOOKUP(A496,'Rashodi- plan-izvršenje'!$A$8:$M$1500,10,FALSE)&gt;0,VLOOKUP(A496,'Rashodi- plan-izvršenje'!$A$8:$M$1500,11,FALSE),VLOOKUP(A496,'Rashodi- plan-izvršenje'!$A$8:$M$1500,13,FALSE)),+IF($A496&gt;$A$2,IF(VLOOKUP($A496,'Neizmirene obaveze JLS'!$A$8:$M$1500,10,FALSE)&gt;0,VLOOKUP($A496,'Neizmirene obaveze JLS'!$A$11:$M$1500,11,FALSE),VLOOKUP($A496,'Neizmirene obaveze JLS'!$A$11:$M$1500,13,FALSE)),0)))</f>
        <v/>
      </c>
      <c r="O496" s="87" t="str">
        <f>IF(A496=0,"",IF($A496&lt;=$A$1,VALUE(+VLOOKUP($A496,'Rashodi- plan-izvršenje'!$A$8:N$1500,'prenos-P-R-N'!O$1,FALSE)),IF($A496&lt;=A$2,VALUE(VLOOKUP($A496,'Prihodi- plan-izvršenje'!$A$8:$H$500,6,FALSE)),VALUE(VLOOKUP($A496,'Neizmirene obaveze JLS'!$A$8:$N$500,O$1,FALSE)))))</f>
        <v/>
      </c>
      <c r="P496" s="87" t="str">
        <f>IF(A496=0,"",IF(A496=0,0,IF(A496&gt;A$2,'šifarnik K-izvor'!G$3,+IF(Q496&lt;700,+'šifarnik K-izvor'!G$2,'šifarnik K-izvor'!G$1))))</f>
        <v/>
      </c>
      <c r="Q496" s="87">
        <f>IF($A496&lt;=$A$1,VALUE(+VLOOKUP($A496,'Rashodi- plan-izvršenje'!$A$8:O$1500,'prenos-P-R-N'!Q$1,FALSE)),IF($A496&lt;=$A$2,VLOOKUP($A496,'Prihodi- plan-izvršenje'!$A$4:$H$500,4,FALSE),IF($A496&lt;=$A$3,VLOOKUP(A496,'Neizmirene obaveze JLS'!$A$11:O$500,Q$1,FALSE),"")))</f>
        <v>0</v>
      </c>
      <c r="R496" s="88">
        <f>IF($A496&lt;=$A$1,VALUE(+VLOOKUP($A496,'Rashodi- plan-izvršenje'!$A$8:P$1500,'prenos-P-R-N'!R$1,FALSE)),IF($A496&lt;=$A$2,VLOOKUP($A496,'Prihodi- plan-izvršenje'!$A$4:$H$500,7,FALSE),""))</f>
        <v>0</v>
      </c>
      <c r="S496" s="88">
        <f>IF(A496=0,0,IF($A496&lt;=$A$1,VALUE(+VLOOKUP($A496,'Rashodi- plan-izvršenje'!$A$8:Q$1500,'prenos-P-R-N'!S$1,FALSE)),IF($A496&lt;=$A$2,VLOOKUP($A496,'Prihodi- plan-izvršenje'!$A$4:$H$500,8,FALSE),0)))</f>
        <v>0</v>
      </c>
      <c r="T496" s="88" t="str">
        <f>IF($A496&gt;$A$2,VLOOKUP($A496,'Neizmirene obaveze JLS'!$A$11:R$500,R$1,FALSE),"")</f>
        <v/>
      </c>
      <c r="U496" s="88">
        <f>IF($A496&gt;$A$2,VLOOKUP($A496,'Neizmirene obaveze JLS'!$A$11:S$500,S$1,FALSE),0)</f>
        <v>0</v>
      </c>
      <c r="V496" s="88">
        <f t="shared" si="48"/>
        <v>0</v>
      </c>
      <c r="W496" s="74"/>
      <c r="X496" s="74"/>
      <c r="Y496" s="74"/>
      <c r="Z496" s="74"/>
      <c r="AA496" s="193">
        <f t="shared" si="49"/>
        <v>1</v>
      </c>
      <c r="AB496" s="193" t="str">
        <f t="shared" si="50"/>
        <v/>
      </c>
    </row>
    <row r="497" spans="1:28">
      <c r="A497" s="89">
        <f>IF(AND(COUNTIF(A$1:A$3,"&gt;0")=1,MAX(A$8:A496)&lt;A$1),A496+1,IF(AND(COUNTIF(A$1:A$3,"&gt;0")=2,MAX(A$8:A496)&lt;A$2),A496+1,IF(AND(COUNTIF(A$1:A$3,"&gt;0")=3,MAX(A$8:A496)&lt;A$3),A496+1,0)))</f>
        <v>0</v>
      </c>
      <c r="B497" s="89" t="str">
        <f t="shared" si="51"/>
        <v/>
      </c>
      <c r="C497" s="89" t="str">
        <f t="shared" si="52"/>
        <v/>
      </c>
      <c r="D497" s="87" t="str">
        <f>IF($A497=0,"",IF($A497&lt;=$A$1,+VLOOKUP($A497,'Rashodi- plan-izvršenje'!$A$8:B$1500,'prenos-P-R-N'!D$1,FALSE),IF($A497&gt;$A$2,+VLOOKUP($A497,'Neizmirene obaveze JLS'!$A$11:B$500,'prenos-P-R-N'!D$1,FALSE),"")))</f>
        <v/>
      </c>
      <c r="E497" s="87" t="str">
        <f>IF($A497=0,"",IF($A497&lt;=$A$1,+VLOOKUP($A497,'Rashodi- plan-izvršenje'!$A$8:C$1500,'prenos-P-R-N'!E$1,FALSE),IF($A497&gt;$A$2,+VLOOKUP($A497,'Neizmirene obaveze JLS'!$A$11:C$500,'prenos-P-R-N'!E$1,FALSE),"")))</f>
        <v/>
      </c>
      <c r="F497" s="87" t="str">
        <f>IF($A497=0,"",IF($A497&lt;=$A$1,+VLOOKUP($A497,'Rashodi- plan-izvršenje'!$A$8:D$1500,'prenos-P-R-N'!F$1,FALSE),IF($A497&gt;$A$2,+VLOOKUP($A497,'Neizmirene obaveze JLS'!$A$11:D$500,'prenos-P-R-N'!F$1,FALSE),"")))</f>
        <v/>
      </c>
      <c r="G497" s="87" t="str">
        <f>IF($A497=0,"",IF($A497&lt;=$A$1,+VLOOKUP($A497,'Rashodi- plan-izvršenje'!$A$8:E$1500,'prenos-P-R-N'!G$1,FALSE),IF($A497&gt;$A$2,+VLOOKUP($A497,'Neizmirene obaveze JLS'!$A$11:E$500,'prenos-P-R-N'!G$1,FALSE),"")))</f>
        <v/>
      </c>
      <c r="H497" s="87" t="str">
        <f>IF($A497=0,"",IF($A497&lt;=$A$1,+VLOOKUP($A497,'Rashodi- plan-izvršenje'!$A$8:F$1500,'prenos-P-R-N'!H$1,FALSE),IF($A497&gt;$A$2,+VLOOKUP($A497,'Neizmirene obaveze JLS'!$A$11:F$500,'prenos-P-R-N'!H$1,FALSE),"")))</f>
        <v/>
      </c>
      <c r="I497" s="87" t="str">
        <f>IF($A497=0,"",IF($A497&lt;=$A$1,+VLOOKUP($A497,'Rashodi- plan-izvršenje'!$A$8:G$1500,'prenos-P-R-N'!I$1,FALSE),IF($A497&gt;$A$2,+VLOOKUP($A497,'Neizmirene obaveze JLS'!$A$11:G$500,'prenos-P-R-N'!I$1,FALSE),"")))</f>
        <v/>
      </c>
      <c r="J497" s="87" t="str">
        <f>IF($A497=0,"",IF($A497&lt;=$A$1,+VLOOKUP($A497,'Rashodi- plan-izvršenje'!$A$8:H$1500,'prenos-P-R-N'!J$1,FALSE),IF($A497&gt;$A$2,+VLOOKUP($A497,'Neizmirene obaveze JLS'!$A$11:H$500,'prenos-P-R-N'!J$1,FALSE),"")))</f>
        <v/>
      </c>
      <c r="K497" s="87" t="str">
        <f>IF($A497=0,"",IF($A497&lt;=$A$1,+VLOOKUP($A497,'Rashodi- plan-izvršenje'!$A$8:I$1500,'prenos-P-R-N'!K$1,FALSE),IF($A497&gt;$A$2,+VLOOKUP($A497,'Neizmirene obaveze JLS'!$A$11:I$500,'prenos-P-R-N'!K$1,FALSE),"")))</f>
        <v/>
      </c>
      <c r="L497" t="str">
        <f>IF(A497=0,"",IF(A497&lt;=A$1,+IF(VLOOKUP(A497,'Rashodi- plan-izvršenje'!A$8:J$1500,M$1,FALSE)&gt;0,"Програмска активност","Пројекат"),IF(A497&gt;A$2,+IF(VLOOKUP(A497,'Neizmirene obaveze JLS'!A$8:J$2008,M$1,FALSE)&gt;0,"Програмска активност","Пројекат"),"")))</f>
        <v/>
      </c>
      <c r="M497" s="87" t="str">
        <f>IF(A497=0,"",IF($A497&lt;=$A$1,+IF(VLOOKUP($A497,'Rashodi- plan-izvršenje'!$A$8:$M$1500,10,FALSE)&gt;0,VLOOKUP($A497,'Rashodi- plan-izvršenje'!$A$8:$M$1500,10,FALSE),VLOOKUP($A497,'Rashodi- plan-izvršenje'!$A$8:$M$1500,12,FALSE)),+IF($A497&gt;$A$2,IF(VLOOKUP($A497,'Neizmirene obaveze JLS'!$A$8:$M$1500,10,FALSE)&gt;0,VLOOKUP($A497,'Neizmirene obaveze JLS'!$A$11:$M$1500,10,FALSE),VLOOKUP($A497,'Neizmirene obaveze JLS'!$A$11:$M$1500,12,FALSE)),0)))</f>
        <v/>
      </c>
      <c r="N497" s="87" t="str">
        <f>IF(A497=0,"",IF($A497&lt;=$A$1,+IF(VLOOKUP(A497,'Rashodi- plan-izvršenje'!$A$8:$M$1500,10,FALSE)&gt;0,VLOOKUP(A497,'Rashodi- plan-izvršenje'!$A$8:$M$1500,11,FALSE),VLOOKUP(A497,'Rashodi- plan-izvršenje'!$A$8:$M$1500,13,FALSE)),+IF($A497&gt;$A$2,IF(VLOOKUP($A497,'Neizmirene obaveze JLS'!$A$8:$M$1500,10,FALSE)&gt;0,VLOOKUP($A497,'Neizmirene obaveze JLS'!$A$11:$M$1500,11,FALSE),VLOOKUP($A497,'Neizmirene obaveze JLS'!$A$11:$M$1500,13,FALSE)),0)))</f>
        <v/>
      </c>
      <c r="O497" s="87" t="str">
        <f>IF(A497=0,"",IF($A497&lt;=$A$1,VALUE(+VLOOKUP($A497,'Rashodi- plan-izvršenje'!$A$8:N$1500,'prenos-P-R-N'!O$1,FALSE)),IF($A497&lt;=A$2,VALUE(VLOOKUP($A497,'Prihodi- plan-izvršenje'!$A$8:$H$500,6,FALSE)),VALUE(VLOOKUP($A497,'Neizmirene obaveze JLS'!$A$8:$N$500,O$1,FALSE)))))</f>
        <v/>
      </c>
      <c r="P497" s="87" t="str">
        <f>IF(A497=0,"",IF(A497=0,0,IF(A497&gt;A$2,'šifarnik K-izvor'!G$3,+IF(Q497&lt;700,+'šifarnik K-izvor'!G$2,'šifarnik K-izvor'!G$1))))</f>
        <v/>
      </c>
      <c r="Q497" s="87">
        <f>IF($A497&lt;=$A$1,VALUE(+VLOOKUP($A497,'Rashodi- plan-izvršenje'!$A$8:O$1500,'prenos-P-R-N'!Q$1,FALSE)),IF($A497&lt;=$A$2,VLOOKUP($A497,'Prihodi- plan-izvršenje'!$A$4:$H$500,4,FALSE),IF($A497&lt;=$A$3,VLOOKUP(A497,'Neizmirene obaveze JLS'!$A$11:O$500,Q$1,FALSE),"")))</f>
        <v>0</v>
      </c>
      <c r="R497" s="88">
        <f>IF($A497&lt;=$A$1,VALUE(+VLOOKUP($A497,'Rashodi- plan-izvršenje'!$A$8:P$1500,'prenos-P-R-N'!R$1,FALSE)),IF($A497&lt;=$A$2,VLOOKUP($A497,'Prihodi- plan-izvršenje'!$A$4:$H$500,7,FALSE),""))</f>
        <v>0</v>
      </c>
      <c r="S497" s="88">
        <f>IF(A497=0,0,IF($A497&lt;=$A$1,VALUE(+VLOOKUP($A497,'Rashodi- plan-izvršenje'!$A$8:Q$1500,'prenos-P-R-N'!S$1,FALSE)),IF($A497&lt;=$A$2,VLOOKUP($A497,'Prihodi- plan-izvršenje'!$A$4:$H$500,8,FALSE),0)))</f>
        <v>0</v>
      </c>
      <c r="T497" s="88" t="str">
        <f>IF($A497&gt;$A$2,VLOOKUP($A497,'Neizmirene obaveze JLS'!$A$11:R$500,R$1,FALSE),"")</f>
        <v/>
      </c>
      <c r="U497" s="88">
        <f>IF($A497&gt;$A$2,VLOOKUP($A497,'Neizmirene obaveze JLS'!$A$11:S$500,S$1,FALSE),0)</f>
        <v>0</v>
      </c>
      <c r="V497" s="88">
        <f t="shared" si="48"/>
        <v>0</v>
      </c>
      <c r="W497" s="74"/>
      <c r="X497" s="74"/>
      <c r="Y497" s="74"/>
      <c r="Z497" s="74"/>
      <c r="AA497" s="193">
        <f t="shared" si="49"/>
        <v>1</v>
      </c>
      <c r="AB497" s="193" t="str">
        <f t="shared" si="50"/>
        <v/>
      </c>
    </row>
    <row r="498" spans="1:28">
      <c r="A498" s="89">
        <f>IF(AND(COUNTIF(A$1:A$3,"&gt;0")=1,MAX(A$8:A497)&lt;A$1),A497+1,IF(AND(COUNTIF(A$1:A$3,"&gt;0")=2,MAX(A$8:A497)&lt;A$2),A497+1,IF(AND(COUNTIF(A$1:A$3,"&gt;0")=3,MAX(A$8:A497)&lt;A$3),A497+1,0)))</f>
        <v>0</v>
      </c>
      <c r="B498" s="89" t="str">
        <f t="shared" si="51"/>
        <v/>
      </c>
      <c r="C498" s="89" t="str">
        <f t="shared" si="52"/>
        <v/>
      </c>
      <c r="D498" s="87" t="str">
        <f>IF($A498=0,"",IF($A498&lt;=$A$1,+VLOOKUP($A498,'Rashodi- plan-izvršenje'!$A$8:B$1500,'prenos-P-R-N'!D$1,FALSE),IF($A498&gt;$A$2,+VLOOKUP($A498,'Neizmirene obaveze JLS'!$A$11:B$500,'prenos-P-R-N'!D$1,FALSE),"")))</f>
        <v/>
      </c>
      <c r="E498" s="87" t="str">
        <f>IF($A498=0,"",IF($A498&lt;=$A$1,+VLOOKUP($A498,'Rashodi- plan-izvršenje'!$A$8:C$1500,'prenos-P-R-N'!E$1,FALSE),IF($A498&gt;$A$2,+VLOOKUP($A498,'Neizmirene obaveze JLS'!$A$11:C$500,'prenos-P-R-N'!E$1,FALSE),"")))</f>
        <v/>
      </c>
      <c r="F498" s="87" t="str">
        <f>IF($A498=0,"",IF($A498&lt;=$A$1,+VLOOKUP($A498,'Rashodi- plan-izvršenje'!$A$8:D$1500,'prenos-P-R-N'!F$1,FALSE),IF($A498&gt;$A$2,+VLOOKUP($A498,'Neizmirene obaveze JLS'!$A$11:D$500,'prenos-P-R-N'!F$1,FALSE),"")))</f>
        <v/>
      </c>
      <c r="G498" s="87" t="str">
        <f>IF($A498=0,"",IF($A498&lt;=$A$1,+VLOOKUP($A498,'Rashodi- plan-izvršenje'!$A$8:E$1500,'prenos-P-R-N'!G$1,FALSE),IF($A498&gt;$A$2,+VLOOKUP($A498,'Neizmirene obaveze JLS'!$A$11:E$500,'prenos-P-R-N'!G$1,FALSE),"")))</f>
        <v/>
      </c>
      <c r="H498" s="87" t="str">
        <f>IF($A498=0,"",IF($A498&lt;=$A$1,+VLOOKUP($A498,'Rashodi- plan-izvršenje'!$A$8:F$1500,'prenos-P-R-N'!H$1,FALSE),IF($A498&gt;$A$2,+VLOOKUP($A498,'Neizmirene obaveze JLS'!$A$11:F$500,'prenos-P-R-N'!H$1,FALSE),"")))</f>
        <v/>
      </c>
      <c r="I498" s="87" t="str">
        <f>IF($A498=0,"",IF($A498&lt;=$A$1,+VLOOKUP($A498,'Rashodi- plan-izvršenje'!$A$8:G$1500,'prenos-P-R-N'!I$1,FALSE),IF($A498&gt;$A$2,+VLOOKUP($A498,'Neizmirene obaveze JLS'!$A$11:G$500,'prenos-P-R-N'!I$1,FALSE),"")))</f>
        <v/>
      </c>
      <c r="J498" s="87" t="str">
        <f>IF($A498=0,"",IF($A498&lt;=$A$1,+VLOOKUP($A498,'Rashodi- plan-izvršenje'!$A$8:H$1500,'prenos-P-R-N'!J$1,FALSE),IF($A498&gt;$A$2,+VLOOKUP($A498,'Neizmirene obaveze JLS'!$A$11:H$500,'prenos-P-R-N'!J$1,FALSE),"")))</f>
        <v/>
      </c>
      <c r="K498" s="87" t="str">
        <f>IF($A498=0,"",IF($A498&lt;=$A$1,+VLOOKUP($A498,'Rashodi- plan-izvršenje'!$A$8:I$1500,'prenos-P-R-N'!K$1,FALSE),IF($A498&gt;$A$2,+VLOOKUP($A498,'Neizmirene obaveze JLS'!$A$11:I$500,'prenos-P-R-N'!K$1,FALSE),"")))</f>
        <v/>
      </c>
      <c r="L498" t="str">
        <f>IF(A498=0,"",IF(A498&lt;=A$1,+IF(VLOOKUP(A498,'Rashodi- plan-izvršenje'!A$8:J$1500,M$1,FALSE)&gt;0,"Програмска активност","Пројекат"),IF(A498&gt;A$2,+IF(VLOOKUP(A498,'Neizmirene obaveze JLS'!A$8:J$2008,M$1,FALSE)&gt;0,"Програмска активност","Пројекат"),"")))</f>
        <v/>
      </c>
      <c r="M498" s="87" t="str">
        <f>IF(A498=0,"",IF($A498&lt;=$A$1,+IF(VLOOKUP($A498,'Rashodi- plan-izvršenje'!$A$8:$M$1500,10,FALSE)&gt;0,VLOOKUP($A498,'Rashodi- plan-izvršenje'!$A$8:$M$1500,10,FALSE),VLOOKUP($A498,'Rashodi- plan-izvršenje'!$A$8:$M$1500,12,FALSE)),+IF($A498&gt;$A$2,IF(VLOOKUP($A498,'Neizmirene obaveze JLS'!$A$8:$M$1500,10,FALSE)&gt;0,VLOOKUP($A498,'Neizmirene obaveze JLS'!$A$11:$M$1500,10,FALSE),VLOOKUP($A498,'Neizmirene obaveze JLS'!$A$11:$M$1500,12,FALSE)),0)))</f>
        <v/>
      </c>
      <c r="N498" s="87" t="str">
        <f>IF(A498=0,"",IF($A498&lt;=$A$1,+IF(VLOOKUP(A498,'Rashodi- plan-izvršenje'!$A$8:$M$1500,10,FALSE)&gt;0,VLOOKUP(A498,'Rashodi- plan-izvršenje'!$A$8:$M$1500,11,FALSE),VLOOKUP(A498,'Rashodi- plan-izvršenje'!$A$8:$M$1500,13,FALSE)),+IF($A498&gt;$A$2,IF(VLOOKUP($A498,'Neizmirene obaveze JLS'!$A$8:$M$1500,10,FALSE)&gt;0,VLOOKUP($A498,'Neizmirene obaveze JLS'!$A$11:$M$1500,11,FALSE),VLOOKUP($A498,'Neizmirene obaveze JLS'!$A$11:$M$1500,13,FALSE)),0)))</f>
        <v/>
      </c>
      <c r="O498" s="87" t="str">
        <f>IF(A498=0,"",IF($A498&lt;=$A$1,VALUE(+VLOOKUP($A498,'Rashodi- plan-izvršenje'!$A$8:N$1500,'prenos-P-R-N'!O$1,FALSE)),IF($A498&lt;=A$2,VALUE(VLOOKUP($A498,'Prihodi- plan-izvršenje'!$A$8:$H$500,6,FALSE)),VALUE(VLOOKUP($A498,'Neizmirene obaveze JLS'!$A$8:$N$500,O$1,FALSE)))))</f>
        <v/>
      </c>
      <c r="P498" s="87" t="str">
        <f>IF(A498=0,"",IF(A498=0,0,IF(A498&gt;A$2,'šifarnik K-izvor'!G$3,+IF(Q498&lt;700,+'šifarnik K-izvor'!G$2,'šifarnik K-izvor'!G$1))))</f>
        <v/>
      </c>
      <c r="Q498" s="87">
        <f>IF($A498&lt;=$A$1,VALUE(+VLOOKUP($A498,'Rashodi- plan-izvršenje'!$A$8:O$1500,'prenos-P-R-N'!Q$1,FALSE)),IF($A498&lt;=$A$2,VLOOKUP($A498,'Prihodi- plan-izvršenje'!$A$4:$H$500,4,FALSE),IF($A498&lt;=$A$3,VLOOKUP(A498,'Neizmirene obaveze JLS'!$A$11:O$500,Q$1,FALSE),"")))</f>
        <v>0</v>
      </c>
      <c r="R498" s="88">
        <f>IF($A498&lt;=$A$1,VALUE(+VLOOKUP($A498,'Rashodi- plan-izvršenje'!$A$8:P$1500,'prenos-P-R-N'!R$1,FALSE)),IF($A498&lt;=$A$2,VLOOKUP($A498,'Prihodi- plan-izvršenje'!$A$4:$H$500,7,FALSE),""))</f>
        <v>0</v>
      </c>
      <c r="S498" s="88">
        <f>IF(A498=0,0,IF($A498&lt;=$A$1,VALUE(+VLOOKUP($A498,'Rashodi- plan-izvršenje'!$A$8:Q$1500,'prenos-P-R-N'!S$1,FALSE)),IF($A498&lt;=$A$2,VLOOKUP($A498,'Prihodi- plan-izvršenje'!$A$4:$H$500,8,FALSE),0)))</f>
        <v>0</v>
      </c>
      <c r="T498" s="88" t="str">
        <f>IF($A498&gt;$A$2,VLOOKUP($A498,'Neizmirene obaveze JLS'!$A$11:R$500,R$1,FALSE),"")</f>
        <v/>
      </c>
      <c r="U498" s="88">
        <f>IF($A498&gt;$A$2,VLOOKUP($A498,'Neizmirene obaveze JLS'!$A$11:S$500,S$1,FALSE),0)</f>
        <v>0</v>
      </c>
      <c r="V498" s="88">
        <f t="shared" si="48"/>
        <v>0</v>
      </c>
      <c r="W498" s="74"/>
      <c r="X498" s="74"/>
      <c r="Y498" s="74"/>
      <c r="Z498" s="74"/>
      <c r="AA498" s="193">
        <f t="shared" si="49"/>
        <v>1</v>
      </c>
      <c r="AB498" s="193" t="str">
        <f t="shared" si="50"/>
        <v/>
      </c>
    </row>
    <row r="499" spans="1:28">
      <c r="A499" s="89">
        <f>IF(AND(COUNTIF(A$1:A$3,"&gt;0")=1,MAX(A$8:A498)&lt;A$1),A498+1,IF(AND(COUNTIF(A$1:A$3,"&gt;0")=2,MAX(A$8:A498)&lt;A$2),A498+1,IF(AND(COUNTIF(A$1:A$3,"&gt;0")=3,MAX(A$8:A498)&lt;A$3),A498+1,0)))</f>
        <v>0</v>
      </c>
      <c r="B499" s="89" t="str">
        <f t="shared" si="51"/>
        <v/>
      </c>
      <c r="C499" s="89" t="str">
        <f t="shared" si="52"/>
        <v/>
      </c>
      <c r="D499" s="87" t="str">
        <f>IF($A499=0,"",IF($A499&lt;=$A$1,+VLOOKUP($A499,'Rashodi- plan-izvršenje'!$A$8:B$1500,'prenos-P-R-N'!D$1,FALSE),IF($A499&gt;$A$2,+VLOOKUP($A499,'Neizmirene obaveze JLS'!$A$11:B$500,'prenos-P-R-N'!D$1,FALSE),"")))</f>
        <v/>
      </c>
      <c r="E499" s="87" t="str">
        <f>IF($A499=0,"",IF($A499&lt;=$A$1,+VLOOKUP($A499,'Rashodi- plan-izvršenje'!$A$8:C$1500,'prenos-P-R-N'!E$1,FALSE),IF($A499&gt;$A$2,+VLOOKUP($A499,'Neizmirene obaveze JLS'!$A$11:C$500,'prenos-P-R-N'!E$1,FALSE),"")))</f>
        <v/>
      </c>
      <c r="F499" s="87" t="str">
        <f>IF($A499=0,"",IF($A499&lt;=$A$1,+VLOOKUP($A499,'Rashodi- plan-izvršenje'!$A$8:D$1500,'prenos-P-R-N'!F$1,FALSE),IF($A499&gt;$A$2,+VLOOKUP($A499,'Neizmirene obaveze JLS'!$A$11:D$500,'prenos-P-R-N'!F$1,FALSE),"")))</f>
        <v/>
      </c>
      <c r="G499" s="87" t="str">
        <f>IF($A499=0,"",IF($A499&lt;=$A$1,+VLOOKUP($A499,'Rashodi- plan-izvršenje'!$A$8:E$1500,'prenos-P-R-N'!G$1,FALSE),IF($A499&gt;$A$2,+VLOOKUP($A499,'Neizmirene obaveze JLS'!$A$11:E$500,'prenos-P-R-N'!G$1,FALSE),"")))</f>
        <v/>
      </c>
      <c r="H499" s="87" t="str">
        <f>IF($A499=0,"",IF($A499&lt;=$A$1,+VLOOKUP($A499,'Rashodi- plan-izvršenje'!$A$8:F$1500,'prenos-P-R-N'!H$1,FALSE),IF($A499&gt;$A$2,+VLOOKUP($A499,'Neizmirene obaveze JLS'!$A$11:F$500,'prenos-P-R-N'!H$1,FALSE),"")))</f>
        <v/>
      </c>
      <c r="I499" s="87" t="str">
        <f>IF($A499=0,"",IF($A499&lt;=$A$1,+VLOOKUP($A499,'Rashodi- plan-izvršenje'!$A$8:G$1500,'prenos-P-R-N'!I$1,FALSE),IF($A499&gt;$A$2,+VLOOKUP($A499,'Neizmirene obaveze JLS'!$A$11:G$500,'prenos-P-R-N'!I$1,FALSE),"")))</f>
        <v/>
      </c>
      <c r="J499" s="87" t="str">
        <f>IF($A499=0,"",IF($A499&lt;=$A$1,+VLOOKUP($A499,'Rashodi- plan-izvršenje'!$A$8:H$1500,'prenos-P-R-N'!J$1,FALSE),IF($A499&gt;$A$2,+VLOOKUP($A499,'Neizmirene obaveze JLS'!$A$11:H$500,'prenos-P-R-N'!J$1,FALSE),"")))</f>
        <v/>
      </c>
      <c r="K499" s="87" t="str">
        <f>IF($A499=0,"",IF($A499&lt;=$A$1,+VLOOKUP($A499,'Rashodi- plan-izvršenje'!$A$8:I$1500,'prenos-P-R-N'!K$1,FALSE),IF($A499&gt;$A$2,+VLOOKUP($A499,'Neizmirene obaveze JLS'!$A$11:I$500,'prenos-P-R-N'!K$1,FALSE),"")))</f>
        <v/>
      </c>
      <c r="L499" t="str">
        <f>IF(A499=0,"",IF(A499&lt;=A$1,+IF(VLOOKUP(A499,'Rashodi- plan-izvršenje'!A$8:J$1500,M$1,FALSE)&gt;0,"Програмска активност","Пројекат"),IF(A499&gt;A$2,+IF(VLOOKUP(A499,'Neizmirene obaveze JLS'!A$8:J$2008,M$1,FALSE)&gt;0,"Програмска активност","Пројекат"),"")))</f>
        <v/>
      </c>
      <c r="M499" s="87" t="str">
        <f>IF(A499=0,"",IF($A499&lt;=$A$1,+IF(VLOOKUP($A499,'Rashodi- plan-izvršenje'!$A$8:$M$1500,10,FALSE)&gt;0,VLOOKUP($A499,'Rashodi- plan-izvršenje'!$A$8:$M$1500,10,FALSE),VLOOKUP($A499,'Rashodi- plan-izvršenje'!$A$8:$M$1500,12,FALSE)),+IF($A499&gt;$A$2,IF(VLOOKUP($A499,'Neizmirene obaveze JLS'!$A$8:$M$1500,10,FALSE)&gt;0,VLOOKUP($A499,'Neizmirene obaveze JLS'!$A$11:$M$1500,10,FALSE),VLOOKUP($A499,'Neizmirene obaveze JLS'!$A$11:$M$1500,12,FALSE)),0)))</f>
        <v/>
      </c>
      <c r="N499" s="87" t="str">
        <f>IF(A499=0,"",IF($A499&lt;=$A$1,+IF(VLOOKUP(A499,'Rashodi- plan-izvršenje'!$A$8:$M$1500,10,FALSE)&gt;0,VLOOKUP(A499,'Rashodi- plan-izvršenje'!$A$8:$M$1500,11,FALSE),VLOOKUP(A499,'Rashodi- plan-izvršenje'!$A$8:$M$1500,13,FALSE)),+IF($A499&gt;$A$2,IF(VLOOKUP($A499,'Neizmirene obaveze JLS'!$A$8:$M$1500,10,FALSE)&gt;0,VLOOKUP($A499,'Neizmirene obaveze JLS'!$A$11:$M$1500,11,FALSE),VLOOKUP($A499,'Neizmirene obaveze JLS'!$A$11:$M$1500,13,FALSE)),0)))</f>
        <v/>
      </c>
      <c r="O499" s="87" t="str">
        <f>IF(A499=0,"",IF($A499&lt;=$A$1,VALUE(+VLOOKUP($A499,'Rashodi- plan-izvršenje'!$A$8:N$1500,'prenos-P-R-N'!O$1,FALSE)),IF($A499&lt;=A$2,VALUE(VLOOKUP($A499,'Prihodi- plan-izvršenje'!$A$8:$H$500,6,FALSE)),VALUE(VLOOKUP($A499,'Neizmirene obaveze JLS'!$A$8:$N$500,O$1,FALSE)))))</f>
        <v/>
      </c>
      <c r="P499" s="87" t="str">
        <f>IF(A499=0,"",IF(A499=0,0,IF(A499&gt;A$2,'šifarnik K-izvor'!G$3,+IF(Q499&lt;700,+'šifarnik K-izvor'!G$2,'šifarnik K-izvor'!G$1))))</f>
        <v/>
      </c>
      <c r="Q499" s="87">
        <f>IF($A499&lt;=$A$1,VALUE(+VLOOKUP($A499,'Rashodi- plan-izvršenje'!$A$8:O$1500,'prenos-P-R-N'!Q$1,FALSE)),IF($A499&lt;=$A$2,VLOOKUP($A499,'Prihodi- plan-izvršenje'!$A$4:$H$500,4,FALSE),IF($A499&lt;=$A$3,VLOOKUP(A499,'Neizmirene obaveze JLS'!$A$11:O$500,Q$1,FALSE),"")))</f>
        <v>0</v>
      </c>
      <c r="R499" s="88">
        <f>IF($A499&lt;=$A$1,VALUE(+VLOOKUP($A499,'Rashodi- plan-izvršenje'!$A$8:P$1500,'prenos-P-R-N'!R$1,FALSE)),IF($A499&lt;=$A$2,VLOOKUP($A499,'Prihodi- plan-izvršenje'!$A$4:$H$500,7,FALSE),""))</f>
        <v>0</v>
      </c>
      <c r="S499" s="88">
        <f>IF(A499=0,0,IF($A499&lt;=$A$1,VALUE(+VLOOKUP($A499,'Rashodi- plan-izvršenje'!$A$8:Q$1500,'prenos-P-R-N'!S$1,FALSE)),IF($A499&lt;=$A$2,VLOOKUP($A499,'Prihodi- plan-izvršenje'!$A$4:$H$500,8,FALSE),0)))</f>
        <v>0</v>
      </c>
      <c r="T499" s="88" t="str">
        <f>IF($A499&gt;$A$2,VLOOKUP($A499,'Neizmirene obaveze JLS'!$A$11:R$500,R$1,FALSE),"")</f>
        <v/>
      </c>
      <c r="U499" s="88">
        <f>IF($A499&gt;$A$2,VLOOKUP($A499,'Neizmirene obaveze JLS'!$A$11:S$500,S$1,FALSE),0)</f>
        <v>0</v>
      </c>
      <c r="V499" s="88">
        <f t="shared" si="48"/>
        <v>0</v>
      </c>
      <c r="W499" s="74"/>
      <c r="X499" s="74"/>
      <c r="Y499" s="74"/>
      <c r="Z499" s="74"/>
      <c r="AA499" s="193">
        <f t="shared" si="49"/>
        <v>1</v>
      </c>
      <c r="AB499" s="193" t="str">
        <f t="shared" si="50"/>
        <v/>
      </c>
    </row>
    <row r="500" spans="1:28">
      <c r="A500" s="89">
        <f>IF(AND(COUNTIF(A$1:A$3,"&gt;0")=1,MAX(A$8:A499)&lt;A$1),A499+1,IF(AND(COUNTIF(A$1:A$3,"&gt;0")=2,MAX(A$8:A499)&lt;A$2),A499+1,IF(AND(COUNTIF(A$1:A$3,"&gt;0")=3,MAX(A$8:A499)&lt;A$3),A499+1,0)))</f>
        <v>0</v>
      </c>
      <c r="B500" s="89" t="str">
        <f t="shared" si="51"/>
        <v/>
      </c>
      <c r="C500" s="89" t="str">
        <f t="shared" si="52"/>
        <v/>
      </c>
      <c r="D500" s="87" t="str">
        <f>IF($A500=0,"",IF($A500&lt;=$A$1,+VLOOKUP($A500,'Rashodi- plan-izvršenje'!$A$8:B$1500,'prenos-P-R-N'!D$1,FALSE),IF($A500&gt;$A$2,+VLOOKUP($A500,'Neizmirene obaveze JLS'!$A$11:B$500,'prenos-P-R-N'!D$1,FALSE),"")))</f>
        <v/>
      </c>
      <c r="E500" s="87" t="str">
        <f>IF($A500=0,"",IF($A500&lt;=$A$1,+VLOOKUP($A500,'Rashodi- plan-izvršenje'!$A$8:C$1500,'prenos-P-R-N'!E$1,FALSE),IF($A500&gt;$A$2,+VLOOKUP($A500,'Neizmirene obaveze JLS'!$A$11:C$500,'prenos-P-R-N'!E$1,FALSE),"")))</f>
        <v/>
      </c>
      <c r="F500" s="87" t="str">
        <f>IF($A500=0,"",IF($A500&lt;=$A$1,+VLOOKUP($A500,'Rashodi- plan-izvršenje'!$A$8:D$1500,'prenos-P-R-N'!F$1,FALSE),IF($A500&gt;$A$2,+VLOOKUP($A500,'Neizmirene obaveze JLS'!$A$11:D$500,'prenos-P-R-N'!F$1,FALSE),"")))</f>
        <v/>
      </c>
      <c r="G500" s="87" t="str">
        <f>IF($A500=0,"",IF($A500&lt;=$A$1,+VLOOKUP($A500,'Rashodi- plan-izvršenje'!$A$8:E$1500,'prenos-P-R-N'!G$1,FALSE),IF($A500&gt;$A$2,+VLOOKUP($A500,'Neizmirene obaveze JLS'!$A$11:E$500,'prenos-P-R-N'!G$1,FALSE),"")))</f>
        <v/>
      </c>
      <c r="H500" s="87" t="str">
        <f>IF($A500=0,"",IF($A500&lt;=$A$1,+VLOOKUP($A500,'Rashodi- plan-izvršenje'!$A$8:F$1500,'prenos-P-R-N'!H$1,FALSE),IF($A500&gt;$A$2,+VLOOKUP($A500,'Neizmirene obaveze JLS'!$A$11:F$500,'prenos-P-R-N'!H$1,FALSE),"")))</f>
        <v/>
      </c>
      <c r="I500" s="87" t="str">
        <f>IF($A500=0,"",IF($A500&lt;=$A$1,+VLOOKUP($A500,'Rashodi- plan-izvršenje'!$A$8:G$1500,'prenos-P-R-N'!I$1,FALSE),IF($A500&gt;$A$2,+VLOOKUP($A500,'Neizmirene obaveze JLS'!$A$11:G$500,'prenos-P-R-N'!I$1,FALSE),"")))</f>
        <v/>
      </c>
      <c r="J500" s="87" t="str">
        <f>IF($A500=0,"",IF($A500&lt;=$A$1,+VLOOKUP($A500,'Rashodi- plan-izvršenje'!$A$8:H$1500,'prenos-P-R-N'!J$1,FALSE),IF($A500&gt;$A$2,+VLOOKUP($A500,'Neizmirene obaveze JLS'!$A$11:H$500,'prenos-P-R-N'!J$1,FALSE),"")))</f>
        <v/>
      </c>
      <c r="K500" s="87" t="str">
        <f>IF($A500=0,"",IF($A500&lt;=$A$1,+VLOOKUP($A500,'Rashodi- plan-izvršenje'!$A$8:I$1500,'prenos-P-R-N'!K$1,FALSE),IF($A500&gt;$A$2,+VLOOKUP($A500,'Neizmirene obaveze JLS'!$A$11:I$500,'prenos-P-R-N'!K$1,FALSE),"")))</f>
        <v/>
      </c>
      <c r="L500" t="str">
        <f>IF(A500=0,"",IF(A500&lt;=A$1,+IF(VLOOKUP(A500,'Rashodi- plan-izvršenje'!A$8:J$1500,M$1,FALSE)&gt;0,"Програмска активност","Пројекат"),IF(A500&gt;A$2,+IF(VLOOKUP(A500,'Neizmirene obaveze JLS'!A$8:J$2008,M$1,FALSE)&gt;0,"Програмска активност","Пројекат"),"")))</f>
        <v/>
      </c>
      <c r="M500" s="87" t="str">
        <f>IF(A500=0,"",IF($A500&lt;=$A$1,+IF(VLOOKUP($A500,'Rashodi- plan-izvršenje'!$A$8:$M$1500,10,FALSE)&gt;0,VLOOKUP($A500,'Rashodi- plan-izvršenje'!$A$8:$M$1500,10,FALSE),VLOOKUP($A500,'Rashodi- plan-izvršenje'!$A$8:$M$1500,12,FALSE)),+IF($A500&gt;$A$2,IF(VLOOKUP($A500,'Neizmirene obaveze JLS'!$A$8:$M$1500,10,FALSE)&gt;0,VLOOKUP($A500,'Neizmirene obaveze JLS'!$A$11:$M$1500,10,FALSE),VLOOKUP($A500,'Neizmirene obaveze JLS'!$A$11:$M$1500,12,FALSE)),0)))</f>
        <v/>
      </c>
      <c r="N500" s="87" t="str">
        <f>IF(A500=0,"",IF($A500&lt;=$A$1,+IF(VLOOKUP(A500,'Rashodi- plan-izvršenje'!$A$8:$M$1500,10,FALSE)&gt;0,VLOOKUP(A500,'Rashodi- plan-izvršenje'!$A$8:$M$1500,11,FALSE),VLOOKUP(A500,'Rashodi- plan-izvršenje'!$A$8:$M$1500,13,FALSE)),+IF($A500&gt;$A$2,IF(VLOOKUP($A500,'Neizmirene obaveze JLS'!$A$8:$M$1500,10,FALSE)&gt;0,VLOOKUP($A500,'Neizmirene obaveze JLS'!$A$11:$M$1500,11,FALSE),VLOOKUP($A500,'Neizmirene obaveze JLS'!$A$11:$M$1500,13,FALSE)),0)))</f>
        <v/>
      </c>
      <c r="O500" s="87" t="str">
        <f>IF(A500=0,"",IF($A500&lt;=$A$1,VALUE(+VLOOKUP($A500,'Rashodi- plan-izvršenje'!$A$8:N$1500,'prenos-P-R-N'!O$1,FALSE)),IF($A500&lt;=A$2,VALUE(VLOOKUP($A500,'Prihodi- plan-izvršenje'!$A$8:$H$500,6,FALSE)),VALUE(VLOOKUP($A500,'Neizmirene obaveze JLS'!$A$8:$N$500,O$1,FALSE)))))</f>
        <v/>
      </c>
      <c r="P500" s="87" t="str">
        <f>IF(A500=0,"",IF(A500=0,0,IF(A500&gt;A$2,'šifarnik K-izvor'!G$3,+IF(Q500&lt;700,+'šifarnik K-izvor'!G$2,'šifarnik K-izvor'!G$1))))</f>
        <v/>
      </c>
      <c r="Q500" s="87">
        <f>IF($A500&lt;=$A$1,VALUE(+VLOOKUP($A500,'Rashodi- plan-izvršenje'!$A$8:O$1500,'prenos-P-R-N'!Q$1,FALSE)),IF($A500&lt;=$A$2,VLOOKUP($A500,'Prihodi- plan-izvršenje'!$A$4:$H$500,4,FALSE),IF($A500&lt;=$A$3,VLOOKUP(A500,'Neizmirene obaveze JLS'!$A$11:O$500,Q$1,FALSE),"")))</f>
        <v>0</v>
      </c>
      <c r="R500" s="88">
        <f>IF($A500&lt;=$A$1,VALUE(+VLOOKUP($A500,'Rashodi- plan-izvršenje'!$A$8:P$1500,'prenos-P-R-N'!R$1,FALSE)),IF($A500&lt;=$A$2,VLOOKUP($A500,'Prihodi- plan-izvršenje'!$A$4:$H$500,7,FALSE),""))</f>
        <v>0</v>
      </c>
      <c r="S500" s="88">
        <f>IF(A500=0,0,IF($A500&lt;=$A$1,VALUE(+VLOOKUP($A500,'Rashodi- plan-izvršenje'!$A$8:Q$1500,'prenos-P-R-N'!S$1,FALSE)),IF($A500&lt;=$A$2,VLOOKUP($A500,'Prihodi- plan-izvršenje'!$A$4:$H$500,8,FALSE),0)))</f>
        <v>0</v>
      </c>
      <c r="T500" s="88" t="str">
        <f>IF($A500&gt;$A$2,VLOOKUP($A500,'Neizmirene obaveze JLS'!$A$11:R$500,R$1,FALSE),"")</f>
        <v/>
      </c>
      <c r="U500" s="88">
        <f>IF($A500&gt;$A$2,VLOOKUP($A500,'Neizmirene obaveze JLS'!$A$11:S$500,S$1,FALSE),0)</f>
        <v>0</v>
      </c>
      <c r="V500" s="88">
        <f t="shared" si="48"/>
        <v>0</v>
      </c>
      <c r="W500" s="74"/>
      <c r="X500" s="74"/>
      <c r="Y500" s="74"/>
      <c r="Z500" s="74"/>
      <c r="AA500" s="193">
        <f t="shared" si="49"/>
        <v>1</v>
      </c>
      <c r="AB500" s="193" t="str">
        <f t="shared" si="50"/>
        <v/>
      </c>
    </row>
    <row r="501" spans="1:28">
      <c r="A501" s="89">
        <f>IF(AND(COUNTIF(A$1:A$3,"&gt;0")=1,MAX(A$8:A500)&lt;A$1),A500+1,IF(AND(COUNTIF(A$1:A$3,"&gt;0")=2,MAX(A$8:A500)&lt;A$2),A500+1,IF(AND(COUNTIF(A$1:A$3,"&gt;0")=3,MAX(A$8:A500)&lt;A$3),A500+1,0)))</f>
        <v>0</v>
      </c>
      <c r="B501" s="89" t="str">
        <f t="shared" si="51"/>
        <v/>
      </c>
      <c r="C501" s="89" t="str">
        <f t="shared" si="52"/>
        <v/>
      </c>
      <c r="D501" s="87" t="str">
        <f>IF($A501=0,"",IF($A501&lt;=$A$1,+VLOOKUP($A501,'Rashodi- plan-izvršenje'!$A$8:B$1500,'prenos-P-R-N'!D$1,FALSE),IF($A501&gt;$A$2,+VLOOKUP($A501,'Neizmirene obaveze JLS'!$A$11:B$500,'prenos-P-R-N'!D$1,FALSE),"")))</f>
        <v/>
      </c>
      <c r="E501" s="87" t="str">
        <f>IF($A501=0,"",IF($A501&lt;=$A$1,+VLOOKUP($A501,'Rashodi- plan-izvršenje'!$A$8:C$1500,'prenos-P-R-N'!E$1,FALSE),IF($A501&gt;$A$2,+VLOOKUP($A501,'Neizmirene obaveze JLS'!$A$11:C$500,'prenos-P-R-N'!E$1,FALSE),"")))</f>
        <v/>
      </c>
      <c r="F501" s="87" t="str">
        <f>IF($A501=0,"",IF($A501&lt;=$A$1,+VLOOKUP($A501,'Rashodi- plan-izvršenje'!$A$8:D$1500,'prenos-P-R-N'!F$1,FALSE),IF($A501&gt;$A$2,+VLOOKUP($A501,'Neizmirene obaveze JLS'!$A$11:D$500,'prenos-P-R-N'!F$1,FALSE),"")))</f>
        <v/>
      </c>
      <c r="G501" s="87" t="str">
        <f>IF($A501=0,"",IF($A501&lt;=$A$1,+VLOOKUP($A501,'Rashodi- plan-izvršenje'!$A$8:E$1500,'prenos-P-R-N'!G$1,FALSE),IF($A501&gt;$A$2,+VLOOKUP($A501,'Neizmirene obaveze JLS'!$A$11:E$500,'prenos-P-R-N'!G$1,FALSE),"")))</f>
        <v/>
      </c>
      <c r="H501" s="87" t="str">
        <f>IF($A501=0,"",IF($A501&lt;=$A$1,+VLOOKUP($A501,'Rashodi- plan-izvršenje'!$A$8:F$1500,'prenos-P-R-N'!H$1,FALSE),IF($A501&gt;$A$2,+VLOOKUP($A501,'Neizmirene obaveze JLS'!$A$11:F$500,'prenos-P-R-N'!H$1,FALSE),"")))</f>
        <v/>
      </c>
      <c r="I501" s="87" t="str">
        <f>IF($A501=0,"",IF($A501&lt;=$A$1,+VLOOKUP($A501,'Rashodi- plan-izvršenje'!$A$8:G$1500,'prenos-P-R-N'!I$1,FALSE),IF($A501&gt;$A$2,+VLOOKUP($A501,'Neizmirene obaveze JLS'!$A$11:G$500,'prenos-P-R-N'!I$1,FALSE),"")))</f>
        <v/>
      </c>
      <c r="J501" s="87" t="str">
        <f>IF($A501=0,"",IF($A501&lt;=$A$1,+VLOOKUP($A501,'Rashodi- plan-izvršenje'!$A$8:H$1500,'prenos-P-R-N'!J$1,FALSE),IF($A501&gt;$A$2,+VLOOKUP($A501,'Neizmirene obaveze JLS'!$A$11:H$500,'prenos-P-R-N'!J$1,FALSE),"")))</f>
        <v/>
      </c>
      <c r="K501" s="87" t="str">
        <f>IF($A501=0,"",IF($A501&lt;=$A$1,+VLOOKUP($A501,'Rashodi- plan-izvršenje'!$A$8:I$1500,'prenos-P-R-N'!K$1,FALSE),IF($A501&gt;$A$2,+VLOOKUP($A501,'Neizmirene obaveze JLS'!$A$11:I$500,'prenos-P-R-N'!K$1,FALSE),"")))</f>
        <v/>
      </c>
      <c r="L501" t="str">
        <f>IF(A501=0,"",IF(A501&lt;=A$1,+IF(VLOOKUP(A501,'Rashodi- plan-izvršenje'!A$8:J$1500,M$1,FALSE)&gt;0,"Програмска активност","Пројекат"),IF(A501&gt;A$2,+IF(VLOOKUP(A501,'Neizmirene obaveze JLS'!A$8:J$2008,M$1,FALSE)&gt;0,"Програмска активност","Пројекат"),"")))</f>
        <v/>
      </c>
      <c r="M501" s="87" t="str">
        <f>IF(A501=0,"",IF($A501&lt;=$A$1,+IF(VLOOKUP($A501,'Rashodi- plan-izvršenje'!$A$8:$M$1500,10,FALSE)&gt;0,VLOOKUP($A501,'Rashodi- plan-izvršenje'!$A$8:$M$1500,10,FALSE),VLOOKUP($A501,'Rashodi- plan-izvršenje'!$A$8:$M$1500,12,FALSE)),+IF($A501&gt;$A$2,IF(VLOOKUP($A501,'Neizmirene obaveze JLS'!$A$8:$M$1500,10,FALSE)&gt;0,VLOOKUP($A501,'Neizmirene obaveze JLS'!$A$11:$M$1500,10,FALSE),VLOOKUP($A501,'Neizmirene obaveze JLS'!$A$11:$M$1500,12,FALSE)),0)))</f>
        <v/>
      </c>
      <c r="N501" s="87" t="str">
        <f>IF(A501=0,"",IF($A501&lt;=$A$1,+IF(VLOOKUP(A501,'Rashodi- plan-izvršenje'!$A$8:$M$1500,10,FALSE)&gt;0,VLOOKUP(A501,'Rashodi- plan-izvršenje'!$A$8:$M$1500,11,FALSE),VLOOKUP(A501,'Rashodi- plan-izvršenje'!$A$8:$M$1500,13,FALSE)),+IF($A501&gt;$A$2,IF(VLOOKUP($A501,'Neizmirene obaveze JLS'!$A$8:$M$1500,10,FALSE)&gt;0,VLOOKUP($A501,'Neizmirene obaveze JLS'!$A$11:$M$1500,11,FALSE),VLOOKUP($A501,'Neizmirene obaveze JLS'!$A$11:$M$1500,13,FALSE)),0)))</f>
        <v/>
      </c>
      <c r="O501" s="87" t="str">
        <f>IF(A501=0,"",IF($A501&lt;=$A$1,VALUE(+VLOOKUP($A501,'Rashodi- plan-izvršenje'!$A$8:N$1500,'prenos-P-R-N'!O$1,FALSE)),IF($A501&lt;=A$2,VALUE(VLOOKUP($A501,'Prihodi- plan-izvršenje'!$A$8:$H$500,6,FALSE)),VALUE(VLOOKUP($A501,'Neizmirene obaveze JLS'!$A$8:$N$500,O$1,FALSE)))))</f>
        <v/>
      </c>
      <c r="P501" s="87" t="str">
        <f>IF(A501=0,"",IF(A501=0,0,IF(A501&gt;A$2,'šifarnik K-izvor'!G$3,+IF(Q501&lt;700,+'šifarnik K-izvor'!G$2,'šifarnik K-izvor'!G$1))))</f>
        <v/>
      </c>
      <c r="Q501" s="87">
        <f>IF($A501&lt;=$A$1,VALUE(+VLOOKUP($A501,'Rashodi- plan-izvršenje'!$A$8:O$1500,'prenos-P-R-N'!Q$1,FALSE)),IF($A501&lt;=$A$2,VLOOKUP($A501,'Prihodi- plan-izvršenje'!$A$4:$H$500,4,FALSE),IF($A501&lt;=$A$3,VLOOKUP(A501,'Neizmirene obaveze JLS'!$A$11:O$500,Q$1,FALSE),"")))</f>
        <v>0</v>
      </c>
      <c r="R501" s="88">
        <f>IF($A501&lt;=$A$1,VALUE(+VLOOKUP($A501,'Rashodi- plan-izvršenje'!$A$8:P$1500,'prenos-P-R-N'!R$1,FALSE)),IF($A501&lt;=$A$2,VLOOKUP($A501,'Prihodi- plan-izvršenje'!$A$4:$H$500,7,FALSE),""))</f>
        <v>0</v>
      </c>
      <c r="S501" s="88">
        <f>IF(A501=0,0,IF($A501&lt;=$A$1,VALUE(+VLOOKUP($A501,'Rashodi- plan-izvršenje'!$A$8:Q$1500,'prenos-P-R-N'!S$1,FALSE)),IF($A501&lt;=$A$2,VLOOKUP($A501,'Prihodi- plan-izvršenje'!$A$4:$H$500,8,FALSE),0)))</f>
        <v>0</v>
      </c>
      <c r="T501" s="88" t="str">
        <f>IF($A501&gt;$A$2,VLOOKUP($A501,'Neizmirene obaveze JLS'!$A$11:R$500,R$1,FALSE),"")</f>
        <v/>
      </c>
      <c r="U501" s="88">
        <f>IF($A501&gt;$A$2,VLOOKUP($A501,'Neizmirene obaveze JLS'!$A$11:S$500,S$1,FALSE),0)</f>
        <v>0</v>
      </c>
      <c r="V501" s="88">
        <f t="shared" si="48"/>
        <v>0</v>
      </c>
      <c r="W501" s="74"/>
      <c r="X501" s="74"/>
      <c r="Y501" s="74"/>
      <c r="Z501" s="74"/>
      <c r="AA501" s="193">
        <f t="shared" si="49"/>
        <v>1</v>
      </c>
      <c r="AB501" s="193" t="str">
        <f t="shared" si="50"/>
        <v/>
      </c>
    </row>
    <row r="502" spans="1:28">
      <c r="A502" s="89">
        <f>IF(AND(COUNTIF(A$1:A$3,"&gt;0")=1,MAX(A$8:A501)&lt;A$1),A501+1,IF(AND(COUNTIF(A$1:A$3,"&gt;0")=2,MAX(A$8:A501)&lt;A$2),A501+1,IF(AND(COUNTIF(A$1:A$3,"&gt;0")=3,MAX(A$8:A501)&lt;A$3),A501+1,0)))</f>
        <v>0</v>
      </c>
      <c r="B502" s="89" t="str">
        <f t="shared" si="51"/>
        <v/>
      </c>
      <c r="C502" s="89" t="str">
        <f t="shared" si="52"/>
        <v/>
      </c>
      <c r="D502" s="87" t="str">
        <f>IF($A502=0,"",IF($A502&lt;=$A$1,+VLOOKUP($A502,'Rashodi- plan-izvršenje'!$A$8:B$1500,'prenos-P-R-N'!D$1,FALSE),IF($A502&gt;$A$2,+VLOOKUP($A502,'Neizmirene obaveze JLS'!$A$11:B$500,'prenos-P-R-N'!D$1,FALSE),"")))</f>
        <v/>
      </c>
      <c r="E502" s="87" t="str">
        <f>IF($A502=0,"",IF($A502&lt;=$A$1,+VLOOKUP($A502,'Rashodi- plan-izvršenje'!$A$8:C$1500,'prenos-P-R-N'!E$1,FALSE),IF($A502&gt;$A$2,+VLOOKUP($A502,'Neizmirene obaveze JLS'!$A$11:C$500,'prenos-P-R-N'!E$1,FALSE),"")))</f>
        <v/>
      </c>
      <c r="F502" s="87" t="str">
        <f>IF($A502=0,"",IF($A502&lt;=$A$1,+VLOOKUP($A502,'Rashodi- plan-izvršenje'!$A$8:D$1500,'prenos-P-R-N'!F$1,FALSE),IF($A502&gt;$A$2,+VLOOKUP($A502,'Neizmirene obaveze JLS'!$A$11:D$500,'prenos-P-R-N'!F$1,FALSE),"")))</f>
        <v/>
      </c>
      <c r="G502" s="87" t="str">
        <f>IF($A502=0,"",IF($A502&lt;=$A$1,+VLOOKUP($A502,'Rashodi- plan-izvršenje'!$A$8:E$1500,'prenos-P-R-N'!G$1,FALSE),IF($A502&gt;$A$2,+VLOOKUP($A502,'Neizmirene obaveze JLS'!$A$11:E$500,'prenos-P-R-N'!G$1,FALSE),"")))</f>
        <v/>
      </c>
      <c r="H502" s="87" t="str">
        <f>IF($A502=0,"",IF($A502&lt;=$A$1,+VLOOKUP($A502,'Rashodi- plan-izvršenje'!$A$8:F$1500,'prenos-P-R-N'!H$1,FALSE),IF($A502&gt;$A$2,+VLOOKUP($A502,'Neizmirene obaveze JLS'!$A$11:F$500,'prenos-P-R-N'!H$1,FALSE),"")))</f>
        <v/>
      </c>
      <c r="I502" s="87" t="str">
        <f>IF($A502=0,"",IF($A502&lt;=$A$1,+VLOOKUP($A502,'Rashodi- plan-izvršenje'!$A$8:G$1500,'prenos-P-R-N'!I$1,FALSE),IF($A502&gt;$A$2,+VLOOKUP($A502,'Neizmirene obaveze JLS'!$A$11:G$500,'prenos-P-R-N'!I$1,FALSE),"")))</f>
        <v/>
      </c>
      <c r="J502" s="87" t="str">
        <f>IF($A502=0,"",IF($A502&lt;=$A$1,+VLOOKUP($A502,'Rashodi- plan-izvršenje'!$A$8:H$1500,'prenos-P-R-N'!J$1,FALSE),IF($A502&gt;$A$2,+VLOOKUP($A502,'Neizmirene obaveze JLS'!$A$11:H$500,'prenos-P-R-N'!J$1,FALSE),"")))</f>
        <v/>
      </c>
      <c r="K502" s="87" t="str">
        <f>IF($A502=0,"",IF($A502&lt;=$A$1,+VLOOKUP($A502,'Rashodi- plan-izvršenje'!$A$8:I$1500,'prenos-P-R-N'!K$1,FALSE),IF($A502&gt;$A$2,+VLOOKUP($A502,'Neizmirene obaveze JLS'!$A$11:I$500,'prenos-P-R-N'!K$1,FALSE),"")))</f>
        <v/>
      </c>
      <c r="L502" t="str">
        <f>IF(A502=0,"",IF(A502&lt;=A$1,+IF(VLOOKUP(A502,'Rashodi- plan-izvršenje'!A$8:J$1500,M$1,FALSE)&gt;0,"Програмска активност","Пројекат"),IF(A502&gt;A$2,+IF(VLOOKUP(A502,'Neizmirene obaveze JLS'!A$8:J$2008,M$1,FALSE)&gt;0,"Програмска активност","Пројекат"),"")))</f>
        <v/>
      </c>
      <c r="M502" s="87" t="str">
        <f>IF(A502=0,"",IF($A502&lt;=$A$1,+IF(VLOOKUP($A502,'Rashodi- plan-izvršenje'!$A$8:$M$1500,10,FALSE)&gt;0,VLOOKUP($A502,'Rashodi- plan-izvršenje'!$A$8:$M$1500,10,FALSE),VLOOKUP($A502,'Rashodi- plan-izvršenje'!$A$8:$M$1500,12,FALSE)),+IF($A502&gt;$A$2,IF(VLOOKUP($A502,'Neizmirene obaveze JLS'!$A$8:$M$1500,10,FALSE)&gt;0,VLOOKUP($A502,'Neizmirene obaveze JLS'!$A$11:$M$1500,10,FALSE),VLOOKUP($A502,'Neizmirene obaveze JLS'!$A$11:$M$1500,12,FALSE)),0)))</f>
        <v/>
      </c>
      <c r="N502" s="87" t="str">
        <f>IF(A502=0,"",IF($A502&lt;=$A$1,+IF(VLOOKUP(A502,'Rashodi- plan-izvršenje'!$A$8:$M$1500,10,FALSE)&gt;0,VLOOKUP(A502,'Rashodi- plan-izvršenje'!$A$8:$M$1500,11,FALSE),VLOOKUP(A502,'Rashodi- plan-izvršenje'!$A$8:$M$1500,13,FALSE)),+IF($A502&gt;$A$2,IF(VLOOKUP($A502,'Neizmirene obaveze JLS'!$A$8:$M$1500,10,FALSE)&gt;0,VLOOKUP($A502,'Neizmirene obaveze JLS'!$A$11:$M$1500,11,FALSE),VLOOKUP($A502,'Neizmirene obaveze JLS'!$A$11:$M$1500,13,FALSE)),0)))</f>
        <v/>
      </c>
      <c r="O502" s="87" t="str">
        <f>IF(A502=0,"",IF($A502&lt;=$A$1,VALUE(+VLOOKUP($A502,'Rashodi- plan-izvršenje'!$A$8:N$1500,'prenos-P-R-N'!O$1,FALSE)),IF($A502&lt;=A$2,VALUE(VLOOKUP($A502,'Prihodi- plan-izvršenje'!$A$8:$H$500,6,FALSE)),VALUE(VLOOKUP($A502,'Neizmirene obaveze JLS'!$A$8:$N$500,O$1,FALSE)))))</f>
        <v/>
      </c>
      <c r="P502" s="87" t="str">
        <f>IF(A502=0,"",IF(A502=0,0,IF(A502&gt;A$2,'šifarnik K-izvor'!G$3,+IF(Q502&lt;700,+'šifarnik K-izvor'!G$2,'šifarnik K-izvor'!G$1))))</f>
        <v/>
      </c>
      <c r="Q502" s="87">
        <f>IF($A502&lt;=$A$1,VALUE(+VLOOKUP($A502,'Rashodi- plan-izvršenje'!$A$8:O$1500,'prenos-P-R-N'!Q$1,FALSE)),IF($A502&lt;=$A$2,VLOOKUP($A502,'Prihodi- plan-izvršenje'!$A$4:$H$500,4,FALSE),IF($A502&lt;=$A$3,VLOOKUP(A502,'Neizmirene obaveze JLS'!$A$11:O$500,Q$1,FALSE),"")))</f>
        <v>0</v>
      </c>
      <c r="R502" s="88">
        <f>IF($A502&lt;=$A$1,VALUE(+VLOOKUP($A502,'Rashodi- plan-izvršenje'!$A$8:P$1500,'prenos-P-R-N'!R$1,FALSE)),IF($A502&lt;=$A$2,VLOOKUP($A502,'Prihodi- plan-izvršenje'!$A$4:$H$500,7,FALSE),""))</f>
        <v>0</v>
      </c>
      <c r="S502" s="88">
        <f>IF(A502=0,0,IF($A502&lt;=$A$1,VALUE(+VLOOKUP($A502,'Rashodi- plan-izvršenje'!$A$8:Q$1500,'prenos-P-R-N'!S$1,FALSE)),IF($A502&lt;=$A$2,VLOOKUP($A502,'Prihodi- plan-izvršenje'!$A$4:$H$500,8,FALSE),0)))</f>
        <v>0</v>
      </c>
      <c r="T502" s="88" t="str">
        <f>IF($A502&gt;$A$2,VLOOKUP($A502,'Neizmirene obaveze JLS'!$A$11:R$500,R$1,FALSE),"")</f>
        <v/>
      </c>
      <c r="U502" s="88">
        <f>IF($A502&gt;$A$2,VLOOKUP($A502,'Neizmirene obaveze JLS'!$A$11:S$500,S$1,FALSE),0)</f>
        <v>0</v>
      </c>
      <c r="V502" s="88">
        <f t="shared" si="48"/>
        <v>0</v>
      </c>
      <c r="W502" s="74"/>
      <c r="X502" s="74"/>
      <c r="Y502" s="74"/>
      <c r="Z502" s="74"/>
      <c r="AA502" s="193">
        <f t="shared" si="49"/>
        <v>1</v>
      </c>
      <c r="AB502" s="193" t="str">
        <f t="shared" si="50"/>
        <v/>
      </c>
    </row>
    <row r="503" spans="1:28">
      <c r="A503" s="89">
        <f>IF(AND(COUNTIF(A$1:A$3,"&gt;0")=1,MAX(A$8:A502)&lt;A$1),A502+1,IF(AND(COUNTIF(A$1:A$3,"&gt;0")=2,MAX(A$8:A502)&lt;A$2),A502+1,IF(AND(COUNTIF(A$1:A$3,"&gt;0")=3,MAX(A$8:A502)&lt;A$3),A502+1,0)))</f>
        <v>0</v>
      </c>
      <c r="B503" s="89" t="str">
        <f t="shared" si="51"/>
        <v/>
      </c>
      <c r="C503" s="89" t="str">
        <f t="shared" si="52"/>
        <v/>
      </c>
      <c r="D503" s="87" t="str">
        <f>IF($A503=0,"",IF($A503&lt;=$A$1,+VLOOKUP($A503,'Rashodi- plan-izvršenje'!$A$8:B$1500,'prenos-P-R-N'!D$1,FALSE),IF($A503&gt;$A$2,+VLOOKUP($A503,'Neizmirene obaveze JLS'!$A$11:B$500,'prenos-P-R-N'!D$1,FALSE),"")))</f>
        <v/>
      </c>
      <c r="E503" s="87" t="str">
        <f>IF($A503=0,"",IF($A503&lt;=$A$1,+VLOOKUP($A503,'Rashodi- plan-izvršenje'!$A$8:C$1500,'prenos-P-R-N'!E$1,FALSE),IF($A503&gt;$A$2,+VLOOKUP($A503,'Neizmirene obaveze JLS'!$A$11:C$500,'prenos-P-R-N'!E$1,FALSE),"")))</f>
        <v/>
      </c>
      <c r="F503" s="87" t="str">
        <f>IF($A503=0,"",IF($A503&lt;=$A$1,+VLOOKUP($A503,'Rashodi- plan-izvršenje'!$A$8:D$1500,'prenos-P-R-N'!F$1,FALSE),IF($A503&gt;$A$2,+VLOOKUP($A503,'Neizmirene obaveze JLS'!$A$11:D$500,'prenos-P-R-N'!F$1,FALSE),"")))</f>
        <v/>
      </c>
      <c r="G503" s="87" t="str">
        <f>IF($A503=0,"",IF($A503&lt;=$A$1,+VLOOKUP($A503,'Rashodi- plan-izvršenje'!$A$8:E$1500,'prenos-P-R-N'!G$1,FALSE),IF($A503&gt;$A$2,+VLOOKUP($A503,'Neizmirene obaveze JLS'!$A$11:E$500,'prenos-P-R-N'!G$1,FALSE),"")))</f>
        <v/>
      </c>
      <c r="H503" s="87" t="str">
        <f>IF($A503=0,"",IF($A503&lt;=$A$1,+VLOOKUP($A503,'Rashodi- plan-izvršenje'!$A$8:F$1500,'prenos-P-R-N'!H$1,FALSE),IF($A503&gt;$A$2,+VLOOKUP($A503,'Neizmirene obaveze JLS'!$A$11:F$500,'prenos-P-R-N'!H$1,FALSE),"")))</f>
        <v/>
      </c>
      <c r="I503" s="87" t="str">
        <f>IF($A503=0,"",IF($A503&lt;=$A$1,+VLOOKUP($A503,'Rashodi- plan-izvršenje'!$A$8:G$1500,'prenos-P-R-N'!I$1,FALSE),IF($A503&gt;$A$2,+VLOOKUP($A503,'Neizmirene obaveze JLS'!$A$11:G$500,'prenos-P-R-N'!I$1,FALSE),"")))</f>
        <v/>
      </c>
      <c r="J503" s="87" t="str">
        <f>IF($A503=0,"",IF($A503&lt;=$A$1,+VLOOKUP($A503,'Rashodi- plan-izvršenje'!$A$8:H$1500,'prenos-P-R-N'!J$1,FALSE),IF($A503&gt;$A$2,+VLOOKUP($A503,'Neizmirene obaveze JLS'!$A$11:H$500,'prenos-P-R-N'!J$1,FALSE),"")))</f>
        <v/>
      </c>
      <c r="K503" s="87" t="str">
        <f>IF($A503=0,"",IF($A503&lt;=$A$1,+VLOOKUP($A503,'Rashodi- plan-izvršenje'!$A$8:I$1500,'prenos-P-R-N'!K$1,FALSE),IF($A503&gt;$A$2,+VLOOKUP($A503,'Neizmirene obaveze JLS'!$A$11:I$500,'prenos-P-R-N'!K$1,FALSE),"")))</f>
        <v/>
      </c>
      <c r="L503" t="str">
        <f>IF(A503=0,"",IF(A503&lt;=A$1,+IF(VLOOKUP(A503,'Rashodi- plan-izvršenje'!A$8:J$1500,M$1,FALSE)&gt;0,"Програмска активност","Пројекат"),IF(A503&gt;A$2,+IF(VLOOKUP(A503,'Neizmirene obaveze JLS'!A$8:J$2008,M$1,FALSE)&gt;0,"Програмска активност","Пројекат"),"")))</f>
        <v/>
      </c>
      <c r="M503" s="87" t="str">
        <f>IF(A503=0,"",IF($A503&lt;=$A$1,+IF(VLOOKUP($A503,'Rashodi- plan-izvršenje'!$A$8:$M$1500,10,FALSE)&gt;0,VLOOKUP($A503,'Rashodi- plan-izvršenje'!$A$8:$M$1500,10,FALSE),VLOOKUP($A503,'Rashodi- plan-izvršenje'!$A$8:$M$1500,12,FALSE)),+IF($A503&gt;$A$2,IF(VLOOKUP($A503,'Neizmirene obaveze JLS'!$A$8:$M$1500,10,FALSE)&gt;0,VLOOKUP($A503,'Neizmirene obaveze JLS'!$A$11:$M$1500,10,FALSE),VLOOKUP($A503,'Neizmirene obaveze JLS'!$A$11:$M$1500,12,FALSE)),0)))</f>
        <v/>
      </c>
      <c r="N503" s="87" t="str">
        <f>IF(A503=0,"",IF($A503&lt;=$A$1,+IF(VLOOKUP(A503,'Rashodi- plan-izvršenje'!$A$8:$M$1500,10,FALSE)&gt;0,VLOOKUP(A503,'Rashodi- plan-izvršenje'!$A$8:$M$1500,11,FALSE),VLOOKUP(A503,'Rashodi- plan-izvršenje'!$A$8:$M$1500,13,FALSE)),+IF($A503&gt;$A$2,IF(VLOOKUP($A503,'Neizmirene obaveze JLS'!$A$8:$M$1500,10,FALSE)&gt;0,VLOOKUP($A503,'Neizmirene obaveze JLS'!$A$11:$M$1500,11,FALSE),VLOOKUP($A503,'Neizmirene obaveze JLS'!$A$11:$M$1500,13,FALSE)),0)))</f>
        <v/>
      </c>
      <c r="O503" s="87" t="str">
        <f>IF(A503=0,"",IF($A503&lt;=$A$1,VALUE(+VLOOKUP($A503,'Rashodi- plan-izvršenje'!$A$8:N$1500,'prenos-P-R-N'!O$1,FALSE)),IF($A503&lt;=A$2,VALUE(VLOOKUP($A503,'Prihodi- plan-izvršenje'!$A$8:$H$500,6,FALSE)),VALUE(VLOOKUP($A503,'Neizmirene obaveze JLS'!$A$8:$N$500,O$1,FALSE)))))</f>
        <v/>
      </c>
      <c r="P503" s="87" t="str">
        <f>IF(A503=0,"",IF(A503=0,0,IF(A503&gt;A$2,'šifarnik K-izvor'!G$3,+IF(Q503&lt;700,+'šifarnik K-izvor'!G$2,'šifarnik K-izvor'!G$1))))</f>
        <v/>
      </c>
      <c r="Q503" s="87">
        <f>IF($A503&lt;=$A$1,VALUE(+VLOOKUP($A503,'Rashodi- plan-izvršenje'!$A$8:O$1500,'prenos-P-R-N'!Q$1,FALSE)),IF($A503&lt;=$A$2,VLOOKUP($A503,'Prihodi- plan-izvršenje'!$A$4:$H$500,4,FALSE),IF($A503&lt;=$A$3,VLOOKUP(A503,'Neizmirene obaveze JLS'!$A$11:O$500,Q$1,FALSE),"")))</f>
        <v>0</v>
      </c>
      <c r="R503" s="88">
        <f>IF($A503&lt;=$A$1,VALUE(+VLOOKUP($A503,'Rashodi- plan-izvršenje'!$A$8:P$1500,'prenos-P-R-N'!R$1,FALSE)),IF($A503&lt;=$A$2,VLOOKUP($A503,'Prihodi- plan-izvršenje'!$A$4:$H$500,7,FALSE),""))</f>
        <v>0</v>
      </c>
      <c r="S503" s="88">
        <f>IF(A503=0,0,IF($A503&lt;=$A$1,VALUE(+VLOOKUP($A503,'Rashodi- plan-izvršenje'!$A$8:Q$1500,'prenos-P-R-N'!S$1,FALSE)),IF($A503&lt;=$A$2,VLOOKUP($A503,'Prihodi- plan-izvršenje'!$A$4:$H$500,8,FALSE),0)))</f>
        <v>0</v>
      </c>
      <c r="T503" s="88" t="str">
        <f>IF($A503&gt;$A$2,VLOOKUP($A503,'Neizmirene obaveze JLS'!$A$11:R$500,R$1,FALSE),"")</f>
        <v/>
      </c>
      <c r="U503" s="88">
        <f>IF($A503&gt;$A$2,VLOOKUP($A503,'Neizmirene obaveze JLS'!$A$11:S$500,S$1,FALSE),0)</f>
        <v>0</v>
      </c>
      <c r="V503" s="88">
        <f t="shared" si="48"/>
        <v>0</v>
      </c>
      <c r="W503" s="74"/>
      <c r="X503" s="74"/>
      <c r="Y503" s="74"/>
      <c r="Z503" s="74"/>
      <c r="AA503" s="193">
        <f t="shared" si="49"/>
        <v>1</v>
      </c>
      <c r="AB503" s="193" t="str">
        <f t="shared" si="50"/>
        <v/>
      </c>
    </row>
    <row r="504" spans="1:28">
      <c r="A504" s="89">
        <f>IF(AND(COUNTIF(A$1:A$3,"&gt;0")=1,MAX(A$8:A503)&lt;A$1),A503+1,IF(AND(COUNTIF(A$1:A$3,"&gt;0")=2,MAX(A$8:A503)&lt;A$2),A503+1,IF(AND(COUNTIF(A$1:A$3,"&gt;0")=3,MAX(A$8:A503)&lt;A$3),A503+1,0)))</f>
        <v>0</v>
      </c>
      <c r="B504" s="89" t="str">
        <f t="shared" si="51"/>
        <v/>
      </c>
      <c r="C504" s="89" t="str">
        <f t="shared" si="52"/>
        <v/>
      </c>
      <c r="D504" s="87" t="str">
        <f>IF($A504=0,"",IF($A504&lt;=$A$1,+VLOOKUP($A504,'Rashodi- plan-izvršenje'!$A$8:B$1500,'prenos-P-R-N'!D$1,FALSE),IF($A504&gt;$A$2,+VLOOKUP($A504,'Neizmirene obaveze JLS'!$A$11:B$500,'prenos-P-R-N'!D$1,FALSE),"")))</f>
        <v/>
      </c>
      <c r="E504" s="87" t="str">
        <f>IF($A504=0,"",IF($A504&lt;=$A$1,+VLOOKUP($A504,'Rashodi- plan-izvršenje'!$A$8:C$1500,'prenos-P-R-N'!E$1,FALSE),IF($A504&gt;$A$2,+VLOOKUP($A504,'Neizmirene obaveze JLS'!$A$11:C$500,'prenos-P-R-N'!E$1,FALSE),"")))</f>
        <v/>
      </c>
      <c r="F504" s="87" t="str">
        <f>IF($A504=0,"",IF($A504&lt;=$A$1,+VLOOKUP($A504,'Rashodi- plan-izvršenje'!$A$8:D$1500,'prenos-P-R-N'!F$1,FALSE),IF($A504&gt;$A$2,+VLOOKUP($A504,'Neizmirene obaveze JLS'!$A$11:D$500,'prenos-P-R-N'!F$1,FALSE),"")))</f>
        <v/>
      </c>
      <c r="G504" s="87" t="str">
        <f>IF($A504=0,"",IF($A504&lt;=$A$1,+VLOOKUP($A504,'Rashodi- plan-izvršenje'!$A$8:E$1500,'prenos-P-R-N'!G$1,FALSE),IF($A504&gt;$A$2,+VLOOKUP($A504,'Neizmirene obaveze JLS'!$A$11:E$500,'prenos-P-R-N'!G$1,FALSE),"")))</f>
        <v/>
      </c>
      <c r="H504" s="87" t="str">
        <f>IF($A504=0,"",IF($A504&lt;=$A$1,+VLOOKUP($A504,'Rashodi- plan-izvršenje'!$A$8:F$1500,'prenos-P-R-N'!H$1,FALSE),IF($A504&gt;$A$2,+VLOOKUP($A504,'Neizmirene obaveze JLS'!$A$11:F$500,'prenos-P-R-N'!H$1,FALSE),"")))</f>
        <v/>
      </c>
      <c r="I504" s="87" t="str">
        <f>IF($A504=0,"",IF($A504&lt;=$A$1,+VLOOKUP($A504,'Rashodi- plan-izvršenje'!$A$8:G$1500,'prenos-P-R-N'!I$1,FALSE),IF($A504&gt;$A$2,+VLOOKUP($A504,'Neizmirene obaveze JLS'!$A$11:G$500,'prenos-P-R-N'!I$1,FALSE),"")))</f>
        <v/>
      </c>
      <c r="J504" s="87" t="str">
        <f>IF($A504=0,"",IF($A504&lt;=$A$1,+VLOOKUP($A504,'Rashodi- plan-izvršenje'!$A$8:H$1500,'prenos-P-R-N'!J$1,FALSE),IF($A504&gt;$A$2,+VLOOKUP($A504,'Neizmirene obaveze JLS'!$A$11:H$500,'prenos-P-R-N'!J$1,FALSE),"")))</f>
        <v/>
      </c>
      <c r="K504" s="87" t="str">
        <f>IF($A504=0,"",IF($A504&lt;=$A$1,+VLOOKUP($A504,'Rashodi- plan-izvršenje'!$A$8:I$1500,'prenos-P-R-N'!K$1,FALSE),IF($A504&gt;$A$2,+VLOOKUP($A504,'Neizmirene obaveze JLS'!$A$11:I$500,'prenos-P-R-N'!K$1,FALSE),"")))</f>
        <v/>
      </c>
      <c r="L504" t="str">
        <f>IF(A504=0,"",IF(A504&lt;=A$1,+IF(VLOOKUP(A504,'Rashodi- plan-izvršenje'!A$8:J$1500,M$1,FALSE)&gt;0,"Програмска активност","Пројекат"),IF(A504&gt;A$2,+IF(VLOOKUP(A504,'Neizmirene obaveze JLS'!A$8:J$2008,M$1,FALSE)&gt;0,"Програмска активност","Пројекат"),"")))</f>
        <v/>
      </c>
      <c r="M504" s="87" t="str">
        <f>IF(A504=0,"",IF($A504&lt;=$A$1,+IF(VLOOKUP($A504,'Rashodi- plan-izvršenje'!$A$8:$M$1500,10,FALSE)&gt;0,VLOOKUP($A504,'Rashodi- plan-izvršenje'!$A$8:$M$1500,10,FALSE),VLOOKUP($A504,'Rashodi- plan-izvršenje'!$A$8:$M$1500,12,FALSE)),+IF($A504&gt;$A$2,IF(VLOOKUP($A504,'Neizmirene obaveze JLS'!$A$8:$M$1500,10,FALSE)&gt;0,VLOOKUP($A504,'Neizmirene obaveze JLS'!$A$11:$M$1500,10,FALSE),VLOOKUP($A504,'Neizmirene obaveze JLS'!$A$11:$M$1500,12,FALSE)),0)))</f>
        <v/>
      </c>
      <c r="N504" s="87" t="str">
        <f>IF(A504=0,"",IF($A504&lt;=$A$1,+IF(VLOOKUP(A504,'Rashodi- plan-izvršenje'!$A$8:$M$1500,10,FALSE)&gt;0,VLOOKUP(A504,'Rashodi- plan-izvršenje'!$A$8:$M$1500,11,FALSE),VLOOKUP(A504,'Rashodi- plan-izvršenje'!$A$8:$M$1500,13,FALSE)),+IF($A504&gt;$A$2,IF(VLOOKUP($A504,'Neizmirene obaveze JLS'!$A$8:$M$1500,10,FALSE)&gt;0,VLOOKUP($A504,'Neizmirene obaveze JLS'!$A$11:$M$1500,11,FALSE),VLOOKUP($A504,'Neizmirene obaveze JLS'!$A$11:$M$1500,13,FALSE)),0)))</f>
        <v/>
      </c>
      <c r="O504" s="87" t="str">
        <f>IF(A504=0,"",IF($A504&lt;=$A$1,VALUE(+VLOOKUP($A504,'Rashodi- plan-izvršenje'!$A$8:N$1500,'prenos-P-R-N'!O$1,FALSE)),IF($A504&lt;=A$2,VALUE(VLOOKUP($A504,'Prihodi- plan-izvršenje'!$A$8:$H$500,6,FALSE)),VALUE(VLOOKUP($A504,'Neizmirene obaveze JLS'!$A$8:$N$500,O$1,FALSE)))))</f>
        <v/>
      </c>
      <c r="P504" s="87" t="str">
        <f>IF(A504=0,"",IF(A504=0,0,IF(A504&gt;A$2,'šifarnik K-izvor'!G$3,+IF(Q504&lt;700,+'šifarnik K-izvor'!G$2,'šifarnik K-izvor'!G$1))))</f>
        <v/>
      </c>
      <c r="Q504" s="87">
        <f>IF($A504&lt;=$A$1,VALUE(+VLOOKUP($A504,'Rashodi- plan-izvršenje'!$A$8:O$1500,'prenos-P-R-N'!Q$1,FALSE)),IF($A504&lt;=$A$2,VLOOKUP($A504,'Prihodi- plan-izvršenje'!$A$4:$H$500,4,FALSE),IF($A504&lt;=$A$3,VLOOKUP(A504,'Neizmirene obaveze JLS'!$A$11:O$500,Q$1,FALSE),"")))</f>
        <v>0</v>
      </c>
      <c r="R504" s="88">
        <f>IF($A504&lt;=$A$1,VALUE(+VLOOKUP($A504,'Rashodi- plan-izvršenje'!$A$8:P$1500,'prenos-P-R-N'!R$1,FALSE)),IF($A504&lt;=$A$2,VLOOKUP($A504,'Prihodi- plan-izvršenje'!$A$4:$H$500,7,FALSE),""))</f>
        <v>0</v>
      </c>
      <c r="S504" s="88">
        <f>IF(A504=0,0,IF($A504&lt;=$A$1,VALUE(+VLOOKUP($A504,'Rashodi- plan-izvršenje'!$A$8:Q$1500,'prenos-P-R-N'!S$1,FALSE)),IF($A504&lt;=$A$2,VLOOKUP($A504,'Prihodi- plan-izvršenje'!$A$4:$H$500,8,FALSE),0)))</f>
        <v>0</v>
      </c>
      <c r="T504" s="88" t="str">
        <f>IF($A504&gt;$A$2,VLOOKUP($A504,'Neizmirene obaveze JLS'!$A$11:R$500,R$1,FALSE),"")</f>
        <v/>
      </c>
      <c r="U504" s="88">
        <f>IF($A504&gt;$A$2,VLOOKUP($A504,'Neizmirene obaveze JLS'!$A$11:S$500,S$1,FALSE),0)</f>
        <v>0</v>
      </c>
      <c r="V504" s="88">
        <f t="shared" si="48"/>
        <v>0</v>
      </c>
      <c r="W504" s="74"/>
      <c r="X504" s="74"/>
      <c r="Y504" s="74"/>
      <c r="Z504" s="74"/>
      <c r="AA504" s="193">
        <f t="shared" si="49"/>
        <v>1</v>
      </c>
      <c r="AB504" s="193" t="str">
        <f t="shared" si="50"/>
        <v/>
      </c>
    </row>
    <row r="505" spans="1:28">
      <c r="A505" s="89">
        <f>IF(AND(COUNTIF(A$1:A$3,"&gt;0")=1,MAX(A$8:A504)&lt;A$1),A504+1,IF(AND(COUNTIF(A$1:A$3,"&gt;0")=2,MAX(A$8:A504)&lt;A$2),A504+1,IF(AND(COUNTIF(A$1:A$3,"&gt;0")=3,MAX(A$8:A504)&lt;A$3),A504+1,0)))</f>
        <v>0</v>
      </c>
      <c r="B505" s="89" t="str">
        <f t="shared" si="51"/>
        <v/>
      </c>
      <c r="C505" s="89" t="str">
        <f t="shared" si="52"/>
        <v/>
      </c>
      <c r="D505" s="87" t="str">
        <f>IF($A505=0,"",IF($A505&lt;=$A$1,+VLOOKUP($A505,'Rashodi- plan-izvršenje'!$A$8:B$1500,'prenos-P-R-N'!D$1,FALSE),IF($A505&gt;$A$2,+VLOOKUP($A505,'Neizmirene obaveze JLS'!$A$11:B$500,'prenos-P-R-N'!D$1,FALSE),"")))</f>
        <v/>
      </c>
      <c r="E505" s="87" t="str">
        <f>IF($A505=0,"",IF($A505&lt;=$A$1,+VLOOKUP($A505,'Rashodi- plan-izvršenje'!$A$8:C$1500,'prenos-P-R-N'!E$1,FALSE),IF($A505&gt;$A$2,+VLOOKUP($A505,'Neizmirene obaveze JLS'!$A$11:C$500,'prenos-P-R-N'!E$1,FALSE),"")))</f>
        <v/>
      </c>
      <c r="F505" s="87" t="str">
        <f>IF($A505=0,"",IF($A505&lt;=$A$1,+VLOOKUP($A505,'Rashodi- plan-izvršenje'!$A$8:D$1500,'prenos-P-R-N'!F$1,FALSE),IF($A505&gt;$A$2,+VLOOKUP($A505,'Neizmirene obaveze JLS'!$A$11:D$500,'prenos-P-R-N'!F$1,FALSE),"")))</f>
        <v/>
      </c>
      <c r="G505" s="87" t="str">
        <f>IF($A505=0,"",IF($A505&lt;=$A$1,+VLOOKUP($A505,'Rashodi- plan-izvršenje'!$A$8:E$1500,'prenos-P-R-N'!G$1,FALSE),IF($A505&gt;$A$2,+VLOOKUP($A505,'Neizmirene obaveze JLS'!$A$11:E$500,'prenos-P-R-N'!G$1,FALSE),"")))</f>
        <v/>
      </c>
      <c r="H505" s="87" t="str">
        <f>IF($A505=0,"",IF($A505&lt;=$A$1,+VLOOKUP($A505,'Rashodi- plan-izvršenje'!$A$8:F$1500,'prenos-P-R-N'!H$1,FALSE),IF($A505&gt;$A$2,+VLOOKUP($A505,'Neizmirene obaveze JLS'!$A$11:F$500,'prenos-P-R-N'!H$1,FALSE),"")))</f>
        <v/>
      </c>
      <c r="I505" s="87" t="str">
        <f>IF($A505=0,"",IF($A505&lt;=$A$1,+VLOOKUP($A505,'Rashodi- plan-izvršenje'!$A$8:G$1500,'prenos-P-R-N'!I$1,FALSE),IF($A505&gt;$A$2,+VLOOKUP($A505,'Neizmirene obaveze JLS'!$A$11:G$500,'prenos-P-R-N'!I$1,FALSE),"")))</f>
        <v/>
      </c>
      <c r="J505" s="87" t="str">
        <f>IF($A505=0,"",IF($A505&lt;=$A$1,+VLOOKUP($A505,'Rashodi- plan-izvršenje'!$A$8:H$1500,'prenos-P-R-N'!J$1,FALSE),IF($A505&gt;$A$2,+VLOOKUP($A505,'Neizmirene obaveze JLS'!$A$11:H$500,'prenos-P-R-N'!J$1,FALSE),"")))</f>
        <v/>
      </c>
      <c r="K505" s="87" t="str">
        <f>IF($A505=0,"",IF($A505&lt;=$A$1,+VLOOKUP($A505,'Rashodi- plan-izvršenje'!$A$8:I$1500,'prenos-P-R-N'!K$1,FALSE),IF($A505&gt;$A$2,+VLOOKUP($A505,'Neizmirene obaveze JLS'!$A$11:I$500,'prenos-P-R-N'!K$1,FALSE),"")))</f>
        <v/>
      </c>
      <c r="L505" t="str">
        <f>IF(A505=0,"",IF(A505&lt;=A$1,+IF(VLOOKUP(A505,'Rashodi- plan-izvršenje'!A$8:J$1500,M$1,FALSE)&gt;0,"Програмска активност","Пројекат"),IF(A505&gt;A$2,+IF(VLOOKUP(A505,'Neizmirene obaveze JLS'!A$8:J$2008,M$1,FALSE)&gt;0,"Програмска активност","Пројекат"),"")))</f>
        <v/>
      </c>
      <c r="M505" s="87" t="str">
        <f>IF(A505=0,"",IF($A505&lt;=$A$1,+IF(VLOOKUP($A505,'Rashodi- plan-izvršenje'!$A$8:$M$1500,10,FALSE)&gt;0,VLOOKUP($A505,'Rashodi- plan-izvršenje'!$A$8:$M$1500,10,FALSE),VLOOKUP($A505,'Rashodi- plan-izvršenje'!$A$8:$M$1500,12,FALSE)),+IF($A505&gt;$A$2,IF(VLOOKUP($A505,'Neizmirene obaveze JLS'!$A$8:$M$1500,10,FALSE)&gt;0,VLOOKUP($A505,'Neizmirene obaveze JLS'!$A$11:$M$1500,10,FALSE),VLOOKUP($A505,'Neizmirene obaveze JLS'!$A$11:$M$1500,12,FALSE)),0)))</f>
        <v/>
      </c>
      <c r="N505" s="87" t="str">
        <f>IF(A505=0,"",IF($A505&lt;=$A$1,+IF(VLOOKUP(A505,'Rashodi- plan-izvršenje'!$A$8:$M$1500,10,FALSE)&gt;0,VLOOKUP(A505,'Rashodi- plan-izvršenje'!$A$8:$M$1500,11,FALSE),VLOOKUP(A505,'Rashodi- plan-izvršenje'!$A$8:$M$1500,13,FALSE)),+IF($A505&gt;$A$2,IF(VLOOKUP($A505,'Neizmirene obaveze JLS'!$A$8:$M$1500,10,FALSE)&gt;0,VLOOKUP($A505,'Neizmirene obaveze JLS'!$A$11:$M$1500,11,FALSE),VLOOKUP($A505,'Neizmirene obaveze JLS'!$A$11:$M$1500,13,FALSE)),0)))</f>
        <v/>
      </c>
      <c r="O505" s="87" t="str">
        <f>IF(A505=0,"",IF($A505&lt;=$A$1,VALUE(+VLOOKUP($A505,'Rashodi- plan-izvršenje'!$A$8:N$1500,'prenos-P-R-N'!O$1,FALSE)),IF($A505&lt;=A$2,VALUE(VLOOKUP($A505,'Prihodi- plan-izvršenje'!$A$8:$H$500,6,FALSE)),VALUE(VLOOKUP($A505,'Neizmirene obaveze JLS'!$A$8:$N$500,O$1,FALSE)))))</f>
        <v/>
      </c>
      <c r="P505" s="87" t="str">
        <f>IF(A505=0,"",IF(A505=0,0,IF(A505&gt;A$2,'šifarnik K-izvor'!G$3,+IF(Q505&lt;700,+'šifarnik K-izvor'!G$2,'šifarnik K-izvor'!G$1))))</f>
        <v/>
      </c>
      <c r="Q505" s="87">
        <f>IF($A505&lt;=$A$1,VALUE(+VLOOKUP($A505,'Rashodi- plan-izvršenje'!$A$8:O$1500,'prenos-P-R-N'!Q$1,FALSE)),IF($A505&lt;=$A$2,VLOOKUP($A505,'Prihodi- plan-izvršenje'!$A$4:$H$500,4,FALSE),IF($A505&lt;=$A$3,VLOOKUP(A505,'Neizmirene obaveze JLS'!$A$11:O$500,Q$1,FALSE),"")))</f>
        <v>0</v>
      </c>
      <c r="R505" s="88">
        <f>IF($A505&lt;=$A$1,VALUE(+VLOOKUP($A505,'Rashodi- plan-izvršenje'!$A$8:P$1500,'prenos-P-R-N'!R$1,FALSE)),IF($A505&lt;=$A$2,VLOOKUP($A505,'Prihodi- plan-izvršenje'!$A$4:$H$500,7,FALSE),""))</f>
        <v>0</v>
      </c>
      <c r="S505" s="88">
        <f>IF(A505=0,0,IF($A505&lt;=$A$1,VALUE(+VLOOKUP($A505,'Rashodi- plan-izvršenje'!$A$8:Q$1500,'prenos-P-R-N'!S$1,FALSE)),IF($A505&lt;=$A$2,VLOOKUP($A505,'Prihodi- plan-izvršenje'!$A$4:$H$500,8,FALSE),0)))</f>
        <v>0</v>
      </c>
      <c r="T505" s="88" t="str">
        <f>IF($A505&gt;$A$2,VLOOKUP($A505,'Neizmirene obaveze JLS'!$A$11:R$500,R$1,FALSE),"")</f>
        <v/>
      </c>
      <c r="U505" s="88">
        <f>IF($A505&gt;$A$2,VLOOKUP($A505,'Neizmirene obaveze JLS'!$A$11:S$500,S$1,FALSE),0)</f>
        <v>0</v>
      </c>
      <c r="V505" s="88">
        <f t="shared" si="48"/>
        <v>0</v>
      </c>
      <c r="W505" s="74"/>
      <c r="X505" s="74"/>
      <c r="Y505" s="74"/>
      <c r="Z505" s="74"/>
      <c r="AA505" s="193">
        <f t="shared" si="49"/>
        <v>1</v>
      </c>
      <c r="AB505" s="193" t="str">
        <f t="shared" si="50"/>
        <v/>
      </c>
    </row>
    <row r="506" spans="1:28">
      <c r="A506" s="89">
        <f>IF(AND(COUNTIF(A$1:A$3,"&gt;0")=1,MAX(A$8:A505)&lt;A$1),A505+1,IF(AND(COUNTIF(A$1:A$3,"&gt;0")=2,MAX(A$8:A505)&lt;A$2),A505+1,IF(AND(COUNTIF(A$1:A$3,"&gt;0")=3,MAX(A$8:A505)&lt;A$3),A505+1,0)))</f>
        <v>0</v>
      </c>
      <c r="B506" s="89" t="str">
        <f t="shared" si="51"/>
        <v/>
      </c>
      <c r="C506" s="89" t="str">
        <f t="shared" si="52"/>
        <v/>
      </c>
      <c r="D506" s="87" t="str">
        <f>IF($A506=0,"",IF($A506&lt;=$A$1,+VLOOKUP($A506,'Rashodi- plan-izvršenje'!$A$8:B$1500,'prenos-P-R-N'!D$1,FALSE),IF($A506&gt;$A$2,+VLOOKUP($A506,'Neizmirene obaveze JLS'!$A$11:B$500,'prenos-P-R-N'!D$1,FALSE),"")))</f>
        <v/>
      </c>
      <c r="E506" s="87" t="str">
        <f>IF($A506=0,"",IF($A506&lt;=$A$1,+VLOOKUP($A506,'Rashodi- plan-izvršenje'!$A$8:C$1500,'prenos-P-R-N'!E$1,FALSE),IF($A506&gt;$A$2,+VLOOKUP($A506,'Neizmirene obaveze JLS'!$A$11:C$500,'prenos-P-R-N'!E$1,FALSE),"")))</f>
        <v/>
      </c>
      <c r="F506" s="87" t="str">
        <f>IF($A506=0,"",IF($A506&lt;=$A$1,+VLOOKUP($A506,'Rashodi- plan-izvršenje'!$A$8:D$1500,'prenos-P-R-N'!F$1,FALSE),IF($A506&gt;$A$2,+VLOOKUP($A506,'Neizmirene obaveze JLS'!$A$11:D$500,'prenos-P-R-N'!F$1,FALSE),"")))</f>
        <v/>
      </c>
      <c r="G506" s="87" t="str">
        <f>IF($A506=0,"",IF($A506&lt;=$A$1,+VLOOKUP($A506,'Rashodi- plan-izvršenje'!$A$8:E$1500,'prenos-P-R-N'!G$1,FALSE),IF($A506&gt;$A$2,+VLOOKUP($A506,'Neizmirene obaveze JLS'!$A$11:E$500,'prenos-P-R-N'!G$1,FALSE),"")))</f>
        <v/>
      </c>
      <c r="H506" s="87" t="str">
        <f>IF($A506=0,"",IF($A506&lt;=$A$1,+VLOOKUP($A506,'Rashodi- plan-izvršenje'!$A$8:F$1500,'prenos-P-R-N'!H$1,FALSE),IF($A506&gt;$A$2,+VLOOKUP($A506,'Neizmirene obaveze JLS'!$A$11:F$500,'prenos-P-R-N'!H$1,FALSE),"")))</f>
        <v/>
      </c>
      <c r="I506" s="87" t="str">
        <f>IF($A506=0,"",IF($A506&lt;=$A$1,+VLOOKUP($A506,'Rashodi- plan-izvršenje'!$A$8:G$1500,'prenos-P-R-N'!I$1,FALSE),IF($A506&gt;$A$2,+VLOOKUP($A506,'Neizmirene obaveze JLS'!$A$11:G$500,'prenos-P-R-N'!I$1,FALSE),"")))</f>
        <v/>
      </c>
      <c r="J506" s="87" t="str">
        <f>IF($A506=0,"",IF($A506&lt;=$A$1,+VLOOKUP($A506,'Rashodi- plan-izvršenje'!$A$8:H$1500,'prenos-P-R-N'!J$1,FALSE),IF($A506&gt;$A$2,+VLOOKUP($A506,'Neizmirene obaveze JLS'!$A$11:H$500,'prenos-P-R-N'!J$1,FALSE),"")))</f>
        <v/>
      </c>
      <c r="K506" s="87" t="str">
        <f>IF($A506=0,"",IF($A506&lt;=$A$1,+VLOOKUP($A506,'Rashodi- plan-izvršenje'!$A$8:I$1500,'prenos-P-R-N'!K$1,FALSE),IF($A506&gt;$A$2,+VLOOKUP($A506,'Neizmirene obaveze JLS'!$A$11:I$500,'prenos-P-R-N'!K$1,FALSE),"")))</f>
        <v/>
      </c>
      <c r="L506" t="str">
        <f>IF(A506=0,"",IF(A506&lt;=A$1,+IF(VLOOKUP(A506,'Rashodi- plan-izvršenje'!A$8:J$1500,M$1,FALSE)&gt;0,"Програмска активност","Пројекат"),IF(A506&gt;A$2,+IF(VLOOKUP(A506,'Neizmirene obaveze JLS'!A$8:J$2008,M$1,FALSE)&gt;0,"Програмска активност","Пројекат"),"")))</f>
        <v/>
      </c>
      <c r="M506" s="87" t="str">
        <f>IF(A506=0,"",IF($A506&lt;=$A$1,+IF(VLOOKUP($A506,'Rashodi- plan-izvršenje'!$A$8:$M$1500,10,FALSE)&gt;0,VLOOKUP($A506,'Rashodi- plan-izvršenje'!$A$8:$M$1500,10,FALSE),VLOOKUP($A506,'Rashodi- plan-izvršenje'!$A$8:$M$1500,12,FALSE)),+IF($A506&gt;$A$2,IF(VLOOKUP($A506,'Neizmirene obaveze JLS'!$A$8:$M$1500,10,FALSE)&gt;0,VLOOKUP($A506,'Neizmirene obaveze JLS'!$A$11:$M$1500,10,FALSE),VLOOKUP($A506,'Neizmirene obaveze JLS'!$A$11:$M$1500,12,FALSE)),0)))</f>
        <v/>
      </c>
      <c r="N506" s="87" t="str">
        <f>IF(A506=0,"",IF($A506&lt;=$A$1,+IF(VLOOKUP(A506,'Rashodi- plan-izvršenje'!$A$8:$M$1500,10,FALSE)&gt;0,VLOOKUP(A506,'Rashodi- plan-izvršenje'!$A$8:$M$1500,11,FALSE),VLOOKUP(A506,'Rashodi- plan-izvršenje'!$A$8:$M$1500,13,FALSE)),+IF($A506&gt;$A$2,IF(VLOOKUP($A506,'Neizmirene obaveze JLS'!$A$8:$M$1500,10,FALSE)&gt;0,VLOOKUP($A506,'Neizmirene obaveze JLS'!$A$11:$M$1500,11,FALSE),VLOOKUP($A506,'Neizmirene obaveze JLS'!$A$11:$M$1500,13,FALSE)),0)))</f>
        <v/>
      </c>
      <c r="O506" s="87" t="str">
        <f>IF(A506=0,"",IF($A506&lt;=$A$1,VALUE(+VLOOKUP($A506,'Rashodi- plan-izvršenje'!$A$8:N$1500,'prenos-P-R-N'!O$1,FALSE)),IF($A506&lt;=A$2,VALUE(VLOOKUP($A506,'Prihodi- plan-izvršenje'!$A$8:$H$500,6,FALSE)),VALUE(VLOOKUP($A506,'Neizmirene obaveze JLS'!$A$8:$N$500,O$1,FALSE)))))</f>
        <v/>
      </c>
      <c r="P506" s="87" t="str">
        <f>IF(A506=0,"",IF(A506=0,0,IF(A506&gt;A$2,'šifarnik K-izvor'!G$3,+IF(Q506&lt;700,+'šifarnik K-izvor'!G$2,'šifarnik K-izvor'!G$1))))</f>
        <v/>
      </c>
      <c r="Q506" s="87">
        <f>IF($A506&lt;=$A$1,VALUE(+VLOOKUP($A506,'Rashodi- plan-izvršenje'!$A$8:O$1500,'prenos-P-R-N'!Q$1,FALSE)),IF($A506&lt;=$A$2,VLOOKUP($A506,'Prihodi- plan-izvršenje'!$A$4:$H$500,4,FALSE),IF($A506&lt;=$A$3,VLOOKUP(A506,'Neizmirene obaveze JLS'!$A$11:O$500,Q$1,FALSE),"")))</f>
        <v>0</v>
      </c>
      <c r="R506" s="88">
        <f>IF($A506&lt;=$A$1,VALUE(+VLOOKUP($A506,'Rashodi- plan-izvršenje'!$A$8:P$1500,'prenos-P-R-N'!R$1,FALSE)),IF($A506&lt;=$A$2,VLOOKUP($A506,'Prihodi- plan-izvršenje'!$A$4:$H$500,7,FALSE),""))</f>
        <v>0</v>
      </c>
      <c r="S506" s="88">
        <f>IF(A506=0,0,IF($A506&lt;=$A$1,VALUE(+VLOOKUP($A506,'Rashodi- plan-izvršenje'!$A$8:Q$1500,'prenos-P-R-N'!S$1,FALSE)),IF($A506&lt;=$A$2,VLOOKUP($A506,'Prihodi- plan-izvršenje'!$A$4:$H$500,8,FALSE),0)))</f>
        <v>0</v>
      </c>
      <c r="T506" s="88" t="str">
        <f>IF($A506&gt;$A$2,VLOOKUP($A506,'Neizmirene obaveze JLS'!$A$11:R$500,R$1,FALSE),"")</f>
        <v/>
      </c>
      <c r="U506" s="88">
        <f>IF($A506&gt;$A$2,VLOOKUP($A506,'Neizmirene obaveze JLS'!$A$11:S$500,S$1,FALSE),0)</f>
        <v>0</v>
      </c>
      <c r="V506" s="88">
        <f t="shared" si="48"/>
        <v>0</v>
      </c>
      <c r="W506" s="74"/>
      <c r="X506" s="74"/>
      <c r="Y506" s="74"/>
      <c r="Z506" s="74"/>
      <c r="AA506" s="193">
        <f t="shared" si="49"/>
        <v>1</v>
      </c>
      <c r="AB506" s="193" t="str">
        <f t="shared" si="50"/>
        <v/>
      </c>
    </row>
    <row r="507" spans="1:28">
      <c r="A507" s="89">
        <f>IF(AND(COUNTIF(A$1:A$3,"&gt;0")=1,MAX(A$8:A506)&lt;A$1),A506+1,IF(AND(COUNTIF(A$1:A$3,"&gt;0")=2,MAX(A$8:A506)&lt;A$2),A506+1,IF(AND(COUNTIF(A$1:A$3,"&gt;0")=3,MAX(A$8:A506)&lt;A$3),A506+1,0)))</f>
        <v>0</v>
      </c>
      <c r="B507" s="89" t="str">
        <f t="shared" si="51"/>
        <v/>
      </c>
      <c r="C507" s="89" t="str">
        <f t="shared" si="52"/>
        <v/>
      </c>
      <c r="D507" s="87" t="str">
        <f>IF($A507=0,"",IF($A507&lt;=$A$1,+VLOOKUP($A507,'Rashodi- plan-izvršenje'!$A$8:B$1500,'prenos-P-R-N'!D$1,FALSE),IF($A507&gt;$A$2,+VLOOKUP($A507,'Neizmirene obaveze JLS'!$A$11:B$500,'prenos-P-R-N'!D$1,FALSE),"")))</f>
        <v/>
      </c>
      <c r="E507" s="87" t="str">
        <f>IF($A507=0,"",IF($A507&lt;=$A$1,+VLOOKUP($A507,'Rashodi- plan-izvršenje'!$A$8:C$1500,'prenos-P-R-N'!E$1,FALSE),IF($A507&gt;$A$2,+VLOOKUP($A507,'Neizmirene obaveze JLS'!$A$11:C$500,'prenos-P-R-N'!E$1,FALSE),"")))</f>
        <v/>
      </c>
      <c r="F507" s="87" t="str">
        <f>IF($A507=0,"",IF($A507&lt;=$A$1,+VLOOKUP($A507,'Rashodi- plan-izvršenje'!$A$8:D$1500,'prenos-P-R-N'!F$1,FALSE),IF($A507&gt;$A$2,+VLOOKUP($A507,'Neizmirene obaveze JLS'!$A$11:D$500,'prenos-P-R-N'!F$1,FALSE),"")))</f>
        <v/>
      </c>
      <c r="G507" s="87" t="str">
        <f>IF($A507=0,"",IF($A507&lt;=$A$1,+VLOOKUP($A507,'Rashodi- plan-izvršenje'!$A$8:E$1500,'prenos-P-R-N'!G$1,FALSE),IF($A507&gt;$A$2,+VLOOKUP($A507,'Neizmirene obaveze JLS'!$A$11:E$500,'prenos-P-R-N'!G$1,FALSE),"")))</f>
        <v/>
      </c>
      <c r="H507" s="87" t="str">
        <f>IF($A507=0,"",IF($A507&lt;=$A$1,+VLOOKUP($A507,'Rashodi- plan-izvršenje'!$A$8:F$1500,'prenos-P-R-N'!H$1,FALSE),IF($A507&gt;$A$2,+VLOOKUP($A507,'Neizmirene obaveze JLS'!$A$11:F$500,'prenos-P-R-N'!H$1,FALSE),"")))</f>
        <v/>
      </c>
      <c r="I507" s="87" t="str">
        <f>IF($A507=0,"",IF($A507&lt;=$A$1,+VLOOKUP($A507,'Rashodi- plan-izvršenje'!$A$8:G$1500,'prenos-P-R-N'!I$1,FALSE),IF($A507&gt;$A$2,+VLOOKUP($A507,'Neizmirene obaveze JLS'!$A$11:G$500,'prenos-P-R-N'!I$1,FALSE),"")))</f>
        <v/>
      </c>
      <c r="J507" s="87" t="str">
        <f>IF($A507=0,"",IF($A507&lt;=$A$1,+VLOOKUP($A507,'Rashodi- plan-izvršenje'!$A$8:H$1500,'prenos-P-R-N'!J$1,FALSE),IF($A507&gt;$A$2,+VLOOKUP($A507,'Neizmirene obaveze JLS'!$A$11:H$500,'prenos-P-R-N'!J$1,FALSE),"")))</f>
        <v/>
      </c>
      <c r="K507" s="87" t="str">
        <f>IF($A507=0,"",IF($A507&lt;=$A$1,+VLOOKUP($A507,'Rashodi- plan-izvršenje'!$A$8:I$1500,'prenos-P-R-N'!K$1,FALSE),IF($A507&gt;$A$2,+VLOOKUP($A507,'Neizmirene obaveze JLS'!$A$11:I$500,'prenos-P-R-N'!K$1,FALSE),"")))</f>
        <v/>
      </c>
      <c r="L507" t="str">
        <f>IF(A507=0,"",IF(A507&lt;=A$1,+IF(VLOOKUP(A507,'Rashodi- plan-izvršenje'!A$8:J$1500,M$1,FALSE)&gt;0,"Програмска активност","Пројекат"),IF(A507&gt;A$2,+IF(VLOOKUP(A507,'Neizmirene obaveze JLS'!A$8:J$2008,M$1,FALSE)&gt;0,"Програмска активност","Пројекат"),"")))</f>
        <v/>
      </c>
      <c r="M507" s="87" t="str">
        <f>IF(A507=0,"",IF($A507&lt;=$A$1,+IF(VLOOKUP($A507,'Rashodi- plan-izvršenje'!$A$8:$M$1500,10,FALSE)&gt;0,VLOOKUP($A507,'Rashodi- plan-izvršenje'!$A$8:$M$1500,10,FALSE),VLOOKUP($A507,'Rashodi- plan-izvršenje'!$A$8:$M$1500,12,FALSE)),+IF($A507&gt;$A$2,IF(VLOOKUP($A507,'Neizmirene obaveze JLS'!$A$8:$M$1500,10,FALSE)&gt;0,VLOOKUP($A507,'Neizmirene obaveze JLS'!$A$11:$M$1500,10,FALSE),VLOOKUP($A507,'Neizmirene obaveze JLS'!$A$11:$M$1500,12,FALSE)),0)))</f>
        <v/>
      </c>
      <c r="N507" s="87" t="str">
        <f>IF(A507=0,"",IF($A507&lt;=$A$1,+IF(VLOOKUP(A507,'Rashodi- plan-izvršenje'!$A$8:$M$1500,10,FALSE)&gt;0,VLOOKUP(A507,'Rashodi- plan-izvršenje'!$A$8:$M$1500,11,FALSE),VLOOKUP(A507,'Rashodi- plan-izvršenje'!$A$8:$M$1500,13,FALSE)),+IF($A507&gt;$A$2,IF(VLOOKUP($A507,'Neizmirene obaveze JLS'!$A$8:$M$1500,10,FALSE)&gt;0,VLOOKUP($A507,'Neizmirene obaveze JLS'!$A$11:$M$1500,11,FALSE),VLOOKUP($A507,'Neizmirene obaveze JLS'!$A$11:$M$1500,13,FALSE)),0)))</f>
        <v/>
      </c>
      <c r="O507" s="87" t="str">
        <f>IF(A507=0,"",IF($A507&lt;=$A$1,VALUE(+VLOOKUP($A507,'Rashodi- plan-izvršenje'!$A$8:N$1500,'prenos-P-R-N'!O$1,FALSE)),IF($A507&lt;=A$2,VALUE(VLOOKUP($A507,'Prihodi- plan-izvršenje'!$A$8:$H$500,6,FALSE)),VALUE(VLOOKUP($A507,'Neizmirene obaveze JLS'!$A$8:$N$500,O$1,FALSE)))))</f>
        <v/>
      </c>
      <c r="P507" s="87" t="str">
        <f>IF(A507=0,"",IF(A507=0,0,IF(A507&gt;A$2,'šifarnik K-izvor'!G$3,+IF(Q507&lt;700,+'šifarnik K-izvor'!G$2,'šifarnik K-izvor'!G$1))))</f>
        <v/>
      </c>
      <c r="Q507" s="87">
        <f>IF($A507&lt;=$A$1,VALUE(+VLOOKUP($A507,'Rashodi- plan-izvršenje'!$A$8:O$1500,'prenos-P-R-N'!Q$1,FALSE)),IF($A507&lt;=$A$2,VLOOKUP($A507,'Prihodi- plan-izvršenje'!$A$4:$H$500,4,FALSE),IF($A507&lt;=$A$3,VLOOKUP(A507,'Neizmirene obaveze JLS'!$A$11:O$500,Q$1,FALSE),"")))</f>
        <v>0</v>
      </c>
      <c r="R507" s="88">
        <f>IF($A507&lt;=$A$1,VALUE(+VLOOKUP($A507,'Rashodi- plan-izvršenje'!$A$8:P$1500,'prenos-P-R-N'!R$1,FALSE)),IF($A507&lt;=$A$2,VLOOKUP($A507,'Prihodi- plan-izvršenje'!$A$4:$H$500,7,FALSE),""))</f>
        <v>0</v>
      </c>
      <c r="S507" s="88">
        <f>IF(A507=0,0,IF($A507&lt;=$A$1,VALUE(+VLOOKUP($A507,'Rashodi- plan-izvršenje'!$A$8:Q$1500,'prenos-P-R-N'!S$1,FALSE)),IF($A507&lt;=$A$2,VLOOKUP($A507,'Prihodi- plan-izvršenje'!$A$4:$H$500,8,FALSE),0)))</f>
        <v>0</v>
      </c>
      <c r="T507" s="88" t="str">
        <f>IF($A507&gt;$A$2,VLOOKUP($A507,'Neizmirene obaveze JLS'!$A$11:R$500,R$1,FALSE),"")</f>
        <v/>
      </c>
      <c r="U507" s="88">
        <f>IF($A507&gt;$A$2,VLOOKUP($A507,'Neizmirene obaveze JLS'!$A$11:S$500,S$1,FALSE),0)</f>
        <v>0</v>
      </c>
      <c r="V507" s="88">
        <f t="shared" si="48"/>
        <v>0</v>
      </c>
      <c r="W507" s="74"/>
      <c r="X507" s="74"/>
      <c r="Y507" s="74"/>
      <c r="Z507" s="74"/>
      <c r="AA507" s="193">
        <f t="shared" si="49"/>
        <v>1</v>
      </c>
      <c r="AB507" s="193" t="str">
        <f t="shared" si="50"/>
        <v/>
      </c>
    </row>
    <row r="508" spans="1:28">
      <c r="A508" s="89">
        <f>IF(AND(COUNTIF(A$1:A$3,"&gt;0")=1,MAX(A$8:A507)&lt;A$1),A507+1,IF(AND(COUNTIF(A$1:A$3,"&gt;0")=2,MAX(A$8:A507)&lt;A$2),A507+1,IF(AND(COUNTIF(A$1:A$3,"&gt;0")=3,MAX(A$8:A507)&lt;A$3),A507+1,0)))</f>
        <v>0</v>
      </c>
      <c r="B508" s="89" t="str">
        <f t="shared" si="51"/>
        <v/>
      </c>
      <c r="C508" s="89" t="str">
        <f t="shared" si="52"/>
        <v/>
      </c>
      <c r="D508" s="87" t="str">
        <f>IF($A508=0,"",IF($A508&lt;=$A$1,+VLOOKUP($A508,'Rashodi- plan-izvršenje'!$A$8:B$1500,'prenos-P-R-N'!D$1,FALSE),IF($A508&gt;$A$2,+VLOOKUP($A508,'Neizmirene obaveze JLS'!$A$11:B$500,'prenos-P-R-N'!D$1,FALSE),"")))</f>
        <v/>
      </c>
      <c r="E508" s="87" t="str">
        <f>IF($A508=0,"",IF($A508&lt;=$A$1,+VLOOKUP($A508,'Rashodi- plan-izvršenje'!$A$8:C$1500,'prenos-P-R-N'!E$1,FALSE),IF($A508&gt;$A$2,+VLOOKUP($A508,'Neizmirene obaveze JLS'!$A$11:C$500,'prenos-P-R-N'!E$1,FALSE),"")))</f>
        <v/>
      </c>
      <c r="F508" s="87" t="str">
        <f>IF($A508=0,"",IF($A508&lt;=$A$1,+VLOOKUP($A508,'Rashodi- plan-izvršenje'!$A$8:D$1500,'prenos-P-R-N'!F$1,FALSE),IF($A508&gt;$A$2,+VLOOKUP($A508,'Neizmirene obaveze JLS'!$A$11:D$500,'prenos-P-R-N'!F$1,FALSE),"")))</f>
        <v/>
      </c>
      <c r="G508" s="87" t="str">
        <f>IF($A508=0,"",IF($A508&lt;=$A$1,+VLOOKUP($A508,'Rashodi- plan-izvršenje'!$A$8:E$1500,'prenos-P-R-N'!G$1,FALSE),IF($A508&gt;$A$2,+VLOOKUP($A508,'Neizmirene obaveze JLS'!$A$11:E$500,'prenos-P-R-N'!G$1,FALSE),"")))</f>
        <v/>
      </c>
      <c r="H508" s="87" t="str">
        <f>IF($A508=0,"",IF($A508&lt;=$A$1,+VLOOKUP($A508,'Rashodi- plan-izvršenje'!$A$8:F$1500,'prenos-P-R-N'!H$1,FALSE),IF($A508&gt;$A$2,+VLOOKUP($A508,'Neizmirene obaveze JLS'!$A$11:F$500,'prenos-P-R-N'!H$1,FALSE),"")))</f>
        <v/>
      </c>
      <c r="I508" s="87" t="str">
        <f>IF($A508=0,"",IF($A508&lt;=$A$1,+VLOOKUP($A508,'Rashodi- plan-izvršenje'!$A$8:G$1500,'prenos-P-R-N'!I$1,FALSE),IF($A508&gt;$A$2,+VLOOKUP($A508,'Neizmirene obaveze JLS'!$A$11:G$500,'prenos-P-R-N'!I$1,FALSE),"")))</f>
        <v/>
      </c>
      <c r="J508" s="87" t="str">
        <f>IF($A508=0,"",IF($A508&lt;=$A$1,+VLOOKUP($A508,'Rashodi- plan-izvršenje'!$A$8:H$1500,'prenos-P-R-N'!J$1,FALSE),IF($A508&gt;$A$2,+VLOOKUP($A508,'Neizmirene obaveze JLS'!$A$11:H$500,'prenos-P-R-N'!J$1,FALSE),"")))</f>
        <v/>
      </c>
      <c r="K508" s="87" t="str">
        <f>IF($A508=0,"",IF($A508&lt;=$A$1,+VLOOKUP($A508,'Rashodi- plan-izvršenje'!$A$8:I$1500,'prenos-P-R-N'!K$1,FALSE),IF($A508&gt;$A$2,+VLOOKUP($A508,'Neizmirene obaveze JLS'!$A$11:I$500,'prenos-P-R-N'!K$1,FALSE),"")))</f>
        <v/>
      </c>
      <c r="L508" t="str">
        <f>IF(A508=0,"",IF(A508&lt;=A$1,+IF(VLOOKUP(A508,'Rashodi- plan-izvršenje'!A$8:J$1500,M$1,FALSE)&gt;0,"Програмска активност","Пројекат"),IF(A508&gt;A$2,+IF(VLOOKUP(A508,'Neizmirene obaveze JLS'!A$8:J$2008,M$1,FALSE)&gt;0,"Програмска активност","Пројекат"),"")))</f>
        <v/>
      </c>
      <c r="M508" s="87" t="str">
        <f>IF(A508=0,"",IF($A508&lt;=$A$1,+IF(VLOOKUP($A508,'Rashodi- plan-izvršenje'!$A$8:$M$1500,10,FALSE)&gt;0,VLOOKUP($A508,'Rashodi- plan-izvršenje'!$A$8:$M$1500,10,FALSE),VLOOKUP($A508,'Rashodi- plan-izvršenje'!$A$8:$M$1500,12,FALSE)),+IF($A508&gt;$A$2,IF(VLOOKUP($A508,'Neizmirene obaveze JLS'!$A$8:$M$1500,10,FALSE)&gt;0,VLOOKUP($A508,'Neizmirene obaveze JLS'!$A$11:$M$1500,10,FALSE),VLOOKUP($A508,'Neizmirene obaveze JLS'!$A$11:$M$1500,12,FALSE)),0)))</f>
        <v/>
      </c>
      <c r="N508" s="87" t="str">
        <f>IF(A508=0,"",IF($A508&lt;=$A$1,+IF(VLOOKUP(A508,'Rashodi- plan-izvršenje'!$A$8:$M$1500,10,FALSE)&gt;0,VLOOKUP(A508,'Rashodi- plan-izvršenje'!$A$8:$M$1500,11,FALSE),VLOOKUP(A508,'Rashodi- plan-izvršenje'!$A$8:$M$1500,13,FALSE)),+IF($A508&gt;$A$2,IF(VLOOKUP($A508,'Neizmirene obaveze JLS'!$A$8:$M$1500,10,FALSE)&gt;0,VLOOKUP($A508,'Neizmirene obaveze JLS'!$A$11:$M$1500,11,FALSE),VLOOKUP($A508,'Neizmirene obaveze JLS'!$A$11:$M$1500,13,FALSE)),0)))</f>
        <v/>
      </c>
      <c r="O508" s="87" t="str">
        <f>IF(A508=0,"",IF($A508&lt;=$A$1,VALUE(+VLOOKUP($A508,'Rashodi- plan-izvršenje'!$A$8:N$1500,'prenos-P-R-N'!O$1,FALSE)),IF($A508&lt;=A$2,VALUE(VLOOKUP($A508,'Prihodi- plan-izvršenje'!$A$8:$H$500,6,FALSE)),VALUE(VLOOKUP($A508,'Neizmirene obaveze JLS'!$A$8:$N$500,O$1,FALSE)))))</f>
        <v/>
      </c>
      <c r="P508" s="87" t="str">
        <f>IF(A508=0,"",IF(A508=0,0,IF(A508&gt;A$2,'šifarnik K-izvor'!G$3,+IF(Q508&lt;700,+'šifarnik K-izvor'!G$2,'šifarnik K-izvor'!G$1))))</f>
        <v/>
      </c>
      <c r="Q508" s="87">
        <f>IF($A508&lt;=$A$1,VALUE(+VLOOKUP($A508,'Rashodi- plan-izvršenje'!$A$8:O$1500,'prenos-P-R-N'!Q$1,FALSE)),IF($A508&lt;=$A$2,VLOOKUP($A508,'Prihodi- plan-izvršenje'!$A$4:$H$500,4,FALSE),IF($A508&lt;=$A$3,VLOOKUP(A508,'Neizmirene obaveze JLS'!$A$11:O$500,Q$1,FALSE),"")))</f>
        <v>0</v>
      </c>
      <c r="R508" s="88">
        <f>IF($A508&lt;=$A$1,VALUE(+VLOOKUP($A508,'Rashodi- plan-izvršenje'!$A$8:P$1500,'prenos-P-R-N'!R$1,FALSE)),IF($A508&lt;=$A$2,VLOOKUP($A508,'Prihodi- plan-izvršenje'!$A$4:$H$500,7,FALSE),""))</f>
        <v>0</v>
      </c>
      <c r="S508" s="88">
        <f>IF(A508=0,0,IF($A508&lt;=$A$1,VALUE(+VLOOKUP($A508,'Rashodi- plan-izvršenje'!$A$8:Q$1500,'prenos-P-R-N'!S$1,FALSE)),IF($A508&lt;=$A$2,VLOOKUP($A508,'Prihodi- plan-izvršenje'!$A$4:$H$500,8,FALSE),0)))</f>
        <v>0</v>
      </c>
      <c r="T508" s="88" t="str">
        <f>IF($A508&gt;$A$2,VLOOKUP($A508,'Neizmirene obaveze JLS'!$A$11:R$500,R$1,FALSE),"")</f>
        <v/>
      </c>
      <c r="U508" s="88">
        <f>IF($A508&gt;$A$2,VLOOKUP($A508,'Neizmirene obaveze JLS'!$A$11:S$500,S$1,FALSE),0)</f>
        <v>0</v>
      </c>
      <c r="V508" s="88">
        <f t="shared" si="48"/>
        <v>0</v>
      </c>
      <c r="W508" s="74"/>
      <c r="X508" s="74"/>
      <c r="Y508" s="74"/>
      <c r="Z508" s="74"/>
      <c r="AA508" s="193">
        <f t="shared" si="49"/>
        <v>1</v>
      </c>
      <c r="AB508" s="193" t="str">
        <f t="shared" si="50"/>
        <v/>
      </c>
    </row>
    <row r="509" spans="1:28">
      <c r="A509" s="89">
        <f>IF(AND(COUNTIF(A$1:A$3,"&gt;0")=1,MAX(A$8:A508)&lt;A$1),A508+1,IF(AND(COUNTIF(A$1:A$3,"&gt;0")=2,MAX(A$8:A508)&lt;A$2),A508+1,IF(AND(COUNTIF(A$1:A$3,"&gt;0")=3,MAX(A$8:A508)&lt;A$3),A508+1,0)))</f>
        <v>0</v>
      </c>
      <c r="B509" s="89" t="str">
        <f t="shared" si="51"/>
        <v/>
      </c>
      <c r="C509" s="89" t="str">
        <f t="shared" si="52"/>
        <v/>
      </c>
      <c r="D509" s="87" t="str">
        <f>IF($A509=0,"",IF($A509&lt;=$A$1,+VLOOKUP($A509,'Rashodi- plan-izvršenje'!$A$8:B$1500,'prenos-P-R-N'!D$1,FALSE),IF($A509&gt;$A$2,+VLOOKUP($A509,'Neizmirene obaveze JLS'!$A$11:B$500,'prenos-P-R-N'!D$1,FALSE),"")))</f>
        <v/>
      </c>
      <c r="E509" s="87" t="str">
        <f>IF($A509=0,"",IF($A509&lt;=$A$1,+VLOOKUP($A509,'Rashodi- plan-izvršenje'!$A$8:C$1500,'prenos-P-R-N'!E$1,FALSE),IF($A509&gt;$A$2,+VLOOKUP($A509,'Neizmirene obaveze JLS'!$A$11:C$500,'prenos-P-R-N'!E$1,FALSE),"")))</f>
        <v/>
      </c>
      <c r="F509" s="87" t="str">
        <f>IF($A509=0,"",IF($A509&lt;=$A$1,+VLOOKUP($A509,'Rashodi- plan-izvršenje'!$A$8:D$1500,'prenos-P-R-N'!F$1,FALSE),IF($A509&gt;$A$2,+VLOOKUP($A509,'Neizmirene obaveze JLS'!$A$11:D$500,'prenos-P-R-N'!F$1,FALSE),"")))</f>
        <v/>
      </c>
      <c r="G509" s="87" t="str">
        <f>IF($A509=0,"",IF($A509&lt;=$A$1,+VLOOKUP($A509,'Rashodi- plan-izvršenje'!$A$8:E$1500,'prenos-P-R-N'!G$1,FALSE),IF($A509&gt;$A$2,+VLOOKUP($A509,'Neizmirene obaveze JLS'!$A$11:E$500,'prenos-P-R-N'!G$1,FALSE),"")))</f>
        <v/>
      </c>
      <c r="H509" s="87" t="str">
        <f>IF($A509=0,"",IF($A509&lt;=$A$1,+VLOOKUP($A509,'Rashodi- plan-izvršenje'!$A$8:F$1500,'prenos-P-R-N'!H$1,FALSE),IF($A509&gt;$A$2,+VLOOKUP($A509,'Neizmirene obaveze JLS'!$A$11:F$500,'prenos-P-R-N'!H$1,FALSE),"")))</f>
        <v/>
      </c>
      <c r="I509" s="87" t="str">
        <f>IF($A509=0,"",IF($A509&lt;=$A$1,+VLOOKUP($A509,'Rashodi- plan-izvršenje'!$A$8:G$1500,'prenos-P-R-N'!I$1,FALSE),IF($A509&gt;$A$2,+VLOOKUP($A509,'Neizmirene obaveze JLS'!$A$11:G$500,'prenos-P-R-N'!I$1,FALSE),"")))</f>
        <v/>
      </c>
      <c r="J509" s="87" t="str">
        <f>IF($A509=0,"",IF($A509&lt;=$A$1,+VLOOKUP($A509,'Rashodi- plan-izvršenje'!$A$8:H$1500,'prenos-P-R-N'!J$1,FALSE),IF($A509&gt;$A$2,+VLOOKUP($A509,'Neizmirene obaveze JLS'!$A$11:H$500,'prenos-P-R-N'!J$1,FALSE),"")))</f>
        <v/>
      </c>
      <c r="K509" s="87" t="str">
        <f>IF($A509=0,"",IF($A509&lt;=$A$1,+VLOOKUP($A509,'Rashodi- plan-izvršenje'!$A$8:I$1500,'prenos-P-R-N'!K$1,FALSE),IF($A509&gt;$A$2,+VLOOKUP($A509,'Neizmirene obaveze JLS'!$A$11:I$500,'prenos-P-R-N'!K$1,FALSE),"")))</f>
        <v/>
      </c>
      <c r="L509" t="str">
        <f>IF(A509=0,"",IF(A509&lt;=A$1,+IF(VLOOKUP(A509,'Rashodi- plan-izvršenje'!A$8:J$1500,M$1,FALSE)&gt;0,"Програмска активност","Пројекат"),IF(A509&gt;A$2,+IF(VLOOKUP(A509,'Neizmirene obaveze JLS'!A$8:J$2008,M$1,FALSE)&gt;0,"Програмска активност","Пројекат"),"")))</f>
        <v/>
      </c>
      <c r="M509" s="87" t="str">
        <f>IF(A509=0,"",IF($A509&lt;=$A$1,+IF(VLOOKUP($A509,'Rashodi- plan-izvršenje'!$A$8:$M$1500,10,FALSE)&gt;0,VLOOKUP($A509,'Rashodi- plan-izvršenje'!$A$8:$M$1500,10,FALSE),VLOOKUP($A509,'Rashodi- plan-izvršenje'!$A$8:$M$1500,12,FALSE)),+IF($A509&gt;$A$2,IF(VLOOKUP($A509,'Neizmirene obaveze JLS'!$A$8:$M$1500,10,FALSE)&gt;0,VLOOKUP($A509,'Neizmirene obaveze JLS'!$A$11:$M$1500,10,FALSE),VLOOKUP($A509,'Neizmirene obaveze JLS'!$A$11:$M$1500,12,FALSE)),0)))</f>
        <v/>
      </c>
      <c r="N509" s="87" t="str">
        <f>IF(A509=0,"",IF($A509&lt;=$A$1,+IF(VLOOKUP(A509,'Rashodi- plan-izvršenje'!$A$8:$M$1500,10,FALSE)&gt;0,VLOOKUP(A509,'Rashodi- plan-izvršenje'!$A$8:$M$1500,11,FALSE),VLOOKUP(A509,'Rashodi- plan-izvršenje'!$A$8:$M$1500,13,FALSE)),+IF($A509&gt;$A$2,IF(VLOOKUP($A509,'Neizmirene obaveze JLS'!$A$8:$M$1500,10,FALSE)&gt;0,VLOOKUP($A509,'Neizmirene obaveze JLS'!$A$11:$M$1500,11,FALSE),VLOOKUP($A509,'Neizmirene obaveze JLS'!$A$11:$M$1500,13,FALSE)),0)))</f>
        <v/>
      </c>
      <c r="O509" s="87" t="str">
        <f>IF(A509=0,"",IF($A509&lt;=$A$1,VALUE(+VLOOKUP($A509,'Rashodi- plan-izvršenje'!$A$8:N$1500,'prenos-P-R-N'!O$1,FALSE)),IF($A509&lt;=A$2,VALUE(VLOOKUP($A509,'Prihodi- plan-izvršenje'!$A$8:$H$500,6,FALSE)),VALUE(VLOOKUP($A509,'Neizmirene obaveze JLS'!$A$8:$N$500,O$1,FALSE)))))</f>
        <v/>
      </c>
      <c r="P509" s="87" t="str">
        <f>IF(A509=0,"",IF(A509=0,0,IF(A509&gt;A$2,'šifarnik K-izvor'!G$3,+IF(Q509&lt;700,+'šifarnik K-izvor'!G$2,'šifarnik K-izvor'!G$1))))</f>
        <v/>
      </c>
      <c r="Q509" s="87">
        <f>IF($A509&lt;=$A$1,VALUE(+VLOOKUP($A509,'Rashodi- plan-izvršenje'!$A$8:O$1500,'prenos-P-R-N'!Q$1,FALSE)),IF($A509&lt;=$A$2,VLOOKUP($A509,'Prihodi- plan-izvršenje'!$A$4:$H$500,4,FALSE),IF($A509&lt;=$A$3,VLOOKUP(A509,'Neizmirene obaveze JLS'!$A$11:O$500,Q$1,FALSE),"")))</f>
        <v>0</v>
      </c>
      <c r="R509" s="88">
        <f>IF($A509&lt;=$A$1,VALUE(+VLOOKUP($A509,'Rashodi- plan-izvršenje'!$A$8:P$1500,'prenos-P-R-N'!R$1,FALSE)),IF($A509&lt;=$A$2,VLOOKUP($A509,'Prihodi- plan-izvršenje'!$A$4:$H$500,7,FALSE),""))</f>
        <v>0</v>
      </c>
      <c r="S509" s="88">
        <f>IF(A509=0,0,IF($A509&lt;=$A$1,VALUE(+VLOOKUP($A509,'Rashodi- plan-izvršenje'!$A$8:Q$1500,'prenos-P-R-N'!S$1,FALSE)),IF($A509&lt;=$A$2,VLOOKUP($A509,'Prihodi- plan-izvršenje'!$A$4:$H$500,8,FALSE),0)))</f>
        <v>0</v>
      </c>
      <c r="T509" s="88" t="str">
        <f>IF($A509&gt;$A$2,VLOOKUP($A509,'Neizmirene obaveze JLS'!$A$11:R$500,R$1,FALSE),"")</f>
        <v/>
      </c>
      <c r="U509" s="88">
        <f>IF($A509&gt;$A$2,VLOOKUP($A509,'Neizmirene obaveze JLS'!$A$11:S$500,S$1,FALSE),0)</f>
        <v>0</v>
      </c>
      <c r="V509" s="88">
        <f t="shared" si="48"/>
        <v>0</v>
      </c>
      <c r="W509" s="74"/>
      <c r="X509" s="74"/>
      <c r="Y509" s="74"/>
      <c r="Z509" s="74"/>
      <c r="AA509" s="193">
        <f t="shared" si="49"/>
        <v>1</v>
      </c>
      <c r="AB509" s="193" t="str">
        <f t="shared" si="50"/>
        <v/>
      </c>
    </row>
    <row r="510" spans="1:28">
      <c r="A510" s="89">
        <f>IF(AND(COUNTIF(A$1:A$3,"&gt;0")=1,MAX(A$8:A509)&lt;A$1),A509+1,IF(AND(COUNTIF(A$1:A$3,"&gt;0")=2,MAX(A$8:A509)&lt;A$2),A509+1,IF(AND(COUNTIF(A$1:A$3,"&gt;0")=3,MAX(A$8:A509)&lt;A$3),A509+1,0)))</f>
        <v>0</v>
      </c>
      <c r="B510" s="89" t="str">
        <f t="shared" si="51"/>
        <v/>
      </c>
      <c r="C510" s="89" t="str">
        <f t="shared" si="52"/>
        <v/>
      </c>
      <c r="D510" s="87" t="str">
        <f>IF($A510=0,"",IF($A510&lt;=$A$1,+VLOOKUP($A510,'Rashodi- plan-izvršenje'!$A$8:B$1500,'prenos-P-R-N'!D$1,FALSE),IF($A510&gt;$A$2,+VLOOKUP($A510,'Neizmirene obaveze JLS'!$A$11:B$500,'prenos-P-R-N'!D$1,FALSE),"")))</f>
        <v/>
      </c>
      <c r="E510" s="87" t="str">
        <f>IF($A510=0,"",IF($A510&lt;=$A$1,+VLOOKUP($A510,'Rashodi- plan-izvršenje'!$A$8:C$1500,'prenos-P-R-N'!E$1,FALSE),IF($A510&gt;$A$2,+VLOOKUP($A510,'Neizmirene obaveze JLS'!$A$11:C$500,'prenos-P-R-N'!E$1,FALSE),"")))</f>
        <v/>
      </c>
      <c r="F510" s="87" t="str">
        <f>IF($A510=0,"",IF($A510&lt;=$A$1,+VLOOKUP($A510,'Rashodi- plan-izvršenje'!$A$8:D$1500,'prenos-P-R-N'!F$1,FALSE),IF($A510&gt;$A$2,+VLOOKUP($A510,'Neizmirene obaveze JLS'!$A$11:D$500,'prenos-P-R-N'!F$1,FALSE),"")))</f>
        <v/>
      </c>
      <c r="G510" s="87" t="str">
        <f>IF($A510=0,"",IF($A510&lt;=$A$1,+VLOOKUP($A510,'Rashodi- plan-izvršenje'!$A$8:E$1500,'prenos-P-R-N'!G$1,FALSE),IF($A510&gt;$A$2,+VLOOKUP($A510,'Neizmirene obaveze JLS'!$A$11:E$500,'prenos-P-R-N'!G$1,FALSE),"")))</f>
        <v/>
      </c>
      <c r="H510" s="87" t="str">
        <f>IF($A510=0,"",IF($A510&lt;=$A$1,+VLOOKUP($A510,'Rashodi- plan-izvršenje'!$A$8:F$1500,'prenos-P-R-N'!H$1,FALSE),IF($A510&gt;$A$2,+VLOOKUP($A510,'Neizmirene obaveze JLS'!$A$11:F$500,'prenos-P-R-N'!H$1,FALSE),"")))</f>
        <v/>
      </c>
      <c r="I510" s="87" t="str">
        <f>IF($A510=0,"",IF($A510&lt;=$A$1,+VLOOKUP($A510,'Rashodi- plan-izvršenje'!$A$8:G$1500,'prenos-P-R-N'!I$1,FALSE),IF($A510&gt;$A$2,+VLOOKUP($A510,'Neizmirene obaveze JLS'!$A$11:G$500,'prenos-P-R-N'!I$1,FALSE),"")))</f>
        <v/>
      </c>
      <c r="J510" s="87" t="str">
        <f>IF($A510=0,"",IF($A510&lt;=$A$1,+VLOOKUP($A510,'Rashodi- plan-izvršenje'!$A$8:H$1500,'prenos-P-R-N'!J$1,FALSE),IF($A510&gt;$A$2,+VLOOKUP($A510,'Neizmirene obaveze JLS'!$A$11:H$500,'prenos-P-R-N'!J$1,FALSE),"")))</f>
        <v/>
      </c>
      <c r="K510" s="87" t="str">
        <f>IF($A510=0,"",IF($A510&lt;=$A$1,+VLOOKUP($A510,'Rashodi- plan-izvršenje'!$A$8:I$1500,'prenos-P-R-N'!K$1,FALSE),IF($A510&gt;$A$2,+VLOOKUP($A510,'Neizmirene obaveze JLS'!$A$11:I$500,'prenos-P-R-N'!K$1,FALSE),"")))</f>
        <v/>
      </c>
      <c r="L510" t="str">
        <f>IF(A510=0,"",IF(A510&lt;=A$1,+IF(VLOOKUP(A510,'Rashodi- plan-izvršenje'!A$8:J$1500,M$1,FALSE)&gt;0,"Програмска активност","Пројекат"),IF(A510&gt;A$2,+IF(VLOOKUP(A510,'Neizmirene obaveze JLS'!A$8:J$2008,M$1,FALSE)&gt;0,"Програмска активност","Пројекат"),"")))</f>
        <v/>
      </c>
      <c r="M510" s="87" t="str">
        <f>IF(A510=0,"",IF($A510&lt;=$A$1,+IF(VLOOKUP($A510,'Rashodi- plan-izvršenje'!$A$8:$M$1500,10,FALSE)&gt;0,VLOOKUP($A510,'Rashodi- plan-izvršenje'!$A$8:$M$1500,10,FALSE),VLOOKUP($A510,'Rashodi- plan-izvršenje'!$A$8:$M$1500,12,FALSE)),+IF($A510&gt;$A$2,IF(VLOOKUP($A510,'Neizmirene obaveze JLS'!$A$8:$M$1500,10,FALSE)&gt;0,VLOOKUP($A510,'Neizmirene obaveze JLS'!$A$11:$M$1500,10,FALSE),VLOOKUP($A510,'Neizmirene obaveze JLS'!$A$11:$M$1500,12,FALSE)),0)))</f>
        <v/>
      </c>
      <c r="N510" s="87" t="str">
        <f>IF(A510=0,"",IF($A510&lt;=$A$1,+IF(VLOOKUP(A510,'Rashodi- plan-izvršenje'!$A$8:$M$1500,10,FALSE)&gt;0,VLOOKUP(A510,'Rashodi- plan-izvršenje'!$A$8:$M$1500,11,FALSE),VLOOKUP(A510,'Rashodi- plan-izvršenje'!$A$8:$M$1500,13,FALSE)),+IF($A510&gt;$A$2,IF(VLOOKUP($A510,'Neizmirene obaveze JLS'!$A$8:$M$1500,10,FALSE)&gt;0,VLOOKUP($A510,'Neizmirene obaveze JLS'!$A$11:$M$1500,11,FALSE),VLOOKUP($A510,'Neizmirene obaveze JLS'!$A$11:$M$1500,13,FALSE)),0)))</f>
        <v/>
      </c>
      <c r="O510" s="87" t="str">
        <f>IF(A510=0,"",IF($A510&lt;=$A$1,VALUE(+VLOOKUP($A510,'Rashodi- plan-izvršenje'!$A$8:N$1500,'prenos-P-R-N'!O$1,FALSE)),IF($A510&lt;=A$2,VALUE(VLOOKUP($A510,'Prihodi- plan-izvršenje'!$A$8:$H$500,6,FALSE)),VALUE(VLOOKUP($A510,'Neizmirene obaveze JLS'!$A$8:$N$500,O$1,FALSE)))))</f>
        <v/>
      </c>
      <c r="P510" s="87" t="str">
        <f>IF(A510=0,"",IF(A510=0,0,IF(A510&gt;A$2,'šifarnik K-izvor'!G$3,+IF(Q510&lt;700,+'šifarnik K-izvor'!G$2,'šifarnik K-izvor'!G$1))))</f>
        <v/>
      </c>
      <c r="Q510" s="87">
        <f>IF($A510&lt;=$A$1,VALUE(+VLOOKUP($A510,'Rashodi- plan-izvršenje'!$A$8:O$1500,'prenos-P-R-N'!Q$1,FALSE)),IF($A510&lt;=$A$2,VLOOKUP($A510,'Prihodi- plan-izvršenje'!$A$4:$H$500,4,FALSE),IF($A510&lt;=$A$3,VLOOKUP(A510,'Neizmirene obaveze JLS'!$A$11:O$500,Q$1,FALSE),"")))</f>
        <v>0</v>
      </c>
      <c r="R510" s="88">
        <f>IF($A510&lt;=$A$1,VALUE(+VLOOKUP($A510,'Rashodi- plan-izvršenje'!$A$8:P$1500,'prenos-P-R-N'!R$1,FALSE)),IF($A510&lt;=$A$2,VLOOKUP($A510,'Prihodi- plan-izvršenje'!$A$4:$H$500,7,FALSE),""))</f>
        <v>0</v>
      </c>
      <c r="S510" s="88">
        <f>IF(A510=0,0,IF($A510&lt;=$A$1,VALUE(+VLOOKUP($A510,'Rashodi- plan-izvršenje'!$A$8:Q$1500,'prenos-P-R-N'!S$1,FALSE)),IF($A510&lt;=$A$2,VLOOKUP($A510,'Prihodi- plan-izvršenje'!$A$4:$H$500,8,FALSE),0)))</f>
        <v>0</v>
      </c>
      <c r="T510" s="88" t="str">
        <f>IF($A510&gt;$A$2,VLOOKUP($A510,'Neizmirene obaveze JLS'!$A$11:R$500,R$1,FALSE),"")</f>
        <v/>
      </c>
      <c r="U510" s="88">
        <f>IF($A510&gt;$A$2,VLOOKUP($A510,'Neizmirene obaveze JLS'!$A$11:S$500,S$1,FALSE),0)</f>
        <v>0</v>
      </c>
      <c r="V510" s="88">
        <f t="shared" si="48"/>
        <v>0</v>
      </c>
      <c r="W510" s="74"/>
      <c r="X510" s="74"/>
      <c r="Y510" s="74"/>
      <c r="Z510" s="74"/>
      <c r="AA510" s="193">
        <f t="shared" si="49"/>
        <v>1</v>
      </c>
      <c r="AB510" s="193" t="str">
        <f t="shared" si="50"/>
        <v/>
      </c>
    </row>
    <row r="511" spans="1:28">
      <c r="A511" s="89">
        <f>IF(AND(COUNTIF(A$1:A$3,"&gt;0")=1,MAX(A$8:A510)&lt;A$1),A510+1,IF(AND(COUNTIF(A$1:A$3,"&gt;0")=2,MAX(A$8:A510)&lt;A$2),A510+1,IF(AND(COUNTIF(A$1:A$3,"&gt;0")=3,MAX(A$8:A510)&lt;A$3),A510+1,0)))</f>
        <v>0</v>
      </c>
      <c r="B511" s="89" t="str">
        <f t="shared" si="51"/>
        <v/>
      </c>
      <c r="C511" s="89" t="str">
        <f t="shared" si="52"/>
        <v/>
      </c>
      <c r="D511" s="87" t="str">
        <f>IF($A511=0,"",IF($A511&lt;=$A$1,+VLOOKUP($A511,'Rashodi- plan-izvršenje'!$A$8:B$1500,'prenos-P-R-N'!D$1,FALSE),IF($A511&gt;$A$2,+VLOOKUP($A511,'Neizmirene obaveze JLS'!$A$11:B$500,'prenos-P-R-N'!D$1,FALSE),"")))</f>
        <v/>
      </c>
      <c r="E511" s="87" t="str">
        <f>IF($A511=0,"",IF($A511&lt;=$A$1,+VLOOKUP($A511,'Rashodi- plan-izvršenje'!$A$8:C$1500,'prenos-P-R-N'!E$1,FALSE),IF($A511&gt;$A$2,+VLOOKUP($A511,'Neizmirene obaveze JLS'!$A$11:C$500,'prenos-P-R-N'!E$1,FALSE),"")))</f>
        <v/>
      </c>
      <c r="F511" s="87" t="str">
        <f>IF($A511=0,"",IF($A511&lt;=$A$1,+VLOOKUP($A511,'Rashodi- plan-izvršenje'!$A$8:D$1500,'prenos-P-R-N'!F$1,FALSE),IF($A511&gt;$A$2,+VLOOKUP($A511,'Neizmirene obaveze JLS'!$A$11:D$500,'prenos-P-R-N'!F$1,FALSE),"")))</f>
        <v/>
      </c>
      <c r="G511" s="87" t="str">
        <f>IF($A511=0,"",IF($A511&lt;=$A$1,+VLOOKUP($A511,'Rashodi- plan-izvršenje'!$A$8:E$1500,'prenos-P-R-N'!G$1,FALSE),IF($A511&gt;$A$2,+VLOOKUP($A511,'Neizmirene obaveze JLS'!$A$11:E$500,'prenos-P-R-N'!G$1,FALSE),"")))</f>
        <v/>
      </c>
      <c r="H511" s="87" t="str">
        <f>IF($A511=0,"",IF($A511&lt;=$A$1,+VLOOKUP($A511,'Rashodi- plan-izvršenje'!$A$8:F$1500,'prenos-P-R-N'!H$1,FALSE),IF($A511&gt;$A$2,+VLOOKUP($A511,'Neizmirene obaveze JLS'!$A$11:F$500,'prenos-P-R-N'!H$1,FALSE),"")))</f>
        <v/>
      </c>
      <c r="I511" s="87" t="str">
        <f>IF($A511=0,"",IF($A511&lt;=$A$1,+VLOOKUP($A511,'Rashodi- plan-izvršenje'!$A$8:G$1500,'prenos-P-R-N'!I$1,FALSE),IF($A511&gt;$A$2,+VLOOKUP($A511,'Neizmirene obaveze JLS'!$A$11:G$500,'prenos-P-R-N'!I$1,FALSE),"")))</f>
        <v/>
      </c>
      <c r="J511" s="87" t="str">
        <f>IF($A511=0,"",IF($A511&lt;=$A$1,+VLOOKUP($A511,'Rashodi- plan-izvršenje'!$A$8:H$1500,'prenos-P-R-N'!J$1,FALSE),IF($A511&gt;$A$2,+VLOOKUP($A511,'Neizmirene obaveze JLS'!$A$11:H$500,'prenos-P-R-N'!J$1,FALSE),"")))</f>
        <v/>
      </c>
      <c r="K511" s="87" t="str">
        <f>IF($A511=0,"",IF($A511&lt;=$A$1,+VLOOKUP($A511,'Rashodi- plan-izvršenje'!$A$8:I$1500,'prenos-P-R-N'!K$1,FALSE),IF($A511&gt;$A$2,+VLOOKUP($A511,'Neizmirene obaveze JLS'!$A$11:I$500,'prenos-P-R-N'!K$1,FALSE),"")))</f>
        <v/>
      </c>
      <c r="L511" t="str">
        <f>IF(A511=0,"",IF(A511&lt;=A$1,+IF(VLOOKUP(A511,'Rashodi- plan-izvršenje'!A$8:J$1500,M$1,FALSE)&gt;0,"Програмска активност","Пројекат"),IF(A511&gt;A$2,+IF(VLOOKUP(A511,'Neizmirene obaveze JLS'!A$8:J$2008,M$1,FALSE)&gt;0,"Програмска активност","Пројекат"),"")))</f>
        <v/>
      </c>
      <c r="M511" s="87" t="str">
        <f>IF(A511=0,"",IF($A511&lt;=$A$1,+IF(VLOOKUP($A511,'Rashodi- plan-izvršenje'!$A$8:$M$1500,10,FALSE)&gt;0,VLOOKUP($A511,'Rashodi- plan-izvršenje'!$A$8:$M$1500,10,FALSE),VLOOKUP($A511,'Rashodi- plan-izvršenje'!$A$8:$M$1500,12,FALSE)),+IF($A511&gt;$A$2,IF(VLOOKUP($A511,'Neizmirene obaveze JLS'!$A$8:$M$1500,10,FALSE)&gt;0,VLOOKUP($A511,'Neizmirene obaveze JLS'!$A$11:$M$1500,10,FALSE),VLOOKUP($A511,'Neizmirene obaveze JLS'!$A$11:$M$1500,12,FALSE)),0)))</f>
        <v/>
      </c>
      <c r="N511" s="87" t="str">
        <f>IF(A511=0,"",IF($A511&lt;=$A$1,+IF(VLOOKUP(A511,'Rashodi- plan-izvršenje'!$A$8:$M$1500,10,FALSE)&gt;0,VLOOKUP(A511,'Rashodi- plan-izvršenje'!$A$8:$M$1500,11,FALSE),VLOOKUP(A511,'Rashodi- plan-izvršenje'!$A$8:$M$1500,13,FALSE)),+IF($A511&gt;$A$2,IF(VLOOKUP($A511,'Neizmirene obaveze JLS'!$A$8:$M$1500,10,FALSE)&gt;0,VLOOKUP($A511,'Neizmirene obaveze JLS'!$A$11:$M$1500,11,FALSE),VLOOKUP($A511,'Neizmirene obaveze JLS'!$A$11:$M$1500,13,FALSE)),0)))</f>
        <v/>
      </c>
      <c r="O511" s="87" t="str">
        <f>IF(A511=0,"",IF($A511&lt;=$A$1,VALUE(+VLOOKUP($A511,'Rashodi- plan-izvršenje'!$A$8:N$1500,'prenos-P-R-N'!O$1,FALSE)),IF($A511&lt;=A$2,VALUE(VLOOKUP($A511,'Prihodi- plan-izvršenje'!$A$8:$H$500,6,FALSE)),VALUE(VLOOKUP($A511,'Neizmirene obaveze JLS'!$A$8:$N$500,O$1,FALSE)))))</f>
        <v/>
      </c>
      <c r="P511" s="87" t="str">
        <f>IF(A511=0,"",IF(A511=0,0,IF(A511&gt;A$2,'šifarnik K-izvor'!G$3,+IF(Q511&lt;700,+'šifarnik K-izvor'!G$2,'šifarnik K-izvor'!G$1))))</f>
        <v/>
      </c>
      <c r="Q511" s="87">
        <f>IF($A511&lt;=$A$1,VALUE(+VLOOKUP($A511,'Rashodi- plan-izvršenje'!$A$8:O$1500,'prenos-P-R-N'!Q$1,FALSE)),IF($A511&lt;=$A$2,VLOOKUP($A511,'Prihodi- plan-izvršenje'!$A$4:$H$500,4,FALSE),IF($A511&lt;=$A$3,VLOOKUP(A511,'Neizmirene obaveze JLS'!$A$11:O$500,Q$1,FALSE),"")))</f>
        <v>0</v>
      </c>
      <c r="R511" s="88">
        <f>IF($A511&lt;=$A$1,VALUE(+VLOOKUP($A511,'Rashodi- plan-izvršenje'!$A$8:P$1500,'prenos-P-R-N'!R$1,FALSE)),IF($A511&lt;=$A$2,VLOOKUP($A511,'Prihodi- plan-izvršenje'!$A$4:$H$500,7,FALSE),""))</f>
        <v>0</v>
      </c>
      <c r="S511" s="88">
        <f>IF(A511=0,0,IF($A511&lt;=$A$1,VALUE(+VLOOKUP($A511,'Rashodi- plan-izvršenje'!$A$8:Q$1500,'prenos-P-R-N'!S$1,FALSE)),IF($A511&lt;=$A$2,VLOOKUP($A511,'Prihodi- plan-izvršenje'!$A$4:$H$500,8,FALSE),0)))</f>
        <v>0</v>
      </c>
      <c r="T511" s="88" t="str">
        <f>IF($A511&gt;$A$2,VLOOKUP($A511,'Neizmirene obaveze JLS'!$A$11:R$500,R$1,FALSE),"")</f>
        <v/>
      </c>
      <c r="U511" s="88">
        <f>IF($A511&gt;$A$2,VLOOKUP($A511,'Neizmirene obaveze JLS'!$A$11:S$500,S$1,FALSE),0)</f>
        <v>0</v>
      </c>
      <c r="V511" s="88">
        <f t="shared" si="48"/>
        <v>0</v>
      </c>
      <c r="W511" s="74"/>
      <c r="X511" s="74"/>
      <c r="Y511" s="74"/>
      <c r="Z511" s="74"/>
      <c r="AA511" s="193">
        <f t="shared" si="49"/>
        <v>1</v>
      </c>
      <c r="AB511" s="193" t="str">
        <f t="shared" si="50"/>
        <v/>
      </c>
    </row>
    <row r="512" spans="1:28">
      <c r="A512" s="89">
        <f>IF(AND(COUNTIF(A$1:A$3,"&gt;0")=1,MAX(A$8:A511)&lt;A$1),A511+1,IF(AND(COUNTIF(A$1:A$3,"&gt;0")=2,MAX(A$8:A511)&lt;A$2),A511+1,IF(AND(COUNTIF(A$1:A$3,"&gt;0")=3,MAX(A$8:A511)&lt;A$3),A511+1,0)))</f>
        <v>0</v>
      </c>
      <c r="B512" s="89" t="str">
        <f t="shared" si="51"/>
        <v/>
      </c>
      <c r="C512" s="89" t="str">
        <f t="shared" si="52"/>
        <v/>
      </c>
      <c r="D512" s="87" t="str">
        <f>IF($A512=0,"",IF($A512&lt;=$A$1,+VLOOKUP($A512,'Rashodi- plan-izvršenje'!$A$8:B$1500,'prenos-P-R-N'!D$1,FALSE),IF($A512&gt;$A$2,+VLOOKUP($A512,'Neizmirene obaveze JLS'!$A$11:B$500,'prenos-P-R-N'!D$1,FALSE),"")))</f>
        <v/>
      </c>
      <c r="E512" s="87" t="str">
        <f>IF($A512=0,"",IF($A512&lt;=$A$1,+VLOOKUP($A512,'Rashodi- plan-izvršenje'!$A$8:C$1500,'prenos-P-R-N'!E$1,FALSE),IF($A512&gt;$A$2,+VLOOKUP($A512,'Neizmirene obaveze JLS'!$A$11:C$500,'prenos-P-R-N'!E$1,FALSE),"")))</f>
        <v/>
      </c>
      <c r="F512" s="87" t="str">
        <f>IF($A512=0,"",IF($A512&lt;=$A$1,+VLOOKUP($A512,'Rashodi- plan-izvršenje'!$A$8:D$1500,'prenos-P-R-N'!F$1,FALSE),IF($A512&gt;$A$2,+VLOOKUP($A512,'Neizmirene obaveze JLS'!$A$11:D$500,'prenos-P-R-N'!F$1,FALSE),"")))</f>
        <v/>
      </c>
      <c r="G512" s="87" t="str">
        <f>IF($A512=0,"",IF($A512&lt;=$A$1,+VLOOKUP($A512,'Rashodi- plan-izvršenje'!$A$8:E$1500,'prenos-P-R-N'!G$1,FALSE),IF($A512&gt;$A$2,+VLOOKUP($A512,'Neizmirene obaveze JLS'!$A$11:E$500,'prenos-P-R-N'!G$1,FALSE),"")))</f>
        <v/>
      </c>
      <c r="H512" s="87" t="str">
        <f>IF($A512=0,"",IF($A512&lt;=$A$1,+VLOOKUP($A512,'Rashodi- plan-izvršenje'!$A$8:F$1500,'prenos-P-R-N'!H$1,FALSE),IF($A512&gt;$A$2,+VLOOKUP($A512,'Neizmirene obaveze JLS'!$A$11:F$500,'prenos-P-R-N'!H$1,FALSE),"")))</f>
        <v/>
      </c>
      <c r="I512" s="87" t="str">
        <f>IF($A512=0,"",IF($A512&lt;=$A$1,+VLOOKUP($A512,'Rashodi- plan-izvršenje'!$A$8:G$1500,'prenos-P-R-N'!I$1,FALSE),IF($A512&gt;$A$2,+VLOOKUP($A512,'Neizmirene obaveze JLS'!$A$11:G$500,'prenos-P-R-N'!I$1,FALSE),"")))</f>
        <v/>
      </c>
      <c r="J512" s="87" t="str">
        <f>IF($A512=0,"",IF($A512&lt;=$A$1,+VLOOKUP($A512,'Rashodi- plan-izvršenje'!$A$8:H$1500,'prenos-P-R-N'!J$1,FALSE),IF($A512&gt;$A$2,+VLOOKUP($A512,'Neizmirene obaveze JLS'!$A$11:H$500,'prenos-P-R-N'!J$1,FALSE),"")))</f>
        <v/>
      </c>
      <c r="K512" s="87" t="str">
        <f>IF($A512=0,"",IF($A512&lt;=$A$1,+VLOOKUP($A512,'Rashodi- plan-izvršenje'!$A$8:I$1500,'prenos-P-R-N'!K$1,FALSE),IF($A512&gt;$A$2,+VLOOKUP($A512,'Neizmirene obaveze JLS'!$A$11:I$500,'prenos-P-R-N'!K$1,FALSE),"")))</f>
        <v/>
      </c>
      <c r="L512" t="str">
        <f>IF(A512=0,"",IF(A512&lt;=A$1,+IF(VLOOKUP(A512,'Rashodi- plan-izvršenje'!A$8:J$1500,M$1,FALSE)&gt;0,"Програмска активност","Пројекат"),IF(A512&gt;A$2,+IF(VLOOKUP(A512,'Neizmirene obaveze JLS'!A$8:J$2008,M$1,FALSE)&gt;0,"Програмска активност","Пројекат"),"")))</f>
        <v/>
      </c>
      <c r="M512" s="87" t="str">
        <f>IF(A512=0,"",IF($A512&lt;=$A$1,+IF(VLOOKUP($A512,'Rashodi- plan-izvršenje'!$A$8:$M$1500,10,FALSE)&gt;0,VLOOKUP($A512,'Rashodi- plan-izvršenje'!$A$8:$M$1500,10,FALSE),VLOOKUP($A512,'Rashodi- plan-izvršenje'!$A$8:$M$1500,12,FALSE)),+IF($A512&gt;$A$2,IF(VLOOKUP($A512,'Neizmirene obaveze JLS'!$A$8:$M$1500,10,FALSE)&gt;0,VLOOKUP($A512,'Neizmirene obaveze JLS'!$A$11:$M$1500,10,FALSE),VLOOKUP($A512,'Neizmirene obaveze JLS'!$A$11:$M$1500,12,FALSE)),0)))</f>
        <v/>
      </c>
      <c r="N512" s="87" t="str">
        <f>IF(A512=0,"",IF($A512&lt;=$A$1,+IF(VLOOKUP(A512,'Rashodi- plan-izvršenje'!$A$8:$M$1500,10,FALSE)&gt;0,VLOOKUP(A512,'Rashodi- plan-izvršenje'!$A$8:$M$1500,11,FALSE),VLOOKUP(A512,'Rashodi- plan-izvršenje'!$A$8:$M$1500,13,FALSE)),+IF($A512&gt;$A$2,IF(VLOOKUP($A512,'Neizmirene obaveze JLS'!$A$8:$M$1500,10,FALSE)&gt;0,VLOOKUP($A512,'Neizmirene obaveze JLS'!$A$11:$M$1500,11,FALSE),VLOOKUP($A512,'Neizmirene obaveze JLS'!$A$11:$M$1500,13,FALSE)),0)))</f>
        <v/>
      </c>
      <c r="O512" s="87" t="str">
        <f>IF(A512=0,"",IF($A512&lt;=$A$1,VALUE(+VLOOKUP($A512,'Rashodi- plan-izvršenje'!$A$8:N$1500,'prenos-P-R-N'!O$1,FALSE)),IF($A512&lt;=A$2,VALUE(VLOOKUP($A512,'Prihodi- plan-izvršenje'!$A$8:$H$500,6,FALSE)),VALUE(VLOOKUP($A512,'Neizmirene obaveze JLS'!$A$8:$N$500,O$1,FALSE)))))</f>
        <v/>
      </c>
      <c r="P512" s="87" t="str">
        <f>IF(A512=0,"",IF(A512=0,0,IF(A512&gt;A$2,'šifarnik K-izvor'!G$3,+IF(Q512&lt;700,+'šifarnik K-izvor'!G$2,'šifarnik K-izvor'!G$1))))</f>
        <v/>
      </c>
      <c r="Q512" s="87">
        <f>IF($A512&lt;=$A$1,VALUE(+VLOOKUP($A512,'Rashodi- plan-izvršenje'!$A$8:O$1500,'prenos-P-R-N'!Q$1,FALSE)),IF($A512&lt;=$A$2,VLOOKUP($A512,'Prihodi- plan-izvršenje'!$A$4:$H$500,4,FALSE),IF($A512&lt;=$A$3,VLOOKUP(A512,'Neizmirene obaveze JLS'!$A$11:O$500,Q$1,FALSE),"")))</f>
        <v>0</v>
      </c>
      <c r="R512" s="88">
        <f>IF($A512&lt;=$A$1,VALUE(+VLOOKUP($A512,'Rashodi- plan-izvršenje'!$A$8:P$1500,'prenos-P-R-N'!R$1,FALSE)),IF($A512&lt;=$A$2,VLOOKUP($A512,'Prihodi- plan-izvršenje'!$A$4:$H$500,7,FALSE),""))</f>
        <v>0</v>
      </c>
      <c r="S512" s="88">
        <f>IF(A512=0,0,IF($A512&lt;=$A$1,VALUE(+VLOOKUP($A512,'Rashodi- plan-izvršenje'!$A$8:Q$1500,'prenos-P-R-N'!S$1,FALSE)),IF($A512&lt;=$A$2,VLOOKUP($A512,'Prihodi- plan-izvršenje'!$A$4:$H$500,8,FALSE),0)))</f>
        <v>0</v>
      </c>
      <c r="T512" s="88" t="str">
        <f>IF($A512&gt;$A$2,VLOOKUP($A512,'Neizmirene obaveze JLS'!$A$11:R$500,R$1,FALSE),"")</f>
        <v/>
      </c>
      <c r="U512" s="88">
        <f>IF($A512&gt;$A$2,VLOOKUP($A512,'Neizmirene obaveze JLS'!$A$11:S$500,S$1,FALSE),0)</f>
        <v>0</v>
      </c>
      <c r="V512" s="88">
        <f t="shared" si="48"/>
        <v>0</v>
      </c>
      <c r="W512" s="74"/>
      <c r="X512" s="74"/>
      <c r="Y512" s="74"/>
      <c r="Z512" s="74"/>
      <c r="AA512" s="193">
        <f t="shared" si="49"/>
        <v>1</v>
      </c>
      <c r="AB512" s="193" t="str">
        <f t="shared" si="50"/>
        <v/>
      </c>
    </row>
    <row r="513" spans="1:28">
      <c r="A513" s="89">
        <f>IF(AND(COUNTIF(A$1:A$3,"&gt;0")=1,MAX(A$8:A512)&lt;A$1),A512+1,IF(AND(COUNTIF(A$1:A$3,"&gt;0")=2,MAX(A$8:A512)&lt;A$2),A512+1,IF(AND(COUNTIF(A$1:A$3,"&gt;0")=3,MAX(A$8:A512)&lt;A$3),A512+1,0)))</f>
        <v>0</v>
      </c>
      <c r="B513" s="89" t="str">
        <f t="shared" si="51"/>
        <v/>
      </c>
      <c r="C513" s="89" t="str">
        <f t="shared" si="52"/>
        <v/>
      </c>
      <c r="D513" s="87" t="str">
        <f>IF($A513=0,"",IF($A513&lt;=$A$1,+VLOOKUP($A513,'Rashodi- plan-izvršenje'!$A$8:B$1500,'prenos-P-R-N'!D$1,FALSE),IF($A513&gt;$A$2,+VLOOKUP($A513,'Neizmirene obaveze JLS'!$A$11:B$500,'prenos-P-R-N'!D$1,FALSE),"")))</f>
        <v/>
      </c>
      <c r="E513" s="87" t="str">
        <f>IF($A513=0,"",IF($A513&lt;=$A$1,+VLOOKUP($A513,'Rashodi- plan-izvršenje'!$A$8:C$1500,'prenos-P-R-N'!E$1,FALSE),IF($A513&gt;$A$2,+VLOOKUP($A513,'Neizmirene obaveze JLS'!$A$11:C$500,'prenos-P-R-N'!E$1,FALSE),"")))</f>
        <v/>
      </c>
      <c r="F513" s="87" t="str">
        <f>IF($A513=0,"",IF($A513&lt;=$A$1,+VLOOKUP($A513,'Rashodi- plan-izvršenje'!$A$8:D$1500,'prenos-P-R-N'!F$1,FALSE),IF($A513&gt;$A$2,+VLOOKUP($A513,'Neizmirene obaveze JLS'!$A$11:D$500,'prenos-P-R-N'!F$1,FALSE),"")))</f>
        <v/>
      </c>
      <c r="G513" s="87" t="str">
        <f>IF($A513=0,"",IF($A513&lt;=$A$1,+VLOOKUP($A513,'Rashodi- plan-izvršenje'!$A$8:E$1500,'prenos-P-R-N'!G$1,FALSE),IF($A513&gt;$A$2,+VLOOKUP($A513,'Neizmirene obaveze JLS'!$A$11:E$500,'prenos-P-R-N'!G$1,FALSE),"")))</f>
        <v/>
      </c>
      <c r="H513" s="87" t="str">
        <f>IF($A513=0,"",IF($A513&lt;=$A$1,+VLOOKUP($A513,'Rashodi- plan-izvršenje'!$A$8:F$1500,'prenos-P-R-N'!H$1,FALSE),IF($A513&gt;$A$2,+VLOOKUP($A513,'Neizmirene obaveze JLS'!$A$11:F$500,'prenos-P-R-N'!H$1,FALSE),"")))</f>
        <v/>
      </c>
      <c r="I513" s="87" t="str">
        <f>IF($A513=0,"",IF($A513&lt;=$A$1,+VLOOKUP($A513,'Rashodi- plan-izvršenje'!$A$8:G$1500,'prenos-P-R-N'!I$1,FALSE),IF($A513&gt;$A$2,+VLOOKUP($A513,'Neizmirene obaveze JLS'!$A$11:G$500,'prenos-P-R-N'!I$1,FALSE),"")))</f>
        <v/>
      </c>
      <c r="J513" s="87" t="str">
        <f>IF($A513=0,"",IF($A513&lt;=$A$1,+VLOOKUP($A513,'Rashodi- plan-izvršenje'!$A$8:H$1500,'prenos-P-R-N'!J$1,FALSE),IF($A513&gt;$A$2,+VLOOKUP($A513,'Neizmirene obaveze JLS'!$A$11:H$500,'prenos-P-R-N'!J$1,FALSE),"")))</f>
        <v/>
      </c>
      <c r="K513" s="87" t="str">
        <f>IF($A513=0,"",IF($A513&lt;=$A$1,+VLOOKUP($A513,'Rashodi- plan-izvršenje'!$A$8:I$1500,'prenos-P-R-N'!K$1,FALSE),IF($A513&gt;$A$2,+VLOOKUP($A513,'Neizmirene obaveze JLS'!$A$11:I$500,'prenos-P-R-N'!K$1,FALSE),"")))</f>
        <v/>
      </c>
      <c r="L513" t="str">
        <f>IF(A513=0,"",IF(A513&lt;=A$1,+IF(VLOOKUP(A513,'Rashodi- plan-izvršenje'!A$8:J$1500,M$1,FALSE)&gt;0,"Програмска активност","Пројекат"),IF(A513&gt;A$2,+IF(VLOOKUP(A513,'Neizmirene obaveze JLS'!A$8:J$2008,M$1,FALSE)&gt;0,"Програмска активност","Пројекат"),"")))</f>
        <v/>
      </c>
      <c r="M513" s="87" t="str">
        <f>IF(A513=0,"",IF($A513&lt;=$A$1,+IF(VLOOKUP($A513,'Rashodi- plan-izvršenje'!$A$8:$M$1500,10,FALSE)&gt;0,VLOOKUP($A513,'Rashodi- plan-izvršenje'!$A$8:$M$1500,10,FALSE),VLOOKUP($A513,'Rashodi- plan-izvršenje'!$A$8:$M$1500,12,FALSE)),+IF($A513&gt;$A$2,IF(VLOOKUP($A513,'Neizmirene obaveze JLS'!$A$8:$M$1500,10,FALSE)&gt;0,VLOOKUP($A513,'Neizmirene obaveze JLS'!$A$11:$M$1500,10,FALSE),VLOOKUP($A513,'Neizmirene obaveze JLS'!$A$11:$M$1500,12,FALSE)),0)))</f>
        <v/>
      </c>
      <c r="N513" s="87" t="str">
        <f>IF(A513=0,"",IF($A513&lt;=$A$1,+IF(VLOOKUP(A513,'Rashodi- plan-izvršenje'!$A$8:$M$1500,10,FALSE)&gt;0,VLOOKUP(A513,'Rashodi- plan-izvršenje'!$A$8:$M$1500,11,FALSE),VLOOKUP(A513,'Rashodi- plan-izvršenje'!$A$8:$M$1500,13,FALSE)),+IF($A513&gt;$A$2,IF(VLOOKUP($A513,'Neizmirene obaveze JLS'!$A$8:$M$1500,10,FALSE)&gt;0,VLOOKUP($A513,'Neizmirene obaveze JLS'!$A$11:$M$1500,11,FALSE),VLOOKUP($A513,'Neizmirene obaveze JLS'!$A$11:$M$1500,13,FALSE)),0)))</f>
        <v/>
      </c>
      <c r="O513" s="87" t="str">
        <f>IF(A513=0,"",IF($A513&lt;=$A$1,VALUE(+VLOOKUP($A513,'Rashodi- plan-izvršenje'!$A$8:N$1500,'prenos-P-R-N'!O$1,FALSE)),IF($A513&lt;=A$2,VALUE(VLOOKUP($A513,'Prihodi- plan-izvršenje'!$A$8:$H$500,6,FALSE)),VALUE(VLOOKUP($A513,'Neizmirene obaveze JLS'!$A$8:$N$500,O$1,FALSE)))))</f>
        <v/>
      </c>
      <c r="P513" s="87" t="str">
        <f>IF(A513=0,"",IF(A513=0,0,IF(A513&gt;A$2,'šifarnik K-izvor'!G$3,+IF(Q513&lt;700,+'šifarnik K-izvor'!G$2,'šifarnik K-izvor'!G$1))))</f>
        <v/>
      </c>
      <c r="Q513" s="87">
        <f>IF($A513&lt;=$A$1,VALUE(+VLOOKUP($A513,'Rashodi- plan-izvršenje'!$A$8:O$1500,'prenos-P-R-N'!Q$1,FALSE)),IF($A513&lt;=$A$2,VLOOKUP($A513,'Prihodi- plan-izvršenje'!$A$4:$H$500,4,FALSE),IF($A513&lt;=$A$3,VLOOKUP(A513,'Neizmirene obaveze JLS'!$A$11:O$500,Q$1,FALSE),"")))</f>
        <v>0</v>
      </c>
      <c r="R513" s="88">
        <f>IF($A513&lt;=$A$1,VALUE(+VLOOKUP($A513,'Rashodi- plan-izvršenje'!$A$8:P$1500,'prenos-P-R-N'!R$1,FALSE)),IF($A513&lt;=$A$2,VLOOKUP($A513,'Prihodi- plan-izvršenje'!$A$4:$H$500,7,FALSE),""))</f>
        <v>0</v>
      </c>
      <c r="S513" s="88">
        <f>IF(A513=0,0,IF($A513&lt;=$A$1,VALUE(+VLOOKUP($A513,'Rashodi- plan-izvršenje'!$A$8:Q$1500,'prenos-P-R-N'!S$1,FALSE)),IF($A513&lt;=$A$2,VLOOKUP($A513,'Prihodi- plan-izvršenje'!$A$4:$H$500,8,FALSE),0)))</f>
        <v>0</v>
      </c>
      <c r="T513" s="88" t="str">
        <f>IF($A513&gt;$A$2,VLOOKUP($A513,'Neizmirene obaveze JLS'!$A$11:R$500,R$1,FALSE),"")</f>
        <v/>
      </c>
      <c r="U513" s="88">
        <f>IF($A513&gt;$A$2,VLOOKUP($A513,'Neizmirene obaveze JLS'!$A$11:S$500,S$1,FALSE),0)</f>
        <v>0</v>
      </c>
      <c r="V513" s="88">
        <f t="shared" si="48"/>
        <v>0</v>
      </c>
      <c r="W513" s="74"/>
      <c r="X513" s="74"/>
      <c r="Y513" s="74"/>
      <c r="Z513" s="74"/>
      <c r="AA513" s="193">
        <f t="shared" si="49"/>
        <v>1</v>
      </c>
      <c r="AB513" s="193" t="str">
        <f t="shared" si="50"/>
        <v/>
      </c>
    </row>
    <row r="514" spans="1:28">
      <c r="A514" s="89">
        <f>IF(AND(COUNTIF(A$1:A$3,"&gt;0")=1,MAX(A$8:A513)&lt;A$1),A513+1,IF(AND(COUNTIF(A$1:A$3,"&gt;0")=2,MAX(A$8:A513)&lt;A$2),A513+1,IF(AND(COUNTIF(A$1:A$3,"&gt;0")=3,MAX(A$8:A513)&lt;A$3),A513+1,0)))</f>
        <v>0</v>
      </c>
      <c r="B514" s="89" t="str">
        <f t="shared" si="51"/>
        <v/>
      </c>
      <c r="C514" s="89" t="str">
        <f t="shared" si="52"/>
        <v/>
      </c>
      <c r="D514" s="87" t="str">
        <f>IF($A514=0,"",IF($A514&lt;=$A$1,+VLOOKUP($A514,'Rashodi- plan-izvršenje'!$A$8:B$1500,'prenos-P-R-N'!D$1,FALSE),IF($A514&gt;$A$2,+VLOOKUP($A514,'Neizmirene obaveze JLS'!$A$11:B$500,'prenos-P-R-N'!D$1,FALSE),"")))</f>
        <v/>
      </c>
      <c r="E514" s="87" t="str">
        <f>IF($A514=0,"",IF($A514&lt;=$A$1,+VLOOKUP($A514,'Rashodi- plan-izvršenje'!$A$8:C$1500,'prenos-P-R-N'!E$1,FALSE),IF($A514&gt;$A$2,+VLOOKUP($A514,'Neizmirene obaveze JLS'!$A$11:C$500,'prenos-P-R-N'!E$1,FALSE),"")))</f>
        <v/>
      </c>
      <c r="F514" s="87" t="str">
        <f>IF($A514=0,"",IF($A514&lt;=$A$1,+VLOOKUP($A514,'Rashodi- plan-izvršenje'!$A$8:D$1500,'prenos-P-R-N'!F$1,FALSE),IF($A514&gt;$A$2,+VLOOKUP($A514,'Neizmirene obaveze JLS'!$A$11:D$500,'prenos-P-R-N'!F$1,FALSE),"")))</f>
        <v/>
      </c>
      <c r="G514" s="87" t="str">
        <f>IF($A514=0,"",IF($A514&lt;=$A$1,+VLOOKUP($A514,'Rashodi- plan-izvršenje'!$A$8:E$1500,'prenos-P-R-N'!G$1,FALSE),IF($A514&gt;$A$2,+VLOOKUP($A514,'Neizmirene obaveze JLS'!$A$11:E$500,'prenos-P-R-N'!G$1,FALSE),"")))</f>
        <v/>
      </c>
      <c r="H514" s="87" t="str">
        <f>IF($A514=0,"",IF($A514&lt;=$A$1,+VLOOKUP($A514,'Rashodi- plan-izvršenje'!$A$8:F$1500,'prenos-P-R-N'!H$1,FALSE),IF($A514&gt;$A$2,+VLOOKUP($A514,'Neizmirene obaveze JLS'!$A$11:F$500,'prenos-P-R-N'!H$1,FALSE),"")))</f>
        <v/>
      </c>
      <c r="I514" s="87" t="str">
        <f>IF($A514=0,"",IF($A514&lt;=$A$1,+VLOOKUP($A514,'Rashodi- plan-izvršenje'!$A$8:G$1500,'prenos-P-R-N'!I$1,FALSE),IF($A514&gt;$A$2,+VLOOKUP($A514,'Neizmirene obaveze JLS'!$A$11:G$500,'prenos-P-R-N'!I$1,FALSE),"")))</f>
        <v/>
      </c>
      <c r="J514" s="87" t="str">
        <f>IF($A514=0,"",IF($A514&lt;=$A$1,+VLOOKUP($A514,'Rashodi- plan-izvršenje'!$A$8:H$1500,'prenos-P-R-N'!J$1,FALSE),IF($A514&gt;$A$2,+VLOOKUP($A514,'Neizmirene obaveze JLS'!$A$11:H$500,'prenos-P-R-N'!J$1,FALSE),"")))</f>
        <v/>
      </c>
      <c r="K514" s="87" t="str">
        <f>IF($A514=0,"",IF($A514&lt;=$A$1,+VLOOKUP($A514,'Rashodi- plan-izvršenje'!$A$8:I$1500,'prenos-P-R-N'!K$1,FALSE),IF($A514&gt;$A$2,+VLOOKUP($A514,'Neizmirene obaveze JLS'!$A$11:I$500,'prenos-P-R-N'!K$1,FALSE),"")))</f>
        <v/>
      </c>
      <c r="L514" t="str">
        <f>IF(A514=0,"",IF(A514&lt;=A$1,+IF(VLOOKUP(A514,'Rashodi- plan-izvršenje'!A$8:J$1500,M$1,FALSE)&gt;0,"Програмска активност","Пројекат"),IF(A514&gt;A$2,+IF(VLOOKUP(A514,'Neizmirene obaveze JLS'!A$8:J$2008,M$1,FALSE)&gt;0,"Програмска активност","Пројекат"),"")))</f>
        <v/>
      </c>
      <c r="M514" s="87" t="str">
        <f>IF(A514=0,"",IF($A514&lt;=$A$1,+IF(VLOOKUP($A514,'Rashodi- plan-izvršenje'!$A$8:$M$1500,10,FALSE)&gt;0,VLOOKUP($A514,'Rashodi- plan-izvršenje'!$A$8:$M$1500,10,FALSE),VLOOKUP($A514,'Rashodi- plan-izvršenje'!$A$8:$M$1500,12,FALSE)),+IF($A514&gt;$A$2,IF(VLOOKUP($A514,'Neizmirene obaveze JLS'!$A$8:$M$1500,10,FALSE)&gt;0,VLOOKUP($A514,'Neizmirene obaveze JLS'!$A$11:$M$1500,10,FALSE),VLOOKUP($A514,'Neizmirene obaveze JLS'!$A$11:$M$1500,12,FALSE)),0)))</f>
        <v/>
      </c>
      <c r="N514" s="87" t="str">
        <f>IF(A514=0,"",IF($A514&lt;=$A$1,+IF(VLOOKUP(A514,'Rashodi- plan-izvršenje'!$A$8:$M$1500,10,FALSE)&gt;0,VLOOKUP(A514,'Rashodi- plan-izvršenje'!$A$8:$M$1500,11,FALSE),VLOOKUP(A514,'Rashodi- plan-izvršenje'!$A$8:$M$1500,13,FALSE)),+IF($A514&gt;$A$2,IF(VLOOKUP($A514,'Neizmirene obaveze JLS'!$A$8:$M$1500,10,FALSE)&gt;0,VLOOKUP($A514,'Neizmirene obaveze JLS'!$A$11:$M$1500,11,FALSE),VLOOKUP($A514,'Neizmirene obaveze JLS'!$A$11:$M$1500,13,FALSE)),0)))</f>
        <v/>
      </c>
      <c r="O514" s="87" t="str">
        <f>IF(A514=0,"",IF($A514&lt;=$A$1,VALUE(+VLOOKUP($A514,'Rashodi- plan-izvršenje'!$A$8:N$1500,'prenos-P-R-N'!O$1,FALSE)),IF($A514&lt;=A$2,VALUE(VLOOKUP($A514,'Prihodi- plan-izvršenje'!$A$8:$H$500,6,FALSE)),VALUE(VLOOKUP($A514,'Neizmirene obaveze JLS'!$A$8:$N$500,O$1,FALSE)))))</f>
        <v/>
      </c>
      <c r="P514" s="87" t="str">
        <f>IF(A514=0,"",IF(A514=0,0,IF(A514&gt;A$2,'šifarnik K-izvor'!G$3,+IF(Q514&lt;700,+'šifarnik K-izvor'!G$2,'šifarnik K-izvor'!G$1))))</f>
        <v/>
      </c>
      <c r="Q514" s="87">
        <f>IF($A514&lt;=$A$1,VALUE(+VLOOKUP($A514,'Rashodi- plan-izvršenje'!$A$8:O$1500,'prenos-P-R-N'!Q$1,FALSE)),IF($A514&lt;=$A$2,VLOOKUP($A514,'Prihodi- plan-izvršenje'!$A$4:$H$500,4,FALSE),IF($A514&lt;=$A$3,VLOOKUP(A514,'Neizmirene obaveze JLS'!$A$11:O$500,Q$1,FALSE),"")))</f>
        <v>0</v>
      </c>
      <c r="R514" s="88">
        <f>IF($A514&lt;=$A$1,VALUE(+VLOOKUP($A514,'Rashodi- plan-izvršenje'!$A$8:P$1500,'prenos-P-R-N'!R$1,FALSE)),IF($A514&lt;=$A$2,VLOOKUP($A514,'Prihodi- plan-izvršenje'!$A$4:$H$500,7,FALSE),""))</f>
        <v>0</v>
      </c>
      <c r="S514" s="88">
        <f>IF(A514=0,0,IF($A514&lt;=$A$1,VALUE(+VLOOKUP($A514,'Rashodi- plan-izvršenje'!$A$8:Q$1500,'prenos-P-R-N'!S$1,FALSE)),IF($A514&lt;=$A$2,VLOOKUP($A514,'Prihodi- plan-izvršenje'!$A$4:$H$500,8,FALSE),0)))</f>
        <v>0</v>
      </c>
      <c r="T514" s="88" t="str">
        <f>IF($A514&gt;$A$2,VLOOKUP($A514,'Neizmirene obaveze JLS'!$A$11:R$500,R$1,FALSE),"")</f>
        <v/>
      </c>
      <c r="U514" s="88">
        <f>IF($A514&gt;$A$2,VLOOKUP($A514,'Neizmirene obaveze JLS'!$A$11:S$500,S$1,FALSE),0)</f>
        <v>0</v>
      </c>
      <c r="V514" s="88">
        <f t="shared" si="48"/>
        <v>0</v>
      </c>
      <c r="W514" s="74"/>
      <c r="X514" s="74"/>
      <c r="Y514" s="74"/>
      <c r="Z514" s="74"/>
      <c r="AA514" s="193">
        <f t="shared" si="49"/>
        <v>1</v>
      </c>
      <c r="AB514" s="193" t="str">
        <f t="shared" si="50"/>
        <v/>
      </c>
    </row>
    <row r="515" spans="1:28">
      <c r="A515" s="89">
        <f>IF(AND(COUNTIF(A$1:A$3,"&gt;0")=1,MAX(A$8:A514)&lt;A$1),A514+1,IF(AND(COUNTIF(A$1:A$3,"&gt;0")=2,MAX(A$8:A514)&lt;A$2),A514+1,IF(AND(COUNTIF(A$1:A$3,"&gt;0")=3,MAX(A$8:A514)&lt;A$3),A514+1,0)))</f>
        <v>0</v>
      </c>
      <c r="B515" s="89" t="str">
        <f t="shared" si="51"/>
        <v/>
      </c>
      <c r="C515" s="89" t="str">
        <f t="shared" si="52"/>
        <v/>
      </c>
      <c r="D515" s="87" t="str">
        <f>IF($A515=0,"",IF($A515&lt;=$A$1,+VLOOKUP($A515,'Rashodi- plan-izvršenje'!$A$8:B$1500,'prenos-P-R-N'!D$1,FALSE),IF($A515&gt;$A$2,+VLOOKUP($A515,'Neizmirene obaveze JLS'!$A$11:B$500,'prenos-P-R-N'!D$1,FALSE),"")))</f>
        <v/>
      </c>
      <c r="E515" s="87" t="str">
        <f>IF($A515=0,"",IF($A515&lt;=$A$1,+VLOOKUP($A515,'Rashodi- plan-izvršenje'!$A$8:C$1500,'prenos-P-R-N'!E$1,FALSE),IF($A515&gt;$A$2,+VLOOKUP($A515,'Neizmirene obaveze JLS'!$A$11:C$500,'prenos-P-R-N'!E$1,FALSE),"")))</f>
        <v/>
      </c>
      <c r="F515" s="87" t="str">
        <f>IF($A515=0,"",IF($A515&lt;=$A$1,+VLOOKUP($A515,'Rashodi- plan-izvršenje'!$A$8:D$1500,'prenos-P-R-N'!F$1,FALSE),IF($A515&gt;$A$2,+VLOOKUP($A515,'Neizmirene obaveze JLS'!$A$11:D$500,'prenos-P-R-N'!F$1,FALSE),"")))</f>
        <v/>
      </c>
      <c r="G515" s="87" t="str">
        <f>IF($A515=0,"",IF($A515&lt;=$A$1,+VLOOKUP($A515,'Rashodi- plan-izvršenje'!$A$8:E$1500,'prenos-P-R-N'!G$1,FALSE),IF($A515&gt;$A$2,+VLOOKUP($A515,'Neizmirene obaveze JLS'!$A$11:E$500,'prenos-P-R-N'!G$1,FALSE),"")))</f>
        <v/>
      </c>
      <c r="H515" s="87" t="str">
        <f>IF($A515=0,"",IF($A515&lt;=$A$1,+VLOOKUP($A515,'Rashodi- plan-izvršenje'!$A$8:F$1500,'prenos-P-R-N'!H$1,FALSE),IF($A515&gt;$A$2,+VLOOKUP($A515,'Neizmirene obaveze JLS'!$A$11:F$500,'prenos-P-R-N'!H$1,FALSE),"")))</f>
        <v/>
      </c>
      <c r="I515" s="87" t="str">
        <f>IF($A515=0,"",IF($A515&lt;=$A$1,+VLOOKUP($A515,'Rashodi- plan-izvršenje'!$A$8:G$1500,'prenos-P-R-N'!I$1,FALSE),IF($A515&gt;$A$2,+VLOOKUP($A515,'Neizmirene obaveze JLS'!$A$11:G$500,'prenos-P-R-N'!I$1,FALSE),"")))</f>
        <v/>
      </c>
      <c r="J515" s="87" t="str">
        <f>IF($A515=0,"",IF($A515&lt;=$A$1,+VLOOKUP($A515,'Rashodi- plan-izvršenje'!$A$8:H$1500,'prenos-P-R-N'!J$1,FALSE),IF($A515&gt;$A$2,+VLOOKUP($A515,'Neizmirene obaveze JLS'!$A$11:H$500,'prenos-P-R-N'!J$1,FALSE),"")))</f>
        <v/>
      </c>
      <c r="K515" s="87" t="str">
        <f>IF($A515=0,"",IF($A515&lt;=$A$1,+VLOOKUP($A515,'Rashodi- plan-izvršenje'!$A$8:I$1500,'prenos-P-R-N'!K$1,FALSE),IF($A515&gt;$A$2,+VLOOKUP($A515,'Neizmirene obaveze JLS'!$A$11:I$500,'prenos-P-R-N'!K$1,FALSE),"")))</f>
        <v/>
      </c>
      <c r="L515" t="str">
        <f>IF(A515=0,"",IF(A515&lt;=A$1,+IF(VLOOKUP(A515,'Rashodi- plan-izvršenje'!A$8:J$1500,M$1,FALSE)&gt;0,"Програмска активност","Пројекат"),IF(A515&gt;A$2,+IF(VLOOKUP(A515,'Neizmirene obaveze JLS'!A$8:J$2008,M$1,FALSE)&gt;0,"Програмска активност","Пројекат"),"")))</f>
        <v/>
      </c>
      <c r="M515" s="87" t="str">
        <f>IF(A515=0,"",IF($A515&lt;=$A$1,+IF(VLOOKUP($A515,'Rashodi- plan-izvršenje'!$A$8:$M$1500,10,FALSE)&gt;0,VLOOKUP($A515,'Rashodi- plan-izvršenje'!$A$8:$M$1500,10,FALSE),VLOOKUP($A515,'Rashodi- plan-izvršenje'!$A$8:$M$1500,12,FALSE)),+IF($A515&gt;$A$2,IF(VLOOKUP($A515,'Neizmirene obaveze JLS'!$A$8:$M$1500,10,FALSE)&gt;0,VLOOKUP($A515,'Neizmirene obaveze JLS'!$A$11:$M$1500,10,FALSE),VLOOKUP($A515,'Neizmirene obaveze JLS'!$A$11:$M$1500,12,FALSE)),0)))</f>
        <v/>
      </c>
      <c r="N515" s="87" t="str">
        <f>IF(A515=0,"",IF($A515&lt;=$A$1,+IF(VLOOKUP(A515,'Rashodi- plan-izvršenje'!$A$8:$M$1500,10,FALSE)&gt;0,VLOOKUP(A515,'Rashodi- plan-izvršenje'!$A$8:$M$1500,11,FALSE),VLOOKUP(A515,'Rashodi- plan-izvršenje'!$A$8:$M$1500,13,FALSE)),+IF($A515&gt;$A$2,IF(VLOOKUP($A515,'Neizmirene obaveze JLS'!$A$8:$M$1500,10,FALSE)&gt;0,VLOOKUP($A515,'Neizmirene obaveze JLS'!$A$11:$M$1500,11,FALSE),VLOOKUP($A515,'Neizmirene obaveze JLS'!$A$11:$M$1500,13,FALSE)),0)))</f>
        <v/>
      </c>
      <c r="O515" s="87" t="str">
        <f>IF(A515=0,"",IF($A515&lt;=$A$1,VALUE(+VLOOKUP($A515,'Rashodi- plan-izvršenje'!$A$8:N$1500,'prenos-P-R-N'!O$1,FALSE)),IF($A515&lt;=A$2,VALUE(VLOOKUP($A515,'Prihodi- plan-izvršenje'!$A$8:$H$500,6,FALSE)),VALUE(VLOOKUP($A515,'Neizmirene obaveze JLS'!$A$8:$N$500,O$1,FALSE)))))</f>
        <v/>
      </c>
      <c r="P515" s="87" t="str">
        <f>IF(A515=0,"",IF(A515=0,0,IF(A515&gt;A$2,'šifarnik K-izvor'!G$3,+IF(Q515&lt;700,+'šifarnik K-izvor'!G$2,'šifarnik K-izvor'!G$1))))</f>
        <v/>
      </c>
      <c r="Q515" s="87">
        <f>IF($A515&lt;=$A$1,VALUE(+VLOOKUP($A515,'Rashodi- plan-izvršenje'!$A$8:O$1500,'prenos-P-R-N'!Q$1,FALSE)),IF($A515&lt;=$A$2,VLOOKUP($A515,'Prihodi- plan-izvršenje'!$A$4:$H$500,4,FALSE),IF($A515&lt;=$A$3,VLOOKUP(A515,'Neizmirene obaveze JLS'!$A$11:O$500,Q$1,FALSE),"")))</f>
        <v>0</v>
      </c>
      <c r="R515" s="88">
        <f>IF($A515&lt;=$A$1,VALUE(+VLOOKUP($A515,'Rashodi- plan-izvršenje'!$A$8:P$1500,'prenos-P-R-N'!R$1,FALSE)),IF($A515&lt;=$A$2,VLOOKUP($A515,'Prihodi- plan-izvršenje'!$A$4:$H$500,7,FALSE),""))</f>
        <v>0</v>
      </c>
      <c r="S515" s="88">
        <f>IF(A515=0,0,IF($A515&lt;=$A$1,VALUE(+VLOOKUP($A515,'Rashodi- plan-izvršenje'!$A$8:Q$1500,'prenos-P-R-N'!S$1,FALSE)),IF($A515&lt;=$A$2,VLOOKUP($A515,'Prihodi- plan-izvršenje'!$A$4:$H$500,8,FALSE),0)))</f>
        <v>0</v>
      </c>
      <c r="T515" s="88" t="str">
        <f>IF($A515&gt;$A$2,VLOOKUP($A515,'Neizmirene obaveze JLS'!$A$11:R$500,R$1,FALSE),"")</f>
        <v/>
      </c>
      <c r="U515" s="88">
        <f>IF($A515&gt;$A$2,VLOOKUP($A515,'Neizmirene obaveze JLS'!$A$11:S$500,S$1,FALSE),0)</f>
        <v>0</v>
      </c>
      <c r="V515" s="88">
        <f t="shared" si="48"/>
        <v>0</v>
      </c>
      <c r="W515" s="74"/>
      <c r="X515" s="74"/>
      <c r="Y515" s="74"/>
      <c r="Z515" s="74"/>
      <c r="AA515" s="193">
        <f t="shared" si="49"/>
        <v>1</v>
      </c>
      <c r="AB515" s="193" t="str">
        <f t="shared" si="50"/>
        <v/>
      </c>
    </row>
    <row r="516" spans="1:28">
      <c r="A516" s="89">
        <f>IF(AND(COUNTIF(A$1:A$3,"&gt;0")=1,MAX(A$8:A515)&lt;A$1),A515+1,IF(AND(COUNTIF(A$1:A$3,"&gt;0")=2,MAX(A$8:A515)&lt;A$2),A515+1,IF(AND(COUNTIF(A$1:A$3,"&gt;0")=3,MAX(A$8:A515)&lt;A$3),A515+1,0)))</f>
        <v>0</v>
      </c>
      <c r="B516" s="89" t="str">
        <f t="shared" si="51"/>
        <v/>
      </c>
      <c r="C516" s="89" t="str">
        <f t="shared" si="52"/>
        <v/>
      </c>
      <c r="D516" s="87" t="str">
        <f>IF($A516=0,"",IF($A516&lt;=$A$1,+VLOOKUP($A516,'Rashodi- plan-izvršenje'!$A$8:B$1500,'prenos-P-R-N'!D$1,FALSE),IF($A516&gt;$A$2,+VLOOKUP($A516,'Neizmirene obaveze JLS'!$A$11:B$500,'prenos-P-R-N'!D$1,FALSE),"")))</f>
        <v/>
      </c>
      <c r="E516" s="87" t="str">
        <f>IF($A516=0,"",IF($A516&lt;=$A$1,+VLOOKUP($A516,'Rashodi- plan-izvršenje'!$A$8:C$1500,'prenos-P-R-N'!E$1,FALSE),IF($A516&gt;$A$2,+VLOOKUP($A516,'Neizmirene obaveze JLS'!$A$11:C$500,'prenos-P-R-N'!E$1,FALSE),"")))</f>
        <v/>
      </c>
      <c r="F516" s="87" t="str">
        <f>IF($A516=0,"",IF($A516&lt;=$A$1,+VLOOKUP($A516,'Rashodi- plan-izvršenje'!$A$8:D$1500,'prenos-P-R-N'!F$1,FALSE),IF($A516&gt;$A$2,+VLOOKUP($A516,'Neizmirene obaveze JLS'!$A$11:D$500,'prenos-P-R-N'!F$1,FALSE),"")))</f>
        <v/>
      </c>
      <c r="G516" s="87" t="str">
        <f>IF($A516=0,"",IF($A516&lt;=$A$1,+VLOOKUP($A516,'Rashodi- plan-izvršenje'!$A$8:E$1500,'prenos-P-R-N'!G$1,FALSE),IF($A516&gt;$A$2,+VLOOKUP($A516,'Neizmirene obaveze JLS'!$A$11:E$500,'prenos-P-R-N'!G$1,FALSE),"")))</f>
        <v/>
      </c>
      <c r="H516" s="87" t="str">
        <f>IF($A516=0,"",IF($A516&lt;=$A$1,+VLOOKUP($A516,'Rashodi- plan-izvršenje'!$A$8:F$1500,'prenos-P-R-N'!H$1,FALSE),IF($A516&gt;$A$2,+VLOOKUP($A516,'Neizmirene obaveze JLS'!$A$11:F$500,'prenos-P-R-N'!H$1,FALSE),"")))</f>
        <v/>
      </c>
      <c r="I516" s="87" t="str">
        <f>IF($A516=0,"",IF($A516&lt;=$A$1,+VLOOKUP($A516,'Rashodi- plan-izvršenje'!$A$8:G$1500,'prenos-P-R-N'!I$1,FALSE),IF($A516&gt;$A$2,+VLOOKUP($A516,'Neizmirene obaveze JLS'!$A$11:G$500,'prenos-P-R-N'!I$1,FALSE),"")))</f>
        <v/>
      </c>
      <c r="J516" s="87" t="str">
        <f>IF($A516=0,"",IF($A516&lt;=$A$1,+VLOOKUP($A516,'Rashodi- plan-izvršenje'!$A$8:H$1500,'prenos-P-R-N'!J$1,FALSE),IF($A516&gt;$A$2,+VLOOKUP($A516,'Neizmirene obaveze JLS'!$A$11:H$500,'prenos-P-R-N'!J$1,FALSE),"")))</f>
        <v/>
      </c>
      <c r="K516" s="87" t="str">
        <f>IF($A516=0,"",IF($A516&lt;=$A$1,+VLOOKUP($A516,'Rashodi- plan-izvršenje'!$A$8:I$1500,'prenos-P-R-N'!K$1,FALSE),IF($A516&gt;$A$2,+VLOOKUP($A516,'Neizmirene obaveze JLS'!$A$11:I$500,'prenos-P-R-N'!K$1,FALSE),"")))</f>
        <v/>
      </c>
      <c r="L516" t="str">
        <f>IF(A516=0,"",IF(A516&lt;=A$1,+IF(VLOOKUP(A516,'Rashodi- plan-izvršenje'!A$8:J$1500,M$1,FALSE)&gt;0,"Програмска активност","Пројекат"),IF(A516&gt;A$2,+IF(VLOOKUP(A516,'Neizmirene obaveze JLS'!A$8:J$2008,M$1,FALSE)&gt;0,"Програмска активност","Пројекат"),"")))</f>
        <v/>
      </c>
      <c r="M516" s="87" t="str">
        <f>IF(A516=0,"",IF($A516&lt;=$A$1,+IF(VLOOKUP($A516,'Rashodi- plan-izvršenje'!$A$8:$M$1500,10,FALSE)&gt;0,VLOOKUP($A516,'Rashodi- plan-izvršenje'!$A$8:$M$1500,10,FALSE),VLOOKUP($A516,'Rashodi- plan-izvršenje'!$A$8:$M$1500,12,FALSE)),+IF($A516&gt;$A$2,IF(VLOOKUP($A516,'Neizmirene obaveze JLS'!$A$8:$M$1500,10,FALSE)&gt;0,VLOOKUP($A516,'Neizmirene obaveze JLS'!$A$11:$M$1500,10,FALSE),VLOOKUP($A516,'Neizmirene obaveze JLS'!$A$11:$M$1500,12,FALSE)),0)))</f>
        <v/>
      </c>
      <c r="N516" s="87" t="str">
        <f>IF(A516=0,"",IF($A516&lt;=$A$1,+IF(VLOOKUP(A516,'Rashodi- plan-izvršenje'!$A$8:$M$1500,10,FALSE)&gt;0,VLOOKUP(A516,'Rashodi- plan-izvršenje'!$A$8:$M$1500,11,FALSE),VLOOKUP(A516,'Rashodi- plan-izvršenje'!$A$8:$M$1500,13,FALSE)),+IF($A516&gt;$A$2,IF(VLOOKUP($A516,'Neizmirene obaveze JLS'!$A$8:$M$1500,10,FALSE)&gt;0,VLOOKUP($A516,'Neizmirene obaveze JLS'!$A$11:$M$1500,11,FALSE),VLOOKUP($A516,'Neizmirene obaveze JLS'!$A$11:$M$1500,13,FALSE)),0)))</f>
        <v/>
      </c>
      <c r="O516" s="87" t="str">
        <f>IF(A516=0,"",IF($A516&lt;=$A$1,VALUE(+VLOOKUP($A516,'Rashodi- plan-izvršenje'!$A$8:N$1500,'prenos-P-R-N'!O$1,FALSE)),IF($A516&lt;=A$2,VALUE(VLOOKUP($A516,'Prihodi- plan-izvršenje'!$A$8:$H$500,6,FALSE)),VALUE(VLOOKUP($A516,'Neizmirene obaveze JLS'!$A$8:$N$500,O$1,FALSE)))))</f>
        <v/>
      </c>
      <c r="P516" s="87" t="str">
        <f>IF(A516=0,"",IF(A516=0,0,IF(A516&gt;A$2,'šifarnik K-izvor'!G$3,+IF(Q516&lt;700,+'šifarnik K-izvor'!G$2,'šifarnik K-izvor'!G$1))))</f>
        <v/>
      </c>
      <c r="Q516" s="87">
        <f>IF($A516&lt;=$A$1,VALUE(+VLOOKUP($A516,'Rashodi- plan-izvršenje'!$A$8:O$1500,'prenos-P-R-N'!Q$1,FALSE)),IF($A516&lt;=$A$2,VLOOKUP($A516,'Prihodi- plan-izvršenje'!$A$4:$H$500,4,FALSE),IF($A516&lt;=$A$3,VLOOKUP(A516,'Neizmirene obaveze JLS'!$A$11:O$500,Q$1,FALSE),"")))</f>
        <v>0</v>
      </c>
      <c r="R516" s="88">
        <f>IF($A516&lt;=$A$1,VALUE(+VLOOKUP($A516,'Rashodi- plan-izvršenje'!$A$8:P$1500,'prenos-P-R-N'!R$1,FALSE)),IF($A516&lt;=$A$2,VLOOKUP($A516,'Prihodi- plan-izvršenje'!$A$4:$H$500,7,FALSE),""))</f>
        <v>0</v>
      </c>
      <c r="S516" s="88">
        <f>IF(A516=0,0,IF($A516&lt;=$A$1,VALUE(+VLOOKUP($A516,'Rashodi- plan-izvršenje'!$A$8:Q$1500,'prenos-P-R-N'!S$1,FALSE)),IF($A516&lt;=$A$2,VLOOKUP($A516,'Prihodi- plan-izvršenje'!$A$4:$H$500,8,FALSE),0)))</f>
        <v>0</v>
      </c>
      <c r="T516" s="88" t="str">
        <f>IF($A516&gt;$A$2,VLOOKUP($A516,'Neizmirene obaveze JLS'!$A$11:R$500,R$1,FALSE),"")</f>
        <v/>
      </c>
      <c r="U516" s="88">
        <f>IF($A516&gt;$A$2,VLOOKUP($A516,'Neizmirene obaveze JLS'!$A$11:S$500,S$1,FALSE),0)</f>
        <v>0</v>
      </c>
      <c r="V516" s="88">
        <f t="shared" si="48"/>
        <v>0</v>
      </c>
      <c r="W516" s="74"/>
      <c r="X516" s="74"/>
      <c r="Y516" s="74"/>
      <c r="Z516" s="74"/>
      <c r="AA516" s="193">
        <f t="shared" si="49"/>
        <v>1</v>
      </c>
      <c r="AB516" s="193" t="str">
        <f t="shared" si="50"/>
        <v/>
      </c>
    </row>
    <row r="517" spans="1:28">
      <c r="A517" s="89">
        <f>IF(AND(COUNTIF(A$1:A$3,"&gt;0")=1,MAX(A$8:A516)&lt;A$1),A516+1,IF(AND(COUNTIF(A$1:A$3,"&gt;0")=2,MAX(A$8:A516)&lt;A$2),A516+1,IF(AND(COUNTIF(A$1:A$3,"&gt;0")=3,MAX(A$8:A516)&lt;A$3),A516+1,0)))</f>
        <v>0</v>
      </c>
      <c r="B517" s="89" t="str">
        <f t="shared" si="51"/>
        <v/>
      </c>
      <c r="C517" s="89" t="str">
        <f t="shared" si="52"/>
        <v/>
      </c>
      <c r="D517" s="87" t="str">
        <f>IF($A517=0,"",IF($A517&lt;=$A$1,+VLOOKUP($A517,'Rashodi- plan-izvršenje'!$A$8:B$1500,'prenos-P-R-N'!D$1,FALSE),IF($A517&gt;$A$2,+VLOOKUP($A517,'Neizmirene obaveze JLS'!$A$11:B$500,'prenos-P-R-N'!D$1,FALSE),"")))</f>
        <v/>
      </c>
      <c r="E517" s="87" t="str">
        <f>IF($A517=0,"",IF($A517&lt;=$A$1,+VLOOKUP($A517,'Rashodi- plan-izvršenje'!$A$8:C$1500,'prenos-P-R-N'!E$1,FALSE),IF($A517&gt;$A$2,+VLOOKUP($A517,'Neizmirene obaveze JLS'!$A$11:C$500,'prenos-P-R-N'!E$1,FALSE),"")))</f>
        <v/>
      </c>
      <c r="F517" s="87" t="str">
        <f>IF($A517=0,"",IF($A517&lt;=$A$1,+VLOOKUP($A517,'Rashodi- plan-izvršenje'!$A$8:D$1500,'prenos-P-R-N'!F$1,FALSE),IF($A517&gt;$A$2,+VLOOKUP($A517,'Neizmirene obaveze JLS'!$A$11:D$500,'prenos-P-R-N'!F$1,FALSE),"")))</f>
        <v/>
      </c>
      <c r="G517" s="87" t="str">
        <f>IF($A517=0,"",IF($A517&lt;=$A$1,+VLOOKUP($A517,'Rashodi- plan-izvršenje'!$A$8:E$1500,'prenos-P-R-N'!G$1,FALSE),IF($A517&gt;$A$2,+VLOOKUP($A517,'Neizmirene obaveze JLS'!$A$11:E$500,'prenos-P-R-N'!G$1,FALSE),"")))</f>
        <v/>
      </c>
      <c r="H517" s="87" t="str">
        <f>IF($A517=0,"",IF($A517&lt;=$A$1,+VLOOKUP($A517,'Rashodi- plan-izvršenje'!$A$8:F$1500,'prenos-P-R-N'!H$1,FALSE),IF($A517&gt;$A$2,+VLOOKUP($A517,'Neizmirene obaveze JLS'!$A$11:F$500,'prenos-P-R-N'!H$1,FALSE),"")))</f>
        <v/>
      </c>
      <c r="I517" s="87" t="str">
        <f>IF($A517=0,"",IF($A517&lt;=$A$1,+VLOOKUP($A517,'Rashodi- plan-izvršenje'!$A$8:G$1500,'prenos-P-R-N'!I$1,FALSE),IF($A517&gt;$A$2,+VLOOKUP($A517,'Neizmirene obaveze JLS'!$A$11:G$500,'prenos-P-R-N'!I$1,FALSE),"")))</f>
        <v/>
      </c>
      <c r="J517" s="87" t="str">
        <f>IF($A517=0,"",IF($A517&lt;=$A$1,+VLOOKUP($A517,'Rashodi- plan-izvršenje'!$A$8:H$1500,'prenos-P-R-N'!J$1,FALSE),IF($A517&gt;$A$2,+VLOOKUP($A517,'Neizmirene obaveze JLS'!$A$11:H$500,'prenos-P-R-N'!J$1,FALSE),"")))</f>
        <v/>
      </c>
      <c r="K517" s="87" t="str">
        <f>IF($A517=0,"",IF($A517&lt;=$A$1,+VLOOKUP($A517,'Rashodi- plan-izvršenje'!$A$8:I$1500,'prenos-P-R-N'!K$1,FALSE),IF($A517&gt;$A$2,+VLOOKUP($A517,'Neizmirene obaveze JLS'!$A$11:I$500,'prenos-P-R-N'!K$1,FALSE),"")))</f>
        <v/>
      </c>
      <c r="L517" t="str">
        <f>IF(A517=0,"",IF(A517&lt;=A$1,+IF(VLOOKUP(A517,'Rashodi- plan-izvršenje'!A$8:J$1500,M$1,FALSE)&gt;0,"Програмска активност","Пројекат"),IF(A517&gt;A$2,+IF(VLOOKUP(A517,'Neizmirene obaveze JLS'!A$8:J$2008,M$1,FALSE)&gt;0,"Програмска активност","Пројекат"),"")))</f>
        <v/>
      </c>
      <c r="M517" s="87" t="str">
        <f>IF(A517=0,"",IF($A517&lt;=$A$1,+IF(VLOOKUP($A517,'Rashodi- plan-izvršenje'!$A$8:$M$1500,10,FALSE)&gt;0,VLOOKUP($A517,'Rashodi- plan-izvršenje'!$A$8:$M$1500,10,FALSE),VLOOKUP($A517,'Rashodi- plan-izvršenje'!$A$8:$M$1500,12,FALSE)),+IF($A517&gt;$A$2,IF(VLOOKUP($A517,'Neizmirene obaveze JLS'!$A$8:$M$1500,10,FALSE)&gt;0,VLOOKUP($A517,'Neizmirene obaveze JLS'!$A$11:$M$1500,10,FALSE),VLOOKUP($A517,'Neizmirene obaveze JLS'!$A$11:$M$1500,12,FALSE)),0)))</f>
        <v/>
      </c>
      <c r="N517" s="87" t="str">
        <f>IF(A517=0,"",IF($A517&lt;=$A$1,+IF(VLOOKUP(A517,'Rashodi- plan-izvršenje'!$A$8:$M$1500,10,FALSE)&gt;0,VLOOKUP(A517,'Rashodi- plan-izvršenje'!$A$8:$M$1500,11,FALSE),VLOOKUP(A517,'Rashodi- plan-izvršenje'!$A$8:$M$1500,13,FALSE)),+IF($A517&gt;$A$2,IF(VLOOKUP($A517,'Neizmirene obaveze JLS'!$A$8:$M$1500,10,FALSE)&gt;0,VLOOKUP($A517,'Neizmirene obaveze JLS'!$A$11:$M$1500,11,FALSE),VLOOKUP($A517,'Neizmirene obaveze JLS'!$A$11:$M$1500,13,FALSE)),0)))</f>
        <v/>
      </c>
      <c r="O517" s="87" t="str">
        <f>IF(A517=0,"",IF($A517&lt;=$A$1,VALUE(+VLOOKUP($A517,'Rashodi- plan-izvršenje'!$A$8:N$1500,'prenos-P-R-N'!O$1,FALSE)),IF($A517&lt;=A$2,VALUE(VLOOKUP($A517,'Prihodi- plan-izvršenje'!$A$8:$H$500,6,FALSE)),VALUE(VLOOKUP($A517,'Neizmirene obaveze JLS'!$A$8:$N$500,O$1,FALSE)))))</f>
        <v/>
      </c>
      <c r="P517" s="87" t="str">
        <f>IF(A517=0,"",IF(A517=0,0,IF(A517&gt;A$2,'šifarnik K-izvor'!G$3,+IF(Q517&lt;700,+'šifarnik K-izvor'!G$2,'šifarnik K-izvor'!G$1))))</f>
        <v/>
      </c>
      <c r="Q517" s="87">
        <f>IF($A517&lt;=$A$1,VALUE(+VLOOKUP($A517,'Rashodi- plan-izvršenje'!$A$8:O$1500,'prenos-P-R-N'!Q$1,FALSE)),IF($A517&lt;=$A$2,VLOOKUP($A517,'Prihodi- plan-izvršenje'!$A$4:$H$500,4,FALSE),IF($A517&lt;=$A$3,VLOOKUP(A517,'Neizmirene obaveze JLS'!$A$11:O$500,Q$1,FALSE),"")))</f>
        <v>0</v>
      </c>
      <c r="R517" s="88">
        <f>IF($A517&lt;=$A$1,VALUE(+VLOOKUP($A517,'Rashodi- plan-izvršenje'!$A$8:P$1500,'prenos-P-R-N'!R$1,FALSE)),IF($A517&lt;=$A$2,VLOOKUP($A517,'Prihodi- plan-izvršenje'!$A$4:$H$500,7,FALSE),""))</f>
        <v>0</v>
      </c>
      <c r="S517" s="88">
        <f>IF(A517=0,0,IF($A517&lt;=$A$1,VALUE(+VLOOKUP($A517,'Rashodi- plan-izvršenje'!$A$8:Q$1500,'prenos-P-R-N'!S$1,FALSE)),IF($A517&lt;=$A$2,VLOOKUP($A517,'Prihodi- plan-izvršenje'!$A$4:$H$500,8,FALSE),0)))</f>
        <v>0</v>
      </c>
      <c r="T517" s="88" t="str">
        <f>IF($A517&gt;$A$2,VLOOKUP($A517,'Neizmirene obaveze JLS'!$A$11:R$500,R$1,FALSE),"")</f>
        <v/>
      </c>
      <c r="U517" s="88">
        <f>IF($A517&gt;$A$2,VLOOKUP($A517,'Neizmirene obaveze JLS'!$A$11:S$500,S$1,FALSE),0)</f>
        <v>0</v>
      </c>
      <c r="V517" s="88">
        <f t="shared" si="48"/>
        <v>0</v>
      </c>
      <c r="W517" s="74"/>
      <c r="X517" s="74"/>
      <c r="Y517" s="74"/>
      <c r="Z517" s="74"/>
      <c r="AA517" s="193">
        <f t="shared" si="49"/>
        <v>1</v>
      </c>
      <c r="AB517" s="193" t="str">
        <f t="shared" si="50"/>
        <v/>
      </c>
    </row>
    <row r="518" spans="1:28">
      <c r="A518" s="89">
        <f>IF(AND(COUNTIF(A$1:A$3,"&gt;0")=1,MAX(A$8:A517)&lt;A$1),A517+1,IF(AND(COUNTIF(A$1:A$3,"&gt;0")=2,MAX(A$8:A517)&lt;A$2),A517+1,IF(AND(COUNTIF(A$1:A$3,"&gt;0")=3,MAX(A$8:A517)&lt;A$3),A517+1,0)))</f>
        <v>0</v>
      </c>
      <c r="B518" s="89" t="str">
        <f t="shared" si="51"/>
        <v/>
      </c>
      <c r="C518" s="89" t="str">
        <f t="shared" si="52"/>
        <v/>
      </c>
      <c r="D518" s="87" t="str">
        <f>IF($A518=0,"",IF($A518&lt;=$A$1,+VLOOKUP($A518,'Rashodi- plan-izvršenje'!$A$8:B$1500,'prenos-P-R-N'!D$1,FALSE),IF($A518&gt;$A$2,+VLOOKUP($A518,'Neizmirene obaveze JLS'!$A$11:B$500,'prenos-P-R-N'!D$1,FALSE),"")))</f>
        <v/>
      </c>
      <c r="E518" s="87" t="str">
        <f>IF($A518=0,"",IF($A518&lt;=$A$1,+VLOOKUP($A518,'Rashodi- plan-izvršenje'!$A$8:C$1500,'prenos-P-R-N'!E$1,FALSE),IF($A518&gt;$A$2,+VLOOKUP($A518,'Neizmirene obaveze JLS'!$A$11:C$500,'prenos-P-R-N'!E$1,FALSE),"")))</f>
        <v/>
      </c>
      <c r="F518" s="87" t="str">
        <f>IF($A518=0,"",IF($A518&lt;=$A$1,+VLOOKUP($A518,'Rashodi- plan-izvršenje'!$A$8:D$1500,'prenos-P-R-N'!F$1,FALSE),IF($A518&gt;$A$2,+VLOOKUP($A518,'Neizmirene obaveze JLS'!$A$11:D$500,'prenos-P-R-N'!F$1,FALSE),"")))</f>
        <v/>
      </c>
      <c r="G518" s="87" t="str">
        <f>IF($A518=0,"",IF($A518&lt;=$A$1,+VLOOKUP($A518,'Rashodi- plan-izvršenje'!$A$8:E$1500,'prenos-P-R-N'!G$1,FALSE),IF($A518&gt;$A$2,+VLOOKUP($A518,'Neizmirene obaveze JLS'!$A$11:E$500,'prenos-P-R-N'!G$1,FALSE),"")))</f>
        <v/>
      </c>
      <c r="H518" s="87" t="str">
        <f>IF($A518=0,"",IF($A518&lt;=$A$1,+VLOOKUP($A518,'Rashodi- plan-izvršenje'!$A$8:F$1500,'prenos-P-R-N'!H$1,FALSE),IF($A518&gt;$A$2,+VLOOKUP($A518,'Neizmirene obaveze JLS'!$A$11:F$500,'prenos-P-R-N'!H$1,FALSE),"")))</f>
        <v/>
      </c>
      <c r="I518" s="87" t="str">
        <f>IF($A518=0,"",IF($A518&lt;=$A$1,+VLOOKUP($A518,'Rashodi- plan-izvršenje'!$A$8:G$1500,'prenos-P-R-N'!I$1,FALSE),IF($A518&gt;$A$2,+VLOOKUP($A518,'Neizmirene obaveze JLS'!$A$11:G$500,'prenos-P-R-N'!I$1,FALSE),"")))</f>
        <v/>
      </c>
      <c r="J518" s="87" t="str">
        <f>IF($A518=0,"",IF($A518&lt;=$A$1,+VLOOKUP($A518,'Rashodi- plan-izvršenje'!$A$8:H$1500,'prenos-P-R-N'!J$1,FALSE),IF($A518&gt;$A$2,+VLOOKUP($A518,'Neizmirene obaveze JLS'!$A$11:H$500,'prenos-P-R-N'!J$1,FALSE),"")))</f>
        <v/>
      </c>
      <c r="K518" s="87" t="str">
        <f>IF($A518=0,"",IF($A518&lt;=$A$1,+VLOOKUP($A518,'Rashodi- plan-izvršenje'!$A$8:I$1500,'prenos-P-R-N'!K$1,FALSE),IF($A518&gt;$A$2,+VLOOKUP($A518,'Neizmirene obaveze JLS'!$A$11:I$500,'prenos-P-R-N'!K$1,FALSE),"")))</f>
        <v/>
      </c>
      <c r="L518" t="str">
        <f>IF(A518=0,"",IF(A518&lt;=A$1,+IF(VLOOKUP(A518,'Rashodi- plan-izvršenje'!A$8:J$1500,M$1,FALSE)&gt;0,"Програмска активност","Пројекат"),IF(A518&gt;A$2,+IF(VLOOKUP(A518,'Neizmirene obaveze JLS'!A$8:J$2008,M$1,FALSE)&gt;0,"Програмска активност","Пројекат"),"")))</f>
        <v/>
      </c>
      <c r="M518" s="87" t="str">
        <f>IF(A518=0,"",IF($A518&lt;=$A$1,+IF(VLOOKUP($A518,'Rashodi- plan-izvršenje'!$A$8:$M$1500,10,FALSE)&gt;0,VLOOKUP($A518,'Rashodi- plan-izvršenje'!$A$8:$M$1500,10,FALSE),VLOOKUP($A518,'Rashodi- plan-izvršenje'!$A$8:$M$1500,12,FALSE)),+IF($A518&gt;$A$2,IF(VLOOKUP($A518,'Neizmirene obaveze JLS'!$A$8:$M$1500,10,FALSE)&gt;0,VLOOKUP($A518,'Neizmirene obaveze JLS'!$A$11:$M$1500,10,FALSE),VLOOKUP($A518,'Neizmirene obaveze JLS'!$A$11:$M$1500,12,FALSE)),0)))</f>
        <v/>
      </c>
      <c r="N518" s="87" t="str">
        <f>IF(A518=0,"",IF($A518&lt;=$A$1,+IF(VLOOKUP(A518,'Rashodi- plan-izvršenje'!$A$8:$M$1500,10,FALSE)&gt;0,VLOOKUP(A518,'Rashodi- plan-izvršenje'!$A$8:$M$1500,11,FALSE),VLOOKUP(A518,'Rashodi- plan-izvršenje'!$A$8:$M$1500,13,FALSE)),+IF($A518&gt;$A$2,IF(VLOOKUP($A518,'Neizmirene obaveze JLS'!$A$8:$M$1500,10,FALSE)&gt;0,VLOOKUP($A518,'Neizmirene obaveze JLS'!$A$11:$M$1500,11,FALSE),VLOOKUP($A518,'Neizmirene obaveze JLS'!$A$11:$M$1500,13,FALSE)),0)))</f>
        <v/>
      </c>
      <c r="O518" s="87" t="str">
        <f>IF(A518=0,"",IF($A518&lt;=$A$1,VALUE(+VLOOKUP($A518,'Rashodi- plan-izvršenje'!$A$8:N$1500,'prenos-P-R-N'!O$1,FALSE)),IF($A518&lt;=A$2,VALUE(VLOOKUP($A518,'Prihodi- plan-izvršenje'!$A$8:$H$500,6,FALSE)),VALUE(VLOOKUP($A518,'Neizmirene obaveze JLS'!$A$8:$N$500,O$1,FALSE)))))</f>
        <v/>
      </c>
      <c r="P518" s="87" t="str">
        <f>IF(A518=0,"",IF(A518=0,0,IF(A518&gt;A$2,'šifarnik K-izvor'!G$3,+IF(Q518&lt;700,+'šifarnik K-izvor'!G$2,'šifarnik K-izvor'!G$1))))</f>
        <v/>
      </c>
      <c r="Q518" s="87">
        <f>IF($A518&lt;=$A$1,VALUE(+VLOOKUP($A518,'Rashodi- plan-izvršenje'!$A$8:O$1500,'prenos-P-R-N'!Q$1,FALSE)),IF($A518&lt;=$A$2,VLOOKUP($A518,'Prihodi- plan-izvršenje'!$A$4:$H$500,4,FALSE),IF($A518&lt;=$A$3,VLOOKUP(A518,'Neizmirene obaveze JLS'!$A$11:O$500,Q$1,FALSE),"")))</f>
        <v>0</v>
      </c>
      <c r="R518" s="88">
        <f>IF($A518&lt;=$A$1,VALUE(+VLOOKUP($A518,'Rashodi- plan-izvršenje'!$A$8:P$1500,'prenos-P-R-N'!R$1,FALSE)),IF($A518&lt;=$A$2,VLOOKUP($A518,'Prihodi- plan-izvršenje'!$A$4:$H$500,7,FALSE),""))</f>
        <v>0</v>
      </c>
      <c r="S518" s="88">
        <f>IF(A518=0,0,IF($A518&lt;=$A$1,VALUE(+VLOOKUP($A518,'Rashodi- plan-izvršenje'!$A$8:Q$1500,'prenos-P-R-N'!S$1,FALSE)),IF($A518&lt;=$A$2,VLOOKUP($A518,'Prihodi- plan-izvršenje'!$A$4:$H$500,8,FALSE),0)))</f>
        <v>0</v>
      </c>
      <c r="T518" s="88" t="str">
        <f>IF($A518&gt;$A$2,VLOOKUP($A518,'Neizmirene obaveze JLS'!$A$11:R$500,R$1,FALSE),"")</f>
        <v/>
      </c>
      <c r="U518" s="88">
        <f>IF($A518&gt;$A$2,VLOOKUP($A518,'Neizmirene obaveze JLS'!$A$11:S$500,S$1,FALSE),0)</f>
        <v>0</v>
      </c>
      <c r="V518" s="88">
        <f t="shared" si="48"/>
        <v>0</v>
      </c>
      <c r="W518" s="74"/>
      <c r="X518" s="74"/>
      <c r="Y518" s="74"/>
      <c r="Z518" s="74"/>
      <c r="AA518" s="193">
        <f t="shared" si="49"/>
        <v>1</v>
      </c>
      <c r="AB518" s="193" t="str">
        <f t="shared" si="50"/>
        <v/>
      </c>
    </row>
    <row r="519" spans="1:28">
      <c r="A519" s="89">
        <f>IF(AND(COUNTIF(A$1:A$3,"&gt;0")=1,MAX(A$8:A518)&lt;A$1),A518+1,IF(AND(COUNTIF(A$1:A$3,"&gt;0")=2,MAX(A$8:A518)&lt;A$2),A518+1,IF(AND(COUNTIF(A$1:A$3,"&gt;0")=3,MAX(A$8:A518)&lt;A$3),A518+1,0)))</f>
        <v>0</v>
      </c>
      <c r="B519" s="89" t="str">
        <f t="shared" si="51"/>
        <v/>
      </c>
      <c r="C519" s="89" t="str">
        <f t="shared" si="52"/>
        <v/>
      </c>
      <c r="D519" s="87" t="str">
        <f>IF($A519=0,"",IF($A519&lt;=$A$1,+VLOOKUP($A519,'Rashodi- plan-izvršenje'!$A$8:B$1500,'prenos-P-R-N'!D$1,FALSE),IF($A519&gt;$A$2,+VLOOKUP($A519,'Neizmirene obaveze JLS'!$A$11:B$500,'prenos-P-R-N'!D$1,FALSE),"")))</f>
        <v/>
      </c>
      <c r="E519" s="87" t="str">
        <f>IF($A519=0,"",IF($A519&lt;=$A$1,+VLOOKUP($A519,'Rashodi- plan-izvršenje'!$A$8:C$1500,'prenos-P-R-N'!E$1,FALSE),IF($A519&gt;$A$2,+VLOOKUP($A519,'Neizmirene obaveze JLS'!$A$11:C$500,'prenos-P-R-N'!E$1,FALSE),"")))</f>
        <v/>
      </c>
      <c r="F519" s="87" t="str">
        <f>IF($A519=0,"",IF($A519&lt;=$A$1,+VLOOKUP($A519,'Rashodi- plan-izvršenje'!$A$8:D$1500,'prenos-P-R-N'!F$1,FALSE),IF($A519&gt;$A$2,+VLOOKUP($A519,'Neizmirene obaveze JLS'!$A$11:D$500,'prenos-P-R-N'!F$1,FALSE),"")))</f>
        <v/>
      </c>
      <c r="G519" s="87" t="str">
        <f>IF($A519=0,"",IF($A519&lt;=$A$1,+VLOOKUP($A519,'Rashodi- plan-izvršenje'!$A$8:E$1500,'prenos-P-R-N'!G$1,FALSE),IF($A519&gt;$A$2,+VLOOKUP($A519,'Neizmirene obaveze JLS'!$A$11:E$500,'prenos-P-R-N'!G$1,FALSE),"")))</f>
        <v/>
      </c>
      <c r="H519" s="87" t="str">
        <f>IF($A519=0,"",IF($A519&lt;=$A$1,+VLOOKUP($A519,'Rashodi- plan-izvršenje'!$A$8:F$1500,'prenos-P-R-N'!H$1,FALSE),IF($A519&gt;$A$2,+VLOOKUP($A519,'Neizmirene obaveze JLS'!$A$11:F$500,'prenos-P-R-N'!H$1,FALSE),"")))</f>
        <v/>
      </c>
      <c r="I519" s="87" t="str">
        <f>IF($A519=0,"",IF($A519&lt;=$A$1,+VLOOKUP($A519,'Rashodi- plan-izvršenje'!$A$8:G$1500,'prenos-P-R-N'!I$1,FALSE),IF($A519&gt;$A$2,+VLOOKUP($A519,'Neizmirene obaveze JLS'!$A$11:G$500,'prenos-P-R-N'!I$1,FALSE),"")))</f>
        <v/>
      </c>
      <c r="J519" s="87" t="str">
        <f>IF($A519=0,"",IF($A519&lt;=$A$1,+VLOOKUP($A519,'Rashodi- plan-izvršenje'!$A$8:H$1500,'prenos-P-R-N'!J$1,FALSE),IF($A519&gt;$A$2,+VLOOKUP($A519,'Neizmirene obaveze JLS'!$A$11:H$500,'prenos-P-R-N'!J$1,FALSE),"")))</f>
        <v/>
      </c>
      <c r="K519" s="87" t="str">
        <f>IF($A519=0,"",IF($A519&lt;=$A$1,+VLOOKUP($A519,'Rashodi- plan-izvršenje'!$A$8:I$1500,'prenos-P-R-N'!K$1,FALSE),IF($A519&gt;$A$2,+VLOOKUP($A519,'Neizmirene obaveze JLS'!$A$11:I$500,'prenos-P-R-N'!K$1,FALSE),"")))</f>
        <v/>
      </c>
      <c r="L519" t="str">
        <f>IF(A519=0,"",IF(A519&lt;=A$1,+IF(VLOOKUP(A519,'Rashodi- plan-izvršenje'!A$8:J$1500,M$1,FALSE)&gt;0,"Програмска активност","Пројекат"),IF(A519&gt;A$2,+IF(VLOOKUP(A519,'Neizmirene obaveze JLS'!A$8:J$2008,M$1,FALSE)&gt;0,"Програмска активност","Пројекат"),"")))</f>
        <v/>
      </c>
      <c r="M519" s="87" t="str">
        <f>IF(A519=0,"",IF($A519&lt;=$A$1,+IF(VLOOKUP($A519,'Rashodi- plan-izvršenje'!$A$8:$M$1500,10,FALSE)&gt;0,VLOOKUP($A519,'Rashodi- plan-izvršenje'!$A$8:$M$1500,10,FALSE),VLOOKUP($A519,'Rashodi- plan-izvršenje'!$A$8:$M$1500,12,FALSE)),+IF($A519&gt;$A$2,IF(VLOOKUP($A519,'Neizmirene obaveze JLS'!$A$8:$M$1500,10,FALSE)&gt;0,VLOOKUP($A519,'Neizmirene obaveze JLS'!$A$11:$M$1500,10,FALSE),VLOOKUP($A519,'Neizmirene obaveze JLS'!$A$11:$M$1500,12,FALSE)),0)))</f>
        <v/>
      </c>
      <c r="N519" s="87" t="str">
        <f>IF(A519=0,"",IF($A519&lt;=$A$1,+IF(VLOOKUP(A519,'Rashodi- plan-izvršenje'!$A$8:$M$1500,10,FALSE)&gt;0,VLOOKUP(A519,'Rashodi- plan-izvršenje'!$A$8:$M$1500,11,FALSE),VLOOKUP(A519,'Rashodi- plan-izvršenje'!$A$8:$M$1500,13,FALSE)),+IF($A519&gt;$A$2,IF(VLOOKUP($A519,'Neizmirene obaveze JLS'!$A$8:$M$1500,10,FALSE)&gt;0,VLOOKUP($A519,'Neizmirene obaveze JLS'!$A$11:$M$1500,11,FALSE),VLOOKUP($A519,'Neizmirene obaveze JLS'!$A$11:$M$1500,13,FALSE)),0)))</f>
        <v/>
      </c>
      <c r="O519" s="87" t="str">
        <f>IF(A519=0,"",IF($A519&lt;=$A$1,VALUE(+VLOOKUP($A519,'Rashodi- plan-izvršenje'!$A$8:N$1500,'prenos-P-R-N'!O$1,FALSE)),IF($A519&lt;=A$2,VALUE(VLOOKUP($A519,'Prihodi- plan-izvršenje'!$A$8:$H$500,6,FALSE)),VALUE(VLOOKUP($A519,'Neizmirene obaveze JLS'!$A$8:$N$500,O$1,FALSE)))))</f>
        <v/>
      </c>
      <c r="P519" s="87" t="str">
        <f>IF(A519=0,"",IF(A519=0,0,IF(A519&gt;A$2,'šifarnik K-izvor'!G$3,+IF(Q519&lt;700,+'šifarnik K-izvor'!G$2,'šifarnik K-izvor'!G$1))))</f>
        <v/>
      </c>
      <c r="Q519" s="87">
        <f>IF($A519&lt;=$A$1,VALUE(+VLOOKUP($A519,'Rashodi- plan-izvršenje'!$A$8:O$1500,'prenos-P-R-N'!Q$1,FALSE)),IF($A519&lt;=$A$2,VLOOKUP($A519,'Prihodi- plan-izvršenje'!$A$4:$H$500,4,FALSE),IF($A519&lt;=$A$3,VLOOKUP(A519,'Neizmirene obaveze JLS'!$A$11:O$500,Q$1,FALSE),"")))</f>
        <v>0</v>
      </c>
      <c r="R519" s="88">
        <f>IF($A519&lt;=$A$1,VALUE(+VLOOKUP($A519,'Rashodi- plan-izvršenje'!$A$8:P$1500,'prenos-P-R-N'!R$1,FALSE)),IF($A519&lt;=$A$2,VLOOKUP($A519,'Prihodi- plan-izvršenje'!$A$4:$H$500,7,FALSE),""))</f>
        <v>0</v>
      </c>
      <c r="S519" s="88">
        <f>IF(A519=0,0,IF($A519&lt;=$A$1,VALUE(+VLOOKUP($A519,'Rashodi- plan-izvršenje'!$A$8:Q$1500,'prenos-P-R-N'!S$1,FALSE)),IF($A519&lt;=$A$2,VLOOKUP($A519,'Prihodi- plan-izvršenje'!$A$4:$H$500,8,FALSE),0)))</f>
        <v>0</v>
      </c>
      <c r="T519" s="88" t="str">
        <f>IF($A519&gt;$A$2,VLOOKUP($A519,'Neizmirene obaveze JLS'!$A$11:R$500,R$1,FALSE),"")</f>
        <v/>
      </c>
      <c r="U519" s="88">
        <f>IF($A519&gt;$A$2,VLOOKUP($A519,'Neizmirene obaveze JLS'!$A$11:S$500,S$1,FALSE),0)</f>
        <v>0</v>
      </c>
      <c r="V519" s="88">
        <f t="shared" si="48"/>
        <v>0</v>
      </c>
      <c r="W519" s="74"/>
      <c r="X519" s="74"/>
      <c r="Y519" s="74"/>
      <c r="Z519" s="74"/>
      <c r="AA519" s="193">
        <f t="shared" si="49"/>
        <v>1</v>
      </c>
      <c r="AB519" s="193" t="str">
        <f t="shared" si="50"/>
        <v/>
      </c>
    </row>
    <row r="520" spans="1:28">
      <c r="A520" s="89">
        <f>IF(AND(COUNTIF(A$1:A$3,"&gt;0")=1,MAX(A$8:A519)&lt;A$1),A519+1,IF(AND(COUNTIF(A$1:A$3,"&gt;0")=2,MAX(A$8:A519)&lt;A$2),A519+1,IF(AND(COUNTIF(A$1:A$3,"&gt;0")=3,MAX(A$8:A519)&lt;A$3),A519+1,0)))</f>
        <v>0</v>
      </c>
      <c r="B520" s="89" t="str">
        <f t="shared" si="51"/>
        <v/>
      </c>
      <c r="C520" s="89" t="str">
        <f t="shared" si="52"/>
        <v/>
      </c>
      <c r="D520" s="87" t="str">
        <f>IF($A520=0,"",IF($A520&lt;=$A$1,+VLOOKUP($A520,'Rashodi- plan-izvršenje'!$A$8:B$1500,'prenos-P-R-N'!D$1,FALSE),IF($A520&gt;$A$2,+VLOOKUP($A520,'Neizmirene obaveze JLS'!$A$11:B$500,'prenos-P-R-N'!D$1,FALSE),"")))</f>
        <v/>
      </c>
      <c r="E520" s="87" t="str">
        <f>IF($A520=0,"",IF($A520&lt;=$A$1,+VLOOKUP($A520,'Rashodi- plan-izvršenje'!$A$8:C$1500,'prenos-P-R-N'!E$1,FALSE),IF($A520&gt;$A$2,+VLOOKUP($A520,'Neizmirene obaveze JLS'!$A$11:C$500,'prenos-P-R-N'!E$1,FALSE),"")))</f>
        <v/>
      </c>
      <c r="F520" s="87" t="str">
        <f>IF($A520=0,"",IF($A520&lt;=$A$1,+VLOOKUP($A520,'Rashodi- plan-izvršenje'!$A$8:D$1500,'prenos-P-R-N'!F$1,FALSE),IF($A520&gt;$A$2,+VLOOKUP($A520,'Neizmirene obaveze JLS'!$A$11:D$500,'prenos-P-R-N'!F$1,FALSE),"")))</f>
        <v/>
      </c>
      <c r="G520" s="87" t="str">
        <f>IF($A520=0,"",IF($A520&lt;=$A$1,+VLOOKUP($A520,'Rashodi- plan-izvršenje'!$A$8:E$1500,'prenos-P-R-N'!G$1,FALSE),IF($A520&gt;$A$2,+VLOOKUP($A520,'Neizmirene obaveze JLS'!$A$11:E$500,'prenos-P-R-N'!G$1,FALSE),"")))</f>
        <v/>
      </c>
      <c r="H520" s="87" t="str">
        <f>IF($A520=0,"",IF($A520&lt;=$A$1,+VLOOKUP($A520,'Rashodi- plan-izvršenje'!$A$8:F$1500,'prenos-P-R-N'!H$1,FALSE),IF($A520&gt;$A$2,+VLOOKUP($A520,'Neizmirene obaveze JLS'!$A$11:F$500,'prenos-P-R-N'!H$1,FALSE),"")))</f>
        <v/>
      </c>
      <c r="I520" s="87" t="str">
        <f>IF($A520=0,"",IF($A520&lt;=$A$1,+VLOOKUP($A520,'Rashodi- plan-izvršenje'!$A$8:G$1500,'prenos-P-R-N'!I$1,FALSE),IF($A520&gt;$A$2,+VLOOKUP($A520,'Neizmirene obaveze JLS'!$A$11:G$500,'prenos-P-R-N'!I$1,FALSE),"")))</f>
        <v/>
      </c>
      <c r="J520" s="87" t="str">
        <f>IF($A520=0,"",IF($A520&lt;=$A$1,+VLOOKUP($A520,'Rashodi- plan-izvršenje'!$A$8:H$1500,'prenos-P-R-N'!J$1,FALSE),IF($A520&gt;$A$2,+VLOOKUP($A520,'Neizmirene obaveze JLS'!$A$11:H$500,'prenos-P-R-N'!J$1,FALSE),"")))</f>
        <v/>
      </c>
      <c r="K520" s="87" t="str">
        <f>IF($A520=0,"",IF($A520&lt;=$A$1,+VLOOKUP($A520,'Rashodi- plan-izvršenje'!$A$8:I$1500,'prenos-P-R-N'!K$1,FALSE),IF($A520&gt;$A$2,+VLOOKUP($A520,'Neizmirene obaveze JLS'!$A$11:I$500,'prenos-P-R-N'!K$1,FALSE),"")))</f>
        <v/>
      </c>
      <c r="L520" t="str">
        <f>IF(A520=0,"",IF(A520&lt;=A$1,+IF(VLOOKUP(A520,'Rashodi- plan-izvršenje'!A$8:J$1500,M$1,FALSE)&gt;0,"Програмска активност","Пројекат"),IF(A520&gt;A$2,+IF(VLOOKUP(A520,'Neizmirene obaveze JLS'!A$8:J$2008,M$1,FALSE)&gt;0,"Програмска активност","Пројекат"),"")))</f>
        <v/>
      </c>
      <c r="M520" s="87" t="str">
        <f>IF(A520=0,"",IF($A520&lt;=$A$1,+IF(VLOOKUP($A520,'Rashodi- plan-izvršenje'!$A$8:$M$1500,10,FALSE)&gt;0,VLOOKUP($A520,'Rashodi- plan-izvršenje'!$A$8:$M$1500,10,FALSE),VLOOKUP($A520,'Rashodi- plan-izvršenje'!$A$8:$M$1500,12,FALSE)),+IF($A520&gt;$A$2,IF(VLOOKUP($A520,'Neizmirene obaveze JLS'!$A$8:$M$1500,10,FALSE)&gt;0,VLOOKUP($A520,'Neizmirene obaveze JLS'!$A$11:$M$1500,10,FALSE),VLOOKUP($A520,'Neizmirene obaveze JLS'!$A$11:$M$1500,12,FALSE)),0)))</f>
        <v/>
      </c>
      <c r="N520" s="87" t="str">
        <f>IF(A520=0,"",IF($A520&lt;=$A$1,+IF(VLOOKUP(A520,'Rashodi- plan-izvršenje'!$A$8:$M$1500,10,FALSE)&gt;0,VLOOKUP(A520,'Rashodi- plan-izvršenje'!$A$8:$M$1500,11,FALSE),VLOOKUP(A520,'Rashodi- plan-izvršenje'!$A$8:$M$1500,13,FALSE)),+IF($A520&gt;$A$2,IF(VLOOKUP($A520,'Neizmirene obaveze JLS'!$A$8:$M$1500,10,FALSE)&gt;0,VLOOKUP($A520,'Neizmirene obaveze JLS'!$A$11:$M$1500,11,FALSE),VLOOKUP($A520,'Neizmirene obaveze JLS'!$A$11:$M$1500,13,FALSE)),0)))</f>
        <v/>
      </c>
      <c r="O520" s="87" t="str">
        <f>IF(A520=0,"",IF($A520&lt;=$A$1,VALUE(+VLOOKUP($A520,'Rashodi- plan-izvršenje'!$A$8:N$1500,'prenos-P-R-N'!O$1,FALSE)),IF($A520&lt;=A$2,VALUE(VLOOKUP($A520,'Prihodi- plan-izvršenje'!$A$8:$H$500,6,FALSE)),VALUE(VLOOKUP($A520,'Neizmirene obaveze JLS'!$A$8:$N$500,O$1,FALSE)))))</f>
        <v/>
      </c>
      <c r="P520" s="87" t="str">
        <f>IF(A520=0,"",IF(A520=0,0,IF(A520&gt;A$2,'šifarnik K-izvor'!G$3,+IF(Q520&lt;700,+'šifarnik K-izvor'!G$2,'šifarnik K-izvor'!G$1))))</f>
        <v/>
      </c>
      <c r="Q520" s="87">
        <f>IF($A520&lt;=$A$1,VALUE(+VLOOKUP($A520,'Rashodi- plan-izvršenje'!$A$8:O$1500,'prenos-P-R-N'!Q$1,FALSE)),IF($A520&lt;=$A$2,VLOOKUP($A520,'Prihodi- plan-izvršenje'!$A$4:$H$500,4,FALSE),IF($A520&lt;=$A$3,VLOOKUP(A520,'Neizmirene obaveze JLS'!$A$11:O$500,Q$1,FALSE),"")))</f>
        <v>0</v>
      </c>
      <c r="R520" s="88">
        <f>IF($A520&lt;=$A$1,VALUE(+VLOOKUP($A520,'Rashodi- plan-izvršenje'!$A$8:P$1500,'prenos-P-R-N'!R$1,FALSE)),IF($A520&lt;=$A$2,VLOOKUP($A520,'Prihodi- plan-izvršenje'!$A$4:$H$500,7,FALSE),""))</f>
        <v>0</v>
      </c>
      <c r="S520" s="88">
        <f>IF(A520=0,0,IF($A520&lt;=$A$1,VALUE(+VLOOKUP($A520,'Rashodi- plan-izvršenje'!$A$8:Q$1500,'prenos-P-R-N'!S$1,FALSE)),IF($A520&lt;=$A$2,VLOOKUP($A520,'Prihodi- plan-izvršenje'!$A$4:$H$500,8,FALSE),0)))</f>
        <v>0</v>
      </c>
      <c r="T520" s="88" t="str">
        <f>IF($A520&gt;$A$2,VLOOKUP($A520,'Neizmirene obaveze JLS'!$A$11:R$500,R$1,FALSE),"")</f>
        <v/>
      </c>
      <c r="U520" s="88">
        <f>IF($A520&gt;$A$2,VLOOKUP($A520,'Neizmirene obaveze JLS'!$A$11:S$500,S$1,FALSE),0)</f>
        <v>0</v>
      </c>
      <c r="V520" s="88">
        <f t="shared" ref="V520:V583" si="53">IFERROR(+U520+T520,0)</f>
        <v>0</v>
      </c>
      <c r="W520" s="74"/>
      <c r="X520" s="74"/>
      <c r="Y520" s="74"/>
      <c r="Z520" s="74"/>
      <c r="AA520" s="193">
        <f t="shared" si="49"/>
        <v>1</v>
      </c>
      <c r="AB520" s="193" t="str">
        <f t="shared" si="50"/>
        <v/>
      </c>
    </row>
    <row r="521" spans="1:28">
      <c r="A521" s="89">
        <f>IF(AND(COUNTIF(A$1:A$3,"&gt;0")=1,MAX(A$8:A520)&lt;A$1),A520+1,IF(AND(COUNTIF(A$1:A$3,"&gt;0")=2,MAX(A$8:A520)&lt;A$2),A520+1,IF(AND(COUNTIF(A$1:A$3,"&gt;0")=3,MAX(A$8:A520)&lt;A$3),A520+1,0)))</f>
        <v>0</v>
      </c>
      <c r="B521" s="89" t="str">
        <f t="shared" si="51"/>
        <v/>
      </c>
      <c r="C521" s="89" t="str">
        <f t="shared" si="52"/>
        <v/>
      </c>
      <c r="D521" s="87" t="str">
        <f>IF($A521=0,"",IF($A521&lt;=$A$1,+VLOOKUP($A521,'Rashodi- plan-izvršenje'!$A$8:B$1500,'prenos-P-R-N'!D$1,FALSE),IF($A521&gt;$A$2,+VLOOKUP($A521,'Neizmirene obaveze JLS'!$A$11:B$500,'prenos-P-R-N'!D$1,FALSE),"")))</f>
        <v/>
      </c>
      <c r="E521" s="87" t="str">
        <f>IF($A521=0,"",IF($A521&lt;=$A$1,+VLOOKUP($A521,'Rashodi- plan-izvršenje'!$A$8:C$1500,'prenos-P-R-N'!E$1,FALSE),IF($A521&gt;$A$2,+VLOOKUP($A521,'Neizmirene obaveze JLS'!$A$11:C$500,'prenos-P-R-N'!E$1,FALSE),"")))</f>
        <v/>
      </c>
      <c r="F521" s="87" t="str">
        <f>IF($A521=0,"",IF($A521&lt;=$A$1,+VLOOKUP($A521,'Rashodi- plan-izvršenje'!$A$8:D$1500,'prenos-P-R-N'!F$1,FALSE),IF($A521&gt;$A$2,+VLOOKUP($A521,'Neizmirene obaveze JLS'!$A$11:D$500,'prenos-P-R-N'!F$1,FALSE),"")))</f>
        <v/>
      </c>
      <c r="G521" s="87" t="str">
        <f>IF($A521=0,"",IF($A521&lt;=$A$1,+VLOOKUP($A521,'Rashodi- plan-izvršenje'!$A$8:E$1500,'prenos-P-R-N'!G$1,FALSE),IF($A521&gt;$A$2,+VLOOKUP($A521,'Neizmirene obaveze JLS'!$A$11:E$500,'prenos-P-R-N'!G$1,FALSE),"")))</f>
        <v/>
      </c>
      <c r="H521" s="87" t="str">
        <f>IF($A521=0,"",IF($A521&lt;=$A$1,+VLOOKUP($A521,'Rashodi- plan-izvršenje'!$A$8:F$1500,'prenos-P-R-N'!H$1,FALSE),IF($A521&gt;$A$2,+VLOOKUP($A521,'Neizmirene obaveze JLS'!$A$11:F$500,'prenos-P-R-N'!H$1,FALSE),"")))</f>
        <v/>
      </c>
      <c r="I521" s="87" t="str">
        <f>IF($A521=0,"",IF($A521&lt;=$A$1,+VLOOKUP($A521,'Rashodi- plan-izvršenje'!$A$8:G$1500,'prenos-P-R-N'!I$1,FALSE),IF($A521&gt;$A$2,+VLOOKUP($A521,'Neizmirene obaveze JLS'!$A$11:G$500,'prenos-P-R-N'!I$1,FALSE),"")))</f>
        <v/>
      </c>
      <c r="J521" s="87" t="str">
        <f>IF($A521=0,"",IF($A521&lt;=$A$1,+VLOOKUP($A521,'Rashodi- plan-izvršenje'!$A$8:H$1500,'prenos-P-R-N'!J$1,FALSE),IF($A521&gt;$A$2,+VLOOKUP($A521,'Neizmirene obaveze JLS'!$A$11:H$500,'prenos-P-R-N'!J$1,FALSE),"")))</f>
        <v/>
      </c>
      <c r="K521" s="87" t="str">
        <f>IF($A521=0,"",IF($A521&lt;=$A$1,+VLOOKUP($A521,'Rashodi- plan-izvršenje'!$A$8:I$1500,'prenos-P-R-N'!K$1,FALSE),IF($A521&gt;$A$2,+VLOOKUP($A521,'Neizmirene obaveze JLS'!$A$11:I$500,'prenos-P-R-N'!K$1,FALSE),"")))</f>
        <v/>
      </c>
      <c r="L521" t="str">
        <f>IF(A521=0,"",IF(A521&lt;=A$1,+IF(VLOOKUP(A521,'Rashodi- plan-izvršenje'!A$8:J$1500,M$1,FALSE)&gt;0,"Програмска активност","Пројекат"),IF(A521&gt;A$2,+IF(VLOOKUP(A521,'Neizmirene obaveze JLS'!A$8:J$2008,M$1,FALSE)&gt;0,"Програмска активност","Пројекат"),"")))</f>
        <v/>
      </c>
      <c r="M521" s="87" t="str">
        <f>IF(A521=0,"",IF($A521&lt;=$A$1,+IF(VLOOKUP($A521,'Rashodi- plan-izvršenje'!$A$8:$M$1500,10,FALSE)&gt;0,VLOOKUP($A521,'Rashodi- plan-izvršenje'!$A$8:$M$1500,10,FALSE),VLOOKUP($A521,'Rashodi- plan-izvršenje'!$A$8:$M$1500,12,FALSE)),+IF($A521&gt;$A$2,IF(VLOOKUP($A521,'Neizmirene obaveze JLS'!$A$8:$M$1500,10,FALSE)&gt;0,VLOOKUP($A521,'Neizmirene obaveze JLS'!$A$11:$M$1500,10,FALSE),VLOOKUP($A521,'Neizmirene obaveze JLS'!$A$11:$M$1500,12,FALSE)),0)))</f>
        <v/>
      </c>
      <c r="N521" s="87" t="str">
        <f>IF(A521=0,"",IF($A521&lt;=$A$1,+IF(VLOOKUP(A521,'Rashodi- plan-izvršenje'!$A$8:$M$1500,10,FALSE)&gt;0,VLOOKUP(A521,'Rashodi- plan-izvršenje'!$A$8:$M$1500,11,FALSE),VLOOKUP(A521,'Rashodi- plan-izvršenje'!$A$8:$M$1500,13,FALSE)),+IF($A521&gt;$A$2,IF(VLOOKUP($A521,'Neizmirene obaveze JLS'!$A$8:$M$1500,10,FALSE)&gt;0,VLOOKUP($A521,'Neizmirene obaveze JLS'!$A$11:$M$1500,11,FALSE),VLOOKUP($A521,'Neizmirene obaveze JLS'!$A$11:$M$1500,13,FALSE)),0)))</f>
        <v/>
      </c>
      <c r="O521" s="87" t="str">
        <f>IF(A521=0,"",IF($A521&lt;=$A$1,VALUE(+VLOOKUP($A521,'Rashodi- plan-izvršenje'!$A$8:N$1500,'prenos-P-R-N'!O$1,FALSE)),IF($A521&lt;=A$2,VALUE(VLOOKUP($A521,'Prihodi- plan-izvršenje'!$A$8:$H$500,6,FALSE)),VALUE(VLOOKUP($A521,'Neizmirene obaveze JLS'!$A$8:$N$500,O$1,FALSE)))))</f>
        <v/>
      </c>
      <c r="P521" s="87" t="str">
        <f>IF(A521=0,"",IF(A521=0,0,IF(A521&gt;A$2,'šifarnik K-izvor'!G$3,+IF(Q521&lt;700,+'šifarnik K-izvor'!G$2,'šifarnik K-izvor'!G$1))))</f>
        <v/>
      </c>
      <c r="Q521" s="87">
        <f>IF($A521&lt;=$A$1,VALUE(+VLOOKUP($A521,'Rashodi- plan-izvršenje'!$A$8:O$1500,'prenos-P-R-N'!Q$1,FALSE)),IF($A521&lt;=$A$2,VLOOKUP($A521,'Prihodi- plan-izvršenje'!$A$4:$H$500,4,FALSE),IF($A521&lt;=$A$3,VLOOKUP(A521,'Neizmirene obaveze JLS'!$A$11:O$500,Q$1,FALSE),"")))</f>
        <v>0</v>
      </c>
      <c r="R521" s="88">
        <f>IF($A521&lt;=$A$1,VALUE(+VLOOKUP($A521,'Rashodi- plan-izvršenje'!$A$8:P$1500,'prenos-P-R-N'!R$1,FALSE)),IF($A521&lt;=$A$2,VLOOKUP($A521,'Prihodi- plan-izvršenje'!$A$4:$H$500,7,FALSE),""))</f>
        <v>0</v>
      </c>
      <c r="S521" s="88">
        <f>IF(A521=0,0,IF($A521&lt;=$A$1,VALUE(+VLOOKUP($A521,'Rashodi- plan-izvršenje'!$A$8:Q$1500,'prenos-P-R-N'!S$1,FALSE)),IF($A521&lt;=$A$2,VLOOKUP($A521,'Prihodi- plan-izvršenje'!$A$4:$H$500,8,FALSE),0)))</f>
        <v>0</v>
      </c>
      <c r="T521" s="88" t="str">
        <f>IF($A521&gt;$A$2,VLOOKUP($A521,'Neizmirene obaveze JLS'!$A$11:R$500,R$1,FALSE),"")</f>
        <v/>
      </c>
      <c r="U521" s="88">
        <f>IF($A521&gt;$A$2,VLOOKUP($A521,'Neizmirene obaveze JLS'!$A$11:S$500,S$1,FALSE),0)</f>
        <v>0</v>
      </c>
      <c r="V521" s="88">
        <f t="shared" si="53"/>
        <v>0</v>
      </c>
      <c r="W521" s="74"/>
      <c r="X521" s="74"/>
      <c r="Y521" s="74"/>
      <c r="Z521" s="74"/>
      <c r="AA521" s="193">
        <f t="shared" ref="AA521:AA584" si="54">+LEN(Q521)</f>
        <v>1</v>
      </c>
      <c r="AB521" s="193" t="str">
        <f t="shared" ref="AB521:AB584" si="55">IF(A521=0,"",+IF(AND(A$1&gt;0,A521&lt;=A$1),"Расходи",IF(AND(A$2&gt;0,A521&lt;=A$2),"Приходи",IF(AND(A$3&gt;0,A521&lt;=A$3),"НО",""))))</f>
        <v/>
      </c>
    </row>
    <row r="522" spans="1:28">
      <c r="A522" s="89">
        <f>IF(AND(COUNTIF(A$1:A$3,"&gt;0")=1,MAX(A$8:A521)&lt;A$1),A521+1,IF(AND(COUNTIF(A$1:A$3,"&gt;0")=2,MAX(A$8:A521)&lt;A$2),A521+1,IF(AND(COUNTIF(A$1:A$3,"&gt;0")=3,MAX(A$8:A521)&lt;A$3),A521+1,0)))</f>
        <v>0</v>
      </c>
      <c r="B522" s="89" t="str">
        <f t="shared" ref="B522:B585" si="56">+IF($A522&gt;0,B521,"")</f>
        <v/>
      </c>
      <c r="C522" s="89" t="str">
        <f t="shared" ref="C522:C585" si="57">+IF($A522&gt;0,C521,"")</f>
        <v/>
      </c>
      <c r="D522" s="87" t="str">
        <f>IF($A522=0,"",IF($A522&lt;=$A$1,+VLOOKUP($A522,'Rashodi- plan-izvršenje'!$A$8:B$1500,'prenos-P-R-N'!D$1,FALSE),IF($A522&gt;$A$2,+VLOOKUP($A522,'Neizmirene obaveze JLS'!$A$11:B$500,'prenos-P-R-N'!D$1,FALSE),"")))</f>
        <v/>
      </c>
      <c r="E522" s="87" t="str">
        <f>IF($A522=0,"",IF($A522&lt;=$A$1,+VLOOKUP($A522,'Rashodi- plan-izvršenje'!$A$8:C$1500,'prenos-P-R-N'!E$1,FALSE),IF($A522&gt;$A$2,+VLOOKUP($A522,'Neizmirene obaveze JLS'!$A$11:C$500,'prenos-P-R-N'!E$1,FALSE),"")))</f>
        <v/>
      </c>
      <c r="F522" s="87" t="str">
        <f>IF($A522=0,"",IF($A522&lt;=$A$1,+VLOOKUP($A522,'Rashodi- plan-izvršenje'!$A$8:D$1500,'prenos-P-R-N'!F$1,FALSE),IF($A522&gt;$A$2,+VLOOKUP($A522,'Neizmirene obaveze JLS'!$A$11:D$500,'prenos-P-R-N'!F$1,FALSE),"")))</f>
        <v/>
      </c>
      <c r="G522" s="87" t="str">
        <f>IF($A522=0,"",IF($A522&lt;=$A$1,+VLOOKUP($A522,'Rashodi- plan-izvršenje'!$A$8:E$1500,'prenos-P-R-N'!G$1,FALSE),IF($A522&gt;$A$2,+VLOOKUP($A522,'Neizmirene obaveze JLS'!$A$11:E$500,'prenos-P-R-N'!G$1,FALSE),"")))</f>
        <v/>
      </c>
      <c r="H522" s="87" t="str">
        <f>IF($A522=0,"",IF($A522&lt;=$A$1,+VLOOKUP($A522,'Rashodi- plan-izvršenje'!$A$8:F$1500,'prenos-P-R-N'!H$1,FALSE),IF($A522&gt;$A$2,+VLOOKUP($A522,'Neizmirene obaveze JLS'!$A$11:F$500,'prenos-P-R-N'!H$1,FALSE),"")))</f>
        <v/>
      </c>
      <c r="I522" s="87" t="str">
        <f>IF($A522=0,"",IF($A522&lt;=$A$1,+VLOOKUP($A522,'Rashodi- plan-izvršenje'!$A$8:G$1500,'prenos-P-R-N'!I$1,FALSE),IF($A522&gt;$A$2,+VLOOKUP($A522,'Neizmirene obaveze JLS'!$A$11:G$500,'prenos-P-R-N'!I$1,FALSE),"")))</f>
        <v/>
      </c>
      <c r="J522" s="87" t="str">
        <f>IF($A522=0,"",IF($A522&lt;=$A$1,+VLOOKUP($A522,'Rashodi- plan-izvršenje'!$A$8:H$1500,'prenos-P-R-N'!J$1,FALSE),IF($A522&gt;$A$2,+VLOOKUP($A522,'Neizmirene obaveze JLS'!$A$11:H$500,'prenos-P-R-N'!J$1,FALSE),"")))</f>
        <v/>
      </c>
      <c r="K522" s="87" t="str">
        <f>IF($A522=0,"",IF($A522&lt;=$A$1,+VLOOKUP($A522,'Rashodi- plan-izvršenje'!$A$8:I$1500,'prenos-P-R-N'!K$1,FALSE),IF($A522&gt;$A$2,+VLOOKUP($A522,'Neizmirene obaveze JLS'!$A$11:I$500,'prenos-P-R-N'!K$1,FALSE),"")))</f>
        <v/>
      </c>
      <c r="L522" t="str">
        <f>IF(A522=0,"",IF(A522&lt;=A$1,+IF(VLOOKUP(A522,'Rashodi- plan-izvršenje'!A$8:J$1500,M$1,FALSE)&gt;0,"Програмска активност","Пројекат"),IF(A522&gt;A$2,+IF(VLOOKUP(A522,'Neizmirene obaveze JLS'!A$8:J$2008,M$1,FALSE)&gt;0,"Програмска активност","Пројекат"),"")))</f>
        <v/>
      </c>
      <c r="M522" s="87" t="str">
        <f>IF(A522=0,"",IF($A522&lt;=$A$1,+IF(VLOOKUP($A522,'Rashodi- plan-izvršenje'!$A$8:$M$1500,10,FALSE)&gt;0,VLOOKUP($A522,'Rashodi- plan-izvršenje'!$A$8:$M$1500,10,FALSE),VLOOKUP($A522,'Rashodi- plan-izvršenje'!$A$8:$M$1500,12,FALSE)),+IF($A522&gt;$A$2,IF(VLOOKUP($A522,'Neizmirene obaveze JLS'!$A$8:$M$1500,10,FALSE)&gt;0,VLOOKUP($A522,'Neizmirene obaveze JLS'!$A$11:$M$1500,10,FALSE),VLOOKUP($A522,'Neizmirene obaveze JLS'!$A$11:$M$1500,12,FALSE)),0)))</f>
        <v/>
      </c>
      <c r="N522" s="87" t="str">
        <f>IF(A522=0,"",IF($A522&lt;=$A$1,+IF(VLOOKUP(A522,'Rashodi- plan-izvršenje'!$A$8:$M$1500,10,FALSE)&gt;0,VLOOKUP(A522,'Rashodi- plan-izvršenje'!$A$8:$M$1500,11,FALSE),VLOOKUP(A522,'Rashodi- plan-izvršenje'!$A$8:$M$1500,13,FALSE)),+IF($A522&gt;$A$2,IF(VLOOKUP($A522,'Neizmirene obaveze JLS'!$A$8:$M$1500,10,FALSE)&gt;0,VLOOKUP($A522,'Neizmirene obaveze JLS'!$A$11:$M$1500,11,FALSE),VLOOKUP($A522,'Neizmirene obaveze JLS'!$A$11:$M$1500,13,FALSE)),0)))</f>
        <v/>
      </c>
      <c r="O522" s="87" t="str">
        <f>IF(A522=0,"",IF($A522&lt;=$A$1,VALUE(+VLOOKUP($A522,'Rashodi- plan-izvršenje'!$A$8:N$1500,'prenos-P-R-N'!O$1,FALSE)),IF($A522&lt;=A$2,VALUE(VLOOKUP($A522,'Prihodi- plan-izvršenje'!$A$8:$H$500,6,FALSE)),VALUE(VLOOKUP($A522,'Neizmirene obaveze JLS'!$A$8:$N$500,O$1,FALSE)))))</f>
        <v/>
      </c>
      <c r="P522" s="87" t="str">
        <f>IF(A522=0,"",IF(A522=0,0,IF(A522&gt;A$2,'šifarnik K-izvor'!G$3,+IF(Q522&lt;700,+'šifarnik K-izvor'!G$2,'šifarnik K-izvor'!G$1))))</f>
        <v/>
      </c>
      <c r="Q522" s="87">
        <f>IF($A522&lt;=$A$1,VALUE(+VLOOKUP($A522,'Rashodi- plan-izvršenje'!$A$8:O$1500,'prenos-P-R-N'!Q$1,FALSE)),IF($A522&lt;=$A$2,VLOOKUP($A522,'Prihodi- plan-izvršenje'!$A$4:$H$500,4,FALSE),IF($A522&lt;=$A$3,VLOOKUP(A522,'Neizmirene obaveze JLS'!$A$11:O$500,Q$1,FALSE),"")))</f>
        <v>0</v>
      </c>
      <c r="R522" s="88">
        <f>IF($A522&lt;=$A$1,VALUE(+VLOOKUP($A522,'Rashodi- plan-izvršenje'!$A$8:P$1500,'prenos-P-R-N'!R$1,FALSE)),IF($A522&lt;=$A$2,VLOOKUP($A522,'Prihodi- plan-izvršenje'!$A$4:$H$500,7,FALSE),""))</f>
        <v>0</v>
      </c>
      <c r="S522" s="88">
        <f>IF(A522=0,0,IF($A522&lt;=$A$1,VALUE(+VLOOKUP($A522,'Rashodi- plan-izvršenje'!$A$8:Q$1500,'prenos-P-R-N'!S$1,FALSE)),IF($A522&lt;=$A$2,VLOOKUP($A522,'Prihodi- plan-izvršenje'!$A$4:$H$500,8,FALSE),0)))</f>
        <v>0</v>
      </c>
      <c r="T522" s="88" t="str">
        <f>IF($A522&gt;$A$2,VLOOKUP($A522,'Neizmirene obaveze JLS'!$A$11:R$500,R$1,FALSE),"")</f>
        <v/>
      </c>
      <c r="U522" s="88">
        <f>IF($A522&gt;$A$2,VLOOKUP($A522,'Neizmirene obaveze JLS'!$A$11:S$500,S$1,FALSE),0)</f>
        <v>0</v>
      </c>
      <c r="V522" s="88">
        <f t="shared" si="53"/>
        <v>0</v>
      </c>
      <c r="W522" s="74"/>
      <c r="X522" s="74"/>
      <c r="Y522" s="74"/>
      <c r="Z522" s="74"/>
      <c r="AA522" s="193">
        <f t="shared" si="54"/>
        <v>1</v>
      </c>
      <c r="AB522" s="193" t="str">
        <f t="shared" si="55"/>
        <v/>
      </c>
    </row>
    <row r="523" spans="1:28">
      <c r="A523" s="89">
        <f>IF(AND(COUNTIF(A$1:A$3,"&gt;0")=1,MAX(A$8:A522)&lt;A$1),A522+1,IF(AND(COUNTIF(A$1:A$3,"&gt;0")=2,MAX(A$8:A522)&lt;A$2),A522+1,IF(AND(COUNTIF(A$1:A$3,"&gt;0")=3,MAX(A$8:A522)&lt;A$3),A522+1,0)))</f>
        <v>0</v>
      </c>
      <c r="B523" s="89" t="str">
        <f t="shared" si="56"/>
        <v/>
      </c>
      <c r="C523" s="89" t="str">
        <f t="shared" si="57"/>
        <v/>
      </c>
      <c r="D523" s="87" t="str">
        <f>IF($A523=0,"",IF($A523&lt;=$A$1,+VLOOKUP($A523,'Rashodi- plan-izvršenje'!$A$8:B$1500,'prenos-P-R-N'!D$1,FALSE),IF($A523&gt;$A$2,+VLOOKUP($A523,'Neizmirene obaveze JLS'!$A$11:B$500,'prenos-P-R-N'!D$1,FALSE),"")))</f>
        <v/>
      </c>
      <c r="E523" s="87" t="str">
        <f>IF($A523=0,"",IF($A523&lt;=$A$1,+VLOOKUP($A523,'Rashodi- plan-izvršenje'!$A$8:C$1500,'prenos-P-R-N'!E$1,FALSE),IF($A523&gt;$A$2,+VLOOKUP($A523,'Neizmirene obaveze JLS'!$A$11:C$500,'prenos-P-R-N'!E$1,FALSE),"")))</f>
        <v/>
      </c>
      <c r="F523" s="87" t="str">
        <f>IF($A523=0,"",IF($A523&lt;=$A$1,+VLOOKUP($A523,'Rashodi- plan-izvršenje'!$A$8:D$1500,'prenos-P-R-N'!F$1,FALSE),IF($A523&gt;$A$2,+VLOOKUP($A523,'Neizmirene obaveze JLS'!$A$11:D$500,'prenos-P-R-N'!F$1,FALSE),"")))</f>
        <v/>
      </c>
      <c r="G523" s="87" t="str">
        <f>IF($A523=0,"",IF($A523&lt;=$A$1,+VLOOKUP($A523,'Rashodi- plan-izvršenje'!$A$8:E$1500,'prenos-P-R-N'!G$1,FALSE),IF($A523&gt;$A$2,+VLOOKUP($A523,'Neizmirene obaveze JLS'!$A$11:E$500,'prenos-P-R-N'!G$1,FALSE),"")))</f>
        <v/>
      </c>
      <c r="H523" s="87" t="str">
        <f>IF($A523=0,"",IF($A523&lt;=$A$1,+VLOOKUP($A523,'Rashodi- plan-izvršenje'!$A$8:F$1500,'prenos-P-R-N'!H$1,FALSE),IF($A523&gt;$A$2,+VLOOKUP($A523,'Neizmirene obaveze JLS'!$A$11:F$500,'prenos-P-R-N'!H$1,FALSE),"")))</f>
        <v/>
      </c>
      <c r="I523" s="87" t="str">
        <f>IF($A523=0,"",IF($A523&lt;=$A$1,+VLOOKUP($A523,'Rashodi- plan-izvršenje'!$A$8:G$1500,'prenos-P-R-N'!I$1,FALSE),IF($A523&gt;$A$2,+VLOOKUP($A523,'Neizmirene obaveze JLS'!$A$11:G$500,'prenos-P-R-N'!I$1,FALSE),"")))</f>
        <v/>
      </c>
      <c r="J523" s="87" t="str">
        <f>IF($A523=0,"",IF($A523&lt;=$A$1,+VLOOKUP($A523,'Rashodi- plan-izvršenje'!$A$8:H$1500,'prenos-P-R-N'!J$1,FALSE),IF($A523&gt;$A$2,+VLOOKUP($A523,'Neizmirene obaveze JLS'!$A$11:H$500,'prenos-P-R-N'!J$1,FALSE),"")))</f>
        <v/>
      </c>
      <c r="K523" s="87" t="str">
        <f>IF($A523=0,"",IF($A523&lt;=$A$1,+VLOOKUP($A523,'Rashodi- plan-izvršenje'!$A$8:I$1500,'prenos-P-R-N'!K$1,FALSE),IF($A523&gt;$A$2,+VLOOKUP($A523,'Neizmirene obaveze JLS'!$A$11:I$500,'prenos-P-R-N'!K$1,FALSE),"")))</f>
        <v/>
      </c>
      <c r="L523" t="str">
        <f>IF(A523=0,"",IF(A523&lt;=A$1,+IF(VLOOKUP(A523,'Rashodi- plan-izvršenje'!A$8:J$1500,M$1,FALSE)&gt;0,"Програмска активност","Пројекат"),IF(A523&gt;A$2,+IF(VLOOKUP(A523,'Neizmirene obaveze JLS'!A$8:J$2008,M$1,FALSE)&gt;0,"Програмска активност","Пројекат"),"")))</f>
        <v/>
      </c>
      <c r="M523" s="87" t="str">
        <f>IF(A523=0,"",IF($A523&lt;=$A$1,+IF(VLOOKUP($A523,'Rashodi- plan-izvršenje'!$A$8:$M$1500,10,FALSE)&gt;0,VLOOKUP($A523,'Rashodi- plan-izvršenje'!$A$8:$M$1500,10,FALSE),VLOOKUP($A523,'Rashodi- plan-izvršenje'!$A$8:$M$1500,12,FALSE)),+IF($A523&gt;$A$2,IF(VLOOKUP($A523,'Neizmirene obaveze JLS'!$A$8:$M$1500,10,FALSE)&gt;0,VLOOKUP($A523,'Neizmirene obaveze JLS'!$A$11:$M$1500,10,FALSE),VLOOKUP($A523,'Neizmirene obaveze JLS'!$A$11:$M$1500,12,FALSE)),0)))</f>
        <v/>
      </c>
      <c r="N523" s="87" t="str">
        <f>IF(A523=0,"",IF($A523&lt;=$A$1,+IF(VLOOKUP(A523,'Rashodi- plan-izvršenje'!$A$8:$M$1500,10,FALSE)&gt;0,VLOOKUP(A523,'Rashodi- plan-izvršenje'!$A$8:$M$1500,11,FALSE),VLOOKUP(A523,'Rashodi- plan-izvršenje'!$A$8:$M$1500,13,FALSE)),+IF($A523&gt;$A$2,IF(VLOOKUP($A523,'Neizmirene obaveze JLS'!$A$8:$M$1500,10,FALSE)&gt;0,VLOOKUP($A523,'Neizmirene obaveze JLS'!$A$11:$M$1500,11,FALSE),VLOOKUP($A523,'Neizmirene obaveze JLS'!$A$11:$M$1500,13,FALSE)),0)))</f>
        <v/>
      </c>
      <c r="O523" s="87" t="str">
        <f>IF(A523=0,"",IF($A523&lt;=$A$1,VALUE(+VLOOKUP($A523,'Rashodi- plan-izvršenje'!$A$8:N$1500,'prenos-P-R-N'!O$1,FALSE)),IF($A523&lt;=A$2,VALUE(VLOOKUP($A523,'Prihodi- plan-izvršenje'!$A$8:$H$500,6,FALSE)),VALUE(VLOOKUP($A523,'Neizmirene obaveze JLS'!$A$8:$N$500,O$1,FALSE)))))</f>
        <v/>
      </c>
      <c r="P523" s="87" t="str">
        <f>IF(A523=0,"",IF(A523=0,0,IF(A523&gt;A$2,'šifarnik K-izvor'!G$3,+IF(Q523&lt;700,+'šifarnik K-izvor'!G$2,'šifarnik K-izvor'!G$1))))</f>
        <v/>
      </c>
      <c r="Q523" s="87">
        <f>IF($A523&lt;=$A$1,VALUE(+VLOOKUP($A523,'Rashodi- plan-izvršenje'!$A$8:O$1500,'prenos-P-R-N'!Q$1,FALSE)),IF($A523&lt;=$A$2,VLOOKUP($A523,'Prihodi- plan-izvršenje'!$A$4:$H$500,4,FALSE),IF($A523&lt;=$A$3,VLOOKUP(A523,'Neizmirene obaveze JLS'!$A$11:O$500,Q$1,FALSE),"")))</f>
        <v>0</v>
      </c>
      <c r="R523" s="88">
        <f>IF($A523&lt;=$A$1,VALUE(+VLOOKUP($A523,'Rashodi- plan-izvršenje'!$A$8:P$1500,'prenos-P-R-N'!R$1,FALSE)),IF($A523&lt;=$A$2,VLOOKUP($A523,'Prihodi- plan-izvršenje'!$A$4:$H$500,7,FALSE),""))</f>
        <v>0</v>
      </c>
      <c r="S523" s="88">
        <f>IF(A523=0,0,IF($A523&lt;=$A$1,VALUE(+VLOOKUP($A523,'Rashodi- plan-izvršenje'!$A$8:Q$1500,'prenos-P-R-N'!S$1,FALSE)),IF($A523&lt;=$A$2,VLOOKUP($A523,'Prihodi- plan-izvršenje'!$A$4:$H$500,8,FALSE),0)))</f>
        <v>0</v>
      </c>
      <c r="T523" s="88" t="str">
        <f>IF($A523&gt;$A$2,VLOOKUP($A523,'Neizmirene obaveze JLS'!$A$11:R$500,R$1,FALSE),"")</f>
        <v/>
      </c>
      <c r="U523" s="88">
        <f>IF($A523&gt;$A$2,VLOOKUP($A523,'Neizmirene obaveze JLS'!$A$11:S$500,S$1,FALSE),0)</f>
        <v>0</v>
      </c>
      <c r="V523" s="88">
        <f t="shared" si="53"/>
        <v>0</v>
      </c>
      <c r="W523" s="74"/>
      <c r="X523" s="74"/>
      <c r="Y523" s="74"/>
      <c r="Z523" s="74"/>
      <c r="AA523" s="193">
        <f t="shared" si="54"/>
        <v>1</v>
      </c>
      <c r="AB523" s="193" t="str">
        <f t="shared" si="55"/>
        <v/>
      </c>
    </row>
    <row r="524" spans="1:28">
      <c r="A524" s="89">
        <f>IF(AND(COUNTIF(A$1:A$3,"&gt;0")=1,MAX(A$8:A523)&lt;A$1),A523+1,IF(AND(COUNTIF(A$1:A$3,"&gt;0")=2,MAX(A$8:A523)&lt;A$2),A523+1,IF(AND(COUNTIF(A$1:A$3,"&gt;0")=3,MAX(A$8:A523)&lt;A$3),A523+1,0)))</f>
        <v>0</v>
      </c>
      <c r="B524" s="89" t="str">
        <f t="shared" si="56"/>
        <v/>
      </c>
      <c r="C524" s="89" t="str">
        <f t="shared" si="57"/>
        <v/>
      </c>
      <c r="D524" s="87" t="str">
        <f>IF($A524=0,"",IF($A524&lt;=$A$1,+VLOOKUP($A524,'Rashodi- plan-izvršenje'!$A$8:B$1500,'prenos-P-R-N'!D$1,FALSE),IF($A524&gt;$A$2,+VLOOKUP($A524,'Neizmirene obaveze JLS'!$A$11:B$500,'prenos-P-R-N'!D$1,FALSE),"")))</f>
        <v/>
      </c>
      <c r="E524" s="87" t="str">
        <f>IF($A524=0,"",IF($A524&lt;=$A$1,+VLOOKUP($A524,'Rashodi- plan-izvršenje'!$A$8:C$1500,'prenos-P-R-N'!E$1,FALSE),IF($A524&gt;$A$2,+VLOOKUP($A524,'Neizmirene obaveze JLS'!$A$11:C$500,'prenos-P-R-N'!E$1,FALSE),"")))</f>
        <v/>
      </c>
      <c r="F524" s="87" t="str">
        <f>IF($A524=0,"",IF($A524&lt;=$A$1,+VLOOKUP($A524,'Rashodi- plan-izvršenje'!$A$8:D$1500,'prenos-P-R-N'!F$1,FALSE),IF($A524&gt;$A$2,+VLOOKUP($A524,'Neizmirene obaveze JLS'!$A$11:D$500,'prenos-P-R-N'!F$1,FALSE),"")))</f>
        <v/>
      </c>
      <c r="G524" s="87" t="str">
        <f>IF($A524=0,"",IF($A524&lt;=$A$1,+VLOOKUP($A524,'Rashodi- plan-izvršenje'!$A$8:E$1500,'prenos-P-R-N'!G$1,FALSE),IF($A524&gt;$A$2,+VLOOKUP($A524,'Neizmirene obaveze JLS'!$A$11:E$500,'prenos-P-R-N'!G$1,FALSE),"")))</f>
        <v/>
      </c>
      <c r="H524" s="87" t="str">
        <f>IF($A524=0,"",IF($A524&lt;=$A$1,+VLOOKUP($A524,'Rashodi- plan-izvršenje'!$A$8:F$1500,'prenos-P-R-N'!H$1,FALSE),IF($A524&gt;$A$2,+VLOOKUP($A524,'Neizmirene obaveze JLS'!$A$11:F$500,'prenos-P-R-N'!H$1,FALSE),"")))</f>
        <v/>
      </c>
      <c r="I524" s="87" t="str">
        <f>IF($A524=0,"",IF($A524&lt;=$A$1,+VLOOKUP($A524,'Rashodi- plan-izvršenje'!$A$8:G$1500,'prenos-P-R-N'!I$1,FALSE),IF($A524&gt;$A$2,+VLOOKUP($A524,'Neizmirene obaveze JLS'!$A$11:G$500,'prenos-P-R-N'!I$1,FALSE),"")))</f>
        <v/>
      </c>
      <c r="J524" s="87" t="str">
        <f>IF($A524=0,"",IF($A524&lt;=$A$1,+VLOOKUP($A524,'Rashodi- plan-izvršenje'!$A$8:H$1500,'prenos-P-R-N'!J$1,FALSE),IF($A524&gt;$A$2,+VLOOKUP($A524,'Neizmirene obaveze JLS'!$A$11:H$500,'prenos-P-R-N'!J$1,FALSE),"")))</f>
        <v/>
      </c>
      <c r="K524" s="87" t="str">
        <f>IF($A524=0,"",IF($A524&lt;=$A$1,+VLOOKUP($A524,'Rashodi- plan-izvršenje'!$A$8:I$1500,'prenos-P-R-N'!K$1,FALSE),IF($A524&gt;$A$2,+VLOOKUP($A524,'Neizmirene obaveze JLS'!$A$11:I$500,'prenos-P-R-N'!K$1,FALSE),"")))</f>
        <v/>
      </c>
      <c r="L524" t="str">
        <f>IF(A524=0,"",IF(A524&lt;=A$1,+IF(VLOOKUP(A524,'Rashodi- plan-izvršenje'!A$8:J$1500,M$1,FALSE)&gt;0,"Програмска активност","Пројекат"),IF(A524&gt;A$2,+IF(VLOOKUP(A524,'Neizmirene obaveze JLS'!A$8:J$2008,M$1,FALSE)&gt;0,"Програмска активност","Пројекат"),"")))</f>
        <v/>
      </c>
      <c r="M524" s="87" t="str">
        <f>IF(A524=0,"",IF($A524&lt;=$A$1,+IF(VLOOKUP($A524,'Rashodi- plan-izvršenje'!$A$8:$M$1500,10,FALSE)&gt;0,VLOOKUP($A524,'Rashodi- plan-izvršenje'!$A$8:$M$1500,10,FALSE),VLOOKUP($A524,'Rashodi- plan-izvršenje'!$A$8:$M$1500,12,FALSE)),+IF($A524&gt;$A$2,IF(VLOOKUP($A524,'Neizmirene obaveze JLS'!$A$8:$M$1500,10,FALSE)&gt;0,VLOOKUP($A524,'Neizmirene obaveze JLS'!$A$11:$M$1500,10,FALSE),VLOOKUP($A524,'Neizmirene obaveze JLS'!$A$11:$M$1500,12,FALSE)),0)))</f>
        <v/>
      </c>
      <c r="N524" s="87" t="str">
        <f>IF(A524=0,"",IF($A524&lt;=$A$1,+IF(VLOOKUP(A524,'Rashodi- plan-izvršenje'!$A$8:$M$1500,10,FALSE)&gt;0,VLOOKUP(A524,'Rashodi- plan-izvršenje'!$A$8:$M$1500,11,FALSE),VLOOKUP(A524,'Rashodi- plan-izvršenje'!$A$8:$M$1500,13,FALSE)),+IF($A524&gt;$A$2,IF(VLOOKUP($A524,'Neizmirene obaveze JLS'!$A$8:$M$1500,10,FALSE)&gt;0,VLOOKUP($A524,'Neizmirene obaveze JLS'!$A$11:$M$1500,11,FALSE),VLOOKUP($A524,'Neizmirene obaveze JLS'!$A$11:$M$1500,13,FALSE)),0)))</f>
        <v/>
      </c>
      <c r="O524" s="87" t="str">
        <f>IF(A524=0,"",IF($A524&lt;=$A$1,VALUE(+VLOOKUP($A524,'Rashodi- plan-izvršenje'!$A$8:N$1500,'prenos-P-R-N'!O$1,FALSE)),IF($A524&lt;=A$2,VALUE(VLOOKUP($A524,'Prihodi- plan-izvršenje'!$A$8:$H$500,6,FALSE)),VALUE(VLOOKUP($A524,'Neizmirene obaveze JLS'!$A$8:$N$500,O$1,FALSE)))))</f>
        <v/>
      </c>
      <c r="P524" s="87" t="str">
        <f>IF(A524=0,"",IF(A524=0,0,IF(A524&gt;A$2,'šifarnik K-izvor'!G$3,+IF(Q524&lt;700,+'šifarnik K-izvor'!G$2,'šifarnik K-izvor'!G$1))))</f>
        <v/>
      </c>
      <c r="Q524" s="87">
        <f>IF($A524&lt;=$A$1,VALUE(+VLOOKUP($A524,'Rashodi- plan-izvršenje'!$A$8:O$1500,'prenos-P-R-N'!Q$1,FALSE)),IF($A524&lt;=$A$2,VLOOKUP($A524,'Prihodi- plan-izvršenje'!$A$4:$H$500,4,FALSE),IF($A524&lt;=$A$3,VLOOKUP(A524,'Neizmirene obaveze JLS'!$A$11:O$500,Q$1,FALSE),"")))</f>
        <v>0</v>
      </c>
      <c r="R524" s="88">
        <f>IF($A524&lt;=$A$1,VALUE(+VLOOKUP($A524,'Rashodi- plan-izvršenje'!$A$8:P$1500,'prenos-P-R-N'!R$1,FALSE)),IF($A524&lt;=$A$2,VLOOKUP($A524,'Prihodi- plan-izvršenje'!$A$4:$H$500,7,FALSE),""))</f>
        <v>0</v>
      </c>
      <c r="S524" s="88">
        <f>IF(A524=0,0,IF($A524&lt;=$A$1,VALUE(+VLOOKUP($A524,'Rashodi- plan-izvršenje'!$A$8:Q$1500,'prenos-P-R-N'!S$1,FALSE)),IF($A524&lt;=$A$2,VLOOKUP($A524,'Prihodi- plan-izvršenje'!$A$4:$H$500,8,FALSE),0)))</f>
        <v>0</v>
      </c>
      <c r="T524" s="88" t="str">
        <f>IF($A524&gt;$A$2,VLOOKUP($A524,'Neizmirene obaveze JLS'!$A$11:R$500,R$1,FALSE),"")</f>
        <v/>
      </c>
      <c r="U524" s="88">
        <f>IF($A524&gt;$A$2,VLOOKUP($A524,'Neizmirene obaveze JLS'!$A$11:S$500,S$1,FALSE),0)</f>
        <v>0</v>
      </c>
      <c r="V524" s="88">
        <f t="shared" si="53"/>
        <v>0</v>
      </c>
      <c r="W524" s="74"/>
      <c r="X524" s="74"/>
      <c r="Y524" s="74"/>
      <c r="Z524" s="74"/>
      <c r="AA524" s="193">
        <f t="shared" si="54"/>
        <v>1</v>
      </c>
      <c r="AB524" s="193" t="str">
        <f t="shared" si="55"/>
        <v/>
      </c>
    </row>
    <row r="525" spans="1:28">
      <c r="A525" s="89">
        <f>IF(AND(COUNTIF(A$1:A$3,"&gt;0")=1,MAX(A$8:A524)&lt;A$1),A524+1,IF(AND(COUNTIF(A$1:A$3,"&gt;0")=2,MAX(A$8:A524)&lt;A$2),A524+1,IF(AND(COUNTIF(A$1:A$3,"&gt;0")=3,MAX(A$8:A524)&lt;A$3),A524+1,0)))</f>
        <v>0</v>
      </c>
      <c r="B525" s="89" t="str">
        <f t="shared" si="56"/>
        <v/>
      </c>
      <c r="C525" s="89" t="str">
        <f t="shared" si="57"/>
        <v/>
      </c>
      <c r="D525" s="87" t="str">
        <f>IF($A525=0,"",IF($A525&lt;=$A$1,+VLOOKUP($A525,'Rashodi- plan-izvršenje'!$A$8:B$1500,'prenos-P-R-N'!D$1,FALSE),IF($A525&gt;$A$2,+VLOOKUP($A525,'Neizmirene obaveze JLS'!$A$11:B$500,'prenos-P-R-N'!D$1,FALSE),"")))</f>
        <v/>
      </c>
      <c r="E525" s="87" t="str">
        <f>IF($A525=0,"",IF($A525&lt;=$A$1,+VLOOKUP($A525,'Rashodi- plan-izvršenje'!$A$8:C$1500,'prenos-P-R-N'!E$1,FALSE),IF($A525&gt;$A$2,+VLOOKUP($A525,'Neizmirene obaveze JLS'!$A$11:C$500,'prenos-P-R-N'!E$1,FALSE),"")))</f>
        <v/>
      </c>
      <c r="F525" s="87" t="str">
        <f>IF($A525=0,"",IF($A525&lt;=$A$1,+VLOOKUP($A525,'Rashodi- plan-izvršenje'!$A$8:D$1500,'prenos-P-R-N'!F$1,FALSE),IF($A525&gt;$A$2,+VLOOKUP($A525,'Neizmirene obaveze JLS'!$A$11:D$500,'prenos-P-R-N'!F$1,FALSE),"")))</f>
        <v/>
      </c>
      <c r="G525" s="87" t="str">
        <f>IF($A525=0,"",IF($A525&lt;=$A$1,+VLOOKUP($A525,'Rashodi- plan-izvršenje'!$A$8:E$1500,'prenos-P-R-N'!G$1,FALSE),IF($A525&gt;$A$2,+VLOOKUP($A525,'Neizmirene obaveze JLS'!$A$11:E$500,'prenos-P-R-N'!G$1,FALSE),"")))</f>
        <v/>
      </c>
      <c r="H525" s="87" t="str">
        <f>IF($A525=0,"",IF($A525&lt;=$A$1,+VLOOKUP($A525,'Rashodi- plan-izvršenje'!$A$8:F$1500,'prenos-P-R-N'!H$1,FALSE),IF($A525&gt;$A$2,+VLOOKUP($A525,'Neizmirene obaveze JLS'!$A$11:F$500,'prenos-P-R-N'!H$1,FALSE),"")))</f>
        <v/>
      </c>
      <c r="I525" s="87" t="str">
        <f>IF($A525=0,"",IF($A525&lt;=$A$1,+VLOOKUP($A525,'Rashodi- plan-izvršenje'!$A$8:G$1500,'prenos-P-R-N'!I$1,FALSE),IF($A525&gt;$A$2,+VLOOKUP($A525,'Neizmirene obaveze JLS'!$A$11:G$500,'prenos-P-R-N'!I$1,FALSE),"")))</f>
        <v/>
      </c>
      <c r="J525" s="87" t="str">
        <f>IF($A525=0,"",IF($A525&lt;=$A$1,+VLOOKUP($A525,'Rashodi- plan-izvršenje'!$A$8:H$1500,'prenos-P-R-N'!J$1,FALSE),IF($A525&gt;$A$2,+VLOOKUP($A525,'Neizmirene obaveze JLS'!$A$11:H$500,'prenos-P-R-N'!J$1,FALSE),"")))</f>
        <v/>
      </c>
      <c r="K525" s="87" t="str">
        <f>IF($A525=0,"",IF($A525&lt;=$A$1,+VLOOKUP($A525,'Rashodi- plan-izvršenje'!$A$8:I$1500,'prenos-P-R-N'!K$1,FALSE),IF($A525&gt;$A$2,+VLOOKUP($A525,'Neizmirene obaveze JLS'!$A$11:I$500,'prenos-P-R-N'!K$1,FALSE),"")))</f>
        <v/>
      </c>
      <c r="L525" t="str">
        <f>IF(A525=0,"",IF(A525&lt;=A$1,+IF(VLOOKUP(A525,'Rashodi- plan-izvršenje'!A$8:J$1500,M$1,FALSE)&gt;0,"Програмска активност","Пројекат"),IF(A525&gt;A$2,+IF(VLOOKUP(A525,'Neizmirene obaveze JLS'!A$8:J$2008,M$1,FALSE)&gt;0,"Програмска активност","Пројекат"),"")))</f>
        <v/>
      </c>
      <c r="M525" s="87" t="str">
        <f>IF(A525=0,"",IF($A525&lt;=$A$1,+IF(VLOOKUP($A525,'Rashodi- plan-izvršenje'!$A$8:$M$1500,10,FALSE)&gt;0,VLOOKUP($A525,'Rashodi- plan-izvršenje'!$A$8:$M$1500,10,FALSE),VLOOKUP($A525,'Rashodi- plan-izvršenje'!$A$8:$M$1500,12,FALSE)),+IF($A525&gt;$A$2,IF(VLOOKUP($A525,'Neizmirene obaveze JLS'!$A$8:$M$1500,10,FALSE)&gt;0,VLOOKUP($A525,'Neizmirene obaveze JLS'!$A$11:$M$1500,10,FALSE),VLOOKUP($A525,'Neizmirene obaveze JLS'!$A$11:$M$1500,12,FALSE)),0)))</f>
        <v/>
      </c>
      <c r="N525" s="87" t="str">
        <f>IF(A525=0,"",IF($A525&lt;=$A$1,+IF(VLOOKUP(A525,'Rashodi- plan-izvršenje'!$A$8:$M$1500,10,FALSE)&gt;0,VLOOKUP(A525,'Rashodi- plan-izvršenje'!$A$8:$M$1500,11,FALSE),VLOOKUP(A525,'Rashodi- plan-izvršenje'!$A$8:$M$1500,13,FALSE)),+IF($A525&gt;$A$2,IF(VLOOKUP($A525,'Neizmirene obaveze JLS'!$A$8:$M$1500,10,FALSE)&gt;0,VLOOKUP($A525,'Neizmirene obaveze JLS'!$A$11:$M$1500,11,FALSE),VLOOKUP($A525,'Neizmirene obaveze JLS'!$A$11:$M$1500,13,FALSE)),0)))</f>
        <v/>
      </c>
      <c r="O525" s="87" t="str">
        <f>IF(A525=0,"",IF($A525&lt;=$A$1,VALUE(+VLOOKUP($A525,'Rashodi- plan-izvršenje'!$A$8:N$1500,'prenos-P-R-N'!O$1,FALSE)),IF($A525&lt;=A$2,VALUE(VLOOKUP($A525,'Prihodi- plan-izvršenje'!$A$8:$H$500,6,FALSE)),VALUE(VLOOKUP($A525,'Neizmirene obaveze JLS'!$A$8:$N$500,O$1,FALSE)))))</f>
        <v/>
      </c>
      <c r="P525" s="87" t="str">
        <f>IF(A525=0,"",IF(A525=0,0,IF(A525&gt;A$2,'šifarnik K-izvor'!G$3,+IF(Q525&lt;700,+'šifarnik K-izvor'!G$2,'šifarnik K-izvor'!G$1))))</f>
        <v/>
      </c>
      <c r="Q525" s="87">
        <f>IF($A525&lt;=$A$1,VALUE(+VLOOKUP($A525,'Rashodi- plan-izvršenje'!$A$8:O$1500,'prenos-P-R-N'!Q$1,FALSE)),IF($A525&lt;=$A$2,VLOOKUP($A525,'Prihodi- plan-izvršenje'!$A$4:$H$500,4,FALSE),IF($A525&lt;=$A$3,VLOOKUP(A525,'Neizmirene obaveze JLS'!$A$11:O$500,Q$1,FALSE),"")))</f>
        <v>0</v>
      </c>
      <c r="R525" s="88">
        <f>IF($A525&lt;=$A$1,VALUE(+VLOOKUP($A525,'Rashodi- plan-izvršenje'!$A$8:P$1500,'prenos-P-R-N'!R$1,FALSE)),IF($A525&lt;=$A$2,VLOOKUP($A525,'Prihodi- plan-izvršenje'!$A$4:$H$500,7,FALSE),""))</f>
        <v>0</v>
      </c>
      <c r="S525" s="88">
        <f>IF(A525=0,0,IF($A525&lt;=$A$1,VALUE(+VLOOKUP($A525,'Rashodi- plan-izvršenje'!$A$8:Q$1500,'prenos-P-R-N'!S$1,FALSE)),IF($A525&lt;=$A$2,VLOOKUP($A525,'Prihodi- plan-izvršenje'!$A$4:$H$500,8,FALSE),0)))</f>
        <v>0</v>
      </c>
      <c r="T525" s="88" t="str">
        <f>IF($A525&gt;$A$2,VLOOKUP($A525,'Neizmirene obaveze JLS'!$A$11:R$500,R$1,FALSE),"")</f>
        <v/>
      </c>
      <c r="U525" s="88">
        <f>IF($A525&gt;$A$2,VLOOKUP($A525,'Neizmirene obaveze JLS'!$A$11:S$500,S$1,FALSE),0)</f>
        <v>0</v>
      </c>
      <c r="V525" s="88">
        <f t="shared" si="53"/>
        <v>0</v>
      </c>
      <c r="W525" s="74"/>
      <c r="X525" s="74"/>
      <c r="Y525" s="74"/>
      <c r="Z525" s="74"/>
      <c r="AA525" s="193">
        <f t="shared" si="54"/>
        <v>1</v>
      </c>
      <c r="AB525" s="193" t="str">
        <f t="shared" si="55"/>
        <v/>
      </c>
    </row>
    <row r="526" spans="1:28">
      <c r="A526" s="89">
        <f>IF(AND(COUNTIF(A$1:A$3,"&gt;0")=1,MAX(A$8:A525)&lt;A$1),A525+1,IF(AND(COUNTIF(A$1:A$3,"&gt;0")=2,MAX(A$8:A525)&lt;A$2),A525+1,IF(AND(COUNTIF(A$1:A$3,"&gt;0")=3,MAX(A$8:A525)&lt;A$3),A525+1,0)))</f>
        <v>0</v>
      </c>
      <c r="B526" s="89" t="str">
        <f t="shared" si="56"/>
        <v/>
      </c>
      <c r="C526" s="89" t="str">
        <f t="shared" si="57"/>
        <v/>
      </c>
      <c r="D526" s="87" t="str">
        <f>IF($A526=0,"",IF($A526&lt;=$A$1,+VLOOKUP($A526,'Rashodi- plan-izvršenje'!$A$8:B$1500,'prenos-P-R-N'!D$1,FALSE),IF($A526&gt;$A$2,+VLOOKUP($A526,'Neizmirene obaveze JLS'!$A$11:B$500,'prenos-P-R-N'!D$1,FALSE),"")))</f>
        <v/>
      </c>
      <c r="E526" s="87" t="str">
        <f>IF($A526=0,"",IF($A526&lt;=$A$1,+VLOOKUP($A526,'Rashodi- plan-izvršenje'!$A$8:C$1500,'prenos-P-R-N'!E$1,FALSE),IF($A526&gt;$A$2,+VLOOKUP($A526,'Neizmirene obaveze JLS'!$A$11:C$500,'prenos-P-R-N'!E$1,FALSE),"")))</f>
        <v/>
      </c>
      <c r="F526" s="87" t="str">
        <f>IF($A526=0,"",IF($A526&lt;=$A$1,+VLOOKUP($A526,'Rashodi- plan-izvršenje'!$A$8:D$1500,'prenos-P-R-N'!F$1,FALSE),IF($A526&gt;$A$2,+VLOOKUP($A526,'Neizmirene obaveze JLS'!$A$11:D$500,'prenos-P-R-N'!F$1,FALSE),"")))</f>
        <v/>
      </c>
      <c r="G526" s="87" t="str">
        <f>IF($A526=0,"",IF($A526&lt;=$A$1,+VLOOKUP($A526,'Rashodi- plan-izvršenje'!$A$8:E$1500,'prenos-P-R-N'!G$1,FALSE),IF($A526&gt;$A$2,+VLOOKUP($A526,'Neizmirene obaveze JLS'!$A$11:E$500,'prenos-P-R-N'!G$1,FALSE),"")))</f>
        <v/>
      </c>
      <c r="H526" s="87" t="str">
        <f>IF($A526=0,"",IF($A526&lt;=$A$1,+VLOOKUP($A526,'Rashodi- plan-izvršenje'!$A$8:F$1500,'prenos-P-R-N'!H$1,FALSE),IF($A526&gt;$A$2,+VLOOKUP($A526,'Neizmirene obaveze JLS'!$A$11:F$500,'prenos-P-R-N'!H$1,FALSE),"")))</f>
        <v/>
      </c>
      <c r="I526" s="87" t="str">
        <f>IF($A526=0,"",IF($A526&lt;=$A$1,+VLOOKUP($A526,'Rashodi- plan-izvršenje'!$A$8:G$1500,'prenos-P-R-N'!I$1,FALSE),IF($A526&gt;$A$2,+VLOOKUP($A526,'Neizmirene obaveze JLS'!$A$11:G$500,'prenos-P-R-N'!I$1,FALSE),"")))</f>
        <v/>
      </c>
      <c r="J526" s="87" t="str">
        <f>IF($A526=0,"",IF($A526&lt;=$A$1,+VLOOKUP($A526,'Rashodi- plan-izvršenje'!$A$8:H$1500,'prenos-P-R-N'!J$1,FALSE),IF($A526&gt;$A$2,+VLOOKUP($A526,'Neizmirene obaveze JLS'!$A$11:H$500,'prenos-P-R-N'!J$1,FALSE),"")))</f>
        <v/>
      </c>
      <c r="K526" s="87" t="str">
        <f>IF($A526=0,"",IF($A526&lt;=$A$1,+VLOOKUP($A526,'Rashodi- plan-izvršenje'!$A$8:I$1500,'prenos-P-R-N'!K$1,FALSE),IF($A526&gt;$A$2,+VLOOKUP($A526,'Neizmirene obaveze JLS'!$A$11:I$500,'prenos-P-R-N'!K$1,FALSE),"")))</f>
        <v/>
      </c>
      <c r="L526" t="str">
        <f>IF(A526=0,"",IF(A526&lt;=A$1,+IF(VLOOKUP(A526,'Rashodi- plan-izvršenje'!A$8:J$1500,M$1,FALSE)&gt;0,"Програмска активност","Пројекат"),IF(A526&gt;A$2,+IF(VLOOKUP(A526,'Neizmirene obaveze JLS'!A$8:J$2008,M$1,FALSE)&gt;0,"Програмска активност","Пројекат"),"")))</f>
        <v/>
      </c>
      <c r="M526" s="87" t="str">
        <f>IF(A526=0,"",IF($A526&lt;=$A$1,+IF(VLOOKUP($A526,'Rashodi- plan-izvršenje'!$A$8:$M$1500,10,FALSE)&gt;0,VLOOKUP($A526,'Rashodi- plan-izvršenje'!$A$8:$M$1500,10,FALSE),VLOOKUP($A526,'Rashodi- plan-izvršenje'!$A$8:$M$1500,12,FALSE)),+IF($A526&gt;$A$2,IF(VLOOKUP($A526,'Neizmirene obaveze JLS'!$A$8:$M$1500,10,FALSE)&gt;0,VLOOKUP($A526,'Neizmirene obaveze JLS'!$A$11:$M$1500,10,FALSE),VLOOKUP($A526,'Neizmirene obaveze JLS'!$A$11:$M$1500,12,FALSE)),0)))</f>
        <v/>
      </c>
      <c r="N526" s="87" t="str">
        <f>IF(A526=0,"",IF($A526&lt;=$A$1,+IF(VLOOKUP(A526,'Rashodi- plan-izvršenje'!$A$8:$M$1500,10,FALSE)&gt;0,VLOOKUP(A526,'Rashodi- plan-izvršenje'!$A$8:$M$1500,11,FALSE),VLOOKUP(A526,'Rashodi- plan-izvršenje'!$A$8:$M$1500,13,FALSE)),+IF($A526&gt;$A$2,IF(VLOOKUP($A526,'Neizmirene obaveze JLS'!$A$8:$M$1500,10,FALSE)&gt;0,VLOOKUP($A526,'Neizmirene obaveze JLS'!$A$11:$M$1500,11,FALSE),VLOOKUP($A526,'Neizmirene obaveze JLS'!$A$11:$M$1500,13,FALSE)),0)))</f>
        <v/>
      </c>
      <c r="O526" s="87" t="str">
        <f>IF(A526=0,"",IF($A526&lt;=$A$1,VALUE(+VLOOKUP($A526,'Rashodi- plan-izvršenje'!$A$8:N$1500,'prenos-P-R-N'!O$1,FALSE)),IF($A526&lt;=A$2,VALUE(VLOOKUP($A526,'Prihodi- plan-izvršenje'!$A$8:$H$500,6,FALSE)),VALUE(VLOOKUP($A526,'Neizmirene obaveze JLS'!$A$8:$N$500,O$1,FALSE)))))</f>
        <v/>
      </c>
      <c r="P526" s="87" t="str">
        <f>IF(A526=0,"",IF(A526=0,0,IF(A526&gt;A$2,'šifarnik K-izvor'!G$3,+IF(Q526&lt;700,+'šifarnik K-izvor'!G$2,'šifarnik K-izvor'!G$1))))</f>
        <v/>
      </c>
      <c r="Q526" s="87">
        <f>IF($A526&lt;=$A$1,VALUE(+VLOOKUP($A526,'Rashodi- plan-izvršenje'!$A$8:O$1500,'prenos-P-R-N'!Q$1,FALSE)),IF($A526&lt;=$A$2,VLOOKUP($A526,'Prihodi- plan-izvršenje'!$A$4:$H$500,4,FALSE),IF($A526&lt;=$A$3,VLOOKUP(A526,'Neizmirene obaveze JLS'!$A$11:O$500,Q$1,FALSE),"")))</f>
        <v>0</v>
      </c>
      <c r="R526" s="88">
        <f>IF($A526&lt;=$A$1,VALUE(+VLOOKUP($A526,'Rashodi- plan-izvršenje'!$A$8:P$1500,'prenos-P-R-N'!R$1,FALSE)),IF($A526&lt;=$A$2,VLOOKUP($A526,'Prihodi- plan-izvršenje'!$A$4:$H$500,7,FALSE),""))</f>
        <v>0</v>
      </c>
      <c r="S526" s="88">
        <f>IF(A526=0,0,IF($A526&lt;=$A$1,VALUE(+VLOOKUP($A526,'Rashodi- plan-izvršenje'!$A$8:Q$1500,'prenos-P-R-N'!S$1,FALSE)),IF($A526&lt;=$A$2,VLOOKUP($A526,'Prihodi- plan-izvršenje'!$A$4:$H$500,8,FALSE),0)))</f>
        <v>0</v>
      </c>
      <c r="T526" s="88" t="str">
        <f>IF($A526&gt;$A$2,VLOOKUP($A526,'Neizmirene obaveze JLS'!$A$11:R$500,R$1,FALSE),"")</f>
        <v/>
      </c>
      <c r="U526" s="88">
        <f>IF($A526&gt;$A$2,VLOOKUP($A526,'Neizmirene obaveze JLS'!$A$11:S$500,S$1,FALSE),0)</f>
        <v>0</v>
      </c>
      <c r="V526" s="88">
        <f t="shared" si="53"/>
        <v>0</v>
      </c>
      <c r="W526" s="74"/>
      <c r="X526" s="74"/>
      <c r="Y526" s="74"/>
      <c r="Z526" s="74"/>
      <c r="AA526" s="193">
        <f t="shared" si="54"/>
        <v>1</v>
      </c>
      <c r="AB526" s="193" t="str">
        <f t="shared" si="55"/>
        <v/>
      </c>
    </row>
    <row r="527" spans="1:28">
      <c r="A527" s="89">
        <f>IF(AND(COUNTIF(A$1:A$3,"&gt;0")=1,MAX(A$8:A526)&lt;A$1),A526+1,IF(AND(COUNTIF(A$1:A$3,"&gt;0")=2,MAX(A$8:A526)&lt;A$2),A526+1,IF(AND(COUNTIF(A$1:A$3,"&gt;0")=3,MAX(A$8:A526)&lt;A$3),A526+1,0)))</f>
        <v>0</v>
      </c>
      <c r="B527" s="89" t="str">
        <f t="shared" si="56"/>
        <v/>
      </c>
      <c r="C527" s="89" t="str">
        <f t="shared" si="57"/>
        <v/>
      </c>
      <c r="D527" s="87" t="str">
        <f>IF($A527=0,"",IF($A527&lt;=$A$1,+VLOOKUP($A527,'Rashodi- plan-izvršenje'!$A$8:B$1500,'prenos-P-R-N'!D$1,FALSE),IF($A527&gt;$A$2,+VLOOKUP($A527,'Neizmirene obaveze JLS'!$A$11:B$500,'prenos-P-R-N'!D$1,FALSE),"")))</f>
        <v/>
      </c>
      <c r="E527" s="87" t="str">
        <f>IF($A527=0,"",IF($A527&lt;=$A$1,+VLOOKUP($A527,'Rashodi- plan-izvršenje'!$A$8:C$1500,'prenos-P-R-N'!E$1,FALSE),IF($A527&gt;$A$2,+VLOOKUP($A527,'Neizmirene obaveze JLS'!$A$11:C$500,'prenos-P-R-N'!E$1,FALSE),"")))</f>
        <v/>
      </c>
      <c r="F527" s="87" t="str">
        <f>IF($A527=0,"",IF($A527&lt;=$A$1,+VLOOKUP($A527,'Rashodi- plan-izvršenje'!$A$8:D$1500,'prenos-P-R-N'!F$1,FALSE),IF($A527&gt;$A$2,+VLOOKUP($A527,'Neizmirene obaveze JLS'!$A$11:D$500,'prenos-P-R-N'!F$1,FALSE),"")))</f>
        <v/>
      </c>
      <c r="G527" s="87" t="str">
        <f>IF($A527=0,"",IF($A527&lt;=$A$1,+VLOOKUP($A527,'Rashodi- plan-izvršenje'!$A$8:E$1500,'prenos-P-R-N'!G$1,FALSE),IF($A527&gt;$A$2,+VLOOKUP($A527,'Neizmirene obaveze JLS'!$A$11:E$500,'prenos-P-R-N'!G$1,FALSE),"")))</f>
        <v/>
      </c>
      <c r="H527" s="87" t="str">
        <f>IF($A527=0,"",IF($A527&lt;=$A$1,+VLOOKUP($A527,'Rashodi- plan-izvršenje'!$A$8:F$1500,'prenos-P-R-N'!H$1,FALSE),IF($A527&gt;$A$2,+VLOOKUP($A527,'Neizmirene obaveze JLS'!$A$11:F$500,'prenos-P-R-N'!H$1,FALSE),"")))</f>
        <v/>
      </c>
      <c r="I527" s="87" t="str">
        <f>IF($A527=0,"",IF($A527&lt;=$A$1,+VLOOKUP($A527,'Rashodi- plan-izvršenje'!$A$8:G$1500,'prenos-P-R-N'!I$1,FALSE),IF($A527&gt;$A$2,+VLOOKUP($A527,'Neizmirene obaveze JLS'!$A$11:G$500,'prenos-P-R-N'!I$1,FALSE),"")))</f>
        <v/>
      </c>
      <c r="J527" s="87" t="str">
        <f>IF($A527=0,"",IF($A527&lt;=$A$1,+VLOOKUP($A527,'Rashodi- plan-izvršenje'!$A$8:H$1500,'prenos-P-R-N'!J$1,FALSE),IF($A527&gt;$A$2,+VLOOKUP($A527,'Neizmirene obaveze JLS'!$A$11:H$500,'prenos-P-R-N'!J$1,FALSE),"")))</f>
        <v/>
      </c>
      <c r="K527" s="87" t="str">
        <f>IF($A527=0,"",IF($A527&lt;=$A$1,+VLOOKUP($A527,'Rashodi- plan-izvršenje'!$A$8:I$1500,'prenos-P-R-N'!K$1,FALSE),IF($A527&gt;$A$2,+VLOOKUP($A527,'Neizmirene obaveze JLS'!$A$11:I$500,'prenos-P-R-N'!K$1,FALSE),"")))</f>
        <v/>
      </c>
      <c r="L527" t="str">
        <f>IF(A527=0,"",IF(A527&lt;=A$1,+IF(VLOOKUP(A527,'Rashodi- plan-izvršenje'!A$8:J$1500,M$1,FALSE)&gt;0,"Програмска активност","Пројекат"),IF(A527&gt;A$2,+IF(VLOOKUP(A527,'Neizmirene obaveze JLS'!A$8:J$2008,M$1,FALSE)&gt;0,"Програмска активност","Пројекат"),"")))</f>
        <v/>
      </c>
      <c r="M527" s="87" t="str">
        <f>IF(A527=0,"",IF($A527&lt;=$A$1,+IF(VLOOKUP($A527,'Rashodi- plan-izvršenje'!$A$8:$M$1500,10,FALSE)&gt;0,VLOOKUP($A527,'Rashodi- plan-izvršenje'!$A$8:$M$1500,10,FALSE),VLOOKUP($A527,'Rashodi- plan-izvršenje'!$A$8:$M$1500,12,FALSE)),+IF($A527&gt;$A$2,IF(VLOOKUP($A527,'Neizmirene obaveze JLS'!$A$8:$M$1500,10,FALSE)&gt;0,VLOOKUP($A527,'Neizmirene obaveze JLS'!$A$11:$M$1500,10,FALSE),VLOOKUP($A527,'Neizmirene obaveze JLS'!$A$11:$M$1500,12,FALSE)),0)))</f>
        <v/>
      </c>
      <c r="N527" s="87" t="str">
        <f>IF(A527=0,"",IF($A527&lt;=$A$1,+IF(VLOOKUP(A527,'Rashodi- plan-izvršenje'!$A$8:$M$1500,10,FALSE)&gt;0,VLOOKUP(A527,'Rashodi- plan-izvršenje'!$A$8:$M$1500,11,FALSE),VLOOKUP(A527,'Rashodi- plan-izvršenje'!$A$8:$M$1500,13,FALSE)),+IF($A527&gt;$A$2,IF(VLOOKUP($A527,'Neizmirene obaveze JLS'!$A$8:$M$1500,10,FALSE)&gt;0,VLOOKUP($A527,'Neizmirene obaveze JLS'!$A$11:$M$1500,11,FALSE),VLOOKUP($A527,'Neizmirene obaveze JLS'!$A$11:$M$1500,13,FALSE)),0)))</f>
        <v/>
      </c>
      <c r="O527" s="87" t="str">
        <f>IF(A527=0,"",IF($A527&lt;=$A$1,VALUE(+VLOOKUP($A527,'Rashodi- plan-izvršenje'!$A$8:N$1500,'prenos-P-R-N'!O$1,FALSE)),IF($A527&lt;=A$2,VALUE(VLOOKUP($A527,'Prihodi- plan-izvršenje'!$A$8:$H$500,6,FALSE)),VALUE(VLOOKUP($A527,'Neizmirene obaveze JLS'!$A$8:$N$500,O$1,FALSE)))))</f>
        <v/>
      </c>
      <c r="P527" s="87" t="str">
        <f>IF(A527=0,"",IF(A527=0,0,IF(A527&gt;A$2,'šifarnik K-izvor'!G$3,+IF(Q527&lt;700,+'šifarnik K-izvor'!G$2,'šifarnik K-izvor'!G$1))))</f>
        <v/>
      </c>
      <c r="Q527" s="87">
        <f>IF($A527&lt;=$A$1,VALUE(+VLOOKUP($A527,'Rashodi- plan-izvršenje'!$A$8:O$1500,'prenos-P-R-N'!Q$1,FALSE)),IF($A527&lt;=$A$2,VLOOKUP($A527,'Prihodi- plan-izvršenje'!$A$4:$H$500,4,FALSE),IF($A527&lt;=$A$3,VLOOKUP(A527,'Neizmirene obaveze JLS'!$A$11:O$500,Q$1,FALSE),"")))</f>
        <v>0</v>
      </c>
      <c r="R527" s="88">
        <f>IF($A527&lt;=$A$1,VALUE(+VLOOKUP($A527,'Rashodi- plan-izvršenje'!$A$8:P$1500,'prenos-P-R-N'!R$1,FALSE)),IF($A527&lt;=$A$2,VLOOKUP($A527,'Prihodi- plan-izvršenje'!$A$4:$H$500,7,FALSE),""))</f>
        <v>0</v>
      </c>
      <c r="S527" s="88">
        <f>IF(A527=0,0,IF($A527&lt;=$A$1,VALUE(+VLOOKUP($A527,'Rashodi- plan-izvršenje'!$A$8:Q$1500,'prenos-P-R-N'!S$1,FALSE)),IF($A527&lt;=$A$2,VLOOKUP($A527,'Prihodi- plan-izvršenje'!$A$4:$H$500,8,FALSE),0)))</f>
        <v>0</v>
      </c>
      <c r="T527" s="88" t="str">
        <f>IF($A527&gt;$A$2,VLOOKUP($A527,'Neizmirene obaveze JLS'!$A$11:R$500,R$1,FALSE),"")</f>
        <v/>
      </c>
      <c r="U527" s="88">
        <f>IF($A527&gt;$A$2,VLOOKUP($A527,'Neizmirene obaveze JLS'!$A$11:S$500,S$1,FALSE),0)</f>
        <v>0</v>
      </c>
      <c r="V527" s="88">
        <f t="shared" si="53"/>
        <v>0</v>
      </c>
      <c r="W527" s="74"/>
      <c r="X527" s="74"/>
      <c r="Y527" s="74"/>
      <c r="Z527" s="74"/>
      <c r="AA527" s="193">
        <f t="shared" si="54"/>
        <v>1</v>
      </c>
      <c r="AB527" s="193" t="str">
        <f t="shared" si="55"/>
        <v/>
      </c>
    </row>
    <row r="528" spans="1:28">
      <c r="A528" s="89">
        <f>IF(AND(COUNTIF(A$1:A$3,"&gt;0")=1,MAX(A$8:A527)&lt;A$1),A527+1,IF(AND(COUNTIF(A$1:A$3,"&gt;0")=2,MAX(A$8:A527)&lt;A$2),A527+1,IF(AND(COUNTIF(A$1:A$3,"&gt;0")=3,MAX(A$8:A527)&lt;A$3),A527+1,0)))</f>
        <v>0</v>
      </c>
      <c r="B528" s="89" t="str">
        <f t="shared" si="56"/>
        <v/>
      </c>
      <c r="C528" s="89" t="str">
        <f t="shared" si="57"/>
        <v/>
      </c>
      <c r="D528" s="87" t="str">
        <f>IF($A528=0,"",IF($A528&lt;=$A$1,+VLOOKUP($A528,'Rashodi- plan-izvršenje'!$A$8:B$1500,'prenos-P-R-N'!D$1,FALSE),IF($A528&gt;$A$2,+VLOOKUP($A528,'Neizmirene obaveze JLS'!$A$11:B$500,'prenos-P-R-N'!D$1,FALSE),"")))</f>
        <v/>
      </c>
      <c r="E528" s="87" t="str">
        <f>IF($A528=0,"",IF($A528&lt;=$A$1,+VLOOKUP($A528,'Rashodi- plan-izvršenje'!$A$8:C$1500,'prenos-P-R-N'!E$1,FALSE),IF($A528&gt;$A$2,+VLOOKUP($A528,'Neizmirene obaveze JLS'!$A$11:C$500,'prenos-P-R-N'!E$1,FALSE),"")))</f>
        <v/>
      </c>
      <c r="F528" s="87" t="str">
        <f>IF($A528=0,"",IF($A528&lt;=$A$1,+VLOOKUP($A528,'Rashodi- plan-izvršenje'!$A$8:D$1500,'prenos-P-R-N'!F$1,FALSE),IF($A528&gt;$A$2,+VLOOKUP($A528,'Neizmirene obaveze JLS'!$A$11:D$500,'prenos-P-R-N'!F$1,FALSE),"")))</f>
        <v/>
      </c>
      <c r="G528" s="87" t="str">
        <f>IF($A528=0,"",IF($A528&lt;=$A$1,+VLOOKUP($A528,'Rashodi- plan-izvršenje'!$A$8:E$1500,'prenos-P-R-N'!G$1,FALSE),IF($A528&gt;$A$2,+VLOOKUP($A528,'Neizmirene obaveze JLS'!$A$11:E$500,'prenos-P-R-N'!G$1,FALSE),"")))</f>
        <v/>
      </c>
      <c r="H528" s="87" t="str">
        <f>IF($A528=0,"",IF($A528&lt;=$A$1,+VLOOKUP($A528,'Rashodi- plan-izvršenje'!$A$8:F$1500,'prenos-P-R-N'!H$1,FALSE),IF($A528&gt;$A$2,+VLOOKUP($A528,'Neizmirene obaveze JLS'!$A$11:F$500,'prenos-P-R-N'!H$1,FALSE),"")))</f>
        <v/>
      </c>
      <c r="I528" s="87" t="str">
        <f>IF($A528=0,"",IF($A528&lt;=$A$1,+VLOOKUP($A528,'Rashodi- plan-izvršenje'!$A$8:G$1500,'prenos-P-R-N'!I$1,FALSE),IF($A528&gt;$A$2,+VLOOKUP($A528,'Neizmirene obaveze JLS'!$A$11:G$500,'prenos-P-R-N'!I$1,FALSE),"")))</f>
        <v/>
      </c>
      <c r="J528" s="87" t="str">
        <f>IF($A528=0,"",IF($A528&lt;=$A$1,+VLOOKUP($A528,'Rashodi- plan-izvršenje'!$A$8:H$1500,'prenos-P-R-N'!J$1,FALSE),IF($A528&gt;$A$2,+VLOOKUP($A528,'Neizmirene obaveze JLS'!$A$11:H$500,'prenos-P-R-N'!J$1,FALSE),"")))</f>
        <v/>
      </c>
      <c r="K528" s="87" t="str">
        <f>IF($A528=0,"",IF($A528&lt;=$A$1,+VLOOKUP($A528,'Rashodi- plan-izvršenje'!$A$8:I$1500,'prenos-P-R-N'!K$1,FALSE),IF($A528&gt;$A$2,+VLOOKUP($A528,'Neizmirene obaveze JLS'!$A$11:I$500,'prenos-P-R-N'!K$1,FALSE),"")))</f>
        <v/>
      </c>
      <c r="L528" t="str">
        <f>IF(A528=0,"",IF(A528&lt;=A$1,+IF(VLOOKUP(A528,'Rashodi- plan-izvršenje'!A$8:J$1500,M$1,FALSE)&gt;0,"Програмска активност","Пројекат"),IF(A528&gt;A$2,+IF(VLOOKUP(A528,'Neizmirene obaveze JLS'!A$8:J$2008,M$1,FALSE)&gt;0,"Програмска активност","Пројекат"),"")))</f>
        <v/>
      </c>
      <c r="M528" s="87" t="str">
        <f>IF(A528=0,"",IF($A528&lt;=$A$1,+IF(VLOOKUP($A528,'Rashodi- plan-izvršenje'!$A$8:$M$1500,10,FALSE)&gt;0,VLOOKUP($A528,'Rashodi- plan-izvršenje'!$A$8:$M$1500,10,FALSE),VLOOKUP($A528,'Rashodi- plan-izvršenje'!$A$8:$M$1500,12,FALSE)),+IF($A528&gt;$A$2,IF(VLOOKUP($A528,'Neizmirene obaveze JLS'!$A$8:$M$1500,10,FALSE)&gt;0,VLOOKUP($A528,'Neizmirene obaveze JLS'!$A$11:$M$1500,10,FALSE),VLOOKUP($A528,'Neizmirene obaveze JLS'!$A$11:$M$1500,12,FALSE)),0)))</f>
        <v/>
      </c>
      <c r="N528" s="87" t="str">
        <f>IF(A528=0,"",IF($A528&lt;=$A$1,+IF(VLOOKUP(A528,'Rashodi- plan-izvršenje'!$A$8:$M$1500,10,FALSE)&gt;0,VLOOKUP(A528,'Rashodi- plan-izvršenje'!$A$8:$M$1500,11,FALSE),VLOOKUP(A528,'Rashodi- plan-izvršenje'!$A$8:$M$1500,13,FALSE)),+IF($A528&gt;$A$2,IF(VLOOKUP($A528,'Neizmirene obaveze JLS'!$A$8:$M$1500,10,FALSE)&gt;0,VLOOKUP($A528,'Neizmirene obaveze JLS'!$A$11:$M$1500,11,FALSE),VLOOKUP($A528,'Neizmirene obaveze JLS'!$A$11:$M$1500,13,FALSE)),0)))</f>
        <v/>
      </c>
      <c r="O528" s="87" t="str">
        <f>IF(A528=0,"",IF($A528&lt;=$A$1,VALUE(+VLOOKUP($A528,'Rashodi- plan-izvršenje'!$A$8:N$1500,'prenos-P-R-N'!O$1,FALSE)),IF($A528&lt;=A$2,VALUE(VLOOKUP($A528,'Prihodi- plan-izvršenje'!$A$8:$H$500,6,FALSE)),VALUE(VLOOKUP($A528,'Neizmirene obaveze JLS'!$A$8:$N$500,O$1,FALSE)))))</f>
        <v/>
      </c>
      <c r="P528" s="87" t="str">
        <f>IF(A528=0,"",IF(A528=0,0,IF(A528&gt;A$2,'šifarnik K-izvor'!G$3,+IF(Q528&lt;700,+'šifarnik K-izvor'!G$2,'šifarnik K-izvor'!G$1))))</f>
        <v/>
      </c>
      <c r="Q528" s="87">
        <f>IF($A528&lt;=$A$1,VALUE(+VLOOKUP($A528,'Rashodi- plan-izvršenje'!$A$8:O$1500,'prenos-P-R-N'!Q$1,FALSE)),IF($A528&lt;=$A$2,VLOOKUP($A528,'Prihodi- plan-izvršenje'!$A$4:$H$500,4,FALSE),IF($A528&lt;=$A$3,VLOOKUP(A528,'Neizmirene obaveze JLS'!$A$11:O$500,Q$1,FALSE),"")))</f>
        <v>0</v>
      </c>
      <c r="R528" s="88">
        <f>IF($A528&lt;=$A$1,VALUE(+VLOOKUP($A528,'Rashodi- plan-izvršenje'!$A$8:P$1500,'prenos-P-R-N'!R$1,FALSE)),IF($A528&lt;=$A$2,VLOOKUP($A528,'Prihodi- plan-izvršenje'!$A$4:$H$500,7,FALSE),""))</f>
        <v>0</v>
      </c>
      <c r="S528" s="88">
        <f>IF(A528=0,0,IF($A528&lt;=$A$1,VALUE(+VLOOKUP($A528,'Rashodi- plan-izvršenje'!$A$8:Q$1500,'prenos-P-R-N'!S$1,FALSE)),IF($A528&lt;=$A$2,VLOOKUP($A528,'Prihodi- plan-izvršenje'!$A$4:$H$500,8,FALSE),0)))</f>
        <v>0</v>
      </c>
      <c r="T528" s="88" t="str">
        <f>IF($A528&gt;$A$2,VLOOKUP($A528,'Neizmirene obaveze JLS'!$A$11:R$500,R$1,FALSE),"")</f>
        <v/>
      </c>
      <c r="U528" s="88">
        <f>IF($A528&gt;$A$2,VLOOKUP($A528,'Neizmirene obaveze JLS'!$A$11:S$500,S$1,FALSE),0)</f>
        <v>0</v>
      </c>
      <c r="V528" s="88">
        <f t="shared" si="53"/>
        <v>0</v>
      </c>
      <c r="W528" s="74"/>
      <c r="X528" s="74"/>
      <c r="Y528" s="74"/>
      <c r="Z528" s="74"/>
      <c r="AA528" s="193">
        <f t="shared" si="54"/>
        <v>1</v>
      </c>
      <c r="AB528" s="193" t="str">
        <f t="shared" si="55"/>
        <v/>
      </c>
    </row>
    <row r="529" spans="1:28">
      <c r="A529" s="89">
        <f>IF(AND(COUNTIF(A$1:A$3,"&gt;0")=1,MAX(A$8:A528)&lt;A$1),A528+1,IF(AND(COUNTIF(A$1:A$3,"&gt;0")=2,MAX(A$8:A528)&lt;A$2),A528+1,IF(AND(COUNTIF(A$1:A$3,"&gt;0")=3,MAX(A$8:A528)&lt;A$3),A528+1,0)))</f>
        <v>0</v>
      </c>
      <c r="B529" s="89" t="str">
        <f t="shared" si="56"/>
        <v/>
      </c>
      <c r="C529" s="89" t="str">
        <f t="shared" si="57"/>
        <v/>
      </c>
      <c r="D529" s="87" t="str">
        <f>IF($A529=0,"",IF($A529&lt;=$A$1,+VLOOKUP($A529,'Rashodi- plan-izvršenje'!$A$8:B$1500,'prenos-P-R-N'!D$1,FALSE),IF($A529&gt;$A$2,+VLOOKUP($A529,'Neizmirene obaveze JLS'!$A$11:B$500,'prenos-P-R-N'!D$1,FALSE),"")))</f>
        <v/>
      </c>
      <c r="E529" s="87" t="str">
        <f>IF($A529=0,"",IF($A529&lt;=$A$1,+VLOOKUP($A529,'Rashodi- plan-izvršenje'!$A$8:C$1500,'prenos-P-R-N'!E$1,FALSE),IF($A529&gt;$A$2,+VLOOKUP($A529,'Neizmirene obaveze JLS'!$A$11:C$500,'prenos-P-R-N'!E$1,FALSE),"")))</f>
        <v/>
      </c>
      <c r="F529" s="87" t="str">
        <f>IF($A529=0,"",IF($A529&lt;=$A$1,+VLOOKUP($A529,'Rashodi- plan-izvršenje'!$A$8:D$1500,'prenos-P-R-N'!F$1,FALSE),IF($A529&gt;$A$2,+VLOOKUP($A529,'Neizmirene obaveze JLS'!$A$11:D$500,'prenos-P-R-N'!F$1,FALSE),"")))</f>
        <v/>
      </c>
      <c r="G529" s="87" t="str">
        <f>IF($A529=0,"",IF($A529&lt;=$A$1,+VLOOKUP($A529,'Rashodi- plan-izvršenje'!$A$8:E$1500,'prenos-P-R-N'!G$1,FALSE),IF($A529&gt;$A$2,+VLOOKUP($A529,'Neizmirene obaveze JLS'!$A$11:E$500,'prenos-P-R-N'!G$1,FALSE),"")))</f>
        <v/>
      </c>
      <c r="H529" s="87" t="str">
        <f>IF($A529=0,"",IF($A529&lt;=$A$1,+VLOOKUP($A529,'Rashodi- plan-izvršenje'!$A$8:F$1500,'prenos-P-R-N'!H$1,FALSE),IF($A529&gt;$A$2,+VLOOKUP($A529,'Neizmirene obaveze JLS'!$A$11:F$500,'prenos-P-R-N'!H$1,FALSE),"")))</f>
        <v/>
      </c>
      <c r="I529" s="87" t="str">
        <f>IF($A529=0,"",IF($A529&lt;=$A$1,+VLOOKUP($A529,'Rashodi- plan-izvršenje'!$A$8:G$1500,'prenos-P-R-N'!I$1,FALSE),IF($A529&gt;$A$2,+VLOOKUP($A529,'Neizmirene obaveze JLS'!$A$11:G$500,'prenos-P-R-N'!I$1,FALSE),"")))</f>
        <v/>
      </c>
      <c r="J529" s="87" t="str">
        <f>IF($A529=0,"",IF($A529&lt;=$A$1,+VLOOKUP($A529,'Rashodi- plan-izvršenje'!$A$8:H$1500,'prenos-P-R-N'!J$1,FALSE),IF($A529&gt;$A$2,+VLOOKUP($A529,'Neizmirene obaveze JLS'!$A$11:H$500,'prenos-P-R-N'!J$1,FALSE),"")))</f>
        <v/>
      </c>
      <c r="K529" s="87" t="str">
        <f>IF($A529=0,"",IF($A529&lt;=$A$1,+VLOOKUP($A529,'Rashodi- plan-izvršenje'!$A$8:I$1500,'prenos-P-R-N'!K$1,FALSE),IF($A529&gt;$A$2,+VLOOKUP($A529,'Neizmirene obaveze JLS'!$A$11:I$500,'prenos-P-R-N'!K$1,FALSE),"")))</f>
        <v/>
      </c>
      <c r="L529" t="str">
        <f>IF(A529=0,"",IF(A529&lt;=A$1,+IF(VLOOKUP(A529,'Rashodi- plan-izvršenje'!A$8:J$1500,M$1,FALSE)&gt;0,"Програмска активност","Пројекат"),IF(A529&gt;A$2,+IF(VLOOKUP(A529,'Neizmirene obaveze JLS'!A$8:J$2008,M$1,FALSE)&gt;0,"Програмска активност","Пројекат"),"")))</f>
        <v/>
      </c>
      <c r="M529" s="87" t="str">
        <f>IF(A529=0,"",IF($A529&lt;=$A$1,+IF(VLOOKUP($A529,'Rashodi- plan-izvršenje'!$A$8:$M$1500,10,FALSE)&gt;0,VLOOKUP($A529,'Rashodi- plan-izvršenje'!$A$8:$M$1500,10,FALSE),VLOOKUP($A529,'Rashodi- plan-izvršenje'!$A$8:$M$1500,12,FALSE)),+IF($A529&gt;$A$2,IF(VLOOKUP($A529,'Neizmirene obaveze JLS'!$A$8:$M$1500,10,FALSE)&gt;0,VLOOKUP($A529,'Neizmirene obaveze JLS'!$A$11:$M$1500,10,FALSE),VLOOKUP($A529,'Neizmirene obaveze JLS'!$A$11:$M$1500,12,FALSE)),0)))</f>
        <v/>
      </c>
      <c r="N529" s="87" t="str">
        <f>IF(A529=0,"",IF($A529&lt;=$A$1,+IF(VLOOKUP(A529,'Rashodi- plan-izvršenje'!$A$8:$M$1500,10,FALSE)&gt;0,VLOOKUP(A529,'Rashodi- plan-izvršenje'!$A$8:$M$1500,11,FALSE),VLOOKUP(A529,'Rashodi- plan-izvršenje'!$A$8:$M$1500,13,FALSE)),+IF($A529&gt;$A$2,IF(VLOOKUP($A529,'Neizmirene obaveze JLS'!$A$8:$M$1500,10,FALSE)&gt;0,VLOOKUP($A529,'Neizmirene obaveze JLS'!$A$11:$M$1500,11,FALSE),VLOOKUP($A529,'Neizmirene obaveze JLS'!$A$11:$M$1500,13,FALSE)),0)))</f>
        <v/>
      </c>
      <c r="O529" s="87" t="str">
        <f>IF(A529=0,"",IF($A529&lt;=$A$1,VALUE(+VLOOKUP($A529,'Rashodi- plan-izvršenje'!$A$8:N$1500,'prenos-P-R-N'!O$1,FALSE)),IF($A529&lt;=A$2,VALUE(VLOOKUP($A529,'Prihodi- plan-izvršenje'!$A$8:$H$500,6,FALSE)),VALUE(VLOOKUP($A529,'Neizmirene obaveze JLS'!$A$8:$N$500,O$1,FALSE)))))</f>
        <v/>
      </c>
      <c r="P529" s="87" t="str">
        <f>IF(A529=0,"",IF(A529=0,0,IF(A529&gt;A$2,'šifarnik K-izvor'!G$3,+IF(Q529&lt;700,+'šifarnik K-izvor'!G$2,'šifarnik K-izvor'!G$1))))</f>
        <v/>
      </c>
      <c r="Q529" s="87">
        <f>IF($A529&lt;=$A$1,VALUE(+VLOOKUP($A529,'Rashodi- plan-izvršenje'!$A$8:O$1500,'prenos-P-R-N'!Q$1,FALSE)),IF($A529&lt;=$A$2,VLOOKUP($A529,'Prihodi- plan-izvršenje'!$A$4:$H$500,4,FALSE),IF($A529&lt;=$A$3,VLOOKUP(A529,'Neizmirene obaveze JLS'!$A$11:O$500,Q$1,FALSE),"")))</f>
        <v>0</v>
      </c>
      <c r="R529" s="88">
        <f>IF($A529&lt;=$A$1,VALUE(+VLOOKUP($A529,'Rashodi- plan-izvršenje'!$A$8:P$1500,'prenos-P-R-N'!R$1,FALSE)),IF($A529&lt;=$A$2,VLOOKUP($A529,'Prihodi- plan-izvršenje'!$A$4:$H$500,7,FALSE),""))</f>
        <v>0</v>
      </c>
      <c r="S529" s="88">
        <f>IF(A529=0,0,IF($A529&lt;=$A$1,VALUE(+VLOOKUP($A529,'Rashodi- plan-izvršenje'!$A$8:Q$1500,'prenos-P-R-N'!S$1,FALSE)),IF($A529&lt;=$A$2,VLOOKUP($A529,'Prihodi- plan-izvršenje'!$A$4:$H$500,8,FALSE),0)))</f>
        <v>0</v>
      </c>
      <c r="T529" s="88" t="str">
        <f>IF($A529&gt;$A$2,VLOOKUP($A529,'Neizmirene obaveze JLS'!$A$11:R$500,R$1,FALSE),"")</f>
        <v/>
      </c>
      <c r="U529" s="88">
        <f>IF($A529&gt;$A$2,VLOOKUP($A529,'Neizmirene obaveze JLS'!$A$11:S$500,S$1,FALSE),0)</f>
        <v>0</v>
      </c>
      <c r="V529" s="88">
        <f t="shared" si="53"/>
        <v>0</v>
      </c>
      <c r="W529" s="74"/>
      <c r="X529" s="74"/>
      <c r="Y529" s="74"/>
      <c r="Z529" s="74"/>
      <c r="AA529" s="193">
        <f t="shared" si="54"/>
        <v>1</v>
      </c>
      <c r="AB529" s="193" t="str">
        <f t="shared" si="55"/>
        <v/>
      </c>
    </row>
    <row r="530" spans="1:28">
      <c r="A530" s="89">
        <f>IF(AND(COUNTIF(A$1:A$3,"&gt;0")=1,MAX(A$8:A529)&lt;A$1),A529+1,IF(AND(COUNTIF(A$1:A$3,"&gt;0")=2,MAX(A$8:A529)&lt;A$2),A529+1,IF(AND(COUNTIF(A$1:A$3,"&gt;0")=3,MAX(A$8:A529)&lt;A$3),A529+1,0)))</f>
        <v>0</v>
      </c>
      <c r="B530" s="89" t="str">
        <f t="shared" si="56"/>
        <v/>
      </c>
      <c r="C530" s="89" t="str">
        <f t="shared" si="57"/>
        <v/>
      </c>
      <c r="D530" s="87" t="str">
        <f>IF($A530=0,"",IF($A530&lt;=$A$1,+VLOOKUP($A530,'Rashodi- plan-izvršenje'!$A$8:B$1500,'prenos-P-R-N'!D$1,FALSE),IF($A530&gt;$A$2,+VLOOKUP($A530,'Neizmirene obaveze JLS'!$A$11:B$500,'prenos-P-R-N'!D$1,FALSE),"")))</f>
        <v/>
      </c>
      <c r="E530" s="87" t="str">
        <f>IF($A530=0,"",IF($A530&lt;=$A$1,+VLOOKUP($A530,'Rashodi- plan-izvršenje'!$A$8:C$1500,'prenos-P-R-N'!E$1,FALSE),IF($A530&gt;$A$2,+VLOOKUP($A530,'Neizmirene obaveze JLS'!$A$11:C$500,'prenos-P-R-N'!E$1,FALSE),"")))</f>
        <v/>
      </c>
      <c r="F530" s="87" t="str">
        <f>IF($A530=0,"",IF($A530&lt;=$A$1,+VLOOKUP($A530,'Rashodi- plan-izvršenje'!$A$8:D$1500,'prenos-P-R-N'!F$1,FALSE),IF($A530&gt;$A$2,+VLOOKUP($A530,'Neizmirene obaveze JLS'!$A$11:D$500,'prenos-P-R-N'!F$1,FALSE),"")))</f>
        <v/>
      </c>
      <c r="G530" s="87" t="str">
        <f>IF($A530=0,"",IF($A530&lt;=$A$1,+VLOOKUP($A530,'Rashodi- plan-izvršenje'!$A$8:E$1500,'prenos-P-R-N'!G$1,FALSE),IF($A530&gt;$A$2,+VLOOKUP($A530,'Neizmirene obaveze JLS'!$A$11:E$500,'prenos-P-R-N'!G$1,FALSE),"")))</f>
        <v/>
      </c>
      <c r="H530" s="87" t="str">
        <f>IF($A530=0,"",IF($A530&lt;=$A$1,+VLOOKUP($A530,'Rashodi- plan-izvršenje'!$A$8:F$1500,'prenos-P-R-N'!H$1,FALSE),IF($A530&gt;$A$2,+VLOOKUP($A530,'Neizmirene obaveze JLS'!$A$11:F$500,'prenos-P-R-N'!H$1,FALSE),"")))</f>
        <v/>
      </c>
      <c r="I530" s="87" t="str">
        <f>IF($A530=0,"",IF($A530&lt;=$A$1,+VLOOKUP($A530,'Rashodi- plan-izvršenje'!$A$8:G$1500,'prenos-P-R-N'!I$1,FALSE),IF($A530&gt;$A$2,+VLOOKUP($A530,'Neizmirene obaveze JLS'!$A$11:G$500,'prenos-P-R-N'!I$1,FALSE),"")))</f>
        <v/>
      </c>
      <c r="J530" s="87" t="str">
        <f>IF($A530=0,"",IF($A530&lt;=$A$1,+VLOOKUP($A530,'Rashodi- plan-izvršenje'!$A$8:H$1500,'prenos-P-R-N'!J$1,FALSE),IF($A530&gt;$A$2,+VLOOKUP($A530,'Neizmirene obaveze JLS'!$A$11:H$500,'prenos-P-R-N'!J$1,FALSE),"")))</f>
        <v/>
      </c>
      <c r="K530" s="87" t="str">
        <f>IF($A530=0,"",IF($A530&lt;=$A$1,+VLOOKUP($A530,'Rashodi- plan-izvršenje'!$A$8:I$1500,'prenos-P-R-N'!K$1,FALSE),IF($A530&gt;$A$2,+VLOOKUP($A530,'Neizmirene obaveze JLS'!$A$11:I$500,'prenos-P-R-N'!K$1,FALSE),"")))</f>
        <v/>
      </c>
      <c r="L530" t="str">
        <f>IF(A530=0,"",IF(A530&lt;=A$1,+IF(VLOOKUP(A530,'Rashodi- plan-izvršenje'!A$8:J$1500,M$1,FALSE)&gt;0,"Програмска активност","Пројекат"),IF(A530&gt;A$2,+IF(VLOOKUP(A530,'Neizmirene obaveze JLS'!A$8:J$2008,M$1,FALSE)&gt;0,"Програмска активност","Пројекат"),"")))</f>
        <v/>
      </c>
      <c r="M530" s="87" t="str">
        <f>IF(A530=0,"",IF($A530&lt;=$A$1,+IF(VLOOKUP($A530,'Rashodi- plan-izvršenje'!$A$8:$M$1500,10,FALSE)&gt;0,VLOOKUP($A530,'Rashodi- plan-izvršenje'!$A$8:$M$1500,10,FALSE),VLOOKUP($A530,'Rashodi- plan-izvršenje'!$A$8:$M$1500,12,FALSE)),+IF($A530&gt;$A$2,IF(VLOOKUP($A530,'Neizmirene obaveze JLS'!$A$8:$M$1500,10,FALSE)&gt;0,VLOOKUP($A530,'Neizmirene obaveze JLS'!$A$11:$M$1500,10,FALSE),VLOOKUP($A530,'Neizmirene obaveze JLS'!$A$11:$M$1500,12,FALSE)),0)))</f>
        <v/>
      </c>
      <c r="N530" s="87" t="str">
        <f>IF(A530=0,"",IF($A530&lt;=$A$1,+IF(VLOOKUP(A530,'Rashodi- plan-izvršenje'!$A$8:$M$1500,10,FALSE)&gt;0,VLOOKUP(A530,'Rashodi- plan-izvršenje'!$A$8:$M$1500,11,FALSE),VLOOKUP(A530,'Rashodi- plan-izvršenje'!$A$8:$M$1500,13,FALSE)),+IF($A530&gt;$A$2,IF(VLOOKUP($A530,'Neizmirene obaveze JLS'!$A$8:$M$1500,10,FALSE)&gt;0,VLOOKUP($A530,'Neizmirene obaveze JLS'!$A$11:$M$1500,11,FALSE),VLOOKUP($A530,'Neizmirene obaveze JLS'!$A$11:$M$1500,13,FALSE)),0)))</f>
        <v/>
      </c>
      <c r="O530" s="87" t="str">
        <f>IF(A530=0,"",IF($A530&lt;=$A$1,VALUE(+VLOOKUP($A530,'Rashodi- plan-izvršenje'!$A$8:N$1500,'prenos-P-R-N'!O$1,FALSE)),IF($A530&lt;=A$2,VALUE(VLOOKUP($A530,'Prihodi- plan-izvršenje'!$A$8:$H$500,6,FALSE)),VALUE(VLOOKUP($A530,'Neizmirene obaveze JLS'!$A$8:$N$500,O$1,FALSE)))))</f>
        <v/>
      </c>
      <c r="P530" s="87" t="str">
        <f>IF(A530=0,"",IF(A530=0,0,IF(A530&gt;A$2,'šifarnik K-izvor'!G$3,+IF(Q530&lt;700,+'šifarnik K-izvor'!G$2,'šifarnik K-izvor'!G$1))))</f>
        <v/>
      </c>
      <c r="Q530" s="87">
        <f>IF($A530&lt;=$A$1,VALUE(+VLOOKUP($A530,'Rashodi- plan-izvršenje'!$A$8:O$1500,'prenos-P-R-N'!Q$1,FALSE)),IF($A530&lt;=$A$2,VLOOKUP($A530,'Prihodi- plan-izvršenje'!$A$4:$H$500,4,FALSE),IF($A530&lt;=$A$3,VLOOKUP(A530,'Neizmirene obaveze JLS'!$A$11:O$500,Q$1,FALSE),"")))</f>
        <v>0</v>
      </c>
      <c r="R530" s="88">
        <f>IF($A530&lt;=$A$1,VALUE(+VLOOKUP($A530,'Rashodi- plan-izvršenje'!$A$8:P$1500,'prenos-P-R-N'!R$1,FALSE)),IF($A530&lt;=$A$2,VLOOKUP($A530,'Prihodi- plan-izvršenje'!$A$4:$H$500,7,FALSE),""))</f>
        <v>0</v>
      </c>
      <c r="S530" s="88">
        <f>IF(A530=0,0,IF($A530&lt;=$A$1,VALUE(+VLOOKUP($A530,'Rashodi- plan-izvršenje'!$A$8:Q$1500,'prenos-P-R-N'!S$1,FALSE)),IF($A530&lt;=$A$2,VLOOKUP($A530,'Prihodi- plan-izvršenje'!$A$4:$H$500,8,FALSE),0)))</f>
        <v>0</v>
      </c>
      <c r="T530" s="88" t="str">
        <f>IF($A530&gt;$A$2,VLOOKUP($A530,'Neizmirene obaveze JLS'!$A$11:R$500,R$1,FALSE),"")</f>
        <v/>
      </c>
      <c r="U530" s="88">
        <f>IF($A530&gt;$A$2,VLOOKUP($A530,'Neizmirene obaveze JLS'!$A$11:S$500,S$1,FALSE),0)</f>
        <v>0</v>
      </c>
      <c r="V530" s="88">
        <f t="shared" si="53"/>
        <v>0</v>
      </c>
      <c r="W530" s="74"/>
      <c r="X530" s="74"/>
      <c r="Y530" s="74"/>
      <c r="Z530" s="74"/>
      <c r="AA530" s="193">
        <f t="shared" si="54"/>
        <v>1</v>
      </c>
      <c r="AB530" s="193" t="str">
        <f t="shared" si="55"/>
        <v/>
      </c>
    </row>
    <row r="531" spans="1:28">
      <c r="A531" s="89">
        <f>IF(AND(COUNTIF(A$1:A$3,"&gt;0")=1,MAX(A$8:A530)&lt;A$1),A530+1,IF(AND(COUNTIF(A$1:A$3,"&gt;0")=2,MAX(A$8:A530)&lt;A$2),A530+1,IF(AND(COUNTIF(A$1:A$3,"&gt;0")=3,MAX(A$8:A530)&lt;A$3),A530+1,0)))</f>
        <v>0</v>
      </c>
      <c r="B531" s="89" t="str">
        <f t="shared" si="56"/>
        <v/>
      </c>
      <c r="C531" s="89" t="str">
        <f t="shared" si="57"/>
        <v/>
      </c>
      <c r="D531" s="87" t="str">
        <f>IF($A531=0,"",IF($A531&lt;=$A$1,+VLOOKUP($A531,'Rashodi- plan-izvršenje'!$A$8:B$1500,'prenos-P-R-N'!D$1,FALSE),IF($A531&gt;$A$2,+VLOOKUP($A531,'Neizmirene obaveze JLS'!$A$11:B$500,'prenos-P-R-N'!D$1,FALSE),"")))</f>
        <v/>
      </c>
      <c r="E531" s="87" t="str">
        <f>IF($A531=0,"",IF($A531&lt;=$A$1,+VLOOKUP($A531,'Rashodi- plan-izvršenje'!$A$8:C$1500,'prenos-P-R-N'!E$1,FALSE),IF($A531&gt;$A$2,+VLOOKUP($A531,'Neizmirene obaveze JLS'!$A$11:C$500,'prenos-P-R-N'!E$1,FALSE),"")))</f>
        <v/>
      </c>
      <c r="F531" s="87" t="str">
        <f>IF($A531=0,"",IF($A531&lt;=$A$1,+VLOOKUP($A531,'Rashodi- plan-izvršenje'!$A$8:D$1500,'prenos-P-R-N'!F$1,FALSE),IF($A531&gt;$A$2,+VLOOKUP($A531,'Neizmirene obaveze JLS'!$A$11:D$500,'prenos-P-R-N'!F$1,FALSE),"")))</f>
        <v/>
      </c>
      <c r="G531" s="87" t="str">
        <f>IF($A531=0,"",IF($A531&lt;=$A$1,+VLOOKUP($A531,'Rashodi- plan-izvršenje'!$A$8:E$1500,'prenos-P-R-N'!G$1,FALSE),IF($A531&gt;$A$2,+VLOOKUP($A531,'Neizmirene obaveze JLS'!$A$11:E$500,'prenos-P-R-N'!G$1,FALSE),"")))</f>
        <v/>
      </c>
      <c r="H531" s="87" t="str">
        <f>IF($A531=0,"",IF($A531&lt;=$A$1,+VLOOKUP($A531,'Rashodi- plan-izvršenje'!$A$8:F$1500,'prenos-P-R-N'!H$1,FALSE),IF($A531&gt;$A$2,+VLOOKUP($A531,'Neizmirene obaveze JLS'!$A$11:F$500,'prenos-P-R-N'!H$1,FALSE),"")))</f>
        <v/>
      </c>
      <c r="I531" s="87" t="str">
        <f>IF($A531=0,"",IF($A531&lt;=$A$1,+VLOOKUP($A531,'Rashodi- plan-izvršenje'!$A$8:G$1500,'prenos-P-R-N'!I$1,FALSE),IF($A531&gt;$A$2,+VLOOKUP($A531,'Neizmirene obaveze JLS'!$A$11:G$500,'prenos-P-R-N'!I$1,FALSE),"")))</f>
        <v/>
      </c>
      <c r="J531" s="87" t="str">
        <f>IF($A531=0,"",IF($A531&lt;=$A$1,+VLOOKUP($A531,'Rashodi- plan-izvršenje'!$A$8:H$1500,'prenos-P-R-N'!J$1,FALSE),IF($A531&gt;$A$2,+VLOOKUP($A531,'Neizmirene obaveze JLS'!$A$11:H$500,'prenos-P-R-N'!J$1,FALSE),"")))</f>
        <v/>
      </c>
      <c r="K531" s="87" t="str">
        <f>IF($A531=0,"",IF($A531&lt;=$A$1,+VLOOKUP($A531,'Rashodi- plan-izvršenje'!$A$8:I$1500,'prenos-P-R-N'!K$1,FALSE),IF($A531&gt;$A$2,+VLOOKUP($A531,'Neizmirene obaveze JLS'!$A$11:I$500,'prenos-P-R-N'!K$1,FALSE),"")))</f>
        <v/>
      </c>
      <c r="L531" t="str">
        <f>IF(A531=0,"",IF(A531&lt;=A$1,+IF(VLOOKUP(A531,'Rashodi- plan-izvršenje'!A$8:J$1500,M$1,FALSE)&gt;0,"Програмска активност","Пројекат"),IF(A531&gt;A$2,+IF(VLOOKUP(A531,'Neizmirene obaveze JLS'!A$8:J$2008,M$1,FALSE)&gt;0,"Програмска активност","Пројекат"),"")))</f>
        <v/>
      </c>
      <c r="M531" s="87" t="str">
        <f>IF(A531=0,"",IF($A531&lt;=$A$1,+IF(VLOOKUP($A531,'Rashodi- plan-izvršenje'!$A$8:$M$1500,10,FALSE)&gt;0,VLOOKUP($A531,'Rashodi- plan-izvršenje'!$A$8:$M$1500,10,FALSE),VLOOKUP($A531,'Rashodi- plan-izvršenje'!$A$8:$M$1500,12,FALSE)),+IF($A531&gt;$A$2,IF(VLOOKUP($A531,'Neizmirene obaveze JLS'!$A$8:$M$1500,10,FALSE)&gt;0,VLOOKUP($A531,'Neizmirene obaveze JLS'!$A$11:$M$1500,10,FALSE),VLOOKUP($A531,'Neizmirene obaveze JLS'!$A$11:$M$1500,12,FALSE)),0)))</f>
        <v/>
      </c>
      <c r="N531" s="87" t="str">
        <f>IF(A531=0,"",IF($A531&lt;=$A$1,+IF(VLOOKUP(A531,'Rashodi- plan-izvršenje'!$A$8:$M$1500,10,FALSE)&gt;0,VLOOKUP(A531,'Rashodi- plan-izvršenje'!$A$8:$M$1500,11,FALSE),VLOOKUP(A531,'Rashodi- plan-izvršenje'!$A$8:$M$1500,13,FALSE)),+IF($A531&gt;$A$2,IF(VLOOKUP($A531,'Neizmirene obaveze JLS'!$A$8:$M$1500,10,FALSE)&gt;0,VLOOKUP($A531,'Neizmirene obaveze JLS'!$A$11:$M$1500,11,FALSE),VLOOKUP($A531,'Neizmirene obaveze JLS'!$A$11:$M$1500,13,FALSE)),0)))</f>
        <v/>
      </c>
      <c r="O531" s="87" t="str">
        <f>IF(A531=0,"",IF($A531&lt;=$A$1,VALUE(+VLOOKUP($A531,'Rashodi- plan-izvršenje'!$A$8:N$1500,'prenos-P-R-N'!O$1,FALSE)),IF($A531&lt;=A$2,VALUE(VLOOKUP($A531,'Prihodi- plan-izvršenje'!$A$8:$H$500,6,FALSE)),VALUE(VLOOKUP($A531,'Neizmirene obaveze JLS'!$A$8:$N$500,O$1,FALSE)))))</f>
        <v/>
      </c>
      <c r="P531" s="87" t="str">
        <f>IF(A531=0,"",IF(A531=0,0,IF(A531&gt;A$2,'šifarnik K-izvor'!G$3,+IF(Q531&lt;700,+'šifarnik K-izvor'!G$2,'šifarnik K-izvor'!G$1))))</f>
        <v/>
      </c>
      <c r="Q531" s="87">
        <f>IF($A531&lt;=$A$1,VALUE(+VLOOKUP($A531,'Rashodi- plan-izvršenje'!$A$8:O$1500,'prenos-P-R-N'!Q$1,FALSE)),IF($A531&lt;=$A$2,VLOOKUP($A531,'Prihodi- plan-izvršenje'!$A$4:$H$500,4,FALSE),IF($A531&lt;=$A$3,VLOOKUP(A531,'Neizmirene obaveze JLS'!$A$11:O$500,Q$1,FALSE),"")))</f>
        <v>0</v>
      </c>
      <c r="R531" s="88">
        <f>IF($A531&lt;=$A$1,VALUE(+VLOOKUP($A531,'Rashodi- plan-izvršenje'!$A$8:P$1500,'prenos-P-R-N'!R$1,FALSE)),IF($A531&lt;=$A$2,VLOOKUP($A531,'Prihodi- plan-izvršenje'!$A$4:$H$500,7,FALSE),""))</f>
        <v>0</v>
      </c>
      <c r="S531" s="88">
        <f>IF(A531=0,0,IF($A531&lt;=$A$1,VALUE(+VLOOKUP($A531,'Rashodi- plan-izvršenje'!$A$8:Q$1500,'prenos-P-R-N'!S$1,FALSE)),IF($A531&lt;=$A$2,VLOOKUP($A531,'Prihodi- plan-izvršenje'!$A$4:$H$500,8,FALSE),0)))</f>
        <v>0</v>
      </c>
      <c r="T531" s="88" t="str">
        <f>IF($A531&gt;$A$2,VLOOKUP($A531,'Neizmirene obaveze JLS'!$A$11:R$500,R$1,FALSE),"")</f>
        <v/>
      </c>
      <c r="U531" s="88">
        <f>IF($A531&gt;$A$2,VLOOKUP($A531,'Neizmirene obaveze JLS'!$A$11:S$500,S$1,FALSE),0)</f>
        <v>0</v>
      </c>
      <c r="V531" s="88">
        <f t="shared" si="53"/>
        <v>0</v>
      </c>
      <c r="W531" s="74"/>
      <c r="X531" s="74"/>
      <c r="Y531" s="74"/>
      <c r="Z531" s="74"/>
      <c r="AA531" s="193">
        <f t="shared" si="54"/>
        <v>1</v>
      </c>
      <c r="AB531" s="193" t="str">
        <f t="shared" si="55"/>
        <v/>
      </c>
    </row>
    <row r="532" spans="1:28">
      <c r="A532" s="89">
        <f>IF(AND(COUNTIF(A$1:A$3,"&gt;0")=1,MAX(A$8:A531)&lt;A$1),A531+1,IF(AND(COUNTIF(A$1:A$3,"&gt;0")=2,MAX(A$8:A531)&lt;A$2),A531+1,IF(AND(COUNTIF(A$1:A$3,"&gt;0")=3,MAX(A$8:A531)&lt;A$3),A531+1,0)))</f>
        <v>0</v>
      </c>
      <c r="B532" s="89" t="str">
        <f t="shared" si="56"/>
        <v/>
      </c>
      <c r="C532" s="89" t="str">
        <f t="shared" si="57"/>
        <v/>
      </c>
      <c r="D532" s="87" t="str">
        <f>IF($A532=0,"",IF($A532&lt;=$A$1,+VLOOKUP($A532,'Rashodi- plan-izvršenje'!$A$8:B$1500,'prenos-P-R-N'!D$1,FALSE),IF($A532&gt;$A$2,+VLOOKUP($A532,'Neizmirene obaveze JLS'!$A$11:B$500,'prenos-P-R-N'!D$1,FALSE),"")))</f>
        <v/>
      </c>
      <c r="E532" s="87" t="str">
        <f>IF($A532=0,"",IF($A532&lt;=$A$1,+VLOOKUP($A532,'Rashodi- plan-izvršenje'!$A$8:C$1500,'prenos-P-R-N'!E$1,FALSE),IF($A532&gt;$A$2,+VLOOKUP($A532,'Neizmirene obaveze JLS'!$A$11:C$500,'prenos-P-R-N'!E$1,FALSE),"")))</f>
        <v/>
      </c>
      <c r="F532" s="87" t="str">
        <f>IF($A532=0,"",IF($A532&lt;=$A$1,+VLOOKUP($A532,'Rashodi- plan-izvršenje'!$A$8:D$1500,'prenos-P-R-N'!F$1,FALSE),IF($A532&gt;$A$2,+VLOOKUP($A532,'Neizmirene obaveze JLS'!$A$11:D$500,'prenos-P-R-N'!F$1,FALSE),"")))</f>
        <v/>
      </c>
      <c r="G532" s="87" t="str">
        <f>IF($A532=0,"",IF($A532&lt;=$A$1,+VLOOKUP($A532,'Rashodi- plan-izvršenje'!$A$8:E$1500,'prenos-P-R-N'!G$1,FALSE),IF($A532&gt;$A$2,+VLOOKUP($A532,'Neizmirene obaveze JLS'!$A$11:E$500,'prenos-P-R-N'!G$1,FALSE),"")))</f>
        <v/>
      </c>
      <c r="H532" s="87" t="str">
        <f>IF($A532=0,"",IF($A532&lt;=$A$1,+VLOOKUP($A532,'Rashodi- plan-izvršenje'!$A$8:F$1500,'prenos-P-R-N'!H$1,FALSE),IF($A532&gt;$A$2,+VLOOKUP($A532,'Neizmirene obaveze JLS'!$A$11:F$500,'prenos-P-R-N'!H$1,FALSE),"")))</f>
        <v/>
      </c>
      <c r="I532" s="87" t="str">
        <f>IF($A532=0,"",IF($A532&lt;=$A$1,+VLOOKUP($A532,'Rashodi- plan-izvršenje'!$A$8:G$1500,'prenos-P-R-N'!I$1,FALSE),IF($A532&gt;$A$2,+VLOOKUP($A532,'Neizmirene obaveze JLS'!$A$11:G$500,'prenos-P-R-N'!I$1,FALSE),"")))</f>
        <v/>
      </c>
      <c r="J532" s="87" t="str">
        <f>IF($A532=0,"",IF($A532&lt;=$A$1,+VLOOKUP($A532,'Rashodi- plan-izvršenje'!$A$8:H$1500,'prenos-P-R-N'!J$1,FALSE),IF($A532&gt;$A$2,+VLOOKUP($A532,'Neizmirene obaveze JLS'!$A$11:H$500,'prenos-P-R-N'!J$1,FALSE),"")))</f>
        <v/>
      </c>
      <c r="K532" s="87" t="str">
        <f>IF($A532=0,"",IF($A532&lt;=$A$1,+VLOOKUP($A532,'Rashodi- plan-izvršenje'!$A$8:I$1500,'prenos-P-R-N'!K$1,FALSE),IF($A532&gt;$A$2,+VLOOKUP($A532,'Neizmirene obaveze JLS'!$A$11:I$500,'prenos-P-R-N'!K$1,FALSE),"")))</f>
        <v/>
      </c>
      <c r="L532" t="str">
        <f>IF(A532=0,"",IF(A532&lt;=A$1,+IF(VLOOKUP(A532,'Rashodi- plan-izvršenje'!A$8:J$1500,M$1,FALSE)&gt;0,"Програмска активност","Пројекат"),IF(A532&gt;A$2,+IF(VLOOKUP(A532,'Neizmirene obaveze JLS'!A$8:J$2008,M$1,FALSE)&gt;0,"Програмска активност","Пројекат"),"")))</f>
        <v/>
      </c>
      <c r="M532" s="87" t="str">
        <f>IF(A532=0,"",IF($A532&lt;=$A$1,+IF(VLOOKUP($A532,'Rashodi- plan-izvršenje'!$A$8:$M$1500,10,FALSE)&gt;0,VLOOKUP($A532,'Rashodi- plan-izvršenje'!$A$8:$M$1500,10,FALSE),VLOOKUP($A532,'Rashodi- plan-izvršenje'!$A$8:$M$1500,12,FALSE)),+IF($A532&gt;$A$2,IF(VLOOKUP($A532,'Neizmirene obaveze JLS'!$A$8:$M$1500,10,FALSE)&gt;0,VLOOKUP($A532,'Neizmirene obaveze JLS'!$A$11:$M$1500,10,FALSE),VLOOKUP($A532,'Neizmirene obaveze JLS'!$A$11:$M$1500,12,FALSE)),0)))</f>
        <v/>
      </c>
      <c r="N532" s="87" t="str">
        <f>IF(A532=0,"",IF($A532&lt;=$A$1,+IF(VLOOKUP(A532,'Rashodi- plan-izvršenje'!$A$8:$M$1500,10,FALSE)&gt;0,VLOOKUP(A532,'Rashodi- plan-izvršenje'!$A$8:$M$1500,11,FALSE),VLOOKUP(A532,'Rashodi- plan-izvršenje'!$A$8:$M$1500,13,FALSE)),+IF($A532&gt;$A$2,IF(VLOOKUP($A532,'Neizmirene obaveze JLS'!$A$8:$M$1500,10,FALSE)&gt;0,VLOOKUP($A532,'Neizmirene obaveze JLS'!$A$11:$M$1500,11,FALSE),VLOOKUP($A532,'Neizmirene obaveze JLS'!$A$11:$M$1500,13,FALSE)),0)))</f>
        <v/>
      </c>
      <c r="O532" s="87" t="str">
        <f>IF(A532=0,"",IF($A532&lt;=$A$1,VALUE(+VLOOKUP($A532,'Rashodi- plan-izvršenje'!$A$8:N$1500,'prenos-P-R-N'!O$1,FALSE)),IF($A532&lt;=A$2,VALUE(VLOOKUP($A532,'Prihodi- plan-izvršenje'!$A$8:$H$500,6,FALSE)),VALUE(VLOOKUP($A532,'Neizmirene obaveze JLS'!$A$8:$N$500,O$1,FALSE)))))</f>
        <v/>
      </c>
      <c r="P532" s="87" t="str">
        <f>IF(A532=0,"",IF(A532=0,0,IF(A532&gt;A$2,'šifarnik K-izvor'!G$3,+IF(Q532&lt;700,+'šifarnik K-izvor'!G$2,'šifarnik K-izvor'!G$1))))</f>
        <v/>
      </c>
      <c r="Q532" s="87">
        <f>IF($A532&lt;=$A$1,VALUE(+VLOOKUP($A532,'Rashodi- plan-izvršenje'!$A$8:O$1500,'prenos-P-R-N'!Q$1,FALSE)),IF($A532&lt;=$A$2,VLOOKUP($A532,'Prihodi- plan-izvršenje'!$A$4:$H$500,4,FALSE),IF($A532&lt;=$A$3,VLOOKUP(A532,'Neizmirene obaveze JLS'!$A$11:O$500,Q$1,FALSE),"")))</f>
        <v>0</v>
      </c>
      <c r="R532" s="88">
        <f>IF($A532&lt;=$A$1,VALUE(+VLOOKUP($A532,'Rashodi- plan-izvršenje'!$A$8:P$1500,'prenos-P-R-N'!R$1,FALSE)),IF($A532&lt;=$A$2,VLOOKUP($A532,'Prihodi- plan-izvršenje'!$A$4:$H$500,7,FALSE),""))</f>
        <v>0</v>
      </c>
      <c r="S532" s="88">
        <f>IF(A532=0,0,IF($A532&lt;=$A$1,VALUE(+VLOOKUP($A532,'Rashodi- plan-izvršenje'!$A$8:Q$1500,'prenos-P-R-N'!S$1,FALSE)),IF($A532&lt;=$A$2,VLOOKUP($A532,'Prihodi- plan-izvršenje'!$A$4:$H$500,8,FALSE),0)))</f>
        <v>0</v>
      </c>
      <c r="T532" s="88" t="str">
        <f>IF($A532&gt;$A$2,VLOOKUP($A532,'Neizmirene obaveze JLS'!$A$11:R$500,R$1,FALSE),"")</f>
        <v/>
      </c>
      <c r="U532" s="88">
        <f>IF($A532&gt;$A$2,VLOOKUP($A532,'Neizmirene obaveze JLS'!$A$11:S$500,S$1,FALSE),0)</f>
        <v>0</v>
      </c>
      <c r="V532" s="88">
        <f t="shared" si="53"/>
        <v>0</v>
      </c>
      <c r="W532" s="74"/>
      <c r="X532" s="74"/>
      <c r="Y532" s="74"/>
      <c r="Z532" s="74"/>
      <c r="AA532" s="193">
        <f t="shared" si="54"/>
        <v>1</v>
      </c>
      <c r="AB532" s="193" t="str">
        <f t="shared" si="55"/>
        <v/>
      </c>
    </row>
    <row r="533" spans="1:28">
      <c r="A533" s="89">
        <f>IF(AND(COUNTIF(A$1:A$3,"&gt;0")=1,MAX(A$8:A532)&lt;A$1),A532+1,IF(AND(COUNTIF(A$1:A$3,"&gt;0")=2,MAX(A$8:A532)&lt;A$2),A532+1,IF(AND(COUNTIF(A$1:A$3,"&gt;0")=3,MAX(A$8:A532)&lt;A$3),A532+1,0)))</f>
        <v>0</v>
      </c>
      <c r="B533" s="89" t="str">
        <f t="shared" si="56"/>
        <v/>
      </c>
      <c r="C533" s="89" t="str">
        <f t="shared" si="57"/>
        <v/>
      </c>
      <c r="D533" s="87" t="str">
        <f>IF($A533=0,"",IF($A533&lt;=$A$1,+VLOOKUP($A533,'Rashodi- plan-izvršenje'!$A$8:B$1500,'prenos-P-R-N'!D$1,FALSE),IF($A533&gt;$A$2,+VLOOKUP($A533,'Neizmirene obaveze JLS'!$A$11:B$500,'prenos-P-R-N'!D$1,FALSE),"")))</f>
        <v/>
      </c>
      <c r="E533" s="87" t="str">
        <f>IF($A533=0,"",IF($A533&lt;=$A$1,+VLOOKUP($A533,'Rashodi- plan-izvršenje'!$A$8:C$1500,'prenos-P-R-N'!E$1,FALSE),IF($A533&gt;$A$2,+VLOOKUP($A533,'Neizmirene obaveze JLS'!$A$11:C$500,'prenos-P-R-N'!E$1,FALSE),"")))</f>
        <v/>
      </c>
      <c r="F533" s="87" t="str">
        <f>IF($A533=0,"",IF($A533&lt;=$A$1,+VLOOKUP($A533,'Rashodi- plan-izvršenje'!$A$8:D$1500,'prenos-P-R-N'!F$1,FALSE),IF($A533&gt;$A$2,+VLOOKUP($A533,'Neizmirene obaveze JLS'!$A$11:D$500,'prenos-P-R-N'!F$1,FALSE),"")))</f>
        <v/>
      </c>
      <c r="G533" s="87" t="str">
        <f>IF($A533=0,"",IF($A533&lt;=$A$1,+VLOOKUP($A533,'Rashodi- plan-izvršenje'!$A$8:E$1500,'prenos-P-R-N'!G$1,FALSE),IF($A533&gt;$A$2,+VLOOKUP($A533,'Neizmirene obaveze JLS'!$A$11:E$500,'prenos-P-R-N'!G$1,FALSE),"")))</f>
        <v/>
      </c>
      <c r="H533" s="87" t="str">
        <f>IF($A533=0,"",IF($A533&lt;=$A$1,+VLOOKUP($A533,'Rashodi- plan-izvršenje'!$A$8:F$1500,'prenos-P-R-N'!H$1,FALSE),IF($A533&gt;$A$2,+VLOOKUP($A533,'Neizmirene obaveze JLS'!$A$11:F$500,'prenos-P-R-N'!H$1,FALSE),"")))</f>
        <v/>
      </c>
      <c r="I533" s="87" t="str">
        <f>IF($A533=0,"",IF($A533&lt;=$A$1,+VLOOKUP($A533,'Rashodi- plan-izvršenje'!$A$8:G$1500,'prenos-P-R-N'!I$1,FALSE),IF($A533&gt;$A$2,+VLOOKUP($A533,'Neizmirene obaveze JLS'!$A$11:G$500,'prenos-P-R-N'!I$1,FALSE),"")))</f>
        <v/>
      </c>
      <c r="J533" s="87" t="str">
        <f>IF($A533=0,"",IF($A533&lt;=$A$1,+VLOOKUP($A533,'Rashodi- plan-izvršenje'!$A$8:H$1500,'prenos-P-R-N'!J$1,FALSE),IF($A533&gt;$A$2,+VLOOKUP($A533,'Neizmirene obaveze JLS'!$A$11:H$500,'prenos-P-R-N'!J$1,FALSE),"")))</f>
        <v/>
      </c>
      <c r="K533" s="87" t="str">
        <f>IF($A533=0,"",IF($A533&lt;=$A$1,+VLOOKUP($A533,'Rashodi- plan-izvršenje'!$A$8:I$1500,'prenos-P-R-N'!K$1,FALSE),IF($A533&gt;$A$2,+VLOOKUP($A533,'Neizmirene obaveze JLS'!$A$11:I$500,'prenos-P-R-N'!K$1,FALSE),"")))</f>
        <v/>
      </c>
      <c r="L533" t="str">
        <f>IF(A533=0,"",IF(A533&lt;=A$1,+IF(VLOOKUP(A533,'Rashodi- plan-izvršenje'!A$8:J$1500,M$1,FALSE)&gt;0,"Програмска активност","Пројекат"),IF(A533&gt;A$2,+IF(VLOOKUP(A533,'Neizmirene obaveze JLS'!A$8:J$2008,M$1,FALSE)&gt;0,"Програмска активност","Пројекат"),"")))</f>
        <v/>
      </c>
      <c r="M533" s="87" t="str">
        <f>IF(A533=0,"",IF($A533&lt;=$A$1,+IF(VLOOKUP($A533,'Rashodi- plan-izvršenje'!$A$8:$M$1500,10,FALSE)&gt;0,VLOOKUP($A533,'Rashodi- plan-izvršenje'!$A$8:$M$1500,10,FALSE),VLOOKUP($A533,'Rashodi- plan-izvršenje'!$A$8:$M$1500,12,FALSE)),+IF($A533&gt;$A$2,IF(VLOOKUP($A533,'Neizmirene obaveze JLS'!$A$8:$M$1500,10,FALSE)&gt;0,VLOOKUP($A533,'Neizmirene obaveze JLS'!$A$11:$M$1500,10,FALSE),VLOOKUP($A533,'Neizmirene obaveze JLS'!$A$11:$M$1500,12,FALSE)),0)))</f>
        <v/>
      </c>
      <c r="N533" s="87" t="str">
        <f>IF(A533=0,"",IF($A533&lt;=$A$1,+IF(VLOOKUP(A533,'Rashodi- plan-izvršenje'!$A$8:$M$1500,10,FALSE)&gt;0,VLOOKUP(A533,'Rashodi- plan-izvršenje'!$A$8:$M$1500,11,FALSE),VLOOKUP(A533,'Rashodi- plan-izvršenje'!$A$8:$M$1500,13,FALSE)),+IF($A533&gt;$A$2,IF(VLOOKUP($A533,'Neizmirene obaveze JLS'!$A$8:$M$1500,10,FALSE)&gt;0,VLOOKUP($A533,'Neizmirene obaveze JLS'!$A$11:$M$1500,11,FALSE),VLOOKUP($A533,'Neizmirene obaveze JLS'!$A$11:$M$1500,13,FALSE)),0)))</f>
        <v/>
      </c>
      <c r="O533" s="87" t="str">
        <f>IF(A533=0,"",IF($A533&lt;=$A$1,VALUE(+VLOOKUP($A533,'Rashodi- plan-izvršenje'!$A$8:N$1500,'prenos-P-R-N'!O$1,FALSE)),IF($A533&lt;=A$2,VALUE(VLOOKUP($A533,'Prihodi- plan-izvršenje'!$A$8:$H$500,6,FALSE)),VALUE(VLOOKUP($A533,'Neizmirene obaveze JLS'!$A$8:$N$500,O$1,FALSE)))))</f>
        <v/>
      </c>
      <c r="P533" s="87" t="str">
        <f>IF(A533=0,"",IF(A533=0,0,IF(A533&gt;A$2,'šifarnik K-izvor'!G$3,+IF(Q533&lt;700,+'šifarnik K-izvor'!G$2,'šifarnik K-izvor'!G$1))))</f>
        <v/>
      </c>
      <c r="Q533" s="87">
        <f>IF($A533&lt;=$A$1,VALUE(+VLOOKUP($A533,'Rashodi- plan-izvršenje'!$A$8:O$1500,'prenos-P-R-N'!Q$1,FALSE)),IF($A533&lt;=$A$2,VLOOKUP($A533,'Prihodi- plan-izvršenje'!$A$4:$H$500,4,FALSE),IF($A533&lt;=$A$3,VLOOKUP(A533,'Neizmirene obaveze JLS'!$A$11:O$500,Q$1,FALSE),"")))</f>
        <v>0</v>
      </c>
      <c r="R533" s="88">
        <f>IF($A533&lt;=$A$1,VALUE(+VLOOKUP($A533,'Rashodi- plan-izvršenje'!$A$8:P$1500,'prenos-P-R-N'!R$1,FALSE)),IF($A533&lt;=$A$2,VLOOKUP($A533,'Prihodi- plan-izvršenje'!$A$4:$H$500,7,FALSE),""))</f>
        <v>0</v>
      </c>
      <c r="S533" s="88">
        <f>IF(A533=0,0,IF($A533&lt;=$A$1,VALUE(+VLOOKUP($A533,'Rashodi- plan-izvršenje'!$A$8:Q$1500,'prenos-P-R-N'!S$1,FALSE)),IF($A533&lt;=$A$2,VLOOKUP($A533,'Prihodi- plan-izvršenje'!$A$4:$H$500,8,FALSE),0)))</f>
        <v>0</v>
      </c>
      <c r="T533" s="88" t="str">
        <f>IF($A533&gt;$A$2,VLOOKUP($A533,'Neizmirene obaveze JLS'!$A$11:R$500,R$1,FALSE),"")</f>
        <v/>
      </c>
      <c r="U533" s="88">
        <f>IF($A533&gt;$A$2,VLOOKUP($A533,'Neizmirene obaveze JLS'!$A$11:S$500,S$1,FALSE),0)</f>
        <v>0</v>
      </c>
      <c r="V533" s="88">
        <f t="shared" si="53"/>
        <v>0</v>
      </c>
      <c r="W533" s="74"/>
      <c r="X533" s="74"/>
      <c r="Y533" s="74"/>
      <c r="Z533" s="74"/>
      <c r="AA533" s="193">
        <f t="shared" si="54"/>
        <v>1</v>
      </c>
      <c r="AB533" s="193" t="str">
        <f t="shared" si="55"/>
        <v/>
      </c>
    </row>
    <row r="534" spans="1:28">
      <c r="A534" s="89">
        <f>IF(AND(COUNTIF(A$1:A$3,"&gt;0")=1,MAX(A$8:A533)&lt;A$1),A533+1,IF(AND(COUNTIF(A$1:A$3,"&gt;0")=2,MAX(A$8:A533)&lt;A$2),A533+1,IF(AND(COUNTIF(A$1:A$3,"&gt;0")=3,MAX(A$8:A533)&lt;A$3),A533+1,0)))</f>
        <v>0</v>
      </c>
      <c r="B534" s="89" t="str">
        <f t="shared" si="56"/>
        <v/>
      </c>
      <c r="C534" s="89" t="str">
        <f t="shared" si="57"/>
        <v/>
      </c>
      <c r="D534" s="87" t="str">
        <f>IF($A534=0,"",IF($A534&lt;=$A$1,+VLOOKUP($A534,'Rashodi- plan-izvršenje'!$A$8:B$1500,'prenos-P-R-N'!D$1,FALSE),IF($A534&gt;$A$2,+VLOOKUP($A534,'Neizmirene obaveze JLS'!$A$11:B$500,'prenos-P-R-N'!D$1,FALSE),"")))</f>
        <v/>
      </c>
      <c r="E534" s="87" t="str">
        <f>IF($A534=0,"",IF($A534&lt;=$A$1,+VLOOKUP($A534,'Rashodi- plan-izvršenje'!$A$8:C$1500,'prenos-P-R-N'!E$1,FALSE),IF($A534&gt;$A$2,+VLOOKUP($A534,'Neizmirene obaveze JLS'!$A$11:C$500,'prenos-P-R-N'!E$1,FALSE),"")))</f>
        <v/>
      </c>
      <c r="F534" s="87" t="str">
        <f>IF($A534=0,"",IF($A534&lt;=$A$1,+VLOOKUP($A534,'Rashodi- plan-izvršenje'!$A$8:D$1500,'prenos-P-R-N'!F$1,FALSE),IF($A534&gt;$A$2,+VLOOKUP($A534,'Neizmirene obaveze JLS'!$A$11:D$500,'prenos-P-R-N'!F$1,FALSE),"")))</f>
        <v/>
      </c>
      <c r="G534" s="87" t="str">
        <f>IF($A534=0,"",IF($A534&lt;=$A$1,+VLOOKUP($A534,'Rashodi- plan-izvršenje'!$A$8:E$1500,'prenos-P-R-N'!G$1,FALSE),IF($A534&gt;$A$2,+VLOOKUP($A534,'Neizmirene obaveze JLS'!$A$11:E$500,'prenos-P-R-N'!G$1,FALSE),"")))</f>
        <v/>
      </c>
      <c r="H534" s="87" t="str">
        <f>IF($A534=0,"",IF($A534&lt;=$A$1,+VLOOKUP($A534,'Rashodi- plan-izvršenje'!$A$8:F$1500,'prenos-P-R-N'!H$1,FALSE),IF($A534&gt;$A$2,+VLOOKUP($A534,'Neizmirene obaveze JLS'!$A$11:F$500,'prenos-P-R-N'!H$1,FALSE),"")))</f>
        <v/>
      </c>
      <c r="I534" s="87" t="str">
        <f>IF($A534=0,"",IF($A534&lt;=$A$1,+VLOOKUP($A534,'Rashodi- plan-izvršenje'!$A$8:G$1500,'prenos-P-R-N'!I$1,FALSE),IF($A534&gt;$A$2,+VLOOKUP($A534,'Neizmirene obaveze JLS'!$A$11:G$500,'prenos-P-R-N'!I$1,FALSE),"")))</f>
        <v/>
      </c>
      <c r="J534" s="87" t="str">
        <f>IF($A534=0,"",IF($A534&lt;=$A$1,+VLOOKUP($A534,'Rashodi- plan-izvršenje'!$A$8:H$1500,'prenos-P-R-N'!J$1,FALSE),IF($A534&gt;$A$2,+VLOOKUP($A534,'Neizmirene obaveze JLS'!$A$11:H$500,'prenos-P-R-N'!J$1,FALSE),"")))</f>
        <v/>
      </c>
      <c r="K534" s="87" t="str">
        <f>IF($A534=0,"",IF($A534&lt;=$A$1,+VLOOKUP($A534,'Rashodi- plan-izvršenje'!$A$8:I$1500,'prenos-P-R-N'!K$1,FALSE),IF($A534&gt;$A$2,+VLOOKUP($A534,'Neizmirene obaveze JLS'!$A$11:I$500,'prenos-P-R-N'!K$1,FALSE),"")))</f>
        <v/>
      </c>
      <c r="L534" t="str">
        <f>IF(A534=0,"",IF(A534&lt;=A$1,+IF(VLOOKUP(A534,'Rashodi- plan-izvršenje'!A$8:J$1500,M$1,FALSE)&gt;0,"Програмска активност","Пројекат"),IF(A534&gt;A$2,+IF(VLOOKUP(A534,'Neizmirene obaveze JLS'!A$8:J$2008,M$1,FALSE)&gt;0,"Програмска активност","Пројекат"),"")))</f>
        <v/>
      </c>
      <c r="M534" s="87" t="str">
        <f>IF(A534=0,"",IF($A534&lt;=$A$1,+IF(VLOOKUP($A534,'Rashodi- plan-izvršenje'!$A$8:$M$1500,10,FALSE)&gt;0,VLOOKUP($A534,'Rashodi- plan-izvršenje'!$A$8:$M$1500,10,FALSE),VLOOKUP($A534,'Rashodi- plan-izvršenje'!$A$8:$M$1500,12,FALSE)),+IF($A534&gt;$A$2,IF(VLOOKUP($A534,'Neizmirene obaveze JLS'!$A$8:$M$1500,10,FALSE)&gt;0,VLOOKUP($A534,'Neizmirene obaveze JLS'!$A$11:$M$1500,10,FALSE),VLOOKUP($A534,'Neizmirene obaveze JLS'!$A$11:$M$1500,12,FALSE)),0)))</f>
        <v/>
      </c>
      <c r="N534" s="87" t="str">
        <f>IF(A534=0,"",IF($A534&lt;=$A$1,+IF(VLOOKUP(A534,'Rashodi- plan-izvršenje'!$A$8:$M$1500,10,FALSE)&gt;0,VLOOKUP(A534,'Rashodi- plan-izvršenje'!$A$8:$M$1500,11,FALSE),VLOOKUP(A534,'Rashodi- plan-izvršenje'!$A$8:$M$1500,13,FALSE)),+IF($A534&gt;$A$2,IF(VLOOKUP($A534,'Neizmirene obaveze JLS'!$A$8:$M$1500,10,FALSE)&gt;0,VLOOKUP($A534,'Neizmirene obaveze JLS'!$A$11:$M$1500,11,FALSE),VLOOKUP($A534,'Neizmirene obaveze JLS'!$A$11:$M$1500,13,FALSE)),0)))</f>
        <v/>
      </c>
      <c r="O534" s="87" t="str">
        <f>IF(A534=0,"",IF($A534&lt;=$A$1,VALUE(+VLOOKUP($A534,'Rashodi- plan-izvršenje'!$A$8:N$1500,'prenos-P-R-N'!O$1,FALSE)),IF($A534&lt;=A$2,VALUE(VLOOKUP($A534,'Prihodi- plan-izvršenje'!$A$8:$H$500,6,FALSE)),VALUE(VLOOKUP($A534,'Neizmirene obaveze JLS'!$A$8:$N$500,O$1,FALSE)))))</f>
        <v/>
      </c>
      <c r="P534" s="87" t="str">
        <f>IF(A534=0,"",IF(A534=0,0,IF(A534&gt;A$2,'šifarnik K-izvor'!G$3,+IF(Q534&lt;700,+'šifarnik K-izvor'!G$2,'šifarnik K-izvor'!G$1))))</f>
        <v/>
      </c>
      <c r="Q534" s="87">
        <f>IF($A534&lt;=$A$1,VALUE(+VLOOKUP($A534,'Rashodi- plan-izvršenje'!$A$8:O$1500,'prenos-P-R-N'!Q$1,FALSE)),IF($A534&lt;=$A$2,VLOOKUP($A534,'Prihodi- plan-izvršenje'!$A$4:$H$500,4,FALSE),IF($A534&lt;=$A$3,VLOOKUP(A534,'Neizmirene obaveze JLS'!$A$11:O$500,Q$1,FALSE),"")))</f>
        <v>0</v>
      </c>
      <c r="R534" s="88">
        <f>IF($A534&lt;=$A$1,VALUE(+VLOOKUP($A534,'Rashodi- plan-izvršenje'!$A$8:P$1500,'prenos-P-R-N'!R$1,FALSE)),IF($A534&lt;=$A$2,VLOOKUP($A534,'Prihodi- plan-izvršenje'!$A$4:$H$500,7,FALSE),""))</f>
        <v>0</v>
      </c>
      <c r="S534" s="88">
        <f>IF(A534=0,0,IF($A534&lt;=$A$1,VALUE(+VLOOKUP($A534,'Rashodi- plan-izvršenje'!$A$8:Q$1500,'prenos-P-R-N'!S$1,FALSE)),IF($A534&lt;=$A$2,VLOOKUP($A534,'Prihodi- plan-izvršenje'!$A$4:$H$500,8,FALSE),0)))</f>
        <v>0</v>
      </c>
      <c r="T534" s="88" t="str">
        <f>IF($A534&gt;$A$2,VLOOKUP($A534,'Neizmirene obaveze JLS'!$A$11:R$500,R$1,FALSE),"")</f>
        <v/>
      </c>
      <c r="U534" s="88">
        <f>IF($A534&gt;$A$2,VLOOKUP($A534,'Neizmirene obaveze JLS'!$A$11:S$500,S$1,FALSE),0)</f>
        <v>0</v>
      </c>
      <c r="V534" s="88">
        <f t="shared" si="53"/>
        <v>0</v>
      </c>
      <c r="W534" s="74"/>
      <c r="X534" s="74"/>
      <c r="Y534" s="74"/>
      <c r="Z534" s="74"/>
      <c r="AA534" s="193">
        <f t="shared" si="54"/>
        <v>1</v>
      </c>
      <c r="AB534" s="193" t="str">
        <f t="shared" si="55"/>
        <v/>
      </c>
    </row>
    <row r="535" spans="1:28">
      <c r="A535" s="89">
        <f>IF(AND(COUNTIF(A$1:A$3,"&gt;0")=1,MAX(A$8:A534)&lt;A$1),A534+1,IF(AND(COUNTIF(A$1:A$3,"&gt;0")=2,MAX(A$8:A534)&lt;A$2),A534+1,IF(AND(COUNTIF(A$1:A$3,"&gt;0")=3,MAX(A$8:A534)&lt;A$3),A534+1,0)))</f>
        <v>0</v>
      </c>
      <c r="B535" s="89" t="str">
        <f t="shared" si="56"/>
        <v/>
      </c>
      <c r="C535" s="89" t="str">
        <f t="shared" si="57"/>
        <v/>
      </c>
      <c r="D535" s="87" t="str">
        <f>IF($A535=0,"",IF($A535&lt;=$A$1,+VLOOKUP($A535,'Rashodi- plan-izvršenje'!$A$8:B$1500,'prenos-P-R-N'!D$1,FALSE),IF($A535&gt;$A$2,+VLOOKUP($A535,'Neizmirene obaveze JLS'!$A$11:B$500,'prenos-P-R-N'!D$1,FALSE),"")))</f>
        <v/>
      </c>
      <c r="E535" s="87" t="str">
        <f>IF($A535=0,"",IF($A535&lt;=$A$1,+VLOOKUP($A535,'Rashodi- plan-izvršenje'!$A$8:C$1500,'prenos-P-R-N'!E$1,FALSE),IF($A535&gt;$A$2,+VLOOKUP($A535,'Neizmirene obaveze JLS'!$A$11:C$500,'prenos-P-R-N'!E$1,FALSE),"")))</f>
        <v/>
      </c>
      <c r="F535" s="87" t="str">
        <f>IF($A535=0,"",IF($A535&lt;=$A$1,+VLOOKUP($A535,'Rashodi- plan-izvršenje'!$A$8:D$1500,'prenos-P-R-N'!F$1,FALSE),IF($A535&gt;$A$2,+VLOOKUP($A535,'Neizmirene obaveze JLS'!$A$11:D$500,'prenos-P-R-N'!F$1,FALSE),"")))</f>
        <v/>
      </c>
      <c r="G535" s="87" t="str">
        <f>IF($A535=0,"",IF($A535&lt;=$A$1,+VLOOKUP($A535,'Rashodi- plan-izvršenje'!$A$8:E$1500,'prenos-P-R-N'!G$1,FALSE),IF($A535&gt;$A$2,+VLOOKUP($A535,'Neizmirene obaveze JLS'!$A$11:E$500,'prenos-P-R-N'!G$1,FALSE),"")))</f>
        <v/>
      </c>
      <c r="H535" s="87" t="str">
        <f>IF($A535=0,"",IF($A535&lt;=$A$1,+VLOOKUP($A535,'Rashodi- plan-izvršenje'!$A$8:F$1500,'prenos-P-R-N'!H$1,FALSE),IF($A535&gt;$A$2,+VLOOKUP($A535,'Neizmirene obaveze JLS'!$A$11:F$500,'prenos-P-R-N'!H$1,FALSE),"")))</f>
        <v/>
      </c>
      <c r="I535" s="87" t="str">
        <f>IF($A535=0,"",IF($A535&lt;=$A$1,+VLOOKUP($A535,'Rashodi- plan-izvršenje'!$A$8:G$1500,'prenos-P-R-N'!I$1,FALSE),IF($A535&gt;$A$2,+VLOOKUP($A535,'Neizmirene obaveze JLS'!$A$11:G$500,'prenos-P-R-N'!I$1,FALSE),"")))</f>
        <v/>
      </c>
      <c r="J535" s="87" t="str">
        <f>IF($A535=0,"",IF($A535&lt;=$A$1,+VLOOKUP($A535,'Rashodi- plan-izvršenje'!$A$8:H$1500,'prenos-P-R-N'!J$1,FALSE),IF($A535&gt;$A$2,+VLOOKUP($A535,'Neizmirene obaveze JLS'!$A$11:H$500,'prenos-P-R-N'!J$1,FALSE),"")))</f>
        <v/>
      </c>
      <c r="K535" s="87" t="str">
        <f>IF($A535=0,"",IF($A535&lt;=$A$1,+VLOOKUP($A535,'Rashodi- plan-izvršenje'!$A$8:I$1500,'prenos-P-R-N'!K$1,FALSE),IF($A535&gt;$A$2,+VLOOKUP($A535,'Neizmirene obaveze JLS'!$A$11:I$500,'prenos-P-R-N'!K$1,FALSE),"")))</f>
        <v/>
      </c>
      <c r="L535" t="str">
        <f>IF(A535=0,"",IF(A535&lt;=A$1,+IF(VLOOKUP(A535,'Rashodi- plan-izvršenje'!A$8:J$1500,M$1,FALSE)&gt;0,"Програмска активност","Пројекат"),IF(A535&gt;A$2,+IF(VLOOKUP(A535,'Neizmirene obaveze JLS'!A$8:J$2008,M$1,FALSE)&gt;0,"Програмска активност","Пројекат"),"")))</f>
        <v/>
      </c>
      <c r="M535" s="87" t="str">
        <f>IF(A535=0,"",IF($A535&lt;=$A$1,+IF(VLOOKUP($A535,'Rashodi- plan-izvršenje'!$A$8:$M$1500,10,FALSE)&gt;0,VLOOKUP($A535,'Rashodi- plan-izvršenje'!$A$8:$M$1500,10,FALSE),VLOOKUP($A535,'Rashodi- plan-izvršenje'!$A$8:$M$1500,12,FALSE)),+IF($A535&gt;$A$2,IF(VLOOKUP($A535,'Neizmirene obaveze JLS'!$A$8:$M$1500,10,FALSE)&gt;0,VLOOKUP($A535,'Neizmirene obaveze JLS'!$A$11:$M$1500,10,FALSE),VLOOKUP($A535,'Neizmirene obaveze JLS'!$A$11:$M$1500,12,FALSE)),0)))</f>
        <v/>
      </c>
      <c r="N535" s="87" t="str">
        <f>IF(A535=0,"",IF($A535&lt;=$A$1,+IF(VLOOKUP(A535,'Rashodi- plan-izvršenje'!$A$8:$M$1500,10,FALSE)&gt;0,VLOOKUP(A535,'Rashodi- plan-izvršenje'!$A$8:$M$1500,11,FALSE),VLOOKUP(A535,'Rashodi- plan-izvršenje'!$A$8:$M$1500,13,FALSE)),+IF($A535&gt;$A$2,IF(VLOOKUP($A535,'Neizmirene obaveze JLS'!$A$8:$M$1500,10,FALSE)&gt;0,VLOOKUP($A535,'Neizmirene obaveze JLS'!$A$11:$M$1500,11,FALSE),VLOOKUP($A535,'Neizmirene obaveze JLS'!$A$11:$M$1500,13,FALSE)),0)))</f>
        <v/>
      </c>
      <c r="O535" s="87" t="str">
        <f>IF(A535=0,"",IF($A535&lt;=$A$1,VALUE(+VLOOKUP($A535,'Rashodi- plan-izvršenje'!$A$8:N$1500,'prenos-P-R-N'!O$1,FALSE)),IF($A535&lt;=A$2,VALUE(VLOOKUP($A535,'Prihodi- plan-izvršenje'!$A$8:$H$500,6,FALSE)),VALUE(VLOOKUP($A535,'Neizmirene obaveze JLS'!$A$8:$N$500,O$1,FALSE)))))</f>
        <v/>
      </c>
      <c r="P535" s="87" t="str">
        <f>IF(A535=0,"",IF(A535=0,0,IF(A535&gt;A$2,'šifarnik K-izvor'!G$3,+IF(Q535&lt;700,+'šifarnik K-izvor'!G$2,'šifarnik K-izvor'!G$1))))</f>
        <v/>
      </c>
      <c r="Q535" s="87">
        <f>IF($A535&lt;=$A$1,VALUE(+VLOOKUP($A535,'Rashodi- plan-izvršenje'!$A$8:O$1500,'prenos-P-R-N'!Q$1,FALSE)),IF($A535&lt;=$A$2,VLOOKUP($A535,'Prihodi- plan-izvršenje'!$A$4:$H$500,4,FALSE),IF($A535&lt;=$A$3,VLOOKUP(A535,'Neizmirene obaveze JLS'!$A$11:O$500,Q$1,FALSE),"")))</f>
        <v>0</v>
      </c>
      <c r="R535" s="88">
        <f>IF($A535&lt;=$A$1,VALUE(+VLOOKUP($A535,'Rashodi- plan-izvršenje'!$A$8:P$1500,'prenos-P-R-N'!R$1,FALSE)),IF($A535&lt;=$A$2,VLOOKUP($A535,'Prihodi- plan-izvršenje'!$A$4:$H$500,7,FALSE),""))</f>
        <v>0</v>
      </c>
      <c r="S535" s="88">
        <f>IF(A535=0,0,IF($A535&lt;=$A$1,VALUE(+VLOOKUP($A535,'Rashodi- plan-izvršenje'!$A$8:Q$1500,'prenos-P-R-N'!S$1,FALSE)),IF($A535&lt;=$A$2,VLOOKUP($A535,'Prihodi- plan-izvršenje'!$A$4:$H$500,8,FALSE),0)))</f>
        <v>0</v>
      </c>
      <c r="T535" s="88" t="str">
        <f>IF($A535&gt;$A$2,VLOOKUP($A535,'Neizmirene obaveze JLS'!$A$11:R$500,R$1,FALSE),"")</f>
        <v/>
      </c>
      <c r="U535" s="88">
        <f>IF($A535&gt;$A$2,VLOOKUP($A535,'Neizmirene obaveze JLS'!$A$11:S$500,S$1,FALSE),0)</f>
        <v>0</v>
      </c>
      <c r="V535" s="88">
        <f t="shared" si="53"/>
        <v>0</v>
      </c>
      <c r="W535" s="74"/>
      <c r="X535" s="74"/>
      <c r="Y535" s="74"/>
      <c r="Z535" s="74"/>
      <c r="AA535" s="193">
        <f t="shared" si="54"/>
        <v>1</v>
      </c>
      <c r="AB535" s="193" t="str">
        <f t="shared" si="55"/>
        <v/>
      </c>
    </row>
    <row r="536" spans="1:28">
      <c r="A536" s="89">
        <f>IF(AND(COUNTIF(A$1:A$3,"&gt;0")=1,MAX(A$8:A535)&lt;A$1),A535+1,IF(AND(COUNTIF(A$1:A$3,"&gt;0")=2,MAX(A$8:A535)&lt;A$2),A535+1,IF(AND(COUNTIF(A$1:A$3,"&gt;0")=3,MAX(A$8:A535)&lt;A$3),A535+1,0)))</f>
        <v>0</v>
      </c>
      <c r="B536" s="89" t="str">
        <f t="shared" si="56"/>
        <v/>
      </c>
      <c r="C536" s="89" t="str">
        <f t="shared" si="57"/>
        <v/>
      </c>
      <c r="D536" s="87" t="str">
        <f>IF($A536=0,"",IF($A536&lt;=$A$1,+VLOOKUP($A536,'Rashodi- plan-izvršenje'!$A$8:B$1500,'prenos-P-R-N'!D$1,FALSE),IF($A536&gt;$A$2,+VLOOKUP($A536,'Neizmirene obaveze JLS'!$A$11:B$500,'prenos-P-R-N'!D$1,FALSE),"")))</f>
        <v/>
      </c>
      <c r="E536" s="87" t="str">
        <f>IF($A536=0,"",IF($A536&lt;=$A$1,+VLOOKUP($A536,'Rashodi- plan-izvršenje'!$A$8:C$1500,'prenos-P-R-N'!E$1,FALSE),IF($A536&gt;$A$2,+VLOOKUP($A536,'Neizmirene obaveze JLS'!$A$11:C$500,'prenos-P-R-N'!E$1,FALSE),"")))</f>
        <v/>
      </c>
      <c r="F536" s="87" t="str">
        <f>IF($A536=0,"",IF($A536&lt;=$A$1,+VLOOKUP($A536,'Rashodi- plan-izvršenje'!$A$8:D$1500,'prenos-P-R-N'!F$1,FALSE),IF($A536&gt;$A$2,+VLOOKUP($A536,'Neizmirene obaveze JLS'!$A$11:D$500,'prenos-P-R-N'!F$1,FALSE),"")))</f>
        <v/>
      </c>
      <c r="G536" s="87" t="str">
        <f>IF($A536=0,"",IF($A536&lt;=$A$1,+VLOOKUP($A536,'Rashodi- plan-izvršenje'!$A$8:E$1500,'prenos-P-R-N'!G$1,FALSE),IF($A536&gt;$A$2,+VLOOKUP($A536,'Neizmirene obaveze JLS'!$A$11:E$500,'prenos-P-R-N'!G$1,FALSE),"")))</f>
        <v/>
      </c>
      <c r="H536" s="87" t="str">
        <f>IF($A536=0,"",IF($A536&lt;=$A$1,+VLOOKUP($A536,'Rashodi- plan-izvršenje'!$A$8:F$1500,'prenos-P-R-N'!H$1,FALSE),IF($A536&gt;$A$2,+VLOOKUP($A536,'Neizmirene obaveze JLS'!$A$11:F$500,'prenos-P-R-N'!H$1,FALSE),"")))</f>
        <v/>
      </c>
      <c r="I536" s="87" t="str">
        <f>IF($A536=0,"",IF($A536&lt;=$A$1,+VLOOKUP($A536,'Rashodi- plan-izvršenje'!$A$8:G$1500,'prenos-P-R-N'!I$1,FALSE),IF($A536&gt;$A$2,+VLOOKUP($A536,'Neizmirene obaveze JLS'!$A$11:G$500,'prenos-P-R-N'!I$1,FALSE),"")))</f>
        <v/>
      </c>
      <c r="J536" s="87" t="str">
        <f>IF($A536=0,"",IF($A536&lt;=$A$1,+VLOOKUP($A536,'Rashodi- plan-izvršenje'!$A$8:H$1500,'prenos-P-R-N'!J$1,FALSE),IF($A536&gt;$A$2,+VLOOKUP($A536,'Neizmirene obaveze JLS'!$A$11:H$500,'prenos-P-R-N'!J$1,FALSE),"")))</f>
        <v/>
      </c>
      <c r="K536" s="87" t="str">
        <f>IF($A536=0,"",IF($A536&lt;=$A$1,+VLOOKUP($A536,'Rashodi- plan-izvršenje'!$A$8:I$1500,'prenos-P-R-N'!K$1,FALSE),IF($A536&gt;$A$2,+VLOOKUP($A536,'Neizmirene obaveze JLS'!$A$11:I$500,'prenos-P-R-N'!K$1,FALSE),"")))</f>
        <v/>
      </c>
      <c r="L536" t="str">
        <f>IF(A536=0,"",IF(A536&lt;=A$1,+IF(VLOOKUP(A536,'Rashodi- plan-izvršenje'!A$8:J$1500,M$1,FALSE)&gt;0,"Програмска активност","Пројекат"),IF(A536&gt;A$2,+IF(VLOOKUP(A536,'Neizmirene obaveze JLS'!A$8:J$2008,M$1,FALSE)&gt;0,"Програмска активност","Пројекат"),"")))</f>
        <v/>
      </c>
      <c r="M536" s="87" t="str">
        <f>IF(A536=0,"",IF($A536&lt;=$A$1,+IF(VLOOKUP($A536,'Rashodi- plan-izvršenje'!$A$8:$M$1500,10,FALSE)&gt;0,VLOOKUP($A536,'Rashodi- plan-izvršenje'!$A$8:$M$1500,10,FALSE),VLOOKUP($A536,'Rashodi- plan-izvršenje'!$A$8:$M$1500,12,FALSE)),+IF($A536&gt;$A$2,IF(VLOOKUP($A536,'Neizmirene obaveze JLS'!$A$8:$M$1500,10,FALSE)&gt;0,VLOOKUP($A536,'Neizmirene obaveze JLS'!$A$11:$M$1500,10,FALSE),VLOOKUP($A536,'Neizmirene obaveze JLS'!$A$11:$M$1500,12,FALSE)),0)))</f>
        <v/>
      </c>
      <c r="N536" s="87" t="str">
        <f>IF(A536=0,"",IF($A536&lt;=$A$1,+IF(VLOOKUP(A536,'Rashodi- plan-izvršenje'!$A$8:$M$1500,10,FALSE)&gt;0,VLOOKUP(A536,'Rashodi- plan-izvršenje'!$A$8:$M$1500,11,FALSE),VLOOKUP(A536,'Rashodi- plan-izvršenje'!$A$8:$M$1500,13,FALSE)),+IF($A536&gt;$A$2,IF(VLOOKUP($A536,'Neizmirene obaveze JLS'!$A$8:$M$1500,10,FALSE)&gt;0,VLOOKUP($A536,'Neizmirene obaveze JLS'!$A$11:$M$1500,11,FALSE),VLOOKUP($A536,'Neizmirene obaveze JLS'!$A$11:$M$1500,13,FALSE)),0)))</f>
        <v/>
      </c>
      <c r="O536" s="87" t="str">
        <f>IF(A536=0,"",IF($A536&lt;=$A$1,VALUE(+VLOOKUP($A536,'Rashodi- plan-izvršenje'!$A$8:N$1500,'prenos-P-R-N'!O$1,FALSE)),IF($A536&lt;=A$2,VALUE(VLOOKUP($A536,'Prihodi- plan-izvršenje'!$A$8:$H$500,6,FALSE)),VALUE(VLOOKUP($A536,'Neizmirene obaveze JLS'!$A$8:$N$500,O$1,FALSE)))))</f>
        <v/>
      </c>
      <c r="P536" s="87" t="str">
        <f>IF(A536=0,"",IF(A536=0,0,IF(A536&gt;A$2,'šifarnik K-izvor'!G$3,+IF(Q536&lt;700,+'šifarnik K-izvor'!G$2,'šifarnik K-izvor'!G$1))))</f>
        <v/>
      </c>
      <c r="Q536" s="87">
        <f>IF($A536&lt;=$A$1,VALUE(+VLOOKUP($A536,'Rashodi- plan-izvršenje'!$A$8:O$1500,'prenos-P-R-N'!Q$1,FALSE)),IF($A536&lt;=$A$2,VLOOKUP($A536,'Prihodi- plan-izvršenje'!$A$4:$H$500,4,FALSE),IF($A536&lt;=$A$3,VLOOKUP(A536,'Neizmirene obaveze JLS'!$A$11:O$500,Q$1,FALSE),"")))</f>
        <v>0</v>
      </c>
      <c r="R536" s="88">
        <f>IF($A536&lt;=$A$1,VALUE(+VLOOKUP($A536,'Rashodi- plan-izvršenje'!$A$8:P$1500,'prenos-P-R-N'!R$1,FALSE)),IF($A536&lt;=$A$2,VLOOKUP($A536,'Prihodi- plan-izvršenje'!$A$4:$H$500,7,FALSE),""))</f>
        <v>0</v>
      </c>
      <c r="S536" s="88">
        <f>IF(A536=0,0,IF($A536&lt;=$A$1,VALUE(+VLOOKUP($A536,'Rashodi- plan-izvršenje'!$A$8:Q$1500,'prenos-P-R-N'!S$1,FALSE)),IF($A536&lt;=$A$2,VLOOKUP($A536,'Prihodi- plan-izvršenje'!$A$4:$H$500,8,FALSE),0)))</f>
        <v>0</v>
      </c>
      <c r="T536" s="88" t="str">
        <f>IF($A536&gt;$A$2,VLOOKUP($A536,'Neizmirene obaveze JLS'!$A$11:R$500,R$1,FALSE),"")</f>
        <v/>
      </c>
      <c r="U536" s="88">
        <f>IF($A536&gt;$A$2,VLOOKUP($A536,'Neizmirene obaveze JLS'!$A$11:S$500,S$1,FALSE),0)</f>
        <v>0</v>
      </c>
      <c r="V536" s="88">
        <f t="shared" si="53"/>
        <v>0</v>
      </c>
      <c r="W536" s="74"/>
      <c r="X536" s="74"/>
      <c r="Y536" s="74"/>
      <c r="Z536" s="74"/>
      <c r="AA536" s="193">
        <f t="shared" si="54"/>
        <v>1</v>
      </c>
      <c r="AB536" s="193" t="str">
        <f t="shared" si="55"/>
        <v/>
      </c>
    </row>
    <row r="537" spans="1:28">
      <c r="A537" s="89">
        <f>IF(AND(COUNTIF(A$1:A$3,"&gt;0")=1,MAX(A$8:A536)&lt;A$1),A536+1,IF(AND(COUNTIF(A$1:A$3,"&gt;0")=2,MAX(A$8:A536)&lt;A$2),A536+1,IF(AND(COUNTIF(A$1:A$3,"&gt;0")=3,MAX(A$8:A536)&lt;A$3),A536+1,0)))</f>
        <v>0</v>
      </c>
      <c r="B537" s="89" t="str">
        <f t="shared" si="56"/>
        <v/>
      </c>
      <c r="C537" s="89" t="str">
        <f t="shared" si="57"/>
        <v/>
      </c>
      <c r="D537" s="87" t="str">
        <f>IF($A537=0,"",IF($A537&lt;=$A$1,+VLOOKUP($A537,'Rashodi- plan-izvršenje'!$A$8:B$1500,'prenos-P-R-N'!D$1,FALSE),IF($A537&gt;$A$2,+VLOOKUP($A537,'Neizmirene obaveze JLS'!$A$11:B$500,'prenos-P-R-N'!D$1,FALSE),"")))</f>
        <v/>
      </c>
      <c r="E537" s="87" t="str">
        <f>IF($A537=0,"",IF($A537&lt;=$A$1,+VLOOKUP($A537,'Rashodi- plan-izvršenje'!$A$8:C$1500,'prenos-P-R-N'!E$1,FALSE),IF($A537&gt;$A$2,+VLOOKUP($A537,'Neizmirene obaveze JLS'!$A$11:C$500,'prenos-P-R-N'!E$1,FALSE),"")))</f>
        <v/>
      </c>
      <c r="F537" s="87" t="str">
        <f>IF($A537=0,"",IF($A537&lt;=$A$1,+VLOOKUP($A537,'Rashodi- plan-izvršenje'!$A$8:D$1500,'prenos-P-R-N'!F$1,FALSE),IF($A537&gt;$A$2,+VLOOKUP($A537,'Neizmirene obaveze JLS'!$A$11:D$500,'prenos-P-R-N'!F$1,FALSE),"")))</f>
        <v/>
      </c>
      <c r="G537" s="87" t="str">
        <f>IF($A537=0,"",IF($A537&lt;=$A$1,+VLOOKUP($A537,'Rashodi- plan-izvršenje'!$A$8:E$1500,'prenos-P-R-N'!G$1,FALSE),IF($A537&gt;$A$2,+VLOOKUP($A537,'Neizmirene obaveze JLS'!$A$11:E$500,'prenos-P-R-N'!G$1,FALSE),"")))</f>
        <v/>
      </c>
      <c r="H537" s="87" t="str">
        <f>IF($A537=0,"",IF($A537&lt;=$A$1,+VLOOKUP($A537,'Rashodi- plan-izvršenje'!$A$8:F$1500,'prenos-P-R-N'!H$1,FALSE),IF($A537&gt;$A$2,+VLOOKUP($A537,'Neizmirene obaveze JLS'!$A$11:F$500,'prenos-P-R-N'!H$1,FALSE),"")))</f>
        <v/>
      </c>
      <c r="I537" s="87" t="str">
        <f>IF($A537=0,"",IF($A537&lt;=$A$1,+VLOOKUP($A537,'Rashodi- plan-izvršenje'!$A$8:G$1500,'prenos-P-R-N'!I$1,FALSE),IF($A537&gt;$A$2,+VLOOKUP($A537,'Neizmirene obaveze JLS'!$A$11:G$500,'prenos-P-R-N'!I$1,FALSE),"")))</f>
        <v/>
      </c>
      <c r="J537" s="87" t="str">
        <f>IF($A537=0,"",IF($A537&lt;=$A$1,+VLOOKUP($A537,'Rashodi- plan-izvršenje'!$A$8:H$1500,'prenos-P-R-N'!J$1,FALSE),IF($A537&gt;$A$2,+VLOOKUP($A537,'Neizmirene obaveze JLS'!$A$11:H$500,'prenos-P-R-N'!J$1,FALSE),"")))</f>
        <v/>
      </c>
      <c r="K537" s="87" t="str">
        <f>IF($A537=0,"",IF($A537&lt;=$A$1,+VLOOKUP($A537,'Rashodi- plan-izvršenje'!$A$8:I$1500,'prenos-P-R-N'!K$1,FALSE),IF($A537&gt;$A$2,+VLOOKUP($A537,'Neizmirene obaveze JLS'!$A$11:I$500,'prenos-P-R-N'!K$1,FALSE),"")))</f>
        <v/>
      </c>
      <c r="L537" t="str">
        <f>IF(A537=0,"",IF(A537&lt;=A$1,+IF(VLOOKUP(A537,'Rashodi- plan-izvršenje'!A$8:J$1500,M$1,FALSE)&gt;0,"Програмска активност","Пројекат"),IF(A537&gt;A$2,+IF(VLOOKUP(A537,'Neizmirene obaveze JLS'!A$8:J$2008,M$1,FALSE)&gt;0,"Програмска активност","Пројекат"),"")))</f>
        <v/>
      </c>
      <c r="M537" s="87" t="str">
        <f>IF(A537=0,"",IF($A537&lt;=$A$1,+IF(VLOOKUP($A537,'Rashodi- plan-izvršenje'!$A$8:$M$1500,10,FALSE)&gt;0,VLOOKUP($A537,'Rashodi- plan-izvršenje'!$A$8:$M$1500,10,FALSE),VLOOKUP($A537,'Rashodi- plan-izvršenje'!$A$8:$M$1500,12,FALSE)),+IF($A537&gt;$A$2,IF(VLOOKUP($A537,'Neizmirene obaveze JLS'!$A$8:$M$1500,10,FALSE)&gt;0,VLOOKUP($A537,'Neizmirene obaveze JLS'!$A$11:$M$1500,10,FALSE),VLOOKUP($A537,'Neizmirene obaveze JLS'!$A$11:$M$1500,12,FALSE)),0)))</f>
        <v/>
      </c>
      <c r="N537" s="87" t="str">
        <f>IF(A537=0,"",IF($A537&lt;=$A$1,+IF(VLOOKUP(A537,'Rashodi- plan-izvršenje'!$A$8:$M$1500,10,FALSE)&gt;0,VLOOKUP(A537,'Rashodi- plan-izvršenje'!$A$8:$M$1500,11,FALSE),VLOOKUP(A537,'Rashodi- plan-izvršenje'!$A$8:$M$1500,13,FALSE)),+IF($A537&gt;$A$2,IF(VLOOKUP($A537,'Neizmirene obaveze JLS'!$A$8:$M$1500,10,FALSE)&gt;0,VLOOKUP($A537,'Neizmirene obaveze JLS'!$A$11:$M$1500,11,FALSE),VLOOKUP($A537,'Neizmirene obaveze JLS'!$A$11:$M$1500,13,FALSE)),0)))</f>
        <v/>
      </c>
      <c r="O537" s="87" t="str">
        <f>IF(A537=0,"",IF($A537&lt;=$A$1,VALUE(+VLOOKUP($A537,'Rashodi- plan-izvršenje'!$A$8:N$1500,'prenos-P-R-N'!O$1,FALSE)),IF($A537&lt;=A$2,VALUE(VLOOKUP($A537,'Prihodi- plan-izvršenje'!$A$8:$H$500,6,FALSE)),VALUE(VLOOKUP($A537,'Neizmirene obaveze JLS'!$A$8:$N$500,O$1,FALSE)))))</f>
        <v/>
      </c>
      <c r="P537" s="87" t="str">
        <f>IF(A537=0,"",IF(A537=0,0,IF(A537&gt;A$2,'šifarnik K-izvor'!G$3,+IF(Q537&lt;700,+'šifarnik K-izvor'!G$2,'šifarnik K-izvor'!G$1))))</f>
        <v/>
      </c>
      <c r="Q537" s="87">
        <f>IF($A537&lt;=$A$1,VALUE(+VLOOKUP($A537,'Rashodi- plan-izvršenje'!$A$8:O$1500,'prenos-P-R-N'!Q$1,FALSE)),IF($A537&lt;=$A$2,VLOOKUP($A537,'Prihodi- plan-izvršenje'!$A$4:$H$500,4,FALSE),IF($A537&lt;=$A$3,VLOOKUP(A537,'Neizmirene obaveze JLS'!$A$11:O$500,Q$1,FALSE),"")))</f>
        <v>0</v>
      </c>
      <c r="R537" s="88">
        <f>IF($A537&lt;=$A$1,VALUE(+VLOOKUP($A537,'Rashodi- plan-izvršenje'!$A$8:P$1500,'prenos-P-R-N'!R$1,FALSE)),IF($A537&lt;=$A$2,VLOOKUP($A537,'Prihodi- plan-izvršenje'!$A$4:$H$500,7,FALSE),""))</f>
        <v>0</v>
      </c>
      <c r="S537" s="88">
        <f>IF(A537=0,0,IF($A537&lt;=$A$1,VALUE(+VLOOKUP($A537,'Rashodi- plan-izvršenje'!$A$8:Q$1500,'prenos-P-R-N'!S$1,FALSE)),IF($A537&lt;=$A$2,VLOOKUP($A537,'Prihodi- plan-izvršenje'!$A$4:$H$500,8,FALSE),0)))</f>
        <v>0</v>
      </c>
      <c r="T537" s="88" t="str">
        <f>IF($A537&gt;$A$2,VLOOKUP($A537,'Neizmirene obaveze JLS'!$A$11:R$500,R$1,FALSE),"")</f>
        <v/>
      </c>
      <c r="U537" s="88">
        <f>IF($A537&gt;$A$2,VLOOKUP($A537,'Neizmirene obaveze JLS'!$A$11:S$500,S$1,FALSE),0)</f>
        <v>0</v>
      </c>
      <c r="V537" s="88">
        <f t="shared" si="53"/>
        <v>0</v>
      </c>
      <c r="W537" s="74"/>
      <c r="X537" s="74"/>
      <c r="Y537" s="74"/>
      <c r="Z537" s="74"/>
      <c r="AA537" s="193">
        <f t="shared" si="54"/>
        <v>1</v>
      </c>
      <c r="AB537" s="193" t="str">
        <f t="shared" si="55"/>
        <v/>
      </c>
    </row>
    <row r="538" spans="1:28">
      <c r="A538" s="89">
        <f>IF(AND(COUNTIF(A$1:A$3,"&gt;0")=1,MAX(A$8:A537)&lt;A$1),A537+1,IF(AND(COUNTIF(A$1:A$3,"&gt;0")=2,MAX(A$8:A537)&lt;A$2),A537+1,IF(AND(COUNTIF(A$1:A$3,"&gt;0")=3,MAX(A$8:A537)&lt;A$3),A537+1,0)))</f>
        <v>0</v>
      </c>
      <c r="B538" s="89" t="str">
        <f t="shared" si="56"/>
        <v/>
      </c>
      <c r="C538" s="89" t="str">
        <f t="shared" si="57"/>
        <v/>
      </c>
      <c r="D538" s="87" t="str">
        <f>IF($A538=0,"",IF($A538&lt;=$A$1,+VLOOKUP($A538,'Rashodi- plan-izvršenje'!$A$8:B$1500,'prenos-P-R-N'!D$1,FALSE),IF($A538&gt;$A$2,+VLOOKUP($A538,'Neizmirene obaveze JLS'!$A$11:B$500,'prenos-P-R-N'!D$1,FALSE),"")))</f>
        <v/>
      </c>
      <c r="E538" s="87" t="str">
        <f>IF($A538=0,"",IF($A538&lt;=$A$1,+VLOOKUP($A538,'Rashodi- plan-izvršenje'!$A$8:C$1500,'prenos-P-R-N'!E$1,FALSE),IF($A538&gt;$A$2,+VLOOKUP($A538,'Neizmirene obaveze JLS'!$A$11:C$500,'prenos-P-R-N'!E$1,FALSE),"")))</f>
        <v/>
      </c>
      <c r="F538" s="87" t="str">
        <f>IF($A538=0,"",IF($A538&lt;=$A$1,+VLOOKUP($A538,'Rashodi- plan-izvršenje'!$A$8:D$1500,'prenos-P-R-N'!F$1,FALSE),IF($A538&gt;$A$2,+VLOOKUP($A538,'Neizmirene obaveze JLS'!$A$11:D$500,'prenos-P-R-N'!F$1,FALSE),"")))</f>
        <v/>
      </c>
      <c r="G538" s="87" t="str">
        <f>IF($A538=0,"",IF($A538&lt;=$A$1,+VLOOKUP($A538,'Rashodi- plan-izvršenje'!$A$8:E$1500,'prenos-P-R-N'!G$1,FALSE),IF($A538&gt;$A$2,+VLOOKUP($A538,'Neizmirene obaveze JLS'!$A$11:E$500,'prenos-P-R-N'!G$1,FALSE),"")))</f>
        <v/>
      </c>
      <c r="H538" s="87" t="str">
        <f>IF($A538=0,"",IF($A538&lt;=$A$1,+VLOOKUP($A538,'Rashodi- plan-izvršenje'!$A$8:F$1500,'prenos-P-R-N'!H$1,FALSE),IF($A538&gt;$A$2,+VLOOKUP($A538,'Neizmirene obaveze JLS'!$A$11:F$500,'prenos-P-R-N'!H$1,FALSE),"")))</f>
        <v/>
      </c>
      <c r="I538" s="87" t="str">
        <f>IF($A538=0,"",IF($A538&lt;=$A$1,+VLOOKUP($A538,'Rashodi- plan-izvršenje'!$A$8:G$1500,'prenos-P-R-N'!I$1,FALSE),IF($A538&gt;$A$2,+VLOOKUP($A538,'Neizmirene obaveze JLS'!$A$11:G$500,'prenos-P-R-N'!I$1,FALSE),"")))</f>
        <v/>
      </c>
      <c r="J538" s="87" t="str">
        <f>IF($A538=0,"",IF($A538&lt;=$A$1,+VLOOKUP($A538,'Rashodi- plan-izvršenje'!$A$8:H$1500,'prenos-P-R-N'!J$1,FALSE),IF($A538&gt;$A$2,+VLOOKUP($A538,'Neizmirene obaveze JLS'!$A$11:H$500,'prenos-P-R-N'!J$1,FALSE),"")))</f>
        <v/>
      </c>
      <c r="K538" s="87" t="str">
        <f>IF($A538=0,"",IF($A538&lt;=$A$1,+VLOOKUP($A538,'Rashodi- plan-izvršenje'!$A$8:I$1500,'prenos-P-R-N'!K$1,FALSE),IF($A538&gt;$A$2,+VLOOKUP($A538,'Neizmirene obaveze JLS'!$A$11:I$500,'prenos-P-R-N'!K$1,FALSE),"")))</f>
        <v/>
      </c>
      <c r="L538" t="str">
        <f>IF(A538=0,"",IF(A538&lt;=A$1,+IF(VLOOKUP(A538,'Rashodi- plan-izvršenje'!A$8:J$1500,M$1,FALSE)&gt;0,"Програмска активност","Пројекат"),IF(A538&gt;A$2,+IF(VLOOKUP(A538,'Neizmirene obaveze JLS'!A$8:J$2008,M$1,FALSE)&gt;0,"Програмска активност","Пројекат"),"")))</f>
        <v/>
      </c>
      <c r="M538" s="87" t="str">
        <f>IF(A538=0,"",IF($A538&lt;=$A$1,+IF(VLOOKUP($A538,'Rashodi- plan-izvršenje'!$A$8:$M$1500,10,FALSE)&gt;0,VLOOKUP($A538,'Rashodi- plan-izvršenje'!$A$8:$M$1500,10,FALSE),VLOOKUP($A538,'Rashodi- plan-izvršenje'!$A$8:$M$1500,12,FALSE)),+IF($A538&gt;$A$2,IF(VLOOKUP($A538,'Neizmirene obaveze JLS'!$A$8:$M$1500,10,FALSE)&gt;0,VLOOKUP($A538,'Neizmirene obaveze JLS'!$A$11:$M$1500,10,FALSE),VLOOKUP($A538,'Neizmirene obaveze JLS'!$A$11:$M$1500,12,FALSE)),0)))</f>
        <v/>
      </c>
      <c r="N538" s="87" t="str">
        <f>IF(A538=0,"",IF($A538&lt;=$A$1,+IF(VLOOKUP(A538,'Rashodi- plan-izvršenje'!$A$8:$M$1500,10,FALSE)&gt;0,VLOOKUP(A538,'Rashodi- plan-izvršenje'!$A$8:$M$1500,11,FALSE),VLOOKUP(A538,'Rashodi- plan-izvršenje'!$A$8:$M$1500,13,FALSE)),+IF($A538&gt;$A$2,IF(VLOOKUP($A538,'Neizmirene obaveze JLS'!$A$8:$M$1500,10,FALSE)&gt;0,VLOOKUP($A538,'Neizmirene obaveze JLS'!$A$11:$M$1500,11,FALSE),VLOOKUP($A538,'Neizmirene obaveze JLS'!$A$11:$M$1500,13,FALSE)),0)))</f>
        <v/>
      </c>
      <c r="O538" s="87" t="str">
        <f>IF(A538=0,"",IF($A538&lt;=$A$1,VALUE(+VLOOKUP($A538,'Rashodi- plan-izvršenje'!$A$8:N$1500,'prenos-P-R-N'!O$1,FALSE)),IF($A538&lt;=A$2,VALUE(VLOOKUP($A538,'Prihodi- plan-izvršenje'!$A$8:$H$500,6,FALSE)),VALUE(VLOOKUP($A538,'Neizmirene obaveze JLS'!$A$8:$N$500,O$1,FALSE)))))</f>
        <v/>
      </c>
      <c r="P538" s="87" t="str">
        <f>IF(A538=0,"",IF(A538=0,0,IF(A538&gt;A$2,'šifarnik K-izvor'!G$3,+IF(Q538&lt;700,+'šifarnik K-izvor'!G$2,'šifarnik K-izvor'!G$1))))</f>
        <v/>
      </c>
      <c r="Q538" s="87">
        <f>IF($A538&lt;=$A$1,VALUE(+VLOOKUP($A538,'Rashodi- plan-izvršenje'!$A$8:O$1500,'prenos-P-R-N'!Q$1,FALSE)),IF($A538&lt;=$A$2,VLOOKUP($A538,'Prihodi- plan-izvršenje'!$A$4:$H$500,4,FALSE),IF($A538&lt;=$A$3,VLOOKUP(A538,'Neizmirene obaveze JLS'!$A$11:O$500,Q$1,FALSE),"")))</f>
        <v>0</v>
      </c>
      <c r="R538" s="88">
        <f>IF($A538&lt;=$A$1,VALUE(+VLOOKUP($A538,'Rashodi- plan-izvršenje'!$A$8:P$1500,'prenos-P-R-N'!R$1,FALSE)),IF($A538&lt;=$A$2,VLOOKUP($A538,'Prihodi- plan-izvršenje'!$A$4:$H$500,7,FALSE),""))</f>
        <v>0</v>
      </c>
      <c r="S538" s="88">
        <f>IF(A538=0,0,IF($A538&lt;=$A$1,VALUE(+VLOOKUP($A538,'Rashodi- plan-izvršenje'!$A$8:Q$1500,'prenos-P-R-N'!S$1,FALSE)),IF($A538&lt;=$A$2,VLOOKUP($A538,'Prihodi- plan-izvršenje'!$A$4:$H$500,8,FALSE),0)))</f>
        <v>0</v>
      </c>
      <c r="T538" s="88" t="str">
        <f>IF($A538&gt;$A$2,VLOOKUP($A538,'Neizmirene obaveze JLS'!$A$11:R$500,R$1,FALSE),"")</f>
        <v/>
      </c>
      <c r="U538" s="88">
        <f>IF($A538&gt;$A$2,VLOOKUP($A538,'Neizmirene obaveze JLS'!$A$11:S$500,S$1,FALSE),0)</f>
        <v>0</v>
      </c>
      <c r="V538" s="88">
        <f t="shared" si="53"/>
        <v>0</v>
      </c>
      <c r="W538" s="74"/>
      <c r="X538" s="74"/>
      <c r="Y538" s="74"/>
      <c r="Z538" s="74"/>
      <c r="AA538" s="193">
        <f t="shared" si="54"/>
        <v>1</v>
      </c>
      <c r="AB538" s="193" t="str">
        <f t="shared" si="55"/>
        <v/>
      </c>
    </row>
    <row r="539" spans="1:28">
      <c r="A539" s="89">
        <f>IF(AND(COUNTIF(A$1:A$3,"&gt;0")=1,MAX(A$8:A538)&lt;A$1),A538+1,IF(AND(COUNTIF(A$1:A$3,"&gt;0")=2,MAX(A$8:A538)&lt;A$2),A538+1,IF(AND(COUNTIF(A$1:A$3,"&gt;0")=3,MAX(A$8:A538)&lt;A$3),A538+1,0)))</f>
        <v>0</v>
      </c>
      <c r="B539" s="89" t="str">
        <f t="shared" si="56"/>
        <v/>
      </c>
      <c r="C539" s="89" t="str">
        <f t="shared" si="57"/>
        <v/>
      </c>
      <c r="D539" s="87" t="str">
        <f>IF($A539=0,"",IF($A539&lt;=$A$1,+VLOOKUP($A539,'Rashodi- plan-izvršenje'!$A$8:B$1500,'prenos-P-R-N'!D$1,FALSE),IF($A539&gt;$A$2,+VLOOKUP($A539,'Neizmirene obaveze JLS'!$A$11:B$500,'prenos-P-R-N'!D$1,FALSE),"")))</f>
        <v/>
      </c>
      <c r="E539" s="87" t="str">
        <f>IF($A539=0,"",IF($A539&lt;=$A$1,+VLOOKUP($A539,'Rashodi- plan-izvršenje'!$A$8:C$1500,'prenos-P-R-N'!E$1,FALSE),IF($A539&gt;$A$2,+VLOOKUP($A539,'Neizmirene obaveze JLS'!$A$11:C$500,'prenos-P-R-N'!E$1,FALSE),"")))</f>
        <v/>
      </c>
      <c r="F539" s="87" t="str">
        <f>IF($A539=0,"",IF($A539&lt;=$A$1,+VLOOKUP($A539,'Rashodi- plan-izvršenje'!$A$8:D$1500,'prenos-P-R-N'!F$1,FALSE),IF($A539&gt;$A$2,+VLOOKUP($A539,'Neizmirene obaveze JLS'!$A$11:D$500,'prenos-P-R-N'!F$1,FALSE),"")))</f>
        <v/>
      </c>
      <c r="G539" s="87" t="str">
        <f>IF($A539=0,"",IF($A539&lt;=$A$1,+VLOOKUP($A539,'Rashodi- plan-izvršenje'!$A$8:E$1500,'prenos-P-R-N'!G$1,FALSE),IF($A539&gt;$A$2,+VLOOKUP($A539,'Neizmirene obaveze JLS'!$A$11:E$500,'prenos-P-R-N'!G$1,FALSE),"")))</f>
        <v/>
      </c>
      <c r="H539" s="87" t="str">
        <f>IF($A539=0,"",IF($A539&lt;=$A$1,+VLOOKUP($A539,'Rashodi- plan-izvršenje'!$A$8:F$1500,'prenos-P-R-N'!H$1,FALSE),IF($A539&gt;$A$2,+VLOOKUP($A539,'Neizmirene obaveze JLS'!$A$11:F$500,'prenos-P-R-N'!H$1,FALSE),"")))</f>
        <v/>
      </c>
      <c r="I539" s="87" t="str">
        <f>IF($A539=0,"",IF($A539&lt;=$A$1,+VLOOKUP($A539,'Rashodi- plan-izvršenje'!$A$8:G$1500,'prenos-P-R-N'!I$1,FALSE),IF($A539&gt;$A$2,+VLOOKUP($A539,'Neizmirene obaveze JLS'!$A$11:G$500,'prenos-P-R-N'!I$1,FALSE),"")))</f>
        <v/>
      </c>
      <c r="J539" s="87" t="str">
        <f>IF($A539=0,"",IF($A539&lt;=$A$1,+VLOOKUP($A539,'Rashodi- plan-izvršenje'!$A$8:H$1500,'prenos-P-R-N'!J$1,FALSE),IF($A539&gt;$A$2,+VLOOKUP($A539,'Neizmirene obaveze JLS'!$A$11:H$500,'prenos-P-R-N'!J$1,FALSE),"")))</f>
        <v/>
      </c>
      <c r="K539" s="87" t="str">
        <f>IF($A539=0,"",IF($A539&lt;=$A$1,+VLOOKUP($A539,'Rashodi- plan-izvršenje'!$A$8:I$1500,'prenos-P-R-N'!K$1,FALSE),IF($A539&gt;$A$2,+VLOOKUP($A539,'Neizmirene obaveze JLS'!$A$11:I$500,'prenos-P-R-N'!K$1,FALSE),"")))</f>
        <v/>
      </c>
      <c r="L539" t="str">
        <f>IF(A539=0,"",IF(A539&lt;=A$1,+IF(VLOOKUP(A539,'Rashodi- plan-izvršenje'!A$8:J$1500,M$1,FALSE)&gt;0,"Програмска активност","Пројекат"),IF(A539&gt;A$2,+IF(VLOOKUP(A539,'Neizmirene obaveze JLS'!A$8:J$2008,M$1,FALSE)&gt;0,"Програмска активност","Пројекат"),"")))</f>
        <v/>
      </c>
      <c r="M539" s="87" t="str">
        <f>IF(A539=0,"",IF($A539&lt;=$A$1,+IF(VLOOKUP($A539,'Rashodi- plan-izvršenje'!$A$8:$M$1500,10,FALSE)&gt;0,VLOOKUP($A539,'Rashodi- plan-izvršenje'!$A$8:$M$1500,10,FALSE),VLOOKUP($A539,'Rashodi- plan-izvršenje'!$A$8:$M$1500,12,FALSE)),+IF($A539&gt;$A$2,IF(VLOOKUP($A539,'Neizmirene obaveze JLS'!$A$8:$M$1500,10,FALSE)&gt;0,VLOOKUP($A539,'Neizmirene obaveze JLS'!$A$11:$M$1500,10,FALSE),VLOOKUP($A539,'Neizmirene obaveze JLS'!$A$11:$M$1500,12,FALSE)),0)))</f>
        <v/>
      </c>
      <c r="N539" s="87" t="str">
        <f>IF(A539=0,"",IF($A539&lt;=$A$1,+IF(VLOOKUP(A539,'Rashodi- plan-izvršenje'!$A$8:$M$1500,10,FALSE)&gt;0,VLOOKUP(A539,'Rashodi- plan-izvršenje'!$A$8:$M$1500,11,FALSE),VLOOKUP(A539,'Rashodi- plan-izvršenje'!$A$8:$M$1500,13,FALSE)),+IF($A539&gt;$A$2,IF(VLOOKUP($A539,'Neizmirene obaveze JLS'!$A$8:$M$1500,10,FALSE)&gt;0,VLOOKUP($A539,'Neizmirene obaveze JLS'!$A$11:$M$1500,11,FALSE),VLOOKUP($A539,'Neizmirene obaveze JLS'!$A$11:$M$1500,13,FALSE)),0)))</f>
        <v/>
      </c>
      <c r="O539" s="87" t="str">
        <f>IF(A539=0,"",IF($A539&lt;=$A$1,VALUE(+VLOOKUP($A539,'Rashodi- plan-izvršenje'!$A$8:N$1500,'prenos-P-R-N'!O$1,FALSE)),IF($A539&lt;=A$2,VALUE(VLOOKUP($A539,'Prihodi- plan-izvršenje'!$A$8:$H$500,6,FALSE)),VALUE(VLOOKUP($A539,'Neizmirene obaveze JLS'!$A$8:$N$500,O$1,FALSE)))))</f>
        <v/>
      </c>
      <c r="P539" s="87" t="str">
        <f>IF(A539=0,"",IF(A539=0,0,IF(A539&gt;A$2,'šifarnik K-izvor'!G$3,+IF(Q539&lt;700,+'šifarnik K-izvor'!G$2,'šifarnik K-izvor'!G$1))))</f>
        <v/>
      </c>
      <c r="Q539" s="87">
        <f>IF($A539&lt;=$A$1,VALUE(+VLOOKUP($A539,'Rashodi- plan-izvršenje'!$A$8:O$1500,'prenos-P-R-N'!Q$1,FALSE)),IF($A539&lt;=$A$2,VLOOKUP($A539,'Prihodi- plan-izvršenje'!$A$4:$H$500,4,FALSE),IF($A539&lt;=$A$3,VLOOKUP(A539,'Neizmirene obaveze JLS'!$A$11:O$500,Q$1,FALSE),"")))</f>
        <v>0</v>
      </c>
      <c r="R539" s="88">
        <f>IF($A539&lt;=$A$1,VALUE(+VLOOKUP($A539,'Rashodi- plan-izvršenje'!$A$8:P$1500,'prenos-P-R-N'!R$1,FALSE)),IF($A539&lt;=$A$2,VLOOKUP($A539,'Prihodi- plan-izvršenje'!$A$4:$H$500,7,FALSE),""))</f>
        <v>0</v>
      </c>
      <c r="S539" s="88">
        <f>IF(A539=0,0,IF($A539&lt;=$A$1,VALUE(+VLOOKUP($A539,'Rashodi- plan-izvršenje'!$A$8:Q$1500,'prenos-P-R-N'!S$1,FALSE)),IF($A539&lt;=$A$2,VLOOKUP($A539,'Prihodi- plan-izvršenje'!$A$4:$H$500,8,FALSE),0)))</f>
        <v>0</v>
      </c>
      <c r="T539" s="88" t="str">
        <f>IF($A539&gt;$A$2,VLOOKUP($A539,'Neizmirene obaveze JLS'!$A$11:R$500,R$1,FALSE),"")</f>
        <v/>
      </c>
      <c r="U539" s="88">
        <f>IF($A539&gt;$A$2,VLOOKUP($A539,'Neizmirene obaveze JLS'!$A$11:S$500,S$1,FALSE),0)</f>
        <v>0</v>
      </c>
      <c r="V539" s="88">
        <f t="shared" si="53"/>
        <v>0</v>
      </c>
      <c r="W539" s="74"/>
      <c r="X539" s="74"/>
      <c r="Y539" s="74"/>
      <c r="Z539" s="74"/>
      <c r="AA539" s="193">
        <f t="shared" si="54"/>
        <v>1</v>
      </c>
      <c r="AB539" s="193" t="str">
        <f t="shared" si="55"/>
        <v/>
      </c>
    </row>
    <row r="540" spans="1:28">
      <c r="A540" s="89">
        <f>IF(AND(COUNTIF(A$1:A$3,"&gt;0")=1,MAX(A$8:A539)&lt;A$1),A539+1,IF(AND(COUNTIF(A$1:A$3,"&gt;0")=2,MAX(A$8:A539)&lt;A$2),A539+1,IF(AND(COUNTIF(A$1:A$3,"&gt;0")=3,MAX(A$8:A539)&lt;A$3),A539+1,0)))</f>
        <v>0</v>
      </c>
      <c r="B540" s="89" t="str">
        <f t="shared" si="56"/>
        <v/>
      </c>
      <c r="C540" s="89" t="str">
        <f t="shared" si="57"/>
        <v/>
      </c>
      <c r="D540" s="87" t="str">
        <f>IF($A540=0,"",IF($A540&lt;=$A$1,+VLOOKUP($A540,'Rashodi- plan-izvršenje'!$A$8:B$1500,'prenos-P-R-N'!D$1,FALSE),IF($A540&gt;$A$2,+VLOOKUP($A540,'Neizmirene obaveze JLS'!$A$11:B$500,'prenos-P-R-N'!D$1,FALSE),"")))</f>
        <v/>
      </c>
      <c r="E540" s="87" t="str">
        <f>IF($A540=0,"",IF($A540&lt;=$A$1,+VLOOKUP($A540,'Rashodi- plan-izvršenje'!$A$8:C$1500,'prenos-P-R-N'!E$1,FALSE),IF($A540&gt;$A$2,+VLOOKUP($A540,'Neizmirene obaveze JLS'!$A$11:C$500,'prenos-P-R-N'!E$1,FALSE),"")))</f>
        <v/>
      </c>
      <c r="F540" s="87" t="str">
        <f>IF($A540=0,"",IF($A540&lt;=$A$1,+VLOOKUP($A540,'Rashodi- plan-izvršenje'!$A$8:D$1500,'prenos-P-R-N'!F$1,FALSE),IF($A540&gt;$A$2,+VLOOKUP($A540,'Neizmirene obaveze JLS'!$A$11:D$500,'prenos-P-R-N'!F$1,FALSE),"")))</f>
        <v/>
      </c>
      <c r="G540" s="87" t="str">
        <f>IF($A540=0,"",IF($A540&lt;=$A$1,+VLOOKUP($A540,'Rashodi- plan-izvršenje'!$A$8:E$1500,'prenos-P-R-N'!G$1,FALSE),IF($A540&gt;$A$2,+VLOOKUP($A540,'Neizmirene obaveze JLS'!$A$11:E$500,'prenos-P-R-N'!G$1,FALSE),"")))</f>
        <v/>
      </c>
      <c r="H540" s="87" t="str">
        <f>IF($A540=0,"",IF($A540&lt;=$A$1,+VLOOKUP($A540,'Rashodi- plan-izvršenje'!$A$8:F$1500,'prenos-P-R-N'!H$1,FALSE),IF($A540&gt;$A$2,+VLOOKUP($A540,'Neizmirene obaveze JLS'!$A$11:F$500,'prenos-P-R-N'!H$1,FALSE),"")))</f>
        <v/>
      </c>
      <c r="I540" s="87" t="str">
        <f>IF($A540=0,"",IF($A540&lt;=$A$1,+VLOOKUP($A540,'Rashodi- plan-izvršenje'!$A$8:G$1500,'prenos-P-R-N'!I$1,FALSE),IF($A540&gt;$A$2,+VLOOKUP($A540,'Neizmirene obaveze JLS'!$A$11:G$500,'prenos-P-R-N'!I$1,FALSE),"")))</f>
        <v/>
      </c>
      <c r="J540" s="87" t="str">
        <f>IF($A540=0,"",IF($A540&lt;=$A$1,+VLOOKUP($A540,'Rashodi- plan-izvršenje'!$A$8:H$1500,'prenos-P-R-N'!J$1,FALSE),IF($A540&gt;$A$2,+VLOOKUP($A540,'Neizmirene obaveze JLS'!$A$11:H$500,'prenos-P-R-N'!J$1,FALSE),"")))</f>
        <v/>
      </c>
      <c r="K540" s="87" t="str">
        <f>IF($A540=0,"",IF($A540&lt;=$A$1,+VLOOKUP($A540,'Rashodi- plan-izvršenje'!$A$8:I$1500,'prenos-P-R-N'!K$1,FALSE),IF($A540&gt;$A$2,+VLOOKUP($A540,'Neizmirene obaveze JLS'!$A$11:I$500,'prenos-P-R-N'!K$1,FALSE),"")))</f>
        <v/>
      </c>
      <c r="L540" t="str">
        <f>IF(A540=0,"",IF(A540&lt;=A$1,+IF(VLOOKUP(A540,'Rashodi- plan-izvršenje'!A$8:J$1500,M$1,FALSE)&gt;0,"Програмска активност","Пројекат"),IF(A540&gt;A$2,+IF(VLOOKUP(A540,'Neizmirene obaveze JLS'!A$8:J$2008,M$1,FALSE)&gt;0,"Програмска активност","Пројекат"),"")))</f>
        <v/>
      </c>
      <c r="M540" s="87" t="str">
        <f>IF(A540=0,"",IF($A540&lt;=$A$1,+IF(VLOOKUP($A540,'Rashodi- plan-izvršenje'!$A$8:$M$1500,10,FALSE)&gt;0,VLOOKUP($A540,'Rashodi- plan-izvršenje'!$A$8:$M$1500,10,FALSE),VLOOKUP($A540,'Rashodi- plan-izvršenje'!$A$8:$M$1500,12,FALSE)),+IF($A540&gt;$A$2,IF(VLOOKUP($A540,'Neizmirene obaveze JLS'!$A$8:$M$1500,10,FALSE)&gt;0,VLOOKUP($A540,'Neizmirene obaveze JLS'!$A$11:$M$1500,10,FALSE),VLOOKUP($A540,'Neizmirene obaveze JLS'!$A$11:$M$1500,12,FALSE)),0)))</f>
        <v/>
      </c>
      <c r="N540" s="87" t="str">
        <f>IF(A540=0,"",IF($A540&lt;=$A$1,+IF(VLOOKUP(A540,'Rashodi- plan-izvršenje'!$A$8:$M$1500,10,FALSE)&gt;0,VLOOKUP(A540,'Rashodi- plan-izvršenje'!$A$8:$M$1500,11,FALSE),VLOOKUP(A540,'Rashodi- plan-izvršenje'!$A$8:$M$1500,13,FALSE)),+IF($A540&gt;$A$2,IF(VLOOKUP($A540,'Neizmirene obaveze JLS'!$A$8:$M$1500,10,FALSE)&gt;0,VLOOKUP($A540,'Neizmirene obaveze JLS'!$A$11:$M$1500,11,FALSE),VLOOKUP($A540,'Neizmirene obaveze JLS'!$A$11:$M$1500,13,FALSE)),0)))</f>
        <v/>
      </c>
      <c r="O540" s="87" t="str">
        <f>IF(A540=0,"",IF($A540&lt;=$A$1,VALUE(+VLOOKUP($A540,'Rashodi- plan-izvršenje'!$A$8:N$1500,'prenos-P-R-N'!O$1,FALSE)),IF($A540&lt;=A$2,VALUE(VLOOKUP($A540,'Prihodi- plan-izvršenje'!$A$8:$H$500,6,FALSE)),VALUE(VLOOKUP($A540,'Neizmirene obaveze JLS'!$A$8:$N$500,O$1,FALSE)))))</f>
        <v/>
      </c>
      <c r="P540" s="87" t="str">
        <f>IF(A540=0,"",IF(A540=0,0,IF(A540&gt;A$2,'šifarnik K-izvor'!G$3,+IF(Q540&lt;700,+'šifarnik K-izvor'!G$2,'šifarnik K-izvor'!G$1))))</f>
        <v/>
      </c>
      <c r="Q540" s="87">
        <f>IF($A540&lt;=$A$1,VALUE(+VLOOKUP($A540,'Rashodi- plan-izvršenje'!$A$8:O$1500,'prenos-P-R-N'!Q$1,FALSE)),IF($A540&lt;=$A$2,VLOOKUP($A540,'Prihodi- plan-izvršenje'!$A$4:$H$500,4,FALSE),IF($A540&lt;=$A$3,VLOOKUP(A540,'Neizmirene obaveze JLS'!$A$11:O$500,Q$1,FALSE),"")))</f>
        <v>0</v>
      </c>
      <c r="R540" s="88">
        <f>IF($A540&lt;=$A$1,VALUE(+VLOOKUP($A540,'Rashodi- plan-izvršenje'!$A$8:P$1500,'prenos-P-R-N'!R$1,FALSE)),IF($A540&lt;=$A$2,VLOOKUP($A540,'Prihodi- plan-izvršenje'!$A$4:$H$500,7,FALSE),""))</f>
        <v>0</v>
      </c>
      <c r="S540" s="88">
        <f>IF(A540=0,0,IF($A540&lt;=$A$1,VALUE(+VLOOKUP($A540,'Rashodi- plan-izvršenje'!$A$8:Q$1500,'prenos-P-R-N'!S$1,FALSE)),IF($A540&lt;=$A$2,VLOOKUP($A540,'Prihodi- plan-izvršenje'!$A$4:$H$500,8,FALSE),0)))</f>
        <v>0</v>
      </c>
      <c r="T540" s="88" t="str">
        <f>IF($A540&gt;$A$2,VLOOKUP($A540,'Neizmirene obaveze JLS'!$A$11:R$500,R$1,FALSE),"")</f>
        <v/>
      </c>
      <c r="U540" s="88">
        <f>IF($A540&gt;$A$2,VLOOKUP($A540,'Neizmirene obaveze JLS'!$A$11:S$500,S$1,FALSE),0)</f>
        <v>0</v>
      </c>
      <c r="V540" s="88">
        <f t="shared" si="53"/>
        <v>0</v>
      </c>
      <c r="W540" s="74"/>
      <c r="X540" s="74"/>
      <c r="Y540" s="74"/>
      <c r="Z540" s="74"/>
      <c r="AA540" s="193">
        <f t="shared" si="54"/>
        <v>1</v>
      </c>
      <c r="AB540" s="193" t="str">
        <f t="shared" si="55"/>
        <v/>
      </c>
    </row>
    <row r="541" spans="1:28">
      <c r="A541" s="89">
        <f>IF(AND(COUNTIF(A$1:A$3,"&gt;0")=1,MAX(A$8:A540)&lt;A$1),A540+1,IF(AND(COUNTIF(A$1:A$3,"&gt;0")=2,MAX(A$8:A540)&lt;A$2),A540+1,IF(AND(COUNTIF(A$1:A$3,"&gt;0")=3,MAX(A$8:A540)&lt;A$3),A540+1,0)))</f>
        <v>0</v>
      </c>
      <c r="B541" s="89" t="str">
        <f t="shared" si="56"/>
        <v/>
      </c>
      <c r="C541" s="89" t="str">
        <f t="shared" si="57"/>
        <v/>
      </c>
      <c r="D541" s="87" t="str">
        <f>IF($A541=0,"",IF($A541&lt;=$A$1,+VLOOKUP($A541,'Rashodi- plan-izvršenje'!$A$8:B$1500,'prenos-P-R-N'!D$1,FALSE),IF($A541&gt;$A$2,+VLOOKUP($A541,'Neizmirene obaveze JLS'!$A$11:B$500,'prenos-P-R-N'!D$1,FALSE),"")))</f>
        <v/>
      </c>
      <c r="E541" s="87" t="str">
        <f>IF($A541=0,"",IF($A541&lt;=$A$1,+VLOOKUP($A541,'Rashodi- plan-izvršenje'!$A$8:C$1500,'prenos-P-R-N'!E$1,FALSE),IF($A541&gt;$A$2,+VLOOKUP($A541,'Neizmirene obaveze JLS'!$A$11:C$500,'prenos-P-R-N'!E$1,FALSE),"")))</f>
        <v/>
      </c>
      <c r="F541" s="87" t="str">
        <f>IF($A541=0,"",IF($A541&lt;=$A$1,+VLOOKUP($A541,'Rashodi- plan-izvršenje'!$A$8:D$1500,'prenos-P-R-N'!F$1,FALSE),IF($A541&gt;$A$2,+VLOOKUP($A541,'Neizmirene obaveze JLS'!$A$11:D$500,'prenos-P-R-N'!F$1,FALSE),"")))</f>
        <v/>
      </c>
      <c r="G541" s="87" t="str">
        <f>IF($A541=0,"",IF($A541&lt;=$A$1,+VLOOKUP($A541,'Rashodi- plan-izvršenje'!$A$8:E$1500,'prenos-P-R-N'!G$1,FALSE),IF($A541&gt;$A$2,+VLOOKUP($A541,'Neizmirene obaveze JLS'!$A$11:E$500,'prenos-P-R-N'!G$1,FALSE),"")))</f>
        <v/>
      </c>
      <c r="H541" s="87" t="str">
        <f>IF($A541=0,"",IF($A541&lt;=$A$1,+VLOOKUP($A541,'Rashodi- plan-izvršenje'!$A$8:F$1500,'prenos-P-R-N'!H$1,FALSE),IF($A541&gt;$A$2,+VLOOKUP($A541,'Neizmirene obaveze JLS'!$A$11:F$500,'prenos-P-R-N'!H$1,FALSE),"")))</f>
        <v/>
      </c>
      <c r="I541" s="87" t="str">
        <f>IF($A541=0,"",IF($A541&lt;=$A$1,+VLOOKUP($A541,'Rashodi- plan-izvršenje'!$A$8:G$1500,'prenos-P-R-N'!I$1,FALSE),IF($A541&gt;$A$2,+VLOOKUP($A541,'Neizmirene obaveze JLS'!$A$11:G$500,'prenos-P-R-N'!I$1,FALSE),"")))</f>
        <v/>
      </c>
      <c r="J541" s="87" t="str">
        <f>IF($A541=0,"",IF($A541&lt;=$A$1,+VLOOKUP($A541,'Rashodi- plan-izvršenje'!$A$8:H$1500,'prenos-P-R-N'!J$1,FALSE),IF($A541&gt;$A$2,+VLOOKUP($A541,'Neizmirene obaveze JLS'!$A$11:H$500,'prenos-P-R-N'!J$1,FALSE),"")))</f>
        <v/>
      </c>
      <c r="K541" s="87" t="str">
        <f>IF($A541=0,"",IF($A541&lt;=$A$1,+VLOOKUP($A541,'Rashodi- plan-izvršenje'!$A$8:I$1500,'prenos-P-R-N'!K$1,FALSE),IF($A541&gt;$A$2,+VLOOKUP($A541,'Neizmirene obaveze JLS'!$A$11:I$500,'prenos-P-R-N'!K$1,FALSE),"")))</f>
        <v/>
      </c>
      <c r="L541" t="str">
        <f>IF(A541=0,"",IF(A541&lt;=A$1,+IF(VLOOKUP(A541,'Rashodi- plan-izvršenje'!A$8:J$1500,M$1,FALSE)&gt;0,"Програмска активност","Пројекат"),IF(A541&gt;A$2,+IF(VLOOKUP(A541,'Neizmirene obaveze JLS'!A$8:J$2008,M$1,FALSE)&gt;0,"Програмска активност","Пројекат"),"")))</f>
        <v/>
      </c>
      <c r="M541" s="87" t="str">
        <f>IF(A541=0,"",IF($A541&lt;=$A$1,+IF(VLOOKUP($A541,'Rashodi- plan-izvršenje'!$A$8:$M$1500,10,FALSE)&gt;0,VLOOKUP($A541,'Rashodi- plan-izvršenje'!$A$8:$M$1500,10,FALSE),VLOOKUP($A541,'Rashodi- plan-izvršenje'!$A$8:$M$1500,12,FALSE)),+IF($A541&gt;$A$2,IF(VLOOKUP($A541,'Neizmirene obaveze JLS'!$A$8:$M$1500,10,FALSE)&gt;0,VLOOKUP($A541,'Neizmirene obaveze JLS'!$A$11:$M$1500,10,FALSE),VLOOKUP($A541,'Neizmirene obaveze JLS'!$A$11:$M$1500,12,FALSE)),0)))</f>
        <v/>
      </c>
      <c r="N541" s="87" t="str">
        <f>IF(A541=0,"",IF($A541&lt;=$A$1,+IF(VLOOKUP(A541,'Rashodi- plan-izvršenje'!$A$8:$M$1500,10,FALSE)&gt;0,VLOOKUP(A541,'Rashodi- plan-izvršenje'!$A$8:$M$1500,11,FALSE),VLOOKUP(A541,'Rashodi- plan-izvršenje'!$A$8:$M$1500,13,FALSE)),+IF($A541&gt;$A$2,IF(VLOOKUP($A541,'Neizmirene obaveze JLS'!$A$8:$M$1500,10,FALSE)&gt;0,VLOOKUP($A541,'Neizmirene obaveze JLS'!$A$11:$M$1500,11,FALSE),VLOOKUP($A541,'Neizmirene obaveze JLS'!$A$11:$M$1500,13,FALSE)),0)))</f>
        <v/>
      </c>
      <c r="O541" s="87" t="str">
        <f>IF(A541=0,"",IF($A541&lt;=$A$1,VALUE(+VLOOKUP($A541,'Rashodi- plan-izvršenje'!$A$8:N$1500,'prenos-P-R-N'!O$1,FALSE)),IF($A541&lt;=A$2,VALUE(VLOOKUP($A541,'Prihodi- plan-izvršenje'!$A$8:$H$500,6,FALSE)),VALUE(VLOOKUP($A541,'Neizmirene obaveze JLS'!$A$8:$N$500,O$1,FALSE)))))</f>
        <v/>
      </c>
      <c r="P541" s="87" t="str">
        <f>IF(A541=0,"",IF(A541=0,0,IF(A541&gt;A$2,'šifarnik K-izvor'!G$3,+IF(Q541&lt;700,+'šifarnik K-izvor'!G$2,'šifarnik K-izvor'!G$1))))</f>
        <v/>
      </c>
      <c r="Q541" s="87">
        <f>IF($A541&lt;=$A$1,VALUE(+VLOOKUP($A541,'Rashodi- plan-izvršenje'!$A$8:O$1500,'prenos-P-R-N'!Q$1,FALSE)),IF($A541&lt;=$A$2,VLOOKUP($A541,'Prihodi- plan-izvršenje'!$A$4:$H$500,4,FALSE),IF($A541&lt;=$A$3,VLOOKUP(A541,'Neizmirene obaveze JLS'!$A$11:O$500,Q$1,FALSE),"")))</f>
        <v>0</v>
      </c>
      <c r="R541" s="88">
        <f>IF($A541&lt;=$A$1,VALUE(+VLOOKUP($A541,'Rashodi- plan-izvršenje'!$A$8:P$1500,'prenos-P-R-N'!R$1,FALSE)),IF($A541&lt;=$A$2,VLOOKUP($A541,'Prihodi- plan-izvršenje'!$A$4:$H$500,7,FALSE),""))</f>
        <v>0</v>
      </c>
      <c r="S541" s="88">
        <f>IF(A541=0,0,IF($A541&lt;=$A$1,VALUE(+VLOOKUP($A541,'Rashodi- plan-izvršenje'!$A$8:Q$1500,'prenos-P-R-N'!S$1,FALSE)),IF($A541&lt;=$A$2,VLOOKUP($A541,'Prihodi- plan-izvršenje'!$A$4:$H$500,8,FALSE),0)))</f>
        <v>0</v>
      </c>
      <c r="T541" s="88" t="str">
        <f>IF($A541&gt;$A$2,VLOOKUP($A541,'Neizmirene obaveze JLS'!$A$11:R$500,R$1,FALSE),"")</f>
        <v/>
      </c>
      <c r="U541" s="88">
        <f>IF($A541&gt;$A$2,VLOOKUP($A541,'Neizmirene obaveze JLS'!$A$11:S$500,S$1,FALSE),0)</f>
        <v>0</v>
      </c>
      <c r="V541" s="88">
        <f t="shared" si="53"/>
        <v>0</v>
      </c>
      <c r="W541" s="74"/>
      <c r="X541" s="74"/>
      <c r="Y541" s="74"/>
      <c r="Z541" s="74"/>
      <c r="AA541" s="193">
        <f t="shared" si="54"/>
        <v>1</v>
      </c>
      <c r="AB541" s="193" t="str">
        <f t="shared" si="55"/>
        <v/>
      </c>
    </row>
    <row r="542" spans="1:28">
      <c r="A542" s="89">
        <f>IF(AND(COUNTIF(A$1:A$3,"&gt;0")=1,MAX(A$8:A541)&lt;A$1),A541+1,IF(AND(COUNTIF(A$1:A$3,"&gt;0")=2,MAX(A$8:A541)&lt;A$2),A541+1,IF(AND(COUNTIF(A$1:A$3,"&gt;0")=3,MAX(A$8:A541)&lt;A$3),A541+1,0)))</f>
        <v>0</v>
      </c>
      <c r="B542" s="89" t="str">
        <f t="shared" si="56"/>
        <v/>
      </c>
      <c r="C542" s="89" t="str">
        <f t="shared" si="57"/>
        <v/>
      </c>
      <c r="D542" s="87" t="str">
        <f>IF($A542=0,"",IF($A542&lt;=$A$1,+VLOOKUP($A542,'Rashodi- plan-izvršenje'!$A$8:B$1500,'prenos-P-R-N'!D$1,FALSE),IF($A542&gt;$A$2,+VLOOKUP($A542,'Neizmirene obaveze JLS'!$A$11:B$500,'prenos-P-R-N'!D$1,FALSE),"")))</f>
        <v/>
      </c>
      <c r="E542" s="87" t="str">
        <f>IF($A542=0,"",IF($A542&lt;=$A$1,+VLOOKUP($A542,'Rashodi- plan-izvršenje'!$A$8:C$1500,'prenos-P-R-N'!E$1,FALSE),IF($A542&gt;$A$2,+VLOOKUP($A542,'Neizmirene obaveze JLS'!$A$11:C$500,'prenos-P-R-N'!E$1,FALSE),"")))</f>
        <v/>
      </c>
      <c r="F542" s="87" t="str">
        <f>IF($A542=0,"",IF($A542&lt;=$A$1,+VLOOKUP($A542,'Rashodi- plan-izvršenje'!$A$8:D$1500,'prenos-P-R-N'!F$1,FALSE),IF($A542&gt;$A$2,+VLOOKUP($A542,'Neizmirene obaveze JLS'!$A$11:D$500,'prenos-P-R-N'!F$1,FALSE),"")))</f>
        <v/>
      </c>
      <c r="G542" s="87" t="str">
        <f>IF($A542=0,"",IF($A542&lt;=$A$1,+VLOOKUP($A542,'Rashodi- plan-izvršenje'!$A$8:E$1500,'prenos-P-R-N'!G$1,FALSE),IF($A542&gt;$A$2,+VLOOKUP($A542,'Neizmirene obaveze JLS'!$A$11:E$500,'prenos-P-R-N'!G$1,FALSE),"")))</f>
        <v/>
      </c>
      <c r="H542" s="87" t="str">
        <f>IF($A542=0,"",IF($A542&lt;=$A$1,+VLOOKUP($A542,'Rashodi- plan-izvršenje'!$A$8:F$1500,'prenos-P-R-N'!H$1,FALSE),IF($A542&gt;$A$2,+VLOOKUP($A542,'Neizmirene obaveze JLS'!$A$11:F$500,'prenos-P-R-N'!H$1,FALSE),"")))</f>
        <v/>
      </c>
      <c r="I542" s="87" t="str">
        <f>IF($A542=0,"",IF($A542&lt;=$A$1,+VLOOKUP($A542,'Rashodi- plan-izvršenje'!$A$8:G$1500,'prenos-P-R-N'!I$1,FALSE),IF($A542&gt;$A$2,+VLOOKUP($A542,'Neizmirene obaveze JLS'!$A$11:G$500,'prenos-P-R-N'!I$1,FALSE),"")))</f>
        <v/>
      </c>
      <c r="J542" s="87" t="str">
        <f>IF($A542=0,"",IF($A542&lt;=$A$1,+VLOOKUP($A542,'Rashodi- plan-izvršenje'!$A$8:H$1500,'prenos-P-R-N'!J$1,FALSE),IF($A542&gt;$A$2,+VLOOKUP($A542,'Neizmirene obaveze JLS'!$A$11:H$500,'prenos-P-R-N'!J$1,FALSE),"")))</f>
        <v/>
      </c>
      <c r="K542" s="87" t="str">
        <f>IF($A542=0,"",IF($A542&lt;=$A$1,+VLOOKUP($A542,'Rashodi- plan-izvršenje'!$A$8:I$1500,'prenos-P-R-N'!K$1,FALSE),IF($A542&gt;$A$2,+VLOOKUP($A542,'Neizmirene obaveze JLS'!$A$11:I$500,'prenos-P-R-N'!K$1,FALSE),"")))</f>
        <v/>
      </c>
      <c r="L542" t="str">
        <f>IF(A542=0,"",IF(A542&lt;=A$1,+IF(VLOOKUP(A542,'Rashodi- plan-izvršenje'!A$8:J$1500,M$1,FALSE)&gt;0,"Програмска активност","Пројекат"),IF(A542&gt;A$2,+IF(VLOOKUP(A542,'Neizmirene obaveze JLS'!A$8:J$2008,M$1,FALSE)&gt;0,"Програмска активност","Пројекат"),"")))</f>
        <v/>
      </c>
      <c r="M542" s="87" t="str">
        <f>IF(A542=0,"",IF($A542&lt;=$A$1,+IF(VLOOKUP($A542,'Rashodi- plan-izvršenje'!$A$8:$M$1500,10,FALSE)&gt;0,VLOOKUP($A542,'Rashodi- plan-izvršenje'!$A$8:$M$1500,10,FALSE),VLOOKUP($A542,'Rashodi- plan-izvršenje'!$A$8:$M$1500,12,FALSE)),+IF($A542&gt;$A$2,IF(VLOOKUP($A542,'Neizmirene obaveze JLS'!$A$8:$M$1500,10,FALSE)&gt;0,VLOOKUP($A542,'Neizmirene obaveze JLS'!$A$11:$M$1500,10,FALSE),VLOOKUP($A542,'Neizmirene obaveze JLS'!$A$11:$M$1500,12,FALSE)),0)))</f>
        <v/>
      </c>
      <c r="N542" s="87" t="str">
        <f>IF(A542=0,"",IF($A542&lt;=$A$1,+IF(VLOOKUP(A542,'Rashodi- plan-izvršenje'!$A$8:$M$1500,10,FALSE)&gt;0,VLOOKUP(A542,'Rashodi- plan-izvršenje'!$A$8:$M$1500,11,FALSE),VLOOKUP(A542,'Rashodi- plan-izvršenje'!$A$8:$M$1500,13,FALSE)),+IF($A542&gt;$A$2,IF(VLOOKUP($A542,'Neizmirene obaveze JLS'!$A$8:$M$1500,10,FALSE)&gt;0,VLOOKUP($A542,'Neizmirene obaveze JLS'!$A$11:$M$1500,11,FALSE),VLOOKUP($A542,'Neizmirene obaveze JLS'!$A$11:$M$1500,13,FALSE)),0)))</f>
        <v/>
      </c>
      <c r="O542" s="87" t="str">
        <f>IF(A542=0,"",IF($A542&lt;=$A$1,VALUE(+VLOOKUP($A542,'Rashodi- plan-izvršenje'!$A$8:N$1500,'prenos-P-R-N'!O$1,FALSE)),IF($A542&lt;=A$2,VALUE(VLOOKUP($A542,'Prihodi- plan-izvršenje'!$A$8:$H$500,6,FALSE)),VALUE(VLOOKUP($A542,'Neizmirene obaveze JLS'!$A$8:$N$500,O$1,FALSE)))))</f>
        <v/>
      </c>
      <c r="P542" s="87" t="str">
        <f>IF(A542=0,"",IF(A542=0,0,IF(A542&gt;A$2,'šifarnik K-izvor'!G$3,+IF(Q542&lt;700,+'šifarnik K-izvor'!G$2,'šifarnik K-izvor'!G$1))))</f>
        <v/>
      </c>
      <c r="Q542" s="87">
        <f>IF($A542&lt;=$A$1,VALUE(+VLOOKUP($A542,'Rashodi- plan-izvršenje'!$A$8:O$1500,'prenos-P-R-N'!Q$1,FALSE)),IF($A542&lt;=$A$2,VLOOKUP($A542,'Prihodi- plan-izvršenje'!$A$4:$H$500,4,FALSE),IF($A542&lt;=$A$3,VLOOKUP(A542,'Neizmirene obaveze JLS'!$A$11:O$500,Q$1,FALSE),"")))</f>
        <v>0</v>
      </c>
      <c r="R542" s="88">
        <f>IF($A542&lt;=$A$1,VALUE(+VLOOKUP($A542,'Rashodi- plan-izvršenje'!$A$8:P$1500,'prenos-P-R-N'!R$1,FALSE)),IF($A542&lt;=$A$2,VLOOKUP($A542,'Prihodi- plan-izvršenje'!$A$4:$H$500,7,FALSE),""))</f>
        <v>0</v>
      </c>
      <c r="S542" s="88">
        <f>IF(A542=0,0,IF($A542&lt;=$A$1,VALUE(+VLOOKUP($A542,'Rashodi- plan-izvršenje'!$A$8:Q$1500,'prenos-P-R-N'!S$1,FALSE)),IF($A542&lt;=$A$2,VLOOKUP($A542,'Prihodi- plan-izvršenje'!$A$4:$H$500,8,FALSE),0)))</f>
        <v>0</v>
      </c>
      <c r="T542" s="88" t="str">
        <f>IF($A542&gt;$A$2,VLOOKUP($A542,'Neizmirene obaveze JLS'!$A$11:R$500,R$1,FALSE),"")</f>
        <v/>
      </c>
      <c r="U542" s="88">
        <f>IF($A542&gt;$A$2,VLOOKUP($A542,'Neizmirene obaveze JLS'!$A$11:S$500,S$1,FALSE),0)</f>
        <v>0</v>
      </c>
      <c r="V542" s="88">
        <f t="shared" si="53"/>
        <v>0</v>
      </c>
      <c r="W542" s="74"/>
      <c r="X542" s="74"/>
      <c r="Y542" s="74"/>
      <c r="Z542" s="74"/>
      <c r="AA542" s="193">
        <f t="shared" si="54"/>
        <v>1</v>
      </c>
      <c r="AB542" s="193" t="str">
        <f t="shared" si="55"/>
        <v/>
      </c>
    </row>
    <row r="543" spans="1:28">
      <c r="A543" s="89">
        <f>IF(AND(COUNTIF(A$1:A$3,"&gt;0")=1,MAX(A$8:A542)&lt;A$1),A542+1,IF(AND(COUNTIF(A$1:A$3,"&gt;0")=2,MAX(A$8:A542)&lt;A$2),A542+1,IF(AND(COUNTIF(A$1:A$3,"&gt;0")=3,MAX(A$8:A542)&lt;A$3),A542+1,0)))</f>
        <v>0</v>
      </c>
      <c r="B543" s="89" t="str">
        <f t="shared" si="56"/>
        <v/>
      </c>
      <c r="C543" s="89" t="str">
        <f t="shared" si="57"/>
        <v/>
      </c>
      <c r="D543" s="87" t="str">
        <f>IF($A543=0,"",IF($A543&lt;=$A$1,+VLOOKUP($A543,'Rashodi- plan-izvršenje'!$A$8:B$1500,'prenos-P-R-N'!D$1,FALSE),IF($A543&gt;$A$2,+VLOOKUP($A543,'Neizmirene obaveze JLS'!$A$11:B$500,'prenos-P-R-N'!D$1,FALSE),"")))</f>
        <v/>
      </c>
      <c r="E543" s="87" t="str">
        <f>IF($A543=0,"",IF($A543&lt;=$A$1,+VLOOKUP($A543,'Rashodi- plan-izvršenje'!$A$8:C$1500,'prenos-P-R-N'!E$1,FALSE),IF($A543&gt;$A$2,+VLOOKUP($A543,'Neizmirene obaveze JLS'!$A$11:C$500,'prenos-P-R-N'!E$1,FALSE),"")))</f>
        <v/>
      </c>
      <c r="F543" s="87" t="str">
        <f>IF($A543=0,"",IF($A543&lt;=$A$1,+VLOOKUP($A543,'Rashodi- plan-izvršenje'!$A$8:D$1500,'prenos-P-R-N'!F$1,FALSE),IF($A543&gt;$A$2,+VLOOKUP($A543,'Neizmirene obaveze JLS'!$A$11:D$500,'prenos-P-R-N'!F$1,FALSE),"")))</f>
        <v/>
      </c>
      <c r="G543" s="87" t="str">
        <f>IF($A543=0,"",IF($A543&lt;=$A$1,+VLOOKUP($A543,'Rashodi- plan-izvršenje'!$A$8:E$1500,'prenos-P-R-N'!G$1,FALSE),IF($A543&gt;$A$2,+VLOOKUP($A543,'Neizmirene obaveze JLS'!$A$11:E$500,'prenos-P-R-N'!G$1,FALSE),"")))</f>
        <v/>
      </c>
      <c r="H543" s="87" t="str">
        <f>IF($A543=0,"",IF($A543&lt;=$A$1,+VLOOKUP($A543,'Rashodi- plan-izvršenje'!$A$8:F$1500,'prenos-P-R-N'!H$1,FALSE),IF($A543&gt;$A$2,+VLOOKUP($A543,'Neizmirene obaveze JLS'!$A$11:F$500,'prenos-P-R-N'!H$1,FALSE),"")))</f>
        <v/>
      </c>
      <c r="I543" s="87" t="str">
        <f>IF($A543=0,"",IF($A543&lt;=$A$1,+VLOOKUP($A543,'Rashodi- plan-izvršenje'!$A$8:G$1500,'prenos-P-R-N'!I$1,FALSE),IF($A543&gt;$A$2,+VLOOKUP($A543,'Neizmirene obaveze JLS'!$A$11:G$500,'prenos-P-R-N'!I$1,FALSE),"")))</f>
        <v/>
      </c>
      <c r="J543" s="87" t="str">
        <f>IF($A543=0,"",IF($A543&lt;=$A$1,+VLOOKUP($A543,'Rashodi- plan-izvršenje'!$A$8:H$1500,'prenos-P-R-N'!J$1,FALSE),IF($A543&gt;$A$2,+VLOOKUP($A543,'Neizmirene obaveze JLS'!$A$11:H$500,'prenos-P-R-N'!J$1,FALSE),"")))</f>
        <v/>
      </c>
      <c r="K543" s="87" t="str">
        <f>IF($A543=0,"",IF($A543&lt;=$A$1,+VLOOKUP($A543,'Rashodi- plan-izvršenje'!$A$8:I$1500,'prenos-P-R-N'!K$1,FALSE),IF($A543&gt;$A$2,+VLOOKUP($A543,'Neizmirene obaveze JLS'!$A$11:I$500,'prenos-P-R-N'!K$1,FALSE),"")))</f>
        <v/>
      </c>
      <c r="L543" t="str">
        <f>IF(A543=0,"",IF(A543&lt;=A$1,+IF(VLOOKUP(A543,'Rashodi- plan-izvršenje'!A$8:J$1500,M$1,FALSE)&gt;0,"Програмска активност","Пројекат"),IF(A543&gt;A$2,+IF(VLOOKUP(A543,'Neizmirene obaveze JLS'!A$8:J$2008,M$1,FALSE)&gt;0,"Програмска активност","Пројекат"),"")))</f>
        <v/>
      </c>
      <c r="M543" s="87" t="str">
        <f>IF(A543=0,"",IF($A543&lt;=$A$1,+IF(VLOOKUP($A543,'Rashodi- plan-izvršenje'!$A$8:$M$1500,10,FALSE)&gt;0,VLOOKUP($A543,'Rashodi- plan-izvršenje'!$A$8:$M$1500,10,FALSE),VLOOKUP($A543,'Rashodi- plan-izvršenje'!$A$8:$M$1500,12,FALSE)),+IF($A543&gt;$A$2,IF(VLOOKUP($A543,'Neizmirene obaveze JLS'!$A$8:$M$1500,10,FALSE)&gt;0,VLOOKUP($A543,'Neizmirene obaveze JLS'!$A$11:$M$1500,10,FALSE),VLOOKUP($A543,'Neizmirene obaveze JLS'!$A$11:$M$1500,12,FALSE)),0)))</f>
        <v/>
      </c>
      <c r="N543" s="87" t="str">
        <f>IF(A543=0,"",IF($A543&lt;=$A$1,+IF(VLOOKUP(A543,'Rashodi- plan-izvršenje'!$A$8:$M$1500,10,FALSE)&gt;0,VLOOKUP(A543,'Rashodi- plan-izvršenje'!$A$8:$M$1500,11,FALSE),VLOOKUP(A543,'Rashodi- plan-izvršenje'!$A$8:$M$1500,13,FALSE)),+IF($A543&gt;$A$2,IF(VLOOKUP($A543,'Neizmirene obaveze JLS'!$A$8:$M$1500,10,FALSE)&gt;0,VLOOKUP($A543,'Neizmirene obaveze JLS'!$A$11:$M$1500,11,FALSE),VLOOKUP($A543,'Neizmirene obaveze JLS'!$A$11:$M$1500,13,FALSE)),0)))</f>
        <v/>
      </c>
      <c r="O543" s="87" t="str">
        <f>IF(A543=0,"",IF($A543&lt;=$A$1,VALUE(+VLOOKUP($A543,'Rashodi- plan-izvršenje'!$A$8:N$1500,'prenos-P-R-N'!O$1,FALSE)),IF($A543&lt;=A$2,VALUE(VLOOKUP($A543,'Prihodi- plan-izvršenje'!$A$8:$H$500,6,FALSE)),VALUE(VLOOKUP($A543,'Neizmirene obaveze JLS'!$A$8:$N$500,O$1,FALSE)))))</f>
        <v/>
      </c>
      <c r="P543" s="87" t="str">
        <f>IF(A543=0,"",IF(A543=0,0,IF(A543&gt;A$2,'šifarnik K-izvor'!G$3,+IF(Q543&lt;700,+'šifarnik K-izvor'!G$2,'šifarnik K-izvor'!G$1))))</f>
        <v/>
      </c>
      <c r="Q543" s="87">
        <f>IF($A543&lt;=$A$1,VALUE(+VLOOKUP($A543,'Rashodi- plan-izvršenje'!$A$8:O$1500,'prenos-P-R-N'!Q$1,FALSE)),IF($A543&lt;=$A$2,VLOOKUP($A543,'Prihodi- plan-izvršenje'!$A$4:$H$500,4,FALSE),IF($A543&lt;=$A$3,VLOOKUP(A543,'Neizmirene obaveze JLS'!$A$11:O$500,Q$1,FALSE),"")))</f>
        <v>0</v>
      </c>
      <c r="R543" s="88">
        <f>IF($A543&lt;=$A$1,VALUE(+VLOOKUP($A543,'Rashodi- plan-izvršenje'!$A$8:P$1500,'prenos-P-R-N'!R$1,FALSE)),IF($A543&lt;=$A$2,VLOOKUP($A543,'Prihodi- plan-izvršenje'!$A$4:$H$500,7,FALSE),""))</f>
        <v>0</v>
      </c>
      <c r="S543" s="88">
        <f>IF(A543=0,0,IF($A543&lt;=$A$1,VALUE(+VLOOKUP($A543,'Rashodi- plan-izvršenje'!$A$8:Q$1500,'prenos-P-R-N'!S$1,FALSE)),IF($A543&lt;=$A$2,VLOOKUP($A543,'Prihodi- plan-izvršenje'!$A$4:$H$500,8,FALSE),0)))</f>
        <v>0</v>
      </c>
      <c r="T543" s="88" t="str">
        <f>IF($A543&gt;$A$2,VLOOKUP($A543,'Neizmirene obaveze JLS'!$A$11:R$500,R$1,FALSE),"")</f>
        <v/>
      </c>
      <c r="U543" s="88">
        <f>IF($A543&gt;$A$2,VLOOKUP($A543,'Neizmirene obaveze JLS'!$A$11:S$500,S$1,FALSE),0)</f>
        <v>0</v>
      </c>
      <c r="V543" s="88">
        <f t="shared" si="53"/>
        <v>0</v>
      </c>
      <c r="W543" s="74"/>
      <c r="X543" s="74"/>
      <c r="Y543" s="74"/>
      <c r="Z543" s="74"/>
      <c r="AA543" s="193">
        <f t="shared" si="54"/>
        <v>1</v>
      </c>
      <c r="AB543" s="193" t="str">
        <f t="shared" si="55"/>
        <v/>
      </c>
    </row>
    <row r="544" spans="1:28">
      <c r="A544" s="89">
        <f>IF(AND(COUNTIF(A$1:A$3,"&gt;0")=1,MAX(A$8:A543)&lt;A$1),A543+1,IF(AND(COUNTIF(A$1:A$3,"&gt;0")=2,MAX(A$8:A543)&lt;A$2),A543+1,IF(AND(COUNTIF(A$1:A$3,"&gt;0")=3,MAX(A$8:A543)&lt;A$3),A543+1,0)))</f>
        <v>0</v>
      </c>
      <c r="B544" s="89" t="str">
        <f t="shared" si="56"/>
        <v/>
      </c>
      <c r="C544" s="89" t="str">
        <f t="shared" si="57"/>
        <v/>
      </c>
      <c r="D544" s="87" t="str">
        <f>IF($A544=0,"",IF($A544&lt;=$A$1,+VLOOKUP($A544,'Rashodi- plan-izvršenje'!$A$8:B$1500,'prenos-P-R-N'!D$1,FALSE),IF($A544&gt;$A$2,+VLOOKUP($A544,'Neizmirene obaveze JLS'!$A$11:B$500,'prenos-P-R-N'!D$1,FALSE),"")))</f>
        <v/>
      </c>
      <c r="E544" s="87" t="str">
        <f>IF($A544=0,"",IF($A544&lt;=$A$1,+VLOOKUP($A544,'Rashodi- plan-izvršenje'!$A$8:C$1500,'prenos-P-R-N'!E$1,FALSE),IF($A544&gt;$A$2,+VLOOKUP($A544,'Neizmirene obaveze JLS'!$A$11:C$500,'prenos-P-R-N'!E$1,FALSE),"")))</f>
        <v/>
      </c>
      <c r="F544" s="87" t="str">
        <f>IF($A544=0,"",IF($A544&lt;=$A$1,+VLOOKUP($A544,'Rashodi- plan-izvršenje'!$A$8:D$1500,'prenos-P-R-N'!F$1,FALSE),IF($A544&gt;$A$2,+VLOOKUP($A544,'Neizmirene obaveze JLS'!$A$11:D$500,'prenos-P-R-N'!F$1,FALSE),"")))</f>
        <v/>
      </c>
      <c r="G544" s="87" t="str">
        <f>IF($A544=0,"",IF($A544&lt;=$A$1,+VLOOKUP($A544,'Rashodi- plan-izvršenje'!$A$8:E$1500,'prenos-P-R-N'!G$1,FALSE),IF($A544&gt;$A$2,+VLOOKUP($A544,'Neizmirene obaveze JLS'!$A$11:E$500,'prenos-P-R-N'!G$1,FALSE),"")))</f>
        <v/>
      </c>
      <c r="H544" s="87" t="str">
        <f>IF($A544=0,"",IF($A544&lt;=$A$1,+VLOOKUP($A544,'Rashodi- plan-izvršenje'!$A$8:F$1500,'prenos-P-R-N'!H$1,FALSE),IF($A544&gt;$A$2,+VLOOKUP($A544,'Neizmirene obaveze JLS'!$A$11:F$500,'prenos-P-R-N'!H$1,FALSE),"")))</f>
        <v/>
      </c>
      <c r="I544" s="87" t="str">
        <f>IF($A544=0,"",IF($A544&lt;=$A$1,+VLOOKUP($A544,'Rashodi- plan-izvršenje'!$A$8:G$1500,'prenos-P-R-N'!I$1,FALSE),IF($A544&gt;$A$2,+VLOOKUP($A544,'Neizmirene obaveze JLS'!$A$11:G$500,'prenos-P-R-N'!I$1,FALSE),"")))</f>
        <v/>
      </c>
      <c r="J544" s="87" t="str">
        <f>IF($A544=0,"",IF($A544&lt;=$A$1,+VLOOKUP($A544,'Rashodi- plan-izvršenje'!$A$8:H$1500,'prenos-P-R-N'!J$1,FALSE),IF($A544&gt;$A$2,+VLOOKUP($A544,'Neizmirene obaveze JLS'!$A$11:H$500,'prenos-P-R-N'!J$1,FALSE),"")))</f>
        <v/>
      </c>
      <c r="K544" s="87" t="str">
        <f>IF($A544=0,"",IF($A544&lt;=$A$1,+VLOOKUP($A544,'Rashodi- plan-izvršenje'!$A$8:I$1500,'prenos-P-R-N'!K$1,FALSE),IF($A544&gt;$A$2,+VLOOKUP($A544,'Neizmirene obaveze JLS'!$A$11:I$500,'prenos-P-R-N'!K$1,FALSE),"")))</f>
        <v/>
      </c>
      <c r="L544" t="str">
        <f>IF(A544=0,"",IF(A544&lt;=A$1,+IF(VLOOKUP(A544,'Rashodi- plan-izvršenje'!A$8:J$1500,M$1,FALSE)&gt;0,"Програмска активност","Пројекат"),IF(A544&gt;A$2,+IF(VLOOKUP(A544,'Neizmirene obaveze JLS'!A$8:J$2008,M$1,FALSE)&gt;0,"Програмска активност","Пројекат"),"")))</f>
        <v/>
      </c>
      <c r="M544" s="87" t="str">
        <f>IF(A544=0,"",IF($A544&lt;=$A$1,+IF(VLOOKUP($A544,'Rashodi- plan-izvršenje'!$A$8:$M$1500,10,FALSE)&gt;0,VLOOKUP($A544,'Rashodi- plan-izvršenje'!$A$8:$M$1500,10,FALSE),VLOOKUP($A544,'Rashodi- plan-izvršenje'!$A$8:$M$1500,12,FALSE)),+IF($A544&gt;$A$2,IF(VLOOKUP($A544,'Neizmirene obaveze JLS'!$A$8:$M$1500,10,FALSE)&gt;0,VLOOKUP($A544,'Neizmirene obaveze JLS'!$A$11:$M$1500,10,FALSE),VLOOKUP($A544,'Neizmirene obaveze JLS'!$A$11:$M$1500,12,FALSE)),0)))</f>
        <v/>
      </c>
      <c r="N544" s="87" t="str">
        <f>IF(A544=0,"",IF($A544&lt;=$A$1,+IF(VLOOKUP(A544,'Rashodi- plan-izvršenje'!$A$8:$M$1500,10,FALSE)&gt;0,VLOOKUP(A544,'Rashodi- plan-izvršenje'!$A$8:$M$1500,11,FALSE),VLOOKUP(A544,'Rashodi- plan-izvršenje'!$A$8:$M$1500,13,FALSE)),+IF($A544&gt;$A$2,IF(VLOOKUP($A544,'Neizmirene obaveze JLS'!$A$8:$M$1500,10,FALSE)&gt;0,VLOOKUP($A544,'Neizmirene obaveze JLS'!$A$11:$M$1500,11,FALSE),VLOOKUP($A544,'Neizmirene obaveze JLS'!$A$11:$M$1500,13,FALSE)),0)))</f>
        <v/>
      </c>
      <c r="O544" s="87" t="str">
        <f>IF(A544=0,"",IF($A544&lt;=$A$1,VALUE(+VLOOKUP($A544,'Rashodi- plan-izvršenje'!$A$8:N$1500,'prenos-P-R-N'!O$1,FALSE)),IF($A544&lt;=A$2,VALUE(VLOOKUP($A544,'Prihodi- plan-izvršenje'!$A$8:$H$500,6,FALSE)),VALUE(VLOOKUP($A544,'Neizmirene obaveze JLS'!$A$8:$N$500,O$1,FALSE)))))</f>
        <v/>
      </c>
      <c r="P544" s="87" t="str">
        <f>IF(A544=0,"",IF(A544=0,0,IF(A544&gt;A$2,'šifarnik K-izvor'!G$3,+IF(Q544&lt;700,+'šifarnik K-izvor'!G$2,'šifarnik K-izvor'!G$1))))</f>
        <v/>
      </c>
      <c r="Q544" s="87">
        <f>IF($A544&lt;=$A$1,VALUE(+VLOOKUP($A544,'Rashodi- plan-izvršenje'!$A$8:O$1500,'prenos-P-R-N'!Q$1,FALSE)),IF($A544&lt;=$A$2,VLOOKUP($A544,'Prihodi- plan-izvršenje'!$A$4:$H$500,4,FALSE),IF($A544&lt;=$A$3,VLOOKUP(A544,'Neizmirene obaveze JLS'!$A$11:O$500,Q$1,FALSE),"")))</f>
        <v>0</v>
      </c>
      <c r="R544" s="88">
        <f>IF($A544&lt;=$A$1,VALUE(+VLOOKUP($A544,'Rashodi- plan-izvršenje'!$A$8:P$1500,'prenos-P-R-N'!R$1,FALSE)),IF($A544&lt;=$A$2,VLOOKUP($A544,'Prihodi- plan-izvršenje'!$A$4:$H$500,7,FALSE),""))</f>
        <v>0</v>
      </c>
      <c r="S544" s="88">
        <f>IF(A544=0,0,IF($A544&lt;=$A$1,VALUE(+VLOOKUP($A544,'Rashodi- plan-izvršenje'!$A$8:Q$1500,'prenos-P-R-N'!S$1,FALSE)),IF($A544&lt;=$A$2,VLOOKUP($A544,'Prihodi- plan-izvršenje'!$A$4:$H$500,8,FALSE),0)))</f>
        <v>0</v>
      </c>
      <c r="T544" s="88" t="str">
        <f>IF($A544&gt;$A$2,VLOOKUP($A544,'Neizmirene obaveze JLS'!$A$11:R$500,R$1,FALSE),"")</f>
        <v/>
      </c>
      <c r="U544" s="88">
        <f>IF($A544&gt;$A$2,VLOOKUP($A544,'Neizmirene obaveze JLS'!$A$11:S$500,S$1,FALSE),0)</f>
        <v>0</v>
      </c>
      <c r="V544" s="88">
        <f t="shared" si="53"/>
        <v>0</v>
      </c>
      <c r="W544" s="74"/>
      <c r="X544" s="74"/>
      <c r="Y544" s="74"/>
      <c r="Z544" s="74"/>
      <c r="AA544" s="193">
        <f t="shared" si="54"/>
        <v>1</v>
      </c>
      <c r="AB544" s="193" t="str">
        <f t="shared" si="55"/>
        <v/>
      </c>
    </row>
    <row r="545" spans="1:28">
      <c r="A545" s="89">
        <f>IF(AND(COUNTIF(A$1:A$3,"&gt;0")=1,MAX(A$8:A544)&lt;A$1),A544+1,IF(AND(COUNTIF(A$1:A$3,"&gt;0")=2,MAX(A$8:A544)&lt;A$2),A544+1,IF(AND(COUNTIF(A$1:A$3,"&gt;0")=3,MAX(A$8:A544)&lt;A$3),A544+1,0)))</f>
        <v>0</v>
      </c>
      <c r="B545" s="89" t="str">
        <f t="shared" si="56"/>
        <v/>
      </c>
      <c r="C545" s="89" t="str">
        <f t="shared" si="57"/>
        <v/>
      </c>
      <c r="D545" s="87" t="str">
        <f>IF($A545=0,"",IF($A545&lt;=$A$1,+VLOOKUP($A545,'Rashodi- plan-izvršenje'!$A$8:B$1500,'prenos-P-R-N'!D$1,FALSE),IF($A545&gt;$A$2,+VLOOKUP($A545,'Neizmirene obaveze JLS'!$A$11:B$500,'prenos-P-R-N'!D$1,FALSE),"")))</f>
        <v/>
      </c>
      <c r="E545" s="87" t="str">
        <f>IF($A545=0,"",IF($A545&lt;=$A$1,+VLOOKUP($A545,'Rashodi- plan-izvršenje'!$A$8:C$1500,'prenos-P-R-N'!E$1,FALSE),IF($A545&gt;$A$2,+VLOOKUP($A545,'Neizmirene obaveze JLS'!$A$11:C$500,'prenos-P-R-N'!E$1,FALSE),"")))</f>
        <v/>
      </c>
      <c r="F545" s="87" t="str">
        <f>IF($A545=0,"",IF($A545&lt;=$A$1,+VLOOKUP($A545,'Rashodi- plan-izvršenje'!$A$8:D$1500,'prenos-P-R-N'!F$1,FALSE),IF($A545&gt;$A$2,+VLOOKUP($A545,'Neizmirene obaveze JLS'!$A$11:D$500,'prenos-P-R-N'!F$1,FALSE),"")))</f>
        <v/>
      </c>
      <c r="G545" s="87" t="str">
        <f>IF($A545=0,"",IF($A545&lt;=$A$1,+VLOOKUP($A545,'Rashodi- plan-izvršenje'!$A$8:E$1500,'prenos-P-R-N'!G$1,FALSE),IF($A545&gt;$A$2,+VLOOKUP($A545,'Neizmirene obaveze JLS'!$A$11:E$500,'prenos-P-R-N'!G$1,FALSE),"")))</f>
        <v/>
      </c>
      <c r="H545" s="87" t="str">
        <f>IF($A545=0,"",IF($A545&lt;=$A$1,+VLOOKUP($A545,'Rashodi- plan-izvršenje'!$A$8:F$1500,'prenos-P-R-N'!H$1,FALSE),IF($A545&gt;$A$2,+VLOOKUP($A545,'Neizmirene obaveze JLS'!$A$11:F$500,'prenos-P-R-N'!H$1,FALSE),"")))</f>
        <v/>
      </c>
      <c r="I545" s="87" t="str">
        <f>IF($A545=0,"",IF($A545&lt;=$A$1,+VLOOKUP($A545,'Rashodi- plan-izvršenje'!$A$8:G$1500,'prenos-P-R-N'!I$1,FALSE),IF($A545&gt;$A$2,+VLOOKUP($A545,'Neizmirene obaveze JLS'!$A$11:G$500,'prenos-P-R-N'!I$1,FALSE),"")))</f>
        <v/>
      </c>
      <c r="J545" s="87" t="str">
        <f>IF($A545=0,"",IF($A545&lt;=$A$1,+VLOOKUP($A545,'Rashodi- plan-izvršenje'!$A$8:H$1500,'prenos-P-R-N'!J$1,FALSE),IF($A545&gt;$A$2,+VLOOKUP($A545,'Neizmirene obaveze JLS'!$A$11:H$500,'prenos-P-R-N'!J$1,FALSE),"")))</f>
        <v/>
      </c>
      <c r="K545" s="87" t="str">
        <f>IF($A545=0,"",IF($A545&lt;=$A$1,+VLOOKUP($A545,'Rashodi- plan-izvršenje'!$A$8:I$1500,'prenos-P-R-N'!K$1,FALSE),IF($A545&gt;$A$2,+VLOOKUP($A545,'Neizmirene obaveze JLS'!$A$11:I$500,'prenos-P-R-N'!K$1,FALSE),"")))</f>
        <v/>
      </c>
      <c r="L545" t="str">
        <f>IF(A545=0,"",IF(A545&lt;=A$1,+IF(VLOOKUP(A545,'Rashodi- plan-izvršenje'!A$8:J$1500,M$1,FALSE)&gt;0,"Програмска активност","Пројекат"),IF(A545&gt;A$2,+IF(VLOOKUP(A545,'Neizmirene obaveze JLS'!A$8:J$2008,M$1,FALSE)&gt;0,"Програмска активност","Пројекат"),"")))</f>
        <v/>
      </c>
      <c r="M545" s="87" t="str">
        <f>IF(A545=0,"",IF($A545&lt;=$A$1,+IF(VLOOKUP($A545,'Rashodi- plan-izvršenje'!$A$8:$M$1500,10,FALSE)&gt;0,VLOOKUP($A545,'Rashodi- plan-izvršenje'!$A$8:$M$1500,10,FALSE),VLOOKUP($A545,'Rashodi- plan-izvršenje'!$A$8:$M$1500,12,FALSE)),+IF($A545&gt;$A$2,IF(VLOOKUP($A545,'Neizmirene obaveze JLS'!$A$8:$M$1500,10,FALSE)&gt;0,VLOOKUP($A545,'Neizmirene obaveze JLS'!$A$11:$M$1500,10,FALSE),VLOOKUP($A545,'Neizmirene obaveze JLS'!$A$11:$M$1500,12,FALSE)),0)))</f>
        <v/>
      </c>
      <c r="N545" s="87" t="str">
        <f>IF(A545=0,"",IF($A545&lt;=$A$1,+IF(VLOOKUP(A545,'Rashodi- plan-izvršenje'!$A$8:$M$1500,10,FALSE)&gt;0,VLOOKUP(A545,'Rashodi- plan-izvršenje'!$A$8:$M$1500,11,FALSE),VLOOKUP(A545,'Rashodi- plan-izvršenje'!$A$8:$M$1500,13,FALSE)),+IF($A545&gt;$A$2,IF(VLOOKUP($A545,'Neizmirene obaveze JLS'!$A$8:$M$1500,10,FALSE)&gt;0,VLOOKUP($A545,'Neizmirene obaveze JLS'!$A$11:$M$1500,11,FALSE),VLOOKUP($A545,'Neizmirene obaveze JLS'!$A$11:$M$1500,13,FALSE)),0)))</f>
        <v/>
      </c>
      <c r="O545" s="87" t="str">
        <f>IF(A545=0,"",IF($A545&lt;=$A$1,VALUE(+VLOOKUP($A545,'Rashodi- plan-izvršenje'!$A$8:N$1500,'prenos-P-R-N'!O$1,FALSE)),IF($A545&lt;=A$2,VALUE(VLOOKUP($A545,'Prihodi- plan-izvršenje'!$A$8:$H$500,6,FALSE)),VALUE(VLOOKUP($A545,'Neizmirene obaveze JLS'!$A$8:$N$500,O$1,FALSE)))))</f>
        <v/>
      </c>
      <c r="P545" s="87" t="str">
        <f>IF(A545=0,"",IF(A545=0,0,IF(A545&gt;A$2,'šifarnik K-izvor'!G$3,+IF(Q545&lt;700,+'šifarnik K-izvor'!G$2,'šifarnik K-izvor'!G$1))))</f>
        <v/>
      </c>
      <c r="Q545" s="87">
        <f>IF($A545&lt;=$A$1,VALUE(+VLOOKUP($A545,'Rashodi- plan-izvršenje'!$A$8:O$1500,'prenos-P-R-N'!Q$1,FALSE)),IF($A545&lt;=$A$2,VLOOKUP($A545,'Prihodi- plan-izvršenje'!$A$4:$H$500,4,FALSE),IF($A545&lt;=$A$3,VLOOKUP(A545,'Neizmirene obaveze JLS'!$A$11:O$500,Q$1,FALSE),"")))</f>
        <v>0</v>
      </c>
      <c r="R545" s="88">
        <f>IF($A545&lt;=$A$1,VALUE(+VLOOKUP($A545,'Rashodi- plan-izvršenje'!$A$8:P$1500,'prenos-P-R-N'!R$1,FALSE)),IF($A545&lt;=$A$2,VLOOKUP($A545,'Prihodi- plan-izvršenje'!$A$4:$H$500,7,FALSE),""))</f>
        <v>0</v>
      </c>
      <c r="S545" s="88">
        <f>IF(A545=0,0,IF($A545&lt;=$A$1,VALUE(+VLOOKUP($A545,'Rashodi- plan-izvršenje'!$A$8:Q$1500,'prenos-P-R-N'!S$1,FALSE)),IF($A545&lt;=$A$2,VLOOKUP($A545,'Prihodi- plan-izvršenje'!$A$4:$H$500,8,FALSE),0)))</f>
        <v>0</v>
      </c>
      <c r="T545" s="88" t="str">
        <f>IF($A545&gt;$A$2,VLOOKUP($A545,'Neizmirene obaveze JLS'!$A$11:R$500,R$1,FALSE),"")</f>
        <v/>
      </c>
      <c r="U545" s="88">
        <f>IF($A545&gt;$A$2,VLOOKUP($A545,'Neizmirene obaveze JLS'!$A$11:S$500,S$1,FALSE),0)</f>
        <v>0</v>
      </c>
      <c r="V545" s="88">
        <f t="shared" si="53"/>
        <v>0</v>
      </c>
      <c r="W545" s="74"/>
      <c r="X545" s="74"/>
      <c r="Y545" s="74"/>
      <c r="Z545" s="74"/>
      <c r="AA545" s="193">
        <f t="shared" si="54"/>
        <v>1</v>
      </c>
      <c r="AB545" s="193" t="str">
        <f t="shared" si="55"/>
        <v/>
      </c>
    </row>
    <row r="546" spans="1:28">
      <c r="A546" s="89">
        <f>IF(AND(COUNTIF(A$1:A$3,"&gt;0")=1,MAX(A$8:A545)&lt;A$1),A545+1,IF(AND(COUNTIF(A$1:A$3,"&gt;0")=2,MAX(A$8:A545)&lt;A$2),A545+1,IF(AND(COUNTIF(A$1:A$3,"&gt;0")=3,MAX(A$8:A545)&lt;A$3),A545+1,0)))</f>
        <v>0</v>
      </c>
      <c r="B546" s="89" t="str">
        <f t="shared" si="56"/>
        <v/>
      </c>
      <c r="C546" s="89" t="str">
        <f t="shared" si="57"/>
        <v/>
      </c>
      <c r="D546" s="87" t="str">
        <f>IF($A546=0,"",IF($A546&lt;=$A$1,+VLOOKUP($A546,'Rashodi- plan-izvršenje'!$A$8:B$1500,'prenos-P-R-N'!D$1,FALSE),IF($A546&gt;$A$2,+VLOOKUP($A546,'Neizmirene obaveze JLS'!$A$11:B$500,'prenos-P-R-N'!D$1,FALSE),"")))</f>
        <v/>
      </c>
      <c r="E546" s="87" t="str">
        <f>IF($A546=0,"",IF($A546&lt;=$A$1,+VLOOKUP($A546,'Rashodi- plan-izvršenje'!$A$8:C$1500,'prenos-P-R-N'!E$1,FALSE),IF($A546&gt;$A$2,+VLOOKUP($A546,'Neizmirene obaveze JLS'!$A$11:C$500,'prenos-P-R-N'!E$1,FALSE),"")))</f>
        <v/>
      </c>
      <c r="F546" s="87" t="str">
        <f>IF($A546=0,"",IF($A546&lt;=$A$1,+VLOOKUP($A546,'Rashodi- plan-izvršenje'!$A$8:D$1500,'prenos-P-R-N'!F$1,FALSE),IF($A546&gt;$A$2,+VLOOKUP($A546,'Neizmirene obaveze JLS'!$A$11:D$500,'prenos-P-R-N'!F$1,FALSE),"")))</f>
        <v/>
      </c>
      <c r="G546" s="87" t="str">
        <f>IF($A546=0,"",IF($A546&lt;=$A$1,+VLOOKUP($A546,'Rashodi- plan-izvršenje'!$A$8:E$1500,'prenos-P-R-N'!G$1,FALSE),IF($A546&gt;$A$2,+VLOOKUP($A546,'Neizmirene obaveze JLS'!$A$11:E$500,'prenos-P-R-N'!G$1,FALSE),"")))</f>
        <v/>
      </c>
      <c r="H546" s="87" t="str">
        <f>IF($A546=0,"",IF($A546&lt;=$A$1,+VLOOKUP($A546,'Rashodi- plan-izvršenje'!$A$8:F$1500,'prenos-P-R-N'!H$1,FALSE),IF($A546&gt;$A$2,+VLOOKUP($A546,'Neizmirene obaveze JLS'!$A$11:F$500,'prenos-P-R-N'!H$1,FALSE),"")))</f>
        <v/>
      </c>
      <c r="I546" s="87" t="str">
        <f>IF($A546=0,"",IF($A546&lt;=$A$1,+VLOOKUP($A546,'Rashodi- plan-izvršenje'!$A$8:G$1500,'prenos-P-R-N'!I$1,FALSE),IF($A546&gt;$A$2,+VLOOKUP($A546,'Neizmirene obaveze JLS'!$A$11:G$500,'prenos-P-R-N'!I$1,FALSE),"")))</f>
        <v/>
      </c>
      <c r="J546" s="87" t="str">
        <f>IF($A546=0,"",IF($A546&lt;=$A$1,+VLOOKUP($A546,'Rashodi- plan-izvršenje'!$A$8:H$1500,'prenos-P-R-N'!J$1,FALSE),IF($A546&gt;$A$2,+VLOOKUP($A546,'Neizmirene obaveze JLS'!$A$11:H$500,'prenos-P-R-N'!J$1,FALSE),"")))</f>
        <v/>
      </c>
      <c r="K546" s="87" t="str">
        <f>IF($A546=0,"",IF($A546&lt;=$A$1,+VLOOKUP($A546,'Rashodi- plan-izvršenje'!$A$8:I$1500,'prenos-P-R-N'!K$1,FALSE),IF($A546&gt;$A$2,+VLOOKUP($A546,'Neizmirene obaveze JLS'!$A$11:I$500,'prenos-P-R-N'!K$1,FALSE),"")))</f>
        <v/>
      </c>
      <c r="L546" t="str">
        <f>IF(A546=0,"",IF(A546&lt;=A$1,+IF(VLOOKUP(A546,'Rashodi- plan-izvršenje'!A$8:J$1500,M$1,FALSE)&gt;0,"Програмска активност","Пројекат"),IF(A546&gt;A$2,+IF(VLOOKUP(A546,'Neizmirene obaveze JLS'!A$8:J$2008,M$1,FALSE)&gt;0,"Програмска активност","Пројекат"),"")))</f>
        <v/>
      </c>
      <c r="M546" s="87" t="str">
        <f>IF(A546=0,"",IF($A546&lt;=$A$1,+IF(VLOOKUP($A546,'Rashodi- plan-izvršenje'!$A$8:$M$1500,10,FALSE)&gt;0,VLOOKUP($A546,'Rashodi- plan-izvršenje'!$A$8:$M$1500,10,FALSE),VLOOKUP($A546,'Rashodi- plan-izvršenje'!$A$8:$M$1500,12,FALSE)),+IF($A546&gt;$A$2,IF(VLOOKUP($A546,'Neizmirene obaveze JLS'!$A$8:$M$1500,10,FALSE)&gt;0,VLOOKUP($A546,'Neizmirene obaveze JLS'!$A$11:$M$1500,10,FALSE),VLOOKUP($A546,'Neizmirene obaveze JLS'!$A$11:$M$1500,12,FALSE)),0)))</f>
        <v/>
      </c>
      <c r="N546" s="87" t="str">
        <f>IF(A546=0,"",IF($A546&lt;=$A$1,+IF(VLOOKUP(A546,'Rashodi- plan-izvršenje'!$A$8:$M$1500,10,FALSE)&gt;0,VLOOKUP(A546,'Rashodi- plan-izvršenje'!$A$8:$M$1500,11,FALSE),VLOOKUP(A546,'Rashodi- plan-izvršenje'!$A$8:$M$1500,13,FALSE)),+IF($A546&gt;$A$2,IF(VLOOKUP($A546,'Neizmirene obaveze JLS'!$A$8:$M$1500,10,FALSE)&gt;0,VLOOKUP($A546,'Neizmirene obaveze JLS'!$A$11:$M$1500,11,FALSE),VLOOKUP($A546,'Neizmirene obaveze JLS'!$A$11:$M$1500,13,FALSE)),0)))</f>
        <v/>
      </c>
      <c r="O546" s="87" t="str">
        <f>IF(A546=0,"",IF($A546&lt;=$A$1,VALUE(+VLOOKUP($A546,'Rashodi- plan-izvršenje'!$A$8:N$1500,'prenos-P-R-N'!O$1,FALSE)),IF($A546&lt;=A$2,VALUE(VLOOKUP($A546,'Prihodi- plan-izvršenje'!$A$8:$H$500,6,FALSE)),VALUE(VLOOKUP($A546,'Neizmirene obaveze JLS'!$A$8:$N$500,O$1,FALSE)))))</f>
        <v/>
      </c>
      <c r="P546" s="87" t="str">
        <f>IF(A546=0,"",IF(A546=0,0,IF(A546&gt;A$2,'šifarnik K-izvor'!G$3,+IF(Q546&lt;700,+'šifarnik K-izvor'!G$2,'šifarnik K-izvor'!G$1))))</f>
        <v/>
      </c>
      <c r="Q546" s="87">
        <f>IF($A546&lt;=$A$1,VALUE(+VLOOKUP($A546,'Rashodi- plan-izvršenje'!$A$8:O$1500,'prenos-P-R-N'!Q$1,FALSE)),IF($A546&lt;=$A$2,VLOOKUP($A546,'Prihodi- plan-izvršenje'!$A$4:$H$500,4,FALSE),IF($A546&lt;=$A$3,VLOOKUP(A546,'Neizmirene obaveze JLS'!$A$11:O$500,Q$1,FALSE),"")))</f>
        <v>0</v>
      </c>
      <c r="R546" s="88">
        <f>IF($A546&lt;=$A$1,VALUE(+VLOOKUP($A546,'Rashodi- plan-izvršenje'!$A$8:P$1500,'prenos-P-R-N'!R$1,FALSE)),IF($A546&lt;=$A$2,VLOOKUP($A546,'Prihodi- plan-izvršenje'!$A$4:$H$500,7,FALSE),""))</f>
        <v>0</v>
      </c>
      <c r="S546" s="88">
        <f>IF(A546=0,0,IF($A546&lt;=$A$1,VALUE(+VLOOKUP($A546,'Rashodi- plan-izvršenje'!$A$8:Q$1500,'prenos-P-R-N'!S$1,FALSE)),IF($A546&lt;=$A$2,VLOOKUP($A546,'Prihodi- plan-izvršenje'!$A$4:$H$500,8,FALSE),0)))</f>
        <v>0</v>
      </c>
      <c r="T546" s="88" t="str">
        <f>IF($A546&gt;$A$2,VLOOKUP($A546,'Neizmirene obaveze JLS'!$A$11:R$500,R$1,FALSE),"")</f>
        <v/>
      </c>
      <c r="U546" s="88">
        <f>IF($A546&gt;$A$2,VLOOKUP($A546,'Neizmirene obaveze JLS'!$A$11:S$500,S$1,FALSE),0)</f>
        <v>0</v>
      </c>
      <c r="V546" s="88">
        <f t="shared" si="53"/>
        <v>0</v>
      </c>
      <c r="W546" s="74"/>
      <c r="X546" s="74"/>
      <c r="Y546" s="74"/>
      <c r="Z546" s="74"/>
      <c r="AA546" s="193">
        <f t="shared" si="54"/>
        <v>1</v>
      </c>
      <c r="AB546" s="193" t="str">
        <f t="shared" si="55"/>
        <v/>
      </c>
    </row>
    <row r="547" spans="1:28">
      <c r="A547" s="89">
        <f>IF(AND(COUNTIF(A$1:A$3,"&gt;0")=1,MAX(A$8:A546)&lt;A$1),A546+1,IF(AND(COUNTIF(A$1:A$3,"&gt;0")=2,MAX(A$8:A546)&lt;A$2),A546+1,IF(AND(COUNTIF(A$1:A$3,"&gt;0")=3,MAX(A$8:A546)&lt;A$3),A546+1,0)))</f>
        <v>0</v>
      </c>
      <c r="B547" s="89" t="str">
        <f t="shared" si="56"/>
        <v/>
      </c>
      <c r="C547" s="89" t="str">
        <f t="shared" si="57"/>
        <v/>
      </c>
      <c r="D547" s="87" t="str">
        <f>IF($A547=0,"",IF($A547&lt;=$A$1,+VLOOKUP($A547,'Rashodi- plan-izvršenje'!$A$8:B$1500,'prenos-P-R-N'!D$1,FALSE),IF($A547&gt;$A$2,+VLOOKUP($A547,'Neizmirene obaveze JLS'!$A$11:B$500,'prenos-P-R-N'!D$1,FALSE),"")))</f>
        <v/>
      </c>
      <c r="E547" s="87" t="str">
        <f>IF($A547=0,"",IF($A547&lt;=$A$1,+VLOOKUP($A547,'Rashodi- plan-izvršenje'!$A$8:C$1500,'prenos-P-R-N'!E$1,FALSE),IF($A547&gt;$A$2,+VLOOKUP($A547,'Neizmirene obaveze JLS'!$A$11:C$500,'prenos-P-R-N'!E$1,FALSE),"")))</f>
        <v/>
      </c>
      <c r="F547" s="87" t="str">
        <f>IF($A547=0,"",IF($A547&lt;=$A$1,+VLOOKUP($A547,'Rashodi- plan-izvršenje'!$A$8:D$1500,'prenos-P-R-N'!F$1,FALSE),IF($A547&gt;$A$2,+VLOOKUP($A547,'Neizmirene obaveze JLS'!$A$11:D$500,'prenos-P-R-N'!F$1,FALSE),"")))</f>
        <v/>
      </c>
      <c r="G547" s="87" t="str">
        <f>IF($A547=0,"",IF($A547&lt;=$A$1,+VLOOKUP($A547,'Rashodi- plan-izvršenje'!$A$8:E$1500,'prenos-P-R-N'!G$1,FALSE),IF($A547&gt;$A$2,+VLOOKUP($A547,'Neizmirene obaveze JLS'!$A$11:E$500,'prenos-P-R-N'!G$1,FALSE),"")))</f>
        <v/>
      </c>
      <c r="H547" s="87" t="str">
        <f>IF($A547=0,"",IF($A547&lt;=$A$1,+VLOOKUP($A547,'Rashodi- plan-izvršenje'!$A$8:F$1500,'prenos-P-R-N'!H$1,FALSE),IF($A547&gt;$A$2,+VLOOKUP($A547,'Neizmirene obaveze JLS'!$A$11:F$500,'prenos-P-R-N'!H$1,FALSE),"")))</f>
        <v/>
      </c>
      <c r="I547" s="87" t="str">
        <f>IF($A547=0,"",IF($A547&lt;=$A$1,+VLOOKUP($A547,'Rashodi- plan-izvršenje'!$A$8:G$1500,'prenos-P-R-N'!I$1,FALSE),IF($A547&gt;$A$2,+VLOOKUP($A547,'Neizmirene obaveze JLS'!$A$11:G$500,'prenos-P-R-N'!I$1,FALSE),"")))</f>
        <v/>
      </c>
      <c r="J547" s="87" t="str">
        <f>IF($A547=0,"",IF($A547&lt;=$A$1,+VLOOKUP($A547,'Rashodi- plan-izvršenje'!$A$8:H$1500,'prenos-P-R-N'!J$1,FALSE),IF($A547&gt;$A$2,+VLOOKUP($A547,'Neizmirene obaveze JLS'!$A$11:H$500,'prenos-P-R-N'!J$1,FALSE),"")))</f>
        <v/>
      </c>
      <c r="K547" s="87" t="str">
        <f>IF($A547=0,"",IF($A547&lt;=$A$1,+VLOOKUP($A547,'Rashodi- plan-izvršenje'!$A$8:I$1500,'prenos-P-R-N'!K$1,FALSE),IF($A547&gt;$A$2,+VLOOKUP($A547,'Neizmirene obaveze JLS'!$A$11:I$500,'prenos-P-R-N'!K$1,FALSE),"")))</f>
        <v/>
      </c>
      <c r="L547" t="str">
        <f>IF(A547=0,"",IF(A547&lt;=A$1,+IF(VLOOKUP(A547,'Rashodi- plan-izvršenje'!A$8:J$1500,M$1,FALSE)&gt;0,"Програмска активност","Пројекат"),IF(A547&gt;A$2,+IF(VLOOKUP(A547,'Neizmirene obaveze JLS'!A$8:J$2008,M$1,FALSE)&gt;0,"Програмска активност","Пројекат"),"")))</f>
        <v/>
      </c>
      <c r="M547" s="87" t="str">
        <f>IF(A547=0,"",IF($A547&lt;=$A$1,+IF(VLOOKUP($A547,'Rashodi- plan-izvršenje'!$A$8:$M$1500,10,FALSE)&gt;0,VLOOKUP($A547,'Rashodi- plan-izvršenje'!$A$8:$M$1500,10,FALSE),VLOOKUP($A547,'Rashodi- plan-izvršenje'!$A$8:$M$1500,12,FALSE)),+IF($A547&gt;$A$2,IF(VLOOKUP($A547,'Neizmirene obaveze JLS'!$A$8:$M$1500,10,FALSE)&gt;0,VLOOKUP($A547,'Neizmirene obaveze JLS'!$A$11:$M$1500,10,FALSE),VLOOKUP($A547,'Neizmirene obaveze JLS'!$A$11:$M$1500,12,FALSE)),0)))</f>
        <v/>
      </c>
      <c r="N547" s="87" t="str">
        <f>IF(A547=0,"",IF($A547&lt;=$A$1,+IF(VLOOKUP(A547,'Rashodi- plan-izvršenje'!$A$8:$M$1500,10,FALSE)&gt;0,VLOOKUP(A547,'Rashodi- plan-izvršenje'!$A$8:$M$1500,11,FALSE),VLOOKUP(A547,'Rashodi- plan-izvršenje'!$A$8:$M$1500,13,FALSE)),+IF($A547&gt;$A$2,IF(VLOOKUP($A547,'Neizmirene obaveze JLS'!$A$8:$M$1500,10,FALSE)&gt;0,VLOOKUP($A547,'Neizmirene obaveze JLS'!$A$11:$M$1500,11,FALSE),VLOOKUP($A547,'Neizmirene obaveze JLS'!$A$11:$M$1500,13,FALSE)),0)))</f>
        <v/>
      </c>
      <c r="O547" s="87" t="str">
        <f>IF(A547=0,"",IF($A547&lt;=$A$1,VALUE(+VLOOKUP($A547,'Rashodi- plan-izvršenje'!$A$8:N$1500,'prenos-P-R-N'!O$1,FALSE)),IF($A547&lt;=A$2,VALUE(VLOOKUP($A547,'Prihodi- plan-izvršenje'!$A$8:$H$500,6,FALSE)),VALUE(VLOOKUP($A547,'Neizmirene obaveze JLS'!$A$8:$N$500,O$1,FALSE)))))</f>
        <v/>
      </c>
      <c r="P547" s="87" t="str">
        <f>IF(A547=0,"",IF(A547=0,0,IF(A547&gt;A$2,'šifarnik K-izvor'!G$3,+IF(Q547&lt;700,+'šifarnik K-izvor'!G$2,'šifarnik K-izvor'!G$1))))</f>
        <v/>
      </c>
      <c r="Q547" s="87">
        <f>IF($A547&lt;=$A$1,VALUE(+VLOOKUP($A547,'Rashodi- plan-izvršenje'!$A$8:O$1500,'prenos-P-R-N'!Q$1,FALSE)),IF($A547&lt;=$A$2,VLOOKUP($A547,'Prihodi- plan-izvršenje'!$A$4:$H$500,4,FALSE),IF($A547&lt;=$A$3,VLOOKUP(A547,'Neizmirene obaveze JLS'!$A$11:O$500,Q$1,FALSE),"")))</f>
        <v>0</v>
      </c>
      <c r="R547" s="88">
        <f>IF($A547&lt;=$A$1,VALUE(+VLOOKUP($A547,'Rashodi- plan-izvršenje'!$A$8:P$1500,'prenos-P-R-N'!R$1,FALSE)),IF($A547&lt;=$A$2,VLOOKUP($A547,'Prihodi- plan-izvršenje'!$A$4:$H$500,7,FALSE),""))</f>
        <v>0</v>
      </c>
      <c r="S547" s="88">
        <f>IF(A547=0,0,IF($A547&lt;=$A$1,VALUE(+VLOOKUP($A547,'Rashodi- plan-izvršenje'!$A$8:Q$1500,'prenos-P-R-N'!S$1,FALSE)),IF($A547&lt;=$A$2,VLOOKUP($A547,'Prihodi- plan-izvršenje'!$A$4:$H$500,8,FALSE),0)))</f>
        <v>0</v>
      </c>
      <c r="T547" s="88" t="str">
        <f>IF($A547&gt;$A$2,VLOOKUP($A547,'Neizmirene obaveze JLS'!$A$11:R$500,R$1,FALSE),"")</f>
        <v/>
      </c>
      <c r="U547" s="88">
        <f>IF($A547&gt;$A$2,VLOOKUP($A547,'Neizmirene obaveze JLS'!$A$11:S$500,S$1,FALSE),0)</f>
        <v>0</v>
      </c>
      <c r="V547" s="88">
        <f t="shared" si="53"/>
        <v>0</v>
      </c>
      <c r="W547" s="74"/>
      <c r="X547" s="74"/>
      <c r="Y547" s="74"/>
      <c r="Z547" s="74"/>
      <c r="AA547" s="193">
        <f t="shared" si="54"/>
        <v>1</v>
      </c>
      <c r="AB547" s="193" t="str">
        <f t="shared" si="55"/>
        <v/>
      </c>
    </row>
    <row r="548" spans="1:28">
      <c r="A548" s="89">
        <f>IF(AND(COUNTIF(A$1:A$3,"&gt;0")=1,MAX(A$8:A547)&lt;A$1),A547+1,IF(AND(COUNTIF(A$1:A$3,"&gt;0")=2,MAX(A$8:A547)&lt;A$2),A547+1,IF(AND(COUNTIF(A$1:A$3,"&gt;0")=3,MAX(A$8:A547)&lt;A$3),A547+1,0)))</f>
        <v>0</v>
      </c>
      <c r="B548" s="89" t="str">
        <f t="shared" si="56"/>
        <v/>
      </c>
      <c r="C548" s="89" t="str">
        <f t="shared" si="57"/>
        <v/>
      </c>
      <c r="D548" s="87" t="str">
        <f>IF($A548=0,"",IF($A548&lt;=$A$1,+VLOOKUP($A548,'Rashodi- plan-izvršenje'!$A$8:B$1500,'prenos-P-R-N'!D$1,FALSE),IF($A548&gt;$A$2,+VLOOKUP($A548,'Neizmirene obaveze JLS'!$A$11:B$500,'prenos-P-R-N'!D$1,FALSE),"")))</f>
        <v/>
      </c>
      <c r="E548" s="87" t="str">
        <f>IF($A548=0,"",IF($A548&lt;=$A$1,+VLOOKUP($A548,'Rashodi- plan-izvršenje'!$A$8:C$1500,'prenos-P-R-N'!E$1,FALSE),IF($A548&gt;$A$2,+VLOOKUP($A548,'Neizmirene obaveze JLS'!$A$11:C$500,'prenos-P-R-N'!E$1,FALSE),"")))</f>
        <v/>
      </c>
      <c r="F548" s="87" t="str">
        <f>IF($A548=0,"",IF($A548&lt;=$A$1,+VLOOKUP($A548,'Rashodi- plan-izvršenje'!$A$8:D$1500,'prenos-P-R-N'!F$1,FALSE),IF($A548&gt;$A$2,+VLOOKUP($A548,'Neizmirene obaveze JLS'!$A$11:D$500,'prenos-P-R-N'!F$1,FALSE),"")))</f>
        <v/>
      </c>
      <c r="G548" s="87" t="str">
        <f>IF($A548=0,"",IF($A548&lt;=$A$1,+VLOOKUP($A548,'Rashodi- plan-izvršenje'!$A$8:E$1500,'prenos-P-R-N'!G$1,FALSE),IF($A548&gt;$A$2,+VLOOKUP($A548,'Neizmirene obaveze JLS'!$A$11:E$500,'prenos-P-R-N'!G$1,FALSE),"")))</f>
        <v/>
      </c>
      <c r="H548" s="87" t="str">
        <f>IF($A548=0,"",IF($A548&lt;=$A$1,+VLOOKUP($A548,'Rashodi- plan-izvršenje'!$A$8:F$1500,'prenos-P-R-N'!H$1,FALSE),IF($A548&gt;$A$2,+VLOOKUP($A548,'Neizmirene obaveze JLS'!$A$11:F$500,'prenos-P-R-N'!H$1,FALSE),"")))</f>
        <v/>
      </c>
      <c r="I548" s="87" t="str">
        <f>IF($A548=0,"",IF($A548&lt;=$A$1,+VLOOKUP($A548,'Rashodi- plan-izvršenje'!$A$8:G$1500,'prenos-P-R-N'!I$1,FALSE),IF($A548&gt;$A$2,+VLOOKUP($A548,'Neizmirene obaveze JLS'!$A$11:G$500,'prenos-P-R-N'!I$1,FALSE),"")))</f>
        <v/>
      </c>
      <c r="J548" s="87" t="str">
        <f>IF($A548=0,"",IF($A548&lt;=$A$1,+VLOOKUP($A548,'Rashodi- plan-izvršenje'!$A$8:H$1500,'prenos-P-R-N'!J$1,FALSE),IF($A548&gt;$A$2,+VLOOKUP($A548,'Neizmirene obaveze JLS'!$A$11:H$500,'prenos-P-R-N'!J$1,FALSE),"")))</f>
        <v/>
      </c>
      <c r="K548" s="87" t="str">
        <f>IF($A548=0,"",IF($A548&lt;=$A$1,+VLOOKUP($A548,'Rashodi- plan-izvršenje'!$A$8:I$1500,'prenos-P-R-N'!K$1,FALSE),IF($A548&gt;$A$2,+VLOOKUP($A548,'Neizmirene obaveze JLS'!$A$11:I$500,'prenos-P-R-N'!K$1,FALSE),"")))</f>
        <v/>
      </c>
      <c r="L548" t="str">
        <f>IF(A548=0,"",IF(A548&lt;=A$1,+IF(VLOOKUP(A548,'Rashodi- plan-izvršenje'!A$8:J$1500,M$1,FALSE)&gt;0,"Програмска активност","Пројекат"),IF(A548&gt;A$2,+IF(VLOOKUP(A548,'Neizmirene obaveze JLS'!A$8:J$2008,M$1,FALSE)&gt;0,"Програмска активност","Пројекат"),"")))</f>
        <v/>
      </c>
      <c r="M548" s="87" t="str">
        <f>IF(A548=0,"",IF($A548&lt;=$A$1,+IF(VLOOKUP($A548,'Rashodi- plan-izvršenje'!$A$8:$M$1500,10,FALSE)&gt;0,VLOOKUP($A548,'Rashodi- plan-izvršenje'!$A$8:$M$1500,10,FALSE),VLOOKUP($A548,'Rashodi- plan-izvršenje'!$A$8:$M$1500,12,FALSE)),+IF($A548&gt;$A$2,IF(VLOOKUP($A548,'Neizmirene obaveze JLS'!$A$8:$M$1500,10,FALSE)&gt;0,VLOOKUP($A548,'Neizmirene obaveze JLS'!$A$11:$M$1500,10,FALSE),VLOOKUP($A548,'Neizmirene obaveze JLS'!$A$11:$M$1500,12,FALSE)),0)))</f>
        <v/>
      </c>
      <c r="N548" s="87" t="str">
        <f>IF(A548=0,"",IF($A548&lt;=$A$1,+IF(VLOOKUP(A548,'Rashodi- plan-izvršenje'!$A$8:$M$1500,10,FALSE)&gt;0,VLOOKUP(A548,'Rashodi- plan-izvršenje'!$A$8:$M$1500,11,FALSE),VLOOKUP(A548,'Rashodi- plan-izvršenje'!$A$8:$M$1500,13,FALSE)),+IF($A548&gt;$A$2,IF(VLOOKUP($A548,'Neizmirene obaveze JLS'!$A$8:$M$1500,10,FALSE)&gt;0,VLOOKUP($A548,'Neizmirene obaveze JLS'!$A$11:$M$1500,11,FALSE),VLOOKUP($A548,'Neizmirene obaveze JLS'!$A$11:$M$1500,13,FALSE)),0)))</f>
        <v/>
      </c>
      <c r="O548" s="87" t="str">
        <f>IF(A548=0,"",IF($A548&lt;=$A$1,VALUE(+VLOOKUP($A548,'Rashodi- plan-izvršenje'!$A$8:N$1500,'prenos-P-R-N'!O$1,FALSE)),IF($A548&lt;=A$2,VALUE(VLOOKUP($A548,'Prihodi- plan-izvršenje'!$A$8:$H$500,6,FALSE)),VALUE(VLOOKUP($A548,'Neizmirene obaveze JLS'!$A$8:$N$500,O$1,FALSE)))))</f>
        <v/>
      </c>
      <c r="P548" s="87" t="str">
        <f>IF(A548=0,"",IF(A548=0,0,IF(A548&gt;A$2,'šifarnik K-izvor'!G$3,+IF(Q548&lt;700,+'šifarnik K-izvor'!G$2,'šifarnik K-izvor'!G$1))))</f>
        <v/>
      </c>
      <c r="Q548" s="87">
        <f>IF($A548&lt;=$A$1,VALUE(+VLOOKUP($A548,'Rashodi- plan-izvršenje'!$A$8:O$1500,'prenos-P-R-N'!Q$1,FALSE)),IF($A548&lt;=$A$2,VLOOKUP($A548,'Prihodi- plan-izvršenje'!$A$4:$H$500,4,FALSE),IF($A548&lt;=$A$3,VLOOKUP(A548,'Neizmirene obaveze JLS'!$A$11:O$500,Q$1,FALSE),"")))</f>
        <v>0</v>
      </c>
      <c r="R548" s="88">
        <f>IF($A548&lt;=$A$1,VALUE(+VLOOKUP($A548,'Rashodi- plan-izvršenje'!$A$8:P$1500,'prenos-P-R-N'!R$1,FALSE)),IF($A548&lt;=$A$2,VLOOKUP($A548,'Prihodi- plan-izvršenje'!$A$4:$H$500,7,FALSE),""))</f>
        <v>0</v>
      </c>
      <c r="S548" s="88">
        <f>IF(A548=0,0,IF($A548&lt;=$A$1,VALUE(+VLOOKUP($A548,'Rashodi- plan-izvršenje'!$A$8:Q$1500,'prenos-P-R-N'!S$1,FALSE)),IF($A548&lt;=$A$2,VLOOKUP($A548,'Prihodi- plan-izvršenje'!$A$4:$H$500,8,FALSE),0)))</f>
        <v>0</v>
      </c>
      <c r="T548" s="88" t="str">
        <f>IF($A548&gt;$A$2,VLOOKUP($A548,'Neizmirene obaveze JLS'!$A$11:R$500,R$1,FALSE),"")</f>
        <v/>
      </c>
      <c r="U548" s="88">
        <f>IF($A548&gt;$A$2,VLOOKUP($A548,'Neizmirene obaveze JLS'!$A$11:S$500,S$1,FALSE),0)</f>
        <v>0</v>
      </c>
      <c r="V548" s="88">
        <f t="shared" si="53"/>
        <v>0</v>
      </c>
      <c r="W548" s="74"/>
      <c r="X548" s="74"/>
      <c r="Y548" s="74"/>
      <c r="Z548" s="74"/>
      <c r="AA548" s="193">
        <f t="shared" si="54"/>
        <v>1</v>
      </c>
      <c r="AB548" s="193" t="str">
        <f t="shared" si="55"/>
        <v/>
      </c>
    </row>
    <row r="549" spans="1:28">
      <c r="A549" s="89">
        <f>IF(AND(COUNTIF(A$1:A$3,"&gt;0")=1,MAX(A$8:A548)&lt;A$1),A548+1,IF(AND(COUNTIF(A$1:A$3,"&gt;0")=2,MAX(A$8:A548)&lt;A$2),A548+1,IF(AND(COUNTIF(A$1:A$3,"&gt;0")=3,MAX(A$8:A548)&lt;A$3),A548+1,0)))</f>
        <v>0</v>
      </c>
      <c r="B549" s="89" t="str">
        <f t="shared" si="56"/>
        <v/>
      </c>
      <c r="C549" s="89" t="str">
        <f t="shared" si="57"/>
        <v/>
      </c>
      <c r="D549" s="87" t="str">
        <f>IF($A549=0,"",IF($A549&lt;=$A$1,+VLOOKUP($A549,'Rashodi- plan-izvršenje'!$A$8:B$1500,'prenos-P-R-N'!D$1,FALSE),IF($A549&gt;$A$2,+VLOOKUP($A549,'Neizmirene obaveze JLS'!$A$11:B$500,'prenos-P-R-N'!D$1,FALSE),"")))</f>
        <v/>
      </c>
      <c r="E549" s="87" t="str">
        <f>IF($A549=0,"",IF($A549&lt;=$A$1,+VLOOKUP($A549,'Rashodi- plan-izvršenje'!$A$8:C$1500,'prenos-P-R-N'!E$1,FALSE),IF($A549&gt;$A$2,+VLOOKUP($A549,'Neizmirene obaveze JLS'!$A$11:C$500,'prenos-P-R-N'!E$1,FALSE),"")))</f>
        <v/>
      </c>
      <c r="F549" s="87" t="str">
        <f>IF($A549=0,"",IF($A549&lt;=$A$1,+VLOOKUP($A549,'Rashodi- plan-izvršenje'!$A$8:D$1500,'prenos-P-R-N'!F$1,FALSE),IF($A549&gt;$A$2,+VLOOKUP($A549,'Neizmirene obaveze JLS'!$A$11:D$500,'prenos-P-R-N'!F$1,FALSE),"")))</f>
        <v/>
      </c>
      <c r="G549" s="87" t="str">
        <f>IF($A549=0,"",IF($A549&lt;=$A$1,+VLOOKUP($A549,'Rashodi- plan-izvršenje'!$A$8:E$1500,'prenos-P-R-N'!G$1,FALSE),IF($A549&gt;$A$2,+VLOOKUP($A549,'Neizmirene obaveze JLS'!$A$11:E$500,'prenos-P-R-N'!G$1,FALSE),"")))</f>
        <v/>
      </c>
      <c r="H549" s="87" t="str">
        <f>IF($A549=0,"",IF($A549&lt;=$A$1,+VLOOKUP($A549,'Rashodi- plan-izvršenje'!$A$8:F$1500,'prenos-P-R-N'!H$1,FALSE),IF($A549&gt;$A$2,+VLOOKUP($A549,'Neizmirene obaveze JLS'!$A$11:F$500,'prenos-P-R-N'!H$1,FALSE),"")))</f>
        <v/>
      </c>
      <c r="I549" s="87" t="str">
        <f>IF($A549=0,"",IF($A549&lt;=$A$1,+VLOOKUP($A549,'Rashodi- plan-izvršenje'!$A$8:G$1500,'prenos-P-R-N'!I$1,FALSE),IF($A549&gt;$A$2,+VLOOKUP($A549,'Neizmirene obaveze JLS'!$A$11:G$500,'prenos-P-R-N'!I$1,FALSE),"")))</f>
        <v/>
      </c>
      <c r="J549" s="87" t="str">
        <f>IF($A549=0,"",IF($A549&lt;=$A$1,+VLOOKUP($A549,'Rashodi- plan-izvršenje'!$A$8:H$1500,'prenos-P-R-N'!J$1,FALSE),IF($A549&gt;$A$2,+VLOOKUP($A549,'Neizmirene obaveze JLS'!$A$11:H$500,'prenos-P-R-N'!J$1,FALSE),"")))</f>
        <v/>
      </c>
      <c r="K549" s="87" t="str">
        <f>IF($A549=0,"",IF($A549&lt;=$A$1,+VLOOKUP($A549,'Rashodi- plan-izvršenje'!$A$8:I$1500,'prenos-P-R-N'!K$1,FALSE),IF($A549&gt;$A$2,+VLOOKUP($A549,'Neizmirene obaveze JLS'!$A$11:I$500,'prenos-P-R-N'!K$1,FALSE),"")))</f>
        <v/>
      </c>
      <c r="L549" t="str">
        <f>IF(A549=0,"",IF(A549&lt;=A$1,+IF(VLOOKUP(A549,'Rashodi- plan-izvršenje'!A$8:J$1500,M$1,FALSE)&gt;0,"Програмска активност","Пројекат"),IF(A549&gt;A$2,+IF(VLOOKUP(A549,'Neizmirene obaveze JLS'!A$8:J$2008,M$1,FALSE)&gt;0,"Програмска активност","Пројекат"),"")))</f>
        <v/>
      </c>
      <c r="M549" s="87" t="str">
        <f>IF(A549=0,"",IF($A549&lt;=$A$1,+IF(VLOOKUP($A549,'Rashodi- plan-izvršenje'!$A$8:$M$1500,10,FALSE)&gt;0,VLOOKUP($A549,'Rashodi- plan-izvršenje'!$A$8:$M$1500,10,FALSE),VLOOKUP($A549,'Rashodi- plan-izvršenje'!$A$8:$M$1500,12,FALSE)),+IF($A549&gt;$A$2,IF(VLOOKUP($A549,'Neizmirene obaveze JLS'!$A$8:$M$1500,10,FALSE)&gt;0,VLOOKUP($A549,'Neizmirene obaveze JLS'!$A$11:$M$1500,10,FALSE),VLOOKUP($A549,'Neizmirene obaveze JLS'!$A$11:$M$1500,12,FALSE)),0)))</f>
        <v/>
      </c>
      <c r="N549" s="87" t="str">
        <f>IF(A549=0,"",IF($A549&lt;=$A$1,+IF(VLOOKUP(A549,'Rashodi- plan-izvršenje'!$A$8:$M$1500,10,FALSE)&gt;0,VLOOKUP(A549,'Rashodi- plan-izvršenje'!$A$8:$M$1500,11,FALSE),VLOOKUP(A549,'Rashodi- plan-izvršenje'!$A$8:$M$1500,13,FALSE)),+IF($A549&gt;$A$2,IF(VLOOKUP($A549,'Neizmirene obaveze JLS'!$A$8:$M$1500,10,FALSE)&gt;0,VLOOKUP($A549,'Neizmirene obaveze JLS'!$A$11:$M$1500,11,FALSE),VLOOKUP($A549,'Neizmirene obaveze JLS'!$A$11:$M$1500,13,FALSE)),0)))</f>
        <v/>
      </c>
      <c r="O549" s="87" t="str">
        <f>IF(A549=0,"",IF($A549&lt;=$A$1,VALUE(+VLOOKUP($A549,'Rashodi- plan-izvršenje'!$A$8:N$1500,'prenos-P-R-N'!O$1,FALSE)),IF($A549&lt;=A$2,VALUE(VLOOKUP($A549,'Prihodi- plan-izvršenje'!$A$8:$H$500,6,FALSE)),VALUE(VLOOKUP($A549,'Neizmirene obaveze JLS'!$A$8:$N$500,O$1,FALSE)))))</f>
        <v/>
      </c>
      <c r="P549" s="87" t="str">
        <f>IF(A549=0,"",IF(A549=0,0,IF(A549&gt;A$2,'šifarnik K-izvor'!G$3,+IF(Q549&lt;700,+'šifarnik K-izvor'!G$2,'šifarnik K-izvor'!G$1))))</f>
        <v/>
      </c>
      <c r="Q549" s="87">
        <f>IF($A549&lt;=$A$1,VALUE(+VLOOKUP($A549,'Rashodi- plan-izvršenje'!$A$8:O$1500,'prenos-P-R-N'!Q$1,FALSE)),IF($A549&lt;=$A$2,VLOOKUP($A549,'Prihodi- plan-izvršenje'!$A$4:$H$500,4,FALSE),IF($A549&lt;=$A$3,VLOOKUP(A549,'Neizmirene obaveze JLS'!$A$11:O$500,Q$1,FALSE),"")))</f>
        <v>0</v>
      </c>
      <c r="R549" s="88">
        <f>IF($A549&lt;=$A$1,VALUE(+VLOOKUP($A549,'Rashodi- plan-izvršenje'!$A$8:P$1500,'prenos-P-R-N'!R$1,FALSE)),IF($A549&lt;=$A$2,VLOOKUP($A549,'Prihodi- plan-izvršenje'!$A$4:$H$500,7,FALSE),""))</f>
        <v>0</v>
      </c>
      <c r="S549" s="88">
        <f>IF(A549=0,0,IF($A549&lt;=$A$1,VALUE(+VLOOKUP($A549,'Rashodi- plan-izvršenje'!$A$8:Q$1500,'prenos-P-R-N'!S$1,FALSE)),IF($A549&lt;=$A$2,VLOOKUP($A549,'Prihodi- plan-izvršenje'!$A$4:$H$500,8,FALSE),0)))</f>
        <v>0</v>
      </c>
      <c r="T549" s="88" t="str">
        <f>IF($A549&gt;$A$2,VLOOKUP($A549,'Neizmirene obaveze JLS'!$A$11:R$500,R$1,FALSE),"")</f>
        <v/>
      </c>
      <c r="U549" s="88">
        <f>IF($A549&gt;$A$2,VLOOKUP($A549,'Neizmirene obaveze JLS'!$A$11:S$500,S$1,FALSE),0)</f>
        <v>0</v>
      </c>
      <c r="V549" s="88">
        <f t="shared" si="53"/>
        <v>0</v>
      </c>
      <c r="W549" s="74"/>
      <c r="X549" s="74"/>
      <c r="Y549" s="74"/>
      <c r="Z549" s="74"/>
      <c r="AA549" s="193">
        <f t="shared" si="54"/>
        <v>1</v>
      </c>
      <c r="AB549" s="193" t="str">
        <f t="shared" si="55"/>
        <v/>
      </c>
    </row>
    <row r="550" spans="1:28">
      <c r="A550" s="89">
        <f>IF(AND(COUNTIF(A$1:A$3,"&gt;0")=1,MAX(A$8:A549)&lt;A$1),A549+1,IF(AND(COUNTIF(A$1:A$3,"&gt;0")=2,MAX(A$8:A549)&lt;A$2),A549+1,IF(AND(COUNTIF(A$1:A$3,"&gt;0")=3,MAX(A$8:A549)&lt;A$3),A549+1,0)))</f>
        <v>0</v>
      </c>
      <c r="B550" s="89" t="str">
        <f t="shared" si="56"/>
        <v/>
      </c>
      <c r="C550" s="89" t="str">
        <f t="shared" si="57"/>
        <v/>
      </c>
      <c r="D550" s="87" t="str">
        <f>IF($A550=0,"",IF($A550&lt;=$A$1,+VLOOKUP($A550,'Rashodi- plan-izvršenje'!$A$8:B$1500,'prenos-P-R-N'!D$1,FALSE),IF($A550&gt;$A$2,+VLOOKUP($A550,'Neizmirene obaveze JLS'!$A$11:B$500,'prenos-P-R-N'!D$1,FALSE),"")))</f>
        <v/>
      </c>
      <c r="E550" s="87" t="str">
        <f>IF($A550=0,"",IF($A550&lt;=$A$1,+VLOOKUP($A550,'Rashodi- plan-izvršenje'!$A$8:C$1500,'prenos-P-R-N'!E$1,FALSE),IF($A550&gt;$A$2,+VLOOKUP($A550,'Neizmirene obaveze JLS'!$A$11:C$500,'prenos-P-R-N'!E$1,FALSE),"")))</f>
        <v/>
      </c>
      <c r="F550" s="87" t="str">
        <f>IF($A550=0,"",IF($A550&lt;=$A$1,+VLOOKUP($A550,'Rashodi- plan-izvršenje'!$A$8:D$1500,'prenos-P-R-N'!F$1,FALSE),IF($A550&gt;$A$2,+VLOOKUP($A550,'Neizmirene obaveze JLS'!$A$11:D$500,'prenos-P-R-N'!F$1,FALSE),"")))</f>
        <v/>
      </c>
      <c r="G550" s="87" t="str">
        <f>IF($A550=0,"",IF($A550&lt;=$A$1,+VLOOKUP($A550,'Rashodi- plan-izvršenje'!$A$8:E$1500,'prenos-P-R-N'!G$1,FALSE),IF($A550&gt;$A$2,+VLOOKUP($A550,'Neizmirene obaveze JLS'!$A$11:E$500,'prenos-P-R-N'!G$1,FALSE),"")))</f>
        <v/>
      </c>
      <c r="H550" s="87" t="str">
        <f>IF($A550=0,"",IF($A550&lt;=$A$1,+VLOOKUP($A550,'Rashodi- plan-izvršenje'!$A$8:F$1500,'prenos-P-R-N'!H$1,FALSE),IF($A550&gt;$A$2,+VLOOKUP($A550,'Neizmirene obaveze JLS'!$A$11:F$500,'prenos-P-R-N'!H$1,FALSE),"")))</f>
        <v/>
      </c>
      <c r="I550" s="87" t="str">
        <f>IF($A550=0,"",IF($A550&lt;=$A$1,+VLOOKUP($A550,'Rashodi- plan-izvršenje'!$A$8:G$1500,'prenos-P-R-N'!I$1,FALSE),IF($A550&gt;$A$2,+VLOOKUP($A550,'Neizmirene obaveze JLS'!$A$11:G$500,'prenos-P-R-N'!I$1,FALSE),"")))</f>
        <v/>
      </c>
      <c r="J550" s="87" t="str">
        <f>IF($A550=0,"",IF($A550&lt;=$A$1,+VLOOKUP($A550,'Rashodi- plan-izvršenje'!$A$8:H$1500,'prenos-P-R-N'!J$1,FALSE),IF($A550&gt;$A$2,+VLOOKUP($A550,'Neizmirene obaveze JLS'!$A$11:H$500,'prenos-P-R-N'!J$1,FALSE),"")))</f>
        <v/>
      </c>
      <c r="K550" s="87" t="str">
        <f>IF($A550=0,"",IF($A550&lt;=$A$1,+VLOOKUP($A550,'Rashodi- plan-izvršenje'!$A$8:I$1500,'prenos-P-R-N'!K$1,FALSE),IF($A550&gt;$A$2,+VLOOKUP($A550,'Neizmirene obaveze JLS'!$A$11:I$500,'prenos-P-R-N'!K$1,FALSE),"")))</f>
        <v/>
      </c>
      <c r="L550" t="str">
        <f>IF(A550=0,"",IF(A550&lt;=A$1,+IF(VLOOKUP(A550,'Rashodi- plan-izvršenje'!A$8:J$1500,M$1,FALSE)&gt;0,"Програмска активност","Пројекат"),IF(A550&gt;A$2,+IF(VLOOKUP(A550,'Neizmirene obaveze JLS'!A$8:J$2008,M$1,FALSE)&gt;0,"Програмска активност","Пројекат"),"")))</f>
        <v/>
      </c>
      <c r="M550" s="87" t="str">
        <f>IF(A550=0,"",IF($A550&lt;=$A$1,+IF(VLOOKUP($A550,'Rashodi- plan-izvršenje'!$A$8:$M$1500,10,FALSE)&gt;0,VLOOKUP($A550,'Rashodi- plan-izvršenje'!$A$8:$M$1500,10,FALSE),VLOOKUP($A550,'Rashodi- plan-izvršenje'!$A$8:$M$1500,12,FALSE)),+IF($A550&gt;$A$2,IF(VLOOKUP($A550,'Neizmirene obaveze JLS'!$A$8:$M$1500,10,FALSE)&gt;0,VLOOKUP($A550,'Neizmirene obaveze JLS'!$A$11:$M$1500,10,FALSE),VLOOKUP($A550,'Neizmirene obaveze JLS'!$A$11:$M$1500,12,FALSE)),0)))</f>
        <v/>
      </c>
      <c r="N550" s="87" t="str">
        <f>IF(A550=0,"",IF($A550&lt;=$A$1,+IF(VLOOKUP(A550,'Rashodi- plan-izvršenje'!$A$8:$M$1500,10,FALSE)&gt;0,VLOOKUP(A550,'Rashodi- plan-izvršenje'!$A$8:$M$1500,11,FALSE),VLOOKUP(A550,'Rashodi- plan-izvršenje'!$A$8:$M$1500,13,FALSE)),+IF($A550&gt;$A$2,IF(VLOOKUP($A550,'Neizmirene obaveze JLS'!$A$8:$M$1500,10,FALSE)&gt;0,VLOOKUP($A550,'Neizmirene obaveze JLS'!$A$11:$M$1500,11,FALSE),VLOOKUP($A550,'Neizmirene obaveze JLS'!$A$11:$M$1500,13,FALSE)),0)))</f>
        <v/>
      </c>
      <c r="O550" s="87" t="str">
        <f>IF(A550=0,"",IF($A550&lt;=$A$1,VALUE(+VLOOKUP($A550,'Rashodi- plan-izvršenje'!$A$8:N$1500,'prenos-P-R-N'!O$1,FALSE)),IF($A550&lt;=A$2,VALUE(VLOOKUP($A550,'Prihodi- plan-izvršenje'!$A$8:$H$500,6,FALSE)),VALUE(VLOOKUP($A550,'Neizmirene obaveze JLS'!$A$8:$N$500,O$1,FALSE)))))</f>
        <v/>
      </c>
      <c r="P550" s="87" t="str">
        <f>IF(A550=0,"",IF(A550=0,0,IF(A550&gt;A$2,'šifarnik K-izvor'!G$3,+IF(Q550&lt;700,+'šifarnik K-izvor'!G$2,'šifarnik K-izvor'!G$1))))</f>
        <v/>
      </c>
      <c r="Q550" s="87">
        <f>IF($A550&lt;=$A$1,VALUE(+VLOOKUP($A550,'Rashodi- plan-izvršenje'!$A$8:O$1500,'prenos-P-R-N'!Q$1,FALSE)),IF($A550&lt;=$A$2,VLOOKUP($A550,'Prihodi- plan-izvršenje'!$A$4:$H$500,4,FALSE),IF($A550&lt;=$A$3,VLOOKUP(A550,'Neizmirene obaveze JLS'!$A$11:O$500,Q$1,FALSE),"")))</f>
        <v>0</v>
      </c>
      <c r="R550" s="88">
        <f>IF($A550&lt;=$A$1,VALUE(+VLOOKUP($A550,'Rashodi- plan-izvršenje'!$A$8:P$1500,'prenos-P-R-N'!R$1,FALSE)),IF($A550&lt;=$A$2,VLOOKUP($A550,'Prihodi- plan-izvršenje'!$A$4:$H$500,7,FALSE),""))</f>
        <v>0</v>
      </c>
      <c r="S550" s="88">
        <f>IF(A550=0,0,IF($A550&lt;=$A$1,VALUE(+VLOOKUP($A550,'Rashodi- plan-izvršenje'!$A$8:Q$1500,'prenos-P-R-N'!S$1,FALSE)),IF($A550&lt;=$A$2,VLOOKUP($A550,'Prihodi- plan-izvršenje'!$A$4:$H$500,8,FALSE),0)))</f>
        <v>0</v>
      </c>
      <c r="T550" s="88" t="str">
        <f>IF($A550&gt;$A$2,VLOOKUP($A550,'Neizmirene obaveze JLS'!$A$11:R$500,R$1,FALSE),"")</f>
        <v/>
      </c>
      <c r="U550" s="88">
        <f>IF($A550&gt;$A$2,VLOOKUP($A550,'Neizmirene obaveze JLS'!$A$11:S$500,S$1,FALSE),0)</f>
        <v>0</v>
      </c>
      <c r="V550" s="88">
        <f t="shared" si="53"/>
        <v>0</v>
      </c>
      <c r="W550" s="74"/>
      <c r="X550" s="74"/>
      <c r="Y550" s="74"/>
      <c r="Z550" s="74"/>
      <c r="AA550" s="193">
        <f t="shared" si="54"/>
        <v>1</v>
      </c>
      <c r="AB550" s="193" t="str">
        <f t="shared" si="55"/>
        <v/>
      </c>
    </row>
    <row r="551" spans="1:28">
      <c r="A551" s="89">
        <f>IF(AND(COUNTIF(A$1:A$3,"&gt;0")=1,MAX(A$8:A550)&lt;A$1),A550+1,IF(AND(COUNTIF(A$1:A$3,"&gt;0")=2,MAX(A$8:A550)&lt;A$2),A550+1,IF(AND(COUNTIF(A$1:A$3,"&gt;0")=3,MAX(A$8:A550)&lt;A$3),A550+1,0)))</f>
        <v>0</v>
      </c>
      <c r="B551" s="89" t="str">
        <f t="shared" si="56"/>
        <v/>
      </c>
      <c r="C551" s="89" t="str">
        <f t="shared" si="57"/>
        <v/>
      </c>
      <c r="D551" s="87" t="str">
        <f>IF($A551=0,"",IF($A551&lt;=$A$1,+VLOOKUP($A551,'Rashodi- plan-izvršenje'!$A$8:B$1500,'prenos-P-R-N'!D$1,FALSE),IF($A551&gt;$A$2,+VLOOKUP($A551,'Neizmirene obaveze JLS'!$A$11:B$500,'prenos-P-R-N'!D$1,FALSE),"")))</f>
        <v/>
      </c>
      <c r="E551" s="87" t="str">
        <f>IF($A551=0,"",IF($A551&lt;=$A$1,+VLOOKUP($A551,'Rashodi- plan-izvršenje'!$A$8:C$1500,'prenos-P-R-N'!E$1,FALSE),IF($A551&gt;$A$2,+VLOOKUP($A551,'Neizmirene obaveze JLS'!$A$11:C$500,'prenos-P-R-N'!E$1,FALSE),"")))</f>
        <v/>
      </c>
      <c r="F551" s="87" t="str">
        <f>IF($A551=0,"",IF($A551&lt;=$A$1,+VLOOKUP($A551,'Rashodi- plan-izvršenje'!$A$8:D$1500,'prenos-P-R-N'!F$1,FALSE),IF($A551&gt;$A$2,+VLOOKUP($A551,'Neizmirene obaveze JLS'!$A$11:D$500,'prenos-P-R-N'!F$1,FALSE),"")))</f>
        <v/>
      </c>
      <c r="G551" s="87" t="str">
        <f>IF($A551=0,"",IF($A551&lt;=$A$1,+VLOOKUP($A551,'Rashodi- plan-izvršenje'!$A$8:E$1500,'prenos-P-R-N'!G$1,FALSE),IF($A551&gt;$A$2,+VLOOKUP($A551,'Neizmirene obaveze JLS'!$A$11:E$500,'prenos-P-R-N'!G$1,FALSE),"")))</f>
        <v/>
      </c>
      <c r="H551" s="87" t="str">
        <f>IF($A551=0,"",IF($A551&lt;=$A$1,+VLOOKUP($A551,'Rashodi- plan-izvršenje'!$A$8:F$1500,'prenos-P-R-N'!H$1,FALSE),IF($A551&gt;$A$2,+VLOOKUP($A551,'Neizmirene obaveze JLS'!$A$11:F$500,'prenos-P-R-N'!H$1,FALSE),"")))</f>
        <v/>
      </c>
      <c r="I551" s="87" t="str">
        <f>IF($A551=0,"",IF($A551&lt;=$A$1,+VLOOKUP($A551,'Rashodi- plan-izvršenje'!$A$8:G$1500,'prenos-P-R-N'!I$1,FALSE),IF($A551&gt;$A$2,+VLOOKUP($A551,'Neizmirene obaveze JLS'!$A$11:G$500,'prenos-P-R-N'!I$1,FALSE),"")))</f>
        <v/>
      </c>
      <c r="J551" s="87" t="str">
        <f>IF($A551=0,"",IF($A551&lt;=$A$1,+VLOOKUP($A551,'Rashodi- plan-izvršenje'!$A$8:H$1500,'prenos-P-R-N'!J$1,FALSE),IF($A551&gt;$A$2,+VLOOKUP($A551,'Neizmirene obaveze JLS'!$A$11:H$500,'prenos-P-R-N'!J$1,FALSE),"")))</f>
        <v/>
      </c>
      <c r="K551" s="87" t="str">
        <f>IF($A551=0,"",IF($A551&lt;=$A$1,+VLOOKUP($A551,'Rashodi- plan-izvršenje'!$A$8:I$1500,'prenos-P-R-N'!K$1,FALSE),IF($A551&gt;$A$2,+VLOOKUP($A551,'Neizmirene obaveze JLS'!$A$11:I$500,'prenos-P-R-N'!K$1,FALSE),"")))</f>
        <v/>
      </c>
      <c r="L551" t="str">
        <f>IF(A551=0,"",IF(A551&lt;=A$1,+IF(VLOOKUP(A551,'Rashodi- plan-izvršenje'!A$8:J$1500,M$1,FALSE)&gt;0,"Програмска активност","Пројекат"),IF(A551&gt;A$2,+IF(VLOOKUP(A551,'Neizmirene obaveze JLS'!A$8:J$2008,M$1,FALSE)&gt;0,"Програмска активност","Пројекат"),"")))</f>
        <v/>
      </c>
      <c r="M551" s="87" t="str">
        <f>IF(A551=0,"",IF($A551&lt;=$A$1,+IF(VLOOKUP($A551,'Rashodi- plan-izvršenje'!$A$8:$M$1500,10,FALSE)&gt;0,VLOOKUP($A551,'Rashodi- plan-izvršenje'!$A$8:$M$1500,10,FALSE),VLOOKUP($A551,'Rashodi- plan-izvršenje'!$A$8:$M$1500,12,FALSE)),+IF($A551&gt;$A$2,IF(VLOOKUP($A551,'Neizmirene obaveze JLS'!$A$8:$M$1500,10,FALSE)&gt;0,VLOOKUP($A551,'Neizmirene obaveze JLS'!$A$11:$M$1500,10,FALSE),VLOOKUP($A551,'Neizmirene obaveze JLS'!$A$11:$M$1500,12,FALSE)),0)))</f>
        <v/>
      </c>
      <c r="N551" s="87" t="str">
        <f>IF(A551=0,"",IF($A551&lt;=$A$1,+IF(VLOOKUP(A551,'Rashodi- plan-izvršenje'!$A$8:$M$1500,10,FALSE)&gt;0,VLOOKUP(A551,'Rashodi- plan-izvršenje'!$A$8:$M$1500,11,FALSE),VLOOKUP(A551,'Rashodi- plan-izvršenje'!$A$8:$M$1500,13,FALSE)),+IF($A551&gt;$A$2,IF(VLOOKUP($A551,'Neizmirene obaveze JLS'!$A$8:$M$1500,10,FALSE)&gt;0,VLOOKUP($A551,'Neizmirene obaveze JLS'!$A$11:$M$1500,11,FALSE),VLOOKUP($A551,'Neizmirene obaveze JLS'!$A$11:$M$1500,13,FALSE)),0)))</f>
        <v/>
      </c>
      <c r="O551" s="87" t="str">
        <f>IF(A551=0,"",IF($A551&lt;=$A$1,VALUE(+VLOOKUP($A551,'Rashodi- plan-izvršenje'!$A$8:N$1500,'prenos-P-R-N'!O$1,FALSE)),IF($A551&lt;=A$2,VALUE(VLOOKUP($A551,'Prihodi- plan-izvršenje'!$A$8:$H$500,6,FALSE)),VALUE(VLOOKUP($A551,'Neizmirene obaveze JLS'!$A$8:$N$500,O$1,FALSE)))))</f>
        <v/>
      </c>
      <c r="P551" s="87" t="str">
        <f>IF(A551=0,"",IF(A551=0,0,IF(A551&gt;A$2,'šifarnik K-izvor'!G$3,+IF(Q551&lt;700,+'šifarnik K-izvor'!G$2,'šifarnik K-izvor'!G$1))))</f>
        <v/>
      </c>
      <c r="Q551" s="87">
        <f>IF($A551&lt;=$A$1,VALUE(+VLOOKUP($A551,'Rashodi- plan-izvršenje'!$A$8:O$1500,'prenos-P-R-N'!Q$1,FALSE)),IF($A551&lt;=$A$2,VLOOKUP($A551,'Prihodi- plan-izvršenje'!$A$4:$H$500,4,FALSE),IF($A551&lt;=$A$3,VLOOKUP(A551,'Neizmirene obaveze JLS'!$A$11:O$500,Q$1,FALSE),"")))</f>
        <v>0</v>
      </c>
      <c r="R551" s="88">
        <f>IF($A551&lt;=$A$1,VALUE(+VLOOKUP($A551,'Rashodi- plan-izvršenje'!$A$8:P$1500,'prenos-P-R-N'!R$1,FALSE)),IF($A551&lt;=$A$2,VLOOKUP($A551,'Prihodi- plan-izvršenje'!$A$4:$H$500,7,FALSE),""))</f>
        <v>0</v>
      </c>
      <c r="S551" s="88">
        <f>IF(A551=0,0,IF($A551&lt;=$A$1,VALUE(+VLOOKUP($A551,'Rashodi- plan-izvršenje'!$A$8:Q$1500,'prenos-P-R-N'!S$1,FALSE)),IF($A551&lt;=$A$2,VLOOKUP($A551,'Prihodi- plan-izvršenje'!$A$4:$H$500,8,FALSE),0)))</f>
        <v>0</v>
      </c>
      <c r="T551" s="88" t="str">
        <f>IF($A551&gt;$A$2,VLOOKUP($A551,'Neizmirene obaveze JLS'!$A$11:R$500,R$1,FALSE),"")</f>
        <v/>
      </c>
      <c r="U551" s="88">
        <f>IF($A551&gt;$A$2,VLOOKUP($A551,'Neizmirene obaveze JLS'!$A$11:S$500,S$1,FALSE),0)</f>
        <v>0</v>
      </c>
      <c r="V551" s="88">
        <f t="shared" si="53"/>
        <v>0</v>
      </c>
      <c r="W551" s="74"/>
      <c r="X551" s="74"/>
      <c r="Y551" s="74"/>
      <c r="Z551" s="74"/>
      <c r="AA551" s="193">
        <f t="shared" si="54"/>
        <v>1</v>
      </c>
      <c r="AB551" s="193" t="str">
        <f t="shared" si="55"/>
        <v/>
      </c>
    </row>
    <row r="552" spans="1:28">
      <c r="A552" s="89">
        <f>IF(AND(COUNTIF(A$1:A$3,"&gt;0")=1,MAX(A$8:A551)&lt;A$1),A551+1,IF(AND(COUNTIF(A$1:A$3,"&gt;0")=2,MAX(A$8:A551)&lt;A$2),A551+1,IF(AND(COUNTIF(A$1:A$3,"&gt;0")=3,MAX(A$8:A551)&lt;A$3),A551+1,0)))</f>
        <v>0</v>
      </c>
      <c r="B552" s="89" t="str">
        <f t="shared" si="56"/>
        <v/>
      </c>
      <c r="C552" s="89" t="str">
        <f t="shared" si="57"/>
        <v/>
      </c>
      <c r="D552" s="87" t="str">
        <f>IF($A552=0,"",IF($A552&lt;=$A$1,+VLOOKUP($A552,'Rashodi- plan-izvršenje'!$A$8:B$1500,'prenos-P-R-N'!D$1,FALSE),IF($A552&gt;$A$2,+VLOOKUP($A552,'Neizmirene obaveze JLS'!$A$11:B$500,'prenos-P-R-N'!D$1,FALSE),"")))</f>
        <v/>
      </c>
      <c r="E552" s="87" t="str">
        <f>IF($A552=0,"",IF($A552&lt;=$A$1,+VLOOKUP($A552,'Rashodi- plan-izvršenje'!$A$8:C$1500,'prenos-P-R-N'!E$1,FALSE),IF($A552&gt;$A$2,+VLOOKUP($A552,'Neizmirene obaveze JLS'!$A$11:C$500,'prenos-P-R-N'!E$1,FALSE),"")))</f>
        <v/>
      </c>
      <c r="F552" s="87" t="str">
        <f>IF($A552=0,"",IF($A552&lt;=$A$1,+VLOOKUP($A552,'Rashodi- plan-izvršenje'!$A$8:D$1500,'prenos-P-R-N'!F$1,FALSE),IF($A552&gt;$A$2,+VLOOKUP($A552,'Neizmirene obaveze JLS'!$A$11:D$500,'prenos-P-R-N'!F$1,FALSE),"")))</f>
        <v/>
      </c>
      <c r="G552" s="87" t="str">
        <f>IF($A552=0,"",IF($A552&lt;=$A$1,+VLOOKUP($A552,'Rashodi- plan-izvršenje'!$A$8:E$1500,'prenos-P-R-N'!G$1,FALSE),IF($A552&gt;$A$2,+VLOOKUP($A552,'Neizmirene obaveze JLS'!$A$11:E$500,'prenos-P-R-N'!G$1,FALSE),"")))</f>
        <v/>
      </c>
      <c r="H552" s="87" t="str">
        <f>IF($A552=0,"",IF($A552&lt;=$A$1,+VLOOKUP($A552,'Rashodi- plan-izvršenje'!$A$8:F$1500,'prenos-P-R-N'!H$1,FALSE),IF($A552&gt;$A$2,+VLOOKUP($A552,'Neizmirene obaveze JLS'!$A$11:F$500,'prenos-P-R-N'!H$1,FALSE),"")))</f>
        <v/>
      </c>
      <c r="I552" s="87" t="str">
        <f>IF($A552=0,"",IF($A552&lt;=$A$1,+VLOOKUP($A552,'Rashodi- plan-izvršenje'!$A$8:G$1500,'prenos-P-R-N'!I$1,FALSE),IF($A552&gt;$A$2,+VLOOKUP($A552,'Neizmirene obaveze JLS'!$A$11:G$500,'prenos-P-R-N'!I$1,FALSE),"")))</f>
        <v/>
      </c>
      <c r="J552" s="87" t="str">
        <f>IF($A552=0,"",IF($A552&lt;=$A$1,+VLOOKUP($A552,'Rashodi- plan-izvršenje'!$A$8:H$1500,'prenos-P-R-N'!J$1,FALSE),IF($A552&gt;$A$2,+VLOOKUP($A552,'Neizmirene obaveze JLS'!$A$11:H$500,'prenos-P-R-N'!J$1,FALSE),"")))</f>
        <v/>
      </c>
      <c r="K552" s="87" t="str">
        <f>IF($A552=0,"",IF($A552&lt;=$A$1,+VLOOKUP($A552,'Rashodi- plan-izvršenje'!$A$8:I$1500,'prenos-P-R-N'!K$1,FALSE),IF($A552&gt;$A$2,+VLOOKUP($A552,'Neizmirene obaveze JLS'!$A$11:I$500,'prenos-P-R-N'!K$1,FALSE),"")))</f>
        <v/>
      </c>
      <c r="L552" t="str">
        <f>IF(A552=0,"",IF(A552&lt;=A$1,+IF(VLOOKUP(A552,'Rashodi- plan-izvršenje'!A$8:J$1500,M$1,FALSE)&gt;0,"Програмска активност","Пројекат"),IF(A552&gt;A$2,+IF(VLOOKUP(A552,'Neizmirene obaveze JLS'!A$8:J$2008,M$1,FALSE)&gt;0,"Програмска активност","Пројекат"),"")))</f>
        <v/>
      </c>
      <c r="M552" s="87" t="str">
        <f>IF(A552=0,"",IF($A552&lt;=$A$1,+IF(VLOOKUP($A552,'Rashodi- plan-izvršenje'!$A$8:$M$1500,10,FALSE)&gt;0,VLOOKUP($A552,'Rashodi- plan-izvršenje'!$A$8:$M$1500,10,FALSE),VLOOKUP($A552,'Rashodi- plan-izvršenje'!$A$8:$M$1500,12,FALSE)),+IF($A552&gt;$A$2,IF(VLOOKUP($A552,'Neizmirene obaveze JLS'!$A$8:$M$1500,10,FALSE)&gt;0,VLOOKUP($A552,'Neizmirene obaveze JLS'!$A$11:$M$1500,10,FALSE),VLOOKUP($A552,'Neizmirene obaveze JLS'!$A$11:$M$1500,12,FALSE)),0)))</f>
        <v/>
      </c>
      <c r="N552" s="87" t="str">
        <f>IF(A552=0,"",IF($A552&lt;=$A$1,+IF(VLOOKUP(A552,'Rashodi- plan-izvršenje'!$A$8:$M$1500,10,FALSE)&gt;0,VLOOKUP(A552,'Rashodi- plan-izvršenje'!$A$8:$M$1500,11,FALSE),VLOOKUP(A552,'Rashodi- plan-izvršenje'!$A$8:$M$1500,13,FALSE)),+IF($A552&gt;$A$2,IF(VLOOKUP($A552,'Neizmirene obaveze JLS'!$A$8:$M$1500,10,FALSE)&gt;0,VLOOKUP($A552,'Neizmirene obaveze JLS'!$A$11:$M$1500,11,FALSE),VLOOKUP($A552,'Neizmirene obaveze JLS'!$A$11:$M$1500,13,FALSE)),0)))</f>
        <v/>
      </c>
      <c r="O552" s="87" t="str">
        <f>IF(A552=0,"",IF($A552&lt;=$A$1,VALUE(+VLOOKUP($A552,'Rashodi- plan-izvršenje'!$A$8:N$1500,'prenos-P-R-N'!O$1,FALSE)),IF($A552&lt;=A$2,VALUE(VLOOKUP($A552,'Prihodi- plan-izvršenje'!$A$8:$H$500,6,FALSE)),VALUE(VLOOKUP($A552,'Neizmirene obaveze JLS'!$A$8:$N$500,O$1,FALSE)))))</f>
        <v/>
      </c>
      <c r="P552" s="87" t="str">
        <f>IF(A552=0,"",IF(A552=0,0,IF(A552&gt;A$2,'šifarnik K-izvor'!G$3,+IF(Q552&lt;700,+'šifarnik K-izvor'!G$2,'šifarnik K-izvor'!G$1))))</f>
        <v/>
      </c>
      <c r="Q552" s="87">
        <f>IF($A552&lt;=$A$1,VALUE(+VLOOKUP($A552,'Rashodi- plan-izvršenje'!$A$8:O$1500,'prenos-P-R-N'!Q$1,FALSE)),IF($A552&lt;=$A$2,VLOOKUP($A552,'Prihodi- plan-izvršenje'!$A$4:$H$500,4,FALSE),IF($A552&lt;=$A$3,VLOOKUP(A552,'Neizmirene obaveze JLS'!$A$11:O$500,Q$1,FALSE),"")))</f>
        <v>0</v>
      </c>
      <c r="R552" s="88">
        <f>IF($A552&lt;=$A$1,VALUE(+VLOOKUP($A552,'Rashodi- plan-izvršenje'!$A$8:P$1500,'prenos-P-R-N'!R$1,FALSE)),IF($A552&lt;=$A$2,VLOOKUP($A552,'Prihodi- plan-izvršenje'!$A$4:$H$500,7,FALSE),""))</f>
        <v>0</v>
      </c>
      <c r="S552" s="88">
        <f>IF(A552=0,0,IF($A552&lt;=$A$1,VALUE(+VLOOKUP($A552,'Rashodi- plan-izvršenje'!$A$8:Q$1500,'prenos-P-R-N'!S$1,FALSE)),IF($A552&lt;=$A$2,VLOOKUP($A552,'Prihodi- plan-izvršenje'!$A$4:$H$500,8,FALSE),0)))</f>
        <v>0</v>
      </c>
      <c r="T552" s="88" t="str">
        <f>IF($A552&gt;$A$2,VLOOKUP($A552,'Neizmirene obaveze JLS'!$A$11:R$500,R$1,FALSE),"")</f>
        <v/>
      </c>
      <c r="U552" s="88">
        <f>IF($A552&gt;$A$2,VLOOKUP($A552,'Neizmirene obaveze JLS'!$A$11:S$500,S$1,FALSE),0)</f>
        <v>0</v>
      </c>
      <c r="V552" s="88">
        <f t="shared" si="53"/>
        <v>0</v>
      </c>
      <c r="W552" s="74"/>
      <c r="X552" s="74"/>
      <c r="Y552" s="74"/>
      <c r="Z552" s="74"/>
      <c r="AA552" s="193">
        <f t="shared" si="54"/>
        <v>1</v>
      </c>
      <c r="AB552" s="193" t="str">
        <f t="shared" si="55"/>
        <v/>
      </c>
    </row>
    <row r="553" spans="1:28">
      <c r="A553" s="89">
        <f>IF(AND(COUNTIF(A$1:A$3,"&gt;0")=1,MAX(A$8:A552)&lt;A$1),A552+1,IF(AND(COUNTIF(A$1:A$3,"&gt;0")=2,MAX(A$8:A552)&lt;A$2),A552+1,IF(AND(COUNTIF(A$1:A$3,"&gt;0")=3,MAX(A$8:A552)&lt;A$3),A552+1,0)))</f>
        <v>0</v>
      </c>
      <c r="B553" s="89" t="str">
        <f t="shared" si="56"/>
        <v/>
      </c>
      <c r="C553" s="89" t="str">
        <f t="shared" si="57"/>
        <v/>
      </c>
      <c r="D553" s="87" t="str">
        <f>IF($A553=0,"",IF($A553&lt;=$A$1,+VLOOKUP($A553,'Rashodi- plan-izvršenje'!$A$8:B$1500,'prenos-P-R-N'!D$1,FALSE),IF($A553&gt;$A$2,+VLOOKUP($A553,'Neizmirene obaveze JLS'!$A$11:B$500,'prenos-P-R-N'!D$1,FALSE),"")))</f>
        <v/>
      </c>
      <c r="E553" s="87" t="str">
        <f>IF($A553=0,"",IF($A553&lt;=$A$1,+VLOOKUP($A553,'Rashodi- plan-izvršenje'!$A$8:C$1500,'prenos-P-R-N'!E$1,FALSE),IF($A553&gt;$A$2,+VLOOKUP($A553,'Neizmirene obaveze JLS'!$A$11:C$500,'prenos-P-R-N'!E$1,FALSE),"")))</f>
        <v/>
      </c>
      <c r="F553" s="87" t="str">
        <f>IF($A553=0,"",IF($A553&lt;=$A$1,+VLOOKUP($A553,'Rashodi- plan-izvršenje'!$A$8:D$1500,'prenos-P-R-N'!F$1,FALSE),IF($A553&gt;$A$2,+VLOOKUP($A553,'Neizmirene obaveze JLS'!$A$11:D$500,'prenos-P-R-N'!F$1,FALSE),"")))</f>
        <v/>
      </c>
      <c r="G553" s="87" t="str">
        <f>IF($A553=0,"",IF($A553&lt;=$A$1,+VLOOKUP($A553,'Rashodi- plan-izvršenje'!$A$8:E$1500,'prenos-P-R-N'!G$1,FALSE),IF($A553&gt;$A$2,+VLOOKUP($A553,'Neizmirene obaveze JLS'!$A$11:E$500,'prenos-P-R-N'!G$1,FALSE),"")))</f>
        <v/>
      </c>
      <c r="H553" s="87" t="str">
        <f>IF($A553=0,"",IF($A553&lt;=$A$1,+VLOOKUP($A553,'Rashodi- plan-izvršenje'!$A$8:F$1500,'prenos-P-R-N'!H$1,FALSE),IF($A553&gt;$A$2,+VLOOKUP($A553,'Neizmirene obaveze JLS'!$A$11:F$500,'prenos-P-R-N'!H$1,FALSE),"")))</f>
        <v/>
      </c>
      <c r="I553" s="87" t="str">
        <f>IF($A553=0,"",IF($A553&lt;=$A$1,+VLOOKUP($A553,'Rashodi- plan-izvršenje'!$A$8:G$1500,'prenos-P-R-N'!I$1,FALSE),IF($A553&gt;$A$2,+VLOOKUP($A553,'Neizmirene obaveze JLS'!$A$11:G$500,'prenos-P-R-N'!I$1,FALSE),"")))</f>
        <v/>
      </c>
      <c r="J553" s="87" t="str">
        <f>IF($A553=0,"",IF($A553&lt;=$A$1,+VLOOKUP($A553,'Rashodi- plan-izvršenje'!$A$8:H$1500,'prenos-P-R-N'!J$1,FALSE),IF($A553&gt;$A$2,+VLOOKUP($A553,'Neizmirene obaveze JLS'!$A$11:H$500,'prenos-P-R-N'!J$1,FALSE),"")))</f>
        <v/>
      </c>
      <c r="K553" s="87" t="str">
        <f>IF($A553=0,"",IF($A553&lt;=$A$1,+VLOOKUP($A553,'Rashodi- plan-izvršenje'!$A$8:I$1500,'prenos-P-R-N'!K$1,FALSE),IF($A553&gt;$A$2,+VLOOKUP($A553,'Neizmirene obaveze JLS'!$A$11:I$500,'prenos-P-R-N'!K$1,FALSE),"")))</f>
        <v/>
      </c>
      <c r="L553" t="str">
        <f>IF(A553=0,"",IF(A553&lt;=A$1,+IF(VLOOKUP(A553,'Rashodi- plan-izvršenje'!A$8:J$1500,M$1,FALSE)&gt;0,"Програмска активност","Пројекат"),IF(A553&gt;A$2,+IF(VLOOKUP(A553,'Neizmirene obaveze JLS'!A$8:J$2008,M$1,FALSE)&gt;0,"Програмска активност","Пројекат"),"")))</f>
        <v/>
      </c>
      <c r="M553" s="87" t="str">
        <f>IF(A553=0,"",IF($A553&lt;=$A$1,+IF(VLOOKUP($A553,'Rashodi- plan-izvršenje'!$A$8:$M$1500,10,FALSE)&gt;0,VLOOKUP($A553,'Rashodi- plan-izvršenje'!$A$8:$M$1500,10,FALSE),VLOOKUP($A553,'Rashodi- plan-izvršenje'!$A$8:$M$1500,12,FALSE)),+IF($A553&gt;$A$2,IF(VLOOKUP($A553,'Neizmirene obaveze JLS'!$A$8:$M$1500,10,FALSE)&gt;0,VLOOKUP($A553,'Neizmirene obaveze JLS'!$A$11:$M$1500,10,FALSE),VLOOKUP($A553,'Neizmirene obaveze JLS'!$A$11:$M$1500,12,FALSE)),0)))</f>
        <v/>
      </c>
      <c r="N553" s="87" t="str">
        <f>IF(A553=0,"",IF($A553&lt;=$A$1,+IF(VLOOKUP(A553,'Rashodi- plan-izvršenje'!$A$8:$M$1500,10,FALSE)&gt;0,VLOOKUP(A553,'Rashodi- plan-izvršenje'!$A$8:$M$1500,11,FALSE),VLOOKUP(A553,'Rashodi- plan-izvršenje'!$A$8:$M$1500,13,FALSE)),+IF($A553&gt;$A$2,IF(VLOOKUP($A553,'Neizmirene obaveze JLS'!$A$8:$M$1500,10,FALSE)&gt;0,VLOOKUP($A553,'Neizmirene obaveze JLS'!$A$11:$M$1500,11,FALSE),VLOOKUP($A553,'Neizmirene obaveze JLS'!$A$11:$M$1500,13,FALSE)),0)))</f>
        <v/>
      </c>
      <c r="O553" s="87" t="str">
        <f>IF(A553=0,"",IF($A553&lt;=$A$1,VALUE(+VLOOKUP($A553,'Rashodi- plan-izvršenje'!$A$8:N$1500,'prenos-P-R-N'!O$1,FALSE)),IF($A553&lt;=A$2,VALUE(VLOOKUP($A553,'Prihodi- plan-izvršenje'!$A$8:$H$500,6,FALSE)),VALUE(VLOOKUP($A553,'Neizmirene obaveze JLS'!$A$8:$N$500,O$1,FALSE)))))</f>
        <v/>
      </c>
      <c r="P553" s="87" t="str">
        <f>IF(A553=0,"",IF(A553=0,0,IF(A553&gt;A$2,'šifarnik K-izvor'!G$3,+IF(Q553&lt;700,+'šifarnik K-izvor'!G$2,'šifarnik K-izvor'!G$1))))</f>
        <v/>
      </c>
      <c r="Q553" s="87">
        <f>IF($A553&lt;=$A$1,VALUE(+VLOOKUP($A553,'Rashodi- plan-izvršenje'!$A$8:O$1500,'prenos-P-R-N'!Q$1,FALSE)),IF($A553&lt;=$A$2,VLOOKUP($A553,'Prihodi- plan-izvršenje'!$A$4:$H$500,4,FALSE),IF($A553&lt;=$A$3,VLOOKUP(A553,'Neizmirene obaveze JLS'!$A$11:O$500,Q$1,FALSE),"")))</f>
        <v>0</v>
      </c>
      <c r="R553" s="88">
        <f>IF($A553&lt;=$A$1,VALUE(+VLOOKUP($A553,'Rashodi- plan-izvršenje'!$A$8:P$1500,'prenos-P-R-N'!R$1,FALSE)),IF($A553&lt;=$A$2,VLOOKUP($A553,'Prihodi- plan-izvršenje'!$A$4:$H$500,7,FALSE),""))</f>
        <v>0</v>
      </c>
      <c r="S553" s="88">
        <f>IF(A553=0,0,IF($A553&lt;=$A$1,VALUE(+VLOOKUP($A553,'Rashodi- plan-izvršenje'!$A$8:Q$1500,'prenos-P-R-N'!S$1,FALSE)),IF($A553&lt;=$A$2,VLOOKUP($A553,'Prihodi- plan-izvršenje'!$A$4:$H$500,8,FALSE),0)))</f>
        <v>0</v>
      </c>
      <c r="T553" s="88" t="str">
        <f>IF($A553&gt;$A$2,VLOOKUP($A553,'Neizmirene obaveze JLS'!$A$11:R$500,R$1,FALSE),"")</f>
        <v/>
      </c>
      <c r="U553" s="88">
        <f>IF($A553&gt;$A$2,VLOOKUP($A553,'Neizmirene obaveze JLS'!$A$11:S$500,S$1,FALSE),0)</f>
        <v>0</v>
      </c>
      <c r="V553" s="88">
        <f t="shared" si="53"/>
        <v>0</v>
      </c>
      <c r="W553" s="74"/>
      <c r="X553" s="74"/>
      <c r="Y553" s="74"/>
      <c r="Z553" s="74"/>
      <c r="AA553" s="193">
        <f t="shared" si="54"/>
        <v>1</v>
      </c>
      <c r="AB553" s="193" t="str">
        <f t="shared" si="55"/>
        <v/>
      </c>
    </row>
    <row r="554" spans="1:28">
      <c r="A554" s="89">
        <f>IF(AND(COUNTIF(A$1:A$3,"&gt;0")=1,MAX(A$8:A553)&lt;A$1),A553+1,IF(AND(COUNTIF(A$1:A$3,"&gt;0")=2,MAX(A$8:A553)&lt;A$2),A553+1,IF(AND(COUNTIF(A$1:A$3,"&gt;0")=3,MAX(A$8:A553)&lt;A$3),A553+1,0)))</f>
        <v>0</v>
      </c>
      <c r="B554" s="89" t="str">
        <f t="shared" si="56"/>
        <v/>
      </c>
      <c r="C554" s="89" t="str">
        <f t="shared" si="57"/>
        <v/>
      </c>
      <c r="D554" s="87" t="str">
        <f>IF($A554=0,"",IF($A554&lt;=$A$1,+VLOOKUP($A554,'Rashodi- plan-izvršenje'!$A$8:B$1500,'prenos-P-R-N'!D$1,FALSE),IF($A554&gt;$A$2,+VLOOKUP($A554,'Neizmirene obaveze JLS'!$A$11:B$500,'prenos-P-R-N'!D$1,FALSE),"")))</f>
        <v/>
      </c>
      <c r="E554" s="87" t="str">
        <f>IF($A554=0,"",IF($A554&lt;=$A$1,+VLOOKUP($A554,'Rashodi- plan-izvršenje'!$A$8:C$1500,'prenos-P-R-N'!E$1,FALSE),IF($A554&gt;$A$2,+VLOOKUP($A554,'Neizmirene obaveze JLS'!$A$11:C$500,'prenos-P-R-N'!E$1,FALSE),"")))</f>
        <v/>
      </c>
      <c r="F554" s="87" t="str">
        <f>IF($A554=0,"",IF($A554&lt;=$A$1,+VLOOKUP($A554,'Rashodi- plan-izvršenje'!$A$8:D$1500,'prenos-P-R-N'!F$1,FALSE),IF($A554&gt;$A$2,+VLOOKUP($A554,'Neizmirene obaveze JLS'!$A$11:D$500,'prenos-P-R-N'!F$1,FALSE),"")))</f>
        <v/>
      </c>
      <c r="G554" s="87" t="str">
        <f>IF($A554=0,"",IF($A554&lt;=$A$1,+VLOOKUP($A554,'Rashodi- plan-izvršenje'!$A$8:E$1500,'prenos-P-R-N'!G$1,FALSE),IF($A554&gt;$A$2,+VLOOKUP($A554,'Neizmirene obaveze JLS'!$A$11:E$500,'prenos-P-R-N'!G$1,FALSE),"")))</f>
        <v/>
      </c>
      <c r="H554" s="87" t="str">
        <f>IF($A554=0,"",IF($A554&lt;=$A$1,+VLOOKUP($A554,'Rashodi- plan-izvršenje'!$A$8:F$1500,'prenos-P-R-N'!H$1,FALSE),IF($A554&gt;$A$2,+VLOOKUP($A554,'Neizmirene obaveze JLS'!$A$11:F$500,'prenos-P-R-N'!H$1,FALSE),"")))</f>
        <v/>
      </c>
      <c r="I554" s="87" t="str">
        <f>IF($A554=0,"",IF($A554&lt;=$A$1,+VLOOKUP($A554,'Rashodi- plan-izvršenje'!$A$8:G$1500,'prenos-P-R-N'!I$1,FALSE),IF($A554&gt;$A$2,+VLOOKUP($A554,'Neizmirene obaveze JLS'!$A$11:G$500,'prenos-P-R-N'!I$1,FALSE),"")))</f>
        <v/>
      </c>
      <c r="J554" s="87" t="str">
        <f>IF($A554=0,"",IF($A554&lt;=$A$1,+VLOOKUP($A554,'Rashodi- plan-izvršenje'!$A$8:H$1500,'prenos-P-R-N'!J$1,FALSE),IF($A554&gt;$A$2,+VLOOKUP($A554,'Neizmirene obaveze JLS'!$A$11:H$500,'prenos-P-R-N'!J$1,FALSE),"")))</f>
        <v/>
      </c>
      <c r="K554" s="87" t="str">
        <f>IF($A554=0,"",IF($A554&lt;=$A$1,+VLOOKUP($A554,'Rashodi- plan-izvršenje'!$A$8:I$1500,'prenos-P-R-N'!K$1,FALSE),IF($A554&gt;$A$2,+VLOOKUP($A554,'Neizmirene obaveze JLS'!$A$11:I$500,'prenos-P-R-N'!K$1,FALSE),"")))</f>
        <v/>
      </c>
      <c r="L554" t="str">
        <f>IF(A554=0,"",IF(A554&lt;=A$1,+IF(VLOOKUP(A554,'Rashodi- plan-izvršenje'!A$8:J$1500,M$1,FALSE)&gt;0,"Програмска активност","Пројекат"),IF(A554&gt;A$2,+IF(VLOOKUP(A554,'Neizmirene obaveze JLS'!A$8:J$2008,M$1,FALSE)&gt;0,"Програмска активност","Пројекат"),"")))</f>
        <v/>
      </c>
      <c r="M554" s="87" t="str">
        <f>IF(A554=0,"",IF($A554&lt;=$A$1,+IF(VLOOKUP($A554,'Rashodi- plan-izvršenje'!$A$8:$M$1500,10,FALSE)&gt;0,VLOOKUP($A554,'Rashodi- plan-izvršenje'!$A$8:$M$1500,10,FALSE),VLOOKUP($A554,'Rashodi- plan-izvršenje'!$A$8:$M$1500,12,FALSE)),+IF($A554&gt;$A$2,IF(VLOOKUP($A554,'Neizmirene obaveze JLS'!$A$8:$M$1500,10,FALSE)&gt;0,VLOOKUP($A554,'Neizmirene obaveze JLS'!$A$11:$M$1500,10,FALSE),VLOOKUP($A554,'Neizmirene obaveze JLS'!$A$11:$M$1500,12,FALSE)),0)))</f>
        <v/>
      </c>
      <c r="N554" s="87" t="str">
        <f>IF(A554=0,"",IF($A554&lt;=$A$1,+IF(VLOOKUP(A554,'Rashodi- plan-izvršenje'!$A$8:$M$1500,10,FALSE)&gt;0,VLOOKUP(A554,'Rashodi- plan-izvršenje'!$A$8:$M$1500,11,FALSE),VLOOKUP(A554,'Rashodi- plan-izvršenje'!$A$8:$M$1500,13,FALSE)),+IF($A554&gt;$A$2,IF(VLOOKUP($A554,'Neizmirene obaveze JLS'!$A$8:$M$1500,10,FALSE)&gt;0,VLOOKUP($A554,'Neizmirene obaveze JLS'!$A$11:$M$1500,11,FALSE),VLOOKUP($A554,'Neizmirene obaveze JLS'!$A$11:$M$1500,13,FALSE)),0)))</f>
        <v/>
      </c>
      <c r="O554" s="87" t="str">
        <f>IF(A554=0,"",IF($A554&lt;=$A$1,VALUE(+VLOOKUP($A554,'Rashodi- plan-izvršenje'!$A$8:N$1500,'prenos-P-R-N'!O$1,FALSE)),IF($A554&lt;=A$2,VALUE(VLOOKUP($A554,'Prihodi- plan-izvršenje'!$A$8:$H$500,6,FALSE)),VALUE(VLOOKUP($A554,'Neizmirene obaveze JLS'!$A$8:$N$500,O$1,FALSE)))))</f>
        <v/>
      </c>
      <c r="P554" s="87" t="str">
        <f>IF(A554=0,"",IF(A554=0,0,IF(A554&gt;A$2,'šifarnik K-izvor'!G$3,+IF(Q554&lt;700,+'šifarnik K-izvor'!G$2,'šifarnik K-izvor'!G$1))))</f>
        <v/>
      </c>
      <c r="Q554" s="87">
        <f>IF($A554&lt;=$A$1,VALUE(+VLOOKUP($A554,'Rashodi- plan-izvršenje'!$A$8:O$1500,'prenos-P-R-N'!Q$1,FALSE)),IF($A554&lt;=$A$2,VLOOKUP($A554,'Prihodi- plan-izvršenje'!$A$4:$H$500,4,FALSE),IF($A554&lt;=$A$3,VLOOKUP(A554,'Neizmirene obaveze JLS'!$A$11:O$500,Q$1,FALSE),"")))</f>
        <v>0</v>
      </c>
      <c r="R554" s="88">
        <f>IF($A554&lt;=$A$1,VALUE(+VLOOKUP($A554,'Rashodi- plan-izvršenje'!$A$8:P$1500,'prenos-P-R-N'!R$1,FALSE)),IF($A554&lt;=$A$2,VLOOKUP($A554,'Prihodi- plan-izvršenje'!$A$4:$H$500,7,FALSE),""))</f>
        <v>0</v>
      </c>
      <c r="S554" s="88">
        <f>IF(A554=0,0,IF($A554&lt;=$A$1,VALUE(+VLOOKUP($A554,'Rashodi- plan-izvršenje'!$A$8:Q$1500,'prenos-P-R-N'!S$1,FALSE)),IF($A554&lt;=$A$2,VLOOKUP($A554,'Prihodi- plan-izvršenje'!$A$4:$H$500,8,FALSE),0)))</f>
        <v>0</v>
      </c>
      <c r="T554" s="88" t="str">
        <f>IF($A554&gt;$A$2,VLOOKUP($A554,'Neizmirene obaveze JLS'!$A$11:R$500,R$1,FALSE),"")</f>
        <v/>
      </c>
      <c r="U554" s="88">
        <f>IF($A554&gt;$A$2,VLOOKUP($A554,'Neizmirene obaveze JLS'!$A$11:S$500,S$1,FALSE),0)</f>
        <v>0</v>
      </c>
      <c r="V554" s="88">
        <f t="shared" si="53"/>
        <v>0</v>
      </c>
      <c r="W554" s="74"/>
      <c r="X554" s="74"/>
      <c r="Y554" s="74"/>
      <c r="Z554" s="74"/>
      <c r="AA554" s="193">
        <f t="shared" si="54"/>
        <v>1</v>
      </c>
      <c r="AB554" s="193" t="str">
        <f t="shared" si="55"/>
        <v/>
      </c>
    </row>
    <row r="555" spans="1:28">
      <c r="A555" s="89">
        <f>IF(AND(COUNTIF(A$1:A$3,"&gt;0")=1,MAX(A$8:A554)&lt;A$1),A554+1,IF(AND(COUNTIF(A$1:A$3,"&gt;0")=2,MAX(A$8:A554)&lt;A$2),A554+1,IF(AND(COUNTIF(A$1:A$3,"&gt;0")=3,MAX(A$8:A554)&lt;A$3),A554+1,0)))</f>
        <v>0</v>
      </c>
      <c r="B555" s="89" t="str">
        <f t="shared" si="56"/>
        <v/>
      </c>
      <c r="C555" s="89" t="str">
        <f t="shared" si="57"/>
        <v/>
      </c>
      <c r="D555" s="87" t="str">
        <f>IF($A555=0,"",IF($A555&lt;=$A$1,+VLOOKUP($A555,'Rashodi- plan-izvršenje'!$A$8:B$1500,'prenos-P-R-N'!D$1,FALSE),IF($A555&gt;$A$2,+VLOOKUP($A555,'Neizmirene obaveze JLS'!$A$11:B$500,'prenos-P-R-N'!D$1,FALSE),"")))</f>
        <v/>
      </c>
      <c r="E555" s="87" t="str">
        <f>IF($A555=0,"",IF($A555&lt;=$A$1,+VLOOKUP($A555,'Rashodi- plan-izvršenje'!$A$8:C$1500,'prenos-P-R-N'!E$1,FALSE),IF($A555&gt;$A$2,+VLOOKUP($A555,'Neizmirene obaveze JLS'!$A$11:C$500,'prenos-P-R-N'!E$1,FALSE),"")))</f>
        <v/>
      </c>
      <c r="F555" s="87" t="str">
        <f>IF($A555=0,"",IF($A555&lt;=$A$1,+VLOOKUP($A555,'Rashodi- plan-izvršenje'!$A$8:D$1500,'prenos-P-R-N'!F$1,FALSE),IF($A555&gt;$A$2,+VLOOKUP($A555,'Neizmirene obaveze JLS'!$A$11:D$500,'prenos-P-R-N'!F$1,FALSE),"")))</f>
        <v/>
      </c>
      <c r="G555" s="87" t="str">
        <f>IF($A555=0,"",IF($A555&lt;=$A$1,+VLOOKUP($A555,'Rashodi- plan-izvršenje'!$A$8:E$1500,'prenos-P-R-N'!G$1,FALSE),IF($A555&gt;$A$2,+VLOOKUP($A555,'Neizmirene obaveze JLS'!$A$11:E$500,'prenos-P-R-N'!G$1,FALSE),"")))</f>
        <v/>
      </c>
      <c r="H555" s="87" t="str">
        <f>IF($A555=0,"",IF($A555&lt;=$A$1,+VLOOKUP($A555,'Rashodi- plan-izvršenje'!$A$8:F$1500,'prenos-P-R-N'!H$1,FALSE),IF($A555&gt;$A$2,+VLOOKUP($A555,'Neizmirene obaveze JLS'!$A$11:F$500,'prenos-P-R-N'!H$1,FALSE),"")))</f>
        <v/>
      </c>
      <c r="I555" s="87" t="str">
        <f>IF($A555=0,"",IF($A555&lt;=$A$1,+VLOOKUP($A555,'Rashodi- plan-izvršenje'!$A$8:G$1500,'prenos-P-R-N'!I$1,FALSE),IF($A555&gt;$A$2,+VLOOKUP($A555,'Neizmirene obaveze JLS'!$A$11:G$500,'prenos-P-R-N'!I$1,FALSE),"")))</f>
        <v/>
      </c>
      <c r="J555" s="87" t="str">
        <f>IF($A555=0,"",IF($A555&lt;=$A$1,+VLOOKUP($A555,'Rashodi- plan-izvršenje'!$A$8:H$1500,'prenos-P-R-N'!J$1,FALSE),IF($A555&gt;$A$2,+VLOOKUP($A555,'Neizmirene obaveze JLS'!$A$11:H$500,'prenos-P-R-N'!J$1,FALSE),"")))</f>
        <v/>
      </c>
      <c r="K555" s="87" t="str">
        <f>IF($A555=0,"",IF($A555&lt;=$A$1,+VLOOKUP($A555,'Rashodi- plan-izvršenje'!$A$8:I$1500,'prenos-P-R-N'!K$1,FALSE),IF($A555&gt;$A$2,+VLOOKUP($A555,'Neizmirene obaveze JLS'!$A$11:I$500,'prenos-P-R-N'!K$1,FALSE),"")))</f>
        <v/>
      </c>
      <c r="L555" t="str">
        <f>IF(A555=0,"",IF(A555&lt;=A$1,+IF(VLOOKUP(A555,'Rashodi- plan-izvršenje'!A$8:J$1500,M$1,FALSE)&gt;0,"Програмска активност","Пројекат"),IF(A555&gt;A$2,+IF(VLOOKUP(A555,'Neizmirene obaveze JLS'!A$8:J$2008,M$1,FALSE)&gt;0,"Програмска активност","Пројекат"),"")))</f>
        <v/>
      </c>
      <c r="M555" s="87" t="str">
        <f>IF(A555=0,"",IF($A555&lt;=$A$1,+IF(VLOOKUP($A555,'Rashodi- plan-izvršenje'!$A$8:$M$1500,10,FALSE)&gt;0,VLOOKUP($A555,'Rashodi- plan-izvršenje'!$A$8:$M$1500,10,FALSE),VLOOKUP($A555,'Rashodi- plan-izvršenje'!$A$8:$M$1500,12,FALSE)),+IF($A555&gt;$A$2,IF(VLOOKUP($A555,'Neizmirene obaveze JLS'!$A$8:$M$1500,10,FALSE)&gt;0,VLOOKUP($A555,'Neizmirene obaveze JLS'!$A$11:$M$1500,10,FALSE),VLOOKUP($A555,'Neizmirene obaveze JLS'!$A$11:$M$1500,12,FALSE)),0)))</f>
        <v/>
      </c>
      <c r="N555" s="87" t="str">
        <f>IF(A555=0,"",IF($A555&lt;=$A$1,+IF(VLOOKUP(A555,'Rashodi- plan-izvršenje'!$A$8:$M$1500,10,FALSE)&gt;0,VLOOKUP(A555,'Rashodi- plan-izvršenje'!$A$8:$M$1500,11,FALSE),VLOOKUP(A555,'Rashodi- plan-izvršenje'!$A$8:$M$1500,13,FALSE)),+IF($A555&gt;$A$2,IF(VLOOKUP($A555,'Neizmirene obaveze JLS'!$A$8:$M$1500,10,FALSE)&gt;0,VLOOKUP($A555,'Neizmirene obaveze JLS'!$A$11:$M$1500,11,FALSE),VLOOKUP($A555,'Neizmirene obaveze JLS'!$A$11:$M$1500,13,FALSE)),0)))</f>
        <v/>
      </c>
      <c r="O555" s="87" t="str">
        <f>IF(A555=0,"",IF($A555&lt;=$A$1,VALUE(+VLOOKUP($A555,'Rashodi- plan-izvršenje'!$A$8:N$1500,'prenos-P-R-N'!O$1,FALSE)),IF($A555&lt;=A$2,VALUE(VLOOKUP($A555,'Prihodi- plan-izvršenje'!$A$8:$H$500,6,FALSE)),VALUE(VLOOKUP($A555,'Neizmirene obaveze JLS'!$A$8:$N$500,O$1,FALSE)))))</f>
        <v/>
      </c>
      <c r="P555" s="87" t="str">
        <f>IF(A555=0,"",IF(A555=0,0,IF(A555&gt;A$2,'šifarnik K-izvor'!G$3,+IF(Q555&lt;700,+'šifarnik K-izvor'!G$2,'šifarnik K-izvor'!G$1))))</f>
        <v/>
      </c>
      <c r="Q555" s="87">
        <f>IF($A555&lt;=$A$1,VALUE(+VLOOKUP($A555,'Rashodi- plan-izvršenje'!$A$8:O$1500,'prenos-P-R-N'!Q$1,FALSE)),IF($A555&lt;=$A$2,VLOOKUP($A555,'Prihodi- plan-izvršenje'!$A$4:$H$500,4,FALSE),IF($A555&lt;=$A$3,VLOOKUP(A555,'Neizmirene obaveze JLS'!$A$11:O$500,Q$1,FALSE),"")))</f>
        <v>0</v>
      </c>
      <c r="R555" s="88">
        <f>IF($A555&lt;=$A$1,VALUE(+VLOOKUP($A555,'Rashodi- plan-izvršenje'!$A$8:P$1500,'prenos-P-R-N'!R$1,FALSE)),IF($A555&lt;=$A$2,VLOOKUP($A555,'Prihodi- plan-izvršenje'!$A$4:$H$500,7,FALSE),""))</f>
        <v>0</v>
      </c>
      <c r="S555" s="88">
        <f>IF(A555=0,0,IF($A555&lt;=$A$1,VALUE(+VLOOKUP($A555,'Rashodi- plan-izvršenje'!$A$8:Q$1500,'prenos-P-R-N'!S$1,FALSE)),IF($A555&lt;=$A$2,VLOOKUP($A555,'Prihodi- plan-izvršenje'!$A$4:$H$500,8,FALSE),0)))</f>
        <v>0</v>
      </c>
      <c r="T555" s="88" t="str">
        <f>IF($A555&gt;$A$2,VLOOKUP($A555,'Neizmirene obaveze JLS'!$A$11:R$500,R$1,FALSE),"")</f>
        <v/>
      </c>
      <c r="U555" s="88">
        <f>IF($A555&gt;$A$2,VLOOKUP($A555,'Neizmirene obaveze JLS'!$A$11:S$500,S$1,FALSE),0)</f>
        <v>0</v>
      </c>
      <c r="V555" s="88">
        <f t="shared" si="53"/>
        <v>0</v>
      </c>
      <c r="W555" s="74"/>
      <c r="X555" s="74"/>
      <c r="Y555" s="74"/>
      <c r="Z555" s="74"/>
      <c r="AA555" s="193">
        <f t="shared" si="54"/>
        <v>1</v>
      </c>
      <c r="AB555" s="193" t="str">
        <f t="shared" si="55"/>
        <v/>
      </c>
    </row>
    <row r="556" spans="1:28">
      <c r="A556" s="89">
        <f>IF(AND(COUNTIF(A$1:A$3,"&gt;0")=1,MAX(A$8:A555)&lt;A$1),A555+1,IF(AND(COUNTIF(A$1:A$3,"&gt;0")=2,MAX(A$8:A555)&lt;A$2),A555+1,IF(AND(COUNTIF(A$1:A$3,"&gt;0")=3,MAX(A$8:A555)&lt;A$3),A555+1,0)))</f>
        <v>0</v>
      </c>
      <c r="B556" s="89" t="str">
        <f t="shared" si="56"/>
        <v/>
      </c>
      <c r="C556" s="89" t="str">
        <f t="shared" si="57"/>
        <v/>
      </c>
      <c r="D556" s="87" t="str">
        <f>IF($A556=0,"",IF($A556&lt;=$A$1,+VLOOKUP($A556,'Rashodi- plan-izvršenje'!$A$8:B$1500,'prenos-P-R-N'!D$1,FALSE),IF($A556&gt;$A$2,+VLOOKUP($A556,'Neizmirene obaveze JLS'!$A$11:B$500,'prenos-P-R-N'!D$1,FALSE),"")))</f>
        <v/>
      </c>
      <c r="E556" s="87" t="str">
        <f>IF($A556=0,"",IF($A556&lt;=$A$1,+VLOOKUP($A556,'Rashodi- plan-izvršenje'!$A$8:C$1500,'prenos-P-R-N'!E$1,FALSE),IF($A556&gt;$A$2,+VLOOKUP($A556,'Neizmirene obaveze JLS'!$A$11:C$500,'prenos-P-R-N'!E$1,FALSE),"")))</f>
        <v/>
      </c>
      <c r="F556" s="87" t="str">
        <f>IF($A556=0,"",IF($A556&lt;=$A$1,+VLOOKUP($A556,'Rashodi- plan-izvršenje'!$A$8:D$1500,'prenos-P-R-N'!F$1,FALSE),IF($A556&gt;$A$2,+VLOOKUP($A556,'Neizmirene obaveze JLS'!$A$11:D$500,'prenos-P-R-N'!F$1,FALSE),"")))</f>
        <v/>
      </c>
      <c r="G556" s="87" t="str">
        <f>IF($A556=0,"",IF($A556&lt;=$A$1,+VLOOKUP($A556,'Rashodi- plan-izvršenje'!$A$8:E$1500,'prenos-P-R-N'!G$1,FALSE),IF($A556&gt;$A$2,+VLOOKUP($A556,'Neizmirene obaveze JLS'!$A$11:E$500,'prenos-P-R-N'!G$1,FALSE),"")))</f>
        <v/>
      </c>
      <c r="H556" s="87" t="str">
        <f>IF($A556=0,"",IF($A556&lt;=$A$1,+VLOOKUP($A556,'Rashodi- plan-izvršenje'!$A$8:F$1500,'prenos-P-R-N'!H$1,FALSE),IF($A556&gt;$A$2,+VLOOKUP($A556,'Neizmirene obaveze JLS'!$A$11:F$500,'prenos-P-R-N'!H$1,FALSE),"")))</f>
        <v/>
      </c>
      <c r="I556" s="87" t="str">
        <f>IF($A556=0,"",IF($A556&lt;=$A$1,+VLOOKUP($A556,'Rashodi- plan-izvršenje'!$A$8:G$1500,'prenos-P-R-N'!I$1,FALSE),IF($A556&gt;$A$2,+VLOOKUP($A556,'Neizmirene obaveze JLS'!$A$11:G$500,'prenos-P-R-N'!I$1,FALSE),"")))</f>
        <v/>
      </c>
      <c r="J556" s="87" t="str">
        <f>IF($A556=0,"",IF($A556&lt;=$A$1,+VLOOKUP($A556,'Rashodi- plan-izvršenje'!$A$8:H$1500,'prenos-P-R-N'!J$1,FALSE),IF($A556&gt;$A$2,+VLOOKUP($A556,'Neizmirene obaveze JLS'!$A$11:H$500,'prenos-P-R-N'!J$1,FALSE),"")))</f>
        <v/>
      </c>
      <c r="K556" s="87" t="str">
        <f>IF($A556=0,"",IF($A556&lt;=$A$1,+VLOOKUP($A556,'Rashodi- plan-izvršenje'!$A$8:I$1500,'prenos-P-R-N'!K$1,FALSE),IF($A556&gt;$A$2,+VLOOKUP($A556,'Neizmirene obaveze JLS'!$A$11:I$500,'prenos-P-R-N'!K$1,FALSE),"")))</f>
        <v/>
      </c>
      <c r="L556" t="str">
        <f>IF(A556=0,"",IF(A556&lt;=A$1,+IF(VLOOKUP(A556,'Rashodi- plan-izvršenje'!A$8:J$1500,M$1,FALSE)&gt;0,"Програмска активност","Пројекат"),IF(A556&gt;A$2,+IF(VLOOKUP(A556,'Neizmirene obaveze JLS'!A$8:J$2008,M$1,FALSE)&gt;0,"Програмска активност","Пројекат"),"")))</f>
        <v/>
      </c>
      <c r="M556" s="87" t="str">
        <f>IF(A556=0,"",IF($A556&lt;=$A$1,+IF(VLOOKUP($A556,'Rashodi- plan-izvršenje'!$A$8:$M$1500,10,FALSE)&gt;0,VLOOKUP($A556,'Rashodi- plan-izvršenje'!$A$8:$M$1500,10,FALSE),VLOOKUP($A556,'Rashodi- plan-izvršenje'!$A$8:$M$1500,12,FALSE)),+IF($A556&gt;$A$2,IF(VLOOKUP($A556,'Neizmirene obaveze JLS'!$A$8:$M$1500,10,FALSE)&gt;0,VLOOKUP($A556,'Neizmirene obaveze JLS'!$A$11:$M$1500,10,FALSE),VLOOKUP($A556,'Neizmirene obaveze JLS'!$A$11:$M$1500,12,FALSE)),0)))</f>
        <v/>
      </c>
      <c r="N556" s="87" t="str">
        <f>IF(A556=0,"",IF($A556&lt;=$A$1,+IF(VLOOKUP(A556,'Rashodi- plan-izvršenje'!$A$8:$M$1500,10,FALSE)&gt;0,VLOOKUP(A556,'Rashodi- plan-izvršenje'!$A$8:$M$1500,11,FALSE),VLOOKUP(A556,'Rashodi- plan-izvršenje'!$A$8:$M$1500,13,FALSE)),+IF($A556&gt;$A$2,IF(VLOOKUP($A556,'Neizmirene obaveze JLS'!$A$8:$M$1500,10,FALSE)&gt;0,VLOOKUP($A556,'Neizmirene obaveze JLS'!$A$11:$M$1500,11,FALSE),VLOOKUP($A556,'Neizmirene obaveze JLS'!$A$11:$M$1500,13,FALSE)),0)))</f>
        <v/>
      </c>
      <c r="O556" s="87" t="str">
        <f>IF(A556=0,"",IF($A556&lt;=$A$1,VALUE(+VLOOKUP($A556,'Rashodi- plan-izvršenje'!$A$8:N$1500,'prenos-P-R-N'!O$1,FALSE)),IF($A556&lt;=A$2,VALUE(VLOOKUP($A556,'Prihodi- plan-izvršenje'!$A$8:$H$500,6,FALSE)),VALUE(VLOOKUP($A556,'Neizmirene obaveze JLS'!$A$8:$N$500,O$1,FALSE)))))</f>
        <v/>
      </c>
      <c r="P556" s="87" t="str">
        <f>IF(A556=0,"",IF(A556=0,0,IF(A556&gt;A$2,'šifarnik K-izvor'!G$3,+IF(Q556&lt;700,+'šifarnik K-izvor'!G$2,'šifarnik K-izvor'!G$1))))</f>
        <v/>
      </c>
      <c r="Q556" s="87">
        <f>IF($A556&lt;=$A$1,VALUE(+VLOOKUP($A556,'Rashodi- plan-izvršenje'!$A$8:O$1500,'prenos-P-R-N'!Q$1,FALSE)),IF($A556&lt;=$A$2,VLOOKUP($A556,'Prihodi- plan-izvršenje'!$A$4:$H$500,4,FALSE),IF($A556&lt;=$A$3,VLOOKUP(A556,'Neizmirene obaveze JLS'!$A$11:O$500,Q$1,FALSE),"")))</f>
        <v>0</v>
      </c>
      <c r="R556" s="88">
        <f>IF($A556&lt;=$A$1,VALUE(+VLOOKUP($A556,'Rashodi- plan-izvršenje'!$A$8:P$1500,'prenos-P-R-N'!R$1,FALSE)),IF($A556&lt;=$A$2,VLOOKUP($A556,'Prihodi- plan-izvršenje'!$A$4:$H$500,7,FALSE),""))</f>
        <v>0</v>
      </c>
      <c r="S556" s="88">
        <f>IF(A556=0,0,IF($A556&lt;=$A$1,VALUE(+VLOOKUP($A556,'Rashodi- plan-izvršenje'!$A$8:Q$1500,'prenos-P-R-N'!S$1,FALSE)),IF($A556&lt;=$A$2,VLOOKUP($A556,'Prihodi- plan-izvršenje'!$A$4:$H$500,8,FALSE),0)))</f>
        <v>0</v>
      </c>
      <c r="T556" s="88" t="str">
        <f>IF($A556&gt;$A$2,VLOOKUP($A556,'Neizmirene obaveze JLS'!$A$11:R$500,R$1,FALSE),"")</f>
        <v/>
      </c>
      <c r="U556" s="88">
        <f>IF($A556&gt;$A$2,VLOOKUP($A556,'Neizmirene obaveze JLS'!$A$11:S$500,S$1,FALSE),0)</f>
        <v>0</v>
      </c>
      <c r="V556" s="88">
        <f t="shared" si="53"/>
        <v>0</v>
      </c>
      <c r="W556" s="74"/>
      <c r="X556" s="74"/>
      <c r="Y556" s="74"/>
      <c r="Z556" s="74"/>
      <c r="AA556" s="193">
        <f t="shared" si="54"/>
        <v>1</v>
      </c>
      <c r="AB556" s="193" t="str">
        <f t="shared" si="55"/>
        <v/>
      </c>
    </row>
    <row r="557" spans="1:28">
      <c r="A557" s="89">
        <f>IF(AND(COUNTIF(A$1:A$3,"&gt;0")=1,MAX(A$8:A556)&lt;A$1),A556+1,IF(AND(COUNTIF(A$1:A$3,"&gt;0")=2,MAX(A$8:A556)&lt;A$2),A556+1,IF(AND(COUNTIF(A$1:A$3,"&gt;0")=3,MAX(A$8:A556)&lt;A$3),A556+1,0)))</f>
        <v>0</v>
      </c>
      <c r="B557" s="89" t="str">
        <f t="shared" si="56"/>
        <v/>
      </c>
      <c r="C557" s="89" t="str">
        <f t="shared" si="57"/>
        <v/>
      </c>
      <c r="D557" s="87" t="str">
        <f>IF($A557=0,"",IF($A557&lt;=$A$1,+VLOOKUP($A557,'Rashodi- plan-izvršenje'!$A$8:B$1500,'prenos-P-R-N'!D$1,FALSE),IF($A557&gt;$A$2,+VLOOKUP($A557,'Neizmirene obaveze JLS'!$A$11:B$500,'prenos-P-R-N'!D$1,FALSE),"")))</f>
        <v/>
      </c>
      <c r="E557" s="87" t="str">
        <f>IF($A557=0,"",IF($A557&lt;=$A$1,+VLOOKUP($A557,'Rashodi- plan-izvršenje'!$A$8:C$1500,'prenos-P-R-N'!E$1,FALSE),IF($A557&gt;$A$2,+VLOOKUP($A557,'Neizmirene obaveze JLS'!$A$11:C$500,'prenos-P-R-N'!E$1,FALSE),"")))</f>
        <v/>
      </c>
      <c r="F557" s="87" t="str">
        <f>IF($A557=0,"",IF($A557&lt;=$A$1,+VLOOKUP($A557,'Rashodi- plan-izvršenje'!$A$8:D$1500,'prenos-P-R-N'!F$1,FALSE),IF($A557&gt;$A$2,+VLOOKUP($A557,'Neizmirene obaveze JLS'!$A$11:D$500,'prenos-P-R-N'!F$1,FALSE),"")))</f>
        <v/>
      </c>
      <c r="G557" s="87" t="str">
        <f>IF($A557=0,"",IF($A557&lt;=$A$1,+VLOOKUP($A557,'Rashodi- plan-izvršenje'!$A$8:E$1500,'prenos-P-R-N'!G$1,FALSE),IF($A557&gt;$A$2,+VLOOKUP($A557,'Neizmirene obaveze JLS'!$A$11:E$500,'prenos-P-R-N'!G$1,FALSE),"")))</f>
        <v/>
      </c>
      <c r="H557" s="87" t="str">
        <f>IF($A557=0,"",IF($A557&lt;=$A$1,+VLOOKUP($A557,'Rashodi- plan-izvršenje'!$A$8:F$1500,'prenos-P-R-N'!H$1,FALSE),IF($A557&gt;$A$2,+VLOOKUP($A557,'Neizmirene obaveze JLS'!$A$11:F$500,'prenos-P-R-N'!H$1,FALSE),"")))</f>
        <v/>
      </c>
      <c r="I557" s="87" t="str">
        <f>IF($A557=0,"",IF($A557&lt;=$A$1,+VLOOKUP($A557,'Rashodi- plan-izvršenje'!$A$8:G$1500,'prenos-P-R-N'!I$1,FALSE),IF($A557&gt;$A$2,+VLOOKUP($A557,'Neizmirene obaveze JLS'!$A$11:G$500,'prenos-P-R-N'!I$1,FALSE),"")))</f>
        <v/>
      </c>
      <c r="J557" s="87" t="str">
        <f>IF($A557=0,"",IF($A557&lt;=$A$1,+VLOOKUP($A557,'Rashodi- plan-izvršenje'!$A$8:H$1500,'prenos-P-R-N'!J$1,FALSE),IF($A557&gt;$A$2,+VLOOKUP($A557,'Neizmirene obaveze JLS'!$A$11:H$500,'prenos-P-R-N'!J$1,FALSE),"")))</f>
        <v/>
      </c>
      <c r="K557" s="87" t="str">
        <f>IF($A557=0,"",IF($A557&lt;=$A$1,+VLOOKUP($A557,'Rashodi- plan-izvršenje'!$A$8:I$1500,'prenos-P-R-N'!K$1,FALSE),IF($A557&gt;$A$2,+VLOOKUP($A557,'Neizmirene obaveze JLS'!$A$11:I$500,'prenos-P-R-N'!K$1,FALSE),"")))</f>
        <v/>
      </c>
      <c r="L557" t="str">
        <f>IF(A557=0,"",IF(A557&lt;=A$1,+IF(VLOOKUP(A557,'Rashodi- plan-izvršenje'!A$8:J$1500,M$1,FALSE)&gt;0,"Програмска активност","Пројекат"),IF(A557&gt;A$2,+IF(VLOOKUP(A557,'Neizmirene obaveze JLS'!A$8:J$2008,M$1,FALSE)&gt;0,"Програмска активност","Пројекат"),"")))</f>
        <v/>
      </c>
      <c r="M557" s="87" t="str">
        <f>IF(A557=0,"",IF($A557&lt;=$A$1,+IF(VLOOKUP($A557,'Rashodi- plan-izvršenje'!$A$8:$M$1500,10,FALSE)&gt;0,VLOOKUP($A557,'Rashodi- plan-izvršenje'!$A$8:$M$1500,10,FALSE),VLOOKUP($A557,'Rashodi- plan-izvršenje'!$A$8:$M$1500,12,FALSE)),+IF($A557&gt;$A$2,IF(VLOOKUP($A557,'Neizmirene obaveze JLS'!$A$8:$M$1500,10,FALSE)&gt;0,VLOOKUP($A557,'Neizmirene obaveze JLS'!$A$11:$M$1500,10,FALSE),VLOOKUP($A557,'Neizmirene obaveze JLS'!$A$11:$M$1500,12,FALSE)),0)))</f>
        <v/>
      </c>
      <c r="N557" s="87" t="str">
        <f>IF(A557=0,"",IF($A557&lt;=$A$1,+IF(VLOOKUP(A557,'Rashodi- plan-izvršenje'!$A$8:$M$1500,10,FALSE)&gt;0,VLOOKUP(A557,'Rashodi- plan-izvršenje'!$A$8:$M$1500,11,FALSE),VLOOKUP(A557,'Rashodi- plan-izvršenje'!$A$8:$M$1500,13,FALSE)),+IF($A557&gt;$A$2,IF(VLOOKUP($A557,'Neizmirene obaveze JLS'!$A$8:$M$1500,10,FALSE)&gt;0,VLOOKUP($A557,'Neizmirene obaveze JLS'!$A$11:$M$1500,11,FALSE),VLOOKUP($A557,'Neizmirene obaveze JLS'!$A$11:$M$1500,13,FALSE)),0)))</f>
        <v/>
      </c>
      <c r="O557" s="87" t="str">
        <f>IF(A557=0,"",IF($A557&lt;=$A$1,VALUE(+VLOOKUP($A557,'Rashodi- plan-izvršenje'!$A$8:N$1500,'prenos-P-R-N'!O$1,FALSE)),IF($A557&lt;=A$2,VALUE(VLOOKUP($A557,'Prihodi- plan-izvršenje'!$A$8:$H$500,6,FALSE)),VALUE(VLOOKUP($A557,'Neizmirene obaveze JLS'!$A$8:$N$500,O$1,FALSE)))))</f>
        <v/>
      </c>
      <c r="P557" s="87" t="str">
        <f>IF(A557=0,"",IF(A557=0,0,IF(A557&gt;A$2,'šifarnik K-izvor'!G$3,+IF(Q557&lt;700,+'šifarnik K-izvor'!G$2,'šifarnik K-izvor'!G$1))))</f>
        <v/>
      </c>
      <c r="Q557" s="87">
        <f>IF($A557&lt;=$A$1,VALUE(+VLOOKUP($A557,'Rashodi- plan-izvršenje'!$A$8:O$1500,'prenos-P-R-N'!Q$1,FALSE)),IF($A557&lt;=$A$2,VLOOKUP($A557,'Prihodi- plan-izvršenje'!$A$4:$H$500,4,FALSE),IF($A557&lt;=$A$3,VLOOKUP(A557,'Neizmirene obaveze JLS'!$A$11:O$500,Q$1,FALSE),"")))</f>
        <v>0</v>
      </c>
      <c r="R557" s="88">
        <f>IF($A557&lt;=$A$1,VALUE(+VLOOKUP($A557,'Rashodi- plan-izvršenje'!$A$8:P$1500,'prenos-P-R-N'!R$1,FALSE)),IF($A557&lt;=$A$2,VLOOKUP($A557,'Prihodi- plan-izvršenje'!$A$4:$H$500,7,FALSE),""))</f>
        <v>0</v>
      </c>
      <c r="S557" s="88">
        <f>IF(A557=0,0,IF($A557&lt;=$A$1,VALUE(+VLOOKUP($A557,'Rashodi- plan-izvršenje'!$A$8:Q$1500,'prenos-P-R-N'!S$1,FALSE)),IF($A557&lt;=$A$2,VLOOKUP($A557,'Prihodi- plan-izvršenje'!$A$4:$H$500,8,FALSE),0)))</f>
        <v>0</v>
      </c>
      <c r="T557" s="88" t="str">
        <f>IF($A557&gt;$A$2,VLOOKUP($A557,'Neizmirene obaveze JLS'!$A$11:R$500,R$1,FALSE),"")</f>
        <v/>
      </c>
      <c r="U557" s="88">
        <f>IF($A557&gt;$A$2,VLOOKUP($A557,'Neizmirene obaveze JLS'!$A$11:S$500,S$1,FALSE),0)</f>
        <v>0</v>
      </c>
      <c r="V557" s="88">
        <f t="shared" si="53"/>
        <v>0</v>
      </c>
      <c r="W557" s="74"/>
      <c r="X557" s="74"/>
      <c r="Y557" s="74"/>
      <c r="Z557" s="74"/>
      <c r="AA557" s="193">
        <f t="shared" si="54"/>
        <v>1</v>
      </c>
      <c r="AB557" s="193" t="str">
        <f t="shared" si="55"/>
        <v/>
      </c>
    </row>
    <row r="558" spans="1:28">
      <c r="A558" s="89">
        <f>IF(AND(COUNTIF(A$1:A$3,"&gt;0")=1,MAX(A$8:A557)&lt;A$1),A557+1,IF(AND(COUNTIF(A$1:A$3,"&gt;0")=2,MAX(A$8:A557)&lt;A$2),A557+1,IF(AND(COUNTIF(A$1:A$3,"&gt;0")=3,MAX(A$8:A557)&lt;A$3),A557+1,0)))</f>
        <v>0</v>
      </c>
      <c r="B558" s="89" t="str">
        <f t="shared" si="56"/>
        <v/>
      </c>
      <c r="C558" s="89" t="str">
        <f t="shared" si="57"/>
        <v/>
      </c>
      <c r="D558" s="87" t="str">
        <f>IF($A558=0,"",IF($A558&lt;=$A$1,+VLOOKUP($A558,'Rashodi- plan-izvršenje'!$A$8:B$1500,'prenos-P-R-N'!D$1,FALSE),IF($A558&gt;$A$2,+VLOOKUP($A558,'Neizmirene obaveze JLS'!$A$11:B$500,'prenos-P-R-N'!D$1,FALSE),"")))</f>
        <v/>
      </c>
      <c r="E558" s="87" t="str">
        <f>IF($A558=0,"",IF($A558&lt;=$A$1,+VLOOKUP($A558,'Rashodi- plan-izvršenje'!$A$8:C$1500,'prenos-P-R-N'!E$1,FALSE),IF($A558&gt;$A$2,+VLOOKUP($A558,'Neizmirene obaveze JLS'!$A$11:C$500,'prenos-P-R-N'!E$1,FALSE),"")))</f>
        <v/>
      </c>
      <c r="F558" s="87" t="str">
        <f>IF($A558=0,"",IF($A558&lt;=$A$1,+VLOOKUP($A558,'Rashodi- plan-izvršenje'!$A$8:D$1500,'prenos-P-R-N'!F$1,FALSE),IF($A558&gt;$A$2,+VLOOKUP($A558,'Neizmirene obaveze JLS'!$A$11:D$500,'prenos-P-R-N'!F$1,FALSE),"")))</f>
        <v/>
      </c>
      <c r="G558" s="87" t="str">
        <f>IF($A558=0,"",IF($A558&lt;=$A$1,+VLOOKUP($A558,'Rashodi- plan-izvršenje'!$A$8:E$1500,'prenos-P-R-N'!G$1,FALSE),IF($A558&gt;$A$2,+VLOOKUP($A558,'Neizmirene obaveze JLS'!$A$11:E$500,'prenos-P-R-N'!G$1,FALSE),"")))</f>
        <v/>
      </c>
      <c r="H558" s="87" t="str">
        <f>IF($A558=0,"",IF($A558&lt;=$A$1,+VLOOKUP($A558,'Rashodi- plan-izvršenje'!$A$8:F$1500,'prenos-P-R-N'!H$1,FALSE),IF($A558&gt;$A$2,+VLOOKUP($A558,'Neizmirene obaveze JLS'!$A$11:F$500,'prenos-P-R-N'!H$1,FALSE),"")))</f>
        <v/>
      </c>
      <c r="I558" s="87" t="str">
        <f>IF($A558=0,"",IF($A558&lt;=$A$1,+VLOOKUP($A558,'Rashodi- plan-izvršenje'!$A$8:G$1500,'prenos-P-R-N'!I$1,FALSE),IF($A558&gt;$A$2,+VLOOKUP($A558,'Neizmirene obaveze JLS'!$A$11:G$500,'prenos-P-R-N'!I$1,FALSE),"")))</f>
        <v/>
      </c>
      <c r="J558" s="87" t="str">
        <f>IF($A558=0,"",IF($A558&lt;=$A$1,+VLOOKUP($A558,'Rashodi- plan-izvršenje'!$A$8:H$1500,'prenos-P-R-N'!J$1,FALSE),IF($A558&gt;$A$2,+VLOOKUP($A558,'Neizmirene obaveze JLS'!$A$11:H$500,'prenos-P-R-N'!J$1,FALSE),"")))</f>
        <v/>
      </c>
      <c r="K558" s="87" t="str">
        <f>IF($A558=0,"",IF($A558&lt;=$A$1,+VLOOKUP($A558,'Rashodi- plan-izvršenje'!$A$8:I$1500,'prenos-P-R-N'!K$1,FALSE),IF($A558&gt;$A$2,+VLOOKUP($A558,'Neizmirene obaveze JLS'!$A$11:I$500,'prenos-P-R-N'!K$1,FALSE),"")))</f>
        <v/>
      </c>
      <c r="L558" t="str">
        <f>IF(A558=0,"",IF(A558&lt;=A$1,+IF(VLOOKUP(A558,'Rashodi- plan-izvršenje'!A$8:J$1500,M$1,FALSE)&gt;0,"Програмска активност","Пројекат"),IF(A558&gt;A$2,+IF(VLOOKUP(A558,'Neizmirene obaveze JLS'!A$8:J$2008,M$1,FALSE)&gt;0,"Програмска активност","Пројекат"),"")))</f>
        <v/>
      </c>
      <c r="M558" s="87" t="str">
        <f>IF(A558=0,"",IF($A558&lt;=$A$1,+IF(VLOOKUP($A558,'Rashodi- plan-izvršenje'!$A$8:$M$1500,10,FALSE)&gt;0,VLOOKUP($A558,'Rashodi- plan-izvršenje'!$A$8:$M$1500,10,FALSE),VLOOKUP($A558,'Rashodi- plan-izvršenje'!$A$8:$M$1500,12,FALSE)),+IF($A558&gt;$A$2,IF(VLOOKUP($A558,'Neizmirene obaveze JLS'!$A$8:$M$1500,10,FALSE)&gt;0,VLOOKUP($A558,'Neizmirene obaveze JLS'!$A$11:$M$1500,10,FALSE),VLOOKUP($A558,'Neizmirene obaveze JLS'!$A$11:$M$1500,12,FALSE)),0)))</f>
        <v/>
      </c>
      <c r="N558" s="87" t="str">
        <f>IF(A558=0,"",IF($A558&lt;=$A$1,+IF(VLOOKUP(A558,'Rashodi- plan-izvršenje'!$A$8:$M$1500,10,FALSE)&gt;0,VLOOKUP(A558,'Rashodi- plan-izvršenje'!$A$8:$M$1500,11,FALSE),VLOOKUP(A558,'Rashodi- plan-izvršenje'!$A$8:$M$1500,13,FALSE)),+IF($A558&gt;$A$2,IF(VLOOKUP($A558,'Neizmirene obaveze JLS'!$A$8:$M$1500,10,FALSE)&gt;0,VLOOKUP($A558,'Neizmirene obaveze JLS'!$A$11:$M$1500,11,FALSE),VLOOKUP($A558,'Neizmirene obaveze JLS'!$A$11:$M$1500,13,FALSE)),0)))</f>
        <v/>
      </c>
      <c r="O558" s="87" t="str">
        <f>IF(A558=0,"",IF($A558&lt;=$A$1,VALUE(+VLOOKUP($A558,'Rashodi- plan-izvršenje'!$A$8:N$1500,'prenos-P-R-N'!O$1,FALSE)),IF($A558&lt;=A$2,VALUE(VLOOKUP($A558,'Prihodi- plan-izvršenje'!$A$8:$H$500,6,FALSE)),VALUE(VLOOKUP($A558,'Neizmirene obaveze JLS'!$A$8:$N$500,O$1,FALSE)))))</f>
        <v/>
      </c>
      <c r="P558" s="87" t="str">
        <f>IF(A558=0,"",IF(A558=0,0,IF(A558&gt;A$2,'šifarnik K-izvor'!G$3,+IF(Q558&lt;700,+'šifarnik K-izvor'!G$2,'šifarnik K-izvor'!G$1))))</f>
        <v/>
      </c>
      <c r="Q558" s="87">
        <f>IF($A558&lt;=$A$1,VALUE(+VLOOKUP($A558,'Rashodi- plan-izvršenje'!$A$8:O$1500,'prenos-P-R-N'!Q$1,FALSE)),IF($A558&lt;=$A$2,VLOOKUP($A558,'Prihodi- plan-izvršenje'!$A$4:$H$500,4,FALSE),IF($A558&lt;=$A$3,VLOOKUP(A558,'Neizmirene obaveze JLS'!$A$11:O$500,Q$1,FALSE),"")))</f>
        <v>0</v>
      </c>
      <c r="R558" s="88">
        <f>IF($A558&lt;=$A$1,VALUE(+VLOOKUP($A558,'Rashodi- plan-izvršenje'!$A$8:P$1500,'prenos-P-R-N'!R$1,FALSE)),IF($A558&lt;=$A$2,VLOOKUP($A558,'Prihodi- plan-izvršenje'!$A$4:$H$500,7,FALSE),""))</f>
        <v>0</v>
      </c>
      <c r="S558" s="88">
        <f>IF(A558=0,0,IF($A558&lt;=$A$1,VALUE(+VLOOKUP($A558,'Rashodi- plan-izvršenje'!$A$8:Q$1500,'prenos-P-R-N'!S$1,FALSE)),IF($A558&lt;=$A$2,VLOOKUP($A558,'Prihodi- plan-izvršenje'!$A$4:$H$500,8,FALSE),0)))</f>
        <v>0</v>
      </c>
      <c r="T558" s="88" t="str">
        <f>IF($A558&gt;$A$2,VLOOKUP($A558,'Neizmirene obaveze JLS'!$A$11:R$500,R$1,FALSE),"")</f>
        <v/>
      </c>
      <c r="U558" s="88">
        <f>IF($A558&gt;$A$2,VLOOKUP($A558,'Neizmirene obaveze JLS'!$A$11:S$500,S$1,FALSE),0)</f>
        <v>0</v>
      </c>
      <c r="V558" s="88">
        <f t="shared" si="53"/>
        <v>0</v>
      </c>
      <c r="W558" s="74"/>
      <c r="X558" s="74"/>
      <c r="Y558" s="74"/>
      <c r="Z558" s="74"/>
      <c r="AA558" s="193">
        <f t="shared" si="54"/>
        <v>1</v>
      </c>
      <c r="AB558" s="193" t="str">
        <f t="shared" si="55"/>
        <v/>
      </c>
    </row>
    <row r="559" spans="1:28">
      <c r="A559" s="89">
        <f>IF(AND(COUNTIF(A$1:A$3,"&gt;0")=1,MAX(A$8:A558)&lt;A$1),A558+1,IF(AND(COUNTIF(A$1:A$3,"&gt;0")=2,MAX(A$8:A558)&lt;A$2),A558+1,IF(AND(COUNTIF(A$1:A$3,"&gt;0")=3,MAX(A$8:A558)&lt;A$3),A558+1,0)))</f>
        <v>0</v>
      </c>
      <c r="B559" s="89" t="str">
        <f t="shared" si="56"/>
        <v/>
      </c>
      <c r="C559" s="89" t="str">
        <f t="shared" si="57"/>
        <v/>
      </c>
      <c r="D559" s="87" t="str">
        <f>IF($A559=0,"",IF($A559&lt;=$A$1,+VLOOKUP($A559,'Rashodi- plan-izvršenje'!$A$8:B$1500,'prenos-P-R-N'!D$1,FALSE),IF($A559&gt;$A$2,+VLOOKUP($A559,'Neizmirene obaveze JLS'!$A$11:B$500,'prenos-P-R-N'!D$1,FALSE),"")))</f>
        <v/>
      </c>
      <c r="E559" s="87" t="str">
        <f>IF($A559=0,"",IF($A559&lt;=$A$1,+VLOOKUP($A559,'Rashodi- plan-izvršenje'!$A$8:C$1500,'prenos-P-R-N'!E$1,FALSE),IF($A559&gt;$A$2,+VLOOKUP($A559,'Neizmirene obaveze JLS'!$A$11:C$500,'prenos-P-R-N'!E$1,FALSE),"")))</f>
        <v/>
      </c>
      <c r="F559" s="87" t="str">
        <f>IF($A559=0,"",IF($A559&lt;=$A$1,+VLOOKUP($A559,'Rashodi- plan-izvršenje'!$A$8:D$1500,'prenos-P-R-N'!F$1,FALSE),IF($A559&gt;$A$2,+VLOOKUP($A559,'Neizmirene obaveze JLS'!$A$11:D$500,'prenos-P-R-N'!F$1,FALSE),"")))</f>
        <v/>
      </c>
      <c r="G559" s="87" t="str">
        <f>IF($A559=0,"",IF($A559&lt;=$A$1,+VLOOKUP($A559,'Rashodi- plan-izvršenje'!$A$8:E$1500,'prenos-P-R-N'!G$1,FALSE),IF($A559&gt;$A$2,+VLOOKUP($A559,'Neizmirene obaveze JLS'!$A$11:E$500,'prenos-P-R-N'!G$1,FALSE),"")))</f>
        <v/>
      </c>
      <c r="H559" s="87" t="str">
        <f>IF($A559=0,"",IF($A559&lt;=$A$1,+VLOOKUP($A559,'Rashodi- plan-izvršenje'!$A$8:F$1500,'prenos-P-R-N'!H$1,FALSE),IF($A559&gt;$A$2,+VLOOKUP($A559,'Neizmirene obaveze JLS'!$A$11:F$500,'prenos-P-R-N'!H$1,FALSE),"")))</f>
        <v/>
      </c>
      <c r="I559" s="87" t="str">
        <f>IF($A559=0,"",IF($A559&lt;=$A$1,+VLOOKUP($A559,'Rashodi- plan-izvršenje'!$A$8:G$1500,'prenos-P-R-N'!I$1,FALSE),IF($A559&gt;$A$2,+VLOOKUP($A559,'Neizmirene obaveze JLS'!$A$11:G$500,'prenos-P-R-N'!I$1,FALSE),"")))</f>
        <v/>
      </c>
      <c r="J559" s="87" t="str">
        <f>IF($A559=0,"",IF($A559&lt;=$A$1,+VLOOKUP($A559,'Rashodi- plan-izvršenje'!$A$8:H$1500,'prenos-P-R-N'!J$1,FALSE),IF($A559&gt;$A$2,+VLOOKUP($A559,'Neizmirene obaveze JLS'!$A$11:H$500,'prenos-P-R-N'!J$1,FALSE),"")))</f>
        <v/>
      </c>
      <c r="K559" s="87" t="str">
        <f>IF($A559=0,"",IF($A559&lt;=$A$1,+VLOOKUP($A559,'Rashodi- plan-izvršenje'!$A$8:I$1500,'prenos-P-R-N'!K$1,FALSE),IF($A559&gt;$A$2,+VLOOKUP($A559,'Neizmirene obaveze JLS'!$A$11:I$500,'prenos-P-R-N'!K$1,FALSE),"")))</f>
        <v/>
      </c>
      <c r="L559" t="str">
        <f>IF(A559=0,"",IF(A559&lt;=A$1,+IF(VLOOKUP(A559,'Rashodi- plan-izvršenje'!A$8:J$1500,M$1,FALSE)&gt;0,"Програмска активност","Пројекат"),IF(A559&gt;A$2,+IF(VLOOKUP(A559,'Neizmirene obaveze JLS'!A$8:J$2008,M$1,FALSE)&gt;0,"Програмска активност","Пројекат"),"")))</f>
        <v/>
      </c>
      <c r="M559" s="87" t="str">
        <f>IF(A559=0,"",IF($A559&lt;=$A$1,+IF(VLOOKUP($A559,'Rashodi- plan-izvršenje'!$A$8:$M$1500,10,FALSE)&gt;0,VLOOKUP($A559,'Rashodi- plan-izvršenje'!$A$8:$M$1500,10,FALSE),VLOOKUP($A559,'Rashodi- plan-izvršenje'!$A$8:$M$1500,12,FALSE)),+IF($A559&gt;$A$2,IF(VLOOKUP($A559,'Neizmirene obaveze JLS'!$A$8:$M$1500,10,FALSE)&gt;0,VLOOKUP($A559,'Neizmirene obaveze JLS'!$A$11:$M$1500,10,FALSE),VLOOKUP($A559,'Neizmirene obaveze JLS'!$A$11:$M$1500,12,FALSE)),0)))</f>
        <v/>
      </c>
      <c r="N559" s="87" t="str">
        <f>IF(A559=0,"",IF($A559&lt;=$A$1,+IF(VLOOKUP(A559,'Rashodi- plan-izvršenje'!$A$8:$M$1500,10,FALSE)&gt;0,VLOOKUP(A559,'Rashodi- plan-izvršenje'!$A$8:$M$1500,11,FALSE),VLOOKUP(A559,'Rashodi- plan-izvršenje'!$A$8:$M$1500,13,FALSE)),+IF($A559&gt;$A$2,IF(VLOOKUP($A559,'Neizmirene obaveze JLS'!$A$8:$M$1500,10,FALSE)&gt;0,VLOOKUP($A559,'Neizmirene obaveze JLS'!$A$11:$M$1500,11,FALSE),VLOOKUP($A559,'Neizmirene obaveze JLS'!$A$11:$M$1500,13,FALSE)),0)))</f>
        <v/>
      </c>
      <c r="O559" s="87" t="str">
        <f>IF(A559=0,"",IF($A559&lt;=$A$1,VALUE(+VLOOKUP($A559,'Rashodi- plan-izvršenje'!$A$8:N$1500,'prenos-P-R-N'!O$1,FALSE)),IF($A559&lt;=A$2,VALUE(VLOOKUP($A559,'Prihodi- plan-izvršenje'!$A$8:$H$500,6,FALSE)),VALUE(VLOOKUP($A559,'Neizmirene obaveze JLS'!$A$8:$N$500,O$1,FALSE)))))</f>
        <v/>
      </c>
      <c r="P559" s="87" t="str">
        <f>IF(A559=0,"",IF(A559=0,0,IF(A559&gt;A$2,'šifarnik K-izvor'!G$3,+IF(Q559&lt;700,+'šifarnik K-izvor'!G$2,'šifarnik K-izvor'!G$1))))</f>
        <v/>
      </c>
      <c r="Q559" s="87">
        <f>IF($A559&lt;=$A$1,VALUE(+VLOOKUP($A559,'Rashodi- plan-izvršenje'!$A$8:O$1500,'prenos-P-R-N'!Q$1,FALSE)),IF($A559&lt;=$A$2,VLOOKUP($A559,'Prihodi- plan-izvršenje'!$A$4:$H$500,4,FALSE),IF($A559&lt;=$A$3,VLOOKUP(A559,'Neizmirene obaveze JLS'!$A$11:O$500,Q$1,FALSE),"")))</f>
        <v>0</v>
      </c>
      <c r="R559" s="88">
        <f>IF($A559&lt;=$A$1,VALUE(+VLOOKUP($A559,'Rashodi- plan-izvršenje'!$A$8:P$1500,'prenos-P-R-N'!R$1,FALSE)),IF($A559&lt;=$A$2,VLOOKUP($A559,'Prihodi- plan-izvršenje'!$A$4:$H$500,7,FALSE),""))</f>
        <v>0</v>
      </c>
      <c r="S559" s="88">
        <f>IF(A559=0,0,IF($A559&lt;=$A$1,VALUE(+VLOOKUP($A559,'Rashodi- plan-izvršenje'!$A$8:Q$1500,'prenos-P-R-N'!S$1,FALSE)),IF($A559&lt;=$A$2,VLOOKUP($A559,'Prihodi- plan-izvršenje'!$A$4:$H$500,8,FALSE),0)))</f>
        <v>0</v>
      </c>
      <c r="T559" s="88" t="str">
        <f>IF($A559&gt;$A$2,VLOOKUP($A559,'Neizmirene obaveze JLS'!$A$11:R$500,R$1,FALSE),"")</f>
        <v/>
      </c>
      <c r="U559" s="88">
        <f>IF($A559&gt;$A$2,VLOOKUP($A559,'Neizmirene obaveze JLS'!$A$11:S$500,S$1,FALSE),0)</f>
        <v>0</v>
      </c>
      <c r="V559" s="88">
        <f t="shared" si="53"/>
        <v>0</v>
      </c>
      <c r="W559" s="74"/>
      <c r="X559" s="74"/>
      <c r="Y559" s="74"/>
      <c r="Z559" s="74"/>
      <c r="AA559" s="193">
        <f t="shared" si="54"/>
        <v>1</v>
      </c>
      <c r="AB559" s="193" t="str">
        <f t="shared" si="55"/>
        <v/>
      </c>
    </row>
    <row r="560" spans="1:28">
      <c r="A560" s="89">
        <f>IF(AND(COUNTIF(A$1:A$3,"&gt;0")=1,MAX(A$8:A559)&lt;A$1),A559+1,IF(AND(COUNTIF(A$1:A$3,"&gt;0")=2,MAX(A$8:A559)&lt;A$2),A559+1,IF(AND(COUNTIF(A$1:A$3,"&gt;0")=3,MAX(A$8:A559)&lt;A$3),A559+1,0)))</f>
        <v>0</v>
      </c>
      <c r="B560" s="89" t="str">
        <f t="shared" si="56"/>
        <v/>
      </c>
      <c r="C560" s="89" t="str">
        <f t="shared" si="57"/>
        <v/>
      </c>
      <c r="D560" s="87" t="str">
        <f>IF($A560=0,"",IF($A560&lt;=$A$1,+VLOOKUP($A560,'Rashodi- plan-izvršenje'!$A$8:B$1500,'prenos-P-R-N'!D$1,FALSE),IF($A560&gt;$A$2,+VLOOKUP($A560,'Neizmirene obaveze JLS'!$A$11:B$500,'prenos-P-R-N'!D$1,FALSE),"")))</f>
        <v/>
      </c>
      <c r="E560" s="87" t="str">
        <f>IF($A560=0,"",IF($A560&lt;=$A$1,+VLOOKUP($A560,'Rashodi- plan-izvršenje'!$A$8:C$1500,'prenos-P-R-N'!E$1,FALSE),IF($A560&gt;$A$2,+VLOOKUP($A560,'Neizmirene obaveze JLS'!$A$11:C$500,'prenos-P-R-N'!E$1,FALSE),"")))</f>
        <v/>
      </c>
      <c r="F560" s="87" t="str">
        <f>IF($A560=0,"",IF($A560&lt;=$A$1,+VLOOKUP($A560,'Rashodi- plan-izvršenje'!$A$8:D$1500,'prenos-P-R-N'!F$1,FALSE),IF($A560&gt;$A$2,+VLOOKUP($A560,'Neizmirene obaveze JLS'!$A$11:D$500,'prenos-P-R-N'!F$1,FALSE),"")))</f>
        <v/>
      </c>
      <c r="G560" s="87" t="str">
        <f>IF($A560=0,"",IF($A560&lt;=$A$1,+VLOOKUP($A560,'Rashodi- plan-izvršenje'!$A$8:E$1500,'prenos-P-R-N'!G$1,FALSE),IF($A560&gt;$A$2,+VLOOKUP($A560,'Neizmirene obaveze JLS'!$A$11:E$500,'prenos-P-R-N'!G$1,FALSE),"")))</f>
        <v/>
      </c>
      <c r="H560" s="87" t="str">
        <f>IF($A560=0,"",IF($A560&lt;=$A$1,+VLOOKUP($A560,'Rashodi- plan-izvršenje'!$A$8:F$1500,'prenos-P-R-N'!H$1,FALSE),IF($A560&gt;$A$2,+VLOOKUP($A560,'Neizmirene obaveze JLS'!$A$11:F$500,'prenos-P-R-N'!H$1,FALSE),"")))</f>
        <v/>
      </c>
      <c r="I560" s="87" t="str">
        <f>IF($A560=0,"",IF($A560&lt;=$A$1,+VLOOKUP($A560,'Rashodi- plan-izvršenje'!$A$8:G$1500,'prenos-P-R-N'!I$1,FALSE),IF($A560&gt;$A$2,+VLOOKUP($A560,'Neizmirene obaveze JLS'!$A$11:G$500,'prenos-P-R-N'!I$1,FALSE),"")))</f>
        <v/>
      </c>
      <c r="J560" s="87" t="str">
        <f>IF($A560=0,"",IF($A560&lt;=$A$1,+VLOOKUP($A560,'Rashodi- plan-izvršenje'!$A$8:H$1500,'prenos-P-R-N'!J$1,FALSE),IF($A560&gt;$A$2,+VLOOKUP($A560,'Neizmirene obaveze JLS'!$A$11:H$500,'prenos-P-R-N'!J$1,FALSE),"")))</f>
        <v/>
      </c>
      <c r="K560" s="87" t="str">
        <f>IF($A560=0,"",IF($A560&lt;=$A$1,+VLOOKUP($A560,'Rashodi- plan-izvršenje'!$A$8:I$1500,'prenos-P-R-N'!K$1,FALSE),IF($A560&gt;$A$2,+VLOOKUP($A560,'Neizmirene obaveze JLS'!$A$11:I$500,'prenos-P-R-N'!K$1,FALSE),"")))</f>
        <v/>
      </c>
      <c r="L560" t="str">
        <f>IF(A560=0,"",IF(A560&lt;=A$1,+IF(VLOOKUP(A560,'Rashodi- plan-izvršenje'!A$8:J$1500,M$1,FALSE)&gt;0,"Програмска активност","Пројекат"),IF(A560&gt;A$2,+IF(VLOOKUP(A560,'Neizmirene obaveze JLS'!A$8:J$2008,M$1,FALSE)&gt;0,"Програмска активност","Пројекат"),"")))</f>
        <v/>
      </c>
      <c r="M560" s="87" t="str">
        <f>IF(A560=0,"",IF($A560&lt;=$A$1,+IF(VLOOKUP($A560,'Rashodi- plan-izvršenje'!$A$8:$M$1500,10,FALSE)&gt;0,VLOOKUP($A560,'Rashodi- plan-izvršenje'!$A$8:$M$1500,10,FALSE),VLOOKUP($A560,'Rashodi- plan-izvršenje'!$A$8:$M$1500,12,FALSE)),+IF($A560&gt;$A$2,IF(VLOOKUP($A560,'Neizmirene obaveze JLS'!$A$8:$M$1500,10,FALSE)&gt;0,VLOOKUP($A560,'Neizmirene obaveze JLS'!$A$11:$M$1500,10,FALSE),VLOOKUP($A560,'Neizmirene obaveze JLS'!$A$11:$M$1500,12,FALSE)),0)))</f>
        <v/>
      </c>
      <c r="N560" s="87" t="str">
        <f>IF(A560=0,"",IF($A560&lt;=$A$1,+IF(VLOOKUP(A560,'Rashodi- plan-izvršenje'!$A$8:$M$1500,10,FALSE)&gt;0,VLOOKUP(A560,'Rashodi- plan-izvršenje'!$A$8:$M$1500,11,FALSE),VLOOKUP(A560,'Rashodi- plan-izvršenje'!$A$8:$M$1500,13,FALSE)),+IF($A560&gt;$A$2,IF(VLOOKUP($A560,'Neizmirene obaveze JLS'!$A$8:$M$1500,10,FALSE)&gt;0,VLOOKUP($A560,'Neizmirene obaveze JLS'!$A$11:$M$1500,11,FALSE),VLOOKUP($A560,'Neizmirene obaveze JLS'!$A$11:$M$1500,13,FALSE)),0)))</f>
        <v/>
      </c>
      <c r="O560" s="87" t="str">
        <f>IF(A560=0,"",IF($A560&lt;=$A$1,VALUE(+VLOOKUP($A560,'Rashodi- plan-izvršenje'!$A$8:N$1500,'prenos-P-R-N'!O$1,FALSE)),IF($A560&lt;=A$2,VALUE(VLOOKUP($A560,'Prihodi- plan-izvršenje'!$A$8:$H$500,6,FALSE)),VALUE(VLOOKUP($A560,'Neizmirene obaveze JLS'!$A$8:$N$500,O$1,FALSE)))))</f>
        <v/>
      </c>
      <c r="P560" s="87" t="str">
        <f>IF(A560=0,"",IF(A560=0,0,IF(A560&gt;A$2,'šifarnik K-izvor'!G$3,+IF(Q560&lt;700,+'šifarnik K-izvor'!G$2,'šifarnik K-izvor'!G$1))))</f>
        <v/>
      </c>
      <c r="Q560" s="87">
        <f>IF($A560&lt;=$A$1,VALUE(+VLOOKUP($A560,'Rashodi- plan-izvršenje'!$A$8:O$1500,'prenos-P-R-N'!Q$1,FALSE)),IF($A560&lt;=$A$2,VLOOKUP($A560,'Prihodi- plan-izvršenje'!$A$4:$H$500,4,FALSE),IF($A560&lt;=$A$3,VLOOKUP(A560,'Neizmirene obaveze JLS'!$A$11:O$500,Q$1,FALSE),"")))</f>
        <v>0</v>
      </c>
      <c r="R560" s="88">
        <f>IF($A560&lt;=$A$1,VALUE(+VLOOKUP($A560,'Rashodi- plan-izvršenje'!$A$8:P$1500,'prenos-P-R-N'!R$1,FALSE)),IF($A560&lt;=$A$2,VLOOKUP($A560,'Prihodi- plan-izvršenje'!$A$4:$H$500,7,FALSE),""))</f>
        <v>0</v>
      </c>
      <c r="S560" s="88">
        <f>IF(A560=0,0,IF($A560&lt;=$A$1,VALUE(+VLOOKUP($A560,'Rashodi- plan-izvršenje'!$A$8:Q$1500,'prenos-P-R-N'!S$1,FALSE)),IF($A560&lt;=$A$2,VLOOKUP($A560,'Prihodi- plan-izvršenje'!$A$4:$H$500,8,FALSE),0)))</f>
        <v>0</v>
      </c>
      <c r="T560" s="88" t="str">
        <f>IF($A560&gt;$A$2,VLOOKUP($A560,'Neizmirene obaveze JLS'!$A$11:R$500,R$1,FALSE),"")</f>
        <v/>
      </c>
      <c r="U560" s="88">
        <f>IF($A560&gt;$A$2,VLOOKUP($A560,'Neizmirene obaveze JLS'!$A$11:S$500,S$1,FALSE),0)</f>
        <v>0</v>
      </c>
      <c r="V560" s="88">
        <f t="shared" si="53"/>
        <v>0</v>
      </c>
      <c r="W560" s="74"/>
      <c r="X560" s="74"/>
      <c r="Y560" s="74"/>
      <c r="Z560" s="74"/>
      <c r="AA560" s="193">
        <f t="shared" si="54"/>
        <v>1</v>
      </c>
      <c r="AB560" s="193" t="str">
        <f t="shared" si="55"/>
        <v/>
      </c>
    </row>
    <row r="561" spans="1:28">
      <c r="A561" s="89">
        <f>IF(AND(COUNTIF(A$1:A$3,"&gt;0")=1,MAX(A$8:A560)&lt;A$1),A560+1,IF(AND(COUNTIF(A$1:A$3,"&gt;0")=2,MAX(A$8:A560)&lt;A$2),A560+1,IF(AND(COUNTIF(A$1:A$3,"&gt;0")=3,MAX(A$8:A560)&lt;A$3),A560+1,0)))</f>
        <v>0</v>
      </c>
      <c r="B561" s="89" t="str">
        <f t="shared" si="56"/>
        <v/>
      </c>
      <c r="C561" s="89" t="str">
        <f t="shared" si="57"/>
        <v/>
      </c>
      <c r="D561" s="87" t="str">
        <f>IF($A561=0,"",IF($A561&lt;=$A$1,+VLOOKUP($A561,'Rashodi- plan-izvršenje'!$A$8:B$1500,'prenos-P-R-N'!D$1,FALSE),IF($A561&gt;$A$2,+VLOOKUP($A561,'Neizmirene obaveze JLS'!$A$11:B$500,'prenos-P-R-N'!D$1,FALSE),"")))</f>
        <v/>
      </c>
      <c r="E561" s="87" t="str">
        <f>IF($A561=0,"",IF($A561&lt;=$A$1,+VLOOKUP($A561,'Rashodi- plan-izvršenje'!$A$8:C$1500,'prenos-P-R-N'!E$1,FALSE),IF($A561&gt;$A$2,+VLOOKUP($A561,'Neizmirene obaveze JLS'!$A$11:C$500,'prenos-P-R-N'!E$1,FALSE),"")))</f>
        <v/>
      </c>
      <c r="F561" s="87" t="str">
        <f>IF($A561=0,"",IF($A561&lt;=$A$1,+VLOOKUP($A561,'Rashodi- plan-izvršenje'!$A$8:D$1500,'prenos-P-R-N'!F$1,FALSE),IF($A561&gt;$A$2,+VLOOKUP($A561,'Neizmirene obaveze JLS'!$A$11:D$500,'prenos-P-R-N'!F$1,FALSE),"")))</f>
        <v/>
      </c>
      <c r="G561" s="87" t="str">
        <f>IF($A561=0,"",IF($A561&lt;=$A$1,+VLOOKUP($A561,'Rashodi- plan-izvršenje'!$A$8:E$1500,'prenos-P-R-N'!G$1,FALSE),IF($A561&gt;$A$2,+VLOOKUP($A561,'Neizmirene obaveze JLS'!$A$11:E$500,'prenos-P-R-N'!G$1,FALSE),"")))</f>
        <v/>
      </c>
      <c r="H561" s="87" t="str">
        <f>IF($A561=0,"",IF($A561&lt;=$A$1,+VLOOKUP($A561,'Rashodi- plan-izvršenje'!$A$8:F$1500,'prenos-P-R-N'!H$1,FALSE),IF($A561&gt;$A$2,+VLOOKUP($A561,'Neizmirene obaveze JLS'!$A$11:F$500,'prenos-P-R-N'!H$1,FALSE),"")))</f>
        <v/>
      </c>
      <c r="I561" s="87" t="str">
        <f>IF($A561=0,"",IF($A561&lt;=$A$1,+VLOOKUP($A561,'Rashodi- plan-izvršenje'!$A$8:G$1500,'prenos-P-R-N'!I$1,FALSE),IF($A561&gt;$A$2,+VLOOKUP($A561,'Neizmirene obaveze JLS'!$A$11:G$500,'prenos-P-R-N'!I$1,FALSE),"")))</f>
        <v/>
      </c>
      <c r="J561" s="87" t="str">
        <f>IF($A561=0,"",IF($A561&lt;=$A$1,+VLOOKUP($A561,'Rashodi- plan-izvršenje'!$A$8:H$1500,'prenos-P-R-N'!J$1,FALSE),IF($A561&gt;$A$2,+VLOOKUP($A561,'Neizmirene obaveze JLS'!$A$11:H$500,'prenos-P-R-N'!J$1,FALSE),"")))</f>
        <v/>
      </c>
      <c r="K561" s="87" t="str">
        <f>IF($A561=0,"",IF($A561&lt;=$A$1,+VLOOKUP($A561,'Rashodi- plan-izvršenje'!$A$8:I$1500,'prenos-P-R-N'!K$1,FALSE),IF($A561&gt;$A$2,+VLOOKUP($A561,'Neizmirene obaveze JLS'!$A$11:I$500,'prenos-P-R-N'!K$1,FALSE),"")))</f>
        <v/>
      </c>
      <c r="L561" t="str">
        <f>IF(A561=0,"",IF(A561&lt;=A$1,+IF(VLOOKUP(A561,'Rashodi- plan-izvršenje'!A$8:J$1500,M$1,FALSE)&gt;0,"Програмска активност","Пројекат"),IF(A561&gt;A$2,+IF(VLOOKUP(A561,'Neizmirene obaveze JLS'!A$8:J$2008,M$1,FALSE)&gt;0,"Програмска активност","Пројекат"),"")))</f>
        <v/>
      </c>
      <c r="M561" s="87" t="str">
        <f>IF(A561=0,"",IF($A561&lt;=$A$1,+IF(VLOOKUP($A561,'Rashodi- plan-izvršenje'!$A$8:$M$1500,10,FALSE)&gt;0,VLOOKUP($A561,'Rashodi- plan-izvršenje'!$A$8:$M$1500,10,FALSE),VLOOKUP($A561,'Rashodi- plan-izvršenje'!$A$8:$M$1500,12,FALSE)),+IF($A561&gt;$A$2,IF(VLOOKUP($A561,'Neizmirene obaveze JLS'!$A$8:$M$1500,10,FALSE)&gt;0,VLOOKUP($A561,'Neizmirene obaveze JLS'!$A$11:$M$1500,10,FALSE),VLOOKUP($A561,'Neizmirene obaveze JLS'!$A$11:$M$1500,12,FALSE)),0)))</f>
        <v/>
      </c>
      <c r="N561" s="87" t="str">
        <f>IF(A561=0,"",IF($A561&lt;=$A$1,+IF(VLOOKUP(A561,'Rashodi- plan-izvršenje'!$A$8:$M$1500,10,FALSE)&gt;0,VLOOKUP(A561,'Rashodi- plan-izvršenje'!$A$8:$M$1500,11,FALSE),VLOOKUP(A561,'Rashodi- plan-izvršenje'!$A$8:$M$1500,13,FALSE)),+IF($A561&gt;$A$2,IF(VLOOKUP($A561,'Neizmirene obaveze JLS'!$A$8:$M$1500,10,FALSE)&gt;0,VLOOKUP($A561,'Neizmirene obaveze JLS'!$A$11:$M$1500,11,FALSE),VLOOKUP($A561,'Neizmirene obaveze JLS'!$A$11:$M$1500,13,FALSE)),0)))</f>
        <v/>
      </c>
      <c r="O561" s="87" t="str">
        <f>IF(A561=0,"",IF($A561&lt;=$A$1,VALUE(+VLOOKUP($A561,'Rashodi- plan-izvršenje'!$A$8:N$1500,'prenos-P-R-N'!O$1,FALSE)),IF($A561&lt;=A$2,VALUE(VLOOKUP($A561,'Prihodi- plan-izvršenje'!$A$8:$H$500,6,FALSE)),VALUE(VLOOKUP($A561,'Neizmirene obaveze JLS'!$A$8:$N$500,O$1,FALSE)))))</f>
        <v/>
      </c>
      <c r="P561" s="87" t="str">
        <f>IF(A561=0,"",IF(A561=0,0,IF(A561&gt;A$2,'šifarnik K-izvor'!G$3,+IF(Q561&lt;700,+'šifarnik K-izvor'!G$2,'šifarnik K-izvor'!G$1))))</f>
        <v/>
      </c>
      <c r="Q561" s="87">
        <f>IF($A561&lt;=$A$1,VALUE(+VLOOKUP($A561,'Rashodi- plan-izvršenje'!$A$8:O$1500,'prenos-P-R-N'!Q$1,FALSE)),IF($A561&lt;=$A$2,VLOOKUP($A561,'Prihodi- plan-izvršenje'!$A$4:$H$500,4,FALSE),IF($A561&lt;=$A$3,VLOOKUP(A561,'Neizmirene obaveze JLS'!$A$11:O$500,Q$1,FALSE),"")))</f>
        <v>0</v>
      </c>
      <c r="R561" s="88">
        <f>IF($A561&lt;=$A$1,VALUE(+VLOOKUP($A561,'Rashodi- plan-izvršenje'!$A$8:P$1500,'prenos-P-R-N'!R$1,FALSE)),IF($A561&lt;=$A$2,VLOOKUP($A561,'Prihodi- plan-izvršenje'!$A$4:$H$500,7,FALSE),""))</f>
        <v>0</v>
      </c>
      <c r="S561" s="88">
        <f>IF(A561=0,0,IF($A561&lt;=$A$1,VALUE(+VLOOKUP($A561,'Rashodi- plan-izvršenje'!$A$8:Q$1500,'prenos-P-R-N'!S$1,FALSE)),IF($A561&lt;=$A$2,VLOOKUP($A561,'Prihodi- plan-izvršenje'!$A$4:$H$500,8,FALSE),0)))</f>
        <v>0</v>
      </c>
      <c r="T561" s="88" t="str">
        <f>IF($A561&gt;$A$2,VLOOKUP($A561,'Neizmirene obaveze JLS'!$A$11:R$500,R$1,FALSE),"")</f>
        <v/>
      </c>
      <c r="U561" s="88">
        <f>IF($A561&gt;$A$2,VLOOKUP($A561,'Neizmirene obaveze JLS'!$A$11:S$500,S$1,FALSE),0)</f>
        <v>0</v>
      </c>
      <c r="V561" s="88">
        <f t="shared" si="53"/>
        <v>0</v>
      </c>
      <c r="W561" s="74"/>
      <c r="X561" s="74"/>
      <c r="Y561" s="74"/>
      <c r="Z561" s="74"/>
      <c r="AA561" s="193">
        <f t="shared" si="54"/>
        <v>1</v>
      </c>
      <c r="AB561" s="193" t="str">
        <f t="shared" si="55"/>
        <v/>
      </c>
    </row>
    <row r="562" spans="1:28">
      <c r="A562" s="89">
        <f>IF(AND(COUNTIF(A$1:A$3,"&gt;0")=1,MAX(A$8:A561)&lt;A$1),A561+1,IF(AND(COUNTIF(A$1:A$3,"&gt;0")=2,MAX(A$8:A561)&lt;A$2),A561+1,IF(AND(COUNTIF(A$1:A$3,"&gt;0")=3,MAX(A$8:A561)&lt;A$3),A561+1,0)))</f>
        <v>0</v>
      </c>
      <c r="B562" s="89" t="str">
        <f t="shared" si="56"/>
        <v/>
      </c>
      <c r="C562" s="89" t="str">
        <f t="shared" si="57"/>
        <v/>
      </c>
      <c r="D562" s="87" t="str">
        <f>IF($A562=0,"",IF($A562&lt;=$A$1,+VLOOKUP($A562,'Rashodi- plan-izvršenje'!$A$8:B$1500,'prenos-P-R-N'!D$1,FALSE),IF($A562&gt;$A$2,+VLOOKUP($A562,'Neizmirene obaveze JLS'!$A$11:B$500,'prenos-P-R-N'!D$1,FALSE),"")))</f>
        <v/>
      </c>
      <c r="E562" s="87" t="str">
        <f>IF($A562=0,"",IF($A562&lt;=$A$1,+VLOOKUP($A562,'Rashodi- plan-izvršenje'!$A$8:C$1500,'prenos-P-R-N'!E$1,FALSE),IF($A562&gt;$A$2,+VLOOKUP($A562,'Neizmirene obaveze JLS'!$A$11:C$500,'prenos-P-R-N'!E$1,FALSE),"")))</f>
        <v/>
      </c>
      <c r="F562" s="87" t="str">
        <f>IF($A562=0,"",IF($A562&lt;=$A$1,+VLOOKUP($A562,'Rashodi- plan-izvršenje'!$A$8:D$1500,'prenos-P-R-N'!F$1,FALSE),IF($A562&gt;$A$2,+VLOOKUP($A562,'Neizmirene obaveze JLS'!$A$11:D$500,'prenos-P-R-N'!F$1,FALSE),"")))</f>
        <v/>
      </c>
      <c r="G562" s="87" t="str">
        <f>IF($A562=0,"",IF($A562&lt;=$A$1,+VLOOKUP($A562,'Rashodi- plan-izvršenje'!$A$8:E$1500,'prenos-P-R-N'!G$1,FALSE),IF($A562&gt;$A$2,+VLOOKUP($A562,'Neizmirene obaveze JLS'!$A$11:E$500,'prenos-P-R-N'!G$1,FALSE),"")))</f>
        <v/>
      </c>
      <c r="H562" s="87" t="str">
        <f>IF($A562=0,"",IF($A562&lt;=$A$1,+VLOOKUP($A562,'Rashodi- plan-izvršenje'!$A$8:F$1500,'prenos-P-R-N'!H$1,FALSE),IF($A562&gt;$A$2,+VLOOKUP($A562,'Neizmirene obaveze JLS'!$A$11:F$500,'prenos-P-R-N'!H$1,FALSE),"")))</f>
        <v/>
      </c>
      <c r="I562" s="87" t="str">
        <f>IF($A562=0,"",IF($A562&lt;=$A$1,+VLOOKUP($A562,'Rashodi- plan-izvršenje'!$A$8:G$1500,'prenos-P-R-N'!I$1,FALSE),IF($A562&gt;$A$2,+VLOOKUP($A562,'Neizmirene obaveze JLS'!$A$11:G$500,'prenos-P-R-N'!I$1,FALSE),"")))</f>
        <v/>
      </c>
      <c r="J562" s="87" t="str">
        <f>IF($A562=0,"",IF($A562&lt;=$A$1,+VLOOKUP($A562,'Rashodi- plan-izvršenje'!$A$8:H$1500,'prenos-P-R-N'!J$1,FALSE),IF($A562&gt;$A$2,+VLOOKUP($A562,'Neizmirene obaveze JLS'!$A$11:H$500,'prenos-P-R-N'!J$1,FALSE),"")))</f>
        <v/>
      </c>
      <c r="K562" s="87" t="str">
        <f>IF($A562=0,"",IF($A562&lt;=$A$1,+VLOOKUP($A562,'Rashodi- plan-izvršenje'!$A$8:I$1500,'prenos-P-R-N'!K$1,FALSE),IF($A562&gt;$A$2,+VLOOKUP($A562,'Neizmirene obaveze JLS'!$A$11:I$500,'prenos-P-R-N'!K$1,FALSE),"")))</f>
        <v/>
      </c>
      <c r="L562" t="str">
        <f>IF(A562=0,"",IF(A562&lt;=A$1,+IF(VLOOKUP(A562,'Rashodi- plan-izvršenje'!A$8:J$1500,M$1,FALSE)&gt;0,"Програмска активност","Пројекат"),IF(A562&gt;A$2,+IF(VLOOKUP(A562,'Neizmirene obaveze JLS'!A$8:J$2008,M$1,FALSE)&gt;0,"Програмска активност","Пројекат"),"")))</f>
        <v/>
      </c>
      <c r="M562" s="87" t="str">
        <f>IF(A562=0,"",IF($A562&lt;=$A$1,+IF(VLOOKUP($A562,'Rashodi- plan-izvršenje'!$A$8:$M$1500,10,FALSE)&gt;0,VLOOKUP($A562,'Rashodi- plan-izvršenje'!$A$8:$M$1500,10,FALSE),VLOOKUP($A562,'Rashodi- plan-izvršenje'!$A$8:$M$1500,12,FALSE)),+IF($A562&gt;$A$2,IF(VLOOKUP($A562,'Neizmirene obaveze JLS'!$A$8:$M$1500,10,FALSE)&gt;0,VLOOKUP($A562,'Neizmirene obaveze JLS'!$A$11:$M$1500,10,FALSE),VLOOKUP($A562,'Neizmirene obaveze JLS'!$A$11:$M$1500,12,FALSE)),0)))</f>
        <v/>
      </c>
      <c r="N562" s="87" t="str">
        <f>IF(A562=0,"",IF($A562&lt;=$A$1,+IF(VLOOKUP(A562,'Rashodi- plan-izvršenje'!$A$8:$M$1500,10,FALSE)&gt;0,VLOOKUP(A562,'Rashodi- plan-izvršenje'!$A$8:$M$1500,11,FALSE),VLOOKUP(A562,'Rashodi- plan-izvršenje'!$A$8:$M$1500,13,FALSE)),+IF($A562&gt;$A$2,IF(VLOOKUP($A562,'Neizmirene obaveze JLS'!$A$8:$M$1500,10,FALSE)&gt;0,VLOOKUP($A562,'Neizmirene obaveze JLS'!$A$11:$M$1500,11,FALSE),VLOOKUP($A562,'Neizmirene obaveze JLS'!$A$11:$M$1500,13,FALSE)),0)))</f>
        <v/>
      </c>
      <c r="O562" s="87" t="str">
        <f>IF(A562=0,"",IF($A562&lt;=$A$1,VALUE(+VLOOKUP($A562,'Rashodi- plan-izvršenje'!$A$8:N$1500,'prenos-P-R-N'!O$1,FALSE)),IF($A562&lt;=A$2,VALUE(VLOOKUP($A562,'Prihodi- plan-izvršenje'!$A$8:$H$500,6,FALSE)),VALUE(VLOOKUP($A562,'Neizmirene obaveze JLS'!$A$8:$N$500,O$1,FALSE)))))</f>
        <v/>
      </c>
      <c r="P562" s="87" t="str">
        <f>IF(A562=0,"",IF(A562=0,0,IF(A562&gt;A$2,'šifarnik K-izvor'!G$3,+IF(Q562&lt;700,+'šifarnik K-izvor'!G$2,'šifarnik K-izvor'!G$1))))</f>
        <v/>
      </c>
      <c r="Q562" s="87">
        <f>IF($A562&lt;=$A$1,VALUE(+VLOOKUP($A562,'Rashodi- plan-izvršenje'!$A$8:O$1500,'prenos-P-R-N'!Q$1,FALSE)),IF($A562&lt;=$A$2,VLOOKUP($A562,'Prihodi- plan-izvršenje'!$A$4:$H$500,4,FALSE),IF($A562&lt;=$A$3,VLOOKUP(A562,'Neizmirene obaveze JLS'!$A$11:O$500,Q$1,FALSE),"")))</f>
        <v>0</v>
      </c>
      <c r="R562" s="88">
        <f>IF($A562&lt;=$A$1,VALUE(+VLOOKUP($A562,'Rashodi- plan-izvršenje'!$A$8:P$1500,'prenos-P-R-N'!R$1,FALSE)),IF($A562&lt;=$A$2,VLOOKUP($A562,'Prihodi- plan-izvršenje'!$A$4:$H$500,7,FALSE),""))</f>
        <v>0</v>
      </c>
      <c r="S562" s="88">
        <f>IF(A562=0,0,IF($A562&lt;=$A$1,VALUE(+VLOOKUP($A562,'Rashodi- plan-izvršenje'!$A$8:Q$1500,'prenos-P-R-N'!S$1,FALSE)),IF($A562&lt;=$A$2,VLOOKUP($A562,'Prihodi- plan-izvršenje'!$A$4:$H$500,8,FALSE),0)))</f>
        <v>0</v>
      </c>
      <c r="T562" s="88" t="str">
        <f>IF($A562&gt;$A$2,VLOOKUP($A562,'Neizmirene obaveze JLS'!$A$11:R$500,R$1,FALSE),"")</f>
        <v/>
      </c>
      <c r="U562" s="88">
        <f>IF($A562&gt;$A$2,VLOOKUP($A562,'Neizmirene obaveze JLS'!$A$11:S$500,S$1,FALSE),0)</f>
        <v>0</v>
      </c>
      <c r="V562" s="88">
        <f t="shared" si="53"/>
        <v>0</v>
      </c>
      <c r="W562" s="74"/>
      <c r="X562" s="74"/>
      <c r="Y562" s="74"/>
      <c r="Z562" s="74"/>
      <c r="AA562" s="193">
        <f t="shared" si="54"/>
        <v>1</v>
      </c>
      <c r="AB562" s="193" t="str">
        <f t="shared" si="55"/>
        <v/>
      </c>
    </row>
    <row r="563" spans="1:28">
      <c r="A563" s="89">
        <f>IF(AND(COUNTIF(A$1:A$3,"&gt;0")=1,MAX(A$8:A562)&lt;A$1),A562+1,IF(AND(COUNTIF(A$1:A$3,"&gt;0")=2,MAX(A$8:A562)&lt;A$2),A562+1,IF(AND(COUNTIF(A$1:A$3,"&gt;0")=3,MAX(A$8:A562)&lt;A$3),A562+1,0)))</f>
        <v>0</v>
      </c>
      <c r="B563" s="89" t="str">
        <f t="shared" si="56"/>
        <v/>
      </c>
      <c r="C563" s="89" t="str">
        <f t="shared" si="57"/>
        <v/>
      </c>
      <c r="D563" s="87" t="str">
        <f>IF($A563=0,"",IF($A563&lt;=$A$1,+VLOOKUP($A563,'Rashodi- plan-izvršenje'!$A$8:B$1500,'prenos-P-R-N'!D$1,FALSE),IF($A563&gt;$A$2,+VLOOKUP($A563,'Neizmirene obaveze JLS'!$A$11:B$500,'prenos-P-R-N'!D$1,FALSE),"")))</f>
        <v/>
      </c>
      <c r="E563" s="87" t="str">
        <f>IF($A563=0,"",IF($A563&lt;=$A$1,+VLOOKUP($A563,'Rashodi- plan-izvršenje'!$A$8:C$1500,'prenos-P-R-N'!E$1,FALSE),IF($A563&gt;$A$2,+VLOOKUP($A563,'Neizmirene obaveze JLS'!$A$11:C$500,'prenos-P-R-N'!E$1,FALSE),"")))</f>
        <v/>
      </c>
      <c r="F563" s="87" t="str">
        <f>IF($A563=0,"",IF($A563&lt;=$A$1,+VLOOKUP($A563,'Rashodi- plan-izvršenje'!$A$8:D$1500,'prenos-P-R-N'!F$1,FALSE),IF($A563&gt;$A$2,+VLOOKUP($A563,'Neizmirene obaveze JLS'!$A$11:D$500,'prenos-P-R-N'!F$1,FALSE),"")))</f>
        <v/>
      </c>
      <c r="G563" s="87" t="str">
        <f>IF($A563=0,"",IF($A563&lt;=$A$1,+VLOOKUP($A563,'Rashodi- plan-izvršenje'!$A$8:E$1500,'prenos-P-R-N'!G$1,FALSE),IF($A563&gt;$A$2,+VLOOKUP($A563,'Neizmirene obaveze JLS'!$A$11:E$500,'prenos-P-R-N'!G$1,FALSE),"")))</f>
        <v/>
      </c>
      <c r="H563" s="87" t="str">
        <f>IF($A563=0,"",IF($A563&lt;=$A$1,+VLOOKUP($A563,'Rashodi- plan-izvršenje'!$A$8:F$1500,'prenos-P-R-N'!H$1,FALSE),IF($A563&gt;$A$2,+VLOOKUP($A563,'Neizmirene obaveze JLS'!$A$11:F$500,'prenos-P-R-N'!H$1,FALSE),"")))</f>
        <v/>
      </c>
      <c r="I563" s="87" t="str">
        <f>IF($A563=0,"",IF($A563&lt;=$A$1,+VLOOKUP($A563,'Rashodi- plan-izvršenje'!$A$8:G$1500,'prenos-P-R-N'!I$1,FALSE),IF($A563&gt;$A$2,+VLOOKUP($A563,'Neizmirene obaveze JLS'!$A$11:G$500,'prenos-P-R-N'!I$1,FALSE),"")))</f>
        <v/>
      </c>
      <c r="J563" s="87" t="str">
        <f>IF($A563=0,"",IF($A563&lt;=$A$1,+VLOOKUP($A563,'Rashodi- plan-izvršenje'!$A$8:H$1500,'prenos-P-R-N'!J$1,FALSE),IF($A563&gt;$A$2,+VLOOKUP($A563,'Neizmirene obaveze JLS'!$A$11:H$500,'prenos-P-R-N'!J$1,FALSE),"")))</f>
        <v/>
      </c>
      <c r="K563" s="87" t="str">
        <f>IF($A563=0,"",IF($A563&lt;=$A$1,+VLOOKUP($A563,'Rashodi- plan-izvršenje'!$A$8:I$1500,'prenos-P-R-N'!K$1,FALSE),IF($A563&gt;$A$2,+VLOOKUP($A563,'Neizmirene obaveze JLS'!$A$11:I$500,'prenos-P-R-N'!K$1,FALSE),"")))</f>
        <v/>
      </c>
      <c r="L563" t="str">
        <f>IF(A563=0,"",IF(A563&lt;=A$1,+IF(VLOOKUP(A563,'Rashodi- plan-izvršenje'!A$8:J$1500,M$1,FALSE)&gt;0,"Програмска активност","Пројекат"),IF(A563&gt;A$2,+IF(VLOOKUP(A563,'Neizmirene obaveze JLS'!A$8:J$2008,M$1,FALSE)&gt;0,"Програмска активност","Пројекат"),"")))</f>
        <v/>
      </c>
      <c r="M563" s="87" t="str">
        <f>IF(A563=0,"",IF($A563&lt;=$A$1,+IF(VLOOKUP($A563,'Rashodi- plan-izvršenje'!$A$8:$M$1500,10,FALSE)&gt;0,VLOOKUP($A563,'Rashodi- plan-izvršenje'!$A$8:$M$1500,10,FALSE),VLOOKUP($A563,'Rashodi- plan-izvršenje'!$A$8:$M$1500,12,FALSE)),+IF($A563&gt;$A$2,IF(VLOOKUP($A563,'Neizmirene obaveze JLS'!$A$8:$M$1500,10,FALSE)&gt;0,VLOOKUP($A563,'Neizmirene obaveze JLS'!$A$11:$M$1500,10,FALSE),VLOOKUP($A563,'Neizmirene obaveze JLS'!$A$11:$M$1500,12,FALSE)),0)))</f>
        <v/>
      </c>
      <c r="N563" s="87" t="str">
        <f>IF(A563=0,"",IF($A563&lt;=$A$1,+IF(VLOOKUP(A563,'Rashodi- plan-izvršenje'!$A$8:$M$1500,10,FALSE)&gt;0,VLOOKUP(A563,'Rashodi- plan-izvršenje'!$A$8:$M$1500,11,FALSE),VLOOKUP(A563,'Rashodi- plan-izvršenje'!$A$8:$M$1500,13,FALSE)),+IF($A563&gt;$A$2,IF(VLOOKUP($A563,'Neizmirene obaveze JLS'!$A$8:$M$1500,10,FALSE)&gt;0,VLOOKUP($A563,'Neizmirene obaveze JLS'!$A$11:$M$1500,11,FALSE),VLOOKUP($A563,'Neizmirene obaveze JLS'!$A$11:$M$1500,13,FALSE)),0)))</f>
        <v/>
      </c>
      <c r="O563" s="87" t="str">
        <f>IF(A563=0,"",IF($A563&lt;=$A$1,VALUE(+VLOOKUP($A563,'Rashodi- plan-izvršenje'!$A$8:N$1500,'prenos-P-R-N'!O$1,FALSE)),IF($A563&lt;=A$2,VALUE(VLOOKUP($A563,'Prihodi- plan-izvršenje'!$A$8:$H$500,6,FALSE)),VALUE(VLOOKUP($A563,'Neizmirene obaveze JLS'!$A$8:$N$500,O$1,FALSE)))))</f>
        <v/>
      </c>
      <c r="P563" s="87" t="str">
        <f>IF(A563=0,"",IF(A563=0,0,IF(A563&gt;A$2,'šifarnik K-izvor'!G$3,+IF(Q563&lt;700,+'šifarnik K-izvor'!G$2,'šifarnik K-izvor'!G$1))))</f>
        <v/>
      </c>
      <c r="Q563" s="87">
        <f>IF($A563&lt;=$A$1,VALUE(+VLOOKUP($A563,'Rashodi- plan-izvršenje'!$A$8:O$1500,'prenos-P-R-N'!Q$1,FALSE)),IF($A563&lt;=$A$2,VLOOKUP($A563,'Prihodi- plan-izvršenje'!$A$4:$H$500,4,FALSE),IF($A563&lt;=$A$3,VLOOKUP(A563,'Neizmirene obaveze JLS'!$A$11:O$500,Q$1,FALSE),"")))</f>
        <v>0</v>
      </c>
      <c r="R563" s="88">
        <f>IF($A563&lt;=$A$1,VALUE(+VLOOKUP($A563,'Rashodi- plan-izvršenje'!$A$8:P$1500,'prenos-P-R-N'!R$1,FALSE)),IF($A563&lt;=$A$2,VLOOKUP($A563,'Prihodi- plan-izvršenje'!$A$4:$H$500,7,FALSE),""))</f>
        <v>0</v>
      </c>
      <c r="S563" s="88">
        <f>IF(A563=0,0,IF($A563&lt;=$A$1,VALUE(+VLOOKUP($A563,'Rashodi- plan-izvršenje'!$A$8:Q$1500,'prenos-P-R-N'!S$1,FALSE)),IF($A563&lt;=$A$2,VLOOKUP($A563,'Prihodi- plan-izvršenje'!$A$4:$H$500,8,FALSE),0)))</f>
        <v>0</v>
      </c>
      <c r="T563" s="88" t="str">
        <f>IF($A563&gt;$A$2,VLOOKUP($A563,'Neizmirene obaveze JLS'!$A$11:R$500,R$1,FALSE),"")</f>
        <v/>
      </c>
      <c r="U563" s="88">
        <f>IF($A563&gt;$A$2,VLOOKUP($A563,'Neizmirene obaveze JLS'!$A$11:S$500,S$1,FALSE),0)</f>
        <v>0</v>
      </c>
      <c r="V563" s="88">
        <f t="shared" si="53"/>
        <v>0</v>
      </c>
      <c r="W563" s="74"/>
      <c r="X563" s="74"/>
      <c r="Y563" s="74"/>
      <c r="Z563" s="74"/>
      <c r="AA563" s="193">
        <f t="shared" si="54"/>
        <v>1</v>
      </c>
      <c r="AB563" s="193" t="str">
        <f t="shared" si="55"/>
        <v/>
      </c>
    </row>
    <row r="564" spans="1:28">
      <c r="A564" s="89">
        <f>IF(AND(COUNTIF(A$1:A$3,"&gt;0")=1,MAX(A$8:A563)&lt;A$1),A563+1,IF(AND(COUNTIF(A$1:A$3,"&gt;0")=2,MAX(A$8:A563)&lt;A$2),A563+1,IF(AND(COUNTIF(A$1:A$3,"&gt;0")=3,MAX(A$8:A563)&lt;A$3),A563+1,0)))</f>
        <v>0</v>
      </c>
      <c r="B564" s="89" t="str">
        <f t="shared" si="56"/>
        <v/>
      </c>
      <c r="C564" s="89" t="str">
        <f t="shared" si="57"/>
        <v/>
      </c>
      <c r="D564" s="87" t="str">
        <f>IF($A564=0,"",IF($A564&lt;=$A$1,+VLOOKUP($A564,'Rashodi- plan-izvršenje'!$A$8:B$1500,'prenos-P-R-N'!D$1,FALSE),IF($A564&gt;$A$2,+VLOOKUP($A564,'Neizmirene obaveze JLS'!$A$11:B$500,'prenos-P-R-N'!D$1,FALSE),"")))</f>
        <v/>
      </c>
      <c r="E564" s="87" t="str">
        <f>IF($A564=0,"",IF($A564&lt;=$A$1,+VLOOKUP($A564,'Rashodi- plan-izvršenje'!$A$8:C$1500,'prenos-P-R-N'!E$1,FALSE),IF($A564&gt;$A$2,+VLOOKUP($A564,'Neizmirene obaveze JLS'!$A$11:C$500,'prenos-P-R-N'!E$1,FALSE),"")))</f>
        <v/>
      </c>
      <c r="F564" s="87" t="str">
        <f>IF($A564=0,"",IF($A564&lt;=$A$1,+VLOOKUP($A564,'Rashodi- plan-izvršenje'!$A$8:D$1500,'prenos-P-R-N'!F$1,FALSE),IF($A564&gt;$A$2,+VLOOKUP($A564,'Neizmirene obaveze JLS'!$A$11:D$500,'prenos-P-R-N'!F$1,FALSE),"")))</f>
        <v/>
      </c>
      <c r="G564" s="87" t="str">
        <f>IF($A564=0,"",IF($A564&lt;=$A$1,+VLOOKUP($A564,'Rashodi- plan-izvršenje'!$A$8:E$1500,'prenos-P-R-N'!G$1,FALSE),IF($A564&gt;$A$2,+VLOOKUP($A564,'Neizmirene obaveze JLS'!$A$11:E$500,'prenos-P-R-N'!G$1,FALSE),"")))</f>
        <v/>
      </c>
      <c r="H564" s="87" t="str">
        <f>IF($A564=0,"",IF($A564&lt;=$A$1,+VLOOKUP($A564,'Rashodi- plan-izvršenje'!$A$8:F$1500,'prenos-P-R-N'!H$1,FALSE),IF($A564&gt;$A$2,+VLOOKUP($A564,'Neizmirene obaveze JLS'!$A$11:F$500,'prenos-P-R-N'!H$1,FALSE),"")))</f>
        <v/>
      </c>
      <c r="I564" s="87" t="str">
        <f>IF($A564=0,"",IF($A564&lt;=$A$1,+VLOOKUP($A564,'Rashodi- plan-izvršenje'!$A$8:G$1500,'prenos-P-R-N'!I$1,FALSE),IF($A564&gt;$A$2,+VLOOKUP($A564,'Neizmirene obaveze JLS'!$A$11:G$500,'prenos-P-R-N'!I$1,FALSE),"")))</f>
        <v/>
      </c>
      <c r="J564" s="87" t="str">
        <f>IF($A564=0,"",IF($A564&lt;=$A$1,+VLOOKUP($A564,'Rashodi- plan-izvršenje'!$A$8:H$1500,'prenos-P-R-N'!J$1,FALSE),IF($A564&gt;$A$2,+VLOOKUP($A564,'Neizmirene obaveze JLS'!$A$11:H$500,'prenos-P-R-N'!J$1,FALSE),"")))</f>
        <v/>
      </c>
      <c r="K564" s="87" t="str">
        <f>IF($A564=0,"",IF($A564&lt;=$A$1,+VLOOKUP($A564,'Rashodi- plan-izvršenje'!$A$8:I$1500,'prenos-P-R-N'!K$1,FALSE),IF($A564&gt;$A$2,+VLOOKUP($A564,'Neizmirene obaveze JLS'!$A$11:I$500,'prenos-P-R-N'!K$1,FALSE),"")))</f>
        <v/>
      </c>
      <c r="L564" t="str">
        <f>IF(A564=0,"",IF(A564&lt;=A$1,+IF(VLOOKUP(A564,'Rashodi- plan-izvršenje'!A$8:J$1500,M$1,FALSE)&gt;0,"Програмска активност","Пројекат"),IF(A564&gt;A$2,+IF(VLOOKUP(A564,'Neizmirene obaveze JLS'!A$8:J$2008,M$1,FALSE)&gt;0,"Програмска активност","Пројекат"),"")))</f>
        <v/>
      </c>
      <c r="M564" s="87" t="str">
        <f>IF(A564=0,"",IF($A564&lt;=$A$1,+IF(VLOOKUP($A564,'Rashodi- plan-izvršenje'!$A$8:$M$1500,10,FALSE)&gt;0,VLOOKUP($A564,'Rashodi- plan-izvršenje'!$A$8:$M$1500,10,FALSE),VLOOKUP($A564,'Rashodi- plan-izvršenje'!$A$8:$M$1500,12,FALSE)),+IF($A564&gt;$A$2,IF(VLOOKUP($A564,'Neizmirene obaveze JLS'!$A$8:$M$1500,10,FALSE)&gt;0,VLOOKUP($A564,'Neizmirene obaveze JLS'!$A$11:$M$1500,10,FALSE),VLOOKUP($A564,'Neizmirene obaveze JLS'!$A$11:$M$1500,12,FALSE)),0)))</f>
        <v/>
      </c>
      <c r="N564" s="87" t="str">
        <f>IF(A564=0,"",IF($A564&lt;=$A$1,+IF(VLOOKUP(A564,'Rashodi- plan-izvršenje'!$A$8:$M$1500,10,FALSE)&gt;0,VLOOKUP(A564,'Rashodi- plan-izvršenje'!$A$8:$M$1500,11,FALSE),VLOOKUP(A564,'Rashodi- plan-izvršenje'!$A$8:$M$1500,13,FALSE)),+IF($A564&gt;$A$2,IF(VLOOKUP($A564,'Neizmirene obaveze JLS'!$A$8:$M$1500,10,FALSE)&gt;0,VLOOKUP($A564,'Neizmirene obaveze JLS'!$A$11:$M$1500,11,FALSE),VLOOKUP($A564,'Neizmirene obaveze JLS'!$A$11:$M$1500,13,FALSE)),0)))</f>
        <v/>
      </c>
      <c r="O564" s="87" t="str">
        <f>IF(A564=0,"",IF($A564&lt;=$A$1,VALUE(+VLOOKUP($A564,'Rashodi- plan-izvršenje'!$A$8:N$1500,'prenos-P-R-N'!O$1,FALSE)),IF($A564&lt;=A$2,VALUE(VLOOKUP($A564,'Prihodi- plan-izvršenje'!$A$8:$H$500,6,FALSE)),VALUE(VLOOKUP($A564,'Neizmirene obaveze JLS'!$A$8:$N$500,O$1,FALSE)))))</f>
        <v/>
      </c>
      <c r="P564" s="87" t="str">
        <f>IF(A564=0,"",IF(A564=0,0,IF(A564&gt;A$2,'šifarnik K-izvor'!G$3,+IF(Q564&lt;700,+'šifarnik K-izvor'!G$2,'šifarnik K-izvor'!G$1))))</f>
        <v/>
      </c>
      <c r="Q564" s="87">
        <f>IF($A564&lt;=$A$1,VALUE(+VLOOKUP($A564,'Rashodi- plan-izvršenje'!$A$8:O$1500,'prenos-P-R-N'!Q$1,FALSE)),IF($A564&lt;=$A$2,VLOOKUP($A564,'Prihodi- plan-izvršenje'!$A$4:$H$500,4,FALSE),IF($A564&lt;=$A$3,VLOOKUP(A564,'Neizmirene obaveze JLS'!$A$11:O$500,Q$1,FALSE),"")))</f>
        <v>0</v>
      </c>
      <c r="R564" s="88">
        <f>IF($A564&lt;=$A$1,VALUE(+VLOOKUP($A564,'Rashodi- plan-izvršenje'!$A$8:P$1500,'prenos-P-R-N'!R$1,FALSE)),IF($A564&lt;=$A$2,VLOOKUP($A564,'Prihodi- plan-izvršenje'!$A$4:$H$500,7,FALSE),""))</f>
        <v>0</v>
      </c>
      <c r="S564" s="88">
        <f>IF(A564=0,0,IF($A564&lt;=$A$1,VALUE(+VLOOKUP($A564,'Rashodi- plan-izvršenje'!$A$8:Q$1500,'prenos-P-R-N'!S$1,FALSE)),IF($A564&lt;=$A$2,VLOOKUP($A564,'Prihodi- plan-izvršenje'!$A$4:$H$500,8,FALSE),0)))</f>
        <v>0</v>
      </c>
      <c r="T564" s="88" t="str">
        <f>IF($A564&gt;$A$2,VLOOKUP($A564,'Neizmirene obaveze JLS'!$A$11:R$500,R$1,FALSE),"")</f>
        <v/>
      </c>
      <c r="U564" s="88">
        <f>IF($A564&gt;$A$2,VLOOKUP($A564,'Neizmirene obaveze JLS'!$A$11:S$500,S$1,FALSE),0)</f>
        <v>0</v>
      </c>
      <c r="V564" s="88">
        <f t="shared" si="53"/>
        <v>0</v>
      </c>
      <c r="W564" s="74"/>
      <c r="X564" s="74"/>
      <c r="Y564" s="74"/>
      <c r="Z564" s="74"/>
      <c r="AA564" s="193">
        <f t="shared" si="54"/>
        <v>1</v>
      </c>
      <c r="AB564" s="193" t="str">
        <f t="shared" si="55"/>
        <v/>
      </c>
    </row>
    <row r="565" spans="1:28">
      <c r="A565" s="89">
        <f>IF(AND(COUNTIF(A$1:A$3,"&gt;0")=1,MAX(A$8:A564)&lt;A$1),A564+1,IF(AND(COUNTIF(A$1:A$3,"&gt;0")=2,MAX(A$8:A564)&lt;A$2),A564+1,IF(AND(COUNTIF(A$1:A$3,"&gt;0")=3,MAX(A$8:A564)&lt;A$3),A564+1,0)))</f>
        <v>0</v>
      </c>
      <c r="B565" s="89" t="str">
        <f t="shared" si="56"/>
        <v/>
      </c>
      <c r="C565" s="89" t="str">
        <f t="shared" si="57"/>
        <v/>
      </c>
      <c r="D565" s="87" t="str">
        <f>IF($A565=0,"",IF($A565&lt;=$A$1,+VLOOKUP($A565,'Rashodi- plan-izvršenje'!$A$8:B$1500,'prenos-P-R-N'!D$1,FALSE),IF($A565&gt;$A$2,+VLOOKUP($A565,'Neizmirene obaveze JLS'!$A$11:B$500,'prenos-P-R-N'!D$1,FALSE),"")))</f>
        <v/>
      </c>
      <c r="E565" s="87" t="str">
        <f>IF($A565=0,"",IF($A565&lt;=$A$1,+VLOOKUP($A565,'Rashodi- plan-izvršenje'!$A$8:C$1500,'prenos-P-R-N'!E$1,FALSE),IF($A565&gt;$A$2,+VLOOKUP($A565,'Neizmirene obaveze JLS'!$A$11:C$500,'prenos-P-R-N'!E$1,FALSE),"")))</f>
        <v/>
      </c>
      <c r="F565" s="87" t="str">
        <f>IF($A565=0,"",IF($A565&lt;=$A$1,+VLOOKUP($A565,'Rashodi- plan-izvršenje'!$A$8:D$1500,'prenos-P-R-N'!F$1,FALSE),IF($A565&gt;$A$2,+VLOOKUP($A565,'Neizmirene obaveze JLS'!$A$11:D$500,'prenos-P-R-N'!F$1,FALSE),"")))</f>
        <v/>
      </c>
      <c r="G565" s="87" t="str">
        <f>IF($A565=0,"",IF($A565&lt;=$A$1,+VLOOKUP($A565,'Rashodi- plan-izvršenje'!$A$8:E$1500,'prenos-P-R-N'!G$1,FALSE),IF($A565&gt;$A$2,+VLOOKUP($A565,'Neizmirene obaveze JLS'!$A$11:E$500,'prenos-P-R-N'!G$1,FALSE),"")))</f>
        <v/>
      </c>
      <c r="H565" s="87" t="str">
        <f>IF($A565=0,"",IF($A565&lt;=$A$1,+VLOOKUP($A565,'Rashodi- plan-izvršenje'!$A$8:F$1500,'prenos-P-R-N'!H$1,FALSE),IF($A565&gt;$A$2,+VLOOKUP($A565,'Neizmirene obaveze JLS'!$A$11:F$500,'prenos-P-R-N'!H$1,FALSE),"")))</f>
        <v/>
      </c>
      <c r="I565" s="87" t="str">
        <f>IF($A565=0,"",IF($A565&lt;=$A$1,+VLOOKUP($A565,'Rashodi- plan-izvršenje'!$A$8:G$1500,'prenos-P-R-N'!I$1,FALSE),IF($A565&gt;$A$2,+VLOOKUP($A565,'Neizmirene obaveze JLS'!$A$11:G$500,'prenos-P-R-N'!I$1,FALSE),"")))</f>
        <v/>
      </c>
      <c r="J565" s="87" t="str">
        <f>IF($A565=0,"",IF($A565&lt;=$A$1,+VLOOKUP($A565,'Rashodi- plan-izvršenje'!$A$8:H$1500,'prenos-P-R-N'!J$1,FALSE),IF($A565&gt;$A$2,+VLOOKUP($A565,'Neizmirene obaveze JLS'!$A$11:H$500,'prenos-P-R-N'!J$1,FALSE),"")))</f>
        <v/>
      </c>
      <c r="K565" s="87" t="str">
        <f>IF($A565=0,"",IF($A565&lt;=$A$1,+VLOOKUP($A565,'Rashodi- plan-izvršenje'!$A$8:I$1500,'prenos-P-R-N'!K$1,FALSE),IF($A565&gt;$A$2,+VLOOKUP($A565,'Neizmirene obaveze JLS'!$A$11:I$500,'prenos-P-R-N'!K$1,FALSE),"")))</f>
        <v/>
      </c>
      <c r="L565" t="str">
        <f>IF(A565=0,"",IF(A565&lt;=A$1,+IF(VLOOKUP(A565,'Rashodi- plan-izvršenje'!A$8:J$1500,M$1,FALSE)&gt;0,"Програмска активност","Пројекат"),IF(A565&gt;A$2,+IF(VLOOKUP(A565,'Neizmirene obaveze JLS'!A$8:J$2008,M$1,FALSE)&gt;0,"Програмска активност","Пројекат"),"")))</f>
        <v/>
      </c>
      <c r="M565" s="87" t="str">
        <f>IF(A565=0,"",IF($A565&lt;=$A$1,+IF(VLOOKUP($A565,'Rashodi- plan-izvršenje'!$A$8:$M$1500,10,FALSE)&gt;0,VLOOKUP($A565,'Rashodi- plan-izvršenje'!$A$8:$M$1500,10,FALSE),VLOOKUP($A565,'Rashodi- plan-izvršenje'!$A$8:$M$1500,12,FALSE)),+IF($A565&gt;$A$2,IF(VLOOKUP($A565,'Neizmirene obaveze JLS'!$A$8:$M$1500,10,FALSE)&gt;0,VLOOKUP($A565,'Neizmirene obaveze JLS'!$A$11:$M$1500,10,FALSE),VLOOKUP($A565,'Neizmirene obaveze JLS'!$A$11:$M$1500,12,FALSE)),0)))</f>
        <v/>
      </c>
      <c r="N565" s="87" t="str">
        <f>IF(A565=0,"",IF($A565&lt;=$A$1,+IF(VLOOKUP(A565,'Rashodi- plan-izvršenje'!$A$8:$M$1500,10,FALSE)&gt;0,VLOOKUP(A565,'Rashodi- plan-izvršenje'!$A$8:$M$1500,11,FALSE),VLOOKUP(A565,'Rashodi- plan-izvršenje'!$A$8:$M$1500,13,FALSE)),+IF($A565&gt;$A$2,IF(VLOOKUP($A565,'Neizmirene obaveze JLS'!$A$8:$M$1500,10,FALSE)&gt;0,VLOOKUP($A565,'Neizmirene obaveze JLS'!$A$11:$M$1500,11,FALSE),VLOOKUP($A565,'Neizmirene obaveze JLS'!$A$11:$M$1500,13,FALSE)),0)))</f>
        <v/>
      </c>
      <c r="O565" s="87" t="str">
        <f>IF(A565=0,"",IF($A565&lt;=$A$1,VALUE(+VLOOKUP($A565,'Rashodi- plan-izvršenje'!$A$8:N$1500,'prenos-P-R-N'!O$1,FALSE)),IF($A565&lt;=A$2,VALUE(VLOOKUP($A565,'Prihodi- plan-izvršenje'!$A$8:$H$500,6,FALSE)),VALUE(VLOOKUP($A565,'Neizmirene obaveze JLS'!$A$8:$N$500,O$1,FALSE)))))</f>
        <v/>
      </c>
      <c r="P565" s="87" t="str">
        <f>IF(A565=0,"",IF(A565=0,0,IF(A565&gt;A$2,'šifarnik K-izvor'!G$3,+IF(Q565&lt;700,+'šifarnik K-izvor'!G$2,'šifarnik K-izvor'!G$1))))</f>
        <v/>
      </c>
      <c r="Q565" s="87">
        <f>IF($A565&lt;=$A$1,VALUE(+VLOOKUP($A565,'Rashodi- plan-izvršenje'!$A$8:O$1500,'prenos-P-R-N'!Q$1,FALSE)),IF($A565&lt;=$A$2,VLOOKUP($A565,'Prihodi- plan-izvršenje'!$A$4:$H$500,4,FALSE),IF($A565&lt;=$A$3,VLOOKUP(A565,'Neizmirene obaveze JLS'!$A$11:O$500,Q$1,FALSE),"")))</f>
        <v>0</v>
      </c>
      <c r="R565" s="88">
        <f>IF($A565&lt;=$A$1,VALUE(+VLOOKUP($A565,'Rashodi- plan-izvršenje'!$A$8:P$1500,'prenos-P-R-N'!R$1,FALSE)),IF($A565&lt;=$A$2,VLOOKUP($A565,'Prihodi- plan-izvršenje'!$A$4:$H$500,7,FALSE),""))</f>
        <v>0</v>
      </c>
      <c r="S565" s="88">
        <f>IF(A565=0,0,IF($A565&lt;=$A$1,VALUE(+VLOOKUP($A565,'Rashodi- plan-izvršenje'!$A$8:Q$1500,'prenos-P-R-N'!S$1,FALSE)),IF($A565&lt;=$A$2,VLOOKUP($A565,'Prihodi- plan-izvršenje'!$A$4:$H$500,8,FALSE),0)))</f>
        <v>0</v>
      </c>
      <c r="T565" s="88" t="str">
        <f>IF($A565&gt;$A$2,VLOOKUP($A565,'Neizmirene obaveze JLS'!$A$11:R$500,R$1,FALSE),"")</f>
        <v/>
      </c>
      <c r="U565" s="88">
        <f>IF($A565&gt;$A$2,VLOOKUP($A565,'Neizmirene obaveze JLS'!$A$11:S$500,S$1,FALSE),0)</f>
        <v>0</v>
      </c>
      <c r="V565" s="88">
        <f t="shared" si="53"/>
        <v>0</v>
      </c>
      <c r="W565" s="74"/>
      <c r="X565" s="74"/>
      <c r="Y565" s="74"/>
      <c r="Z565" s="74"/>
      <c r="AA565" s="193">
        <f t="shared" si="54"/>
        <v>1</v>
      </c>
      <c r="AB565" s="193" t="str">
        <f t="shared" si="55"/>
        <v/>
      </c>
    </row>
    <row r="566" spans="1:28">
      <c r="A566" s="89">
        <f>IF(AND(COUNTIF(A$1:A$3,"&gt;0")=1,MAX(A$8:A565)&lt;A$1),A565+1,IF(AND(COUNTIF(A$1:A$3,"&gt;0")=2,MAX(A$8:A565)&lt;A$2),A565+1,IF(AND(COUNTIF(A$1:A$3,"&gt;0")=3,MAX(A$8:A565)&lt;A$3),A565+1,0)))</f>
        <v>0</v>
      </c>
      <c r="B566" s="89" t="str">
        <f t="shared" si="56"/>
        <v/>
      </c>
      <c r="C566" s="89" t="str">
        <f t="shared" si="57"/>
        <v/>
      </c>
      <c r="D566" s="87" t="str">
        <f>IF($A566=0,"",IF($A566&lt;=$A$1,+VLOOKUP($A566,'Rashodi- plan-izvršenje'!$A$8:B$1500,'prenos-P-R-N'!D$1,FALSE),IF($A566&gt;$A$2,+VLOOKUP($A566,'Neizmirene obaveze JLS'!$A$11:B$500,'prenos-P-R-N'!D$1,FALSE),"")))</f>
        <v/>
      </c>
      <c r="E566" s="87" t="str">
        <f>IF($A566=0,"",IF($A566&lt;=$A$1,+VLOOKUP($A566,'Rashodi- plan-izvršenje'!$A$8:C$1500,'prenos-P-R-N'!E$1,FALSE),IF($A566&gt;$A$2,+VLOOKUP($A566,'Neizmirene obaveze JLS'!$A$11:C$500,'prenos-P-R-N'!E$1,FALSE),"")))</f>
        <v/>
      </c>
      <c r="F566" s="87" t="str">
        <f>IF($A566=0,"",IF($A566&lt;=$A$1,+VLOOKUP($A566,'Rashodi- plan-izvršenje'!$A$8:D$1500,'prenos-P-R-N'!F$1,FALSE),IF($A566&gt;$A$2,+VLOOKUP($A566,'Neizmirene obaveze JLS'!$A$11:D$500,'prenos-P-R-N'!F$1,FALSE),"")))</f>
        <v/>
      </c>
      <c r="G566" s="87" t="str">
        <f>IF($A566=0,"",IF($A566&lt;=$A$1,+VLOOKUP($A566,'Rashodi- plan-izvršenje'!$A$8:E$1500,'prenos-P-R-N'!G$1,FALSE),IF($A566&gt;$A$2,+VLOOKUP($A566,'Neizmirene obaveze JLS'!$A$11:E$500,'prenos-P-R-N'!G$1,FALSE),"")))</f>
        <v/>
      </c>
      <c r="H566" s="87" t="str">
        <f>IF($A566=0,"",IF($A566&lt;=$A$1,+VLOOKUP($A566,'Rashodi- plan-izvršenje'!$A$8:F$1500,'prenos-P-R-N'!H$1,FALSE),IF($A566&gt;$A$2,+VLOOKUP($A566,'Neizmirene obaveze JLS'!$A$11:F$500,'prenos-P-R-N'!H$1,FALSE),"")))</f>
        <v/>
      </c>
      <c r="I566" s="87" t="str">
        <f>IF($A566=0,"",IF($A566&lt;=$A$1,+VLOOKUP($A566,'Rashodi- plan-izvršenje'!$A$8:G$1500,'prenos-P-R-N'!I$1,FALSE),IF($A566&gt;$A$2,+VLOOKUP($A566,'Neizmirene obaveze JLS'!$A$11:G$500,'prenos-P-R-N'!I$1,FALSE),"")))</f>
        <v/>
      </c>
      <c r="J566" s="87" t="str">
        <f>IF($A566=0,"",IF($A566&lt;=$A$1,+VLOOKUP($A566,'Rashodi- plan-izvršenje'!$A$8:H$1500,'prenos-P-R-N'!J$1,FALSE),IF($A566&gt;$A$2,+VLOOKUP($A566,'Neizmirene obaveze JLS'!$A$11:H$500,'prenos-P-R-N'!J$1,FALSE),"")))</f>
        <v/>
      </c>
      <c r="K566" s="87" t="str">
        <f>IF($A566=0,"",IF($A566&lt;=$A$1,+VLOOKUP($A566,'Rashodi- plan-izvršenje'!$A$8:I$1500,'prenos-P-R-N'!K$1,FALSE),IF($A566&gt;$A$2,+VLOOKUP($A566,'Neizmirene obaveze JLS'!$A$11:I$500,'prenos-P-R-N'!K$1,FALSE),"")))</f>
        <v/>
      </c>
      <c r="L566" t="str">
        <f>IF(A566=0,"",IF(A566&lt;=A$1,+IF(VLOOKUP(A566,'Rashodi- plan-izvršenje'!A$8:J$1500,M$1,FALSE)&gt;0,"Програмска активност","Пројекат"),IF(A566&gt;A$2,+IF(VLOOKUP(A566,'Neizmirene obaveze JLS'!A$8:J$2008,M$1,FALSE)&gt;0,"Програмска активност","Пројекат"),"")))</f>
        <v/>
      </c>
      <c r="M566" s="87" t="str">
        <f>IF(A566=0,"",IF($A566&lt;=$A$1,+IF(VLOOKUP($A566,'Rashodi- plan-izvršenje'!$A$8:$M$1500,10,FALSE)&gt;0,VLOOKUP($A566,'Rashodi- plan-izvršenje'!$A$8:$M$1500,10,FALSE),VLOOKUP($A566,'Rashodi- plan-izvršenje'!$A$8:$M$1500,12,FALSE)),+IF($A566&gt;$A$2,IF(VLOOKUP($A566,'Neizmirene obaveze JLS'!$A$8:$M$1500,10,FALSE)&gt;0,VLOOKUP($A566,'Neizmirene obaveze JLS'!$A$11:$M$1500,10,FALSE),VLOOKUP($A566,'Neizmirene obaveze JLS'!$A$11:$M$1500,12,FALSE)),0)))</f>
        <v/>
      </c>
      <c r="N566" s="87" t="str">
        <f>IF(A566=0,"",IF($A566&lt;=$A$1,+IF(VLOOKUP(A566,'Rashodi- plan-izvršenje'!$A$8:$M$1500,10,FALSE)&gt;0,VLOOKUP(A566,'Rashodi- plan-izvršenje'!$A$8:$M$1500,11,FALSE),VLOOKUP(A566,'Rashodi- plan-izvršenje'!$A$8:$M$1500,13,FALSE)),+IF($A566&gt;$A$2,IF(VLOOKUP($A566,'Neizmirene obaveze JLS'!$A$8:$M$1500,10,FALSE)&gt;0,VLOOKUP($A566,'Neizmirene obaveze JLS'!$A$11:$M$1500,11,FALSE),VLOOKUP($A566,'Neizmirene obaveze JLS'!$A$11:$M$1500,13,FALSE)),0)))</f>
        <v/>
      </c>
      <c r="O566" s="87" t="str">
        <f>IF(A566=0,"",IF($A566&lt;=$A$1,VALUE(+VLOOKUP($A566,'Rashodi- plan-izvršenje'!$A$8:N$1500,'prenos-P-R-N'!O$1,FALSE)),IF($A566&lt;=A$2,VALUE(VLOOKUP($A566,'Prihodi- plan-izvršenje'!$A$8:$H$500,6,FALSE)),VALUE(VLOOKUP($A566,'Neizmirene obaveze JLS'!$A$8:$N$500,O$1,FALSE)))))</f>
        <v/>
      </c>
      <c r="P566" s="87" t="str">
        <f>IF(A566=0,"",IF(A566=0,0,IF(A566&gt;A$2,'šifarnik K-izvor'!G$3,+IF(Q566&lt;700,+'šifarnik K-izvor'!G$2,'šifarnik K-izvor'!G$1))))</f>
        <v/>
      </c>
      <c r="Q566" s="87">
        <f>IF($A566&lt;=$A$1,VALUE(+VLOOKUP($A566,'Rashodi- plan-izvršenje'!$A$8:O$1500,'prenos-P-R-N'!Q$1,FALSE)),IF($A566&lt;=$A$2,VLOOKUP($A566,'Prihodi- plan-izvršenje'!$A$4:$H$500,4,FALSE),IF($A566&lt;=$A$3,VLOOKUP(A566,'Neizmirene obaveze JLS'!$A$11:O$500,Q$1,FALSE),"")))</f>
        <v>0</v>
      </c>
      <c r="R566" s="88">
        <f>IF($A566&lt;=$A$1,VALUE(+VLOOKUP($A566,'Rashodi- plan-izvršenje'!$A$8:P$1500,'prenos-P-R-N'!R$1,FALSE)),IF($A566&lt;=$A$2,VLOOKUP($A566,'Prihodi- plan-izvršenje'!$A$4:$H$500,7,FALSE),""))</f>
        <v>0</v>
      </c>
      <c r="S566" s="88">
        <f>IF(A566=0,0,IF($A566&lt;=$A$1,VALUE(+VLOOKUP($A566,'Rashodi- plan-izvršenje'!$A$8:Q$1500,'prenos-P-R-N'!S$1,FALSE)),IF($A566&lt;=$A$2,VLOOKUP($A566,'Prihodi- plan-izvršenje'!$A$4:$H$500,8,FALSE),0)))</f>
        <v>0</v>
      </c>
      <c r="T566" s="88" t="str">
        <f>IF($A566&gt;$A$2,VLOOKUP($A566,'Neizmirene obaveze JLS'!$A$11:R$500,R$1,FALSE),"")</f>
        <v/>
      </c>
      <c r="U566" s="88">
        <f>IF($A566&gt;$A$2,VLOOKUP($A566,'Neizmirene obaveze JLS'!$A$11:S$500,S$1,FALSE),0)</f>
        <v>0</v>
      </c>
      <c r="V566" s="88">
        <f t="shared" si="53"/>
        <v>0</v>
      </c>
      <c r="W566" s="74"/>
      <c r="X566" s="74"/>
      <c r="Y566" s="74"/>
      <c r="Z566" s="74"/>
      <c r="AA566" s="193">
        <f t="shared" si="54"/>
        <v>1</v>
      </c>
      <c r="AB566" s="193" t="str">
        <f t="shared" si="55"/>
        <v/>
      </c>
    </row>
    <row r="567" spans="1:28">
      <c r="A567" s="89">
        <f>IF(AND(COUNTIF(A$1:A$3,"&gt;0")=1,MAX(A$8:A566)&lt;A$1),A566+1,IF(AND(COUNTIF(A$1:A$3,"&gt;0")=2,MAX(A$8:A566)&lt;A$2),A566+1,IF(AND(COUNTIF(A$1:A$3,"&gt;0")=3,MAX(A$8:A566)&lt;A$3),A566+1,0)))</f>
        <v>0</v>
      </c>
      <c r="B567" s="89" t="str">
        <f t="shared" si="56"/>
        <v/>
      </c>
      <c r="C567" s="89" t="str">
        <f t="shared" si="57"/>
        <v/>
      </c>
      <c r="D567" s="87" t="str">
        <f>IF($A567=0,"",IF($A567&lt;=$A$1,+VLOOKUP($A567,'Rashodi- plan-izvršenje'!$A$8:B$1500,'prenos-P-R-N'!D$1,FALSE),IF($A567&gt;$A$2,+VLOOKUP($A567,'Neizmirene obaveze JLS'!$A$11:B$500,'prenos-P-R-N'!D$1,FALSE),"")))</f>
        <v/>
      </c>
      <c r="E567" s="87" t="str">
        <f>IF($A567=0,"",IF($A567&lt;=$A$1,+VLOOKUP($A567,'Rashodi- plan-izvršenje'!$A$8:C$1500,'prenos-P-R-N'!E$1,FALSE),IF($A567&gt;$A$2,+VLOOKUP($A567,'Neizmirene obaveze JLS'!$A$11:C$500,'prenos-P-R-N'!E$1,FALSE),"")))</f>
        <v/>
      </c>
      <c r="F567" s="87" t="str">
        <f>IF($A567=0,"",IF($A567&lt;=$A$1,+VLOOKUP($A567,'Rashodi- plan-izvršenje'!$A$8:D$1500,'prenos-P-R-N'!F$1,FALSE),IF($A567&gt;$A$2,+VLOOKUP($A567,'Neizmirene obaveze JLS'!$A$11:D$500,'prenos-P-R-N'!F$1,FALSE),"")))</f>
        <v/>
      </c>
      <c r="G567" s="87" t="str">
        <f>IF($A567=0,"",IF($A567&lt;=$A$1,+VLOOKUP($A567,'Rashodi- plan-izvršenje'!$A$8:E$1500,'prenos-P-R-N'!G$1,FALSE),IF($A567&gt;$A$2,+VLOOKUP($A567,'Neizmirene obaveze JLS'!$A$11:E$500,'prenos-P-R-N'!G$1,FALSE),"")))</f>
        <v/>
      </c>
      <c r="H567" s="87" t="str">
        <f>IF($A567=0,"",IF($A567&lt;=$A$1,+VLOOKUP($A567,'Rashodi- plan-izvršenje'!$A$8:F$1500,'prenos-P-R-N'!H$1,FALSE),IF($A567&gt;$A$2,+VLOOKUP($A567,'Neizmirene obaveze JLS'!$A$11:F$500,'prenos-P-R-N'!H$1,FALSE),"")))</f>
        <v/>
      </c>
      <c r="I567" s="87" t="str">
        <f>IF($A567=0,"",IF($A567&lt;=$A$1,+VLOOKUP($A567,'Rashodi- plan-izvršenje'!$A$8:G$1500,'prenos-P-R-N'!I$1,FALSE),IF($A567&gt;$A$2,+VLOOKUP($A567,'Neizmirene obaveze JLS'!$A$11:G$500,'prenos-P-R-N'!I$1,FALSE),"")))</f>
        <v/>
      </c>
      <c r="J567" s="87" t="str">
        <f>IF($A567=0,"",IF($A567&lt;=$A$1,+VLOOKUP($A567,'Rashodi- plan-izvršenje'!$A$8:H$1500,'prenos-P-R-N'!J$1,FALSE),IF($A567&gt;$A$2,+VLOOKUP($A567,'Neizmirene obaveze JLS'!$A$11:H$500,'prenos-P-R-N'!J$1,FALSE),"")))</f>
        <v/>
      </c>
      <c r="K567" s="87" t="str">
        <f>IF($A567=0,"",IF($A567&lt;=$A$1,+VLOOKUP($A567,'Rashodi- plan-izvršenje'!$A$8:I$1500,'prenos-P-R-N'!K$1,FALSE),IF($A567&gt;$A$2,+VLOOKUP($A567,'Neizmirene obaveze JLS'!$A$11:I$500,'prenos-P-R-N'!K$1,FALSE),"")))</f>
        <v/>
      </c>
      <c r="L567" t="str">
        <f>IF(A567=0,"",IF(A567&lt;=A$1,+IF(VLOOKUP(A567,'Rashodi- plan-izvršenje'!A$8:J$1500,M$1,FALSE)&gt;0,"Програмска активност","Пројекат"),IF(A567&gt;A$2,+IF(VLOOKUP(A567,'Neizmirene obaveze JLS'!A$8:J$2008,M$1,FALSE)&gt;0,"Програмска активност","Пројекат"),"")))</f>
        <v/>
      </c>
      <c r="M567" s="87" t="str">
        <f>IF(A567=0,"",IF($A567&lt;=$A$1,+IF(VLOOKUP($A567,'Rashodi- plan-izvršenje'!$A$8:$M$1500,10,FALSE)&gt;0,VLOOKUP($A567,'Rashodi- plan-izvršenje'!$A$8:$M$1500,10,FALSE),VLOOKUP($A567,'Rashodi- plan-izvršenje'!$A$8:$M$1500,12,FALSE)),+IF($A567&gt;$A$2,IF(VLOOKUP($A567,'Neizmirene obaveze JLS'!$A$8:$M$1500,10,FALSE)&gt;0,VLOOKUP($A567,'Neizmirene obaveze JLS'!$A$11:$M$1500,10,FALSE),VLOOKUP($A567,'Neizmirene obaveze JLS'!$A$11:$M$1500,12,FALSE)),0)))</f>
        <v/>
      </c>
      <c r="N567" s="87" t="str">
        <f>IF(A567=0,"",IF($A567&lt;=$A$1,+IF(VLOOKUP(A567,'Rashodi- plan-izvršenje'!$A$8:$M$1500,10,FALSE)&gt;0,VLOOKUP(A567,'Rashodi- plan-izvršenje'!$A$8:$M$1500,11,FALSE),VLOOKUP(A567,'Rashodi- plan-izvršenje'!$A$8:$M$1500,13,FALSE)),+IF($A567&gt;$A$2,IF(VLOOKUP($A567,'Neizmirene obaveze JLS'!$A$8:$M$1500,10,FALSE)&gt;0,VLOOKUP($A567,'Neizmirene obaveze JLS'!$A$11:$M$1500,11,FALSE),VLOOKUP($A567,'Neizmirene obaveze JLS'!$A$11:$M$1500,13,FALSE)),0)))</f>
        <v/>
      </c>
      <c r="O567" s="87" t="str">
        <f>IF(A567=0,"",IF($A567&lt;=$A$1,VALUE(+VLOOKUP($A567,'Rashodi- plan-izvršenje'!$A$8:N$1500,'prenos-P-R-N'!O$1,FALSE)),IF($A567&lt;=A$2,VALUE(VLOOKUP($A567,'Prihodi- plan-izvršenje'!$A$8:$H$500,6,FALSE)),VALUE(VLOOKUP($A567,'Neizmirene obaveze JLS'!$A$8:$N$500,O$1,FALSE)))))</f>
        <v/>
      </c>
      <c r="P567" s="87" t="str">
        <f>IF(A567=0,"",IF(A567=0,0,IF(A567&gt;A$2,'šifarnik K-izvor'!G$3,+IF(Q567&lt;700,+'šifarnik K-izvor'!G$2,'šifarnik K-izvor'!G$1))))</f>
        <v/>
      </c>
      <c r="Q567" s="87">
        <f>IF($A567&lt;=$A$1,VALUE(+VLOOKUP($A567,'Rashodi- plan-izvršenje'!$A$8:O$1500,'prenos-P-R-N'!Q$1,FALSE)),IF($A567&lt;=$A$2,VLOOKUP($A567,'Prihodi- plan-izvršenje'!$A$4:$H$500,4,FALSE),IF($A567&lt;=$A$3,VLOOKUP(A567,'Neizmirene obaveze JLS'!$A$11:O$500,Q$1,FALSE),"")))</f>
        <v>0</v>
      </c>
      <c r="R567" s="88">
        <f>IF($A567&lt;=$A$1,VALUE(+VLOOKUP($A567,'Rashodi- plan-izvršenje'!$A$8:P$1500,'prenos-P-R-N'!R$1,FALSE)),IF($A567&lt;=$A$2,VLOOKUP($A567,'Prihodi- plan-izvršenje'!$A$4:$H$500,7,FALSE),""))</f>
        <v>0</v>
      </c>
      <c r="S567" s="88">
        <f>IF(A567=0,0,IF($A567&lt;=$A$1,VALUE(+VLOOKUP($A567,'Rashodi- plan-izvršenje'!$A$8:Q$1500,'prenos-P-R-N'!S$1,FALSE)),IF($A567&lt;=$A$2,VLOOKUP($A567,'Prihodi- plan-izvršenje'!$A$4:$H$500,8,FALSE),0)))</f>
        <v>0</v>
      </c>
      <c r="T567" s="88" t="str">
        <f>IF($A567&gt;$A$2,VLOOKUP($A567,'Neizmirene obaveze JLS'!$A$11:R$500,R$1,FALSE),"")</f>
        <v/>
      </c>
      <c r="U567" s="88">
        <f>IF($A567&gt;$A$2,VLOOKUP($A567,'Neizmirene obaveze JLS'!$A$11:S$500,S$1,FALSE),0)</f>
        <v>0</v>
      </c>
      <c r="V567" s="88">
        <f t="shared" si="53"/>
        <v>0</v>
      </c>
      <c r="W567" s="74"/>
      <c r="X567" s="74"/>
      <c r="Y567" s="74"/>
      <c r="Z567" s="74"/>
      <c r="AA567" s="193">
        <f t="shared" si="54"/>
        <v>1</v>
      </c>
      <c r="AB567" s="193" t="str">
        <f t="shared" si="55"/>
        <v/>
      </c>
    </row>
    <row r="568" spans="1:28">
      <c r="A568" s="89">
        <f>IF(AND(COUNTIF(A$1:A$3,"&gt;0")=1,MAX(A$8:A567)&lt;A$1),A567+1,IF(AND(COUNTIF(A$1:A$3,"&gt;0")=2,MAX(A$8:A567)&lt;A$2),A567+1,IF(AND(COUNTIF(A$1:A$3,"&gt;0")=3,MAX(A$8:A567)&lt;A$3),A567+1,0)))</f>
        <v>0</v>
      </c>
      <c r="B568" s="89" t="str">
        <f t="shared" si="56"/>
        <v/>
      </c>
      <c r="C568" s="89" t="str">
        <f t="shared" si="57"/>
        <v/>
      </c>
      <c r="D568" s="87" t="str">
        <f>IF($A568=0,"",IF($A568&lt;=$A$1,+VLOOKUP($A568,'Rashodi- plan-izvršenje'!$A$8:B$1500,'prenos-P-R-N'!D$1,FALSE),IF($A568&gt;$A$2,+VLOOKUP($A568,'Neizmirene obaveze JLS'!$A$11:B$500,'prenos-P-R-N'!D$1,FALSE),"")))</f>
        <v/>
      </c>
      <c r="E568" s="87" t="str">
        <f>IF($A568=0,"",IF($A568&lt;=$A$1,+VLOOKUP($A568,'Rashodi- plan-izvršenje'!$A$8:C$1500,'prenos-P-R-N'!E$1,FALSE),IF($A568&gt;$A$2,+VLOOKUP($A568,'Neizmirene obaveze JLS'!$A$11:C$500,'prenos-P-R-N'!E$1,FALSE),"")))</f>
        <v/>
      </c>
      <c r="F568" s="87" t="str">
        <f>IF($A568=0,"",IF($A568&lt;=$A$1,+VLOOKUP($A568,'Rashodi- plan-izvršenje'!$A$8:D$1500,'prenos-P-R-N'!F$1,FALSE),IF($A568&gt;$A$2,+VLOOKUP($A568,'Neizmirene obaveze JLS'!$A$11:D$500,'prenos-P-R-N'!F$1,FALSE),"")))</f>
        <v/>
      </c>
      <c r="G568" s="87" t="str">
        <f>IF($A568=0,"",IF($A568&lt;=$A$1,+VLOOKUP($A568,'Rashodi- plan-izvršenje'!$A$8:E$1500,'prenos-P-R-N'!G$1,FALSE),IF($A568&gt;$A$2,+VLOOKUP($A568,'Neizmirene obaveze JLS'!$A$11:E$500,'prenos-P-R-N'!G$1,FALSE),"")))</f>
        <v/>
      </c>
      <c r="H568" s="87" t="str">
        <f>IF($A568=0,"",IF($A568&lt;=$A$1,+VLOOKUP($A568,'Rashodi- plan-izvršenje'!$A$8:F$1500,'prenos-P-R-N'!H$1,FALSE),IF($A568&gt;$A$2,+VLOOKUP($A568,'Neizmirene obaveze JLS'!$A$11:F$500,'prenos-P-R-N'!H$1,FALSE),"")))</f>
        <v/>
      </c>
      <c r="I568" s="87" t="str">
        <f>IF($A568=0,"",IF($A568&lt;=$A$1,+VLOOKUP($A568,'Rashodi- plan-izvršenje'!$A$8:G$1500,'prenos-P-R-N'!I$1,FALSE),IF($A568&gt;$A$2,+VLOOKUP($A568,'Neizmirene obaveze JLS'!$A$11:G$500,'prenos-P-R-N'!I$1,FALSE),"")))</f>
        <v/>
      </c>
      <c r="J568" s="87" t="str">
        <f>IF($A568=0,"",IF($A568&lt;=$A$1,+VLOOKUP($A568,'Rashodi- plan-izvršenje'!$A$8:H$1500,'prenos-P-R-N'!J$1,FALSE),IF($A568&gt;$A$2,+VLOOKUP($A568,'Neizmirene obaveze JLS'!$A$11:H$500,'prenos-P-R-N'!J$1,FALSE),"")))</f>
        <v/>
      </c>
      <c r="K568" s="87" t="str">
        <f>IF($A568=0,"",IF($A568&lt;=$A$1,+VLOOKUP($A568,'Rashodi- plan-izvršenje'!$A$8:I$1500,'prenos-P-R-N'!K$1,FALSE),IF($A568&gt;$A$2,+VLOOKUP($A568,'Neizmirene obaveze JLS'!$A$11:I$500,'prenos-P-R-N'!K$1,FALSE),"")))</f>
        <v/>
      </c>
      <c r="L568" t="str">
        <f>IF(A568=0,"",IF(A568&lt;=A$1,+IF(VLOOKUP(A568,'Rashodi- plan-izvršenje'!A$8:J$1500,M$1,FALSE)&gt;0,"Програмска активност","Пројекат"),IF(A568&gt;A$2,+IF(VLOOKUP(A568,'Neizmirene obaveze JLS'!A$8:J$2008,M$1,FALSE)&gt;0,"Програмска активност","Пројекат"),"")))</f>
        <v/>
      </c>
      <c r="M568" s="87" t="str">
        <f>IF(A568=0,"",IF($A568&lt;=$A$1,+IF(VLOOKUP($A568,'Rashodi- plan-izvršenje'!$A$8:$M$1500,10,FALSE)&gt;0,VLOOKUP($A568,'Rashodi- plan-izvršenje'!$A$8:$M$1500,10,FALSE),VLOOKUP($A568,'Rashodi- plan-izvršenje'!$A$8:$M$1500,12,FALSE)),+IF($A568&gt;$A$2,IF(VLOOKUP($A568,'Neizmirene obaveze JLS'!$A$8:$M$1500,10,FALSE)&gt;0,VLOOKUP($A568,'Neizmirene obaveze JLS'!$A$11:$M$1500,10,FALSE),VLOOKUP($A568,'Neizmirene obaveze JLS'!$A$11:$M$1500,12,FALSE)),0)))</f>
        <v/>
      </c>
      <c r="N568" s="87" t="str">
        <f>IF(A568=0,"",IF($A568&lt;=$A$1,+IF(VLOOKUP(A568,'Rashodi- plan-izvršenje'!$A$8:$M$1500,10,FALSE)&gt;0,VLOOKUP(A568,'Rashodi- plan-izvršenje'!$A$8:$M$1500,11,FALSE),VLOOKUP(A568,'Rashodi- plan-izvršenje'!$A$8:$M$1500,13,FALSE)),+IF($A568&gt;$A$2,IF(VLOOKUP($A568,'Neizmirene obaveze JLS'!$A$8:$M$1500,10,FALSE)&gt;0,VLOOKUP($A568,'Neizmirene obaveze JLS'!$A$11:$M$1500,11,FALSE),VLOOKUP($A568,'Neizmirene obaveze JLS'!$A$11:$M$1500,13,FALSE)),0)))</f>
        <v/>
      </c>
      <c r="O568" s="87" t="str">
        <f>IF(A568=0,"",IF($A568&lt;=$A$1,VALUE(+VLOOKUP($A568,'Rashodi- plan-izvršenje'!$A$8:N$1500,'prenos-P-R-N'!O$1,FALSE)),IF($A568&lt;=A$2,VALUE(VLOOKUP($A568,'Prihodi- plan-izvršenje'!$A$8:$H$500,6,FALSE)),VALUE(VLOOKUP($A568,'Neizmirene obaveze JLS'!$A$8:$N$500,O$1,FALSE)))))</f>
        <v/>
      </c>
      <c r="P568" s="87" t="str">
        <f>IF(A568=0,"",IF(A568=0,0,IF(A568&gt;A$2,'šifarnik K-izvor'!G$3,+IF(Q568&lt;700,+'šifarnik K-izvor'!G$2,'šifarnik K-izvor'!G$1))))</f>
        <v/>
      </c>
      <c r="Q568" s="87">
        <f>IF($A568&lt;=$A$1,VALUE(+VLOOKUP($A568,'Rashodi- plan-izvršenje'!$A$8:O$1500,'prenos-P-R-N'!Q$1,FALSE)),IF($A568&lt;=$A$2,VLOOKUP($A568,'Prihodi- plan-izvršenje'!$A$4:$H$500,4,FALSE),IF($A568&lt;=$A$3,VLOOKUP(A568,'Neizmirene obaveze JLS'!$A$11:O$500,Q$1,FALSE),"")))</f>
        <v>0</v>
      </c>
      <c r="R568" s="88">
        <f>IF($A568&lt;=$A$1,VALUE(+VLOOKUP($A568,'Rashodi- plan-izvršenje'!$A$8:P$1500,'prenos-P-R-N'!R$1,FALSE)),IF($A568&lt;=$A$2,VLOOKUP($A568,'Prihodi- plan-izvršenje'!$A$4:$H$500,7,FALSE),""))</f>
        <v>0</v>
      </c>
      <c r="S568" s="88">
        <f>IF(A568=0,0,IF($A568&lt;=$A$1,VALUE(+VLOOKUP($A568,'Rashodi- plan-izvršenje'!$A$8:Q$1500,'prenos-P-R-N'!S$1,FALSE)),IF($A568&lt;=$A$2,VLOOKUP($A568,'Prihodi- plan-izvršenje'!$A$4:$H$500,8,FALSE),0)))</f>
        <v>0</v>
      </c>
      <c r="T568" s="88" t="str">
        <f>IF($A568&gt;$A$2,VLOOKUP($A568,'Neizmirene obaveze JLS'!$A$11:R$500,R$1,FALSE),"")</f>
        <v/>
      </c>
      <c r="U568" s="88">
        <f>IF($A568&gt;$A$2,VLOOKUP($A568,'Neizmirene obaveze JLS'!$A$11:S$500,S$1,FALSE),0)</f>
        <v>0</v>
      </c>
      <c r="V568" s="88">
        <f t="shared" si="53"/>
        <v>0</v>
      </c>
      <c r="W568" s="74"/>
      <c r="X568" s="74"/>
      <c r="Y568" s="74"/>
      <c r="Z568" s="74"/>
      <c r="AA568" s="193">
        <f t="shared" si="54"/>
        <v>1</v>
      </c>
      <c r="AB568" s="193" t="str">
        <f t="shared" si="55"/>
        <v/>
      </c>
    </row>
    <row r="569" spans="1:28">
      <c r="A569" s="89">
        <f>IF(AND(COUNTIF(A$1:A$3,"&gt;0")=1,MAX(A$8:A568)&lt;A$1),A568+1,IF(AND(COUNTIF(A$1:A$3,"&gt;0")=2,MAX(A$8:A568)&lt;A$2),A568+1,IF(AND(COUNTIF(A$1:A$3,"&gt;0")=3,MAX(A$8:A568)&lt;A$3),A568+1,0)))</f>
        <v>0</v>
      </c>
      <c r="B569" s="89" t="str">
        <f t="shared" si="56"/>
        <v/>
      </c>
      <c r="C569" s="89" t="str">
        <f t="shared" si="57"/>
        <v/>
      </c>
      <c r="D569" s="87" t="str">
        <f>IF($A569=0,"",IF($A569&lt;=$A$1,+VLOOKUP($A569,'Rashodi- plan-izvršenje'!$A$8:B$1500,'prenos-P-R-N'!D$1,FALSE),IF($A569&gt;$A$2,+VLOOKUP($A569,'Neizmirene obaveze JLS'!$A$11:B$500,'prenos-P-R-N'!D$1,FALSE),"")))</f>
        <v/>
      </c>
      <c r="E569" s="87" t="str">
        <f>IF($A569=0,"",IF($A569&lt;=$A$1,+VLOOKUP($A569,'Rashodi- plan-izvršenje'!$A$8:C$1500,'prenos-P-R-N'!E$1,FALSE),IF($A569&gt;$A$2,+VLOOKUP($A569,'Neizmirene obaveze JLS'!$A$11:C$500,'prenos-P-R-N'!E$1,FALSE),"")))</f>
        <v/>
      </c>
      <c r="F569" s="87" t="str">
        <f>IF($A569=0,"",IF($A569&lt;=$A$1,+VLOOKUP($A569,'Rashodi- plan-izvršenje'!$A$8:D$1500,'prenos-P-R-N'!F$1,FALSE),IF($A569&gt;$A$2,+VLOOKUP($A569,'Neizmirene obaveze JLS'!$A$11:D$500,'prenos-P-R-N'!F$1,FALSE),"")))</f>
        <v/>
      </c>
      <c r="G569" s="87" t="str">
        <f>IF($A569=0,"",IF($A569&lt;=$A$1,+VLOOKUP($A569,'Rashodi- plan-izvršenje'!$A$8:E$1500,'prenos-P-R-N'!G$1,FALSE),IF($A569&gt;$A$2,+VLOOKUP($A569,'Neizmirene obaveze JLS'!$A$11:E$500,'prenos-P-R-N'!G$1,FALSE),"")))</f>
        <v/>
      </c>
      <c r="H569" s="87" t="str">
        <f>IF($A569=0,"",IF($A569&lt;=$A$1,+VLOOKUP($A569,'Rashodi- plan-izvršenje'!$A$8:F$1500,'prenos-P-R-N'!H$1,FALSE),IF($A569&gt;$A$2,+VLOOKUP($A569,'Neizmirene obaveze JLS'!$A$11:F$500,'prenos-P-R-N'!H$1,FALSE),"")))</f>
        <v/>
      </c>
      <c r="I569" s="87" t="str">
        <f>IF($A569=0,"",IF($A569&lt;=$A$1,+VLOOKUP($A569,'Rashodi- plan-izvršenje'!$A$8:G$1500,'prenos-P-R-N'!I$1,FALSE),IF($A569&gt;$A$2,+VLOOKUP($A569,'Neizmirene obaveze JLS'!$A$11:G$500,'prenos-P-R-N'!I$1,FALSE),"")))</f>
        <v/>
      </c>
      <c r="J569" s="87" t="str">
        <f>IF($A569=0,"",IF($A569&lt;=$A$1,+VLOOKUP($A569,'Rashodi- plan-izvršenje'!$A$8:H$1500,'prenos-P-R-N'!J$1,FALSE),IF($A569&gt;$A$2,+VLOOKUP($A569,'Neizmirene obaveze JLS'!$A$11:H$500,'prenos-P-R-N'!J$1,FALSE),"")))</f>
        <v/>
      </c>
      <c r="K569" s="87" t="str">
        <f>IF($A569=0,"",IF($A569&lt;=$A$1,+VLOOKUP($A569,'Rashodi- plan-izvršenje'!$A$8:I$1500,'prenos-P-R-N'!K$1,FALSE),IF($A569&gt;$A$2,+VLOOKUP($A569,'Neizmirene obaveze JLS'!$A$11:I$500,'prenos-P-R-N'!K$1,FALSE),"")))</f>
        <v/>
      </c>
      <c r="L569" t="str">
        <f>IF(A569=0,"",IF(A569&lt;=A$1,+IF(VLOOKUP(A569,'Rashodi- plan-izvršenje'!A$8:J$1500,M$1,FALSE)&gt;0,"Програмска активност","Пројекат"),IF(A569&gt;A$2,+IF(VLOOKUP(A569,'Neizmirene obaveze JLS'!A$8:J$2008,M$1,FALSE)&gt;0,"Програмска активност","Пројекат"),"")))</f>
        <v/>
      </c>
      <c r="M569" s="87" t="str">
        <f>IF(A569=0,"",IF($A569&lt;=$A$1,+IF(VLOOKUP($A569,'Rashodi- plan-izvršenje'!$A$8:$M$1500,10,FALSE)&gt;0,VLOOKUP($A569,'Rashodi- plan-izvršenje'!$A$8:$M$1500,10,FALSE),VLOOKUP($A569,'Rashodi- plan-izvršenje'!$A$8:$M$1500,12,FALSE)),+IF($A569&gt;$A$2,IF(VLOOKUP($A569,'Neizmirene obaveze JLS'!$A$8:$M$1500,10,FALSE)&gt;0,VLOOKUP($A569,'Neizmirene obaveze JLS'!$A$11:$M$1500,10,FALSE),VLOOKUP($A569,'Neizmirene obaveze JLS'!$A$11:$M$1500,12,FALSE)),0)))</f>
        <v/>
      </c>
      <c r="N569" s="87" t="str">
        <f>IF(A569=0,"",IF($A569&lt;=$A$1,+IF(VLOOKUP(A569,'Rashodi- plan-izvršenje'!$A$8:$M$1500,10,FALSE)&gt;0,VLOOKUP(A569,'Rashodi- plan-izvršenje'!$A$8:$M$1500,11,FALSE),VLOOKUP(A569,'Rashodi- plan-izvršenje'!$A$8:$M$1500,13,FALSE)),+IF($A569&gt;$A$2,IF(VLOOKUP($A569,'Neizmirene obaveze JLS'!$A$8:$M$1500,10,FALSE)&gt;0,VLOOKUP($A569,'Neizmirene obaveze JLS'!$A$11:$M$1500,11,FALSE),VLOOKUP($A569,'Neizmirene obaveze JLS'!$A$11:$M$1500,13,FALSE)),0)))</f>
        <v/>
      </c>
      <c r="O569" s="87" t="str">
        <f>IF(A569=0,"",IF($A569&lt;=$A$1,VALUE(+VLOOKUP($A569,'Rashodi- plan-izvršenje'!$A$8:N$1500,'prenos-P-R-N'!O$1,FALSE)),IF($A569&lt;=A$2,VALUE(VLOOKUP($A569,'Prihodi- plan-izvršenje'!$A$8:$H$500,6,FALSE)),VALUE(VLOOKUP($A569,'Neizmirene obaveze JLS'!$A$8:$N$500,O$1,FALSE)))))</f>
        <v/>
      </c>
      <c r="P569" s="87" t="str">
        <f>IF(A569=0,"",IF(A569=0,0,IF(A569&gt;A$2,'šifarnik K-izvor'!G$3,+IF(Q569&lt;700,+'šifarnik K-izvor'!G$2,'šifarnik K-izvor'!G$1))))</f>
        <v/>
      </c>
      <c r="Q569" s="87">
        <f>IF($A569&lt;=$A$1,VALUE(+VLOOKUP($A569,'Rashodi- plan-izvršenje'!$A$8:O$1500,'prenos-P-R-N'!Q$1,FALSE)),IF($A569&lt;=$A$2,VLOOKUP($A569,'Prihodi- plan-izvršenje'!$A$4:$H$500,4,FALSE),IF($A569&lt;=$A$3,VLOOKUP(A569,'Neizmirene obaveze JLS'!$A$11:O$500,Q$1,FALSE),"")))</f>
        <v>0</v>
      </c>
      <c r="R569" s="88">
        <f>IF($A569&lt;=$A$1,VALUE(+VLOOKUP($A569,'Rashodi- plan-izvršenje'!$A$8:P$1500,'prenos-P-R-N'!R$1,FALSE)),IF($A569&lt;=$A$2,VLOOKUP($A569,'Prihodi- plan-izvršenje'!$A$4:$H$500,7,FALSE),""))</f>
        <v>0</v>
      </c>
      <c r="S569" s="88">
        <f>IF(A569=0,0,IF($A569&lt;=$A$1,VALUE(+VLOOKUP($A569,'Rashodi- plan-izvršenje'!$A$8:Q$1500,'prenos-P-R-N'!S$1,FALSE)),IF($A569&lt;=$A$2,VLOOKUP($A569,'Prihodi- plan-izvršenje'!$A$4:$H$500,8,FALSE),0)))</f>
        <v>0</v>
      </c>
      <c r="T569" s="88" t="str">
        <f>IF($A569&gt;$A$2,VLOOKUP($A569,'Neizmirene obaveze JLS'!$A$11:R$500,R$1,FALSE),"")</f>
        <v/>
      </c>
      <c r="U569" s="88">
        <f>IF($A569&gt;$A$2,VLOOKUP($A569,'Neizmirene obaveze JLS'!$A$11:S$500,S$1,FALSE),0)</f>
        <v>0</v>
      </c>
      <c r="V569" s="88">
        <f t="shared" si="53"/>
        <v>0</v>
      </c>
      <c r="W569" s="74"/>
      <c r="X569" s="74"/>
      <c r="Y569" s="74"/>
      <c r="Z569" s="74"/>
      <c r="AA569" s="193">
        <f t="shared" si="54"/>
        <v>1</v>
      </c>
      <c r="AB569" s="193" t="str">
        <f t="shared" si="55"/>
        <v/>
      </c>
    </row>
    <row r="570" spans="1:28">
      <c r="A570" s="89">
        <f>IF(AND(COUNTIF(A$1:A$3,"&gt;0")=1,MAX(A$8:A569)&lt;A$1),A569+1,IF(AND(COUNTIF(A$1:A$3,"&gt;0")=2,MAX(A$8:A569)&lt;A$2),A569+1,IF(AND(COUNTIF(A$1:A$3,"&gt;0")=3,MAX(A$8:A569)&lt;A$3),A569+1,0)))</f>
        <v>0</v>
      </c>
      <c r="B570" s="89" t="str">
        <f t="shared" si="56"/>
        <v/>
      </c>
      <c r="C570" s="89" t="str">
        <f t="shared" si="57"/>
        <v/>
      </c>
      <c r="D570" s="87" t="str">
        <f>IF($A570=0,"",IF($A570&lt;=$A$1,+VLOOKUP($A570,'Rashodi- plan-izvršenje'!$A$8:B$1500,'prenos-P-R-N'!D$1,FALSE),IF($A570&gt;$A$2,+VLOOKUP($A570,'Neizmirene obaveze JLS'!$A$11:B$500,'prenos-P-R-N'!D$1,FALSE),"")))</f>
        <v/>
      </c>
      <c r="E570" s="87" t="str">
        <f>IF($A570=0,"",IF($A570&lt;=$A$1,+VLOOKUP($A570,'Rashodi- plan-izvršenje'!$A$8:C$1500,'prenos-P-R-N'!E$1,FALSE),IF($A570&gt;$A$2,+VLOOKUP($A570,'Neizmirene obaveze JLS'!$A$11:C$500,'prenos-P-R-N'!E$1,FALSE),"")))</f>
        <v/>
      </c>
      <c r="F570" s="87" t="str">
        <f>IF($A570=0,"",IF($A570&lt;=$A$1,+VLOOKUP($A570,'Rashodi- plan-izvršenje'!$A$8:D$1500,'prenos-P-R-N'!F$1,FALSE),IF($A570&gt;$A$2,+VLOOKUP($A570,'Neizmirene obaveze JLS'!$A$11:D$500,'prenos-P-R-N'!F$1,FALSE),"")))</f>
        <v/>
      </c>
      <c r="G570" s="87" t="str">
        <f>IF($A570=0,"",IF($A570&lt;=$A$1,+VLOOKUP($A570,'Rashodi- plan-izvršenje'!$A$8:E$1500,'prenos-P-R-N'!G$1,FALSE),IF($A570&gt;$A$2,+VLOOKUP($A570,'Neizmirene obaveze JLS'!$A$11:E$500,'prenos-P-R-N'!G$1,FALSE),"")))</f>
        <v/>
      </c>
      <c r="H570" s="87" t="str">
        <f>IF($A570=0,"",IF($A570&lt;=$A$1,+VLOOKUP($A570,'Rashodi- plan-izvršenje'!$A$8:F$1500,'prenos-P-R-N'!H$1,FALSE),IF($A570&gt;$A$2,+VLOOKUP($A570,'Neizmirene obaveze JLS'!$A$11:F$500,'prenos-P-R-N'!H$1,FALSE),"")))</f>
        <v/>
      </c>
      <c r="I570" s="87" t="str">
        <f>IF($A570=0,"",IF($A570&lt;=$A$1,+VLOOKUP($A570,'Rashodi- plan-izvršenje'!$A$8:G$1500,'prenos-P-R-N'!I$1,FALSE),IF($A570&gt;$A$2,+VLOOKUP($A570,'Neizmirene obaveze JLS'!$A$11:G$500,'prenos-P-R-N'!I$1,FALSE),"")))</f>
        <v/>
      </c>
      <c r="J570" s="87" t="str">
        <f>IF($A570=0,"",IF($A570&lt;=$A$1,+VLOOKUP($A570,'Rashodi- plan-izvršenje'!$A$8:H$1500,'prenos-P-R-N'!J$1,FALSE),IF($A570&gt;$A$2,+VLOOKUP($A570,'Neizmirene obaveze JLS'!$A$11:H$500,'prenos-P-R-N'!J$1,FALSE),"")))</f>
        <v/>
      </c>
      <c r="K570" s="87" t="str">
        <f>IF($A570=0,"",IF($A570&lt;=$A$1,+VLOOKUP($A570,'Rashodi- plan-izvršenje'!$A$8:I$1500,'prenos-P-R-N'!K$1,FALSE),IF($A570&gt;$A$2,+VLOOKUP($A570,'Neizmirene obaveze JLS'!$A$11:I$500,'prenos-P-R-N'!K$1,FALSE),"")))</f>
        <v/>
      </c>
      <c r="L570" t="str">
        <f>IF(A570=0,"",IF(A570&lt;=A$1,+IF(VLOOKUP(A570,'Rashodi- plan-izvršenje'!A$8:J$1500,M$1,FALSE)&gt;0,"Програмска активност","Пројекат"),IF(A570&gt;A$2,+IF(VLOOKUP(A570,'Neizmirene obaveze JLS'!A$8:J$2008,M$1,FALSE)&gt;0,"Програмска активност","Пројекат"),"")))</f>
        <v/>
      </c>
      <c r="M570" s="87" t="str">
        <f>IF(A570=0,"",IF($A570&lt;=$A$1,+IF(VLOOKUP($A570,'Rashodi- plan-izvršenje'!$A$8:$M$1500,10,FALSE)&gt;0,VLOOKUP($A570,'Rashodi- plan-izvršenje'!$A$8:$M$1500,10,FALSE),VLOOKUP($A570,'Rashodi- plan-izvršenje'!$A$8:$M$1500,12,FALSE)),+IF($A570&gt;$A$2,IF(VLOOKUP($A570,'Neizmirene obaveze JLS'!$A$8:$M$1500,10,FALSE)&gt;0,VLOOKUP($A570,'Neizmirene obaveze JLS'!$A$11:$M$1500,10,FALSE),VLOOKUP($A570,'Neizmirene obaveze JLS'!$A$11:$M$1500,12,FALSE)),0)))</f>
        <v/>
      </c>
      <c r="N570" s="87" t="str">
        <f>IF(A570=0,"",IF($A570&lt;=$A$1,+IF(VLOOKUP(A570,'Rashodi- plan-izvršenje'!$A$8:$M$1500,10,FALSE)&gt;0,VLOOKUP(A570,'Rashodi- plan-izvršenje'!$A$8:$M$1500,11,FALSE),VLOOKUP(A570,'Rashodi- plan-izvršenje'!$A$8:$M$1500,13,FALSE)),+IF($A570&gt;$A$2,IF(VLOOKUP($A570,'Neizmirene obaveze JLS'!$A$8:$M$1500,10,FALSE)&gt;0,VLOOKUP($A570,'Neizmirene obaveze JLS'!$A$11:$M$1500,11,FALSE),VLOOKUP($A570,'Neizmirene obaveze JLS'!$A$11:$M$1500,13,FALSE)),0)))</f>
        <v/>
      </c>
      <c r="O570" s="87" t="str">
        <f>IF(A570=0,"",IF($A570&lt;=$A$1,VALUE(+VLOOKUP($A570,'Rashodi- plan-izvršenje'!$A$8:N$1500,'prenos-P-R-N'!O$1,FALSE)),IF($A570&lt;=A$2,VALUE(VLOOKUP($A570,'Prihodi- plan-izvršenje'!$A$8:$H$500,6,FALSE)),VALUE(VLOOKUP($A570,'Neizmirene obaveze JLS'!$A$8:$N$500,O$1,FALSE)))))</f>
        <v/>
      </c>
      <c r="P570" s="87" t="str">
        <f>IF(A570=0,"",IF(A570=0,0,IF(A570&gt;A$2,'šifarnik K-izvor'!G$3,+IF(Q570&lt;700,+'šifarnik K-izvor'!G$2,'šifarnik K-izvor'!G$1))))</f>
        <v/>
      </c>
      <c r="Q570" s="87">
        <f>IF($A570&lt;=$A$1,VALUE(+VLOOKUP($A570,'Rashodi- plan-izvršenje'!$A$8:O$1500,'prenos-P-R-N'!Q$1,FALSE)),IF($A570&lt;=$A$2,VLOOKUP($A570,'Prihodi- plan-izvršenje'!$A$4:$H$500,4,FALSE),IF($A570&lt;=$A$3,VLOOKUP(A570,'Neizmirene obaveze JLS'!$A$11:O$500,Q$1,FALSE),"")))</f>
        <v>0</v>
      </c>
      <c r="R570" s="88">
        <f>IF($A570&lt;=$A$1,VALUE(+VLOOKUP($A570,'Rashodi- plan-izvršenje'!$A$8:P$1500,'prenos-P-R-N'!R$1,FALSE)),IF($A570&lt;=$A$2,VLOOKUP($A570,'Prihodi- plan-izvršenje'!$A$4:$H$500,7,FALSE),""))</f>
        <v>0</v>
      </c>
      <c r="S570" s="88">
        <f>IF(A570=0,0,IF($A570&lt;=$A$1,VALUE(+VLOOKUP($A570,'Rashodi- plan-izvršenje'!$A$8:Q$1500,'prenos-P-R-N'!S$1,FALSE)),IF($A570&lt;=$A$2,VLOOKUP($A570,'Prihodi- plan-izvršenje'!$A$4:$H$500,8,FALSE),0)))</f>
        <v>0</v>
      </c>
      <c r="T570" s="88" t="str">
        <f>IF($A570&gt;$A$2,VLOOKUP($A570,'Neizmirene obaveze JLS'!$A$11:R$500,R$1,FALSE),"")</f>
        <v/>
      </c>
      <c r="U570" s="88">
        <f>IF($A570&gt;$A$2,VLOOKUP($A570,'Neizmirene obaveze JLS'!$A$11:S$500,S$1,FALSE),0)</f>
        <v>0</v>
      </c>
      <c r="V570" s="88">
        <f t="shared" si="53"/>
        <v>0</v>
      </c>
      <c r="W570" s="74"/>
      <c r="X570" s="74"/>
      <c r="Y570" s="74"/>
      <c r="Z570" s="74"/>
      <c r="AA570" s="193">
        <f t="shared" si="54"/>
        <v>1</v>
      </c>
      <c r="AB570" s="193" t="str">
        <f t="shared" si="55"/>
        <v/>
      </c>
    </row>
    <row r="571" spans="1:28">
      <c r="A571" s="89">
        <f>IF(AND(COUNTIF(A$1:A$3,"&gt;0")=1,MAX(A$8:A570)&lt;A$1),A570+1,IF(AND(COUNTIF(A$1:A$3,"&gt;0")=2,MAX(A$8:A570)&lt;A$2),A570+1,IF(AND(COUNTIF(A$1:A$3,"&gt;0")=3,MAX(A$8:A570)&lt;A$3),A570+1,0)))</f>
        <v>0</v>
      </c>
      <c r="B571" s="89" t="str">
        <f t="shared" si="56"/>
        <v/>
      </c>
      <c r="C571" s="89" t="str">
        <f t="shared" si="57"/>
        <v/>
      </c>
      <c r="D571" s="87" t="str">
        <f>IF($A571=0,"",IF($A571&lt;=$A$1,+VLOOKUP($A571,'Rashodi- plan-izvršenje'!$A$8:B$1500,'prenos-P-R-N'!D$1,FALSE),IF($A571&gt;$A$2,+VLOOKUP($A571,'Neizmirene obaveze JLS'!$A$11:B$500,'prenos-P-R-N'!D$1,FALSE),"")))</f>
        <v/>
      </c>
      <c r="E571" s="87" t="str">
        <f>IF($A571=0,"",IF($A571&lt;=$A$1,+VLOOKUP($A571,'Rashodi- plan-izvršenje'!$A$8:C$1500,'prenos-P-R-N'!E$1,FALSE),IF($A571&gt;$A$2,+VLOOKUP($A571,'Neizmirene obaveze JLS'!$A$11:C$500,'prenos-P-R-N'!E$1,FALSE),"")))</f>
        <v/>
      </c>
      <c r="F571" s="87" t="str">
        <f>IF($A571=0,"",IF($A571&lt;=$A$1,+VLOOKUP($A571,'Rashodi- plan-izvršenje'!$A$8:D$1500,'prenos-P-R-N'!F$1,FALSE),IF($A571&gt;$A$2,+VLOOKUP($A571,'Neizmirene obaveze JLS'!$A$11:D$500,'prenos-P-R-N'!F$1,FALSE),"")))</f>
        <v/>
      </c>
      <c r="G571" s="87" t="str">
        <f>IF($A571=0,"",IF($A571&lt;=$A$1,+VLOOKUP($A571,'Rashodi- plan-izvršenje'!$A$8:E$1500,'prenos-P-R-N'!G$1,FALSE),IF($A571&gt;$A$2,+VLOOKUP($A571,'Neizmirene obaveze JLS'!$A$11:E$500,'prenos-P-R-N'!G$1,FALSE),"")))</f>
        <v/>
      </c>
      <c r="H571" s="87" t="str">
        <f>IF($A571=0,"",IF($A571&lt;=$A$1,+VLOOKUP($A571,'Rashodi- plan-izvršenje'!$A$8:F$1500,'prenos-P-R-N'!H$1,FALSE),IF($A571&gt;$A$2,+VLOOKUP($A571,'Neizmirene obaveze JLS'!$A$11:F$500,'prenos-P-R-N'!H$1,FALSE),"")))</f>
        <v/>
      </c>
      <c r="I571" s="87" t="str">
        <f>IF($A571=0,"",IF($A571&lt;=$A$1,+VLOOKUP($A571,'Rashodi- plan-izvršenje'!$A$8:G$1500,'prenos-P-R-N'!I$1,FALSE),IF($A571&gt;$A$2,+VLOOKUP($A571,'Neizmirene obaveze JLS'!$A$11:G$500,'prenos-P-R-N'!I$1,FALSE),"")))</f>
        <v/>
      </c>
      <c r="J571" s="87" t="str">
        <f>IF($A571=0,"",IF($A571&lt;=$A$1,+VLOOKUP($A571,'Rashodi- plan-izvršenje'!$A$8:H$1500,'prenos-P-R-N'!J$1,FALSE),IF($A571&gt;$A$2,+VLOOKUP($A571,'Neizmirene obaveze JLS'!$A$11:H$500,'prenos-P-R-N'!J$1,FALSE),"")))</f>
        <v/>
      </c>
      <c r="K571" s="87" t="str">
        <f>IF($A571=0,"",IF($A571&lt;=$A$1,+VLOOKUP($A571,'Rashodi- plan-izvršenje'!$A$8:I$1500,'prenos-P-R-N'!K$1,FALSE),IF($A571&gt;$A$2,+VLOOKUP($A571,'Neizmirene obaveze JLS'!$A$11:I$500,'prenos-P-R-N'!K$1,FALSE),"")))</f>
        <v/>
      </c>
      <c r="L571" t="str">
        <f>IF(A571=0,"",IF(A571&lt;=A$1,+IF(VLOOKUP(A571,'Rashodi- plan-izvršenje'!A$8:J$1500,M$1,FALSE)&gt;0,"Програмска активност","Пројекат"),IF(A571&gt;A$2,+IF(VLOOKUP(A571,'Neizmirene obaveze JLS'!A$8:J$2008,M$1,FALSE)&gt;0,"Програмска активност","Пројекат"),"")))</f>
        <v/>
      </c>
      <c r="M571" s="87" t="str">
        <f>IF(A571=0,"",IF($A571&lt;=$A$1,+IF(VLOOKUP($A571,'Rashodi- plan-izvršenje'!$A$8:$M$1500,10,FALSE)&gt;0,VLOOKUP($A571,'Rashodi- plan-izvršenje'!$A$8:$M$1500,10,FALSE),VLOOKUP($A571,'Rashodi- plan-izvršenje'!$A$8:$M$1500,12,FALSE)),+IF($A571&gt;$A$2,IF(VLOOKUP($A571,'Neizmirene obaveze JLS'!$A$8:$M$1500,10,FALSE)&gt;0,VLOOKUP($A571,'Neizmirene obaveze JLS'!$A$11:$M$1500,10,FALSE),VLOOKUP($A571,'Neizmirene obaveze JLS'!$A$11:$M$1500,12,FALSE)),0)))</f>
        <v/>
      </c>
      <c r="N571" s="87" t="str">
        <f>IF(A571=0,"",IF($A571&lt;=$A$1,+IF(VLOOKUP(A571,'Rashodi- plan-izvršenje'!$A$8:$M$1500,10,FALSE)&gt;0,VLOOKUP(A571,'Rashodi- plan-izvršenje'!$A$8:$M$1500,11,FALSE),VLOOKUP(A571,'Rashodi- plan-izvršenje'!$A$8:$M$1500,13,FALSE)),+IF($A571&gt;$A$2,IF(VLOOKUP($A571,'Neizmirene obaveze JLS'!$A$8:$M$1500,10,FALSE)&gt;0,VLOOKUP($A571,'Neizmirene obaveze JLS'!$A$11:$M$1500,11,FALSE),VLOOKUP($A571,'Neizmirene obaveze JLS'!$A$11:$M$1500,13,FALSE)),0)))</f>
        <v/>
      </c>
      <c r="O571" s="87" t="str">
        <f>IF(A571=0,"",IF($A571&lt;=$A$1,VALUE(+VLOOKUP($A571,'Rashodi- plan-izvršenje'!$A$8:N$1500,'prenos-P-R-N'!O$1,FALSE)),IF($A571&lt;=A$2,VALUE(VLOOKUP($A571,'Prihodi- plan-izvršenje'!$A$8:$H$500,6,FALSE)),VALUE(VLOOKUP($A571,'Neizmirene obaveze JLS'!$A$8:$N$500,O$1,FALSE)))))</f>
        <v/>
      </c>
      <c r="P571" s="87" t="str">
        <f>IF(A571=0,"",IF(A571=0,0,IF(A571&gt;A$2,'šifarnik K-izvor'!G$3,+IF(Q571&lt;700,+'šifarnik K-izvor'!G$2,'šifarnik K-izvor'!G$1))))</f>
        <v/>
      </c>
      <c r="Q571" s="87">
        <f>IF($A571&lt;=$A$1,VALUE(+VLOOKUP($A571,'Rashodi- plan-izvršenje'!$A$8:O$1500,'prenos-P-R-N'!Q$1,FALSE)),IF($A571&lt;=$A$2,VLOOKUP($A571,'Prihodi- plan-izvršenje'!$A$4:$H$500,4,FALSE),IF($A571&lt;=$A$3,VLOOKUP(A571,'Neizmirene obaveze JLS'!$A$11:O$500,Q$1,FALSE),"")))</f>
        <v>0</v>
      </c>
      <c r="R571" s="88">
        <f>IF($A571&lt;=$A$1,VALUE(+VLOOKUP($A571,'Rashodi- plan-izvršenje'!$A$8:P$1500,'prenos-P-R-N'!R$1,FALSE)),IF($A571&lt;=$A$2,VLOOKUP($A571,'Prihodi- plan-izvršenje'!$A$4:$H$500,7,FALSE),""))</f>
        <v>0</v>
      </c>
      <c r="S571" s="88">
        <f>IF(A571=0,0,IF($A571&lt;=$A$1,VALUE(+VLOOKUP($A571,'Rashodi- plan-izvršenje'!$A$8:Q$1500,'prenos-P-R-N'!S$1,FALSE)),IF($A571&lt;=$A$2,VLOOKUP($A571,'Prihodi- plan-izvršenje'!$A$4:$H$500,8,FALSE),0)))</f>
        <v>0</v>
      </c>
      <c r="T571" s="88" t="str">
        <f>IF($A571&gt;$A$2,VLOOKUP($A571,'Neizmirene obaveze JLS'!$A$11:R$500,R$1,FALSE),"")</f>
        <v/>
      </c>
      <c r="U571" s="88">
        <f>IF($A571&gt;$A$2,VLOOKUP($A571,'Neizmirene obaveze JLS'!$A$11:S$500,S$1,FALSE),0)</f>
        <v>0</v>
      </c>
      <c r="V571" s="88">
        <f t="shared" si="53"/>
        <v>0</v>
      </c>
      <c r="W571" s="74"/>
      <c r="X571" s="74"/>
      <c r="Y571" s="74"/>
      <c r="Z571" s="74"/>
      <c r="AA571" s="193">
        <f t="shared" si="54"/>
        <v>1</v>
      </c>
      <c r="AB571" s="193" t="str">
        <f t="shared" si="55"/>
        <v/>
      </c>
    </row>
    <row r="572" spans="1:28">
      <c r="A572" s="89">
        <f>IF(AND(COUNTIF(A$1:A$3,"&gt;0")=1,MAX(A$8:A571)&lt;A$1),A571+1,IF(AND(COUNTIF(A$1:A$3,"&gt;0")=2,MAX(A$8:A571)&lt;A$2),A571+1,IF(AND(COUNTIF(A$1:A$3,"&gt;0")=3,MAX(A$8:A571)&lt;A$3),A571+1,0)))</f>
        <v>0</v>
      </c>
      <c r="B572" s="89" t="str">
        <f t="shared" si="56"/>
        <v/>
      </c>
      <c r="C572" s="89" t="str">
        <f t="shared" si="57"/>
        <v/>
      </c>
      <c r="D572" s="87" t="str">
        <f>IF($A572=0,"",IF($A572&lt;=$A$1,+VLOOKUP($A572,'Rashodi- plan-izvršenje'!$A$8:B$1500,'prenos-P-R-N'!D$1,FALSE),IF($A572&gt;$A$2,+VLOOKUP($A572,'Neizmirene obaveze JLS'!$A$11:B$500,'prenos-P-R-N'!D$1,FALSE),"")))</f>
        <v/>
      </c>
      <c r="E572" s="87" t="str">
        <f>IF($A572=0,"",IF($A572&lt;=$A$1,+VLOOKUP($A572,'Rashodi- plan-izvršenje'!$A$8:C$1500,'prenos-P-R-N'!E$1,FALSE),IF($A572&gt;$A$2,+VLOOKUP($A572,'Neizmirene obaveze JLS'!$A$11:C$500,'prenos-P-R-N'!E$1,FALSE),"")))</f>
        <v/>
      </c>
      <c r="F572" s="87" t="str">
        <f>IF($A572=0,"",IF($A572&lt;=$A$1,+VLOOKUP($A572,'Rashodi- plan-izvršenje'!$A$8:D$1500,'prenos-P-R-N'!F$1,FALSE),IF($A572&gt;$A$2,+VLOOKUP($A572,'Neizmirene obaveze JLS'!$A$11:D$500,'prenos-P-R-N'!F$1,FALSE),"")))</f>
        <v/>
      </c>
      <c r="G572" s="87" t="str">
        <f>IF($A572=0,"",IF($A572&lt;=$A$1,+VLOOKUP($A572,'Rashodi- plan-izvršenje'!$A$8:E$1500,'prenos-P-R-N'!G$1,FALSE),IF($A572&gt;$A$2,+VLOOKUP($A572,'Neizmirene obaveze JLS'!$A$11:E$500,'prenos-P-R-N'!G$1,FALSE),"")))</f>
        <v/>
      </c>
      <c r="H572" s="87" t="str">
        <f>IF($A572=0,"",IF($A572&lt;=$A$1,+VLOOKUP($A572,'Rashodi- plan-izvršenje'!$A$8:F$1500,'prenos-P-R-N'!H$1,FALSE),IF($A572&gt;$A$2,+VLOOKUP($A572,'Neizmirene obaveze JLS'!$A$11:F$500,'prenos-P-R-N'!H$1,FALSE),"")))</f>
        <v/>
      </c>
      <c r="I572" s="87" t="str">
        <f>IF($A572=0,"",IF($A572&lt;=$A$1,+VLOOKUP($A572,'Rashodi- plan-izvršenje'!$A$8:G$1500,'prenos-P-R-N'!I$1,FALSE),IF($A572&gt;$A$2,+VLOOKUP($A572,'Neizmirene obaveze JLS'!$A$11:G$500,'prenos-P-R-N'!I$1,FALSE),"")))</f>
        <v/>
      </c>
      <c r="J572" s="87" t="str">
        <f>IF($A572=0,"",IF($A572&lt;=$A$1,+VLOOKUP($A572,'Rashodi- plan-izvršenje'!$A$8:H$1500,'prenos-P-R-N'!J$1,FALSE),IF($A572&gt;$A$2,+VLOOKUP($A572,'Neizmirene obaveze JLS'!$A$11:H$500,'prenos-P-R-N'!J$1,FALSE),"")))</f>
        <v/>
      </c>
      <c r="K572" s="87" t="str">
        <f>IF($A572=0,"",IF($A572&lt;=$A$1,+VLOOKUP($A572,'Rashodi- plan-izvršenje'!$A$8:I$1500,'prenos-P-R-N'!K$1,FALSE),IF($A572&gt;$A$2,+VLOOKUP($A572,'Neizmirene obaveze JLS'!$A$11:I$500,'prenos-P-R-N'!K$1,FALSE),"")))</f>
        <v/>
      </c>
      <c r="L572" t="str">
        <f>IF(A572=0,"",IF(A572&lt;=A$1,+IF(VLOOKUP(A572,'Rashodi- plan-izvršenje'!A$8:J$1500,M$1,FALSE)&gt;0,"Програмска активност","Пројекат"),IF(A572&gt;A$2,+IF(VLOOKUP(A572,'Neizmirene obaveze JLS'!A$8:J$2008,M$1,FALSE)&gt;0,"Програмска активност","Пројекат"),"")))</f>
        <v/>
      </c>
      <c r="M572" s="87" t="str">
        <f>IF(A572=0,"",IF($A572&lt;=$A$1,+IF(VLOOKUP($A572,'Rashodi- plan-izvršenje'!$A$8:$M$1500,10,FALSE)&gt;0,VLOOKUP($A572,'Rashodi- plan-izvršenje'!$A$8:$M$1500,10,FALSE),VLOOKUP($A572,'Rashodi- plan-izvršenje'!$A$8:$M$1500,12,FALSE)),+IF($A572&gt;$A$2,IF(VLOOKUP($A572,'Neizmirene obaveze JLS'!$A$8:$M$1500,10,FALSE)&gt;0,VLOOKUP($A572,'Neizmirene obaveze JLS'!$A$11:$M$1500,10,FALSE),VLOOKUP($A572,'Neizmirene obaveze JLS'!$A$11:$M$1500,12,FALSE)),0)))</f>
        <v/>
      </c>
      <c r="N572" s="87" t="str">
        <f>IF(A572=0,"",IF($A572&lt;=$A$1,+IF(VLOOKUP(A572,'Rashodi- plan-izvršenje'!$A$8:$M$1500,10,FALSE)&gt;0,VLOOKUP(A572,'Rashodi- plan-izvršenje'!$A$8:$M$1500,11,FALSE),VLOOKUP(A572,'Rashodi- plan-izvršenje'!$A$8:$M$1500,13,FALSE)),+IF($A572&gt;$A$2,IF(VLOOKUP($A572,'Neizmirene obaveze JLS'!$A$8:$M$1500,10,FALSE)&gt;0,VLOOKUP($A572,'Neizmirene obaveze JLS'!$A$11:$M$1500,11,FALSE),VLOOKUP($A572,'Neizmirene obaveze JLS'!$A$11:$M$1500,13,FALSE)),0)))</f>
        <v/>
      </c>
      <c r="O572" s="87" t="str">
        <f>IF(A572=0,"",IF($A572&lt;=$A$1,VALUE(+VLOOKUP($A572,'Rashodi- plan-izvršenje'!$A$8:N$1500,'prenos-P-R-N'!O$1,FALSE)),IF($A572&lt;=A$2,VALUE(VLOOKUP($A572,'Prihodi- plan-izvršenje'!$A$8:$H$500,6,FALSE)),VALUE(VLOOKUP($A572,'Neizmirene obaveze JLS'!$A$8:$N$500,O$1,FALSE)))))</f>
        <v/>
      </c>
      <c r="P572" s="87" t="str">
        <f>IF(A572=0,"",IF(A572=0,0,IF(A572&gt;A$2,'šifarnik K-izvor'!G$3,+IF(Q572&lt;700,+'šifarnik K-izvor'!G$2,'šifarnik K-izvor'!G$1))))</f>
        <v/>
      </c>
      <c r="Q572" s="87">
        <f>IF($A572&lt;=$A$1,VALUE(+VLOOKUP($A572,'Rashodi- plan-izvršenje'!$A$8:O$1500,'prenos-P-R-N'!Q$1,FALSE)),IF($A572&lt;=$A$2,VLOOKUP($A572,'Prihodi- plan-izvršenje'!$A$4:$H$500,4,FALSE),IF($A572&lt;=$A$3,VLOOKUP(A572,'Neizmirene obaveze JLS'!$A$11:O$500,Q$1,FALSE),"")))</f>
        <v>0</v>
      </c>
      <c r="R572" s="88">
        <f>IF($A572&lt;=$A$1,VALUE(+VLOOKUP($A572,'Rashodi- plan-izvršenje'!$A$8:P$1500,'prenos-P-R-N'!R$1,FALSE)),IF($A572&lt;=$A$2,VLOOKUP($A572,'Prihodi- plan-izvršenje'!$A$4:$H$500,7,FALSE),""))</f>
        <v>0</v>
      </c>
      <c r="S572" s="88">
        <f>IF(A572=0,0,IF($A572&lt;=$A$1,VALUE(+VLOOKUP($A572,'Rashodi- plan-izvršenje'!$A$8:Q$1500,'prenos-P-R-N'!S$1,FALSE)),IF($A572&lt;=$A$2,VLOOKUP($A572,'Prihodi- plan-izvršenje'!$A$4:$H$500,8,FALSE),0)))</f>
        <v>0</v>
      </c>
      <c r="T572" s="88" t="str">
        <f>IF($A572&gt;$A$2,VLOOKUP($A572,'Neizmirene obaveze JLS'!$A$11:R$500,R$1,FALSE),"")</f>
        <v/>
      </c>
      <c r="U572" s="88">
        <f>IF($A572&gt;$A$2,VLOOKUP($A572,'Neizmirene obaveze JLS'!$A$11:S$500,S$1,FALSE),0)</f>
        <v>0</v>
      </c>
      <c r="V572" s="88">
        <f t="shared" si="53"/>
        <v>0</v>
      </c>
      <c r="W572" s="74"/>
      <c r="X572" s="74"/>
      <c r="Y572" s="74"/>
      <c r="Z572" s="74"/>
      <c r="AA572" s="193">
        <f t="shared" si="54"/>
        <v>1</v>
      </c>
      <c r="AB572" s="193" t="str">
        <f t="shared" si="55"/>
        <v/>
      </c>
    </row>
    <row r="573" spans="1:28">
      <c r="A573" s="89">
        <f>IF(AND(COUNTIF(A$1:A$3,"&gt;0")=1,MAX(A$8:A572)&lt;A$1),A572+1,IF(AND(COUNTIF(A$1:A$3,"&gt;0")=2,MAX(A$8:A572)&lt;A$2),A572+1,IF(AND(COUNTIF(A$1:A$3,"&gt;0")=3,MAX(A$8:A572)&lt;A$3),A572+1,0)))</f>
        <v>0</v>
      </c>
      <c r="B573" s="89" t="str">
        <f t="shared" si="56"/>
        <v/>
      </c>
      <c r="C573" s="89" t="str">
        <f t="shared" si="57"/>
        <v/>
      </c>
      <c r="D573" s="87" t="str">
        <f>IF($A573=0,"",IF($A573&lt;=$A$1,+VLOOKUP($A573,'Rashodi- plan-izvršenje'!$A$8:B$1500,'prenos-P-R-N'!D$1,FALSE),IF($A573&gt;$A$2,+VLOOKUP($A573,'Neizmirene obaveze JLS'!$A$11:B$500,'prenos-P-R-N'!D$1,FALSE),"")))</f>
        <v/>
      </c>
      <c r="E573" s="87" t="str">
        <f>IF($A573=0,"",IF($A573&lt;=$A$1,+VLOOKUP($A573,'Rashodi- plan-izvršenje'!$A$8:C$1500,'prenos-P-R-N'!E$1,FALSE),IF($A573&gt;$A$2,+VLOOKUP($A573,'Neizmirene obaveze JLS'!$A$11:C$500,'prenos-P-R-N'!E$1,FALSE),"")))</f>
        <v/>
      </c>
      <c r="F573" s="87" t="str">
        <f>IF($A573=0,"",IF($A573&lt;=$A$1,+VLOOKUP($A573,'Rashodi- plan-izvršenje'!$A$8:D$1500,'prenos-P-R-N'!F$1,FALSE),IF($A573&gt;$A$2,+VLOOKUP($A573,'Neizmirene obaveze JLS'!$A$11:D$500,'prenos-P-R-N'!F$1,FALSE),"")))</f>
        <v/>
      </c>
      <c r="G573" s="87" t="str">
        <f>IF($A573=0,"",IF($A573&lt;=$A$1,+VLOOKUP($A573,'Rashodi- plan-izvršenje'!$A$8:E$1500,'prenos-P-R-N'!G$1,FALSE),IF($A573&gt;$A$2,+VLOOKUP($A573,'Neizmirene obaveze JLS'!$A$11:E$500,'prenos-P-R-N'!G$1,FALSE),"")))</f>
        <v/>
      </c>
      <c r="H573" s="87" t="str">
        <f>IF($A573=0,"",IF($A573&lt;=$A$1,+VLOOKUP($A573,'Rashodi- plan-izvršenje'!$A$8:F$1500,'prenos-P-R-N'!H$1,FALSE),IF($A573&gt;$A$2,+VLOOKUP($A573,'Neizmirene obaveze JLS'!$A$11:F$500,'prenos-P-R-N'!H$1,FALSE),"")))</f>
        <v/>
      </c>
      <c r="I573" s="87" t="str">
        <f>IF($A573=0,"",IF($A573&lt;=$A$1,+VLOOKUP($A573,'Rashodi- plan-izvršenje'!$A$8:G$1500,'prenos-P-R-N'!I$1,FALSE),IF($A573&gt;$A$2,+VLOOKUP($A573,'Neizmirene obaveze JLS'!$A$11:G$500,'prenos-P-R-N'!I$1,FALSE),"")))</f>
        <v/>
      </c>
      <c r="J573" s="87" t="str">
        <f>IF($A573=0,"",IF($A573&lt;=$A$1,+VLOOKUP($A573,'Rashodi- plan-izvršenje'!$A$8:H$1500,'prenos-P-R-N'!J$1,FALSE),IF($A573&gt;$A$2,+VLOOKUP($A573,'Neizmirene obaveze JLS'!$A$11:H$500,'prenos-P-R-N'!J$1,FALSE),"")))</f>
        <v/>
      </c>
      <c r="K573" s="87" t="str">
        <f>IF($A573=0,"",IF($A573&lt;=$A$1,+VLOOKUP($A573,'Rashodi- plan-izvršenje'!$A$8:I$1500,'prenos-P-R-N'!K$1,FALSE),IF($A573&gt;$A$2,+VLOOKUP($A573,'Neizmirene obaveze JLS'!$A$11:I$500,'prenos-P-R-N'!K$1,FALSE),"")))</f>
        <v/>
      </c>
      <c r="L573" t="str">
        <f>IF(A573=0,"",IF(A573&lt;=A$1,+IF(VLOOKUP(A573,'Rashodi- plan-izvršenje'!A$8:J$1500,M$1,FALSE)&gt;0,"Програмска активност","Пројекат"),IF(A573&gt;A$2,+IF(VLOOKUP(A573,'Neizmirene obaveze JLS'!A$8:J$2008,M$1,FALSE)&gt;0,"Програмска активност","Пројекат"),"")))</f>
        <v/>
      </c>
      <c r="M573" s="87" t="str">
        <f>IF(A573=0,"",IF($A573&lt;=$A$1,+IF(VLOOKUP($A573,'Rashodi- plan-izvršenje'!$A$8:$M$1500,10,FALSE)&gt;0,VLOOKUP($A573,'Rashodi- plan-izvršenje'!$A$8:$M$1500,10,FALSE),VLOOKUP($A573,'Rashodi- plan-izvršenje'!$A$8:$M$1500,12,FALSE)),+IF($A573&gt;$A$2,IF(VLOOKUP($A573,'Neizmirene obaveze JLS'!$A$8:$M$1500,10,FALSE)&gt;0,VLOOKUP($A573,'Neizmirene obaveze JLS'!$A$11:$M$1500,10,FALSE),VLOOKUP($A573,'Neizmirene obaveze JLS'!$A$11:$M$1500,12,FALSE)),0)))</f>
        <v/>
      </c>
      <c r="N573" s="87" t="str">
        <f>IF(A573=0,"",IF($A573&lt;=$A$1,+IF(VLOOKUP(A573,'Rashodi- plan-izvršenje'!$A$8:$M$1500,10,FALSE)&gt;0,VLOOKUP(A573,'Rashodi- plan-izvršenje'!$A$8:$M$1500,11,FALSE),VLOOKUP(A573,'Rashodi- plan-izvršenje'!$A$8:$M$1500,13,FALSE)),+IF($A573&gt;$A$2,IF(VLOOKUP($A573,'Neizmirene obaveze JLS'!$A$8:$M$1500,10,FALSE)&gt;0,VLOOKUP($A573,'Neizmirene obaveze JLS'!$A$11:$M$1500,11,FALSE),VLOOKUP($A573,'Neizmirene obaveze JLS'!$A$11:$M$1500,13,FALSE)),0)))</f>
        <v/>
      </c>
      <c r="O573" s="87" t="str">
        <f>IF(A573=0,"",IF($A573&lt;=$A$1,VALUE(+VLOOKUP($A573,'Rashodi- plan-izvršenje'!$A$8:N$1500,'prenos-P-R-N'!O$1,FALSE)),IF($A573&lt;=A$2,VALUE(VLOOKUP($A573,'Prihodi- plan-izvršenje'!$A$8:$H$500,6,FALSE)),VALUE(VLOOKUP($A573,'Neizmirene obaveze JLS'!$A$8:$N$500,O$1,FALSE)))))</f>
        <v/>
      </c>
      <c r="P573" s="87" t="str">
        <f>IF(A573=0,"",IF(A573=0,0,IF(A573&gt;A$2,'šifarnik K-izvor'!G$3,+IF(Q573&lt;700,+'šifarnik K-izvor'!G$2,'šifarnik K-izvor'!G$1))))</f>
        <v/>
      </c>
      <c r="Q573" s="87">
        <f>IF($A573&lt;=$A$1,VALUE(+VLOOKUP($A573,'Rashodi- plan-izvršenje'!$A$8:O$1500,'prenos-P-R-N'!Q$1,FALSE)),IF($A573&lt;=$A$2,VLOOKUP($A573,'Prihodi- plan-izvršenje'!$A$4:$H$500,4,FALSE),IF($A573&lt;=$A$3,VLOOKUP(A573,'Neizmirene obaveze JLS'!$A$11:O$500,Q$1,FALSE),"")))</f>
        <v>0</v>
      </c>
      <c r="R573" s="88">
        <f>IF($A573&lt;=$A$1,VALUE(+VLOOKUP($A573,'Rashodi- plan-izvršenje'!$A$8:P$1500,'prenos-P-R-N'!R$1,FALSE)),IF($A573&lt;=$A$2,VLOOKUP($A573,'Prihodi- plan-izvršenje'!$A$4:$H$500,7,FALSE),""))</f>
        <v>0</v>
      </c>
      <c r="S573" s="88">
        <f>IF(A573=0,0,IF($A573&lt;=$A$1,VALUE(+VLOOKUP($A573,'Rashodi- plan-izvršenje'!$A$8:Q$1500,'prenos-P-R-N'!S$1,FALSE)),IF($A573&lt;=$A$2,VLOOKUP($A573,'Prihodi- plan-izvršenje'!$A$4:$H$500,8,FALSE),0)))</f>
        <v>0</v>
      </c>
      <c r="T573" s="88" t="str">
        <f>IF($A573&gt;$A$2,VLOOKUP($A573,'Neizmirene obaveze JLS'!$A$11:R$500,R$1,FALSE),"")</f>
        <v/>
      </c>
      <c r="U573" s="88">
        <f>IF($A573&gt;$A$2,VLOOKUP($A573,'Neizmirene obaveze JLS'!$A$11:S$500,S$1,FALSE),0)</f>
        <v>0</v>
      </c>
      <c r="V573" s="88">
        <f t="shared" si="53"/>
        <v>0</v>
      </c>
      <c r="W573" s="74"/>
      <c r="X573" s="74"/>
      <c r="Y573" s="74"/>
      <c r="Z573" s="74"/>
      <c r="AA573" s="193">
        <f t="shared" si="54"/>
        <v>1</v>
      </c>
      <c r="AB573" s="193" t="str">
        <f t="shared" si="55"/>
        <v/>
      </c>
    </row>
    <row r="574" spans="1:28">
      <c r="A574" s="89">
        <f>IF(AND(COUNTIF(A$1:A$3,"&gt;0")=1,MAX(A$8:A573)&lt;A$1),A573+1,IF(AND(COUNTIF(A$1:A$3,"&gt;0")=2,MAX(A$8:A573)&lt;A$2),A573+1,IF(AND(COUNTIF(A$1:A$3,"&gt;0")=3,MAX(A$8:A573)&lt;A$3),A573+1,0)))</f>
        <v>0</v>
      </c>
      <c r="B574" s="89" t="str">
        <f t="shared" si="56"/>
        <v/>
      </c>
      <c r="C574" s="89" t="str">
        <f t="shared" si="57"/>
        <v/>
      </c>
      <c r="D574" s="87" t="str">
        <f>IF($A574=0,"",IF($A574&lt;=$A$1,+VLOOKUP($A574,'Rashodi- plan-izvršenje'!$A$8:B$1500,'prenos-P-R-N'!D$1,FALSE),IF($A574&gt;$A$2,+VLOOKUP($A574,'Neizmirene obaveze JLS'!$A$11:B$500,'prenos-P-R-N'!D$1,FALSE),"")))</f>
        <v/>
      </c>
      <c r="E574" s="87" t="str">
        <f>IF($A574=0,"",IF($A574&lt;=$A$1,+VLOOKUP($A574,'Rashodi- plan-izvršenje'!$A$8:C$1500,'prenos-P-R-N'!E$1,FALSE),IF($A574&gt;$A$2,+VLOOKUP($A574,'Neizmirene obaveze JLS'!$A$11:C$500,'prenos-P-R-N'!E$1,FALSE),"")))</f>
        <v/>
      </c>
      <c r="F574" s="87" t="str">
        <f>IF($A574=0,"",IF($A574&lt;=$A$1,+VLOOKUP($A574,'Rashodi- plan-izvršenje'!$A$8:D$1500,'prenos-P-R-N'!F$1,FALSE),IF($A574&gt;$A$2,+VLOOKUP($A574,'Neizmirene obaveze JLS'!$A$11:D$500,'prenos-P-R-N'!F$1,FALSE),"")))</f>
        <v/>
      </c>
      <c r="G574" s="87" t="str">
        <f>IF($A574=0,"",IF($A574&lt;=$A$1,+VLOOKUP($A574,'Rashodi- plan-izvršenje'!$A$8:E$1500,'prenos-P-R-N'!G$1,FALSE),IF($A574&gt;$A$2,+VLOOKUP($A574,'Neizmirene obaveze JLS'!$A$11:E$500,'prenos-P-R-N'!G$1,FALSE),"")))</f>
        <v/>
      </c>
      <c r="H574" s="87" t="str">
        <f>IF($A574=0,"",IF($A574&lt;=$A$1,+VLOOKUP($A574,'Rashodi- plan-izvršenje'!$A$8:F$1500,'prenos-P-R-N'!H$1,FALSE),IF($A574&gt;$A$2,+VLOOKUP($A574,'Neizmirene obaveze JLS'!$A$11:F$500,'prenos-P-R-N'!H$1,FALSE),"")))</f>
        <v/>
      </c>
      <c r="I574" s="87" t="str">
        <f>IF($A574=0,"",IF($A574&lt;=$A$1,+VLOOKUP($A574,'Rashodi- plan-izvršenje'!$A$8:G$1500,'prenos-P-R-N'!I$1,FALSE),IF($A574&gt;$A$2,+VLOOKUP($A574,'Neizmirene obaveze JLS'!$A$11:G$500,'prenos-P-R-N'!I$1,FALSE),"")))</f>
        <v/>
      </c>
      <c r="J574" s="87" t="str">
        <f>IF($A574=0,"",IF($A574&lt;=$A$1,+VLOOKUP($A574,'Rashodi- plan-izvršenje'!$A$8:H$1500,'prenos-P-R-N'!J$1,FALSE),IF($A574&gt;$A$2,+VLOOKUP($A574,'Neizmirene obaveze JLS'!$A$11:H$500,'prenos-P-R-N'!J$1,FALSE),"")))</f>
        <v/>
      </c>
      <c r="K574" s="87" t="str">
        <f>IF($A574=0,"",IF($A574&lt;=$A$1,+VLOOKUP($A574,'Rashodi- plan-izvršenje'!$A$8:I$1500,'prenos-P-R-N'!K$1,FALSE),IF($A574&gt;$A$2,+VLOOKUP($A574,'Neizmirene obaveze JLS'!$A$11:I$500,'prenos-P-R-N'!K$1,FALSE),"")))</f>
        <v/>
      </c>
      <c r="L574" t="str">
        <f>IF(A574=0,"",IF(A574&lt;=A$1,+IF(VLOOKUP(A574,'Rashodi- plan-izvršenje'!A$8:J$1500,M$1,FALSE)&gt;0,"Програмска активност","Пројекат"),IF(A574&gt;A$2,+IF(VLOOKUP(A574,'Neizmirene obaveze JLS'!A$8:J$2008,M$1,FALSE)&gt;0,"Програмска активност","Пројекат"),"")))</f>
        <v/>
      </c>
      <c r="M574" s="87" t="str">
        <f>IF(A574=0,"",IF($A574&lt;=$A$1,+IF(VLOOKUP($A574,'Rashodi- plan-izvršenje'!$A$8:$M$1500,10,FALSE)&gt;0,VLOOKUP($A574,'Rashodi- plan-izvršenje'!$A$8:$M$1500,10,FALSE),VLOOKUP($A574,'Rashodi- plan-izvršenje'!$A$8:$M$1500,12,FALSE)),+IF($A574&gt;$A$2,IF(VLOOKUP($A574,'Neizmirene obaveze JLS'!$A$8:$M$1500,10,FALSE)&gt;0,VLOOKUP($A574,'Neizmirene obaveze JLS'!$A$11:$M$1500,10,FALSE),VLOOKUP($A574,'Neizmirene obaveze JLS'!$A$11:$M$1500,12,FALSE)),0)))</f>
        <v/>
      </c>
      <c r="N574" s="87" t="str">
        <f>IF(A574=0,"",IF($A574&lt;=$A$1,+IF(VLOOKUP(A574,'Rashodi- plan-izvršenje'!$A$8:$M$1500,10,FALSE)&gt;0,VLOOKUP(A574,'Rashodi- plan-izvršenje'!$A$8:$M$1500,11,FALSE),VLOOKUP(A574,'Rashodi- plan-izvršenje'!$A$8:$M$1500,13,FALSE)),+IF($A574&gt;$A$2,IF(VLOOKUP($A574,'Neizmirene obaveze JLS'!$A$8:$M$1500,10,FALSE)&gt;0,VLOOKUP($A574,'Neizmirene obaveze JLS'!$A$11:$M$1500,11,FALSE),VLOOKUP($A574,'Neizmirene obaveze JLS'!$A$11:$M$1500,13,FALSE)),0)))</f>
        <v/>
      </c>
      <c r="O574" s="87" t="str">
        <f>IF(A574=0,"",IF($A574&lt;=$A$1,VALUE(+VLOOKUP($A574,'Rashodi- plan-izvršenje'!$A$8:N$1500,'prenos-P-R-N'!O$1,FALSE)),IF($A574&lt;=A$2,VALUE(VLOOKUP($A574,'Prihodi- plan-izvršenje'!$A$8:$H$500,6,FALSE)),VALUE(VLOOKUP($A574,'Neizmirene obaveze JLS'!$A$8:$N$500,O$1,FALSE)))))</f>
        <v/>
      </c>
      <c r="P574" s="87" t="str">
        <f>IF(A574=0,"",IF(A574=0,0,IF(A574&gt;A$2,'šifarnik K-izvor'!G$3,+IF(Q574&lt;700,+'šifarnik K-izvor'!G$2,'šifarnik K-izvor'!G$1))))</f>
        <v/>
      </c>
      <c r="Q574" s="87">
        <f>IF($A574&lt;=$A$1,VALUE(+VLOOKUP($A574,'Rashodi- plan-izvršenje'!$A$8:O$1500,'prenos-P-R-N'!Q$1,FALSE)),IF($A574&lt;=$A$2,VLOOKUP($A574,'Prihodi- plan-izvršenje'!$A$4:$H$500,4,FALSE),IF($A574&lt;=$A$3,VLOOKUP(A574,'Neizmirene obaveze JLS'!$A$11:O$500,Q$1,FALSE),"")))</f>
        <v>0</v>
      </c>
      <c r="R574" s="88">
        <f>IF($A574&lt;=$A$1,VALUE(+VLOOKUP($A574,'Rashodi- plan-izvršenje'!$A$8:P$1500,'prenos-P-R-N'!R$1,FALSE)),IF($A574&lt;=$A$2,VLOOKUP($A574,'Prihodi- plan-izvršenje'!$A$4:$H$500,7,FALSE),""))</f>
        <v>0</v>
      </c>
      <c r="S574" s="88">
        <f>IF(A574=0,0,IF($A574&lt;=$A$1,VALUE(+VLOOKUP($A574,'Rashodi- plan-izvršenje'!$A$8:Q$1500,'prenos-P-R-N'!S$1,FALSE)),IF($A574&lt;=$A$2,VLOOKUP($A574,'Prihodi- plan-izvršenje'!$A$4:$H$500,8,FALSE),0)))</f>
        <v>0</v>
      </c>
      <c r="T574" s="88" t="str">
        <f>IF($A574&gt;$A$2,VLOOKUP($A574,'Neizmirene obaveze JLS'!$A$11:R$500,R$1,FALSE),"")</f>
        <v/>
      </c>
      <c r="U574" s="88">
        <f>IF($A574&gt;$A$2,VLOOKUP($A574,'Neizmirene obaveze JLS'!$A$11:S$500,S$1,FALSE),0)</f>
        <v>0</v>
      </c>
      <c r="V574" s="88">
        <f t="shared" si="53"/>
        <v>0</v>
      </c>
      <c r="W574" s="74"/>
      <c r="X574" s="74"/>
      <c r="Y574" s="74"/>
      <c r="Z574" s="74"/>
      <c r="AA574" s="193">
        <f t="shared" si="54"/>
        <v>1</v>
      </c>
      <c r="AB574" s="193" t="str">
        <f t="shared" si="55"/>
        <v/>
      </c>
    </row>
    <row r="575" spans="1:28">
      <c r="A575" s="89">
        <f>IF(AND(COUNTIF(A$1:A$3,"&gt;0")=1,MAX(A$8:A574)&lt;A$1),A574+1,IF(AND(COUNTIF(A$1:A$3,"&gt;0")=2,MAX(A$8:A574)&lt;A$2),A574+1,IF(AND(COUNTIF(A$1:A$3,"&gt;0")=3,MAX(A$8:A574)&lt;A$3),A574+1,0)))</f>
        <v>0</v>
      </c>
      <c r="B575" s="89" t="str">
        <f t="shared" si="56"/>
        <v/>
      </c>
      <c r="C575" s="89" t="str">
        <f t="shared" si="57"/>
        <v/>
      </c>
      <c r="D575" s="87" t="str">
        <f>IF($A575=0,"",IF($A575&lt;=$A$1,+VLOOKUP($A575,'Rashodi- plan-izvršenje'!$A$8:B$1500,'prenos-P-R-N'!D$1,FALSE),IF($A575&gt;$A$2,+VLOOKUP($A575,'Neizmirene obaveze JLS'!$A$11:B$500,'prenos-P-R-N'!D$1,FALSE),"")))</f>
        <v/>
      </c>
      <c r="E575" s="87" t="str">
        <f>IF($A575=0,"",IF($A575&lt;=$A$1,+VLOOKUP($A575,'Rashodi- plan-izvršenje'!$A$8:C$1500,'prenos-P-R-N'!E$1,FALSE),IF($A575&gt;$A$2,+VLOOKUP($A575,'Neizmirene obaveze JLS'!$A$11:C$500,'prenos-P-R-N'!E$1,FALSE),"")))</f>
        <v/>
      </c>
      <c r="F575" s="87" t="str">
        <f>IF($A575=0,"",IF($A575&lt;=$A$1,+VLOOKUP($A575,'Rashodi- plan-izvršenje'!$A$8:D$1500,'prenos-P-R-N'!F$1,FALSE),IF($A575&gt;$A$2,+VLOOKUP($A575,'Neizmirene obaveze JLS'!$A$11:D$500,'prenos-P-R-N'!F$1,FALSE),"")))</f>
        <v/>
      </c>
      <c r="G575" s="87" t="str">
        <f>IF($A575=0,"",IF($A575&lt;=$A$1,+VLOOKUP($A575,'Rashodi- plan-izvršenje'!$A$8:E$1500,'prenos-P-R-N'!G$1,FALSE),IF($A575&gt;$A$2,+VLOOKUP($A575,'Neizmirene obaveze JLS'!$A$11:E$500,'prenos-P-R-N'!G$1,FALSE),"")))</f>
        <v/>
      </c>
      <c r="H575" s="87" t="str">
        <f>IF($A575=0,"",IF($A575&lt;=$A$1,+VLOOKUP($A575,'Rashodi- plan-izvršenje'!$A$8:F$1500,'prenos-P-R-N'!H$1,FALSE),IF($A575&gt;$A$2,+VLOOKUP($A575,'Neizmirene obaveze JLS'!$A$11:F$500,'prenos-P-R-N'!H$1,FALSE),"")))</f>
        <v/>
      </c>
      <c r="I575" s="87" t="str">
        <f>IF($A575=0,"",IF($A575&lt;=$A$1,+VLOOKUP($A575,'Rashodi- plan-izvršenje'!$A$8:G$1500,'prenos-P-R-N'!I$1,FALSE),IF($A575&gt;$A$2,+VLOOKUP($A575,'Neizmirene obaveze JLS'!$A$11:G$500,'prenos-P-R-N'!I$1,FALSE),"")))</f>
        <v/>
      </c>
      <c r="J575" s="87" t="str">
        <f>IF($A575=0,"",IF($A575&lt;=$A$1,+VLOOKUP($A575,'Rashodi- plan-izvršenje'!$A$8:H$1500,'prenos-P-R-N'!J$1,FALSE),IF($A575&gt;$A$2,+VLOOKUP($A575,'Neizmirene obaveze JLS'!$A$11:H$500,'prenos-P-R-N'!J$1,FALSE),"")))</f>
        <v/>
      </c>
      <c r="K575" s="87" t="str">
        <f>IF($A575=0,"",IF($A575&lt;=$A$1,+VLOOKUP($A575,'Rashodi- plan-izvršenje'!$A$8:I$1500,'prenos-P-R-N'!K$1,FALSE),IF($A575&gt;$A$2,+VLOOKUP($A575,'Neizmirene obaveze JLS'!$A$11:I$500,'prenos-P-R-N'!K$1,FALSE),"")))</f>
        <v/>
      </c>
      <c r="L575" t="str">
        <f>IF(A575=0,"",IF(A575&lt;=A$1,+IF(VLOOKUP(A575,'Rashodi- plan-izvršenje'!A$8:J$1500,M$1,FALSE)&gt;0,"Програмска активност","Пројекат"),IF(A575&gt;A$2,+IF(VLOOKUP(A575,'Neizmirene obaveze JLS'!A$8:J$2008,M$1,FALSE)&gt;0,"Програмска активност","Пројекат"),"")))</f>
        <v/>
      </c>
      <c r="M575" s="87" t="str">
        <f>IF(A575=0,"",IF($A575&lt;=$A$1,+IF(VLOOKUP($A575,'Rashodi- plan-izvršenje'!$A$8:$M$1500,10,FALSE)&gt;0,VLOOKUP($A575,'Rashodi- plan-izvršenje'!$A$8:$M$1500,10,FALSE),VLOOKUP($A575,'Rashodi- plan-izvršenje'!$A$8:$M$1500,12,FALSE)),+IF($A575&gt;$A$2,IF(VLOOKUP($A575,'Neizmirene obaveze JLS'!$A$8:$M$1500,10,FALSE)&gt;0,VLOOKUP($A575,'Neizmirene obaveze JLS'!$A$11:$M$1500,10,FALSE),VLOOKUP($A575,'Neizmirene obaveze JLS'!$A$11:$M$1500,12,FALSE)),0)))</f>
        <v/>
      </c>
      <c r="N575" s="87" t="str">
        <f>IF(A575=0,"",IF($A575&lt;=$A$1,+IF(VLOOKUP(A575,'Rashodi- plan-izvršenje'!$A$8:$M$1500,10,FALSE)&gt;0,VLOOKUP(A575,'Rashodi- plan-izvršenje'!$A$8:$M$1500,11,FALSE),VLOOKUP(A575,'Rashodi- plan-izvršenje'!$A$8:$M$1500,13,FALSE)),+IF($A575&gt;$A$2,IF(VLOOKUP($A575,'Neizmirene obaveze JLS'!$A$8:$M$1500,10,FALSE)&gt;0,VLOOKUP($A575,'Neizmirene obaveze JLS'!$A$11:$M$1500,11,FALSE),VLOOKUP($A575,'Neizmirene obaveze JLS'!$A$11:$M$1500,13,FALSE)),0)))</f>
        <v/>
      </c>
      <c r="O575" s="87" t="str">
        <f>IF(A575=0,"",IF($A575&lt;=$A$1,VALUE(+VLOOKUP($A575,'Rashodi- plan-izvršenje'!$A$8:N$1500,'prenos-P-R-N'!O$1,FALSE)),IF($A575&lt;=A$2,VALUE(VLOOKUP($A575,'Prihodi- plan-izvršenje'!$A$8:$H$500,6,FALSE)),VALUE(VLOOKUP($A575,'Neizmirene obaveze JLS'!$A$8:$N$500,O$1,FALSE)))))</f>
        <v/>
      </c>
      <c r="P575" s="87" t="str">
        <f>IF(A575=0,"",IF(A575=0,0,IF(A575&gt;A$2,'šifarnik K-izvor'!G$3,+IF(Q575&lt;700,+'šifarnik K-izvor'!G$2,'šifarnik K-izvor'!G$1))))</f>
        <v/>
      </c>
      <c r="Q575" s="87">
        <f>IF($A575&lt;=$A$1,VALUE(+VLOOKUP($A575,'Rashodi- plan-izvršenje'!$A$8:O$1500,'prenos-P-R-N'!Q$1,FALSE)),IF($A575&lt;=$A$2,VLOOKUP($A575,'Prihodi- plan-izvršenje'!$A$4:$H$500,4,FALSE),IF($A575&lt;=$A$3,VLOOKUP(A575,'Neizmirene obaveze JLS'!$A$11:O$500,Q$1,FALSE),"")))</f>
        <v>0</v>
      </c>
      <c r="R575" s="88">
        <f>IF($A575&lt;=$A$1,VALUE(+VLOOKUP($A575,'Rashodi- plan-izvršenje'!$A$8:P$1500,'prenos-P-R-N'!R$1,FALSE)),IF($A575&lt;=$A$2,VLOOKUP($A575,'Prihodi- plan-izvršenje'!$A$4:$H$500,7,FALSE),""))</f>
        <v>0</v>
      </c>
      <c r="S575" s="88">
        <f>IF(A575=0,0,IF($A575&lt;=$A$1,VALUE(+VLOOKUP($A575,'Rashodi- plan-izvršenje'!$A$8:Q$1500,'prenos-P-R-N'!S$1,FALSE)),IF($A575&lt;=$A$2,VLOOKUP($A575,'Prihodi- plan-izvršenje'!$A$4:$H$500,8,FALSE),0)))</f>
        <v>0</v>
      </c>
      <c r="T575" s="88" t="str">
        <f>IF($A575&gt;$A$2,VLOOKUP($A575,'Neizmirene obaveze JLS'!$A$11:R$500,R$1,FALSE),"")</f>
        <v/>
      </c>
      <c r="U575" s="88">
        <f>IF($A575&gt;$A$2,VLOOKUP($A575,'Neizmirene obaveze JLS'!$A$11:S$500,S$1,FALSE),0)</f>
        <v>0</v>
      </c>
      <c r="V575" s="88">
        <f t="shared" si="53"/>
        <v>0</v>
      </c>
      <c r="W575" s="74"/>
      <c r="X575" s="74"/>
      <c r="Y575" s="74"/>
      <c r="Z575" s="74"/>
      <c r="AA575" s="193">
        <f t="shared" si="54"/>
        <v>1</v>
      </c>
      <c r="AB575" s="193" t="str">
        <f t="shared" si="55"/>
        <v/>
      </c>
    </row>
    <row r="576" spans="1:28">
      <c r="A576" s="89">
        <f>IF(AND(COUNTIF(A$1:A$3,"&gt;0")=1,MAX(A$8:A575)&lt;A$1),A575+1,IF(AND(COUNTIF(A$1:A$3,"&gt;0")=2,MAX(A$8:A575)&lt;A$2),A575+1,IF(AND(COUNTIF(A$1:A$3,"&gt;0")=3,MAX(A$8:A575)&lt;A$3),A575+1,0)))</f>
        <v>0</v>
      </c>
      <c r="B576" s="89" t="str">
        <f t="shared" si="56"/>
        <v/>
      </c>
      <c r="C576" s="89" t="str">
        <f t="shared" si="57"/>
        <v/>
      </c>
      <c r="D576" s="87" t="str">
        <f>IF($A576=0,"",IF($A576&lt;=$A$1,+VLOOKUP($A576,'Rashodi- plan-izvršenje'!$A$8:B$1500,'prenos-P-R-N'!D$1,FALSE),IF($A576&gt;$A$2,+VLOOKUP($A576,'Neizmirene obaveze JLS'!$A$11:B$500,'prenos-P-R-N'!D$1,FALSE),"")))</f>
        <v/>
      </c>
      <c r="E576" s="87" t="str">
        <f>IF($A576=0,"",IF($A576&lt;=$A$1,+VLOOKUP($A576,'Rashodi- plan-izvršenje'!$A$8:C$1500,'prenos-P-R-N'!E$1,FALSE),IF($A576&gt;$A$2,+VLOOKUP($A576,'Neizmirene obaveze JLS'!$A$11:C$500,'prenos-P-R-N'!E$1,FALSE),"")))</f>
        <v/>
      </c>
      <c r="F576" s="87" t="str">
        <f>IF($A576=0,"",IF($A576&lt;=$A$1,+VLOOKUP($A576,'Rashodi- plan-izvršenje'!$A$8:D$1500,'prenos-P-R-N'!F$1,FALSE),IF($A576&gt;$A$2,+VLOOKUP($A576,'Neizmirene obaveze JLS'!$A$11:D$500,'prenos-P-R-N'!F$1,FALSE),"")))</f>
        <v/>
      </c>
      <c r="G576" s="87" t="str">
        <f>IF($A576=0,"",IF($A576&lt;=$A$1,+VLOOKUP($A576,'Rashodi- plan-izvršenje'!$A$8:E$1500,'prenos-P-R-N'!G$1,FALSE),IF($A576&gt;$A$2,+VLOOKUP($A576,'Neizmirene obaveze JLS'!$A$11:E$500,'prenos-P-R-N'!G$1,FALSE),"")))</f>
        <v/>
      </c>
      <c r="H576" s="87" t="str">
        <f>IF($A576=0,"",IF($A576&lt;=$A$1,+VLOOKUP($A576,'Rashodi- plan-izvršenje'!$A$8:F$1500,'prenos-P-R-N'!H$1,FALSE),IF($A576&gt;$A$2,+VLOOKUP($A576,'Neizmirene obaveze JLS'!$A$11:F$500,'prenos-P-R-N'!H$1,FALSE),"")))</f>
        <v/>
      </c>
      <c r="I576" s="87" t="str">
        <f>IF($A576=0,"",IF($A576&lt;=$A$1,+VLOOKUP($A576,'Rashodi- plan-izvršenje'!$A$8:G$1500,'prenos-P-R-N'!I$1,FALSE),IF($A576&gt;$A$2,+VLOOKUP($A576,'Neizmirene obaveze JLS'!$A$11:G$500,'prenos-P-R-N'!I$1,FALSE),"")))</f>
        <v/>
      </c>
      <c r="J576" s="87" t="str">
        <f>IF($A576=0,"",IF($A576&lt;=$A$1,+VLOOKUP($A576,'Rashodi- plan-izvršenje'!$A$8:H$1500,'prenos-P-R-N'!J$1,FALSE),IF($A576&gt;$A$2,+VLOOKUP($A576,'Neizmirene obaveze JLS'!$A$11:H$500,'prenos-P-R-N'!J$1,FALSE),"")))</f>
        <v/>
      </c>
      <c r="K576" s="87" t="str">
        <f>IF($A576=0,"",IF($A576&lt;=$A$1,+VLOOKUP($A576,'Rashodi- plan-izvršenje'!$A$8:I$1500,'prenos-P-R-N'!K$1,FALSE),IF($A576&gt;$A$2,+VLOOKUP($A576,'Neizmirene obaveze JLS'!$A$11:I$500,'prenos-P-R-N'!K$1,FALSE),"")))</f>
        <v/>
      </c>
      <c r="L576" t="str">
        <f>IF(A576=0,"",IF(A576&lt;=A$1,+IF(VLOOKUP(A576,'Rashodi- plan-izvršenje'!A$8:J$1500,M$1,FALSE)&gt;0,"Програмска активност","Пројекат"),IF(A576&gt;A$2,+IF(VLOOKUP(A576,'Neizmirene obaveze JLS'!A$8:J$2008,M$1,FALSE)&gt;0,"Програмска активност","Пројекат"),"")))</f>
        <v/>
      </c>
      <c r="M576" s="87" t="str">
        <f>IF(A576=0,"",IF($A576&lt;=$A$1,+IF(VLOOKUP($A576,'Rashodi- plan-izvršenje'!$A$8:$M$1500,10,FALSE)&gt;0,VLOOKUP($A576,'Rashodi- plan-izvršenje'!$A$8:$M$1500,10,FALSE),VLOOKUP($A576,'Rashodi- plan-izvršenje'!$A$8:$M$1500,12,FALSE)),+IF($A576&gt;$A$2,IF(VLOOKUP($A576,'Neizmirene obaveze JLS'!$A$8:$M$1500,10,FALSE)&gt;0,VLOOKUP($A576,'Neizmirene obaveze JLS'!$A$11:$M$1500,10,FALSE),VLOOKUP($A576,'Neizmirene obaveze JLS'!$A$11:$M$1500,12,FALSE)),0)))</f>
        <v/>
      </c>
      <c r="N576" s="87" t="str">
        <f>IF(A576=0,"",IF($A576&lt;=$A$1,+IF(VLOOKUP(A576,'Rashodi- plan-izvršenje'!$A$8:$M$1500,10,FALSE)&gt;0,VLOOKUP(A576,'Rashodi- plan-izvršenje'!$A$8:$M$1500,11,FALSE),VLOOKUP(A576,'Rashodi- plan-izvršenje'!$A$8:$M$1500,13,FALSE)),+IF($A576&gt;$A$2,IF(VLOOKUP($A576,'Neizmirene obaveze JLS'!$A$8:$M$1500,10,FALSE)&gt;0,VLOOKUP($A576,'Neizmirene obaveze JLS'!$A$11:$M$1500,11,FALSE),VLOOKUP($A576,'Neizmirene obaveze JLS'!$A$11:$M$1500,13,FALSE)),0)))</f>
        <v/>
      </c>
      <c r="O576" s="87" t="str">
        <f>IF(A576=0,"",IF($A576&lt;=$A$1,VALUE(+VLOOKUP($A576,'Rashodi- plan-izvršenje'!$A$8:N$1500,'prenos-P-R-N'!O$1,FALSE)),IF($A576&lt;=A$2,VALUE(VLOOKUP($A576,'Prihodi- plan-izvršenje'!$A$8:$H$500,6,FALSE)),VALUE(VLOOKUP($A576,'Neizmirene obaveze JLS'!$A$8:$N$500,O$1,FALSE)))))</f>
        <v/>
      </c>
      <c r="P576" s="87" t="str">
        <f>IF(A576=0,"",IF(A576=0,0,IF(A576&gt;A$2,'šifarnik K-izvor'!G$3,+IF(Q576&lt;700,+'šifarnik K-izvor'!G$2,'šifarnik K-izvor'!G$1))))</f>
        <v/>
      </c>
      <c r="Q576" s="87">
        <f>IF($A576&lt;=$A$1,VALUE(+VLOOKUP($A576,'Rashodi- plan-izvršenje'!$A$8:O$1500,'prenos-P-R-N'!Q$1,FALSE)),IF($A576&lt;=$A$2,VLOOKUP($A576,'Prihodi- plan-izvršenje'!$A$4:$H$500,4,FALSE),IF($A576&lt;=$A$3,VLOOKUP(A576,'Neizmirene obaveze JLS'!$A$11:O$500,Q$1,FALSE),"")))</f>
        <v>0</v>
      </c>
      <c r="R576" s="88">
        <f>IF($A576&lt;=$A$1,VALUE(+VLOOKUP($A576,'Rashodi- plan-izvršenje'!$A$8:P$1500,'prenos-P-R-N'!R$1,FALSE)),IF($A576&lt;=$A$2,VLOOKUP($A576,'Prihodi- plan-izvršenje'!$A$4:$H$500,7,FALSE),""))</f>
        <v>0</v>
      </c>
      <c r="S576" s="88">
        <f>IF(A576=0,0,IF($A576&lt;=$A$1,VALUE(+VLOOKUP($A576,'Rashodi- plan-izvršenje'!$A$8:Q$1500,'prenos-P-R-N'!S$1,FALSE)),IF($A576&lt;=$A$2,VLOOKUP($A576,'Prihodi- plan-izvršenje'!$A$4:$H$500,8,FALSE),0)))</f>
        <v>0</v>
      </c>
      <c r="T576" s="88" t="str">
        <f>IF($A576&gt;$A$2,VLOOKUP($A576,'Neizmirene obaveze JLS'!$A$11:R$500,R$1,FALSE),"")</f>
        <v/>
      </c>
      <c r="U576" s="88">
        <f>IF($A576&gt;$A$2,VLOOKUP($A576,'Neizmirene obaveze JLS'!$A$11:S$500,S$1,FALSE),0)</f>
        <v>0</v>
      </c>
      <c r="V576" s="88">
        <f t="shared" si="53"/>
        <v>0</v>
      </c>
      <c r="W576" s="74"/>
      <c r="X576" s="74"/>
      <c r="Y576" s="74"/>
      <c r="Z576" s="74"/>
      <c r="AA576" s="193">
        <f t="shared" si="54"/>
        <v>1</v>
      </c>
      <c r="AB576" s="193" t="str">
        <f t="shared" si="55"/>
        <v/>
      </c>
    </row>
    <row r="577" spans="1:28">
      <c r="A577" s="89">
        <f>IF(AND(COUNTIF(A$1:A$3,"&gt;0")=1,MAX(A$8:A576)&lt;A$1),A576+1,IF(AND(COUNTIF(A$1:A$3,"&gt;0")=2,MAX(A$8:A576)&lt;A$2),A576+1,IF(AND(COUNTIF(A$1:A$3,"&gt;0")=3,MAX(A$8:A576)&lt;A$3),A576+1,0)))</f>
        <v>0</v>
      </c>
      <c r="B577" s="89" t="str">
        <f t="shared" si="56"/>
        <v/>
      </c>
      <c r="C577" s="89" t="str">
        <f t="shared" si="57"/>
        <v/>
      </c>
      <c r="D577" s="87" t="str">
        <f>IF($A577=0,"",IF($A577&lt;=$A$1,+VLOOKUP($A577,'Rashodi- plan-izvršenje'!$A$8:B$1500,'prenos-P-R-N'!D$1,FALSE),IF($A577&gt;$A$2,+VLOOKUP($A577,'Neizmirene obaveze JLS'!$A$11:B$500,'prenos-P-R-N'!D$1,FALSE),"")))</f>
        <v/>
      </c>
      <c r="E577" s="87" t="str">
        <f>IF($A577=0,"",IF($A577&lt;=$A$1,+VLOOKUP($A577,'Rashodi- plan-izvršenje'!$A$8:C$1500,'prenos-P-R-N'!E$1,FALSE),IF($A577&gt;$A$2,+VLOOKUP($A577,'Neizmirene obaveze JLS'!$A$11:C$500,'prenos-P-R-N'!E$1,FALSE),"")))</f>
        <v/>
      </c>
      <c r="F577" s="87" t="str">
        <f>IF($A577=0,"",IF($A577&lt;=$A$1,+VLOOKUP($A577,'Rashodi- plan-izvršenje'!$A$8:D$1500,'prenos-P-R-N'!F$1,FALSE),IF($A577&gt;$A$2,+VLOOKUP($A577,'Neizmirene obaveze JLS'!$A$11:D$500,'prenos-P-R-N'!F$1,FALSE),"")))</f>
        <v/>
      </c>
      <c r="G577" s="87" t="str">
        <f>IF($A577=0,"",IF($A577&lt;=$A$1,+VLOOKUP($A577,'Rashodi- plan-izvršenje'!$A$8:E$1500,'prenos-P-R-N'!G$1,FALSE),IF($A577&gt;$A$2,+VLOOKUP($A577,'Neizmirene obaveze JLS'!$A$11:E$500,'prenos-P-R-N'!G$1,FALSE),"")))</f>
        <v/>
      </c>
      <c r="H577" s="87" t="str">
        <f>IF($A577=0,"",IF($A577&lt;=$A$1,+VLOOKUP($A577,'Rashodi- plan-izvršenje'!$A$8:F$1500,'prenos-P-R-N'!H$1,FALSE),IF($A577&gt;$A$2,+VLOOKUP($A577,'Neizmirene obaveze JLS'!$A$11:F$500,'prenos-P-R-N'!H$1,FALSE),"")))</f>
        <v/>
      </c>
      <c r="I577" s="87" t="str">
        <f>IF($A577=0,"",IF($A577&lt;=$A$1,+VLOOKUP($A577,'Rashodi- plan-izvršenje'!$A$8:G$1500,'prenos-P-R-N'!I$1,FALSE),IF($A577&gt;$A$2,+VLOOKUP($A577,'Neizmirene obaveze JLS'!$A$11:G$500,'prenos-P-R-N'!I$1,FALSE),"")))</f>
        <v/>
      </c>
      <c r="J577" s="87" t="str">
        <f>IF($A577=0,"",IF($A577&lt;=$A$1,+VLOOKUP($A577,'Rashodi- plan-izvršenje'!$A$8:H$1500,'prenos-P-R-N'!J$1,FALSE),IF($A577&gt;$A$2,+VLOOKUP($A577,'Neizmirene obaveze JLS'!$A$11:H$500,'prenos-P-R-N'!J$1,FALSE),"")))</f>
        <v/>
      </c>
      <c r="K577" s="87" t="str">
        <f>IF($A577=0,"",IF($A577&lt;=$A$1,+VLOOKUP($A577,'Rashodi- plan-izvršenje'!$A$8:I$1500,'prenos-P-R-N'!K$1,FALSE),IF($A577&gt;$A$2,+VLOOKUP($A577,'Neizmirene obaveze JLS'!$A$11:I$500,'prenos-P-R-N'!K$1,FALSE),"")))</f>
        <v/>
      </c>
      <c r="L577" t="str">
        <f>IF(A577=0,"",IF(A577&lt;=A$1,+IF(VLOOKUP(A577,'Rashodi- plan-izvršenje'!A$8:J$1500,M$1,FALSE)&gt;0,"Програмска активност","Пројекат"),IF(A577&gt;A$2,+IF(VLOOKUP(A577,'Neizmirene obaveze JLS'!A$8:J$2008,M$1,FALSE)&gt;0,"Програмска активност","Пројекат"),"")))</f>
        <v/>
      </c>
      <c r="M577" s="87" t="str">
        <f>IF(A577=0,"",IF($A577&lt;=$A$1,+IF(VLOOKUP($A577,'Rashodi- plan-izvršenje'!$A$8:$M$1500,10,FALSE)&gt;0,VLOOKUP($A577,'Rashodi- plan-izvršenje'!$A$8:$M$1500,10,FALSE),VLOOKUP($A577,'Rashodi- plan-izvršenje'!$A$8:$M$1500,12,FALSE)),+IF($A577&gt;$A$2,IF(VLOOKUP($A577,'Neizmirene obaveze JLS'!$A$8:$M$1500,10,FALSE)&gt;0,VLOOKUP($A577,'Neizmirene obaveze JLS'!$A$11:$M$1500,10,FALSE),VLOOKUP($A577,'Neizmirene obaveze JLS'!$A$11:$M$1500,12,FALSE)),0)))</f>
        <v/>
      </c>
      <c r="N577" s="87" t="str">
        <f>IF(A577=0,"",IF($A577&lt;=$A$1,+IF(VLOOKUP(A577,'Rashodi- plan-izvršenje'!$A$8:$M$1500,10,FALSE)&gt;0,VLOOKUP(A577,'Rashodi- plan-izvršenje'!$A$8:$M$1500,11,FALSE),VLOOKUP(A577,'Rashodi- plan-izvršenje'!$A$8:$M$1500,13,FALSE)),+IF($A577&gt;$A$2,IF(VLOOKUP($A577,'Neizmirene obaveze JLS'!$A$8:$M$1500,10,FALSE)&gt;0,VLOOKUP($A577,'Neizmirene obaveze JLS'!$A$11:$M$1500,11,FALSE),VLOOKUP($A577,'Neizmirene obaveze JLS'!$A$11:$M$1500,13,FALSE)),0)))</f>
        <v/>
      </c>
      <c r="O577" s="87" t="str">
        <f>IF(A577=0,"",IF($A577&lt;=$A$1,VALUE(+VLOOKUP($A577,'Rashodi- plan-izvršenje'!$A$8:N$1500,'prenos-P-R-N'!O$1,FALSE)),IF($A577&lt;=A$2,VALUE(VLOOKUP($A577,'Prihodi- plan-izvršenje'!$A$8:$H$500,6,FALSE)),VALUE(VLOOKUP($A577,'Neizmirene obaveze JLS'!$A$8:$N$500,O$1,FALSE)))))</f>
        <v/>
      </c>
      <c r="P577" s="87" t="str">
        <f>IF(A577=0,"",IF(A577=0,0,IF(A577&gt;A$2,'šifarnik K-izvor'!G$3,+IF(Q577&lt;700,+'šifarnik K-izvor'!G$2,'šifarnik K-izvor'!G$1))))</f>
        <v/>
      </c>
      <c r="Q577" s="87">
        <f>IF($A577&lt;=$A$1,VALUE(+VLOOKUP($A577,'Rashodi- plan-izvršenje'!$A$8:O$1500,'prenos-P-R-N'!Q$1,FALSE)),IF($A577&lt;=$A$2,VLOOKUP($A577,'Prihodi- plan-izvršenje'!$A$4:$H$500,4,FALSE),IF($A577&lt;=$A$3,VLOOKUP(A577,'Neizmirene obaveze JLS'!$A$11:O$500,Q$1,FALSE),"")))</f>
        <v>0</v>
      </c>
      <c r="R577" s="88">
        <f>IF($A577&lt;=$A$1,VALUE(+VLOOKUP($A577,'Rashodi- plan-izvršenje'!$A$8:P$1500,'prenos-P-R-N'!R$1,FALSE)),IF($A577&lt;=$A$2,VLOOKUP($A577,'Prihodi- plan-izvršenje'!$A$4:$H$500,7,FALSE),""))</f>
        <v>0</v>
      </c>
      <c r="S577" s="88">
        <f>IF(A577=0,0,IF($A577&lt;=$A$1,VALUE(+VLOOKUP($A577,'Rashodi- plan-izvršenje'!$A$8:Q$1500,'prenos-P-R-N'!S$1,FALSE)),IF($A577&lt;=$A$2,VLOOKUP($A577,'Prihodi- plan-izvršenje'!$A$4:$H$500,8,FALSE),0)))</f>
        <v>0</v>
      </c>
      <c r="T577" s="88" t="str">
        <f>IF($A577&gt;$A$2,VLOOKUP($A577,'Neizmirene obaveze JLS'!$A$11:R$500,R$1,FALSE),"")</f>
        <v/>
      </c>
      <c r="U577" s="88">
        <f>IF($A577&gt;$A$2,VLOOKUP($A577,'Neizmirene obaveze JLS'!$A$11:S$500,S$1,FALSE),0)</f>
        <v>0</v>
      </c>
      <c r="V577" s="88">
        <f t="shared" si="53"/>
        <v>0</v>
      </c>
      <c r="W577" s="74"/>
      <c r="X577" s="74"/>
      <c r="Y577" s="74"/>
      <c r="Z577" s="74"/>
      <c r="AA577" s="193">
        <f t="shared" si="54"/>
        <v>1</v>
      </c>
      <c r="AB577" s="193" t="str">
        <f t="shared" si="55"/>
        <v/>
      </c>
    </row>
    <row r="578" spans="1:28">
      <c r="A578" s="89">
        <f>IF(AND(COUNTIF(A$1:A$3,"&gt;0")=1,MAX(A$8:A577)&lt;A$1),A577+1,IF(AND(COUNTIF(A$1:A$3,"&gt;0")=2,MAX(A$8:A577)&lt;A$2),A577+1,IF(AND(COUNTIF(A$1:A$3,"&gt;0")=3,MAX(A$8:A577)&lt;A$3),A577+1,0)))</f>
        <v>0</v>
      </c>
      <c r="B578" s="89" t="str">
        <f t="shared" si="56"/>
        <v/>
      </c>
      <c r="C578" s="89" t="str">
        <f t="shared" si="57"/>
        <v/>
      </c>
      <c r="D578" s="87" t="str">
        <f>IF($A578=0,"",IF($A578&lt;=$A$1,+VLOOKUP($A578,'Rashodi- plan-izvršenje'!$A$8:B$1500,'prenos-P-R-N'!D$1,FALSE),IF($A578&gt;$A$2,+VLOOKUP($A578,'Neizmirene obaveze JLS'!$A$11:B$500,'prenos-P-R-N'!D$1,FALSE),"")))</f>
        <v/>
      </c>
      <c r="E578" s="87" t="str">
        <f>IF($A578=0,"",IF($A578&lt;=$A$1,+VLOOKUP($A578,'Rashodi- plan-izvršenje'!$A$8:C$1500,'prenos-P-R-N'!E$1,FALSE),IF($A578&gt;$A$2,+VLOOKUP($A578,'Neizmirene obaveze JLS'!$A$11:C$500,'prenos-P-R-N'!E$1,FALSE),"")))</f>
        <v/>
      </c>
      <c r="F578" s="87" t="str">
        <f>IF($A578=0,"",IF($A578&lt;=$A$1,+VLOOKUP($A578,'Rashodi- plan-izvršenje'!$A$8:D$1500,'prenos-P-R-N'!F$1,FALSE),IF($A578&gt;$A$2,+VLOOKUP($A578,'Neizmirene obaveze JLS'!$A$11:D$500,'prenos-P-R-N'!F$1,FALSE),"")))</f>
        <v/>
      </c>
      <c r="G578" s="87" t="str">
        <f>IF($A578=0,"",IF($A578&lt;=$A$1,+VLOOKUP($A578,'Rashodi- plan-izvršenje'!$A$8:E$1500,'prenos-P-R-N'!G$1,FALSE),IF($A578&gt;$A$2,+VLOOKUP($A578,'Neizmirene obaveze JLS'!$A$11:E$500,'prenos-P-R-N'!G$1,FALSE),"")))</f>
        <v/>
      </c>
      <c r="H578" s="87" t="str">
        <f>IF($A578=0,"",IF($A578&lt;=$A$1,+VLOOKUP($A578,'Rashodi- plan-izvršenje'!$A$8:F$1500,'prenos-P-R-N'!H$1,FALSE),IF($A578&gt;$A$2,+VLOOKUP($A578,'Neizmirene obaveze JLS'!$A$11:F$500,'prenos-P-R-N'!H$1,FALSE),"")))</f>
        <v/>
      </c>
      <c r="I578" s="87" t="str">
        <f>IF($A578=0,"",IF($A578&lt;=$A$1,+VLOOKUP($A578,'Rashodi- plan-izvršenje'!$A$8:G$1500,'prenos-P-R-N'!I$1,FALSE),IF($A578&gt;$A$2,+VLOOKUP($A578,'Neizmirene obaveze JLS'!$A$11:G$500,'prenos-P-R-N'!I$1,FALSE),"")))</f>
        <v/>
      </c>
      <c r="J578" s="87" t="str">
        <f>IF($A578=0,"",IF($A578&lt;=$A$1,+VLOOKUP($A578,'Rashodi- plan-izvršenje'!$A$8:H$1500,'prenos-P-R-N'!J$1,FALSE),IF($A578&gt;$A$2,+VLOOKUP($A578,'Neizmirene obaveze JLS'!$A$11:H$500,'prenos-P-R-N'!J$1,FALSE),"")))</f>
        <v/>
      </c>
      <c r="K578" s="87" t="str">
        <f>IF($A578=0,"",IF($A578&lt;=$A$1,+VLOOKUP($A578,'Rashodi- plan-izvršenje'!$A$8:I$1500,'prenos-P-R-N'!K$1,FALSE),IF($A578&gt;$A$2,+VLOOKUP($A578,'Neizmirene obaveze JLS'!$A$11:I$500,'prenos-P-R-N'!K$1,FALSE),"")))</f>
        <v/>
      </c>
      <c r="L578" t="str">
        <f>IF(A578=0,"",IF(A578&lt;=A$1,+IF(VLOOKUP(A578,'Rashodi- plan-izvršenje'!A$8:J$1500,M$1,FALSE)&gt;0,"Програмска активност","Пројекат"),IF(A578&gt;A$2,+IF(VLOOKUP(A578,'Neizmirene obaveze JLS'!A$8:J$2008,M$1,FALSE)&gt;0,"Програмска активност","Пројекат"),"")))</f>
        <v/>
      </c>
      <c r="M578" s="87" t="str">
        <f>IF(A578=0,"",IF($A578&lt;=$A$1,+IF(VLOOKUP($A578,'Rashodi- plan-izvršenje'!$A$8:$M$1500,10,FALSE)&gt;0,VLOOKUP($A578,'Rashodi- plan-izvršenje'!$A$8:$M$1500,10,FALSE),VLOOKUP($A578,'Rashodi- plan-izvršenje'!$A$8:$M$1500,12,FALSE)),+IF($A578&gt;$A$2,IF(VLOOKUP($A578,'Neizmirene obaveze JLS'!$A$8:$M$1500,10,FALSE)&gt;0,VLOOKUP($A578,'Neizmirene obaveze JLS'!$A$11:$M$1500,10,FALSE),VLOOKUP($A578,'Neizmirene obaveze JLS'!$A$11:$M$1500,12,FALSE)),0)))</f>
        <v/>
      </c>
      <c r="N578" s="87" t="str">
        <f>IF(A578=0,"",IF($A578&lt;=$A$1,+IF(VLOOKUP(A578,'Rashodi- plan-izvršenje'!$A$8:$M$1500,10,FALSE)&gt;0,VLOOKUP(A578,'Rashodi- plan-izvršenje'!$A$8:$M$1500,11,FALSE),VLOOKUP(A578,'Rashodi- plan-izvršenje'!$A$8:$M$1500,13,FALSE)),+IF($A578&gt;$A$2,IF(VLOOKUP($A578,'Neizmirene obaveze JLS'!$A$8:$M$1500,10,FALSE)&gt;0,VLOOKUP($A578,'Neizmirene obaveze JLS'!$A$11:$M$1500,11,FALSE),VLOOKUP($A578,'Neizmirene obaveze JLS'!$A$11:$M$1500,13,FALSE)),0)))</f>
        <v/>
      </c>
      <c r="O578" s="87" t="str">
        <f>IF(A578=0,"",IF($A578&lt;=$A$1,VALUE(+VLOOKUP($A578,'Rashodi- plan-izvršenje'!$A$8:N$1500,'prenos-P-R-N'!O$1,FALSE)),IF($A578&lt;=A$2,VALUE(VLOOKUP($A578,'Prihodi- plan-izvršenje'!$A$8:$H$500,6,FALSE)),VALUE(VLOOKUP($A578,'Neizmirene obaveze JLS'!$A$8:$N$500,O$1,FALSE)))))</f>
        <v/>
      </c>
      <c r="P578" s="87" t="str">
        <f>IF(A578=0,"",IF(A578=0,0,IF(A578&gt;A$2,'šifarnik K-izvor'!G$3,+IF(Q578&lt;700,+'šifarnik K-izvor'!G$2,'šifarnik K-izvor'!G$1))))</f>
        <v/>
      </c>
      <c r="Q578" s="87">
        <f>IF($A578&lt;=$A$1,VALUE(+VLOOKUP($A578,'Rashodi- plan-izvršenje'!$A$8:O$1500,'prenos-P-R-N'!Q$1,FALSE)),IF($A578&lt;=$A$2,VLOOKUP($A578,'Prihodi- plan-izvršenje'!$A$4:$H$500,4,FALSE),IF($A578&lt;=$A$3,VLOOKUP(A578,'Neizmirene obaveze JLS'!$A$11:O$500,Q$1,FALSE),"")))</f>
        <v>0</v>
      </c>
      <c r="R578" s="88">
        <f>IF($A578&lt;=$A$1,VALUE(+VLOOKUP($A578,'Rashodi- plan-izvršenje'!$A$8:P$1500,'prenos-P-R-N'!R$1,FALSE)),IF($A578&lt;=$A$2,VLOOKUP($A578,'Prihodi- plan-izvršenje'!$A$4:$H$500,7,FALSE),""))</f>
        <v>0</v>
      </c>
      <c r="S578" s="88">
        <f>IF(A578=0,0,IF($A578&lt;=$A$1,VALUE(+VLOOKUP($A578,'Rashodi- plan-izvršenje'!$A$8:Q$1500,'prenos-P-R-N'!S$1,FALSE)),IF($A578&lt;=$A$2,VLOOKUP($A578,'Prihodi- plan-izvršenje'!$A$4:$H$500,8,FALSE),0)))</f>
        <v>0</v>
      </c>
      <c r="T578" s="88" t="str">
        <f>IF($A578&gt;$A$2,VLOOKUP($A578,'Neizmirene obaveze JLS'!$A$11:R$500,R$1,FALSE),"")</f>
        <v/>
      </c>
      <c r="U578" s="88">
        <f>IF($A578&gt;$A$2,VLOOKUP($A578,'Neizmirene obaveze JLS'!$A$11:S$500,S$1,FALSE),0)</f>
        <v>0</v>
      </c>
      <c r="V578" s="88">
        <f t="shared" si="53"/>
        <v>0</v>
      </c>
      <c r="W578" s="74"/>
      <c r="X578" s="74"/>
      <c r="Y578" s="74"/>
      <c r="Z578" s="74"/>
      <c r="AA578" s="193">
        <f t="shared" si="54"/>
        <v>1</v>
      </c>
      <c r="AB578" s="193" t="str">
        <f t="shared" si="55"/>
        <v/>
      </c>
    </row>
    <row r="579" spans="1:28">
      <c r="A579" s="89">
        <f>IF(AND(COUNTIF(A$1:A$3,"&gt;0")=1,MAX(A$8:A578)&lt;A$1),A578+1,IF(AND(COUNTIF(A$1:A$3,"&gt;0")=2,MAX(A$8:A578)&lt;A$2),A578+1,IF(AND(COUNTIF(A$1:A$3,"&gt;0")=3,MAX(A$8:A578)&lt;A$3),A578+1,0)))</f>
        <v>0</v>
      </c>
      <c r="B579" s="89" t="str">
        <f t="shared" si="56"/>
        <v/>
      </c>
      <c r="C579" s="89" t="str">
        <f t="shared" si="57"/>
        <v/>
      </c>
      <c r="D579" s="87" t="str">
        <f>IF($A579=0,"",IF($A579&lt;=$A$1,+VLOOKUP($A579,'Rashodi- plan-izvršenje'!$A$8:B$1500,'prenos-P-R-N'!D$1,FALSE),IF($A579&gt;$A$2,+VLOOKUP($A579,'Neizmirene obaveze JLS'!$A$11:B$500,'prenos-P-R-N'!D$1,FALSE),"")))</f>
        <v/>
      </c>
      <c r="E579" s="87" t="str">
        <f>IF($A579=0,"",IF($A579&lt;=$A$1,+VLOOKUP($A579,'Rashodi- plan-izvršenje'!$A$8:C$1500,'prenos-P-R-N'!E$1,FALSE),IF($A579&gt;$A$2,+VLOOKUP($A579,'Neizmirene obaveze JLS'!$A$11:C$500,'prenos-P-R-N'!E$1,FALSE),"")))</f>
        <v/>
      </c>
      <c r="F579" s="87" t="str">
        <f>IF($A579=0,"",IF($A579&lt;=$A$1,+VLOOKUP($A579,'Rashodi- plan-izvršenje'!$A$8:D$1500,'prenos-P-R-N'!F$1,FALSE),IF($A579&gt;$A$2,+VLOOKUP($A579,'Neizmirene obaveze JLS'!$A$11:D$500,'prenos-P-R-N'!F$1,FALSE),"")))</f>
        <v/>
      </c>
      <c r="G579" s="87" t="str">
        <f>IF($A579=0,"",IF($A579&lt;=$A$1,+VLOOKUP($A579,'Rashodi- plan-izvršenje'!$A$8:E$1500,'prenos-P-R-N'!G$1,FALSE),IF($A579&gt;$A$2,+VLOOKUP($A579,'Neizmirene obaveze JLS'!$A$11:E$500,'prenos-P-R-N'!G$1,FALSE),"")))</f>
        <v/>
      </c>
      <c r="H579" s="87" t="str">
        <f>IF($A579=0,"",IF($A579&lt;=$A$1,+VLOOKUP($A579,'Rashodi- plan-izvršenje'!$A$8:F$1500,'prenos-P-R-N'!H$1,FALSE),IF($A579&gt;$A$2,+VLOOKUP($A579,'Neizmirene obaveze JLS'!$A$11:F$500,'prenos-P-R-N'!H$1,FALSE),"")))</f>
        <v/>
      </c>
      <c r="I579" s="87" t="str">
        <f>IF($A579=0,"",IF($A579&lt;=$A$1,+VLOOKUP($A579,'Rashodi- plan-izvršenje'!$A$8:G$1500,'prenos-P-R-N'!I$1,FALSE),IF($A579&gt;$A$2,+VLOOKUP($A579,'Neizmirene obaveze JLS'!$A$11:G$500,'prenos-P-R-N'!I$1,FALSE),"")))</f>
        <v/>
      </c>
      <c r="J579" s="87" t="str">
        <f>IF($A579=0,"",IF($A579&lt;=$A$1,+VLOOKUP($A579,'Rashodi- plan-izvršenje'!$A$8:H$1500,'prenos-P-R-N'!J$1,FALSE),IF($A579&gt;$A$2,+VLOOKUP($A579,'Neizmirene obaveze JLS'!$A$11:H$500,'prenos-P-R-N'!J$1,FALSE),"")))</f>
        <v/>
      </c>
      <c r="K579" s="87" t="str">
        <f>IF($A579=0,"",IF($A579&lt;=$A$1,+VLOOKUP($A579,'Rashodi- plan-izvršenje'!$A$8:I$1500,'prenos-P-R-N'!K$1,FALSE),IF($A579&gt;$A$2,+VLOOKUP($A579,'Neizmirene obaveze JLS'!$A$11:I$500,'prenos-P-R-N'!K$1,FALSE),"")))</f>
        <v/>
      </c>
      <c r="L579" t="str">
        <f>IF(A579=0,"",IF(A579&lt;=A$1,+IF(VLOOKUP(A579,'Rashodi- plan-izvršenje'!A$8:J$1500,M$1,FALSE)&gt;0,"Програмска активност","Пројекат"),IF(A579&gt;A$2,+IF(VLOOKUP(A579,'Neizmirene obaveze JLS'!A$8:J$2008,M$1,FALSE)&gt;0,"Програмска активност","Пројекат"),"")))</f>
        <v/>
      </c>
      <c r="M579" s="87" t="str">
        <f>IF(A579=0,"",IF($A579&lt;=$A$1,+IF(VLOOKUP($A579,'Rashodi- plan-izvršenje'!$A$8:$M$1500,10,FALSE)&gt;0,VLOOKUP($A579,'Rashodi- plan-izvršenje'!$A$8:$M$1500,10,FALSE),VLOOKUP($A579,'Rashodi- plan-izvršenje'!$A$8:$M$1500,12,FALSE)),+IF($A579&gt;$A$2,IF(VLOOKUP($A579,'Neizmirene obaveze JLS'!$A$8:$M$1500,10,FALSE)&gt;0,VLOOKUP($A579,'Neizmirene obaveze JLS'!$A$11:$M$1500,10,FALSE),VLOOKUP($A579,'Neizmirene obaveze JLS'!$A$11:$M$1500,12,FALSE)),0)))</f>
        <v/>
      </c>
      <c r="N579" s="87" t="str">
        <f>IF(A579=0,"",IF($A579&lt;=$A$1,+IF(VLOOKUP(A579,'Rashodi- plan-izvršenje'!$A$8:$M$1500,10,FALSE)&gt;0,VLOOKUP(A579,'Rashodi- plan-izvršenje'!$A$8:$M$1500,11,FALSE),VLOOKUP(A579,'Rashodi- plan-izvršenje'!$A$8:$M$1500,13,FALSE)),+IF($A579&gt;$A$2,IF(VLOOKUP($A579,'Neizmirene obaveze JLS'!$A$8:$M$1500,10,FALSE)&gt;0,VLOOKUP($A579,'Neizmirene obaveze JLS'!$A$11:$M$1500,11,FALSE),VLOOKUP($A579,'Neizmirene obaveze JLS'!$A$11:$M$1500,13,FALSE)),0)))</f>
        <v/>
      </c>
      <c r="O579" s="87" t="str">
        <f>IF(A579=0,"",IF($A579&lt;=$A$1,VALUE(+VLOOKUP($A579,'Rashodi- plan-izvršenje'!$A$8:N$1500,'prenos-P-R-N'!O$1,FALSE)),IF($A579&lt;=A$2,VALUE(VLOOKUP($A579,'Prihodi- plan-izvršenje'!$A$8:$H$500,6,FALSE)),VALUE(VLOOKUP($A579,'Neizmirene obaveze JLS'!$A$8:$N$500,O$1,FALSE)))))</f>
        <v/>
      </c>
      <c r="P579" s="87" t="str">
        <f>IF(A579=0,"",IF(A579=0,0,IF(A579&gt;A$2,'šifarnik K-izvor'!G$3,+IF(Q579&lt;700,+'šifarnik K-izvor'!G$2,'šifarnik K-izvor'!G$1))))</f>
        <v/>
      </c>
      <c r="Q579" s="87">
        <f>IF($A579&lt;=$A$1,VALUE(+VLOOKUP($A579,'Rashodi- plan-izvršenje'!$A$8:O$1500,'prenos-P-R-N'!Q$1,FALSE)),IF($A579&lt;=$A$2,VLOOKUP($A579,'Prihodi- plan-izvršenje'!$A$4:$H$500,4,FALSE),IF($A579&lt;=$A$3,VLOOKUP(A579,'Neizmirene obaveze JLS'!$A$11:O$500,Q$1,FALSE),"")))</f>
        <v>0</v>
      </c>
      <c r="R579" s="88">
        <f>IF($A579&lt;=$A$1,VALUE(+VLOOKUP($A579,'Rashodi- plan-izvršenje'!$A$8:P$1500,'prenos-P-R-N'!R$1,FALSE)),IF($A579&lt;=$A$2,VLOOKUP($A579,'Prihodi- plan-izvršenje'!$A$4:$H$500,7,FALSE),""))</f>
        <v>0</v>
      </c>
      <c r="S579" s="88">
        <f>IF(A579=0,0,IF($A579&lt;=$A$1,VALUE(+VLOOKUP($A579,'Rashodi- plan-izvršenje'!$A$8:Q$1500,'prenos-P-R-N'!S$1,FALSE)),IF($A579&lt;=$A$2,VLOOKUP($A579,'Prihodi- plan-izvršenje'!$A$4:$H$500,8,FALSE),0)))</f>
        <v>0</v>
      </c>
      <c r="T579" s="88" t="str">
        <f>IF($A579&gt;$A$2,VLOOKUP($A579,'Neizmirene obaveze JLS'!$A$11:R$500,R$1,FALSE),"")</f>
        <v/>
      </c>
      <c r="U579" s="88">
        <f>IF($A579&gt;$A$2,VLOOKUP($A579,'Neizmirene obaveze JLS'!$A$11:S$500,S$1,FALSE),0)</f>
        <v>0</v>
      </c>
      <c r="V579" s="88">
        <f t="shared" si="53"/>
        <v>0</v>
      </c>
      <c r="W579" s="74"/>
      <c r="X579" s="74"/>
      <c r="Y579" s="74"/>
      <c r="Z579" s="74"/>
      <c r="AA579" s="193">
        <f t="shared" si="54"/>
        <v>1</v>
      </c>
      <c r="AB579" s="193" t="str">
        <f t="shared" si="55"/>
        <v/>
      </c>
    </row>
    <row r="580" spans="1:28">
      <c r="A580" s="89">
        <f>IF(AND(COUNTIF(A$1:A$3,"&gt;0")=1,MAX(A$8:A579)&lt;A$1),A579+1,IF(AND(COUNTIF(A$1:A$3,"&gt;0")=2,MAX(A$8:A579)&lt;A$2),A579+1,IF(AND(COUNTIF(A$1:A$3,"&gt;0")=3,MAX(A$8:A579)&lt;A$3),A579+1,0)))</f>
        <v>0</v>
      </c>
      <c r="B580" s="89" t="str">
        <f t="shared" si="56"/>
        <v/>
      </c>
      <c r="C580" s="89" t="str">
        <f t="shared" si="57"/>
        <v/>
      </c>
      <c r="D580" s="87" t="str">
        <f>IF($A580=0,"",IF($A580&lt;=$A$1,+VLOOKUP($A580,'Rashodi- plan-izvršenje'!$A$8:B$1500,'prenos-P-R-N'!D$1,FALSE),IF($A580&gt;$A$2,+VLOOKUP($A580,'Neizmirene obaveze JLS'!$A$11:B$500,'prenos-P-R-N'!D$1,FALSE),"")))</f>
        <v/>
      </c>
      <c r="E580" s="87" t="str">
        <f>IF($A580=0,"",IF($A580&lt;=$A$1,+VLOOKUP($A580,'Rashodi- plan-izvršenje'!$A$8:C$1500,'prenos-P-R-N'!E$1,FALSE),IF($A580&gt;$A$2,+VLOOKUP($A580,'Neizmirene obaveze JLS'!$A$11:C$500,'prenos-P-R-N'!E$1,FALSE),"")))</f>
        <v/>
      </c>
      <c r="F580" s="87" t="str">
        <f>IF($A580=0,"",IF($A580&lt;=$A$1,+VLOOKUP($A580,'Rashodi- plan-izvršenje'!$A$8:D$1500,'prenos-P-R-N'!F$1,FALSE),IF($A580&gt;$A$2,+VLOOKUP($A580,'Neizmirene obaveze JLS'!$A$11:D$500,'prenos-P-R-N'!F$1,FALSE),"")))</f>
        <v/>
      </c>
      <c r="G580" s="87" t="str">
        <f>IF($A580=0,"",IF($A580&lt;=$A$1,+VLOOKUP($A580,'Rashodi- plan-izvršenje'!$A$8:E$1500,'prenos-P-R-N'!G$1,FALSE),IF($A580&gt;$A$2,+VLOOKUP($A580,'Neizmirene obaveze JLS'!$A$11:E$500,'prenos-P-R-N'!G$1,FALSE),"")))</f>
        <v/>
      </c>
      <c r="H580" s="87" t="str">
        <f>IF($A580=0,"",IF($A580&lt;=$A$1,+VLOOKUP($A580,'Rashodi- plan-izvršenje'!$A$8:F$1500,'prenos-P-R-N'!H$1,FALSE),IF($A580&gt;$A$2,+VLOOKUP($A580,'Neizmirene obaveze JLS'!$A$11:F$500,'prenos-P-R-N'!H$1,FALSE),"")))</f>
        <v/>
      </c>
      <c r="I580" s="87" t="str">
        <f>IF($A580=0,"",IF($A580&lt;=$A$1,+VLOOKUP($A580,'Rashodi- plan-izvršenje'!$A$8:G$1500,'prenos-P-R-N'!I$1,FALSE),IF($A580&gt;$A$2,+VLOOKUP($A580,'Neizmirene obaveze JLS'!$A$11:G$500,'prenos-P-R-N'!I$1,FALSE),"")))</f>
        <v/>
      </c>
      <c r="J580" s="87" t="str">
        <f>IF($A580=0,"",IF($A580&lt;=$A$1,+VLOOKUP($A580,'Rashodi- plan-izvršenje'!$A$8:H$1500,'prenos-P-R-N'!J$1,FALSE),IF($A580&gt;$A$2,+VLOOKUP($A580,'Neizmirene obaveze JLS'!$A$11:H$500,'prenos-P-R-N'!J$1,FALSE),"")))</f>
        <v/>
      </c>
      <c r="K580" s="87" t="str">
        <f>IF($A580=0,"",IF($A580&lt;=$A$1,+VLOOKUP($A580,'Rashodi- plan-izvršenje'!$A$8:I$1500,'prenos-P-R-N'!K$1,FALSE),IF($A580&gt;$A$2,+VLOOKUP($A580,'Neizmirene obaveze JLS'!$A$11:I$500,'prenos-P-R-N'!K$1,FALSE),"")))</f>
        <v/>
      </c>
      <c r="L580" t="str">
        <f>IF(A580=0,"",IF(A580&lt;=A$1,+IF(VLOOKUP(A580,'Rashodi- plan-izvršenje'!A$8:J$1500,M$1,FALSE)&gt;0,"Програмска активност","Пројекат"),IF(A580&gt;A$2,+IF(VLOOKUP(A580,'Neizmirene obaveze JLS'!A$8:J$2008,M$1,FALSE)&gt;0,"Програмска активност","Пројекат"),"")))</f>
        <v/>
      </c>
      <c r="M580" s="87" t="str">
        <f>IF(A580=0,"",IF($A580&lt;=$A$1,+IF(VLOOKUP($A580,'Rashodi- plan-izvršenje'!$A$8:$M$1500,10,FALSE)&gt;0,VLOOKUP($A580,'Rashodi- plan-izvršenje'!$A$8:$M$1500,10,FALSE),VLOOKUP($A580,'Rashodi- plan-izvršenje'!$A$8:$M$1500,12,FALSE)),+IF($A580&gt;$A$2,IF(VLOOKUP($A580,'Neizmirene obaveze JLS'!$A$8:$M$1500,10,FALSE)&gt;0,VLOOKUP($A580,'Neizmirene obaveze JLS'!$A$11:$M$1500,10,FALSE),VLOOKUP($A580,'Neizmirene obaveze JLS'!$A$11:$M$1500,12,FALSE)),0)))</f>
        <v/>
      </c>
      <c r="N580" s="87" t="str">
        <f>IF(A580=0,"",IF($A580&lt;=$A$1,+IF(VLOOKUP(A580,'Rashodi- plan-izvršenje'!$A$8:$M$1500,10,FALSE)&gt;0,VLOOKUP(A580,'Rashodi- plan-izvršenje'!$A$8:$M$1500,11,FALSE),VLOOKUP(A580,'Rashodi- plan-izvršenje'!$A$8:$M$1500,13,FALSE)),+IF($A580&gt;$A$2,IF(VLOOKUP($A580,'Neizmirene obaveze JLS'!$A$8:$M$1500,10,FALSE)&gt;0,VLOOKUP($A580,'Neizmirene obaveze JLS'!$A$11:$M$1500,11,FALSE),VLOOKUP($A580,'Neizmirene obaveze JLS'!$A$11:$M$1500,13,FALSE)),0)))</f>
        <v/>
      </c>
      <c r="O580" s="87" t="str">
        <f>IF(A580=0,"",IF($A580&lt;=$A$1,VALUE(+VLOOKUP($A580,'Rashodi- plan-izvršenje'!$A$8:N$1500,'prenos-P-R-N'!O$1,FALSE)),IF($A580&lt;=A$2,VALUE(VLOOKUP($A580,'Prihodi- plan-izvršenje'!$A$8:$H$500,6,FALSE)),VALUE(VLOOKUP($A580,'Neizmirene obaveze JLS'!$A$8:$N$500,O$1,FALSE)))))</f>
        <v/>
      </c>
      <c r="P580" s="87" t="str">
        <f>IF(A580=0,"",IF(A580=0,0,IF(A580&gt;A$2,'šifarnik K-izvor'!G$3,+IF(Q580&lt;700,+'šifarnik K-izvor'!G$2,'šifarnik K-izvor'!G$1))))</f>
        <v/>
      </c>
      <c r="Q580" s="87">
        <f>IF($A580&lt;=$A$1,VALUE(+VLOOKUP($A580,'Rashodi- plan-izvršenje'!$A$8:O$1500,'prenos-P-R-N'!Q$1,FALSE)),IF($A580&lt;=$A$2,VLOOKUP($A580,'Prihodi- plan-izvršenje'!$A$4:$H$500,4,FALSE),IF($A580&lt;=$A$3,VLOOKUP(A580,'Neizmirene obaveze JLS'!$A$11:O$500,Q$1,FALSE),"")))</f>
        <v>0</v>
      </c>
      <c r="R580" s="88">
        <f>IF($A580&lt;=$A$1,VALUE(+VLOOKUP($A580,'Rashodi- plan-izvršenje'!$A$8:P$1500,'prenos-P-R-N'!R$1,FALSE)),IF($A580&lt;=$A$2,VLOOKUP($A580,'Prihodi- plan-izvršenje'!$A$4:$H$500,7,FALSE),""))</f>
        <v>0</v>
      </c>
      <c r="S580" s="88">
        <f>IF(A580=0,0,IF($A580&lt;=$A$1,VALUE(+VLOOKUP($A580,'Rashodi- plan-izvršenje'!$A$8:Q$1500,'prenos-P-R-N'!S$1,FALSE)),IF($A580&lt;=$A$2,VLOOKUP($A580,'Prihodi- plan-izvršenje'!$A$4:$H$500,8,FALSE),0)))</f>
        <v>0</v>
      </c>
      <c r="T580" s="88" t="str">
        <f>IF($A580&gt;$A$2,VLOOKUP($A580,'Neizmirene obaveze JLS'!$A$11:R$500,R$1,FALSE),"")</f>
        <v/>
      </c>
      <c r="U580" s="88">
        <f>IF($A580&gt;$A$2,VLOOKUP($A580,'Neizmirene obaveze JLS'!$A$11:S$500,S$1,FALSE),0)</f>
        <v>0</v>
      </c>
      <c r="V580" s="88">
        <f t="shared" si="53"/>
        <v>0</v>
      </c>
      <c r="W580" s="74"/>
      <c r="X580" s="74"/>
      <c r="Y580" s="74"/>
      <c r="Z580" s="74"/>
      <c r="AA580" s="193">
        <f t="shared" si="54"/>
        <v>1</v>
      </c>
      <c r="AB580" s="193" t="str">
        <f t="shared" si="55"/>
        <v/>
      </c>
    </row>
    <row r="581" spans="1:28">
      <c r="A581" s="89">
        <f>IF(AND(COUNTIF(A$1:A$3,"&gt;0")=1,MAX(A$8:A580)&lt;A$1),A580+1,IF(AND(COUNTIF(A$1:A$3,"&gt;0")=2,MAX(A$8:A580)&lt;A$2),A580+1,IF(AND(COUNTIF(A$1:A$3,"&gt;0")=3,MAX(A$8:A580)&lt;A$3),A580+1,0)))</f>
        <v>0</v>
      </c>
      <c r="B581" s="89" t="str">
        <f t="shared" si="56"/>
        <v/>
      </c>
      <c r="C581" s="89" t="str">
        <f t="shared" si="57"/>
        <v/>
      </c>
      <c r="D581" s="87" t="str">
        <f>IF($A581=0,"",IF($A581&lt;=$A$1,+VLOOKUP($A581,'Rashodi- plan-izvršenje'!$A$8:B$1500,'prenos-P-R-N'!D$1,FALSE),IF($A581&gt;$A$2,+VLOOKUP($A581,'Neizmirene obaveze JLS'!$A$11:B$500,'prenos-P-R-N'!D$1,FALSE),"")))</f>
        <v/>
      </c>
      <c r="E581" s="87" t="str">
        <f>IF($A581=0,"",IF($A581&lt;=$A$1,+VLOOKUP($A581,'Rashodi- plan-izvršenje'!$A$8:C$1500,'prenos-P-R-N'!E$1,FALSE),IF($A581&gt;$A$2,+VLOOKUP($A581,'Neizmirene obaveze JLS'!$A$11:C$500,'prenos-P-R-N'!E$1,FALSE),"")))</f>
        <v/>
      </c>
      <c r="F581" s="87" t="str">
        <f>IF($A581=0,"",IF($A581&lt;=$A$1,+VLOOKUP($A581,'Rashodi- plan-izvršenje'!$A$8:D$1500,'prenos-P-R-N'!F$1,FALSE),IF($A581&gt;$A$2,+VLOOKUP($A581,'Neizmirene obaveze JLS'!$A$11:D$500,'prenos-P-R-N'!F$1,FALSE),"")))</f>
        <v/>
      </c>
      <c r="G581" s="87" t="str">
        <f>IF($A581=0,"",IF($A581&lt;=$A$1,+VLOOKUP($A581,'Rashodi- plan-izvršenje'!$A$8:E$1500,'prenos-P-R-N'!G$1,FALSE),IF($A581&gt;$A$2,+VLOOKUP($A581,'Neizmirene obaveze JLS'!$A$11:E$500,'prenos-P-R-N'!G$1,FALSE),"")))</f>
        <v/>
      </c>
      <c r="H581" s="87" t="str">
        <f>IF($A581=0,"",IF($A581&lt;=$A$1,+VLOOKUP($A581,'Rashodi- plan-izvršenje'!$A$8:F$1500,'prenos-P-R-N'!H$1,FALSE),IF($A581&gt;$A$2,+VLOOKUP($A581,'Neizmirene obaveze JLS'!$A$11:F$500,'prenos-P-R-N'!H$1,FALSE),"")))</f>
        <v/>
      </c>
      <c r="I581" s="87" t="str">
        <f>IF($A581=0,"",IF($A581&lt;=$A$1,+VLOOKUP($A581,'Rashodi- plan-izvršenje'!$A$8:G$1500,'prenos-P-R-N'!I$1,FALSE),IF($A581&gt;$A$2,+VLOOKUP($A581,'Neizmirene obaveze JLS'!$A$11:G$500,'prenos-P-R-N'!I$1,FALSE),"")))</f>
        <v/>
      </c>
      <c r="J581" s="87" t="str">
        <f>IF($A581=0,"",IF($A581&lt;=$A$1,+VLOOKUP($A581,'Rashodi- plan-izvršenje'!$A$8:H$1500,'prenos-P-R-N'!J$1,FALSE),IF($A581&gt;$A$2,+VLOOKUP($A581,'Neizmirene obaveze JLS'!$A$11:H$500,'prenos-P-R-N'!J$1,FALSE),"")))</f>
        <v/>
      </c>
      <c r="K581" s="87" t="str">
        <f>IF($A581=0,"",IF($A581&lt;=$A$1,+VLOOKUP($A581,'Rashodi- plan-izvršenje'!$A$8:I$1500,'prenos-P-R-N'!K$1,FALSE),IF($A581&gt;$A$2,+VLOOKUP($A581,'Neizmirene obaveze JLS'!$A$11:I$500,'prenos-P-R-N'!K$1,FALSE),"")))</f>
        <v/>
      </c>
      <c r="L581" t="str">
        <f>IF(A581=0,"",IF(A581&lt;=A$1,+IF(VLOOKUP(A581,'Rashodi- plan-izvršenje'!A$8:J$1500,M$1,FALSE)&gt;0,"Програмска активност","Пројекат"),IF(A581&gt;A$2,+IF(VLOOKUP(A581,'Neizmirene obaveze JLS'!A$8:J$2008,M$1,FALSE)&gt;0,"Програмска активност","Пројекат"),"")))</f>
        <v/>
      </c>
      <c r="M581" s="87" t="str">
        <f>IF(A581=0,"",IF($A581&lt;=$A$1,+IF(VLOOKUP($A581,'Rashodi- plan-izvršenje'!$A$8:$M$1500,10,FALSE)&gt;0,VLOOKUP($A581,'Rashodi- plan-izvršenje'!$A$8:$M$1500,10,FALSE),VLOOKUP($A581,'Rashodi- plan-izvršenje'!$A$8:$M$1500,12,FALSE)),+IF($A581&gt;$A$2,IF(VLOOKUP($A581,'Neizmirene obaveze JLS'!$A$8:$M$1500,10,FALSE)&gt;0,VLOOKUP($A581,'Neizmirene obaveze JLS'!$A$11:$M$1500,10,FALSE),VLOOKUP($A581,'Neizmirene obaveze JLS'!$A$11:$M$1500,12,FALSE)),0)))</f>
        <v/>
      </c>
      <c r="N581" s="87" t="str">
        <f>IF(A581=0,"",IF($A581&lt;=$A$1,+IF(VLOOKUP(A581,'Rashodi- plan-izvršenje'!$A$8:$M$1500,10,FALSE)&gt;0,VLOOKUP(A581,'Rashodi- plan-izvršenje'!$A$8:$M$1500,11,FALSE),VLOOKUP(A581,'Rashodi- plan-izvršenje'!$A$8:$M$1500,13,FALSE)),+IF($A581&gt;$A$2,IF(VLOOKUP($A581,'Neizmirene obaveze JLS'!$A$8:$M$1500,10,FALSE)&gt;0,VLOOKUP($A581,'Neizmirene obaveze JLS'!$A$11:$M$1500,11,FALSE),VLOOKUP($A581,'Neizmirene obaveze JLS'!$A$11:$M$1500,13,FALSE)),0)))</f>
        <v/>
      </c>
      <c r="O581" s="87" t="str">
        <f>IF(A581=0,"",IF($A581&lt;=$A$1,VALUE(+VLOOKUP($A581,'Rashodi- plan-izvršenje'!$A$8:N$1500,'prenos-P-R-N'!O$1,FALSE)),IF($A581&lt;=A$2,VALUE(VLOOKUP($A581,'Prihodi- plan-izvršenje'!$A$8:$H$500,6,FALSE)),VALUE(VLOOKUP($A581,'Neizmirene obaveze JLS'!$A$8:$N$500,O$1,FALSE)))))</f>
        <v/>
      </c>
      <c r="P581" s="87" t="str">
        <f>IF(A581=0,"",IF(A581=0,0,IF(A581&gt;A$2,'šifarnik K-izvor'!G$3,+IF(Q581&lt;700,+'šifarnik K-izvor'!G$2,'šifarnik K-izvor'!G$1))))</f>
        <v/>
      </c>
      <c r="Q581" s="87">
        <f>IF($A581&lt;=$A$1,VALUE(+VLOOKUP($A581,'Rashodi- plan-izvršenje'!$A$8:O$1500,'prenos-P-R-N'!Q$1,FALSE)),IF($A581&lt;=$A$2,VLOOKUP($A581,'Prihodi- plan-izvršenje'!$A$4:$H$500,4,FALSE),IF($A581&lt;=$A$3,VLOOKUP(A581,'Neizmirene obaveze JLS'!$A$11:O$500,Q$1,FALSE),"")))</f>
        <v>0</v>
      </c>
      <c r="R581" s="88">
        <f>IF($A581&lt;=$A$1,VALUE(+VLOOKUP($A581,'Rashodi- plan-izvršenje'!$A$8:P$1500,'prenos-P-R-N'!R$1,FALSE)),IF($A581&lt;=$A$2,VLOOKUP($A581,'Prihodi- plan-izvršenje'!$A$4:$H$500,7,FALSE),""))</f>
        <v>0</v>
      </c>
      <c r="S581" s="88">
        <f>IF(A581=0,0,IF($A581&lt;=$A$1,VALUE(+VLOOKUP($A581,'Rashodi- plan-izvršenje'!$A$8:Q$1500,'prenos-P-R-N'!S$1,FALSE)),IF($A581&lt;=$A$2,VLOOKUP($A581,'Prihodi- plan-izvršenje'!$A$4:$H$500,8,FALSE),0)))</f>
        <v>0</v>
      </c>
      <c r="T581" s="88" t="str">
        <f>IF($A581&gt;$A$2,VLOOKUP($A581,'Neizmirene obaveze JLS'!$A$11:R$500,R$1,FALSE),"")</f>
        <v/>
      </c>
      <c r="U581" s="88">
        <f>IF($A581&gt;$A$2,VLOOKUP($A581,'Neizmirene obaveze JLS'!$A$11:S$500,S$1,FALSE),0)</f>
        <v>0</v>
      </c>
      <c r="V581" s="88">
        <f t="shared" si="53"/>
        <v>0</v>
      </c>
      <c r="W581" s="74"/>
      <c r="X581" s="74"/>
      <c r="Y581" s="74"/>
      <c r="Z581" s="74"/>
      <c r="AA581" s="193">
        <f t="shared" si="54"/>
        <v>1</v>
      </c>
      <c r="AB581" s="193" t="str">
        <f t="shared" si="55"/>
        <v/>
      </c>
    </row>
    <row r="582" spans="1:28">
      <c r="A582" s="89">
        <f>IF(AND(COUNTIF(A$1:A$3,"&gt;0")=1,MAX(A$8:A581)&lt;A$1),A581+1,IF(AND(COUNTIF(A$1:A$3,"&gt;0")=2,MAX(A$8:A581)&lt;A$2),A581+1,IF(AND(COUNTIF(A$1:A$3,"&gt;0")=3,MAX(A$8:A581)&lt;A$3),A581+1,0)))</f>
        <v>0</v>
      </c>
      <c r="B582" s="89" t="str">
        <f t="shared" si="56"/>
        <v/>
      </c>
      <c r="C582" s="89" t="str">
        <f t="shared" si="57"/>
        <v/>
      </c>
      <c r="D582" s="87" t="str">
        <f>IF($A582=0,"",IF($A582&lt;=$A$1,+VLOOKUP($A582,'Rashodi- plan-izvršenje'!$A$8:B$1500,'prenos-P-R-N'!D$1,FALSE),IF($A582&gt;$A$2,+VLOOKUP($A582,'Neizmirene obaveze JLS'!$A$11:B$500,'prenos-P-R-N'!D$1,FALSE),"")))</f>
        <v/>
      </c>
      <c r="E582" s="87" t="str">
        <f>IF($A582=0,"",IF($A582&lt;=$A$1,+VLOOKUP($A582,'Rashodi- plan-izvršenje'!$A$8:C$1500,'prenos-P-R-N'!E$1,FALSE),IF($A582&gt;$A$2,+VLOOKUP($A582,'Neizmirene obaveze JLS'!$A$11:C$500,'prenos-P-R-N'!E$1,FALSE),"")))</f>
        <v/>
      </c>
      <c r="F582" s="87" t="str">
        <f>IF($A582=0,"",IF($A582&lt;=$A$1,+VLOOKUP($A582,'Rashodi- plan-izvršenje'!$A$8:D$1500,'prenos-P-R-N'!F$1,FALSE),IF($A582&gt;$A$2,+VLOOKUP($A582,'Neizmirene obaveze JLS'!$A$11:D$500,'prenos-P-R-N'!F$1,FALSE),"")))</f>
        <v/>
      </c>
      <c r="G582" s="87" t="str">
        <f>IF($A582=0,"",IF($A582&lt;=$A$1,+VLOOKUP($A582,'Rashodi- plan-izvršenje'!$A$8:E$1500,'prenos-P-R-N'!G$1,FALSE),IF($A582&gt;$A$2,+VLOOKUP($A582,'Neizmirene obaveze JLS'!$A$11:E$500,'prenos-P-R-N'!G$1,FALSE),"")))</f>
        <v/>
      </c>
      <c r="H582" s="87" t="str">
        <f>IF($A582=0,"",IF($A582&lt;=$A$1,+VLOOKUP($A582,'Rashodi- plan-izvršenje'!$A$8:F$1500,'prenos-P-R-N'!H$1,FALSE),IF($A582&gt;$A$2,+VLOOKUP($A582,'Neizmirene obaveze JLS'!$A$11:F$500,'prenos-P-R-N'!H$1,FALSE),"")))</f>
        <v/>
      </c>
      <c r="I582" s="87" t="str">
        <f>IF($A582=0,"",IF($A582&lt;=$A$1,+VLOOKUP($A582,'Rashodi- plan-izvršenje'!$A$8:G$1500,'prenos-P-R-N'!I$1,FALSE),IF($A582&gt;$A$2,+VLOOKUP($A582,'Neizmirene obaveze JLS'!$A$11:G$500,'prenos-P-R-N'!I$1,FALSE),"")))</f>
        <v/>
      </c>
      <c r="J582" s="87" t="str">
        <f>IF($A582=0,"",IF($A582&lt;=$A$1,+VLOOKUP($A582,'Rashodi- plan-izvršenje'!$A$8:H$1500,'prenos-P-R-N'!J$1,FALSE),IF($A582&gt;$A$2,+VLOOKUP($A582,'Neizmirene obaveze JLS'!$A$11:H$500,'prenos-P-R-N'!J$1,FALSE),"")))</f>
        <v/>
      </c>
      <c r="K582" s="87" t="str">
        <f>IF($A582=0,"",IF($A582&lt;=$A$1,+VLOOKUP($A582,'Rashodi- plan-izvršenje'!$A$8:I$1500,'prenos-P-R-N'!K$1,FALSE),IF($A582&gt;$A$2,+VLOOKUP($A582,'Neizmirene obaveze JLS'!$A$11:I$500,'prenos-P-R-N'!K$1,FALSE),"")))</f>
        <v/>
      </c>
      <c r="L582" t="str">
        <f>IF(A582=0,"",IF(A582&lt;=A$1,+IF(VLOOKUP(A582,'Rashodi- plan-izvršenje'!A$8:J$1500,M$1,FALSE)&gt;0,"Програмска активност","Пројекат"),IF(A582&gt;A$2,+IF(VLOOKUP(A582,'Neizmirene obaveze JLS'!A$8:J$2008,M$1,FALSE)&gt;0,"Програмска активност","Пројекат"),"")))</f>
        <v/>
      </c>
      <c r="M582" s="87" t="str">
        <f>IF(A582=0,"",IF($A582&lt;=$A$1,+IF(VLOOKUP($A582,'Rashodi- plan-izvršenje'!$A$8:$M$1500,10,FALSE)&gt;0,VLOOKUP($A582,'Rashodi- plan-izvršenje'!$A$8:$M$1500,10,FALSE),VLOOKUP($A582,'Rashodi- plan-izvršenje'!$A$8:$M$1500,12,FALSE)),+IF($A582&gt;$A$2,IF(VLOOKUP($A582,'Neizmirene obaveze JLS'!$A$8:$M$1500,10,FALSE)&gt;0,VLOOKUP($A582,'Neizmirene obaveze JLS'!$A$11:$M$1500,10,FALSE),VLOOKUP($A582,'Neizmirene obaveze JLS'!$A$11:$M$1500,12,FALSE)),0)))</f>
        <v/>
      </c>
      <c r="N582" s="87" t="str">
        <f>IF(A582=0,"",IF($A582&lt;=$A$1,+IF(VLOOKUP(A582,'Rashodi- plan-izvršenje'!$A$8:$M$1500,10,FALSE)&gt;0,VLOOKUP(A582,'Rashodi- plan-izvršenje'!$A$8:$M$1500,11,FALSE),VLOOKUP(A582,'Rashodi- plan-izvršenje'!$A$8:$M$1500,13,FALSE)),+IF($A582&gt;$A$2,IF(VLOOKUP($A582,'Neizmirene obaveze JLS'!$A$8:$M$1500,10,FALSE)&gt;0,VLOOKUP($A582,'Neizmirene obaveze JLS'!$A$11:$M$1500,11,FALSE),VLOOKUP($A582,'Neizmirene obaveze JLS'!$A$11:$M$1500,13,FALSE)),0)))</f>
        <v/>
      </c>
      <c r="O582" s="87" t="str">
        <f>IF(A582=0,"",IF($A582&lt;=$A$1,VALUE(+VLOOKUP($A582,'Rashodi- plan-izvršenje'!$A$8:N$1500,'prenos-P-R-N'!O$1,FALSE)),IF($A582&lt;=A$2,VALUE(VLOOKUP($A582,'Prihodi- plan-izvršenje'!$A$8:$H$500,6,FALSE)),VALUE(VLOOKUP($A582,'Neizmirene obaveze JLS'!$A$8:$N$500,O$1,FALSE)))))</f>
        <v/>
      </c>
      <c r="P582" s="87" t="str">
        <f>IF(A582=0,"",IF(A582=0,0,IF(A582&gt;A$2,'šifarnik K-izvor'!G$3,+IF(Q582&lt;700,+'šifarnik K-izvor'!G$2,'šifarnik K-izvor'!G$1))))</f>
        <v/>
      </c>
      <c r="Q582" s="87">
        <f>IF($A582&lt;=$A$1,VALUE(+VLOOKUP($A582,'Rashodi- plan-izvršenje'!$A$8:O$1500,'prenos-P-R-N'!Q$1,FALSE)),IF($A582&lt;=$A$2,VLOOKUP($A582,'Prihodi- plan-izvršenje'!$A$4:$H$500,4,FALSE),IF($A582&lt;=$A$3,VLOOKUP(A582,'Neizmirene obaveze JLS'!$A$11:O$500,Q$1,FALSE),"")))</f>
        <v>0</v>
      </c>
      <c r="R582" s="88">
        <f>IF($A582&lt;=$A$1,VALUE(+VLOOKUP($A582,'Rashodi- plan-izvršenje'!$A$8:P$1500,'prenos-P-R-N'!R$1,FALSE)),IF($A582&lt;=$A$2,VLOOKUP($A582,'Prihodi- plan-izvršenje'!$A$4:$H$500,7,FALSE),""))</f>
        <v>0</v>
      </c>
      <c r="S582" s="88">
        <f>IF(A582=0,0,IF($A582&lt;=$A$1,VALUE(+VLOOKUP($A582,'Rashodi- plan-izvršenje'!$A$8:Q$1500,'prenos-P-R-N'!S$1,FALSE)),IF($A582&lt;=$A$2,VLOOKUP($A582,'Prihodi- plan-izvršenje'!$A$4:$H$500,8,FALSE),0)))</f>
        <v>0</v>
      </c>
      <c r="T582" s="88" t="str">
        <f>IF($A582&gt;$A$2,VLOOKUP($A582,'Neizmirene obaveze JLS'!$A$11:R$500,R$1,FALSE),"")</f>
        <v/>
      </c>
      <c r="U582" s="88">
        <f>IF($A582&gt;$A$2,VLOOKUP($A582,'Neizmirene obaveze JLS'!$A$11:S$500,S$1,FALSE),0)</f>
        <v>0</v>
      </c>
      <c r="V582" s="88">
        <f t="shared" si="53"/>
        <v>0</v>
      </c>
      <c r="W582" s="74"/>
      <c r="X582" s="74"/>
      <c r="Y582" s="74"/>
      <c r="Z582" s="74"/>
      <c r="AA582" s="193">
        <f t="shared" si="54"/>
        <v>1</v>
      </c>
      <c r="AB582" s="193" t="str">
        <f t="shared" si="55"/>
        <v/>
      </c>
    </row>
    <row r="583" spans="1:28">
      <c r="A583" s="89">
        <f>IF(AND(COUNTIF(A$1:A$3,"&gt;0")=1,MAX(A$8:A582)&lt;A$1),A582+1,IF(AND(COUNTIF(A$1:A$3,"&gt;0")=2,MAX(A$8:A582)&lt;A$2),A582+1,IF(AND(COUNTIF(A$1:A$3,"&gt;0")=3,MAX(A$8:A582)&lt;A$3),A582+1,0)))</f>
        <v>0</v>
      </c>
      <c r="B583" s="89" t="str">
        <f t="shared" si="56"/>
        <v/>
      </c>
      <c r="C583" s="89" t="str">
        <f t="shared" si="57"/>
        <v/>
      </c>
      <c r="D583" s="87" t="str">
        <f>IF($A583=0,"",IF($A583&lt;=$A$1,+VLOOKUP($A583,'Rashodi- plan-izvršenje'!$A$8:B$1500,'prenos-P-R-N'!D$1,FALSE),IF($A583&gt;$A$2,+VLOOKUP($A583,'Neizmirene obaveze JLS'!$A$11:B$500,'prenos-P-R-N'!D$1,FALSE),"")))</f>
        <v/>
      </c>
      <c r="E583" s="87" t="str">
        <f>IF($A583=0,"",IF($A583&lt;=$A$1,+VLOOKUP($A583,'Rashodi- plan-izvršenje'!$A$8:C$1500,'prenos-P-R-N'!E$1,FALSE),IF($A583&gt;$A$2,+VLOOKUP($A583,'Neizmirene obaveze JLS'!$A$11:C$500,'prenos-P-R-N'!E$1,FALSE),"")))</f>
        <v/>
      </c>
      <c r="F583" s="87" t="str">
        <f>IF($A583=0,"",IF($A583&lt;=$A$1,+VLOOKUP($A583,'Rashodi- plan-izvršenje'!$A$8:D$1500,'prenos-P-R-N'!F$1,FALSE),IF($A583&gt;$A$2,+VLOOKUP($A583,'Neizmirene obaveze JLS'!$A$11:D$500,'prenos-P-R-N'!F$1,FALSE),"")))</f>
        <v/>
      </c>
      <c r="G583" s="87" t="str">
        <f>IF($A583=0,"",IF($A583&lt;=$A$1,+VLOOKUP($A583,'Rashodi- plan-izvršenje'!$A$8:E$1500,'prenos-P-R-N'!G$1,FALSE),IF($A583&gt;$A$2,+VLOOKUP($A583,'Neizmirene obaveze JLS'!$A$11:E$500,'prenos-P-R-N'!G$1,FALSE),"")))</f>
        <v/>
      </c>
      <c r="H583" s="87" t="str">
        <f>IF($A583=0,"",IF($A583&lt;=$A$1,+VLOOKUP($A583,'Rashodi- plan-izvršenje'!$A$8:F$1500,'prenos-P-R-N'!H$1,FALSE),IF($A583&gt;$A$2,+VLOOKUP($A583,'Neizmirene obaveze JLS'!$A$11:F$500,'prenos-P-R-N'!H$1,FALSE),"")))</f>
        <v/>
      </c>
      <c r="I583" s="87" t="str">
        <f>IF($A583=0,"",IF($A583&lt;=$A$1,+VLOOKUP($A583,'Rashodi- plan-izvršenje'!$A$8:G$1500,'prenos-P-R-N'!I$1,FALSE),IF($A583&gt;$A$2,+VLOOKUP($A583,'Neizmirene obaveze JLS'!$A$11:G$500,'prenos-P-R-N'!I$1,FALSE),"")))</f>
        <v/>
      </c>
      <c r="J583" s="87" t="str">
        <f>IF($A583=0,"",IF($A583&lt;=$A$1,+VLOOKUP($A583,'Rashodi- plan-izvršenje'!$A$8:H$1500,'prenos-P-R-N'!J$1,FALSE),IF($A583&gt;$A$2,+VLOOKUP($A583,'Neizmirene obaveze JLS'!$A$11:H$500,'prenos-P-R-N'!J$1,FALSE),"")))</f>
        <v/>
      </c>
      <c r="K583" s="87" t="str">
        <f>IF($A583=0,"",IF($A583&lt;=$A$1,+VLOOKUP($A583,'Rashodi- plan-izvršenje'!$A$8:I$1500,'prenos-P-R-N'!K$1,FALSE),IF($A583&gt;$A$2,+VLOOKUP($A583,'Neizmirene obaveze JLS'!$A$11:I$500,'prenos-P-R-N'!K$1,FALSE),"")))</f>
        <v/>
      </c>
      <c r="L583" t="str">
        <f>IF(A583=0,"",IF(A583&lt;=A$1,+IF(VLOOKUP(A583,'Rashodi- plan-izvršenje'!A$8:J$1500,M$1,FALSE)&gt;0,"Програмска активност","Пројекат"),IF(A583&gt;A$2,+IF(VLOOKUP(A583,'Neizmirene obaveze JLS'!A$8:J$2008,M$1,FALSE)&gt;0,"Програмска активност","Пројекат"),"")))</f>
        <v/>
      </c>
      <c r="M583" s="87" t="str">
        <f>IF(A583=0,"",IF($A583&lt;=$A$1,+IF(VLOOKUP($A583,'Rashodi- plan-izvršenje'!$A$8:$M$1500,10,FALSE)&gt;0,VLOOKUP($A583,'Rashodi- plan-izvršenje'!$A$8:$M$1500,10,FALSE),VLOOKUP($A583,'Rashodi- plan-izvršenje'!$A$8:$M$1500,12,FALSE)),+IF($A583&gt;$A$2,IF(VLOOKUP($A583,'Neizmirene obaveze JLS'!$A$8:$M$1500,10,FALSE)&gt;0,VLOOKUP($A583,'Neizmirene obaveze JLS'!$A$11:$M$1500,10,FALSE),VLOOKUP($A583,'Neizmirene obaveze JLS'!$A$11:$M$1500,12,FALSE)),0)))</f>
        <v/>
      </c>
      <c r="N583" s="87" t="str">
        <f>IF(A583=0,"",IF($A583&lt;=$A$1,+IF(VLOOKUP(A583,'Rashodi- plan-izvršenje'!$A$8:$M$1500,10,FALSE)&gt;0,VLOOKUP(A583,'Rashodi- plan-izvršenje'!$A$8:$M$1500,11,FALSE),VLOOKUP(A583,'Rashodi- plan-izvršenje'!$A$8:$M$1500,13,FALSE)),+IF($A583&gt;$A$2,IF(VLOOKUP($A583,'Neizmirene obaveze JLS'!$A$8:$M$1500,10,FALSE)&gt;0,VLOOKUP($A583,'Neizmirene obaveze JLS'!$A$11:$M$1500,11,FALSE),VLOOKUP($A583,'Neizmirene obaveze JLS'!$A$11:$M$1500,13,FALSE)),0)))</f>
        <v/>
      </c>
      <c r="O583" s="87" t="str">
        <f>IF(A583=0,"",IF($A583&lt;=$A$1,VALUE(+VLOOKUP($A583,'Rashodi- plan-izvršenje'!$A$8:N$1500,'prenos-P-R-N'!O$1,FALSE)),IF($A583&lt;=A$2,VALUE(VLOOKUP($A583,'Prihodi- plan-izvršenje'!$A$8:$H$500,6,FALSE)),VALUE(VLOOKUP($A583,'Neizmirene obaveze JLS'!$A$8:$N$500,O$1,FALSE)))))</f>
        <v/>
      </c>
      <c r="P583" s="87" t="str">
        <f>IF(A583=0,"",IF(A583=0,0,IF(A583&gt;A$2,'šifarnik K-izvor'!G$3,+IF(Q583&lt;700,+'šifarnik K-izvor'!G$2,'šifarnik K-izvor'!G$1))))</f>
        <v/>
      </c>
      <c r="Q583" s="87">
        <f>IF($A583&lt;=$A$1,VALUE(+VLOOKUP($A583,'Rashodi- plan-izvršenje'!$A$8:O$1500,'prenos-P-R-N'!Q$1,FALSE)),IF($A583&lt;=$A$2,VLOOKUP($A583,'Prihodi- plan-izvršenje'!$A$4:$H$500,4,FALSE),IF($A583&lt;=$A$3,VLOOKUP(A583,'Neizmirene obaveze JLS'!$A$11:O$500,Q$1,FALSE),"")))</f>
        <v>0</v>
      </c>
      <c r="R583" s="88">
        <f>IF($A583&lt;=$A$1,VALUE(+VLOOKUP($A583,'Rashodi- plan-izvršenje'!$A$8:P$1500,'prenos-P-R-N'!R$1,FALSE)),IF($A583&lt;=$A$2,VLOOKUP($A583,'Prihodi- plan-izvršenje'!$A$4:$H$500,7,FALSE),""))</f>
        <v>0</v>
      </c>
      <c r="S583" s="88">
        <f>IF(A583=0,0,IF($A583&lt;=$A$1,VALUE(+VLOOKUP($A583,'Rashodi- plan-izvršenje'!$A$8:Q$1500,'prenos-P-R-N'!S$1,FALSE)),IF($A583&lt;=$A$2,VLOOKUP($A583,'Prihodi- plan-izvršenje'!$A$4:$H$500,8,FALSE),0)))</f>
        <v>0</v>
      </c>
      <c r="T583" s="88" t="str">
        <f>IF($A583&gt;$A$2,VLOOKUP($A583,'Neizmirene obaveze JLS'!$A$11:R$500,R$1,FALSE),"")</f>
        <v/>
      </c>
      <c r="U583" s="88">
        <f>IF($A583&gt;$A$2,VLOOKUP($A583,'Neizmirene obaveze JLS'!$A$11:S$500,S$1,FALSE),0)</f>
        <v>0</v>
      </c>
      <c r="V583" s="88">
        <f t="shared" si="53"/>
        <v>0</v>
      </c>
      <c r="W583" s="74"/>
      <c r="X583" s="74"/>
      <c r="Y583" s="74"/>
      <c r="Z583" s="74"/>
      <c r="AA583" s="193">
        <f t="shared" si="54"/>
        <v>1</v>
      </c>
      <c r="AB583" s="193" t="str">
        <f t="shared" si="55"/>
        <v/>
      </c>
    </row>
    <row r="584" spans="1:28">
      <c r="A584" s="89">
        <f>IF(AND(COUNTIF(A$1:A$3,"&gt;0")=1,MAX(A$8:A583)&lt;A$1),A583+1,IF(AND(COUNTIF(A$1:A$3,"&gt;0")=2,MAX(A$8:A583)&lt;A$2),A583+1,IF(AND(COUNTIF(A$1:A$3,"&gt;0")=3,MAX(A$8:A583)&lt;A$3),A583+1,0)))</f>
        <v>0</v>
      </c>
      <c r="B584" s="89" t="str">
        <f t="shared" si="56"/>
        <v/>
      </c>
      <c r="C584" s="89" t="str">
        <f t="shared" si="57"/>
        <v/>
      </c>
      <c r="D584" s="87" t="str">
        <f>IF($A584=0,"",IF($A584&lt;=$A$1,+VLOOKUP($A584,'Rashodi- plan-izvršenje'!$A$8:B$1500,'prenos-P-R-N'!D$1,FALSE),IF($A584&gt;$A$2,+VLOOKUP($A584,'Neizmirene obaveze JLS'!$A$11:B$500,'prenos-P-R-N'!D$1,FALSE),"")))</f>
        <v/>
      </c>
      <c r="E584" s="87" t="str">
        <f>IF($A584=0,"",IF($A584&lt;=$A$1,+VLOOKUP($A584,'Rashodi- plan-izvršenje'!$A$8:C$1500,'prenos-P-R-N'!E$1,FALSE),IF($A584&gt;$A$2,+VLOOKUP($A584,'Neizmirene obaveze JLS'!$A$11:C$500,'prenos-P-R-N'!E$1,FALSE),"")))</f>
        <v/>
      </c>
      <c r="F584" s="87" t="str">
        <f>IF($A584=0,"",IF($A584&lt;=$A$1,+VLOOKUP($A584,'Rashodi- plan-izvršenje'!$A$8:D$1500,'prenos-P-R-N'!F$1,FALSE),IF($A584&gt;$A$2,+VLOOKUP($A584,'Neizmirene obaveze JLS'!$A$11:D$500,'prenos-P-R-N'!F$1,FALSE),"")))</f>
        <v/>
      </c>
      <c r="G584" s="87" t="str">
        <f>IF($A584=0,"",IF($A584&lt;=$A$1,+VLOOKUP($A584,'Rashodi- plan-izvršenje'!$A$8:E$1500,'prenos-P-R-N'!G$1,FALSE),IF($A584&gt;$A$2,+VLOOKUP($A584,'Neizmirene obaveze JLS'!$A$11:E$500,'prenos-P-R-N'!G$1,FALSE),"")))</f>
        <v/>
      </c>
      <c r="H584" s="87" t="str">
        <f>IF($A584=0,"",IF($A584&lt;=$A$1,+VLOOKUP($A584,'Rashodi- plan-izvršenje'!$A$8:F$1500,'prenos-P-R-N'!H$1,FALSE),IF($A584&gt;$A$2,+VLOOKUP($A584,'Neizmirene obaveze JLS'!$A$11:F$500,'prenos-P-R-N'!H$1,FALSE),"")))</f>
        <v/>
      </c>
      <c r="I584" s="87" t="str">
        <f>IF($A584=0,"",IF($A584&lt;=$A$1,+VLOOKUP($A584,'Rashodi- plan-izvršenje'!$A$8:G$1500,'prenos-P-R-N'!I$1,FALSE),IF($A584&gt;$A$2,+VLOOKUP($A584,'Neizmirene obaveze JLS'!$A$11:G$500,'prenos-P-R-N'!I$1,FALSE),"")))</f>
        <v/>
      </c>
      <c r="J584" s="87" t="str">
        <f>IF($A584=0,"",IF($A584&lt;=$A$1,+VLOOKUP($A584,'Rashodi- plan-izvršenje'!$A$8:H$1500,'prenos-P-R-N'!J$1,FALSE),IF($A584&gt;$A$2,+VLOOKUP($A584,'Neizmirene obaveze JLS'!$A$11:H$500,'prenos-P-R-N'!J$1,FALSE),"")))</f>
        <v/>
      </c>
      <c r="K584" s="87" t="str">
        <f>IF($A584=0,"",IF($A584&lt;=$A$1,+VLOOKUP($A584,'Rashodi- plan-izvršenje'!$A$8:I$1500,'prenos-P-R-N'!K$1,FALSE),IF($A584&gt;$A$2,+VLOOKUP($A584,'Neizmirene obaveze JLS'!$A$11:I$500,'prenos-P-R-N'!K$1,FALSE),"")))</f>
        <v/>
      </c>
      <c r="L584" t="str">
        <f>IF(A584=0,"",IF(A584&lt;=A$1,+IF(VLOOKUP(A584,'Rashodi- plan-izvršenje'!A$8:J$1500,M$1,FALSE)&gt;0,"Програмска активност","Пројекат"),IF(A584&gt;A$2,+IF(VLOOKUP(A584,'Neizmirene obaveze JLS'!A$8:J$2008,M$1,FALSE)&gt;0,"Програмска активност","Пројекат"),"")))</f>
        <v/>
      </c>
      <c r="M584" s="87" t="str">
        <f>IF(A584=0,"",IF($A584&lt;=$A$1,+IF(VLOOKUP($A584,'Rashodi- plan-izvršenje'!$A$8:$M$1500,10,FALSE)&gt;0,VLOOKUP($A584,'Rashodi- plan-izvršenje'!$A$8:$M$1500,10,FALSE),VLOOKUP($A584,'Rashodi- plan-izvršenje'!$A$8:$M$1500,12,FALSE)),+IF($A584&gt;$A$2,IF(VLOOKUP($A584,'Neizmirene obaveze JLS'!$A$8:$M$1500,10,FALSE)&gt;0,VLOOKUP($A584,'Neizmirene obaveze JLS'!$A$11:$M$1500,10,FALSE),VLOOKUP($A584,'Neizmirene obaveze JLS'!$A$11:$M$1500,12,FALSE)),0)))</f>
        <v/>
      </c>
      <c r="N584" s="87" t="str">
        <f>IF(A584=0,"",IF($A584&lt;=$A$1,+IF(VLOOKUP(A584,'Rashodi- plan-izvršenje'!$A$8:$M$1500,10,FALSE)&gt;0,VLOOKUP(A584,'Rashodi- plan-izvršenje'!$A$8:$M$1500,11,FALSE),VLOOKUP(A584,'Rashodi- plan-izvršenje'!$A$8:$M$1500,13,FALSE)),+IF($A584&gt;$A$2,IF(VLOOKUP($A584,'Neizmirene obaveze JLS'!$A$8:$M$1500,10,FALSE)&gt;0,VLOOKUP($A584,'Neizmirene obaveze JLS'!$A$11:$M$1500,11,FALSE),VLOOKUP($A584,'Neizmirene obaveze JLS'!$A$11:$M$1500,13,FALSE)),0)))</f>
        <v/>
      </c>
      <c r="O584" s="87" t="str">
        <f>IF(A584=0,"",IF($A584&lt;=$A$1,VALUE(+VLOOKUP($A584,'Rashodi- plan-izvršenje'!$A$8:N$1500,'prenos-P-R-N'!O$1,FALSE)),IF($A584&lt;=A$2,VALUE(VLOOKUP($A584,'Prihodi- plan-izvršenje'!$A$8:$H$500,6,FALSE)),VALUE(VLOOKUP($A584,'Neizmirene obaveze JLS'!$A$8:$N$500,O$1,FALSE)))))</f>
        <v/>
      </c>
      <c r="P584" s="87" t="str">
        <f>IF(A584=0,"",IF(A584=0,0,IF(A584&gt;A$2,'šifarnik K-izvor'!G$3,+IF(Q584&lt;700,+'šifarnik K-izvor'!G$2,'šifarnik K-izvor'!G$1))))</f>
        <v/>
      </c>
      <c r="Q584" s="87">
        <f>IF($A584&lt;=$A$1,VALUE(+VLOOKUP($A584,'Rashodi- plan-izvršenje'!$A$8:O$1500,'prenos-P-R-N'!Q$1,FALSE)),IF($A584&lt;=$A$2,VLOOKUP($A584,'Prihodi- plan-izvršenje'!$A$4:$H$500,4,FALSE),IF($A584&lt;=$A$3,VLOOKUP(A584,'Neizmirene obaveze JLS'!$A$11:O$500,Q$1,FALSE),"")))</f>
        <v>0</v>
      </c>
      <c r="R584" s="88">
        <f>IF($A584&lt;=$A$1,VALUE(+VLOOKUP($A584,'Rashodi- plan-izvršenje'!$A$8:P$1500,'prenos-P-R-N'!R$1,FALSE)),IF($A584&lt;=$A$2,VLOOKUP($A584,'Prihodi- plan-izvršenje'!$A$4:$H$500,7,FALSE),""))</f>
        <v>0</v>
      </c>
      <c r="S584" s="88">
        <f>IF(A584=0,0,IF($A584&lt;=$A$1,VALUE(+VLOOKUP($A584,'Rashodi- plan-izvršenje'!$A$8:Q$1500,'prenos-P-R-N'!S$1,FALSE)),IF($A584&lt;=$A$2,VLOOKUP($A584,'Prihodi- plan-izvršenje'!$A$4:$H$500,8,FALSE),0)))</f>
        <v>0</v>
      </c>
      <c r="T584" s="88" t="str">
        <f>IF($A584&gt;$A$2,VLOOKUP($A584,'Neizmirene obaveze JLS'!$A$11:R$500,R$1,FALSE),"")</f>
        <v/>
      </c>
      <c r="U584" s="88">
        <f>IF($A584&gt;$A$2,VLOOKUP($A584,'Neizmirene obaveze JLS'!$A$11:S$500,S$1,FALSE),0)</f>
        <v>0</v>
      </c>
      <c r="V584" s="88">
        <f t="shared" ref="V584:V647" si="58">IFERROR(+U584+T584,0)</f>
        <v>0</v>
      </c>
      <c r="W584" s="74"/>
      <c r="X584" s="74"/>
      <c r="Y584" s="74"/>
      <c r="Z584" s="74"/>
      <c r="AA584" s="193">
        <f t="shared" si="54"/>
        <v>1</v>
      </c>
      <c r="AB584" s="193" t="str">
        <f t="shared" si="55"/>
        <v/>
      </c>
    </row>
    <row r="585" spans="1:28">
      <c r="A585" s="89">
        <f>IF(AND(COUNTIF(A$1:A$3,"&gt;0")=1,MAX(A$8:A584)&lt;A$1),A584+1,IF(AND(COUNTIF(A$1:A$3,"&gt;0")=2,MAX(A$8:A584)&lt;A$2),A584+1,IF(AND(COUNTIF(A$1:A$3,"&gt;0")=3,MAX(A$8:A584)&lt;A$3),A584+1,0)))</f>
        <v>0</v>
      </c>
      <c r="B585" s="89" t="str">
        <f t="shared" si="56"/>
        <v/>
      </c>
      <c r="C585" s="89" t="str">
        <f t="shared" si="57"/>
        <v/>
      </c>
      <c r="D585" s="87" t="str">
        <f>IF($A585=0,"",IF($A585&lt;=$A$1,+VLOOKUP($A585,'Rashodi- plan-izvršenje'!$A$8:B$1500,'prenos-P-R-N'!D$1,FALSE),IF($A585&gt;$A$2,+VLOOKUP($A585,'Neizmirene obaveze JLS'!$A$11:B$500,'prenos-P-R-N'!D$1,FALSE),"")))</f>
        <v/>
      </c>
      <c r="E585" s="87" t="str">
        <f>IF($A585=0,"",IF($A585&lt;=$A$1,+VLOOKUP($A585,'Rashodi- plan-izvršenje'!$A$8:C$1500,'prenos-P-R-N'!E$1,FALSE),IF($A585&gt;$A$2,+VLOOKUP($A585,'Neizmirene obaveze JLS'!$A$11:C$500,'prenos-P-R-N'!E$1,FALSE),"")))</f>
        <v/>
      </c>
      <c r="F585" s="87" t="str">
        <f>IF($A585=0,"",IF($A585&lt;=$A$1,+VLOOKUP($A585,'Rashodi- plan-izvršenje'!$A$8:D$1500,'prenos-P-R-N'!F$1,FALSE),IF($A585&gt;$A$2,+VLOOKUP($A585,'Neizmirene obaveze JLS'!$A$11:D$500,'prenos-P-R-N'!F$1,FALSE),"")))</f>
        <v/>
      </c>
      <c r="G585" s="87" t="str">
        <f>IF($A585=0,"",IF($A585&lt;=$A$1,+VLOOKUP($A585,'Rashodi- plan-izvršenje'!$A$8:E$1500,'prenos-P-R-N'!G$1,FALSE),IF($A585&gt;$A$2,+VLOOKUP($A585,'Neizmirene obaveze JLS'!$A$11:E$500,'prenos-P-R-N'!G$1,FALSE),"")))</f>
        <v/>
      </c>
      <c r="H585" s="87" t="str">
        <f>IF($A585=0,"",IF($A585&lt;=$A$1,+VLOOKUP($A585,'Rashodi- plan-izvršenje'!$A$8:F$1500,'prenos-P-R-N'!H$1,FALSE),IF($A585&gt;$A$2,+VLOOKUP($A585,'Neizmirene obaveze JLS'!$A$11:F$500,'prenos-P-R-N'!H$1,FALSE),"")))</f>
        <v/>
      </c>
      <c r="I585" s="87" t="str">
        <f>IF($A585=0,"",IF($A585&lt;=$A$1,+VLOOKUP($A585,'Rashodi- plan-izvršenje'!$A$8:G$1500,'prenos-P-R-N'!I$1,FALSE),IF($A585&gt;$A$2,+VLOOKUP($A585,'Neizmirene obaveze JLS'!$A$11:G$500,'prenos-P-R-N'!I$1,FALSE),"")))</f>
        <v/>
      </c>
      <c r="J585" s="87" t="str">
        <f>IF($A585=0,"",IF($A585&lt;=$A$1,+VLOOKUP($A585,'Rashodi- plan-izvršenje'!$A$8:H$1500,'prenos-P-R-N'!J$1,FALSE),IF($A585&gt;$A$2,+VLOOKUP($A585,'Neizmirene obaveze JLS'!$A$11:H$500,'prenos-P-R-N'!J$1,FALSE),"")))</f>
        <v/>
      </c>
      <c r="K585" s="87" t="str">
        <f>IF($A585=0,"",IF($A585&lt;=$A$1,+VLOOKUP($A585,'Rashodi- plan-izvršenje'!$A$8:I$1500,'prenos-P-R-N'!K$1,FALSE),IF($A585&gt;$A$2,+VLOOKUP($A585,'Neizmirene obaveze JLS'!$A$11:I$500,'prenos-P-R-N'!K$1,FALSE),"")))</f>
        <v/>
      </c>
      <c r="L585" t="str">
        <f>IF(A585=0,"",IF(A585&lt;=A$1,+IF(VLOOKUP(A585,'Rashodi- plan-izvršenje'!A$8:J$1500,M$1,FALSE)&gt;0,"Програмска активност","Пројекат"),IF(A585&gt;A$2,+IF(VLOOKUP(A585,'Neizmirene obaveze JLS'!A$8:J$2008,M$1,FALSE)&gt;0,"Програмска активност","Пројекат"),"")))</f>
        <v/>
      </c>
      <c r="M585" s="87" t="str">
        <f>IF(A585=0,"",IF($A585&lt;=$A$1,+IF(VLOOKUP($A585,'Rashodi- plan-izvršenje'!$A$8:$M$1500,10,FALSE)&gt;0,VLOOKUP($A585,'Rashodi- plan-izvršenje'!$A$8:$M$1500,10,FALSE),VLOOKUP($A585,'Rashodi- plan-izvršenje'!$A$8:$M$1500,12,FALSE)),+IF($A585&gt;$A$2,IF(VLOOKUP($A585,'Neizmirene obaveze JLS'!$A$8:$M$1500,10,FALSE)&gt;0,VLOOKUP($A585,'Neizmirene obaveze JLS'!$A$11:$M$1500,10,FALSE),VLOOKUP($A585,'Neizmirene obaveze JLS'!$A$11:$M$1500,12,FALSE)),0)))</f>
        <v/>
      </c>
      <c r="N585" s="87" t="str">
        <f>IF(A585=0,"",IF($A585&lt;=$A$1,+IF(VLOOKUP(A585,'Rashodi- plan-izvršenje'!$A$8:$M$1500,10,FALSE)&gt;0,VLOOKUP(A585,'Rashodi- plan-izvršenje'!$A$8:$M$1500,11,FALSE),VLOOKUP(A585,'Rashodi- plan-izvršenje'!$A$8:$M$1500,13,FALSE)),+IF($A585&gt;$A$2,IF(VLOOKUP($A585,'Neizmirene obaveze JLS'!$A$8:$M$1500,10,FALSE)&gt;0,VLOOKUP($A585,'Neizmirene obaveze JLS'!$A$11:$M$1500,11,FALSE),VLOOKUP($A585,'Neizmirene obaveze JLS'!$A$11:$M$1500,13,FALSE)),0)))</f>
        <v/>
      </c>
      <c r="O585" s="87" t="str">
        <f>IF(A585=0,"",IF($A585&lt;=$A$1,VALUE(+VLOOKUP($A585,'Rashodi- plan-izvršenje'!$A$8:N$1500,'prenos-P-R-N'!O$1,FALSE)),IF($A585&lt;=A$2,VALUE(VLOOKUP($A585,'Prihodi- plan-izvršenje'!$A$8:$H$500,6,FALSE)),VALUE(VLOOKUP($A585,'Neizmirene obaveze JLS'!$A$8:$N$500,O$1,FALSE)))))</f>
        <v/>
      </c>
      <c r="P585" s="87" t="str">
        <f>IF(A585=0,"",IF(A585=0,0,IF(A585&gt;A$2,'šifarnik K-izvor'!G$3,+IF(Q585&lt;700,+'šifarnik K-izvor'!G$2,'šifarnik K-izvor'!G$1))))</f>
        <v/>
      </c>
      <c r="Q585" s="87">
        <f>IF($A585&lt;=$A$1,VALUE(+VLOOKUP($A585,'Rashodi- plan-izvršenje'!$A$8:O$1500,'prenos-P-R-N'!Q$1,FALSE)),IF($A585&lt;=$A$2,VLOOKUP($A585,'Prihodi- plan-izvršenje'!$A$4:$H$500,4,FALSE),IF($A585&lt;=$A$3,VLOOKUP(A585,'Neizmirene obaveze JLS'!$A$11:O$500,Q$1,FALSE),"")))</f>
        <v>0</v>
      </c>
      <c r="R585" s="88">
        <f>IF($A585&lt;=$A$1,VALUE(+VLOOKUP($A585,'Rashodi- plan-izvršenje'!$A$8:P$1500,'prenos-P-R-N'!R$1,FALSE)),IF($A585&lt;=$A$2,VLOOKUP($A585,'Prihodi- plan-izvršenje'!$A$4:$H$500,7,FALSE),""))</f>
        <v>0</v>
      </c>
      <c r="S585" s="88">
        <f>IF(A585=0,0,IF($A585&lt;=$A$1,VALUE(+VLOOKUP($A585,'Rashodi- plan-izvršenje'!$A$8:Q$1500,'prenos-P-R-N'!S$1,FALSE)),IF($A585&lt;=$A$2,VLOOKUP($A585,'Prihodi- plan-izvršenje'!$A$4:$H$500,8,FALSE),0)))</f>
        <v>0</v>
      </c>
      <c r="T585" s="88" t="str">
        <f>IF($A585&gt;$A$2,VLOOKUP($A585,'Neizmirene obaveze JLS'!$A$11:R$500,R$1,FALSE),"")</f>
        <v/>
      </c>
      <c r="U585" s="88">
        <f>IF($A585&gt;$A$2,VLOOKUP($A585,'Neizmirene obaveze JLS'!$A$11:S$500,S$1,FALSE),0)</f>
        <v>0</v>
      </c>
      <c r="V585" s="88">
        <f t="shared" si="58"/>
        <v>0</v>
      </c>
      <c r="W585" s="74"/>
      <c r="X585" s="74"/>
      <c r="Y585" s="74"/>
      <c r="Z585" s="74"/>
      <c r="AA585" s="193">
        <f t="shared" ref="AA585:AA648" si="59">+LEN(Q585)</f>
        <v>1</v>
      </c>
      <c r="AB585" s="193" t="str">
        <f t="shared" ref="AB585:AB648" si="60">IF(A585=0,"",+IF(AND(A$1&gt;0,A585&lt;=A$1),"Расходи",IF(AND(A$2&gt;0,A585&lt;=A$2),"Приходи",IF(AND(A$3&gt;0,A585&lt;=A$3),"НО",""))))</f>
        <v/>
      </c>
    </row>
    <row r="586" spans="1:28">
      <c r="A586" s="89">
        <f>IF(AND(COUNTIF(A$1:A$3,"&gt;0")=1,MAX(A$8:A585)&lt;A$1),A585+1,IF(AND(COUNTIF(A$1:A$3,"&gt;0")=2,MAX(A$8:A585)&lt;A$2),A585+1,IF(AND(COUNTIF(A$1:A$3,"&gt;0")=3,MAX(A$8:A585)&lt;A$3),A585+1,0)))</f>
        <v>0</v>
      </c>
      <c r="B586" s="89" t="str">
        <f t="shared" ref="B586:B649" si="61">+IF($A586&gt;0,B585,"")</f>
        <v/>
      </c>
      <c r="C586" s="89" t="str">
        <f t="shared" ref="C586:C649" si="62">+IF($A586&gt;0,C585,"")</f>
        <v/>
      </c>
      <c r="D586" s="87" t="str">
        <f>IF($A586=0,"",IF($A586&lt;=$A$1,+VLOOKUP($A586,'Rashodi- plan-izvršenje'!$A$8:B$1500,'prenos-P-R-N'!D$1,FALSE),IF($A586&gt;$A$2,+VLOOKUP($A586,'Neizmirene obaveze JLS'!$A$11:B$500,'prenos-P-R-N'!D$1,FALSE),"")))</f>
        <v/>
      </c>
      <c r="E586" s="87" t="str">
        <f>IF($A586=0,"",IF($A586&lt;=$A$1,+VLOOKUP($A586,'Rashodi- plan-izvršenje'!$A$8:C$1500,'prenos-P-R-N'!E$1,FALSE),IF($A586&gt;$A$2,+VLOOKUP($A586,'Neizmirene obaveze JLS'!$A$11:C$500,'prenos-P-R-N'!E$1,FALSE),"")))</f>
        <v/>
      </c>
      <c r="F586" s="87" t="str">
        <f>IF($A586=0,"",IF($A586&lt;=$A$1,+VLOOKUP($A586,'Rashodi- plan-izvršenje'!$A$8:D$1500,'prenos-P-R-N'!F$1,FALSE),IF($A586&gt;$A$2,+VLOOKUP($A586,'Neizmirene obaveze JLS'!$A$11:D$500,'prenos-P-R-N'!F$1,FALSE),"")))</f>
        <v/>
      </c>
      <c r="G586" s="87" t="str">
        <f>IF($A586=0,"",IF($A586&lt;=$A$1,+VLOOKUP($A586,'Rashodi- plan-izvršenje'!$A$8:E$1500,'prenos-P-R-N'!G$1,FALSE),IF($A586&gt;$A$2,+VLOOKUP($A586,'Neizmirene obaveze JLS'!$A$11:E$500,'prenos-P-R-N'!G$1,FALSE),"")))</f>
        <v/>
      </c>
      <c r="H586" s="87" t="str">
        <f>IF($A586=0,"",IF($A586&lt;=$A$1,+VLOOKUP($A586,'Rashodi- plan-izvršenje'!$A$8:F$1500,'prenos-P-R-N'!H$1,FALSE),IF($A586&gt;$A$2,+VLOOKUP($A586,'Neizmirene obaveze JLS'!$A$11:F$500,'prenos-P-R-N'!H$1,FALSE),"")))</f>
        <v/>
      </c>
      <c r="I586" s="87" t="str">
        <f>IF($A586=0,"",IF($A586&lt;=$A$1,+VLOOKUP($A586,'Rashodi- plan-izvršenje'!$A$8:G$1500,'prenos-P-R-N'!I$1,FALSE),IF($A586&gt;$A$2,+VLOOKUP($A586,'Neizmirene obaveze JLS'!$A$11:G$500,'prenos-P-R-N'!I$1,FALSE),"")))</f>
        <v/>
      </c>
      <c r="J586" s="87" t="str">
        <f>IF($A586=0,"",IF($A586&lt;=$A$1,+VLOOKUP($A586,'Rashodi- plan-izvršenje'!$A$8:H$1500,'prenos-P-R-N'!J$1,FALSE),IF($A586&gt;$A$2,+VLOOKUP($A586,'Neizmirene obaveze JLS'!$A$11:H$500,'prenos-P-R-N'!J$1,FALSE),"")))</f>
        <v/>
      </c>
      <c r="K586" s="87" t="str">
        <f>IF($A586=0,"",IF($A586&lt;=$A$1,+VLOOKUP($A586,'Rashodi- plan-izvršenje'!$A$8:I$1500,'prenos-P-R-N'!K$1,FALSE),IF($A586&gt;$A$2,+VLOOKUP($A586,'Neizmirene obaveze JLS'!$A$11:I$500,'prenos-P-R-N'!K$1,FALSE),"")))</f>
        <v/>
      </c>
      <c r="L586" t="str">
        <f>IF(A586=0,"",IF(A586&lt;=A$1,+IF(VLOOKUP(A586,'Rashodi- plan-izvršenje'!A$8:J$1500,M$1,FALSE)&gt;0,"Програмска активност","Пројекат"),IF(A586&gt;A$2,+IF(VLOOKUP(A586,'Neizmirene obaveze JLS'!A$8:J$2008,M$1,FALSE)&gt;0,"Програмска активност","Пројекат"),"")))</f>
        <v/>
      </c>
      <c r="M586" s="87" t="str">
        <f>IF(A586=0,"",IF($A586&lt;=$A$1,+IF(VLOOKUP($A586,'Rashodi- plan-izvršenje'!$A$8:$M$1500,10,FALSE)&gt;0,VLOOKUP($A586,'Rashodi- plan-izvršenje'!$A$8:$M$1500,10,FALSE),VLOOKUP($A586,'Rashodi- plan-izvršenje'!$A$8:$M$1500,12,FALSE)),+IF($A586&gt;$A$2,IF(VLOOKUP($A586,'Neizmirene obaveze JLS'!$A$8:$M$1500,10,FALSE)&gt;0,VLOOKUP($A586,'Neizmirene obaveze JLS'!$A$11:$M$1500,10,FALSE),VLOOKUP($A586,'Neizmirene obaveze JLS'!$A$11:$M$1500,12,FALSE)),0)))</f>
        <v/>
      </c>
      <c r="N586" s="87" t="str">
        <f>IF(A586=0,"",IF($A586&lt;=$A$1,+IF(VLOOKUP(A586,'Rashodi- plan-izvršenje'!$A$8:$M$1500,10,FALSE)&gt;0,VLOOKUP(A586,'Rashodi- plan-izvršenje'!$A$8:$M$1500,11,FALSE),VLOOKUP(A586,'Rashodi- plan-izvršenje'!$A$8:$M$1500,13,FALSE)),+IF($A586&gt;$A$2,IF(VLOOKUP($A586,'Neizmirene obaveze JLS'!$A$8:$M$1500,10,FALSE)&gt;0,VLOOKUP($A586,'Neizmirene obaveze JLS'!$A$11:$M$1500,11,FALSE),VLOOKUP($A586,'Neizmirene obaveze JLS'!$A$11:$M$1500,13,FALSE)),0)))</f>
        <v/>
      </c>
      <c r="O586" s="87" t="str">
        <f>IF(A586=0,"",IF($A586&lt;=$A$1,VALUE(+VLOOKUP($A586,'Rashodi- plan-izvršenje'!$A$8:N$1500,'prenos-P-R-N'!O$1,FALSE)),IF($A586&lt;=A$2,VALUE(VLOOKUP($A586,'Prihodi- plan-izvršenje'!$A$8:$H$500,6,FALSE)),VALUE(VLOOKUP($A586,'Neizmirene obaveze JLS'!$A$8:$N$500,O$1,FALSE)))))</f>
        <v/>
      </c>
      <c r="P586" s="87" t="str">
        <f>IF(A586=0,"",IF(A586=0,0,IF(A586&gt;A$2,'šifarnik K-izvor'!G$3,+IF(Q586&lt;700,+'šifarnik K-izvor'!G$2,'šifarnik K-izvor'!G$1))))</f>
        <v/>
      </c>
      <c r="Q586" s="87">
        <f>IF($A586&lt;=$A$1,VALUE(+VLOOKUP($A586,'Rashodi- plan-izvršenje'!$A$8:O$1500,'prenos-P-R-N'!Q$1,FALSE)),IF($A586&lt;=$A$2,VLOOKUP($A586,'Prihodi- plan-izvršenje'!$A$4:$H$500,4,FALSE),IF($A586&lt;=$A$3,VLOOKUP(A586,'Neizmirene obaveze JLS'!$A$11:O$500,Q$1,FALSE),"")))</f>
        <v>0</v>
      </c>
      <c r="R586" s="88">
        <f>IF($A586&lt;=$A$1,VALUE(+VLOOKUP($A586,'Rashodi- plan-izvršenje'!$A$8:P$1500,'prenos-P-R-N'!R$1,FALSE)),IF($A586&lt;=$A$2,VLOOKUP($A586,'Prihodi- plan-izvršenje'!$A$4:$H$500,7,FALSE),""))</f>
        <v>0</v>
      </c>
      <c r="S586" s="88">
        <f>IF(A586=0,0,IF($A586&lt;=$A$1,VALUE(+VLOOKUP($A586,'Rashodi- plan-izvršenje'!$A$8:Q$1500,'prenos-P-R-N'!S$1,FALSE)),IF($A586&lt;=$A$2,VLOOKUP($A586,'Prihodi- plan-izvršenje'!$A$4:$H$500,8,FALSE),0)))</f>
        <v>0</v>
      </c>
      <c r="T586" s="88" t="str">
        <f>IF($A586&gt;$A$2,VLOOKUP($A586,'Neizmirene obaveze JLS'!$A$11:R$500,R$1,FALSE),"")</f>
        <v/>
      </c>
      <c r="U586" s="88">
        <f>IF($A586&gt;$A$2,VLOOKUP($A586,'Neizmirene obaveze JLS'!$A$11:S$500,S$1,FALSE),0)</f>
        <v>0</v>
      </c>
      <c r="V586" s="88">
        <f t="shared" si="58"/>
        <v>0</v>
      </c>
      <c r="W586" s="74"/>
      <c r="X586" s="74"/>
      <c r="Y586" s="74"/>
      <c r="Z586" s="74"/>
      <c r="AA586" s="193">
        <f t="shared" si="59"/>
        <v>1</v>
      </c>
      <c r="AB586" s="193" t="str">
        <f t="shared" si="60"/>
        <v/>
      </c>
    </row>
    <row r="587" spans="1:28">
      <c r="A587" s="89">
        <f>IF(AND(COUNTIF(A$1:A$3,"&gt;0")=1,MAX(A$8:A586)&lt;A$1),A586+1,IF(AND(COUNTIF(A$1:A$3,"&gt;0")=2,MAX(A$8:A586)&lt;A$2),A586+1,IF(AND(COUNTIF(A$1:A$3,"&gt;0")=3,MAX(A$8:A586)&lt;A$3),A586+1,0)))</f>
        <v>0</v>
      </c>
      <c r="B587" s="89" t="str">
        <f t="shared" si="61"/>
        <v/>
      </c>
      <c r="C587" s="89" t="str">
        <f t="shared" si="62"/>
        <v/>
      </c>
      <c r="D587" s="87" t="str">
        <f>IF($A587=0,"",IF($A587&lt;=$A$1,+VLOOKUP($A587,'Rashodi- plan-izvršenje'!$A$8:B$1500,'prenos-P-R-N'!D$1,FALSE),IF($A587&gt;$A$2,+VLOOKUP($A587,'Neizmirene obaveze JLS'!$A$11:B$500,'prenos-P-R-N'!D$1,FALSE),"")))</f>
        <v/>
      </c>
      <c r="E587" s="87" t="str">
        <f>IF($A587=0,"",IF($A587&lt;=$A$1,+VLOOKUP($A587,'Rashodi- plan-izvršenje'!$A$8:C$1500,'prenos-P-R-N'!E$1,FALSE),IF($A587&gt;$A$2,+VLOOKUP($A587,'Neizmirene obaveze JLS'!$A$11:C$500,'prenos-P-R-N'!E$1,FALSE),"")))</f>
        <v/>
      </c>
      <c r="F587" s="87" t="str">
        <f>IF($A587=0,"",IF($A587&lt;=$A$1,+VLOOKUP($A587,'Rashodi- plan-izvršenje'!$A$8:D$1500,'prenos-P-R-N'!F$1,FALSE),IF($A587&gt;$A$2,+VLOOKUP($A587,'Neizmirene obaveze JLS'!$A$11:D$500,'prenos-P-R-N'!F$1,FALSE),"")))</f>
        <v/>
      </c>
      <c r="G587" s="87" t="str">
        <f>IF($A587=0,"",IF($A587&lt;=$A$1,+VLOOKUP($A587,'Rashodi- plan-izvršenje'!$A$8:E$1500,'prenos-P-R-N'!G$1,FALSE),IF($A587&gt;$A$2,+VLOOKUP($A587,'Neizmirene obaveze JLS'!$A$11:E$500,'prenos-P-R-N'!G$1,FALSE),"")))</f>
        <v/>
      </c>
      <c r="H587" s="87" t="str">
        <f>IF($A587=0,"",IF($A587&lt;=$A$1,+VLOOKUP($A587,'Rashodi- plan-izvršenje'!$A$8:F$1500,'prenos-P-R-N'!H$1,FALSE),IF($A587&gt;$A$2,+VLOOKUP($A587,'Neizmirene obaveze JLS'!$A$11:F$500,'prenos-P-R-N'!H$1,FALSE),"")))</f>
        <v/>
      </c>
      <c r="I587" s="87" t="str">
        <f>IF($A587=0,"",IF($A587&lt;=$A$1,+VLOOKUP($A587,'Rashodi- plan-izvršenje'!$A$8:G$1500,'prenos-P-R-N'!I$1,FALSE),IF($A587&gt;$A$2,+VLOOKUP($A587,'Neizmirene obaveze JLS'!$A$11:G$500,'prenos-P-R-N'!I$1,FALSE),"")))</f>
        <v/>
      </c>
      <c r="J587" s="87" t="str">
        <f>IF($A587=0,"",IF($A587&lt;=$A$1,+VLOOKUP($A587,'Rashodi- plan-izvršenje'!$A$8:H$1500,'prenos-P-R-N'!J$1,FALSE),IF($A587&gt;$A$2,+VLOOKUP($A587,'Neizmirene obaveze JLS'!$A$11:H$500,'prenos-P-R-N'!J$1,FALSE),"")))</f>
        <v/>
      </c>
      <c r="K587" s="87" t="str">
        <f>IF($A587=0,"",IF($A587&lt;=$A$1,+VLOOKUP($A587,'Rashodi- plan-izvršenje'!$A$8:I$1500,'prenos-P-R-N'!K$1,FALSE),IF($A587&gt;$A$2,+VLOOKUP($A587,'Neizmirene obaveze JLS'!$A$11:I$500,'prenos-P-R-N'!K$1,FALSE),"")))</f>
        <v/>
      </c>
      <c r="L587" t="str">
        <f>IF(A587=0,"",IF(A587&lt;=A$1,+IF(VLOOKUP(A587,'Rashodi- plan-izvršenje'!A$8:J$1500,M$1,FALSE)&gt;0,"Програмска активност","Пројекат"),IF(A587&gt;A$2,+IF(VLOOKUP(A587,'Neizmirene obaveze JLS'!A$8:J$2008,M$1,FALSE)&gt;0,"Програмска активност","Пројекат"),"")))</f>
        <v/>
      </c>
      <c r="M587" s="87" t="str">
        <f>IF(A587=0,"",IF($A587&lt;=$A$1,+IF(VLOOKUP($A587,'Rashodi- plan-izvršenje'!$A$8:$M$1500,10,FALSE)&gt;0,VLOOKUP($A587,'Rashodi- plan-izvršenje'!$A$8:$M$1500,10,FALSE),VLOOKUP($A587,'Rashodi- plan-izvršenje'!$A$8:$M$1500,12,FALSE)),+IF($A587&gt;$A$2,IF(VLOOKUP($A587,'Neizmirene obaveze JLS'!$A$8:$M$1500,10,FALSE)&gt;0,VLOOKUP($A587,'Neizmirene obaveze JLS'!$A$11:$M$1500,10,FALSE),VLOOKUP($A587,'Neizmirene obaveze JLS'!$A$11:$M$1500,12,FALSE)),0)))</f>
        <v/>
      </c>
      <c r="N587" s="87" t="str">
        <f>IF(A587=0,"",IF($A587&lt;=$A$1,+IF(VLOOKUP(A587,'Rashodi- plan-izvršenje'!$A$8:$M$1500,10,FALSE)&gt;0,VLOOKUP(A587,'Rashodi- plan-izvršenje'!$A$8:$M$1500,11,FALSE),VLOOKUP(A587,'Rashodi- plan-izvršenje'!$A$8:$M$1500,13,FALSE)),+IF($A587&gt;$A$2,IF(VLOOKUP($A587,'Neizmirene obaveze JLS'!$A$8:$M$1500,10,FALSE)&gt;0,VLOOKUP($A587,'Neizmirene obaveze JLS'!$A$11:$M$1500,11,FALSE),VLOOKUP($A587,'Neizmirene obaveze JLS'!$A$11:$M$1500,13,FALSE)),0)))</f>
        <v/>
      </c>
      <c r="O587" s="87" t="str">
        <f>IF(A587=0,"",IF($A587&lt;=$A$1,VALUE(+VLOOKUP($A587,'Rashodi- plan-izvršenje'!$A$8:N$1500,'prenos-P-R-N'!O$1,FALSE)),IF($A587&lt;=A$2,VALUE(VLOOKUP($A587,'Prihodi- plan-izvršenje'!$A$8:$H$500,6,FALSE)),VALUE(VLOOKUP($A587,'Neizmirene obaveze JLS'!$A$8:$N$500,O$1,FALSE)))))</f>
        <v/>
      </c>
      <c r="P587" s="87" t="str">
        <f>IF(A587=0,"",IF(A587=0,0,IF(A587&gt;A$2,'šifarnik K-izvor'!G$3,+IF(Q587&lt;700,+'šifarnik K-izvor'!G$2,'šifarnik K-izvor'!G$1))))</f>
        <v/>
      </c>
      <c r="Q587" s="87">
        <f>IF($A587&lt;=$A$1,VALUE(+VLOOKUP($A587,'Rashodi- plan-izvršenje'!$A$8:O$1500,'prenos-P-R-N'!Q$1,FALSE)),IF($A587&lt;=$A$2,VLOOKUP($A587,'Prihodi- plan-izvršenje'!$A$4:$H$500,4,FALSE),IF($A587&lt;=$A$3,VLOOKUP(A587,'Neizmirene obaveze JLS'!$A$11:O$500,Q$1,FALSE),"")))</f>
        <v>0</v>
      </c>
      <c r="R587" s="88">
        <f>IF($A587&lt;=$A$1,VALUE(+VLOOKUP($A587,'Rashodi- plan-izvršenje'!$A$8:P$1500,'prenos-P-R-N'!R$1,FALSE)),IF($A587&lt;=$A$2,VLOOKUP($A587,'Prihodi- plan-izvršenje'!$A$4:$H$500,7,FALSE),""))</f>
        <v>0</v>
      </c>
      <c r="S587" s="88">
        <f>IF(A587=0,0,IF($A587&lt;=$A$1,VALUE(+VLOOKUP($A587,'Rashodi- plan-izvršenje'!$A$8:Q$1500,'prenos-P-R-N'!S$1,FALSE)),IF($A587&lt;=$A$2,VLOOKUP($A587,'Prihodi- plan-izvršenje'!$A$4:$H$500,8,FALSE),0)))</f>
        <v>0</v>
      </c>
      <c r="T587" s="88" t="str">
        <f>IF($A587&gt;$A$2,VLOOKUP($A587,'Neizmirene obaveze JLS'!$A$11:R$500,R$1,FALSE),"")</f>
        <v/>
      </c>
      <c r="U587" s="88">
        <f>IF($A587&gt;$A$2,VLOOKUP($A587,'Neizmirene obaveze JLS'!$A$11:S$500,S$1,FALSE),0)</f>
        <v>0</v>
      </c>
      <c r="V587" s="88">
        <f t="shared" si="58"/>
        <v>0</v>
      </c>
      <c r="W587" s="74"/>
      <c r="X587" s="74"/>
      <c r="Y587" s="74"/>
      <c r="Z587" s="74"/>
      <c r="AA587" s="193">
        <f t="shared" si="59"/>
        <v>1</v>
      </c>
      <c r="AB587" s="193" t="str">
        <f t="shared" si="60"/>
        <v/>
      </c>
    </row>
    <row r="588" spans="1:28">
      <c r="A588" s="89">
        <f>IF(AND(COUNTIF(A$1:A$3,"&gt;0")=1,MAX(A$8:A587)&lt;A$1),A587+1,IF(AND(COUNTIF(A$1:A$3,"&gt;0")=2,MAX(A$8:A587)&lt;A$2),A587+1,IF(AND(COUNTIF(A$1:A$3,"&gt;0")=3,MAX(A$8:A587)&lt;A$3),A587+1,0)))</f>
        <v>0</v>
      </c>
      <c r="B588" s="89" t="str">
        <f t="shared" si="61"/>
        <v/>
      </c>
      <c r="C588" s="89" t="str">
        <f t="shared" si="62"/>
        <v/>
      </c>
      <c r="D588" s="87" t="str">
        <f>IF($A588=0,"",IF($A588&lt;=$A$1,+VLOOKUP($A588,'Rashodi- plan-izvršenje'!$A$8:B$1500,'prenos-P-R-N'!D$1,FALSE),IF($A588&gt;$A$2,+VLOOKUP($A588,'Neizmirene obaveze JLS'!$A$11:B$500,'prenos-P-R-N'!D$1,FALSE),"")))</f>
        <v/>
      </c>
      <c r="E588" s="87" t="str">
        <f>IF($A588=0,"",IF($A588&lt;=$A$1,+VLOOKUP($A588,'Rashodi- plan-izvršenje'!$A$8:C$1500,'prenos-P-R-N'!E$1,FALSE),IF($A588&gt;$A$2,+VLOOKUP($A588,'Neizmirene obaveze JLS'!$A$11:C$500,'prenos-P-R-N'!E$1,FALSE),"")))</f>
        <v/>
      </c>
      <c r="F588" s="87" t="str">
        <f>IF($A588=0,"",IF($A588&lt;=$A$1,+VLOOKUP($A588,'Rashodi- plan-izvršenje'!$A$8:D$1500,'prenos-P-R-N'!F$1,FALSE),IF($A588&gt;$A$2,+VLOOKUP($A588,'Neizmirene obaveze JLS'!$A$11:D$500,'prenos-P-R-N'!F$1,FALSE),"")))</f>
        <v/>
      </c>
      <c r="G588" s="87" t="str">
        <f>IF($A588=0,"",IF($A588&lt;=$A$1,+VLOOKUP($A588,'Rashodi- plan-izvršenje'!$A$8:E$1500,'prenos-P-R-N'!G$1,FALSE),IF($A588&gt;$A$2,+VLOOKUP($A588,'Neizmirene obaveze JLS'!$A$11:E$500,'prenos-P-R-N'!G$1,FALSE),"")))</f>
        <v/>
      </c>
      <c r="H588" s="87" t="str">
        <f>IF($A588=0,"",IF($A588&lt;=$A$1,+VLOOKUP($A588,'Rashodi- plan-izvršenje'!$A$8:F$1500,'prenos-P-R-N'!H$1,FALSE),IF($A588&gt;$A$2,+VLOOKUP($A588,'Neizmirene obaveze JLS'!$A$11:F$500,'prenos-P-R-N'!H$1,FALSE),"")))</f>
        <v/>
      </c>
      <c r="I588" s="87" t="str">
        <f>IF($A588=0,"",IF($A588&lt;=$A$1,+VLOOKUP($A588,'Rashodi- plan-izvršenje'!$A$8:G$1500,'prenos-P-R-N'!I$1,FALSE),IF($A588&gt;$A$2,+VLOOKUP($A588,'Neizmirene obaveze JLS'!$A$11:G$500,'prenos-P-R-N'!I$1,FALSE),"")))</f>
        <v/>
      </c>
      <c r="J588" s="87" t="str">
        <f>IF($A588=0,"",IF($A588&lt;=$A$1,+VLOOKUP($A588,'Rashodi- plan-izvršenje'!$A$8:H$1500,'prenos-P-R-N'!J$1,FALSE),IF($A588&gt;$A$2,+VLOOKUP($A588,'Neizmirene obaveze JLS'!$A$11:H$500,'prenos-P-R-N'!J$1,FALSE),"")))</f>
        <v/>
      </c>
      <c r="K588" s="87" t="str">
        <f>IF($A588=0,"",IF($A588&lt;=$A$1,+VLOOKUP($A588,'Rashodi- plan-izvršenje'!$A$8:I$1500,'prenos-P-R-N'!K$1,FALSE),IF($A588&gt;$A$2,+VLOOKUP($A588,'Neizmirene obaveze JLS'!$A$11:I$500,'prenos-P-R-N'!K$1,FALSE),"")))</f>
        <v/>
      </c>
      <c r="L588" t="str">
        <f>IF(A588=0,"",IF(A588&lt;=A$1,+IF(VLOOKUP(A588,'Rashodi- plan-izvršenje'!A$8:J$1500,M$1,FALSE)&gt;0,"Програмска активност","Пројекат"),IF(A588&gt;A$2,+IF(VLOOKUP(A588,'Neizmirene obaveze JLS'!A$8:J$2008,M$1,FALSE)&gt;0,"Програмска активност","Пројекат"),"")))</f>
        <v/>
      </c>
      <c r="M588" s="87" t="str">
        <f>IF(A588=0,"",IF($A588&lt;=$A$1,+IF(VLOOKUP($A588,'Rashodi- plan-izvršenje'!$A$8:$M$1500,10,FALSE)&gt;0,VLOOKUP($A588,'Rashodi- plan-izvršenje'!$A$8:$M$1500,10,FALSE),VLOOKUP($A588,'Rashodi- plan-izvršenje'!$A$8:$M$1500,12,FALSE)),+IF($A588&gt;$A$2,IF(VLOOKUP($A588,'Neizmirene obaveze JLS'!$A$8:$M$1500,10,FALSE)&gt;0,VLOOKUP($A588,'Neizmirene obaveze JLS'!$A$11:$M$1500,10,FALSE),VLOOKUP($A588,'Neizmirene obaveze JLS'!$A$11:$M$1500,12,FALSE)),0)))</f>
        <v/>
      </c>
      <c r="N588" s="87" t="str">
        <f>IF(A588=0,"",IF($A588&lt;=$A$1,+IF(VLOOKUP(A588,'Rashodi- plan-izvršenje'!$A$8:$M$1500,10,FALSE)&gt;0,VLOOKUP(A588,'Rashodi- plan-izvršenje'!$A$8:$M$1500,11,FALSE),VLOOKUP(A588,'Rashodi- plan-izvršenje'!$A$8:$M$1500,13,FALSE)),+IF($A588&gt;$A$2,IF(VLOOKUP($A588,'Neizmirene obaveze JLS'!$A$8:$M$1500,10,FALSE)&gt;0,VLOOKUP($A588,'Neizmirene obaveze JLS'!$A$11:$M$1500,11,FALSE),VLOOKUP($A588,'Neizmirene obaveze JLS'!$A$11:$M$1500,13,FALSE)),0)))</f>
        <v/>
      </c>
      <c r="O588" s="87" t="str">
        <f>IF(A588=0,"",IF($A588&lt;=$A$1,VALUE(+VLOOKUP($A588,'Rashodi- plan-izvršenje'!$A$8:N$1500,'prenos-P-R-N'!O$1,FALSE)),IF($A588&lt;=A$2,VALUE(VLOOKUP($A588,'Prihodi- plan-izvršenje'!$A$8:$H$500,6,FALSE)),VALUE(VLOOKUP($A588,'Neizmirene obaveze JLS'!$A$8:$N$500,O$1,FALSE)))))</f>
        <v/>
      </c>
      <c r="P588" s="87" t="str">
        <f>IF(A588=0,"",IF(A588=0,0,IF(A588&gt;A$2,'šifarnik K-izvor'!G$3,+IF(Q588&lt;700,+'šifarnik K-izvor'!G$2,'šifarnik K-izvor'!G$1))))</f>
        <v/>
      </c>
      <c r="Q588" s="87">
        <f>IF($A588&lt;=$A$1,VALUE(+VLOOKUP($A588,'Rashodi- plan-izvršenje'!$A$8:O$1500,'prenos-P-R-N'!Q$1,FALSE)),IF($A588&lt;=$A$2,VLOOKUP($A588,'Prihodi- plan-izvršenje'!$A$4:$H$500,4,FALSE),IF($A588&lt;=$A$3,VLOOKUP(A588,'Neizmirene obaveze JLS'!$A$11:O$500,Q$1,FALSE),"")))</f>
        <v>0</v>
      </c>
      <c r="R588" s="88">
        <f>IF($A588&lt;=$A$1,VALUE(+VLOOKUP($A588,'Rashodi- plan-izvršenje'!$A$8:P$1500,'prenos-P-R-N'!R$1,FALSE)),IF($A588&lt;=$A$2,VLOOKUP($A588,'Prihodi- plan-izvršenje'!$A$4:$H$500,7,FALSE),""))</f>
        <v>0</v>
      </c>
      <c r="S588" s="88">
        <f>IF(A588=0,0,IF($A588&lt;=$A$1,VALUE(+VLOOKUP($A588,'Rashodi- plan-izvršenje'!$A$8:Q$1500,'prenos-P-R-N'!S$1,FALSE)),IF($A588&lt;=$A$2,VLOOKUP($A588,'Prihodi- plan-izvršenje'!$A$4:$H$500,8,FALSE),0)))</f>
        <v>0</v>
      </c>
      <c r="T588" s="88" t="str">
        <f>IF($A588&gt;$A$2,VLOOKUP($A588,'Neizmirene obaveze JLS'!$A$11:R$500,R$1,FALSE),"")</f>
        <v/>
      </c>
      <c r="U588" s="88">
        <f>IF($A588&gt;$A$2,VLOOKUP($A588,'Neizmirene obaveze JLS'!$A$11:S$500,S$1,FALSE),0)</f>
        <v>0</v>
      </c>
      <c r="V588" s="88">
        <f t="shared" si="58"/>
        <v>0</v>
      </c>
      <c r="W588" s="74"/>
      <c r="X588" s="74"/>
      <c r="Y588" s="74"/>
      <c r="Z588" s="74"/>
      <c r="AA588" s="193">
        <f t="shared" si="59"/>
        <v>1</v>
      </c>
      <c r="AB588" s="193" t="str">
        <f t="shared" si="60"/>
        <v/>
      </c>
    </row>
    <row r="589" spans="1:28">
      <c r="A589" s="89">
        <f>IF(AND(COUNTIF(A$1:A$3,"&gt;0")=1,MAX(A$8:A588)&lt;A$1),A588+1,IF(AND(COUNTIF(A$1:A$3,"&gt;0")=2,MAX(A$8:A588)&lt;A$2),A588+1,IF(AND(COUNTIF(A$1:A$3,"&gt;0")=3,MAX(A$8:A588)&lt;A$3),A588+1,0)))</f>
        <v>0</v>
      </c>
      <c r="B589" s="89" t="str">
        <f t="shared" si="61"/>
        <v/>
      </c>
      <c r="C589" s="89" t="str">
        <f t="shared" si="62"/>
        <v/>
      </c>
      <c r="D589" s="87" t="str">
        <f>IF($A589=0,"",IF($A589&lt;=$A$1,+VLOOKUP($A589,'Rashodi- plan-izvršenje'!$A$8:B$1500,'prenos-P-R-N'!D$1,FALSE),IF($A589&gt;$A$2,+VLOOKUP($A589,'Neizmirene obaveze JLS'!$A$11:B$500,'prenos-P-R-N'!D$1,FALSE),"")))</f>
        <v/>
      </c>
      <c r="E589" s="87" t="str">
        <f>IF($A589=0,"",IF($A589&lt;=$A$1,+VLOOKUP($A589,'Rashodi- plan-izvršenje'!$A$8:C$1500,'prenos-P-R-N'!E$1,FALSE),IF($A589&gt;$A$2,+VLOOKUP($A589,'Neizmirene obaveze JLS'!$A$11:C$500,'prenos-P-R-N'!E$1,FALSE),"")))</f>
        <v/>
      </c>
      <c r="F589" s="87" t="str">
        <f>IF($A589=0,"",IF($A589&lt;=$A$1,+VLOOKUP($A589,'Rashodi- plan-izvršenje'!$A$8:D$1500,'prenos-P-R-N'!F$1,FALSE),IF($A589&gt;$A$2,+VLOOKUP($A589,'Neizmirene obaveze JLS'!$A$11:D$500,'prenos-P-R-N'!F$1,FALSE),"")))</f>
        <v/>
      </c>
      <c r="G589" s="87" t="str">
        <f>IF($A589=0,"",IF($A589&lt;=$A$1,+VLOOKUP($A589,'Rashodi- plan-izvršenje'!$A$8:E$1500,'prenos-P-R-N'!G$1,FALSE),IF($A589&gt;$A$2,+VLOOKUP($A589,'Neizmirene obaveze JLS'!$A$11:E$500,'prenos-P-R-N'!G$1,FALSE),"")))</f>
        <v/>
      </c>
      <c r="H589" s="87" t="str">
        <f>IF($A589=0,"",IF($A589&lt;=$A$1,+VLOOKUP($A589,'Rashodi- plan-izvršenje'!$A$8:F$1500,'prenos-P-R-N'!H$1,FALSE),IF($A589&gt;$A$2,+VLOOKUP($A589,'Neizmirene obaveze JLS'!$A$11:F$500,'prenos-P-R-N'!H$1,FALSE),"")))</f>
        <v/>
      </c>
      <c r="I589" s="87" t="str">
        <f>IF($A589=0,"",IF($A589&lt;=$A$1,+VLOOKUP($A589,'Rashodi- plan-izvršenje'!$A$8:G$1500,'prenos-P-R-N'!I$1,FALSE),IF($A589&gt;$A$2,+VLOOKUP($A589,'Neizmirene obaveze JLS'!$A$11:G$500,'prenos-P-R-N'!I$1,FALSE),"")))</f>
        <v/>
      </c>
      <c r="J589" s="87" t="str">
        <f>IF($A589=0,"",IF($A589&lt;=$A$1,+VLOOKUP($A589,'Rashodi- plan-izvršenje'!$A$8:H$1500,'prenos-P-R-N'!J$1,FALSE),IF($A589&gt;$A$2,+VLOOKUP($A589,'Neizmirene obaveze JLS'!$A$11:H$500,'prenos-P-R-N'!J$1,FALSE),"")))</f>
        <v/>
      </c>
      <c r="K589" s="87" t="str">
        <f>IF($A589=0,"",IF($A589&lt;=$A$1,+VLOOKUP($A589,'Rashodi- plan-izvršenje'!$A$8:I$1500,'prenos-P-R-N'!K$1,FALSE),IF($A589&gt;$A$2,+VLOOKUP($A589,'Neizmirene obaveze JLS'!$A$11:I$500,'prenos-P-R-N'!K$1,FALSE),"")))</f>
        <v/>
      </c>
      <c r="L589" t="str">
        <f>IF(A589=0,"",IF(A589&lt;=A$1,+IF(VLOOKUP(A589,'Rashodi- plan-izvršenje'!A$8:J$1500,M$1,FALSE)&gt;0,"Програмска активност","Пројекат"),IF(A589&gt;A$2,+IF(VLOOKUP(A589,'Neizmirene obaveze JLS'!A$8:J$2008,M$1,FALSE)&gt;0,"Програмска активност","Пројекат"),"")))</f>
        <v/>
      </c>
      <c r="M589" s="87" t="str">
        <f>IF(A589=0,"",IF($A589&lt;=$A$1,+IF(VLOOKUP($A589,'Rashodi- plan-izvršenje'!$A$8:$M$1500,10,FALSE)&gt;0,VLOOKUP($A589,'Rashodi- plan-izvršenje'!$A$8:$M$1500,10,FALSE),VLOOKUP($A589,'Rashodi- plan-izvršenje'!$A$8:$M$1500,12,FALSE)),+IF($A589&gt;$A$2,IF(VLOOKUP($A589,'Neizmirene obaveze JLS'!$A$8:$M$1500,10,FALSE)&gt;0,VLOOKUP($A589,'Neizmirene obaveze JLS'!$A$11:$M$1500,10,FALSE),VLOOKUP($A589,'Neizmirene obaveze JLS'!$A$11:$M$1500,12,FALSE)),0)))</f>
        <v/>
      </c>
      <c r="N589" s="87" t="str">
        <f>IF(A589=0,"",IF($A589&lt;=$A$1,+IF(VLOOKUP(A589,'Rashodi- plan-izvršenje'!$A$8:$M$1500,10,FALSE)&gt;0,VLOOKUP(A589,'Rashodi- plan-izvršenje'!$A$8:$M$1500,11,FALSE),VLOOKUP(A589,'Rashodi- plan-izvršenje'!$A$8:$M$1500,13,FALSE)),+IF($A589&gt;$A$2,IF(VLOOKUP($A589,'Neizmirene obaveze JLS'!$A$8:$M$1500,10,FALSE)&gt;0,VLOOKUP($A589,'Neizmirene obaveze JLS'!$A$11:$M$1500,11,FALSE),VLOOKUP($A589,'Neizmirene obaveze JLS'!$A$11:$M$1500,13,FALSE)),0)))</f>
        <v/>
      </c>
      <c r="O589" s="87" t="str">
        <f>IF(A589=0,"",IF($A589&lt;=$A$1,VALUE(+VLOOKUP($A589,'Rashodi- plan-izvršenje'!$A$8:N$1500,'prenos-P-R-N'!O$1,FALSE)),IF($A589&lt;=A$2,VALUE(VLOOKUP($A589,'Prihodi- plan-izvršenje'!$A$8:$H$500,6,FALSE)),VALUE(VLOOKUP($A589,'Neizmirene obaveze JLS'!$A$8:$N$500,O$1,FALSE)))))</f>
        <v/>
      </c>
      <c r="P589" s="87" t="str">
        <f>IF(A589=0,"",IF(A589=0,0,IF(A589&gt;A$2,'šifarnik K-izvor'!G$3,+IF(Q589&lt;700,+'šifarnik K-izvor'!G$2,'šifarnik K-izvor'!G$1))))</f>
        <v/>
      </c>
      <c r="Q589" s="87">
        <f>IF($A589&lt;=$A$1,VALUE(+VLOOKUP($A589,'Rashodi- plan-izvršenje'!$A$8:O$1500,'prenos-P-R-N'!Q$1,FALSE)),IF($A589&lt;=$A$2,VLOOKUP($A589,'Prihodi- plan-izvršenje'!$A$4:$H$500,4,FALSE),IF($A589&lt;=$A$3,VLOOKUP(A589,'Neizmirene obaveze JLS'!$A$11:O$500,Q$1,FALSE),"")))</f>
        <v>0</v>
      </c>
      <c r="R589" s="88">
        <f>IF($A589&lt;=$A$1,VALUE(+VLOOKUP($A589,'Rashodi- plan-izvršenje'!$A$8:P$1500,'prenos-P-R-N'!R$1,FALSE)),IF($A589&lt;=$A$2,VLOOKUP($A589,'Prihodi- plan-izvršenje'!$A$4:$H$500,7,FALSE),""))</f>
        <v>0</v>
      </c>
      <c r="S589" s="88">
        <f>IF(A589=0,0,IF($A589&lt;=$A$1,VALUE(+VLOOKUP($A589,'Rashodi- plan-izvršenje'!$A$8:Q$1500,'prenos-P-R-N'!S$1,FALSE)),IF($A589&lt;=$A$2,VLOOKUP($A589,'Prihodi- plan-izvršenje'!$A$4:$H$500,8,FALSE),0)))</f>
        <v>0</v>
      </c>
      <c r="T589" s="88" t="str">
        <f>IF($A589&gt;$A$2,VLOOKUP($A589,'Neizmirene obaveze JLS'!$A$11:R$500,R$1,FALSE),"")</f>
        <v/>
      </c>
      <c r="U589" s="88">
        <f>IF($A589&gt;$A$2,VLOOKUP($A589,'Neizmirene obaveze JLS'!$A$11:S$500,S$1,FALSE),0)</f>
        <v>0</v>
      </c>
      <c r="V589" s="88">
        <f t="shared" si="58"/>
        <v>0</v>
      </c>
      <c r="W589" s="74"/>
      <c r="X589" s="74"/>
      <c r="Y589" s="74"/>
      <c r="Z589" s="74"/>
      <c r="AA589" s="193">
        <f t="shared" si="59"/>
        <v>1</v>
      </c>
      <c r="AB589" s="193" t="str">
        <f t="shared" si="60"/>
        <v/>
      </c>
    </row>
    <row r="590" spans="1:28">
      <c r="A590" s="89">
        <f>IF(AND(COUNTIF(A$1:A$3,"&gt;0")=1,MAX(A$8:A589)&lt;A$1),A589+1,IF(AND(COUNTIF(A$1:A$3,"&gt;0")=2,MAX(A$8:A589)&lt;A$2),A589+1,IF(AND(COUNTIF(A$1:A$3,"&gt;0")=3,MAX(A$8:A589)&lt;A$3),A589+1,0)))</f>
        <v>0</v>
      </c>
      <c r="B590" s="89" t="str">
        <f t="shared" si="61"/>
        <v/>
      </c>
      <c r="C590" s="89" t="str">
        <f t="shared" si="62"/>
        <v/>
      </c>
      <c r="D590" s="87" t="str">
        <f>IF($A590=0,"",IF($A590&lt;=$A$1,+VLOOKUP($A590,'Rashodi- plan-izvršenje'!$A$8:B$1500,'prenos-P-R-N'!D$1,FALSE),IF($A590&gt;$A$2,+VLOOKUP($A590,'Neizmirene obaveze JLS'!$A$11:B$500,'prenos-P-R-N'!D$1,FALSE),"")))</f>
        <v/>
      </c>
      <c r="E590" s="87" t="str">
        <f>IF($A590=0,"",IF($A590&lt;=$A$1,+VLOOKUP($A590,'Rashodi- plan-izvršenje'!$A$8:C$1500,'prenos-P-R-N'!E$1,FALSE),IF($A590&gt;$A$2,+VLOOKUP($A590,'Neizmirene obaveze JLS'!$A$11:C$500,'prenos-P-R-N'!E$1,FALSE),"")))</f>
        <v/>
      </c>
      <c r="F590" s="87" t="str">
        <f>IF($A590=0,"",IF($A590&lt;=$A$1,+VLOOKUP($A590,'Rashodi- plan-izvršenje'!$A$8:D$1500,'prenos-P-R-N'!F$1,FALSE),IF($A590&gt;$A$2,+VLOOKUP($A590,'Neizmirene obaveze JLS'!$A$11:D$500,'prenos-P-R-N'!F$1,FALSE),"")))</f>
        <v/>
      </c>
      <c r="G590" s="87" t="str">
        <f>IF($A590=0,"",IF($A590&lt;=$A$1,+VLOOKUP($A590,'Rashodi- plan-izvršenje'!$A$8:E$1500,'prenos-P-R-N'!G$1,FALSE),IF($A590&gt;$A$2,+VLOOKUP($A590,'Neizmirene obaveze JLS'!$A$11:E$500,'prenos-P-R-N'!G$1,FALSE),"")))</f>
        <v/>
      </c>
      <c r="H590" s="87" t="str">
        <f>IF($A590=0,"",IF($A590&lt;=$A$1,+VLOOKUP($A590,'Rashodi- plan-izvršenje'!$A$8:F$1500,'prenos-P-R-N'!H$1,FALSE),IF($A590&gt;$A$2,+VLOOKUP($A590,'Neizmirene obaveze JLS'!$A$11:F$500,'prenos-P-R-N'!H$1,FALSE),"")))</f>
        <v/>
      </c>
      <c r="I590" s="87" t="str">
        <f>IF($A590=0,"",IF($A590&lt;=$A$1,+VLOOKUP($A590,'Rashodi- plan-izvršenje'!$A$8:G$1500,'prenos-P-R-N'!I$1,FALSE),IF($A590&gt;$A$2,+VLOOKUP($A590,'Neizmirene obaveze JLS'!$A$11:G$500,'prenos-P-R-N'!I$1,FALSE),"")))</f>
        <v/>
      </c>
      <c r="J590" s="87" t="str">
        <f>IF($A590=0,"",IF($A590&lt;=$A$1,+VLOOKUP($A590,'Rashodi- plan-izvršenje'!$A$8:H$1500,'prenos-P-R-N'!J$1,FALSE),IF($A590&gt;$A$2,+VLOOKUP($A590,'Neizmirene obaveze JLS'!$A$11:H$500,'prenos-P-R-N'!J$1,FALSE),"")))</f>
        <v/>
      </c>
      <c r="K590" s="87" t="str">
        <f>IF($A590=0,"",IF($A590&lt;=$A$1,+VLOOKUP($A590,'Rashodi- plan-izvršenje'!$A$8:I$1500,'prenos-P-R-N'!K$1,FALSE),IF($A590&gt;$A$2,+VLOOKUP($A590,'Neizmirene obaveze JLS'!$A$11:I$500,'prenos-P-R-N'!K$1,FALSE),"")))</f>
        <v/>
      </c>
      <c r="L590" t="str">
        <f>IF(A590=0,"",IF(A590&lt;=A$1,+IF(VLOOKUP(A590,'Rashodi- plan-izvršenje'!A$8:J$1500,M$1,FALSE)&gt;0,"Програмска активност","Пројекат"),IF(A590&gt;A$2,+IF(VLOOKUP(A590,'Neizmirene obaveze JLS'!A$8:J$2008,M$1,FALSE)&gt;0,"Програмска активност","Пројекат"),"")))</f>
        <v/>
      </c>
      <c r="M590" s="87" t="str">
        <f>IF(A590=0,"",IF($A590&lt;=$A$1,+IF(VLOOKUP($A590,'Rashodi- plan-izvršenje'!$A$8:$M$1500,10,FALSE)&gt;0,VLOOKUP($A590,'Rashodi- plan-izvršenje'!$A$8:$M$1500,10,FALSE),VLOOKUP($A590,'Rashodi- plan-izvršenje'!$A$8:$M$1500,12,FALSE)),+IF($A590&gt;$A$2,IF(VLOOKUP($A590,'Neizmirene obaveze JLS'!$A$8:$M$1500,10,FALSE)&gt;0,VLOOKUP($A590,'Neizmirene obaveze JLS'!$A$11:$M$1500,10,FALSE),VLOOKUP($A590,'Neizmirene obaveze JLS'!$A$11:$M$1500,12,FALSE)),0)))</f>
        <v/>
      </c>
      <c r="N590" s="87" t="str">
        <f>IF(A590=0,"",IF($A590&lt;=$A$1,+IF(VLOOKUP(A590,'Rashodi- plan-izvršenje'!$A$8:$M$1500,10,FALSE)&gt;0,VLOOKUP(A590,'Rashodi- plan-izvršenje'!$A$8:$M$1500,11,FALSE),VLOOKUP(A590,'Rashodi- plan-izvršenje'!$A$8:$M$1500,13,FALSE)),+IF($A590&gt;$A$2,IF(VLOOKUP($A590,'Neizmirene obaveze JLS'!$A$8:$M$1500,10,FALSE)&gt;0,VLOOKUP($A590,'Neizmirene obaveze JLS'!$A$11:$M$1500,11,FALSE),VLOOKUP($A590,'Neizmirene obaveze JLS'!$A$11:$M$1500,13,FALSE)),0)))</f>
        <v/>
      </c>
      <c r="O590" s="87" t="str">
        <f>IF(A590=0,"",IF($A590&lt;=$A$1,VALUE(+VLOOKUP($A590,'Rashodi- plan-izvršenje'!$A$8:N$1500,'prenos-P-R-N'!O$1,FALSE)),IF($A590&lt;=A$2,VALUE(VLOOKUP($A590,'Prihodi- plan-izvršenje'!$A$8:$H$500,6,FALSE)),VALUE(VLOOKUP($A590,'Neizmirene obaveze JLS'!$A$8:$N$500,O$1,FALSE)))))</f>
        <v/>
      </c>
      <c r="P590" s="87" t="str">
        <f>IF(A590=0,"",IF(A590=0,0,IF(A590&gt;A$2,'šifarnik K-izvor'!G$3,+IF(Q590&lt;700,+'šifarnik K-izvor'!G$2,'šifarnik K-izvor'!G$1))))</f>
        <v/>
      </c>
      <c r="Q590" s="87">
        <f>IF($A590&lt;=$A$1,VALUE(+VLOOKUP($A590,'Rashodi- plan-izvršenje'!$A$8:O$1500,'prenos-P-R-N'!Q$1,FALSE)),IF($A590&lt;=$A$2,VLOOKUP($A590,'Prihodi- plan-izvršenje'!$A$4:$H$500,4,FALSE),IF($A590&lt;=$A$3,VLOOKUP(A590,'Neizmirene obaveze JLS'!$A$11:O$500,Q$1,FALSE),"")))</f>
        <v>0</v>
      </c>
      <c r="R590" s="88">
        <f>IF($A590&lt;=$A$1,VALUE(+VLOOKUP($A590,'Rashodi- plan-izvršenje'!$A$8:P$1500,'prenos-P-R-N'!R$1,FALSE)),IF($A590&lt;=$A$2,VLOOKUP($A590,'Prihodi- plan-izvršenje'!$A$4:$H$500,7,FALSE),""))</f>
        <v>0</v>
      </c>
      <c r="S590" s="88">
        <f>IF(A590=0,0,IF($A590&lt;=$A$1,VALUE(+VLOOKUP($A590,'Rashodi- plan-izvršenje'!$A$8:Q$1500,'prenos-P-R-N'!S$1,FALSE)),IF($A590&lt;=$A$2,VLOOKUP($A590,'Prihodi- plan-izvršenje'!$A$4:$H$500,8,FALSE),0)))</f>
        <v>0</v>
      </c>
      <c r="T590" s="88" t="str">
        <f>IF($A590&gt;$A$2,VLOOKUP($A590,'Neizmirene obaveze JLS'!$A$11:R$500,R$1,FALSE),"")</f>
        <v/>
      </c>
      <c r="U590" s="88">
        <f>IF($A590&gt;$A$2,VLOOKUP($A590,'Neizmirene obaveze JLS'!$A$11:S$500,S$1,FALSE),0)</f>
        <v>0</v>
      </c>
      <c r="V590" s="88">
        <f t="shared" si="58"/>
        <v>0</v>
      </c>
      <c r="W590" s="74"/>
      <c r="X590" s="74"/>
      <c r="Y590" s="74"/>
      <c r="Z590" s="74"/>
      <c r="AA590" s="193">
        <f t="shared" si="59"/>
        <v>1</v>
      </c>
      <c r="AB590" s="193" t="str">
        <f t="shared" si="60"/>
        <v/>
      </c>
    </row>
    <row r="591" spans="1:28">
      <c r="A591" s="89">
        <f>IF(AND(COUNTIF(A$1:A$3,"&gt;0")=1,MAX(A$8:A590)&lt;A$1),A590+1,IF(AND(COUNTIF(A$1:A$3,"&gt;0")=2,MAX(A$8:A590)&lt;A$2),A590+1,IF(AND(COUNTIF(A$1:A$3,"&gt;0")=3,MAX(A$8:A590)&lt;A$3),A590+1,0)))</f>
        <v>0</v>
      </c>
      <c r="B591" s="89" t="str">
        <f t="shared" si="61"/>
        <v/>
      </c>
      <c r="C591" s="89" t="str">
        <f t="shared" si="62"/>
        <v/>
      </c>
      <c r="D591" s="87" t="str">
        <f>IF($A591=0,"",IF($A591&lt;=$A$1,+VLOOKUP($A591,'Rashodi- plan-izvršenje'!$A$8:B$1500,'prenos-P-R-N'!D$1,FALSE),IF($A591&gt;$A$2,+VLOOKUP($A591,'Neizmirene obaveze JLS'!$A$11:B$500,'prenos-P-R-N'!D$1,FALSE),"")))</f>
        <v/>
      </c>
      <c r="E591" s="87" t="str">
        <f>IF($A591=0,"",IF($A591&lt;=$A$1,+VLOOKUP($A591,'Rashodi- plan-izvršenje'!$A$8:C$1500,'prenos-P-R-N'!E$1,FALSE),IF($A591&gt;$A$2,+VLOOKUP($A591,'Neizmirene obaveze JLS'!$A$11:C$500,'prenos-P-R-N'!E$1,FALSE),"")))</f>
        <v/>
      </c>
      <c r="F591" s="87" t="str">
        <f>IF($A591=0,"",IF($A591&lt;=$A$1,+VLOOKUP($A591,'Rashodi- plan-izvršenje'!$A$8:D$1500,'prenos-P-R-N'!F$1,FALSE),IF($A591&gt;$A$2,+VLOOKUP($A591,'Neizmirene obaveze JLS'!$A$11:D$500,'prenos-P-R-N'!F$1,FALSE),"")))</f>
        <v/>
      </c>
      <c r="G591" s="87" t="str">
        <f>IF($A591=0,"",IF($A591&lt;=$A$1,+VLOOKUP($A591,'Rashodi- plan-izvršenje'!$A$8:E$1500,'prenos-P-R-N'!G$1,FALSE),IF($A591&gt;$A$2,+VLOOKUP($A591,'Neizmirene obaveze JLS'!$A$11:E$500,'prenos-P-R-N'!G$1,FALSE),"")))</f>
        <v/>
      </c>
      <c r="H591" s="87" t="str">
        <f>IF($A591=0,"",IF($A591&lt;=$A$1,+VLOOKUP($A591,'Rashodi- plan-izvršenje'!$A$8:F$1500,'prenos-P-R-N'!H$1,FALSE),IF($A591&gt;$A$2,+VLOOKUP($A591,'Neizmirene obaveze JLS'!$A$11:F$500,'prenos-P-R-N'!H$1,FALSE),"")))</f>
        <v/>
      </c>
      <c r="I591" s="87" t="str">
        <f>IF($A591=0,"",IF($A591&lt;=$A$1,+VLOOKUP($A591,'Rashodi- plan-izvršenje'!$A$8:G$1500,'prenos-P-R-N'!I$1,FALSE),IF($A591&gt;$A$2,+VLOOKUP($A591,'Neizmirene obaveze JLS'!$A$11:G$500,'prenos-P-R-N'!I$1,FALSE),"")))</f>
        <v/>
      </c>
      <c r="J591" s="87" t="str">
        <f>IF($A591=0,"",IF($A591&lt;=$A$1,+VLOOKUP($A591,'Rashodi- plan-izvršenje'!$A$8:H$1500,'prenos-P-R-N'!J$1,FALSE),IF($A591&gt;$A$2,+VLOOKUP($A591,'Neizmirene obaveze JLS'!$A$11:H$500,'prenos-P-R-N'!J$1,FALSE),"")))</f>
        <v/>
      </c>
      <c r="K591" s="87" t="str">
        <f>IF($A591=0,"",IF($A591&lt;=$A$1,+VLOOKUP($A591,'Rashodi- plan-izvršenje'!$A$8:I$1500,'prenos-P-R-N'!K$1,FALSE),IF($A591&gt;$A$2,+VLOOKUP($A591,'Neizmirene obaveze JLS'!$A$11:I$500,'prenos-P-R-N'!K$1,FALSE),"")))</f>
        <v/>
      </c>
      <c r="L591" t="str">
        <f>IF(A591=0,"",IF(A591&lt;=A$1,+IF(VLOOKUP(A591,'Rashodi- plan-izvršenje'!A$8:J$1500,M$1,FALSE)&gt;0,"Програмска активност","Пројекат"),IF(A591&gt;A$2,+IF(VLOOKUP(A591,'Neizmirene obaveze JLS'!A$8:J$2008,M$1,FALSE)&gt;0,"Програмска активност","Пројекат"),"")))</f>
        <v/>
      </c>
      <c r="M591" s="87" t="str">
        <f>IF(A591=0,"",IF($A591&lt;=$A$1,+IF(VLOOKUP($A591,'Rashodi- plan-izvršenje'!$A$8:$M$1500,10,FALSE)&gt;0,VLOOKUP($A591,'Rashodi- plan-izvršenje'!$A$8:$M$1500,10,FALSE),VLOOKUP($A591,'Rashodi- plan-izvršenje'!$A$8:$M$1500,12,FALSE)),+IF($A591&gt;$A$2,IF(VLOOKUP($A591,'Neizmirene obaveze JLS'!$A$8:$M$1500,10,FALSE)&gt;0,VLOOKUP($A591,'Neizmirene obaveze JLS'!$A$11:$M$1500,10,FALSE),VLOOKUP($A591,'Neizmirene obaveze JLS'!$A$11:$M$1500,12,FALSE)),0)))</f>
        <v/>
      </c>
      <c r="N591" s="87" t="str">
        <f>IF(A591=0,"",IF($A591&lt;=$A$1,+IF(VLOOKUP(A591,'Rashodi- plan-izvršenje'!$A$8:$M$1500,10,FALSE)&gt;0,VLOOKUP(A591,'Rashodi- plan-izvršenje'!$A$8:$M$1500,11,FALSE),VLOOKUP(A591,'Rashodi- plan-izvršenje'!$A$8:$M$1500,13,FALSE)),+IF($A591&gt;$A$2,IF(VLOOKUP($A591,'Neizmirene obaveze JLS'!$A$8:$M$1500,10,FALSE)&gt;0,VLOOKUP($A591,'Neizmirene obaveze JLS'!$A$11:$M$1500,11,FALSE),VLOOKUP($A591,'Neizmirene obaveze JLS'!$A$11:$M$1500,13,FALSE)),0)))</f>
        <v/>
      </c>
      <c r="O591" s="87" t="str">
        <f>IF(A591=0,"",IF($A591&lt;=$A$1,VALUE(+VLOOKUP($A591,'Rashodi- plan-izvršenje'!$A$8:N$1500,'prenos-P-R-N'!O$1,FALSE)),IF($A591&lt;=A$2,VALUE(VLOOKUP($A591,'Prihodi- plan-izvršenje'!$A$8:$H$500,6,FALSE)),VALUE(VLOOKUP($A591,'Neizmirene obaveze JLS'!$A$8:$N$500,O$1,FALSE)))))</f>
        <v/>
      </c>
      <c r="P591" s="87" t="str">
        <f>IF(A591=0,"",IF(A591=0,0,IF(A591&gt;A$2,'šifarnik K-izvor'!G$3,+IF(Q591&lt;700,+'šifarnik K-izvor'!G$2,'šifarnik K-izvor'!G$1))))</f>
        <v/>
      </c>
      <c r="Q591" s="87">
        <f>IF($A591&lt;=$A$1,VALUE(+VLOOKUP($A591,'Rashodi- plan-izvršenje'!$A$8:O$1500,'prenos-P-R-N'!Q$1,FALSE)),IF($A591&lt;=$A$2,VLOOKUP($A591,'Prihodi- plan-izvršenje'!$A$4:$H$500,4,FALSE),IF($A591&lt;=$A$3,VLOOKUP(A591,'Neizmirene obaveze JLS'!$A$11:O$500,Q$1,FALSE),"")))</f>
        <v>0</v>
      </c>
      <c r="R591" s="88">
        <f>IF($A591&lt;=$A$1,VALUE(+VLOOKUP($A591,'Rashodi- plan-izvršenje'!$A$8:P$1500,'prenos-P-R-N'!R$1,FALSE)),IF($A591&lt;=$A$2,VLOOKUP($A591,'Prihodi- plan-izvršenje'!$A$4:$H$500,7,FALSE),""))</f>
        <v>0</v>
      </c>
      <c r="S591" s="88">
        <f>IF(A591=0,0,IF($A591&lt;=$A$1,VALUE(+VLOOKUP($A591,'Rashodi- plan-izvršenje'!$A$8:Q$1500,'prenos-P-R-N'!S$1,FALSE)),IF($A591&lt;=$A$2,VLOOKUP($A591,'Prihodi- plan-izvršenje'!$A$4:$H$500,8,FALSE),0)))</f>
        <v>0</v>
      </c>
      <c r="T591" s="88" t="str">
        <f>IF($A591&gt;$A$2,VLOOKUP($A591,'Neizmirene obaveze JLS'!$A$11:R$500,R$1,FALSE),"")</f>
        <v/>
      </c>
      <c r="U591" s="88">
        <f>IF($A591&gt;$A$2,VLOOKUP($A591,'Neizmirene obaveze JLS'!$A$11:S$500,S$1,FALSE),0)</f>
        <v>0</v>
      </c>
      <c r="V591" s="88">
        <f t="shared" si="58"/>
        <v>0</v>
      </c>
      <c r="W591" s="74"/>
      <c r="X591" s="74"/>
      <c r="Y591" s="74"/>
      <c r="Z591" s="74"/>
      <c r="AA591" s="193">
        <f t="shared" si="59"/>
        <v>1</v>
      </c>
      <c r="AB591" s="193" t="str">
        <f t="shared" si="60"/>
        <v/>
      </c>
    </row>
    <row r="592" spans="1:28">
      <c r="A592" s="89">
        <f>IF(AND(COUNTIF(A$1:A$3,"&gt;0")=1,MAX(A$8:A591)&lt;A$1),A591+1,IF(AND(COUNTIF(A$1:A$3,"&gt;0")=2,MAX(A$8:A591)&lt;A$2),A591+1,IF(AND(COUNTIF(A$1:A$3,"&gt;0")=3,MAX(A$8:A591)&lt;A$3),A591+1,0)))</f>
        <v>0</v>
      </c>
      <c r="B592" s="89" t="str">
        <f t="shared" si="61"/>
        <v/>
      </c>
      <c r="C592" s="89" t="str">
        <f t="shared" si="62"/>
        <v/>
      </c>
      <c r="D592" s="87" t="str">
        <f>IF($A592=0,"",IF($A592&lt;=$A$1,+VLOOKUP($A592,'Rashodi- plan-izvršenje'!$A$8:B$1500,'prenos-P-R-N'!D$1,FALSE),IF($A592&gt;$A$2,+VLOOKUP($A592,'Neizmirene obaveze JLS'!$A$11:B$500,'prenos-P-R-N'!D$1,FALSE),"")))</f>
        <v/>
      </c>
      <c r="E592" s="87" t="str">
        <f>IF($A592=0,"",IF($A592&lt;=$A$1,+VLOOKUP($A592,'Rashodi- plan-izvršenje'!$A$8:C$1500,'prenos-P-R-N'!E$1,FALSE),IF($A592&gt;$A$2,+VLOOKUP($A592,'Neizmirene obaveze JLS'!$A$11:C$500,'prenos-P-R-N'!E$1,FALSE),"")))</f>
        <v/>
      </c>
      <c r="F592" s="87" t="str">
        <f>IF($A592=0,"",IF($A592&lt;=$A$1,+VLOOKUP($A592,'Rashodi- plan-izvršenje'!$A$8:D$1500,'prenos-P-R-N'!F$1,FALSE),IF($A592&gt;$A$2,+VLOOKUP($A592,'Neizmirene obaveze JLS'!$A$11:D$500,'prenos-P-R-N'!F$1,FALSE),"")))</f>
        <v/>
      </c>
      <c r="G592" s="87" t="str">
        <f>IF($A592=0,"",IF($A592&lt;=$A$1,+VLOOKUP($A592,'Rashodi- plan-izvršenje'!$A$8:E$1500,'prenos-P-R-N'!G$1,FALSE),IF($A592&gt;$A$2,+VLOOKUP($A592,'Neizmirene obaveze JLS'!$A$11:E$500,'prenos-P-R-N'!G$1,FALSE),"")))</f>
        <v/>
      </c>
      <c r="H592" s="87" t="str">
        <f>IF($A592=0,"",IF($A592&lt;=$A$1,+VLOOKUP($A592,'Rashodi- plan-izvršenje'!$A$8:F$1500,'prenos-P-R-N'!H$1,FALSE),IF($A592&gt;$A$2,+VLOOKUP($A592,'Neizmirene obaveze JLS'!$A$11:F$500,'prenos-P-R-N'!H$1,FALSE),"")))</f>
        <v/>
      </c>
      <c r="I592" s="87" t="str">
        <f>IF($A592=0,"",IF($A592&lt;=$A$1,+VLOOKUP($A592,'Rashodi- plan-izvršenje'!$A$8:G$1500,'prenos-P-R-N'!I$1,FALSE),IF($A592&gt;$A$2,+VLOOKUP($A592,'Neizmirene obaveze JLS'!$A$11:G$500,'prenos-P-R-N'!I$1,FALSE),"")))</f>
        <v/>
      </c>
      <c r="J592" s="87" t="str">
        <f>IF($A592=0,"",IF($A592&lt;=$A$1,+VLOOKUP($A592,'Rashodi- plan-izvršenje'!$A$8:H$1500,'prenos-P-R-N'!J$1,FALSE),IF($A592&gt;$A$2,+VLOOKUP($A592,'Neizmirene obaveze JLS'!$A$11:H$500,'prenos-P-R-N'!J$1,FALSE),"")))</f>
        <v/>
      </c>
      <c r="K592" s="87" t="str">
        <f>IF($A592=0,"",IF($A592&lt;=$A$1,+VLOOKUP($A592,'Rashodi- plan-izvršenje'!$A$8:I$1500,'prenos-P-R-N'!K$1,FALSE),IF($A592&gt;$A$2,+VLOOKUP($A592,'Neizmirene obaveze JLS'!$A$11:I$500,'prenos-P-R-N'!K$1,FALSE),"")))</f>
        <v/>
      </c>
      <c r="L592" t="str">
        <f>IF(A592=0,"",IF(A592&lt;=A$1,+IF(VLOOKUP(A592,'Rashodi- plan-izvršenje'!A$8:J$1500,M$1,FALSE)&gt;0,"Програмска активност","Пројекат"),IF(A592&gt;A$2,+IF(VLOOKUP(A592,'Neizmirene obaveze JLS'!A$8:J$2008,M$1,FALSE)&gt;0,"Програмска активност","Пројекат"),"")))</f>
        <v/>
      </c>
      <c r="M592" s="87" t="str">
        <f>IF(A592=0,"",IF($A592&lt;=$A$1,+IF(VLOOKUP($A592,'Rashodi- plan-izvršenje'!$A$8:$M$1500,10,FALSE)&gt;0,VLOOKUP($A592,'Rashodi- plan-izvršenje'!$A$8:$M$1500,10,FALSE),VLOOKUP($A592,'Rashodi- plan-izvršenje'!$A$8:$M$1500,12,FALSE)),+IF($A592&gt;$A$2,IF(VLOOKUP($A592,'Neizmirene obaveze JLS'!$A$8:$M$1500,10,FALSE)&gt;0,VLOOKUP($A592,'Neizmirene obaveze JLS'!$A$11:$M$1500,10,FALSE),VLOOKUP($A592,'Neizmirene obaveze JLS'!$A$11:$M$1500,12,FALSE)),0)))</f>
        <v/>
      </c>
      <c r="N592" s="87" t="str">
        <f>IF(A592=0,"",IF($A592&lt;=$A$1,+IF(VLOOKUP(A592,'Rashodi- plan-izvršenje'!$A$8:$M$1500,10,FALSE)&gt;0,VLOOKUP(A592,'Rashodi- plan-izvršenje'!$A$8:$M$1500,11,FALSE),VLOOKUP(A592,'Rashodi- plan-izvršenje'!$A$8:$M$1500,13,FALSE)),+IF($A592&gt;$A$2,IF(VLOOKUP($A592,'Neizmirene obaveze JLS'!$A$8:$M$1500,10,FALSE)&gt;0,VLOOKUP($A592,'Neizmirene obaveze JLS'!$A$11:$M$1500,11,FALSE),VLOOKUP($A592,'Neizmirene obaveze JLS'!$A$11:$M$1500,13,FALSE)),0)))</f>
        <v/>
      </c>
      <c r="O592" s="87" t="str">
        <f>IF(A592=0,"",IF($A592&lt;=$A$1,VALUE(+VLOOKUP($A592,'Rashodi- plan-izvršenje'!$A$8:N$1500,'prenos-P-R-N'!O$1,FALSE)),IF($A592&lt;=A$2,VALUE(VLOOKUP($A592,'Prihodi- plan-izvršenje'!$A$8:$H$500,6,FALSE)),VALUE(VLOOKUP($A592,'Neizmirene obaveze JLS'!$A$8:$N$500,O$1,FALSE)))))</f>
        <v/>
      </c>
      <c r="P592" s="87" t="str">
        <f>IF(A592=0,"",IF(A592=0,0,IF(A592&gt;A$2,'šifarnik K-izvor'!G$3,+IF(Q592&lt;700,+'šifarnik K-izvor'!G$2,'šifarnik K-izvor'!G$1))))</f>
        <v/>
      </c>
      <c r="Q592" s="87">
        <f>IF($A592&lt;=$A$1,VALUE(+VLOOKUP($A592,'Rashodi- plan-izvršenje'!$A$8:O$1500,'prenos-P-R-N'!Q$1,FALSE)),IF($A592&lt;=$A$2,VLOOKUP($A592,'Prihodi- plan-izvršenje'!$A$4:$H$500,4,FALSE),IF($A592&lt;=$A$3,VLOOKUP(A592,'Neizmirene obaveze JLS'!$A$11:O$500,Q$1,FALSE),"")))</f>
        <v>0</v>
      </c>
      <c r="R592" s="88">
        <f>IF($A592&lt;=$A$1,VALUE(+VLOOKUP($A592,'Rashodi- plan-izvršenje'!$A$8:P$1500,'prenos-P-R-N'!R$1,FALSE)),IF($A592&lt;=$A$2,VLOOKUP($A592,'Prihodi- plan-izvršenje'!$A$4:$H$500,7,FALSE),""))</f>
        <v>0</v>
      </c>
      <c r="S592" s="88">
        <f>IF(A592=0,0,IF($A592&lt;=$A$1,VALUE(+VLOOKUP($A592,'Rashodi- plan-izvršenje'!$A$8:Q$1500,'prenos-P-R-N'!S$1,FALSE)),IF($A592&lt;=$A$2,VLOOKUP($A592,'Prihodi- plan-izvršenje'!$A$4:$H$500,8,FALSE),0)))</f>
        <v>0</v>
      </c>
      <c r="T592" s="88" t="str">
        <f>IF($A592&gt;$A$2,VLOOKUP($A592,'Neizmirene obaveze JLS'!$A$11:R$500,R$1,FALSE),"")</f>
        <v/>
      </c>
      <c r="U592" s="88">
        <f>IF($A592&gt;$A$2,VLOOKUP($A592,'Neizmirene obaveze JLS'!$A$11:S$500,S$1,FALSE),0)</f>
        <v>0</v>
      </c>
      <c r="V592" s="88">
        <f t="shared" si="58"/>
        <v>0</v>
      </c>
      <c r="W592" s="74"/>
      <c r="X592" s="74"/>
      <c r="Y592" s="74"/>
      <c r="Z592" s="74"/>
      <c r="AA592" s="193">
        <f t="shared" si="59"/>
        <v>1</v>
      </c>
      <c r="AB592" s="193" t="str">
        <f t="shared" si="60"/>
        <v/>
      </c>
    </row>
    <row r="593" spans="1:28">
      <c r="A593" s="89">
        <f>IF(AND(COUNTIF(A$1:A$3,"&gt;0")=1,MAX(A$8:A592)&lt;A$1),A592+1,IF(AND(COUNTIF(A$1:A$3,"&gt;0")=2,MAX(A$8:A592)&lt;A$2),A592+1,IF(AND(COUNTIF(A$1:A$3,"&gt;0")=3,MAX(A$8:A592)&lt;A$3),A592+1,0)))</f>
        <v>0</v>
      </c>
      <c r="B593" s="89" t="str">
        <f t="shared" si="61"/>
        <v/>
      </c>
      <c r="C593" s="89" t="str">
        <f t="shared" si="62"/>
        <v/>
      </c>
      <c r="D593" s="87" t="str">
        <f>IF($A593=0,"",IF($A593&lt;=$A$1,+VLOOKUP($A593,'Rashodi- plan-izvršenje'!$A$8:B$1500,'prenos-P-R-N'!D$1,FALSE),IF($A593&gt;$A$2,+VLOOKUP($A593,'Neizmirene obaveze JLS'!$A$11:B$500,'prenos-P-R-N'!D$1,FALSE),"")))</f>
        <v/>
      </c>
      <c r="E593" s="87" t="str">
        <f>IF($A593=0,"",IF($A593&lt;=$A$1,+VLOOKUP($A593,'Rashodi- plan-izvršenje'!$A$8:C$1500,'prenos-P-R-N'!E$1,FALSE),IF($A593&gt;$A$2,+VLOOKUP($A593,'Neizmirene obaveze JLS'!$A$11:C$500,'prenos-P-R-N'!E$1,FALSE),"")))</f>
        <v/>
      </c>
      <c r="F593" s="87" t="str">
        <f>IF($A593=0,"",IF($A593&lt;=$A$1,+VLOOKUP($A593,'Rashodi- plan-izvršenje'!$A$8:D$1500,'prenos-P-R-N'!F$1,FALSE),IF($A593&gt;$A$2,+VLOOKUP($A593,'Neizmirene obaveze JLS'!$A$11:D$500,'prenos-P-R-N'!F$1,FALSE),"")))</f>
        <v/>
      </c>
      <c r="G593" s="87" t="str">
        <f>IF($A593=0,"",IF($A593&lt;=$A$1,+VLOOKUP($A593,'Rashodi- plan-izvršenje'!$A$8:E$1500,'prenos-P-R-N'!G$1,FALSE),IF($A593&gt;$A$2,+VLOOKUP($A593,'Neizmirene obaveze JLS'!$A$11:E$500,'prenos-P-R-N'!G$1,FALSE),"")))</f>
        <v/>
      </c>
      <c r="H593" s="87" t="str">
        <f>IF($A593=0,"",IF($A593&lt;=$A$1,+VLOOKUP($A593,'Rashodi- plan-izvršenje'!$A$8:F$1500,'prenos-P-R-N'!H$1,FALSE),IF($A593&gt;$A$2,+VLOOKUP($A593,'Neizmirene obaveze JLS'!$A$11:F$500,'prenos-P-R-N'!H$1,FALSE),"")))</f>
        <v/>
      </c>
      <c r="I593" s="87" t="str">
        <f>IF($A593=0,"",IF($A593&lt;=$A$1,+VLOOKUP($A593,'Rashodi- plan-izvršenje'!$A$8:G$1500,'prenos-P-R-N'!I$1,FALSE),IF($A593&gt;$A$2,+VLOOKUP($A593,'Neizmirene obaveze JLS'!$A$11:G$500,'prenos-P-R-N'!I$1,FALSE),"")))</f>
        <v/>
      </c>
      <c r="J593" s="87" t="str">
        <f>IF($A593=0,"",IF($A593&lt;=$A$1,+VLOOKUP($A593,'Rashodi- plan-izvršenje'!$A$8:H$1500,'prenos-P-R-N'!J$1,FALSE),IF($A593&gt;$A$2,+VLOOKUP($A593,'Neizmirene obaveze JLS'!$A$11:H$500,'prenos-P-R-N'!J$1,FALSE),"")))</f>
        <v/>
      </c>
      <c r="K593" s="87" t="str">
        <f>IF($A593=0,"",IF($A593&lt;=$A$1,+VLOOKUP($A593,'Rashodi- plan-izvršenje'!$A$8:I$1500,'prenos-P-R-N'!K$1,FALSE),IF($A593&gt;$A$2,+VLOOKUP($A593,'Neizmirene obaveze JLS'!$A$11:I$500,'prenos-P-R-N'!K$1,FALSE),"")))</f>
        <v/>
      </c>
      <c r="L593" t="str">
        <f>IF(A593=0,"",IF(A593&lt;=A$1,+IF(VLOOKUP(A593,'Rashodi- plan-izvršenje'!A$8:J$1500,M$1,FALSE)&gt;0,"Програмска активност","Пројекат"),IF(A593&gt;A$2,+IF(VLOOKUP(A593,'Neizmirene obaveze JLS'!A$8:J$2008,M$1,FALSE)&gt;0,"Програмска активност","Пројекат"),"")))</f>
        <v/>
      </c>
      <c r="M593" s="87" t="str">
        <f>IF(A593=0,"",IF($A593&lt;=$A$1,+IF(VLOOKUP($A593,'Rashodi- plan-izvršenje'!$A$8:$M$1500,10,FALSE)&gt;0,VLOOKUP($A593,'Rashodi- plan-izvršenje'!$A$8:$M$1500,10,FALSE),VLOOKUP($A593,'Rashodi- plan-izvršenje'!$A$8:$M$1500,12,FALSE)),+IF($A593&gt;$A$2,IF(VLOOKUP($A593,'Neizmirene obaveze JLS'!$A$8:$M$1500,10,FALSE)&gt;0,VLOOKUP($A593,'Neizmirene obaveze JLS'!$A$11:$M$1500,10,FALSE),VLOOKUP($A593,'Neizmirene obaveze JLS'!$A$11:$M$1500,12,FALSE)),0)))</f>
        <v/>
      </c>
      <c r="N593" s="87" t="str">
        <f>IF(A593=0,"",IF($A593&lt;=$A$1,+IF(VLOOKUP(A593,'Rashodi- plan-izvršenje'!$A$8:$M$1500,10,FALSE)&gt;0,VLOOKUP(A593,'Rashodi- plan-izvršenje'!$A$8:$M$1500,11,FALSE),VLOOKUP(A593,'Rashodi- plan-izvršenje'!$A$8:$M$1500,13,FALSE)),+IF($A593&gt;$A$2,IF(VLOOKUP($A593,'Neizmirene obaveze JLS'!$A$8:$M$1500,10,FALSE)&gt;0,VLOOKUP($A593,'Neizmirene obaveze JLS'!$A$11:$M$1500,11,FALSE),VLOOKUP($A593,'Neizmirene obaveze JLS'!$A$11:$M$1500,13,FALSE)),0)))</f>
        <v/>
      </c>
      <c r="O593" s="87" t="str">
        <f>IF(A593=0,"",IF($A593&lt;=$A$1,VALUE(+VLOOKUP($A593,'Rashodi- plan-izvršenje'!$A$8:N$1500,'prenos-P-R-N'!O$1,FALSE)),IF($A593&lt;=A$2,VALUE(VLOOKUP($A593,'Prihodi- plan-izvršenje'!$A$8:$H$500,6,FALSE)),VALUE(VLOOKUP($A593,'Neizmirene obaveze JLS'!$A$8:$N$500,O$1,FALSE)))))</f>
        <v/>
      </c>
      <c r="P593" s="87" t="str">
        <f>IF(A593=0,"",IF(A593=0,0,IF(A593&gt;A$2,'šifarnik K-izvor'!G$3,+IF(Q593&lt;700,+'šifarnik K-izvor'!G$2,'šifarnik K-izvor'!G$1))))</f>
        <v/>
      </c>
      <c r="Q593" s="87">
        <f>IF($A593&lt;=$A$1,VALUE(+VLOOKUP($A593,'Rashodi- plan-izvršenje'!$A$8:O$1500,'prenos-P-R-N'!Q$1,FALSE)),IF($A593&lt;=$A$2,VLOOKUP($A593,'Prihodi- plan-izvršenje'!$A$4:$H$500,4,FALSE),IF($A593&lt;=$A$3,VLOOKUP(A593,'Neizmirene obaveze JLS'!$A$11:O$500,Q$1,FALSE),"")))</f>
        <v>0</v>
      </c>
      <c r="R593" s="88">
        <f>IF($A593&lt;=$A$1,VALUE(+VLOOKUP($A593,'Rashodi- plan-izvršenje'!$A$8:P$1500,'prenos-P-R-N'!R$1,FALSE)),IF($A593&lt;=$A$2,VLOOKUP($A593,'Prihodi- plan-izvršenje'!$A$4:$H$500,7,FALSE),""))</f>
        <v>0</v>
      </c>
      <c r="S593" s="88">
        <f>IF(A593=0,0,IF($A593&lt;=$A$1,VALUE(+VLOOKUP($A593,'Rashodi- plan-izvršenje'!$A$8:Q$1500,'prenos-P-R-N'!S$1,FALSE)),IF($A593&lt;=$A$2,VLOOKUP($A593,'Prihodi- plan-izvršenje'!$A$4:$H$500,8,FALSE),0)))</f>
        <v>0</v>
      </c>
      <c r="T593" s="88" t="str">
        <f>IF($A593&gt;$A$2,VLOOKUP($A593,'Neizmirene obaveze JLS'!$A$11:R$500,R$1,FALSE),"")</f>
        <v/>
      </c>
      <c r="U593" s="88">
        <f>IF($A593&gt;$A$2,VLOOKUP($A593,'Neizmirene obaveze JLS'!$A$11:S$500,S$1,FALSE),0)</f>
        <v>0</v>
      </c>
      <c r="V593" s="88">
        <f t="shared" si="58"/>
        <v>0</v>
      </c>
      <c r="W593" s="74"/>
      <c r="X593" s="74"/>
      <c r="Y593" s="74"/>
      <c r="Z593" s="74"/>
      <c r="AA593" s="193">
        <f t="shared" si="59"/>
        <v>1</v>
      </c>
      <c r="AB593" s="193" t="str">
        <f t="shared" si="60"/>
        <v/>
      </c>
    </row>
    <row r="594" spans="1:28">
      <c r="A594" s="89">
        <f>IF(AND(COUNTIF(A$1:A$3,"&gt;0")=1,MAX(A$8:A593)&lt;A$1),A593+1,IF(AND(COUNTIF(A$1:A$3,"&gt;0")=2,MAX(A$8:A593)&lt;A$2),A593+1,IF(AND(COUNTIF(A$1:A$3,"&gt;0")=3,MAX(A$8:A593)&lt;A$3),A593+1,0)))</f>
        <v>0</v>
      </c>
      <c r="B594" s="89" t="str">
        <f t="shared" si="61"/>
        <v/>
      </c>
      <c r="C594" s="89" t="str">
        <f t="shared" si="62"/>
        <v/>
      </c>
      <c r="D594" s="87" t="str">
        <f>IF($A594=0,"",IF($A594&lt;=$A$1,+VLOOKUP($A594,'Rashodi- plan-izvršenje'!$A$8:B$1500,'prenos-P-R-N'!D$1,FALSE),IF($A594&gt;$A$2,+VLOOKUP($A594,'Neizmirene obaveze JLS'!$A$11:B$500,'prenos-P-R-N'!D$1,FALSE),"")))</f>
        <v/>
      </c>
      <c r="E594" s="87" t="str">
        <f>IF($A594=0,"",IF($A594&lt;=$A$1,+VLOOKUP($A594,'Rashodi- plan-izvršenje'!$A$8:C$1500,'prenos-P-R-N'!E$1,FALSE),IF($A594&gt;$A$2,+VLOOKUP($A594,'Neizmirene obaveze JLS'!$A$11:C$500,'prenos-P-R-N'!E$1,FALSE),"")))</f>
        <v/>
      </c>
      <c r="F594" s="87" t="str">
        <f>IF($A594=0,"",IF($A594&lt;=$A$1,+VLOOKUP($A594,'Rashodi- plan-izvršenje'!$A$8:D$1500,'prenos-P-R-N'!F$1,FALSE),IF($A594&gt;$A$2,+VLOOKUP($A594,'Neizmirene obaveze JLS'!$A$11:D$500,'prenos-P-R-N'!F$1,FALSE),"")))</f>
        <v/>
      </c>
      <c r="G594" s="87" t="str">
        <f>IF($A594=0,"",IF($A594&lt;=$A$1,+VLOOKUP($A594,'Rashodi- plan-izvršenje'!$A$8:E$1500,'prenos-P-R-N'!G$1,FALSE),IF($A594&gt;$A$2,+VLOOKUP($A594,'Neizmirene obaveze JLS'!$A$11:E$500,'prenos-P-R-N'!G$1,FALSE),"")))</f>
        <v/>
      </c>
      <c r="H594" s="87" t="str">
        <f>IF($A594=0,"",IF($A594&lt;=$A$1,+VLOOKUP($A594,'Rashodi- plan-izvršenje'!$A$8:F$1500,'prenos-P-R-N'!H$1,FALSE),IF($A594&gt;$A$2,+VLOOKUP($A594,'Neizmirene obaveze JLS'!$A$11:F$500,'prenos-P-R-N'!H$1,FALSE),"")))</f>
        <v/>
      </c>
      <c r="I594" s="87" t="str">
        <f>IF($A594=0,"",IF($A594&lt;=$A$1,+VLOOKUP($A594,'Rashodi- plan-izvršenje'!$A$8:G$1500,'prenos-P-R-N'!I$1,FALSE),IF($A594&gt;$A$2,+VLOOKUP($A594,'Neizmirene obaveze JLS'!$A$11:G$500,'prenos-P-R-N'!I$1,FALSE),"")))</f>
        <v/>
      </c>
      <c r="J594" s="87" t="str">
        <f>IF($A594=0,"",IF($A594&lt;=$A$1,+VLOOKUP($A594,'Rashodi- plan-izvršenje'!$A$8:H$1500,'prenos-P-R-N'!J$1,FALSE),IF($A594&gt;$A$2,+VLOOKUP($A594,'Neizmirene obaveze JLS'!$A$11:H$500,'prenos-P-R-N'!J$1,FALSE),"")))</f>
        <v/>
      </c>
      <c r="K594" s="87" t="str">
        <f>IF($A594=0,"",IF($A594&lt;=$A$1,+VLOOKUP($A594,'Rashodi- plan-izvršenje'!$A$8:I$1500,'prenos-P-R-N'!K$1,FALSE),IF($A594&gt;$A$2,+VLOOKUP($A594,'Neizmirene obaveze JLS'!$A$11:I$500,'prenos-P-R-N'!K$1,FALSE),"")))</f>
        <v/>
      </c>
      <c r="L594" t="str">
        <f>IF(A594=0,"",IF(A594&lt;=A$1,+IF(VLOOKUP(A594,'Rashodi- plan-izvršenje'!A$8:J$1500,M$1,FALSE)&gt;0,"Програмска активност","Пројекат"),IF(A594&gt;A$2,+IF(VLOOKUP(A594,'Neizmirene obaveze JLS'!A$8:J$2008,M$1,FALSE)&gt;0,"Програмска активност","Пројекат"),"")))</f>
        <v/>
      </c>
      <c r="M594" s="87" t="str">
        <f>IF(A594=0,"",IF($A594&lt;=$A$1,+IF(VLOOKUP($A594,'Rashodi- plan-izvršenje'!$A$8:$M$1500,10,FALSE)&gt;0,VLOOKUP($A594,'Rashodi- plan-izvršenje'!$A$8:$M$1500,10,FALSE),VLOOKUP($A594,'Rashodi- plan-izvršenje'!$A$8:$M$1500,12,FALSE)),+IF($A594&gt;$A$2,IF(VLOOKUP($A594,'Neizmirene obaveze JLS'!$A$8:$M$1500,10,FALSE)&gt;0,VLOOKUP($A594,'Neizmirene obaveze JLS'!$A$11:$M$1500,10,FALSE),VLOOKUP($A594,'Neizmirene obaveze JLS'!$A$11:$M$1500,12,FALSE)),0)))</f>
        <v/>
      </c>
      <c r="N594" s="87" t="str">
        <f>IF(A594=0,"",IF($A594&lt;=$A$1,+IF(VLOOKUP(A594,'Rashodi- plan-izvršenje'!$A$8:$M$1500,10,FALSE)&gt;0,VLOOKUP(A594,'Rashodi- plan-izvršenje'!$A$8:$M$1500,11,FALSE),VLOOKUP(A594,'Rashodi- plan-izvršenje'!$A$8:$M$1500,13,FALSE)),+IF($A594&gt;$A$2,IF(VLOOKUP($A594,'Neizmirene obaveze JLS'!$A$8:$M$1500,10,FALSE)&gt;0,VLOOKUP($A594,'Neizmirene obaveze JLS'!$A$11:$M$1500,11,FALSE),VLOOKUP($A594,'Neizmirene obaveze JLS'!$A$11:$M$1500,13,FALSE)),0)))</f>
        <v/>
      </c>
      <c r="O594" s="87" t="str">
        <f>IF(A594=0,"",IF($A594&lt;=$A$1,VALUE(+VLOOKUP($A594,'Rashodi- plan-izvršenje'!$A$8:N$1500,'prenos-P-R-N'!O$1,FALSE)),IF($A594&lt;=A$2,VALUE(VLOOKUP($A594,'Prihodi- plan-izvršenje'!$A$8:$H$500,6,FALSE)),VALUE(VLOOKUP($A594,'Neizmirene obaveze JLS'!$A$8:$N$500,O$1,FALSE)))))</f>
        <v/>
      </c>
      <c r="P594" s="87" t="str">
        <f>IF(A594=0,"",IF(A594=0,0,IF(A594&gt;A$2,'šifarnik K-izvor'!G$3,+IF(Q594&lt;700,+'šifarnik K-izvor'!G$2,'šifarnik K-izvor'!G$1))))</f>
        <v/>
      </c>
      <c r="Q594" s="87">
        <f>IF($A594&lt;=$A$1,VALUE(+VLOOKUP($A594,'Rashodi- plan-izvršenje'!$A$8:O$1500,'prenos-P-R-N'!Q$1,FALSE)),IF($A594&lt;=$A$2,VLOOKUP($A594,'Prihodi- plan-izvršenje'!$A$4:$H$500,4,FALSE),IF($A594&lt;=$A$3,VLOOKUP(A594,'Neizmirene obaveze JLS'!$A$11:O$500,Q$1,FALSE),"")))</f>
        <v>0</v>
      </c>
      <c r="R594" s="88">
        <f>IF($A594&lt;=$A$1,VALUE(+VLOOKUP($A594,'Rashodi- plan-izvršenje'!$A$8:P$1500,'prenos-P-R-N'!R$1,FALSE)),IF($A594&lt;=$A$2,VLOOKUP($A594,'Prihodi- plan-izvršenje'!$A$4:$H$500,7,FALSE),""))</f>
        <v>0</v>
      </c>
      <c r="S594" s="88">
        <f>IF(A594=0,0,IF($A594&lt;=$A$1,VALUE(+VLOOKUP($A594,'Rashodi- plan-izvršenje'!$A$8:Q$1500,'prenos-P-R-N'!S$1,FALSE)),IF($A594&lt;=$A$2,VLOOKUP($A594,'Prihodi- plan-izvršenje'!$A$4:$H$500,8,FALSE),0)))</f>
        <v>0</v>
      </c>
      <c r="T594" s="88" t="str">
        <f>IF($A594&gt;$A$2,VLOOKUP($A594,'Neizmirene obaveze JLS'!$A$11:R$500,R$1,FALSE),"")</f>
        <v/>
      </c>
      <c r="U594" s="88">
        <f>IF($A594&gt;$A$2,VLOOKUP($A594,'Neizmirene obaveze JLS'!$A$11:S$500,S$1,FALSE),0)</f>
        <v>0</v>
      </c>
      <c r="V594" s="88">
        <f t="shared" si="58"/>
        <v>0</v>
      </c>
      <c r="W594" s="74"/>
      <c r="X594" s="74"/>
      <c r="Y594" s="74"/>
      <c r="Z594" s="74"/>
      <c r="AA594" s="193">
        <f t="shared" si="59"/>
        <v>1</v>
      </c>
      <c r="AB594" s="193" t="str">
        <f t="shared" si="60"/>
        <v/>
      </c>
    </row>
    <row r="595" spans="1:28">
      <c r="A595" s="89">
        <f>IF(AND(COUNTIF(A$1:A$3,"&gt;0")=1,MAX(A$8:A594)&lt;A$1),A594+1,IF(AND(COUNTIF(A$1:A$3,"&gt;0")=2,MAX(A$8:A594)&lt;A$2),A594+1,IF(AND(COUNTIF(A$1:A$3,"&gt;0")=3,MAX(A$8:A594)&lt;A$3),A594+1,0)))</f>
        <v>0</v>
      </c>
      <c r="B595" s="89" t="str">
        <f t="shared" si="61"/>
        <v/>
      </c>
      <c r="C595" s="89" t="str">
        <f t="shared" si="62"/>
        <v/>
      </c>
      <c r="D595" s="87" t="str">
        <f>IF($A595=0,"",IF($A595&lt;=$A$1,+VLOOKUP($A595,'Rashodi- plan-izvršenje'!$A$8:B$1500,'prenos-P-R-N'!D$1,FALSE),IF($A595&gt;$A$2,+VLOOKUP($A595,'Neizmirene obaveze JLS'!$A$11:B$500,'prenos-P-R-N'!D$1,FALSE),"")))</f>
        <v/>
      </c>
      <c r="E595" s="87" t="str">
        <f>IF($A595=0,"",IF($A595&lt;=$A$1,+VLOOKUP($A595,'Rashodi- plan-izvršenje'!$A$8:C$1500,'prenos-P-R-N'!E$1,FALSE),IF($A595&gt;$A$2,+VLOOKUP($A595,'Neizmirene obaveze JLS'!$A$11:C$500,'prenos-P-R-N'!E$1,FALSE),"")))</f>
        <v/>
      </c>
      <c r="F595" s="87" t="str">
        <f>IF($A595=0,"",IF($A595&lt;=$A$1,+VLOOKUP($A595,'Rashodi- plan-izvršenje'!$A$8:D$1500,'prenos-P-R-N'!F$1,FALSE),IF($A595&gt;$A$2,+VLOOKUP($A595,'Neizmirene obaveze JLS'!$A$11:D$500,'prenos-P-R-N'!F$1,FALSE),"")))</f>
        <v/>
      </c>
      <c r="G595" s="87" t="str">
        <f>IF($A595=0,"",IF($A595&lt;=$A$1,+VLOOKUP($A595,'Rashodi- plan-izvršenje'!$A$8:E$1500,'prenos-P-R-N'!G$1,FALSE),IF($A595&gt;$A$2,+VLOOKUP($A595,'Neizmirene obaveze JLS'!$A$11:E$500,'prenos-P-R-N'!G$1,FALSE),"")))</f>
        <v/>
      </c>
      <c r="H595" s="87" t="str">
        <f>IF($A595=0,"",IF($A595&lt;=$A$1,+VLOOKUP($A595,'Rashodi- plan-izvršenje'!$A$8:F$1500,'prenos-P-R-N'!H$1,FALSE),IF($A595&gt;$A$2,+VLOOKUP($A595,'Neizmirene obaveze JLS'!$A$11:F$500,'prenos-P-R-N'!H$1,FALSE),"")))</f>
        <v/>
      </c>
      <c r="I595" s="87" t="str">
        <f>IF($A595=0,"",IF($A595&lt;=$A$1,+VLOOKUP($A595,'Rashodi- plan-izvršenje'!$A$8:G$1500,'prenos-P-R-N'!I$1,FALSE),IF($A595&gt;$A$2,+VLOOKUP($A595,'Neizmirene obaveze JLS'!$A$11:G$500,'prenos-P-R-N'!I$1,FALSE),"")))</f>
        <v/>
      </c>
      <c r="J595" s="87" t="str">
        <f>IF($A595=0,"",IF($A595&lt;=$A$1,+VLOOKUP($A595,'Rashodi- plan-izvršenje'!$A$8:H$1500,'prenos-P-R-N'!J$1,FALSE),IF($A595&gt;$A$2,+VLOOKUP($A595,'Neizmirene obaveze JLS'!$A$11:H$500,'prenos-P-R-N'!J$1,FALSE),"")))</f>
        <v/>
      </c>
      <c r="K595" s="87" t="str">
        <f>IF($A595=0,"",IF($A595&lt;=$A$1,+VLOOKUP($A595,'Rashodi- plan-izvršenje'!$A$8:I$1500,'prenos-P-R-N'!K$1,FALSE),IF($A595&gt;$A$2,+VLOOKUP($A595,'Neizmirene obaveze JLS'!$A$11:I$500,'prenos-P-R-N'!K$1,FALSE),"")))</f>
        <v/>
      </c>
      <c r="L595" t="str">
        <f>IF(A595=0,"",IF(A595&lt;=A$1,+IF(VLOOKUP(A595,'Rashodi- plan-izvršenje'!A$8:J$1500,M$1,FALSE)&gt;0,"Програмска активност","Пројекат"),IF(A595&gt;A$2,+IF(VLOOKUP(A595,'Neizmirene obaveze JLS'!A$8:J$2008,M$1,FALSE)&gt;0,"Програмска активност","Пројекат"),"")))</f>
        <v/>
      </c>
      <c r="M595" s="87" t="str">
        <f>IF(A595=0,"",IF($A595&lt;=$A$1,+IF(VLOOKUP($A595,'Rashodi- plan-izvršenje'!$A$8:$M$1500,10,FALSE)&gt;0,VLOOKUP($A595,'Rashodi- plan-izvršenje'!$A$8:$M$1500,10,FALSE),VLOOKUP($A595,'Rashodi- plan-izvršenje'!$A$8:$M$1500,12,FALSE)),+IF($A595&gt;$A$2,IF(VLOOKUP($A595,'Neizmirene obaveze JLS'!$A$8:$M$1500,10,FALSE)&gt;0,VLOOKUP($A595,'Neizmirene obaveze JLS'!$A$11:$M$1500,10,FALSE),VLOOKUP($A595,'Neizmirene obaveze JLS'!$A$11:$M$1500,12,FALSE)),0)))</f>
        <v/>
      </c>
      <c r="N595" s="87" t="str">
        <f>IF(A595=0,"",IF($A595&lt;=$A$1,+IF(VLOOKUP(A595,'Rashodi- plan-izvršenje'!$A$8:$M$1500,10,FALSE)&gt;0,VLOOKUP(A595,'Rashodi- plan-izvršenje'!$A$8:$M$1500,11,FALSE),VLOOKUP(A595,'Rashodi- plan-izvršenje'!$A$8:$M$1500,13,FALSE)),+IF($A595&gt;$A$2,IF(VLOOKUP($A595,'Neizmirene obaveze JLS'!$A$8:$M$1500,10,FALSE)&gt;0,VLOOKUP($A595,'Neizmirene obaveze JLS'!$A$11:$M$1500,11,FALSE),VLOOKUP($A595,'Neizmirene obaveze JLS'!$A$11:$M$1500,13,FALSE)),0)))</f>
        <v/>
      </c>
      <c r="O595" s="87" t="str">
        <f>IF(A595=0,"",IF($A595&lt;=$A$1,VALUE(+VLOOKUP($A595,'Rashodi- plan-izvršenje'!$A$8:N$1500,'prenos-P-R-N'!O$1,FALSE)),IF($A595&lt;=A$2,VALUE(VLOOKUP($A595,'Prihodi- plan-izvršenje'!$A$8:$H$500,6,FALSE)),VALUE(VLOOKUP($A595,'Neizmirene obaveze JLS'!$A$8:$N$500,O$1,FALSE)))))</f>
        <v/>
      </c>
      <c r="P595" s="87" t="str">
        <f>IF(A595=0,"",IF(A595=0,0,IF(A595&gt;A$2,'šifarnik K-izvor'!G$3,+IF(Q595&lt;700,+'šifarnik K-izvor'!G$2,'šifarnik K-izvor'!G$1))))</f>
        <v/>
      </c>
      <c r="Q595" s="87">
        <f>IF($A595&lt;=$A$1,VALUE(+VLOOKUP($A595,'Rashodi- plan-izvršenje'!$A$8:O$1500,'prenos-P-R-N'!Q$1,FALSE)),IF($A595&lt;=$A$2,VLOOKUP($A595,'Prihodi- plan-izvršenje'!$A$4:$H$500,4,FALSE),IF($A595&lt;=$A$3,VLOOKUP(A595,'Neizmirene obaveze JLS'!$A$11:O$500,Q$1,FALSE),"")))</f>
        <v>0</v>
      </c>
      <c r="R595" s="88">
        <f>IF($A595&lt;=$A$1,VALUE(+VLOOKUP($A595,'Rashodi- plan-izvršenje'!$A$8:P$1500,'prenos-P-R-N'!R$1,FALSE)),IF($A595&lt;=$A$2,VLOOKUP($A595,'Prihodi- plan-izvršenje'!$A$4:$H$500,7,FALSE),""))</f>
        <v>0</v>
      </c>
      <c r="S595" s="88">
        <f>IF(A595=0,0,IF($A595&lt;=$A$1,VALUE(+VLOOKUP($A595,'Rashodi- plan-izvršenje'!$A$8:Q$1500,'prenos-P-R-N'!S$1,FALSE)),IF($A595&lt;=$A$2,VLOOKUP($A595,'Prihodi- plan-izvršenje'!$A$4:$H$500,8,FALSE),0)))</f>
        <v>0</v>
      </c>
      <c r="T595" s="88" t="str">
        <f>IF($A595&gt;$A$2,VLOOKUP($A595,'Neizmirene obaveze JLS'!$A$11:R$500,R$1,FALSE),"")</f>
        <v/>
      </c>
      <c r="U595" s="88">
        <f>IF($A595&gt;$A$2,VLOOKUP($A595,'Neizmirene obaveze JLS'!$A$11:S$500,S$1,FALSE),0)</f>
        <v>0</v>
      </c>
      <c r="V595" s="88">
        <f t="shared" si="58"/>
        <v>0</v>
      </c>
      <c r="W595" s="74"/>
      <c r="X595" s="74"/>
      <c r="Y595" s="74"/>
      <c r="Z595" s="74"/>
      <c r="AA595" s="193">
        <f t="shared" si="59"/>
        <v>1</v>
      </c>
      <c r="AB595" s="193" t="str">
        <f t="shared" si="60"/>
        <v/>
      </c>
    </row>
    <row r="596" spans="1:28">
      <c r="A596" s="89">
        <f>IF(AND(COUNTIF(A$1:A$3,"&gt;0")=1,MAX(A$8:A595)&lt;A$1),A595+1,IF(AND(COUNTIF(A$1:A$3,"&gt;0")=2,MAX(A$8:A595)&lt;A$2),A595+1,IF(AND(COUNTIF(A$1:A$3,"&gt;0")=3,MAX(A$8:A595)&lt;A$3),A595+1,0)))</f>
        <v>0</v>
      </c>
      <c r="B596" s="89" t="str">
        <f t="shared" si="61"/>
        <v/>
      </c>
      <c r="C596" s="89" t="str">
        <f t="shared" si="62"/>
        <v/>
      </c>
      <c r="D596" s="87" t="str">
        <f>IF($A596=0,"",IF($A596&lt;=$A$1,+VLOOKUP($A596,'Rashodi- plan-izvršenje'!$A$8:B$1500,'prenos-P-R-N'!D$1,FALSE),IF($A596&gt;$A$2,+VLOOKUP($A596,'Neizmirene obaveze JLS'!$A$11:B$500,'prenos-P-R-N'!D$1,FALSE),"")))</f>
        <v/>
      </c>
      <c r="E596" s="87" t="str">
        <f>IF($A596=0,"",IF($A596&lt;=$A$1,+VLOOKUP($A596,'Rashodi- plan-izvršenje'!$A$8:C$1500,'prenos-P-R-N'!E$1,FALSE),IF($A596&gt;$A$2,+VLOOKUP($A596,'Neizmirene obaveze JLS'!$A$11:C$500,'prenos-P-R-N'!E$1,FALSE),"")))</f>
        <v/>
      </c>
      <c r="F596" s="87" t="str">
        <f>IF($A596=0,"",IF($A596&lt;=$A$1,+VLOOKUP($A596,'Rashodi- plan-izvršenje'!$A$8:D$1500,'prenos-P-R-N'!F$1,FALSE),IF($A596&gt;$A$2,+VLOOKUP($A596,'Neizmirene obaveze JLS'!$A$11:D$500,'prenos-P-R-N'!F$1,FALSE),"")))</f>
        <v/>
      </c>
      <c r="G596" s="87" t="str">
        <f>IF($A596=0,"",IF($A596&lt;=$A$1,+VLOOKUP($A596,'Rashodi- plan-izvršenje'!$A$8:E$1500,'prenos-P-R-N'!G$1,FALSE),IF($A596&gt;$A$2,+VLOOKUP($A596,'Neizmirene obaveze JLS'!$A$11:E$500,'prenos-P-R-N'!G$1,FALSE),"")))</f>
        <v/>
      </c>
      <c r="H596" s="87" t="str">
        <f>IF($A596=0,"",IF($A596&lt;=$A$1,+VLOOKUP($A596,'Rashodi- plan-izvršenje'!$A$8:F$1500,'prenos-P-R-N'!H$1,FALSE),IF($A596&gt;$A$2,+VLOOKUP($A596,'Neizmirene obaveze JLS'!$A$11:F$500,'prenos-P-R-N'!H$1,FALSE),"")))</f>
        <v/>
      </c>
      <c r="I596" s="87" t="str">
        <f>IF($A596=0,"",IF($A596&lt;=$A$1,+VLOOKUP($A596,'Rashodi- plan-izvršenje'!$A$8:G$1500,'prenos-P-R-N'!I$1,FALSE),IF($A596&gt;$A$2,+VLOOKUP($A596,'Neizmirene obaveze JLS'!$A$11:G$500,'prenos-P-R-N'!I$1,FALSE),"")))</f>
        <v/>
      </c>
      <c r="J596" s="87" t="str">
        <f>IF($A596=0,"",IF($A596&lt;=$A$1,+VLOOKUP($A596,'Rashodi- plan-izvršenje'!$A$8:H$1500,'prenos-P-R-N'!J$1,FALSE),IF($A596&gt;$A$2,+VLOOKUP($A596,'Neizmirene obaveze JLS'!$A$11:H$500,'prenos-P-R-N'!J$1,FALSE),"")))</f>
        <v/>
      </c>
      <c r="K596" s="87" t="str">
        <f>IF($A596=0,"",IF($A596&lt;=$A$1,+VLOOKUP($A596,'Rashodi- plan-izvršenje'!$A$8:I$1500,'prenos-P-R-N'!K$1,FALSE),IF($A596&gt;$A$2,+VLOOKUP($A596,'Neizmirene obaveze JLS'!$A$11:I$500,'prenos-P-R-N'!K$1,FALSE),"")))</f>
        <v/>
      </c>
      <c r="L596" t="str">
        <f>IF(A596=0,"",IF(A596&lt;=A$1,+IF(VLOOKUP(A596,'Rashodi- plan-izvršenje'!A$8:J$1500,M$1,FALSE)&gt;0,"Програмска активност","Пројекат"),IF(A596&gt;A$2,+IF(VLOOKUP(A596,'Neizmirene obaveze JLS'!A$8:J$2008,M$1,FALSE)&gt;0,"Програмска активност","Пројекат"),"")))</f>
        <v/>
      </c>
      <c r="M596" s="87" t="str">
        <f>IF(A596=0,"",IF($A596&lt;=$A$1,+IF(VLOOKUP($A596,'Rashodi- plan-izvršenje'!$A$8:$M$1500,10,FALSE)&gt;0,VLOOKUP($A596,'Rashodi- plan-izvršenje'!$A$8:$M$1500,10,FALSE),VLOOKUP($A596,'Rashodi- plan-izvršenje'!$A$8:$M$1500,12,FALSE)),+IF($A596&gt;$A$2,IF(VLOOKUP($A596,'Neizmirene obaveze JLS'!$A$8:$M$1500,10,FALSE)&gt;0,VLOOKUP($A596,'Neizmirene obaveze JLS'!$A$11:$M$1500,10,FALSE),VLOOKUP($A596,'Neizmirene obaveze JLS'!$A$11:$M$1500,12,FALSE)),0)))</f>
        <v/>
      </c>
      <c r="N596" s="87" t="str">
        <f>IF(A596=0,"",IF($A596&lt;=$A$1,+IF(VLOOKUP(A596,'Rashodi- plan-izvršenje'!$A$8:$M$1500,10,FALSE)&gt;0,VLOOKUP(A596,'Rashodi- plan-izvršenje'!$A$8:$M$1500,11,FALSE),VLOOKUP(A596,'Rashodi- plan-izvršenje'!$A$8:$M$1500,13,FALSE)),+IF($A596&gt;$A$2,IF(VLOOKUP($A596,'Neizmirene obaveze JLS'!$A$8:$M$1500,10,FALSE)&gt;0,VLOOKUP($A596,'Neizmirene obaveze JLS'!$A$11:$M$1500,11,FALSE),VLOOKUP($A596,'Neizmirene obaveze JLS'!$A$11:$M$1500,13,FALSE)),0)))</f>
        <v/>
      </c>
      <c r="O596" s="87" t="str">
        <f>IF(A596=0,"",IF($A596&lt;=$A$1,VALUE(+VLOOKUP($A596,'Rashodi- plan-izvršenje'!$A$8:N$1500,'prenos-P-R-N'!O$1,FALSE)),IF($A596&lt;=A$2,VALUE(VLOOKUP($A596,'Prihodi- plan-izvršenje'!$A$8:$H$500,6,FALSE)),VALUE(VLOOKUP($A596,'Neizmirene obaveze JLS'!$A$8:$N$500,O$1,FALSE)))))</f>
        <v/>
      </c>
      <c r="P596" s="87" t="str">
        <f>IF(A596=0,"",IF(A596=0,0,IF(A596&gt;A$2,'šifarnik K-izvor'!G$3,+IF(Q596&lt;700,+'šifarnik K-izvor'!G$2,'šifarnik K-izvor'!G$1))))</f>
        <v/>
      </c>
      <c r="Q596" s="87">
        <f>IF($A596&lt;=$A$1,VALUE(+VLOOKUP($A596,'Rashodi- plan-izvršenje'!$A$8:O$1500,'prenos-P-R-N'!Q$1,FALSE)),IF($A596&lt;=$A$2,VLOOKUP($A596,'Prihodi- plan-izvršenje'!$A$4:$H$500,4,FALSE),IF($A596&lt;=$A$3,VLOOKUP(A596,'Neizmirene obaveze JLS'!$A$11:O$500,Q$1,FALSE),"")))</f>
        <v>0</v>
      </c>
      <c r="R596" s="88">
        <f>IF($A596&lt;=$A$1,VALUE(+VLOOKUP($A596,'Rashodi- plan-izvršenje'!$A$8:P$1500,'prenos-P-R-N'!R$1,FALSE)),IF($A596&lt;=$A$2,VLOOKUP($A596,'Prihodi- plan-izvršenje'!$A$4:$H$500,7,FALSE),""))</f>
        <v>0</v>
      </c>
      <c r="S596" s="88">
        <f>IF(A596=0,0,IF($A596&lt;=$A$1,VALUE(+VLOOKUP($A596,'Rashodi- plan-izvršenje'!$A$8:Q$1500,'prenos-P-R-N'!S$1,FALSE)),IF($A596&lt;=$A$2,VLOOKUP($A596,'Prihodi- plan-izvršenje'!$A$4:$H$500,8,FALSE),0)))</f>
        <v>0</v>
      </c>
      <c r="T596" s="88" t="str">
        <f>IF($A596&gt;$A$2,VLOOKUP($A596,'Neizmirene obaveze JLS'!$A$11:R$500,R$1,FALSE),"")</f>
        <v/>
      </c>
      <c r="U596" s="88">
        <f>IF($A596&gt;$A$2,VLOOKUP($A596,'Neizmirene obaveze JLS'!$A$11:S$500,S$1,FALSE),0)</f>
        <v>0</v>
      </c>
      <c r="V596" s="88">
        <f t="shared" si="58"/>
        <v>0</v>
      </c>
      <c r="W596" s="74"/>
      <c r="X596" s="74"/>
      <c r="Y596" s="74"/>
      <c r="Z596" s="74"/>
      <c r="AA596" s="193">
        <f t="shared" si="59"/>
        <v>1</v>
      </c>
      <c r="AB596" s="193" t="str">
        <f t="shared" si="60"/>
        <v/>
      </c>
    </row>
    <row r="597" spans="1:28">
      <c r="A597" s="89">
        <f>IF(AND(COUNTIF(A$1:A$3,"&gt;0")=1,MAX(A$8:A596)&lt;A$1),A596+1,IF(AND(COUNTIF(A$1:A$3,"&gt;0")=2,MAX(A$8:A596)&lt;A$2),A596+1,IF(AND(COUNTIF(A$1:A$3,"&gt;0")=3,MAX(A$8:A596)&lt;A$3),A596+1,0)))</f>
        <v>0</v>
      </c>
      <c r="B597" s="89" t="str">
        <f t="shared" si="61"/>
        <v/>
      </c>
      <c r="C597" s="89" t="str">
        <f t="shared" si="62"/>
        <v/>
      </c>
      <c r="D597" s="87" t="str">
        <f>IF($A597=0,"",IF($A597&lt;=$A$1,+VLOOKUP($A597,'Rashodi- plan-izvršenje'!$A$8:B$1500,'prenos-P-R-N'!D$1,FALSE),IF($A597&gt;$A$2,+VLOOKUP($A597,'Neizmirene obaveze JLS'!$A$11:B$500,'prenos-P-R-N'!D$1,FALSE),"")))</f>
        <v/>
      </c>
      <c r="E597" s="87" t="str">
        <f>IF($A597=0,"",IF($A597&lt;=$A$1,+VLOOKUP($A597,'Rashodi- plan-izvršenje'!$A$8:C$1500,'prenos-P-R-N'!E$1,FALSE),IF($A597&gt;$A$2,+VLOOKUP($A597,'Neizmirene obaveze JLS'!$A$11:C$500,'prenos-P-R-N'!E$1,FALSE),"")))</f>
        <v/>
      </c>
      <c r="F597" s="87" t="str">
        <f>IF($A597=0,"",IF($A597&lt;=$A$1,+VLOOKUP($A597,'Rashodi- plan-izvršenje'!$A$8:D$1500,'prenos-P-R-N'!F$1,FALSE),IF($A597&gt;$A$2,+VLOOKUP($A597,'Neizmirene obaveze JLS'!$A$11:D$500,'prenos-P-R-N'!F$1,FALSE),"")))</f>
        <v/>
      </c>
      <c r="G597" s="87" t="str">
        <f>IF($A597=0,"",IF($A597&lt;=$A$1,+VLOOKUP($A597,'Rashodi- plan-izvršenje'!$A$8:E$1500,'prenos-P-R-N'!G$1,FALSE),IF($A597&gt;$A$2,+VLOOKUP($A597,'Neizmirene obaveze JLS'!$A$11:E$500,'prenos-P-R-N'!G$1,FALSE),"")))</f>
        <v/>
      </c>
      <c r="H597" s="87" t="str">
        <f>IF($A597=0,"",IF($A597&lt;=$A$1,+VLOOKUP($A597,'Rashodi- plan-izvršenje'!$A$8:F$1500,'prenos-P-R-N'!H$1,FALSE),IF($A597&gt;$A$2,+VLOOKUP($A597,'Neizmirene obaveze JLS'!$A$11:F$500,'prenos-P-R-N'!H$1,FALSE),"")))</f>
        <v/>
      </c>
      <c r="I597" s="87" t="str">
        <f>IF($A597=0,"",IF($A597&lt;=$A$1,+VLOOKUP($A597,'Rashodi- plan-izvršenje'!$A$8:G$1500,'prenos-P-R-N'!I$1,FALSE),IF($A597&gt;$A$2,+VLOOKUP($A597,'Neizmirene obaveze JLS'!$A$11:G$500,'prenos-P-R-N'!I$1,FALSE),"")))</f>
        <v/>
      </c>
      <c r="J597" s="87" t="str">
        <f>IF($A597=0,"",IF($A597&lt;=$A$1,+VLOOKUP($A597,'Rashodi- plan-izvršenje'!$A$8:H$1500,'prenos-P-R-N'!J$1,FALSE),IF($A597&gt;$A$2,+VLOOKUP($A597,'Neizmirene obaveze JLS'!$A$11:H$500,'prenos-P-R-N'!J$1,FALSE),"")))</f>
        <v/>
      </c>
      <c r="K597" s="87" t="str">
        <f>IF($A597=0,"",IF($A597&lt;=$A$1,+VLOOKUP($A597,'Rashodi- plan-izvršenje'!$A$8:I$1500,'prenos-P-R-N'!K$1,FALSE),IF($A597&gt;$A$2,+VLOOKUP($A597,'Neizmirene obaveze JLS'!$A$11:I$500,'prenos-P-R-N'!K$1,FALSE),"")))</f>
        <v/>
      </c>
      <c r="L597" t="str">
        <f>IF(A597=0,"",IF(A597&lt;=A$1,+IF(VLOOKUP(A597,'Rashodi- plan-izvršenje'!A$8:J$1500,M$1,FALSE)&gt;0,"Програмска активност","Пројекат"),IF(A597&gt;A$2,+IF(VLOOKUP(A597,'Neizmirene obaveze JLS'!A$8:J$2008,M$1,FALSE)&gt;0,"Програмска активност","Пројекат"),"")))</f>
        <v/>
      </c>
      <c r="M597" s="87" t="str">
        <f>IF(A597=0,"",IF($A597&lt;=$A$1,+IF(VLOOKUP($A597,'Rashodi- plan-izvršenje'!$A$8:$M$1500,10,FALSE)&gt;0,VLOOKUP($A597,'Rashodi- plan-izvršenje'!$A$8:$M$1500,10,FALSE),VLOOKUP($A597,'Rashodi- plan-izvršenje'!$A$8:$M$1500,12,FALSE)),+IF($A597&gt;$A$2,IF(VLOOKUP($A597,'Neizmirene obaveze JLS'!$A$8:$M$1500,10,FALSE)&gt;0,VLOOKUP($A597,'Neizmirene obaveze JLS'!$A$11:$M$1500,10,FALSE),VLOOKUP($A597,'Neizmirene obaveze JLS'!$A$11:$M$1500,12,FALSE)),0)))</f>
        <v/>
      </c>
      <c r="N597" s="87" t="str">
        <f>IF(A597=0,"",IF($A597&lt;=$A$1,+IF(VLOOKUP(A597,'Rashodi- plan-izvršenje'!$A$8:$M$1500,10,FALSE)&gt;0,VLOOKUP(A597,'Rashodi- plan-izvršenje'!$A$8:$M$1500,11,FALSE),VLOOKUP(A597,'Rashodi- plan-izvršenje'!$A$8:$M$1500,13,FALSE)),+IF($A597&gt;$A$2,IF(VLOOKUP($A597,'Neizmirene obaveze JLS'!$A$8:$M$1500,10,FALSE)&gt;0,VLOOKUP($A597,'Neizmirene obaveze JLS'!$A$11:$M$1500,11,FALSE),VLOOKUP($A597,'Neizmirene obaveze JLS'!$A$11:$M$1500,13,FALSE)),0)))</f>
        <v/>
      </c>
      <c r="O597" s="87" t="str">
        <f>IF(A597=0,"",IF($A597&lt;=$A$1,VALUE(+VLOOKUP($A597,'Rashodi- plan-izvršenje'!$A$8:N$1500,'prenos-P-R-N'!O$1,FALSE)),IF($A597&lt;=A$2,VALUE(VLOOKUP($A597,'Prihodi- plan-izvršenje'!$A$8:$H$500,6,FALSE)),VALUE(VLOOKUP($A597,'Neizmirene obaveze JLS'!$A$8:$N$500,O$1,FALSE)))))</f>
        <v/>
      </c>
      <c r="P597" s="87" t="str">
        <f>IF(A597=0,"",IF(A597=0,0,IF(A597&gt;A$2,'šifarnik K-izvor'!G$3,+IF(Q597&lt;700,+'šifarnik K-izvor'!G$2,'šifarnik K-izvor'!G$1))))</f>
        <v/>
      </c>
      <c r="Q597" s="87">
        <f>IF($A597&lt;=$A$1,VALUE(+VLOOKUP($A597,'Rashodi- plan-izvršenje'!$A$8:O$1500,'prenos-P-R-N'!Q$1,FALSE)),IF($A597&lt;=$A$2,VLOOKUP($A597,'Prihodi- plan-izvršenje'!$A$4:$H$500,4,FALSE),IF($A597&lt;=$A$3,VLOOKUP(A597,'Neizmirene obaveze JLS'!$A$11:O$500,Q$1,FALSE),"")))</f>
        <v>0</v>
      </c>
      <c r="R597" s="88">
        <f>IF($A597&lt;=$A$1,VALUE(+VLOOKUP($A597,'Rashodi- plan-izvršenje'!$A$8:P$1500,'prenos-P-R-N'!R$1,FALSE)),IF($A597&lt;=$A$2,VLOOKUP($A597,'Prihodi- plan-izvršenje'!$A$4:$H$500,7,FALSE),""))</f>
        <v>0</v>
      </c>
      <c r="S597" s="88">
        <f>IF(A597=0,0,IF($A597&lt;=$A$1,VALUE(+VLOOKUP($A597,'Rashodi- plan-izvršenje'!$A$8:Q$1500,'prenos-P-R-N'!S$1,FALSE)),IF($A597&lt;=$A$2,VLOOKUP($A597,'Prihodi- plan-izvršenje'!$A$4:$H$500,8,FALSE),0)))</f>
        <v>0</v>
      </c>
      <c r="T597" s="88" t="str">
        <f>IF($A597&gt;$A$2,VLOOKUP($A597,'Neizmirene obaveze JLS'!$A$11:R$500,R$1,FALSE),"")</f>
        <v/>
      </c>
      <c r="U597" s="88">
        <f>IF($A597&gt;$A$2,VLOOKUP($A597,'Neizmirene obaveze JLS'!$A$11:S$500,S$1,FALSE),0)</f>
        <v>0</v>
      </c>
      <c r="V597" s="88">
        <f t="shared" si="58"/>
        <v>0</v>
      </c>
      <c r="W597" s="74"/>
      <c r="X597" s="74"/>
      <c r="Y597" s="74"/>
      <c r="Z597" s="74"/>
      <c r="AA597" s="193">
        <f t="shared" si="59"/>
        <v>1</v>
      </c>
      <c r="AB597" s="193" t="str">
        <f t="shared" si="60"/>
        <v/>
      </c>
    </row>
    <row r="598" spans="1:28">
      <c r="A598" s="89">
        <f>IF(AND(COUNTIF(A$1:A$3,"&gt;0")=1,MAX(A$8:A597)&lt;A$1),A597+1,IF(AND(COUNTIF(A$1:A$3,"&gt;0")=2,MAX(A$8:A597)&lt;A$2),A597+1,IF(AND(COUNTIF(A$1:A$3,"&gt;0")=3,MAX(A$8:A597)&lt;A$3),A597+1,0)))</f>
        <v>0</v>
      </c>
      <c r="B598" s="89" t="str">
        <f t="shared" si="61"/>
        <v/>
      </c>
      <c r="C598" s="89" t="str">
        <f t="shared" si="62"/>
        <v/>
      </c>
      <c r="D598" s="87" t="str">
        <f>IF($A598=0,"",IF($A598&lt;=$A$1,+VLOOKUP($A598,'Rashodi- plan-izvršenje'!$A$8:B$1500,'prenos-P-R-N'!D$1,FALSE),IF($A598&gt;$A$2,+VLOOKUP($A598,'Neizmirene obaveze JLS'!$A$11:B$500,'prenos-P-R-N'!D$1,FALSE),"")))</f>
        <v/>
      </c>
      <c r="E598" s="87" t="str">
        <f>IF($A598=0,"",IF($A598&lt;=$A$1,+VLOOKUP($A598,'Rashodi- plan-izvršenje'!$A$8:C$1500,'prenos-P-R-N'!E$1,FALSE),IF($A598&gt;$A$2,+VLOOKUP($A598,'Neizmirene obaveze JLS'!$A$11:C$500,'prenos-P-R-N'!E$1,FALSE),"")))</f>
        <v/>
      </c>
      <c r="F598" s="87" t="str">
        <f>IF($A598=0,"",IF($A598&lt;=$A$1,+VLOOKUP($A598,'Rashodi- plan-izvršenje'!$A$8:D$1500,'prenos-P-R-N'!F$1,FALSE),IF($A598&gt;$A$2,+VLOOKUP($A598,'Neizmirene obaveze JLS'!$A$11:D$500,'prenos-P-R-N'!F$1,FALSE),"")))</f>
        <v/>
      </c>
      <c r="G598" s="87" t="str">
        <f>IF($A598=0,"",IF($A598&lt;=$A$1,+VLOOKUP($A598,'Rashodi- plan-izvršenje'!$A$8:E$1500,'prenos-P-R-N'!G$1,FALSE),IF($A598&gt;$A$2,+VLOOKUP($A598,'Neizmirene obaveze JLS'!$A$11:E$500,'prenos-P-R-N'!G$1,FALSE),"")))</f>
        <v/>
      </c>
      <c r="H598" s="87" t="str">
        <f>IF($A598=0,"",IF($A598&lt;=$A$1,+VLOOKUP($A598,'Rashodi- plan-izvršenje'!$A$8:F$1500,'prenos-P-R-N'!H$1,FALSE),IF($A598&gt;$A$2,+VLOOKUP($A598,'Neizmirene obaveze JLS'!$A$11:F$500,'prenos-P-R-N'!H$1,FALSE),"")))</f>
        <v/>
      </c>
      <c r="I598" s="87" t="str">
        <f>IF($A598=0,"",IF($A598&lt;=$A$1,+VLOOKUP($A598,'Rashodi- plan-izvršenje'!$A$8:G$1500,'prenos-P-R-N'!I$1,FALSE),IF($A598&gt;$A$2,+VLOOKUP($A598,'Neizmirene obaveze JLS'!$A$11:G$500,'prenos-P-R-N'!I$1,FALSE),"")))</f>
        <v/>
      </c>
      <c r="J598" s="87" t="str">
        <f>IF($A598=0,"",IF($A598&lt;=$A$1,+VLOOKUP($A598,'Rashodi- plan-izvršenje'!$A$8:H$1500,'prenos-P-R-N'!J$1,FALSE),IF($A598&gt;$A$2,+VLOOKUP($A598,'Neizmirene obaveze JLS'!$A$11:H$500,'prenos-P-R-N'!J$1,FALSE),"")))</f>
        <v/>
      </c>
      <c r="K598" s="87" t="str">
        <f>IF($A598=0,"",IF($A598&lt;=$A$1,+VLOOKUP($A598,'Rashodi- plan-izvršenje'!$A$8:I$1500,'prenos-P-R-N'!K$1,FALSE),IF($A598&gt;$A$2,+VLOOKUP($A598,'Neizmirene obaveze JLS'!$A$11:I$500,'prenos-P-R-N'!K$1,FALSE),"")))</f>
        <v/>
      </c>
      <c r="L598" t="str">
        <f>IF(A598=0,"",IF(A598&lt;=A$1,+IF(VLOOKUP(A598,'Rashodi- plan-izvršenje'!A$8:J$1500,M$1,FALSE)&gt;0,"Програмска активност","Пројекат"),IF(A598&gt;A$2,+IF(VLOOKUP(A598,'Neizmirene obaveze JLS'!A$8:J$2008,M$1,FALSE)&gt;0,"Програмска активност","Пројекат"),"")))</f>
        <v/>
      </c>
      <c r="M598" s="87" t="str">
        <f>IF(A598=0,"",IF($A598&lt;=$A$1,+IF(VLOOKUP($A598,'Rashodi- plan-izvršenje'!$A$8:$M$1500,10,FALSE)&gt;0,VLOOKUP($A598,'Rashodi- plan-izvršenje'!$A$8:$M$1500,10,FALSE),VLOOKUP($A598,'Rashodi- plan-izvršenje'!$A$8:$M$1500,12,FALSE)),+IF($A598&gt;$A$2,IF(VLOOKUP($A598,'Neizmirene obaveze JLS'!$A$8:$M$1500,10,FALSE)&gt;0,VLOOKUP($A598,'Neizmirene obaveze JLS'!$A$11:$M$1500,10,FALSE),VLOOKUP($A598,'Neizmirene obaveze JLS'!$A$11:$M$1500,12,FALSE)),0)))</f>
        <v/>
      </c>
      <c r="N598" s="87" t="str">
        <f>IF(A598=0,"",IF($A598&lt;=$A$1,+IF(VLOOKUP(A598,'Rashodi- plan-izvršenje'!$A$8:$M$1500,10,FALSE)&gt;0,VLOOKUP(A598,'Rashodi- plan-izvršenje'!$A$8:$M$1500,11,FALSE),VLOOKUP(A598,'Rashodi- plan-izvršenje'!$A$8:$M$1500,13,FALSE)),+IF($A598&gt;$A$2,IF(VLOOKUP($A598,'Neizmirene obaveze JLS'!$A$8:$M$1500,10,FALSE)&gt;0,VLOOKUP($A598,'Neizmirene obaveze JLS'!$A$11:$M$1500,11,FALSE),VLOOKUP($A598,'Neizmirene obaveze JLS'!$A$11:$M$1500,13,FALSE)),0)))</f>
        <v/>
      </c>
      <c r="O598" s="87" t="str">
        <f>IF(A598=0,"",IF($A598&lt;=$A$1,VALUE(+VLOOKUP($A598,'Rashodi- plan-izvršenje'!$A$8:N$1500,'prenos-P-R-N'!O$1,FALSE)),IF($A598&lt;=A$2,VALUE(VLOOKUP($A598,'Prihodi- plan-izvršenje'!$A$8:$H$500,6,FALSE)),VALUE(VLOOKUP($A598,'Neizmirene obaveze JLS'!$A$8:$N$500,O$1,FALSE)))))</f>
        <v/>
      </c>
      <c r="P598" s="87" t="str">
        <f>IF(A598=0,"",IF(A598=0,0,IF(A598&gt;A$2,'šifarnik K-izvor'!G$3,+IF(Q598&lt;700,+'šifarnik K-izvor'!G$2,'šifarnik K-izvor'!G$1))))</f>
        <v/>
      </c>
      <c r="Q598" s="87">
        <f>IF($A598&lt;=$A$1,VALUE(+VLOOKUP($A598,'Rashodi- plan-izvršenje'!$A$8:O$1500,'prenos-P-R-N'!Q$1,FALSE)),IF($A598&lt;=$A$2,VLOOKUP($A598,'Prihodi- plan-izvršenje'!$A$4:$H$500,4,FALSE),IF($A598&lt;=$A$3,VLOOKUP(A598,'Neizmirene obaveze JLS'!$A$11:O$500,Q$1,FALSE),"")))</f>
        <v>0</v>
      </c>
      <c r="R598" s="88">
        <f>IF($A598&lt;=$A$1,VALUE(+VLOOKUP($A598,'Rashodi- plan-izvršenje'!$A$8:P$1500,'prenos-P-R-N'!R$1,FALSE)),IF($A598&lt;=$A$2,VLOOKUP($A598,'Prihodi- plan-izvršenje'!$A$4:$H$500,7,FALSE),""))</f>
        <v>0</v>
      </c>
      <c r="S598" s="88">
        <f>IF(A598=0,0,IF($A598&lt;=$A$1,VALUE(+VLOOKUP($A598,'Rashodi- plan-izvršenje'!$A$8:Q$1500,'prenos-P-R-N'!S$1,FALSE)),IF($A598&lt;=$A$2,VLOOKUP($A598,'Prihodi- plan-izvršenje'!$A$4:$H$500,8,FALSE),0)))</f>
        <v>0</v>
      </c>
      <c r="T598" s="88" t="str">
        <f>IF($A598&gt;$A$2,VLOOKUP($A598,'Neizmirene obaveze JLS'!$A$11:R$500,R$1,FALSE),"")</f>
        <v/>
      </c>
      <c r="U598" s="88">
        <f>IF($A598&gt;$A$2,VLOOKUP($A598,'Neizmirene obaveze JLS'!$A$11:S$500,S$1,FALSE),0)</f>
        <v>0</v>
      </c>
      <c r="V598" s="88">
        <f t="shared" si="58"/>
        <v>0</v>
      </c>
      <c r="W598" s="74"/>
      <c r="X598" s="74"/>
      <c r="Y598" s="74"/>
      <c r="Z598" s="74"/>
      <c r="AA598" s="193">
        <f t="shared" si="59"/>
        <v>1</v>
      </c>
      <c r="AB598" s="193" t="str">
        <f t="shared" si="60"/>
        <v/>
      </c>
    </row>
    <row r="599" spans="1:28">
      <c r="A599" s="89">
        <f>IF(AND(COUNTIF(A$1:A$3,"&gt;0")=1,MAX(A$8:A598)&lt;A$1),A598+1,IF(AND(COUNTIF(A$1:A$3,"&gt;0")=2,MAX(A$8:A598)&lt;A$2),A598+1,IF(AND(COUNTIF(A$1:A$3,"&gt;0")=3,MAX(A$8:A598)&lt;A$3),A598+1,0)))</f>
        <v>0</v>
      </c>
      <c r="B599" s="89" t="str">
        <f t="shared" si="61"/>
        <v/>
      </c>
      <c r="C599" s="89" t="str">
        <f t="shared" si="62"/>
        <v/>
      </c>
      <c r="D599" s="87" t="str">
        <f>IF($A599=0,"",IF($A599&lt;=$A$1,+VLOOKUP($A599,'Rashodi- plan-izvršenje'!$A$8:B$1500,'prenos-P-R-N'!D$1,FALSE),IF($A599&gt;$A$2,+VLOOKUP($A599,'Neizmirene obaveze JLS'!$A$11:B$500,'prenos-P-R-N'!D$1,FALSE),"")))</f>
        <v/>
      </c>
      <c r="E599" s="87" t="str">
        <f>IF($A599=0,"",IF($A599&lt;=$A$1,+VLOOKUP($A599,'Rashodi- plan-izvršenje'!$A$8:C$1500,'prenos-P-R-N'!E$1,FALSE),IF($A599&gt;$A$2,+VLOOKUP($A599,'Neizmirene obaveze JLS'!$A$11:C$500,'prenos-P-R-N'!E$1,FALSE),"")))</f>
        <v/>
      </c>
      <c r="F599" s="87" t="str">
        <f>IF($A599=0,"",IF($A599&lt;=$A$1,+VLOOKUP($A599,'Rashodi- plan-izvršenje'!$A$8:D$1500,'prenos-P-R-N'!F$1,FALSE),IF($A599&gt;$A$2,+VLOOKUP($A599,'Neizmirene obaveze JLS'!$A$11:D$500,'prenos-P-R-N'!F$1,FALSE),"")))</f>
        <v/>
      </c>
      <c r="G599" s="87" t="str">
        <f>IF($A599=0,"",IF($A599&lt;=$A$1,+VLOOKUP($A599,'Rashodi- plan-izvršenje'!$A$8:E$1500,'prenos-P-R-N'!G$1,FALSE),IF($A599&gt;$A$2,+VLOOKUP($A599,'Neizmirene obaveze JLS'!$A$11:E$500,'prenos-P-R-N'!G$1,FALSE),"")))</f>
        <v/>
      </c>
      <c r="H599" s="87" t="str">
        <f>IF($A599=0,"",IF($A599&lt;=$A$1,+VLOOKUP($A599,'Rashodi- plan-izvršenje'!$A$8:F$1500,'prenos-P-R-N'!H$1,FALSE),IF($A599&gt;$A$2,+VLOOKUP($A599,'Neizmirene obaveze JLS'!$A$11:F$500,'prenos-P-R-N'!H$1,FALSE),"")))</f>
        <v/>
      </c>
      <c r="I599" s="87" t="str">
        <f>IF($A599=0,"",IF($A599&lt;=$A$1,+VLOOKUP($A599,'Rashodi- plan-izvršenje'!$A$8:G$1500,'prenos-P-R-N'!I$1,FALSE),IF($A599&gt;$A$2,+VLOOKUP($A599,'Neizmirene obaveze JLS'!$A$11:G$500,'prenos-P-R-N'!I$1,FALSE),"")))</f>
        <v/>
      </c>
      <c r="J599" s="87" t="str">
        <f>IF($A599=0,"",IF($A599&lt;=$A$1,+VLOOKUP($A599,'Rashodi- plan-izvršenje'!$A$8:H$1500,'prenos-P-R-N'!J$1,FALSE),IF($A599&gt;$A$2,+VLOOKUP($A599,'Neizmirene obaveze JLS'!$A$11:H$500,'prenos-P-R-N'!J$1,FALSE),"")))</f>
        <v/>
      </c>
      <c r="K599" s="87" t="str">
        <f>IF($A599=0,"",IF($A599&lt;=$A$1,+VLOOKUP($A599,'Rashodi- plan-izvršenje'!$A$8:I$1500,'prenos-P-R-N'!K$1,FALSE),IF($A599&gt;$A$2,+VLOOKUP($A599,'Neizmirene obaveze JLS'!$A$11:I$500,'prenos-P-R-N'!K$1,FALSE),"")))</f>
        <v/>
      </c>
      <c r="L599" t="str">
        <f>IF(A599=0,"",IF(A599&lt;=A$1,+IF(VLOOKUP(A599,'Rashodi- plan-izvršenje'!A$8:J$1500,M$1,FALSE)&gt;0,"Програмска активност","Пројекат"),IF(A599&gt;A$2,+IF(VLOOKUP(A599,'Neizmirene obaveze JLS'!A$8:J$2008,M$1,FALSE)&gt;0,"Програмска активност","Пројекат"),"")))</f>
        <v/>
      </c>
      <c r="M599" s="87" t="str">
        <f>IF(A599=0,"",IF($A599&lt;=$A$1,+IF(VLOOKUP($A599,'Rashodi- plan-izvršenje'!$A$8:$M$1500,10,FALSE)&gt;0,VLOOKUP($A599,'Rashodi- plan-izvršenje'!$A$8:$M$1500,10,FALSE),VLOOKUP($A599,'Rashodi- plan-izvršenje'!$A$8:$M$1500,12,FALSE)),+IF($A599&gt;$A$2,IF(VLOOKUP($A599,'Neizmirene obaveze JLS'!$A$8:$M$1500,10,FALSE)&gt;0,VLOOKUP($A599,'Neizmirene obaveze JLS'!$A$11:$M$1500,10,FALSE),VLOOKUP($A599,'Neizmirene obaveze JLS'!$A$11:$M$1500,12,FALSE)),0)))</f>
        <v/>
      </c>
      <c r="N599" s="87" t="str">
        <f>IF(A599=0,"",IF($A599&lt;=$A$1,+IF(VLOOKUP(A599,'Rashodi- plan-izvršenje'!$A$8:$M$1500,10,FALSE)&gt;0,VLOOKUP(A599,'Rashodi- plan-izvršenje'!$A$8:$M$1500,11,FALSE),VLOOKUP(A599,'Rashodi- plan-izvršenje'!$A$8:$M$1500,13,FALSE)),+IF($A599&gt;$A$2,IF(VLOOKUP($A599,'Neizmirene obaveze JLS'!$A$8:$M$1500,10,FALSE)&gt;0,VLOOKUP($A599,'Neizmirene obaveze JLS'!$A$11:$M$1500,11,FALSE),VLOOKUP($A599,'Neizmirene obaveze JLS'!$A$11:$M$1500,13,FALSE)),0)))</f>
        <v/>
      </c>
      <c r="O599" s="87" t="str">
        <f>IF(A599=0,"",IF($A599&lt;=$A$1,VALUE(+VLOOKUP($A599,'Rashodi- plan-izvršenje'!$A$8:N$1500,'prenos-P-R-N'!O$1,FALSE)),IF($A599&lt;=A$2,VALUE(VLOOKUP($A599,'Prihodi- plan-izvršenje'!$A$8:$H$500,6,FALSE)),VALUE(VLOOKUP($A599,'Neizmirene obaveze JLS'!$A$8:$N$500,O$1,FALSE)))))</f>
        <v/>
      </c>
      <c r="P599" s="87" t="str">
        <f>IF(A599=0,"",IF(A599=0,0,IF(A599&gt;A$2,'šifarnik K-izvor'!G$3,+IF(Q599&lt;700,+'šifarnik K-izvor'!G$2,'šifarnik K-izvor'!G$1))))</f>
        <v/>
      </c>
      <c r="Q599" s="87">
        <f>IF($A599&lt;=$A$1,VALUE(+VLOOKUP($A599,'Rashodi- plan-izvršenje'!$A$8:O$1500,'prenos-P-R-N'!Q$1,FALSE)),IF($A599&lt;=$A$2,VLOOKUP($A599,'Prihodi- plan-izvršenje'!$A$4:$H$500,4,FALSE),IF($A599&lt;=$A$3,VLOOKUP(A599,'Neizmirene obaveze JLS'!$A$11:O$500,Q$1,FALSE),"")))</f>
        <v>0</v>
      </c>
      <c r="R599" s="88">
        <f>IF($A599&lt;=$A$1,VALUE(+VLOOKUP($A599,'Rashodi- plan-izvršenje'!$A$8:P$1500,'prenos-P-R-N'!R$1,FALSE)),IF($A599&lt;=$A$2,VLOOKUP($A599,'Prihodi- plan-izvršenje'!$A$4:$H$500,7,FALSE),""))</f>
        <v>0</v>
      </c>
      <c r="S599" s="88">
        <f>IF(A599=0,0,IF($A599&lt;=$A$1,VALUE(+VLOOKUP($A599,'Rashodi- plan-izvršenje'!$A$8:Q$1500,'prenos-P-R-N'!S$1,FALSE)),IF($A599&lt;=$A$2,VLOOKUP($A599,'Prihodi- plan-izvršenje'!$A$4:$H$500,8,FALSE),0)))</f>
        <v>0</v>
      </c>
      <c r="T599" s="88" t="str">
        <f>IF($A599&gt;$A$2,VLOOKUP($A599,'Neizmirene obaveze JLS'!$A$11:R$500,R$1,FALSE),"")</f>
        <v/>
      </c>
      <c r="U599" s="88">
        <f>IF($A599&gt;$A$2,VLOOKUP($A599,'Neizmirene obaveze JLS'!$A$11:S$500,S$1,FALSE),0)</f>
        <v>0</v>
      </c>
      <c r="V599" s="88">
        <f t="shared" si="58"/>
        <v>0</v>
      </c>
      <c r="W599" s="74"/>
      <c r="X599" s="74"/>
      <c r="Y599" s="74"/>
      <c r="Z599" s="74"/>
      <c r="AA599" s="193">
        <f t="shared" si="59"/>
        <v>1</v>
      </c>
      <c r="AB599" s="193" t="str">
        <f t="shared" si="60"/>
        <v/>
      </c>
    </row>
    <row r="600" spans="1:28">
      <c r="A600" s="89">
        <f>IF(AND(COUNTIF(A$1:A$3,"&gt;0")=1,MAX(A$8:A599)&lt;A$1),A599+1,IF(AND(COUNTIF(A$1:A$3,"&gt;0")=2,MAX(A$8:A599)&lt;A$2),A599+1,IF(AND(COUNTIF(A$1:A$3,"&gt;0")=3,MAX(A$8:A599)&lt;A$3),A599+1,0)))</f>
        <v>0</v>
      </c>
      <c r="B600" s="89" t="str">
        <f t="shared" si="61"/>
        <v/>
      </c>
      <c r="C600" s="89" t="str">
        <f t="shared" si="62"/>
        <v/>
      </c>
      <c r="D600" s="87" t="str">
        <f>IF($A600=0,"",IF($A600&lt;=$A$1,+VLOOKUP($A600,'Rashodi- plan-izvršenje'!$A$8:B$1500,'prenos-P-R-N'!D$1,FALSE),IF($A600&gt;$A$2,+VLOOKUP($A600,'Neizmirene obaveze JLS'!$A$11:B$500,'prenos-P-R-N'!D$1,FALSE),"")))</f>
        <v/>
      </c>
      <c r="E600" s="87" t="str">
        <f>IF($A600=0,"",IF($A600&lt;=$A$1,+VLOOKUP($A600,'Rashodi- plan-izvršenje'!$A$8:C$1500,'prenos-P-R-N'!E$1,FALSE),IF($A600&gt;$A$2,+VLOOKUP($A600,'Neizmirene obaveze JLS'!$A$11:C$500,'prenos-P-R-N'!E$1,FALSE),"")))</f>
        <v/>
      </c>
      <c r="F600" s="87" t="str">
        <f>IF($A600=0,"",IF($A600&lt;=$A$1,+VLOOKUP($A600,'Rashodi- plan-izvršenje'!$A$8:D$1500,'prenos-P-R-N'!F$1,FALSE),IF($A600&gt;$A$2,+VLOOKUP($A600,'Neizmirene obaveze JLS'!$A$11:D$500,'prenos-P-R-N'!F$1,FALSE),"")))</f>
        <v/>
      </c>
      <c r="G600" s="87" t="str">
        <f>IF($A600=0,"",IF($A600&lt;=$A$1,+VLOOKUP($A600,'Rashodi- plan-izvršenje'!$A$8:E$1500,'prenos-P-R-N'!G$1,FALSE),IF($A600&gt;$A$2,+VLOOKUP($A600,'Neizmirene obaveze JLS'!$A$11:E$500,'prenos-P-R-N'!G$1,FALSE),"")))</f>
        <v/>
      </c>
      <c r="H600" s="87" t="str">
        <f>IF($A600=0,"",IF($A600&lt;=$A$1,+VLOOKUP($A600,'Rashodi- plan-izvršenje'!$A$8:F$1500,'prenos-P-R-N'!H$1,FALSE),IF($A600&gt;$A$2,+VLOOKUP($A600,'Neizmirene obaveze JLS'!$A$11:F$500,'prenos-P-R-N'!H$1,FALSE),"")))</f>
        <v/>
      </c>
      <c r="I600" s="87" t="str">
        <f>IF($A600=0,"",IF($A600&lt;=$A$1,+VLOOKUP($A600,'Rashodi- plan-izvršenje'!$A$8:G$1500,'prenos-P-R-N'!I$1,FALSE),IF($A600&gt;$A$2,+VLOOKUP($A600,'Neizmirene obaveze JLS'!$A$11:G$500,'prenos-P-R-N'!I$1,FALSE),"")))</f>
        <v/>
      </c>
      <c r="J600" s="87" t="str">
        <f>IF($A600=0,"",IF($A600&lt;=$A$1,+VLOOKUP($A600,'Rashodi- plan-izvršenje'!$A$8:H$1500,'prenos-P-R-N'!J$1,FALSE),IF($A600&gt;$A$2,+VLOOKUP($A600,'Neizmirene obaveze JLS'!$A$11:H$500,'prenos-P-R-N'!J$1,FALSE),"")))</f>
        <v/>
      </c>
      <c r="K600" s="87" t="str">
        <f>IF($A600=0,"",IF($A600&lt;=$A$1,+VLOOKUP($A600,'Rashodi- plan-izvršenje'!$A$8:I$1500,'prenos-P-R-N'!K$1,FALSE),IF($A600&gt;$A$2,+VLOOKUP($A600,'Neizmirene obaveze JLS'!$A$11:I$500,'prenos-P-R-N'!K$1,FALSE),"")))</f>
        <v/>
      </c>
      <c r="L600" t="str">
        <f>IF(A600=0,"",IF(A600&lt;=A$1,+IF(VLOOKUP(A600,'Rashodi- plan-izvršenje'!A$8:J$1500,M$1,FALSE)&gt;0,"Програмска активност","Пројекат"),IF(A600&gt;A$2,+IF(VLOOKUP(A600,'Neizmirene obaveze JLS'!A$8:J$2008,M$1,FALSE)&gt;0,"Програмска активност","Пројекат"),"")))</f>
        <v/>
      </c>
      <c r="M600" s="87" t="str">
        <f>IF(A600=0,"",IF($A600&lt;=$A$1,+IF(VLOOKUP($A600,'Rashodi- plan-izvršenje'!$A$8:$M$1500,10,FALSE)&gt;0,VLOOKUP($A600,'Rashodi- plan-izvršenje'!$A$8:$M$1500,10,FALSE),VLOOKUP($A600,'Rashodi- plan-izvršenje'!$A$8:$M$1500,12,FALSE)),+IF($A600&gt;$A$2,IF(VLOOKUP($A600,'Neizmirene obaveze JLS'!$A$8:$M$1500,10,FALSE)&gt;0,VLOOKUP($A600,'Neizmirene obaveze JLS'!$A$11:$M$1500,10,FALSE),VLOOKUP($A600,'Neizmirene obaveze JLS'!$A$11:$M$1500,12,FALSE)),0)))</f>
        <v/>
      </c>
      <c r="N600" s="87" t="str">
        <f>IF(A600=0,"",IF($A600&lt;=$A$1,+IF(VLOOKUP(A600,'Rashodi- plan-izvršenje'!$A$8:$M$1500,10,FALSE)&gt;0,VLOOKUP(A600,'Rashodi- plan-izvršenje'!$A$8:$M$1500,11,FALSE),VLOOKUP(A600,'Rashodi- plan-izvršenje'!$A$8:$M$1500,13,FALSE)),+IF($A600&gt;$A$2,IF(VLOOKUP($A600,'Neizmirene obaveze JLS'!$A$8:$M$1500,10,FALSE)&gt;0,VLOOKUP($A600,'Neizmirene obaveze JLS'!$A$11:$M$1500,11,FALSE),VLOOKUP($A600,'Neizmirene obaveze JLS'!$A$11:$M$1500,13,FALSE)),0)))</f>
        <v/>
      </c>
      <c r="O600" s="87" t="str">
        <f>IF(A600=0,"",IF($A600&lt;=$A$1,VALUE(+VLOOKUP($A600,'Rashodi- plan-izvršenje'!$A$8:N$1500,'prenos-P-R-N'!O$1,FALSE)),IF($A600&lt;=A$2,VALUE(VLOOKUP($A600,'Prihodi- plan-izvršenje'!$A$8:$H$500,6,FALSE)),VALUE(VLOOKUP($A600,'Neizmirene obaveze JLS'!$A$8:$N$500,O$1,FALSE)))))</f>
        <v/>
      </c>
      <c r="P600" s="87" t="str">
        <f>IF(A600=0,"",IF(A600=0,0,IF(A600&gt;A$2,'šifarnik K-izvor'!G$3,+IF(Q600&lt;700,+'šifarnik K-izvor'!G$2,'šifarnik K-izvor'!G$1))))</f>
        <v/>
      </c>
      <c r="Q600" s="87">
        <f>IF($A600&lt;=$A$1,VALUE(+VLOOKUP($A600,'Rashodi- plan-izvršenje'!$A$8:O$1500,'prenos-P-R-N'!Q$1,FALSE)),IF($A600&lt;=$A$2,VLOOKUP($A600,'Prihodi- plan-izvršenje'!$A$4:$H$500,4,FALSE),IF($A600&lt;=$A$3,VLOOKUP(A600,'Neizmirene obaveze JLS'!$A$11:O$500,Q$1,FALSE),"")))</f>
        <v>0</v>
      </c>
      <c r="R600" s="88">
        <f>IF($A600&lt;=$A$1,VALUE(+VLOOKUP($A600,'Rashodi- plan-izvršenje'!$A$8:P$1500,'prenos-P-R-N'!R$1,FALSE)),IF($A600&lt;=$A$2,VLOOKUP($A600,'Prihodi- plan-izvršenje'!$A$4:$H$500,7,FALSE),""))</f>
        <v>0</v>
      </c>
      <c r="S600" s="88">
        <f>IF(A600=0,0,IF($A600&lt;=$A$1,VALUE(+VLOOKUP($A600,'Rashodi- plan-izvršenje'!$A$8:Q$1500,'prenos-P-R-N'!S$1,FALSE)),IF($A600&lt;=$A$2,VLOOKUP($A600,'Prihodi- plan-izvršenje'!$A$4:$H$500,8,FALSE),0)))</f>
        <v>0</v>
      </c>
      <c r="T600" s="88" t="str">
        <f>IF($A600&gt;$A$2,VLOOKUP($A600,'Neizmirene obaveze JLS'!$A$11:R$500,R$1,FALSE),"")</f>
        <v/>
      </c>
      <c r="U600" s="88">
        <f>IF($A600&gt;$A$2,VLOOKUP($A600,'Neizmirene obaveze JLS'!$A$11:S$500,S$1,FALSE),0)</f>
        <v>0</v>
      </c>
      <c r="V600" s="88">
        <f t="shared" si="58"/>
        <v>0</v>
      </c>
      <c r="W600" s="74"/>
      <c r="X600" s="74"/>
      <c r="Y600" s="74"/>
      <c r="Z600" s="74"/>
      <c r="AA600" s="193">
        <f t="shared" si="59"/>
        <v>1</v>
      </c>
      <c r="AB600" s="193" t="str">
        <f t="shared" si="60"/>
        <v/>
      </c>
    </row>
    <row r="601" spans="1:28">
      <c r="A601" s="89">
        <f>IF(AND(COUNTIF(A$1:A$3,"&gt;0")=1,MAX(A$8:A600)&lt;A$1),A600+1,IF(AND(COUNTIF(A$1:A$3,"&gt;0")=2,MAX(A$8:A600)&lt;A$2),A600+1,IF(AND(COUNTIF(A$1:A$3,"&gt;0")=3,MAX(A$8:A600)&lt;A$3),A600+1,0)))</f>
        <v>0</v>
      </c>
      <c r="B601" s="89" t="str">
        <f t="shared" si="61"/>
        <v/>
      </c>
      <c r="C601" s="89" t="str">
        <f t="shared" si="62"/>
        <v/>
      </c>
      <c r="D601" s="87" t="str">
        <f>IF($A601=0,"",IF($A601&lt;=$A$1,+VLOOKUP($A601,'Rashodi- plan-izvršenje'!$A$8:B$1500,'prenos-P-R-N'!D$1,FALSE),IF($A601&gt;$A$2,+VLOOKUP($A601,'Neizmirene obaveze JLS'!$A$11:B$500,'prenos-P-R-N'!D$1,FALSE),"")))</f>
        <v/>
      </c>
      <c r="E601" s="87" t="str">
        <f>IF($A601=0,"",IF($A601&lt;=$A$1,+VLOOKUP($A601,'Rashodi- plan-izvršenje'!$A$8:C$1500,'prenos-P-R-N'!E$1,FALSE),IF($A601&gt;$A$2,+VLOOKUP($A601,'Neizmirene obaveze JLS'!$A$11:C$500,'prenos-P-R-N'!E$1,FALSE),"")))</f>
        <v/>
      </c>
      <c r="F601" s="87" t="str">
        <f>IF($A601=0,"",IF($A601&lt;=$A$1,+VLOOKUP($A601,'Rashodi- plan-izvršenje'!$A$8:D$1500,'prenos-P-R-N'!F$1,FALSE),IF($A601&gt;$A$2,+VLOOKUP($A601,'Neizmirene obaveze JLS'!$A$11:D$500,'prenos-P-R-N'!F$1,FALSE),"")))</f>
        <v/>
      </c>
      <c r="G601" s="87" t="str">
        <f>IF($A601=0,"",IF($A601&lt;=$A$1,+VLOOKUP($A601,'Rashodi- plan-izvršenje'!$A$8:E$1500,'prenos-P-R-N'!G$1,FALSE),IF($A601&gt;$A$2,+VLOOKUP($A601,'Neizmirene obaveze JLS'!$A$11:E$500,'prenos-P-R-N'!G$1,FALSE),"")))</f>
        <v/>
      </c>
      <c r="H601" s="87" t="str">
        <f>IF($A601=0,"",IF($A601&lt;=$A$1,+VLOOKUP($A601,'Rashodi- plan-izvršenje'!$A$8:F$1500,'prenos-P-R-N'!H$1,FALSE),IF($A601&gt;$A$2,+VLOOKUP($A601,'Neizmirene obaveze JLS'!$A$11:F$500,'prenos-P-R-N'!H$1,FALSE),"")))</f>
        <v/>
      </c>
      <c r="I601" s="87" t="str">
        <f>IF($A601=0,"",IF($A601&lt;=$A$1,+VLOOKUP($A601,'Rashodi- plan-izvršenje'!$A$8:G$1500,'prenos-P-R-N'!I$1,FALSE),IF($A601&gt;$A$2,+VLOOKUP($A601,'Neizmirene obaveze JLS'!$A$11:G$500,'prenos-P-R-N'!I$1,FALSE),"")))</f>
        <v/>
      </c>
      <c r="J601" s="87" t="str">
        <f>IF($A601=0,"",IF($A601&lt;=$A$1,+VLOOKUP($A601,'Rashodi- plan-izvršenje'!$A$8:H$1500,'prenos-P-R-N'!J$1,FALSE),IF($A601&gt;$A$2,+VLOOKUP($A601,'Neizmirene obaveze JLS'!$A$11:H$500,'prenos-P-R-N'!J$1,FALSE),"")))</f>
        <v/>
      </c>
      <c r="K601" s="87" t="str">
        <f>IF($A601=0,"",IF($A601&lt;=$A$1,+VLOOKUP($A601,'Rashodi- plan-izvršenje'!$A$8:I$1500,'prenos-P-R-N'!K$1,FALSE),IF($A601&gt;$A$2,+VLOOKUP($A601,'Neizmirene obaveze JLS'!$A$11:I$500,'prenos-P-R-N'!K$1,FALSE),"")))</f>
        <v/>
      </c>
      <c r="L601" t="str">
        <f>IF(A601=0,"",IF(A601&lt;=A$1,+IF(VLOOKUP(A601,'Rashodi- plan-izvršenje'!A$8:J$1500,M$1,FALSE)&gt;0,"Програмска активност","Пројекат"),IF(A601&gt;A$2,+IF(VLOOKUP(A601,'Neizmirene obaveze JLS'!A$8:J$2008,M$1,FALSE)&gt;0,"Програмска активност","Пројекат"),"")))</f>
        <v/>
      </c>
      <c r="M601" s="87" t="str">
        <f>IF(A601=0,"",IF($A601&lt;=$A$1,+IF(VLOOKUP($A601,'Rashodi- plan-izvršenje'!$A$8:$M$1500,10,FALSE)&gt;0,VLOOKUP($A601,'Rashodi- plan-izvršenje'!$A$8:$M$1500,10,FALSE),VLOOKUP($A601,'Rashodi- plan-izvršenje'!$A$8:$M$1500,12,FALSE)),+IF($A601&gt;$A$2,IF(VLOOKUP($A601,'Neizmirene obaveze JLS'!$A$8:$M$1500,10,FALSE)&gt;0,VLOOKUP($A601,'Neizmirene obaveze JLS'!$A$11:$M$1500,10,FALSE),VLOOKUP($A601,'Neizmirene obaveze JLS'!$A$11:$M$1500,12,FALSE)),0)))</f>
        <v/>
      </c>
      <c r="N601" s="87" t="str">
        <f>IF(A601=0,"",IF($A601&lt;=$A$1,+IF(VLOOKUP(A601,'Rashodi- plan-izvršenje'!$A$8:$M$1500,10,FALSE)&gt;0,VLOOKUP(A601,'Rashodi- plan-izvršenje'!$A$8:$M$1500,11,FALSE),VLOOKUP(A601,'Rashodi- plan-izvršenje'!$A$8:$M$1500,13,FALSE)),+IF($A601&gt;$A$2,IF(VLOOKUP($A601,'Neizmirene obaveze JLS'!$A$8:$M$1500,10,FALSE)&gt;0,VLOOKUP($A601,'Neizmirene obaveze JLS'!$A$11:$M$1500,11,FALSE),VLOOKUP($A601,'Neizmirene obaveze JLS'!$A$11:$M$1500,13,FALSE)),0)))</f>
        <v/>
      </c>
      <c r="O601" s="87" t="str">
        <f>IF(A601=0,"",IF($A601&lt;=$A$1,VALUE(+VLOOKUP($A601,'Rashodi- plan-izvršenje'!$A$8:N$1500,'prenos-P-R-N'!O$1,FALSE)),IF($A601&lt;=A$2,VALUE(VLOOKUP($A601,'Prihodi- plan-izvršenje'!$A$8:$H$500,6,FALSE)),VALUE(VLOOKUP($A601,'Neizmirene obaveze JLS'!$A$8:$N$500,O$1,FALSE)))))</f>
        <v/>
      </c>
      <c r="P601" s="87" t="str">
        <f>IF(A601=0,"",IF(A601=0,0,IF(A601&gt;A$2,'šifarnik K-izvor'!G$3,+IF(Q601&lt;700,+'šifarnik K-izvor'!G$2,'šifarnik K-izvor'!G$1))))</f>
        <v/>
      </c>
      <c r="Q601" s="87">
        <f>IF($A601&lt;=$A$1,VALUE(+VLOOKUP($A601,'Rashodi- plan-izvršenje'!$A$8:O$1500,'prenos-P-R-N'!Q$1,FALSE)),IF($A601&lt;=$A$2,VLOOKUP($A601,'Prihodi- plan-izvršenje'!$A$4:$H$500,4,FALSE),IF($A601&lt;=$A$3,VLOOKUP(A601,'Neizmirene obaveze JLS'!$A$11:O$500,Q$1,FALSE),"")))</f>
        <v>0</v>
      </c>
      <c r="R601" s="88">
        <f>IF($A601&lt;=$A$1,VALUE(+VLOOKUP($A601,'Rashodi- plan-izvršenje'!$A$8:P$1500,'prenos-P-R-N'!R$1,FALSE)),IF($A601&lt;=$A$2,VLOOKUP($A601,'Prihodi- plan-izvršenje'!$A$4:$H$500,7,FALSE),""))</f>
        <v>0</v>
      </c>
      <c r="S601" s="88">
        <f>IF(A601=0,0,IF($A601&lt;=$A$1,VALUE(+VLOOKUP($A601,'Rashodi- plan-izvršenje'!$A$8:Q$1500,'prenos-P-R-N'!S$1,FALSE)),IF($A601&lt;=$A$2,VLOOKUP($A601,'Prihodi- plan-izvršenje'!$A$4:$H$500,8,FALSE),0)))</f>
        <v>0</v>
      </c>
      <c r="T601" s="88" t="str">
        <f>IF($A601&gt;$A$2,VLOOKUP($A601,'Neizmirene obaveze JLS'!$A$11:R$500,R$1,FALSE),"")</f>
        <v/>
      </c>
      <c r="U601" s="88">
        <f>IF($A601&gt;$A$2,VLOOKUP($A601,'Neizmirene obaveze JLS'!$A$11:S$500,S$1,FALSE),0)</f>
        <v>0</v>
      </c>
      <c r="V601" s="88">
        <f t="shared" si="58"/>
        <v>0</v>
      </c>
      <c r="W601" s="74"/>
      <c r="X601" s="74"/>
      <c r="Y601" s="74"/>
      <c r="Z601" s="74"/>
      <c r="AA601" s="193">
        <f t="shared" si="59"/>
        <v>1</v>
      </c>
      <c r="AB601" s="193" t="str">
        <f t="shared" si="60"/>
        <v/>
      </c>
    </row>
    <row r="602" spans="1:28">
      <c r="A602" s="89">
        <f>IF(AND(COUNTIF(A$1:A$3,"&gt;0")=1,MAX(A$8:A601)&lt;A$1),A601+1,IF(AND(COUNTIF(A$1:A$3,"&gt;0")=2,MAX(A$8:A601)&lt;A$2),A601+1,IF(AND(COUNTIF(A$1:A$3,"&gt;0")=3,MAX(A$8:A601)&lt;A$3),A601+1,0)))</f>
        <v>0</v>
      </c>
      <c r="B602" s="89" t="str">
        <f t="shared" si="61"/>
        <v/>
      </c>
      <c r="C602" s="89" t="str">
        <f t="shared" si="62"/>
        <v/>
      </c>
      <c r="D602" s="87" t="str">
        <f>IF($A602=0,"",IF($A602&lt;=$A$1,+VLOOKUP($A602,'Rashodi- plan-izvršenje'!$A$8:B$1500,'prenos-P-R-N'!D$1,FALSE),IF($A602&gt;$A$2,+VLOOKUP($A602,'Neizmirene obaveze JLS'!$A$11:B$500,'prenos-P-R-N'!D$1,FALSE),"")))</f>
        <v/>
      </c>
      <c r="E602" s="87" t="str">
        <f>IF($A602=0,"",IF($A602&lt;=$A$1,+VLOOKUP($A602,'Rashodi- plan-izvršenje'!$A$8:C$1500,'prenos-P-R-N'!E$1,FALSE),IF($A602&gt;$A$2,+VLOOKUP($A602,'Neizmirene obaveze JLS'!$A$11:C$500,'prenos-P-R-N'!E$1,FALSE),"")))</f>
        <v/>
      </c>
      <c r="F602" s="87" t="str">
        <f>IF($A602=0,"",IF($A602&lt;=$A$1,+VLOOKUP($A602,'Rashodi- plan-izvršenje'!$A$8:D$1500,'prenos-P-R-N'!F$1,FALSE),IF($A602&gt;$A$2,+VLOOKUP($A602,'Neizmirene obaveze JLS'!$A$11:D$500,'prenos-P-R-N'!F$1,FALSE),"")))</f>
        <v/>
      </c>
      <c r="G602" s="87" t="str">
        <f>IF($A602=0,"",IF($A602&lt;=$A$1,+VLOOKUP($A602,'Rashodi- plan-izvršenje'!$A$8:E$1500,'prenos-P-R-N'!G$1,FALSE),IF($A602&gt;$A$2,+VLOOKUP($A602,'Neizmirene obaveze JLS'!$A$11:E$500,'prenos-P-R-N'!G$1,FALSE),"")))</f>
        <v/>
      </c>
      <c r="H602" s="87" t="str">
        <f>IF($A602=0,"",IF($A602&lt;=$A$1,+VLOOKUP($A602,'Rashodi- plan-izvršenje'!$A$8:F$1500,'prenos-P-R-N'!H$1,FALSE),IF($A602&gt;$A$2,+VLOOKUP($A602,'Neizmirene obaveze JLS'!$A$11:F$500,'prenos-P-R-N'!H$1,FALSE),"")))</f>
        <v/>
      </c>
      <c r="I602" s="87" t="str">
        <f>IF($A602=0,"",IF($A602&lt;=$A$1,+VLOOKUP($A602,'Rashodi- plan-izvršenje'!$A$8:G$1500,'prenos-P-R-N'!I$1,FALSE),IF($A602&gt;$A$2,+VLOOKUP($A602,'Neizmirene obaveze JLS'!$A$11:G$500,'prenos-P-R-N'!I$1,FALSE),"")))</f>
        <v/>
      </c>
      <c r="J602" s="87" t="str">
        <f>IF($A602=0,"",IF($A602&lt;=$A$1,+VLOOKUP($A602,'Rashodi- plan-izvršenje'!$A$8:H$1500,'prenos-P-R-N'!J$1,FALSE),IF($A602&gt;$A$2,+VLOOKUP($A602,'Neizmirene obaveze JLS'!$A$11:H$500,'prenos-P-R-N'!J$1,FALSE),"")))</f>
        <v/>
      </c>
      <c r="K602" s="87" t="str">
        <f>IF($A602=0,"",IF($A602&lt;=$A$1,+VLOOKUP($A602,'Rashodi- plan-izvršenje'!$A$8:I$1500,'prenos-P-R-N'!K$1,FALSE),IF($A602&gt;$A$2,+VLOOKUP($A602,'Neizmirene obaveze JLS'!$A$11:I$500,'prenos-P-R-N'!K$1,FALSE),"")))</f>
        <v/>
      </c>
      <c r="L602" t="str">
        <f>IF(A602=0,"",IF(A602&lt;=A$1,+IF(VLOOKUP(A602,'Rashodi- plan-izvršenje'!A$8:J$1500,M$1,FALSE)&gt;0,"Програмска активност","Пројекат"),IF(A602&gt;A$2,+IF(VLOOKUP(A602,'Neizmirene obaveze JLS'!A$8:J$2008,M$1,FALSE)&gt;0,"Програмска активност","Пројекат"),"")))</f>
        <v/>
      </c>
      <c r="M602" s="87" t="str">
        <f>IF(A602=0,"",IF($A602&lt;=$A$1,+IF(VLOOKUP($A602,'Rashodi- plan-izvršenje'!$A$8:$M$1500,10,FALSE)&gt;0,VLOOKUP($A602,'Rashodi- plan-izvršenje'!$A$8:$M$1500,10,FALSE),VLOOKUP($A602,'Rashodi- plan-izvršenje'!$A$8:$M$1500,12,FALSE)),+IF($A602&gt;$A$2,IF(VLOOKUP($A602,'Neizmirene obaveze JLS'!$A$8:$M$1500,10,FALSE)&gt;0,VLOOKUP($A602,'Neizmirene obaveze JLS'!$A$11:$M$1500,10,FALSE),VLOOKUP($A602,'Neizmirene obaveze JLS'!$A$11:$M$1500,12,FALSE)),0)))</f>
        <v/>
      </c>
      <c r="N602" s="87" t="str">
        <f>IF(A602=0,"",IF($A602&lt;=$A$1,+IF(VLOOKUP(A602,'Rashodi- plan-izvršenje'!$A$8:$M$1500,10,FALSE)&gt;0,VLOOKUP(A602,'Rashodi- plan-izvršenje'!$A$8:$M$1500,11,FALSE),VLOOKUP(A602,'Rashodi- plan-izvršenje'!$A$8:$M$1500,13,FALSE)),+IF($A602&gt;$A$2,IF(VLOOKUP($A602,'Neizmirene obaveze JLS'!$A$8:$M$1500,10,FALSE)&gt;0,VLOOKUP($A602,'Neizmirene obaveze JLS'!$A$11:$M$1500,11,FALSE),VLOOKUP($A602,'Neizmirene obaveze JLS'!$A$11:$M$1500,13,FALSE)),0)))</f>
        <v/>
      </c>
      <c r="O602" s="87" t="str">
        <f>IF(A602=0,"",IF($A602&lt;=$A$1,VALUE(+VLOOKUP($A602,'Rashodi- plan-izvršenje'!$A$8:N$1500,'prenos-P-R-N'!O$1,FALSE)),IF($A602&lt;=A$2,VALUE(VLOOKUP($A602,'Prihodi- plan-izvršenje'!$A$8:$H$500,6,FALSE)),VALUE(VLOOKUP($A602,'Neizmirene obaveze JLS'!$A$8:$N$500,O$1,FALSE)))))</f>
        <v/>
      </c>
      <c r="P602" s="87" t="str">
        <f>IF(A602=0,"",IF(A602=0,0,IF(A602&gt;A$2,'šifarnik K-izvor'!G$3,+IF(Q602&lt;700,+'šifarnik K-izvor'!G$2,'šifarnik K-izvor'!G$1))))</f>
        <v/>
      </c>
      <c r="Q602" s="87">
        <f>IF($A602&lt;=$A$1,VALUE(+VLOOKUP($A602,'Rashodi- plan-izvršenje'!$A$8:O$1500,'prenos-P-R-N'!Q$1,FALSE)),IF($A602&lt;=$A$2,VLOOKUP($A602,'Prihodi- plan-izvršenje'!$A$4:$H$500,4,FALSE),IF($A602&lt;=$A$3,VLOOKUP(A602,'Neizmirene obaveze JLS'!$A$11:O$500,Q$1,FALSE),"")))</f>
        <v>0</v>
      </c>
      <c r="R602" s="88">
        <f>IF($A602&lt;=$A$1,VALUE(+VLOOKUP($A602,'Rashodi- plan-izvršenje'!$A$8:P$1500,'prenos-P-R-N'!R$1,FALSE)),IF($A602&lt;=$A$2,VLOOKUP($A602,'Prihodi- plan-izvršenje'!$A$4:$H$500,7,FALSE),""))</f>
        <v>0</v>
      </c>
      <c r="S602" s="88">
        <f>IF(A602=0,0,IF($A602&lt;=$A$1,VALUE(+VLOOKUP($A602,'Rashodi- plan-izvršenje'!$A$8:Q$1500,'prenos-P-R-N'!S$1,FALSE)),IF($A602&lt;=$A$2,VLOOKUP($A602,'Prihodi- plan-izvršenje'!$A$4:$H$500,8,FALSE),0)))</f>
        <v>0</v>
      </c>
      <c r="T602" s="88" t="str">
        <f>IF($A602&gt;$A$2,VLOOKUP($A602,'Neizmirene obaveze JLS'!$A$11:R$500,R$1,FALSE),"")</f>
        <v/>
      </c>
      <c r="U602" s="88">
        <f>IF($A602&gt;$A$2,VLOOKUP($A602,'Neizmirene obaveze JLS'!$A$11:S$500,S$1,FALSE),0)</f>
        <v>0</v>
      </c>
      <c r="V602" s="88">
        <f t="shared" si="58"/>
        <v>0</v>
      </c>
      <c r="W602" s="74"/>
      <c r="X602" s="74"/>
      <c r="Y602" s="74"/>
      <c r="Z602" s="74"/>
      <c r="AA602" s="193">
        <f t="shared" si="59"/>
        <v>1</v>
      </c>
      <c r="AB602" s="193" t="str">
        <f t="shared" si="60"/>
        <v/>
      </c>
    </row>
    <row r="603" spans="1:28">
      <c r="A603" s="89">
        <f>IF(AND(COUNTIF(A$1:A$3,"&gt;0")=1,MAX(A$8:A602)&lt;A$1),A602+1,IF(AND(COUNTIF(A$1:A$3,"&gt;0")=2,MAX(A$8:A602)&lt;A$2),A602+1,IF(AND(COUNTIF(A$1:A$3,"&gt;0")=3,MAX(A$8:A602)&lt;A$3),A602+1,0)))</f>
        <v>0</v>
      </c>
      <c r="B603" s="89" t="str">
        <f t="shared" si="61"/>
        <v/>
      </c>
      <c r="C603" s="89" t="str">
        <f t="shared" si="62"/>
        <v/>
      </c>
      <c r="D603" s="87" t="str">
        <f>IF($A603=0,"",IF($A603&lt;=$A$1,+VLOOKUP($A603,'Rashodi- plan-izvršenje'!$A$8:B$1500,'prenos-P-R-N'!D$1,FALSE),IF($A603&gt;$A$2,+VLOOKUP($A603,'Neizmirene obaveze JLS'!$A$11:B$500,'prenos-P-R-N'!D$1,FALSE),"")))</f>
        <v/>
      </c>
      <c r="E603" s="87" t="str">
        <f>IF($A603=0,"",IF($A603&lt;=$A$1,+VLOOKUP($A603,'Rashodi- plan-izvršenje'!$A$8:C$1500,'prenos-P-R-N'!E$1,FALSE),IF($A603&gt;$A$2,+VLOOKUP($A603,'Neizmirene obaveze JLS'!$A$11:C$500,'prenos-P-R-N'!E$1,FALSE),"")))</f>
        <v/>
      </c>
      <c r="F603" s="87" t="str">
        <f>IF($A603=0,"",IF($A603&lt;=$A$1,+VLOOKUP($A603,'Rashodi- plan-izvršenje'!$A$8:D$1500,'prenos-P-R-N'!F$1,FALSE),IF($A603&gt;$A$2,+VLOOKUP($A603,'Neizmirene obaveze JLS'!$A$11:D$500,'prenos-P-R-N'!F$1,FALSE),"")))</f>
        <v/>
      </c>
      <c r="G603" s="87" t="str">
        <f>IF($A603=0,"",IF($A603&lt;=$A$1,+VLOOKUP($A603,'Rashodi- plan-izvršenje'!$A$8:E$1500,'prenos-P-R-N'!G$1,FALSE),IF($A603&gt;$A$2,+VLOOKUP($A603,'Neizmirene obaveze JLS'!$A$11:E$500,'prenos-P-R-N'!G$1,FALSE),"")))</f>
        <v/>
      </c>
      <c r="H603" s="87" t="str">
        <f>IF($A603=0,"",IF($A603&lt;=$A$1,+VLOOKUP($A603,'Rashodi- plan-izvršenje'!$A$8:F$1500,'prenos-P-R-N'!H$1,FALSE),IF($A603&gt;$A$2,+VLOOKUP($A603,'Neizmirene obaveze JLS'!$A$11:F$500,'prenos-P-R-N'!H$1,FALSE),"")))</f>
        <v/>
      </c>
      <c r="I603" s="87" t="str">
        <f>IF($A603=0,"",IF($A603&lt;=$A$1,+VLOOKUP($A603,'Rashodi- plan-izvršenje'!$A$8:G$1500,'prenos-P-R-N'!I$1,FALSE),IF($A603&gt;$A$2,+VLOOKUP($A603,'Neizmirene obaveze JLS'!$A$11:G$500,'prenos-P-R-N'!I$1,FALSE),"")))</f>
        <v/>
      </c>
      <c r="J603" s="87" t="str">
        <f>IF($A603=0,"",IF($A603&lt;=$A$1,+VLOOKUP($A603,'Rashodi- plan-izvršenje'!$A$8:H$1500,'prenos-P-R-N'!J$1,FALSE),IF($A603&gt;$A$2,+VLOOKUP($A603,'Neizmirene obaveze JLS'!$A$11:H$500,'prenos-P-R-N'!J$1,FALSE),"")))</f>
        <v/>
      </c>
      <c r="K603" s="87" t="str">
        <f>IF($A603=0,"",IF($A603&lt;=$A$1,+VLOOKUP($A603,'Rashodi- plan-izvršenje'!$A$8:I$1500,'prenos-P-R-N'!K$1,FALSE),IF($A603&gt;$A$2,+VLOOKUP($A603,'Neizmirene obaveze JLS'!$A$11:I$500,'prenos-P-R-N'!K$1,FALSE),"")))</f>
        <v/>
      </c>
      <c r="L603" t="str">
        <f>IF(A603=0,"",IF(A603&lt;=A$1,+IF(VLOOKUP(A603,'Rashodi- plan-izvršenje'!A$8:J$1500,M$1,FALSE)&gt;0,"Програмска активност","Пројекат"),IF(A603&gt;A$2,+IF(VLOOKUP(A603,'Neizmirene obaveze JLS'!A$8:J$2008,M$1,FALSE)&gt;0,"Програмска активност","Пројекат"),"")))</f>
        <v/>
      </c>
      <c r="M603" s="87" t="str">
        <f>IF(A603=0,"",IF($A603&lt;=$A$1,+IF(VLOOKUP($A603,'Rashodi- plan-izvršenje'!$A$8:$M$1500,10,FALSE)&gt;0,VLOOKUP($A603,'Rashodi- plan-izvršenje'!$A$8:$M$1500,10,FALSE),VLOOKUP($A603,'Rashodi- plan-izvršenje'!$A$8:$M$1500,12,FALSE)),+IF($A603&gt;$A$2,IF(VLOOKUP($A603,'Neizmirene obaveze JLS'!$A$8:$M$1500,10,FALSE)&gt;0,VLOOKUP($A603,'Neizmirene obaveze JLS'!$A$11:$M$1500,10,FALSE),VLOOKUP($A603,'Neizmirene obaveze JLS'!$A$11:$M$1500,12,FALSE)),0)))</f>
        <v/>
      </c>
      <c r="N603" s="87" t="str">
        <f>IF(A603=0,"",IF($A603&lt;=$A$1,+IF(VLOOKUP(A603,'Rashodi- plan-izvršenje'!$A$8:$M$1500,10,FALSE)&gt;0,VLOOKUP(A603,'Rashodi- plan-izvršenje'!$A$8:$M$1500,11,FALSE),VLOOKUP(A603,'Rashodi- plan-izvršenje'!$A$8:$M$1500,13,FALSE)),+IF($A603&gt;$A$2,IF(VLOOKUP($A603,'Neizmirene obaveze JLS'!$A$8:$M$1500,10,FALSE)&gt;0,VLOOKUP($A603,'Neizmirene obaveze JLS'!$A$11:$M$1500,11,FALSE),VLOOKUP($A603,'Neizmirene obaveze JLS'!$A$11:$M$1500,13,FALSE)),0)))</f>
        <v/>
      </c>
      <c r="O603" s="87" t="str">
        <f>IF(A603=0,"",IF($A603&lt;=$A$1,VALUE(+VLOOKUP($A603,'Rashodi- plan-izvršenje'!$A$8:N$1500,'prenos-P-R-N'!O$1,FALSE)),IF($A603&lt;=A$2,VALUE(VLOOKUP($A603,'Prihodi- plan-izvršenje'!$A$8:$H$500,6,FALSE)),VALUE(VLOOKUP($A603,'Neizmirene obaveze JLS'!$A$8:$N$500,O$1,FALSE)))))</f>
        <v/>
      </c>
      <c r="P603" s="87" t="str">
        <f>IF(A603=0,"",IF(A603=0,0,IF(A603&gt;A$2,'šifarnik K-izvor'!G$3,+IF(Q603&lt;700,+'šifarnik K-izvor'!G$2,'šifarnik K-izvor'!G$1))))</f>
        <v/>
      </c>
      <c r="Q603" s="87">
        <f>IF($A603&lt;=$A$1,VALUE(+VLOOKUP($A603,'Rashodi- plan-izvršenje'!$A$8:O$1500,'prenos-P-R-N'!Q$1,FALSE)),IF($A603&lt;=$A$2,VLOOKUP($A603,'Prihodi- plan-izvršenje'!$A$4:$H$500,4,FALSE),IF($A603&lt;=$A$3,VLOOKUP(A603,'Neizmirene obaveze JLS'!$A$11:O$500,Q$1,FALSE),"")))</f>
        <v>0</v>
      </c>
      <c r="R603" s="88">
        <f>IF($A603&lt;=$A$1,VALUE(+VLOOKUP($A603,'Rashodi- plan-izvršenje'!$A$8:P$1500,'prenos-P-R-N'!R$1,FALSE)),IF($A603&lt;=$A$2,VLOOKUP($A603,'Prihodi- plan-izvršenje'!$A$4:$H$500,7,FALSE),""))</f>
        <v>0</v>
      </c>
      <c r="S603" s="88">
        <f>IF(A603=0,0,IF($A603&lt;=$A$1,VALUE(+VLOOKUP($A603,'Rashodi- plan-izvršenje'!$A$8:Q$1500,'prenos-P-R-N'!S$1,FALSE)),IF($A603&lt;=$A$2,VLOOKUP($A603,'Prihodi- plan-izvršenje'!$A$4:$H$500,8,FALSE),0)))</f>
        <v>0</v>
      </c>
      <c r="T603" s="88" t="str">
        <f>IF($A603&gt;$A$2,VLOOKUP($A603,'Neizmirene obaveze JLS'!$A$11:R$500,R$1,FALSE),"")</f>
        <v/>
      </c>
      <c r="U603" s="88">
        <f>IF($A603&gt;$A$2,VLOOKUP($A603,'Neizmirene obaveze JLS'!$A$11:S$500,S$1,FALSE),0)</f>
        <v>0</v>
      </c>
      <c r="V603" s="88">
        <f t="shared" si="58"/>
        <v>0</v>
      </c>
      <c r="W603" s="74"/>
      <c r="X603" s="74"/>
      <c r="Y603" s="74"/>
      <c r="Z603" s="74"/>
      <c r="AA603" s="193">
        <f t="shared" si="59"/>
        <v>1</v>
      </c>
      <c r="AB603" s="193" t="str">
        <f t="shared" si="60"/>
        <v/>
      </c>
    </row>
    <row r="604" spans="1:28">
      <c r="A604" s="89">
        <f>IF(AND(COUNTIF(A$1:A$3,"&gt;0")=1,MAX(A$8:A603)&lt;A$1),A603+1,IF(AND(COUNTIF(A$1:A$3,"&gt;0")=2,MAX(A$8:A603)&lt;A$2),A603+1,IF(AND(COUNTIF(A$1:A$3,"&gt;0")=3,MAX(A$8:A603)&lt;A$3),A603+1,0)))</f>
        <v>0</v>
      </c>
      <c r="B604" s="89" t="str">
        <f t="shared" si="61"/>
        <v/>
      </c>
      <c r="C604" s="89" t="str">
        <f t="shared" si="62"/>
        <v/>
      </c>
      <c r="D604" s="87" t="str">
        <f>IF($A604=0,"",IF($A604&lt;=$A$1,+VLOOKUP($A604,'Rashodi- plan-izvršenje'!$A$8:B$1500,'prenos-P-R-N'!D$1,FALSE),IF($A604&gt;$A$2,+VLOOKUP($A604,'Neizmirene obaveze JLS'!$A$11:B$500,'prenos-P-R-N'!D$1,FALSE),"")))</f>
        <v/>
      </c>
      <c r="E604" s="87" t="str">
        <f>IF($A604=0,"",IF($A604&lt;=$A$1,+VLOOKUP($A604,'Rashodi- plan-izvršenje'!$A$8:C$1500,'prenos-P-R-N'!E$1,FALSE),IF($A604&gt;$A$2,+VLOOKUP($A604,'Neizmirene obaveze JLS'!$A$11:C$500,'prenos-P-R-N'!E$1,FALSE),"")))</f>
        <v/>
      </c>
      <c r="F604" s="87" t="str">
        <f>IF($A604=0,"",IF($A604&lt;=$A$1,+VLOOKUP($A604,'Rashodi- plan-izvršenje'!$A$8:D$1500,'prenos-P-R-N'!F$1,FALSE),IF($A604&gt;$A$2,+VLOOKUP($A604,'Neizmirene obaveze JLS'!$A$11:D$500,'prenos-P-R-N'!F$1,FALSE),"")))</f>
        <v/>
      </c>
      <c r="G604" s="87" t="str">
        <f>IF($A604=0,"",IF($A604&lt;=$A$1,+VLOOKUP($A604,'Rashodi- plan-izvršenje'!$A$8:E$1500,'prenos-P-R-N'!G$1,FALSE),IF($A604&gt;$A$2,+VLOOKUP($A604,'Neizmirene obaveze JLS'!$A$11:E$500,'prenos-P-R-N'!G$1,FALSE),"")))</f>
        <v/>
      </c>
      <c r="H604" s="87" t="str">
        <f>IF($A604=0,"",IF($A604&lt;=$A$1,+VLOOKUP($A604,'Rashodi- plan-izvršenje'!$A$8:F$1500,'prenos-P-R-N'!H$1,FALSE),IF($A604&gt;$A$2,+VLOOKUP($A604,'Neizmirene obaveze JLS'!$A$11:F$500,'prenos-P-R-N'!H$1,FALSE),"")))</f>
        <v/>
      </c>
      <c r="I604" s="87" t="str">
        <f>IF($A604=0,"",IF($A604&lt;=$A$1,+VLOOKUP($A604,'Rashodi- plan-izvršenje'!$A$8:G$1500,'prenos-P-R-N'!I$1,FALSE),IF($A604&gt;$A$2,+VLOOKUP($A604,'Neizmirene obaveze JLS'!$A$11:G$500,'prenos-P-R-N'!I$1,FALSE),"")))</f>
        <v/>
      </c>
      <c r="J604" s="87" t="str">
        <f>IF($A604=0,"",IF($A604&lt;=$A$1,+VLOOKUP($A604,'Rashodi- plan-izvršenje'!$A$8:H$1500,'prenos-P-R-N'!J$1,FALSE),IF($A604&gt;$A$2,+VLOOKUP($A604,'Neizmirene obaveze JLS'!$A$11:H$500,'prenos-P-R-N'!J$1,FALSE),"")))</f>
        <v/>
      </c>
      <c r="K604" s="87" t="str">
        <f>IF($A604=0,"",IF($A604&lt;=$A$1,+VLOOKUP($A604,'Rashodi- plan-izvršenje'!$A$8:I$1500,'prenos-P-R-N'!K$1,FALSE),IF($A604&gt;$A$2,+VLOOKUP($A604,'Neizmirene obaveze JLS'!$A$11:I$500,'prenos-P-R-N'!K$1,FALSE),"")))</f>
        <v/>
      </c>
      <c r="L604" t="str">
        <f>IF(A604=0,"",IF(A604&lt;=A$1,+IF(VLOOKUP(A604,'Rashodi- plan-izvršenje'!A$8:J$1500,M$1,FALSE)&gt;0,"Програмска активност","Пројекат"),IF(A604&gt;A$2,+IF(VLOOKUP(A604,'Neizmirene obaveze JLS'!A$8:J$2008,M$1,FALSE)&gt;0,"Програмска активност","Пројекат"),"")))</f>
        <v/>
      </c>
      <c r="M604" s="87" t="str">
        <f>IF(A604=0,"",IF($A604&lt;=$A$1,+IF(VLOOKUP($A604,'Rashodi- plan-izvršenje'!$A$8:$M$1500,10,FALSE)&gt;0,VLOOKUP($A604,'Rashodi- plan-izvršenje'!$A$8:$M$1500,10,FALSE),VLOOKUP($A604,'Rashodi- plan-izvršenje'!$A$8:$M$1500,12,FALSE)),+IF($A604&gt;$A$2,IF(VLOOKUP($A604,'Neizmirene obaveze JLS'!$A$8:$M$1500,10,FALSE)&gt;0,VLOOKUP($A604,'Neizmirene obaveze JLS'!$A$11:$M$1500,10,FALSE),VLOOKUP($A604,'Neizmirene obaveze JLS'!$A$11:$M$1500,12,FALSE)),0)))</f>
        <v/>
      </c>
      <c r="N604" s="87" t="str">
        <f>IF(A604=0,"",IF($A604&lt;=$A$1,+IF(VLOOKUP(A604,'Rashodi- plan-izvršenje'!$A$8:$M$1500,10,FALSE)&gt;0,VLOOKUP(A604,'Rashodi- plan-izvršenje'!$A$8:$M$1500,11,FALSE),VLOOKUP(A604,'Rashodi- plan-izvršenje'!$A$8:$M$1500,13,FALSE)),+IF($A604&gt;$A$2,IF(VLOOKUP($A604,'Neizmirene obaveze JLS'!$A$8:$M$1500,10,FALSE)&gt;0,VLOOKUP($A604,'Neizmirene obaveze JLS'!$A$11:$M$1500,11,FALSE),VLOOKUP($A604,'Neizmirene obaveze JLS'!$A$11:$M$1500,13,FALSE)),0)))</f>
        <v/>
      </c>
      <c r="O604" s="87" t="str">
        <f>IF(A604=0,"",IF($A604&lt;=$A$1,VALUE(+VLOOKUP($A604,'Rashodi- plan-izvršenje'!$A$8:N$1500,'prenos-P-R-N'!O$1,FALSE)),IF($A604&lt;=A$2,VALUE(VLOOKUP($A604,'Prihodi- plan-izvršenje'!$A$8:$H$500,6,FALSE)),VALUE(VLOOKUP($A604,'Neizmirene obaveze JLS'!$A$8:$N$500,O$1,FALSE)))))</f>
        <v/>
      </c>
      <c r="P604" s="87" t="str">
        <f>IF(A604=0,"",IF(A604=0,0,IF(A604&gt;A$2,'šifarnik K-izvor'!G$3,+IF(Q604&lt;700,+'šifarnik K-izvor'!G$2,'šifarnik K-izvor'!G$1))))</f>
        <v/>
      </c>
      <c r="Q604" s="87">
        <f>IF($A604&lt;=$A$1,VALUE(+VLOOKUP($A604,'Rashodi- plan-izvršenje'!$A$8:O$1500,'prenos-P-R-N'!Q$1,FALSE)),IF($A604&lt;=$A$2,VLOOKUP($A604,'Prihodi- plan-izvršenje'!$A$4:$H$500,4,FALSE),IF($A604&lt;=$A$3,VLOOKUP(A604,'Neizmirene obaveze JLS'!$A$11:O$500,Q$1,FALSE),"")))</f>
        <v>0</v>
      </c>
      <c r="R604" s="88">
        <f>IF($A604&lt;=$A$1,VALUE(+VLOOKUP($A604,'Rashodi- plan-izvršenje'!$A$8:P$1500,'prenos-P-R-N'!R$1,FALSE)),IF($A604&lt;=$A$2,VLOOKUP($A604,'Prihodi- plan-izvršenje'!$A$4:$H$500,7,FALSE),""))</f>
        <v>0</v>
      </c>
      <c r="S604" s="88">
        <f>IF(A604=0,0,IF($A604&lt;=$A$1,VALUE(+VLOOKUP($A604,'Rashodi- plan-izvršenje'!$A$8:Q$1500,'prenos-P-R-N'!S$1,FALSE)),IF($A604&lt;=$A$2,VLOOKUP($A604,'Prihodi- plan-izvršenje'!$A$4:$H$500,8,FALSE),0)))</f>
        <v>0</v>
      </c>
      <c r="T604" s="88" t="str">
        <f>IF($A604&gt;$A$2,VLOOKUP($A604,'Neizmirene obaveze JLS'!$A$11:R$500,R$1,FALSE),"")</f>
        <v/>
      </c>
      <c r="U604" s="88">
        <f>IF($A604&gt;$A$2,VLOOKUP($A604,'Neizmirene obaveze JLS'!$A$11:S$500,S$1,FALSE),0)</f>
        <v>0</v>
      </c>
      <c r="V604" s="88">
        <f t="shared" si="58"/>
        <v>0</v>
      </c>
      <c r="W604" s="74"/>
      <c r="X604" s="74"/>
      <c r="Y604" s="74"/>
      <c r="Z604" s="74"/>
      <c r="AA604" s="193">
        <f t="shared" si="59"/>
        <v>1</v>
      </c>
      <c r="AB604" s="193" t="str">
        <f t="shared" si="60"/>
        <v/>
      </c>
    </row>
    <row r="605" spans="1:28">
      <c r="A605" s="89">
        <f>IF(AND(COUNTIF(A$1:A$3,"&gt;0")=1,MAX(A$8:A604)&lt;A$1),A604+1,IF(AND(COUNTIF(A$1:A$3,"&gt;0")=2,MAX(A$8:A604)&lt;A$2),A604+1,IF(AND(COUNTIF(A$1:A$3,"&gt;0")=3,MAX(A$8:A604)&lt;A$3),A604+1,0)))</f>
        <v>0</v>
      </c>
      <c r="B605" s="89" t="str">
        <f t="shared" si="61"/>
        <v/>
      </c>
      <c r="C605" s="89" t="str">
        <f t="shared" si="62"/>
        <v/>
      </c>
      <c r="D605" s="87" t="str">
        <f>IF($A605=0,"",IF($A605&lt;=$A$1,+VLOOKUP($A605,'Rashodi- plan-izvršenje'!$A$8:B$1500,'prenos-P-R-N'!D$1,FALSE),IF($A605&gt;$A$2,+VLOOKUP($A605,'Neizmirene obaveze JLS'!$A$11:B$500,'prenos-P-R-N'!D$1,FALSE),"")))</f>
        <v/>
      </c>
      <c r="E605" s="87" t="str">
        <f>IF($A605=0,"",IF($A605&lt;=$A$1,+VLOOKUP($A605,'Rashodi- plan-izvršenje'!$A$8:C$1500,'prenos-P-R-N'!E$1,FALSE),IF($A605&gt;$A$2,+VLOOKUP($A605,'Neizmirene obaveze JLS'!$A$11:C$500,'prenos-P-R-N'!E$1,FALSE),"")))</f>
        <v/>
      </c>
      <c r="F605" s="87" t="str">
        <f>IF($A605=0,"",IF($A605&lt;=$A$1,+VLOOKUP($A605,'Rashodi- plan-izvršenje'!$A$8:D$1500,'prenos-P-R-N'!F$1,FALSE),IF($A605&gt;$A$2,+VLOOKUP($A605,'Neizmirene obaveze JLS'!$A$11:D$500,'prenos-P-R-N'!F$1,FALSE),"")))</f>
        <v/>
      </c>
      <c r="G605" s="87" t="str">
        <f>IF($A605=0,"",IF($A605&lt;=$A$1,+VLOOKUP($A605,'Rashodi- plan-izvršenje'!$A$8:E$1500,'prenos-P-R-N'!G$1,FALSE),IF($A605&gt;$A$2,+VLOOKUP($A605,'Neizmirene obaveze JLS'!$A$11:E$500,'prenos-P-R-N'!G$1,FALSE),"")))</f>
        <v/>
      </c>
      <c r="H605" s="87" t="str">
        <f>IF($A605=0,"",IF($A605&lt;=$A$1,+VLOOKUP($A605,'Rashodi- plan-izvršenje'!$A$8:F$1500,'prenos-P-R-N'!H$1,FALSE),IF($A605&gt;$A$2,+VLOOKUP($A605,'Neizmirene obaveze JLS'!$A$11:F$500,'prenos-P-R-N'!H$1,FALSE),"")))</f>
        <v/>
      </c>
      <c r="I605" s="87" t="str">
        <f>IF($A605=0,"",IF($A605&lt;=$A$1,+VLOOKUP($A605,'Rashodi- plan-izvršenje'!$A$8:G$1500,'prenos-P-R-N'!I$1,FALSE),IF($A605&gt;$A$2,+VLOOKUP($A605,'Neizmirene obaveze JLS'!$A$11:G$500,'prenos-P-R-N'!I$1,FALSE),"")))</f>
        <v/>
      </c>
      <c r="J605" s="87" t="str">
        <f>IF($A605=0,"",IF($A605&lt;=$A$1,+VLOOKUP($A605,'Rashodi- plan-izvršenje'!$A$8:H$1500,'prenos-P-R-N'!J$1,FALSE),IF($A605&gt;$A$2,+VLOOKUP($A605,'Neizmirene obaveze JLS'!$A$11:H$500,'prenos-P-R-N'!J$1,FALSE),"")))</f>
        <v/>
      </c>
      <c r="K605" s="87" t="str">
        <f>IF($A605=0,"",IF($A605&lt;=$A$1,+VLOOKUP($A605,'Rashodi- plan-izvršenje'!$A$8:I$1500,'prenos-P-R-N'!K$1,FALSE),IF($A605&gt;$A$2,+VLOOKUP($A605,'Neizmirene obaveze JLS'!$A$11:I$500,'prenos-P-R-N'!K$1,FALSE),"")))</f>
        <v/>
      </c>
      <c r="L605" t="str">
        <f>IF(A605=0,"",IF(A605&lt;=A$1,+IF(VLOOKUP(A605,'Rashodi- plan-izvršenje'!A$8:J$1500,M$1,FALSE)&gt;0,"Програмска активност","Пројекат"),IF(A605&gt;A$2,+IF(VLOOKUP(A605,'Neizmirene obaveze JLS'!A$8:J$2008,M$1,FALSE)&gt;0,"Програмска активност","Пројекат"),"")))</f>
        <v/>
      </c>
      <c r="M605" s="87" t="str">
        <f>IF(A605=0,"",IF($A605&lt;=$A$1,+IF(VLOOKUP($A605,'Rashodi- plan-izvršenje'!$A$8:$M$1500,10,FALSE)&gt;0,VLOOKUP($A605,'Rashodi- plan-izvršenje'!$A$8:$M$1500,10,FALSE),VLOOKUP($A605,'Rashodi- plan-izvršenje'!$A$8:$M$1500,12,FALSE)),+IF($A605&gt;$A$2,IF(VLOOKUP($A605,'Neizmirene obaveze JLS'!$A$8:$M$1500,10,FALSE)&gt;0,VLOOKUP($A605,'Neizmirene obaveze JLS'!$A$11:$M$1500,10,FALSE),VLOOKUP($A605,'Neizmirene obaveze JLS'!$A$11:$M$1500,12,FALSE)),0)))</f>
        <v/>
      </c>
      <c r="N605" s="87" t="str">
        <f>IF(A605=0,"",IF($A605&lt;=$A$1,+IF(VLOOKUP(A605,'Rashodi- plan-izvršenje'!$A$8:$M$1500,10,FALSE)&gt;0,VLOOKUP(A605,'Rashodi- plan-izvršenje'!$A$8:$M$1500,11,FALSE),VLOOKUP(A605,'Rashodi- plan-izvršenje'!$A$8:$M$1500,13,FALSE)),+IF($A605&gt;$A$2,IF(VLOOKUP($A605,'Neizmirene obaveze JLS'!$A$8:$M$1500,10,FALSE)&gt;0,VLOOKUP($A605,'Neizmirene obaveze JLS'!$A$11:$M$1500,11,FALSE),VLOOKUP($A605,'Neizmirene obaveze JLS'!$A$11:$M$1500,13,FALSE)),0)))</f>
        <v/>
      </c>
      <c r="O605" s="87" t="str">
        <f>IF(A605=0,"",IF($A605&lt;=$A$1,VALUE(+VLOOKUP($A605,'Rashodi- plan-izvršenje'!$A$8:N$1500,'prenos-P-R-N'!O$1,FALSE)),IF($A605&lt;=A$2,VALUE(VLOOKUP($A605,'Prihodi- plan-izvršenje'!$A$8:$H$500,6,FALSE)),VALUE(VLOOKUP($A605,'Neizmirene obaveze JLS'!$A$8:$N$500,O$1,FALSE)))))</f>
        <v/>
      </c>
      <c r="P605" s="87" t="str">
        <f>IF(A605=0,"",IF(A605=0,0,IF(A605&gt;A$2,'šifarnik K-izvor'!G$3,+IF(Q605&lt;700,+'šifarnik K-izvor'!G$2,'šifarnik K-izvor'!G$1))))</f>
        <v/>
      </c>
      <c r="Q605" s="87">
        <f>IF($A605&lt;=$A$1,VALUE(+VLOOKUP($A605,'Rashodi- plan-izvršenje'!$A$8:O$1500,'prenos-P-R-N'!Q$1,FALSE)),IF($A605&lt;=$A$2,VLOOKUP($A605,'Prihodi- plan-izvršenje'!$A$4:$H$500,4,FALSE),IF($A605&lt;=$A$3,VLOOKUP(A605,'Neizmirene obaveze JLS'!$A$11:O$500,Q$1,FALSE),"")))</f>
        <v>0</v>
      </c>
      <c r="R605" s="88">
        <f>IF($A605&lt;=$A$1,VALUE(+VLOOKUP($A605,'Rashodi- plan-izvršenje'!$A$8:P$1500,'prenos-P-R-N'!R$1,FALSE)),IF($A605&lt;=$A$2,VLOOKUP($A605,'Prihodi- plan-izvršenje'!$A$4:$H$500,7,FALSE),""))</f>
        <v>0</v>
      </c>
      <c r="S605" s="88">
        <f>IF(A605=0,0,IF($A605&lt;=$A$1,VALUE(+VLOOKUP($A605,'Rashodi- plan-izvršenje'!$A$8:Q$1500,'prenos-P-R-N'!S$1,FALSE)),IF($A605&lt;=$A$2,VLOOKUP($A605,'Prihodi- plan-izvršenje'!$A$4:$H$500,8,FALSE),0)))</f>
        <v>0</v>
      </c>
      <c r="T605" s="88" t="str">
        <f>IF($A605&gt;$A$2,VLOOKUP($A605,'Neizmirene obaveze JLS'!$A$11:R$500,R$1,FALSE),"")</f>
        <v/>
      </c>
      <c r="U605" s="88">
        <f>IF($A605&gt;$A$2,VLOOKUP($A605,'Neizmirene obaveze JLS'!$A$11:S$500,S$1,FALSE),0)</f>
        <v>0</v>
      </c>
      <c r="V605" s="88">
        <f t="shared" si="58"/>
        <v>0</v>
      </c>
      <c r="W605" s="74"/>
      <c r="X605" s="74"/>
      <c r="Y605" s="74"/>
      <c r="Z605" s="74"/>
      <c r="AA605" s="193">
        <f t="shared" si="59"/>
        <v>1</v>
      </c>
      <c r="AB605" s="193" t="str">
        <f t="shared" si="60"/>
        <v/>
      </c>
    </row>
    <row r="606" spans="1:28">
      <c r="A606" s="89">
        <f>IF(AND(COUNTIF(A$1:A$3,"&gt;0")=1,MAX(A$8:A605)&lt;A$1),A605+1,IF(AND(COUNTIF(A$1:A$3,"&gt;0")=2,MAX(A$8:A605)&lt;A$2),A605+1,IF(AND(COUNTIF(A$1:A$3,"&gt;0")=3,MAX(A$8:A605)&lt;A$3),A605+1,0)))</f>
        <v>0</v>
      </c>
      <c r="B606" s="89" t="str">
        <f t="shared" si="61"/>
        <v/>
      </c>
      <c r="C606" s="89" t="str">
        <f t="shared" si="62"/>
        <v/>
      </c>
      <c r="D606" s="87" t="str">
        <f>IF($A606=0,"",IF($A606&lt;=$A$1,+VLOOKUP($A606,'Rashodi- plan-izvršenje'!$A$8:B$1500,'prenos-P-R-N'!D$1,FALSE),IF($A606&gt;$A$2,+VLOOKUP($A606,'Neizmirene obaveze JLS'!$A$11:B$500,'prenos-P-R-N'!D$1,FALSE),"")))</f>
        <v/>
      </c>
      <c r="E606" s="87" t="str">
        <f>IF($A606=0,"",IF($A606&lt;=$A$1,+VLOOKUP($A606,'Rashodi- plan-izvršenje'!$A$8:C$1500,'prenos-P-R-N'!E$1,FALSE),IF($A606&gt;$A$2,+VLOOKUP($A606,'Neizmirene obaveze JLS'!$A$11:C$500,'prenos-P-R-N'!E$1,FALSE),"")))</f>
        <v/>
      </c>
      <c r="F606" s="87" t="str">
        <f>IF($A606=0,"",IF($A606&lt;=$A$1,+VLOOKUP($A606,'Rashodi- plan-izvršenje'!$A$8:D$1500,'prenos-P-R-N'!F$1,FALSE),IF($A606&gt;$A$2,+VLOOKUP($A606,'Neizmirene obaveze JLS'!$A$11:D$500,'prenos-P-R-N'!F$1,FALSE),"")))</f>
        <v/>
      </c>
      <c r="G606" s="87" t="str">
        <f>IF($A606=0,"",IF($A606&lt;=$A$1,+VLOOKUP($A606,'Rashodi- plan-izvršenje'!$A$8:E$1500,'prenos-P-R-N'!G$1,FALSE),IF($A606&gt;$A$2,+VLOOKUP($A606,'Neizmirene obaveze JLS'!$A$11:E$500,'prenos-P-R-N'!G$1,FALSE),"")))</f>
        <v/>
      </c>
      <c r="H606" s="87" t="str">
        <f>IF($A606=0,"",IF($A606&lt;=$A$1,+VLOOKUP($A606,'Rashodi- plan-izvršenje'!$A$8:F$1500,'prenos-P-R-N'!H$1,FALSE),IF($A606&gt;$A$2,+VLOOKUP($A606,'Neizmirene obaveze JLS'!$A$11:F$500,'prenos-P-R-N'!H$1,FALSE),"")))</f>
        <v/>
      </c>
      <c r="I606" s="87" t="str">
        <f>IF($A606=0,"",IF($A606&lt;=$A$1,+VLOOKUP($A606,'Rashodi- plan-izvršenje'!$A$8:G$1500,'prenos-P-R-N'!I$1,FALSE),IF($A606&gt;$A$2,+VLOOKUP($A606,'Neizmirene obaveze JLS'!$A$11:G$500,'prenos-P-R-N'!I$1,FALSE),"")))</f>
        <v/>
      </c>
      <c r="J606" s="87" t="str">
        <f>IF($A606=0,"",IF($A606&lt;=$A$1,+VLOOKUP($A606,'Rashodi- plan-izvršenje'!$A$8:H$1500,'prenos-P-R-N'!J$1,FALSE),IF($A606&gt;$A$2,+VLOOKUP($A606,'Neizmirene obaveze JLS'!$A$11:H$500,'prenos-P-R-N'!J$1,FALSE),"")))</f>
        <v/>
      </c>
      <c r="K606" s="87" t="str">
        <f>IF($A606=0,"",IF($A606&lt;=$A$1,+VLOOKUP($A606,'Rashodi- plan-izvršenje'!$A$8:I$1500,'prenos-P-R-N'!K$1,FALSE),IF($A606&gt;$A$2,+VLOOKUP($A606,'Neizmirene obaveze JLS'!$A$11:I$500,'prenos-P-R-N'!K$1,FALSE),"")))</f>
        <v/>
      </c>
      <c r="L606" t="str">
        <f>IF(A606=0,"",IF(A606&lt;=A$1,+IF(VLOOKUP(A606,'Rashodi- plan-izvršenje'!A$8:J$1500,M$1,FALSE)&gt;0,"Програмска активност","Пројекат"),IF(A606&gt;A$2,+IF(VLOOKUP(A606,'Neizmirene obaveze JLS'!A$8:J$2008,M$1,FALSE)&gt;0,"Програмска активност","Пројекат"),"")))</f>
        <v/>
      </c>
      <c r="M606" s="87" t="str">
        <f>IF(A606=0,"",IF($A606&lt;=$A$1,+IF(VLOOKUP($A606,'Rashodi- plan-izvršenje'!$A$8:$M$1500,10,FALSE)&gt;0,VLOOKUP($A606,'Rashodi- plan-izvršenje'!$A$8:$M$1500,10,FALSE),VLOOKUP($A606,'Rashodi- plan-izvršenje'!$A$8:$M$1500,12,FALSE)),+IF($A606&gt;$A$2,IF(VLOOKUP($A606,'Neizmirene obaveze JLS'!$A$8:$M$1500,10,FALSE)&gt;0,VLOOKUP($A606,'Neizmirene obaveze JLS'!$A$11:$M$1500,10,FALSE),VLOOKUP($A606,'Neizmirene obaveze JLS'!$A$11:$M$1500,12,FALSE)),0)))</f>
        <v/>
      </c>
      <c r="N606" s="87" t="str">
        <f>IF(A606=0,"",IF($A606&lt;=$A$1,+IF(VLOOKUP(A606,'Rashodi- plan-izvršenje'!$A$8:$M$1500,10,FALSE)&gt;0,VLOOKUP(A606,'Rashodi- plan-izvršenje'!$A$8:$M$1500,11,FALSE),VLOOKUP(A606,'Rashodi- plan-izvršenje'!$A$8:$M$1500,13,FALSE)),+IF($A606&gt;$A$2,IF(VLOOKUP($A606,'Neizmirene obaveze JLS'!$A$8:$M$1500,10,FALSE)&gt;0,VLOOKUP($A606,'Neizmirene obaveze JLS'!$A$11:$M$1500,11,FALSE),VLOOKUP($A606,'Neizmirene obaveze JLS'!$A$11:$M$1500,13,FALSE)),0)))</f>
        <v/>
      </c>
      <c r="O606" s="87" t="str">
        <f>IF(A606=0,"",IF($A606&lt;=$A$1,VALUE(+VLOOKUP($A606,'Rashodi- plan-izvršenje'!$A$8:N$1500,'prenos-P-R-N'!O$1,FALSE)),IF($A606&lt;=A$2,VALUE(VLOOKUP($A606,'Prihodi- plan-izvršenje'!$A$8:$H$500,6,FALSE)),VALUE(VLOOKUP($A606,'Neizmirene obaveze JLS'!$A$8:$N$500,O$1,FALSE)))))</f>
        <v/>
      </c>
      <c r="P606" s="87" t="str">
        <f>IF(A606=0,"",IF(A606=0,0,IF(A606&gt;A$2,'šifarnik K-izvor'!G$3,+IF(Q606&lt;700,+'šifarnik K-izvor'!G$2,'šifarnik K-izvor'!G$1))))</f>
        <v/>
      </c>
      <c r="Q606" s="87">
        <f>IF($A606&lt;=$A$1,VALUE(+VLOOKUP($A606,'Rashodi- plan-izvršenje'!$A$8:O$1500,'prenos-P-R-N'!Q$1,FALSE)),IF($A606&lt;=$A$2,VLOOKUP($A606,'Prihodi- plan-izvršenje'!$A$4:$H$500,4,FALSE),IF($A606&lt;=$A$3,VLOOKUP(A606,'Neizmirene obaveze JLS'!$A$11:O$500,Q$1,FALSE),"")))</f>
        <v>0</v>
      </c>
      <c r="R606" s="88">
        <f>IF($A606&lt;=$A$1,VALUE(+VLOOKUP($A606,'Rashodi- plan-izvršenje'!$A$8:P$1500,'prenos-P-R-N'!R$1,FALSE)),IF($A606&lt;=$A$2,VLOOKUP($A606,'Prihodi- plan-izvršenje'!$A$4:$H$500,7,FALSE),""))</f>
        <v>0</v>
      </c>
      <c r="S606" s="88">
        <f>IF(A606=0,0,IF($A606&lt;=$A$1,VALUE(+VLOOKUP($A606,'Rashodi- plan-izvršenje'!$A$8:Q$1500,'prenos-P-R-N'!S$1,FALSE)),IF($A606&lt;=$A$2,VLOOKUP($A606,'Prihodi- plan-izvršenje'!$A$4:$H$500,8,FALSE),0)))</f>
        <v>0</v>
      </c>
      <c r="T606" s="88" t="str">
        <f>IF($A606&gt;$A$2,VLOOKUP($A606,'Neizmirene obaveze JLS'!$A$11:R$500,R$1,FALSE),"")</f>
        <v/>
      </c>
      <c r="U606" s="88">
        <f>IF($A606&gt;$A$2,VLOOKUP($A606,'Neizmirene obaveze JLS'!$A$11:S$500,S$1,FALSE),0)</f>
        <v>0</v>
      </c>
      <c r="V606" s="88">
        <f t="shared" si="58"/>
        <v>0</v>
      </c>
      <c r="W606" s="74"/>
      <c r="X606" s="74"/>
      <c r="Y606" s="74"/>
      <c r="Z606" s="74"/>
      <c r="AA606" s="193">
        <f t="shared" si="59"/>
        <v>1</v>
      </c>
      <c r="AB606" s="193" t="str">
        <f t="shared" si="60"/>
        <v/>
      </c>
    </row>
    <row r="607" spans="1:28">
      <c r="A607" s="89">
        <f>IF(AND(COUNTIF(A$1:A$3,"&gt;0")=1,MAX(A$8:A606)&lt;A$1),A606+1,IF(AND(COUNTIF(A$1:A$3,"&gt;0")=2,MAX(A$8:A606)&lt;A$2),A606+1,IF(AND(COUNTIF(A$1:A$3,"&gt;0")=3,MAX(A$8:A606)&lt;A$3),A606+1,0)))</f>
        <v>0</v>
      </c>
      <c r="B607" s="89" t="str">
        <f t="shared" si="61"/>
        <v/>
      </c>
      <c r="C607" s="89" t="str">
        <f t="shared" si="62"/>
        <v/>
      </c>
      <c r="D607" s="87" t="str">
        <f>IF($A607=0,"",IF($A607&lt;=$A$1,+VLOOKUP($A607,'Rashodi- plan-izvršenje'!$A$8:B$1500,'prenos-P-R-N'!D$1,FALSE),IF($A607&gt;$A$2,+VLOOKUP($A607,'Neizmirene obaveze JLS'!$A$11:B$500,'prenos-P-R-N'!D$1,FALSE),"")))</f>
        <v/>
      </c>
      <c r="E607" s="87" t="str">
        <f>IF($A607=0,"",IF($A607&lt;=$A$1,+VLOOKUP($A607,'Rashodi- plan-izvršenje'!$A$8:C$1500,'prenos-P-R-N'!E$1,FALSE),IF($A607&gt;$A$2,+VLOOKUP($A607,'Neizmirene obaveze JLS'!$A$11:C$500,'prenos-P-R-N'!E$1,FALSE),"")))</f>
        <v/>
      </c>
      <c r="F607" s="87" t="str">
        <f>IF($A607=0,"",IF($A607&lt;=$A$1,+VLOOKUP($A607,'Rashodi- plan-izvršenje'!$A$8:D$1500,'prenos-P-R-N'!F$1,FALSE),IF($A607&gt;$A$2,+VLOOKUP($A607,'Neizmirene obaveze JLS'!$A$11:D$500,'prenos-P-R-N'!F$1,FALSE),"")))</f>
        <v/>
      </c>
      <c r="G607" s="87" t="str">
        <f>IF($A607=0,"",IF($A607&lt;=$A$1,+VLOOKUP($A607,'Rashodi- plan-izvršenje'!$A$8:E$1500,'prenos-P-R-N'!G$1,FALSE),IF($A607&gt;$A$2,+VLOOKUP($A607,'Neizmirene obaveze JLS'!$A$11:E$500,'prenos-P-R-N'!G$1,FALSE),"")))</f>
        <v/>
      </c>
      <c r="H607" s="87" t="str">
        <f>IF($A607=0,"",IF($A607&lt;=$A$1,+VLOOKUP($A607,'Rashodi- plan-izvršenje'!$A$8:F$1500,'prenos-P-R-N'!H$1,FALSE),IF($A607&gt;$A$2,+VLOOKUP($A607,'Neizmirene obaveze JLS'!$A$11:F$500,'prenos-P-R-N'!H$1,FALSE),"")))</f>
        <v/>
      </c>
      <c r="I607" s="87" t="str">
        <f>IF($A607=0,"",IF($A607&lt;=$A$1,+VLOOKUP($A607,'Rashodi- plan-izvršenje'!$A$8:G$1500,'prenos-P-R-N'!I$1,FALSE),IF($A607&gt;$A$2,+VLOOKUP($A607,'Neizmirene obaveze JLS'!$A$11:G$500,'prenos-P-R-N'!I$1,FALSE),"")))</f>
        <v/>
      </c>
      <c r="J607" s="87" t="str">
        <f>IF($A607=0,"",IF($A607&lt;=$A$1,+VLOOKUP($A607,'Rashodi- plan-izvršenje'!$A$8:H$1500,'prenos-P-R-N'!J$1,FALSE),IF($A607&gt;$A$2,+VLOOKUP($A607,'Neizmirene obaveze JLS'!$A$11:H$500,'prenos-P-R-N'!J$1,FALSE),"")))</f>
        <v/>
      </c>
      <c r="K607" s="87" t="str">
        <f>IF($A607=0,"",IF($A607&lt;=$A$1,+VLOOKUP($A607,'Rashodi- plan-izvršenje'!$A$8:I$1500,'prenos-P-R-N'!K$1,FALSE),IF($A607&gt;$A$2,+VLOOKUP($A607,'Neizmirene obaveze JLS'!$A$11:I$500,'prenos-P-R-N'!K$1,FALSE),"")))</f>
        <v/>
      </c>
      <c r="L607" t="str">
        <f>IF(A607=0,"",IF(A607&lt;=A$1,+IF(VLOOKUP(A607,'Rashodi- plan-izvršenje'!A$8:J$1500,M$1,FALSE)&gt;0,"Програмска активност","Пројекат"),IF(A607&gt;A$2,+IF(VLOOKUP(A607,'Neizmirene obaveze JLS'!A$8:J$2008,M$1,FALSE)&gt;0,"Програмска активност","Пројекат"),"")))</f>
        <v/>
      </c>
      <c r="M607" s="87" t="str">
        <f>IF(A607=0,"",IF($A607&lt;=$A$1,+IF(VLOOKUP($A607,'Rashodi- plan-izvršenje'!$A$8:$M$1500,10,FALSE)&gt;0,VLOOKUP($A607,'Rashodi- plan-izvršenje'!$A$8:$M$1500,10,FALSE),VLOOKUP($A607,'Rashodi- plan-izvršenje'!$A$8:$M$1500,12,FALSE)),+IF($A607&gt;$A$2,IF(VLOOKUP($A607,'Neizmirene obaveze JLS'!$A$8:$M$1500,10,FALSE)&gt;0,VLOOKUP($A607,'Neizmirene obaveze JLS'!$A$11:$M$1500,10,FALSE),VLOOKUP($A607,'Neizmirene obaveze JLS'!$A$11:$M$1500,12,FALSE)),0)))</f>
        <v/>
      </c>
      <c r="N607" s="87" t="str">
        <f>IF(A607=0,"",IF($A607&lt;=$A$1,+IF(VLOOKUP(A607,'Rashodi- plan-izvršenje'!$A$8:$M$1500,10,FALSE)&gt;0,VLOOKUP(A607,'Rashodi- plan-izvršenje'!$A$8:$M$1500,11,FALSE),VLOOKUP(A607,'Rashodi- plan-izvršenje'!$A$8:$M$1500,13,FALSE)),+IF($A607&gt;$A$2,IF(VLOOKUP($A607,'Neizmirene obaveze JLS'!$A$8:$M$1500,10,FALSE)&gt;0,VLOOKUP($A607,'Neizmirene obaveze JLS'!$A$11:$M$1500,11,FALSE),VLOOKUP($A607,'Neizmirene obaveze JLS'!$A$11:$M$1500,13,FALSE)),0)))</f>
        <v/>
      </c>
      <c r="O607" s="87" t="str">
        <f>IF(A607=0,"",IF($A607&lt;=$A$1,VALUE(+VLOOKUP($A607,'Rashodi- plan-izvršenje'!$A$8:N$1500,'prenos-P-R-N'!O$1,FALSE)),IF($A607&lt;=A$2,VALUE(VLOOKUP($A607,'Prihodi- plan-izvršenje'!$A$8:$H$500,6,FALSE)),VALUE(VLOOKUP($A607,'Neizmirene obaveze JLS'!$A$8:$N$500,O$1,FALSE)))))</f>
        <v/>
      </c>
      <c r="P607" s="87" t="str">
        <f>IF(A607=0,"",IF(A607=0,0,IF(A607&gt;A$2,'šifarnik K-izvor'!G$3,+IF(Q607&lt;700,+'šifarnik K-izvor'!G$2,'šifarnik K-izvor'!G$1))))</f>
        <v/>
      </c>
      <c r="Q607" s="87">
        <f>IF($A607&lt;=$A$1,VALUE(+VLOOKUP($A607,'Rashodi- plan-izvršenje'!$A$8:O$1500,'prenos-P-R-N'!Q$1,FALSE)),IF($A607&lt;=$A$2,VLOOKUP($A607,'Prihodi- plan-izvršenje'!$A$4:$H$500,4,FALSE),IF($A607&lt;=$A$3,VLOOKUP(A607,'Neizmirene obaveze JLS'!$A$11:O$500,Q$1,FALSE),"")))</f>
        <v>0</v>
      </c>
      <c r="R607" s="88">
        <f>IF($A607&lt;=$A$1,VALUE(+VLOOKUP($A607,'Rashodi- plan-izvršenje'!$A$8:P$1500,'prenos-P-R-N'!R$1,FALSE)),IF($A607&lt;=$A$2,VLOOKUP($A607,'Prihodi- plan-izvršenje'!$A$4:$H$500,7,FALSE),""))</f>
        <v>0</v>
      </c>
      <c r="S607" s="88">
        <f>IF(A607=0,0,IF($A607&lt;=$A$1,VALUE(+VLOOKUP($A607,'Rashodi- plan-izvršenje'!$A$8:Q$1500,'prenos-P-R-N'!S$1,FALSE)),IF($A607&lt;=$A$2,VLOOKUP($A607,'Prihodi- plan-izvršenje'!$A$4:$H$500,8,FALSE),0)))</f>
        <v>0</v>
      </c>
      <c r="T607" s="88" t="str">
        <f>IF($A607&gt;$A$2,VLOOKUP($A607,'Neizmirene obaveze JLS'!$A$11:R$500,R$1,FALSE),"")</f>
        <v/>
      </c>
      <c r="U607" s="88">
        <f>IF($A607&gt;$A$2,VLOOKUP($A607,'Neizmirene obaveze JLS'!$A$11:S$500,S$1,FALSE),0)</f>
        <v>0</v>
      </c>
      <c r="V607" s="88">
        <f t="shared" si="58"/>
        <v>0</v>
      </c>
      <c r="W607" s="74"/>
      <c r="X607" s="74"/>
      <c r="Y607" s="74"/>
      <c r="Z607" s="74"/>
      <c r="AA607" s="193">
        <f t="shared" si="59"/>
        <v>1</v>
      </c>
      <c r="AB607" s="193" t="str">
        <f t="shared" si="60"/>
        <v/>
      </c>
    </row>
    <row r="608" spans="1:28">
      <c r="A608" s="89">
        <f>IF(AND(COUNTIF(A$1:A$3,"&gt;0")=1,MAX(A$8:A607)&lt;A$1),A607+1,IF(AND(COUNTIF(A$1:A$3,"&gt;0")=2,MAX(A$8:A607)&lt;A$2),A607+1,IF(AND(COUNTIF(A$1:A$3,"&gt;0")=3,MAX(A$8:A607)&lt;A$3),A607+1,0)))</f>
        <v>0</v>
      </c>
      <c r="B608" s="89" t="str">
        <f t="shared" si="61"/>
        <v/>
      </c>
      <c r="C608" s="89" t="str">
        <f t="shared" si="62"/>
        <v/>
      </c>
      <c r="D608" s="87" t="str">
        <f>IF($A608=0,"",IF($A608&lt;=$A$1,+VLOOKUP($A608,'Rashodi- plan-izvršenje'!$A$8:B$1500,'prenos-P-R-N'!D$1,FALSE),IF($A608&gt;$A$2,+VLOOKUP($A608,'Neizmirene obaveze JLS'!$A$11:B$500,'prenos-P-R-N'!D$1,FALSE),"")))</f>
        <v/>
      </c>
      <c r="E608" s="87" t="str">
        <f>IF($A608=0,"",IF($A608&lt;=$A$1,+VLOOKUP($A608,'Rashodi- plan-izvršenje'!$A$8:C$1500,'prenos-P-R-N'!E$1,FALSE),IF($A608&gt;$A$2,+VLOOKUP($A608,'Neizmirene obaveze JLS'!$A$11:C$500,'prenos-P-R-N'!E$1,FALSE),"")))</f>
        <v/>
      </c>
      <c r="F608" s="87" t="str">
        <f>IF($A608=0,"",IF($A608&lt;=$A$1,+VLOOKUP($A608,'Rashodi- plan-izvršenje'!$A$8:D$1500,'prenos-P-R-N'!F$1,FALSE),IF($A608&gt;$A$2,+VLOOKUP($A608,'Neizmirene obaveze JLS'!$A$11:D$500,'prenos-P-R-N'!F$1,FALSE),"")))</f>
        <v/>
      </c>
      <c r="G608" s="87" t="str">
        <f>IF($A608=0,"",IF($A608&lt;=$A$1,+VLOOKUP($A608,'Rashodi- plan-izvršenje'!$A$8:E$1500,'prenos-P-R-N'!G$1,FALSE),IF($A608&gt;$A$2,+VLOOKUP($A608,'Neizmirene obaveze JLS'!$A$11:E$500,'prenos-P-R-N'!G$1,FALSE),"")))</f>
        <v/>
      </c>
      <c r="H608" s="87" t="str">
        <f>IF($A608=0,"",IF($A608&lt;=$A$1,+VLOOKUP($A608,'Rashodi- plan-izvršenje'!$A$8:F$1500,'prenos-P-R-N'!H$1,FALSE),IF($A608&gt;$A$2,+VLOOKUP($A608,'Neizmirene obaveze JLS'!$A$11:F$500,'prenos-P-R-N'!H$1,FALSE),"")))</f>
        <v/>
      </c>
      <c r="I608" s="87" t="str">
        <f>IF($A608=0,"",IF($A608&lt;=$A$1,+VLOOKUP($A608,'Rashodi- plan-izvršenje'!$A$8:G$1500,'prenos-P-R-N'!I$1,FALSE),IF($A608&gt;$A$2,+VLOOKUP($A608,'Neizmirene obaveze JLS'!$A$11:G$500,'prenos-P-R-N'!I$1,FALSE),"")))</f>
        <v/>
      </c>
      <c r="J608" s="87" t="str">
        <f>IF($A608=0,"",IF($A608&lt;=$A$1,+VLOOKUP($A608,'Rashodi- plan-izvršenje'!$A$8:H$1500,'prenos-P-R-N'!J$1,FALSE),IF($A608&gt;$A$2,+VLOOKUP($A608,'Neizmirene obaveze JLS'!$A$11:H$500,'prenos-P-R-N'!J$1,FALSE),"")))</f>
        <v/>
      </c>
      <c r="K608" s="87" t="str">
        <f>IF($A608=0,"",IF($A608&lt;=$A$1,+VLOOKUP($A608,'Rashodi- plan-izvršenje'!$A$8:I$1500,'prenos-P-R-N'!K$1,FALSE),IF($A608&gt;$A$2,+VLOOKUP($A608,'Neizmirene obaveze JLS'!$A$11:I$500,'prenos-P-R-N'!K$1,FALSE),"")))</f>
        <v/>
      </c>
      <c r="L608" t="str">
        <f>IF(A608=0,"",IF(A608&lt;=A$1,+IF(VLOOKUP(A608,'Rashodi- plan-izvršenje'!A$8:J$1500,M$1,FALSE)&gt;0,"Програмска активност","Пројекат"),IF(A608&gt;A$2,+IF(VLOOKUP(A608,'Neizmirene obaveze JLS'!A$8:J$2008,M$1,FALSE)&gt;0,"Програмска активност","Пројекат"),"")))</f>
        <v/>
      </c>
      <c r="M608" s="87" t="str">
        <f>IF(A608=0,"",IF($A608&lt;=$A$1,+IF(VLOOKUP($A608,'Rashodi- plan-izvršenje'!$A$8:$M$1500,10,FALSE)&gt;0,VLOOKUP($A608,'Rashodi- plan-izvršenje'!$A$8:$M$1500,10,FALSE),VLOOKUP($A608,'Rashodi- plan-izvršenje'!$A$8:$M$1500,12,FALSE)),+IF($A608&gt;$A$2,IF(VLOOKUP($A608,'Neizmirene obaveze JLS'!$A$8:$M$1500,10,FALSE)&gt;0,VLOOKUP($A608,'Neizmirene obaveze JLS'!$A$11:$M$1500,10,FALSE),VLOOKUP($A608,'Neizmirene obaveze JLS'!$A$11:$M$1500,12,FALSE)),0)))</f>
        <v/>
      </c>
      <c r="N608" s="87" t="str">
        <f>IF(A608=0,"",IF($A608&lt;=$A$1,+IF(VLOOKUP(A608,'Rashodi- plan-izvršenje'!$A$8:$M$1500,10,FALSE)&gt;0,VLOOKUP(A608,'Rashodi- plan-izvršenje'!$A$8:$M$1500,11,FALSE),VLOOKUP(A608,'Rashodi- plan-izvršenje'!$A$8:$M$1500,13,FALSE)),+IF($A608&gt;$A$2,IF(VLOOKUP($A608,'Neizmirene obaveze JLS'!$A$8:$M$1500,10,FALSE)&gt;0,VLOOKUP($A608,'Neizmirene obaveze JLS'!$A$11:$M$1500,11,FALSE),VLOOKUP($A608,'Neizmirene obaveze JLS'!$A$11:$M$1500,13,FALSE)),0)))</f>
        <v/>
      </c>
      <c r="O608" s="87" t="str">
        <f>IF(A608=0,"",IF($A608&lt;=$A$1,VALUE(+VLOOKUP($A608,'Rashodi- plan-izvršenje'!$A$8:N$1500,'prenos-P-R-N'!O$1,FALSE)),IF($A608&lt;=A$2,VALUE(VLOOKUP($A608,'Prihodi- plan-izvršenje'!$A$8:$H$500,6,FALSE)),VALUE(VLOOKUP($A608,'Neizmirene obaveze JLS'!$A$8:$N$500,O$1,FALSE)))))</f>
        <v/>
      </c>
      <c r="P608" s="87" t="str">
        <f>IF(A608=0,"",IF(A608=0,0,IF(A608&gt;A$2,'šifarnik K-izvor'!G$3,+IF(Q608&lt;700,+'šifarnik K-izvor'!G$2,'šifarnik K-izvor'!G$1))))</f>
        <v/>
      </c>
      <c r="Q608" s="87">
        <f>IF($A608&lt;=$A$1,VALUE(+VLOOKUP($A608,'Rashodi- plan-izvršenje'!$A$8:O$1500,'prenos-P-R-N'!Q$1,FALSE)),IF($A608&lt;=$A$2,VLOOKUP($A608,'Prihodi- plan-izvršenje'!$A$4:$H$500,4,FALSE),IF($A608&lt;=$A$3,VLOOKUP(A608,'Neizmirene obaveze JLS'!$A$11:O$500,Q$1,FALSE),"")))</f>
        <v>0</v>
      </c>
      <c r="R608" s="88">
        <f>IF($A608&lt;=$A$1,VALUE(+VLOOKUP($A608,'Rashodi- plan-izvršenje'!$A$8:P$1500,'prenos-P-R-N'!R$1,FALSE)),IF($A608&lt;=$A$2,VLOOKUP($A608,'Prihodi- plan-izvršenje'!$A$4:$H$500,7,FALSE),""))</f>
        <v>0</v>
      </c>
      <c r="S608" s="88">
        <f>IF(A608=0,0,IF($A608&lt;=$A$1,VALUE(+VLOOKUP($A608,'Rashodi- plan-izvršenje'!$A$8:Q$1500,'prenos-P-R-N'!S$1,FALSE)),IF($A608&lt;=$A$2,VLOOKUP($A608,'Prihodi- plan-izvršenje'!$A$4:$H$500,8,FALSE),0)))</f>
        <v>0</v>
      </c>
      <c r="T608" s="88" t="str">
        <f>IF($A608&gt;$A$2,VLOOKUP($A608,'Neizmirene obaveze JLS'!$A$11:R$500,R$1,FALSE),"")</f>
        <v/>
      </c>
      <c r="U608" s="88">
        <f>IF($A608&gt;$A$2,VLOOKUP($A608,'Neizmirene obaveze JLS'!$A$11:S$500,S$1,FALSE),0)</f>
        <v>0</v>
      </c>
      <c r="V608" s="88">
        <f t="shared" si="58"/>
        <v>0</v>
      </c>
      <c r="W608" s="74"/>
      <c r="X608" s="74"/>
      <c r="Y608" s="74"/>
      <c r="Z608" s="74"/>
      <c r="AA608" s="193">
        <f t="shared" si="59"/>
        <v>1</v>
      </c>
      <c r="AB608" s="193" t="str">
        <f t="shared" si="60"/>
        <v/>
      </c>
    </row>
    <row r="609" spans="1:28">
      <c r="A609" s="89">
        <f>IF(AND(COUNTIF(A$1:A$3,"&gt;0")=1,MAX(A$8:A608)&lt;A$1),A608+1,IF(AND(COUNTIF(A$1:A$3,"&gt;0")=2,MAX(A$8:A608)&lt;A$2),A608+1,IF(AND(COUNTIF(A$1:A$3,"&gt;0")=3,MAX(A$8:A608)&lt;A$3),A608+1,0)))</f>
        <v>0</v>
      </c>
      <c r="B609" s="89" t="str">
        <f t="shared" si="61"/>
        <v/>
      </c>
      <c r="C609" s="89" t="str">
        <f t="shared" si="62"/>
        <v/>
      </c>
      <c r="D609" s="87" t="str">
        <f>IF($A609=0,"",IF($A609&lt;=$A$1,+VLOOKUP($A609,'Rashodi- plan-izvršenje'!$A$8:B$1500,'prenos-P-R-N'!D$1,FALSE),IF($A609&gt;$A$2,+VLOOKUP($A609,'Neizmirene obaveze JLS'!$A$11:B$500,'prenos-P-R-N'!D$1,FALSE),"")))</f>
        <v/>
      </c>
      <c r="E609" s="87" t="str">
        <f>IF($A609=0,"",IF($A609&lt;=$A$1,+VLOOKUP($A609,'Rashodi- plan-izvršenje'!$A$8:C$1500,'prenos-P-R-N'!E$1,FALSE),IF($A609&gt;$A$2,+VLOOKUP($A609,'Neizmirene obaveze JLS'!$A$11:C$500,'prenos-P-R-N'!E$1,FALSE),"")))</f>
        <v/>
      </c>
      <c r="F609" s="87" t="str">
        <f>IF($A609=0,"",IF($A609&lt;=$A$1,+VLOOKUP($A609,'Rashodi- plan-izvršenje'!$A$8:D$1500,'prenos-P-R-N'!F$1,FALSE),IF($A609&gt;$A$2,+VLOOKUP($A609,'Neizmirene obaveze JLS'!$A$11:D$500,'prenos-P-R-N'!F$1,FALSE),"")))</f>
        <v/>
      </c>
      <c r="G609" s="87" t="str">
        <f>IF($A609=0,"",IF($A609&lt;=$A$1,+VLOOKUP($A609,'Rashodi- plan-izvršenje'!$A$8:E$1500,'prenos-P-R-N'!G$1,FALSE),IF($A609&gt;$A$2,+VLOOKUP($A609,'Neizmirene obaveze JLS'!$A$11:E$500,'prenos-P-R-N'!G$1,FALSE),"")))</f>
        <v/>
      </c>
      <c r="H609" s="87" t="str">
        <f>IF($A609=0,"",IF($A609&lt;=$A$1,+VLOOKUP($A609,'Rashodi- plan-izvršenje'!$A$8:F$1500,'prenos-P-R-N'!H$1,FALSE),IF($A609&gt;$A$2,+VLOOKUP($A609,'Neizmirene obaveze JLS'!$A$11:F$500,'prenos-P-R-N'!H$1,FALSE),"")))</f>
        <v/>
      </c>
      <c r="I609" s="87" t="str">
        <f>IF($A609=0,"",IF($A609&lt;=$A$1,+VLOOKUP($A609,'Rashodi- plan-izvršenje'!$A$8:G$1500,'prenos-P-R-N'!I$1,FALSE),IF($A609&gt;$A$2,+VLOOKUP($A609,'Neizmirene obaveze JLS'!$A$11:G$500,'prenos-P-R-N'!I$1,FALSE),"")))</f>
        <v/>
      </c>
      <c r="J609" s="87" t="str">
        <f>IF($A609=0,"",IF($A609&lt;=$A$1,+VLOOKUP($A609,'Rashodi- plan-izvršenje'!$A$8:H$1500,'prenos-P-R-N'!J$1,FALSE),IF($A609&gt;$A$2,+VLOOKUP($A609,'Neizmirene obaveze JLS'!$A$11:H$500,'prenos-P-R-N'!J$1,FALSE),"")))</f>
        <v/>
      </c>
      <c r="K609" s="87" t="str">
        <f>IF($A609=0,"",IF($A609&lt;=$A$1,+VLOOKUP($A609,'Rashodi- plan-izvršenje'!$A$8:I$1500,'prenos-P-R-N'!K$1,FALSE),IF($A609&gt;$A$2,+VLOOKUP($A609,'Neizmirene obaveze JLS'!$A$11:I$500,'prenos-P-R-N'!K$1,FALSE),"")))</f>
        <v/>
      </c>
      <c r="L609" t="str">
        <f>IF(A609=0,"",IF(A609&lt;=A$1,+IF(VLOOKUP(A609,'Rashodi- plan-izvršenje'!A$8:J$1500,M$1,FALSE)&gt;0,"Програмска активност","Пројекат"),IF(A609&gt;A$2,+IF(VLOOKUP(A609,'Neizmirene obaveze JLS'!A$8:J$2008,M$1,FALSE)&gt;0,"Програмска активност","Пројекат"),"")))</f>
        <v/>
      </c>
      <c r="M609" s="87" t="str">
        <f>IF(A609=0,"",IF($A609&lt;=$A$1,+IF(VLOOKUP($A609,'Rashodi- plan-izvršenje'!$A$8:$M$1500,10,FALSE)&gt;0,VLOOKUP($A609,'Rashodi- plan-izvršenje'!$A$8:$M$1500,10,FALSE),VLOOKUP($A609,'Rashodi- plan-izvršenje'!$A$8:$M$1500,12,FALSE)),+IF($A609&gt;$A$2,IF(VLOOKUP($A609,'Neizmirene obaveze JLS'!$A$8:$M$1500,10,FALSE)&gt;0,VLOOKUP($A609,'Neizmirene obaveze JLS'!$A$11:$M$1500,10,FALSE),VLOOKUP($A609,'Neizmirene obaveze JLS'!$A$11:$M$1500,12,FALSE)),0)))</f>
        <v/>
      </c>
      <c r="N609" s="87" t="str">
        <f>IF(A609=0,"",IF($A609&lt;=$A$1,+IF(VLOOKUP(A609,'Rashodi- plan-izvršenje'!$A$8:$M$1500,10,FALSE)&gt;0,VLOOKUP(A609,'Rashodi- plan-izvršenje'!$A$8:$M$1500,11,FALSE),VLOOKUP(A609,'Rashodi- plan-izvršenje'!$A$8:$M$1500,13,FALSE)),+IF($A609&gt;$A$2,IF(VLOOKUP($A609,'Neizmirene obaveze JLS'!$A$8:$M$1500,10,FALSE)&gt;0,VLOOKUP($A609,'Neizmirene obaveze JLS'!$A$11:$M$1500,11,FALSE),VLOOKUP($A609,'Neizmirene obaveze JLS'!$A$11:$M$1500,13,FALSE)),0)))</f>
        <v/>
      </c>
      <c r="O609" s="87" t="str">
        <f>IF(A609=0,"",IF($A609&lt;=$A$1,VALUE(+VLOOKUP($A609,'Rashodi- plan-izvršenje'!$A$8:N$1500,'prenos-P-R-N'!O$1,FALSE)),IF($A609&lt;=A$2,VALUE(VLOOKUP($A609,'Prihodi- plan-izvršenje'!$A$8:$H$500,6,FALSE)),VALUE(VLOOKUP($A609,'Neizmirene obaveze JLS'!$A$8:$N$500,O$1,FALSE)))))</f>
        <v/>
      </c>
      <c r="P609" s="87" t="str">
        <f>IF(A609=0,"",IF(A609=0,0,IF(A609&gt;A$2,'šifarnik K-izvor'!G$3,+IF(Q609&lt;700,+'šifarnik K-izvor'!G$2,'šifarnik K-izvor'!G$1))))</f>
        <v/>
      </c>
      <c r="Q609" s="87">
        <f>IF($A609&lt;=$A$1,VALUE(+VLOOKUP($A609,'Rashodi- plan-izvršenje'!$A$8:O$1500,'prenos-P-R-N'!Q$1,FALSE)),IF($A609&lt;=$A$2,VLOOKUP($A609,'Prihodi- plan-izvršenje'!$A$4:$H$500,4,FALSE),IF($A609&lt;=$A$3,VLOOKUP(A609,'Neizmirene obaveze JLS'!$A$11:O$500,Q$1,FALSE),"")))</f>
        <v>0</v>
      </c>
      <c r="R609" s="88">
        <f>IF($A609&lt;=$A$1,VALUE(+VLOOKUP($A609,'Rashodi- plan-izvršenje'!$A$8:P$1500,'prenos-P-R-N'!R$1,FALSE)),IF($A609&lt;=$A$2,VLOOKUP($A609,'Prihodi- plan-izvršenje'!$A$4:$H$500,7,FALSE),""))</f>
        <v>0</v>
      </c>
      <c r="S609" s="88">
        <f>IF(A609=0,0,IF($A609&lt;=$A$1,VALUE(+VLOOKUP($A609,'Rashodi- plan-izvršenje'!$A$8:Q$1500,'prenos-P-R-N'!S$1,FALSE)),IF($A609&lt;=$A$2,VLOOKUP($A609,'Prihodi- plan-izvršenje'!$A$4:$H$500,8,FALSE),0)))</f>
        <v>0</v>
      </c>
      <c r="T609" s="88" t="str">
        <f>IF($A609&gt;$A$2,VLOOKUP($A609,'Neizmirene obaveze JLS'!$A$11:R$500,R$1,FALSE),"")</f>
        <v/>
      </c>
      <c r="U609" s="88">
        <f>IF($A609&gt;$A$2,VLOOKUP($A609,'Neizmirene obaveze JLS'!$A$11:S$500,S$1,FALSE),0)</f>
        <v>0</v>
      </c>
      <c r="V609" s="88">
        <f t="shared" si="58"/>
        <v>0</v>
      </c>
      <c r="W609" s="74"/>
      <c r="X609" s="74"/>
      <c r="Y609" s="74"/>
      <c r="Z609" s="74"/>
      <c r="AA609" s="193">
        <f t="shared" si="59"/>
        <v>1</v>
      </c>
      <c r="AB609" s="193" t="str">
        <f t="shared" si="60"/>
        <v/>
      </c>
    </row>
    <row r="610" spans="1:28">
      <c r="A610" s="89">
        <f>IF(AND(COUNTIF(A$1:A$3,"&gt;0")=1,MAX(A$8:A609)&lt;A$1),A609+1,IF(AND(COUNTIF(A$1:A$3,"&gt;0")=2,MAX(A$8:A609)&lt;A$2),A609+1,IF(AND(COUNTIF(A$1:A$3,"&gt;0")=3,MAX(A$8:A609)&lt;A$3),A609+1,0)))</f>
        <v>0</v>
      </c>
      <c r="B610" s="89" t="str">
        <f t="shared" si="61"/>
        <v/>
      </c>
      <c r="C610" s="89" t="str">
        <f t="shared" si="62"/>
        <v/>
      </c>
      <c r="D610" s="87" t="str">
        <f>IF($A610=0,"",IF($A610&lt;=$A$1,+VLOOKUP($A610,'Rashodi- plan-izvršenje'!$A$8:B$1500,'prenos-P-R-N'!D$1,FALSE),IF($A610&gt;$A$2,+VLOOKUP($A610,'Neizmirene obaveze JLS'!$A$11:B$500,'prenos-P-R-N'!D$1,FALSE),"")))</f>
        <v/>
      </c>
      <c r="E610" s="87" t="str">
        <f>IF($A610=0,"",IF($A610&lt;=$A$1,+VLOOKUP($A610,'Rashodi- plan-izvršenje'!$A$8:C$1500,'prenos-P-R-N'!E$1,FALSE),IF($A610&gt;$A$2,+VLOOKUP($A610,'Neizmirene obaveze JLS'!$A$11:C$500,'prenos-P-R-N'!E$1,FALSE),"")))</f>
        <v/>
      </c>
      <c r="F610" s="87" t="str">
        <f>IF($A610=0,"",IF($A610&lt;=$A$1,+VLOOKUP($A610,'Rashodi- plan-izvršenje'!$A$8:D$1500,'prenos-P-R-N'!F$1,FALSE),IF($A610&gt;$A$2,+VLOOKUP($A610,'Neizmirene obaveze JLS'!$A$11:D$500,'prenos-P-R-N'!F$1,FALSE),"")))</f>
        <v/>
      </c>
      <c r="G610" s="87" t="str">
        <f>IF($A610=0,"",IF($A610&lt;=$A$1,+VLOOKUP($A610,'Rashodi- plan-izvršenje'!$A$8:E$1500,'prenos-P-R-N'!G$1,FALSE),IF($A610&gt;$A$2,+VLOOKUP($A610,'Neizmirene obaveze JLS'!$A$11:E$500,'prenos-P-R-N'!G$1,FALSE),"")))</f>
        <v/>
      </c>
      <c r="H610" s="87" t="str">
        <f>IF($A610=0,"",IF($A610&lt;=$A$1,+VLOOKUP($A610,'Rashodi- plan-izvršenje'!$A$8:F$1500,'prenos-P-R-N'!H$1,FALSE),IF($A610&gt;$A$2,+VLOOKUP($A610,'Neizmirene obaveze JLS'!$A$11:F$500,'prenos-P-R-N'!H$1,FALSE),"")))</f>
        <v/>
      </c>
      <c r="I610" s="87" t="str">
        <f>IF($A610=0,"",IF($A610&lt;=$A$1,+VLOOKUP($A610,'Rashodi- plan-izvršenje'!$A$8:G$1500,'prenos-P-R-N'!I$1,FALSE),IF($A610&gt;$A$2,+VLOOKUP($A610,'Neizmirene obaveze JLS'!$A$11:G$500,'prenos-P-R-N'!I$1,FALSE),"")))</f>
        <v/>
      </c>
      <c r="J610" s="87" t="str">
        <f>IF($A610=0,"",IF($A610&lt;=$A$1,+VLOOKUP($A610,'Rashodi- plan-izvršenje'!$A$8:H$1500,'prenos-P-R-N'!J$1,FALSE),IF($A610&gt;$A$2,+VLOOKUP($A610,'Neizmirene obaveze JLS'!$A$11:H$500,'prenos-P-R-N'!J$1,FALSE),"")))</f>
        <v/>
      </c>
      <c r="K610" s="87" t="str">
        <f>IF($A610=0,"",IF($A610&lt;=$A$1,+VLOOKUP($A610,'Rashodi- plan-izvršenje'!$A$8:I$1500,'prenos-P-R-N'!K$1,FALSE),IF($A610&gt;$A$2,+VLOOKUP($A610,'Neizmirene obaveze JLS'!$A$11:I$500,'prenos-P-R-N'!K$1,FALSE),"")))</f>
        <v/>
      </c>
      <c r="L610" t="str">
        <f>IF(A610=0,"",IF(A610&lt;=A$1,+IF(VLOOKUP(A610,'Rashodi- plan-izvršenje'!A$8:J$1500,M$1,FALSE)&gt;0,"Програмска активност","Пројекат"),IF(A610&gt;A$2,+IF(VLOOKUP(A610,'Neizmirene obaveze JLS'!A$8:J$2008,M$1,FALSE)&gt;0,"Програмска активност","Пројекат"),"")))</f>
        <v/>
      </c>
      <c r="M610" s="87" t="str">
        <f>IF(A610=0,"",IF($A610&lt;=$A$1,+IF(VLOOKUP($A610,'Rashodi- plan-izvršenje'!$A$8:$M$1500,10,FALSE)&gt;0,VLOOKUP($A610,'Rashodi- plan-izvršenje'!$A$8:$M$1500,10,FALSE),VLOOKUP($A610,'Rashodi- plan-izvršenje'!$A$8:$M$1500,12,FALSE)),+IF($A610&gt;$A$2,IF(VLOOKUP($A610,'Neizmirene obaveze JLS'!$A$8:$M$1500,10,FALSE)&gt;0,VLOOKUP($A610,'Neizmirene obaveze JLS'!$A$11:$M$1500,10,FALSE),VLOOKUP($A610,'Neizmirene obaveze JLS'!$A$11:$M$1500,12,FALSE)),0)))</f>
        <v/>
      </c>
      <c r="N610" s="87" t="str">
        <f>IF(A610=0,"",IF($A610&lt;=$A$1,+IF(VLOOKUP(A610,'Rashodi- plan-izvršenje'!$A$8:$M$1500,10,FALSE)&gt;0,VLOOKUP(A610,'Rashodi- plan-izvršenje'!$A$8:$M$1500,11,FALSE),VLOOKUP(A610,'Rashodi- plan-izvršenje'!$A$8:$M$1500,13,FALSE)),+IF($A610&gt;$A$2,IF(VLOOKUP($A610,'Neizmirene obaveze JLS'!$A$8:$M$1500,10,FALSE)&gt;0,VLOOKUP($A610,'Neizmirene obaveze JLS'!$A$11:$M$1500,11,FALSE),VLOOKUP($A610,'Neizmirene obaveze JLS'!$A$11:$M$1500,13,FALSE)),0)))</f>
        <v/>
      </c>
      <c r="O610" s="87" t="str">
        <f>IF(A610=0,"",IF($A610&lt;=$A$1,VALUE(+VLOOKUP($A610,'Rashodi- plan-izvršenje'!$A$8:N$1500,'prenos-P-R-N'!O$1,FALSE)),IF($A610&lt;=A$2,VALUE(VLOOKUP($A610,'Prihodi- plan-izvršenje'!$A$8:$H$500,6,FALSE)),VALUE(VLOOKUP($A610,'Neizmirene obaveze JLS'!$A$8:$N$500,O$1,FALSE)))))</f>
        <v/>
      </c>
      <c r="P610" s="87" t="str">
        <f>IF(A610=0,"",IF(A610=0,0,IF(A610&gt;A$2,'šifarnik K-izvor'!G$3,+IF(Q610&lt;700,+'šifarnik K-izvor'!G$2,'šifarnik K-izvor'!G$1))))</f>
        <v/>
      </c>
      <c r="Q610" s="87">
        <f>IF($A610&lt;=$A$1,VALUE(+VLOOKUP($A610,'Rashodi- plan-izvršenje'!$A$8:O$1500,'prenos-P-R-N'!Q$1,FALSE)),IF($A610&lt;=$A$2,VLOOKUP($A610,'Prihodi- plan-izvršenje'!$A$4:$H$500,4,FALSE),IF($A610&lt;=$A$3,VLOOKUP(A610,'Neizmirene obaveze JLS'!$A$11:O$500,Q$1,FALSE),"")))</f>
        <v>0</v>
      </c>
      <c r="R610" s="88">
        <f>IF($A610&lt;=$A$1,VALUE(+VLOOKUP($A610,'Rashodi- plan-izvršenje'!$A$8:P$1500,'prenos-P-R-N'!R$1,FALSE)),IF($A610&lt;=$A$2,VLOOKUP($A610,'Prihodi- plan-izvršenje'!$A$4:$H$500,7,FALSE),""))</f>
        <v>0</v>
      </c>
      <c r="S610" s="88">
        <f>IF(A610=0,0,IF($A610&lt;=$A$1,VALUE(+VLOOKUP($A610,'Rashodi- plan-izvršenje'!$A$8:Q$1500,'prenos-P-R-N'!S$1,FALSE)),IF($A610&lt;=$A$2,VLOOKUP($A610,'Prihodi- plan-izvršenje'!$A$4:$H$500,8,FALSE),0)))</f>
        <v>0</v>
      </c>
      <c r="T610" s="88" t="str">
        <f>IF($A610&gt;$A$2,VLOOKUP($A610,'Neizmirene obaveze JLS'!$A$11:R$500,R$1,FALSE),"")</f>
        <v/>
      </c>
      <c r="U610" s="88">
        <f>IF($A610&gt;$A$2,VLOOKUP($A610,'Neizmirene obaveze JLS'!$A$11:S$500,S$1,FALSE),0)</f>
        <v>0</v>
      </c>
      <c r="V610" s="88">
        <f t="shared" si="58"/>
        <v>0</v>
      </c>
      <c r="W610" s="74"/>
      <c r="X610" s="74"/>
      <c r="Y610" s="74"/>
      <c r="Z610" s="74"/>
      <c r="AA610" s="193">
        <f t="shared" si="59"/>
        <v>1</v>
      </c>
      <c r="AB610" s="193" t="str">
        <f t="shared" si="60"/>
        <v/>
      </c>
    </row>
    <row r="611" spans="1:28">
      <c r="A611" s="89">
        <f>IF(AND(COUNTIF(A$1:A$3,"&gt;0")=1,MAX(A$8:A610)&lt;A$1),A610+1,IF(AND(COUNTIF(A$1:A$3,"&gt;0")=2,MAX(A$8:A610)&lt;A$2),A610+1,IF(AND(COUNTIF(A$1:A$3,"&gt;0")=3,MAX(A$8:A610)&lt;A$3),A610+1,0)))</f>
        <v>0</v>
      </c>
      <c r="B611" s="89" t="str">
        <f t="shared" si="61"/>
        <v/>
      </c>
      <c r="C611" s="89" t="str">
        <f t="shared" si="62"/>
        <v/>
      </c>
      <c r="D611" s="87" t="str">
        <f>IF($A611=0,"",IF($A611&lt;=$A$1,+VLOOKUP($A611,'Rashodi- plan-izvršenje'!$A$8:B$1500,'prenos-P-R-N'!D$1,FALSE),IF($A611&gt;$A$2,+VLOOKUP($A611,'Neizmirene obaveze JLS'!$A$11:B$500,'prenos-P-R-N'!D$1,FALSE),"")))</f>
        <v/>
      </c>
      <c r="E611" s="87" t="str">
        <f>IF($A611=0,"",IF($A611&lt;=$A$1,+VLOOKUP($A611,'Rashodi- plan-izvršenje'!$A$8:C$1500,'prenos-P-R-N'!E$1,FALSE),IF($A611&gt;$A$2,+VLOOKUP($A611,'Neizmirene obaveze JLS'!$A$11:C$500,'prenos-P-R-N'!E$1,FALSE),"")))</f>
        <v/>
      </c>
      <c r="F611" s="87" t="str">
        <f>IF($A611=0,"",IF($A611&lt;=$A$1,+VLOOKUP($A611,'Rashodi- plan-izvršenje'!$A$8:D$1500,'prenos-P-R-N'!F$1,FALSE),IF($A611&gt;$A$2,+VLOOKUP($A611,'Neizmirene obaveze JLS'!$A$11:D$500,'prenos-P-R-N'!F$1,FALSE),"")))</f>
        <v/>
      </c>
      <c r="G611" s="87" t="str">
        <f>IF($A611=0,"",IF($A611&lt;=$A$1,+VLOOKUP($A611,'Rashodi- plan-izvršenje'!$A$8:E$1500,'prenos-P-R-N'!G$1,FALSE),IF($A611&gt;$A$2,+VLOOKUP($A611,'Neizmirene obaveze JLS'!$A$11:E$500,'prenos-P-R-N'!G$1,FALSE),"")))</f>
        <v/>
      </c>
      <c r="H611" s="87" t="str">
        <f>IF($A611=0,"",IF($A611&lt;=$A$1,+VLOOKUP($A611,'Rashodi- plan-izvršenje'!$A$8:F$1500,'prenos-P-R-N'!H$1,FALSE),IF($A611&gt;$A$2,+VLOOKUP($A611,'Neizmirene obaveze JLS'!$A$11:F$500,'prenos-P-R-N'!H$1,FALSE),"")))</f>
        <v/>
      </c>
      <c r="I611" s="87" t="str">
        <f>IF($A611=0,"",IF($A611&lt;=$A$1,+VLOOKUP($A611,'Rashodi- plan-izvršenje'!$A$8:G$1500,'prenos-P-R-N'!I$1,FALSE),IF($A611&gt;$A$2,+VLOOKUP($A611,'Neizmirene obaveze JLS'!$A$11:G$500,'prenos-P-R-N'!I$1,FALSE),"")))</f>
        <v/>
      </c>
      <c r="J611" s="87" t="str">
        <f>IF($A611=0,"",IF($A611&lt;=$A$1,+VLOOKUP($A611,'Rashodi- plan-izvršenje'!$A$8:H$1500,'prenos-P-R-N'!J$1,FALSE),IF($A611&gt;$A$2,+VLOOKUP($A611,'Neizmirene obaveze JLS'!$A$11:H$500,'prenos-P-R-N'!J$1,FALSE),"")))</f>
        <v/>
      </c>
      <c r="K611" s="87" t="str">
        <f>IF($A611=0,"",IF($A611&lt;=$A$1,+VLOOKUP($A611,'Rashodi- plan-izvršenje'!$A$8:I$1500,'prenos-P-R-N'!K$1,FALSE),IF($A611&gt;$A$2,+VLOOKUP($A611,'Neizmirene obaveze JLS'!$A$11:I$500,'prenos-P-R-N'!K$1,FALSE),"")))</f>
        <v/>
      </c>
      <c r="L611" t="str">
        <f>IF(A611=0,"",IF(A611&lt;=A$1,+IF(VLOOKUP(A611,'Rashodi- plan-izvršenje'!A$8:J$1500,M$1,FALSE)&gt;0,"Програмска активност","Пројекат"),IF(A611&gt;A$2,+IF(VLOOKUP(A611,'Neizmirene obaveze JLS'!A$8:J$2008,M$1,FALSE)&gt;0,"Програмска активност","Пројекат"),"")))</f>
        <v/>
      </c>
      <c r="M611" s="87" t="str">
        <f>IF(A611=0,"",IF($A611&lt;=$A$1,+IF(VLOOKUP($A611,'Rashodi- plan-izvršenje'!$A$8:$M$1500,10,FALSE)&gt;0,VLOOKUP($A611,'Rashodi- plan-izvršenje'!$A$8:$M$1500,10,FALSE),VLOOKUP($A611,'Rashodi- plan-izvršenje'!$A$8:$M$1500,12,FALSE)),+IF($A611&gt;$A$2,IF(VLOOKUP($A611,'Neizmirene obaveze JLS'!$A$8:$M$1500,10,FALSE)&gt;0,VLOOKUP($A611,'Neizmirene obaveze JLS'!$A$11:$M$1500,10,FALSE),VLOOKUP($A611,'Neizmirene obaveze JLS'!$A$11:$M$1500,12,FALSE)),0)))</f>
        <v/>
      </c>
      <c r="N611" s="87" t="str">
        <f>IF(A611=0,"",IF($A611&lt;=$A$1,+IF(VLOOKUP(A611,'Rashodi- plan-izvršenje'!$A$8:$M$1500,10,FALSE)&gt;0,VLOOKUP(A611,'Rashodi- plan-izvršenje'!$A$8:$M$1500,11,FALSE),VLOOKUP(A611,'Rashodi- plan-izvršenje'!$A$8:$M$1500,13,FALSE)),+IF($A611&gt;$A$2,IF(VLOOKUP($A611,'Neizmirene obaveze JLS'!$A$8:$M$1500,10,FALSE)&gt;0,VLOOKUP($A611,'Neizmirene obaveze JLS'!$A$11:$M$1500,11,FALSE),VLOOKUP($A611,'Neizmirene obaveze JLS'!$A$11:$M$1500,13,FALSE)),0)))</f>
        <v/>
      </c>
      <c r="O611" s="87" t="str">
        <f>IF(A611=0,"",IF($A611&lt;=$A$1,VALUE(+VLOOKUP($A611,'Rashodi- plan-izvršenje'!$A$8:N$1500,'prenos-P-R-N'!O$1,FALSE)),IF($A611&lt;=A$2,VALUE(VLOOKUP($A611,'Prihodi- plan-izvršenje'!$A$8:$H$500,6,FALSE)),VALUE(VLOOKUP($A611,'Neizmirene obaveze JLS'!$A$8:$N$500,O$1,FALSE)))))</f>
        <v/>
      </c>
      <c r="P611" s="87" t="str">
        <f>IF(A611=0,"",IF(A611=0,0,IF(A611&gt;A$2,'šifarnik K-izvor'!G$3,+IF(Q611&lt;700,+'šifarnik K-izvor'!G$2,'šifarnik K-izvor'!G$1))))</f>
        <v/>
      </c>
      <c r="Q611" s="87">
        <f>IF($A611&lt;=$A$1,VALUE(+VLOOKUP($A611,'Rashodi- plan-izvršenje'!$A$8:O$1500,'prenos-P-R-N'!Q$1,FALSE)),IF($A611&lt;=$A$2,VLOOKUP($A611,'Prihodi- plan-izvršenje'!$A$4:$H$500,4,FALSE),IF($A611&lt;=$A$3,VLOOKUP(A611,'Neizmirene obaveze JLS'!$A$11:O$500,Q$1,FALSE),"")))</f>
        <v>0</v>
      </c>
      <c r="R611" s="88">
        <f>IF($A611&lt;=$A$1,VALUE(+VLOOKUP($A611,'Rashodi- plan-izvršenje'!$A$8:P$1500,'prenos-P-R-N'!R$1,FALSE)),IF($A611&lt;=$A$2,VLOOKUP($A611,'Prihodi- plan-izvršenje'!$A$4:$H$500,7,FALSE),""))</f>
        <v>0</v>
      </c>
      <c r="S611" s="88">
        <f>IF(A611=0,0,IF($A611&lt;=$A$1,VALUE(+VLOOKUP($A611,'Rashodi- plan-izvršenje'!$A$8:Q$1500,'prenos-P-R-N'!S$1,FALSE)),IF($A611&lt;=$A$2,VLOOKUP($A611,'Prihodi- plan-izvršenje'!$A$4:$H$500,8,FALSE),0)))</f>
        <v>0</v>
      </c>
      <c r="T611" s="88" t="str">
        <f>IF($A611&gt;$A$2,VLOOKUP($A611,'Neizmirene obaveze JLS'!$A$11:R$500,R$1,FALSE),"")</f>
        <v/>
      </c>
      <c r="U611" s="88">
        <f>IF($A611&gt;$A$2,VLOOKUP($A611,'Neizmirene obaveze JLS'!$A$11:S$500,S$1,FALSE),0)</f>
        <v>0</v>
      </c>
      <c r="V611" s="88">
        <f t="shared" si="58"/>
        <v>0</v>
      </c>
      <c r="W611" s="74"/>
      <c r="X611" s="74"/>
      <c r="Y611" s="74"/>
      <c r="Z611" s="74"/>
      <c r="AA611" s="193">
        <f t="shared" si="59"/>
        <v>1</v>
      </c>
      <c r="AB611" s="193" t="str">
        <f t="shared" si="60"/>
        <v/>
      </c>
    </row>
    <row r="612" spans="1:28">
      <c r="A612" s="89">
        <f>IF(AND(COUNTIF(A$1:A$3,"&gt;0")=1,MAX(A$8:A611)&lt;A$1),A611+1,IF(AND(COUNTIF(A$1:A$3,"&gt;0")=2,MAX(A$8:A611)&lt;A$2),A611+1,IF(AND(COUNTIF(A$1:A$3,"&gt;0")=3,MAX(A$8:A611)&lt;A$3),A611+1,0)))</f>
        <v>0</v>
      </c>
      <c r="B612" s="89" t="str">
        <f t="shared" si="61"/>
        <v/>
      </c>
      <c r="C612" s="89" t="str">
        <f t="shared" si="62"/>
        <v/>
      </c>
      <c r="D612" s="87" t="str">
        <f>IF($A612=0,"",IF($A612&lt;=$A$1,+VLOOKUP($A612,'Rashodi- plan-izvršenje'!$A$8:B$1500,'prenos-P-R-N'!D$1,FALSE),IF($A612&gt;$A$2,+VLOOKUP($A612,'Neizmirene obaveze JLS'!$A$11:B$500,'prenos-P-R-N'!D$1,FALSE),"")))</f>
        <v/>
      </c>
      <c r="E612" s="87" t="str">
        <f>IF($A612=0,"",IF($A612&lt;=$A$1,+VLOOKUP($A612,'Rashodi- plan-izvršenje'!$A$8:C$1500,'prenos-P-R-N'!E$1,FALSE),IF($A612&gt;$A$2,+VLOOKUP($A612,'Neizmirene obaveze JLS'!$A$11:C$500,'prenos-P-R-N'!E$1,FALSE),"")))</f>
        <v/>
      </c>
      <c r="F612" s="87" t="str">
        <f>IF($A612=0,"",IF($A612&lt;=$A$1,+VLOOKUP($A612,'Rashodi- plan-izvršenje'!$A$8:D$1500,'prenos-P-R-N'!F$1,FALSE),IF($A612&gt;$A$2,+VLOOKUP($A612,'Neizmirene obaveze JLS'!$A$11:D$500,'prenos-P-R-N'!F$1,FALSE),"")))</f>
        <v/>
      </c>
      <c r="G612" s="87" t="str">
        <f>IF($A612=0,"",IF($A612&lt;=$A$1,+VLOOKUP($A612,'Rashodi- plan-izvršenje'!$A$8:E$1500,'prenos-P-R-N'!G$1,FALSE),IF($A612&gt;$A$2,+VLOOKUP($A612,'Neizmirene obaveze JLS'!$A$11:E$500,'prenos-P-R-N'!G$1,FALSE),"")))</f>
        <v/>
      </c>
      <c r="H612" s="87" t="str">
        <f>IF($A612=0,"",IF($A612&lt;=$A$1,+VLOOKUP($A612,'Rashodi- plan-izvršenje'!$A$8:F$1500,'prenos-P-R-N'!H$1,FALSE),IF($A612&gt;$A$2,+VLOOKUP($A612,'Neizmirene obaveze JLS'!$A$11:F$500,'prenos-P-R-N'!H$1,FALSE),"")))</f>
        <v/>
      </c>
      <c r="I612" s="87" t="str">
        <f>IF($A612=0,"",IF($A612&lt;=$A$1,+VLOOKUP($A612,'Rashodi- plan-izvršenje'!$A$8:G$1500,'prenos-P-R-N'!I$1,FALSE),IF($A612&gt;$A$2,+VLOOKUP($A612,'Neizmirene obaveze JLS'!$A$11:G$500,'prenos-P-R-N'!I$1,FALSE),"")))</f>
        <v/>
      </c>
      <c r="J612" s="87" t="str">
        <f>IF($A612=0,"",IF($A612&lt;=$A$1,+VLOOKUP($A612,'Rashodi- plan-izvršenje'!$A$8:H$1500,'prenos-P-R-N'!J$1,FALSE),IF($A612&gt;$A$2,+VLOOKUP($A612,'Neizmirene obaveze JLS'!$A$11:H$500,'prenos-P-R-N'!J$1,FALSE),"")))</f>
        <v/>
      </c>
      <c r="K612" s="87" t="str">
        <f>IF($A612=0,"",IF($A612&lt;=$A$1,+VLOOKUP($A612,'Rashodi- plan-izvršenje'!$A$8:I$1500,'prenos-P-R-N'!K$1,FALSE),IF($A612&gt;$A$2,+VLOOKUP($A612,'Neizmirene obaveze JLS'!$A$11:I$500,'prenos-P-R-N'!K$1,FALSE),"")))</f>
        <v/>
      </c>
      <c r="L612" t="str">
        <f>IF(A612=0,"",IF(A612&lt;=A$1,+IF(VLOOKUP(A612,'Rashodi- plan-izvršenje'!A$8:J$1500,M$1,FALSE)&gt;0,"Програмска активност","Пројекат"),IF(A612&gt;A$2,+IF(VLOOKUP(A612,'Neizmirene obaveze JLS'!A$8:J$2008,M$1,FALSE)&gt;0,"Програмска активност","Пројекат"),"")))</f>
        <v/>
      </c>
      <c r="M612" s="87" t="str">
        <f>IF(A612=0,"",IF($A612&lt;=$A$1,+IF(VLOOKUP($A612,'Rashodi- plan-izvršenje'!$A$8:$M$1500,10,FALSE)&gt;0,VLOOKUP($A612,'Rashodi- plan-izvršenje'!$A$8:$M$1500,10,FALSE),VLOOKUP($A612,'Rashodi- plan-izvršenje'!$A$8:$M$1500,12,FALSE)),+IF($A612&gt;$A$2,IF(VLOOKUP($A612,'Neizmirene obaveze JLS'!$A$8:$M$1500,10,FALSE)&gt;0,VLOOKUP($A612,'Neizmirene obaveze JLS'!$A$11:$M$1500,10,FALSE),VLOOKUP($A612,'Neizmirene obaveze JLS'!$A$11:$M$1500,12,FALSE)),0)))</f>
        <v/>
      </c>
      <c r="N612" s="87" t="str">
        <f>IF(A612=0,"",IF($A612&lt;=$A$1,+IF(VLOOKUP(A612,'Rashodi- plan-izvršenje'!$A$8:$M$1500,10,FALSE)&gt;0,VLOOKUP(A612,'Rashodi- plan-izvršenje'!$A$8:$M$1500,11,FALSE),VLOOKUP(A612,'Rashodi- plan-izvršenje'!$A$8:$M$1500,13,FALSE)),+IF($A612&gt;$A$2,IF(VLOOKUP($A612,'Neizmirene obaveze JLS'!$A$8:$M$1500,10,FALSE)&gt;0,VLOOKUP($A612,'Neizmirene obaveze JLS'!$A$11:$M$1500,11,FALSE),VLOOKUP($A612,'Neizmirene obaveze JLS'!$A$11:$M$1500,13,FALSE)),0)))</f>
        <v/>
      </c>
      <c r="O612" s="87" t="str">
        <f>IF(A612=0,"",IF($A612&lt;=$A$1,VALUE(+VLOOKUP($A612,'Rashodi- plan-izvršenje'!$A$8:N$1500,'prenos-P-R-N'!O$1,FALSE)),IF($A612&lt;=A$2,VALUE(VLOOKUP($A612,'Prihodi- plan-izvršenje'!$A$8:$H$500,6,FALSE)),VALUE(VLOOKUP($A612,'Neizmirene obaveze JLS'!$A$8:$N$500,O$1,FALSE)))))</f>
        <v/>
      </c>
      <c r="P612" s="87" t="str">
        <f>IF(A612=0,"",IF(A612=0,0,IF(A612&gt;A$2,'šifarnik K-izvor'!G$3,+IF(Q612&lt;700,+'šifarnik K-izvor'!G$2,'šifarnik K-izvor'!G$1))))</f>
        <v/>
      </c>
      <c r="Q612" s="87">
        <f>IF($A612&lt;=$A$1,VALUE(+VLOOKUP($A612,'Rashodi- plan-izvršenje'!$A$8:O$1500,'prenos-P-R-N'!Q$1,FALSE)),IF($A612&lt;=$A$2,VLOOKUP($A612,'Prihodi- plan-izvršenje'!$A$4:$H$500,4,FALSE),IF($A612&lt;=$A$3,VLOOKUP(A612,'Neizmirene obaveze JLS'!$A$11:O$500,Q$1,FALSE),"")))</f>
        <v>0</v>
      </c>
      <c r="R612" s="88">
        <f>IF($A612&lt;=$A$1,VALUE(+VLOOKUP($A612,'Rashodi- plan-izvršenje'!$A$8:P$1500,'prenos-P-R-N'!R$1,FALSE)),IF($A612&lt;=$A$2,VLOOKUP($A612,'Prihodi- plan-izvršenje'!$A$4:$H$500,7,FALSE),""))</f>
        <v>0</v>
      </c>
      <c r="S612" s="88">
        <f>IF(A612=0,0,IF($A612&lt;=$A$1,VALUE(+VLOOKUP($A612,'Rashodi- plan-izvršenje'!$A$8:Q$1500,'prenos-P-R-N'!S$1,FALSE)),IF($A612&lt;=$A$2,VLOOKUP($A612,'Prihodi- plan-izvršenje'!$A$4:$H$500,8,FALSE),0)))</f>
        <v>0</v>
      </c>
      <c r="T612" s="88" t="str">
        <f>IF($A612&gt;$A$2,VLOOKUP($A612,'Neizmirene obaveze JLS'!$A$11:R$500,R$1,FALSE),"")</f>
        <v/>
      </c>
      <c r="U612" s="88">
        <f>IF($A612&gt;$A$2,VLOOKUP($A612,'Neizmirene obaveze JLS'!$A$11:S$500,S$1,FALSE),0)</f>
        <v>0</v>
      </c>
      <c r="V612" s="88">
        <f t="shared" si="58"/>
        <v>0</v>
      </c>
      <c r="W612" s="74"/>
      <c r="X612" s="74"/>
      <c r="Y612" s="74"/>
      <c r="Z612" s="74"/>
      <c r="AA612" s="193">
        <f t="shared" si="59"/>
        <v>1</v>
      </c>
      <c r="AB612" s="193" t="str">
        <f t="shared" si="60"/>
        <v/>
      </c>
    </row>
    <row r="613" spans="1:28">
      <c r="A613" s="89">
        <f>IF(AND(COUNTIF(A$1:A$3,"&gt;0")=1,MAX(A$8:A612)&lt;A$1),A612+1,IF(AND(COUNTIF(A$1:A$3,"&gt;0")=2,MAX(A$8:A612)&lt;A$2),A612+1,IF(AND(COUNTIF(A$1:A$3,"&gt;0")=3,MAX(A$8:A612)&lt;A$3),A612+1,0)))</f>
        <v>0</v>
      </c>
      <c r="B613" s="89" t="str">
        <f t="shared" si="61"/>
        <v/>
      </c>
      <c r="C613" s="89" t="str">
        <f t="shared" si="62"/>
        <v/>
      </c>
      <c r="D613" s="87" t="str">
        <f>IF($A613=0,"",IF($A613&lt;=$A$1,+VLOOKUP($A613,'Rashodi- plan-izvršenje'!$A$8:B$1500,'prenos-P-R-N'!D$1,FALSE),IF($A613&gt;$A$2,+VLOOKUP($A613,'Neizmirene obaveze JLS'!$A$11:B$500,'prenos-P-R-N'!D$1,FALSE),"")))</f>
        <v/>
      </c>
      <c r="E613" s="87" t="str">
        <f>IF($A613=0,"",IF($A613&lt;=$A$1,+VLOOKUP($A613,'Rashodi- plan-izvršenje'!$A$8:C$1500,'prenos-P-R-N'!E$1,FALSE),IF($A613&gt;$A$2,+VLOOKUP($A613,'Neizmirene obaveze JLS'!$A$11:C$500,'prenos-P-R-N'!E$1,FALSE),"")))</f>
        <v/>
      </c>
      <c r="F613" s="87" t="str">
        <f>IF($A613=0,"",IF($A613&lt;=$A$1,+VLOOKUP($A613,'Rashodi- plan-izvršenje'!$A$8:D$1500,'prenos-P-R-N'!F$1,FALSE),IF($A613&gt;$A$2,+VLOOKUP($A613,'Neizmirene obaveze JLS'!$A$11:D$500,'prenos-P-R-N'!F$1,FALSE),"")))</f>
        <v/>
      </c>
      <c r="G613" s="87" t="str">
        <f>IF($A613=0,"",IF($A613&lt;=$A$1,+VLOOKUP($A613,'Rashodi- plan-izvršenje'!$A$8:E$1500,'prenos-P-R-N'!G$1,FALSE),IF($A613&gt;$A$2,+VLOOKUP($A613,'Neizmirene obaveze JLS'!$A$11:E$500,'prenos-P-R-N'!G$1,FALSE),"")))</f>
        <v/>
      </c>
      <c r="H613" s="87" t="str">
        <f>IF($A613=0,"",IF($A613&lt;=$A$1,+VLOOKUP($A613,'Rashodi- plan-izvršenje'!$A$8:F$1500,'prenos-P-R-N'!H$1,FALSE),IF($A613&gt;$A$2,+VLOOKUP($A613,'Neizmirene obaveze JLS'!$A$11:F$500,'prenos-P-R-N'!H$1,FALSE),"")))</f>
        <v/>
      </c>
      <c r="I613" s="87" t="str">
        <f>IF($A613=0,"",IF($A613&lt;=$A$1,+VLOOKUP($A613,'Rashodi- plan-izvršenje'!$A$8:G$1500,'prenos-P-R-N'!I$1,FALSE),IF($A613&gt;$A$2,+VLOOKUP($A613,'Neizmirene obaveze JLS'!$A$11:G$500,'prenos-P-R-N'!I$1,FALSE),"")))</f>
        <v/>
      </c>
      <c r="J613" s="87" t="str">
        <f>IF($A613=0,"",IF($A613&lt;=$A$1,+VLOOKUP($A613,'Rashodi- plan-izvršenje'!$A$8:H$1500,'prenos-P-R-N'!J$1,FALSE),IF($A613&gt;$A$2,+VLOOKUP($A613,'Neizmirene obaveze JLS'!$A$11:H$500,'prenos-P-R-N'!J$1,FALSE),"")))</f>
        <v/>
      </c>
      <c r="K613" s="87" t="str">
        <f>IF($A613=0,"",IF($A613&lt;=$A$1,+VLOOKUP($A613,'Rashodi- plan-izvršenje'!$A$8:I$1500,'prenos-P-R-N'!K$1,FALSE),IF($A613&gt;$A$2,+VLOOKUP($A613,'Neizmirene obaveze JLS'!$A$11:I$500,'prenos-P-R-N'!K$1,FALSE),"")))</f>
        <v/>
      </c>
      <c r="L613" t="str">
        <f>IF(A613=0,"",IF(A613&lt;=A$1,+IF(VLOOKUP(A613,'Rashodi- plan-izvršenje'!A$8:J$1500,M$1,FALSE)&gt;0,"Програмска активност","Пројекат"),IF(A613&gt;A$2,+IF(VLOOKUP(A613,'Neizmirene obaveze JLS'!A$8:J$2008,M$1,FALSE)&gt;0,"Програмска активност","Пројекат"),"")))</f>
        <v/>
      </c>
      <c r="M613" s="87" t="str">
        <f>IF(A613=0,"",IF($A613&lt;=$A$1,+IF(VLOOKUP($A613,'Rashodi- plan-izvršenje'!$A$8:$M$1500,10,FALSE)&gt;0,VLOOKUP($A613,'Rashodi- plan-izvršenje'!$A$8:$M$1500,10,FALSE),VLOOKUP($A613,'Rashodi- plan-izvršenje'!$A$8:$M$1500,12,FALSE)),+IF($A613&gt;$A$2,IF(VLOOKUP($A613,'Neizmirene obaveze JLS'!$A$8:$M$1500,10,FALSE)&gt;0,VLOOKUP($A613,'Neizmirene obaveze JLS'!$A$11:$M$1500,10,FALSE),VLOOKUP($A613,'Neizmirene obaveze JLS'!$A$11:$M$1500,12,FALSE)),0)))</f>
        <v/>
      </c>
      <c r="N613" s="87" t="str">
        <f>IF(A613=0,"",IF($A613&lt;=$A$1,+IF(VLOOKUP(A613,'Rashodi- plan-izvršenje'!$A$8:$M$1500,10,FALSE)&gt;0,VLOOKUP(A613,'Rashodi- plan-izvršenje'!$A$8:$M$1500,11,FALSE),VLOOKUP(A613,'Rashodi- plan-izvršenje'!$A$8:$M$1500,13,FALSE)),+IF($A613&gt;$A$2,IF(VLOOKUP($A613,'Neizmirene obaveze JLS'!$A$8:$M$1500,10,FALSE)&gt;0,VLOOKUP($A613,'Neizmirene obaveze JLS'!$A$11:$M$1500,11,FALSE),VLOOKUP($A613,'Neizmirene obaveze JLS'!$A$11:$M$1500,13,FALSE)),0)))</f>
        <v/>
      </c>
      <c r="O613" s="87" t="str">
        <f>IF(A613=0,"",IF($A613&lt;=$A$1,VALUE(+VLOOKUP($A613,'Rashodi- plan-izvršenje'!$A$8:N$1500,'prenos-P-R-N'!O$1,FALSE)),IF($A613&lt;=A$2,VALUE(VLOOKUP($A613,'Prihodi- plan-izvršenje'!$A$8:$H$500,6,FALSE)),VALUE(VLOOKUP($A613,'Neizmirene obaveze JLS'!$A$8:$N$500,O$1,FALSE)))))</f>
        <v/>
      </c>
      <c r="P613" s="87" t="str">
        <f>IF(A613=0,"",IF(A613=0,0,IF(A613&gt;A$2,'šifarnik K-izvor'!G$3,+IF(Q613&lt;700,+'šifarnik K-izvor'!G$2,'šifarnik K-izvor'!G$1))))</f>
        <v/>
      </c>
      <c r="Q613" s="87">
        <f>IF($A613&lt;=$A$1,VALUE(+VLOOKUP($A613,'Rashodi- plan-izvršenje'!$A$8:O$1500,'prenos-P-R-N'!Q$1,FALSE)),IF($A613&lt;=$A$2,VLOOKUP($A613,'Prihodi- plan-izvršenje'!$A$4:$H$500,4,FALSE),IF($A613&lt;=$A$3,VLOOKUP(A613,'Neizmirene obaveze JLS'!$A$11:O$500,Q$1,FALSE),"")))</f>
        <v>0</v>
      </c>
      <c r="R613" s="88">
        <f>IF($A613&lt;=$A$1,VALUE(+VLOOKUP($A613,'Rashodi- plan-izvršenje'!$A$8:P$1500,'prenos-P-R-N'!R$1,FALSE)),IF($A613&lt;=$A$2,VLOOKUP($A613,'Prihodi- plan-izvršenje'!$A$4:$H$500,7,FALSE),""))</f>
        <v>0</v>
      </c>
      <c r="S613" s="88">
        <f>IF(A613=0,0,IF($A613&lt;=$A$1,VALUE(+VLOOKUP($A613,'Rashodi- plan-izvršenje'!$A$8:Q$1500,'prenos-P-R-N'!S$1,FALSE)),IF($A613&lt;=$A$2,VLOOKUP($A613,'Prihodi- plan-izvršenje'!$A$4:$H$500,8,FALSE),0)))</f>
        <v>0</v>
      </c>
      <c r="T613" s="88" t="str">
        <f>IF($A613&gt;$A$2,VLOOKUP($A613,'Neizmirene obaveze JLS'!$A$11:R$500,R$1,FALSE),"")</f>
        <v/>
      </c>
      <c r="U613" s="88">
        <f>IF($A613&gt;$A$2,VLOOKUP($A613,'Neizmirene obaveze JLS'!$A$11:S$500,S$1,FALSE),0)</f>
        <v>0</v>
      </c>
      <c r="V613" s="88">
        <f t="shared" si="58"/>
        <v>0</v>
      </c>
      <c r="W613" s="74"/>
      <c r="X613" s="74"/>
      <c r="Y613" s="74"/>
      <c r="Z613" s="74"/>
      <c r="AA613" s="193">
        <f t="shared" si="59"/>
        <v>1</v>
      </c>
      <c r="AB613" s="193" t="str">
        <f t="shared" si="60"/>
        <v/>
      </c>
    </row>
    <row r="614" spans="1:28">
      <c r="A614" s="89">
        <f>IF(AND(COUNTIF(A$1:A$3,"&gt;0")=1,MAX(A$8:A613)&lt;A$1),A613+1,IF(AND(COUNTIF(A$1:A$3,"&gt;0")=2,MAX(A$8:A613)&lt;A$2),A613+1,IF(AND(COUNTIF(A$1:A$3,"&gt;0")=3,MAX(A$8:A613)&lt;A$3),A613+1,0)))</f>
        <v>0</v>
      </c>
      <c r="B614" s="89" t="str">
        <f t="shared" si="61"/>
        <v/>
      </c>
      <c r="C614" s="89" t="str">
        <f t="shared" si="62"/>
        <v/>
      </c>
      <c r="D614" s="87" t="str">
        <f>IF($A614=0,"",IF($A614&lt;=$A$1,+VLOOKUP($A614,'Rashodi- plan-izvršenje'!$A$8:B$1500,'prenos-P-R-N'!D$1,FALSE),IF($A614&gt;$A$2,+VLOOKUP($A614,'Neizmirene obaveze JLS'!$A$11:B$500,'prenos-P-R-N'!D$1,FALSE),"")))</f>
        <v/>
      </c>
      <c r="E614" s="87" t="str">
        <f>IF($A614=0,"",IF($A614&lt;=$A$1,+VLOOKUP($A614,'Rashodi- plan-izvršenje'!$A$8:C$1500,'prenos-P-R-N'!E$1,FALSE),IF($A614&gt;$A$2,+VLOOKUP($A614,'Neizmirene obaveze JLS'!$A$11:C$500,'prenos-P-R-N'!E$1,FALSE),"")))</f>
        <v/>
      </c>
      <c r="F614" s="87" t="str">
        <f>IF($A614=0,"",IF($A614&lt;=$A$1,+VLOOKUP($A614,'Rashodi- plan-izvršenje'!$A$8:D$1500,'prenos-P-R-N'!F$1,FALSE),IF($A614&gt;$A$2,+VLOOKUP($A614,'Neizmirene obaveze JLS'!$A$11:D$500,'prenos-P-R-N'!F$1,FALSE),"")))</f>
        <v/>
      </c>
      <c r="G614" s="87" t="str">
        <f>IF($A614=0,"",IF($A614&lt;=$A$1,+VLOOKUP($A614,'Rashodi- plan-izvršenje'!$A$8:E$1500,'prenos-P-R-N'!G$1,FALSE),IF($A614&gt;$A$2,+VLOOKUP($A614,'Neizmirene obaveze JLS'!$A$11:E$500,'prenos-P-R-N'!G$1,FALSE),"")))</f>
        <v/>
      </c>
      <c r="H614" s="87" t="str">
        <f>IF($A614=0,"",IF($A614&lt;=$A$1,+VLOOKUP($A614,'Rashodi- plan-izvršenje'!$A$8:F$1500,'prenos-P-R-N'!H$1,FALSE),IF($A614&gt;$A$2,+VLOOKUP($A614,'Neizmirene obaveze JLS'!$A$11:F$500,'prenos-P-R-N'!H$1,FALSE),"")))</f>
        <v/>
      </c>
      <c r="I614" s="87" t="str">
        <f>IF($A614=0,"",IF($A614&lt;=$A$1,+VLOOKUP($A614,'Rashodi- plan-izvršenje'!$A$8:G$1500,'prenos-P-R-N'!I$1,FALSE),IF($A614&gt;$A$2,+VLOOKUP($A614,'Neizmirene obaveze JLS'!$A$11:G$500,'prenos-P-R-N'!I$1,FALSE),"")))</f>
        <v/>
      </c>
      <c r="J614" s="87" t="str">
        <f>IF($A614=0,"",IF($A614&lt;=$A$1,+VLOOKUP($A614,'Rashodi- plan-izvršenje'!$A$8:H$1500,'prenos-P-R-N'!J$1,FALSE),IF($A614&gt;$A$2,+VLOOKUP($A614,'Neizmirene obaveze JLS'!$A$11:H$500,'prenos-P-R-N'!J$1,FALSE),"")))</f>
        <v/>
      </c>
      <c r="K614" s="87" t="str">
        <f>IF($A614=0,"",IF($A614&lt;=$A$1,+VLOOKUP($A614,'Rashodi- plan-izvršenje'!$A$8:I$1500,'prenos-P-R-N'!K$1,FALSE),IF($A614&gt;$A$2,+VLOOKUP($A614,'Neizmirene obaveze JLS'!$A$11:I$500,'prenos-P-R-N'!K$1,FALSE),"")))</f>
        <v/>
      </c>
      <c r="L614" t="str">
        <f>IF(A614=0,"",IF(A614&lt;=A$1,+IF(VLOOKUP(A614,'Rashodi- plan-izvršenje'!A$8:J$1500,M$1,FALSE)&gt;0,"Програмска активност","Пројекат"),IF(A614&gt;A$2,+IF(VLOOKUP(A614,'Neizmirene obaveze JLS'!A$8:J$2008,M$1,FALSE)&gt;0,"Програмска активност","Пројекат"),"")))</f>
        <v/>
      </c>
      <c r="M614" s="87" t="str">
        <f>IF(A614=0,"",IF($A614&lt;=$A$1,+IF(VLOOKUP($A614,'Rashodi- plan-izvršenje'!$A$8:$M$1500,10,FALSE)&gt;0,VLOOKUP($A614,'Rashodi- plan-izvršenje'!$A$8:$M$1500,10,FALSE),VLOOKUP($A614,'Rashodi- plan-izvršenje'!$A$8:$M$1500,12,FALSE)),+IF($A614&gt;$A$2,IF(VLOOKUP($A614,'Neizmirene obaveze JLS'!$A$8:$M$1500,10,FALSE)&gt;0,VLOOKUP($A614,'Neizmirene obaveze JLS'!$A$11:$M$1500,10,FALSE),VLOOKUP($A614,'Neizmirene obaveze JLS'!$A$11:$M$1500,12,FALSE)),0)))</f>
        <v/>
      </c>
      <c r="N614" s="87" t="str">
        <f>IF(A614=0,"",IF($A614&lt;=$A$1,+IF(VLOOKUP(A614,'Rashodi- plan-izvršenje'!$A$8:$M$1500,10,FALSE)&gt;0,VLOOKUP(A614,'Rashodi- plan-izvršenje'!$A$8:$M$1500,11,FALSE),VLOOKUP(A614,'Rashodi- plan-izvršenje'!$A$8:$M$1500,13,FALSE)),+IF($A614&gt;$A$2,IF(VLOOKUP($A614,'Neizmirene obaveze JLS'!$A$8:$M$1500,10,FALSE)&gt;0,VLOOKUP($A614,'Neizmirene obaveze JLS'!$A$11:$M$1500,11,FALSE),VLOOKUP($A614,'Neizmirene obaveze JLS'!$A$11:$M$1500,13,FALSE)),0)))</f>
        <v/>
      </c>
      <c r="O614" s="87" t="str">
        <f>IF(A614=0,"",IF($A614&lt;=$A$1,VALUE(+VLOOKUP($A614,'Rashodi- plan-izvršenje'!$A$8:N$1500,'prenos-P-R-N'!O$1,FALSE)),IF($A614&lt;=A$2,VALUE(VLOOKUP($A614,'Prihodi- plan-izvršenje'!$A$8:$H$500,6,FALSE)),VALUE(VLOOKUP($A614,'Neizmirene obaveze JLS'!$A$8:$N$500,O$1,FALSE)))))</f>
        <v/>
      </c>
      <c r="P614" s="87" t="str">
        <f>IF(A614=0,"",IF(A614=0,0,IF(A614&gt;A$2,'šifarnik K-izvor'!G$3,+IF(Q614&lt;700,+'šifarnik K-izvor'!G$2,'šifarnik K-izvor'!G$1))))</f>
        <v/>
      </c>
      <c r="Q614" s="87">
        <f>IF($A614&lt;=$A$1,VALUE(+VLOOKUP($A614,'Rashodi- plan-izvršenje'!$A$8:O$1500,'prenos-P-R-N'!Q$1,FALSE)),IF($A614&lt;=$A$2,VLOOKUP($A614,'Prihodi- plan-izvršenje'!$A$4:$H$500,4,FALSE),IF($A614&lt;=$A$3,VLOOKUP(A614,'Neizmirene obaveze JLS'!$A$11:O$500,Q$1,FALSE),"")))</f>
        <v>0</v>
      </c>
      <c r="R614" s="88">
        <f>IF($A614&lt;=$A$1,VALUE(+VLOOKUP($A614,'Rashodi- plan-izvršenje'!$A$8:P$1500,'prenos-P-R-N'!R$1,FALSE)),IF($A614&lt;=$A$2,VLOOKUP($A614,'Prihodi- plan-izvršenje'!$A$4:$H$500,7,FALSE),""))</f>
        <v>0</v>
      </c>
      <c r="S614" s="88">
        <f>IF(A614=0,0,IF($A614&lt;=$A$1,VALUE(+VLOOKUP($A614,'Rashodi- plan-izvršenje'!$A$8:Q$1500,'prenos-P-R-N'!S$1,FALSE)),IF($A614&lt;=$A$2,VLOOKUP($A614,'Prihodi- plan-izvršenje'!$A$4:$H$500,8,FALSE),0)))</f>
        <v>0</v>
      </c>
      <c r="T614" s="88" t="str">
        <f>IF($A614&gt;$A$2,VLOOKUP($A614,'Neizmirene obaveze JLS'!$A$11:R$500,R$1,FALSE),"")</f>
        <v/>
      </c>
      <c r="U614" s="88">
        <f>IF($A614&gt;$A$2,VLOOKUP($A614,'Neizmirene obaveze JLS'!$A$11:S$500,S$1,FALSE),0)</f>
        <v>0</v>
      </c>
      <c r="V614" s="88">
        <f t="shared" si="58"/>
        <v>0</v>
      </c>
      <c r="W614" s="74"/>
      <c r="X614" s="74"/>
      <c r="Y614" s="74"/>
      <c r="Z614" s="74"/>
      <c r="AA614" s="193">
        <f t="shared" si="59"/>
        <v>1</v>
      </c>
      <c r="AB614" s="193" t="str">
        <f t="shared" si="60"/>
        <v/>
      </c>
    </row>
    <row r="615" spans="1:28">
      <c r="A615" s="89">
        <f>IF(AND(COUNTIF(A$1:A$3,"&gt;0")=1,MAX(A$8:A614)&lt;A$1),A614+1,IF(AND(COUNTIF(A$1:A$3,"&gt;0")=2,MAX(A$8:A614)&lt;A$2),A614+1,IF(AND(COUNTIF(A$1:A$3,"&gt;0")=3,MAX(A$8:A614)&lt;A$3),A614+1,0)))</f>
        <v>0</v>
      </c>
      <c r="B615" s="89" t="str">
        <f t="shared" si="61"/>
        <v/>
      </c>
      <c r="C615" s="89" t="str">
        <f t="shared" si="62"/>
        <v/>
      </c>
      <c r="D615" s="87" t="str">
        <f>IF($A615=0,"",IF($A615&lt;=$A$1,+VLOOKUP($A615,'Rashodi- plan-izvršenje'!$A$8:B$1500,'prenos-P-R-N'!D$1,FALSE),IF($A615&gt;$A$2,+VLOOKUP($A615,'Neizmirene obaveze JLS'!$A$11:B$500,'prenos-P-R-N'!D$1,FALSE),"")))</f>
        <v/>
      </c>
      <c r="E615" s="87" t="str">
        <f>IF($A615=0,"",IF($A615&lt;=$A$1,+VLOOKUP($A615,'Rashodi- plan-izvršenje'!$A$8:C$1500,'prenos-P-R-N'!E$1,FALSE),IF($A615&gt;$A$2,+VLOOKUP($A615,'Neizmirene obaveze JLS'!$A$11:C$500,'prenos-P-R-N'!E$1,FALSE),"")))</f>
        <v/>
      </c>
      <c r="F615" s="87" t="str">
        <f>IF($A615=0,"",IF($A615&lt;=$A$1,+VLOOKUP($A615,'Rashodi- plan-izvršenje'!$A$8:D$1500,'prenos-P-R-N'!F$1,FALSE),IF($A615&gt;$A$2,+VLOOKUP($A615,'Neizmirene obaveze JLS'!$A$11:D$500,'prenos-P-R-N'!F$1,FALSE),"")))</f>
        <v/>
      </c>
      <c r="G615" s="87" t="str">
        <f>IF($A615=0,"",IF($A615&lt;=$A$1,+VLOOKUP($A615,'Rashodi- plan-izvršenje'!$A$8:E$1500,'prenos-P-R-N'!G$1,FALSE),IF($A615&gt;$A$2,+VLOOKUP($A615,'Neizmirene obaveze JLS'!$A$11:E$500,'prenos-P-R-N'!G$1,FALSE),"")))</f>
        <v/>
      </c>
      <c r="H615" s="87" t="str">
        <f>IF($A615=0,"",IF($A615&lt;=$A$1,+VLOOKUP($A615,'Rashodi- plan-izvršenje'!$A$8:F$1500,'prenos-P-R-N'!H$1,FALSE),IF($A615&gt;$A$2,+VLOOKUP($A615,'Neizmirene obaveze JLS'!$A$11:F$500,'prenos-P-R-N'!H$1,FALSE),"")))</f>
        <v/>
      </c>
      <c r="I615" s="87" t="str">
        <f>IF($A615=0,"",IF($A615&lt;=$A$1,+VLOOKUP($A615,'Rashodi- plan-izvršenje'!$A$8:G$1500,'prenos-P-R-N'!I$1,FALSE),IF($A615&gt;$A$2,+VLOOKUP($A615,'Neizmirene obaveze JLS'!$A$11:G$500,'prenos-P-R-N'!I$1,FALSE),"")))</f>
        <v/>
      </c>
      <c r="J615" s="87" t="str">
        <f>IF($A615=0,"",IF($A615&lt;=$A$1,+VLOOKUP($A615,'Rashodi- plan-izvršenje'!$A$8:H$1500,'prenos-P-R-N'!J$1,FALSE),IF($A615&gt;$A$2,+VLOOKUP($A615,'Neizmirene obaveze JLS'!$A$11:H$500,'prenos-P-R-N'!J$1,FALSE),"")))</f>
        <v/>
      </c>
      <c r="K615" s="87" t="str">
        <f>IF($A615=0,"",IF($A615&lt;=$A$1,+VLOOKUP($A615,'Rashodi- plan-izvršenje'!$A$8:I$1500,'prenos-P-R-N'!K$1,FALSE),IF($A615&gt;$A$2,+VLOOKUP($A615,'Neizmirene obaveze JLS'!$A$11:I$500,'prenos-P-R-N'!K$1,FALSE),"")))</f>
        <v/>
      </c>
      <c r="L615" t="str">
        <f>IF(A615=0,"",IF(A615&lt;=A$1,+IF(VLOOKUP(A615,'Rashodi- plan-izvršenje'!A$8:J$1500,M$1,FALSE)&gt;0,"Програмска активност","Пројекат"),IF(A615&gt;A$2,+IF(VLOOKUP(A615,'Neizmirene obaveze JLS'!A$8:J$2008,M$1,FALSE)&gt;0,"Програмска активност","Пројекат"),"")))</f>
        <v/>
      </c>
      <c r="M615" s="87" t="str">
        <f>IF(A615=0,"",IF($A615&lt;=$A$1,+IF(VLOOKUP($A615,'Rashodi- plan-izvršenje'!$A$8:$M$1500,10,FALSE)&gt;0,VLOOKUP($A615,'Rashodi- plan-izvršenje'!$A$8:$M$1500,10,FALSE),VLOOKUP($A615,'Rashodi- plan-izvršenje'!$A$8:$M$1500,12,FALSE)),+IF($A615&gt;$A$2,IF(VLOOKUP($A615,'Neizmirene obaveze JLS'!$A$8:$M$1500,10,FALSE)&gt;0,VLOOKUP($A615,'Neizmirene obaveze JLS'!$A$11:$M$1500,10,FALSE),VLOOKUP($A615,'Neizmirene obaveze JLS'!$A$11:$M$1500,12,FALSE)),0)))</f>
        <v/>
      </c>
      <c r="N615" s="87" t="str">
        <f>IF(A615=0,"",IF($A615&lt;=$A$1,+IF(VLOOKUP(A615,'Rashodi- plan-izvršenje'!$A$8:$M$1500,10,FALSE)&gt;0,VLOOKUP(A615,'Rashodi- plan-izvršenje'!$A$8:$M$1500,11,FALSE),VLOOKUP(A615,'Rashodi- plan-izvršenje'!$A$8:$M$1500,13,FALSE)),+IF($A615&gt;$A$2,IF(VLOOKUP($A615,'Neizmirene obaveze JLS'!$A$8:$M$1500,10,FALSE)&gt;0,VLOOKUP($A615,'Neizmirene obaveze JLS'!$A$11:$M$1500,11,FALSE),VLOOKUP($A615,'Neizmirene obaveze JLS'!$A$11:$M$1500,13,FALSE)),0)))</f>
        <v/>
      </c>
      <c r="O615" s="87" t="str">
        <f>IF(A615=0,"",IF($A615&lt;=$A$1,VALUE(+VLOOKUP($A615,'Rashodi- plan-izvršenje'!$A$8:N$1500,'prenos-P-R-N'!O$1,FALSE)),IF($A615&lt;=A$2,VALUE(VLOOKUP($A615,'Prihodi- plan-izvršenje'!$A$8:$H$500,6,FALSE)),VALUE(VLOOKUP($A615,'Neizmirene obaveze JLS'!$A$8:$N$500,O$1,FALSE)))))</f>
        <v/>
      </c>
      <c r="P615" s="87" t="str">
        <f>IF(A615=0,"",IF(A615=0,0,IF(A615&gt;A$2,'šifarnik K-izvor'!G$3,+IF(Q615&lt;700,+'šifarnik K-izvor'!G$2,'šifarnik K-izvor'!G$1))))</f>
        <v/>
      </c>
      <c r="Q615" s="87">
        <f>IF($A615&lt;=$A$1,VALUE(+VLOOKUP($A615,'Rashodi- plan-izvršenje'!$A$8:O$1500,'prenos-P-R-N'!Q$1,FALSE)),IF($A615&lt;=$A$2,VLOOKUP($A615,'Prihodi- plan-izvršenje'!$A$4:$H$500,4,FALSE),IF($A615&lt;=$A$3,VLOOKUP(A615,'Neizmirene obaveze JLS'!$A$11:O$500,Q$1,FALSE),"")))</f>
        <v>0</v>
      </c>
      <c r="R615" s="88">
        <f>IF($A615&lt;=$A$1,VALUE(+VLOOKUP($A615,'Rashodi- plan-izvršenje'!$A$8:P$1500,'prenos-P-R-N'!R$1,FALSE)),IF($A615&lt;=$A$2,VLOOKUP($A615,'Prihodi- plan-izvršenje'!$A$4:$H$500,7,FALSE),""))</f>
        <v>0</v>
      </c>
      <c r="S615" s="88">
        <f>IF(A615=0,0,IF($A615&lt;=$A$1,VALUE(+VLOOKUP($A615,'Rashodi- plan-izvršenje'!$A$8:Q$1500,'prenos-P-R-N'!S$1,FALSE)),IF($A615&lt;=$A$2,VLOOKUP($A615,'Prihodi- plan-izvršenje'!$A$4:$H$500,8,FALSE),0)))</f>
        <v>0</v>
      </c>
      <c r="T615" s="88" t="str">
        <f>IF($A615&gt;$A$2,VLOOKUP($A615,'Neizmirene obaveze JLS'!$A$11:R$500,R$1,FALSE),"")</f>
        <v/>
      </c>
      <c r="U615" s="88">
        <f>IF($A615&gt;$A$2,VLOOKUP($A615,'Neizmirene obaveze JLS'!$A$11:S$500,S$1,FALSE),0)</f>
        <v>0</v>
      </c>
      <c r="V615" s="88">
        <f t="shared" si="58"/>
        <v>0</v>
      </c>
      <c r="W615" s="74"/>
      <c r="X615" s="74"/>
      <c r="Y615" s="74"/>
      <c r="Z615" s="74"/>
      <c r="AA615" s="193">
        <f t="shared" si="59"/>
        <v>1</v>
      </c>
      <c r="AB615" s="193" t="str">
        <f t="shared" si="60"/>
        <v/>
      </c>
    </row>
    <row r="616" spans="1:28">
      <c r="A616" s="89">
        <f>IF(AND(COUNTIF(A$1:A$3,"&gt;0")=1,MAX(A$8:A615)&lt;A$1),A615+1,IF(AND(COUNTIF(A$1:A$3,"&gt;0")=2,MAX(A$8:A615)&lt;A$2),A615+1,IF(AND(COUNTIF(A$1:A$3,"&gt;0")=3,MAX(A$8:A615)&lt;A$3),A615+1,0)))</f>
        <v>0</v>
      </c>
      <c r="B616" s="89" t="str">
        <f t="shared" si="61"/>
        <v/>
      </c>
      <c r="C616" s="89" t="str">
        <f t="shared" si="62"/>
        <v/>
      </c>
      <c r="D616" s="87" t="str">
        <f>IF($A616=0,"",IF($A616&lt;=$A$1,+VLOOKUP($A616,'Rashodi- plan-izvršenje'!$A$8:B$1500,'prenos-P-R-N'!D$1,FALSE),IF($A616&gt;$A$2,+VLOOKUP($A616,'Neizmirene obaveze JLS'!$A$11:B$500,'prenos-P-R-N'!D$1,FALSE),"")))</f>
        <v/>
      </c>
      <c r="E616" s="87" t="str">
        <f>IF($A616=0,"",IF($A616&lt;=$A$1,+VLOOKUP($A616,'Rashodi- plan-izvršenje'!$A$8:C$1500,'prenos-P-R-N'!E$1,FALSE),IF($A616&gt;$A$2,+VLOOKUP($A616,'Neizmirene obaveze JLS'!$A$11:C$500,'prenos-P-R-N'!E$1,FALSE),"")))</f>
        <v/>
      </c>
      <c r="F616" s="87" t="str">
        <f>IF($A616=0,"",IF($A616&lt;=$A$1,+VLOOKUP($A616,'Rashodi- plan-izvršenje'!$A$8:D$1500,'prenos-P-R-N'!F$1,FALSE),IF($A616&gt;$A$2,+VLOOKUP($A616,'Neizmirene obaveze JLS'!$A$11:D$500,'prenos-P-R-N'!F$1,FALSE),"")))</f>
        <v/>
      </c>
      <c r="G616" s="87" t="str">
        <f>IF($A616=0,"",IF($A616&lt;=$A$1,+VLOOKUP($A616,'Rashodi- plan-izvršenje'!$A$8:E$1500,'prenos-P-R-N'!G$1,FALSE),IF($A616&gt;$A$2,+VLOOKUP($A616,'Neizmirene obaveze JLS'!$A$11:E$500,'prenos-P-R-N'!G$1,FALSE),"")))</f>
        <v/>
      </c>
      <c r="H616" s="87" t="str">
        <f>IF($A616=0,"",IF($A616&lt;=$A$1,+VLOOKUP($A616,'Rashodi- plan-izvršenje'!$A$8:F$1500,'prenos-P-R-N'!H$1,FALSE),IF($A616&gt;$A$2,+VLOOKUP($A616,'Neizmirene obaveze JLS'!$A$11:F$500,'prenos-P-R-N'!H$1,FALSE),"")))</f>
        <v/>
      </c>
      <c r="I616" s="87" t="str">
        <f>IF($A616=0,"",IF($A616&lt;=$A$1,+VLOOKUP($A616,'Rashodi- plan-izvršenje'!$A$8:G$1500,'prenos-P-R-N'!I$1,FALSE),IF($A616&gt;$A$2,+VLOOKUP($A616,'Neizmirene obaveze JLS'!$A$11:G$500,'prenos-P-R-N'!I$1,FALSE),"")))</f>
        <v/>
      </c>
      <c r="J616" s="87" t="str">
        <f>IF($A616=0,"",IF($A616&lt;=$A$1,+VLOOKUP($A616,'Rashodi- plan-izvršenje'!$A$8:H$1500,'prenos-P-R-N'!J$1,FALSE),IF($A616&gt;$A$2,+VLOOKUP($A616,'Neizmirene obaveze JLS'!$A$11:H$500,'prenos-P-R-N'!J$1,FALSE),"")))</f>
        <v/>
      </c>
      <c r="K616" s="87" t="str">
        <f>IF($A616=0,"",IF($A616&lt;=$A$1,+VLOOKUP($A616,'Rashodi- plan-izvršenje'!$A$8:I$1500,'prenos-P-R-N'!K$1,FALSE),IF($A616&gt;$A$2,+VLOOKUP($A616,'Neizmirene obaveze JLS'!$A$11:I$500,'prenos-P-R-N'!K$1,FALSE),"")))</f>
        <v/>
      </c>
      <c r="L616" t="str">
        <f>IF(A616=0,"",IF(A616&lt;=A$1,+IF(VLOOKUP(A616,'Rashodi- plan-izvršenje'!A$8:J$1500,M$1,FALSE)&gt;0,"Програмска активност","Пројекат"),IF(A616&gt;A$2,+IF(VLOOKUP(A616,'Neizmirene obaveze JLS'!A$8:J$2008,M$1,FALSE)&gt;0,"Програмска активност","Пројекат"),"")))</f>
        <v/>
      </c>
      <c r="M616" s="87" t="str">
        <f>IF(A616=0,"",IF($A616&lt;=$A$1,+IF(VLOOKUP($A616,'Rashodi- plan-izvršenje'!$A$8:$M$1500,10,FALSE)&gt;0,VLOOKUP($A616,'Rashodi- plan-izvršenje'!$A$8:$M$1500,10,FALSE),VLOOKUP($A616,'Rashodi- plan-izvršenje'!$A$8:$M$1500,12,FALSE)),+IF($A616&gt;$A$2,IF(VLOOKUP($A616,'Neizmirene obaveze JLS'!$A$8:$M$1500,10,FALSE)&gt;0,VLOOKUP($A616,'Neizmirene obaveze JLS'!$A$11:$M$1500,10,FALSE),VLOOKUP($A616,'Neizmirene obaveze JLS'!$A$11:$M$1500,12,FALSE)),0)))</f>
        <v/>
      </c>
      <c r="N616" s="87" t="str">
        <f>IF(A616=0,"",IF($A616&lt;=$A$1,+IF(VLOOKUP(A616,'Rashodi- plan-izvršenje'!$A$8:$M$1500,10,FALSE)&gt;0,VLOOKUP(A616,'Rashodi- plan-izvršenje'!$A$8:$M$1500,11,FALSE),VLOOKUP(A616,'Rashodi- plan-izvršenje'!$A$8:$M$1500,13,FALSE)),+IF($A616&gt;$A$2,IF(VLOOKUP($A616,'Neizmirene obaveze JLS'!$A$8:$M$1500,10,FALSE)&gt;0,VLOOKUP($A616,'Neizmirene obaveze JLS'!$A$11:$M$1500,11,FALSE),VLOOKUP($A616,'Neizmirene obaveze JLS'!$A$11:$M$1500,13,FALSE)),0)))</f>
        <v/>
      </c>
      <c r="O616" s="87" t="str">
        <f>IF(A616=0,"",IF($A616&lt;=$A$1,VALUE(+VLOOKUP($A616,'Rashodi- plan-izvršenje'!$A$8:N$1500,'prenos-P-R-N'!O$1,FALSE)),IF($A616&lt;=A$2,VALUE(VLOOKUP($A616,'Prihodi- plan-izvršenje'!$A$8:$H$500,6,FALSE)),VALUE(VLOOKUP($A616,'Neizmirene obaveze JLS'!$A$8:$N$500,O$1,FALSE)))))</f>
        <v/>
      </c>
      <c r="P616" s="87" t="str">
        <f>IF(A616=0,"",IF(A616=0,0,IF(A616&gt;A$2,'šifarnik K-izvor'!G$3,+IF(Q616&lt;700,+'šifarnik K-izvor'!G$2,'šifarnik K-izvor'!G$1))))</f>
        <v/>
      </c>
      <c r="Q616" s="87">
        <f>IF($A616&lt;=$A$1,VALUE(+VLOOKUP($A616,'Rashodi- plan-izvršenje'!$A$8:O$1500,'prenos-P-R-N'!Q$1,FALSE)),IF($A616&lt;=$A$2,VLOOKUP($A616,'Prihodi- plan-izvršenje'!$A$4:$H$500,4,FALSE),IF($A616&lt;=$A$3,VLOOKUP(A616,'Neizmirene obaveze JLS'!$A$11:O$500,Q$1,FALSE),"")))</f>
        <v>0</v>
      </c>
      <c r="R616" s="88">
        <f>IF($A616&lt;=$A$1,VALUE(+VLOOKUP($A616,'Rashodi- plan-izvršenje'!$A$8:P$1500,'prenos-P-R-N'!R$1,FALSE)),IF($A616&lt;=$A$2,VLOOKUP($A616,'Prihodi- plan-izvršenje'!$A$4:$H$500,7,FALSE),""))</f>
        <v>0</v>
      </c>
      <c r="S616" s="88">
        <f>IF(A616=0,0,IF($A616&lt;=$A$1,VALUE(+VLOOKUP($A616,'Rashodi- plan-izvršenje'!$A$8:Q$1500,'prenos-P-R-N'!S$1,FALSE)),IF($A616&lt;=$A$2,VLOOKUP($A616,'Prihodi- plan-izvršenje'!$A$4:$H$500,8,FALSE),0)))</f>
        <v>0</v>
      </c>
      <c r="T616" s="88" t="str">
        <f>IF($A616&gt;$A$2,VLOOKUP($A616,'Neizmirene obaveze JLS'!$A$11:R$500,R$1,FALSE),"")</f>
        <v/>
      </c>
      <c r="U616" s="88">
        <f>IF($A616&gt;$A$2,VLOOKUP($A616,'Neizmirene obaveze JLS'!$A$11:S$500,S$1,FALSE),0)</f>
        <v>0</v>
      </c>
      <c r="V616" s="88">
        <f t="shared" si="58"/>
        <v>0</v>
      </c>
      <c r="W616" s="74"/>
      <c r="X616" s="74"/>
      <c r="Y616" s="74"/>
      <c r="Z616" s="74"/>
      <c r="AA616" s="193">
        <f t="shared" si="59"/>
        <v>1</v>
      </c>
      <c r="AB616" s="193" t="str">
        <f t="shared" si="60"/>
        <v/>
      </c>
    </row>
    <row r="617" spans="1:28">
      <c r="A617" s="89">
        <f>IF(AND(COUNTIF(A$1:A$3,"&gt;0")=1,MAX(A$8:A616)&lt;A$1),A616+1,IF(AND(COUNTIF(A$1:A$3,"&gt;0")=2,MAX(A$8:A616)&lt;A$2),A616+1,IF(AND(COUNTIF(A$1:A$3,"&gt;0")=3,MAX(A$8:A616)&lt;A$3),A616+1,0)))</f>
        <v>0</v>
      </c>
      <c r="B617" s="89" t="str">
        <f t="shared" si="61"/>
        <v/>
      </c>
      <c r="C617" s="89" t="str">
        <f t="shared" si="62"/>
        <v/>
      </c>
      <c r="D617" s="87" t="str">
        <f>IF($A617=0,"",IF($A617&lt;=$A$1,+VLOOKUP($A617,'Rashodi- plan-izvršenje'!$A$8:B$1500,'prenos-P-R-N'!D$1,FALSE),IF($A617&gt;$A$2,+VLOOKUP($A617,'Neizmirene obaveze JLS'!$A$11:B$500,'prenos-P-R-N'!D$1,FALSE),"")))</f>
        <v/>
      </c>
      <c r="E617" s="87" t="str">
        <f>IF($A617=0,"",IF($A617&lt;=$A$1,+VLOOKUP($A617,'Rashodi- plan-izvršenje'!$A$8:C$1500,'prenos-P-R-N'!E$1,FALSE),IF($A617&gt;$A$2,+VLOOKUP($A617,'Neizmirene obaveze JLS'!$A$11:C$500,'prenos-P-R-N'!E$1,FALSE),"")))</f>
        <v/>
      </c>
      <c r="F617" s="87" t="str">
        <f>IF($A617=0,"",IF($A617&lt;=$A$1,+VLOOKUP($A617,'Rashodi- plan-izvršenje'!$A$8:D$1500,'prenos-P-R-N'!F$1,FALSE),IF($A617&gt;$A$2,+VLOOKUP($A617,'Neizmirene obaveze JLS'!$A$11:D$500,'prenos-P-R-N'!F$1,FALSE),"")))</f>
        <v/>
      </c>
      <c r="G617" s="87" t="str">
        <f>IF($A617=0,"",IF($A617&lt;=$A$1,+VLOOKUP($A617,'Rashodi- plan-izvršenje'!$A$8:E$1500,'prenos-P-R-N'!G$1,FALSE),IF($A617&gt;$A$2,+VLOOKUP($A617,'Neizmirene obaveze JLS'!$A$11:E$500,'prenos-P-R-N'!G$1,FALSE),"")))</f>
        <v/>
      </c>
      <c r="H617" s="87" t="str">
        <f>IF($A617=0,"",IF($A617&lt;=$A$1,+VLOOKUP($A617,'Rashodi- plan-izvršenje'!$A$8:F$1500,'prenos-P-R-N'!H$1,FALSE),IF($A617&gt;$A$2,+VLOOKUP($A617,'Neizmirene obaveze JLS'!$A$11:F$500,'prenos-P-R-N'!H$1,FALSE),"")))</f>
        <v/>
      </c>
      <c r="I617" s="87" t="str">
        <f>IF($A617=0,"",IF($A617&lt;=$A$1,+VLOOKUP($A617,'Rashodi- plan-izvršenje'!$A$8:G$1500,'prenos-P-R-N'!I$1,FALSE),IF($A617&gt;$A$2,+VLOOKUP($A617,'Neizmirene obaveze JLS'!$A$11:G$500,'prenos-P-R-N'!I$1,FALSE),"")))</f>
        <v/>
      </c>
      <c r="J617" s="87" t="str">
        <f>IF($A617=0,"",IF($A617&lt;=$A$1,+VLOOKUP($A617,'Rashodi- plan-izvršenje'!$A$8:H$1500,'prenos-P-R-N'!J$1,FALSE),IF($A617&gt;$A$2,+VLOOKUP($A617,'Neizmirene obaveze JLS'!$A$11:H$500,'prenos-P-R-N'!J$1,FALSE),"")))</f>
        <v/>
      </c>
      <c r="K617" s="87" t="str">
        <f>IF($A617=0,"",IF($A617&lt;=$A$1,+VLOOKUP($A617,'Rashodi- plan-izvršenje'!$A$8:I$1500,'prenos-P-R-N'!K$1,FALSE),IF($A617&gt;$A$2,+VLOOKUP($A617,'Neizmirene obaveze JLS'!$A$11:I$500,'prenos-P-R-N'!K$1,FALSE),"")))</f>
        <v/>
      </c>
      <c r="L617" t="str">
        <f>IF(A617=0,"",IF(A617&lt;=A$1,+IF(VLOOKUP(A617,'Rashodi- plan-izvršenje'!A$8:J$1500,M$1,FALSE)&gt;0,"Програмска активност","Пројекат"),IF(A617&gt;A$2,+IF(VLOOKUP(A617,'Neizmirene obaveze JLS'!A$8:J$2008,M$1,FALSE)&gt;0,"Програмска активност","Пројекат"),"")))</f>
        <v/>
      </c>
      <c r="M617" s="87" t="str">
        <f>IF(A617=0,"",IF($A617&lt;=$A$1,+IF(VLOOKUP($A617,'Rashodi- plan-izvršenje'!$A$8:$M$1500,10,FALSE)&gt;0,VLOOKUP($A617,'Rashodi- plan-izvršenje'!$A$8:$M$1500,10,FALSE),VLOOKUP($A617,'Rashodi- plan-izvršenje'!$A$8:$M$1500,12,FALSE)),+IF($A617&gt;$A$2,IF(VLOOKUP($A617,'Neizmirene obaveze JLS'!$A$8:$M$1500,10,FALSE)&gt;0,VLOOKUP($A617,'Neizmirene obaveze JLS'!$A$11:$M$1500,10,FALSE),VLOOKUP($A617,'Neizmirene obaveze JLS'!$A$11:$M$1500,12,FALSE)),0)))</f>
        <v/>
      </c>
      <c r="N617" s="87" t="str">
        <f>IF(A617=0,"",IF($A617&lt;=$A$1,+IF(VLOOKUP(A617,'Rashodi- plan-izvršenje'!$A$8:$M$1500,10,FALSE)&gt;0,VLOOKUP(A617,'Rashodi- plan-izvršenje'!$A$8:$M$1500,11,FALSE),VLOOKUP(A617,'Rashodi- plan-izvršenje'!$A$8:$M$1500,13,FALSE)),+IF($A617&gt;$A$2,IF(VLOOKUP($A617,'Neizmirene obaveze JLS'!$A$8:$M$1500,10,FALSE)&gt;0,VLOOKUP($A617,'Neizmirene obaveze JLS'!$A$11:$M$1500,11,FALSE),VLOOKUP($A617,'Neizmirene obaveze JLS'!$A$11:$M$1500,13,FALSE)),0)))</f>
        <v/>
      </c>
      <c r="O617" s="87" t="str">
        <f>IF(A617=0,"",IF($A617&lt;=$A$1,VALUE(+VLOOKUP($A617,'Rashodi- plan-izvršenje'!$A$8:N$1500,'prenos-P-R-N'!O$1,FALSE)),IF($A617&lt;=A$2,VALUE(VLOOKUP($A617,'Prihodi- plan-izvršenje'!$A$8:$H$500,6,FALSE)),VALUE(VLOOKUP($A617,'Neizmirene obaveze JLS'!$A$8:$N$500,O$1,FALSE)))))</f>
        <v/>
      </c>
      <c r="P617" s="87" t="str">
        <f>IF(A617=0,"",IF(A617=0,0,IF(A617&gt;A$2,'šifarnik K-izvor'!G$3,+IF(Q617&lt;700,+'šifarnik K-izvor'!G$2,'šifarnik K-izvor'!G$1))))</f>
        <v/>
      </c>
      <c r="Q617" s="87">
        <f>IF($A617&lt;=$A$1,VALUE(+VLOOKUP($A617,'Rashodi- plan-izvršenje'!$A$8:O$1500,'prenos-P-R-N'!Q$1,FALSE)),IF($A617&lt;=$A$2,VLOOKUP($A617,'Prihodi- plan-izvršenje'!$A$4:$H$500,4,FALSE),IF($A617&lt;=$A$3,VLOOKUP(A617,'Neizmirene obaveze JLS'!$A$11:O$500,Q$1,FALSE),"")))</f>
        <v>0</v>
      </c>
      <c r="R617" s="88">
        <f>IF($A617&lt;=$A$1,VALUE(+VLOOKUP($A617,'Rashodi- plan-izvršenje'!$A$8:P$1500,'prenos-P-R-N'!R$1,FALSE)),IF($A617&lt;=$A$2,VLOOKUP($A617,'Prihodi- plan-izvršenje'!$A$4:$H$500,7,FALSE),""))</f>
        <v>0</v>
      </c>
      <c r="S617" s="88">
        <f>IF(A617=0,0,IF($A617&lt;=$A$1,VALUE(+VLOOKUP($A617,'Rashodi- plan-izvršenje'!$A$8:Q$1500,'prenos-P-R-N'!S$1,FALSE)),IF($A617&lt;=$A$2,VLOOKUP($A617,'Prihodi- plan-izvršenje'!$A$4:$H$500,8,FALSE),0)))</f>
        <v>0</v>
      </c>
      <c r="T617" s="88" t="str">
        <f>IF($A617&gt;$A$2,VLOOKUP($A617,'Neizmirene obaveze JLS'!$A$11:R$500,R$1,FALSE),"")</f>
        <v/>
      </c>
      <c r="U617" s="88">
        <f>IF($A617&gt;$A$2,VLOOKUP($A617,'Neizmirene obaveze JLS'!$A$11:S$500,S$1,FALSE),0)</f>
        <v>0</v>
      </c>
      <c r="V617" s="88">
        <f t="shared" si="58"/>
        <v>0</v>
      </c>
      <c r="W617" s="74"/>
      <c r="X617" s="74"/>
      <c r="Y617" s="74"/>
      <c r="Z617" s="74"/>
      <c r="AA617" s="193">
        <f t="shared" si="59"/>
        <v>1</v>
      </c>
      <c r="AB617" s="193" t="str">
        <f t="shared" si="60"/>
        <v/>
      </c>
    </row>
    <row r="618" spans="1:28">
      <c r="A618" s="89">
        <f>IF(AND(COUNTIF(A$1:A$3,"&gt;0")=1,MAX(A$8:A617)&lt;A$1),A617+1,IF(AND(COUNTIF(A$1:A$3,"&gt;0")=2,MAX(A$8:A617)&lt;A$2),A617+1,IF(AND(COUNTIF(A$1:A$3,"&gt;0")=3,MAX(A$8:A617)&lt;A$3),A617+1,0)))</f>
        <v>0</v>
      </c>
      <c r="B618" s="89" t="str">
        <f t="shared" si="61"/>
        <v/>
      </c>
      <c r="C618" s="89" t="str">
        <f t="shared" si="62"/>
        <v/>
      </c>
      <c r="D618" s="87" t="str">
        <f>IF($A618=0,"",IF($A618&lt;=$A$1,+VLOOKUP($A618,'Rashodi- plan-izvršenje'!$A$8:B$1500,'prenos-P-R-N'!D$1,FALSE),IF($A618&gt;$A$2,+VLOOKUP($A618,'Neizmirene obaveze JLS'!$A$11:B$500,'prenos-P-R-N'!D$1,FALSE),"")))</f>
        <v/>
      </c>
      <c r="E618" s="87" t="str">
        <f>IF($A618=0,"",IF($A618&lt;=$A$1,+VLOOKUP($A618,'Rashodi- plan-izvršenje'!$A$8:C$1500,'prenos-P-R-N'!E$1,FALSE),IF($A618&gt;$A$2,+VLOOKUP($A618,'Neizmirene obaveze JLS'!$A$11:C$500,'prenos-P-R-N'!E$1,FALSE),"")))</f>
        <v/>
      </c>
      <c r="F618" s="87" t="str">
        <f>IF($A618=0,"",IF($A618&lt;=$A$1,+VLOOKUP($A618,'Rashodi- plan-izvršenje'!$A$8:D$1500,'prenos-P-R-N'!F$1,FALSE),IF($A618&gt;$A$2,+VLOOKUP($A618,'Neizmirene obaveze JLS'!$A$11:D$500,'prenos-P-R-N'!F$1,FALSE),"")))</f>
        <v/>
      </c>
      <c r="G618" s="87" t="str">
        <f>IF($A618=0,"",IF($A618&lt;=$A$1,+VLOOKUP($A618,'Rashodi- plan-izvršenje'!$A$8:E$1500,'prenos-P-R-N'!G$1,FALSE),IF($A618&gt;$A$2,+VLOOKUP($A618,'Neizmirene obaveze JLS'!$A$11:E$500,'prenos-P-R-N'!G$1,FALSE),"")))</f>
        <v/>
      </c>
      <c r="H618" s="87" t="str">
        <f>IF($A618=0,"",IF($A618&lt;=$A$1,+VLOOKUP($A618,'Rashodi- plan-izvršenje'!$A$8:F$1500,'prenos-P-R-N'!H$1,FALSE),IF($A618&gt;$A$2,+VLOOKUP($A618,'Neizmirene obaveze JLS'!$A$11:F$500,'prenos-P-R-N'!H$1,FALSE),"")))</f>
        <v/>
      </c>
      <c r="I618" s="87" t="str">
        <f>IF($A618=0,"",IF($A618&lt;=$A$1,+VLOOKUP($A618,'Rashodi- plan-izvršenje'!$A$8:G$1500,'prenos-P-R-N'!I$1,FALSE),IF($A618&gt;$A$2,+VLOOKUP($A618,'Neizmirene obaveze JLS'!$A$11:G$500,'prenos-P-R-N'!I$1,FALSE),"")))</f>
        <v/>
      </c>
      <c r="J618" s="87" t="str">
        <f>IF($A618=0,"",IF($A618&lt;=$A$1,+VLOOKUP($A618,'Rashodi- plan-izvršenje'!$A$8:H$1500,'prenos-P-R-N'!J$1,FALSE),IF($A618&gt;$A$2,+VLOOKUP($A618,'Neizmirene obaveze JLS'!$A$11:H$500,'prenos-P-R-N'!J$1,FALSE),"")))</f>
        <v/>
      </c>
      <c r="K618" s="87" t="str">
        <f>IF($A618=0,"",IF($A618&lt;=$A$1,+VLOOKUP($A618,'Rashodi- plan-izvršenje'!$A$8:I$1500,'prenos-P-R-N'!K$1,FALSE),IF($A618&gt;$A$2,+VLOOKUP($A618,'Neizmirene obaveze JLS'!$A$11:I$500,'prenos-P-R-N'!K$1,FALSE),"")))</f>
        <v/>
      </c>
      <c r="L618" t="str">
        <f>IF(A618=0,"",IF(A618&lt;=A$1,+IF(VLOOKUP(A618,'Rashodi- plan-izvršenje'!A$8:J$1500,M$1,FALSE)&gt;0,"Програмска активност","Пројекат"),IF(A618&gt;A$2,+IF(VLOOKUP(A618,'Neizmirene obaveze JLS'!A$8:J$2008,M$1,FALSE)&gt;0,"Програмска активност","Пројекат"),"")))</f>
        <v/>
      </c>
      <c r="M618" s="87" t="str">
        <f>IF(A618=0,"",IF($A618&lt;=$A$1,+IF(VLOOKUP($A618,'Rashodi- plan-izvršenje'!$A$8:$M$1500,10,FALSE)&gt;0,VLOOKUP($A618,'Rashodi- plan-izvršenje'!$A$8:$M$1500,10,FALSE),VLOOKUP($A618,'Rashodi- plan-izvršenje'!$A$8:$M$1500,12,FALSE)),+IF($A618&gt;$A$2,IF(VLOOKUP($A618,'Neizmirene obaveze JLS'!$A$8:$M$1500,10,FALSE)&gt;0,VLOOKUP($A618,'Neizmirene obaveze JLS'!$A$11:$M$1500,10,FALSE),VLOOKUP($A618,'Neizmirene obaveze JLS'!$A$11:$M$1500,12,FALSE)),0)))</f>
        <v/>
      </c>
      <c r="N618" s="87" t="str">
        <f>IF(A618=0,"",IF($A618&lt;=$A$1,+IF(VLOOKUP(A618,'Rashodi- plan-izvršenje'!$A$8:$M$1500,10,FALSE)&gt;0,VLOOKUP(A618,'Rashodi- plan-izvršenje'!$A$8:$M$1500,11,FALSE),VLOOKUP(A618,'Rashodi- plan-izvršenje'!$A$8:$M$1500,13,FALSE)),+IF($A618&gt;$A$2,IF(VLOOKUP($A618,'Neizmirene obaveze JLS'!$A$8:$M$1500,10,FALSE)&gt;0,VLOOKUP($A618,'Neizmirene obaveze JLS'!$A$11:$M$1500,11,FALSE),VLOOKUP($A618,'Neizmirene obaveze JLS'!$A$11:$M$1500,13,FALSE)),0)))</f>
        <v/>
      </c>
      <c r="O618" s="87" t="str">
        <f>IF(A618=0,"",IF($A618&lt;=$A$1,VALUE(+VLOOKUP($A618,'Rashodi- plan-izvršenje'!$A$8:N$1500,'prenos-P-R-N'!O$1,FALSE)),IF($A618&lt;=A$2,VALUE(VLOOKUP($A618,'Prihodi- plan-izvršenje'!$A$8:$H$500,6,FALSE)),VALUE(VLOOKUP($A618,'Neizmirene obaveze JLS'!$A$8:$N$500,O$1,FALSE)))))</f>
        <v/>
      </c>
      <c r="P618" s="87" t="str">
        <f>IF(A618=0,"",IF(A618=0,0,IF(A618&gt;A$2,'šifarnik K-izvor'!G$3,+IF(Q618&lt;700,+'šifarnik K-izvor'!G$2,'šifarnik K-izvor'!G$1))))</f>
        <v/>
      </c>
      <c r="Q618" s="87">
        <f>IF($A618&lt;=$A$1,VALUE(+VLOOKUP($A618,'Rashodi- plan-izvršenje'!$A$8:O$1500,'prenos-P-R-N'!Q$1,FALSE)),IF($A618&lt;=$A$2,VLOOKUP($A618,'Prihodi- plan-izvršenje'!$A$4:$H$500,4,FALSE),IF($A618&lt;=$A$3,VLOOKUP(A618,'Neizmirene obaveze JLS'!$A$11:O$500,Q$1,FALSE),"")))</f>
        <v>0</v>
      </c>
      <c r="R618" s="88">
        <f>IF($A618&lt;=$A$1,VALUE(+VLOOKUP($A618,'Rashodi- plan-izvršenje'!$A$8:P$1500,'prenos-P-R-N'!R$1,FALSE)),IF($A618&lt;=$A$2,VLOOKUP($A618,'Prihodi- plan-izvršenje'!$A$4:$H$500,7,FALSE),""))</f>
        <v>0</v>
      </c>
      <c r="S618" s="88">
        <f>IF(A618=0,0,IF($A618&lt;=$A$1,VALUE(+VLOOKUP($A618,'Rashodi- plan-izvršenje'!$A$8:Q$1500,'prenos-P-R-N'!S$1,FALSE)),IF($A618&lt;=$A$2,VLOOKUP($A618,'Prihodi- plan-izvršenje'!$A$4:$H$500,8,FALSE),0)))</f>
        <v>0</v>
      </c>
      <c r="T618" s="88" t="str">
        <f>IF($A618&gt;$A$2,VLOOKUP($A618,'Neizmirene obaveze JLS'!$A$11:R$500,R$1,FALSE),"")</f>
        <v/>
      </c>
      <c r="U618" s="88">
        <f>IF($A618&gt;$A$2,VLOOKUP($A618,'Neizmirene obaveze JLS'!$A$11:S$500,S$1,FALSE),0)</f>
        <v>0</v>
      </c>
      <c r="V618" s="88">
        <f t="shared" si="58"/>
        <v>0</v>
      </c>
      <c r="W618" s="74"/>
      <c r="X618" s="74"/>
      <c r="Y618" s="74"/>
      <c r="Z618" s="74"/>
      <c r="AA618" s="193">
        <f t="shared" si="59"/>
        <v>1</v>
      </c>
      <c r="AB618" s="193" t="str">
        <f t="shared" si="60"/>
        <v/>
      </c>
    </row>
    <row r="619" spans="1:28">
      <c r="A619" s="89">
        <f>IF(AND(COUNTIF(A$1:A$3,"&gt;0")=1,MAX(A$8:A618)&lt;A$1),A618+1,IF(AND(COUNTIF(A$1:A$3,"&gt;0")=2,MAX(A$8:A618)&lt;A$2),A618+1,IF(AND(COUNTIF(A$1:A$3,"&gt;0")=3,MAX(A$8:A618)&lt;A$3),A618+1,0)))</f>
        <v>0</v>
      </c>
      <c r="B619" s="89" t="str">
        <f t="shared" si="61"/>
        <v/>
      </c>
      <c r="C619" s="89" t="str">
        <f t="shared" si="62"/>
        <v/>
      </c>
      <c r="D619" s="87" t="str">
        <f>IF($A619=0,"",IF($A619&lt;=$A$1,+VLOOKUP($A619,'Rashodi- plan-izvršenje'!$A$8:B$1500,'prenos-P-R-N'!D$1,FALSE),IF($A619&gt;$A$2,+VLOOKUP($A619,'Neizmirene obaveze JLS'!$A$11:B$500,'prenos-P-R-N'!D$1,FALSE),"")))</f>
        <v/>
      </c>
      <c r="E619" s="87" t="str">
        <f>IF($A619=0,"",IF($A619&lt;=$A$1,+VLOOKUP($A619,'Rashodi- plan-izvršenje'!$A$8:C$1500,'prenos-P-R-N'!E$1,FALSE),IF($A619&gt;$A$2,+VLOOKUP($A619,'Neizmirene obaveze JLS'!$A$11:C$500,'prenos-P-R-N'!E$1,FALSE),"")))</f>
        <v/>
      </c>
      <c r="F619" s="87" t="str">
        <f>IF($A619=0,"",IF($A619&lt;=$A$1,+VLOOKUP($A619,'Rashodi- plan-izvršenje'!$A$8:D$1500,'prenos-P-R-N'!F$1,FALSE),IF($A619&gt;$A$2,+VLOOKUP($A619,'Neizmirene obaveze JLS'!$A$11:D$500,'prenos-P-R-N'!F$1,FALSE),"")))</f>
        <v/>
      </c>
      <c r="G619" s="87" t="str">
        <f>IF($A619=0,"",IF($A619&lt;=$A$1,+VLOOKUP($A619,'Rashodi- plan-izvršenje'!$A$8:E$1500,'prenos-P-R-N'!G$1,FALSE),IF($A619&gt;$A$2,+VLOOKUP($A619,'Neizmirene obaveze JLS'!$A$11:E$500,'prenos-P-R-N'!G$1,FALSE),"")))</f>
        <v/>
      </c>
      <c r="H619" s="87" t="str">
        <f>IF($A619=0,"",IF($A619&lt;=$A$1,+VLOOKUP($A619,'Rashodi- plan-izvršenje'!$A$8:F$1500,'prenos-P-R-N'!H$1,FALSE),IF($A619&gt;$A$2,+VLOOKUP($A619,'Neizmirene obaveze JLS'!$A$11:F$500,'prenos-P-R-N'!H$1,FALSE),"")))</f>
        <v/>
      </c>
      <c r="I619" s="87" t="str">
        <f>IF($A619=0,"",IF($A619&lt;=$A$1,+VLOOKUP($A619,'Rashodi- plan-izvršenje'!$A$8:G$1500,'prenos-P-R-N'!I$1,FALSE),IF($A619&gt;$A$2,+VLOOKUP($A619,'Neizmirene obaveze JLS'!$A$11:G$500,'prenos-P-R-N'!I$1,FALSE),"")))</f>
        <v/>
      </c>
      <c r="J619" s="87" t="str">
        <f>IF($A619=0,"",IF($A619&lt;=$A$1,+VLOOKUP($A619,'Rashodi- plan-izvršenje'!$A$8:H$1500,'prenos-P-R-N'!J$1,FALSE),IF($A619&gt;$A$2,+VLOOKUP($A619,'Neizmirene obaveze JLS'!$A$11:H$500,'prenos-P-R-N'!J$1,FALSE),"")))</f>
        <v/>
      </c>
      <c r="K619" s="87" t="str">
        <f>IF($A619=0,"",IF($A619&lt;=$A$1,+VLOOKUP($A619,'Rashodi- plan-izvršenje'!$A$8:I$1500,'prenos-P-R-N'!K$1,FALSE),IF($A619&gt;$A$2,+VLOOKUP($A619,'Neizmirene obaveze JLS'!$A$11:I$500,'prenos-P-R-N'!K$1,FALSE),"")))</f>
        <v/>
      </c>
      <c r="L619" t="str">
        <f>IF(A619=0,"",IF(A619&lt;=A$1,+IF(VLOOKUP(A619,'Rashodi- plan-izvršenje'!A$8:J$1500,M$1,FALSE)&gt;0,"Програмска активност","Пројекат"),IF(A619&gt;A$2,+IF(VLOOKUP(A619,'Neizmirene obaveze JLS'!A$8:J$2008,M$1,FALSE)&gt;0,"Програмска активност","Пројекат"),"")))</f>
        <v/>
      </c>
      <c r="M619" s="87" t="str">
        <f>IF(A619=0,"",IF($A619&lt;=$A$1,+IF(VLOOKUP($A619,'Rashodi- plan-izvršenje'!$A$8:$M$1500,10,FALSE)&gt;0,VLOOKUP($A619,'Rashodi- plan-izvršenje'!$A$8:$M$1500,10,FALSE),VLOOKUP($A619,'Rashodi- plan-izvršenje'!$A$8:$M$1500,12,FALSE)),+IF($A619&gt;$A$2,IF(VLOOKUP($A619,'Neizmirene obaveze JLS'!$A$8:$M$1500,10,FALSE)&gt;0,VLOOKUP($A619,'Neizmirene obaveze JLS'!$A$11:$M$1500,10,FALSE),VLOOKUP($A619,'Neizmirene obaveze JLS'!$A$11:$M$1500,12,FALSE)),0)))</f>
        <v/>
      </c>
      <c r="N619" s="87" t="str">
        <f>IF(A619=0,"",IF($A619&lt;=$A$1,+IF(VLOOKUP(A619,'Rashodi- plan-izvršenje'!$A$8:$M$1500,10,FALSE)&gt;0,VLOOKUP(A619,'Rashodi- plan-izvršenje'!$A$8:$M$1500,11,FALSE),VLOOKUP(A619,'Rashodi- plan-izvršenje'!$A$8:$M$1500,13,FALSE)),+IF($A619&gt;$A$2,IF(VLOOKUP($A619,'Neizmirene obaveze JLS'!$A$8:$M$1500,10,FALSE)&gt;0,VLOOKUP($A619,'Neizmirene obaveze JLS'!$A$11:$M$1500,11,FALSE),VLOOKUP($A619,'Neizmirene obaveze JLS'!$A$11:$M$1500,13,FALSE)),0)))</f>
        <v/>
      </c>
      <c r="O619" s="87" t="str">
        <f>IF(A619=0,"",IF($A619&lt;=$A$1,VALUE(+VLOOKUP($A619,'Rashodi- plan-izvršenje'!$A$8:N$1500,'prenos-P-R-N'!O$1,FALSE)),IF($A619&lt;=A$2,VALUE(VLOOKUP($A619,'Prihodi- plan-izvršenje'!$A$8:$H$500,6,FALSE)),VALUE(VLOOKUP($A619,'Neizmirene obaveze JLS'!$A$8:$N$500,O$1,FALSE)))))</f>
        <v/>
      </c>
      <c r="P619" s="87" t="str">
        <f>IF(A619=0,"",IF(A619=0,0,IF(A619&gt;A$2,'šifarnik K-izvor'!G$3,+IF(Q619&lt;700,+'šifarnik K-izvor'!G$2,'šifarnik K-izvor'!G$1))))</f>
        <v/>
      </c>
      <c r="Q619" s="87">
        <f>IF($A619&lt;=$A$1,VALUE(+VLOOKUP($A619,'Rashodi- plan-izvršenje'!$A$8:O$1500,'prenos-P-R-N'!Q$1,FALSE)),IF($A619&lt;=$A$2,VLOOKUP($A619,'Prihodi- plan-izvršenje'!$A$4:$H$500,4,FALSE),IF($A619&lt;=$A$3,VLOOKUP(A619,'Neizmirene obaveze JLS'!$A$11:O$500,Q$1,FALSE),"")))</f>
        <v>0</v>
      </c>
      <c r="R619" s="88">
        <f>IF($A619&lt;=$A$1,VALUE(+VLOOKUP($A619,'Rashodi- plan-izvršenje'!$A$8:P$1500,'prenos-P-R-N'!R$1,FALSE)),IF($A619&lt;=$A$2,VLOOKUP($A619,'Prihodi- plan-izvršenje'!$A$4:$H$500,7,FALSE),""))</f>
        <v>0</v>
      </c>
      <c r="S619" s="88">
        <f>IF(A619=0,0,IF($A619&lt;=$A$1,VALUE(+VLOOKUP($A619,'Rashodi- plan-izvršenje'!$A$8:Q$1500,'prenos-P-R-N'!S$1,FALSE)),IF($A619&lt;=$A$2,VLOOKUP($A619,'Prihodi- plan-izvršenje'!$A$4:$H$500,8,FALSE),0)))</f>
        <v>0</v>
      </c>
      <c r="T619" s="88" t="str">
        <f>IF($A619&gt;$A$2,VLOOKUP($A619,'Neizmirene obaveze JLS'!$A$11:R$500,R$1,FALSE),"")</f>
        <v/>
      </c>
      <c r="U619" s="88">
        <f>IF($A619&gt;$A$2,VLOOKUP($A619,'Neizmirene obaveze JLS'!$A$11:S$500,S$1,FALSE),0)</f>
        <v>0</v>
      </c>
      <c r="V619" s="88">
        <f t="shared" si="58"/>
        <v>0</v>
      </c>
      <c r="W619" s="74"/>
      <c r="X619" s="74"/>
      <c r="Y619" s="74"/>
      <c r="Z619" s="74"/>
      <c r="AA619" s="193">
        <f t="shared" si="59"/>
        <v>1</v>
      </c>
      <c r="AB619" s="193" t="str">
        <f t="shared" si="60"/>
        <v/>
      </c>
    </row>
    <row r="620" spans="1:28">
      <c r="A620" s="89">
        <f>IF(AND(COUNTIF(A$1:A$3,"&gt;0")=1,MAX(A$8:A619)&lt;A$1),A619+1,IF(AND(COUNTIF(A$1:A$3,"&gt;0")=2,MAX(A$8:A619)&lt;A$2),A619+1,IF(AND(COUNTIF(A$1:A$3,"&gt;0")=3,MAX(A$8:A619)&lt;A$3),A619+1,0)))</f>
        <v>0</v>
      </c>
      <c r="B620" s="89" t="str">
        <f t="shared" si="61"/>
        <v/>
      </c>
      <c r="C620" s="89" t="str">
        <f t="shared" si="62"/>
        <v/>
      </c>
      <c r="D620" s="87" t="str">
        <f>IF($A620=0,"",IF($A620&lt;=$A$1,+VLOOKUP($A620,'Rashodi- plan-izvršenje'!$A$8:B$1500,'prenos-P-R-N'!D$1,FALSE),IF($A620&gt;$A$2,+VLOOKUP($A620,'Neizmirene obaveze JLS'!$A$11:B$500,'prenos-P-R-N'!D$1,FALSE),"")))</f>
        <v/>
      </c>
      <c r="E620" s="87" t="str">
        <f>IF($A620=0,"",IF($A620&lt;=$A$1,+VLOOKUP($A620,'Rashodi- plan-izvršenje'!$A$8:C$1500,'prenos-P-R-N'!E$1,FALSE),IF($A620&gt;$A$2,+VLOOKUP($A620,'Neizmirene obaveze JLS'!$A$11:C$500,'prenos-P-R-N'!E$1,FALSE),"")))</f>
        <v/>
      </c>
      <c r="F620" s="87" t="str">
        <f>IF($A620=0,"",IF($A620&lt;=$A$1,+VLOOKUP($A620,'Rashodi- plan-izvršenje'!$A$8:D$1500,'prenos-P-R-N'!F$1,FALSE),IF($A620&gt;$A$2,+VLOOKUP($A620,'Neizmirene obaveze JLS'!$A$11:D$500,'prenos-P-R-N'!F$1,FALSE),"")))</f>
        <v/>
      </c>
      <c r="G620" s="87" t="str">
        <f>IF($A620=0,"",IF($A620&lt;=$A$1,+VLOOKUP($A620,'Rashodi- plan-izvršenje'!$A$8:E$1500,'prenos-P-R-N'!G$1,FALSE),IF($A620&gt;$A$2,+VLOOKUP($A620,'Neizmirene obaveze JLS'!$A$11:E$500,'prenos-P-R-N'!G$1,FALSE),"")))</f>
        <v/>
      </c>
      <c r="H620" s="87" t="str">
        <f>IF($A620=0,"",IF($A620&lt;=$A$1,+VLOOKUP($A620,'Rashodi- plan-izvršenje'!$A$8:F$1500,'prenos-P-R-N'!H$1,FALSE),IF($A620&gt;$A$2,+VLOOKUP($A620,'Neizmirene obaveze JLS'!$A$11:F$500,'prenos-P-R-N'!H$1,FALSE),"")))</f>
        <v/>
      </c>
      <c r="I620" s="87" t="str">
        <f>IF($A620=0,"",IF($A620&lt;=$A$1,+VLOOKUP($A620,'Rashodi- plan-izvršenje'!$A$8:G$1500,'prenos-P-R-N'!I$1,FALSE),IF($A620&gt;$A$2,+VLOOKUP($A620,'Neizmirene obaveze JLS'!$A$11:G$500,'prenos-P-R-N'!I$1,FALSE),"")))</f>
        <v/>
      </c>
      <c r="J620" s="87" t="str">
        <f>IF($A620=0,"",IF($A620&lt;=$A$1,+VLOOKUP($A620,'Rashodi- plan-izvršenje'!$A$8:H$1500,'prenos-P-R-N'!J$1,FALSE),IF($A620&gt;$A$2,+VLOOKUP($A620,'Neizmirene obaveze JLS'!$A$11:H$500,'prenos-P-R-N'!J$1,FALSE),"")))</f>
        <v/>
      </c>
      <c r="K620" s="87" t="str">
        <f>IF($A620=0,"",IF($A620&lt;=$A$1,+VLOOKUP($A620,'Rashodi- plan-izvršenje'!$A$8:I$1500,'prenos-P-R-N'!K$1,FALSE),IF($A620&gt;$A$2,+VLOOKUP($A620,'Neizmirene obaveze JLS'!$A$11:I$500,'prenos-P-R-N'!K$1,FALSE),"")))</f>
        <v/>
      </c>
      <c r="L620" t="str">
        <f>IF(A620=0,"",IF(A620&lt;=A$1,+IF(VLOOKUP(A620,'Rashodi- plan-izvršenje'!A$8:J$1500,M$1,FALSE)&gt;0,"Програмска активност","Пројекат"),IF(A620&gt;A$2,+IF(VLOOKUP(A620,'Neizmirene obaveze JLS'!A$8:J$2008,M$1,FALSE)&gt;0,"Програмска активност","Пројекат"),"")))</f>
        <v/>
      </c>
      <c r="M620" s="87" t="str">
        <f>IF(A620=0,"",IF($A620&lt;=$A$1,+IF(VLOOKUP($A620,'Rashodi- plan-izvršenje'!$A$8:$M$1500,10,FALSE)&gt;0,VLOOKUP($A620,'Rashodi- plan-izvršenje'!$A$8:$M$1500,10,FALSE),VLOOKUP($A620,'Rashodi- plan-izvršenje'!$A$8:$M$1500,12,FALSE)),+IF($A620&gt;$A$2,IF(VLOOKUP($A620,'Neizmirene obaveze JLS'!$A$8:$M$1500,10,FALSE)&gt;0,VLOOKUP($A620,'Neizmirene obaveze JLS'!$A$11:$M$1500,10,FALSE),VLOOKUP($A620,'Neizmirene obaveze JLS'!$A$11:$M$1500,12,FALSE)),0)))</f>
        <v/>
      </c>
      <c r="N620" s="87" t="str">
        <f>IF(A620=0,"",IF($A620&lt;=$A$1,+IF(VLOOKUP(A620,'Rashodi- plan-izvršenje'!$A$8:$M$1500,10,FALSE)&gt;0,VLOOKUP(A620,'Rashodi- plan-izvršenje'!$A$8:$M$1500,11,FALSE),VLOOKUP(A620,'Rashodi- plan-izvršenje'!$A$8:$M$1500,13,FALSE)),+IF($A620&gt;$A$2,IF(VLOOKUP($A620,'Neizmirene obaveze JLS'!$A$8:$M$1500,10,FALSE)&gt;0,VLOOKUP($A620,'Neizmirene obaveze JLS'!$A$11:$M$1500,11,FALSE),VLOOKUP($A620,'Neizmirene obaveze JLS'!$A$11:$M$1500,13,FALSE)),0)))</f>
        <v/>
      </c>
      <c r="O620" s="87" t="str">
        <f>IF(A620=0,"",IF($A620&lt;=$A$1,VALUE(+VLOOKUP($A620,'Rashodi- plan-izvršenje'!$A$8:N$1500,'prenos-P-R-N'!O$1,FALSE)),IF($A620&lt;=A$2,VALUE(VLOOKUP($A620,'Prihodi- plan-izvršenje'!$A$8:$H$500,6,FALSE)),VALUE(VLOOKUP($A620,'Neizmirene obaveze JLS'!$A$8:$N$500,O$1,FALSE)))))</f>
        <v/>
      </c>
      <c r="P620" s="87" t="str">
        <f>IF(A620=0,"",IF(A620=0,0,IF(A620&gt;A$2,'šifarnik K-izvor'!G$3,+IF(Q620&lt;700,+'šifarnik K-izvor'!G$2,'šifarnik K-izvor'!G$1))))</f>
        <v/>
      </c>
      <c r="Q620" s="87">
        <f>IF($A620&lt;=$A$1,VALUE(+VLOOKUP($A620,'Rashodi- plan-izvršenje'!$A$8:O$1500,'prenos-P-R-N'!Q$1,FALSE)),IF($A620&lt;=$A$2,VLOOKUP($A620,'Prihodi- plan-izvršenje'!$A$4:$H$500,4,FALSE),IF($A620&lt;=$A$3,VLOOKUP(A620,'Neizmirene obaveze JLS'!$A$11:O$500,Q$1,FALSE),"")))</f>
        <v>0</v>
      </c>
      <c r="R620" s="88">
        <f>IF($A620&lt;=$A$1,VALUE(+VLOOKUP($A620,'Rashodi- plan-izvršenje'!$A$8:P$1500,'prenos-P-R-N'!R$1,FALSE)),IF($A620&lt;=$A$2,VLOOKUP($A620,'Prihodi- plan-izvršenje'!$A$4:$H$500,7,FALSE),""))</f>
        <v>0</v>
      </c>
      <c r="S620" s="88">
        <f>IF(A620=0,0,IF($A620&lt;=$A$1,VALUE(+VLOOKUP($A620,'Rashodi- plan-izvršenje'!$A$8:Q$1500,'prenos-P-R-N'!S$1,FALSE)),IF($A620&lt;=$A$2,VLOOKUP($A620,'Prihodi- plan-izvršenje'!$A$4:$H$500,8,FALSE),0)))</f>
        <v>0</v>
      </c>
      <c r="T620" s="88" t="str">
        <f>IF($A620&gt;$A$2,VLOOKUP($A620,'Neizmirene obaveze JLS'!$A$11:R$500,R$1,FALSE),"")</f>
        <v/>
      </c>
      <c r="U620" s="88">
        <f>IF($A620&gt;$A$2,VLOOKUP($A620,'Neizmirene obaveze JLS'!$A$11:S$500,S$1,FALSE),0)</f>
        <v>0</v>
      </c>
      <c r="V620" s="88">
        <f t="shared" si="58"/>
        <v>0</v>
      </c>
      <c r="W620" s="74"/>
      <c r="X620" s="74"/>
      <c r="Y620" s="74"/>
      <c r="Z620" s="74"/>
      <c r="AA620" s="193">
        <f t="shared" si="59"/>
        <v>1</v>
      </c>
      <c r="AB620" s="193" t="str">
        <f t="shared" si="60"/>
        <v/>
      </c>
    </row>
    <row r="621" spans="1:28">
      <c r="A621" s="89">
        <f>IF(AND(COUNTIF(A$1:A$3,"&gt;0")=1,MAX(A$8:A620)&lt;A$1),A620+1,IF(AND(COUNTIF(A$1:A$3,"&gt;0")=2,MAX(A$8:A620)&lt;A$2),A620+1,IF(AND(COUNTIF(A$1:A$3,"&gt;0")=3,MAX(A$8:A620)&lt;A$3),A620+1,0)))</f>
        <v>0</v>
      </c>
      <c r="B621" s="89" t="str">
        <f t="shared" si="61"/>
        <v/>
      </c>
      <c r="C621" s="89" t="str">
        <f t="shared" si="62"/>
        <v/>
      </c>
      <c r="D621" s="87" t="str">
        <f>IF($A621=0,"",IF($A621&lt;=$A$1,+VLOOKUP($A621,'Rashodi- plan-izvršenje'!$A$8:B$1500,'prenos-P-R-N'!D$1,FALSE),IF($A621&gt;$A$2,+VLOOKUP($A621,'Neizmirene obaveze JLS'!$A$11:B$500,'prenos-P-R-N'!D$1,FALSE),"")))</f>
        <v/>
      </c>
      <c r="E621" s="87" t="str">
        <f>IF($A621=0,"",IF($A621&lt;=$A$1,+VLOOKUP($A621,'Rashodi- plan-izvršenje'!$A$8:C$1500,'prenos-P-R-N'!E$1,FALSE),IF($A621&gt;$A$2,+VLOOKUP($A621,'Neizmirene obaveze JLS'!$A$11:C$500,'prenos-P-R-N'!E$1,FALSE),"")))</f>
        <v/>
      </c>
      <c r="F621" s="87" t="str">
        <f>IF($A621=0,"",IF($A621&lt;=$A$1,+VLOOKUP($A621,'Rashodi- plan-izvršenje'!$A$8:D$1500,'prenos-P-R-N'!F$1,FALSE),IF($A621&gt;$A$2,+VLOOKUP($A621,'Neizmirene obaveze JLS'!$A$11:D$500,'prenos-P-R-N'!F$1,FALSE),"")))</f>
        <v/>
      </c>
      <c r="G621" s="87" t="str">
        <f>IF($A621=0,"",IF($A621&lt;=$A$1,+VLOOKUP($A621,'Rashodi- plan-izvršenje'!$A$8:E$1500,'prenos-P-R-N'!G$1,FALSE),IF($A621&gt;$A$2,+VLOOKUP($A621,'Neizmirene obaveze JLS'!$A$11:E$500,'prenos-P-R-N'!G$1,FALSE),"")))</f>
        <v/>
      </c>
      <c r="H621" s="87" t="str">
        <f>IF($A621=0,"",IF($A621&lt;=$A$1,+VLOOKUP($A621,'Rashodi- plan-izvršenje'!$A$8:F$1500,'prenos-P-R-N'!H$1,FALSE),IF($A621&gt;$A$2,+VLOOKUP($A621,'Neizmirene obaveze JLS'!$A$11:F$500,'prenos-P-R-N'!H$1,FALSE),"")))</f>
        <v/>
      </c>
      <c r="I621" s="87" t="str">
        <f>IF($A621=0,"",IF($A621&lt;=$A$1,+VLOOKUP($A621,'Rashodi- plan-izvršenje'!$A$8:G$1500,'prenos-P-R-N'!I$1,FALSE),IF($A621&gt;$A$2,+VLOOKUP($A621,'Neizmirene obaveze JLS'!$A$11:G$500,'prenos-P-R-N'!I$1,FALSE),"")))</f>
        <v/>
      </c>
      <c r="J621" s="87" t="str">
        <f>IF($A621=0,"",IF($A621&lt;=$A$1,+VLOOKUP($A621,'Rashodi- plan-izvršenje'!$A$8:H$1500,'prenos-P-R-N'!J$1,FALSE),IF($A621&gt;$A$2,+VLOOKUP($A621,'Neizmirene obaveze JLS'!$A$11:H$500,'prenos-P-R-N'!J$1,FALSE),"")))</f>
        <v/>
      </c>
      <c r="K621" s="87" t="str">
        <f>IF($A621=0,"",IF($A621&lt;=$A$1,+VLOOKUP($A621,'Rashodi- plan-izvršenje'!$A$8:I$1500,'prenos-P-R-N'!K$1,FALSE),IF($A621&gt;$A$2,+VLOOKUP($A621,'Neizmirene obaveze JLS'!$A$11:I$500,'prenos-P-R-N'!K$1,FALSE),"")))</f>
        <v/>
      </c>
      <c r="L621" t="str">
        <f>IF(A621=0,"",IF(A621&lt;=A$1,+IF(VLOOKUP(A621,'Rashodi- plan-izvršenje'!A$8:J$1500,M$1,FALSE)&gt;0,"Програмска активност","Пројекат"),IF(A621&gt;A$2,+IF(VLOOKUP(A621,'Neizmirene obaveze JLS'!A$8:J$2008,M$1,FALSE)&gt;0,"Програмска активност","Пројекат"),"")))</f>
        <v/>
      </c>
      <c r="M621" s="87" t="str">
        <f>IF(A621=0,"",IF($A621&lt;=$A$1,+IF(VLOOKUP($A621,'Rashodi- plan-izvršenje'!$A$8:$M$1500,10,FALSE)&gt;0,VLOOKUP($A621,'Rashodi- plan-izvršenje'!$A$8:$M$1500,10,FALSE),VLOOKUP($A621,'Rashodi- plan-izvršenje'!$A$8:$M$1500,12,FALSE)),+IF($A621&gt;$A$2,IF(VLOOKUP($A621,'Neizmirene obaveze JLS'!$A$8:$M$1500,10,FALSE)&gt;0,VLOOKUP($A621,'Neizmirene obaveze JLS'!$A$11:$M$1500,10,FALSE),VLOOKUP($A621,'Neizmirene obaveze JLS'!$A$11:$M$1500,12,FALSE)),0)))</f>
        <v/>
      </c>
      <c r="N621" s="87" t="str">
        <f>IF(A621=0,"",IF($A621&lt;=$A$1,+IF(VLOOKUP(A621,'Rashodi- plan-izvršenje'!$A$8:$M$1500,10,FALSE)&gt;0,VLOOKUP(A621,'Rashodi- plan-izvršenje'!$A$8:$M$1500,11,FALSE),VLOOKUP(A621,'Rashodi- plan-izvršenje'!$A$8:$M$1500,13,FALSE)),+IF($A621&gt;$A$2,IF(VLOOKUP($A621,'Neizmirene obaveze JLS'!$A$8:$M$1500,10,FALSE)&gt;0,VLOOKUP($A621,'Neizmirene obaveze JLS'!$A$11:$M$1500,11,FALSE),VLOOKUP($A621,'Neizmirene obaveze JLS'!$A$11:$M$1500,13,FALSE)),0)))</f>
        <v/>
      </c>
      <c r="O621" s="87" t="str">
        <f>IF(A621=0,"",IF($A621&lt;=$A$1,VALUE(+VLOOKUP($A621,'Rashodi- plan-izvršenje'!$A$8:N$1500,'prenos-P-R-N'!O$1,FALSE)),IF($A621&lt;=A$2,VALUE(VLOOKUP($A621,'Prihodi- plan-izvršenje'!$A$8:$H$500,6,FALSE)),VALUE(VLOOKUP($A621,'Neizmirene obaveze JLS'!$A$8:$N$500,O$1,FALSE)))))</f>
        <v/>
      </c>
      <c r="P621" s="87" t="str">
        <f>IF(A621=0,"",IF(A621=0,0,IF(A621&gt;A$2,'šifarnik K-izvor'!G$3,+IF(Q621&lt;700,+'šifarnik K-izvor'!G$2,'šifarnik K-izvor'!G$1))))</f>
        <v/>
      </c>
      <c r="Q621" s="87">
        <f>IF($A621&lt;=$A$1,VALUE(+VLOOKUP($A621,'Rashodi- plan-izvršenje'!$A$8:O$1500,'prenos-P-R-N'!Q$1,FALSE)),IF($A621&lt;=$A$2,VLOOKUP($A621,'Prihodi- plan-izvršenje'!$A$4:$H$500,4,FALSE),IF($A621&lt;=$A$3,VLOOKUP(A621,'Neizmirene obaveze JLS'!$A$11:O$500,Q$1,FALSE),"")))</f>
        <v>0</v>
      </c>
      <c r="R621" s="88">
        <f>IF($A621&lt;=$A$1,VALUE(+VLOOKUP($A621,'Rashodi- plan-izvršenje'!$A$8:P$1500,'prenos-P-R-N'!R$1,FALSE)),IF($A621&lt;=$A$2,VLOOKUP($A621,'Prihodi- plan-izvršenje'!$A$4:$H$500,7,FALSE),""))</f>
        <v>0</v>
      </c>
      <c r="S621" s="88">
        <f>IF(A621=0,0,IF($A621&lt;=$A$1,VALUE(+VLOOKUP($A621,'Rashodi- plan-izvršenje'!$A$8:Q$1500,'prenos-P-R-N'!S$1,FALSE)),IF($A621&lt;=$A$2,VLOOKUP($A621,'Prihodi- plan-izvršenje'!$A$4:$H$500,8,FALSE),0)))</f>
        <v>0</v>
      </c>
      <c r="T621" s="88" t="str">
        <f>IF($A621&gt;$A$2,VLOOKUP($A621,'Neizmirene obaveze JLS'!$A$11:R$500,R$1,FALSE),"")</f>
        <v/>
      </c>
      <c r="U621" s="88">
        <f>IF($A621&gt;$A$2,VLOOKUP($A621,'Neizmirene obaveze JLS'!$A$11:S$500,S$1,FALSE),0)</f>
        <v>0</v>
      </c>
      <c r="V621" s="88">
        <f t="shared" si="58"/>
        <v>0</v>
      </c>
      <c r="W621" s="74"/>
      <c r="X621" s="74"/>
      <c r="Y621" s="74"/>
      <c r="Z621" s="74"/>
      <c r="AA621" s="193">
        <f t="shared" si="59"/>
        <v>1</v>
      </c>
      <c r="AB621" s="193" t="str">
        <f t="shared" si="60"/>
        <v/>
      </c>
    </row>
    <row r="622" spans="1:28">
      <c r="A622" s="89">
        <f>IF(AND(COUNTIF(A$1:A$3,"&gt;0")=1,MAX(A$8:A621)&lt;A$1),A621+1,IF(AND(COUNTIF(A$1:A$3,"&gt;0")=2,MAX(A$8:A621)&lt;A$2),A621+1,IF(AND(COUNTIF(A$1:A$3,"&gt;0")=3,MAX(A$8:A621)&lt;A$3),A621+1,0)))</f>
        <v>0</v>
      </c>
      <c r="B622" s="89" t="str">
        <f t="shared" si="61"/>
        <v/>
      </c>
      <c r="C622" s="89" t="str">
        <f t="shared" si="62"/>
        <v/>
      </c>
      <c r="D622" s="87" t="str">
        <f>IF($A622=0,"",IF($A622&lt;=$A$1,+VLOOKUP($A622,'Rashodi- plan-izvršenje'!$A$8:B$1500,'prenos-P-R-N'!D$1,FALSE),IF($A622&gt;$A$2,+VLOOKUP($A622,'Neizmirene obaveze JLS'!$A$11:B$500,'prenos-P-R-N'!D$1,FALSE),"")))</f>
        <v/>
      </c>
      <c r="E622" s="87" t="str">
        <f>IF($A622=0,"",IF($A622&lt;=$A$1,+VLOOKUP($A622,'Rashodi- plan-izvršenje'!$A$8:C$1500,'prenos-P-R-N'!E$1,FALSE),IF($A622&gt;$A$2,+VLOOKUP($A622,'Neizmirene obaveze JLS'!$A$11:C$500,'prenos-P-R-N'!E$1,FALSE),"")))</f>
        <v/>
      </c>
      <c r="F622" s="87" t="str">
        <f>IF($A622=0,"",IF($A622&lt;=$A$1,+VLOOKUP($A622,'Rashodi- plan-izvršenje'!$A$8:D$1500,'prenos-P-R-N'!F$1,FALSE),IF($A622&gt;$A$2,+VLOOKUP($A622,'Neizmirene obaveze JLS'!$A$11:D$500,'prenos-P-R-N'!F$1,FALSE),"")))</f>
        <v/>
      </c>
      <c r="G622" s="87" t="str">
        <f>IF($A622=0,"",IF($A622&lt;=$A$1,+VLOOKUP($A622,'Rashodi- plan-izvršenje'!$A$8:E$1500,'prenos-P-R-N'!G$1,FALSE),IF($A622&gt;$A$2,+VLOOKUP($A622,'Neizmirene obaveze JLS'!$A$11:E$500,'prenos-P-R-N'!G$1,FALSE),"")))</f>
        <v/>
      </c>
      <c r="H622" s="87" t="str">
        <f>IF($A622=0,"",IF($A622&lt;=$A$1,+VLOOKUP($A622,'Rashodi- plan-izvršenje'!$A$8:F$1500,'prenos-P-R-N'!H$1,FALSE),IF($A622&gt;$A$2,+VLOOKUP($A622,'Neizmirene obaveze JLS'!$A$11:F$500,'prenos-P-R-N'!H$1,FALSE),"")))</f>
        <v/>
      </c>
      <c r="I622" s="87" t="str">
        <f>IF($A622=0,"",IF($A622&lt;=$A$1,+VLOOKUP($A622,'Rashodi- plan-izvršenje'!$A$8:G$1500,'prenos-P-R-N'!I$1,FALSE),IF($A622&gt;$A$2,+VLOOKUP($A622,'Neizmirene obaveze JLS'!$A$11:G$500,'prenos-P-R-N'!I$1,FALSE),"")))</f>
        <v/>
      </c>
      <c r="J622" s="87" t="str">
        <f>IF($A622=0,"",IF($A622&lt;=$A$1,+VLOOKUP($A622,'Rashodi- plan-izvršenje'!$A$8:H$1500,'prenos-P-R-N'!J$1,FALSE),IF($A622&gt;$A$2,+VLOOKUP($A622,'Neizmirene obaveze JLS'!$A$11:H$500,'prenos-P-R-N'!J$1,FALSE),"")))</f>
        <v/>
      </c>
      <c r="K622" s="87" t="str">
        <f>IF($A622=0,"",IF($A622&lt;=$A$1,+VLOOKUP($A622,'Rashodi- plan-izvršenje'!$A$8:I$1500,'prenos-P-R-N'!K$1,FALSE),IF($A622&gt;$A$2,+VLOOKUP($A622,'Neizmirene obaveze JLS'!$A$11:I$500,'prenos-P-R-N'!K$1,FALSE),"")))</f>
        <v/>
      </c>
      <c r="L622" t="str">
        <f>IF(A622=0,"",IF(A622&lt;=A$1,+IF(VLOOKUP(A622,'Rashodi- plan-izvršenje'!A$8:J$1500,M$1,FALSE)&gt;0,"Програмска активност","Пројекат"),IF(A622&gt;A$2,+IF(VLOOKUP(A622,'Neizmirene obaveze JLS'!A$8:J$2008,M$1,FALSE)&gt;0,"Програмска активност","Пројекат"),"")))</f>
        <v/>
      </c>
      <c r="M622" s="87" t="str">
        <f>IF(A622=0,"",IF($A622&lt;=$A$1,+IF(VLOOKUP($A622,'Rashodi- plan-izvršenje'!$A$8:$M$1500,10,FALSE)&gt;0,VLOOKUP($A622,'Rashodi- plan-izvršenje'!$A$8:$M$1500,10,FALSE),VLOOKUP($A622,'Rashodi- plan-izvršenje'!$A$8:$M$1500,12,FALSE)),+IF($A622&gt;$A$2,IF(VLOOKUP($A622,'Neizmirene obaveze JLS'!$A$8:$M$1500,10,FALSE)&gt;0,VLOOKUP($A622,'Neizmirene obaveze JLS'!$A$11:$M$1500,10,FALSE),VLOOKUP($A622,'Neizmirene obaveze JLS'!$A$11:$M$1500,12,FALSE)),0)))</f>
        <v/>
      </c>
      <c r="N622" s="87" t="str">
        <f>IF(A622=0,"",IF($A622&lt;=$A$1,+IF(VLOOKUP(A622,'Rashodi- plan-izvršenje'!$A$8:$M$1500,10,FALSE)&gt;0,VLOOKUP(A622,'Rashodi- plan-izvršenje'!$A$8:$M$1500,11,FALSE),VLOOKUP(A622,'Rashodi- plan-izvršenje'!$A$8:$M$1500,13,FALSE)),+IF($A622&gt;$A$2,IF(VLOOKUP($A622,'Neizmirene obaveze JLS'!$A$8:$M$1500,10,FALSE)&gt;0,VLOOKUP($A622,'Neizmirene obaveze JLS'!$A$11:$M$1500,11,FALSE),VLOOKUP($A622,'Neizmirene obaveze JLS'!$A$11:$M$1500,13,FALSE)),0)))</f>
        <v/>
      </c>
      <c r="O622" s="87" t="str">
        <f>IF(A622=0,"",IF($A622&lt;=$A$1,VALUE(+VLOOKUP($A622,'Rashodi- plan-izvršenje'!$A$8:N$1500,'prenos-P-R-N'!O$1,FALSE)),IF($A622&lt;=A$2,VALUE(VLOOKUP($A622,'Prihodi- plan-izvršenje'!$A$8:$H$500,6,FALSE)),VALUE(VLOOKUP($A622,'Neizmirene obaveze JLS'!$A$8:$N$500,O$1,FALSE)))))</f>
        <v/>
      </c>
      <c r="P622" s="87" t="str">
        <f>IF(A622=0,"",IF(A622=0,0,IF(A622&gt;A$2,'šifarnik K-izvor'!G$3,+IF(Q622&lt;700,+'šifarnik K-izvor'!G$2,'šifarnik K-izvor'!G$1))))</f>
        <v/>
      </c>
      <c r="Q622" s="87">
        <f>IF($A622&lt;=$A$1,VALUE(+VLOOKUP($A622,'Rashodi- plan-izvršenje'!$A$8:O$1500,'prenos-P-R-N'!Q$1,FALSE)),IF($A622&lt;=$A$2,VLOOKUP($A622,'Prihodi- plan-izvršenje'!$A$4:$H$500,4,FALSE),IF($A622&lt;=$A$3,VLOOKUP(A622,'Neizmirene obaveze JLS'!$A$11:O$500,Q$1,FALSE),"")))</f>
        <v>0</v>
      </c>
      <c r="R622" s="88">
        <f>IF($A622&lt;=$A$1,VALUE(+VLOOKUP($A622,'Rashodi- plan-izvršenje'!$A$8:P$1500,'prenos-P-R-N'!R$1,FALSE)),IF($A622&lt;=$A$2,VLOOKUP($A622,'Prihodi- plan-izvršenje'!$A$4:$H$500,7,FALSE),""))</f>
        <v>0</v>
      </c>
      <c r="S622" s="88">
        <f>IF(A622=0,0,IF($A622&lt;=$A$1,VALUE(+VLOOKUP($A622,'Rashodi- plan-izvršenje'!$A$8:Q$1500,'prenos-P-R-N'!S$1,FALSE)),IF($A622&lt;=$A$2,VLOOKUP($A622,'Prihodi- plan-izvršenje'!$A$4:$H$500,8,FALSE),0)))</f>
        <v>0</v>
      </c>
      <c r="T622" s="88" t="str">
        <f>IF($A622&gt;$A$2,VLOOKUP($A622,'Neizmirene obaveze JLS'!$A$11:R$500,R$1,FALSE),"")</f>
        <v/>
      </c>
      <c r="U622" s="88">
        <f>IF($A622&gt;$A$2,VLOOKUP($A622,'Neizmirene obaveze JLS'!$A$11:S$500,S$1,FALSE),0)</f>
        <v>0</v>
      </c>
      <c r="V622" s="88">
        <f t="shared" si="58"/>
        <v>0</v>
      </c>
      <c r="W622" s="74"/>
      <c r="X622" s="74"/>
      <c r="Y622" s="74"/>
      <c r="Z622" s="74"/>
      <c r="AA622" s="193">
        <f t="shared" si="59"/>
        <v>1</v>
      </c>
      <c r="AB622" s="193" t="str">
        <f t="shared" si="60"/>
        <v/>
      </c>
    </row>
    <row r="623" spans="1:28">
      <c r="A623" s="89">
        <f>IF(AND(COUNTIF(A$1:A$3,"&gt;0")=1,MAX(A$8:A622)&lt;A$1),A622+1,IF(AND(COUNTIF(A$1:A$3,"&gt;0")=2,MAX(A$8:A622)&lt;A$2),A622+1,IF(AND(COUNTIF(A$1:A$3,"&gt;0")=3,MAX(A$8:A622)&lt;A$3),A622+1,0)))</f>
        <v>0</v>
      </c>
      <c r="B623" s="89" t="str">
        <f t="shared" si="61"/>
        <v/>
      </c>
      <c r="C623" s="89" t="str">
        <f t="shared" si="62"/>
        <v/>
      </c>
      <c r="D623" s="87" t="str">
        <f>IF($A623=0,"",IF($A623&lt;=$A$1,+VLOOKUP($A623,'Rashodi- plan-izvršenje'!$A$8:B$1500,'prenos-P-R-N'!D$1,FALSE),IF($A623&gt;$A$2,+VLOOKUP($A623,'Neizmirene obaveze JLS'!$A$11:B$500,'prenos-P-R-N'!D$1,FALSE),"")))</f>
        <v/>
      </c>
      <c r="E623" s="87" t="str">
        <f>IF($A623=0,"",IF($A623&lt;=$A$1,+VLOOKUP($A623,'Rashodi- plan-izvršenje'!$A$8:C$1500,'prenos-P-R-N'!E$1,FALSE),IF($A623&gt;$A$2,+VLOOKUP($A623,'Neizmirene obaveze JLS'!$A$11:C$500,'prenos-P-R-N'!E$1,FALSE),"")))</f>
        <v/>
      </c>
      <c r="F623" s="87" t="str">
        <f>IF($A623=0,"",IF($A623&lt;=$A$1,+VLOOKUP($A623,'Rashodi- plan-izvršenje'!$A$8:D$1500,'prenos-P-R-N'!F$1,FALSE),IF($A623&gt;$A$2,+VLOOKUP($A623,'Neizmirene obaveze JLS'!$A$11:D$500,'prenos-P-R-N'!F$1,FALSE),"")))</f>
        <v/>
      </c>
      <c r="G623" s="87" t="str">
        <f>IF($A623=0,"",IF($A623&lt;=$A$1,+VLOOKUP($A623,'Rashodi- plan-izvršenje'!$A$8:E$1500,'prenos-P-R-N'!G$1,FALSE),IF($A623&gt;$A$2,+VLOOKUP($A623,'Neizmirene obaveze JLS'!$A$11:E$500,'prenos-P-R-N'!G$1,FALSE),"")))</f>
        <v/>
      </c>
      <c r="H623" s="87" t="str">
        <f>IF($A623=0,"",IF($A623&lt;=$A$1,+VLOOKUP($A623,'Rashodi- plan-izvršenje'!$A$8:F$1500,'prenos-P-R-N'!H$1,FALSE),IF($A623&gt;$A$2,+VLOOKUP($A623,'Neizmirene obaveze JLS'!$A$11:F$500,'prenos-P-R-N'!H$1,FALSE),"")))</f>
        <v/>
      </c>
      <c r="I623" s="87" t="str">
        <f>IF($A623=0,"",IF($A623&lt;=$A$1,+VLOOKUP($A623,'Rashodi- plan-izvršenje'!$A$8:G$1500,'prenos-P-R-N'!I$1,FALSE),IF($A623&gt;$A$2,+VLOOKUP($A623,'Neizmirene obaveze JLS'!$A$11:G$500,'prenos-P-R-N'!I$1,FALSE),"")))</f>
        <v/>
      </c>
      <c r="J623" s="87" t="str">
        <f>IF($A623=0,"",IF($A623&lt;=$A$1,+VLOOKUP($A623,'Rashodi- plan-izvršenje'!$A$8:H$1500,'prenos-P-R-N'!J$1,FALSE),IF($A623&gt;$A$2,+VLOOKUP($A623,'Neizmirene obaveze JLS'!$A$11:H$500,'prenos-P-R-N'!J$1,FALSE),"")))</f>
        <v/>
      </c>
      <c r="K623" s="87" t="str">
        <f>IF($A623=0,"",IF($A623&lt;=$A$1,+VLOOKUP($A623,'Rashodi- plan-izvršenje'!$A$8:I$1500,'prenos-P-R-N'!K$1,FALSE),IF($A623&gt;$A$2,+VLOOKUP($A623,'Neizmirene obaveze JLS'!$A$11:I$500,'prenos-P-R-N'!K$1,FALSE),"")))</f>
        <v/>
      </c>
      <c r="L623" t="str">
        <f>IF(A623=0,"",IF(A623&lt;=A$1,+IF(VLOOKUP(A623,'Rashodi- plan-izvršenje'!A$8:J$1500,M$1,FALSE)&gt;0,"Програмска активност","Пројекат"),IF(A623&gt;A$2,+IF(VLOOKUP(A623,'Neizmirene obaveze JLS'!A$8:J$2008,M$1,FALSE)&gt;0,"Програмска активност","Пројекат"),"")))</f>
        <v/>
      </c>
      <c r="M623" s="87" t="str">
        <f>IF(A623=0,"",IF($A623&lt;=$A$1,+IF(VLOOKUP($A623,'Rashodi- plan-izvršenje'!$A$8:$M$1500,10,FALSE)&gt;0,VLOOKUP($A623,'Rashodi- plan-izvršenje'!$A$8:$M$1500,10,FALSE),VLOOKUP($A623,'Rashodi- plan-izvršenje'!$A$8:$M$1500,12,FALSE)),+IF($A623&gt;$A$2,IF(VLOOKUP($A623,'Neizmirene obaveze JLS'!$A$8:$M$1500,10,FALSE)&gt;0,VLOOKUP($A623,'Neizmirene obaveze JLS'!$A$11:$M$1500,10,FALSE),VLOOKUP($A623,'Neizmirene obaveze JLS'!$A$11:$M$1500,12,FALSE)),0)))</f>
        <v/>
      </c>
      <c r="N623" s="87" t="str">
        <f>IF(A623=0,"",IF($A623&lt;=$A$1,+IF(VLOOKUP(A623,'Rashodi- plan-izvršenje'!$A$8:$M$1500,10,FALSE)&gt;0,VLOOKUP(A623,'Rashodi- plan-izvršenje'!$A$8:$M$1500,11,FALSE),VLOOKUP(A623,'Rashodi- plan-izvršenje'!$A$8:$M$1500,13,FALSE)),+IF($A623&gt;$A$2,IF(VLOOKUP($A623,'Neizmirene obaveze JLS'!$A$8:$M$1500,10,FALSE)&gt;0,VLOOKUP($A623,'Neizmirene obaveze JLS'!$A$11:$M$1500,11,FALSE),VLOOKUP($A623,'Neizmirene obaveze JLS'!$A$11:$M$1500,13,FALSE)),0)))</f>
        <v/>
      </c>
      <c r="O623" s="87" t="str">
        <f>IF(A623=0,"",IF($A623&lt;=$A$1,VALUE(+VLOOKUP($A623,'Rashodi- plan-izvršenje'!$A$8:N$1500,'prenos-P-R-N'!O$1,FALSE)),IF($A623&lt;=A$2,VALUE(VLOOKUP($A623,'Prihodi- plan-izvršenje'!$A$8:$H$500,6,FALSE)),VALUE(VLOOKUP($A623,'Neizmirene obaveze JLS'!$A$8:$N$500,O$1,FALSE)))))</f>
        <v/>
      </c>
      <c r="P623" s="87" t="str">
        <f>IF(A623=0,"",IF(A623=0,0,IF(A623&gt;A$2,'šifarnik K-izvor'!G$3,+IF(Q623&lt;700,+'šifarnik K-izvor'!G$2,'šifarnik K-izvor'!G$1))))</f>
        <v/>
      </c>
      <c r="Q623" s="87">
        <f>IF($A623&lt;=$A$1,VALUE(+VLOOKUP($A623,'Rashodi- plan-izvršenje'!$A$8:O$1500,'prenos-P-R-N'!Q$1,FALSE)),IF($A623&lt;=$A$2,VLOOKUP($A623,'Prihodi- plan-izvršenje'!$A$4:$H$500,4,FALSE),IF($A623&lt;=$A$3,VLOOKUP(A623,'Neizmirene obaveze JLS'!$A$11:O$500,Q$1,FALSE),"")))</f>
        <v>0</v>
      </c>
      <c r="R623" s="88">
        <f>IF($A623&lt;=$A$1,VALUE(+VLOOKUP($A623,'Rashodi- plan-izvršenje'!$A$8:P$1500,'prenos-P-R-N'!R$1,FALSE)),IF($A623&lt;=$A$2,VLOOKUP($A623,'Prihodi- plan-izvršenje'!$A$4:$H$500,7,FALSE),""))</f>
        <v>0</v>
      </c>
      <c r="S623" s="88">
        <f>IF(A623=0,0,IF($A623&lt;=$A$1,VALUE(+VLOOKUP($A623,'Rashodi- plan-izvršenje'!$A$8:Q$1500,'prenos-P-R-N'!S$1,FALSE)),IF($A623&lt;=$A$2,VLOOKUP($A623,'Prihodi- plan-izvršenje'!$A$4:$H$500,8,FALSE),0)))</f>
        <v>0</v>
      </c>
      <c r="T623" s="88" t="str">
        <f>IF($A623&gt;$A$2,VLOOKUP($A623,'Neizmirene obaveze JLS'!$A$11:R$500,R$1,FALSE),"")</f>
        <v/>
      </c>
      <c r="U623" s="88">
        <f>IF($A623&gt;$A$2,VLOOKUP($A623,'Neizmirene obaveze JLS'!$A$11:S$500,S$1,FALSE),0)</f>
        <v>0</v>
      </c>
      <c r="V623" s="88">
        <f t="shared" si="58"/>
        <v>0</v>
      </c>
      <c r="W623" s="74"/>
      <c r="X623" s="74"/>
      <c r="Y623" s="74"/>
      <c r="Z623" s="74"/>
      <c r="AA623" s="193">
        <f t="shared" si="59"/>
        <v>1</v>
      </c>
      <c r="AB623" s="193" t="str">
        <f t="shared" si="60"/>
        <v/>
      </c>
    </row>
    <row r="624" spans="1:28">
      <c r="A624" s="89">
        <f>IF(AND(COUNTIF(A$1:A$3,"&gt;0")=1,MAX(A$8:A623)&lt;A$1),A623+1,IF(AND(COUNTIF(A$1:A$3,"&gt;0")=2,MAX(A$8:A623)&lt;A$2),A623+1,IF(AND(COUNTIF(A$1:A$3,"&gt;0")=3,MAX(A$8:A623)&lt;A$3),A623+1,0)))</f>
        <v>0</v>
      </c>
      <c r="B624" s="89" t="str">
        <f t="shared" si="61"/>
        <v/>
      </c>
      <c r="C624" s="89" t="str">
        <f t="shared" si="62"/>
        <v/>
      </c>
      <c r="D624" s="87" t="str">
        <f>IF($A624=0,"",IF($A624&lt;=$A$1,+VLOOKUP($A624,'Rashodi- plan-izvršenje'!$A$8:B$1500,'prenos-P-R-N'!D$1,FALSE),IF($A624&gt;$A$2,+VLOOKUP($A624,'Neizmirene obaveze JLS'!$A$11:B$500,'prenos-P-R-N'!D$1,FALSE),"")))</f>
        <v/>
      </c>
      <c r="E624" s="87" t="str">
        <f>IF($A624=0,"",IF($A624&lt;=$A$1,+VLOOKUP($A624,'Rashodi- plan-izvršenje'!$A$8:C$1500,'prenos-P-R-N'!E$1,FALSE),IF($A624&gt;$A$2,+VLOOKUP($A624,'Neizmirene obaveze JLS'!$A$11:C$500,'prenos-P-R-N'!E$1,FALSE),"")))</f>
        <v/>
      </c>
      <c r="F624" s="87" t="str">
        <f>IF($A624=0,"",IF($A624&lt;=$A$1,+VLOOKUP($A624,'Rashodi- plan-izvršenje'!$A$8:D$1500,'prenos-P-R-N'!F$1,FALSE),IF($A624&gt;$A$2,+VLOOKUP($A624,'Neizmirene obaveze JLS'!$A$11:D$500,'prenos-P-R-N'!F$1,FALSE),"")))</f>
        <v/>
      </c>
      <c r="G624" s="87" t="str">
        <f>IF($A624=0,"",IF($A624&lt;=$A$1,+VLOOKUP($A624,'Rashodi- plan-izvršenje'!$A$8:E$1500,'prenos-P-R-N'!G$1,FALSE),IF($A624&gt;$A$2,+VLOOKUP($A624,'Neizmirene obaveze JLS'!$A$11:E$500,'prenos-P-R-N'!G$1,FALSE),"")))</f>
        <v/>
      </c>
      <c r="H624" s="87" t="str">
        <f>IF($A624=0,"",IF($A624&lt;=$A$1,+VLOOKUP($A624,'Rashodi- plan-izvršenje'!$A$8:F$1500,'prenos-P-R-N'!H$1,FALSE),IF($A624&gt;$A$2,+VLOOKUP($A624,'Neizmirene obaveze JLS'!$A$11:F$500,'prenos-P-R-N'!H$1,FALSE),"")))</f>
        <v/>
      </c>
      <c r="I624" s="87" t="str">
        <f>IF($A624=0,"",IF($A624&lt;=$A$1,+VLOOKUP($A624,'Rashodi- plan-izvršenje'!$A$8:G$1500,'prenos-P-R-N'!I$1,FALSE),IF($A624&gt;$A$2,+VLOOKUP($A624,'Neizmirene obaveze JLS'!$A$11:G$500,'prenos-P-R-N'!I$1,FALSE),"")))</f>
        <v/>
      </c>
      <c r="J624" s="87" t="str">
        <f>IF($A624=0,"",IF($A624&lt;=$A$1,+VLOOKUP($A624,'Rashodi- plan-izvršenje'!$A$8:H$1500,'prenos-P-R-N'!J$1,FALSE),IF($A624&gt;$A$2,+VLOOKUP($A624,'Neizmirene obaveze JLS'!$A$11:H$500,'prenos-P-R-N'!J$1,FALSE),"")))</f>
        <v/>
      </c>
      <c r="K624" s="87" t="str">
        <f>IF($A624=0,"",IF($A624&lt;=$A$1,+VLOOKUP($A624,'Rashodi- plan-izvršenje'!$A$8:I$1500,'prenos-P-R-N'!K$1,FALSE),IF($A624&gt;$A$2,+VLOOKUP($A624,'Neizmirene obaveze JLS'!$A$11:I$500,'prenos-P-R-N'!K$1,FALSE),"")))</f>
        <v/>
      </c>
      <c r="L624" t="str">
        <f>IF(A624=0,"",IF(A624&lt;=A$1,+IF(VLOOKUP(A624,'Rashodi- plan-izvršenje'!A$8:J$1500,M$1,FALSE)&gt;0,"Програмска активност","Пројекат"),IF(A624&gt;A$2,+IF(VLOOKUP(A624,'Neizmirene obaveze JLS'!A$8:J$2008,M$1,FALSE)&gt;0,"Програмска активност","Пројекат"),"")))</f>
        <v/>
      </c>
      <c r="M624" s="87" t="str">
        <f>IF(A624=0,"",IF($A624&lt;=$A$1,+IF(VLOOKUP($A624,'Rashodi- plan-izvršenje'!$A$8:$M$1500,10,FALSE)&gt;0,VLOOKUP($A624,'Rashodi- plan-izvršenje'!$A$8:$M$1500,10,FALSE),VLOOKUP($A624,'Rashodi- plan-izvršenje'!$A$8:$M$1500,12,FALSE)),+IF($A624&gt;$A$2,IF(VLOOKUP($A624,'Neizmirene obaveze JLS'!$A$8:$M$1500,10,FALSE)&gt;0,VLOOKUP($A624,'Neizmirene obaveze JLS'!$A$11:$M$1500,10,FALSE),VLOOKUP($A624,'Neizmirene obaveze JLS'!$A$11:$M$1500,12,FALSE)),0)))</f>
        <v/>
      </c>
      <c r="N624" s="87" t="str">
        <f>IF(A624=0,"",IF($A624&lt;=$A$1,+IF(VLOOKUP(A624,'Rashodi- plan-izvršenje'!$A$8:$M$1500,10,FALSE)&gt;0,VLOOKUP(A624,'Rashodi- plan-izvršenje'!$A$8:$M$1500,11,FALSE),VLOOKUP(A624,'Rashodi- plan-izvršenje'!$A$8:$M$1500,13,FALSE)),+IF($A624&gt;$A$2,IF(VLOOKUP($A624,'Neizmirene obaveze JLS'!$A$8:$M$1500,10,FALSE)&gt;0,VLOOKUP($A624,'Neizmirene obaveze JLS'!$A$11:$M$1500,11,FALSE),VLOOKUP($A624,'Neizmirene obaveze JLS'!$A$11:$M$1500,13,FALSE)),0)))</f>
        <v/>
      </c>
      <c r="O624" s="87" t="str">
        <f>IF(A624=0,"",IF($A624&lt;=$A$1,VALUE(+VLOOKUP($A624,'Rashodi- plan-izvršenje'!$A$8:N$1500,'prenos-P-R-N'!O$1,FALSE)),IF($A624&lt;=A$2,VALUE(VLOOKUP($A624,'Prihodi- plan-izvršenje'!$A$8:$H$500,6,FALSE)),VALUE(VLOOKUP($A624,'Neizmirene obaveze JLS'!$A$8:$N$500,O$1,FALSE)))))</f>
        <v/>
      </c>
      <c r="P624" s="87" t="str">
        <f>IF(A624=0,"",IF(A624=0,0,IF(A624&gt;A$2,'šifarnik K-izvor'!G$3,+IF(Q624&lt;700,+'šifarnik K-izvor'!G$2,'šifarnik K-izvor'!G$1))))</f>
        <v/>
      </c>
      <c r="Q624" s="87">
        <f>IF($A624&lt;=$A$1,VALUE(+VLOOKUP($A624,'Rashodi- plan-izvršenje'!$A$8:O$1500,'prenos-P-R-N'!Q$1,FALSE)),IF($A624&lt;=$A$2,VLOOKUP($A624,'Prihodi- plan-izvršenje'!$A$4:$H$500,4,FALSE),IF($A624&lt;=$A$3,VLOOKUP(A624,'Neizmirene obaveze JLS'!$A$11:O$500,Q$1,FALSE),"")))</f>
        <v>0</v>
      </c>
      <c r="R624" s="88">
        <f>IF($A624&lt;=$A$1,VALUE(+VLOOKUP($A624,'Rashodi- plan-izvršenje'!$A$8:P$1500,'prenos-P-R-N'!R$1,FALSE)),IF($A624&lt;=$A$2,VLOOKUP($A624,'Prihodi- plan-izvršenje'!$A$4:$H$500,7,FALSE),""))</f>
        <v>0</v>
      </c>
      <c r="S624" s="88">
        <f>IF(A624=0,0,IF($A624&lt;=$A$1,VALUE(+VLOOKUP($A624,'Rashodi- plan-izvršenje'!$A$8:Q$1500,'prenos-P-R-N'!S$1,FALSE)),IF($A624&lt;=$A$2,VLOOKUP($A624,'Prihodi- plan-izvršenje'!$A$4:$H$500,8,FALSE),0)))</f>
        <v>0</v>
      </c>
      <c r="T624" s="88" t="str">
        <f>IF($A624&gt;$A$2,VLOOKUP($A624,'Neizmirene obaveze JLS'!$A$11:R$500,R$1,FALSE),"")</f>
        <v/>
      </c>
      <c r="U624" s="88">
        <f>IF($A624&gt;$A$2,VLOOKUP($A624,'Neizmirene obaveze JLS'!$A$11:S$500,S$1,FALSE),0)</f>
        <v>0</v>
      </c>
      <c r="V624" s="88">
        <f t="shared" si="58"/>
        <v>0</v>
      </c>
      <c r="W624" s="74"/>
      <c r="X624" s="74"/>
      <c r="Y624" s="74"/>
      <c r="Z624" s="74"/>
      <c r="AA624" s="193">
        <f t="shared" si="59"/>
        <v>1</v>
      </c>
      <c r="AB624" s="193" t="str">
        <f t="shared" si="60"/>
        <v/>
      </c>
    </row>
    <row r="625" spans="1:28">
      <c r="A625" s="89">
        <f>IF(AND(COUNTIF(A$1:A$3,"&gt;0")=1,MAX(A$8:A624)&lt;A$1),A624+1,IF(AND(COUNTIF(A$1:A$3,"&gt;0")=2,MAX(A$8:A624)&lt;A$2),A624+1,IF(AND(COUNTIF(A$1:A$3,"&gt;0")=3,MAX(A$8:A624)&lt;A$3),A624+1,0)))</f>
        <v>0</v>
      </c>
      <c r="B625" s="89" t="str">
        <f t="shared" si="61"/>
        <v/>
      </c>
      <c r="C625" s="89" t="str">
        <f t="shared" si="62"/>
        <v/>
      </c>
      <c r="D625" s="87" t="str">
        <f>IF($A625=0,"",IF($A625&lt;=$A$1,+VLOOKUP($A625,'Rashodi- plan-izvršenje'!$A$8:B$1500,'prenos-P-R-N'!D$1,FALSE),IF($A625&gt;$A$2,+VLOOKUP($A625,'Neizmirene obaveze JLS'!$A$11:B$500,'prenos-P-R-N'!D$1,FALSE),"")))</f>
        <v/>
      </c>
      <c r="E625" s="87" t="str">
        <f>IF($A625=0,"",IF($A625&lt;=$A$1,+VLOOKUP($A625,'Rashodi- plan-izvršenje'!$A$8:C$1500,'prenos-P-R-N'!E$1,FALSE),IF($A625&gt;$A$2,+VLOOKUP($A625,'Neizmirene obaveze JLS'!$A$11:C$500,'prenos-P-R-N'!E$1,FALSE),"")))</f>
        <v/>
      </c>
      <c r="F625" s="87" t="str">
        <f>IF($A625=0,"",IF($A625&lt;=$A$1,+VLOOKUP($A625,'Rashodi- plan-izvršenje'!$A$8:D$1500,'prenos-P-R-N'!F$1,FALSE),IF($A625&gt;$A$2,+VLOOKUP($A625,'Neizmirene obaveze JLS'!$A$11:D$500,'prenos-P-R-N'!F$1,FALSE),"")))</f>
        <v/>
      </c>
      <c r="G625" s="87" t="str">
        <f>IF($A625=0,"",IF($A625&lt;=$A$1,+VLOOKUP($A625,'Rashodi- plan-izvršenje'!$A$8:E$1500,'prenos-P-R-N'!G$1,FALSE),IF($A625&gt;$A$2,+VLOOKUP($A625,'Neizmirene obaveze JLS'!$A$11:E$500,'prenos-P-R-N'!G$1,FALSE),"")))</f>
        <v/>
      </c>
      <c r="H625" s="87" t="str">
        <f>IF($A625=0,"",IF($A625&lt;=$A$1,+VLOOKUP($A625,'Rashodi- plan-izvršenje'!$A$8:F$1500,'prenos-P-R-N'!H$1,FALSE),IF($A625&gt;$A$2,+VLOOKUP($A625,'Neizmirene obaveze JLS'!$A$11:F$500,'prenos-P-R-N'!H$1,FALSE),"")))</f>
        <v/>
      </c>
      <c r="I625" s="87" t="str">
        <f>IF($A625=0,"",IF($A625&lt;=$A$1,+VLOOKUP($A625,'Rashodi- plan-izvršenje'!$A$8:G$1500,'prenos-P-R-N'!I$1,FALSE),IF($A625&gt;$A$2,+VLOOKUP($A625,'Neizmirene obaveze JLS'!$A$11:G$500,'prenos-P-R-N'!I$1,FALSE),"")))</f>
        <v/>
      </c>
      <c r="J625" s="87" t="str">
        <f>IF($A625=0,"",IF($A625&lt;=$A$1,+VLOOKUP($A625,'Rashodi- plan-izvršenje'!$A$8:H$1500,'prenos-P-R-N'!J$1,FALSE),IF($A625&gt;$A$2,+VLOOKUP($A625,'Neizmirene obaveze JLS'!$A$11:H$500,'prenos-P-R-N'!J$1,FALSE),"")))</f>
        <v/>
      </c>
      <c r="K625" s="87" t="str">
        <f>IF($A625=0,"",IF($A625&lt;=$A$1,+VLOOKUP($A625,'Rashodi- plan-izvršenje'!$A$8:I$1500,'prenos-P-R-N'!K$1,FALSE),IF($A625&gt;$A$2,+VLOOKUP($A625,'Neizmirene obaveze JLS'!$A$11:I$500,'prenos-P-R-N'!K$1,FALSE),"")))</f>
        <v/>
      </c>
      <c r="L625" t="str">
        <f>IF(A625=0,"",IF(A625&lt;=A$1,+IF(VLOOKUP(A625,'Rashodi- plan-izvršenje'!A$8:J$1500,M$1,FALSE)&gt;0,"Програмска активност","Пројекат"),IF(A625&gt;A$2,+IF(VLOOKUP(A625,'Neizmirene obaveze JLS'!A$8:J$2008,M$1,FALSE)&gt;0,"Програмска активност","Пројекат"),"")))</f>
        <v/>
      </c>
      <c r="M625" s="87" t="str">
        <f>IF(A625=0,"",IF($A625&lt;=$A$1,+IF(VLOOKUP($A625,'Rashodi- plan-izvršenje'!$A$8:$M$1500,10,FALSE)&gt;0,VLOOKUP($A625,'Rashodi- plan-izvršenje'!$A$8:$M$1500,10,FALSE),VLOOKUP($A625,'Rashodi- plan-izvršenje'!$A$8:$M$1500,12,FALSE)),+IF($A625&gt;$A$2,IF(VLOOKUP($A625,'Neizmirene obaveze JLS'!$A$8:$M$1500,10,FALSE)&gt;0,VLOOKUP($A625,'Neizmirene obaveze JLS'!$A$11:$M$1500,10,FALSE),VLOOKUP($A625,'Neizmirene obaveze JLS'!$A$11:$M$1500,12,FALSE)),0)))</f>
        <v/>
      </c>
      <c r="N625" s="87" t="str">
        <f>IF(A625=0,"",IF($A625&lt;=$A$1,+IF(VLOOKUP(A625,'Rashodi- plan-izvršenje'!$A$8:$M$1500,10,FALSE)&gt;0,VLOOKUP(A625,'Rashodi- plan-izvršenje'!$A$8:$M$1500,11,FALSE),VLOOKUP(A625,'Rashodi- plan-izvršenje'!$A$8:$M$1500,13,FALSE)),+IF($A625&gt;$A$2,IF(VLOOKUP($A625,'Neizmirene obaveze JLS'!$A$8:$M$1500,10,FALSE)&gt;0,VLOOKUP($A625,'Neizmirene obaveze JLS'!$A$11:$M$1500,11,FALSE),VLOOKUP($A625,'Neizmirene obaveze JLS'!$A$11:$M$1500,13,FALSE)),0)))</f>
        <v/>
      </c>
      <c r="O625" s="87" t="str">
        <f>IF(A625=0,"",IF($A625&lt;=$A$1,VALUE(+VLOOKUP($A625,'Rashodi- plan-izvršenje'!$A$8:N$1500,'prenos-P-R-N'!O$1,FALSE)),IF($A625&lt;=A$2,VALUE(VLOOKUP($A625,'Prihodi- plan-izvršenje'!$A$8:$H$500,6,FALSE)),VALUE(VLOOKUP($A625,'Neizmirene obaveze JLS'!$A$8:$N$500,O$1,FALSE)))))</f>
        <v/>
      </c>
      <c r="P625" s="87" t="str">
        <f>IF(A625=0,"",IF(A625=0,0,IF(A625&gt;A$2,'šifarnik K-izvor'!G$3,+IF(Q625&lt;700,+'šifarnik K-izvor'!G$2,'šifarnik K-izvor'!G$1))))</f>
        <v/>
      </c>
      <c r="Q625" s="87">
        <f>IF($A625&lt;=$A$1,VALUE(+VLOOKUP($A625,'Rashodi- plan-izvršenje'!$A$8:O$1500,'prenos-P-R-N'!Q$1,FALSE)),IF($A625&lt;=$A$2,VLOOKUP($A625,'Prihodi- plan-izvršenje'!$A$4:$H$500,4,FALSE),IF($A625&lt;=$A$3,VLOOKUP(A625,'Neizmirene obaveze JLS'!$A$11:O$500,Q$1,FALSE),"")))</f>
        <v>0</v>
      </c>
      <c r="R625" s="88">
        <f>IF($A625&lt;=$A$1,VALUE(+VLOOKUP($A625,'Rashodi- plan-izvršenje'!$A$8:P$1500,'prenos-P-R-N'!R$1,FALSE)),IF($A625&lt;=$A$2,VLOOKUP($A625,'Prihodi- plan-izvršenje'!$A$4:$H$500,7,FALSE),""))</f>
        <v>0</v>
      </c>
      <c r="S625" s="88">
        <f>IF(A625=0,0,IF($A625&lt;=$A$1,VALUE(+VLOOKUP($A625,'Rashodi- plan-izvršenje'!$A$8:Q$1500,'prenos-P-R-N'!S$1,FALSE)),IF($A625&lt;=$A$2,VLOOKUP($A625,'Prihodi- plan-izvršenje'!$A$4:$H$500,8,FALSE),0)))</f>
        <v>0</v>
      </c>
      <c r="T625" s="88" t="str">
        <f>IF($A625&gt;$A$2,VLOOKUP($A625,'Neizmirene obaveze JLS'!$A$11:R$500,R$1,FALSE),"")</f>
        <v/>
      </c>
      <c r="U625" s="88">
        <f>IF($A625&gt;$A$2,VLOOKUP($A625,'Neizmirene obaveze JLS'!$A$11:S$500,S$1,FALSE),0)</f>
        <v>0</v>
      </c>
      <c r="V625" s="88">
        <f t="shared" si="58"/>
        <v>0</v>
      </c>
      <c r="W625" s="74"/>
      <c r="X625" s="74"/>
      <c r="Y625" s="74"/>
      <c r="Z625" s="74"/>
      <c r="AA625" s="193">
        <f t="shared" si="59"/>
        <v>1</v>
      </c>
      <c r="AB625" s="193" t="str">
        <f t="shared" si="60"/>
        <v/>
      </c>
    </row>
    <row r="626" spans="1:28">
      <c r="A626" s="89">
        <f>IF(AND(COUNTIF(A$1:A$3,"&gt;0")=1,MAX(A$8:A625)&lt;A$1),A625+1,IF(AND(COUNTIF(A$1:A$3,"&gt;0")=2,MAX(A$8:A625)&lt;A$2),A625+1,IF(AND(COUNTIF(A$1:A$3,"&gt;0")=3,MAX(A$8:A625)&lt;A$3),A625+1,0)))</f>
        <v>0</v>
      </c>
      <c r="B626" s="89" t="str">
        <f t="shared" si="61"/>
        <v/>
      </c>
      <c r="C626" s="89" t="str">
        <f t="shared" si="62"/>
        <v/>
      </c>
      <c r="D626" s="87" t="str">
        <f>IF($A626=0,"",IF($A626&lt;=$A$1,+VLOOKUP($A626,'Rashodi- plan-izvršenje'!$A$8:B$1500,'prenos-P-R-N'!D$1,FALSE),IF($A626&gt;$A$2,+VLOOKUP($A626,'Neizmirene obaveze JLS'!$A$11:B$500,'prenos-P-R-N'!D$1,FALSE),"")))</f>
        <v/>
      </c>
      <c r="E626" s="87" t="str">
        <f>IF($A626=0,"",IF($A626&lt;=$A$1,+VLOOKUP($A626,'Rashodi- plan-izvršenje'!$A$8:C$1500,'prenos-P-R-N'!E$1,FALSE),IF($A626&gt;$A$2,+VLOOKUP($A626,'Neizmirene obaveze JLS'!$A$11:C$500,'prenos-P-R-N'!E$1,FALSE),"")))</f>
        <v/>
      </c>
      <c r="F626" s="87" t="str">
        <f>IF($A626=0,"",IF($A626&lt;=$A$1,+VLOOKUP($A626,'Rashodi- plan-izvršenje'!$A$8:D$1500,'prenos-P-R-N'!F$1,FALSE),IF($A626&gt;$A$2,+VLOOKUP($A626,'Neizmirene obaveze JLS'!$A$11:D$500,'prenos-P-R-N'!F$1,FALSE),"")))</f>
        <v/>
      </c>
      <c r="G626" s="87" t="str">
        <f>IF($A626=0,"",IF($A626&lt;=$A$1,+VLOOKUP($A626,'Rashodi- plan-izvršenje'!$A$8:E$1500,'prenos-P-R-N'!G$1,FALSE),IF($A626&gt;$A$2,+VLOOKUP($A626,'Neizmirene obaveze JLS'!$A$11:E$500,'prenos-P-R-N'!G$1,FALSE),"")))</f>
        <v/>
      </c>
      <c r="H626" s="87" t="str">
        <f>IF($A626=0,"",IF($A626&lt;=$A$1,+VLOOKUP($A626,'Rashodi- plan-izvršenje'!$A$8:F$1500,'prenos-P-R-N'!H$1,FALSE),IF($A626&gt;$A$2,+VLOOKUP($A626,'Neizmirene obaveze JLS'!$A$11:F$500,'prenos-P-R-N'!H$1,FALSE),"")))</f>
        <v/>
      </c>
      <c r="I626" s="87" t="str">
        <f>IF($A626=0,"",IF($A626&lt;=$A$1,+VLOOKUP($A626,'Rashodi- plan-izvršenje'!$A$8:G$1500,'prenos-P-R-N'!I$1,FALSE),IF($A626&gt;$A$2,+VLOOKUP($A626,'Neizmirene obaveze JLS'!$A$11:G$500,'prenos-P-R-N'!I$1,FALSE),"")))</f>
        <v/>
      </c>
      <c r="J626" s="87" t="str">
        <f>IF($A626=0,"",IF($A626&lt;=$A$1,+VLOOKUP($A626,'Rashodi- plan-izvršenje'!$A$8:H$1500,'prenos-P-R-N'!J$1,FALSE),IF($A626&gt;$A$2,+VLOOKUP($A626,'Neizmirene obaveze JLS'!$A$11:H$500,'prenos-P-R-N'!J$1,FALSE),"")))</f>
        <v/>
      </c>
      <c r="K626" s="87" t="str">
        <f>IF($A626=0,"",IF($A626&lt;=$A$1,+VLOOKUP($A626,'Rashodi- plan-izvršenje'!$A$8:I$1500,'prenos-P-R-N'!K$1,FALSE),IF($A626&gt;$A$2,+VLOOKUP($A626,'Neizmirene obaveze JLS'!$A$11:I$500,'prenos-P-R-N'!K$1,FALSE),"")))</f>
        <v/>
      </c>
      <c r="L626" t="str">
        <f>IF(A626=0,"",IF(A626&lt;=A$1,+IF(VLOOKUP(A626,'Rashodi- plan-izvršenje'!A$8:J$1500,M$1,FALSE)&gt;0,"Програмска активност","Пројекат"),IF(A626&gt;A$2,+IF(VLOOKUP(A626,'Neizmirene obaveze JLS'!A$8:J$2008,M$1,FALSE)&gt;0,"Програмска активност","Пројекат"),"")))</f>
        <v/>
      </c>
      <c r="M626" s="87" t="str">
        <f>IF(A626=0,"",IF($A626&lt;=$A$1,+IF(VLOOKUP($A626,'Rashodi- plan-izvršenje'!$A$8:$M$1500,10,FALSE)&gt;0,VLOOKUP($A626,'Rashodi- plan-izvršenje'!$A$8:$M$1500,10,FALSE),VLOOKUP($A626,'Rashodi- plan-izvršenje'!$A$8:$M$1500,12,FALSE)),+IF($A626&gt;$A$2,IF(VLOOKUP($A626,'Neizmirene obaveze JLS'!$A$8:$M$1500,10,FALSE)&gt;0,VLOOKUP($A626,'Neizmirene obaveze JLS'!$A$11:$M$1500,10,FALSE),VLOOKUP($A626,'Neizmirene obaveze JLS'!$A$11:$M$1500,12,FALSE)),0)))</f>
        <v/>
      </c>
      <c r="N626" s="87" t="str">
        <f>IF(A626=0,"",IF($A626&lt;=$A$1,+IF(VLOOKUP(A626,'Rashodi- plan-izvršenje'!$A$8:$M$1500,10,FALSE)&gt;0,VLOOKUP(A626,'Rashodi- plan-izvršenje'!$A$8:$M$1500,11,FALSE),VLOOKUP(A626,'Rashodi- plan-izvršenje'!$A$8:$M$1500,13,FALSE)),+IF($A626&gt;$A$2,IF(VLOOKUP($A626,'Neizmirene obaveze JLS'!$A$8:$M$1500,10,FALSE)&gt;0,VLOOKUP($A626,'Neizmirene obaveze JLS'!$A$11:$M$1500,11,FALSE),VLOOKUP($A626,'Neizmirene obaveze JLS'!$A$11:$M$1500,13,FALSE)),0)))</f>
        <v/>
      </c>
      <c r="O626" s="87" t="str">
        <f>IF(A626=0,"",IF($A626&lt;=$A$1,VALUE(+VLOOKUP($A626,'Rashodi- plan-izvršenje'!$A$8:N$1500,'prenos-P-R-N'!O$1,FALSE)),IF($A626&lt;=A$2,VALUE(VLOOKUP($A626,'Prihodi- plan-izvršenje'!$A$8:$H$500,6,FALSE)),VALUE(VLOOKUP($A626,'Neizmirene obaveze JLS'!$A$8:$N$500,O$1,FALSE)))))</f>
        <v/>
      </c>
      <c r="P626" s="87" t="str">
        <f>IF(A626=0,"",IF(A626=0,0,IF(A626&gt;A$2,'šifarnik K-izvor'!G$3,+IF(Q626&lt;700,+'šifarnik K-izvor'!G$2,'šifarnik K-izvor'!G$1))))</f>
        <v/>
      </c>
      <c r="Q626" s="87">
        <f>IF($A626&lt;=$A$1,VALUE(+VLOOKUP($A626,'Rashodi- plan-izvršenje'!$A$8:O$1500,'prenos-P-R-N'!Q$1,FALSE)),IF($A626&lt;=$A$2,VLOOKUP($A626,'Prihodi- plan-izvršenje'!$A$4:$H$500,4,FALSE),IF($A626&lt;=$A$3,VLOOKUP(A626,'Neizmirene obaveze JLS'!$A$11:O$500,Q$1,FALSE),"")))</f>
        <v>0</v>
      </c>
      <c r="R626" s="88">
        <f>IF($A626&lt;=$A$1,VALUE(+VLOOKUP($A626,'Rashodi- plan-izvršenje'!$A$8:P$1500,'prenos-P-R-N'!R$1,FALSE)),IF($A626&lt;=$A$2,VLOOKUP($A626,'Prihodi- plan-izvršenje'!$A$4:$H$500,7,FALSE),""))</f>
        <v>0</v>
      </c>
      <c r="S626" s="88">
        <f>IF(A626=0,0,IF($A626&lt;=$A$1,VALUE(+VLOOKUP($A626,'Rashodi- plan-izvršenje'!$A$8:Q$1500,'prenos-P-R-N'!S$1,FALSE)),IF($A626&lt;=$A$2,VLOOKUP($A626,'Prihodi- plan-izvršenje'!$A$4:$H$500,8,FALSE),0)))</f>
        <v>0</v>
      </c>
      <c r="T626" s="88" t="str">
        <f>IF($A626&gt;$A$2,VLOOKUP($A626,'Neizmirene obaveze JLS'!$A$11:R$500,R$1,FALSE),"")</f>
        <v/>
      </c>
      <c r="U626" s="88">
        <f>IF($A626&gt;$A$2,VLOOKUP($A626,'Neizmirene obaveze JLS'!$A$11:S$500,S$1,FALSE),0)</f>
        <v>0</v>
      </c>
      <c r="V626" s="88">
        <f t="shared" si="58"/>
        <v>0</v>
      </c>
      <c r="W626" s="74"/>
      <c r="X626" s="74"/>
      <c r="Y626" s="74"/>
      <c r="Z626" s="74"/>
      <c r="AA626" s="193">
        <f t="shared" si="59"/>
        <v>1</v>
      </c>
      <c r="AB626" s="193" t="str">
        <f t="shared" si="60"/>
        <v/>
      </c>
    </row>
    <row r="627" spans="1:28">
      <c r="A627" s="89">
        <f>IF(AND(COUNTIF(A$1:A$3,"&gt;0")=1,MAX(A$8:A626)&lt;A$1),A626+1,IF(AND(COUNTIF(A$1:A$3,"&gt;0")=2,MAX(A$8:A626)&lt;A$2),A626+1,IF(AND(COUNTIF(A$1:A$3,"&gt;0")=3,MAX(A$8:A626)&lt;A$3),A626+1,0)))</f>
        <v>0</v>
      </c>
      <c r="B627" s="89" t="str">
        <f t="shared" si="61"/>
        <v/>
      </c>
      <c r="C627" s="89" t="str">
        <f t="shared" si="62"/>
        <v/>
      </c>
      <c r="D627" s="87" t="str">
        <f>IF($A627=0,"",IF($A627&lt;=$A$1,+VLOOKUP($A627,'Rashodi- plan-izvršenje'!$A$8:B$1500,'prenos-P-R-N'!D$1,FALSE),IF($A627&gt;$A$2,+VLOOKUP($A627,'Neizmirene obaveze JLS'!$A$11:B$500,'prenos-P-R-N'!D$1,FALSE),"")))</f>
        <v/>
      </c>
      <c r="E627" s="87" t="str">
        <f>IF($A627=0,"",IF($A627&lt;=$A$1,+VLOOKUP($A627,'Rashodi- plan-izvršenje'!$A$8:C$1500,'prenos-P-R-N'!E$1,FALSE),IF($A627&gt;$A$2,+VLOOKUP($A627,'Neizmirene obaveze JLS'!$A$11:C$500,'prenos-P-R-N'!E$1,FALSE),"")))</f>
        <v/>
      </c>
      <c r="F627" s="87" t="str">
        <f>IF($A627=0,"",IF($A627&lt;=$A$1,+VLOOKUP($A627,'Rashodi- plan-izvršenje'!$A$8:D$1500,'prenos-P-R-N'!F$1,FALSE),IF($A627&gt;$A$2,+VLOOKUP($A627,'Neizmirene obaveze JLS'!$A$11:D$500,'prenos-P-R-N'!F$1,FALSE),"")))</f>
        <v/>
      </c>
      <c r="G627" s="87" t="str">
        <f>IF($A627=0,"",IF($A627&lt;=$A$1,+VLOOKUP($A627,'Rashodi- plan-izvršenje'!$A$8:E$1500,'prenos-P-R-N'!G$1,FALSE),IF($A627&gt;$A$2,+VLOOKUP($A627,'Neizmirene obaveze JLS'!$A$11:E$500,'prenos-P-R-N'!G$1,FALSE),"")))</f>
        <v/>
      </c>
      <c r="H627" s="87" t="str">
        <f>IF($A627=0,"",IF($A627&lt;=$A$1,+VLOOKUP($A627,'Rashodi- plan-izvršenje'!$A$8:F$1500,'prenos-P-R-N'!H$1,FALSE),IF($A627&gt;$A$2,+VLOOKUP($A627,'Neizmirene obaveze JLS'!$A$11:F$500,'prenos-P-R-N'!H$1,FALSE),"")))</f>
        <v/>
      </c>
      <c r="I627" s="87" t="str">
        <f>IF($A627=0,"",IF($A627&lt;=$A$1,+VLOOKUP($A627,'Rashodi- plan-izvršenje'!$A$8:G$1500,'prenos-P-R-N'!I$1,FALSE),IF($A627&gt;$A$2,+VLOOKUP($A627,'Neizmirene obaveze JLS'!$A$11:G$500,'prenos-P-R-N'!I$1,FALSE),"")))</f>
        <v/>
      </c>
      <c r="J627" s="87" t="str">
        <f>IF($A627=0,"",IF($A627&lt;=$A$1,+VLOOKUP($A627,'Rashodi- plan-izvršenje'!$A$8:H$1500,'prenos-P-R-N'!J$1,FALSE),IF($A627&gt;$A$2,+VLOOKUP($A627,'Neizmirene obaveze JLS'!$A$11:H$500,'prenos-P-R-N'!J$1,FALSE),"")))</f>
        <v/>
      </c>
      <c r="K627" s="87" t="str">
        <f>IF($A627=0,"",IF($A627&lt;=$A$1,+VLOOKUP($A627,'Rashodi- plan-izvršenje'!$A$8:I$1500,'prenos-P-R-N'!K$1,FALSE),IF($A627&gt;$A$2,+VLOOKUP($A627,'Neizmirene obaveze JLS'!$A$11:I$500,'prenos-P-R-N'!K$1,FALSE),"")))</f>
        <v/>
      </c>
      <c r="L627" t="str">
        <f>IF(A627=0,"",IF(A627&lt;=A$1,+IF(VLOOKUP(A627,'Rashodi- plan-izvršenje'!A$8:J$1500,M$1,FALSE)&gt;0,"Програмска активност","Пројекат"),IF(A627&gt;A$2,+IF(VLOOKUP(A627,'Neizmirene obaveze JLS'!A$8:J$2008,M$1,FALSE)&gt;0,"Програмска активност","Пројекат"),"")))</f>
        <v/>
      </c>
      <c r="M627" s="87" t="str">
        <f>IF(A627=0,"",IF($A627&lt;=$A$1,+IF(VLOOKUP($A627,'Rashodi- plan-izvršenje'!$A$8:$M$1500,10,FALSE)&gt;0,VLOOKUP($A627,'Rashodi- plan-izvršenje'!$A$8:$M$1500,10,FALSE),VLOOKUP($A627,'Rashodi- plan-izvršenje'!$A$8:$M$1500,12,FALSE)),+IF($A627&gt;$A$2,IF(VLOOKUP($A627,'Neizmirene obaveze JLS'!$A$8:$M$1500,10,FALSE)&gt;0,VLOOKUP($A627,'Neizmirene obaveze JLS'!$A$11:$M$1500,10,FALSE),VLOOKUP($A627,'Neizmirene obaveze JLS'!$A$11:$M$1500,12,FALSE)),0)))</f>
        <v/>
      </c>
      <c r="N627" s="87" t="str">
        <f>IF(A627=0,"",IF($A627&lt;=$A$1,+IF(VLOOKUP(A627,'Rashodi- plan-izvršenje'!$A$8:$M$1500,10,FALSE)&gt;0,VLOOKUP(A627,'Rashodi- plan-izvršenje'!$A$8:$M$1500,11,FALSE),VLOOKUP(A627,'Rashodi- plan-izvršenje'!$A$8:$M$1500,13,FALSE)),+IF($A627&gt;$A$2,IF(VLOOKUP($A627,'Neizmirene obaveze JLS'!$A$8:$M$1500,10,FALSE)&gt;0,VLOOKUP($A627,'Neizmirene obaveze JLS'!$A$11:$M$1500,11,FALSE),VLOOKUP($A627,'Neizmirene obaveze JLS'!$A$11:$M$1500,13,FALSE)),0)))</f>
        <v/>
      </c>
      <c r="O627" s="87" t="str">
        <f>IF(A627=0,"",IF($A627&lt;=$A$1,VALUE(+VLOOKUP($A627,'Rashodi- plan-izvršenje'!$A$8:N$1500,'prenos-P-R-N'!O$1,FALSE)),IF($A627&lt;=A$2,VALUE(VLOOKUP($A627,'Prihodi- plan-izvršenje'!$A$8:$H$500,6,FALSE)),VALUE(VLOOKUP($A627,'Neizmirene obaveze JLS'!$A$8:$N$500,O$1,FALSE)))))</f>
        <v/>
      </c>
      <c r="P627" s="87" t="str">
        <f>IF(A627=0,"",IF(A627=0,0,IF(A627&gt;A$2,'šifarnik K-izvor'!G$3,+IF(Q627&lt;700,+'šifarnik K-izvor'!G$2,'šifarnik K-izvor'!G$1))))</f>
        <v/>
      </c>
      <c r="Q627" s="87">
        <f>IF($A627&lt;=$A$1,VALUE(+VLOOKUP($A627,'Rashodi- plan-izvršenje'!$A$8:O$1500,'prenos-P-R-N'!Q$1,FALSE)),IF($A627&lt;=$A$2,VLOOKUP($A627,'Prihodi- plan-izvršenje'!$A$4:$H$500,4,FALSE),IF($A627&lt;=$A$3,VLOOKUP(A627,'Neizmirene obaveze JLS'!$A$11:O$500,Q$1,FALSE),"")))</f>
        <v>0</v>
      </c>
      <c r="R627" s="88">
        <f>IF($A627&lt;=$A$1,VALUE(+VLOOKUP($A627,'Rashodi- plan-izvršenje'!$A$8:P$1500,'prenos-P-R-N'!R$1,FALSE)),IF($A627&lt;=$A$2,VLOOKUP($A627,'Prihodi- plan-izvršenje'!$A$4:$H$500,7,FALSE),""))</f>
        <v>0</v>
      </c>
      <c r="S627" s="88">
        <f>IF(A627=0,0,IF($A627&lt;=$A$1,VALUE(+VLOOKUP($A627,'Rashodi- plan-izvršenje'!$A$8:Q$1500,'prenos-P-R-N'!S$1,FALSE)),IF($A627&lt;=$A$2,VLOOKUP($A627,'Prihodi- plan-izvršenje'!$A$4:$H$500,8,FALSE),0)))</f>
        <v>0</v>
      </c>
      <c r="T627" s="88" t="str">
        <f>IF($A627&gt;$A$2,VLOOKUP($A627,'Neizmirene obaveze JLS'!$A$11:R$500,R$1,FALSE),"")</f>
        <v/>
      </c>
      <c r="U627" s="88">
        <f>IF($A627&gt;$A$2,VLOOKUP($A627,'Neizmirene obaveze JLS'!$A$11:S$500,S$1,FALSE),0)</f>
        <v>0</v>
      </c>
      <c r="V627" s="88">
        <f t="shared" si="58"/>
        <v>0</v>
      </c>
      <c r="W627" s="74"/>
      <c r="X627" s="74"/>
      <c r="Y627" s="74"/>
      <c r="Z627" s="74"/>
      <c r="AA627" s="193">
        <f t="shared" si="59"/>
        <v>1</v>
      </c>
      <c r="AB627" s="193" t="str">
        <f t="shared" si="60"/>
        <v/>
      </c>
    </row>
    <row r="628" spans="1:28">
      <c r="A628" s="89">
        <f>IF(AND(COUNTIF(A$1:A$3,"&gt;0")=1,MAX(A$8:A627)&lt;A$1),A627+1,IF(AND(COUNTIF(A$1:A$3,"&gt;0")=2,MAX(A$8:A627)&lt;A$2),A627+1,IF(AND(COUNTIF(A$1:A$3,"&gt;0")=3,MAX(A$8:A627)&lt;A$3),A627+1,0)))</f>
        <v>0</v>
      </c>
      <c r="B628" s="89" t="str">
        <f t="shared" si="61"/>
        <v/>
      </c>
      <c r="C628" s="89" t="str">
        <f t="shared" si="62"/>
        <v/>
      </c>
      <c r="D628" s="87" t="str">
        <f>IF($A628=0,"",IF($A628&lt;=$A$1,+VLOOKUP($A628,'Rashodi- plan-izvršenje'!$A$8:B$1500,'prenos-P-R-N'!D$1,FALSE),IF($A628&gt;$A$2,+VLOOKUP($A628,'Neizmirene obaveze JLS'!$A$11:B$500,'prenos-P-R-N'!D$1,FALSE),"")))</f>
        <v/>
      </c>
      <c r="E628" s="87" t="str">
        <f>IF($A628=0,"",IF($A628&lt;=$A$1,+VLOOKUP($A628,'Rashodi- plan-izvršenje'!$A$8:C$1500,'prenos-P-R-N'!E$1,FALSE),IF($A628&gt;$A$2,+VLOOKUP($A628,'Neizmirene obaveze JLS'!$A$11:C$500,'prenos-P-R-N'!E$1,FALSE),"")))</f>
        <v/>
      </c>
      <c r="F628" s="87" t="str">
        <f>IF($A628=0,"",IF($A628&lt;=$A$1,+VLOOKUP($A628,'Rashodi- plan-izvršenje'!$A$8:D$1500,'prenos-P-R-N'!F$1,FALSE),IF($A628&gt;$A$2,+VLOOKUP($A628,'Neizmirene obaveze JLS'!$A$11:D$500,'prenos-P-R-N'!F$1,FALSE),"")))</f>
        <v/>
      </c>
      <c r="G628" s="87" t="str">
        <f>IF($A628=0,"",IF($A628&lt;=$A$1,+VLOOKUP($A628,'Rashodi- plan-izvršenje'!$A$8:E$1500,'prenos-P-R-N'!G$1,FALSE),IF($A628&gt;$A$2,+VLOOKUP($A628,'Neizmirene obaveze JLS'!$A$11:E$500,'prenos-P-R-N'!G$1,FALSE),"")))</f>
        <v/>
      </c>
      <c r="H628" s="87" t="str">
        <f>IF($A628=0,"",IF($A628&lt;=$A$1,+VLOOKUP($A628,'Rashodi- plan-izvršenje'!$A$8:F$1500,'prenos-P-R-N'!H$1,FALSE),IF($A628&gt;$A$2,+VLOOKUP($A628,'Neizmirene obaveze JLS'!$A$11:F$500,'prenos-P-R-N'!H$1,FALSE),"")))</f>
        <v/>
      </c>
      <c r="I628" s="87" t="str">
        <f>IF($A628=0,"",IF($A628&lt;=$A$1,+VLOOKUP($A628,'Rashodi- plan-izvršenje'!$A$8:G$1500,'prenos-P-R-N'!I$1,FALSE),IF($A628&gt;$A$2,+VLOOKUP($A628,'Neizmirene obaveze JLS'!$A$11:G$500,'prenos-P-R-N'!I$1,FALSE),"")))</f>
        <v/>
      </c>
      <c r="J628" s="87" t="str">
        <f>IF($A628=0,"",IF($A628&lt;=$A$1,+VLOOKUP($A628,'Rashodi- plan-izvršenje'!$A$8:H$1500,'prenos-P-R-N'!J$1,FALSE),IF($A628&gt;$A$2,+VLOOKUP($A628,'Neizmirene obaveze JLS'!$A$11:H$500,'prenos-P-R-N'!J$1,FALSE),"")))</f>
        <v/>
      </c>
      <c r="K628" s="87" t="str">
        <f>IF($A628=0,"",IF($A628&lt;=$A$1,+VLOOKUP($A628,'Rashodi- plan-izvršenje'!$A$8:I$1500,'prenos-P-R-N'!K$1,FALSE),IF($A628&gt;$A$2,+VLOOKUP($A628,'Neizmirene obaveze JLS'!$A$11:I$500,'prenos-P-R-N'!K$1,FALSE),"")))</f>
        <v/>
      </c>
      <c r="L628" t="str">
        <f>IF(A628=0,"",IF(A628&lt;=A$1,+IF(VLOOKUP(A628,'Rashodi- plan-izvršenje'!A$8:J$1500,M$1,FALSE)&gt;0,"Програмска активност","Пројекат"),IF(A628&gt;A$2,+IF(VLOOKUP(A628,'Neizmirene obaveze JLS'!A$8:J$2008,M$1,FALSE)&gt;0,"Програмска активност","Пројекат"),"")))</f>
        <v/>
      </c>
      <c r="M628" s="87" t="str">
        <f>IF(A628=0,"",IF($A628&lt;=$A$1,+IF(VLOOKUP($A628,'Rashodi- plan-izvršenje'!$A$8:$M$1500,10,FALSE)&gt;0,VLOOKUP($A628,'Rashodi- plan-izvršenje'!$A$8:$M$1500,10,FALSE),VLOOKUP($A628,'Rashodi- plan-izvršenje'!$A$8:$M$1500,12,FALSE)),+IF($A628&gt;$A$2,IF(VLOOKUP($A628,'Neizmirene obaveze JLS'!$A$8:$M$1500,10,FALSE)&gt;0,VLOOKUP($A628,'Neizmirene obaveze JLS'!$A$11:$M$1500,10,FALSE),VLOOKUP($A628,'Neizmirene obaveze JLS'!$A$11:$M$1500,12,FALSE)),0)))</f>
        <v/>
      </c>
      <c r="N628" s="87" t="str">
        <f>IF(A628=0,"",IF($A628&lt;=$A$1,+IF(VLOOKUP(A628,'Rashodi- plan-izvršenje'!$A$8:$M$1500,10,FALSE)&gt;0,VLOOKUP(A628,'Rashodi- plan-izvršenje'!$A$8:$M$1500,11,FALSE),VLOOKUP(A628,'Rashodi- plan-izvršenje'!$A$8:$M$1500,13,FALSE)),+IF($A628&gt;$A$2,IF(VLOOKUP($A628,'Neizmirene obaveze JLS'!$A$8:$M$1500,10,FALSE)&gt;0,VLOOKUP($A628,'Neizmirene obaveze JLS'!$A$11:$M$1500,11,FALSE),VLOOKUP($A628,'Neizmirene obaveze JLS'!$A$11:$M$1500,13,FALSE)),0)))</f>
        <v/>
      </c>
      <c r="O628" s="87" t="str">
        <f>IF(A628=0,"",IF($A628&lt;=$A$1,VALUE(+VLOOKUP($A628,'Rashodi- plan-izvršenje'!$A$8:N$1500,'prenos-P-R-N'!O$1,FALSE)),IF($A628&lt;=A$2,VALUE(VLOOKUP($A628,'Prihodi- plan-izvršenje'!$A$8:$H$500,6,FALSE)),VALUE(VLOOKUP($A628,'Neizmirene obaveze JLS'!$A$8:$N$500,O$1,FALSE)))))</f>
        <v/>
      </c>
      <c r="P628" s="87" t="str">
        <f>IF(A628=0,"",IF(A628=0,0,IF(A628&gt;A$2,'šifarnik K-izvor'!G$3,+IF(Q628&lt;700,+'šifarnik K-izvor'!G$2,'šifarnik K-izvor'!G$1))))</f>
        <v/>
      </c>
      <c r="Q628" s="87">
        <f>IF($A628&lt;=$A$1,VALUE(+VLOOKUP($A628,'Rashodi- plan-izvršenje'!$A$8:O$1500,'prenos-P-R-N'!Q$1,FALSE)),IF($A628&lt;=$A$2,VLOOKUP($A628,'Prihodi- plan-izvršenje'!$A$4:$H$500,4,FALSE),IF($A628&lt;=$A$3,VLOOKUP(A628,'Neizmirene obaveze JLS'!$A$11:O$500,Q$1,FALSE),"")))</f>
        <v>0</v>
      </c>
      <c r="R628" s="88">
        <f>IF($A628&lt;=$A$1,VALUE(+VLOOKUP($A628,'Rashodi- plan-izvršenje'!$A$8:P$1500,'prenos-P-R-N'!R$1,FALSE)),IF($A628&lt;=$A$2,VLOOKUP($A628,'Prihodi- plan-izvršenje'!$A$4:$H$500,7,FALSE),""))</f>
        <v>0</v>
      </c>
      <c r="S628" s="88">
        <f>IF(A628=0,0,IF($A628&lt;=$A$1,VALUE(+VLOOKUP($A628,'Rashodi- plan-izvršenje'!$A$8:Q$1500,'prenos-P-R-N'!S$1,FALSE)),IF($A628&lt;=$A$2,VLOOKUP($A628,'Prihodi- plan-izvršenje'!$A$4:$H$500,8,FALSE),0)))</f>
        <v>0</v>
      </c>
      <c r="T628" s="88" t="str">
        <f>IF($A628&gt;$A$2,VLOOKUP($A628,'Neizmirene obaveze JLS'!$A$11:R$500,R$1,FALSE),"")</f>
        <v/>
      </c>
      <c r="U628" s="88">
        <f>IF($A628&gt;$A$2,VLOOKUP($A628,'Neizmirene obaveze JLS'!$A$11:S$500,S$1,FALSE),0)</f>
        <v>0</v>
      </c>
      <c r="V628" s="88">
        <f t="shared" si="58"/>
        <v>0</v>
      </c>
      <c r="W628" s="74"/>
      <c r="X628" s="74"/>
      <c r="Y628" s="74"/>
      <c r="Z628" s="74"/>
      <c r="AA628" s="193">
        <f t="shared" si="59"/>
        <v>1</v>
      </c>
      <c r="AB628" s="193" t="str">
        <f t="shared" si="60"/>
        <v/>
      </c>
    </row>
    <row r="629" spans="1:28">
      <c r="A629" s="89">
        <f>IF(AND(COUNTIF(A$1:A$3,"&gt;0")=1,MAX(A$8:A628)&lt;A$1),A628+1,IF(AND(COUNTIF(A$1:A$3,"&gt;0")=2,MAX(A$8:A628)&lt;A$2),A628+1,IF(AND(COUNTIF(A$1:A$3,"&gt;0")=3,MAX(A$8:A628)&lt;A$3),A628+1,0)))</f>
        <v>0</v>
      </c>
      <c r="B629" s="89" t="str">
        <f t="shared" si="61"/>
        <v/>
      </c>
      <c r="C629" s="89" t="str">
        <f t="shared" si="62"/>
        <v/>
      </c>
      <c r="D629" s="87" t="str">
        <f>IF($A629=0,"",IF($A629&lt;=$A$1,+VLOOKUP($A629,'Rashodi- plan-izvršenje'!$A$8:B$1500,'prenos-P-R-N'!D$1,FALSE),IF($A629&gt;$A$2,+VLOOKUP($A629,'Neizmirene obaveze JLS'!$A$11:B$500,'prenos-P-R-N'!D$1,FALSE),"")))</f>
        <v/>
      </c>
      <c r="E629" s="87" t="str">
        <f>IF($A629=0,"",IF($A629&lt;=$A$1,+VLOOKUP($A629,'Rashodi- plan-izvršenje'!$A$8:C$1500,'prenos-P-R-N'!E$1,FALSE),IF($A629&gt;$A$2,+VLOOKUP($A629,'Neizmirene obaveze JLS'!$A$11:C$500,'prenos-P-R-N'!E$1,FALSE),"")))</f>
        <v/>
      </c>
      <c r="F629" s="87" t="str">
        <f>IF($A629=0,"",IF($A629&lt;=$A$1,+VLOOKUP($A629,'Rashodi- plan-izvršenje'!$A$8:D$1500,'prenos-P-R-N'!F$1,FALSE),IF($A629&gt;$A$2,+VLOOKUP($A629,'Neizmirene obaveze JLS'!$A$11:D$500,'prenos-P-R-N'!F$1,FALSE),"")))</f>
        <v/>
      </c>
      <c r="G629" s="87" t="str">
        <f>IF($A629=0,"",IF($A629&lt;=$A$1,+VLOOKUP($A629,'Rashodi- plan-izvršenje'!$A$8:E$1500,'prenos-P-R-N'!G$1,FALSE),IF($A629&gt;$A$2,+VLOOKUP($A629,'Neizmirene obaveze JLS'!$A$11:E$500,'prenos-P-R-N'!G$1,FALSE),"")))</f>
        <v/>
      </c>
      <c r="H629" s="87" t="str">
        <f>IF($A629=0,"",IF($A629&lt;=$A$1,+VLOOKUP($A629,'Rashodi- plan-izvršenje'!$A$8:F$1500,'prenos-P-R-N'!H$1,FALSE),IF($A629&gt;$A$2,+VLOOKUP($A629,'Neizmirene obaveze JLS'!$A$11:F$500,'prenos-P-R-N'!H$1,FALSE),"")))</f>
        <v/>
      </c>
      <c r="I629" s="87" t="str">
        <f>IF($A629=0,"",IF($A629&lt;=$A$1,+VLOOKUP($A629,'Rashodi- plan-izvršenje'!$A$8:G$1500,'prenos-P-R-N'!I$1,FALSE),IF($A629&gt;$A$2,+VLOOKUP($A629,'Neizmirene obaveze JLS'!$A$11:G$500,'prenos-P-R-N'!I$1,FALSE),"")))</f>
        <v/>
      </c>
      <c r="J629" s="87" t="str">
        <f>IF($A629=0,"",IF($A629&lt;=$A$1,+VLOOKUP($A629,'Rashodi- plan-izvršenje'!$A$8:H$1500,'prenos-P-R-N'!J$1,FALSE),IF($A629&gt;$A$2,+VLOOKUP($A629,'Neizmirene obaveze JLS'!$A$11:H$500,'prenos-P-R-N'!J$1,FALSE),"")))</f>
        <v/>
      </c>
      <c r="K629" s="87" t="str">
        <f>IF($A629=0,"",IF($A629&lt;=$A$1,+VLOOKUP($A629,'Rashodi- plan-izvršenje'!$A$8:I$1500,'prenos-P-R-N'!K$1,FALSE),IF($A629&gt;$A$2,+VLOOKUP($A629,'Neizmirene obaveze JLS'!$A$11:I$500,'prenos-P-R-N'!K$1,FALSE),"")))</f>
        <v/>
      </c>
      <c r="L629" t="str">
        <f>IF(A629=0,"",IF(A629&lt;=A$1,+IF(VLOOKUP(A629,'Rashodi- plan-izvršenje'!A$8:J$1500,M$1,FALSE)&gt;0,"Програмска активност","Пројекат"),IF(A629&gt;A$2,+IF(VLOOKUP(A629,'Neizmirene obaveze JLS'!A$8:J$2008,M$1,FALSE)&gt;0,"Програмска активност","Пројекат"),"")))</f>
        <v/>
      </c>
      <c r="M629" s="87" t="str">
        <f>IF(A629=0,"",IF($A629&lt;=$A$1,+IF(VLOOKUP($A629,'Rashodi- plan-izvršenje'!$A$8:$M$1500,10,FALSE)&gt;0,VLOOKUP($A629,'Rashodi- plan-izvršenje'!$A$8:$M$1500,10,FALSE),VLOOKUP($A629,'Rashodi- plan-izvršenje'!$A$8:$M$1500,12,FALSE)),+IF($A629&gt;$A$2,IF(VLOOKUP($A629,'Neizmirene obaveze JLS'!$A$8:$M$1500,10,FALSE)&gt;0,VLOOKUP($A629,'Neizmirene obaveze JLS'!$A$11:$M$1500,10,FALSE),VLOOKUP($A629,'Neizmirene obaveze JLS'!$A$11:$M$1500,12,FALSE)),0)))</f>
        <v/>
      </c>
      <c r="N629" s="87" t="str">
        <f>IF(A629=0,"",IF($A629&lt;=$A$1,+IF(VLOOKUP(A629,'Rashodi- plan-izvršenje'!$A$8:$M$1500,10,FALSE)&gt;0,VLOOKUP(A629,'Rashodi- plan-izvršenje'!$A$8:$M$1500,11,FALSE),VLOOKUP(A629,'Rashodi- plan-izvršenje'!$A$8:$M$1500,13,FALSE)),+IF($A629&gt;$A$2,IF(VLOOKUP($A629,'Neizmirene obaveze JLS'!$A$8:$M$1500,10,FALSE)&gt;0,VLOOKUP($A629,'Neizmirene obaveze JLS'!$A$11:$M$1500,11,FALSE),VLOOKUP($A629,'Neizmirene obaveze JLS'!$A$11:$M$1500,13,FALSE)),0)))</f>
        <v/>
      </c>
      <c r="O629" s="87" t="str">
        <f>IF(A629=0,"",IF($A629&lt;=$A$1,VALUE(+VLOOKUP($A629,'Rashodi- plan-izvršenje'!$A$8:N$1500,'prenos-P-R-N'!O$1,FALSE)),IF($A629&lt;=A$2,VALUE(VLOOKUP($A629,'Prihodi- plan-izvršenje'!$A$8:$H$500,6,FALSE)),VALUE(VLOOKUP($A629,'Neizmirene obaveze JLS'!$A$8:$N$500,O$1,FALSE)))))</f>
        <v/>
      </c>
      <c r="P629" s="87" t="str">
        <f>IF(A629=0,"",IF(A629=0,0,IF(A629&gt;A$2,'šifarnik K-izvor'!G$3,+IF(Q629&lt;700,+'šifarnik K-izvor'!G$2,'šifarnik K-izvor'!G$1))))</f>
        <v/>
      </c>
      <c r="Q629" s="87">
        <f>IF($A629&lt;=$A$1,VALUE(+VLOOKUP($A629,'Rashodi- plan-izvršenje'!$A$8:O$1500,'prenos-P-R-N'!Q$1,FALSE)),IF($A629&lt;=$A$2,VLOOKUP($A629,'Prihodi- plan-izvršenje'!$A$4:$H$500,4,FALSE),IF($A629&lt;=$A$3,VLOOKUP(A629,'Neizmirene obaveze JLS'!$A$11:O$500,Q$1,FALSE),"")))</f>
        <v>0</v>
      </c>
      <c r="R629" s="88">
        <f>IF($A629&lt;=$A$1,VALUE(+VLOOKUP($A629,'Rashodi- plan-izvršenje'!$A$8:P$1500,'prenos-P-R-N'!R$1,FALSE)),IF($A629&lt;=$A$2,VLOOKUP($A629,'Prihodi- plan-izvršenje'!$A$4:$H$500,7,FALSE),""))</f>
        <v>0</v>
      </c>
      <c r="S629" s="88">
        <f>IF(A629=0,0,IF($A629&lt;=$A$1,VALUE(+VLOOKUP($A629,'Rashodi- plan-izvršenje'!$A$8:Q$1500,'prenos-P-R-N'!S$1,FALSE)),IF($A629&lt;=$A$2,VLOOKUP($A629,'Prihodi- plan-izvršenje'!$A$4:$H$500,8,FALSE),0)))</f>
        <v>0</v>
      </c>
      <c r="T629" s="88" t="str">
        <f>IF($A629&gt;$A$2,VLOOKUP($A629,'Neizmirene obaveze JLS'!$A$11:R$500,R$1,FALSE),"")</f>
        <v/>
      </c>
      <c r="U629" s="88">
        <f>IF($A629&gt;$A$2,VLOOKUP($A629,'Neizmirene obaveze JLS'!$A$11:S$500,S$1,FALSE),0)</f>
        <v>0</v>
      </c>
      <c r="V629" s="88">
        <f t="shared" si="58"/>
        <v>0</v>
      </c>
      <c r="W629" s="74"/>
      <c r="X629" s="74"/>
      <c r="Y629" s="74"/>
      <c r="Z629" s="74"/>
      <c r="AA629" s="193">
        <f t="shared" si="59"/>
        <v>1</v>
      </c>
      <c r="AB629" s="193" t="str">
        <f t="shared" si="60"/>
        <v/>
      </c>
    </row>
    <row r="630" spans="1:28">
      <c r="A630" s="89">
        <f>IF(AND(COUNTIF(A$1:A$3,"&gt;0")=1,MAX(A$8:A629)&lt;A$1),A629+1,IF(AND(COUNTIF(A$1:A$3,"&gt;0")=2,MAX(A$8:A629)&lt;A$2),A629+1,IF(AND(COUNTIF(A$1:A$3,"&gt;0")=3,MAX(A$8:A629)&lt;A$3),A629+1,0)))</f>
        <v>0</v>
      </c>
      <c r="B630" s="89" t="str">
        <f t="shared" si="61"/>
        <v/>
      </c>
      <c r="C630" s="89" t="str">
        <f t="shared" si="62"/>
        <v/>
      </c>
      <c r="D630" s="87" t="str">
        <f>IF($A630=0,"",IF($A630&lt;=$A$1,+VLOOKUP($A630,'Rashodi- plan-izvršenje'!$A$8:B$1500,'prenos-P-R-N'!D$1,FALSE),IF($A630&gt;$A$2,+VLOOKUP($A630,'Neizmirene obaveze JLS'!$A$11:B$500,'prenos-P-R-N'!D$1,FALSE),"")))</f>
        <v/>
      </c>
      <c r="E630" s="87" t="str">
        <f>IF($A630=0,"",IF($A630&lt;=$A$1,+VLOOKUP($A630,'Rashodi- plan-izvršenje'!$A$8:C$1500,'prenos-P-R-N'!E$1,FALSE),IF($A630&gt;$A$2,+VLOOKUP($A630,'Neizmirene obaveze JLS'!$A$11:C$500,'prenos-P-R-N'!E$1,FALSE),"")))</f>
        <v/>
      </c>
      <c r="F630" s="87" t="str">
        <f>IF($A630=0,"",IF($A630&lt;=$A$1,+VLOOKUP($A630,'Rashodi- plan-izvršenje'!$A$8:D$1500,'prenos-P-R-N'!F$1,FALSE),IF($A630&gt;$A$2,+VLOOKUP($A630,'Neizmirene obaveze JLS'!$A$11:D$500,'prenos-P-R-N'!F$1,FALSE),"")))</f>
        <v/>
      </c>
      <c r="G630" s="87" t="str">
        <f>IF($A630=0,"",IF($A630&lt;=$A$1,+VLOOKUP($A630,'Rashodi- plan-izvršenje'!$A$8:E$1500,'prenos-P-R-N'!G$1,FALSE),IF($A630&gt;$A$2,+VLOOKUP($A630,'Neizmirene obaveze JLS'!$A$11:E$500,'prenos-P-R-N'!G$1,FALSE),"")))</f>
        <v/>
      </c>
      <c r="H630" s="87" t="str">
        <f>IF($A630=0,"",IF($A630&lt;=$A$1,+VLOOKUP($A630,'Rashodi- plan-izvršenje'!$A$8:F$1500,'prenos-P-R-N'!H$1,FALSE),IF($A630&gt;$A$2,+VLOOKUP($A630,'Neizmirene obaveze JLS'!$A$11:F$500,'prenos-P-R-N'!H$1,FALSE),"")))</f>
        <v/>
      </c>
      <c r="I630" s="87" t="str">
        <f>IF($A630=0,"",IF($A630&lt;=$A$1,+VLOOKUP($A630,'Rashodi- plan-izvršenje'!$A$8:G$1500,'prenos-P-R-N'!I$1,FALSE),IF($A630&gt;$A$2,+VLOOKUP($A630,'Neizmirene obaveze JLS'!$A$11:G$500,'prenos-P-R-N'!I$1,FALSE),"")))</f>
        <v/>
      </c>
      <c r="J630" s="87" t="str">
        <f>IF($A630=0,"",IF($A630&lt;=$A$1,+VLOOKUP($A630,'Rashodi- plan-izvršenje'!$A$8:H$1500,'prenos-P-R-N'!J$1,FALSE),IF($A630&gt;$A$2,+VLOOKUP($A630,'Neizmirene obaveze JLS'!$A$11:H$500,'prenos-P-R-N'!J$1,FALSE),"")))</f>
        <v/>
      </c>
      <c r="K630" s="87" t="str">
        <f>IF($A630=0,"",IF($A630&lt;=$A$1,+VLOOKUP($A630,'Rashodi- plan-izvršenje'!$A$8:I$1500,'prenos-P-R-N'!K$1,FALSE),IF($A630&gt;$A$2,+VLOOKUP($A630,'Neizmirene obaveze JLS'!$A$11:I$500,'prenos-P-R-N'!K$1,FALSE),"")))</f>
        <v/>
      </c>
      <c r="L630" t="str">
        <f>IF(A630=0,"",IF(A630&lt;=A$1,+IF(VLOOKUP(A630,'Rashodi- plan-izvršenje'!A$8:J$1500,M$1,FALSE)&gt;0,"Програмска активност","Пројекат"),IF(A630&gt;A$2,+IF(VLOOKUP(A630,'Neizmirene obaveze JLS'!A$8:J$2008,M$1,FALSE)&gt;0,"Програмска активност","Пројекат"),"")))</f>
        <v/>
      </c>
      <c r="M630" s="87" t="str">
        <f>IF(A630=0,"",IF($A630&lt;=$A$1,+IF(VLOOKUP($A630,'Rashodi- plan-izvršenje'!$A$8:$M$1500,10,FALSE)&gt;0,VLOOKUP($A630,'Rashodi- plan-izvršenje'!$A$8:$M$1500,10,FALSE),VLOOKUP($A630,'Rashodi- plan-izvršenje'!$A$8:$M$1500,12,FALSE)),+IF($A630&gt;$A$2,IF(VLOOKUP($A630,'Neizmirene obaveze JLS'!$A$8:$M$1500,10,FALSE)&gt;0,VLOOKUP($A630,'Neizmirene obaveze JLS'!$A$11:$M$1500,10,FALSE),VLOOKUP($A630,'Neizmirene obaveze JLS'!$A$11:$M$1500,12,FALSE)),0)))</f>
        <v/>
      </c>
      <c r="N630" s="87" t="str">
        <f>IF(A630=0,"",IF($A630&lt;=$A$1,+IF(VLOOKUP(A630,'Rashodi- plan-izvršenje'!$A$8:$M$1500,10,FALSE)&gt;0,VLOOKUP(A630,'Rashodi- plan-izvršenje'!$A$8:$M$1500,11,FALSE),VLOOKUP(A630,'Rashodi- plan-izvršenje'!$A$8:$M$1500,13,FALSE)),+IF($A630&gt;$A$2,IF(VLOOKUP($A630,'Neizmirene obaveze JLS'!$A$8:$M$1500,10,FALSE)&gt;0,VLOOKUP($A630,'Neizmirene obaveze JLS'!$A$11:$M$1500,11,FALSE),VLOOKUP($A630,'Neizmirene obaveze JLS'!$A$11:$M$1500,13,FALSE)),0)))</f>
        <v/>
      </c>
      <c r="O630" s="87" t="str">
        <f>IF(A630=0,"",IF($A630&lt;=$A$1,VALUE(+VLOOKUP($A630,'Rashodi- plan-izvršenje'!$A$8:N$1500,'prenos-P-R-N'!O$1,FALSE)),IF($A630&lt;=A$2,VALUE(VLOOKUP($A630,'Prihodi- plan-izvršenje'!$A$8:$H$500,6,FALSE)),VALUE(VLOOKUP($A630,'Neizmirene obaveze JLS'!$A$8:$N$500,O$1,FALSE)))))</f>
        <v/>
      </c>
      <c r="P630" s="87" t="str">
        <f>IF(A630=0,"",IF(A630=0,0,IF(A630&gt;A$2,'šifarnik K-izvor'!G$3,+IF(Q630&lt;700,+'šifarnik K-izvor'!G$2,'šifarnik K-izvor'!G$1))))</f>
        <v/>
      </c>
      <c r="Q630" s="87">
        <f>IF($A630&lt;=$A$1,VALUE(+VLOOKUP($A630,'Rashodi- plan-izvršenje'!$A$8:O$1500,'prenos-P-R-N'!Q$1,FALSE)),IF($A630&lt;=$A$2,VLOOKUP($A630,'Prihodi- plan-izvršenje'!$A$4:$H$500,4,FALSE),IF($A630&lt;=$A$3,VLOOKUP(A630,'Neizmirene obaveze JLS'!$A$11:O$500,Q$1,FALSE),"")))</f>
        <v>0</v>
      </c>
      <c r="R630" s="88">
        <f>IF($A630&lt;=$A$1,VALUE(+VLOOKUP($A630,'Rashodi- plan-izvršenje'!$A$8:P$1500,'prenos-P-R-N'!R$1,FALSE)),IF($A630&lt;=$A$2,VLOOKUP($A630,'Prihodi- plan-izvršenje'!$A$4:$H$500,7,FALSE),""))</f>
        <v>0</v>
      </c>
      <c r="S630" s="88">
        <f>IF(A630=0,0,IF($A630&lt;=$A$1,VALUE(+VLOOKUP($A630,'Rashodi- plan-izvršenje'!$A$8:Q$1500,'prenos-P-R-N'!S$1,FALSE)),IF($A630&lt;=$A$2,VLOOKUP($A630,'Prihodi- plan-izvršenje'!$A$4:$H$500,8,FALSE),0)))</f>
        <v>0</v>
      </c>
      <c r="T630" s="88" t="str">
        <f>IF($A630&gt;$A$2,VLOOKUP($A630,'Neizmirene obaveze JLS'!$A$11:R$500,R$1,FALSE),"")</f>
        <v/>
      </c>
      <c r="U630" s="88">
        <f>IF($A630&gt;$A$2,VLOOKUP($A630,'Neizmirene obaveze JLS'!$A$11:S$500,S$1,FALSE),0)</f>
        <v>0</v>
      </c>
      <c r="V630" s="88">
        <f t="shared" si="58"/>
        <v>0</v>
      </c>
      <c r="W630" s="74"/>
      <c r="X630" s="74"/>
      <c r="Y630" s="74"/>
      <c r="Z630" s="74"/>
      <c r="AA630" s="193">
        <f t="shared" si="59"/>
        <v>1</v>
      </c>
      <c r="AB630" s="193" t="str">
        <f t="shared" si="60"/>
        <v/>
      </c>
    </row>
    <row r="631" spans="1:28">
      <c r="A631" s="89">
        <f>IF(AND(COUNTIF(A$1:A$3,"&gt;0")=1,MAX(A$8:A630)&lt;A$1),A630+1,IF(AND(COUNTIF(A$1:A$3,"&gt;0")=2,MAX(A$8:A630)&lt;A$2),A630+1,IF(AND(COUNTIF(A$1:A$3,"&gt;0")=3,MAX(A$8:A630)&lt;A$3),A630+1,0)))</f>
        <v>0</v>
      </c>
      <c r="B631" s="89" t="str">
        <f t="shared" si="61"/>
        <v/>
      </c>
      <c r="C631" s="89" t="str">
        <f t="shared" si="62"/>
        <v/>
      </c>
      <c r="D631" s="87" t="str">
        <f>IF($A631=0,"",IF($A631&lt;=$A$1,+VLOOKUP($A631,'Rashodi- plan-izvršenje'!$A$8:B$1500,'prenos-P-R-N'!D$1,FALSE),IF($A631&gt;$A$2,+VLOOKUP($A631,'Neizmirene obaveze JLS'!$A$11:B$500,'prenos-P-R-N'!D$1,FALSE),"")))</f>
        <v/>
      </c>
      <c r="E631" s="87" t="str">
        <f>IF($A631=0,"",IF($A631&lt;=$A$1,+VLOOKUP($A631,'Rashodi- plan-izvršenje'!$A$8:C$1500,'prenos-P-R-N'!E$1,FALSE),IF($A631&gt;$A$2,+VLOOKUP($A631,'Neizmirene obaveze JLS'!$A$11:C$500,'prenos-P-R-N'!E$1,FALSE),"")))</f>
        <v/>
      </c>
      <c r="F631" s="87" t="str">
        <f>IF($A631=0,"",IF($A631&lt;=$A$1,+VLOOKUP($A631,'Rashodi- plan-izvršenje'!$A$8:D$1500,'prenos-P-R-N'!F$1,FALSE),IF($A631&gt;$A$2,+VLOOKUP($A631,'Neizmirene obaveze JLS'!$A$11:D$500,'prenos-P-R-N'!F$1,FALSE),"")))</f>
        <v/>
      </c>
      <c r="G631" s="87" t="str">
        <f>IF($A631=0,"",IF($A631&lt;=$A$1,+VLOOKUP($A631,'Rashodi- plan-izvršenje'!$A$8:E$1500,'prenos-P-R-N'!G$1,FALSE),IF($A631&gt;$A$2,+VLOOKUP($A631,'Neizmirene obaveze JLS'!$A$11:E$500,'prenos-P-R-N'!G$1,FALSE),"")))</f>
        <v/>
      </c>
      <c r="H631" s="87" t="str">
        <f>IF($A631=0,"",IF($A631&lt;=$A$1,+VLOOKUP($A631,'Rashodi- plan-izvršenje'!$A$8:F$1500,'prenos-P-R-N'!H$1,FALSE),IF($A631&gt;$A$2,+VLOOKUP($A631,'Neizmirene obaveze JLS'!$A$11:F$500,'prenos-P-R-N'!H$1,FALSE),"")))</f>
        <v/>
      </c>
      <c r="I631" s="87" t="str">
        <f>IF($A631=0,"",IF($A631&lt;=$A$1,+VLOOKUP($A631,'Rashodi- plan-izvršenje'!$A$8:G$1500,'prenos-P-R-N'!I$1,FALSE),IF($A631&gt;$A$2,+VLOOKUP($A631,'Neizmirene obaveze JLS'!$A$11:G$500,'prenos-P-R-N'!I$1,FALSE),"")))</f>
        <v/>
      </c>
      <c r="J631" s="87" t="str">
        <f>IF($A631=0,"",IF($A631&lt;=$A$1,+VLOOKUP($A631,'Rashodi- plan-izvršenje'!$A$8:H$1500,'prenos-P-R-N'!J$1,FALSE),IF($A631&gt;$A$2,+VLOOKUP($A631,'Neizmirene obaveze JLS'!$A$11:H$500,'prenos-P-R-N'!J$1,FALSE),"")))</f>
        <v/>
      </c>
      <c r="K631" s="87" t="str">
        <f>IF($A631=0,"",IF($A631&lt;=$A$1,+VLOOKUP($A631,'Rashodi- plan-izvršenje'!$A$8:I$1500,'prenos-P-R-N'!K$1,FALSE),IF($A631&gt;$A$2,+VLOOKUP($A631,'Neizmirene obaveze JLS'!$A$11:I$500,'prenos-P-R-N'!K$1,FALSE),"")))</f>
        <v/>
      </c>
      <c r="L631" t="str">
        <f>IF(A631=0,"",IF(A631&lt;=A$1,+IF(VLOOKUP(A631,'Rashodi- plan-izvršenje'!A$8:J$1500,M$1,FALSE)&gt;0,"Програмска активност","Пројекат"),IF(A631&gt;A$2,+IF(VLOOKUP(A631,'Neizmirene obaveze JLS'!A$8:J$2008,M$1,FALSE)&gt;0,"Програмска активност","Пројекат"),"")))</f>
        <v/>
      </c>
      <c r="M631" s="87" t="str">
        <f>IF(A631=0,"",IF($A631&lt;=$A$1,+IF(VLOOKUP($A631,'Rashodi- plan-izvršenje'!$A$8:$M$1500,10,FALSE)&gt;0,VLOOKUP($A631,'Rashodi- plan-izvršenje'!$A$8:$M$1500,10,FALSE),VLOOKUP($A631,'Rashodi- plan-izvršenje'!$A$8:$M$1500,12,FALSE)),+IF($A631&gt;$A$2,IF(VLOOKUP($A631,'Neizmirene obaveze JLS'!$A$8:$M$1500,10,FALSE)&gt;0,VLOOKUP($A631,'Neizmirene obaveze JLS'!$A$11:$M$1500,10,FALSE),VLOOKUP($A631,'Neizmirene obaveze JLS'!$A$11:$M$1500,12,FALSE)),0)))</f>
        <v/>
      </c>
      <c r="N631" s="87" t="str">
        <f>IF(A631=0,"",IF($A631&lt;=$A$1,+IF(VLOOKUP(A631,'Rashodi- plan-izvršenje'!$A$8:$M$1500,10,FALSE)&gt;0,VLOOKUP(A631,'Rashodi- plan-izvršenje'!$A$8:$M$1500,11,FALSE),VLOOKUP(A631,'Rashodi- plan-izvršenje'!$A$8:$M$1500,13,FALSE)),+IF($A631&gt;$A$2,IF(VLOOKUP($A631,'Neizmirene obaveze JLS'!$A$8:$M$1500,10,FALSE)&gt;0,VLOOKUP($A631,'Neizmirene obaveze JLS'!$A$11:$M$1500,11,FALSE),VLOOKUP($A631,'Neizmirene obaveze JLS'!$A$11:$M$1500,13,FALSE)),0)))</f>
        <v/>
      </c>
      <c r="O631" s="87" t="str">
        <f>IF(A631=0,"",IF($A631&lt;=$A$1,VALUE(+VLOOKUP($A631,'Rashodi- plan-izvršenje'!$A$8:N$1500,'prenos-P-R-N'!O$1,FALSE)),IF($A631&lt;=A$2,VALUE(VLOOKUP($A631,'Prihodi- plan-izvršenje'!$A$8:$H$500,6,FALSE)),VALUE(VLOOKUP($A631,'Neizmirene obaveze JLS'!$A$8:$N$500,O$1,FALSE)))))</f>
        <v/>
      </c>
      <c r="P631" s="87" t="str">
        <f>IF(A631=0,"",IF(A631=0,0,IF(A631&gt;A$2,'šifarnik K-izvor'!G$3,+IF(Q631&lt;700,+'šifarnik K-izvor'!G$2,'šifarnik K-izvor'!G$1))))</f>
        <v/>
      </c>
      <c r="Q631" s="87">
        <f>IF($A631&lt;=$A$1,VALUE(+VLOOKUP($A631,'Rashodi- plan-izvršenje'!$A$8:O$1500,'prenos-P-R-N'!Q$1,FALSE)),IF($A631&lt;=$A$2,VLOOKUP($A631,'Prihodi- plan-izvršenje'!$A$4:$H$500,4,FALSE),IF($A631&lt;=$A$3,VLOOKUP(A631,'Neizmirene obaveze JLS'!$A$11:O$500,Q$1,FALSE),"")))</f>
        <v>0</v>
      </c>
      <c r="R631" s="88">
        <f>IF($A631&lt;=$A$1,VALUE(+VLOOKUP($A631,'Rashodi- plan-izvršenje'!$A$8:P$1500,'prenos-P-R-N'!R$1,FALSE)),IF($A631&lt;=$A$2,VLOOKUP($A631,'Prihodi- plan-izvršenje'!$A$4:$H$500,7,FALSE),""))</f>
        <v>0</v>
      </c>
      <c r="S631" s="88">
        <f>IF(A631=0,0,IF($A631&lt;=$A$1,VALUE(+VLOOKUP($A631,'Rashodi- plan-izvršenje'!$A$8:Q$1500,'prenos-P-R-N'!S$1,FALSE)),IF($A631&lt;=$A$2,VLOOKUP($A631,'Prihodi- plan-izvršenje'!$A$4:$H$500,8,FALSE),0)))</f>
        <v>0</v>
      </c>
      <c r="T631" s="88" t="str">
        <f>IF($A631&gt;$A$2,VLOOKUP($A631,'Neizmirene obaveze JLS'!$A$11:R$500,R$1,FALSE),"")</f>
        <v/>
      </c>
      <c r="U631" s="88">
        <f>IF($A631&gt;$A$2,VLOOKUP($A631,'Neizmirene obaveze JLS'!$A$11:S$500,S$1,FALSE),0)</f>
        <v>0</v>
      </c>
      <c r="V631" s="88">
        <f t="shared" si="58"/>
        <v>0</v>
      </c>
      <c r="W631" s="74"/>
      <c r="X631" s="74"/>
      <c r="Y631" s="74"/>
      <c r="Z631" s="74"/>
      <c r="AA631" s="193">
        <f t="shared" si="59"/>
        <v>1</v>
      </c>
      <c r="AB631" s="193" t="str">
        <f t="shared" si="60"/>
        <v/>
      </c>
    </row>
    <row r="632" spans="1:28">
      <c r="A632" s="89">
        <f>IF(AND(COUNTIF(A$1:A$3,"&gt;0")=1,MAX(A$8:A631)&lt;A$1),A631+1,IF(AND(COUNTIF(A$1:A$3,"&gt;0")=2,MAX(A$8:A631)&lt;A$2),A631+1,IF(AND(COUNTIF(A$1:A$3,"&gt;0")=3,MAX(A$8:A631)&lt;A$3),A631+1,0)))</f>
        <v>0</v>
      </c>
      <c r="B632" s="89" t="str">
        <f t="shared" si="61"/>
        <v/>
      </c>
      <c r="C632" s="89" t="str">
        <f t="shared" si="62"/>
        <v/>
      </c>
      <c r="D632" s="87" t="str">
        <f>IF($A632=0,"",IF($A632&lt;=$A$1,+VLOOKUP($A632,'Rashodi- plan-izvršenje'!$A$8:B$1500,'prenos-P-R-N'!D$1,FALSE),IF($A632&gt;$A$2,+VLOOKUP($A632,'Neizmirene obaveze JLS'!$A$11:B$500,'prenos-P-R-N'!D$1,FALSE),"")))</f>
        <v/>
      </c>
      <c r="E632" s="87" t="str">
        <f>IF($A632=0,"",IF($A632&lt;=$A$1,+VLOOKUP($A632,'Rashodi- plan-izvršenje'!$A$8:C$1500,'prenos-P-R-N'!E$1,FALSE),IF($A632&gt;$A$2,+VLOOKUP($A632,'Neizmirene obaveze JLS'!$A$11:C$500,'prenos-P-R-N'!E$1,FALSE),"")))</f>
        <v/>
      </c>
      <c r="F632" s="87" t="str">
        <f>IF($A632=0,"",IF($A632&lt;=$A$1,+VLOOKUP($A632,'Rashodi- plan-izvršenje'!$A$8:D$1500,'prenos-P-R-N'!F$1,FALSE),IF($A632&gt;$A$2,+VLOOKUP($A632,'Neizmirene obaveze JLS'!$A$11:D$500,'prenos-P-R-N'!F$1,FALSE),"")))</f>
        <v/>
      </c>
      <c r="G632" s="87" t="str">
        <f>IF($A632=0,"",IF($A632&lt;=$A$1,+VLOOKUP($A632,'Rashodi- plan-izvršenje'!$A$8:E$1500,'prenos-P-R-N'!G$1,FALSE),IF($A632&gt;$A$2,+VLOOKUP($A632,'Neizmirene obaveze JLS'!$A$11:E$500,'prenos-P-R-N'!G$1,FALSE),"")))</f>
        <v/>
      </c>
      <c r="H632" s="87" t="str">
        <f>IF($A632=0,"",IF($A632&lt;=$A$1,+VLOOKUP($A632,'Rashodi- plan-izvršenje'!$A$8:F$1500,'prenos-P-R-N'!H$1,FALSE),IF($A632&gt;$A$2,+VLOOKUP($A632,'Neizmirene obaveze JLS'!$A$11:F$500,'prenos-P-R-N'!H$1,FALSE),"")))</f>
        <v/>
      </c>
      <c r="I632" s="87" t="str">
        <f>IF($A632=0,"",IF($A632&lt;=$A$1,+VLOOKUP($A632,'Rashodi- plan-izvršenje'!$A$8:G$1500,'prenos-P-R-N'!I$1,FALSE),IF($A632&gt;$A$2,+VLOOKUP($A632,'Neizmirene obaveze JLS'!$A$11:G$500,'prenos-P-R-N'!I$1,FALSE),"")))</f>
        <v/>
      </c>
      <c r="J632" s="87" t="str">
        <f>IF($A632=0,"",IF($A632&lt;=$A$1,+VLOOKUP($A632,'Rashodi- plan-izvršenje'!$A$8:H$1500,'prenos-P-R-N'!J$1,FALSE),IF($A632&gt;$A$2,+VLOOKUP($A632,'Neizmirene obaveze JLS'!$A$11:H$500,'prenos-P-R-N'!J$1,FALSE),"")))</f>
        <v/>
      </c>
      <c r="K632" s="87" t="str">
        <f>IF($A632=0,"",IF($A632&lt;=$A$1,+VLOOKUP($A632,'Rashodi- plan-izvršenje'!$A$8:I$1500,'prenos-P-R-N'!K$1,FALSE),IF($A632&gt;$A$2,+VLOOKUP($A632,'Neizmirene obaveze JLS'!$A$11:I$500,'prenos-P-R-N'!K$1,FALSE),"")))</f>
        <v/>
      </c>
      <c r="L632" t="str">
        <f>IF(A632=0,"",IF(A632&lt;=A$1,+IF(VLOOKUP(A632,'Rashodi- plan-izvršenje'!A$8:J$1500,M$1,FALSE)&gt;0,"Програмска активност","Пројекат"),IF(A632&gt;A$2,+IF(VLOOKUP(A632,'Neizmirene obaveze JLS'!A$8:J$2008,M$1,FALSE)&gt;0,"Програмска активност","Пројекат"),"")))</f>
        <v/>
      </c>
      <c r="M632" s="87" t="str">
        <f>IF(A632=0,"",IF($A632&lt;=$A$1,+IF(VLOOKUP($A632,'Rashodi- plan-izvršenje'!$A$8:$M$1500,10,FALSE)&gt;0,VLOOKUP($A632,'Rashodi- plan-izvršenje'!$A$8:$M$1500,10,FALSE),VLOOKUP($A632,'Rashodi- plan-izvršenje'!$A$8:$M$1500,12,FALSE)),+IF($A632&gt;$A$2,IF(VLOOKUP($A632,'Neizmirene obaveze JLS'!$A$8:$M$1500,10,FALSE)&gt;0,VLOOKUP($A632,'Neizmirene obaveze JLS'!$A$11:$M$1500,10,FALSE),VLOOKUP($A632,'Neizmirene obaveze JLS'!$A$11:$M$1500,12,FALSE)),0)))</f>
        <v/>
      </c>
      <c r="N632" s="87" t="str">
        <f>IF(A632=0,"",IF($A632&lt;=$A$1,+IF(VLOOKUP(A632,'Rashodi- plan-izvršenje'!$A$8:$M$1500,10,FALSE)&gt;0,VLOOKUP(A632,'Rashodi- plan-izvršenje'!$A$8:$M$1500,11,FALSE),VLOOKUP(A632,'Rashodi- plan-izvršenje'!$A$8:$M$1500,13,FALSE)),+IF($A632&gt;$A$2,IF(VLOOKUP($A632,'Neizmirene obaveze JLS'!$A$8:$M$1500,10,FALSE)&gt;0,VLOOKUP($A632,'Neizmirene obaveze JLS'!$A$11:$M$1500,11,FALSE),VLOOKUP($A632,'Neizmirene obaveze JLS'!$A$11:$M$1500,13,FALSE)),0)))</f>
        <v/>
      </c>
      <c r="O632" s="87" t="str">
        <f>IF(A632=0,"",IF($A632&lt;=$A$1,VALUE(+VLOOKUP($A632,'Rashodi- plan-izvršenje'!$A$8:N$1500,'prenos-P-R-N'!O$1,FALSE)),IF($A632&lt;=A$2,VALUE(VLOOKUP($A632,'Prihodi- plan-izvršenje'!$A$8:$H$500,6,FALSE)),VALUE(VLOOKUP($A632,'Neizmirene obaveze JLS'!$A$8:$N$500,O$1,FALSE)))))</f>
        <v/>
      </c>
      <c r="P632" s="87" t="str">
        <f>IF(A632=0,"",IF(A632=0,0,IF(A632&gt;A$2,'šifarnik K-izvor'!G$3,+IF(Q632&lt;700,+'šifarnik K-izvor'!G$2,'šifarnik K-izvor'!G$1))))</f>
        <v/>
      </c>
      <c r="Q632" s="87">
        <f>IF($A632&lt;=$A$1,VALUE(+VLOOKUP($A632,'Rashodi- plan-izvršenje'!$A$8:O$1500,'prenos-P-R-N'!Q$1,FALSE)),IF($A632&lt;=$A$2,VLOOKUP($A632,'Prihodi- plan-izvršenje'!$A$4:$H$500,4,FALSE),IF($A632&lt;=$A$3,VLOOKUP(A632,'Neizmirene obaveze JLS'!$A$11:O$500,Q$1,FALSE),"")))</f>
        <v>0</v>
      </c>
      <c r="R632" s="88">
        <f>IF($A632&lt;=$A$1,VALUE(+VLOOKUP($A632,'Rashodi- plan-izvršenje'!$A$8:P$1500,'prenos-P-R-N'!R$1,FALSE)),IF($A632&lt;=$A$2,VLOOKUP($A632,'Prihodi- plan-izvršenje'!$A$4:$H$500,7,FALSE),""))</f>
        <v>0</v>
      </c>
      <c r="S632" s="88">
        <f>IF(A632=0,0,IF($A632&lt;=$A$1,VALUE(+VLOOKUP($A632,'Rashodi- plan-izvršenje'!$A$8:Q$1500,'prenos-P-R-N'!S$1,FALSE)),IF($A632&lt;=$A$2,VLOOKUP($A632,'Prihodi- plan-izvršenje'!$A$4:$H$500,8,FALSE),0)))</f>
        <v>0</v>
      </c>
      <c r="T632" s="88" t="str">
        <f>IF($A632&gt;$A$2,VLOOKUP($A632,'Neizmirene obaveze JLS'!$A$11:R$500,R$1,FALSE),"")</f>
        <v/>
      </c>
      <c r="U632" s="88">
        <f>IF($A632&gt;$A$2,VLOOKUP($A632,'Neizmirene obaveze JLS'!$A$11:S$500,S$1,FALSE),0)</f>
        <v>0</v>
      </c>
      <c r="V632" s="88">
        <f t="shared" si="58"/>
        <v>0</v>
      </c>
      <c r="W632" s="74"/>
      <c r="X632" s="74"/>
      <c r="Y632" s="74"/>
      <c r="Z632" s="74"/>
      <c r="AA632" s="193">
        <f t="shared" si="59"/>
        <v>1</v>
      </c>
      <c r="AB632" s="193" t="str">
        <f t="shared" si="60"/>
        <v/>
      </c>
    </row>
    <row r="633" spans="1:28">
      <c r="A633" s="89">
        <f>IF(AND(COUNTIF(A$1:A$3,"&gt;0")=1,MAX(A$8:A632)&lt;A$1),A632+1,IF(AND(COUNTIF(A$1:A$3,"&gt;0")=2,MAX(A$8:A632)&lt;A$2),A632+1,IF(AND(COUNTIF(A$1:A$3,"&gt;0")=3,MAX(A$8:A632)&lt;A$3),A632+1,0)))</f>
        <v>0</v>
      </c>
      <c r="B633" s="89" t="str">
        <f t="shared" si="61"/>
        <v/>
      </c>
      <c r="C633" s="89" t="str">
        <f t="shared" si="62"/>
        <v/>
      </c>
      <c r="D633" s="87" t="str">
        <f>IF($A633=0,"",IF($A633&lt;=$A$1,+VLOOKUP($A633,'Rashodi- plan-izvršenje'!$A$8:B$1500,'prenos-P-R-N'!D$1,FALSE),IF($A633&gt;$A$2,+VLOOKUP($A633,'Neizmirene obaveze JLS'!$A$11:B$500,'prenos-P-R-N'!D$1,FALSE),"")))</f>
        <v/>
      </c>
      <c r="E633" s="87" t="str">
        <f>IF($A633=0,"",IF($A633&lt;=$A$1,+VLOOKUP($A633,'Rashodi- plan-izvršenje'!$A$8:C$1500,'prenos-P-R-N'!E$1,FALSE),IF($A633&gt;$A$2,+VLOOKUP($A633,'Neizmirene obaveze JLS'!$A$11:C$500,'prenos-P-R-N'!E$1,FALSE),"")))</f>
        <v/>
      </c>
      <c r="F633" s="87" t="str">
        <f>IF($A633=0,"",IF($A633&lt;=$A$1,+VLOOKUP($A633,'Rashodi- plan-izvršenje'!$A$8:D$1500,'prenos-P-R-N'!F$1,FALSE),IF($A633&gt;$A$2,+VLOOKUP($A633,'Neizmirene obaveze JLS'!$A$11:D$500,'prenos-P-R-N'!F$1,FALSE),"")))</f>
        <v/>
      </c>
      <c r="G633" s="87" t="str">
        <f>IF($A633=0,"",IF($A633&lt;=$A$1,+VLOOKUP($A633,'Rashodi- plan-izvršenje'!$A$8:E$1500,'prenos-P-R-N'!G$1,FALSE),IF($A633&gt;$A$2,+VLOOKUP($A633,'Neizmirene obaveze JLS'!$A$11:E$500,'prenos-P-R-N'!G$1,FALSE),"")))</f>
        <v/>
      </c>
      <c r="H633" s="87" t="str">
        <f>IF($A633=0,"",IF($A633&lt;=$A$1,+VLOOKUP($A633,'Rashodi- plan-izvršenje'!$A$8:F$1500,'prenos-P-R-N'!H$1,FALSE),IF($A633&gt;$A$2,+VLOOKUP($A633,'Neizmirene obaveze JLS'!$A$11:F$500,'prenos-P-R-N'!H$1,FALSE),"")))</f>
        <v/>
      </c>
      <c r="I633" s="87" t="str">
        <f>IF($A633=0,"",IF($A633&lt;=$A$1,+VLOOKUP($A633,'Rashodi- plan-izvršenje'!$A$8:G$1500,'prenos-P-R-N'!I$1,FALSE),IF($A633&gt;$A$2,+VLOOKUP($A633,'Neizmirene obaveze JLS'!$A$11:G$500,'prenos-P-R-N'!I$1,FALSE),"")))</f>
        <v/>
      </c>
      <c r="J633" s="87" t="str">
        <f>IF($A633=0,"",IF($A633&lt;=$A$1,+VLOOKUP($A633,'Rashodi- plan-izvršenje'!$A$8:H$1500,'prenos-P-R-N'!J$1,FALSE),IF($A633&gt;$A$2,+VLOOKUP($A633,'Neizmirene obaveze JLS'!$A$11:H$500,'prenos-P-R-N'!J$1,FALSE),"")))</f>
        <v/>
      </c>
      <c r="K633" s="87" t="str">
        <f>IF($A633=0,"",IF($A633&lt;=$A$1,+VLOOKUP($A633,'Rashodi- plan-izvršenje'!$A$8:I$1500,'prenos-P-R-N'!K$1,FALSE),IF($A633&gt;$A$2,+VLOOKUP($A633,'Neizmirene obaveze JLS'!$A$11:I$500,'prenos-P-R-N'!K$1,FALSE),"")))</f>
        <v/>
      </c>
      <c r="L633" t="str">
        <f>IF(A633=0,"",IF(A633&lt;=A$1,+IF(VLOOKUP(A633,'Rashodi- plan-izvršenje'!A$8:J$1500,M$1,FALSE)&gt;0,"Програмска активност","Пројекат"),IF(A633&gt;A$2,+IF(VLOOKUP(A633,'Neizmirene obaveze JLS'!A$8:J$2008,M$1,FALSE)&gt;0,"Програмска активност","Пројекат"),"")))</f>
        <v/>
      </c>
      <c r="M633" s="87" t="str">
        <f>IF(A633=0,"",IF($A633&lt;=$A$1,+IF(VLOOKUP($A633,'Rashodi- plan-izvršenje'!$A$8:$M$1500,10,FALSE)&gt;0,VLOOKUP($A633,'Rashodi- plan-izvršenje'!$A$8:$M$1500,10,FALSE),VLOOKUP($A633,'Rashodi- plan-izvršenje'!$A$8:$M$1500,12,FALSE)),+IF($A633&gt;$A$2,IF(VLOOKUP($A633,'Neizmirene obaveze JLS'!$A$8:$M$1500,10,FALSE)&gt;0,VLOOKUP($A633,'Neizmirene obaveze JLS'!$A$11:$M$1500,10,FALSE),VLOOKUP($A633,'Neizmirene obaveze JLS'!$A$11:$M$1500,12,FALSE)),0)))</f>
        <v/>
      </c>
      <c r="N633" s="87" t="str">
        <f>IF(A633=0,"",IF($A633&lt;=$A$1,+IF(VLOOKUP(A633,'Rashodi- plan-izvršenje'!$A$8:$M$1500,10,FALSE)&gt;0,VLOOKUP(A633,'Rashodi- plan-izvršenje'!$A$8:$M$1500,11,FALSE),VLOOKUP(A633,'Rashodi- plan-izvršenje'!$A$8:$M$1500,13,FALSE)),+IF($A633&gt;$A$2,IF(VLOOKUP($A633,'Neizmirene obaveze JLS'!$A$8:$M$1500,10,FALSE)&gt;0,VLOOKUP($A633,'Neizmirene obaveze JLS'!$A$11:$M$1500,11,FALSE),VLOOKUP($A633,'Neizmirene obaveze JLS'!$A$11:$M$1500,13,FALSE)),0)))</f>
        <v/>
      </c>
      <c r="O633" s="87" t="str">
        <f>IF(A633=0,"",IF($A633&lt;=$A$1,VALUE(+VLOOKUP($A633,'Rashodi- plan-izvršenje'!$A$8:N$1500,'prenos-P-R-N'!O$1,FALSE)),IF($A633&lt;=A$2,VALUE(VLOOKUP($A633,'Prihodi- plan-izvršenje'!$A$8:$H$500,6,FALSE)),VALUE(VLOOKUP($A633,'Neizmirene obaveze JLS'!$A$8:$N$500,O$1,FALSE)))))</f>
        <v/>
      </c>
      <c r="P633" s="87" t="str">
        <f>IF(A633=0,"",IF(A633=0,0,IF(A633&gt;A$2,'šifarnik K-izvor'!G$3,+IF(Q633&lt;700,+'šifarnik K-izvor'!G$2,'šifarnik K-izvor'!G$1))))</f>
        <v/>
      </c>
      <c r="Q633" s="87">
        <f>IF($A633&lt;=$A$1,VALUE(+VLOOKUP($A633,'Rashodi- plan-izvršenje'!$A$8:O$1500,'prenos-P-R-N'!Q$1,FALSE)),IF($A633&lt;=$A$2,VLOOKUP($A633,'Prihodi- plan-izvršenje'!$A$4:$H$500,4,FALSE),IF($A633&lt;=$A$3,VLOOKUP(A633,'Neizmirene obaveze JLS'!$A$11:O$500,Q$1,FALSE),"")))</f>
        <v>0</v>
      </c>
      <c r="R633" s="88">
        <f>IF($A633&lt;=$A$1,VALUE(+VLOOKUP($A633,'Rashodi- plan-izvršenje'!$A$8:P$1500,'prenos-P-R-N'!R$1,FALSE)),IF($A633&lt;=$A$2,VLOOKUP($A633,'Prihodi- plan-izvršenje'!$A$4:$H$500,7,FALSE),""))</f>
        <v>0</v>
      </c>
      <c r="S633" s="88">
        <f>IF(A633=0,0,IF($A633&lt;=$A$1,VALUE(+VLOOKUP($A633,'Rashodi- plan-izvršenje'!$A$8:Q$1500,'prenos-P-R-N'!S$1,FALSE)),IF($A633&lt;=$A$2,VLOOKUP($A633,'Prihodi- plan-izvršenje'!$A$4:$H$500,8,FALSE),0)))</f>
        <v>0</v>
      </c>
      <c r="T633" s="88" t="str">
        <f>IF($A633&gt;$A$2,VLOOKUP($A633,'Neizmirene obaveze JLS'!$A$11:R$500,R$1,FALSE),"")</f>
        <v/>
      </c>
      <c r="U633" s="88">
        <f>IF($A633&gt;$A$2,VLOOKUP($A633,'Neizmirene obaveze JLS'!$A$11:S$500,S$1,FALSE),0)</f>
        <v>0</v>
      </c>
      <c r="V633" s="88">
        <f t="shared" si="58"/>
        <v>0</v>
      </c>
      <c r="W633" s="74"/>
      <c r="X633" s="74"/>
      <c r="Y633" s="74"/>
      <c r="Z633" s="74"/>
      <c r="AA633" s="193">
        <f t="shared" si="59"/>
        <v>1</v>
      </c>
      <c r="AB633" s="193" t="str">
        <f t="shared" si="60"/>
        <v/>
      </c>
    </row>
    <row r="634" spans="1:28">
      <c r="A634" s="89">
        <f>IF(AND(COUNTIF(A$1:A$3,"&gt;0")=1,MAX(A$8:A633)&lt;A$1),A633+1,IF(AND(COUNTIF(A$1:A$3,"&gt;0")=2,MAX(A$8:A633)&lt;A$2),A633+1,IF(AND(COUNTIF(A$1:A$3,"&gt;0")=3,MAX(A$8:A633)&lt;A$3),A633+1,0)))</f>
        <v>0</v>
      </c>
      <c r="B634" s="89" t="str">
        <f t="shared" si="61"/>
        <v/>
      </c>
      <c r="C634" s="89" t="str">
        <f t="shared" si="62"/>
        <v/>
      </c>
      <c r="D634" s="87" t="str">
        <f>IF($A634=0,"",IF($A634&lt;=$A$1,+VLOOKUP($A634,'Rashodi- plan-izvršenje'!$A$8:B$1500,'prenos-P-R-N'!D$1,FALSE),IF($A634&gt;$A$2,+VLOOKUP($A634,'Neizmirene obaveze JLS'!$A$11:B$500,'prenos-P-R-N'!D$1,FALSE),"")))</f>
        <v/>
      </c>
      <c r="E634" s="87" t="str">
        <f>IF($A634=0,"",IF($A634&lt;=$A$1,+VLOOKUP($A634,'Rashodi- plan-izvršenje'!$A$8:C$1500,'prenos-P-R-N'!E$1,FALSE),IF($A634&gt;$A$2,+VLOOKUP($A634,'Neizmirene obaveze JLS'!$A$11:C$500,'prenos-P-R-N'!E$1,FALSE),"")))</f>
        <v/>
      </c>
      <c r="F634" s="87" t="str">
        <f>IF($A634=0,"",IF($A634&lt;=$A$1,+VLOOKUP($A634,'Rashodi- plan-izvršenje'!$A$8:D$1500,'prenos-P-R-N'!F$1,FALSE),IF($A634&gt;$A$2,+VLOOKUP($A634,'Neizmirene obaveze JLS'!$A$11:D$500,'prenos-P-R-N'!F$1,FALSE),"")))</f>
        <v/>
      </c>
      <c r="G634" s="87" t="str">
        <f>IF($A634=0,"",IF($A634&lt;=$A$1,+VLOOKUP($A634,'Rashodi- plan-izvršenje'!$A$8:E$1500,'prenos-P-R-N'!G$1,FALSE),IF($A634&gt;$A$2,+VLOOKUP($A634,'Neizmirene obaveze JLS'!$A$11:E$500,'prenos-P-R-N'!G$1,FALSE),"")))</f>
        <v/>
      </c>
      <c r="H634" s="87" t="str">
        <f>IF($A634=0,"",IF($A634&lt;=$A$1,+VLOOKUP($A634,'Rashodi- plan-izvršenje'!$A$8:F$1500,'prenos-P-R-N'!H$1,FALSE),IF($A634&gt;$A$2,+VLOOKUP($A634,'Neizmirene obaveze JLS'!$A$11:F$500,'prenos-P-R-N'!H$1,FALSE),"")))</f>
        <v/>
      </c>
      <c r="I634" s="87" t="str">
        <f>IF($A634=0,"",IF($A634&lt;=$A$1,+VLOOKUP($A634,'Rashodi- plan-izvršenje'!$A$8:G$1500,'prenos-P-R-N'!I$1,FALSE),IF($A634&gt;$A$2,+VLOOKUP($A634,'Neizmirene obaveze JLS'!$A$11:G$500,'prenos-P-R-N'!I$1,FALSE),"")))</f>
        <v/>
      </c>
      <c r="J634" s="87" t="str">
        <f>IF($A634=0,"",IF($A634&lt;=$A$1,+VLOOKUP($A634,'Rashodi- plan-izvršenje'!$A$8:H$1500,'prenos-P-R-N'!J$1,FALSE),IF($A634&gt;$A$2,+VLOOKUP($A634,'Neizmirene obaveze JLS'!$A$11:H$500,'prenos-P-R-N'!J$1,FALSE),"")))</f>
        <v/>
      </c>
      <c r="K634" s="87" t="str">
        <f>IF($A634=0,"",IF($A634&lt;=$A$1,+VLOOKUP($A634,'Rashodi- plan-izvršenje'!$A$8:I$1500,'prenos-P-R-N'!K$1,FALSE),IF($A634&gt;$A$2,+VLOOKUP($A634,'Neizmirene obaveze JLS'!$A$11:I$500,'prenos-P-R-N'!K$1,FALSE),"")))</f>
        <v/>
      </c>
      <c r="L634" t="str">
        <f>IF(A634=0,"",IF(A634&lt;=A$1,+IF(VLOOKUP(A634,'Rashodi- plan-izvršenje'!A$8:J$1500,M$1,FALSE)&gt;0,"Програмска активност","Пројекат"),IF(A634&gt;A$2,+IF(VLOOKUP(A634,'Neizmirene obaveze JLS'!A$8:J$2008,M$1,FALSE)&gt;0,"Програмска активност","Пројекат"),"")))</f>
        <v/>
      </c>
      <c r="M634" s="87" t="str">
        <f>IF(A634=0,"",IF($A634&lt;=$A$1,+IF(VLOOKUP($A634,'Rashodi- plan-izvršenje'!$A$8:$M$1500,10,FALSE)&gt;0,VLOOKUP($A634,'Rashodi- plan-izvršenje'!$A$8:$M$1500,10,FALSE),VLOOKUP($A634,'Rashodi- plan-izvršenje'!$A$8:$M$1500,12,FALSE)),+IF($A634&gt;$A$2,IF(VLOOKUP($A634,'Neizmirene obaveze JLS'!$A$8:$M$1500,10,FALSE)&gt;0,VLOOKUP($A634,'Neizmirene obaveze JLS'!$A$11:$M$1500,10,FALSE),VLOOKUP($A634,'Neizmirene obaveze JLS'!$A$11:$M$1500,12,FALSE)),0)))</f>
        <v/>
      </c>
      <c r="N634" s="87" t="str">
        <f>IF(A634=0,"",IF($A634&lt;=$A$1,+IF(VLOOKUP(A634,'Rashodi- plan-izvršenje'!$A$8:$M$1500,10,FALSE)&gt;0,VLOOKUP(A634,'Rashodi- plan-izvršenje'!$A$8:$M$1500,11,FALSE),VLOOKUP(A634,'Rashodi- plan-izvršenje'!$A$8:$M$1500,13,FALSE)),+IF($A634&gt;$A$2,IF(VLOOKUP($A634,'Neizmirene obaveze JLS'!$A$8:$M$1500,10,FALSE)&gt;0,VLOOKUP($A634,'Neizmirene obaveze JLS'!$A$11:$M$1500,11,FALSE),VLOOKUP($A634,'Neizmirene obaveze JLS'!$A$11:$M$1500,13,FALSE)),0)))</f>
        <v/>
      </c>
      <c r="O634" s="87" t="str">
        <f>IF(A634=0,"",IF($A634&lt;=$A$1,VALUE(+VLOOKUP($A634,'Rashodi- plan-izvršenje'!$A$8:N$1500,'prenos-P-R-N'!O$1,FALSE)),IF($A634&lt;=A$2,VALUE(VLOOKUP($A634,'Prihodi- plan-izvršenje'!$A$8:$H$500,6,FALSE)),VALUE(VLOOKUP($A634,'Neizmirene obaveze JLS'!$A$8:$N$500,O$1,FALSE)))))</f>
        <v/>
      </c>
      <c r="P634" s="87" t="str">
        <f>IF(A634=0,"",IF(A634=0,0,IF(A634&gt;A$2,'šifarnik K-izvor'!G$3,+IF(Q634&lt;700,+'šifarnik K-izvor'!G$2,'šifarnik K-izvor'!G$1))))</f>
        <v/>
      </c>
      <c r="Q634" s="87">
        <f>IF($A634&lt;=$A$1,VALUE(+VLOOKUP($A634,'Rashodi- plan-izvršenje'!$A$8:O$1500,'prenos-P-R-N'!Q$1,FALSE)),IF($A634&lt;=$A$2,VLOOKUP($A634,'Prihodi- plan-izvršenje'!$A$4:$H$500,4,FALSE),IF($A634&lt;=$A$3,VLOOKUP(A634,'Neizmirene obaveze JLS'!$A$11:O$500,Q$1,FALSE),"")))</f>
        <v>0</v>
      </c>
      <c r="R634" s="88">
        <f>IF($A634&lt;=$A$1,VALUE(+VLOOKUP($A634,'Rashodi- plan-izvršenje'!$A$8:P$1500,'prenos-P-R-N'!R$1,FALSE)),IF($A634&lt;=$A$2,VLOOKUP($A634,'Prihodi- plan-izvršenje'!$A$4:$H$500,7,FALSE),""))</f>
        <v>0</v>
      </c>
      <c r="S634" s="88">
        <f>IF(A634=0,0,IF($A634&lt;=$A$1,VALUE(+VLOOKUP($A634,'Rashodi- plan-izvršenje'!$A$8:Q$1500,'prenos-P-R-N'!S$1,FALSE)),IF($A634&lt;=$A$2,VLOOKUP($A634,'Prihodi- plan-izvršenje'!$A$4:$H$500,8,FALSE),0)))</f>
        <v>0</v>
      </c>
      <c r="T634" s="88" t="str">
        <f>IF($A634&gt;$A$2,VLOOKUP($A634,'Neizmirene obaveze JLS'!$A$11:R$500,R$1,FALSE),"")</f>
        <v/>
      </c>
      <c r="U634" s="88">
        <f>IF($A634&gt;$A$2,VLOOKUP($A634,'Neizmirene obaveze JLS'!$A$11:S$500,S$1,FALSE),0)</f>
        <v>0</v>
      </c>
      <c r="V634" s="88">
        <f t="shared" si="58"/>
        <v>0</v>
      </c>
      <c r="W634" s="74"/>
      <c r="X634" s="74"/>
      <c r="Y634" s="74"/>
      <c r="Z634" s="74"/>
      <c r="AA634" s="193">
        <f t="shared" si="59"/>
        <v>1</v>
      </c>
      <c r="AB634" s="193" t="str">
        <f t="shared" si="60"/>
        <v/>
      </c>
    </row>
    <row r="635" spans="1:28">
      <c r="A635" s="89">
        <f>IF(AND(COUNTIF(A$1:A$3,"&gt;0")=1,MAX(A$8:A634)&lt;A$1),A634+1,IF(AND(COUNTIF(A$1:A$3,"&gt;0")=2,MAX(A$8:A634)&lt;A$2),A634+1,IF(AND(COUNTIF(A$1:A$3,"&gt;0")=3,MAX(A$8:A634)&lt;A$3),A634+1,0)))</f>
        <v>0</v>
      </c>
      <c r="B635" s="89" t="str">
        <f t="shared" si="61"/>
        <v/>
      </c>
      <c r="C635" s="89" t="str">
        <f t="shared" si="62"/>
        <v/>
      </c>
      <c r="D635" s="87" t="str">
        <f>IF($A635=0,"",IF($A635&lt;=$A$1,+VLOOKUP($A635,'Rashodi- plan-izvršenje'!$A$8:B$1500,'prenos-P-R-N'!D$1,FALSE),IF($A635&gt;$A$2,+VLOOKUP($A635,'Neizmirene obaveze JLS'!$A$11:B$500,'prenos-P-R-N'!D$1,FALSE),"")))</f>
        <v/>
      </c>
      <c r="E635" s="87" t="str">
        <f>IF($A635=0,"",IF($A635&lt;=$A$1,+VLOOKUP($A635,'Rashodi- plan-izvršenje'!$A$8:C$1500,'prenos-P-R-N'!E$1,FALSE),IF($A635&gt;$A$2,+VLOOKUP($A635,'Neizmirene obaveze JLS'!$A$11:C$500,'prenos-P-R-N'!E$1,FALSE),"")))</f>
        <v/>
      </c>
      <c r="F635" s="87" t="str">
        <f>IF($A635=0,"",IF($A635&lt;=$A$1,+VLOOKUP($A635,'Rashodi- plan-izvršenje'!$A$8:D$1500,'prenos-P-R-N'!F$1,FALSE),IF($A635&gt;$A$2,+VLOOKUP($A635,'Neizmirene obaveze JLS'!$A$11:D$500,'prenos-P-R-N'!F$1,FALSE),"")))</f>
        <v/>
      </c>
      <c r="G635" s="87" t="str">
        <f>IF($A635=0,"",IF($A635&lt;=$A$1,+VLOOKUP($A635,'Rashodi- plan-izvršenje'!$A$8:E$1500,'prenos-P-R-N'!G$1,FALSE),IF($A635&gt;$A$2,+VLOOKUP($A635,'Neizmirene obaveze JLS'!$A$11:E$500,'prenos-P-R-N'!G$1,FALSE),"")))</f>
        <v/>
      </c>
      <c r="H635" s="87" t="str">
        <f>IF($A635=0,"",IF($A635&lt;=$A$1,+VLOOKUP($A635,'Rashodi- plan-izvršenje'!$A$8:F$1500,'prenos-P-R-N'!H$1,FALSE),IF($A635&gt;$A$2,+VLOOKUP($A635,'Neizmirene obaveze JLS'!$A$11:F$500,'prenos-P-R-N'!H$1,FALSE),"")))</f>
        <v/>
      </c>
      <c r="I635" s="87" t="str">
        <f>IF($A635=0,"",IF($A635&lt;=$A$1,+VLOOKUP($A635,'Rashodi- plan-izvršenje'!$A$8:G$1500,'prenos-P-R-N'!I$1,FALSE),IF($A635&gt;$A$2,+VLOOKUP($A635,'Neizmirene obaveze JLS'!$A$11:G$500,'prenos-P-R-N'!I$1,FALSE),"")))</f>
        <v/>
      </c>
      <c r="J635" s="87" t="str">
        <f>IF($A635=0,"",IF($A635&lt;=$A$1,+VLOOKUP($A635,'Rashodi- plan-izvršenje'!$A$8:H$1500,'prenos-P-R-N'!J$1,FALSE),IF($A635&gt;$A$2,+VLOOKUP($A635,'Neizmirene obaveze JLS'!$A$11:H$500,'prenos-P-R-N'!J$1,FALSE),"")))</f>
        <v/>
      </c>
      <c r="K635" s="87" t="str">
        <f>IF($A635=0,"",IF($A635&lt;=$A$1,+VLOOKUP($A635,'Rashodi- plan-izvršenje'!$A$8:I$1500,'prenos-P-R-N'!K$1,FALSE),IF($A635&gt;$A$2,+VLOOKUP($A635,'Neizmirene obaveze JLS'!$A$11:I$500,'prenos-P-R-N'!K$1,FALSE),"")))</f>
        <v/>
      </c>
      <c r="L635" t="str">
        <f>IF(A635=0,"",IF(A635&lt;=A$1,+IF(VLOOKUP(A635,'Rashodi- plan-izvršenje'!A$8:J$1500,M$1,FALSE)&gt;0,"Програмска активност","Пројекат"),IF(A635&gt;A$2,+IF(VLOOKUP(A635,'Neizmirene obaveze JLS'!A$8:J$2008,M$1,FALSE)&gt;0,"Програмска активност","Пројекат"),"")))</f>
        <v/>
      </c>
      <c r="M635" s="87" t="str">
        <f>IF(A635=0,"",IF($A635&lt;=$A$1,+IF(VLOOKUP($A635,'Rashodi- plan-izvršenje'!$A$8:$M$1500,10,FALSE)&gt;0,VLOOKUP($A635,'Rashodi- plan-izvršenje'!$A$8:$M$1500,10,FALSE),VLOOKUP($A635,'Rashodi- plan-izvršenje'!$A$8:$M$1500,12,FALSE)),+IF($A635&gt;$A$2,IF(VLOOKUP($A635,'Neizmirene obaveze JLS'!$A$8:$M$1500,10,FALSE)&gt;0,VLOOKUP($A635,'Neizmirene obaveze JLS'!$A$11:$M$1500,10,FALSE),VLOOKUP($A635,'Neizmirene obaveze JLS'!$A$11:$M$1500,12,FALSE)),0)))</f>
        <v/>
      </c>
      <c r="N635" s="87" t="str">
        <f>IF(A635=0,"",IF($A635&lt;=$A$1,+IF(VLOOKUP(A635,'Rashodi- plan-izvršenje'!$A$8:$M$1500,10,FALSE)&gt;0,VLOOKUP(A635,'Rashodi- plan-izvršenje'!$A$8:$M$1500,11,FALSE),VLOOKUP(A635,'Rashodi- plan-izvršenje'!$A$8:$M$1500,13,FALSE)),+IF($A635&gt;$A$2,IF(VLOOKUP($A635,'Neizmirene obaveze JLS'!$A$8:$M$1500,10,FALSE)&gt;0,VLOOKUP($A635,'Neizmirene obaveze JLS'!$A$11:$M$1500,11,FALSE),VLOOKUP($A635,'Neizmirene obaveze JLS'!$A$11:$M$1500,13,FALSE)),0)))</f>
        <v/>
      </c>
      <c r="O635" s="87" t="str">
        <f>IF(A635=0,"",IF($A635&lt;=$A$1,VALUE(+VLOOKUP($A635,'Rashodi- plan-izvršenje'!$A$8:N$1500,'prenos-P-R-N'!O$1,FALSE)),IF($A635&lt;=A$2,VALUE(VLOOKUP($A635,'Prihodi- plan-izvršenje'!$A$8:$H$500,6,FALSE)),VALUE(VLOOKUP($A635,'Neizmirene obaveze JLS'!$A$8:$N$500,O$1,FALSE)))))</f>
        <v/>
      </c>
      <c r="P635" s="87" t="str">
        <f>IF(A635=0,"",IF(A635=0,0,IF(A635&gt;A$2,'šifarnik K-izvor'!G$3,+IF(Q635&lt;700,+'šifarnik K-izvor'!G$2,'šifarnik K-izvor'!G$1))))</f>
        <v/>
      </c>
      <c r="Q635" s="87">
        <f>IF($A635&lt;=$A$1,VALUE(+VLOOKUP($A635,'Rashodi- plan-izvršenje'!$A$8:O$1500,'prenos-P-R-N'!Q$1,FALSE)),IF($A635&lt;=$A$2,VLOOKUP($A635,'Prihodi- plan-izvršenje'!$A$4:$H$500,4,FALSE),IF($A635&lt;=$A$3,VLOOKUP(A635,'Neizmirene obaveze JLS'!$A$11:O$500,Q$1,FALSE),"")))</f>
        <v>0</v>
      </c>
      <c r="R635" s="88">
        <f>IF($A635&lt;=$A$1,VALUE(+VLOOKUP($A635,'Rashodi- plan-izvršenje'!$A$8:P$1500,'prenos-P-R-N'!R$1,FALSE)),IF($A635&lt;=$A$2,VLOOKUP($A635,'Prihodi- plan-izvršenje'!$A$4:$H$500,7,FALSE),""))</f>
        <v>0</v>
      </c>
      <c r="S635" s="88">
        <f>IF(A635=0,0,IF($A635&lt;=$A$1,VALUE(+VLOOKUP($A635,'Rashodi- plan-izvršenje'!$A$8:Q$1500,'prenos-P-R-N'!S$1,FALSE)),IF($A635&lt;=$A$2,VLOOKUP($A635,'Prihodi- plan-izvršenje'!$A$4:$H$500,8,FALSE),0)))</f>
        <v>0</v>
      </c>
      <c r="T635" s="88" t="str">
        <f>IF($A635&gt;$A$2,VLOOKUP($A635,'Neizmirene obaveze JLS'!$A$11:R$500,R$1,FALSE),"")</f>
        <v/>
      </c>
      <c r="U635" s="88">
        <f>IF($A635&gt;$A$2,VLOOKUP($A635,'Neizmirene obaveze JLS'!$A$11:S$500,S$1,FALSE),0)</f>
        <v>0</v>
      </c>
      <c r="V635" s="88">
        <f t="shared" si="58"/>
        <v>0</v>
      </c>
      <c r="W635" s="74"/>
      <c r="X635" s="74"/>
      <c r="Y635" s="74"/>
      <c r="Z635" s="74"/>
      <c r="AA635" s="193">
        <f t="shared" si="59"/>
        <v>1</v>
      </c>
      <c r="AB635" s="193" t="str">
        <f t="shared" si="60"/>
        <v/>
      </c>
    </row>
    <row r="636" spans="1:28">
      <c r="A636" s="89">
        <f>IF(AND(COUNTIF(A$1:A$3,"&gt;0")=1,MAX(A$8:A635)&lt;A$1),A635+1,IF(AND(COUNTIF(A$1:A$3,"&gt;0")=2,MAX(A$8:A635)&lt;A$2),A635+1,IF(AND(COUNTIF(A$1:A$3,"&gt;0")=3,MAX(A$8:A635)&lt;A$3),A635+1,0)))</f>
        <v>0</v>
      </c>
      <c r="B636" s="89" t="str">
        <f t="shared" si="61"/>
        <v/>
      </c>
      <c r="C636" s="89" t="str">
        <f t="shared" si="62"/>
        <v/>
      </c>
      <c r="D636" s="87" t="str">
        <f>IF($A636=0,"",IF($A636&lt;=$A$1,+VLOOKUP($A636,'Rashodi- plan-izvršenje'!$A$8:B$1500,'prenos-P-R-N'!D$1,FALSE),IF($A636&gt;$A$2,+VLOOKUP($A636,'Neizmirene obaveze JLS'!$A$11:B$500,'prenos-P-R-N'!D$1,FALSE),"")))</f>
        <v/>
      </c>
      <c r="E636" s="87" t="str">
        <f>IF($A636=0,"",IF($A636&lt;=$A$1,+VLOOKUP($A636,'Rashodi- plan-izvršenje'!$A$8:C$1500,'prenos-P-R-N'!E$1,FALSE),IF($A636&gt;$A$2,+VLOOKUP($A636,'Neizmirene obaveze JLS'!$A$11:C$500,'prenos-P-R-N'!E$1,FALSE),"")))</f>
        <v/>
      </c>
      <c r="F636" s="87" t="str">
        <f>IF($A636=0,"",IF($A636&lt;=$A$1,+VLOOKUP($A636,'Rashodi- plan-izvršenje'!$A$8:D$1500,'prenos-P-R-N'!F$1,FALSE),IF($A636&gt;$A$2,+VLOOKUP($A636,'Neizmirene obaveze JLS'!$A$11:D$500,'prenos-P-R-N'!F$1,FALSE),"")))</f>
        <v/>
      </c>
      <c r="G636" s="87" t="str">
        <f>IF($A636=0,"",IF($A636&lt;=$A$1,+VLOOKUP($A636,'Rashodi- plan-izvršenje'!$A$8:E$1500,'prenos-P-R-N'!G$1,FALSE),IF($A636&gt;$A$2,+VLOOKUP($A636,'Neizmirene obaveze JLS'!$A$11:E$500,'prenos-P-R-N'!G$1,FALSE),"")))</f>
        <v/>
      </c>
      <c r="H636" s="87" t="str">
        <f>IF($A636=0,"",IF($A636&lt;=$A$1,+VLOOKUP($A636,'Rashodi- plan-izvršenje'!$A$8:F$1500,'prenos-P-R-N'!H$1,FALSE),IF($A636&gt;$A$2,+VLOOKUP($A636,'Neizmirene obaveze JLS'!$A$11:F$500,'prenos-P-R-N'!H$1,FALSE),"")))</f>
        <v/>
      </c>
      <c r="I636" s="87" t="str">
        <f>IF($A636=0,"",IF($A636&lt;=$A$1,+VLOOKUP($A636,'Rashodi- plan-izvršenje'!$A$8:G$1500,'prenos-P-R-N'!I$1,FALSE),IF($A636&gt;$A$2,+VLOOKUP($A636,'Neizmirene obaveze JLS'!$A$11:G$500,'prenos-P-R-N'!I$1,FALSE),"")))</f>
        <v/>
      </c>
      <c r="J636" s="87" t="str">
        <f>IF($A636=0,"",IF($A636&lt;=$A$1,+VLOOKUP($A636,'Rashodi- plan-izvršenje'!$A$8:H$1500,'prenos-P-R-N'!J$1,FALSE),IF($A636&gt;$A$2,+VLOOKUP($A636,'Neizmirene obaveze JLS'!$A$11:H$500,'prenos-P-R-N'!J$1,FALSE),"")))</f>
        <v/>
      </c>
      <c r="K636" s="87" t="str">
        <f>IF($A636=0,"",IF($A636&lt;=$A$1,+VLOOKUP($A636,'Rashodi- plan-izvršenje'!$A$8:I$1500,'prenos-P-R-N'!K$1,FALSE),IF($A636&gt;$A$2,+VLOOKUP($A636,'Neizmirene obaveze JLS'!$A$11:I$500,'prenos-P-R-N'!K$1,FALSE),"")))</f>
        <v/>
      </c>
      <c r="L636" t="str">
        <f>IF(A636=0,"",IF(A636&lt;=A$1,+IF(VLOOKUP(A636,'Rashodi- plan-izvršenje'!A$8:J$1500,M$1,FALSE)&gt;0,"Програмска активност","Пројекат"),IF(A636&gt;A$2,+IF(VLOOKUP(A636,'Neizmirene obaveze JLS'!A$8:J$2008,M$1,FALSE)&gt;0,"Програмска активност","Пројекат"),"")))</f>
        <v/>
      </c>
      <c r="M636" s="87" t="str">
        <f>IF(A636=0,"",IF($A636&lt;=$A$1,+IF(VLOOKUP($A636,'Rashodi- plan-izvršenje'!$A$8:$M$1500,10,FALSE)&gt;0,VLOOKUP($A636,'Rashodi- plan-izvršenje'!$A$8:$M$1500,10,FALSE),VLOOKUP($A636,'Rashodi- plan-izvršenje'!$A$8:$M$1500,12,FALSE)),+IF($A636&gt;$A$2,IF(VLOOKUP($A636,'Neizmirene obaveze JLS'!$A$8:$M$1500,10,FALSE)&gt;0,VLOOKUP($A636,'Neizmirene obaveze JLS'!$A$11:$M$1500,10,FALSE),VLOOKUP($A636,'Neizmirene obaveze JLS'!$A$11:$M$1500,12,FALSE)),0)))</f>
        <v/>
      </c>
      <c r="N636" s="87" t="str">
        <f>IF(A636=0,"",IF($A636&lt;=$A$1,+IF(VLOOKUP(A636,'Rashodi- plan-izvršenje'!$A$8:$M$1500,10,FALSE)&gt;0,VLOOKUP(A636,'Rashodi- plan-izvršenje'!$A$8:$M$1500,11,FALSE),VLOOKUP(A636,'Rashodi- plan-izvršenje'!$A$8:$M$1500,13,FALSE)),+IF($A636&gt;$A$2,IF(VLOOKUP($A636,'Neizmirene obaveze JLS'!$A$8:$M$1500,10,FALSE)&gt;0,VLOOKUP($A636,'Neizmirene obaveze JLS'!$A$11:$M$1500,11,FALSE),VLOOKUP($A636,'Neizmirene obaveze JLS'!$A$11:$M$1500,13,FALSE)),0)))</f>
        <v/>
      </c>
      <c r="O636" s="87" t="str">
        <f>IF(A636=0,"",IF($A636&lt;=$A$1,VALUE(+VLOOKUP($A636,'Rashodi- plan-izvršenje'!$A$8:N$1500,'prenos-P-R-N'!O$1,FALSE)),IF($A636&lt;=A$2,VALUE(VLOOKUP($A636,'Prihodi- plan-izvršenje'!$A$8:$H$500,6,FALSE)),VALUE(VLOOKUP($A636,'Neizmirene obaveze JLS'!$A$8:$N$500,O$1,FALSE)))))</f>
        <v/>
      </c>
      <c r="P636" s="87" t="str">
        <f>IF(A636=0,"",IF(A636=0,0,IF(A636&gt;A$2,'šifarnik K-izvor'!G$3,+IF(Q636&lt;700,+'šifarnik K-izvor'!G$2,'šifarnik K-izvor'!G$1))))</f>
        <v/>
      </c>
      <c r="Q636" s="87">
        <f>IF($A636&lt;=$A$1,VALUE(+VLOOKUP($A636,'Rashodi- plan-izvršenje'!$A$8:O$1500,'prenos-P-R-N'!Q$1,FALSE)),IF($A636&lt;=$A$2,VLOOKUP($A636,'Prihodi- plan-izvršenje'!$A$4:$H$500,4,FALSE),IF($A636&lt;=$A$3,VLOOKUP(A636,'Neizmirene obaveze JLS'!$A$11:O$500,Q$1,FALSE),"")))</f>
        <v>0</v>
      </c>
      <c r="R636" s="88">
        <f>IF($A636&lt;=$A$1,VALUE(+VLOOKUP($A636,'Rashodi- plan-izvršenje'!$A$8:P$1500,'prenos-P-R-N'!R$1,FALSE)),IF($A636&lt;=$A$2,VLOOKUP($A636,'Prihodi- plan-izvršenje'!$A$4:$H$500,7,FALSE),""))</f>
        <v>0</v>
      </c>
      <c r="S636" s="88">
        <f>IF(A636=0,0,IF($A636&lt;=$A$1,VALUE(+VLOOKUP($A636,'Rashodi- plan-izvršenje'!$A$8:Q$1500,'prenos-P-R-N'!S$1,FALSE)),IF($A636&lt;=$A$2,VLOOKUP($A636,'Prihodi- plan-izvršenje'!$A$4:$H$500,8,FALSE),0)))</f>
        <v>0</v>
      </c>
      <c r="T636" s="88" t="str">
        <f>IF($A636&gt;$A$2,VLOOKUP($A636,'Neizmirene obaveze JLS'!$A$11:R$500,R$1,FALSE),"")</f>
        <v/>
      </c>
      <c r="U636" s="88">
        <f>IF($A636&gt;$A$2,VLOOKUP($A636,'Neizmirene obaveze JLS'!$A$11:S$500,S$1,FALSE),0)</f>
        <v>0</v>
      </c>
      <c r="V636" s="88">
        <f t="shared" si="58"/>
        <v>0</v>
      </c>
      <c r="W636" s="74"/>
      <c r="X636" s="74"/>
      <c r="Y636" s="74"/>
      <c r="Z636" s="74"/>
      <c r="AA636" s="193">
        <f t="shared" si="59"/>
        <v>1</v>
      </c>
      <c r="AB636" s="193" t="str">
        <f t="shared" si="60"/>
        <v/>
      </c>
    </row>
    <row r="637" spans="1:28">
      <c r="A637" s="89">
        <f>IF(AND(COUNTIF(A$1:A$3,"&gt;0")=1,MAX(A$8:A636)&lt;A$1),A636+1,IF(AND(COUNTIF(A$1:A$3,"&gt;0")=2,MAX(A$8:A636)&lt;A$2),A636+1,IF(AND(COUNTIF(A$1:A$3,"&gt;0")=3,MAX(A$8:A636)&lt;A$3),A636+1,0)))</f>
        <v>0</v>
      </c>
      <c r="B637" s="89" t="str">
        <f t="shared" si="61"/>
        <v/>
      </c>
      <c r="C637" s="89" t="str">
        <f t="shared" si="62"/>
        <v/>
      </c>
      <c r="D637" s="87" t="str">
        <f>IF($A637=0,"",IF($A637&lt;=$A$1,+VLOOKUP($A637,'Rashodi- plan-izvršenje'!$A$8:B$1500,'prenos-P-R-N'!D$1,FALSE),IF($A637&gt;$A$2,+VLOOKUP($A637,'Neizmirene obaveze JLS'!$A$11:B$500,'prenos-P-R-N'!D$1,FALSE),"")))</f>
        <v/>
      </c>
      <c r="E637" s="87" t="str">
        <f>IF($A637=0,"",IF($A637&lt;=$A$1,+VLOOKUP($A637,'Rashodi- plan-izvršenje'!$A$8:C$1500,'prenos-P-R-N'!E$1,FALSE),IF($A637&gt;$A$2,+VLOOKUP($A637,'Neizmirene obaveze JLS'!$A$11:C$500,'prenos-P-R-N'!E$1,FALSE),"")))</f>
        <v/>
      </c>
      <c r="F637" s="87" t="str">
        <f>IF($A637=0,"",IF($A637&lt;=$A$1,+VLOOKUP($A637,'Rashodi- plan-izvršenje'!$A$8:D$1500,'prenos-P-R-N'!F$1,FALSE),IF($A637&gt;$A$2,+VLOOKUP($A637,'Neizmirene obaveze JLS'!$A$11:D$500,'prenos-P-R-N'!F$1,FALSE),"")))</f>
        <v/>
      </c>
      <c r="G637" s="87" t="str">
        <f>IF($A637=0,"",IF($A637&lt;=$A$1,+VLOOKUP($A637,'Rashodi- plan-izvršenje'!$A$8:E$1500,'prenos-P-R-N'!G$1,FALSE),IF($A637&gt;$A$2,+VLOOKUP($A637,'Neizmirene obaveze JLS'!$A$11:E$500,'prenos-P-R-N'!G$1,FALSE),"")))</f>
        <v/>
      </c>
      <c r="H637" s="87" t="str">
        <f>IF($A637=0,"",IF($A637&lt;=$A$1,+VLOOKUP($A637,'Rashodi- plan-izvršenje'!$A$8:F$1500,'prenos-P-R-N'!H$1,FALSE),IF($A637&gt;$A$2,+VLOOKUP($A637,'Neizmirene obaveze JLS'!$A$11:F$500,'prenos-P-R-N'!H$1,FALSE),"")))</f>
        <v/>
      </c>
      <c r="I637" s="87" t="str">
        <f>IF($A637=0,"",IF($A637&lt;=$A$1,+VLOOKUP($A637,'Rashodi- plan-izvršenje'!$A$8:G$1500,'prenos-P-R-N'!I$1,FALSE),IF($A637&gt;$A$2,+VLOOKUP($A637,'Neizmirene obaveze JLS'!$A$11:G$500,'prenos-P-R-N'!I$1,FALSE),"")))</f>
        <v/>
      </c>
      <c r="J637" s="87" t="str">
        <f>IF($A637=0,"",IF($A637&lt;=$A$1,+VLOOKUP($A637,'Rashodi- plan-izvršenje'!$A$8:H$1500,'prenos-P-R-N'!J$1,FALSE),IF($A637&gt;$A$2,+VLOOKUP($A637,'Neizmirene obaveze JLS'!$A$11:H$500,'prenos-P-R-N'!J$1,FALSE),"")))</f>
        <v/>
      </c>
      <c r="K637" s="87" t="str">
        <f>IF($A637=0,"",IF($A637&lt;=$A$1,+VLOOKUP($A637,'Rashodi- plan-izvršenje'!$A$8:I$1500,'prenos-P-R-N'!K$1,FALSE),IF($A637&gt;$A$2,+VLOOKUP($A637,'Neizmirene obaveze JLS'!$A$11:I$500,'prenos-P-R-N'!K$1,FALSE),"")))</f>
        <v/>
      </c>
      <c r="L637" t="str">
        <f>IF(A637=0,"",IF(A637&lt;=A$1,+IF(VLOOKUP(A637,'Rashodi- plan-izvršenje'!A$8:J$1500,M$1,FALSE)&gt;0,"Програмска активност","Пројекат"),IF(A637&gt;A$2,+IF(VLOOKUP(A637,'Neizmirene obaveze JLS'!A$8:J$2008,M$1,FALSE)&gt;0,"Програмска активност","Пројекат"),"")))</f>
        <v/>
      </c>
      <c r="M637" s="87" t="str">
        <f>IF(A637=0,"",IF($A637&lt;=$A$1,+IF(VLOOKUP($A637,'Rashodi- plan-izvršenje'!$A$8:$M$1500,10,FALSE)&gt;0,VLOOKUP($A637,'Rashodi- plan-izvršenje'!$A$8:$M$1500,10,FALSE),VLOOKUP($A637,'Rashodi- plan-izvršenje'!$A$8:$M$1500,12,FALSE)),+IF($A637&gt;$A$2,IF(VLOOKUP($A637,'Neizmirene obaveze JLS'!$A$8:$M$1500,10,FALSE)&gt;0,VLOOKUP($A637,'Neizmirene obaveze JLS'!$A$11:$M$1500,10,FALSE),VLOOKUP($A637,'Neizmirene obaveze JLS'!$A$11:$M$1500,12,FALSE)),0)))</f>
        <v/>
      </c>
      <c r="N637" s="87" t="str">
        <f>IF(A637=0,"",IF($A637&lt;=$A$1,+IF(VLOOKUP(A637,'Rashodi- plan-izvršenje'!$A$8:$M$1500,10,FALSE)&gt;0,VLOOKUP(A637,'Rashodi- plan-izvršenje'!$A$8:$M$1500,11,FALSE),VLOOKUP(A637,'Rashodi- plan-izvršenje'!$A$8:$M$1500,13,FALSE)),+IF($A637&gt;$A$2,IF(VLOOKUP($A637,'Neizmirene obaveze JLS'!$A$8:$M$1500,10,FALSE)&gt;0,VLOOKUP($A637,'Neizmirene obaveze JLS'!$A$11:$M$1500,11,FALSE),VLOOKUP($A637,'Neizmirene obaveze JLS'!$A$11:$M$1500,13,FALSE)),0)))</f>
        <v/>
      </c>
      <c r="O637" s="87" t="str">
        <f>IF(A637=0,"",IF($A637&lt;=$A$1,VALUE(+VLOOKUP($A637,'Rashodi- plan-izvršenje'!$A$8:N$1500,'prenos-P-R-N'!O$1,FALSE)),IF($A637&lt;=A$2,VALUE(VLOOKUP($A637,'Prihodi- plan-izvršenje'!$A$8:$H$500,6,FALSE)),VALUE(VLOOKUP($A637,'Neizmirene obaveze JLS'!$A$8:$N$500,O$1,FALSE)))))</f>
        <v/>
      </c>
      <c r="P637" s="87" t="str">
        <f>IF(A637=0,"",IF(A637=0,0,IF(A637&gt;A$2,'šifarnik K-izvor'!G$3,+IF(Q637&lt;700,+'šifarnik K-izvor'!G$2,'šifarnik K-izvor'!G$1))))</f>
        <v/>
      </c>
      <c r="Q637" s="87">
        <f>IF($A637&lt;=$A$1,VALUE(+VLOOKUP($A637,'Rashodi- plan-izvršenje'!$A$8:O$1500,'prenos-P-R-N'!Q$1,FALSE)),IF($A637&lt;=$A$2,VLOOKUP($A637,'Prihodi- plan-izvršenje'!$A$4:$H$500,4,FALSE),IF($A637&lt;=$A$3,VLOOKUP(A637,'Neizmirene obaveze JLS'!$A$11:O$500,Q$1,FALSE),"")))</f>
        <v>0</v>
      </c>
      <c r="R637" s="88">
        <f>IF($A637&lt;=$A$1,VALUE(+VLOOKUP($A637,'Rashodi- plan-izvršenje'!$A$8:P$1500,'prenos-P-R-N'!R$1,FALSE)),IF($A637&lt;=$A$2,VLOOKUP($A637,'Prihodi- plan-izvršenje'!$A$4:$H$500,7,FALSE),""))</f>
        <v>0</v>
      </c>
      <c r="S637" s="88">
        <f>IF(A637=0,0,IF($A637&lt;=$A$1,VALUE(+VLOOKUP($A637,'Rashodi- plan-izvršenje'!$A$8:Q$1500,'prenos-P-R-N'!S$1,FALSE)),IF($A637&lt;=$A$2,VLOOKUP($A637,'Prihodi- plan-izvršenje'!$A$4:$H$500,8,FALSE),0)))</f>
        <v>0</v>
      </c>
      <c r="T637" s="88" t="str">
        <f>IF($A637&gt;$A$2,VLOOKUP($A637,'Neizmirene obaveze JLS'!$A$11:R$500,R$1,FALSE),"")</f>
        <v/>
      </c>
      <c r="U637" s="88">
        <f>IF($A637&gt;$A$2,VLOOKUP($A637,'Neizmirene obaveze JLS'!$A$11:S$500,S$1,FALSE),0)</f>
        <v>0</v>
      </c>
      <c r="V637" s="88">
        <f t="shared" si="58"/>
        <v>0</v>
      </c>
      <c r="W637" s="74"/>
      <c r="X637" s="74"/>
      <c r="Y637" s="74"/>
      <c r="Z637" s="74"/>
      <c r="AA637" s="193">
        <f t="shared" si="59"/>
        <v>1</v>
      </c>
      <c r="AB637" s="193" t="str">
        <f t="shared" si="60"/>
        <v/>
      </c>
    </row>
    <row r="638" spans="1:28">
      <c r="A638" s="89">
        <f>IF(AND(COUNTIF(A$1:A$3,"&gt;0")=1,MAX(A$8:A637)&lt;A$1),A637+1,IF(AND(COUNTIF(A$1:A$3,"&gt;0")=2,MAX(A$8:A637)&lt;A$2),A637+1,IF(AND(COUNTIF(A$1:A$3,"&gt;0")=3,MAX(A$8:A637)&lt;A$3),A637+1,0)))</f>
        <v>0</v>
      </c>
      <c r="B638" s="89" t="str">
        <f t="shared" si="61"/>
        <v/>
      </c>
      <c r="C638" s="89" t="str">
        <f t="shared" si="62"/>
        <v/>
      </c>
      <c r="D638" s="87" t="str">
        <f>IF($A638=0,"",IF($A638&lt;=$A$1,+VLOOKUP($A638,'Rashodi- plan-izvršenje'!$A$8:B$1500,'prenos-P-R-N'!D$1,FALSE),IF($A638&gt;$A$2,+VLOOKUP($A638,'Neizmirene obaveze JLS'!$A$11:B$500,'prenos-P-R-N'!D$1,FALSE),"")))</f>
        <v/>
      </c>
      <c r="E638" s="87" t="str">
        <f>IF($A638=0,"",IF($A638&lt;=$A$1,+VLOOKUP($A638,'Rashodi- plan-izvršenje'!$A$8:C$1500,'prenos-P-R-N'!E$1,FALSE),IF($A638&gt;$A$2,+VLOOKUP($A638,'Neizmirene obaveze JLS'!$A$11:C$500,'prenos-P-R-N'!E$1,FALSE),"")))</f>
        <v/>
      </c>
      <c r="F638" s="87" t="str">
        <f>IF($A638=0,"",IF($A638&lt;=$A$1,+VLOOKUP($A638,'Rashodi- plan-izvršenje'!$A$8:D$1500,'prenos-P-R-N'!F$1,FALSE),IF($A638&gt;$A$2,+VLOOKUP($A638,'Neizmirene obaveze JLS'!$A$11:D$500,'prenos-P-R-N'!F$1,FALSE),"")))</f>
        <v/>
      </c>
      <c r="G638" s="87" t="str">
        <f>IF($A638=0,"",IF($A638&lt;=$A$1,+VLOOKUP($A638,'Rashodi- plan-izvršenje'!$A$8:E$1500,'prenos-P-R-N'!G$1,FALSE),IF($A638&gt;$A$2,+VLOOKUP($A638,'Neizmirene obaveze JLS'!$A$11:E$500,'prenos-P-R-N'!G$1,FALSE),"")))</f>
        <v/>
      </c>
      <c r="H638" s="87" t="str">
        <f>IF($A638=0,"",IF($A638&lt;=$A$1,+VLOOKUP($A638,'Rashodi- plan-izvršenje'!$A$8:F$1500,'prenos-P-R-N'!H$1,FALSE),IF($A638&gt;$A$2,+VLOOKUP($A638,'Neizmirene obaveze JLS'!$A$11:F$500,'prenos-P-R-N'!H$1,FALSE),"")))</f>
        <v/>
      </c>
      <c r="I638" s="87" t="str">
        <f>IF($A638=0,"",IF($A638&lt;=$A$1,+VLOOKUP($A638,'Rashodi- plan-izvršenje'!$A$8:G$1500,'prenos-P-R-N'!I$1,FALSE),IF($A638&gt;$A$2,+VLOOKUP($A638,'Neizmirene obaveze JLS'!$A$11:G$500,'prenos-P-R-N'!I$1,FALSE),"")))</f>
        <v/>
      </c>
      <c r="J638" s="87" t="str">
        <f>IF($A638=0,"",IF($A638&lt;=$A$1,+VLOOKUP($A638,'Rashodi- plan-izvršenje'!$A$8:H$1500,'prenos-P-R-N'!J$1,FALSE),IF($A638&gt;$A$2,+VLOOKUP($A638,'Neizmirene obaveze JLS'!$A$11:H$500,'prenos-P-R-N'!J$1,FALSE),"")))</f>
        <v/>
      </c>
      <c r="K638" s="87" t="str">
        <f>IF($A638=0,"",IF($A638&lt;=$A$1,+VLOOKUP($A638,'Rashodi- plan-izvršenje'!$A$8:I$1500,'prenos-P-R-N'!K$1,FALSE),IF($A638&gt;$A$2,+VLOOKUP($A638,'Neizmirene obaveze JLS'!$A$11:I$500,'prenos-P-R-N'!K$1,FALSE),"")))</f>
        <v/>
      </c>
      <c r="L638" t="str">
        <f>IF(A638=0,"",IF(A638&lt;=A$1,+IF(VLOOKUP(A638,'Rashodi- plan-izvršenje'!A$8:J$1500,M$1,FALSE)&gt;0,"Програмска активност","Пројекат"),IF(A638&gt;A$2,+IF(VLOOKUP(A638,'Neizmirene obaveze JLS'!A$8:J$2008,M$1,FALSE)&gt;0,"Програмска активност","Пројекат"),"")))</f>
        <v/>
      </c>
      <c r="M638" s="87" t="str">
        <f>IF(A638=0,"",IF($A638&lt;=$A$1,+IF(VLOOKUP($A638,'Rashodi- plan-izvršenje'!$A$8:$M$1500,10,FALSE)&gt;0,VLOOKUP($A638,'Rashodi- plan-izvršenje'!$A$8:$M$1500,10,FALSE),VLOOKUP($A638,'Rashodi- plan-izvršenje'!$A$8:$M$1500,12,FALSE)),+IF($A638&gt;$A$2,IF(VLOOKUP($A638,'Neizmirene obaveze JLS'!$A$8:$M$1500,10,FALSE)&gt;0,VLOOKUP($A638,'Neizmirene obaveze JLS'!$A$11:$M$1500,10,FALSE),VLOOKUP($A638,'Neizmirene obaveze JLS'!$A$11:$M$1500,12,FALSE)),0)))</f>
        <v/>
      </c>
      <c r="N638" s="87" t="str">
        <f>IF(A638=0,"",IF($A638&lt;=$A$1,+IF(VLOOKUP(A638,'Rashodi- plan-izvršenje'!$A$8:$M$1500,10,FALSE)&gt;0,VLOOKUP(A638,'Rashodi- plan-izvršenje'!$A$8:$M$1500,11,FALSE),VLOOKUP(A638,'Rashodi- plan-izvršenje'!$A$8:$M$1500,13,FALSE)),+IF($A638&gt;$A$2,IF(VLOOKUP($A638,'Neizmirene obaveze JLS'!$A$8:$M$1500,10,FALSE)&gt;0,VLOOKUP($A638,'Neizmirene obaveze JLS'!$A$11:$M$1500,11,FALSE),VLOOKUP($A638,'Neizmirene obaveze JLS'!$A$11:$M$1500,13,FALSE)),0)))</f>
        <v/>
      </c>
      <c r="O638" s="87" t="str">
        <f>IF(A638=0,"",IF($A638&lt;=$A$1,VALUE(+VLOOKUP($A638,'Rashodi- plan-izvršenje'!$A$8:N$1500,'prenos-P-R-N'!O$1,FALSE)),IF($A638&lt;=A$2,VALUE(VLOOKUP($A638,'Prihodi- plan-izvršenje'!$A$8:$H$500,6,FALSE)),VALUE(VLOOKUP($A638,'Neizmirene obaveze JLS'!$A$8:$N$500,O$1,FALSE)))))</f>
        <v/>
      </c>
      <c r="P638" s="87" t="str">
        <f>IF(A638=0,"",IF(A638=0,0,IF(A638&gt;A$2,'šifarnik K-izvor'!G$3,+IF(Q638&lt;700,+'šifarnik K-izvor'!G$2,'šifarnik K-izvor'!G$1))))</f>
        <v/>
      </c>
      <c r="Q638" s="87">
        <f>IF($A638&lt;=$A$1,VALUE(+VLOOKUP($A638,'Rashodi- plan-izvršenje'!$A$8:O$1500,'prenos-P-R-N'!Q$1,FALSE)),IF($A638&lt;=$A$2,VLOOKUP($A638,'Prihodi- plan-izvršenje'!$A$4:$H$500,4,FALSE),IF($A638&lt;=$A$3,VLOOKUP(A638,'Neizmirene obaveze JLS'!$A$11:O$500,Q$1,FALSE),"")))</f>
        <v>0</v>
      </c>
      <c r="R638" s="88">
        <f>IF($A638&lt;=$A$1,VALUE(+VLOOKUP($A638,'Rashodi- plan-izvršenje'!$A$8:P$1500,'prenos-P-R-N'!R$1,FALSE)),IF($A638&lt;=$A$2,VLOOKUP($A638,'Prihodi- plan-izvršenje'!$A$4:$H$500,7,FALSE),""))</f>
        <v>0</v>
      </c>
      <c r="S638" s="88">
        <f>IF(A638=0,0,IF($A638&lt;=$A$1,VALUE(+VLOOKUP($A638,'Rashodi- plan-izvršenje'!$A$8:Q$1500,'prenos-P-R-N'!S$1,FALSE)),IF($A638&lt;=$A$2,VLOOKUP($A638,'Prihodi- plan-izvršenje'!$A$4:$H$500,8,FALSE),0)))</f>
        <v>0</v>
      </c>
      <c r="T638" s="88" t="str">
        <f>IF($A638&gt;$A$2,VLOOKUP($A638,'Neizmirene obaveze JLS'!$A$11:R$500,R$1,FALSE),"")</f>
        <v/>
      </c>
      <c r="U638" s="88">
        <f>IF($A638&gt;$A$2,VLOOKUP($A638,'Neizmirene obaveze JLS'!$A$11:S$500,S$1,FALSE),0)</f>
        <v>0</v>
      </c>
      <c r="V638" s="88">
        <f t="shared" si="58"/>
        <v>0</v>
      </c>
      <c r="W638" s="74"/>
      <c r="X638" s="74"/>
      <c r="Y638" s="74"/>
      <c r="Z638" s="74"/>
      <c r="AA638" s="193">
        <f t="shared" si="59"/>
        <v>1</v>
      </c>
      <c r="AB638" s="193" t="str">
        <f t="shared" si="60"/>
        <v/>
      </c>
    </row>
    <row r="639" spans="1:28">
      <c r="A639" s="89">
        <f>IF(AND(COUNTIF(A$1:A$3,"&gt;0")=1,MAX(A$8:A638)&lt;A$1),A638+1,IF(AND(COUNTIF(A$1:A$3,"&gt;0")=2,MAX(A$8:A638)&lt;A$2),A638+1,IF(AND(COUNTIF(A$1:A$3,"&gt;0")=3,MAX(A$8:A638)&lt;A$3),A638+1,0)))</f>
        <v>0</v>
      </c>
      <c r="B639" s="89" t="str">
        <f t="shared" si="61"/>
        <v/>
      </c>
      <c r="C639" s="89" t="str">
        <f t="shared" si="62"/>
        <v/>
      </c>
      <c r="D639" s="87" t="str">
        <f>IF($A639=0,"",IF($A639&lt;=$A$1,+VLOOKUP($A639,'Rashodi- plan-izvršenje'!$A$8:B$1500,'prenos-P-R-N'!D$1,FALSE),IF($A639&gt;$A$2,+VLOOKUP($A639,'Neizmirene obaveze JLS'!$A$11:B$500,'prenos-P-R-N'!D$1,FALSE),"")))</f>
        <v/>
      </c>
      <c r="E639" s="87" t="str">
        <f>IF($A639=0,"",IF($A639&lt;=$A$1,+VLOOKUP($A639,'Rashodi- plan-izvršenje'!$A$8:C$1500,'prenos-P-R-N'!E$1,FALSE),IF($A639&gt;$A$2,+VLOOKUP($A639,'Neizmirene obaveze JLS'!$A$11:C$500,'prenos-P-R-N'!E$1,FALSE),"")))</f>
        <v/>
      </c>
      <c r="F639" s="87" t="str">
        <f>IF($A639=0,"",IF($A639&lt;=$A$1,+VLOOKUP($A639,'Rashodi- plan-izvršenje'!$A$8:D$1500,'prenos-P-R-N'!F$1,FALSE),IF($A639&gt;$A$2,+VLOOKUP($A639,'Neizmirene obaveze JLS'!$A$11:D$500,'prenos-P-R-N'!F$1,FALSE),"")))</f>
        <v/>
      </c>
      <c r="G639" s="87" t="str">
        <f>IF($A639=0,"",IF($A639&lt;=$A$1,+VLOOKUP($A639,'Rashodi- plan-izvršenje'!$A$8:E$1500,'prenos-P-R-N'!G$1,FALSE),IF($A639&gt;$A$2,+VLOOKUP($A639,'Neizmirene obaveze JLS'!$A$11:E$500,'prenos-P-R-N'!G$1,FALSE),"")))</f>
        <v/>
      </c>
      <c r="H639" s="87" t="str">
        <f>IF($A639=0,"",IF($A639&lt;=$A$1,+VLOOKUP($A639,'Rashodi- plan-izvršenje'!$A$8:F$1500,'prenos-P-R-N'!H$1,FALSE),IF($A639&gt;$A$2,+VLOOKUP($A639,'Neizmirene obaveze JLS'!$A$11:F$500,'prenos-P-R-N'!H$1,FALSE),"")))</f>
        <v/>
      </c>
      <c r="I639" s="87" t="str">
        <f>IF($A639=0,"",IF($A639&lt;=$A$1,+VLOOKUP($A639,'Rashodi- plan-izvršenje'!$A$8:G$1500,'prenos-P-R-N'!I$1,FALSE),IF($A639&gt;$A$2,+VLOOKUP($A639,'Neizmirene obaveze JLS'!$A$11:G$500,'prenos-P-R-N'!I$1,FALSE),"")))</f>
        <v/>
      </c>
      <c r="J639" s="87" t="str">
        <f>IF($A639=0,"",IF($A639&lt;=$A$1,+VLOOKUP($A639,'Rashodi- plan-izvršenje'!$A$8:H$1500,'prenos-P-R-N'!J$1,FALSE),IF($A639&gt;$A$2,+VLOOKUP($A639,'Neizmirene obaveze JLS'!$A$11:H$500,'prenos-P-R-N'!J$1,FALSE),"")))</f>
        <v/>
      </c>
      <c r="K639" s="87" t="str">
        <f>IF($A639=0,"",IF($A639&lt;=$A$1,+VLOOKUP($A639,'Rashodi- plan-izvršenje'!$A$8:I$1500,'prenos-P-R-N'!K$1,FALSE),IF($A639&gt;$A$2,+VLOOKUP($A639,'Neizmirene obaveze JLS'!$A$11:I$500,'prenos-P-R-N'!K$1,FALSE),"")))</f>
        <v/>
      </c>
      <c r="L639" t="str">
        <f>IF(A639=0,"",IF(A639&lt;=A$1,+IF(VLOOKUP(A639,'Rashodi- plan-izvršenje'!A$8:J$1500,M$1,FALSE)&gt;0,"Програмска активност","Пројекат"),IF(A639&gt;A$2,+IF(VLOOKUP(A639,'Neizmirene obaveze JLS'!A$8:J$2008,M$1,FALSE)&gt;0,"Програмска активност","Пројекат"),"")))</f>
        <v/>
      </c>
      <c r="M639" s="87" t="str">
        <f>IF(A639=0,"",IF($A639&lt;=$A$1,+IF(VLOOKUP($A639,'Rashodi- plan-izvršenje'!$A$8:$M$1500,10,FALSE)&gt;0,VLOOKUP($A639,'Rashodi- plan-izvršenje'!$A$8:$M$1500,10,FALSE),VLOOKUP($A639,'Rashodi- plan-izvršenje'!$A$8:$M$1500,12,FALSE)),+IF($A639&gt;$A$2,IF(VLOOKUP($A639,'Neizmirene obaveze JLS'!$A$8:$M$1500,10,FALSE)&gt;0,VLOOKUP($A639,'Neizmirene obaveze JLS'!$A$11:$M$1500,10,FALSE),VLOOKUP($A639,'Neizmirene obaveze JLS'!$A$11:$M$1500,12,FALSE)),0)))</f>
        <v/>
      </c>
      <c r="N639" s="87" t="str">
        <f>IF(A639=0,"",IF($A639&lt;=$A$1,+IF(VLOOKUP(A639,'Rashodi- plan-izvršenje'!$A$8:$M$1500,10,FALSE)&gt;0,VLOOKUP(A639,'Rashodi- plan-izvršenje'!$A$8:$M$1500,11,FALSE),VLOOKUP(A639,'Rashodi- plan-izvršenje'!$A$8:$M$1500,13,FALSE)),+IF($A639&gt;$A$2,IF(VLOOKUP($A639,'Neizmirene obaveze JLS'!$A$8:$M$1500,10,FALSE)&gt;0,VLOOKUP($A639,'Neizmirene obaveze JLS'!$A$11:$M$1500,11,FALSE),VLOOKUP($A639,'Neizmirene obaveze JLS'!$A$11:$M$1500,13,FALSE)),0)))</f>
        <v/>
      </c>
      <c r="O639" s="87" t="str">
        <f>IF(A639=0,"",IF($A639&lt;=$A$1,VALUE(+VLOOKUP($A639,'Rashodi- plan-izvršenje'!$A$8:N$1500,'prenos-P-R-N'!O$1,FALSE)),IF($A639&lt;=A$2,VALUE(VLOOKUP($A639,'Prihodi- plan-izvršenje'!$A$8:$H$500,6,FALSE)),VALUE(VLOOKUP($A639,'Neizmirene obaveze JLS'!$A$8:$N$500,O$1,FALSE)))))</f>
        <v/>
      </c>
      <c r="P639" s="87" t="str">
        <f>IF(A639=0,"",IF(A639=0,0,IF(A639&gt;A$2,'šifarnik K-izvor'!G$3,+IF(Q639&lt;700,+'šifarnik K-izvor'!G$2,'šifarnik K-izvor'!G$1))))</f>
        <v/>
      </c>
      <c r="Q639" s="87">
        <f>IF($A639&lt;=$A$1,VALUE(+VLOOKUP($A639,'Rashodi- plan-izvršenje'!$A$8:O$1500,'prenos-P-R-N'!Q$1,FALSE)),IF($A639&lt;=$A$2,VLOOKUP($A639,'Prihodi- plan-izvršenje'!$A$4:$H$500,4,FALSE),IF($A639&lt;=$A$3,VLOOKUP(A639,'Neizmirene obaveze JLS'!$A$11:O$500,Q$1,FALSE),"")))</f>
        <v>0</v>
      </c>
      <c r="R639" s="88">
        <f>IF($A639&lt;=$A$1,VALUE(+VLOOKUP($A639,'Rashodi- plan-izvršenje'!$A$8:P$1500,'prenos-P-R-N'!R$1,FALSE)),IF($A639&lt;=$A$2,VLOOKUP($A639,'Prihodi- plan-izvršenje'!$A$4:$H$500,7,FALSE),""))</f>
        <v>0</v>
      </c>
      <c r="S639" s="88">
        <f>IF(A639=0,0,IF($A639&lt;=$A$1,VALUE(+VLOOKUP($A639,'Rashodi- plan-izvršenje'!$A$8:Q$1500,'prenos-P-R-N'!S$1,FALSE)),IF($A639&lt;=$A$2,VLOOKUP($A639,'Prihodi- plan-izvršenje'!$A$4:$H$500,8,FALSE),0)))</f>
        <v>0</v>
      </c>
      <c r="T639" s="88" t="str">
        <f>IF($A639&gt;$A$2,VLOOKUP($A639,'Neizmirene obaveze JLS'!$A$11:R$500,R$1,FALSE),"")</f>
        <v/>
      </c>
      <c r="U639" s="88">
        <f>IF($A639&gt;$A$2,VLOOKUP($A639,'Neizmirene obaveze JLS'!$A$11:S$500,S$1,FALSE),0)</f>
        <v>0</v>
      </c>
      <c r="V639" s="88">
        <f t="shared" si="58"/>
        <v>0</v>
      </c>
      <c r="W639" s="74"/>
      <c r="X639" s="74"/>
      <c r="Y639" s="74"/>
      <c r="Z639" s="74"/>
      <c r="AA639" s="193">
        <f t="shared" si="59"/>
        <v>1</v>
      </c>
      <c r="AB639" s="193" t="str">
        <f t="shared" si="60"/>
        <v/>
      </c>
    </row>
    <row r="640" spans="1:28">
      <c r="A640" s="89">
        <f>IF(AND(COUNTIF(A$1:A$3,"&gt;0")=1,MAX(A$8:A639)&lt;A$1),A639+1,IF(AND(COUNTIF(A$1:A$3,"&gt;0")=2,MAX(A$8:A639)&lt;A$2),A639+1,IF(AND(COUNTIF(A$1:A$3,"&gt;0")=3,MAX(A$8:A639)&lt;A$3),A639+1,0)))</f>
        <v>0</v>
      </c>
      <c r="B640" s="89" t="str">
        <f t="shared" si="61"/>
        <v/>
      </c>
      <c r="C640" s="89" t="str">
        <f t="shared" si="62"/>
        <v/>
      </c>
      <c r="D640" s="87" t="str">
        <f>IF($A640=0,"",IF($A640&lt;=$A$1,+VLOOKUP($A640,'Rashodi- plan-izvršenje'!$A$8:B$1500,'prenos-P-R-N'!D$1,FALSE),IF($A640&gt;$A$2,+VLOOKUP($A640,'Neizmirene obaveze JLS'!$A$11:B$500,'prenos-P-R-N'!D$1,FALSE),"")))</f>
        <v/>
      </c>
      <c r="E640" s="87" t="str">
        <f>IF($A640=0,"",IF($A640&lt;=$A$1,+VLOOKUP($A640,'Rashodi- plan-izvršenje'!$A$8:C$1500,'prenos-P-R-N'!E$1,FALSE),IF($A640&gt;$A$2,+VLOOKUP($A640,'Neizmirene obaveze JLS'!$A$11:C$500,'prenos-P-R-N'!E$1,FALSE),"")))</f>
        <v/>
      </c>
      <c r="F640" s="87" t="str">
        <f>IF($A640=0,"",IF($A640&lt;=$A$1,+VLOOKUP($A640,'Rashodi- plan-izvršenje'!$A$8:D$1500,'prenos-P-R-N'!F$1,FALSE),IF($A640&gt;$A$2,+VLOOKUP($A640,'Neizmirene obaveze JLS'!$A$11:D$500,'prenos-P-R-N'!F$1,FALSE),"")))</f>
        <v/>
      </c>
      <c r="G640" s="87" t="str">
        <f>IF($A640=0,"",IF($A640&lt;=$A$1,+VLOOKUP($A640,'Rashodi- plan-izvršenje'!$A$8:E$1500,'prenos-P-R-N'!G$1,FALSE),IF($A640&gt;$A$2,+VLOOKUP($A640,'Neizmirene obaveze JLS'!$A$11:E$500,'prenos-P-R-N'!G$1,FALSE),"")))</f>
        <v/>
      </c>
      <c r="H640" s="87" t="str">
        <f>IF($A640=0,"",IF($A640&lt;=$A$1,+VLOOKUP($A640,'Rashodi- plan-izvršenje'!$A$8:F$1500,'prenos-P-R-N'!H$1,FALSE),IF($A640&gt;$A$2,+VLOOKUP($A640,'Neizmirene obaveze JLS'!$A$11:F$500,'prenos-P-R-N'!H$1,FALSE),"")))</f>
        <v/>
      </c>
      <c r="I640" s="87" t="str">
        <f>IF($A640=0,"",IF($A640&lt;=$A$1,+VLOOKUP($A640,'Rashodi- plan-izvršenje'!$A$8:G$1500,'prenos-P-R-N'!I$1,FALSE),IF($A640&gt;$A$2,+VLOOKUP($A640,'Neizmirene obaveze JLS'!$A$11:G$500,'prenos-P-R-N'!I$1,FALSE),"")))</f>
        <v/>
      </c>
      <c r="J640" s="87" t="str">
        <f>IF($A640=0,"",IF($A640&lt;=$A$1,+VLOOKUP($A640,'Rashodi- plan-izvršenje'!$A$8:H$1500,'prenos-P-R-N'!J$1,FALSE),IF($A640&gt;$A$2,+VLOOKUP($A640,'Neizmirene obaveze JLS'!$A$11:H$500,'prenos-P-R-N'!J$1,FALSE),"")))</f>
        <v/>
      </c>
      <c r="K640" s="87" t="str">
        <f>IF($A640=0,"",IF($A640&lt;=$A$1,+VLOOKUP($A640,'Rashodi- plan-izvršenje'!$A$8:I$1500,'prenos-P-R-N'!K$1,FALSE),IF($A640&gt;$A$2,+VLOOKUP($A640,'Neizmirene obaveze JLS'!$A$11:I$500,'prenos-P-R-N'!K$1,FALSE),"")))</f>
        <v/>
      </c>
      <c r="L640" t="str">
        <f>IF(A640=0,"",IF(A640&lt;=A$1,+IF(VLOOKUP(A640,'Rashodi- plan-izvršenje'!A$8:J$1500,M$1,FALSE)&gt;0,"Програмска активност","Пројекат"),IF(A640&gt;A$2,+IF(VLOOKUP(A640,'Neizmirene obaveze JLS'!A$8:J$2008,M$1,FALSE)&gt;0,"Програмска активност","Пројекат"),"")))</f>
        <v/>
      </c>
      <c r="M640" s="87" t="str">
        <f>IF(A640=0,"",IF($A640&lt;=$A$1,+IF(VLOOKUP($A640,'Rashodi- plan-izvršenje'!$A$8:$M$1500,10,FALSE)&gt;0,VLOOKUP($A640,'Rashodi- plan-izvršenje'!$A$8:$M$1500,10,FALSE),VLOOKUP($A640,'Rashodi- plan-izvršenje'!$A$8:$M$1500,12,FALSE)),+IF($A640&gt;$A$2,IF(VLOOKUP($A640,'Neizmirene obaveze JLS'!$A$8:$M$1500,10,FALSE)&gt;0,VLOOKUP($A640,'Neizmirene obaveze JLS'!$A$11:$M$1500,10,FALSE),VLOOKUP($A640,'Neizmirene obaveze JLS'!$A$11:$M$1500,12,FALSE)),0)))</f>
        <v/>
      </c>
      <c r="N640" s="87" t="str">
        <f>IF(A640=0,"",IF($A640&lt;=$A$1,+IF(VLOOKUP(A640,'Rashodi- plan-izvršenje'!$A$8:$M$1500,10,FALSE)&gt;0,VLOOKUP(A640,'Rashodi- plan-izvršenje'!$A$8:$M$1500,11,FALSE),VLOOKUP(A640,'Rashodi- plan-izvršenje'!$A$8:$M$1500,13,FALSE)),+IF($A640&gt;$A$2,IF(VLOOKUP($A640,'Neizmirene obaveze JLS'!$A$8:$M$1500,10,FALSE)&gt;0,VLOOKUP($A640,'Neizmirene obaveze JLS'!$A$11:$M$1500,11,FALSE),VLOOKUP($A640,'Neizmirene obaveze JLS'!$A$11:$M$1500,13,FALSE)),0)))</f>
        <v/>
      </c>
      <c r="O640" s="87" t="str">
        <f>IF(A640=0,"",IF($A640&lt;=$A$1,VALUE(+VLOOKUP($A640,'Rashodi- plan-izvršenje'!$A$8:N$1500,'prenos-P-R-N'!O$1,FALSE)),IF($A640&lt;=A$2,VALUE(VLOOKUP($A640,'Prihodi- plan-izvršenje'!$A$8:$H$500,6,FALSE)),VALUE(VLOOKUP($A640,'Neizmirene obaveze JLS'!$A$8:$N$500,O$1,FALSE)))))</f>
        <v/>
      </c>
      <c r="P640" s="87" t="str">
        <f>IF(A640=0,"",IF(A640=0,0,IF(A640&gt;A$2,'šifarnik K-izvor'!G$3,+IF(Q640&lt;700,+'šifarnik K-izvor'!G$2,'šifarnik K-izvor'!G$1))))</f>
        <v/>
      </c>
      <c r="Q640" s="87">
        <f>IF($A640&lt;=$A$1,VALUE(+VLOOKUP($A640,'Rashodi- plan-izvršenje'!$A$8:O$1500,'prenos-P-R-N'!Q$1,FALSE)),IF($A640&lt;=$A$2,VLOOKUP($A640,'Prihodi- plan-izvršenje'!$A$4:$H$500,4,FALSE),IF($A640&lt;=$A$3,VLOOKUP(A640,'Neizmirene obaveze JLS'!$A$11:O$500,Q$1,FALSE),"")))</f>
        <v>0</v>
      </c>
      <c r="R640" s="88">
        <f>IF($A640&lt;=$A$1,VALUE(+VLOOKUP($A640,'Rashodi- plan-izvršenje'!$A$8:P$1500,'prenos-P-R-N'!R$1,FALSE)),IF($A640&lt;=$A$2,VLOOKUP($A640,'Prihodi- plan-izvršenje'!$A$4:$H$500,7,FALSE),""))</f>
        <v>0</v>
      </c>
      <c r="S640" s="88">
        <f>IF(A640=0,0,IF($A640&lt;=$A$1,VALUE(+VLOOKUP($A640,'Rashodi- plan-izvršenje'!$A$8:Q$1500,'prenos-P-R-N'!S$1,FALSE)),IF($A640&lt;=$A$2,VLOOKUP($A640,'Prihodi- plan-izvršenje'!$A$4:$H$500,8,FALSE),0)))</f>
        <v>0</v>
      </c>
      <c r="T640" s="88" t="str">
        <f>IF($A640&gt;$A$2,VLOOKUP($A640,'Neizmirene obaveze JLS'!$A$11:R$500,R$1,FALSE),"")</f>
        <v/>
      </c>
      <c r="U640" s="88">
        <f>IF($A640&gt;$A$2,VLOOKUP($A640,'Neizmirene obaveze JLS'!$A$11:S$500,S$1,FALSE),0)</f>
        <v>0</v>
      </c>
      <c r="V640" s="88">
        <f t="shared" si="58"/>
        <v>0</v>
      </c>
      <c r="W640" s="74"/>
      <c r="X640" s="74"/>
      <c r="Y640" s="74"/>
      <c r="Z640" s="74"/>
      <c r="AA640" s="193">
        <f t="shared" si="59"/>
        <v>1</v>
      </c>
      <c r="AB640" s="193" t="str">
        <f t="shared" si="60"/>
        <v/>
      </c>
    </row>
    <row r="641" spans="1:28">
      <c r="A641" s="89">
        <f>IF(AND(COUNTIF(A$1:A$3,"&gt;0")=1,MAX(A$8:A640)&lt;A$1),A640+1,IF(AND(COUNTIF(A$1:A$3,"&gt;0")=2,MAX(A$8:A640)&lt;A$2),A640+1,IF(AND(COUNTIF(A$1:A$3,"&gt;0")=3,MAX(A$8:A640)&lt;A$3),A640+1,0)))</f>
        <v>0</v>
      </c>
      <c r="B641" s="89" t="str">
        <f t="shared" si="61"/>
        <v/>
      </c>
      <c r="C641" s="89" t="str">
        <f t="shared" si="62"/>
        <v/>
      </c>
      <c r="D641" s="87" t="str">
        <f>IF($A641=0,"",IF($A641&lt;=$A$1,+VLOOKUP($A641,'Rashodi- plan-izvršenje'!$A$8:B$1500,'prenos-P-R-N'!D$1,FALSE),IF($A641&gt;$A$2,+VLOOKUP($A641,'Neizmirene obaveze JLS'!$A$11:B$500,'prenos-P-R-N'!D$1,FALSE),"")))</f>
        <v/>
      </c>
      <c r="E641" s="87" t="str">
        <f>IF($A641=0,"",IF($A641&lt;=$A$1,+VLOOKUP($A641,'Rashodi- plan-izvršenje'!$A$8:C$1500,'prenos-P-R-N'!E$1,FALSE),IF($A641&gt;$A$2,+VLOOKUP($A641,'Neizmirene obaveze JLS'!$A$11:C$500,'prenos-P-R-N'!E$1,FALSE),"")))</f>
        <v/>
      </c>
      <c r="F641" s="87" t="str">
        <f>IF($A641=0,"",IF($A641&lt;=$A$1,+VLOOKUP($A641,'Rashodi- plan-izvršenje'!$A$8:D$1500,'prenos-P-R-N'!F$1,FALSE),IF($A641&gt;$A$2,+VLOOKUP($A641,'Neizmirene obaveze JLS'!$A$11:D$500,'prenos-P-R-N'!F$1,FALSE),"")))</f>
        <v/>
      </c>
      <c r="G641" s="87" t="str">
        <f>IF($A641=0,"",IF($A641&lt;=$A$1,+VLOOKUP($A641,'Rashodi- plan-izvršenje'!$A$8:E$1500,'prenos-P-R-N'!G$1,FALSE),IF($A641&gt;$A$2,+VLOOKUP($A641,'Neizmirene obaveze JLS'!$A$11:E$500,'prenos-P-R-N'!G$1,FALSE),"")))</f>
        <v/>
      </c>
      <c r="H641" s="87" t="str">
        <f>IF($A641=0,"",IF($A641&lt;=$A$1,+VLOOKUP($A641,'Rashodi- plan-izvršenje'!$A$8:F$1500,'prenos-P-R-N'!H$1,FALSE),IF($A641&gt;$A$2,+VLOOKUP($A641,'Neizmirene obaveze JLS'!$A$11:F$500,'prenos-P-R-N'!H$1,FALSE),"")))</f>
        <v/>
      </c>
      <c r="I641" s="87" t="str">
        <f>IF($A641=0,"",IF($A641&lt;=$A$1,+VLOOKUP($A641,'Rashodi- plan-izvršenje'!$A$8:G$1500,'prenos-P-R-N'!I$1,FALSE),IF($A641&gt;$A$2,+VLOOKUP($A641,'Neizmirene obaveze JLS'!$A$11:G$500,'prenos-P-R-N'!I$1,FALSE),"")))</f>
        <v/>
      </c>
      <c r="J641" s="87" t="str">
        <f>IF($A641=0,"",IF($A641&lt;=$A$1,+VLOOKUP($A641,'Rashodi- plan-izvršenje'!$A$8:H$1500,'prenos-P-R-N'!J$1,FALSE),IF($A641&gt;$A$2,+VLOOKUP($A641,'Neizmirene obaveze JLS'!$A$11:H$500,'prenos-P-R-N'!J$1,FALSE),"")))</f>
        <v/>
      </c>
      <c r="K641" s="87" t="str">
        <f>IF($A641=0,"",IF($A641&lt;=$A$1,+VLOOKUP($A641,'Rashodi- plan-izvršenje'!$A$8:I$1500,'prenos-P-R-N'!K$1,FALSE),IF($A641&gt;$A$2,+VLOOKUP($A641,'Neizmirene obaveze JLS'!$A$11:I$500,'prenos-P-R-N'!K$1,FALSE),"")))</f>
        <v/>
      </c>
      <c r="L641" t="str">
        <f>IF(A641=0,"",IF(A641&lt;=A$1,+IF(VLOOKUP(A641,'Rashodi- plan-izvršenje'!A$8:J$1500,M$1,FALSE)&gt;0,"Програмска активност","Пројекат"),IF(A641&gt;A$2,+IF(VLOOKUP(A641,'Neizmirene obaveze JLS'!A$8:J$2008,M$1,FALSE)&gt;0,"Програмска активност","Пројекат"),"")))</f>
        <v/>
      </c>
      <c r="M641" s="87" t="str">
        <f>IF(A641=0,"",IF($A641&lt;=$A$1,+IF(VLOOKUP($A641,'Rashodi- plan-izvršenje'!$A$8:$M$1500,10,FALSE)&gt;0,VLOOKUP($A641,'Rashodi- plan-izvršenje'!$A$8:$M$1500,10,FALSE),VLOOKUP($A641,'Rashodi- plan-izvršenje'!$A$8:$M$1500,12,FALSE)),+IF($A641&gt;$A$2,IF(VLOOKUP($A641,'Neizmirene obaveze JLS'!$A$8:$M$1500,10,FALSE)&gt;0,VLOOKUP($A641,'Neizmirene obaveze JLS'!$A$11:$M$1500,10,FALSE),VLOOKUP($A641,'Neizmirene obaveze JLS'!$A$11:$M$1500,12,FALSE)),0)))</f>
        <v/>
      </c>
      <c r="N641" s="87" t="str">
        <f>IF(A641=0,"",IF($A641&lt;=$A$1,+IF(VLOOKUP(A641,'Rashodi- plan-izvršenje'!$A$8:$M$1500,10,FALSE)&gt;0,VLOOKUP(A641,'Rashodi- plan-izvršenje'!$A$8:$M$1500,11,FALSE),VLOOKUP(A641,'Rashodi- plan-izvršenje'!$A$8:$M$1500,13,FALSE)),+IF($A641&gt;$A$2,IF(VLOOKUP($A641,'Neizmirene obaveze JLS'!$A$8:$M$1500,10,FALSE)&gt;0,VLOOKUP($A641,'Neizmirene obaveze JLS'!$A$11:$M$1500,11,FALSE),VLOOKUP($A641,'Neizmirene obaveze JLS'!$A$11:$M$1500,13,FALSE)),0)))</f>
        <v/>
      </c>
      <c r="O641" s="87" t="str">
        <f>IF(A641=0,"",IF($A641&lt;=$A$1,VALUE(+VLOOKUP($A641,'Rashodi- plan-izvršenje'!$A$8:N$1500,'prenos-P-R-N'!O$1,FALSE)),IF($A641&lt;=A$2,VALUE(VLOOKUP($A641,'Prihodi- plan-izvršenje'!$A$8:$H$500,6,FALSE)),VALUE(VLOOKUP($A641,'Neizmirene obaveze JLS'!$A$8:$N$500,O$1,FALSE)))))</f>
        <v/>
      </c>
      <c r="P641" s="87" t="str">
        <f>IF(A641=0,"",IF(A641=0,0,IF(A641&gt;A$2,'šifarnik K-izvor'!G$3,+IF(Q641&lt;700,+'šifarnik K-izvor'!G$2,'šifarnik K-izvor'!G$1))))</f>
        <v/>
      </c>
      <c r="Q641" s="87">
        <f>IF($A641&lt;=$A$1,VALUE(+VLOOKUP($A641,'Rashodi- plan-izvršenje'!$A$8:O$1500,'prenos-P-R-N'!Q$1,FALSE)),IF($A641&lt;=$A$2,VLOOKUP($A641,'Prihodi- plan-izvršenje'!$A$4:$H$500,4,FALSE),IF($A641&lt;=$A$3,VLOOKUP(A641,'Neizmirene obaveze JLS'!$A$11:O$500,Q$1,FALSE),"")))</f>
        <v>0</v>
      </c>
      <c r="R641" s="88">
        <f>IF($A641&lt;=$A$1,VALUE(+VLOOKUP($A641,'Rashodi- plan-izvršenje'!$A$8:P$1500,'prenos-P-R-N'!R$1,FALSE)),IF($A641&lt;=$A$2,VLOOKUP($A641,'Prihodi- plan-izvršenje'!$A$4:$H$500,7,FALSE),""))</f>
        <v>0</v>
      </c>
      <c r="S641" s="88">
        <f>IF(A641=0,0,IF($A641&lt;=$A$1,VALUE(+VLOOKUP($A641,'Rashodi- plan-izvršenje'!$A$8:Q$1500,'prenos-P-R-N'!S$1,FALSE)),IF($A641&lt;=$A$2,VLOOKUP($A641,'Prihodi- plan-izvršenje'!$A$4:$H$500,8,FALSE),0)))</f>
        <v>0</v>
      </c>
      <c r="T641" s="88" t="str">
        <f>IF($A641&gt;$A$2,VLOOKUP($A641,'Neizmirene obaveze JLS'!$A$11:R$500,R$1,FALSE),"")</f>
        <v/>
      </c>
      <c r="U641" s="88">
        <f>IF($A641&gt;$A$2,VLOOKUP($A641,'Neizmirene obaveze JLS'!$A$11:S$500,S$1,FALSE),0)</f>
        <v>0</v>
      </c>
      <c r="V641" s="88">
        <f t="shared" si="58"/>
        <v>0</v>
      </c>
      <c r="W641" s="74"/>
      <c r="X641" s="74"/>
      <c r="Y641" s="74"/>
      <c r="Z641" s="74"/>
      <c r="AA641" s="193">
        <f t="shared" si="59"/>
        <v>1</v>
      </c>
      <c r="AB641" s="193" t="str">
        <f t="shared" si="60"/>
        <v/>
      </c>
    </row>
    <row r="642" spans="1:28">
      <c r="A642" s="89">
        <f>IF(AND(COUNTIF(A$1:A$3,"&gt;0")=1,MAX(A$8:A641)&lt;A$1),A641+1,IF(AND(COUNTIF(A$1:A$3,"&gt;0")=2,MAX(A$8:A641)&lt;A$2),A641+1,IF(AND(COUNTIF(A$1:A$3,"&gt;0")=3,MAX(A$8:A641)&lt;A$3),A641+1,0)))</f>
        <v>0</v>
      </c>
      <c r="B642" s="89" t="str">
        <f t="shared" si="61"/>
        <v/>
      </c>
      <c r="C642" s="89" t="str">
        <f t="shared" si="62"/>
        <v/>
      </c>
      <c r="D642" s="87" t="str">
        <f>IF($A642=0,"",IF($A642&lt;=$A$1,+VLOOKUP($A642,'Rashodi- plan-izvršenje'!$A$8:B$1500,'prenos-P-R-N'!D$1,FALSE),IF($A642&gt;$A$2,+VLOOKUP($A642,'Neizmirene obaveze JLS'!$A$11:B$500,'prenos-P-R-N'!D$1,FALSE),"")))</f>
        <v/>
      </c>
      <c r="E642" s="87" t="str">
        <f>IF($A642=0,"",IF($A642&lt;=$A$1,+VLOOKUP($A642,'Rashodi- plan-izvršenje'!$A$8:C$1500,'prenos-P-R-N'!E$1,FALSE),IF($A642&gt;$A$2,+VLOOKUP($A642,'Neizmirene obaveze JLS'!$A$11:C$500,'prenos-P-R-N'!E$1,FALSE),"")))</f>
        <v/>
      </c>
      <c r="F642" s="87" t="str">
        <f>IF($A642=0,"",IF($A642&lt;=$A$1,+VLOOKUP($A642,'Rashodi- plan-izvršenje'!$A$8:D$1500,'prenos-P-R-N'!F$1,FALSE),IF($A642&gt;$A$2,+VLOOKUP($A642,'Neizmirene obaveze JLS'!$A$11:D$500,'prenos-P-R-N'!F$1,FALSE),"")))</f>
        <v/>
      </c>
      <c r="G642" s="87" t="str">
        <f>IF($A642=0,"",IF($A642&lt;=$A$1,+VLOOKUP($A642,'Rashodi- plan-izvršenje'!$A$8:E$1500,'prenos-P-R-N'!G$1,FALSE),IF($A642&gt;$A$2,+VLOOKUP($A642,'Neizmirene obaveze JLS'!$A$11:E$500,'prenos-P-R-N'!G$1,FALSE),"")))</f>
        <v/>
      </c>
      <c r="H642" s="87" t="str">
        <f>IF($A642=0,"",IF($A642&lt;=$A$1,+VLOOKUP($A642,'Rashodi- plan-izvršenje'!$A$8:F$1500,'prenos-P-R-N'!H$1,FALSE),IF($A642&gt;$A$2,+VLOOKUP($A642,'Neizmirene obaveze JLS'!$A$11:F$500,'prenos-P-R-N'!H$1,FALSE),"")))</f>
        <v/>
      </c>
      <c r="I642" s="87" t="str">
        <f>IF($A642=0,"",IF($A642&lt;=$A$1,+VLOOKUP($A642,'Rashodi- plan-izvršenje'!$A$8:G$1500,'prenos-P-R-N'!I$1,FALSE),IF($A642&gt;$A$2,+VLOOKUP($A642,'Neizmirene obaveze JLS'!$A$11:G$500,'prenos-P-R-N'!I$1,FALSE),"")))</f>
        <v/>
      </c>
      <c r="J642" s="87" t="str">
        <f>IF($A642=0,"",IF($A642&lt;=$A$1,+VLOOKUP($A642,'Rashodi- plan-izvršenje'!$A$8:H$1500,'prenos-P-R-N'!J$1,FALSE),IF($A642&gt;$A$2,+VLOOKUP($A642,'Neizmirene obaveze JLS'!$A$11:H$500,'prenos-P-R-N'!J$1,FALSE),"")))</f>
        <v/>
      </c>
      <c r="K642" s="87" t="str">
        <f>IF($A642=0,"",IF($A642&lt;=$A$1,+VLOOKUP($A642,'Rashodi- plan-izvršenje'!$A$8:I$1500,'prenos-P-R-N'!K$1,FALSE),IF($A642&gt;$A$2,+VLOOKUP($A642,'Neizmirene obaveze JLS'!$A$11:I$500,'prenos-P-R-N'!K$1,FALSE),"")))</f>
        <v/>
      </c>
      <c r="L642" t="str">
        <f>IF(A642=0,"",IF(A642&lt;=A$1,+IF(VLOOKUP(A642,'Rashodi- plan-izvršenje'!A$8:J$1500,M$1,FALSE)&gt;0,"Програмска активност","Пројекат"),IF(A642&gt;A$2,+IF(VLOOKUP(A642,'Neizmirene obaveze JLS'!A$8:J$2008,M$1,FALSE)&gt;0,"Програмска активност","Пројекат"),"")))</f>
        <v/>
      </c>
      <c r="M642" s="87" t="str">
        <f>IF(A642=0,"",IF($A642&lt;=$A$1,+IF(VLOOKUP($A642,'Rashodi- plan-izvršenje'!$A$8:$M$1500,10,FALSE)&gt;0,VLOOKUP($A642,'Rashodi- plan-izvršenje'!$A$8:$M$1500,10,FALSE),VLOOKUP($A642,'Rashodi- plan-izvršenje'!$A$8:$M$1500,12,FALSE)),+IF($A642&gt;$A$2,IF(VLOOKUP($A642,'Neizmirene obaveze JLS'!$A$8:$M$1500,10,FALSE)&gt;0,VLOOKUP($A642,'Neizmirene obaveze JLS'!$A$11:$M$1500,10,FALSE),VLOOKUP($A642,'Neizmirene obaveze JLS'!$A$11:$M$1500,12,FALSE)),0)))</f>
        <v/>
      </c>
      <c r="N642" s="87" t="str">
        <f>IF(A642=0,"",IF($A642&lt;=$A$1,+IF(VLOOKUP(A642,'Rashodi- plan-izvršenje'!$A$8:$M$1500,10,FALSE)&gt;0,VLOOKUP(A642,'Rashodi- plan-izvršenje'!$A$8:$M$1500,11,FALSE),VLOOKUP(A642,'Rashodi- plan-izvršenje'!$A$8:$M$1500,13,FALSE)),+IF($A642&gt;$A$2,IF(VLOOKUP($A642,'Neizmirene obaveze JLS'!$A$8:$M$1500,10,FALSE)&gt;0,VLOOKUP($A642,'Neizmirene obaveze JLS'!$A$11:$M$1500,11,FALSE),VLOOKUP($A642,'Neizmirene obaveze JLS'!$A$11:$M$1500,13,FALSE)),0)))</f>
        <v/>
      </c>
      <c r="O642" s="87" t="str">
        <f>IF(A642=0,"",IF($A642&lt;=$A$1,VALUE(+VLOOKUP($A642,'Rashodi- plan-izvršenje'!$A$8:N$1500,'prenos-P-R-N'!O$1,FALSE)),IF($A642&lt;=A$2,VALUE(VLOOKUP($A642,'Prihodi- plan-izvršenje'!$A$8:$H$500,6,FALSE)),VALUE(VLOOKUP($A642,'Neizmirene obaveze JLS'!$A$8:$N$500,O$1,FALSE)))))</f>
        <v/>
      </c>
      <c r="P642" s="87" t="str">
        <f>IF(A642=0,"",IF(A642=0,0,IF(A642&gt;A$2,'šifarnik K-izvor'!G$3,+IF(Q642&lt;700,+'šifarnik K-izvor'!G$2,'šifarnik K-izvor'!G$1))))</f>
        <v/>
      </c>
      <c r="Q642" s="87">
        <f>IF($A642&lt;=$A$1,VALUE(+VLOOKUP($A642,'Rashodi- plan-izvršenje'!$A$8:O$1500,'prenos-P-R-N'!Q$1,FALSE)),IF($A642&lt;=$A$2,VLOOKUP($A642,'Prihodi- plan-izvršenje'!$A$4:$H$500,4,FALSE),IF($A642&lt;=$A$3,VLOOKUP(A642,'Neizmirene obaveze JLS'!$A$11:O$500,Q$1,FALSE),"")))</f>
        <v>0</v>
      </c>
      <c r="R642" s="88">
        <f>IF($A642&lt;=$A$1,VALUE(+VLOOKUP($A642,'Rashodi- plan-izvršenje'!$A$8:P$1500,'prenos-P-R-N'!R$1,FALSE)),IF($A642&lt;=$A$2,VLOOKUP($A642,'Prihodi- plan-izvršenje'!$A$4:$H$500,7,FALSE),""))</f>
        <v>0</v>
      </c>
      <c r="S642" s="88">
        <f>IF(A642=0,0,IF($A642&lt;=$A$1,VALUE(+VLOOKUP($A642,'Rashodi- plan-izvršenje'!$A$8:Q$1500,'prenos-P-R-N'!S$1,FALSE)),IF($A642&lt;=$A$2,VLOOKUP($A642,'Prihodi- plan-izvršenje'!$A$4:$H$500,8,FALSE),0)))</f>
        <v>0</v>
      </c>
      <c r="T642" s="88" t="str">
        <f>IF($A642&gt;$A$2,VLOOKUP($A642,'Neizmirene obaveze JLS'!$A$11:R$500,R$1,FALSE),"")</f>
        <v/>
      </c>
      <c r="U642" s="88">
        <f>IF($A642&gt;$A$2,VLOOKUP($A642,'Neizmirene obaveze JLS'!$A$11:S$500,S$1,FALSE),0)</f>
        <v>0</v>
      </c>
      <c r="V642" s="88">
        <f t="shared" si="58"/>
        <v>0</v>
      </c>
      <c r="W642" s="74"/>
      <c r="X642" s="74"/>
      <c r="Y642" s="74"/>
      <c r="Z642" s="74"/>
      <c r="AA642" s="193">
        <f t="shared" si="59"/>
        <v>1</v>
      </c>
      <c r="AB642" s="193" t="str">
        <f t="shared" si="60"/>
        <v/>
      </c>
    </row>
    <row r="643" spans="1:28">
      <c r="A643" s="89">
        <f>IF(AND(COUNTIF(A$1:A$3,"&gt;0")=1,MAX(A$8:A642)&lt;A$1),A642+1,IF(AND(COUNTIF(A$1:A$3,"&gt;0")=2,MAX(A$8:A642)&lt;A$2),A642+1,IF(AND(COUNTIF(A$1:A$3,"&gt;0")=3,MAX(A$8:A642)&lt;A$3),A642+1,0)))</f>
        <v>0</v>
      </c>
      <c r="B643" s="89" t="str">
        <f t="shared" si="61"/>
        <v/>
      </c>
      <c r="C643" s="89" t="str">
        <f t="shared" si="62"/>
        <v/>
      </c>
      <c r="D643" s="87" t="str">
        <f>IF($A643=0,"",IF($A643&lt;=$A$1,+VLOOKUP($A643,'Rashodi- plan-izvršenje'!$A$8:B$1500,'prenos-P-R-N'!D$1,FALSE),IF($A643&gt;$A$2,+VLOOKUP($A643,'Neizmirene obaveze JLS'!$A$11:B$500,'prenos-P-R-N'!D$1,FALSE),"")))</f>
        <v/>
      </c>
      <c r="E643" s="87" t="str">
        <f>IF($A643=0,"",IF($A643&lt;=$A$1,+VLOOKUP($A643,'Rashodi- plan-izvršenje'!$A$8:C$1500,'prenos-P-R-N'!E$1,FALSE),IF($A643&gt;$A$2,+VLOOKUP($A643,'Neizmirene obaveze JLS'!$A$11:C$500,'prenos-P-R-N'!E$1,FALSE),"")))</f>
        <v/>
      </c>
      <c r="F643" s="87" t="str">
        <f>IF($A643=0,"",IF($A643&lt;=$A$1,+VLOOKUP($A643,'Rashodi- plan-izvršenje'!$A$8:D$1500,'prenos-P-R-N'!F$1,FALSE),IF($A643&gt;$A$2,+VLOOKUP($A643,'Neizmirene obaveze JLS'!$A$11:D$500,'prenos-P-R-N'!F$1,FALSE),"")))</f>
        <v/>
      </c>
      <c r="G643" s="87" t="str">
        <f>IF($A643=0,"",IF($A643&lt;=$A$1,+VLOOKUP($A643,'Rashodi- plan-izvršenje'!$A$8:E$1500,'prenos-P-R-N'!G$1,FALSE),IF($A643&gt;$A$2,+VLOOKUP($A643,'Neizmirene obaveze JLS'!$A$11:E$500,'prenos-P-R-N'!G$1,FALSE),"")))</f>
        <v/>
      </c>
      <c r="H643" s="87" t="str">
        <f>IF($A643=0,"",IF($A643&lt;=$A$1,+VLOOKUP($A643,'Rashodi- plan-izvršenje'!$A$8:F$1500,'prenos-P-R-N'!H$1,FALSE),IF($A643&gt;$A$2,+VLOOKUP($A643,'Neizmirene obaveze JLS'!$A$11:F$500,'prenos-P-R-N'!H$1,FALSE),"")))</f>
        <v/>
      </c>
      <c r="I643" s="87" t="str">
        <f>IF($A643=0,"",IF($A643&lt;=$A$1,+VLOOKUP($A643,'Rashodi- plan-izvršenje'!$A$8:G$1500,'prenos-P-R-N'!I$1,FALSE),IF($A643&gt;$A$2,+VLOOKUP($A643,'Neizmirene obaveze JLS'!$A$11:G$500,'prenos-P-R-N'!I$1,FALSE),"")))</f>
        <v/>
      </c>
      <c r="J643" s="87" t="str">
        <f>IF($A643=0,"",IF($A643&lt;=$A$1,+VLOOKUP($A643,'Rashodi- plan-izvršenje'!$A$8:H$1500,'prenos-P-R-N'!J$1,FALSE),IF($A643&gt;$A$2,+VLOOKUP($A643,'Neizmirene obaveze JLS'!$A$11:H$500,'prenos-P-R-N'!J$1,FALSE),"")))</f>
        <v/>
      </c>
      <c r="K643" s="87" t="str">
        <f>IF($A643=0,"",IF($A643&lt;=$A$1,+VLOOKUP($A643,'Rashodi- plan-izvršenje'!$A$8:I$1500,'prenos-P-R-N'!K$1,FALSE),IF($A643&gt;$A$2,+VLOOKUP($A643,'Neizmirene obaveze JLS'!$A$11:I$500,'prenos-P-R-N'!K$1,FALSE),"")))</f>
        <v/>
      </c>
      <c r="L643" t="str">
        <f>IF(A643=0,"",IF(A643&lt;=A$1,+IF(VLOOKUP(A643,'Rashodi- plan-izvršenje'!A$8:J$1500,M$1,FALSE)&gt;0,"Програмска активност","Пројекат"),IF(A643&gt;A$2,+IF(VLOOKUP(A643,'Neizmirene obaveze JLS'!A$8:J$2008,M$1,FALSE)&gt;0,"Програмска активност","Пројекат"),"")))</f>
        <v/>
      </c>
      <c r="M643" s="87" t="str">
        <f>IF(A643=0,"",IF($A643&lt;=$A$1,+IF(VLOOKUP($A643,'Rashodi- plan-izvršenje'!$A$8:$M$1500,10,FALSE)&gt;0,VLOOKUP($A643,'Rashodi- plan-izvršenje'!$A$8:$M$1500,10,FALSE),VLOOKUP($A643,'Rashodi- plan-izvršenje'!$A$8:$M$1500,12,FALSE)),+IF($A643&gt;$A$2,IF(VLOOKUP($A643,'Neizmirene obaveze JLS'!$A$8:$M$1500,10,FALSE)&gt;0,VLOOKUP($A643,'Neizmirene obaveze JLS'!$A$11:$M$1500,10,FALSE),VLOOKUP($A643,'Neizmirene obaveze JLS'!$A$11:$M$1500,12,FALSE)),0)))</f>
        <v/>
      </c>
      <c r="N643" s="87" t="str">
        <f>IF(A643=0,"",IF($A643&lt;=$A$1,+IF(VLOOKUP(A643,'Rashodi- plan-izvršenje'!$A$8:$M$1500,10,FALSE)&gt;0,VLOOKUP(A643,'Rashodi- plan-izvršenje'!$A$8:$M$1500,11,FALSE),VLOOKUP(A643,'Rashodi- plan-izvršenje'!$A$8:$M$1500,13,FALSE)),+IF($A643&gt;$A$2,IF(VLOOKUP($A643,'Neizmirene obaveze JLS'!$A$8:$M$1500,10,FALSE)&gt;0,VLOOKUP($A643,'Neizmirene obaveze JLS'!$A$11:$M$1500,11,FALSE),VLOOKUP($A643,'Neizmirene obaveze JLS'!$A$11:$M$1500,13,FALSE)),0)))</f>
        <v/>
      </c>
      <c r="O643" s="87" t="str">
        <f>IF(A643=0,"",IF($A643&lt;=$A$1,VALUE(+VLOOKUP($A643,'Rashodi- plan-izvršenje'!$A$8:N$1500,'prenos-P-R-N'!O$1,FALSE)),IF($A643&lt;=A$2,VALUE(VLOOKUP($A643,'Prihodi- plan-izvršenje'!$A$8:$H$500,6,FALSE)),VALUE(VLOOKUP($A643,'Neizmirene obaveze JLS'!$A$8:$N$500,O$1,FALSE)))))</f>
        <v/>
      </c>
      <c r="P643" s="87" t="str">
        <f>IF(A643=0,"",IF(A643=0,0,IF(A643&gt;A$2,'šifarnik K-izvor'!G$3,+IF(Q643&lt;700,+'šifarnik K-izvor'!G$2,'šifarnik K-izvor'!G$1))))</f>
        <v/>
      </c>
      <c r="Q643" s="87">
        <f>IF($A643&lt;=$A$1,VALUE(+VLOOKUP($A643,'Rashodi- plan-izvršenje'!$A$8:O$1500,'prenos-P-R-N'!Q$1,FALSE)),IF($A643&lt;=$A$2,VLOOKUP($A643,'Prihodi- plan-izvršenje'!$A$4:$H$500,4,FALSE),IF($A643&lt;=$A$3,VLOOKUP(A643,'Neizmirene obaveze JLS'!$A$11:O$500,Q$1,FALSE),"")))</f>
        <v>0</v>
      </c>
      <c r="R643" s="88">
        <f>IF($A643&lt;=$A$1,VALUE(+VLOOKUP($A643,'Rashodi- plan-izvršenje'!$A$8:P$1500,'prenos-P-R-N'!R$1,FALSE)),IF($A643&lt;=$A$2,VLOOKUP($A643,'Prihodi- plan-izvršenje'!$A$4:$H$500,7,FALSE),""))</f>
        <v>0</v>
      </c>
      <c r="S643" s="88">
        <f>IF(A643=0,0,IF($A643&lt;=$A$1,VALUE(+VLOOKUP($A643,'Rashodi- plan-izvršenje'!$A$8:Q$1500,'prenos-P-R-N'!S$1,FALSE)),IF($A643&lt;=$A$2,VLOOKUP($A643,'Prihodi- plan-izvršenje'!$A$4:$H$500,8,FALSE),0)))</f>
        <v>0</v>
      </c>
      <c r="T643" s="88" t="str">
        <f>IF($A643&gt;$A$2,VLOOKUP($A643,'Neizmirene obaveze JLS'!$A$11:R$500,R$1,FALSE),"")</f>
        <v/>
      </c>
      <c r="U643" s="88">
        <f>IF($A643&gt;$A$2,VLOOKUP($A643,'Neizmirene obaveze JLS'!$A$11:S$500,S$1,FALSE),0)</f>
        <v>0</v>
      </c>
      <c r="V643" s="88">
        <f t="shared" si="58"/>
        <v>0</v>
      </c>
      <c r="W643" s="74"/>
      <c r="X643" s="74"/>
      <c r="Y643" s="74"/>
      <c r="Z643" s="74"/>
      <c r="AA643" s="193">
        <f t="shared" si="59"/>
        <v>1</v>
      </c>
      <c r="AB643" s="193" t="str">
        <f t="shared" si="60"/>
        <v/>
      </c>
    </row>
    <row r="644" spans="1:28">
      <c r="A644" s="89">
        <f>IF(AND(COUNTIF(A$1:A$3,"&gt;0")=1,MAX(A$8:A643)&lt;A$1),A643+1,IF(AND(COUNTIF(A$1:A$3,"&gt;0")=2,MAX(A$8:A643)&lt;A$2),A643+1,IF(AND(COUNTIF(A$1:A$3,"&gt;0")=3,MAX(A$8:A643)&lt;A$3),A643+1,0)))</f>
        <v>0</v>
      </c>
      <c r="B644" s="89" t="str">
        <f t="shared" si="61"/>
        <v/>
      </c>
      <c r="C644" s="89" t="str">
        <f t="shared" si="62"/>
        <v/>
      </c>
      <c r="D644" s="87" t="str">
        <f>IF($A644=0,"",IF($A644&lt;=$A$1,+VLOOKUP($A644,'Rashodi- plan-izvršenje'!$A$8:B$1500,'prenos-P-R-N'!D$1,FALSE),IF($A644&gt;$A$2,+VLOOKUP($A644,'Neizmirene obaveze JLS'!$A$11:B$500,'prenos-P-R-N'!D$1,FALSE),"")))</f>
        <v/>
      </c>
      <c r="E644" s="87" t="str">
        <f>IF($A644=0,"",IF($A644&lt;=$A$1,+VLOOKUP($A644,'Rashodi- plan-izvršenje'!$A$8:C$1500,'prenos-P-R-N'!E$1,FALSE),IF($A644&gt;$A$2,+VLOOKUP($A644,'Neizmirene obaveze JLS'!$A$11:C$500,'prenos-P-R-N'!E$1,FALSE),"")))</f>
        <v/>
      </c>
      <c r="F644" s="87" t="str">
        <f>IF($A644=0,"",IF($A644&lt;=$A$1,+VLOOKUP($A644,'Rashodi- plan-izvršenje'!$A$8:D$1500,'prenos-P-R-N'!F$1,FALSE),IF($A644&gt;$A$2,+VLOOKUP($A644,'Neizmirene obaveze JLS'!$A$11:D$500,'prenos-P-R-N'!F$1,FALSE),"")))</f>
        <v/>
      </c>
      <c r="G644" s="87" t="str">
        <f>IF($A644=0,"",IF($A644&lt;=$A$1,+VLOOKUP($A644,'Rashodi- plan-izvršenje'!$A$8:E$1500,'prenos-P-R-N'!G$1,FALSE),IF($A644&gt;$A$2,+VLOOKUP($A644,'Neizmirene obaveze JLS'!$A$11:E$500,'prenos-P-R-N'!G$1,FALSE),"")))</f>
        <v/>
      </c>
      <c r="H644" s="87" t="str">
        <f>IF($A644=0,"",IF($A644&lt;=$A$1,+VLOOKUP($A644,'Rashodi- plan-izvršenje'!$A$8:F$1500,'prenos-P-R-N'!H$1,FALSE),IF($A644&gt;$A$2,+VLOOKUP($A644,'Neizmirene obaveze JLS'!$A$11:F$500,'prenos-P-R-N'!H$1,FALSE),"")))</f>
        <v/>
      </c>
      <c r="I644" s="87" t="str">
        <f>IF($A644=0,"",IF($A644&lt;=$A$1,+VLOOKUP($A644,'Rashodi- plan-izvršenje'!$A$8:G$1500,'prenos-P-R-N'!I$1,FALSE),IF($A644&gt;$A$2,+VLOOKUP($A644,'Neizmirene obaveze JLS'!$A$11:G$500,'prenos-P-R-N'!I$1,FALSE),"")))</f>
        <v/>
      </c>
      <c r="J644" s="87" t="str">
        <f>IF($A644=0,"",IF($A644&lt;=$A$1,+VLOOKUP($A644,'Rashodi- plan-izvršenje'!$A$8:H$1500,'prenos-P-R-N'!J$1,FALSE),IF($A644&gt;$A$2,+VLOOKUP($A644,'Neizmirene obaveze JLS'!$A$11:H$500,'prenos-P-R-N'!J$1,FALSE),"")))</f>
        <v/>
      </c>
      <c r="K644" s="87" t="str">
        <f>IF($A644=0,"",IF($A644&lt;=$A$1,+VLOOKUP($A644,'Rashodi- plan-izvršenje'!$A$8:I$1500,'prenos-P-R-N'!K$1,FALSE),IF($A644&gt;$A$2,+VLOOKUP($A644,'Neizmirene obaveze JLS'!$A$11:I$500,'prenos-P-R-N'!K$1,FALSE),"")))</f>
        <v/>
      </c>
      <c r="L644" t="str">
        <f>IF(A644=0,"",IF(A644&lt;=A$1,+IF(VLOOKUP(A644,'Rashodi- plan-izvršenje'!A$8:J$1500,M$1,FALSE)&gt;0,"Програмска активност","Пројекат"),IF(A644&gt;A$2,+IF(VLOOKUP(A644,'Neizmirene obaveze JLS'!A$8:J$2008,M$1,FALSE)&gt;0,"Програмска активност","Пројекат"),"")))</f>
        <v/>
      </c>
      <c r="M644" s="87" t="str">
        <f>IF(A644=0,"",IF($A644&lt;=$A$1,+IF(VLOOKUP($A644,'Rashodi- plan-izvršenje'!$A$8:$M$1500,10,FALSE)&gt;0,VLOOKUP($A644,'Rashodi- plan-izvršenje'!$A$8:$M$1500,10,FALSE),VLOOKUP($A644,'Rashodi- plan-izvršenje'!$A$8:$M$1500,12,FALSE)),+IF($A644&gt;$A$2,IF(VLOOKUP($A644,'Neizmirene obaveze JLS'!$A$8:$M$1500,10,FALSE)&gt;0,VLOOKUP($A644,'Neizmirene obaveze JLS'!$A$11:$M$1500,10,FALSE),VLOOKUP($A644,'Neizmirene obaveze JLS'!$A$11:$M$1500,12,FALSE)),0)))</f>
        <v/>
      </c>
      <c r="N644" s="87" t="str">
        <f>IF(A644=0,"",IF($A644&lt;=$A$1,+IF(VLOOKUP(A644,'Rashodi- plan-izvršenje'!$A$8:$M$1500,10,FALSE)&gt;0,VLOOKUP(A644,'Rashodi- plan-izvršenje'!$A$8:$M$1500,11,FALSE),VLOOKUP(A644,'Rashodi- plan-izvršenje'!$A$8:$M$1500,13,FALSE)),+IF($A644&gt;$A$2,IF(VLOOKUP($A644,'Neizmirene obaveze JLS'!$A$8:$M$1500,10,FALSE)&gt;0,VLOOKUP($A644,'Neizmirene obaveze JLS'!$A$11:$M$1500,11,FALSE),VLOOKUP($A644,'Neizmirene obaveze JLS'!$A$11:$M$1500,13,FALSE)),0)))</f>
        <v/>
      </c>
      <c r="O644" s="87" t="str">
        <f>IF(A644=0,"",IF($A644&lt;=$A$1,VALUE(+VLOOKUP($A644,'Rashodi- plan-izvršenje'!$A$8:N$1500,'prenos-P-R-N'!O$1,FALSE)),IF($A644&lt;=A$2,VALUE(VLOOKUP($A644,'Prihodi- plan-izvršenje'!$A$8:$H$500,6,FALSE)),VALUE(VLOOKUP($A644,'Neizmirene obaveze JLS'!$A$8:$N$500,O$1,FALSE)))))</f>
        <v/>
      </c>
      <c r="P644" s="87" t="str">
        <f>IF(A644=0,"",IF(A644=0,0,IF(A644&gt;A$2,'šifarnik K-izvor'!G$3,+IF(Q644&lt;700,+'šifarnik K-izvor'!G$2,'šifarnik K-izvor'!G$1))))</f>
        <v/>
      </c>
      <c r="Q644" s="87">
        <f>IF($A644&lt;=$A$1,VALUE(+VLOOKUP($A644,'Rashodi- plan-izvršenje'!$A$8:O$1500,'prenos-P-R-N'!Q$1,FALSE)),IF($A644&lt;=$A$2,VLOOKUP($A644,'Prihodi- plan-izvršenje'!$A$4:$H$500,4,FALSE),IF($A644&lt;=$A$3,VLOOKUP(A644,'Neizmirene obaveze JLS'!$A$11:O$500,Q$1,FALSE),"")))</f>
        <v>0</v>
      </c>
      <c r="R644" s="88">
        <f>IF($A644&lt;=$A$1,VALUE(+VLOOKUP($A644,'Rashodi- plan-izvršenje'!$A$8:P$1500,'prenos-P-R-N'!R$1,FALSE)),IF($A644&lt;=$A$2,VLOOKUP($A644,'Prihodi- plan-izvršenje'!$A$4:$H$500,7,FALSE),""))</f>
        <v>0</v>
      </c>
      <c r="S644" s="88">
        <f>IF(A644=0,0,IF($A644&lt;=$A$1,VALUE(+VLOOKUP($A644,'Rashodi- plan-izvršenje'!$A$8:Q$1500,'prenos-P-R-N'!S$1,FALSE)),IF($A644&lt;=$A$2,VLOOKUP($A644,'Prihodi- plan-izvršenje'!$A$4:$H$500,8,FALSE),0)))</f>
        <v>0</v>
      </c>
      <c r="T644" s="88" t="str">
        <f>IF($A644&gt;$A$2,VLOOKUP($A644,'Neizmirene obaveze JLS'!$A$11:R$500,R$1,FALSE),"")</f>
        <v/>
      </c>
      <c r="U644" s="88">
        <f>IF($A644&gt;$A$2,VLOOKUP($A644,'Neizmirene obaveze JLS'!$A$11:S$500,S$1,FALSE),0)</f>
        <v>0</v>
      </c>
      <c r="V644" s="88">
        <f t="shared" si="58"/>
        <v>0</v>
      </c>
      <c r="W644" s="74"/>
      <c r="X644" s="74"/>
      <c r="Y644" s="74"/>
      <c r="Z644" s="74"/>
      <c r="AA644" s="193">
        <f t="shared" si="59"/>
        <v>1</v>
      </c>
      <c r="AB644" s="193" t="str">
        <f t="shared" si="60"/>
        <v/>
      </c>
    </row>
    <row r="645" spans="1:28">
      <c r="A645" s="89">
        <f>IF(AND(COUNTIF(A$1:A$3,"&gt;0")=1,MAX(A$8:A644)&lt;A$1),A644+1,IF(AND(COUNTIF(A$1:A$3,"&gt;0")=2,MAX(A$8:A644)&lt;A$2),A644+1,IF(AND(COUNTIF(A$1:A$3,"&gt;0")=3,MAX(A$8:A644)&lt;A$3),A644+1,0)))</f>
        <v>0</v>
      </c>
      <c r="B645" s="89" t="str">
        <f t="shared" si="61"/>
        <v/>
      </c>
      <c r="C645" s="89" t="str">
        <f t="shared" si="62"/>
        <v/>
      </c>
      <c r="D645" s="87" t="str">
        <f>IF($A645=0,"",IF($A645&lt;=$A$1,+VLOOKUP($A645,'Rashodi- plan-izvršenje'!$A$8:B$1500,'prenos-P-R-N'!D$1,FALSE),IF($A645&gt;$A$2,+VLOOKUP($A645,'Neizmirene obaveze JLS'!$A$11:B$500,'prenos-P-R-N'!D$1,FALSE),"")))</f>
        <v/>
      </c>
      <c r="E645" s="87" t="str">
        <f>IF($A645=0,"",IF($A645&lt;=$A$1,+VLOOKUP($A645,'Rashodi- plan-izvršenje'!$A$8:C$1500,'prenos-P-R-N'!E$1,FALSE),IF($A645&gt;$A$2,+VLOOKUP($A645,'Neizmirene obaveze JLS'!$A$11:C$500,'prenos-P-R-N'!E$1,FALSE),"")))</f>
        <v/>
      </c>
      <c r="F645" s="87" t="str">
        <f>IF($A645=0,"",IF($A645&lt;=$A$1,+VLOOKUP($A645,'Rashodi- plan-izvršenje'!$A$8:D$1500,'prenos-P-R-N'!F$1,FALSE),IF($A645&gt;$A$2,+VLOOKUP($A645,'Neizmirene obaveze JLS'!$A$11:D$500,'prenos-P-R-N'!F$1,FALSE),"")))</f>
        <v/>
      </c>
      <c r="G645" s="87" t="str">
        <f>IF($A645=0,"",IF($A645&lt;=$A$1,+VLOOKUP($A645,'Rashodi- plan-izvršenje'!$A$8:E$1500,'prenos-P-R-N'!G$1,FALSE),IF($A645&gt;$A$2,+VLOOKUP($A645,'Neizmirene obaveze JLS'!$A$11:E$500,'prenos-P-R-N'!G$1,FALSE),"")))</f>
        <v/>
      </c>
      <c r="H645" s="87" t="str">
        <f>IF($A645=0,"",IF($A645&lt;=$A$1,+VLOOKUP($A645,'Rashodi- plan-izvršenje'!$A$8:F$1500,'prenos-P-R-N'!H$1,FALSE),IF($A645&gt;$A$2,+VLOOKUP($A645,'Neizmirene obaveze JLS'!$A$11:F$500,'prenos-P-R-N'!H$1,FALSE),"")))</f>
        <v/>
      </c>
      <c r="I645" s="87" t="str">
        <f>IF($A645=0,"",IF($A645&lt;=$A$1,+VLOOKUP($A645,'Rashodi- plan-izvršenje'!$A$8:G$1500,'prenos-P-R-N'!I$1,FALSE),IF($A645&gt;$A$2,+VLOOKUP($A645,'Neizmirene obaveze JLS'!$A$11:G$500,'prenos-P-R-N'!I$1,FALSE),"")))</f>
        <v/>
      </c>
      <c r="J645" s="87" t="str">
        <f>IF($A645=0,"",IF($A645&lt;=$A$1,+VLOOKUP($A645,'Rashodi- plan-izvršenje'!$A$8:H$1500,'prenos-P-R-N'!J$1,FALSE),IF($A645&gt;$A$2,+VLOOKUP($A645,'Neizmirene obaveze JLS'!$A$11:H$500,'prenos-P-R-N'!J$1,FALSE),"")))</f>
        <v/>
      </c>
      <c r="K645" s="87" t="str">
        <f>IF($A645=0,"",IF($A645&lt;=$A$1,+VLOOKUP($A645,'Rashodi- plan-izvršenje'!$A$8:I$1500,'prenos-P-R-N'!K$1,FALSE),IF($A645&gt;$A$2,+VLOOKUP($A645,'Neizmirene obaveze JLS'!$A$11:I$500,'prenos-P-R-N'!K$1,FALSE),"")))</f>
        <v/>
      </c>
      <c r="L645" t="str">
        <f>IF(A645=0,"",IF(A645&lt;=A$1,+IF(VLOOKUP(A645,'Rashodi- plan-izvršenje'!A$8:J$1500,M$1,FALSE)&gt;0,"Програмска активност","Пројекат"),IF(A645&gt;A$2,+IF(VLOOKUP(A645,'Neizmirene obaveze JLS'!A$8:J$2008,M$1,FALSE)&gt;0,"Програмска активност","Пројекат"),"")))</f>
        <v/>
      </c>
      <c r="M645" s="87" t="str">
        <f>IF(A645=0,"",IF($A645&lt;=$A$1,+IF(VLOOKUP($A645,'Rashodi- plan-izvršenje'!$A$8:$M$1500,10,FALSE)&gt;0,VLOOKUP($A645,'Rashodi- plan-izvršenje'!$A$8:$M$1500,10,FALSE),VLOOKUP($A645,'Rashodi- plan-izvršenje'!$A$8:$M$1500,12,FALSE)),+IF($A645&gt;$A$2,IF(VLOOKUP($A645,'Neizmirene obaveze JLS'!$A$8:$M$1500,10,FALSE)&gt;0,VLOOKUP($A645,'Neizmirene obaveze JLS'!$A$11:$M$1500,10,FALSE),VLOOKUP($A645,'Neizmirene obaveze JLS'!$A$11:$M$1500,12,FALSE)),0)))</f>
        <v/>
      </c>
      <c r="N645" s="87" t="str">
        <f>IF(A645=0,"",IF($A645&lt;=$A$1,+IF(VLOOKUP(A645,'Rashodi- plan-izvršenje'!$A$8:$M$1500,10,FALSE)&gt;0,VLOOKUP(A645,'Rashodi- plan-izvršenje'!$A$8:$M$1500,11,FALSE),VLOOKUP(A645,'Rashodi- plan-izvršenje'!$A$8:$M$1500,13,FALSE)),+IF($A645&gt;$A$2,IF(VLOOKUP($A645,'Neizmirene obaveze JLS'!$A$8:$M$1500,10,FALSE)&gt;0,VLOOKUP($A645,'Neizmirene obaveze JLS'!$A$11:$M$1500,11,FALSE),VLOOKUP($A645,'Neizmirene obaveze JLS'!$A$11:$M$1500,13,FALSE)),0)))</f>
        <v/>
      </c>
      <c r="O645" s="87" t="str">
        <f>IF(A645=0,"",IF($A645&lt;=$A$1,VALUE(+VLOOKUP($A645,'Rashodi- plan-izvršenje'!$A$8:N$1500,'prenos-P-R-N'!O$1,FALSE)),IF($A645&lt;=A$2,VALUE(VLOOKUP($A645,'Prihodi- plan-izvršenje'!$A$8:$H$500,6,FALSE)),VALUE(VLOOKUP($A645,'Neizmirene obaveze JLS'!$A$8:$N$500,O$1,FALSE)))))</f>
        <v/>
      </c>
      <c r="P645" s="87" t="str">
        <f>IF(A645=0,"",IF(A645=0,0,IF(A645&gt;A$2,'šifarnik K-izvor'!G$3,+IF(Q645&lt;700,+'šifarnik K-izvor'!G$2,'šifarnik K-izvor'!G$1))))</f>
        <v/>
      </c>
      <c r="Q645" s="87">
        <f>IF($A645&lt;=$A$1,VALUE(+VLOOKUP($A645,'Rashodi- plan-izvršenje'!$A$8:O$1500,'prenos-P-R-N'!Q$1,FALSE)),IF($A645&lt;=$A$2,VLOOKUP($A645,'Prihodi- plan-izvršenje'!$A$4:$H$500,4,FALSE),IF($A645&lt;=$A$3,VLOOKUP(A645,'Neizmirene obaveze JLS'!$A$11:O$500,Q$1,FALSE),"")))</f>
        <v>0</v>
      </c>
      <c r="R645" s="88">
        <f>IF($A645&lt;=$A$1,VALUE(+VLOOKUP($A645,'Rashodi- plan-izvršenje'!$A$8:P$1500,'prenos-P-R-N'!R$1,FALSE)),IF($A645&lt;=$A$2,VLOOKUP($A645,'Prihodi- plan-izvršenje'!$A$4:$H$500,7,FALSE),""))</f>
        <v>0</v>
      </c>
      <c r="S645" s="88">
        <f>IF(A645=0,0,IF($A645&lt;=$A$1,VALUE(+VLOOKUP($A645,'Rashodi- plan-izvršenje'!$A$8:Q$1500,'prenos-P-R-N'!S$1,FALSE)),IF($A645&lt;=$A$2,VLOOKUP($A645,'Prihodi- plan-izvršenje'!$A$4:$H$500,8,FALSE),0)))</f>
        <v>0</v>
      </c>
      <c r="T645" s="88" t="str">
        <f>IF($A645&gt;$A$2,VLOOKUP($A645,'Neizmirene obaveze JLS'!$A$11:R$500,R$1,FALSE),"")</f>
        <v/>
      </c>
      <c r="U645" s="88">
        <f>IF($A645&gt;$A$2,VLOOKUP($A645,'Neizmirene obaveze JLS'!$A$11:S$500,S$1,FALSE),0)</f>
        <v>0</v>
      </c>
      <c r="V645" s="88">
        <f t="shared" si="58"/>
        <v>0</v>
      </c>
      <c r="W645" s="74"/>
      <c r="X645" s="74"/>
      <c r="Y645" s="74"/>
      <c r="Z645" s="74"/>
      <c r="AA645" s="193">
        <f t="shared" si="59"/>
        <v>1</v>
      </c>
      <c r="AB645" s="193" t="str">
        <f t="shared" si="60"/>
        <v/>
      </c>
    </row>
    <row r="646" spans="1:28">
      <c r="A646" s="89">
        <f>IF(AND(COUNTIF(A$1:A$3,"&gt;0")=1,MAX(A$8:A645)&lt;A$1),A645+1,IF(AND(COUNTIF(A$1:A$3,"&gt;0")=2,MAX(A$8:A645)&lt;A$2),A645+1,IF(AND(COUNTIF(A$1:A$3,"&gt;0")=3,MAX(A$8:A645)&lt;A$3),A645+1,0)))</f>
        <v>0</v>
      </c>
      <c r="B646" s="89" t="str">
        <f t="shared" si="61"/>
        <v/>
      </c>
      <c r="C646" s="89" t="str">
        <f t="shared" si="62"/>
        <v/>
      </c>
      <c r="D646" s="87" t="str">
        <f>IF($A646=0,"",IF($A646&lt;=$A$1,+VLOOKUP($A646,'Rashodi- plan-izvršenje'!$A$8:B$1500,'prenos-P-R-N'!D$1,FALSE),IF($A646&gt;$A$2,+VLOOKUP($A646,'Neizmirene obaveze JLS'!$A$11:B$500,'prenos-P-R-N'!D$1,FALSE),"")))</f>
        <v/>
      </c>
      <c r="E646" s="87" t="str">
        <f>IF($A646=0,"",IF($A646&lt;=$A$1,+VLOOKUP($A646,'Rashodi- plan-izvršenje'!$A$8:C$1500,'prenos-P-R-N'!E$1,FALSE),IF($A646&gt;$A$2,+VLOOKUP($A646,'Neizmirene obaveze JLS'!$A$11:C$500,'prenos-P-R-N'!E$1,FALSE),"")))</f>
        <v/>
      </c>
      <c r="F646" s="87" t="str">
        <f>IF($A646=0,"",IF($A646&lt;=$A$1,+VLOOKUP($A646,'Rashodi- plan-izvršenje'!$A$8:D$1500,'prenos-P-R-N'!F$1,FALSE),IF($A646&gt;$A$2,+VLOOKUP($A646,'Neizmirene obaveze JLS'!$A$11:D$500,'prenos-P-R-N'!F$1,FALSE),"")))</f>
        <v/>
      </c>
      <c r="G646" s="87" t="str">
        <f>IF($A646=0,"",IF($A646&lt;=$A$1,+VLOOKUP($A646,'Rashodi- plan-izvršenje'!$A$8:E$1500,'prenos-P-R-N'!G$1,FALSE),IF($A646&gt;$A$2,+VLOOKUP($A646,'Neizmirene obaveze JLS'!$A$11:E$500,'prenos-P-R-N'!G$1,FALSE),"")))</f>
        <v/>
      </c>
      <c r="H646" s="87" t="str">
        <f>IF($A646=0,"",IF($A646&lt;=$A$1,+VLOOKUP($A646,'Rashodi- plan-izvršenje'!$A$8:F$1500,'prenos-P-R-N'!H$1,FALSE),IF($A646&gt;$A$2,+VLOOKUP($A646,'Neizmirene obaveze JLS'!$A$11:F$500,'prenos-P-R-N'!H$1,FALSE),"")))</f>
        <v/>
      </c>
      <c r="I646" s="87" t="str">
        <f>IF($A646=0,"",IF($A646&lt;=$A$1,+VLOOKUP($A646,'Rashodi- plan-izvršenje'!$A$8:G$1500,'prenos-P-R-N'!I$1,FALSE),IF($A646&gt;$A$2,+VLOOKUP($A646,'Neizmirene obaveze JLS'!$A$11:G$500,'prenos-P-R-N'!I$1,FALSE),"")))</f>
        <v/>
      </c>
      <c r="J646" s="87" t="str">
        <f>IF($A646=0,"",IF($A646&lt;=$A$1,+VLOOKUP($A646,'Rashodi- plan-izvršenje'!$A$8:H$1500,'prenos-P-R-N'!J$1,FALSE),IF($A646&gt;$A$2,+VLOOKUP($A646,'Neizmirene obaveze JLS'!$A$11:H$500,'prenos-P-R-N'!J$1,FALSE),"")))</f>
        <v/>
      </c>
      <c r="K646" s="87" t="str">
        <f>IF($A646=0,"",IF($A646&lt;=$A$1,+VLOOKUP($A646,'Rashodi- plan-izvršenje'!$A$8:I$1500,'prenos-P-R-N'!K$1,FALSE),IF($A646&gt;$A$2,+VLOOKUP($A646,'Neizmirene obaveze JLS'!$A$11:I$500,'prenos-P-R-N'!K$1,FALSE),"")))</f>
        <v/>
      </c>
      <c r="L646" t="str">
        <f>IF(A646=0,"",IF(A646&lt;=A$1,+IF(VLOOKUP(A646,'Rashodi- plan-izvršenje'!A$8:J$1500,M$1,FALSE)&gt;0,"Програмска активност","Пројекат"),IF(A646&gt;A$2,+IF(VLOOKUP(A646,'Neizmirene obaveze JLS'!A$8:J$2008,M$1,FALSE)&gt;0,"Програмска активност","Пројекат"),"")))</f>
        <v/>
      </c>
      <c r="M646" s="87" t="str">
        <f>IF(A646=0,"",IF($A646&lt;=$A$1,+IF(VLOOKUP($A646,'Rashodi- plan-izvršenje'!$A$8:$M$1500,10,FALSE)&gt;0,VLOOKUP($A646,'Rashodi- plan-izvršenje'!$A$8:$M$1500,10,FALSE),VLOOKUP($A646,'Rashodi- plan-izvršenje'!$A$8:$M$1500,12,FALSE)),+IF($A646&gt;$A$2,IF(VLOOKUP($A646,'Neizmirene obaveze JLS'!$A$8:$M$1500,10,FALSE)&gt;0,VLOOKUP($A646,'Neizmirene obaveze JLS'!$A$11:$M$1500,10,FALSE),VLOOKUP($A646,'Neizmirene obaveze JLS'!$A$11:$M$1500,12,FALSE)),0)))</f>
        <v/>
      </c>
      <c r="N646" s="87" t="str">
        <f>IF(A646=0,"",IF($A646&lt;=$A$1,+IF(VLOOKUP(A646,'Rashodi- plan-izvršenje'!$A$8:$M$1500,10,FALSE)&gt;0,VLOOKUP(A646,'Rashodi- plan-izvršenje'!$A$8:$M$1500,11,FALSE),VLOOKUP(A646,'Rashodi- plan-izvršenje'!$A$8:$M$1500,13,FALSE)),+IF($A646&gt;$A$2,IF(VLOOKUP($A646,'Neizmirene obaveze JLS'!$A$8:$M$1500,10,FALSE)&gt;0,VLOOKUP($A646,'Neizmirene obaveze JLS'!$A$11:$M$1500,11,FALSE),VLOOKUP($A646,'Neizmirene obaveze JLS'!$A$11:$M$1500,13,FALSE)),0)))</f>
        <v/>
      </c>
      <c r="O646" s="87" t="str">
        <f>IF(A646=0,"",IF($A646&lt;=$A$1,VALUE(+VLOOKUP($A646,'Rashodi- plan-izvršenje'!$A$8:N$1500,'prenos-P-R-N'!O$1,FALSE)),IF($A646&lt;=A$2,VALUE(VLOOKUP($A646,'Prihodi- plan-izvršenje'!$A$8:$H$500,6,FALSE)),VALUE(VLOOKUP($A646,'Neizmirene obaveze JLS'!$A$8:$N$500,O$1,FALSE)))))</f>
        <v/>
      </c>
      <c r="P646" s="87" t="str">
        <f>IF(A646=0,"",IF(A646=0,0,IF(A646&gt;A$2,'šifarnik K-izvor'!G$3,+IF(Q646&lt;700,+'šifarnik K-izvor'!G$2,'šifarnik K-izvor'!G$1))))</f>
        <v/>
      </c>
      <c r="Q646" s="87">
        <f>IF($A646&lt;=$A$1,VALUE(+VLOOKUP($A646,'Rashodi- plan-izvršenje'!$A$8:O$1500,'prenos-P-R-N'!Q$1,FALSE)),IF($A646&lt;=$A$2,VLOOKUP($A646,'Prihodi- plan-izvršenje'!$A$4:$H$500,4,FALSE),IF($A646&lt;=$A$3,VLOOKUP(A646,'Neizmirene obaveze JLS'!$A$11:O$500,Q$1,FALSE),"")))</f>
        <v>0</v>
      </c>
      <c r="R646" s="88">
        <f>IF($A646&lt;=$A$1,VALUE(+VLOOKUP($A646,'Rashodi- plan-izvršenje'!$A$8:P$1500,'prenos-P-R-N'!R$1,FALSE)),IF($A646&lt;=$A$2,VLOOKUP($A646,'Prihodi- plan-izvršenje'!$A$4:$H$500,7,FALSE),""))</f>
        <v>0</v>
      </c>
      <c r="S646" s="88">
        <f>IF(A646=0,0,IF($A646&lt;=$A$1,VALUE(+VLOOKUP($A646,'Rashodi- plan-izvršenje'!$A$8:Q$1500,'prenos-P-R-N'!S$1,FALSE)),IF($A646&lt;=$A$2,VLOOKUP($A646,'Prihodi- plan-izvršenje'!$A$4:$H$500,8,FALSE),0)))</f>
        <v>0</v>
      </c>
      <c r="T646" s="88" t="str">
        <f>IF($A646&gt;$A$2,VLOOKUP($A646,'Neizmirene obaveze JLS'!$A$11:R$500,R$1,FALSE),"")</f>
        <v/>
      </c>
      <c r="U646" s="88">
        <f>IF($A646&gt;$A$2,VLOOKUP($A646,'Neizmirene obaveze JLS'!$A$11:S$500,S$1,FALSE),0)</f>
        <v>0</v>
      </c>
      <c r="V646" s="88">
        <f t="shared" si="58"/>
        <v>0</v>
      </c>
      <c r="W646" s="74"/>
      <c r="X646" s="74"/>
      <c r="Y646" s="74"/>
      <c r="Z646" s="74"/>
      <c r="AA646" s="193">
        <f t="shared" si="59"/>
        <v>1</v>
      </c>
      <c r="AB646" s="193" t="str">
        <f t="shared" si="60"/>
        <v/>
      </c>
    </row>
    <row r="647" spans="1:28">
      <c r="A647" s="89">
        <f>IF(AND(COUNTIF(A$1:A$3,"&gt;0")=1,MAX(A$8:A646)&lt;A$1),A646+1,IF(AND(COUNTIF(A$1:A$3,"&gt;0")=2,MAX(A$8:A646)&lt;A$2),A646+1,IF(AND(COUNTIF(A$1:A$3,"&gt;0")=3,MAX(A$8:A646)&lt;A$3),A646+1,0)))</f>
        <v>0</v>
      </c>
      <c r="B647" s="89" t="str">
        <f t="shared" si="61"/>
        <v/>
      </c>
      <c r="C647" s="89" t="str">
        <f t="shared" si="62"/>
        <v/>
      </c>
      <c r="D647" s="87" t="str">
        <f>IF($A647=0,"",IF($A647&lt;=$A$1,+VLOOKUP($A647,'Rashodi- plan-izvršenje'!$A$8:B$1500,'prenos-P-R-N'!D$1,FALSE),IF($A647&gt;$A$2,+VLOOKUP($A647,'Neizmirene obaveze JLS'!$A$11:B$500,'prenos-P-R-N'!D$1,FALSE),"")))</f>
        <v/>
      </c>
      <c r="E647" s="87" t="str">
        <f>IF($A647=0,"",IF($A647&lt;=$A$1,+VLOOKUP($A647,'Rashodi- plan-izvršenje'!$A$8:C$1500,'prenos-P-R-N'!E$1,FALSE),IF($A647&gt;$A$2,+VLOOKUP($A647,'Neizmirene obaveze JLS'!$A$11:C$500,'prenos-P-R-N'!E$1,FALSE),"")))</f>
        <v/>
      </c>
      <c r="F647" s="87" t="str">
        <f>IF($A647=0,"",IF($A647&lt;=$A$1,+VLOOKUP($A647,'Rashodi- plan-izvršenje'!$A$8:D$1500,'prenos-P-R-N'!F$1,FALSE),IF($A647&gt;$A$2,+VLOOKUP($A647,'Neizmirene obaveze JLS'!$A$11:D$500,'prenos-P-R-N'!F$1,FALSE),"")))</f>
        <v/>
      </c>
      <c r="G647" s="87" t="str">
        <f>IF($A647=0,"",IF($A647&lt;=$A$1,+VLOOKUP($A647,'Rashodi- plan-izvršenje'!$A$8:E$1500,'prenos-P-R-N'!G$1,FALSE),IF($A647&gt;$A$2,+VLOOKUP($A647,'Neizmirene obaveze JLS'!$A$11:E$500,'prenos-P-R-N'!G$1,FALSE),"")))</f>
        <v/>
      </c>
      <c r="H647" s="87" t="str">
        <f>IF($A647=0,"",IF($A647&lt;=$A$1,+VLOOKUP($A647,'Rashodi- plan-izvršenje'!$A$8:F$1500,'prenos-P-R-N'!H$1,FALSE),IF($A647&gt;$A$2,+VLOOKUP($A647,'Neizmirene obaveze JLS'!$A$11:F$500,'prenos-P-R-N'!H$1,FALSE),"")))</f>
        <v/>
      </c>
      <c r="I647" s="87" t="str">
        <f>IF($A647=0,"",IF($A647&lt;=$A$1,+VLOOKUP($A647,'Rashodi- plan-izvršenje'!$A$8:G$1500,'prenos-P-R-N'!I$1,FALSE),IF($A647&gt;$A$2,+VLOOKUP($A647,'Neizmirene obaveze JLS'!$A$11:G$500,'prenos-P-R-N'!I$1,FALSE),"")))</f>
        <v/>
      </c>
      <c r="J647" s="87" t="str">
        <f>IF($A647=0,"",IF($A647&lt;=$A$1,+VLOOKUP($A647,'Rashodi- plan-izvršenje'!$A$8:H$1500,'prenos-P-R-N'!J$1,FALSE),IF($A647&gt;$A$2,+VLOOKUP($A647,'Neizmirene obaveze JLS'!$A$11:H$500,'prenos-P-R-N'!J$1,FALSE),"")))</f>
        <v/>
      </c>
      <c r="K647" s="87" t="str">
        <f>IF($A647=0,"",IF($A647&lt;=$A$1,+VLOOKUP($A647,'Rashodi- plan-izvršenje'!$A$8:I$1500,'prenos-P-R-N'!K$1,FALSE),IF($A647&gt;$A$2,+VLOOKUP($A647,'Neizmirene obaveze JLS'!$A$11:I$500,'prenos-P-R-N'!K$1,FALSE),"")))</f>
        <v/>
      </c>
      <c r="L647" t="str">
        <f>IF(A647=0,"",IF(A647&lt;=A$1,+IF(VLOOKUP(A647,'Rashodi- plan-izvršenje'!A$8:J$1500,M$1,FALSE)&gt;0,"Програмска активност","Пројекат"),IF(A647&gt;A$2,+IF(VLOOKUP(A647,'Neizmirene obaveze JLS'!A$8:J$2008,M$1,FALSE)&gt;0,"Програмска активност","Пројекат"),"")))</f>
        <v/>
      </c>
      <c r="M647" s="87" t="str">
        <f>IF(A647=0,"",IF($A647&lt;=$A$1,+IF(VLOOKUP($A647,'Rashodi- plan-izvršenje'!$A$8:$M$1500,10,FALSE)&gt;0,VLOOKUP($A647,'Rashodi- plan-izvršenje'!$A$8:$M$1500,10,FALSE),VLOOKUP($A647,'Rashodi- plan-izvršenje'!$A$8:$M$1500,12,FALSE)),+IF($A647&gt;$A$2,IF(VLOOKUP($A647,'Neizmirene obaveze JLS'!$A$8:$M$1500,10,FALSE)&gt;0,VLOOKUP($A647,'Neizmirene obaveze JLS'!$A$11:$M$1500,10,FALSE),VLOOKUP($A647,'Neizmirene obaveze JLS'!$A$11:$M$1500,12,FALSE)),0)))</f>
        <v/>
      </c>
      <c r="N647" s="87" t="str">
        <f>IF(A647=0,"",IF($A647&lt;=$A$1,+IF(VLOOKUP(A647,'Rashodi- plan-izvršenje'!$A$8:$M$1500,10,FALSE)&gt;0,VLOOKUP(A647,'Rashodi- plan-izvršenje'!$A$8:$M$1500,11,FALSE),VLOOKUP(A647,'Rashodi- plan-izvršenje'!$A$8:$M$1500,13,FALSE)),+IF($A647&gt;$A$2,IF(VLOOKUP($A647,'Neizmirene obaveze JLS'!$A$8:$M$1500,10,FALSE)&gt;0,VLOOKUP($A647,'Neizmirene obaveze JLS'!$A$11:$M$1500,11,FALSE),VLOOKUP($A647,'Neizmirene obaveze JLS'!$A$11:$M$1500,13,FALSE)),0)))</f>
        <v/>
      </c>
      <c r="O647" s="87" t="str">
        <f>IF(A647=0,"",IF($A647&lt;=$A$1,VALUE(+VLOOKUP($A647,'Rashodi- plan-izvršenje'!$A$8:N$1500,'prenos-P-R-N'!O$1,FALSE)),IF($A647&lt;=A$2,VALUE(VLOOKUP($A647,'Prihodi- plan-izvršenje'!$A$8:$H$500,6,FALSE)),VALUE(VLOOKUP($A647,'Neizmirene obaveze JLS'!$A$8:$N$500,O$1,FALSE)))))</f>
        <v/>
      </c>
      <c r="P647" s="87" t="str">
        <f>IF(A647=0,"",IF(A647=0,0,IF(A647&gt;A$2,'šifarnik K-izvor'!G$3,+IF(Q647&lt;700,+'šifarnik K-izvor'!G$2,'šifarnik K-izvor'!G$1))))</f>
        <v/>
      </c>
      <c r="Q647" s="87">
        <f>IF($A647&lt;=$A$1,VALUE(+VLOOKUP($A647,'Rashodi- plan-izvršenje'!$A$8:O$1500,'prenos-P-R-N'!Q$1,FALSE)),IF($A647&lt;=$A$2,VLOOKUP($A647,'Prihodi- plan-izvršenje'!$A$4:$H$500,4,FALSE),IF($A647&lt;=$A$3,VLOOKUP(A647,'Neizmirene obaveze JLS'!$A$11:O$500,Q$1,FALSE),"")))</f>
        <v>0</v>
      </c>
      <c r="R647" s="88">
        <f>IF($A647&lt;=$A$1,VALUE(+VLOOKUP($A647,'Rashodi- plan-izvršenje'!$A$8:P$1500,'prenos-P-R-N'!R$1,FALSE)),IF($A647&lt;=$A$2,VLOOKUP($A647,'Prihodi- plan-izvršenje'!$A$4:$H$500,7,FALSE),""))</f>
        <v>0</v>
      </c>
      <c r="S647" s="88">
        <f>IF(A647=0,0,IF($A647&lt;=$A$1,VALUE(+VLOOKUP($A647,'Rashodi- plan-izvršenje'!$A$8:Q$1500,'prenos-P-R-N'!S$1,FALSE)),IF($A647&lt;=$A$2,VLOOKUP($A647,'Prihodi- plan-izvršenje'!$A$4:$H$500,8,FALSE),0)))</f>
        <v>0</v>
      </c>
      <c r="T647" s="88" t="str">
        <f>IF($A647&gt;$A$2,VLOOKUP($A647,'Neizmirene obaveze JLS'!$A$11:R$500,R$1,FALSE),"")</f>
        <v/>
      </c>
      <c r="U647" s="88">
        <f>IF($A647&gt;$A$2,VLOOKUP($A647,'Neizmirene obaveze JLS'!$A$11:S$500,S$1,FALSE),0)</f>
        <v>0</v>
      </c>
      <c r="V647" s="88">
        <f t="shared" si="58"/>
        <v>0</v>
      </c>
      <c r="W647" s="74"/>
      <c r="X647" s="74"/>
      <c r="Y647" s="74"/>
      <c r="Z647" s="74"/>
      <c r="AA647" s="193">
        <f t="shared" si="59"/>
        <v>1</v>
      </c>
      <c r="AB647" s="193" t="str">
        <f t="shared" si="60"/>
        <v/>
      </c>
    </row>
    <row r="648" spans="1:28">
      <c r="A648" s="89">
        <f>IF(AND(COUNTIF(A$1:A$3,"&gt;0")=1,MAX(A$8:A647)&lt;A$1),A647+1,IF(AND(COUNTIF(A$1:A$3,"&gt;0")=2,MAX(A$8:A647)&lt;A$2),A647+1,IF(AND(COUNTIF(A$1:A$3,"&gt;0")=3,MAX(A$8:A647)&lt;A$3),A647+1,0)))</f>
        <v>0</v>
      </c>
      <c r="B648" s="89" t="str">
        <f t="shared" si="61"/>
        <v/>
      </c>
      <c r="C648" s="89" t="str">
        <f t="shared" si="62"/>
        <v/>
      </c>
      <c r="D648" s="87" t="str">
        <f>IF($A648=0,"",IF($A648&lt;=$A$1,+VLOOKUP($A648,'Rashodi- plan-izvršenje'!$A$8:B$1500,'prenos-P-R-N'!D$1,FALSE),IF($A648&gt;$A$2,+VLOOKUP($A648,'Neizmirene obaveze JLS'!$A$11:B$500,'prenos-P-R-N'!D$1,FALSE),"")))</f>
        <v/>
      </c>
      <c r="E648" s="87" t="str">
        <f>IF($A648=0,"",IF($A648&lt;=$A$1,+VLOOKUP($A648,'Rashodi- plan-izvršenje'!$A$8:C$1500,'prenos-P-R-N'!E$1,FALSE),IF($A648&gt;$A$2,+VLOOKUP($A648,'Neizmirene obaveze JLS'!$A$11:C$500,'prenos-P-R-N'!E$1,FALSE),"")))</f>
        <v/>
      </c>
      <c r="F648" s="87" t="str">
        <f>IF($A648=0,"",IF($A648&lt;=$A$1,+VLOOKUP($A648,'Rashodi- plan-izvršenje'!$A$8:D$1500,'prenos-P-R-N'!F$1,FALSE),IF($A648&gt;$A$2,+VLOOKUP($A648,'Neizmirene obaveze JLS'!$A$11:D$500,'prenos-P-R-N'!F$1,FALSE),"")))</f>
        <v/>
      </c>
      <c r="G648" s="87" t="str">
        <f>IF($A648=0,"",IF($A648&lt;=$A$1,+VLOOKUP($A648,'Rashodi- plan-izvršenje'!$A$8:E$1500,'prenos-P-R-N'!G$1,FALSE),IF($A648&gt;$A$2,+VLOOKUP($A648,'Neizmirene obaveze JLS'!$A$11:E$500,'prenos-P-R-N'!G$1,FALSE),"")))</f>
        <v/>
      </c>
      <c r="H648" s="87" t="str">
        <f>IF($A648=0,"",IF($A648&lt;=$A$1,+VLOOKUP($A648,'Rashodi- plan-izvršenje'!$A$8:F$1500,'prenos-P-R-N'!H$1,FALSE),IF($A648&gt;$A$2,+VLOOKUP($A648,'Neizmirene obaveze JLS'!$A$11:F$500,'prenos-P-R-N'!H$1,FALSE),"")))</f>
        <v/>
      </c>
      <c r="I648" s="87" t="str">
        <f>IF($A648=0,"",IF($A648&lt;=$A$1,+VLOOKUP($A648,'Rashodi- plan-izvršenje'!$A$8:G$1500,'prenos-P-R-N'!I$1,FALSE),IF($A648&gt;$A$2,+VLOOKUP($A648,'Neizmirene obaveze JLS'!$A$11:G$500,'prenos-P-R-N'!I$1,FALSE),"")))</f>
        <v/>
      </c>
      <c r="J648" s="87" t="str">
        <f>IF($A648=0,"",IF($A648&lt;=$A$1,+VLOOKUP($A648,'Rashodi- plan-izvršenje'!$A$8:H$1500,'prenos-P-R-N'!J$1,FALSE),IF($A648&gt;$A$2,+VLOOKUP($A648,'Neizmirene obaveze JLS'!$A$11:H$500,'prenos-P-R-N'!J$1,FALSE),"")))</f>
        <v/>
      </c>
      <c r="K648" s="87" t="str">
        <f>IF($A648=0,"",IF($A648&lt;=$A$1,+VLOOKUP($A648,'Rashodi- plan-izvršenje'!$A$8:I$1500,'prenos-P-R-N'!K$1,FALSE),IF($A648&gt;$A$2,+VLOOKUP($A648,'Neizmirene obaveze JLS'!$A$11:I$500,'prenos-P-R-N'!K$1,FALSE),"")))</f>
        <v/>
      </c>
      <c r="L648" t="str">
        <f>IF(A648=0,"",IF(A648&lt;=A$1,+IF(VLOOKUP(A648,'Rashodi- plan-izvršenje'!A$8:J$1500,M$1,FALSE)&gt;0,"Програмска активност","Пројекат"),IF(A648&gt;A$2,+IF(VLOOKUP(A648,'Neizmirene obaveze JLS'!A$8:J$2008,M$1,FALSE)&gt;0,"Програмска активност","Пројекат"),"")))</f>
        <v/>
      </c>
      <c r="M648" s="87" t="str">
        <f>IF(A648=0,"",IF($A648&lt;=$A$1,+IF(VLOOKUP($A648,'Rashodi- plan-izvršenje'!$A$8:$M$1500,10,FALSE)&gt;0,VLOOKUP($A648,'Rashodi- plan-izvršenje'!$A$8:$M$1500,10,FALSE),VLOOKUP($A648,'Rashodi- plan-izvršenje'!$A$8:$M$1500,12,FALSE)),+IF($A648&gt;$A$2,IF(VLOOKUP($A648,'Neizmirene obaveze JLS'!$A$8:$M$1500,10,FALSE)&gt;0,VLOOKUP($A648,'Neizmirene obaveze JLS'!$A$11:$M$1500,10,FALSE),VLOOKUP($A648,'Neizmirene obaveze JLS'!$A$11:$M$1500,12,FALSE)),0)))</f>
        <v/>
      </c>
      <c r="N648" s="87" t="str">
        <f>IF(A648=0,"",IF($A648&lt;=$A$1,+IF(VLOOKUP(A648,'Rashodi- plan-izvršenje'!$A$8:$M$1500,10,FALSE)&gt;0,VLOOKUP(A648,'Rashodi- plan-izvršenje'!$A$8:$M$1500,11,FALSE),VLOOKUP(A648,'Rashodi- plan-izvršenje'!$A$8:$M$1500,13,FALSE)),+IF($A648&gt;$A$2,IF(VLOOKUP($A648,'Neizmirene obaveze JLS'!$A$8:$M$1500,10,FALSE)&gt;0,VLOOKUP($A648,'Neizmirene obaveze JLS'!$A$11:$M$1500,11,FALSE),VLOOKUP($A648,'Neizmirene obaveze JLS'!$A$11:$M$1500,13,FALSE)),0)))</f>
        <v/>
      </c>
      <c r="O648" s="87" t="str">
        <f>IF(A648=0,"",IF($A648&lt;=$A$1,VALUE(+VLOOKUP($A648,'Rashodi- plan-izvršenje'!$A$8:N$1500,'prenos-P-R-N'!O$1,FALSE)),IF($A648&lt;=A$2,VALUE(VLOOKUP($A648,'Prihodi- plan-izvršenje'!$A$8:$H$500,6,FALSE)),VALUE(VLOOKUP($A648,'Neizmirene obaveze JLS'!$A$8:$N$500,O$1,FALSE)))))</f>
        <v/>
      </c>
      <c r="P648" s="87" t="str">
        <f>IF(A648=0,"",IF(A648=0,0,IF(A648&gt;A$2,'šifarnik K-izvor'!G$3,+IF(Q648&lt;700,+'šifarnik K-izvor'!G$2,'šifarnik K-izvor'!G$1))))</f>
        <v/>
      </c>
      <c r="Q648" s="87">
        <f>IF($A648&lt;=$A$1,VALUE(+VLOOKUP($A648,'Rashodi- plan-izvršenje'!$A$8:O$1500,'prenos-P-R-N'!Q$1,FALSE)),IF($A648&lt;=$A$2,VLOOKUP($A648,'Prihodi- plan-izvršenje'!$A$4:$H$500,4,FALSE),IF($A648&lt;=$A$3,VLOOKUP(A648,'Neizmirene obaveze JLS'!$A$11:O$500,Q$1,FALSE),"")))</f>
        <v>0</v>
      </c>
      <c r="R648" s="88">
        <f>IF($A648&lt;=$A$1,VALUE(+VLOOKUP($A648,'Rashodi- plan-izvršenje'!$A$8:P$1500,'prenos-P-R-N'!R$1,FALSE)),IF($A648&lt;=$A$2,VLOOKUP($A648,'Prihodi- plan-izvršenje'!$A$4:$H$500,7,FALSE),""))</f>
        <v>0</v>
      </c>
      <c r="S648" s="88">
        <f>IF(A648=0,0,IF($A648&lt;=$A$1,VALUE(+VLOOKUP($A648,'Rashodi- plan-izvršenje'!$A$8:Q$1500,'prenos-P-R-N'!S$1,FALSE)),IF($A648&lt;=$A$2,VLOOKUP($A648,'Prihodi- plan-izvršenje'!$A$4:$H$500,8,FALSE),0)))</f>
        <v>0</v>
      </c>
      <c r="T648" s="88" t="str">
        <f>IF($A648&gt;$A$2,VLOOKUP($A648,'Neizmirene obaveze JLS'!$A$11:R$500,R$1,FALSE),"")</f>
        <v/>
      </c>
      <c r="U648" s="88">
        <f>IF($A648&gt;$A$2,VLOOKUP($A648,'Neizmirene obaveze JLS'!$A$11:S$500,S$1,FALSE),0)</f>
        <v>0</v>
      </c>
      <c r="V648" s="88">
        <f t="shared" ref="V648:V711" si="63">IFERROR(+U648+T648,0)</f>
        <v>0</v>
      </c>
      <c r="W648" s="74"/>
      <c r="X648" s="74"/>
      <c r="Y648" s="74"/>
      <c r="Z648" s="74"/>
      <c r="AA648" s="193">
        <f t="shared" si="59"/>
        <v>1</v>
      </c>
      <c r="AB648" s="193" t="str">
        <f t="shared" si="60"/>
        <v/>
      </c>
    </row>
    <row r="649" spans="1:28">
      <c r="A649" s="89">
        <f>IF(AND(COUNTIF(A$1:A$3,"&gt;0")=1,MAX(A$8:A648)&lt;A$1),A648+1,IF(AND(COUNTIF(A$1:A$3,"&gt;0")=2,MAX(A$8:A648)&lt;A$2),A648+1,IF(AND(COUNTIF(A$1:A$3,"&gt;0")=3,MAX(A$8:A648)&lt;A$3),A648+1,0)))</f>
        <v>0</v>
      </c>
      <c r="B649" s="89" t="str">
        <f t="shared" si="61"/>
        <v/>
      </c>
      <c r="C649" s="89" t="str">
        <f t="shared" si="62"/>
        <v/>
      </c>
      <c r="D649" s="87" t="str">
        <f>IF($A649=0,"",IF($A649&lt;=$A$1,+VLOOKUP($A649,'Rashodi- plan-izvršenje'!$A$8:B$1500,'prenos-P-R-N'!D$1,FALSE),IF($A649&gt;$A$2,+VLOOKUP($A649,'Neizmirene obaveze JLS'!$A$11:B$500,'prenos-P-R-N'!D$1,FALSE),"")))</f>
        <v/>
      </c>
      <c r="E649" s="87" t="str">
        <f>IF($A649=0,"",IF($A649&lt;=$A$1,+VLOOKUP($A649,'Rashodi- plan-izvršenje'!$A$8:C$1500,'prenos-P-R-N'!E$1,FALSE),IF($A649&gt;$A$2,+VLOOKUP($A649,'Neizmirene obaveze JLS'!$A$11:C$500,'prenos-P-R-N'!E$1,FALSE),"")))</f>
        <v/>
      </c>
      <c r="F649" s="87" t="str">
        <f>IF($A649=0,"",IF($A649&lt;=$A$1,+VLOOKUP($A649,'Rashodi- plan-izvršenje'!$A$8:D$1500,'prenos-P-R-N'!F$1,FALSE),IF($A649&gt;$A$2,+VLOOKUP($A649,'Neizmirene obaveze JLS'!$A$11:D$500,'prenos-P-R-N'!F$1,FALSE),"")))</f>
        <v/>
      </c>
      <c r="G649" s="87" t="str">
        <f>IF($A649=0,"",IF($A649&lt;=$A$1,+VLOOKUP($A649,'Rashodi- plan-izvršenje'!$A$8:E$1500,'prenos-P-R-N'!G$1,FALSE),IF($A649&gt;$A$2,+VLOOKUP($A649,'Neizmirene obaveze JLS'!$A$11:E$500,'prenos-P-R-N'!G$1,FALSE),"")))</f>
        <v/>
      </c>
      <c r="H649" s="87" t="str">
        <f>IF($A649=0,"",IF($A649&lt;=$A$1,+VLOOKUP($A649,'Rashodi- plan-izvršenje'!$A$8:F$1500,'prenos-P-R-N'!H$1,FALSE),IF($A649&gt;$A$2,+VLOOKUP($A649,'Neizmirene obaveze JLS'!$A$11:F$500,'prenos-P-R-N'!H$1,FALSE),"")))</f>
        <v/>
      </c>
      <c r="I649" s="87" t="str">
        <f>IF($A649=0,"",IF($A649&lt;=$A$1,+VLOOKUP($A649,'Rashodi- plan-izvršenje'!$A$8:G$1500,'prenos-P-R-N'!I$1,FALSE),IF($A649&gt;$A$2,+VLOOKUP($A649,'Neizmirene obaveze JLS'!$A$11:G$500,'prenos-P-R-N'!I$1,FALSE),"")))</f>
        <v/>
      </c>
      <c r="J649" s="87" t="str">
        <f>IF($A649=0,"",IF($A649&lt;=$A$1,+VLOOKUP($A649,'Rashodi- plan-izvršenje'!$A$8:H$1500,'prenos-P-R-N'!J$1,FALSE),IF($A649&gt;$A$2,+VLOOKUP($A649,'Neizmirene obaveze JLS'!$A$11:H$500,'prenos-P-R-N'!J$1,FALSE),"")))</f>
        <v/>
      </c>
      <c r="K649" s="87" t="str">
        <f>IF($A649=0,"",IF($A649&lt;=$A$1,+VLOOKUP($A649,'Rashodi- plan-izvršenje'!$A$8:I$1500,'prenos-P-R-N'!K$1,FALSE),IF($A649&gt;$A$2,+VLOOKUP($A649,'Neizmirene obaveze JLS'!$A$11:I$500,'prenos-P-R-N'!K$1,FALSE),"")))</f>
        <v/>
      </c>
      <c r="L649" t="str">
        <f>IF(A649=0,"",IF(A649&lt;=A$1,+IF(VLOOKUP(A649,'Rashodi- plan-izvršenje'!A$8:J$1500,M$1,FALSE)&gt;0,"Програмска активност","Пројекат"),IF(A649&gt;A$2,+IF(VLOOKUP(A649,'Neizmirene obaveze JLS'!A$8:J$2008,M$1,FALSE)&gt;0,"Програмска активност","Пројекат"),"")))</f>
        <v/>
      </c>
      <c r="M649" s="87" t="str">
        <f>IF(A649=0,"",IF($A649&lt;=$A$1,+IF(VLOOKUP($A649,'Rashodi- plan-izvršenje'!$A$8:$M$1500,10,FALSE)&gt;0,VLOOKUP($A649,'Rashodi- plan-izvršenje'!$A$8:$M$1500,10,FALSE),VLOOKUP($A649,'Rashodi- plan-izvršenje'!$A$8:$M$1500,12,FALSE)),+IF($A649&gt;$A$2,IF(VLOOKUP($A649,'Neizmirene obaveze JLS'!$A$8:$M$1500,10,FALSE)&gt;0,VLOOKUP($A649,'Neizmirene obaveze JLS'!$A$11:$M$1500,10,FALSE),VLOOKUP($A649,'Neizmirene obaveze JLS'!$A$11:$M$1500,12,FALSE)),0)))</f>
        <v/>
      </c>
      <c r="N649" s="87" t="str">
        <f>IF(A649=0,"",IF($A649&lt;=$A$1,+IF(VLOOKUP(A649,'Rashodi- plan-izvršenje'!$A$8:$M$1500,10,FALSE)&gt;0,VLOOKUP(A649,'Rashodi- plan-izvršenje'!$A$8:$M$1500,11,FALSE),VLOOKUP(A649,'Rashodi- plan-izvršenje'!$A$8:$M$1500,13,FALSE)),+IF($A649&gt;$A$2,IF(VLOOKUP($A649,'Neizmirene obaveze JLS'!$A$8:$M$1500,10,FALSE)&gt;0,VLOOKUP($A649,'Neizmirene obaveze JLS'!$A$11:$M$1500,11,FALSE),VLOOKUP($A649,'Neizmirene obaveze JLS'!$A$11:$M$1500,13,FALSE)),0)))</f>
        <v/>
      </c>
      <c r="O649" s="87" t="str">
        <f>IF(A649=0,"",IF($A649&lt;=$A$1,VALUE(+VLOOKUP($A649,'Rashodi- plan-izvršenje'!$A$8:N$1500,'prenos-P-R-N'!O$1,FALSE)),IF($A649&lt;=A$2,VALUE(VLOOKUP($A649,'Prihodi- plan-izvršenje'!$A$8:$H$500,6,FALSE)),VALUE(VLOOKUP($A649,'Neizmirene obaveze JLS'!$A$8:$N$500,O$1,FALSE)))))</f>
        <v/>
      </c>
      <c r="P649" s="87" t="str">
        <f>IF(A649=0,"",IF(A649=0,0,IF(A649&gt;A$2,'šifarnik K-izvor'!G$3,+IF(Q649&lt;700,+'šifarnik K-izvor'!G$2,'šifarnik K-izvor'!G$1))))</f>
        <v/>
      </c>
      <c r="Q649" s="87">
        <f>IF($A649&lt;=$A$1,VALUE(+VLOOKUP($A649,'Rashodi- plan-izvršenje'!$A$8:O$1500,'prenos-P-R-N'!Q$1,FALSE)),IF($A649&lt;=$A$2,VLOOKUP($A649,'Prihodi- plan-izvršenje'!$A$4:$H$500,4,FALSE),IF($A649&lt;=$A$3,VLOOKUP(A649,'Neizmirene obaveze JLS'!$A$11:O$500,Q$1,FALSE),"")))</f>
        <v>0</v>
      </c>
      <c r="R649" s="88">
        <f>IF($A649&lt;=$A$1,VALUE(+VLOOKUP($A649,'Rashodi- plan-izvršenje'!$A$8:P$1500,'prenos-P-R-N'!R$1,FALSE)),IF($A649&lt;=$A$2,VLOOKUP($A649,'Prihodi- plan-izvršenje'!$A$4:$H$500,7,FALSE),""))</f>
        <v>0</v>
      </c>
      <c r="S649" s="88">
        <f>IF(A649=0,0,IF($A649&lt;=$A$1,VALUE(+VLOOKUP($A649,'Rashodi- plan-izvršenje'!$A$8:Q$1500,'prenos-P-R-N'!S$1,FALSE)),IF($A649&lt;=$A$2,VLOOKUP($A649,'Prihodi- plan-izvršenje'!$A$4:$H$500,8,FALSE),0)))</f>
        <v>0</v>
      </c>
      <c r="T649" s="88" t="str">
        <f>IF($A649&gt;$A$2,VLOOKUP($A649,'Neizmirene obaveze JLS'!$A$11:R$500,R$1,FALSE),"")</f>
        <v/>
      </c>
      <c r="U649" s="88">
        <f>IF($A649&gt;$A$2,VLOOKUP($A649,'Neizmirene obaveze JLS'!$A$11:S$500,S$1,FALSE),0)</f>
        <v>0</v>
      </c>
      <c r="V649" s="88">
        <f t="shared" si="63"/>
        <v>0</v>
      </c>
      <c r="W649" s="74"/>
      <c r="X649" s="74"/>
      <c r="Y649" s="74"/>
      <c r="Z649" s="74"/>
      <c r="AA649" s="193">
        <f t="shared" ref="AA649:AA712" si="64">+LEN(Q649)</f>
        <v>1</v>
      </c>
      <c r="AB649" s="193" t="str">
        <f t="shared" ref="AB649:AB712" si="65">IF(A649=0,"",+IF(AND(A$1&gt;0,A649&lt;=A$1),"Расходи",IF(AND(A$2&gt;0,A649&lt;=A$2),"Приходи",IF(AND(A$3&gt;0,A649&lt;=A$3),"НО",""))))</f>
        <v/>
      </c>
    </row>
    <row r="650" spans="1:28">
      <c r="A650" s="89">
        <f>IF(AND(COUNTIF(A$1:A$3,"&gt;0")=1,MAX(A$8:A649)&lt;A$1),A649+1,IF(AND(COUNTIF(A$1:A$3,"&gt;0")=2,MAX(A$8:A649)&lt;A$2),A649+1,IF(AND(COUNTIF(A$1:A$3,"&gt;0")=3,MAX(A$8:A649)&lt;A$3),A649+1,0)))</f>
        <v>0</v>
      </c>
      <c r="B650" s="89" t="str">
        <f t="shared" ref="B650:B713" si="66">+IF($A650&gt;0,B649,"")</f>
        <v/>
      </c>
      <c r="C650" s="89" t="str">
        <f t="shared" ref="C650:C713" si="67">+IF($A650&gt;0,C649,"")</f>
        <v/>
      </c>
      <c r="D650" s="87" t="str">
        <f>IF($A650=0,"",IF($A650&lt;=$A$1,+VLOOKUP($A650,'Rashodi- plan-izvršenje'!$A$8:B$1500,'prenos-P-R-N'!D$1,FALSE),IF($A650&gt;$A$2,+VLOOKUP($A650,'Neizmirene obaveze JLS'!$A$11:B$500,'prenos-P-R-N'!D$1,FALSE),"")))</f>
        <v/>
      </c>
      <c r="E650" s="87" t="str">
        <f>IF($A650=0,"",IF($A650&lt;=$A$1,+VLOOKUP($A650,'Rashodi- plan-izvršenje'!$A$8:C$1500,'prenos-P-R-N'!E$1,FALSE),IF($A650&gt;$A$2,+VLOOKUP($A650,'Neizmirene obaveze JLS'!$A$11:C$500,'prenos-P-R-N'!E$1,FALSE),"")))</f>
        <v/>
      </c>
      <c r="F650" s="87" t="str">
        <f>IF($A650=0,"",IF($A650&lt;=$A$1,+VLOOKUP($A650,'Rashodi- plan-izvršenje'!$A$8:D$1500,'prenos-P-R-N'!F$1,FALSE),IF($A650&gt;$A$2,+VLOOKUP($A650,'Neizmirene obaveze JLS'!$A$11:D$500,'prenos-P-R-N'!F$1,FALSE),"")))</f>
        <v/>
      </c>
      <c r="G650" s="87" t="str">
        <f>IF($A650=0,"",IF($A650&lt;=$A$1,+VLOOKUP($A650,'Rashodi- plan-izvršenje'!$A$8:E$1500,'prenos-P-R-N'!G$1,FALSE),IF($A650&gt;$A$2,+VLOOKUP($A650,'Neizmirene obaveze JLS'!$A$11:E$500,'prenos-P-R-N'!G$1,FALSE),"")))</f>
        <v/>
      </c>
      <c r="H650" s="87" t="str">
        <f>IF($A650=0,"",IF($A650&lt;=$A$1,+VLOOKUP($A650,'Rashodi- plan-izvršenje'!$A$8:F$1500,'prenos-P-R-N'!H$1,FALSE),IF($A650&gt;$A$2,+VLOOKUP($A650,'Neizmirene obaveze JLS'!$A$11:F$500,'prenos-P-R-N'!H$1,FALSE),"")))</f>
        <v/>
      </c>
      <c r="I650" s="87" t="str">
        <f>IF($A650=0,"",IF($A650&lt;=$A$1,+VLOOKUP($A650,'Rashodi- plan-izvršenje'!$A$8:G$1500,'prenos-P-R-N'!I$1,FALSE),IF($A650&gt;$A$2,+VLOOKUP($A650,'Neizmirene obaveze JLS'!$A$11:G$500,'prenos-P-R-N'!I$1,FALSE),"")))</f>
        <v/>
      </c>
      <c r="J650" s="87" t="str">
        <f>IF($A650=0,"",IF($A650&lt;=$A$1,+VLOOKUP($A650,'Rashodi- plan-izvršenje'!$A$8:H$1500,'prenos-P-R-N'!J$1,FALSE),IF($A650&gt;$A$2,+VLOOKUP($A650,'Neizmirene obaveze JLS'!$A$11:H$500,'prenos-P-R-N'!J$1,FALSE),"")))</f>
        <v/>
      </c>
      <c r="K650" s="87" t="str">
        <f>IF($A650=0,"",IF($A650&lt;=$A$1,+VLOOKUP($A650,'Rashodi- plan-izvršenje'!$A$8:I$1500,'prenos-P-R-N'!K$1,FALSE),IF($A650&gt;$A$2,+VLOOKUP($A650,'Neizmirene obaveze JLS'!$A$11:I$500,'prenos-P-R-N'!K$1,FALSE),"")))</f>
        <v/>
      </c>
      <c r="L650" t="str">
        <f>IF(A650=0,"",IF(A650&lt;=A$1,+IF(VLOOKUP(A650,'Rashodi- plan-izvršenje'!A$8:J$1500,M$1,FALSE)&gt;0,"Програмска активност","Пројекат"),IF(A650&gt;A$2,+IF(VLOOKUP(A650,'Neizmirene obaveze JLS'!A$8:J$2008,M$1,FALSE)&gt;0,"Програмска активност","Пројекат"),"")))</f>
        <v/>
      </c>
      <c r="M650" s="87" t="str">
        <f>IF(A650=0,"",IF($A650&lt;=$A$1,+IF(VLOOKUP($A650,'Rashodi- plan-izvršenje'!$A$8:$M$1500,10,FALSE)&gt;0,VLOOKUP($A650,'Rashodi- plan-izvršenje'!$A$8:$M$1500,10,FALSE),VLOOKUP($A650,'Rashodi- plan-izvršenje'!$A$8:$M$1500,12,FALSE)),+IF($A650&gt;$A$2,IF(VLOOKUP($A650,'Neizmirene obaveze JLS'!$A$8:$M$1500,10,FALSE)&gt;0,VLOOKUP($A650,'Neizmirene obaveze JLS'!$A$11:$M$1500,10,FALSE),VLOOKUP($A650,'Neizmirene obaveze JLS'!$A$11:$M$1500,12,FALSE)),0)))</f>
        <v/>
      </c>
      <c r="N650" s="87" t="str">
        <f>IF(A650=0,"",IF($A650&lt;=$A$1,+IF(VLOOKUP(A650,'Rashodi- plan-izvršenje'!$A$8:$M$1500,10,FALSE)&gt;0,VLOOKUP(A650,'Rashodi- plan-izvršenje'!$A$8:$M$1500,11,FALSE),VLOOKUP(A650,'Rashodi- plan-izvršenje'!$A$8:$M$1500,13,FALSE)),+IF($A650&gt;$A$2,IF(VLOOKUP($A650,'Neizmirene obaveze JLS'!$A$8:$M$1500,10,FALSE)&gt;0,VLOOKUP($A650,'Neizmirene obaveze JLS'!$A$11:$M$1500,11,FALSE),VLOOKUP($A650,'Neizmirene obaveze JLS'!$A$11:$M$1500,13,FALSE)),0)))</f>
        <v/>
      </c>
      <c r="O650" s="87" t="str">
        <f>IF(A650=0,"",IF($A650&lt;=$A$1,VALUE(+VLOOKUP($A650,'Rashodi- plan-izvršenje'!$A$8:N$1500,'prenos-P-R-N'!O$1,FALSE)),IF($A650&lt;=A$2,VALUE(VLOOKUP($A650,'Prihodi- plan-izvršenje'!$A$8:$H$500,6,FALSE)),VALUE(VLOOKUP($A650,'Neizmirene obaveze JLS'!$A$8:$N$500,O$1,FALSE)))))</f>
        <v/>
      </c>
      <c r="P650" s="87" t="str">
        <f>IF(A650=0,"",IF(A650=0,0,IF(A650&gt;A$2,'šifarnik K-izvor'!G$3,+IF(Q650&lt;700,+'šifarnik K-izvor'!G$2,'šifarnik K-izvor'!G$1))))</f>
        <v/>
      </c>
      <c r="Q650" s="87">
        <f>IF($A650&lt;=$A$1,VALUE(+VLOOKUP($A650,'Rashodi- plan-izvršenje'!$A$8:O$1500,'prenos-P-R-N'!Q$1,FALSE)),IF($A650&lt;=$A$2,VLOOKUP($A650,'Prihodi- plan-izvršenje'!$A$4:$H$500,4,FALSE),IF($A650&lt;=$A$3,VLOOKUP(A650,'Neizmirene obaveze JLS'!$A$11:O$500,Q$1,FALSE),"")))</f>
        <v>0</v>
      </c>
      <c r="R650" s="88">
        <f>IF($A650&lt;=$A$1,VALUE(+VLOOKUP($A650,'Rashodi- plan-izvršenje'!$A$8:P$1500,'prenos-P-R-N'!R$1,FALSE)),IF($A650&lt;=$A$2,VLOOKUP($A650,'Prihodi- plan-izvršenje'!$A$4:$H$500,7,FALSE),""))</f>
        <v>0</v>
      </c>
      <c r="S650" s="88">
        <f>IF(A650=0,0,IF($A650&lt;=$A$1,VALUE(+VLOOKUP($A650,'Rashodi- plan-izvršenje'!$A$8:Q$1500,'prenos-P-R-N'!S$1,FALSE)),IF($A650&lt;=$A$2,VLOOKUP($A650,'Prihodi- plan-izvršenje'!$A$4:$H$500,8,FALSE),0)))</f>
        <v>0</v>
      </c>
      <c r="T650" s="88" t="str">
        <f>IF($A650&gt;$A$2,VLOOKUP($A650,'Neizmirene obaveze JLS'!$A$11:R$500,R$1,FALSE),"")</f>
        <v/>
      </c>
      <c r="U650" s="88">
        <f>IF($A650&gt;$A$2,VLOOKUP($A650,'Neizmirene obaveze JLS'!$A$11:S$500,S$1,FALSE),0)</f>
        <v>0</v>
      </c>
      <c r="V650" s="88">
        <f t="shared" si="63"/>
        <v>0</v>
      </c>
      <c r="W650" s="74"/>
      <c r="X650" s="74"/>
      <c r="Y650" s="74"/>
      <c r="Z650" s="74"/>
      <c r="AA650" s="193">
        <f t="shared" si="64"/>
        <v>1</v>
      </c>
      <c r="AB650" s="193" t="str">
        <f t="shared" si="65"/>
        <v/>
      </c>
    </row>
    <row r="651" spans="1:28">
      <c r="A651" s="89">
        <f>IF(AND(COUNTIF(A$1:A$3,"&gt;0")=1,MAX(A$8:A650)&lt;A$1),A650+1,IF(AND(COUNTIF(A$1:A$3,"&gt;0")=2,MAX(A$8:A650)&lt;A$2),A650+1,IF(AND(COUNTIF(A$1:A$3,"&gt;0")=3,MAX(A$8:A650)&lt;A$3),A650+1,0)))</f>
        <v>0</v>
      </c>
      <c r="B651" s="89" t="str">
        <f t="shared" si="66"/>
        <v/>
      </c>
      <c r="C651" s="89" t="str">
        <f t="shared" si="67"/>
        <v/>
      </c>
      <c r="D651" s="87" t="str">
        <f>IF($A651=0,"",IF($A651&lt;=$A$1,+VLOOKUP($A651,'Rashodi- plan-izvršenje'!$A$8:B$1500,'prenos-P-R-N'!D$1,FALSE),IF($A651&gt;$A$2,+VLOOKUP($A651,'Neizmirene obaveze JLS'!$A$11:B$500,'prenos-P-R-N'!D$1,FALSE),"")))</f>
        <v/>
      </c>
      <c r="E651" s="87" t="str">
        <f>IF($A651=0,"",IF($A651&lt;=$A$1,+VLOOKUP($A651,'Rashodi- plan-izvršenje'!$A$8:C$1500,'prenos-P-R-N'!E$1,FALSE),IF($A651&gt;$A$2,+VLOOKUP($A651,'Neizmirene obaveze JLS'!$A$11:C$500,'prenos-P-R-N'!E$1,FALSE),"")))</f>
        <v/>
      </c>
      <c r="F651" s="87" t="str">
        <f>IF($A651=0,"",IF($A651&lt;=$A$1,+VLOOKUP($A651,'Rashodi- plan-izvršenje'!$A$8:D$1500,'prenos-P-R-N'!F$1,FALSE),IF($A651&gt;$A$2,+VLOOKUP($A651,'Neizmirene obaveze JLS'!$A$11:D$500,'prenos-P-R-N'!F$1,FALSE),"")))</f>
        <v/>
      </c>
      <c r="G651" s="87" t="str">
        <f>IF($A651=0,"",IF($A651&lt;=$A$1,+VLOOKUP($A651,'Rashodi- plan-izvršenje'!$A$8:E$1500,'prenos-P-R-N'!G$1,FALSE),IF($A651&gt;$A$2,+VLOOKUP($A651,'Neizmirene obaveze JLS'!$A$11:E$500,'prenos-P-R-N'!G$1,FALSE),"")))</f>
        <v/>
      </c>
      <c r="H651" s="87" t="str">
        <f>IF($A651=0,"",IF($A651&lt;=$A$1,+VLOOKUP($A651,'Rashodi- plan-izvršenje'!$A$8:F$1500,'prenos-P-R-N'!H$1,FALSE),IF($A651&gt;$A$2,+VLOOKUP($A651,'Neizmirene obaveze JLS'!$A$11:F$500,'prenos-P-R-N'!H$1,FALSE),"")))</f>
        <v/>
      </c>
      <c r="I651" s="87" t="str">
        <f>IF($A651=0,"",IF($A651&lt;=$A$1,+VLOOKUP($A651,'Rashodi- plan-izvršenje'!$A$8:G$1500,'prenos-P-R-N'!I$1,FALSE),IF($A651&gt;$A$2,+VLOOKUP($A651,'Neizmirene obaveze JLS'!$A$11:G$500,'prenos-P-R-N'!I$1,FALSE),"")))</f>
        <v/>
      </c>
      <c r="J651" s="87" t="str">
        <f>IF($A651=0,"",IF($A651&lt;=$A$1,+VLOOKUP($A651,'Rashodi- plan-izvršenje'!$A$8:H$1500,'prenos-P-R-N'!J$1,FALSE),IF($A651&gt;$A$2,+VLOOKUP($A651,'Neizmirene obaveze JLS'!$A$11:H$500,'prenos-P-R-N'!J$1,FALSE),"")))</f>
        <v/>
      </c>
      <c r="K651" s="87" t="str">
        <f>IF($A651=0,"",IF($A651&lt;=$A$1,+VLOOKUP($A651,'Rashodi- plan-izvršenje'!$A$8:I$1500,'prenos-P-R-N'!K$1,FALSE),IF($A651&gt;$A$2,+VLOOKUP($A651,'Neizmirene obaveze JLS'!$A$11:I$500,'prenos-P-R-N'!K$1,FALSE),"")))</f>
        <v/>
      </c>
      <c r="L651" t="str">
        <f>IF(A651=0,"",IF(A651&lt;=A$1,+IF(VLOOKUP(A651,'Rashodi- plan-izvršenje'!A$8:J$1500,M$1,FALSE)&gt;0,"Програмска активност","Пројекат"),IF(A651&gt;A$2,+IF(VLOOKUP(A651,'Neizmirene obaveze JLS'!A$8:J$2008,M$1,FALSE)&gt;0,"Програмска активност","Пројекат"),"")))</f>
        <v/>
      </c>
      <c r="M651" s="87" t="str">
        <f>IF(A651=0,"",IF($A651&lt;=$A$1,+IF(VLOOKUP($A651,'Rashodi- plan-izvršenje'!$A$8:$M$1500,10,FALSE)&gt;0,VLOOKUP($A651,'Rashodi- plan-izvršenje'!$A$8:$M$1500,10,FALSE),VLOOKUP($A651,'Rashodi- plan-izvršenje'!$A$8:$M$1500,12,FALSE)),+IF($A651&gt;$A$2,IF(VLOOKUP($A651,'Neizmirene obaveze JLS'!$A$8:$M$1500,10,FALSE)&gt;0,VLOOKUP($A651,'Neizmirene obaveze JLS'!$A$11:$M$1500,10,FALSE),VLOOKUP($A651,'Neizmirene obaveze JLS'!$A$11:$M$1500,12,FALSE)),0)))</f>
        <v/>
      </c>
      <c r="N651" s="87" t="str">
        <f>IF(A651=0,"",IF($A651&lt;=$A$1,+IF(VLOOKUP(A651,'Rashodi- plan-izvršenje'!$A$8:$M$1500,10,FALSE)&gt;0,VLOOKUP(A651,'Rashodi- plan-izvršenje'!$A$8:$M$1500,11,FALSE),VLOOKUP(A651,'Rashodi- plan-izvršenje'!$A$8:$M$1500,13,FALSE)),+IF($A651&gt;$A$2,IF(VLOOKUP($A651,'Neizmirene obaveze JLS'!$A$8:$M$1500,10,FALSE)&gt;0,VLOOKUP($A651,'Neizmirene obaveze JLS'!$A$11:$M$1500,11,FALSE),VLOOKUP($A651,'Neizmirene obaveze JLS'!$A$11:$M$1500,13,FALSE)),0)))</f>
        <v/>
      </c>
      <c r="O651" s="87" t="str">
        <f>IF(A651=0,"",IF($A651&lt;=$A$1,VALUE(+VLOOKUP($A651,'Rashodi- plan-izvršenje'!$A$8:N$1500,'prenos-P-R-N'!O$1,FALSE)),IF($A651&lt;=A$2,VALUE(VLOOKUP($A651,'Prihodi- plan-izvršenje'!$A$8:$H$500,6,FALSE)),VALUE(VLOOKUP($A651,'Neizmirene obaveze JLS'!$A$8:$N$500,O$1,FALSE)))))</f>
        <v/>
      </c>
      <c r="P651" s="87" t="str">
        <f>IF(A651=0,"",IF(A651=0,0,IF(A651&gt;A$2,'šifarnik K-izvor'!G$3,+IF(Q651&lt;700,+'šifarnik K-izvor'!G$2,'šifarnik K-izvor'!G$1))))</f>
        <v/>
      </c>
      <c r="Q651" s="87">
        <f>IF($A651&lt;=$A$1,VALUE(+VLOOKUP($A651,'Rashodi- plan-izvršenje'!$A$8:O$1500,'prenos-P-R-N'!Q$1,FALSE)),IF($A651&lt;=$A$2,VLOOKUP($A651,'Prihodi- plan-izvršenje'!$A$4:$H$500,4,FALSE),IF($A651&lt;=$A$3,VLOOKUP(A651,'Neizmirene obaveze JLS'!$A$11:O$500,Q$1,FALSE),"")))</f>
        <v>0</v>
      </c>
      <c r="R651" s="88">
        <f>IF($A651&lt;=$A$1,VALUE(+VLOOKUP($A651,'Rashodi- plan-izvršenje'!$A$8:P$1500,'prenos-P-R-N'!R$1,FALSE)),IF($A651&lt;=$A$2,VLOOKUP($A651,'Prihodi- plan-izvršenje'!$A$4:$H$500,7,FALSE),""))</f>
        <v>0</v>
      </c>
      <c r="S651" s="88">
        <f>IF(A651=0,0,IF($A651&lt;=$A$1,VALUE(+VLOOKUP($A651,'Rashodi- plan-izvršenje'!$A$8:Q$1500,'prenos-P-R-N'!S$1,FALSE)),IF($A651&lt;=$A$2,VLOOKUP($A651,'Prihodi- plan-izvršenje'!$A$4:$H$500,8,FALSE),0)))</f>
        <v>0</v>
      </c>
      <c r="T651" s="88" t="str">
        <f>IF($A651&gt;$A$2,VLOOKUP($A651,'Neizmirene obaveze JLS'!$A$11:R$500,R$1,FALSE),"")</f>
        <v/>
      </c>
      <c r="U651" s="88">
        <f>IF($A651&gt;$A$2,VLOOKUP($A651,'Neizmirene obaveze JLS'!$A$11:S$500,S$1,FALSE),0)</f>
        <v>0</v>
      </c>
      <c r="V651" s="88">
        <f t="shared" si="63"/>
        <v>0</v>
      </c>
      <c r="W651" s="74"/>
      <c r="X651" s="74"/>
      <c r="Y651" s="74"/>
      <c r="Z651" s="74"/>
      <c r="AA651" s="193">
        <f t="shared" si="64"/>
        <v>1</v>
      </c>
      <c r="AB651" s="193" t="str">
        <f t="shared" si="65"/>
        <v/>
      </c>
    </row>
    <row r="652" spans="1:28">
      <c r="A652" s="89">
        <f>IF(AND(COUNTIF(A$1:A$3,"&gt;0")=1,MAX(A$8:A651)&lt;A$1),A651+1,IF(AND(COUNTIF(A$1:A$3,"&gt;0")=2,MAX(A$8:A651)&lt;A$2),A651+1,IF(AND(COUNTIF(A$1:A$3,"&gt;0")=3,MAX(A$8:A651)&lt;A$3),A651+1,0)))</f>
        <v>0</v>
      </c>
      <c r="B652" s="89" t="str">
        <f t="shared" si="66"/>
        <v/>
      </c>
      <c r="C652" s="89" t="str">
        <f t="shared" si="67"/>
        <v/>
      </c>
      <c r="D652" s="87" t="str">
        <f>IF($A652=0,"",IF($A652&lt;=$A$1,+VLOOKUP($A652,'Rashodi- plan-izvršenje'!$A$8:B$1500,'prenos-P-R-N'!D$1,FALSE),IF($A652&gt;$A$2,+VLOOKUP($A652,'Neizmirene obaveze JLS'!$A$11:B$500,'prenos-P-R-N'!D$1,FALSE),"")))</f>
        <v/>
      </c>
      <c r="E652" s="87" t="str">
        <f>IF($A652=0,"",IF($A652&lt;=$A$1,+VLOOKUP($A652,'Rashodi- plan-izvršenje'!$A$8:C$1500,'prenos-P-R-N'!E$1,FALSE),IF($A652&gt;$A$2,+VLOOKUP($A652,'Neizmirene obaveze JLS'!$A$11:C$500,'prenos-P-R-N'!E$1,FALSE),"")))</f>
        <v/>
      </c>
      <c r="F652" s="87" t="str">
        <f>IF($A652=0,"",IF($A652&lt;=$A$1,+VLOOKUP($A652,'Rashodi- plan-izvršenje'!$A$8:D$1500,'prenos-P-R-N'!F$1,FALSE),IF($A652&gt;$A$2,+VLOOKUP($A652,'Neizmirene obaveze JLS'!$A$11:D$500,'prenos-P-R-N'!F$1,FALSE),"")))</f>
        <v/>
      </c>
      <c r="G652" s="87" t="str">
        <f>IF($A652=0,"",IF($A652&lt;=$A$1,+VLOOKUP($A652,'Rashodi- plan-izvršenje'!$A$8:E$1500,'prenos-P-R-N'!G$1,FALSE),IF($A652&gt;$A$2,+VLOOKUP($A652,'Neizmirene obaveze JLS'!$A$11:E$500,'prenos-P-R-N'!G$1,FALSE),"")))</f>
        <v/>
      </c>
      <c r="H652" s="87" t="str">
        <f>IF($A652=0,"",IF($A652&lt;=$A$1,+VLOOKUP($A652,'Rashodi- plan-izvršenje'!$A$8:F$1500,'prenos-P-R-N'!H$1,FALSE),IF($A652&gt;$A$2,+VLOOKUP($A652,'Neizmirene obaveze JLS'!$A$11:F$500,'prenos-P-R-N'!H$1,FALSE),"")))</f>
        <v/>
      </c>
      <c r="I652" s="87" t="str">
        <f>IF($A652=0,"",IF($A652&lt;=$A$1,+VLOOKUP($A652,'Rashodi- plan-izvršenje'!$A$8:G$1500,'prenos-P-R-N'!I$1,FALSE),IF($A652&gt;$A$2,+VLOOKUP($A652,'Neizmirene obaveze JLS'!$A$11:G$500,'prenos-P-R-N'!I$1,FALSE),"")))</f>
        <v/>
      </c>
      <c r="J652" s="87" t="str">
        <f>IF($A652=0,"",IF($A652&lt;=$A$1,+VLOOKUP($A652,'Rashodi- plan-izvršenje'!$A$8:H$1500,'prenos-P-R-N'!J$1,FALSE),IF($A652&gt;$A$2,+VLOOKUP($A652,'Neizmirene obaveze JLS'!$A$11:H$500,'prenos-P-R-N'!J$1,FALSE),"")))</f>
        <v/>
      </c>
      <c r="K652" s="87" t="str">
        <f>IF($A652=0,"",IF($A652&lt;=$A$1,+VLOOKUP($A652,'Rashodi- plan-izvršenje'!$A$8:I$1500,'prenos-P-R-N'!K$1,FALSE),IF($A652&gt;$A$2,+VLOOKUP($A652,'Neizmirene obaveze JLS'!$A$11:I$500,'prenos-P-R-N'!K$1,FALSE),"")))</f>
        <v/>
      </c>
      <c r="L652" t="str">
        <f>IF(A652=0,"",IF(A652&lt;=A$1,+IF(VLOOKUP(A652,'Rashodi- plan-izvršenje'!A$8:J$1500,M$1,FALSE)&gt;0,"Програмска активност","Пројекат"),IF(A652&gt;A$2,+IF(VLOOKUP(A652,'Neizmirene obaveze JLS'!A$8:J$2008,M$1,FALSE)&gt;0,"Програмска активност","Пројекат"),"")))</f>
        <v/>
      </c>
      <c r="M652" s="87" t="str">
        <f>IF(A652=0,"",IF($A652&lt;=$A$1,+IF(VLOOKUP($A652,'Rashodi- plan-izvršenje'!$A$8:$M$1500,10,FALSE)&gt;0,VLOOKUP($A652,'Rashodi- plan-izvršenje'!$A$8:$M$1500,10,FALSE),VLOOKUP($A652,'Rashodi- plan-izvršenje'!$A$8:$M$1500,12,FALSE)),+IF($A652&gt;$A$2,IF(VLOOKUP($A652,'Neizmirene obaveze JLS'!$A$8:$M$1500,10,FALSE)&gt;0,VLOOKUP($A652,'Neizmirene obaveze JLS'!$A$11:$M$1500,10,FALSE),VLOOKUP($A652,'Neizmirene obaveze JLS'!$A$11:$M$1500,12,FALSE)),0)))</f>
        <v/>
      </c>
      <c r="N652" s="87" t="str">
        <f>IF(A652=0,"",IF($A652&lt;=$A$1,+IF(VLOOKUP(A652,'Rashodi- plan-izvršenje'!$A$8:$M$1500,10,FALSE)&gt;0,VLOOKUP(A652,'Rashodi- plan-izvršenje'!$A$8:$M$1500,11,FALSE),VLOOKUP(A652,'Rashodi- plan-izvršenje'!$A$8:$M$1500,13,FALSE)),+IF($A652&gt;$A$2,IF(VLOOKUP($A652,'Neizmirene obaveze JLS'!$A$8:$M$1500,10,FALSE)&gt;0,VLOOKUP($A652,'Neizmirene obaveze JLS'!$A$11:$M$1500,11,FALSE),VLOOKUP($A652,'Neizmirene obaveze JLS'!$A$11:$M$1500,13,FALSE)),0)))</f>
        <v/>
      </c>
      <c r="O652" s="87" t="str">
        <f>IF(A652=0,"",IF($A652&lt;=$A$1,VALUE(+VLOOKUP($A652,'Rashodi- plan-izvršenje'!$A$8:N$1500,'prenos-P-R-N'!O$1,FALSE)),IF($A652&lt;=A$2,VALUE(VLOOKUP($A652,'Prihodi- plan-izvršenje'!$A$8:$H$500,6,FALSE)),VALUE(VLOOKUP($A652,'Neizmirene obaveze JLS'!$A$8:$N$500,O$1,FALSE)))))</f>
        <v/>
      </c>
      <c r="P652" s="87" t="str">
        <f>IF(A652=0,"",IF(A652=0,0,IF(A652&gt;A$2,'šifarnik K-izvor'!G$3,+IF(Q652&lt;700,+'šifarnik K-izvor'!G$2,'šifarnik K-izvor'!G$1))))</f>
        <v/>
      </c>
      <c r="Q652" s="87">
        <f>IF($A652&lt;=$A$1,VALUE(+VLOOKUP($A652,'Rashodi- plan-izvršenje'!$A$8:O$1500,'prenos-P-R-N'!Q$1,FALSE)),IF($A652&lt;=$A$2,VLOOKUP($A652,'Prihodi- plan-izvršenje'!$A$4:$H$500,4,FALSE),IF($A652&lt;=$A$3,VLOOKUP(A652,'Neizmirene obaveze JLS'!$A$11:O$500,Q$1,FALSE),"")))</f>
        <v>0</v>
      </c>
      <c r="R652" s="88">
        <f>IF($A652&lt;=$A$1,VALUE(+VLOOKUP($A652,'Rashodi- plan-izvršenje'!$A$8:P$1500,'prenos-P-R-N'!R$1,FALSE)),IF($A652&lt;=$A$2,VLOOKUP($A652,'Prihodi- plan-izvršenje'!$A$4:$H$500,7,FALSE),""))</f>
        <v>0</v>
      </c>
      <c r="S652" s="88">
        <f>IF(A652=0,0,IF($A652&lt;=$A$1,VALUE(+VLOOKUP($A652,'Rashodi- plan-izvršenje'!$A$8:Q$1500,'prenos-P-R-N'!S$1,FALSE)),IF($A652&lt;=$A$2,VLOOKUP($A652,'Prihodi- plan-izvršenje'!$A$4:$H$500,8,FALSE),0)))</f>
        <v>0</v>
      </c>
      <c r="T652" s="88" t="str">
        <f>IF($A652&gt;$A$2,VLOOKUP($A652,'Neizmirene obaveze JLS'!$A$11:R$500,R$1,FALSE),"")</f>
        <v/>
      </c>
      <c r="U652" s="88">
        <f>IF($A652&gt;$A$2,VLOOKUP($A652,'Neizmirene obaveze JLS'!$A$11:S$500,S$1,FALSE),0)</f>
        <v>0</v>
      </c>
      <c r="V652" s="88">
        <f t="shared" si="63"/>
        <v>0</v>
      </c>
      <c r="W652" s="74"/>
      <c r="X652" s="74"/>
      <c r="Y652" s="74"/>
      <c r="Z652" s="74"/>
      <c r="AA652" s="193">
        <f t="shared" si="64"/>
        <v>1</v>
      </c>
      <c r="AB652" s="193" t="str">
        <f t="shared" si="65"/>
        <v/>
      </c>
    </row>
    <row r="653" spans="1:28">
      <c r="A653" s="89">
        <f>IF(AND(COUNTIF(A$1:A$3,"&gt;0")=1,MAX(A$8:A652)&lt;A$1),A652+1,IF(AND(COUNTIF(A$1:A$3,"&gt;0")=2,MAX(A$8:A652)&lt;A$2),A652+1,IF(AND(COUNTIF(A$1:A$3,"&gt;0")=3,MAX(A$8:A652)&lt;A$3),A652+1,0)))</f>
        <v>0</v>
      </c>
      <c r="B653" s="89" t="str">
        <f t="shared" si="66"/>
        <v/>
      </c>
      <c r="C653" s="89" t="str">
        <f t="shared" si="67"/>
        <v/>
      </c>
      <c r="D653" s="87" t="str">
        <f>IF($A653=0,"",IF($A653&lt;=$A$1,+VLOOKUP($A653,'Rashodi- plan-izvršenje'!$A$8:B$1500,'prenos-P-R-N'!D$1,FALSE),IF($A653&gt;$A$2,+VLOOKUP($A653,'Neizmirene obaveze JLS'!$A$11:B$500,'prenos-P-R-N'!D$1,FALSE),"")))</f>
        <v/>
      </c>
      <c r="E653" s="87" t="str">
        <f>IF($A653=0,"",IF($A653&lt;=$A$1,+VLOOKUP($A653,'Rashodi- plan-izvršenje'!$A$8:C$1500,'prenos-P-R-N'!E$1,FALSE),IF($A653&gt;$A$2,+VLOOKUP($A653,'Neizmirene obaveze JLS'!$A$11:C$500,'prenos-P-R-N'!E$1,FALSE),"")))</f>
        <v/>
      </c>
      <c r="F653" s="87" t="str">
        <f>IF($A653=0,"",IF($A653&lt;=$A$1,+VLOOKUP($A653,'Rashodi- plan-izvršenje'!$A$8:D$1500,'prenos-P-R-N'!F$1,FALSE),IF($A653&gt;$A$2,+VLOOKUP($A653,'Neizmirene obaveze JLS'!$A$11:D$500,'prenos-P-R-N'!F$1,FALSE),"")))</f>
        <v/>
      </c>
      <c r="G653" s="87" t="str">
        <f>IF($A653=0,"",IF($A653&lt;=$A$1,+VLOOKUP($A653,'Rashodi- plan-izvršenje'!$A$8:E$1500,'prenos-P-R-N'!G$1,FALSE),IF($A653&gt;$A$2,+VLOOKUP($A653,'Neizmirene obaveze JLS'!$A$11:E$500,'prenos-P-R-N'!G$1,FALSE),"")))</f>
        <v/>
      </c>
      <c r="H653" s="87" t="str">
        <f>IF($A653=0,"",IF($A653&lt;=$A$1,+VLOOKUP($A653,'Rashodi- plan-izvršenje'!$A$8:F$1500,'prenos-P-R-N'!H$1,FALSE),IF($A653&gt;$A$2,+VLOOKUP($A653,'Neizmirene obaveze JLS'!$A$11:F$500,'prenos-P-R-N'!H$1,FALSE),"")))</f>
        <v/>
      </c>
      <c r="I653" s="87" t="str">
        <f>IF($A653=0,"",IF($A653&lt;=$A$1,+VLOOKUP($A653,'Rashodi- plan-izvršenje'!$A$8:G$1500,'prenos-P-R-N'!I$1,FALSE),IF($A653&gt;$A$2,+VLOOKUP($A653,'Neizmirene obaveze JLS'!$A$11:G$500,'prenos-P-R-N'!I$1,FALSE),"")))</f>
        <v/>
      </c>
      <c r="J653" s="87" t="str">
        <f>IF($A653=0,"",IF($A653&lt;=$A$1,+VLOOKUP($A653,'Rashodi- plan-izvršenje'!$A$8:H$1500,'prenos-P-R-N'!J$1,FALSE),IF($A653&gt;$A$2,+VLOOKUP($A653,'Neizmirene obaveze JLS'!$A$11:H$500,'prenos-P-R-N'!J$1,FALSE),"")))</f>
        <v/>
      </c>
      <c r="K653" s="87" t="str">
        <f>IF($A653=0,"",IF($A653&lt;=$A$1,+VLOOKUP($A653,'Rashodi- plan-izvršenje'!$A$8:I$1500,'prenos-P-R-N'!K$1,FALSE),IF($A653&gt;$A$2,+VLOOKUP($A653,'Neizmirene obaveze JLS'!$A$11:I$500,'prenos-P-R-N'!K$1,FALSE),"")))</f>
        <v/>
      </c>
      <c r="L653" t="str">
        <f>IF(A653=0,"",IF(A653&lt;=A$1,+IF(VLOOKUP(A653,'Rashodi- plan-izvršenje'!A$8:J$1500,M$1,FALSE)&gt;0,"Програмска активност","Пројекат"),IF(A653&gt;A$2,+IF(VLOOKUP(A653,'Neizmirene obaveze JLS'!A$8:J$2008,M$1,FALSE)&gt;0,"Програмска активност","Пројекат"),"")))</f>
        <v/>
      </c>
      <c r="M653" s="87" t="str">
        <f>IF(A653=0,"",IF($A653&lt;=$A$1,+IF(VLOOKUP($A653,'Rashodi- plan-izvršenje'!$A$8:$M$1500,10,FALSE)&gt;0,VLOOKUP($A653,'Rashodi- plan-izvršenje'!$A$8:$M$1500,10,FALSE),VLOOKUP($A653,'Rashodi- plan-izvršenje'!$A$8:$M$1500,12,FALSE)),+IF($A653&gt;$A$2,IF(VLOOKUP($A653,'Neizmirene obaveze JLS'!$A$8:$M$1500,10,FALSE)&gt;0,VLOOKUP($A653,'Neizmirene obaveze JLS'!$A$11:$M$1500,10,FALSE),VLOOKUP($A653,'Neizmirene obaveze JLS'!$A$11:$M$1500,12,FALSE)),0)))</f>
        <v/>
      </c>
      <c r="N653" s="87" t="str">
        <f>IF(A653=0,"",IF($A653&lt;=$A$1,+IF(VLOOKUP(A653,'Rashodi- plan-izvršenje'!$A$8:$M$1500,10,FALSE)&gt;0,VLOOKUP(A653,'Rashodi- plan-izvršenje'!$A$8:$M$1500,11,FALSE),VLOOKUP(A653,'Rashodi- plan-izvršenje'!$A$8:$M$1500,13,FALSE)),+IF($A653&gt;$A$2,IF(VLOOKUP($A653,'Neizmirene obaveze JLS'!$A$8:$M$1500,10,FALSE)&gt;0,VLOOKUP($A653,'Neizmirene obaveze JLS'!$A$11:$M$1500,11,FALSE),VLOOKUP($A653,'Neizmirene obaveze JLS'!$A$11:$M$1500,13,FALSE)),0)))</f>
        <v/>
      </c>
      <c r="O653" s="87" t="str">
        <f>IF(A653=0,"",IF($A653&lt;=$A$1,VALUE(+VLOOKUP($A653,'Rashodi- plan-izvršenje'!$A$8:N$1500,'prenos-P-R-N'!O$1,FALSE)),IF($A653&lt;=A$2,VALUE(VLOOKUP($A653,'Prihodi- plan-izvršenje'!$A$8:$H$500,6,FALSE)),VALUE(VLOOKUP($A653,'Neizmirene obaveze JLS'!$A$8:$N$500,O$1,FALSE)))))</f>
        <v/>
      </c>
      <c r="P653" s="87" t="str">
        <f>IF(A653=0,"",IF(A653=0,0,IF(A653&gt;A$2,'šifarnik K-izvor'!G$3,+IF(Q653&lt;700,+'šifarnik K-izvor'!G$2,'šifarnik K-izvor'!G$1))))</f>
        <v/>
      </c>
      <c r="Q653" s="87">
        <f>IF($A653&lt;=$A$1,VALUE(+VLOOKUP($A653,'Rashodi- plan-izvršenje'!$A$8:O$1500,'prenos-P-R-N'!Q$1,FALSE)),IF($A653&lt;=$A$2,VLOOKUP($A653,'Prihodi- plan-izvršenje'!$A$4:$H$500,4,FALSE),IF($A653&lt;=$A$3,VLOOKUP(A653,'Neizmirene obaveze JLS'!$A$11:O$500,Q$1,FALSE),"")))</f>
        <v>0</v>
      </c>
      <c r="R653" s="88">
        <f>IF($A653&lt;=$A$1,VALUE(+VLOOKUP($A653,'Rashodi- plan-izvršenje'!$A$8:P$1500,'prenos-P-R-N'!R$1,FALSE)),IF($A653&lt;=$A$2,VLOOKUP($A653,'Prihodi- plan-izvršenje'!$A$4:$H$500,7,FALSE),""))</f>
        <v>0</v>
      </c>
      <c r="S653" s="88">
        <f>IF(A653=0,0,IF($A653&lt;=$A$1,VALUE(+VLOOKUP($A653,'Rashodi- plan-izvršenje'!$A$8:Q$1500,'prenos-P-R-N'!S$1,FALSE)),IF($A653&lt;=$A$2,VLOOKUP($A653,'Prihodi- plan-izvršenje'!$A$4:$H$500,8,FALSE),0)))</f>
        <v>0</v>
      </c>
      <c r="T653" s="88" t="str">
        <f>IF($A653&gt;$A$2,VLOOKUP($A653,'Neizmirene obaveze JLS'!$A$11:R$500,R$1,FALSE),"")</f>
        <v/>
      </c>
      <c r="U653" s="88">
        <f>IF($A653&gt;$A$2,VLOOKUP($A653,'Neizmirene obaveze JLS'!$A$11:S$500,S$1,FALSE),0)</f>
        <v>0</v>
      </c>
      <c r="V653" s="88">
        <f t="shared" si="63"/>
        <v>0</v>
      </c>
      <c r="W653" s="74"/>
      <c r="X653" s="74"/>
      <c r="Y653" s="74"/>
      <c r="Z653" s="74"/>
      <c r="AA653" s="193">
        <f t="shared" si="64"/>
        <v>1</v>
      </c>
      <c r="AB653" s="193" t="str">
        <f t="shared" si="65"/>
        <v/>
      </c>
    </row>
    <row r="654" spans="1:28">
      <c r="A654" s="89">
        <f>IF(AND(COUNTIF(A$1:A$3,"&gt;0")=1,MAX(A$8:A653)&lt;A$1),A653+1,IF(AND(COUNTIF(A$1:A$3,"&gt;0")=2,MAX(A$8:A653)&lt;A$2),A653+1,IF(AND(COUNTIF(A$1:A$3,"&gt;0")=3,MAX(A$8:A653)&lt;A$3),A653+1,0)))</f>
        <v>0</v>
      </c>
      <c r="B654" s="89" t="str">
        <f t="shared" si="66"/>
        <v/>
      </c>
      <c r="C654" s="89" t="str">
        <f t="shared" si="67"/>
        <v/>
      </c>
      <c r="D654" s="87" t="str">
        <f>IF($A654=0,"",IF($A654&lt;=$A$1,+VLOOKUP($A654,'Rashodi- plan-izvršenje'!$A$8:B$1500,'prenos-P-R-N'!D$1,FALSE),IF($A654&gt;$A$2,+VLOOKUP($A654,'Neizmirene obaveze JLS'!$A$11:B$500,'prenos-P-R-N'!D$1,FALSE),"")))</f>
        <v/>
      </c>
      <c r="E654" s="87" t="str">
        <f>IF($A654=0,"",IF($A654&lt;=$A$1,+VLOOKUP($A654,'Rashodi- plan-izvršenje'!$A$8:C$1500,'prenos-P-R-N'!E$1,FALSE),IF($A654&gt;$A$2,+VLOOKUP($A654,'Neizmirene obaveze JLS'!$A$11:C$500,'prenos-P-R-N'!E$1,FALSE),"")))</f>
        <v/>
      </c>
      <c r="F654" s="87" t="str">
        <f>IF($A654=0,"",IF($A654&lt;=$A$1,+VLOOKUP($A654,'Rashodi- plan-izvršenje'!$A$8:D$1500,'prenos-P-R-N'!F$1,FALSE),IF($A654&gt;$A$2,+VLOOKUP($A654,'Neizmirene obaveze JLS'!$A$11:D$500,'prenos-P-R-N'!F$1,FALSE),"")))</f>
        <v/>
      </c>
      <c r="G654" s="87" t="str">
        <f>IF($A654=0,"",IF($A654&lt;=$A$1,+VLOOKUP($A654,'Rashodi- plan-izvršenje'!$A$8:E$1500,'prenos-P-R-N'!G$1,FALSE),IF($A654&gt;$A$2,+VLOOKUP($A654,'Neizmirene obaveze JLS'!$A$11:E$500,'prenos-P-R-N'!G$1,FALSE),"")))</f>
        <v/>
      </c>
      <c r="H654" s="87" t="str">
        <f>IF($A654=0,"",IF($A654&lt;=$A$1,+VLOOKUP($A654,'Rashodi- plan-izvršenje'!$A$8:F$1500,'prenos-P-R-N'!H$1,FALSE),IF($A654&gt;$A$2,+VLOOKUP($A654,'Neizmirene obaveze JLS'!$A$11:F$500,'prenos-P-R-N'!H$1,FALSE),"")))</f>
        <v/>
      </c>
      <c r="I654" s="87" t="str">
        <f>IF($A654=0,"",IF($A654&lt;=$A$1,+VLOOKUP($A654,'Rashodi- plan-izvršenje'!$A$8:G$1500,'prenos-P-R-N'!I$1,FALSE),IF($A654&gt;$A$2,+VLOOKUP($A654,'Neizmirene obaveze JLS'!$A$11:G$500,'prenos-P-R-N'!I$1,FALSE),"")))</f>
        <v/>
      </c>
      <c r="J654" s="87" t="str">
        <f>IF($A654=0,"",IF($A654&lt;=$A$1,+VLOOKUP($A654,'Rashodi- plan-izvršenje'!$A$8:H$1500,'prenos-P-R-N'!J$1,FALSE),IF($A654&gt;$A$2,+VLOOKUP($A654,'Neizmirene obaveze JLS'!$A$11:H$500,'prenos-P-R-N'!J$1,FALSE),"")))</f>
        <v/>
      </c>
      <c r="K654" s="87" t="str">
        <f>IF($A654=0,"",IF($A654&lt;=$A$1,+VLOOKUP($A654,'Rashodi- plan-izvršenje'!$A$8:I$1500,'prenos-P-R-N'!K$1,FALSE),IF($A654&gt;$A$2,+VLOOKUP($A654,'Neizmirene obaveze JLS'!$A$11:I$500,'prenos-P-R-N'!K$1,FALSE),"")))</f>
        <v/>
      </c>
      <c r="L654" t="str">
        <f>IF(A654=0,"",IF(A654&lt;=A$1,+IF(VLOOKUP(A654,'Rashodi- plan-izvršenje'!A$8:J$1500,M$1,FALSE)&gt;0,"Програмска активност","Пројекат"),IF(A654&gt;A$2,+IF(VLOOKUP(A654,'Neizmirene obaveze JLS'!A$8:J$2008,M$1,FALSE)&gt;0,"Програмска активност","Пројекат"),"")))</f>
        <v/>
      </c>
      <c r="M654" s="87" t="str">
        <f>IF(A654=0,"",IF($A654&lt;=$A$1,+IF(VLOOKUP($A654,'Rashodi- plan-izvršenje'!$A$8:$M$1500,10,FALSE)&gt;0,VLOOKUP($A654,'Rashodi- plan-izvršenje'!$A$8:$M$1500,10,FALSE),VLOOKUP($A654,'Rashodi- plan-izvršenje'!$A$8:$M$1500,12,FALSE)),+IF($A654&gt;$A$2,IF(VLOOKUP($A654,'Neizmirene obaveze JLS'!$A$8:$M$1500,10,FALSE)&gt;0,VLOOKUP($A654,'Neizmirene obaveze JLS'!$A$11:$M$1500,10,FALSE),VLOOKUP($A654,'Neizmirene obaveze JLS'!$A$11:$M$1500,12,FALSE)),0)))</f>
        <v/>
      </c>
      <c r="N654" s="87" t="str">
        <f>IF(A654=0,"",IF($A654&lt;=$A$1,+IF(VLOOKUP(A654,'Rashodi- plan-izvršenje'!$A$8:$M$1500,10,FALSE)&gt;0,VLOOKUP(A654,'Rashodi- plan-izvršenje'!$A$8:$M$1500,11,FALSE),VLOOKUP(A654,'Rashodi- plan-izvršenje'!$A$8:$M$1500,13,FALSE)),+IF($A654&gt;$A$2,IF(VLOOKUP($A654,'Neizmirene obaveze JLS'!$A$8:$M$1500,10,FALSE)&gt;0,VLOOKUP($A654,'Neizmirene obaveze JLS'!$A$11:$M$1500,11,FALSE),VLOOKUP($A654,'Neizmirene obaveze JLS'!$A$11:$M$1500,13,FALSE)),0)))</f>
        <v/>
      </c>
      <c r="O654" s="87" t="str">
        <f>IF(A654=0,"",IF($A654&lt;=$A$1,VALUE(+VLOOKUP($A654,'Rashodi- plan-izvršenje'!$A$8:N$1500,'prenos-P-R-N'!O$1,FALSE)),IF($A654&lt;=A$2,VALUE(VLOOKUP($A654,'Prihodi- plan-izvršenje'!$A$8:$H$500,6,FALSE)),VALUE(VLOOKUP($A654,'Neizmirene obaveze JLS'!$A$8:$N$500,O$1,FALSE)))))</f>
        <v/>
      </c>
      <c r="P654" s="87" t="str">
        <f>IF(A654=0,"",IF(A654=0,0,IF(A654&gt;A$2,'šifarnik K-izvor'!G$3,+IF(Q654&lt;700,+'šifarnik K-izvor'!G$2,'šifarnik K-izvor'!G$1))))</f>
        <v/>
      </c>
      <c r="Q654" s="87">
        <f>IF($A654&lt;=$A$1,VALUE(+VLOOKUP($A654,'Rashodi- plan-izvršenje'!$A$8:O$1500,'prenos-P-R-N'!Q$1,FALSE)),IF($A654&lt;=$A$2,VLOOKUP($A654,'Prihodi- plan-izvršenje'!$A$4:$H$500,4,FALSE),IF($A654&lt;=$A$3,VLOOKUP(A654,'Neizmirene obaveze JLS'!$A$11:O$500,Q$1,FALSE),"")))</f>
        <v>0</v>
      </c>
      <c r="R654" s="88">
        <f>IF($A654&lt;=$A$1,VALUE(+VLOOKUP($A654,'Rashodi- plan-izvršenje'!$A$8:P$1500,'prenos-P-R-N'!R$1,FALSE)),IF($A654&lt;=$A$2,VLOOKUP($A654,'Prihodi- plan-izvršenje'!$A$4:$H$500,7,FALSE),""))</f>
        <v>0</v>
      </c>
      <c r="S654" s="88">
        <f>IF(A654=0,0,IF($A654&lt;=$A$1,VALUE(+VLOOKUP($A654,'Rashodi- plan-izvršenje'!$A$8:Q$1500,'prenos-P-R-N'!S$1,FALSE)),IF($A654&lt;=$A$2,VLOOKUP($A654,'Prihodi- plan-izvršenje'!$A$4:$H$500,8,FALSE),0)))</f>
        <v>0</v>
      </c>
      <c r="T654" s="88" t="str">
        <f>IF($A654&gt;$A$2,VLOOKUP($A654,'Neizmirene obaveze JLS'!$A$11:R$500,R$1,FALSE),"")</f>
        <v/>
      </c>
      <c r="U654" s="88">
        <f>IF($A654&gt;$A$2,VLOOKUP($A654,'Neizmirene obaveze JLS'!$A$11:S$500,S$1,FALSE),0)</f>
        <v>0</v>
      </c>
      <c r="V654" s="88">
        <f t="shared" si="63"/>
        <v>0</v>
      </c>
      <c r="W654" s="74"/>
      <c r="X654" s="74"/>
      <c r="Y654" s="74"/>
      <c r="Z654" s="74"/>
      <c r="AA654" s="193">
        <f t="shared" si="64"/>
        <v>1</v>
      </c>
      <c r="AB654" s="193" t="str">
        <f t="shared" si="65"/>
        <v/>
      </c>
    </row>
    <row r="655" spans="1:28">
      <c r="A655" s="89">
        <f>IF(AND(COUNTIF(A$1:A$3,"&gt;0")=1,MAX(A$8:A654)&lt;A$1),A654+1,IF(AND(COUNTIF(A$1:A$3,"&gt;0")=2,MAX(A$8:A654)&lt;A$2),A654+1,IF(AND(COUNTIF(A$1:A$3,"&gt;0")=3,MAX(A$8:A654)&lt;A$3),A654+1,0)))</f>
        <v>0</v>
      </c>
      <c r="B655" s="89" t="str">
        <f t="shared" si="66"/>
        <v/>
      </c>
      <c r="C655" s="89" t="str">
        <f t="shared" si="67"/>
        <v/>
      </c>
      <c r="D655" s="87" t="str">
        <f>IF($A655=0,"",IF($A655&lt;=$A$1,+VLOOKUP($A655,'Rashodi- plan-izvršenje'!$A$8:B$1500,'prenos-P-R-N'!D$1,FALSE),IF($A655&gt;$A$2,+VLOOKUP($A655,'Neizmirene obaveze JLS'!$A$11:B$500,'prenos-P-R-N'!D$1,FALSE),"")))</f>
        <v/>
      </c>
      <c r="E655" s="87" t="str">
        <f>IF($A655=0,"",IF($A655&lt;=$A$1,+VLOOKUP($A655,'Rashodi- plan-izvršenje'!$A$8:C$1500,'prenos-P-R-N'!E$1,FALSE),IF($A655&gt;$A$2,+VLOOKUP($A655,'Neizmirene obaveze JLS'!$A$11:C$500,'prenos-P-R-N'!E$1,FALSE),"")))</f>
        <v/>
      </c>
      <c r="F655" s="87" t="str">
        <f>IF($A655=0,"",IF($A655&lt;=$A$1,+VLOOKUP($A655,'Rashodi- plan-izvršenje'!$A$8:D$1500,'prenos-P-R-N'!F$1,FALSE),IF($A655&gt;$A$2,+VLOOKUP($A655,'Neizmirene obaveze JLS'!$A$11:D$500,'prenos-P-R-N'!F$1,FALSE),"")))</f>
        <v/>
      </c>
      <c r="G655" s="87" t="str">
        <f>IF($A655=0,"",IF($A655&lt;=$A$1,+VLOOKUP($A655,'Rashodi- plan-izvršenje'!$A$8:E$1500,'prenos-P-R-N'!G$1,FALSE),IF($A655&gt;$A$2,+VLOOKUP($A655,'Neizmirene obaveze JLS'!$A$11:E$500,'prenos-P-R-N'!G$1,FALSE),"")))</f>
        <v/>
      </c>
      <c r="H655" s="87" t="str">
        <f>IF($A655=0,"",IF($A655&lt;=$A$1,+VLOOKUP($A655,'Rashodi- plan-izvršenje'!$A$8:F$1500,'prenos-P-R-N'!H$1,FALSE),IF($A655&gt;$A$2,+VLOOKUP($A655,'Neizmirene obaveze JLS'!$A$11:F$500,'prenos-P-R-N'!H$1,FALSE),"")))</f>
        <v/>
      </c>
      <c r="I655" s="87" t="str">
        <f>IF($A655=0,"",IF($A655&lt;=$A$1,+VLOOKUP($A655,'Rashodi- plan-izvršenje'!$A$8:G$1500,'prenos-P-R-N'!I$1,FALSE),IF($A655&gt;$A$2,+VLOOKUP($A655,'Neizmirene obaveze JLS'!$A$11:G$500,'prenos-P-R-N'!I$1,FALSE),"")))</f>
        <v/>
      </c>
      <c r="J655" s="87" t="str">
        <f>IF($A655=0,"",IF($A655&lt;=$A$1,+VLOOKUP($A655,'Rashodi- plan-izvršenje'!$A$8:H$1500,'prenos-P-R-N'!J$1,FALSE),IF($A655&gt;$A$2,+VLOOKUP($A655,'Neizmirene obaveze JLS'!$A$11:H$500,'prenos-P-R-N'!J$1,FALSE),"")))</f>
        <v/>
      </c>
      <c r="K655" s="87" t="str">
        <f>IF($A655=0,"",IF($A655&lt;=$A$1,+VLOOKUP($A655,'Rashodi- plan-izvršenje'!$A$8:I$1500,'prenos-P-R-N'!K$1,FALSE),IF($A655&gt;$A$2,+VLOOKUP($A655,'Neizmirene obaveze JLS'!$A$11:I$500,'prenos-P-R-N'!K$1,FALSE),"")))</f>
        <v/>
      </c>
      <c r="L655" t="str">
        <f>IF(A655=0,"",IF(A655&lt;=A$1,+IF(VLOOKUP(A655,'Rashodi- plan-izvršenje'!A$8:J$1500,M$1,FALSE)&gt;0,"Програмска активност","Пројекат"),IF(A655&gt;A$2,+IF(VLOOKUP(A655,'Neizmirene obaveze JLS'!A$8:J$2008,M$1,FALSE)&gt;0,"Програмска активност","Пројекат"),"")))</f>
        <v/>
      </c>
      <c r="M655" s="87" t="str">
        <f>IF(A655=0,"",IF($A655&lt;=$A$1,+IF(VLOOKUP($A655,'Rashodi- plan-izvršenje'!$A$8:$M$1500,10,FALSE)&gt;0,VLOOKUP($A655,'Rashodi- plan-izvršenje'!$A$8:$M$1500,10,FALSE),VLOOKUP($A655,'Rashodi- plan-izvršenje'!$A$8:$M$1500,12,FALSE)),+IF($A655&gt;$A$2,IF(VLOOKUP($A655,'Neizmirene obaveze JLS'!$A$8:$M$1500,10,FALSE)&gt;0,VLOOKUP($A655,'Neizmirene obaveze JLS'!$A$11:$M$1500,10,FALSE),VLOOKUP($A655,'Neizmirene obaveze JLS'!$A$11:$M$1500,12,FALSE)),0)))</f>
        <v/>
      </c>
      <c r="N655" s="87" t="str">
        <f>IF(A655=0,"",IF($A655&lt;=$A$1,+IF(VLOOKUP(A655,'Rashodi- plan-izvršenje'!$A$8:$M$1500,10,FALSE)&gt;0,VLOOKUP(A655,'Rashodi- plan-izvršenje'!$A$8:$M$1500,11,FALSE),VLOOKUP(A655,'Rashodi- plan-izvršenje'!$A$8:$M$1500,13,FALSE)),+IF($A655&gt;$A$2,IF(VLOOKUP($A655,'Neizmirene obaveze JLS'!$A$8:$M$1500,10,FALSE)&gt;0,VLOOKUP($A655,'Neizmirene obaveze JLS'!$A$11:$M$1500,11,FALSE),VLOOKUP($A655,'Neizmirene obaveze JLS'!$A$11:$M$1500,13,FALSE)),0)))</f>
        <v/>
      </c>
      <c r="O655" s="87" t="str">
        <f>IF(A655=0,"",IF($A655&lt;=$A$1,VALUE(+VLOOKUP($A655,'Rashodi- plan-izvršenje'!$A$8:N$1500,'prenos-P-R-N'!O$1,FALSE)),IF($A655&lt;=A$2,VALUE(VLOOKUP($A655,'Prihodi- plan-izvršenje'!$A$8:$H$500,6,FALSE)),VALUE(VLOOKUP($A655,'Neizmirene obaveze JLS'!$A$8:$N$500,O$1,FALSE)))))</f>
        <v/>
      </c>
      <c r="P655" s="87" t="str">
        <f>IF(A655=0,"",IF(A655=0,0,IF(A655&gt;A$2,'šifarnik K-izvor'!G$3,+IF(Q655&lt;700,+'šifarnik K-izvor'!G$2,'šifarnik K-izvor'!G$1))))</f>
        <v/>
      </c>
      <c r="Q655" s="87">
        <f>IF($A655&lt;=$A$1,VALUE(+VLOOKUP($A655,'Rashodi- plan-izvršenje'!$A$8:O$1500,'prenos-P-R-N'!Q$1,FALSE)),IF($A655&lt;=$A$2,VLOOKUP($A655,'Prihodi- plan-izvršenje'!$A$4:$H$500,4,FALSE),IF($A655&lt;=$A$3,VLOOKUP(A655,'Neizmirene obaveze JLS'!$A$11:O$500,Q$1,FALSE),"")))</f>
        <v>0</v>
      </c>
      <c r="R655" s="88">
        <f>IF($A655&lt;=$A$1,VALUE(+VLOOKUP($A655,'Rashodi- plan-izvršenje'!$A$8:P$1500,'prenos-P-R-N'!R$1,FALSE)),IF($A655&lt;=$A$2,VLOOKUP($A655,'Prihodi- plan-izvršenje'!$A$4:$H$500,7,FALSE),""))</f>
        <v>0</v>
      </c>
      <c r="S655" s="88">
        <f>IF(A655=0,0,IF($A655&lt;=$A$1,VALUE(+VLOOKUP($A655,'Rashodi- plan-izvršenje'!$A$8:Q$1500,'prenos-P-R-N'!S$1,FALSE)),IF($A655&lt;=$A$2,VLOOKUP($A655,'Prihodi- plan-izvršenje'!$A$4:$H$500,8,FALSE),0)))</f>
        <v>0</v>
      </c>
      <c r="T655" s="88" t="str">
        <f>IF($A655&gt;$A$2,VLOOKUP($A655,'Neizmirene obaveze JLS'!$A$11:R$500,R$1,FALSE),"")</f>
        <v/>
      </c>
      <c r="U655" s="88">
        <f>IF($A655&gt;$A$2,VLOOKUP($A655,'Neizmirene obaveze JLS'!$A$11:S$500,S$1,FALSE),0)</f>
        <v>0</v>
      </c>
      <c r="V655" s="88">
        <f t="shared" si="63"/>
        <v>0</v>
      </c>
      <c r="W655" s="74"/>
      <c r="X655" s="74"/>
      <c r="Y655" s="74"/>
      <c r="Z655" s="74"/>
      <c r="AA655" s="193">
        <f t="shared" si="64"/>
        <v>1</v>
      </c>
      <c r="AB655" s="193" t="str">
        <f t="shared" si="65"/>
        <v/>
      </c>
    </row>
    <row r="656" spans="1:28">
      <c r="A656" s="89">
        <f>IF(AND(COUNTIF(A$1:A$3,"&gt;0")=1,MAX(A$8:A655)&lt;A$1),A655+1,IF(AND(COUNTIF(A$1:A$3,"&gt;0")=2,MAX(A$8:A655)&lt;A$2),A655+1,IF(AND(COUNTIF(A$1:A$3,"&gt;0")=3,MAX(A$8:A655)&lt;A$3),A655+1,0)))</f>
        <v>0</v>
      </c>
      <c r="B656" s="89" t="str">
        <f t="shared" si="66"/>
        <v/>
      </c>
      <c r="C656" s="89" t="str">
        <f t="shared" si="67"/>
        <v/>
      </c>
      <c r="D656" s="87" t="str">
        <f>IF($A656=0,"",IF($A656&lt;=$A$1,+VLOOKUP($A656,'Rashodi- plan-izvršenje'!$A$8:B$1500,'prenos-P-R-N'!D$1,FALSE),IF($A656&gt;$A$2,+VLOOKUP($A656,'Neizmirene obaveze JLS'!$A$11:B$500,'prenos-P-R-N'!D$1,FALSE),"")))</f>
        <v/>
      </c>
      <c r="E656" s="87" t="str">
        <f>IF($A656=0,"",IF($A656&lt;=$A$1,+VLOOKUP($A656,'Rashodi- plan-izvršenje'!$A$8:C$1500,'prenos-P-R-N'!E$1,FALSE),IF($A656&gt;$A$2,+VLOOKUP($A656,'Neizmirene obaveze JLS'!$A$11:C$500,'prenos-P-R-N'!E$1,FALSE),"")))</f>
        <v/>
      </c>
      <c r="F656" s="87" t="str">
        <f>IF($A656=0,"",IF($A656&lt;=$A$1,+VLOOKUP($A656,'Rashodi- plan-izvršenje'!$A$8:D$1500,'prenos-P-R-N'!F$1,FALSE),IF($A656&gt;$A$2,+VLOOKUP($A656,'Neizmirene obaveze JLS'!$A$11:D$500,'prenos-P-R-N'!F$1,FALSE),"")))</f>
        <v/>
      </c>
      <c r="G656" s="87" t="str">
        <f>IF($A656=0,"",IF($A656&lt;=$A$1,+VLOOKUP($A656,'Rashodi- plan-izvršenje'!$A$8:E$1500,'prenos-P-R-N'!G$1,FALSE),IF($A656&gt;$A$2,+VLOOKUP($A656,'Neizmirene obaveze JLS'!$A$11:E$500,'prenos-P-R-N'!G$1,FALSE),"")))</f>
        <v/>
      </c>
      <c r="H656" s="87" t="str">
        <f>IF($A656=0,"",IF($A656&lt;=$A$1,+VLOOKUP($A656,'Rashodi- plan-izvršenje'!$A$8:F$1500,'prenos-P-R-N'!H$1,FALSE),IF($A656&gt;$A$2,+VLOOKUP($A656,'Neizmirene obaveze JLS'!$A$11:F$500,'prenos-P-R-N'!H$1,FALSE),"")))</f>
        <v/>
      </c>
      <c r="I656" s="87" t="str">
        <f>IF($A656=0,"",IF($A656&lt;=$A$1,+VLOOKUP($A656,'Rashodi- plan-izvršenje'!$A$8:G$1500,'prenos-P-R-N'!I$1,FALSE),IF($A656&gt;$A$2,+VLOOKUP($A656,'Neizmirene obaveze JLS'!$A$11:G$500,'prenos-P-R-N'!I$1,FALSE),"")))</f>
        <v/>
      </c>
      <c r="J656" s="87" t="str">
        <f>IF($A656=0,"",IF($A656&lt;=$A$1,+VLOOKUP($A656,'Rashodi- plan-izvršenje'!$A$8:H$1500,'prenos-P-R-N'!J$1,FALSE),IF($A656&gt;$A$2,+VLOOKUP($A656,'Neizmirene obaveze JLS'!$A$11:H$500,'prenos-P-R-N'!J$1,FALSE),"")))</f>
        <v/>
      </c>
      <c r="K656" s="87" t="str">
        <f>IF($A656=0,"",IF($A656&lt;=$A$1,+VLOOKUP($A656,'Rashodi- plan-izvršenje'!$A$8:I$1500,'prenos-P-R-N'!K$1,FALSE),IF($A656&gt;$A$2,+VLOOKUP($A656,'Neizmirene obaveze JLS'!$A$11:I$500,'prenos-P-R-N'!K$1,FALSE),"")))</f>
        <v/>
      </c>
      <c r="L656" t="str">
        <f>IF(A656=0,"",IF(A656&lt;=A$1,+IF(VLOOKUP(A656,'Rashodi- plan-izvršenje'!A$8:J$1500,M$1,FALSE)&gt;0,"Програмска активност","Пројекат"),IF(A656&gt;A$2,+IF(VLOOKUP(A656,'Neizmirene obaveze JLS'!A$8:J$2008,M$1,FALSE)&gt;0,"Програмска активност","Пројекат"),"")))</f>
        <v/>
      </c>
      <c r="M656" s="87" t="str">
        <f>IF(A656=0,"",IF($A656&lt;=$A$1,+IF(VLOOKUP($A656,'Rashodi- plan-izvršenje'!$A$8:$M$1500,10,FALSE)&gt;0,VLOOKUP($A656,'Rashodi- plan-izvršenje'!$A$8:$M$1500,10,FALSE),VLOOKUP($A656,'Rashodi- plan-izvršenje'!$A$8:$M$1500,12,FALSE)),+IF($A656&gt;$A$2,IF(VLOOKUP($A656,'Neizmirene obaveze JLS'!$A$8:$M$1500,10,FALSE)&gt;0,VLOOKUP($A656,'Neizmirene obaveze JLS'!$A$11:$M$1500,10,FALSE),VLOOKUP($A656,'Neizmirene obaveze JLS'!$A$11:$M$1500,12,FALSE)),0)))</f>
        <v/>
      </c>
      <c r="N656" s="87" t="str">
        <f>IF(A656=0,"",IF($A656&lt;=$A$1,+IF(VLOOKUP(A656,'Rashodi- plan-izvršenje'!$A$8:$M$1500,10,FALSE)&gt;0,VLOOKUP(A656,'Rashodi- plan-izvršenje'!$A$8:$M$1500,11,FALSE),VLOOKUP(A656,'Rashodi- plan-izvršenje'!$A$8:$M$1500,13,FALSE)),+IF($A656&gt;$A$2,IF(VLOOKUP($A656,'Neizmirene obaveze JLS'!$A$8:$M$1500,10,FALSE)&gt;0,VLOOKUP($A656,'Neizmirene obaveze JLS'!$A$11:$M$1500,11,FALSE),VLOOKUP($A656,'Neizmirene obaveze JLS'!$A$11:$M$1500,13,FALSE)),0)))</f>
        <v/>
      </c>
      <c r="O656" s="87" t="str">
        <f>IF(A656=0,"",IF($A656&lt;=$A$1,VALUE(+VLOOKUP($A656,'Rashodi- plan-izvršenje'!$A$8:N$1500,'prenos-P-R-N'!O$1,FALSE)),IF($A656&lt;=A$2,VALUE(VLOOKUP($A656,'Prihodi- plan-izvršenje'!$A$8:$H$500,6,FALSE)),VALUE(VLOOKUP($A656,'Neizmirene obaveze JLS'!$A$8:$N$500,O$1,FALSE)))))</f>
        <v/>
      </c>
      <c r="P656" s="87" t="str">
        <f>IF(A656=0,"",IF(A656=0,0,IF(A656&gt;A$2,'šifarnik K-izvor'!G$3,+IF(Q656&lt;700,+'šifarnik K-izvor'!G$2,'šifarnik K-izvor'!G$1))))</f>
        <v/>
      </c>
      <c r="Q656" s="87">
        <f>IF($A656&lt;=$A$1,VALUE(+VLOOKUP($A656,'Rashodi- plan-izvršenje'!$A$8:O$1500,'prenos-P-R-N'!Q$1,FALSE)),IF($A656&lt;=$A$2,VLOOKUP($A656,'Prihodi- plan-izvršenje'!$A$4:$H$500,4,FALSE),IF($A656&lt;=$A$3,VLOOKUP(A656,'Neizmirene obaveze JLS'!$A$11:O$500,Q$1,FALSE),"")))</f>
        <v>0</v>
      </c>
      <c r="R656" s="88">
        <f>IF($A656&lt;=$A$1,VALUE(+VLOOKUP($A656,'Rashodi- plan-izvršenje'!$A$8:P$1500,'prenos-P-R-N'!R$1,FALSE)),IF($A656&lt;=$A$2,VLOOKUP($A656,'Prihodi- plan-izvršenje'!$A$4:$H$500,7,FALSE),""))</f>
        <v>0</v>
      </c>
      <c r="S656" s="88">
        <f>IF(A656=0,0,IF($A656&lt;=$A$1,VALUE(+VLOOKUP($A656,'Rashodi- plan-izvršenje'!$A$8:Q$1500,'prenos-P-R-N'!S$1,FALSE)),IF($A656&lt;=$A$2,VLOOKUP($A656,'Prihodi- plan-izvršenje'!$A$4:$H$500,8,FALSE),0)))</f>
        <v>0</v>
      </c>
      <c r="T656" s="88" t="str">
        <f>IF($A656&gt;$A$2,VLOOKUP($A656,'Neizmirene obaveze JLS'!$A$11:R$500,R$1,FALSE),"")</f>
        <v/>
      </c>
      <c r="U656" s="88">
        <f>IF($A656&gt;$A$2,VLOOKUP($A656,'Neizmirene obaveze JLS'!$A$11:S$500,S$1,FALSE),0)</f>
        <v>0</v>
      </c>
      <c r="V656" s="88">
        <f t="shared" si="63"/>
        <v>0</v>
      </c>
      <c r="W656" s="74"/>
      <c r="X656" s="74"/>
      <c r="Y656" s="74"/>
      <c r="Z656" s="74"/>
      <c r="AA656" s="193">
        <f t="shared" si="64"/>
        <v>1</v>
      </c>
      <c r="AB656" s="193" t="str">
        <f t="shared" si="65"/>
        <v/>
      </c>
    </row>
    <row r="657" spans="1:28">
      <c r="A657" s="89">
        <f>IF(AND(COUNTIF(A$1:A$3,"&gt;0")=1,MAX(A$8:A656)&lt;A$1),A656+1,IF(AND(COUNTIF(A$1:A$3,"&gt;0")=2,MAX(A$8:A656)&lt;A$2),A656+1,IF(AND(COUNTIF(A$1:A$3,"&gt;0")=3,MAX(A$8:A656)&lt;A$3),A656+1,0)))</f>
        <v>0</v>
      </c>
      <c r="B657" s="89" t="str">
        <f t="shared" si="66"/>
        <v/>
      </c>
      <c r="C657" s="89" t="str">
        <f t="shared" si="67"/>
        <v/>
      </c>
      <c r="D657" s="87" t="str">
        <f>IF($A657=0,"",IF($A657&lt;=$A$1,+VLOOKUP($A657,'Rashodi- plan-izvršenje'!$A$8:B$1500,'prenos-P-R-N'!D$1,FALSE),IF($A657&gt;$A$2,+VLOOKUP($A657,'Neizmirene obaveze JLS'!$A$11:B$500,'prenos-P-R-N'!D$1,FALSE),"")))</f>
        <v/>
      </c>
      <c r="E657" s="87" t="str">
        <f>IF($A657=0,"",IF($A657&lt;=$A$1,+VLOOKUP($A657,'Rashodi- plan-izvršenje'!$A$8:C$1500,'prenos-P-R-N'!E$1,FALSE),IF($A657&gt;$A$2,+VLOOKUP($A657,'Neizmirene obaveze JLS'!$A$11:C$500,'prenos-P-R-N'!E$1,FALSE),"")))</f>
        <v/>
      </c>
      <c r="F657" s="87" t="str">
        <f>IF($A657=0,"",IF($A657&lt;=$A$1,+VLOOKUP($A657,'Rashodi- plan-izvršenje'!$A$8:D$1500,'prenos-P-R-N'!F$1,FALSE),IF($A657&gt;$A$2,+VLOOKUP($A657,'Neizmirene obaveze JLS'!$A$11:D$500,'prenos-P-R-N'!F$1,FALSE),"")))</f>
        <v/>
      </c>
      <c r="G657" s="87" t="str">
        <f>IF($A657=0,"",IF($A657&lt;=$A$1,+VLOOKUP($A657,'Rashodi- plan-izvršenje'!$A$8:E$1500,'prenos-P-R-N'!G$1,FALSE),IF($A657&gt;$A$2,+VLOOKUP($A657,'Neizmirene obaveze JLS'!$A$11:E$500,'prenos-P-R-N'!G$1,FALSE),"")))</f>
        <v/>
      </c>
      <c r="H657" s="87" t="str">
        <f>IF($A657=0,"",IF($A657&lt;=$A$1,+VLOOKUP($A657,'Rashodi- plan-izvršenje'!$A$8:F$1500,'prenos-P-R-N'!H$1,FALSE),IF($A657&gt;$A$2,+VLOOKUP($A657,'Neizmirene obaveze JLS'!$A$11:F$500,'prenos-P-R-N'!H$1,FALSE),"")))</f>
        <v/>
      </c>
      <c r="I657" s="87" t="str">
        <f>IF($A657=0,"",IF($A657&lt;=$A$1,+VLOOKUP($A657,'Rashodi- plan-izvršenje'!$A$8:G$1500,'prenos-P-R-N'!I$1,FALSE),IF($A657&gt;$A$2,+VLOOKUP($A657,'Neizmirene obaveze JLS'!$A$11:G$500,'prenos-P-R-N'!I$1,FALSE),"")))</f>
        <v/>
      </c>
      <c r="J657" s="87" t="str">
        <f>IF($A657=0,"",IF($A657&lt;=$A$1,+VLOOKUP($A657,'Rashodi- plan-izvršenje'!$A$8:H$1500,'prenos-P-R-N'!J$1,FALSE),IF($A657&gt;$A$2,+VLOOKUP($A657,'Neizmirene obaveze JLS'!$A$11:H$500,'prenos-P-R-N'!J$1,FALSE),"")))</f>
        <v/>
      </c>
      <c r="K657" s="87" t="str">
        <f>IF($A657=0,"",IF($A657&lt;=$A$1,+VLOOKUP($A657,'Rashodi- plan-izvršenje'!$A$8:I$1500,'prenos-P-R-N'!K$1,FALSE),IF($A657&gt;$A$2,+VLOOKUP($A657,'Neizmirene obaveze JLS'!$A$11:I$500,'prenos-P-R-N'!K$1,FALSE),"")))</f>
        <v/>
      </c>
      <c r="L657" t="str">
        <f>IF(A657=0,"",IF(A657&lt;=A$1,+IF(VLOOKUP(A657,'Rashodi- plan-izvršenje'!A$8:J$1500,M$1,FALSE)&gt;0,"Програмска активност","Пројекат"),IF(A657&gt;A$2,+IF(VLOOKUP(A657,'Neizmirene obaveze JLS'!A$8:J$2008,M$1,FALSE)&gt;0,"Програмска активност","Пројекат"),"")))</f>
        <v/>
      </c>
      <c r="M657" s="87" t="str">
        <f>IF(A657=0,"",IF($A657&lt;=$A$1,+IF(VLOOKUP($A657,'Rashodi- plan-izvršenje'!$A$8:$M$1500,10,FALSE)&gt;0,VLOOKUP($A657,'Rashodi- plan-izvršenje'!$A$8:$M$1500,10,FALSE),VLOOKUP($A657,'Rashodi- plan-izvršenje'!$A$8:$M$1500,12,FALSE)),+IF($A657&gt;$A$2,IF(VLOOKUP($A657,'Neizmirene obaveze JLS'!$A$8:$M$1500,10,FALSE)&gt;0,VLOOKUP($A657,'Neizmirene obaveze JLS'!$A$11:$M$1500,10,FALSE),VLOOKUP($A657,'Neizmirene obaveze JLS'!$A$11:$M$1500,12,FALSE)),0)))</f>
        <v/>
      </c>
      <c r="N657" s="87" t="str">
        <f>IF(A657=0,"",IF($A657&lt;=$A$1,+IF(VLOOKUP(A657,'Rashodi- plan-izvršenje'!$A$8:$M$1500,10,FALSE)&gt;0,VLOOKUP(A657,'Rashodi- plan-izvršenje'!$A$8:$M$1500,11,FALSE),VLOOKUP(A657,'Rashodi- plan-izvršenje'!$A$8:$M$1500,13,FALSE)),+IF($A657&gt;$A$2,IF(VLOOKUP($A657,'Neizmirene obaveze JLS'!$A$8:$M$1500,10,FALSE)&gt;0,VLOOKUP($A657,'Neizmirene obaveze JLS'!$A$11:$M$1500,11,FALSE),VLOOKUP($A657,'Neizmirene obaveze JLS'!$A$11:$M$1500,13,FALSE)),0)))</f>
        <v/>
      </c>
      <c r="O657" s="87" t="str">
        <f>IF(A657=0,"",IF($A657&lt;=$A$1,VALUE(+VLOOKUP($A657,'Rashodi- plan-izvršenje'!$A$8:N$1500,'prenos-P-R-N'!O$1,FALSE)),IF($A657&lt;=A$2,VALUE(VLOOKUP($A657,'Prihodi- plan-izvršenje'!$A$8:$H$500,6,FALSE)),VALUE(VLOOKUP($A657,'Neizmirene obaveze JLS'!$A$8:$N$500,O$1,FALSE)))))</f>
        <v/>
      </c>
      <c r="P657" s="87" t="str">
        <f>IF(A657=0,"",IF(A657=0,0,IF(A657&gt;A$2,'šifarnik K-izvor'!G$3,+IF(Q657&lt;700,+'šifarnik K-izvor'!G$2,'šifarnik K-izvor'!G$1))))</f>
        <v/>
      </c>
      <c r="Q657" s="87">
        <f>IF($A657&lt;=$A$1,VALUE(+VLOOKUP($A657,'Rashodi- plan-izvršenje'!$A$8:O$1500,'prenos-P-R-N'!Q$1,FALSE)),IF($A657&lt;=$A$2,VLOOKUP($A657,'Prihodi- plan-izvršenje'!$A$4:$H$500,4,FALSE),IF($A657&lt;=$A$3,VLOOKUP(A657,'Neizmirene obaveze JLS'!$A$11:O$500,Q$1,FALSE),"")))</f>
        <v>0</v>
      </c>
      <c r="R657" s="88">
        <f>IF($A657&lt;=$A$1,VALUE(+VLOOKUP($A657,'Rashodi- plan-izvršenje'!$A$8:P$1500,'prenos-P-R-N'!R$1,FALSE)),IF($A657&lt;=$A$2,VLOOKUP($A657,'Prihodi- plan-izvršenje'!$A$4:$H$500,7,FALSE),""))</f>
        <v>0</v>
      </c>
      <c r="S657" s="88">
        <f>IF(A657=0,0,IF($A657&lt;=$A$1,VALUE(+VLOOKUP($A657,'Rashodi- plan-izvršenje'!$A$8:Q$1500,'prenos-P-R-N'!S$1,FALSE)),IF($A657&lt;=$A$2,VLOOKUP($A657,'Prihodi- plan-izvršenje'!$A$4:$H$500,8,FALSE),0)))</f>
        <v>0</v>
      </c>
      <c r="T657" s="88" t="str">
        <f>IF($A657&gt;$A$2,VLOOKUP($A657,'Neizmirene obaveze JLS'!$A$11:R$500,R$1,FALSE),"")</f>
        <v/>
      </c>
      <c r="U657" s="88">
        <f>IF($A657&gt;$A$2,VLOOKUP($A657,'Neizmirene obaveze JLS'!$A$11:S$500,S$1,FALSE),0)</f>
        <v>0</v>
      </c>
      <c r="V657" s="88">
        <f t="shared" si="63"/>
        <v>0</v>
      </c>
      <c r="W657" s="74"/>
      <c r="X657" s="74"/>
      <c r="Y657" s="74"/>
      <c r="Z657" s="74"/>
      <c r="AA657" s="193">
        <f t="shared" si="64"/>
        <v>1</v>
      </c>
      <c r="AB657" s="193" t="str">
        <f t="shared" si="65"/>
        <v/>
      </c>
    </row>
    <row r="658" spans="1:28">
      <c r="A658" s="89">
        <f>IF(AND(COUNTIF(A$1:A$3,"&gt;0")=1,MAX(A$8:A657)&lt;A$1),A657+1,IF(AND(COUNTIF(A$1:A$3,"&gt;0")=2,MAX(A$8:A657)&lt;A$2),A657+1,IF(AND(COUNTIF(A$1:A$3,"&gt;0")=3,MAX(A$8:A657)&lt;A$3),A657+1,0)))</f>
        <v>0</v>
      </c>
      <c r="B658" s="89" t="str">
        <f t="shared" si="66"/>
        <v/>
      </c>
      <c r="C658" s="89" t="str">
        <f t="shared" si="67"/>
        <v/>
      </c>
      <c r="D658" s="87" t="str">
        <f>IF($A658=0,"",IF($A658&lt;=$A$1,+VLOOKUP($A658,'Rashodi- plan-izvršenje'!$A$8:B$1500,'prenos-P-R-N'!D$1,FALSE),IF($A658&gt;$A$2,+VLOOKUP($A658,'Neizmirene obaveze JLS'!$A$11:B$500,'prenos-P-R-N'!D$1,FALSE),"")))</f>
        <v/>
      </c>
      <c r="E658" s="87" t="str">
        <f>IF($A658=0,"",IF($A658&lt;=$A$1,+VLOOKUP($A658,'Rashodi- plan-izvršenje'!$A$8:C$1500,'prenos-P-R-N'!E$1,FALSE),IF($A658&gt;$A$2,+VLOOKUP($A658,'Neizmirene obaveze JLS'!$A$11:C$500,'prenos-P-R-N'!E$1,FALSE),"")))</f>
        <v/>
      </c>
      <c r="F658" s="87" t="str">
        <f>IF($A658=0,"",IF($A658&lt;=$A$1,+VLOOKUP($A658,'Rashodi- plan-izvršenje'!$A$8:D$1500,'prenos-P-R-N'!F$1,FALSE),IF($A658&gt;$A$2,+VLOOKUP($A658,'Neizmirene obaveze JLS'!$A$11:D$500,'prenos-P-R-N'!F$1,FALSE),"")))</f>
        <v/>
      </c>
      <c r="G658" s="87" t="str">
        <f>IF($A658=0,"",IF($A658&lt;=$A$1,+VLOOKUP($A658,'Rashodi- plan-izvršenje'!$A$8:E$1500,'prenos-P-R-N'!G$1,FALSE),IF($A658&gt;$A$2,+VLOOKUP($A658,'Neizmirene obaveze JLS'!$A$11:E$500,'prenos-P-R-N'!G$1,FALSE),"")))</f>
        <v/>
      </c>
      <c r="H658" s="87" t="str">
        <f>IF($A658=0,"",IF($A658&lt;=$A$1,+VLOOKUP($A658,'Rashodi- plan-izvršenje'!$A$8:F$1500,'prenos-P-R-N'!H$1,FALSE),IF($A658&gt;$A$2,+VLOOKUP($A658,'Neizmirene obaveze JLS'!$A$11:F$500,'prenos-P-R-N'!H$1,FALSE),"")))</f>
        <v/>
      </c>
      <c r="I658" s="87" t="str">
        <f>IF($A658=0,"",IF($A658&lt;=$A$1,+VLOOKUP($A658,'Rashodi- plan-izvršenje'!$A$8:G$1500,'prenos-P-R-N'!I$1,FALSE),IF($A658&gt;$A$2,+VLOOKUP($A658,'Neizmirene obaveze JLS'!$A$11:G$500,'prenos-P-R-N'!I$1,FALSE),"")))</f>
        <v/>
      </c>
      <c r="J658" s="87" t="str">
        <f>IF($A658=0,"",IF($A658&lt;=$A$1,+VLOOKUP($A658,'Rashodi- plan-izvršenje'!$A$8:H$1500,'prenos-P-R-N'!J$1,FALSE),IF($A658&gt;$A$2,+VLOOKUP($A658,'Neizmirene obaveze JLS'!$A$11:H$500,'prenos-P-R-N'!J$1,FALSE),"")))</f>
        <v/>
      </c>
      <c r="K658" s="87" t="str">
        <f>IF($A658=0,"",IF($A658&lt;=$A$1,+VLOOKUP($A658,'Rashodi- plan-izvršenje'!$A$8:I$1500,'prenos-P-R-N'!K$1,FALSE),IF($A658&gt;$A$2,+VLOOKUP($A658,'Neizmirene obaveze JLS'!$A$11:I$500,'prenos-P-R-N'!K$1,FALSE),"")))</f>
        <v/>
      </c>
      <c r="L658" t="str">
        <f>IF(A658=0,"",IF(A658&lt;=A$1,+IF(VLOOKUP(A658,'Rashodi- plan-izvršenje'!A$8:J$1500,M$1,FALSE)&gt;0,"Програмска активност","Пројекат"),IF(A658&gt;A$2,+IF(VLOOKUP(A658,'Neizmirene obaveze JLS'!A$8:J$2008,M$1,FALSE)&gt;0,"Програмска активност","Пројекат"),"")))</f>
        <v/>
      </c>
      <c r="M658" s="87" t="str">
        <f>IF(A658=0,"",IF($A658&lt;=$A$1,+IF(VLOOKUP($A658,'Rashodi- plan-izvršenje'!$A$8:$M$1500,10,FALSE)&gt;0,VLOOKUP($A658,'Rashodi- plan-izvršenje'!$A$8:$M$1500,10,FALSE),VLOOKUP($A658,'Rashodi- plan-izvršenje'!$A$8:$M$1500,12,FALSE)),+IF($A658&gt;$A$2,IF(VLOOKUP($A658,'Neizmirene obaveze JLS'!$A$8:$M$1500,10,FALSE)&gt;0,VLOOKUP($A658,'Neizmirene obaveze JLS'!$A$11:$M$1500,10,FALSE),VLOOKUP($A658,'Neizmirene obaveze JLS'!$A$11:$M$1500,12,FALSE)),0)))</f>
        <v/>
      </c>
      <c r="N658" s="87" t="str">
        <f>IF(A658=0,"",IF($A658&lt;=$A$1,+IF(VLOOKUP(A658,'Rashodi- plan-izvršenje'!$A$8:$M$1500,10,FALSE)&gt;0,VLOOKUP(A658,'Rashodi- plan-izvršenje'!$A$8:$M$1500,11,FALSE),VLOOKUP(A658,'Rashodi- plan-izvršenje'!$A$8:$M$1500,13,FALSE)),+IF($A658&gt;$A$2,IF(VLOOKUP($A658,'Neizmirene obaveze JLS'!$A$8:$M$1500,10,FALSE)&gt;0,VLOOKUP($A658,'Neizmirene obaveze JLS'!$A$11:$M$1500,11,FALSE),VLOOKUP($A658,'Neizmirene obaveze JLS'!$A$11:$M$1500,13,FALSE)),0)))</f>
        <v/>
      </c>
      <c r="O658" s="87" t="str">
        <f>IF(A658=0,"",IF($A658&lt;=$A$1,VALUE(+VLOOKUP($A658,'Rashodi- plan-izvršenje'!$A$8:N$1500,'prenos-P-R-N'!O$1,FALSE)),IF($A658&lt;=A$2,VALUE(VLOOKUP($A658,'Prihodi- plan-izvršenje'!$A$8:$H$500,6,FALSE)),VALUE(VLOOKUP($A658,'Neizmirene obaveze JLS'!$A$8:$N$500,O$1,FALSE)))))</f>
        <v/>
      </c>
      <c r="P658" s="87" t="str">
        <f>IF(A658=0,"",IF(A658=0,0,IF(A658&gt;A$2,'šifarnik K-izvor'!G$3,+IF(Q658&lt;700,+'šifarnik K-izvor'!G$2,'šifarnik K-izvor'!G$1))))</f>
        <v/>
      </c>
      <c r="Q658" s="87">
        <f>IF($A658&lt;=$A$1,VALUE(+VLOOKUP($A658,'Rashodi- plan-izvršenje'!$A$8:O$1500,'prenos-P-R-N'!Q$1,FALSE)),IF($A658&lt;=$A$2,VLOOKUP($A658,'Prihodi- plan-izvršenje'!$A$4:$H$500,4,FALSE),IF($A658&lt;=$A$3,VLOOKUP(A658,'Neizmirene obaveze JLS'!$A$11:O$500,Q$1,FALSE),"")))</f>
        <v>0</v>
      </c>
      <c r="R658" s="88">
        <f>IF($A658&lt;=$A$1,VALUE(+VLOOKUP($A658,'Rashodi- plan-izvršenje'!$A$8:P$1500,'prenos-P-R-N'!R$1,FALSE)),IF($A658&lt;=$A$2,VLOOKUP($A658,'Prihodi- plan-izvršenje'!$A$4:$H$500,7,FALSE),""))</f>
        <v>0</v>
      </c>
      <c r="S658" s="88">
        <f>IF(A658=0,0,IF($A658&lt;=$A$1,VALUE(+VLOOKUP($A658,'Rashodi- plan-izvršenje'!$A$8:Q$1500,'prenos-P-R-N'!S$1,FALSE)),IF($A658&lt;=$A$2,VLOOKUP($A658,'Prihodi- plan-izvršenje'!$A$4:$H$500,8,FALSE),0)))</f>
        <v>0</v>
      </c>
      <c r="T658" s="88" t="str">
        <f>IF($A658&gt;$A$2,VLOOKUP($A658,'Neizmirene obaveze JLS'!$A$11:R$500,R$1,FALSE),"")</f>
        <v/>
      </c>
      <c r="U658" s="88">
        <f>IF($A658&gt;$A$2,VLOOKUP($A658,'Neizmirene obaveze JLS'!$A$11:S$500,S$1,FALSE),0)</f>
        <v>0</v>
      </c>
      <c r="V658" s="88">
        <f t="shared" si="63"/>
        <v>0</v>
      </c>
      <c r="W658" s="74"/>
      <c r="X658" s="74"/>
      <c r="Y658" s="74"/>
      <c r="Z658" s="74"/>
      <c r="AA658" s="193">
        <f t="shared" si="64"/>
        <v>1</v>
      </c>
      <c r="AB658" s="193" t="str">
        <f t="shared" si="65"/>
        <v/>
      </c>
    </row>
    <row r="659" spans="1:28">
      <c r="A659" s="89">
        <f>IF(AND(COUNTIF(A$1:A$3,"&gt;0")=1,MAX(A$8:A658)&lt;A$1),A658+1,IF(AND(COUNTIF(A$1:A$3,"&gt;0")=2,MAX(A$8:A658)&lt;A$2),A658+1,IF(AND(COUNTIF(A$1:A$3,"&gt;0")=3,MAX(A$8:A658)&lt;A$3),A658+1,0)))</f>
        <v>0</v>
      </c>
      <c r="B659" s="89" t="str">
        <f t="shared" si="66"/>
        <v/>
      </c>
      <c r="C659" s="89" t="str">
        <f t="shared" si="67"/>
        <v/>
      </c>
      <c r="D659" s="87" t="str">
        <f>IF($A659=0,"",IF($A659&lt;=$A$1,+VLOOKUP($A659,'Rashodi- plan-izvršenje'!$A$8:B$1500,'prenos-P-R-N'!D$1,FALSE),IF($A659&gt;$A$2,+VLOOKUP($A659,'Neizmirene obaveze JLS'!$A$11:B$500,'prenos-P-R-N'!D$1,FALSE),"")))</f>
        <v/>
      </c>
      <c r="E659" s="87" t="str">
        <f>IF($A659=0,"",IF($A659&lt;=$A$1,+VLOOKUP($A659,'Rashodi- plan-izvršenje'!$A$8:C$1500,'prenos-P-R-N'!E$1,FALSE),IF($A659&gt;$A$2,+VLOOKUP($A659,'Neizmirene obaveze JLS'!$A$11:C$500,'prenos-P-R-N'!E$1,FALSE),"")))</f>
        <v/>
      </c>
      <c r="F659" s="87" t="str">
        <f>IF($A659=0,"",IF($A659&lt;=$A$1,+VLOOKUP($A659,'Rashodi- plan-izvršenje'!$A$8:D$1500,'prenos-P-R-N'!F$1,FALSE),IF($A659&gt;$A$2,+VLOOKUP($A659,'Neizmirene obaveze JLS'!$A$11:D$500,'prenos-P-R-N'!F$1,FALSE),"")))</f>
        <v/>
      </c>
      <c r="G659" s="87" t="str">
        <f>IF($A659=0,"",IF($A659&lt;=$A$1,+VLOOKUP($A659,'Rashodi- plan-izvršenje'!$A$8:E$1500,'prenos-P-R-N'!G$1,FALSE),IF($A659&gt;$A$2,+VLOOKUP($A659,'Neizmirene obaveze JLS'!$A$11:E$500,'prenos-P-R-N'!G$1,FALSE),"")))</f>
        <v/>
      </c>
      <c r="H659" s="87" t="str">
        <f>IF($A659=0,"",IF($A659&lt;=$A$1,+VLOOKUP($A659,'Rashodi- plan-izvršenje'!$A$8:F$1500,'prenos-P-R-N'!H$1,FALSE),IF($A659&gt;$A$2,+VLOOKUP($A659,'Neizmirene obaveze JLS'!$A$11:F$500,'prenos-P-R-N'!H$1,FALSE),"")))</f>
        <v/>
      </c>
      <c r="I659" s="87" t="str">
        <f>IF($A659=0,"",IF($A659&lt;=$A$1,+VLOOKUP($A659,'Rashodi- plan-izvršenje'!$A$8:G$1500,'prenos-P-R-N'!I$1,FALSE),IF($A659&gt;$A$2,+VLOOKUP($A659,'Neizmirene obaveze JLS'!$A$11:G$500,'prenos-P-R-N'!I$1,FALSE),"")))</f>
        <v/>
      </c>
      <c r="J659" s="87" t="str">
        <f>IF($A659=0,"",IF($A659&lt;=$A$1,+VLOOKUP($A659,'Rashodi- plan-izvršenje'!$A$8:H$1500,'prenos-P-R-N'!J$1,FALSE),IF($A659&gt;$A$2,+VLOOKUP($A659,'Neizmirene obaveze JLS'!$A$11:H$500,'prenos-P-R-N'!J$1,FALSE),"")))</f>
        <v/>
      </c>
      <c r="K659" s="87" t="str">
        <f>IF($A659=0,"",IF($A659&lt;=$A$1,+VLOOKUP($A659,'Rashodi- plan-izvršenje'!$A$8:I$1500,'prenos-P-R-N'!K$1,FALSE),IF($A659&gt;$A$2,+VLOOKUP($A659,'Neizmirene obaveze JLS'!$A$11:I$500,'prenos-P-R-N'!K$1,FALSE),"")))</f>
        <v/>
      </c>
      <c r="L659" t="str">
        <f>IF(A659=0,"",IF(A659&lt;=A$1,+IF(VLOOKUP(A659,'Rashodi- plan-izvršenje'!A$8:J$1500,M$1,FALSE)&gt;0,"Програмска активност","Пројекат"),IF(A659&gt;A$2,+IF(VLOOKUP(A659,'Neizmirene obaveze JLS'!A$8:J$2008,M$1,FALSE)&gt;0,"Програмска активност","Пројекат"),"")))</f>
        <v/>
      </c>
      <c r="M659" s="87" t="str">
        <f>IF(A659=0,"",IF($A659&lt;=$A$1,+IF(VLOOKUP($A659,'Rashodi- plan-izvršenje'!$A$8:$M$1500,10,FALSE)&gt;0,VLOOKUP($A659,'Rashodi- plan-izvršenje'!$A$8:$M$1500,10,FALSE),VLOOKUP($A659,'Rashodi- plan-izvršenje'!$A$8:$M$1500,12,FALSE)),+IF($A659&gt;$A$2,IF(VLOOKUP($A659,'Neizmirene obaveze JLS'!$A$8:$M$1500,10,FALSE)&gt;0,VLOOKUP($A659,'Neizmirene obaveze JLS'!$A$11:$M$1500,10,FALSE),VLOOKUP($A659,'Neizmirene obaveze JLS'!$A$11:$M$1500,12,FALSE)),0)))</f>
        <v/>
      </c>
      <c r="N659" s="87" t="str">
        <f>IF(A659=0,"",IF($A659&lt;=$A$1,+IF(VLOOKUP(A659,'Rashodi- plan-izvršenje'!$A$8:$M$1500,10,FALSE)&gt;0,VLOOKUP(A659,'Rashodi- plan-izvršenje'!$A$8:$M$1500,11,FALSE),VLOOKUP(A659,'Rashodi- plan-izvršenje'!$A$8:$M$1500,13,FALSE)),+IF($A659&gt;$A$2,IF(VLOOKUP($A659,'Neizmirene obaveze JLS'!$A$8:$M$1500,10,FALSE)&gt;0,VLOOKUP($A659,'Neizmirene obaveze JLS'!$A$11:$M$1500,11,FALSE),VLOOKUP($A659,'Neizmirene obaveze JLS'!$A$11:$M$1500,13,FALSE)),0)))</f>
        <v/>
      </c>
      <c r="O659" s="87" t="str">
        <f>IF(A659=0,"",IF($A659&lt;=$A$1,VALUE(+VLOOKUP($A659,'Rashodi- plan-izvršenje'!$A$8:N$1500,'prenos-P-R-N'!O$1,FALSE)),IF($A659&lt;=A$2,VALUE(VLOOKUP($A659,'Prihodi- plan-izvršenje'!$A$8:$H$500,6,FALSE)),VALUE(VLOOKUP($A659,'Neizmirene obaveze JLS'!$A$8:$N$500,O$1,FALSE)))))</f>
        <v/>
      </c>
      <c r="P659" s="87" t="str">
        <f>IF(A659=0,"",IF(A659=0,0,IF(A659&gt;A$2,'šifarnik K-izvor'!G$3,+IF(Q659&lt;700,+'šifarnik K-izvor'!G$2,'šifarnik K-izvor'!G$1))))</f>
        <v/>
      </c>
      <c r="Q659" s="87">
        <f>IF($A659&lt;=$A$1,VALUE(+VLOOKUP($A659,'Rashodi- plan-izvršenje'!$A$8:O$1500,'prenos-P-R-N'!Q$1,FALSE)),IF($A659&lt;=$A$2,VLOOKUP($A659,'Prihodi- plan-izvršenje'!$A$4:$H$500,4,FALSE),IF($A659&lt;=$A$3,VLOOKUP(A659,'Neizmirene obaveze JLS'!$A$11:O$500,Q$1,FALSE),"")))</f>
        <v>0</v>
      </c>
      <c r="R659" s="88">
        <f>IF($A659&lt;=$A$1,VALUE(+VLOOKUP($A659,'Rashodi- plan-izvršenje'!$A$8:P$1500,'prenos-P-R-N'!R$1,FALSE)),IF($A659&lt;=$A$2,VLOOKUP($A659,'Prihodi- plan-izvršenje'!$A$4:$H$500,7,FALSE),""))</f>
        <v>0</v>
      </c>
      <c r="S659" s="88">
        <f>IF(A659=0,0,IF($A659&lt;=$A$1,VALUE(+VLOOKUP($A659,'Rashodi- plan-izvršenje'!$A$8:Q$1500,'prenos-P-R-N'!S$1,FALSE)),IF($A659&lt;=$A$2,VLOOKUP($A659,'Prihodi- plan-izvršenje'!$A$4:$H$500,8,FALSE),0)))</f>
        <v>0</v>
      </c>
      <c r="T659" s="88" t="str">
        <f>IF($A659&gt;$A$2,VLOOKUP($A659,'Neizmirene obaveze JLS'!$A$11:R$500,R$1,FALSE),"")</f>
        <v/>
      </c>
      <c r="U659" s="88">
        <f>IF($A659&gt;$A$2,VLOOKUP($A659,'Neizmirene obaveze JLS'!$A$11:S$500,S$1,FALSE),0)</f>
        <v>0</v>
      </c>
      <c r="V659" s="88">
        <f t="shared" si="63"/>
        <v>0</v>
      </c>
      <c r="W659" s="74"/>
      <c r="X659" s="74"/>
      <c r="Y659" s="74"/>
      <c r="Z659" s="74"/>
      <c r="AA659" s="193">
        <f t="shared" si="64"/>
        <v>1</v>
      </c>
      <c r="AB659" s="193" t="str">
        <f t="shared" si="65"/>
        <v/>
      </c>
    </row>
    <row r="660" spans="1:28">
      <c r="A660" s="89">
        <f>IF(AND(COUNTIF(A$1:A$3,"&gt;0")=1,MAX(A$8:A659)&lt;A$1),A659+1,IF(AND(COUNTIF(A$1:A$3,"&gt;0")=2,MAX(A$8:A659)&lt;A$2),A659+1,IF(AND(COUNTIF(A$1:A$3,"&gt;0")=3,MAX(A$8:A659)&lt;A$3),A659+1,0)))</f>
        <v>0</v>
      </c>
      <c r="B660" s="89" t="str">
        <f t="shared" si="66"/>
        <v/>
      </c>
      <c r="C660" s="89" t="str">
        <f t="shared" si="67"/>
        <v/>
      </c>
      <c r="D660" s="87" t="str">
        <f>IF($A660=0,"",IF($A660&lt;=$A$1,+VLOOKUP($A660,'Rashodi- plan-izvršenje'!$A$8:B$1500,'prenos-P-R-N'!D$1,FALSE),IF($A660&gt;$A$2,+VLOOKUP($A660,'Neizmirene obaveze JLS'!$A$11:B$500,'prenos-P-R-N'!D$1,FALSE),"")))</f>
        <v/>
      </c>
      <c r="E660" s="87" t="str">
        <f>IF($A660=0,"",IF($A660&lt;=$A$1,+VLOOKUP($A660,'Rashodi- plan-izvršenje'!$A$8:C$1500,'prenos-P-R-N'!E$1,FALSE),IF($A660&gt;$A$2,+VLOOKUP($A660,'Neizmirene obaveze JLS'!$A$11:C$500,'prenos-P-R-N'!E$1,FALSE),"")))</f>
        <v/>
      </c>
      <c r="F660" s="87" t="str">
        <f>IF($A660=0,"",IF($A660&lt;=$A$1,+VLOOKUP($A660,'Rashodi- plan-izvršenje'!$A$8:D$1500,'prenos-P-R-N'!F$1,FALSE),IF($A660&gt;$A$2,+VLOOKUP($A660,'Neizmirene obaveze JLS'!$A$11:D$500,'prenos-P-R-N'!F$1,FALSE),"")))</f>
        <v/>
      </c>
      <c r="G660" s="87" t="str">
        <f>IF($A660=0,"",IF($A660&lt;=$A$1,+VLOOKUP($A660,'Rashodi- plan-izvršenje'!$A$8:E$1500,'prenos-P-R-N'!G$1,FALSE),IF($A660&gt;$A$2,+VLOOKUP($A660,'Neizmirene obaveze JLS'!$A$11:E$500,'prenos-P-R-N'!G$1,FALSE),"")))</f>
        <v/>
      </c>
      <c r="H660" s="87" t="str">
        <f>IF($A660=0,"",IF($A660&lt;=$A$1,+VLOOKUP($A660,'Rashodi- plan-izvršenje'!$A$8:F$1500,'prenos-P-R-N'!H$1,FALSE),IF($A660&gt;$A$2,+VLOOKUP($A660,'Neizmirene obaveze JLS'!$A$11:F$500,'prenos-P-R-N'!H$1,FALSE),"")))</f>
        <v/>
      </c>
      <c r="I660" s="87" t="str">
        <f>IF($A660=0,"",IF($A660&lt;=$A$1,+VLOOKUP($A660,'Rashodi- plan-izvršenje'!$A$8:G$1500,'prenos-P-R-N'!I$1,FALSE),IF($A660&gt;$A$2,+VLOOKUP($A660,'Neizmirene obaveze JLS'!$A$11:G$500,'prenos-P-R-N'!I$1,FALSE),"")))</f>
        <v/>
      </c>
      <c r="J660" s="87" t="str">
        <f>IF($A660=0,"",IF($A660&lt;=$A$1,+VLOOKUP($A660,'Rashodi- plan-izvršenje'!$A$8:H$1500,'prenos-P-R-N'!J$1,FALSE),IF($A660&gt;$A$2,+VLOOKUP($A660,'Neizmirene obaveze JLS'!$A$11:H$500,'prenos-P-R-N'!J$1,FALSE),"")))</f>
        <v/>
      </c>
      <c r="K660" s="87" t="str">
        <f>IF($A660=0,"",IF($A660&lt;=$A$1,+VLOOKUP($A660,'Rashodi- plan-izvršenje'!$A$8:I$1500,'prenos-P-R-N'!K$1,FALSE),IF($A660&gt;$A$2,+VLOOKUP($A660,'Neizmirene obaveze JLS'!$A$11:I$500,'prenos-P-R-N'!K$1,FALSE),"")))</f>
        <v/>
      </c>
      <c r="L660" t="str">
        <f>IF(A660=0,"",IF(A660&lt;=A$1,+IF(VLOOKUP(A660,'Rashodi- plan-izvršenje'!A$8:J$1500,M$1,FALSE)&gt;0,"Програмска активност","Пројекат"),IF(A660&gt;A$2,+IF(VLOOKUP(A660,'Neizmirene obaveze JLS'!A$8:J$2008,M$1,FALSE)&gt;0,"Програмска активност","Пројекат"),"")))</f>
        <v/>
      </c>
      <c r="M660" s="87" t="str">
        <f>IF(A660=0,"",IF($A660&lt;=$A$1,+IF(VLOOKUP($A660,'Rashodi- plan-izvršenje'!$A$8:$M$1500,10,FALSE)&gt;0,VLOOKUP($A660,'Rashodi- plan-izvršenje'!$A$8:$M$1500,10,FALSE),VLOOKUP($A660,'Rashodi- plan-izvršenje'!$A$8:$M$1500,12,FALSE)),+IF($A660&gt;$A$2,IF(VLOOKUP($A660,'Neizmirene obaveze JLS'!$A$8:$M$1500,10,FALSE)&gt;0,VLOOKUP($A660,'Neizmirene obaveze JLS'!$A$11:$M$1500,10,FALSE),VLOOKUP($A660,'Neizmirene obaveze JLS'!$A$11:$M$1500,12,FALSE)),0)))</f>
        <v/>
      </c>
      <c r="N660" s="87" t="str">
        <f>IF(A660=0,"",IF($A660&lt;=$A$1,+IF(VLOOKUP(A660,'Rashodi- plan-izvršenje'!$A$8:$M$1500,10,FALSE)&gt;0,VLOOKUP(A660,'Rashodi- plan-izvršenje'!$A$8:$M$1500,11,FALSE),VLOOKUP(A660,'Rashodi- plan-izvršenje'!$A$8:$M$1500,13,FALSE)),+IF($A660&gt;$A$2,IF(VLOOKUP($A660,'Neizmirene obaveze JLS'!$A$8:$M$1500,10,FALSE)&gt;0,VLOOKUP($A660,'Neizmirene obaveze JLS'!$A$11:$M$1500,11,FALSE),VLOOKUP($A660,'Neizmirene obaveze JLS'!$A$11:$M$1500,13,FALSE)),0)))</f>
        <v/>
      </c>
      <c r="O660" s="87" t="str">
        <f>IF(A660=0,"",IF($A660&lt;=$A$1,VALUE(+VLOOKUP($A660,'Rashodi- plan-izvršenje'!$A$8:N$1500,'prenos-P-R-N'!O$1,FALSE)),IF($A660&lt;=A$2,VALUE(VLOOKUP($A660,'Prihodi- plan-izvršenje'!$A$8:$H$500,6,FALSE)),VALUE(VLOOKUP($A660,'Neizmirene obaveze JLS'!$A$8:$N$500,O$1,FALSE)))))</f>
        <v/>
      </c>
      <c r="P660" s="87" t="str">
        <f>IF(A660=0,"",IF(A660=0,0,IF(A660&gt;A$2,'šifarnik K-izvor'!G$3,+IF(Q660&lt;700,+'šifarnik K-izvor'!G$2,'šifarnik K-izvor'!G$1))))</f>
        <v/>
      </c>
      <c r="Q660" s="87">
        <f>IF($A660&lt;=$A$1,VALUE(+VLOOKUP($A660,'Rashodi- plan-izvršenje'!$A$8:O$1500,'prenos-P-R-N'!Q$1,FALSE)),IF($A660&lt;=$A$2,VLOOKUP($A660,'Prihodi- plan-izvršenje'!$A$4:$H$500,4,FALSE),IF($A660&lt;=$A$3,VLOOKUP(A660,'Neizmirene obaveze JLS'!$A$11:O$500,Q$1,FALSE),"")))</f>
        <v>0</v>
      </c>
      <c r="R660" s="88">
        <f>IF($A660&lt;=$A$1,VALUE(+VLOOKUP($A660,'Rashodi- plan-izvršenje'!$A$8:P$1500,'prenos-P-R-N'!R$1,FALSE)),IF($A660&lt;=$A$2,VLOOKUP($A660,'Prihodi- plan-izvršenje'!$A$4:$H$500,7,FALSE),""))</f>
        <v>0</v>
      </c>
      <c r="S660" s="88">
        <f>IF(A660=0,0,IF($A660&lt;=$A$1,VALUE(+VLOOKUP($A660,'Rashodi- plan-izvršenje'!$A$8:Q$1500,'prenos-P-R-N'!S$1,FALSE)),IF($A660&lt;=$A$2,VLOOKUP($A660,'Prihodi- plan-izvršenje'!$A$4:$H$500,8,FALSE),0)))</f>
        <v>0</v>
      </c>
      <c r="T660" s="88" t="str">
        <f>IF($A660&gt;$A$2,VLOOKUP($A660,'Neizmirene obaveze JLS'!$A$11:R$500,R$1,FALSE),"")</f>
        <v/>
      </c>
      <c r="U660" s="88">
        <f>IF($A660&gt;$A$2,VLOOKUP($A660,'Neizmirene obaveze JLS'!$A$11:S$500,S$1,FALSE),0)</f>
        <v>0</v>
      </c>
      <c r="V660" s="88">
        <f t="shared" si="63"/>
        <v>0</v>
      </c>
      <c r="W660" s="74"/>
      <c r="X660" s="74"/>
      <c r="Y660" s="74"/>
      <c r="Z660" s="74"/>
      <c r="AA660" s="193">
        <f t="shared" si="64"/>
        <v>1</v>
      </c>
      <c r="AB660" s="193" t="str">
        <f t="shared" si="65"/>
        <v/>
      </c>
    </row>
    <row r="661" spans="1:28">
      <c r="A661" s="89">
        <f>IF(AND(COUNTIF(A$1:A$3,"&gt;0")=1,MAX(A$8:A660)&lt;A$1),A660+1,IF(AND(COUNTIF(A$1:A$3,"&gt;0")=2,MAX(A$8:A660)&lt;A$2),A660+1,IF(AND(COUNTIF(A$1:A$3,"&gt;0")=3,MAX(A$8:A660)&lt;A$3),A660+1,0)))</f>
        <v>0</v>
      </c>
      <c r="B661" s="89" t="str">
        <f t="shared" si="66"/>
        <v/>
      </c>
      <c r="C661" s="89" t="str">
        <f t="shared" si="67"/>
        <v/>
      </c>
      <c r="D661" s="87" t="str">
        <f>IF($A661=0,"",IF($A661&lt;=$A$1,+VLOOKUP($A661,'Rashodi- plan-izvršenje'!$A$8:B$1500,'prenos-P-R-N'!D$1,FALSE),IF($A661&gt;$A$2,+VLOOKUP($A661,'Neizmirene obaveze JLS'!$A$11:B$500,'prenos-P-R-N'!D$1,FALSE),"")))</f>
        <v/>
      </c>
      <c r="E661" s="87" t="str">
        <f>IF($A661=0,"",IF($A661&lt;=$A$1,+VLOOKUP($A661,'Rashodi- plan-izvršenje'!$A$8:C$1500,'prenos-P-R-N'!E$1,FALSE),IF($A661&gt;$A$2,+VLOOKUP($A661,'Neizmirene obaveze JLS'!$A$11:C$500,'prenos-P-R-N'!E$1,FALSE),"")))</f>
        <v/>
      </c>
      <c r="F661" s="87" t="str">
        <f>IF($A661=0,"",IF($A661&lt;=$A$1,+VLOOKUP($A661,'Rashodi- plan-izvršenje'!$A$8:D$1500,'prenos-P-R-N'!F$1,FALSE),IF($A661&gt;$A$2,+VLOOKUP($A661,'Neizmirene obaveze JLS'!$A$11:D$500,'prenos-P-R-N'!F$1,FALSE),"")))</f>
        <v/>
      </c>
      <c r="G661" s="87" t="str">
        <f>IF($A661=0,"",IF($A661&lt;=$A$1,+VLOOKUP($A661,'Rashodi- plan-izvršenje'!$A$8:E$1500,'prenos-P-R-N'!G$1,FALSE),IF($A661&gt;$A$2,+VLOOKUP($A661,'Neizmirene obaveze JLS'!$A$11:E$500,'prenos-P-R-N'!G$1,FALSE),"")))</f>
        <v/>
      </c>
      <c r="H661" s="87" t="str">
        <f>IF($A661=0,"",IF($A661&lt;=$A$1,+VLOOKUP($A661,'Rashodi- plan-izvršenje'!$A$8:F$1500,'prenos-P-R-N'!H$1,FALSE),IF($A661&gt;$A$2,+VLOOKUP($A661,'Neizmirene obaveze JLS'!$A$11:F$500,'prenos-P-R-N'!H$1,FALSE),"")))</f>
        <v/>
      </c>
      <c r="I661" s="87" t="str">
        <f>IF($A661=0,"",IF($A661&lt;=$A$1,+VLOOKUP($A661,'Rashodi- plan-izvršenje'!$A$8:G$1500,'prenos-P-R-N'!I$1,FALSE),IF($A661&gt;$A$2,+VLOOKUP($A661,'Neizmirene obaveze JLS'!$A$11:G$500,'prenos-P-R-N'!I$1,FALSE),"")))</f>
        <v/>
      </c>
      <c r="J661" s="87" t="str">
        <f>IF($A661=0,"",IF($A661&lt;=$A$1,+VLOOKUP($A661,'Rashodi- plan-izvršenje'!$A$8:H$1500,'prenos-P-R-N'!J$1,FALSE),IF($A661&gt;$A$2,+VLOOKUP($A661,'Neizmirene obaveze JLS'!$A$11:H$500,'prenos-P-R-N'!J$1,FALSE),"")))</f>
        <v/>
      </c>
      <c r="K661" s="87" t="str">
        <f>IF($A661=0,"",IF($A661&lt;=$A$1,+VLOOKUP($A661,'Rashodi- plan-izvršenje'!$A$8:I$1500,'prenos-P-R-N'!K$1,FALSE),IF($A661&gt;$A$2,+VLOOKUP($A661,'Neizmirene obaveze JLS'!$A$11:I$500,'prenos-P-R-N'!K$1,FALSE),"")))</f>
        <v/>
      </c>
      <c r="L661" t="str">
        <f>IF(A661=0,"",IF(A661&lt;=A$1,+IF(VLOOKUP(A661,'Rashodi- plan-izvršenje'!A$8:J$1500,M$1,FALSE)&gt;0,"Програмска активност","Пројекат"),IF(A661&gt;A$2,+IF(VLOOKUP(A661,'Neizmirene obaveze JLS'!A$8:J$2008,M$1,FALSE)&gt;0,"Програмска активност","Пројекат"),"")))</f>
        <v/>
      </c>
      <c r="M661" s="87" t="str">
        <f>IF(A661=0,"",IF($A661&lt;=$A$1,+IF(VLOOKUP($A661,'Rashodi- plan-izvršenje'!$A$8:$M$1500,10,FALSE)&gt;0,VLOOKUP($A661,'Rashodi- plan-izvršenje'!$A$8:$M$1500,10,FALSE),VLOOKUP($A661,'Rashodi- plan-izvršenje'!$A$8:$M$1500,12,FALSE)),+IF($A661&gt;$A$2,IF(VLOOKUP($A661,'Neizmirene obaveze JLS'!$A$8:$M$1500,10,FALSE)&gt;0,VLOOKUP($A661,'Neizmirene obaveze JLS'!$A$11:$M$1500,10,FALSE),VLOOKUP($A661,'Neizmirene obaveze JLS'!$A$11:$M$1500,12,FALSE)),0)))</f>
        <v/>
      </c>
      <c r="N661" s="87" t="str">
        <f>IF(A661=0,"",IF($A661&lt;=$A$1,+IF(VLOOKUP(A661,'Rashodi- plan-izvršenje'!$A$8:$M$1500,10,FALSE)&gt;0,VLOOKUP(A661,'Rashodi- plan-izvršenje'!$A$8:$M$1500,11,FALSE),VLOOKUP(A661,'Rashodi- plan-izvršenje'!$A$8:$M$1500,13,FALSE)),+IF($A661&gt;$A$2,IF(VLOOKUP($A661,'Neizmirene obaveze JLS'!$A$8:$M$1500,10,FALSE)&gt;0,VLOOKUP($A661,'Neizmirene obaveze JLS'!$A$11:$M$1500,11,FALSE),VLOOKUP($A661,'Neizmirene obaveze JLS'!$A$11:$M$1500,13,FALSE)),0)))</f>
        <v/>
      </c>
      <c r="O661" s="87" t="str">
        <f>IF(A661=0,"",IF($A661&lt;=$A$1,VALUE(+VLOOKUP($A661,'Rashodi- plan-izvršenje'!$A$8:N$1500,'prenos-P-R-N'!O$1,FALSE)),IF($A661&lt;=A$2,VALUE(VLOOKUP($A661,'Prihodi- plan-izvršenje'!$A$8:$H$500,6,FALSE)),VALUE(VLOOKUP($A661,'Neizmirene obaveze JLS'!$A$8:$N$500,O$1,FALSE)))))</f>
        <v/>
      </c>
      <c r="P661" s="87" t="str">
        <f>IF(A661=0,"",IF(A661=0,0,IF(A661&gt;A$2,'šifarnik K-izvor'!G$3,+IF(Q661&lt;700,+'šifarnik K-izvor'!G$2,'šifarnik K-izvor'!G$1))))</f>
        <v/>
      </c>
      <c r="Q661" s="87">
        <f>IF($A661&lt;=$A$1,VALUE(+VLOOKUP($A661,'Rashodi- plan-izvršenje'!$A$8:O$1500,'prenos-P-R-N'!Q$1,FALSE)),IF($A661&lt;=$A$2,VLOOKUP($A661,'Prihodi- plan-izvršenje'!$A$4:$H$500,4,FALSE),IF($A661&lt;=$A$3,VLOOKUP(A661,'Neizmirene obaveze JLS'!$A$11:O$500,Q$1,FALSE),"")))</f>
        <v>0</v>
      </c>
      <c r="R661" s="88">
        <f>IF($A661&lt;=$A$1,VALUE(+VLOOKUP($A661,'Rashodi- plan-izvršenje'!$A$8:P$1500,'prenos-P-R-N'!R$1,FALSE)),IF($A661&lt;=$A$2,VLOOKUP($A661,'Prihodi- plan-izvršenje'!$A$4:$H$500,7,FALSE),""))</f>
        <v>0</v>
      </c>
      <c r="S661" s="88">
        <f>IF(A661=0,0,IF($A661&lt;=$A$1,VALUE(+VLOOKUP($A661,'Rashodi- plan-izvršenje'!$A$8:Q$1500,'prenos-P-R-N'!S$1,FALSE)),IF($A661&lt;=$A$2,VLOOKUP($A661,'Prihodi- plan-izvršenje'!$A$4:$H$500,8,FALSE),0)))</f>
        <v>0</v>
      </c>
      <c r="T661" s="88" t="str">
        <f>IF($A661&gt;$A$2,VLOOKUP($A661,'Neizmirene obaveze JLS'!$A$11:R$500,R$1,FALSE),"")</f>
        <v/>
      </c>
      <c r="U661" s="88">
        <f>IF($A661&gt;$A$2,VLOOKUP($A661,'Neizmirene obaveze JLS'!$A$11:S$500,S$1,FALSE),0)</f>
        <v>0</v>
      </c>
      <c r="V661" s="88">
        <f t="shared" si="63"/>
        <v>0</v>
      </c>
      <c r="W661" s="74"/>
      <c r="X661" s="74"/>
      <c r="Y661" s="74"/>
      <c r="Z661" s="74"/>
      <c r="AA661" s="193">
        <f t="shared" si="64"/>
        <v>1</v>
      </c>
      <c r="AB661" s="193" t="str">
        <f t="shared" si="65"/>
        <v/>
      </c>
    </row>
    <row r="662" spans="1:28">
      <c r="A662" s="89">
        <f>IF(AND(COUNTIF(A$1:A$3,"&gt;0")=1,MAX(A$8:A661)&lt;A$1),A661+1,IF(AND(COUNTIF(A$1:A$3,"&gt;0")=2,MAX(A$8:A661)&lt;A$2),A661+1,IF(AND(COUNTIF(A$1:A$3,"&gt;0")=3,MAX(A$8:A661)&lt;A$3),A661+1,0)))</f>
        <v>0</v>
      </c>
      <c r="B662" s="89" t="str">
        <f t="shared" si="66"/>
        <v/>
      </c>
      <c r="C662" s="89" t="str">
        <f t="shared" si="67"/>
        <v/>
      </c>
      <c r="D662" s="87" t="str">
        <f>IF($A662=0,"",IF($A662&lt;=$A$1,+VLOOKUP($A662,'Rashodi- plan-izvršenje'!$A$8:B$1500,'prenos-P-R-N'!D$1,FALSE),IF($A662&gt;$A$2,+VLOOKUP($A662,'Neizmirene obaveze JLS'!$A$11:B$500,'prenos-P-R-N'!D$1,FALSE),"")))</f>
        <v/>
      </c>
      <c r="E662" s="87" t="str">
        <f>IF($A662=0,"",IF($A662&lt;=$A$1,+VLOOKUP($A662,'Rashodi- plan-izvršenje'!$A$8:C$1500,'prenos-P-R-N'!E$1,FALSE),IF($A662&gt;$A$2,+VLOOKUP($A662,'Neizmirene obaveze JLS'!$A$11:C$500,'prenos-P-R-N'!E$1,FALSE),"")))</f>
        <v/>
      </c>
      <c r="F662" s="87" t="str">
        <f>IF($A662=0,"",IF($A662&lt;=$A$1,+VLOOKUP($A662,'Rashodi- plan-izvršenje'!$A$8:D$1500,'prenos-P-R-N'!F$1,FALSE),IF($A662&gt;$A$2,+VLOOKUP($A662,'Neizmirene obaveze JLS'!$A$11:D$500,'prenos-P-R-N'!F$1,FALSE),"")))</f>
        <v/>
      </c>
      <c r="G662" s="87" t="str">
        <f>IF($A662=0,"",IF($A662&lt;=$A$1,+VLOOKUP($A662,'Rashodi- plan-izvršenje'!$A$8:E$1500,'prenos-P-R-N'!G$1,FALSE),IF($A662&gt;$A$2,+VLOOKUP($A662,'Neizmirene obaveze JLS'!$A$11:E$500,'prenos-P-R-N'!G$1,FALSE),"")))</f>
        <v/>
      </c>
      <c r="H662" s="87" t="str">
        <f>IF($A662=0,"",IF($A662&lt;=$A$1,+VLOOKUP($A662,'Rashodi- plan-izvršenje'!$A$8:F$1500,'prenos-P-R-N'!H$1,FALSE),IF($A662&gt;$A$2,+VLOOKUP($A662,'Neizmirene obaveze JLS'!$A$11:F$500,'prenos-P-R-N'!H$1,FALSE),"")))</f>
        <v/>
      </c>
      <c r="I662" s="87" t="str">
        <f>IF($A662=0,"",IF($A662&lt;=$A$1,+VLOOKUP($A662,'Rashodi- plan-izvršenje'!$A$8:G$1500,'prenos-P-R-N'!I$1,FALSE),IF($A662&gt;$A$2,+VLOOKUP($A662,'Neizmirene obaveze JLS'!$A$11:G$500,'prenos-P-R-N'!I$1,FALSE),"")))</f>
        <v/>
      </c>
      <c r="J662" s="87" t="str">
        <f>IF($A662=0,"",IF($A662&lt;=$A$1,+VLOOKUP($A662,'Rashodi- plan-izvršenje'!$A$8:H$1500,'prenos-P-R-N'!J$1,FALSE),IF($A662&gt;$A$2,+VLOOKUP($A662,'Neizmirene obaveze JLS'!$A$11:H$500,'prenos-P-R-N'!J$1,FALSE),"")))</f>
        <v/>
      </c>
      <c r="K662" s="87" t="str">
        <f>IF($A662=0,"",IF($A662&lt;=$A$1,+VLOOKUP($A662,'Rashodi- plan-izvršenje'!$A$8:I$1500,'prenos-P-R-N'!K$1,FALSE),IF($A662&gt;$A$2,+VLOOKUP($A662,'Neizmirene obaveze JLS'!$A$11:I$500,'prenos-P-R-N'!K$1,FALSE),"")))</f>
        <v/>
      </c>
      <c r="L662" t="str">
        <f>IF(A662=0,"",IF(A662&lt;=A$1,+IF(VLOOKUP(A662,'Rashodi- plan-izvršenje'!A$8:J$1500,M$1,FALSE)&gt;0,"Програмска активност","Пројекат"),IF(A662&gt;A$2,+IF(VLOOKUP(A662,'Neizmirene obaveze JLS'!A$8:J$2008,M$1,FALSE)&gt;0,"Програмска активност","Пројекат"),"")))</f>
        <v/>
      </c>
      <c r="M662" s="87" t="str">
        <f>IF(A662=0,"",IF($A662&lt;=$A$1,+IF(VLOOKUP($A662,'Rashodi- plan-izvršenje'!$A$8:$M$1500,10,FALSE)&gt;0,VLOOKUP($A662,'Rashodi- plan-izvršenje'!$A$8:$M$1500,10,FALSE),VLOOKUP($A662,'Rashodi- plan-izvršenje'!$A$8:$M$1500,12,FALSE)),+IF($A662&gt;$A$2,IF(VLOOKUP($A662,'Neizmirene obaveze JLS'!$A$8:$M$1500,10,FALSE)&gt;0,VLOOKUP($A662,'Neizmirene obaveze JLS'!$A$11:$M$1500,10,FALSE),VLOOKUP($A662,'Neizmirene obaveze JLS'!$A$11:$M$1500,12,FALSE)),0)))</f>
        <v/>
      </c>
      <c r="N662" s="87" t="str">
        <f>IF(A662=0,"",IF($A662&lt;=$A$1,+IF(VLOOKUP(A662,'Rashodi- plan-izvršenje'!$A$8:$M$1500,10,FALSE)&gt;0,VLOOKUP(A662,'Rashodi- plan-izvršenje'!$A$8:$M$1500,11,FALSE),VLOOKUP(A662,'Rashodi- plan-izvršenje'!$A$8:$M$1500,13,FALSE)),+IF($A662&gt;$A$2,IF(VLOOKUP($A662,'Neizmirene obaveze JLS'!$A$8:$M$1500,10,FALSE)&gt;0,VLOOKUP($A662,'Neizmirene obaveze JLS'!$A$11:$M$1500,11,FALSE),VLOOKUP($A662,'Neizmirene obaveze JLS'!$A$11:$M$1500,13,FALSE)),0)))</f>
        <v/>
      </c>
      <c r="O662" s="87" t="str">
        <f>IF(A662=0,"",IF($A662&lt;=$A$1,VALUE(+VLOOKUP($A662,'Rashodi- plan-izvršenje'!$A$8:N$1500,'prenos-P-R-N'!O$1,FALSE)),IF($A662&lt;=A$2,VALUE(VLOOKUP($A662,'Prihodi- plan-izvršenje'!$A$8:$H$500,6,FALSE)),VALUE(VLOOKUP($A662,'Neizmirene obaveze JLS'!$A$8:$N$500,O$1,FALSE)))))</f>
        <v/>
      </c>
      <c r="P662" s="87" t="str">
        <f>IF(A662=0,"",IF(A662=0,0,IF(A662&gt;A$2,'šifarnik K-izvor'!G$3,+IF(Q662&lt;700,+'šifarnik K-izvor'!G$2,'šifarnik K-izvor'!G$1))))</f>
        <v/>
      </c>
      <c r="Q662" s="87">
        <f>IF($A662&lt;=$A$1,VALUE(+VLOOKUP($A662,'Rashodi- plan-izvršenje'!$A$8:O$1500,'prenos-P-R-N'!Q$1,FALSE)),IF($A662&lt;=$A$2,VLOOKUP($A662,'Prihodi- plan-izvršenje'!$A$4:$H$500,4,FALSE),IF($A662&lt;=$A$3,VLOOKUP(A662,'Neizmirene obaveze JLS'!$A$11:O$500,Q$1,FALSE),"")))</f>
        <v>0</v>
      </c>
      <c r="R662" s="88">
        <f>IF($A662&lt;=$A$1,VALUE(+VLOOKUP($A662,'Rashodi- plan-izvršenje'!$A$8:P$1500,'prenos-P-R-N'!R$1,FALSE)),IF($A662&lt;=$A$2,VLOOKUP($A662,'Prihodi- plan-izvršenje'!$A$4:$H$500,7,FALSE),""))</f>
        <v>0</v>
      </c>
      <c r="S662" s="88">
        <f>IF(A662=0,0,IF($A662&lt;=$A$1,VALUE(+VLOOKUP($A662,'Rashodi- plan-izvršenje'!$A$8:Q$1500,'prenos-P-R-N'!S$1,FALSE)),IF($A662&lt;=$A$2,VLOOKUP($A662,'Prihodi- plan-izvršenje'!$A$4:$H$500,8,FALSE),0)))</f>
        <v>0</v>
      </c>
      <c r="T662" s="88" t="str">
        <f>IF($A662&gt;$A$2,VLOOKUP($A662,'Neizmirene obaveze JLS'!$A$11:R$500,R$1,FALSE),"")</f>
        <v/>
      </c>
      <c r="U662" s="88">
        <f>IF($A662&gt;$A$2,VLOOKUP($A662,'Neizmirene obaveze JLS'!$A$11:S$500,S$1,FALSE),0)</f>
        <v>0</v>
      </c>
      <c r="V662" s="88">
        <f t="shared" si="63"/>
        <v>0</v>
      </c>
      <c r="W662" s="74"/>
      <c r="X662" s="74"/>
      <c r="Y662" s="74"/>
      <c r="Z662" s="74"/>
      <c r="AA662" s="193">
        <f t="shared" si="64"/>
        <v>1</v>
      </c>
      <c r="AB662" s="193" t="str">
        <f t="shared" si="65"/>
        <v/>
      </c>
    </row>
    <row r="663" spans="1:28">
      <c r="A663" s="89">
        <f>IF(AND(COUNTIF(A$1:A$3,"&gt;0")=1,MAX(A$8:A662)&lt;A$1),A662+1,IF(AND(COUNTIF(A$1:A$3,"&gt;0")=2,MAX(A$8:A662)&lt;A$2),A662+1,IF(AND(COUNTIF(A$1:A$3,"&gt;0")=3,MAX(A$8:A662)&lt;A$3),A662+1,0)))</f>
        <v>0</v>
      </c>
      <c r="B663" s="89" t="str">
        <f t="shared" si="66"/>
        <v/>
      </c>
      <c r="C663" s="89" t="str">
        <f t="shared" si="67"/>
        <v/>
      </c>
      <c r="D663" s="87" t="str">
        <f>IF($A663=0,"",IF($A663&lt;=$A$1,+VLOOKUP($A663,'Rashodi- plan-izvršenje'!$A$8:B$1500,'prenos-P-R-N'!D$1,FALSE),IF($A663&gt;$A$2,+VLOOKUP($A663,'Neizmirene obaveze JLS'!$A$11:B$500,'prenos-P-R-N'!D$1,FALSE),"")))</f>
        <v/>
      </c>
      <c r="E663" s="87" t="str">
        <f>IF($A663=0,"",IF($A663&lt;=$A$1,+VLOOKUP($A663,'Rashodi- plan-izvršenje'!$A$8:C$1500,'prenos-P-R-N'!E$1,FALSE),IF($A663&gt;$A$2,+VLOOKUP($A663,'Neizmirene obaveze JLS'!$A$11:C$500,'prenos-P-R-N'!E$1,FALSE),"")))</f>
        <v/>
      </c>
      <c r="F663" s="87" t="str">
        <f>IF($A663=0,"",IF($A663&lt;=$A$1,+VLOOKUP($A663,'Rashodi- plan-izvršenje'!$A$8:D$1500,'prenos-P-R-N'!F$1,FALSE),IF($A663&gt;$A$2,+VLOOKUP($A663,'Neizmirene obaveze JLS'!$A$11:D$500,'prenos-P-R-N'!F$1,FALSE),"")))</f>
        <v/>
      </c>
      <c r="G663" s="87" t="str">
        <f>IF($A663=0,"",IF($A663&lt;=$A$1,+VLOOKUP($A663,'Rashodi- plan-izvršenje'!$A$8:E$1500,'prenos-P-R-N'!G$1,FALSE),IF($A663&gt;$A$2,+VLOOKUP($A663,'Neizmirene obaveze JLS'!$A$11:E$500,'prenos-P-R-N'!G$1,FALSE),"")))</f>
        <v/>
      </c>
      <c r="H663" s="87" t="str">
        <f>IF($A663=0,"",IF($A663&lt;=$A$1,+VLOOKUP($A663,'Rashodi- plan-izvršenje'!$A$8:F$1500,'prenos-P-R-N'!H$1,FALSE),IF($A663&gt;$A$2,+VLOOKUP($A663,'Neizmirene obaveze JLS'!$A$11:F$500,'prenos-P-R-N'!H$1,FALSE),"")))</f>
        <v/>
      </c>
      <c r="I663" s="87" t="str">
        <f>IF($A663=0,"",IF($A663&lt;=$A$1,+VLOOKUP($A663,'Rashodi- plan-izvršenje'!$A$8:G$1500,'prenos-P-R-N'!I$1,FALSE),IF($A663&gt;$A$2,+VLOOKUP($A663,'Neizmirene obaveze JLS'!$A$11:G$500,'prenos-P-R-N'!I$1,FALSE),"")))</f>
        <v/>
      </c>
      <c r="J663" s="87" t="str">
        <f>IF($A663=0,"",IF($A663&lt;=$A$1,+VLOOKUP($A663,'Rashodi- plan-izvršenje'!$A$8:H$1500,'prenos-P-R-N'!J$1,FALSE),IF($A663&gt;$A$2,+VLOOKUP($A663,'Neizmirene obaveze JLS'!$A$11:H$500,'prenos-P-R-N'!J$1,FALSE),"")))</f>
        <v/>
      </c>
      <c r="K663" s="87" t="str">
        <f>IF($A663=0,"",IF($A663&lt;=$A$1,+VLOOKUP($A663,'Rashodi- plan-izvršenje'!$A$8:I$1500,'prenos-P-R-N'!K$1,FALSE),IF($A663&gt;$A$2,+VLOOKUP($A663,'Neizmirene obaveze JLS'!$A$11:I$500,'prenos-P-R-N'!K$1,FALSE),"")))</f>
        <v/>
      </c>
      <c r="L663" t="str">
        <f>IF(A663=0,"",IF(A663&lt;=A$1,+IF(VLOOKUP(A663,'Rashodi- plan-izvršenje'!A$8:J$1500,M$1,FALSE)&gt;0,"Програмска активност","Пројекат"),IF(A663&gt;A$2,+IF(VLOOKUP(A663,'Neizmirene obaveze JLS'!A$8:J$2008,M$1,FALSE)&gt;0,"Програмска активност","Пројекат"),"")))</f>
        <v/>
      </c>
      <c r="M663" s="87" t="str">
        <f>IF(A663=0,"",IF($A663&lt;=$A$1,+IF(VLOOKUP($A663,'Rashodi- plan-izvršenje'!$A$8:$M$1500,10,FALSE)&gt;0,VLOOKUP($A663,'Rashodi- plan-izvršenje'!$A$8:$M$1500,10,FALSE),VLOOKUP($A663,'Rashodi- plan-izvršenje'!$A$8:$M$1500,12,FALSE)),+IF($A663&gt;$A$2,IF(VLOOKUP($A663,'Neizmirene obaveze JLS'!$A$8:$M$1500,10,FALSE)&gt;0,VLOOKUP($A663,'Neizmirene obaveze JLS'!$A$11:$M$1500,10,FALSE),VLOOKUP($A663,'Neizmirene obaveze JLS'!$A$11:$M$1500,12,FALSE)),0)))</f>
        <v/>
      </c>
      <c r="N663" s="87" t="str">
        <f>IF(A663=0,"",IF($A663&lt;=$A$1,+IF(VLOOKUP(A663,'Rashodi- plan-izvršenje'!$A$8:$M$1500,10,FALSE)&gt;0,VLOOKUP(A663,'Rashodi- plan-izvršenje'!$A$8:$M$1500,11,FALSE),VLOOKUP(A663,'Rashodi- plan-izvršenje'!$A$8:$M$1500,13,FALSE)),+IF($A663&gt;$A$2,IF(VLOOKUP($A663,'Neizmirene obaveze JLS'!$A$8:$M$1500,10,FALSE)&gt;0,VLOOKUP($A663,'Neizmirene obaveze JLS'!$A$11:$M$1500,11,FALSE),VLOOKUP($A663,'Neizmirene obaveze JLS'!$A$11:$M$1500,13,FALSE)),0)))</f>
        <v/>
      </c>
      <c r="O663" s="87" t="str">
        <f>IF(A663=0,"",IF($A663&lt;=$A$1,VALUE(+VLOOKUP($A663,'Rashodi- plan-izvršenje'!$A$8:N$1500,'prenos-P-R-N'!O$1,FALSE)),IF($A663&lt;=A$2,VALUE(VLOOKUP($A663,'Prihodi- plan-izvršenje'!$A$8:$H$500,6,FALSE)),VALUE(VLOOKUP($A663,'Neizmirene obaveze JLS'!$A$8:$N$500,O$1,FALSE)))))</f>
        <v/>
      </c>
      <c r="P663" s="87" t="str">
        <f>IF(A663=0,"",IF(A663=0,0,IF(A663&gt;A$2,'šifarnik K-izvor'!G$3,+IF(Q663&lt;700,+'šifarnik K-izvor'!G$2,'šifarnik K-izvor'!G$1))))</f>
        <v/>
      </c>
      <c r="Q663" s="87">
        <f>IF($A663&lt;=$A$1,VALUE(+VLOOKUP($A663,'Rashodi- plan-izvršenje'!$A$8:O$1500,'prenos-P-R-N'!Q$1,FALSE)),IF($A663&lt;=$A$2,VLOOKUP($A663,'Prihodi- plan-izvršenje'!$A$4:$H$500,4,FALSE),IF($A663&lt;=$A$3,VLOOKUP(A663,'Neizmirene obaveze JLS'!$A$11:O$500,Q$1,FALSE),"")))</f>
        <v>0</v>
      </c>
      <c r="R663" s="88">
        <f>IF($A663&lt;=$A$1,VALUE(+VLOOKUP($A663,'Rashodi- plan-izvršenje'!$A$8:P$1500,'prenos-P-R-N'!R$1,FALSE)),IF($A663&lt;=$A$2,VLOOKUP($A663,'Prihodi- plan-izvršenje'!$A$4:$H$500,7,FALSE),""))</f>
        <v>0</v>
      </c>
      <c r="S663" s="88">
        <f>IF(A663=0,0,IF($A663&lt;=$A$1,VALUE(+VLOOKUP($A663,'Rashodi- plan-izvršenje'!$A$8:Q$1500,'prenos-P-R-N'!S$1,FALSE)),IF($A663&lt;=$A$2,VLOOKUP($A663,'Prihodi- plan-izvršenje'!$A$4:$H$500,8,FALSE),0)))</f>
        <v>0</v>
      </c>
      <c r="T663" s="88" t="str">
        <f>IF($A663&gt;$A$2,VLOOKUP($A663,'Neizmirene obaveze JLS'!$A$11:R$500,R$1,FALSE),"")</f>
        <v/>
      </c>
      <c r="U663" s="88">
        <f>IF($A663&gt;$A$2,VLOOKUP($A663,'Neizmirene obaveze JLS'!$A$11:S$500,S$1,FALSE),0)</f>
        <v>0</v>
      </c>
      <c r="V663" s="88">
        <f t="shared" si="63"/>
        <v>0</v>
      </c>
      <c r="W663" s="74"/>
      <c r="X663" s="74"/>
      <c r="Y663" s="74"/>
      <c r="Z663" s="74"/>
      <c r="AA663" s="193">
        <f t="shared" si="64"/>
        <v>1</v>
      </c>
      <c r="AB663" s="193" t="str">
        <f t="shared" si="65"/>
        <v/>
      </c>
    </row>
    <row r="664" spans="1:28">
      <c r="A664" s="89">
        <f>IF(AND(COUNTIF(A$1:A$3,"&gt;0")=1,MAX(A$8:A663)&lt;A$1),A663+1,IF(AND(COUNTIF(A$1:A$3,"&gt;0")=2,MAX(A$8:A663)&lt;A$2),A663+1,IF(AND(COUNTIF(A$1:A$3,"&gt;0")=3,MAX(A$8:A663)&lt;A$3),A663+1,0)))</f>
        <v>0</v>
      </c>
      <c r="B664" s="89" t="str">
        <f t="shared" si="66"/>
        <v/>
      </c>
      <c r="C664" s="89" t="str">
        <f t="shared" si="67"/>
        <v/>
      </c>
      <c r="D664" s="87" t="str">
        <f>IF($A664=0,"",IF($A664&lt;=$A$1,+VLOOKUP($A664,'Rashodi- plan-izvršenje'!$A$8:B$1500,'prenos-P-R-N'!D$1,FALSE),IF($A664&gt;$A$2,+VLOOKUP($A664,'Neizmirene obaveze JLS'!$A$11:B$500,'prenos-P-R-N'!D$1,FALSE),"")))</f>
        <v/>
      </c>
      <c r="E664" s="87" t="str">
        <f>IF($A664=0,"",IF($A664&lt;=$A$1,+VLOOKUP($A664,'Rashodi- plan-izvršenje'!$A$8:C$1500,'prenos-P-R-N'!E$1,FALSE),IF($A664&gt;$A$2,+VLOOKUP($A664,'Neizmirene obaveze JLS'!$A$11:C$500,'prenos-P-R-N'!E$1,FALSE),"")))</f>
        <v/>
      </c>
      <c r="F664" s="87" t="str">
        <f>IF($A664=0,"",IF($A664&lt;=$A$1,+VLOOKUP($A664,'Rashodi- plan-izvršenje'!$A$8:D$1500,'prenos-P-R-N'!F$1,FALSE),IF($A664&gt;$A$2,+VLOOKUP($A664,'Neizmirene obaveze JLS'!$A$11:D$500,'prenos-P-R-N'!F$1,FALSE),"")))</f>
        <v/>
      </c>
      <c r="G664" s="87" t="str">
        <f>IF($A664=0,"",IF($A664&lt;=$A$1,+VLOOKUP($A664,'Rashodi- plan-izvršenje'!$A$8:E$1500,'prenos-P-R-N'!G$1,FALSE),IF($A664&gt;$A$2,+VLOOKUP($A664,'Neizmirene obaveze JLS'!$A$11:E$500,'prenos-P-R-N'!G$1,FALSE),"")))</f>
        <v/>
      </c>
      <c r="H664" s="87" t="str">
        <f>IF($A664=0,"",IF($A664&lt;=$A$1,+VLOOKUP($A664,'Rashodi- plan-izvršenje'!$A$8:F$1500,'prenos-P-R-N'!H$1,FALSE),IF($A664&gt;$A$2,+VLOOKUP($A664,'Neizmirene obaveze JLS'!$A$11:F$500,'prenos-P-R-N'!H$1,FALSE),"")))</f>
        <v/>
      </c>
      <c r="I664" s="87" t="str">
        <f>IF($A664=0,"",IF($A664&lt;=$A$1,+VLOOKUP($A664,'Rashodi- plan-izvršenje'!$A$8:G$1500,'prenos-P-R-N'!I$1,FALSE),IF($A664&gt;$A$2,+VLOOKUP($A664,'Neizmirene obaveze JLS'!$A$11:G$500,'prenos-P-R-N'!I$1,FALSE),"")))</f>
        <v/>
      </c>
      <c r="J664" s="87" t="str">
        <f>IF($A664=0,"",IF($A664&lt;=$A$1,+VLOOKUP($A664,'Rashodi- plan-izvršenje'!$A$8:H$1500,'prenos-P-R-N'!J$1,FALSE),IF($A664&gt;$A$2,+VLOOKUP($A664,'Neizmirene obaveze JLS'!$A$11:H$500,'prenos-P-R-N'!J$1,FALSE),"")))</f>
        <v/>
      </c>
      <c r="K664" s="87" t="str">
        <f>IF($A664=0,"",IF($A664&lt;=$A$1,+VLOOKUP($A664,'Rashodi- plan-izvršenje'!$A$8:I$1500,'prenos-P-R-N'!K$1,FALSE),IF($A664&gt;$A$2,+VLOOKUP($A664,'Neizmirene obaveze JLS'!$A$11:I$500,'prenos-P-R-N'!K$1,FALSE),"")))</f>
        <v/>
      </c>
      <c r="L664" t="str">
        <f>IF(A664=0,"",IF(A664&lt;=A$1,+IF(VLOOKUP(A664,'Rashodi- plan-izvršenje'!A$8:J$1500,M$1,FALSE)&gt;0,"Програмска активност","Пројекат"),IF(A664&gt;A$2,+IF(VLOOKUP(A664,'Neizmirene obaveze JLS'!A$8:J$2008,M$1,FALSE)&gt;0,"Програмска активност","Пројекат"),"")))</f>
        <v/>
      </c>
      <c r="M664" s="87" t="str">
        <f>IF(A664=0,"",IF($A664&lt;=$A$1,+IF(VLOOKUP($A664,'Rashodi- plan-izvršenje'!$A$8:$M$1500,10,FALSE)&gt;0,VLOOKUP($A664,'Rashodi- plan-izvršenje'!$A$8:$M$1500,10,FALSE),VLOOKUP($A664,'Rashodi- plan-izvršenje'!$A$8:$M$1500,12,FALSE)),+IF($A664&gt;$A$2,IF(VLOOKUP($A664,'Neizmirene obaveze JLS'!$A$8:$M$1500,10,FALSE)&gt;0,VLOOKUP($A664,'Neizmirene obaveze JLS'!$A$11:$M$1500,10,FALSE),VLOOKUP($A664,'Neizmirene obaveze JLS'!$A$11:$M$1500,12,FALSE)),0)))</f>
        <v/>
      </c>
      <c r="N664" s="87" t="str">
        <f>IF(A664=0,"",IF($A664&lt;=$A$1,+IF(VLOOKUP(A664,'Rashodi- plan-izvršenje'!$A$8:$M$1500,10,FALSE)&gt;0,VLOOKUP(A664,'Rashodi- plan-izvršenje'!$A$8:$M$1500,11,FALSE),VLOOKUP(A664,'Rashodi- plan-izvršenje'!$A$8:$M$1500,13,FALSE)),+IF($A664&gt;$A$2,IF(VLOOKUP($A664,'Neizmirene obaveze JLS'!$A$8:$M$1500,10,FALSE)&gt;0,VLOOKUP($A664,'Neizmirene obaveze JLS'!$A$11:$M$1500,11,FALSE),VLOOKUP($A664,'Neizmirene obaveze JLS'!$A$11:$M$1500,13,FALSE)),0)))</f>
        <v/>
      </c>
      <c r="O664" s="87" t="str">
        <f>IF(A664=0,"",IF($A664&lt;=$A$1,VALUE(+VLOOKUP($A664,'Rashodi- plan-izvršenje'!$A$8:N$1500,'prenos-P-R-N'!O$1,FALSE)),IF($A664&lt;=A$2,VALUE(VLOOKUP($A664,'Prihodi- plan-izvršenje'!$A$8:$H$500,6,FALSE)),VALUE(VLOOKUP($A664,'Neizmirene obaveze JLS'!$A$8:$N$500,O$1,FALSE)))))</f>
        <v/>
      </c>
      <c r="P664" s="87" t="str">
        <f>IF(A664=0,"",IF(A664=0,0,IF(A664&gt;A$2,'šifarnik K-izvor'!G$3,+IF(Q664&lt;700,+'šifarnik K-izvor'!G$2,'šifarnik K-izvor'!G$1))))</f>
        <v/>
      </c>
      <c r="Q664" s="87">
        <f>IF($A664&lt;=$A$1,VALUE(+VLOOKUP($A664,'Rashodi- plan-izvršenje'!$A$8:O$1500,'prenos-P-R-N'!Q$1,FALSE)),IF($A664&lt;=$A$2,VLOOKUP($A664,'Prihodi- plan-izvršenje'!$A$4:$H$500,4,FALSE),IF($A664&lt;=$A$3,VLOOKUP(A664,'Neizmirene obaveze JLS'!$A$11:O$500,Q$1,FALSE),"")))</f>
        <v>0</v>
      </c>
      <c r="R664" s="88">
        <f>IF($A664&lt;=$A$1,VALUE(+VLOOKUP($A664,'Rashodi- plan-izvršenje'!$A$8:P$1500,'prenos-P-R-N'!R$1,FALSE)),IF($A664&lt;=$A$2,VLOOKUP($A664,'Prihodi- plan-izvršenje'!$A$4:$H$500,7,FALSE),""))</f>
        <v>0</v>
      </c>
      <c r="S664" s="88">
        <f>IF(A664=0,0,IF($A664&lt;=$A$1,VALUE(+VLOOKUP($A664,'Rashodi- plan-izvršenje'!$A$8:Q$1500,'prenos-P-R-N'!S$1,FALSE)),IF($A664&lt;=$A$2,VLOOKUP($A664,'Prihodi- plan-izvršenje'!$A$4:$H$500,8,FALSE),0)))</f>
        <v>0</v>
      </c>
      <c r="T664" s="88" t="str">
        <f>IF($A664&gt;$A$2,VLOOKUP($A664,'Neizmirene obaveze JLS'!$A$11:R$500,R$1,FALSE),"")</f>
        <v/>
      </c>
      <c r="U664" s="88">
        <f>IF($A664&gt;$A$2,VLOOKUP($A664,'Neizmirene obaveze JLS'!$A$11:S$500,S$1,FALSE),0)</f>
        <v>0</v>
      </c>
      <c r="V664" s="88">
        <f t="shared" si="63"/>
        <v>0</v>
      </c>
      <c r="W664" s="74"/>
      <c r="X664" s="74"/>
      <c r="Y664" s="74"/>
      <c r="Z664" s="74"/>
      <c r="AA664" s="193">
        <f t="shared" si="64"/>
        <v>1</v>
      </c>
      <c r="AB664" s="193" t="str">
        <f t="shared" si="65"/>
        <v/>
      </c>
    </row>
    <row r="665" spans="1:28">
      <c r="A665" s="89">
        <f>IF(AND(COUNTIF(A$1:A$3,"&gt;0")=1,MAX(A$8:A664)&lt;A$1),A664+1,IF(AND(COUNTIF(A$1:A$3,"&gt;0")=2,MAX(A$8:A664)&lt;A$2),A664+1,IF(AND(COUNTIF(A$1:A$3,"&gt;0")=3,MAX(A$8:A664)&lt;A$3),A664+1,0)))</f>
        <v>0</v>
      </c>
      <c r="B665" s="89" t="str">
        <f t="shared" si="66"/>
        <v/>
      </c>
      <c r="C665" s="89" t="str">
        <f t="shared" si="67"/>
        <v/>
      </c>
      <c r="D665" s="87" t="str">
        <f>IF($A665=0,"",IF($A665&lt;=$A$1,+VLOOKUP($A665,'Rashodi- plan-izvršenje'!$A$8:B$1500,'prenos-P-R-N'!D$1,FALSE),IF($A665&gt;$A$2,+VLOOKUP($A665,'Neizmirene obaveze JLS'!$A$11:B$500,'prenos-P-R-N'!D$1,FALSE),"")))</f>
        <v/>
      </c>
      <c r="E665" s="87" t="str">
        <f>IF($A665=0,"",IF($A665&lt;=$A$1,+VLOOKUP($A665,'Rashodi- plan-izvršenje'!$A$8:C$1500,'prenos-P-R-N'!E$1,FALSE),IF($A665&gt;$A$2,+VLOOKUP($A665,'Neizmirene obaveze JLS'!$A$11:C$500,'prenos-P-R-N'!E$1,FALSE),"")))</f>
        <v/>
      </c>
      <c r="F665" s="87" t="str">
        <f>IF($A665=0,"",IF($A665&lt;=$A$1,+VLOOKUP($A665,'Rashodi- plan-izvršenje'!$A$8:D$1500,'prenos-P-R-N'!F$1,FALSE),IF($A665&gt;$A$2,+VLOOKUP($A665,'Neizmirene obaveze JLS'!$A$11:D$500,'prenos-P-R-N'!F$1,FALSE),"")))</f>
        <v/>
      </c>
      <c r="G665" s="87" t="str">
        <f>IF($A665=0,"",IF($A665&lt;=$A$1,+VLOOKUP($A665,'Rashodi- plan-izvršenje'!$A$8:E$1500,'prenos-P-R-N'!G$1,FALSE),IF($A665&gt;$A$2,+VLOOKUP($A665,'Neizmirene obaveze JLS'!$A$11:E$500,'prenos-P-R-N'!G$1,FALSE),"")))</f>
        <v/>
      </c>
      <c r="H665" s="87" t="str">
        <f>IF($A665=0,"",IF($A665&lt;=$A$1,+VLOOKUP($A665,'Rashodi- plan-izvršenje'!$A$8:F$1500,'prenos-P-R-N'!H$1,FALSE),IF($A665&gt;$A$2,+VLOOKUP($A665,'Neizmirene obaveze JLS'!$A$11:F$500,'prenos-P-R-N'!H$1,FALSE),"")))</f>
        <v/>
      </c>
      <c r="I665" s="87" t="str">
        <f>IF($A665=0,"",IF($A665&lt;=$A$1,+VLOOKUP($A665,'Rashodi- plan-izvršenje'!$A$8:G$1500,'prenos-P-R-N'!I$1,FALSE),IF($A665&gt;$A$2,+VLOOKUP($A665,'Neizmirene obaveze JLS'!$A$11:G$500,'prenos-P-R-N'!I$1,FALSE),"")))</f>
        <v/>
      </c>
      <c r="J665" s="87" t="str">
        <f>IF($A665=0,"",IF($A665&lt;=$A$1,+VLOOKUP($A665,'Rashodi- plan-izvršenje'!$A$8:H$1500,'prenos-P-R-N'!J$1,FALSE),IF($A665&gt;$A$2,+VLOOKUP($A665,'Neizmirene obaveze JLS'!$A$11:H$500,'prenos-P-R-N'!J$1,FALSE),"")))</f>
        <v/>
      </c>
      <c r="K665" s="87" t="str">
        <f>IF($A665=0,"",IF($A665&lt;=$A$1,+VLOOKUP($A665,'Rashodi- plan-izvršenje'!$A$8:I$1500,'prenos-P-R-N'!K$1,FALSE),IF($A665&gt;$A$2,+VLOOKUP($A665,'Neizmirene obaveze JLS'!$A$11:I$500,'prenos-P-R-N'!K$1,FALSE),"")))</f>
        <v/>
      </c>
      <c r="L665" t="str">
        <f>IF(A665=0,"",IF(A665&lt;=A$1,+IF(VLOOKUP(A665,'Rashodi- plan-izvršenje'!A$8:J$1500,M$1,FALSE)&gt;0,"Програмска активност","Пројекат"),IF(A665&gt;A$2,+IF(VLOOKUP(A665,'Neizmirene obaveze JLS'!A$8:J$2008,M$1,FALSE)&gt;0,"Програмска активност","Пројекат"),"")))</f>
        <v/>
      </c>
      <c r="M665" s="87" t="str">
        <f>IF(A665=0,"",IF($A665&lt;=$A$1,+IF(VLOOKUP($A665,'Rashodi- plan-izvršenje'!$A$8:$M$1500,10,FALSE)&gt;0,VLOOKUP($A665,'Rashodi- plan-izvršenje'!$A$8:$M$1500,10,FALSE),VLOOKUP($A665,'Rashodi- plan-izvršenje'!$A$8:$M$1500,12,FALSE)),+IF($A665&gt;$A$2,IF(VLOOKUP($A665,'Neizmirene obaveze JLS'!$A$8:$M$1500,10,FALSE)&gt;0,VLOOKUP($A665,'Neizmirene obaveze JLS'!$A$11:$M$1500,10,FALSE),VLOOKUP($A665,'Neizmirene obaveze JLS'!$A$11:$M$1500,12,FALSE)),0)))</f>
        <v/>
      </c>
      <c r="N665" s="87" t="str">
        <f>IF(A665=0,"",IF($A665&lt;=$A$1,+IF(VLOOKUP(A665,'Rashodi- plan-izvršenje'!$A$8:$M$1500,10,FALSE)&gt;0,VLOOKUP(A665,'Rashodi- plan-izvršenje'!$A$8:$M$1500,11,FALSE),VLOOKUP(A665,'Rashodi- plan-izvršenje'!$A$8:$M$1500,13,FALSE)),+IF($A665&gt;$A$2,IF(VLOOKUP($A665,'Neizmirene obaveze JLS'!$A$8:$M$1500,10,FALSE)&gt;0,VLOOKUP($A665,'Neizmirene obaveze JLS'!$A$11:$M$1500,11,FALSE),VLOOKUP($A665,'Neizmirene obaveze JLS'!$A$11:$M$1500,13,FALSE)),0)))</f>
        <v/>
      </c>
      <c r="O665" s="87" t="str">
        <f>IF(A665=0,"",IF($A665&lt;=$A$1,VALUE(+VLOOKUP($A665,'Rashodi- plan-izvršenje'!$A$8:N$1500,'prenos-P-R-N'!O$1,FALSE)),IF($A665&lt;=A$2,VALUE(VLOOKUP($A665,'Prihodi- plan-izvršenje'!$A$8:$H$500,6,FALSE)),VALUE(VLOOKUP($A665,'Neizmirene obaveze JLS'!$A$8:$N$500,O$1,FALSE)))))</f>
        <v/>
      </c>
      <c r="P665" s="87" t="str">
        <f>IF(A665=0,"",IF(A665=0,0,IF(A665&gt;A$2,'šifarnik K-izvor'!G$3,+IF(Q665&lt;700,+'šifarnik K-izvor'!G$2,'šifarnik K-izvor'!G$1))))</f>
        <v/>
      </c>
      <c r="Q665" s="87">
        <f>IF($A665&lt;=$A$1,VALUE(+VLOOKUP($A665,'Rashodi- plan-izvršenje'!$A$8:O$1500,'prenos-P-R-N'!Q$1,FALSE)),IF($A665&lt;=$A$2,VLOOKUP($A665,'Prihodi- plan-izvršenje'!$A$4:$H$500,4,FALSE),IF($A665&lt;=$A$3,VLOOKUP(A665,'Neizmirene obaveze JLS'!$A$11:O$500,Q$1,FALSE),"")))</f>
        <v>0</v>
      </c>
      <c r="R665" s="88">
        <f>IF($A665&lt;=$A$1,VALUE(+VLOOKUP($A665,'Rashodi- plan-izvršenje'!$A$8:P$1500,'prenos-P-R-N'!R$1,FALSE)),IF($A665&lt;=$A$2,VLOOKUP($A665,'Prihodi- plan-izvršenje'!$A$4:$H$500,7,FALSE),""))</f>
        <v>0</v>
      </c>
      <c r="S665" s="88">
        <f>IF(A665=0,0,IF($A665&lt;=$A$1,VALUE(+VLOOKUP($A665,'Rashodi- plan-izvršenje'!$A$8:Q$1500,'prenos-P-R-N'!S$1,FALSE)),IF($A665&lt;=$A$2,VLOOKUP($A665,'Prihodi- plan-izvršenje'!$A$4:$H$500,8,FALSE),0)))</f>
        <v>0</v>
      </c>
      <c r="T665" s="88" t="str">
        <f>IF($A665&gt;$A$2,VLOOKUP($A665,'Neizmirene obaveze JLS'!$A$11:R$500,R$1,FALSE),"")</f>
        <v/>
      </c>
      <c r="U665" s="88">
        <f>IF($A665&gt;$A$2,VLOOKUP($A665,'Neizmirene obaveze JLS'!$A$11:S$500,S$1,FALSE),0)</f>
        <v>0</v>
      </c>
      <c r="V665" s="88">
        <f t="shared" si="63"/>
        <v>0</v>
      </c>
      <c r="W665" s="74"/>
      <c r="X665" s="74"/>
      <c r="Y665" s="74"/>
      <c r="Z665" s="74"/>
      <c r="AA665" s="193">
        <f t="shared" si="64"/>
        <v>1</v>
      </c>
      <c r="AB665" s="193" t="str">
        <f t="shared" si="65"/>
        <v/>
      </c>
    </row>
    <row r="666" spans="1:28">
      <c r="A666" s="89">
        <f>IF(AND(COUNTIF(A$1:A$3,"&gt;0")=1,MAX(A$8:A665)&lt;A$1),A665+1,IF(AND(COUNTIF(A$1:A$3,"&gt;0")=2,MAX(A$8:A665)&lt;A$2),A665+1,IF(AND(COUNTIF(A$1:A$3,"&gt;0")=3,MAX(A$8:A665)&lt;A$3),A665+1,0)))</f>
        <v>0</v>
      </c>
      <c r="B666" s="89" t="str">
        <f t="shared" si="66"/>
        <v/>
      </c>
      <c r="C666" s="89" t="str">
        <f t="shared" si="67"/>
        <v/>
      </c>
      <c r="D666" s="87" t="str">
        <f>IF($A666=0,"",IF($A666&lt;=$A$1,+VLOOKUP($A666,'Rashodi- plan-izvršenje'!$A$8:B$1500,'prenos-P-R-N'!D$1,FALSE),IF($A666&gt;$A$2,+VLOOKUP($A666,'Neizmirene obaveze JLS'!$A$11:B$500,'prenos-P-R-N'!D$1,FALSE),"")))</f>
        <v/>
      </c>
      <c r="E666" s="87" t="str">
        <f>IF($A666=0,"",IF($A666&lt;=$A$1,+VLOOKUP($A666,'Rashodi- plan-izvršenje'!$A$8:C$1500,'prenos-P-R-N'!E$1,FALSE),IF($A666&gt;$A$2,+VLOOKUP($A666,'Neizmirene obaveze JLS'!$A$11:C$500,'prenos-P-R-N'!E$1,FALSE),"")))</f>
        <v/>
      </c>
      <c r="F666" s="87" t="str">
        <f>IF($A666=0,"",IF($A666&lt;=$A$1,+VLOOKUP($A666,'Rashodi- plan-izvršenje'!$A$8:D$1500,'prenos-P-R-N'!F$1,FALSE),IF($A666&gt;$A$2,+VLOOKUP($A666,'Neizmirene obaveze JLS'!$A$11:D$500,'prenos-P-R-N'!F$1,FALSE),"")))</f>
        <v/>
      </c>
      <c r="G666" s="87" t="str">
        <f>IF($A666=0,"",IF($A666&lt;=$A$1,+VLOOKUP($A666,'Rashodi- plan-izvršenje'!$A$8:E$1500,'prenos-P-R-N'!G$1,FALSE),IF($A666&gt;$A$2,+VLOOKUP($A666,'Neizmirene obaveze JLS'!$A$11:E$500,'prenos-P-R-N'!G$1,FALSE),"")))</f>
        <v/>
      </c>
      <c r="H666" s="87" t="str">
        <f>IF($A666=0,"",IF($A666&lt;=$A$1,+VLOOKUP($A666,'Rashodi- plan-izvršenje'!$A$8:F$1500,'prenos-P-R-N'!H$1,FALSE),IF($A666&gt;$A$2,+VLOOKUP($A666,'Neizmirene obaveze JLS'!$A$11:F$500,'prenos-P-R-N'!H$1,FALSE),"")))</f>
        <v/>
      </c>
      <c r="I666" s="87" t="str">
        <f>IF($A666=0,"",IF($A666&lt;=$A$1,+VLOOKUP($A666,'Rashodi- plan-izvršenje'!$A$8:G$1500,'prenos-P-R-N'!I$1,FALSE),IF($A666&gt;$A$2,+VLOOKUP($A666,'Neizmirene obaveze JLS'!$A$11:G$500,'prenos-P-R-N'!I$1,FALSE),"")))</f>
        <v/>
      </c>
      <c r="J666" s="87" t="str">
        <f>IF($A666=0,"",IF($A666&lt;=$A$1,+VLOOKUP($A666,'Rashodi- plan-izvršenje'!$A$8:H$1500,'prenos-P-R-N'!J$1,FALSE),IF($A666&gt;$A$2,+VLOOKUP($A666,'Neizmirene obaveze JLS'!$A$11:H$500,'prenos-P-R-N'!J$1,FALSE),"")))</f>
        <v/>
      </c>
      <c r="K666" s="87" t="str">
        <f>IF($A666=0,"",IF($A666&lt;=$A$1,+VLOOKUP($A666,'Rashodi- plan-izvršenje'!$A$8:I$1500,'prenos-P-R-N'!K$1,FALSE),IF($A666&gt;$A$2,+VLOOKUP($A666,'Neizmirene obaveze JLS'!$A$11:I$500,'prenos-P-R-N'!K$1,FALSE),"")))</f>
        <v/>
      </c>
      <c r="L666" t="str">
        <f>IF(A666=0,"",IF(A666&lt;=A$1,+IF(VLOOKUP(A666,'Rashodi- plan-izvršenje'!A$8:J$1500,M$1,FALSE)&gt;0,"Програмска активност","Пројекат"),IF(A666&gt;A$2,+IF(VLOOKUP(A666,'Neizmirene obaveze JLS'!A$8:J$2008,M$1,FALSE)&gt;0,"Програмска активност","Пројекат"),"")))</f>
        <v/>
      </c>
      <c r="M666" s="87" t="str">
        <f>IF(A666=0,"",IF($A666&lt;=$A$1,+IF(VLOOKUP($A666,'Rashodi- plan-izvršenje'!$A$8:$M$1500,10,FALSE)&gt;0,VLOOKUP($A666,'Rashodi- plan-izvršenje'!$A$8:$M$1500,10,FALSE),VLOOKUP($A666,'Rashodi- plan-izvršenje'!$A$8:$M$1500,12,FALSE)),+IF($A666&gt;$A$2,IF(VLOOKUP($A666,'Neizmirene obaveze JLS'!$A$8:$M$1500,10,FALSE)&gt;0,VLOOKUP($A666,'Neizmirene obaveze JLS'!$A$11:$M$1500,10,FALSE),VLOOKUP($A666,'Neizmirene obaveze JLS'!$A$11:$M$1500,12,FALSE)),0)))</f>
        <v/>
      </c>
      <c r="N666" s="87" t="str">
        <f>IF(A666=0,"",IF($A666&lt;=$A$1,+IF(VLOOKUP(A666,'Rashodi- plan-izvršenje'!$A$8:$M$1500,10,FALSE)&gt;0,VLOOKUP(A666,'Rashodi- plan-izvršenje'!$A$8:$M$1500,11,FALSE),VLOOKUP(A666,'Rashodi- plan-izvršenje'!$A$8:$M$1500,13,FALSE)),+IF($A666&gt;$A$2,IF(VLOOKUP($A666,'Neizmirene obaveze JLS'!$A$8:$M$1500,10,FALSE)&gt;0,VLOOKUP($A666,'Neizmirene obaveze JLS'!$A$11:$M$1500,11,FALSE),VLOOKUP($A666,'Neizmirene obaveze JLS'!$A$11:$M$1500,13,FALSE)),0)))</f>
        <v/>
      </c>
      <c r="O666" s="87" t="str">
        <f>IF(A666=0,"",IF($A666&lt;=$A$1,VALUE(+VLOOKUP($A666,'Rashodi- plan-izvršenje'!$A$8:N$1500,'prenos-P-R-N'!O$1,FALSE)),IF($A666&lt;=A$2,VALUE(VLOOKUP($A666,'Prihodi- plan-izvršenje'!$A$8:$H$500,6,FALSE)),VALUE(VLOOKUP($A666,'Neizmirene obaveze JLS'!$A$8:$N$500,O$1,FALSE)))))</f>
        <v/>
      </c>
      <c r="P666" s="87" t="str">
        <f>IF(A666=0,"",IF(A666=0,0,IF(A666&gt;A$2,'šifarnik K-izvor'!G$3,+IF(Q666&lt;700,+'šifarnik K-izvor'!G$2,'šifarnik K-izvor'!G$1))))</f>
        <v/>
      </c>
      <c r="Q666" s="87">
        <f>IF($A666&lt;=$A$1,VALUE(+VLOOKUP($A666,'Rashodi- plan-izvršenje'!$A$8:O$1500,'prenos-P-R-N'!Q$1,FALSE)),IF($A666&lt;=$A$2,VLOOKUP($A666,'Prihodi- plan-izvršenje'!$A$4:$H$500,4,FALSE),IF($A666&lt;=$A$3,VLOOKUP(A666,'Neizmirene obaveze JLS'!$A$11:O$500,Q$1,FALSE),"")))</f>
        <v>0</v>
      </c>
      <c r="R666" s="88">
        <f>IF($A666&lt;=$A$1,VALUE(+VLOOKUP($A666,'Rashodi- plan-izvršenje'!$A$8:P$1500,'prenos-P-R-N'!R$1,FALSE)),IF($A666&lt;=$A$2,VLOOKUP($A666,'Prihodi- plan-izvršenje'!$A$4:$H$500,7,FALSE),""))</f>
        <v>0</v>
      </c>
      <c r="S666" s="88">
        <f>IF(A666=0,0,IF($A666&lt;=$A$1,VALUE(+VLOOKUP($A666,'Rashodi- plan-izvršenje'!$A$8:Q$1500,'prenos-P-R-N'!S$1,FALSE)),IF($A666&lt;=$A$2,VLOOKUP($A666,'Prihodi- plan-izvršenje'!$A$4:$H$500,8,FALSE),0)))</f>
        <v>0</v>
      </c>
      <c r="T666" s="88" t="str">
        <f>IF($A666&gt;$A$2,VLOOKUP($A666,'Neizmirene obaveze JLS'!$A$11:R$500,R$1,FALSE),"")</f>
        <v/>
      </c>
      <c r="U666" s="88">
        <f>IF($A666&gt;$A$2,VLOOKUP($A666,'Neizmirene obaveze JLS'!$A$11:S$500,S$1,FALSE),0)</f>
        <v>0</v>
      </c>
      <c r="V666" s="88">
        <f t="shared" si="63"/>
        <v>0</v>
      </c>
      <c r="W666" s="74"/>
      <c r="X666" s="74"/>
      <c r="Y666" s="74"/>
      <c r="Z666" s="74"/>
      <c r="AA666" s="193">
        <f t="shared" si="64"/>
        <v>1</v>
      </c>
      <c r="AB666" s="193" t="str">
        <f t="shared" si="65"/>
        <v/>
      </c>
    </row>
    <row r="667" spans="1:28">
      <c r="A667" s="89">
        <f>IF(AND(COUNTIF(A$1:A$3,"&gt;0")=1,MAX(A$8:A666)&lt;A$1),A666+1,IF(AND(COUNTIF(A$1:A$3,"&gt;0")=2,MAX(A$8:A666)&lt;A$2),A666+1,IF(AND(COUNTIF(A$1:A$3,"&gt;0")=3,MAX(A$8:A666)&lt;A$3),A666+1,0)))</f>
        <v>0</v>
      </c>
      <c r="B667" s="89" t="str">
        <f t="shared" si="66"/>
        <v/>
      </c>
      <c r="C667" s="89" t="str">
        <f t="shared" si="67"/>
        <v/>
      </c>
      <c r="D667" s="87" t="str">
        <f>IF($A667=0,"",IF($A667&lt;=$A$1,+VLOOKUP($A667,'Rashodi- plan-izvršenje'!$A$8:B$1500,'prenos-P-R-N'!D$1,FALSE),IF($A667&gt;$A$2,+VLOOKUP($A667,'Neizmirene obaveze JLS'!$A$11:B$500,'prenos-P-R-N'!D$1,FALSE),"")))</f>
        <v/>
      </c>
      <c r="E667" s="87" t="str">
        <f>IF($A667=0,"",IF($A667&lt;=$A$1,+VLOOKUP($A667,'Rashodi- plan-izvršenje'!$A$8:C$1500,'prenos-P-R-N'!E$1,FALSE),IF($A667&gt;$A$2,+VLOOKUP($A667,'Neizmirene obaveze JLS'!$A$11:C$500,'prenos-P-R-N'!E$1,FALSE),"")))</f>
        <v/>
      </c>
      <c r="F667" s="87" t="str">
        <f>IF($A667=0,"",IF($A667&lt;=$A$1,+VLOOKUP($A667,'Rashodi- plan-izvršenje'!$A$8:D$1500,'prenos-P-R-N'!F$1,FALSE),IF($A667&gt;$A$2,+VLOOKUP($A667,'Neizmirene obaveze JLS'!$A$11:D$500,'prenos-P-R-N'!F$1,FALSE),"")))</f>
        <v/>
      </c>
      <c r="G667" s="87" t="str">
        <f>IF($A667=0,"",IF($A667&lt;=$A$1,+VLOOKUP($A667,'Rashodi- plan-izvršenje'!$A$8:E$1500,'prenos-P-R-N'!G$1,FALSE),IF($A667&gt;$A$2,+VLOOKUP($A667,'Neizmirene obaveze JLS'!$A$11:E$500,'prenos-P-R-N'!G$1,FALSE),"")))</f>
        <v/>
      </c>
      <c r="H667" s="87" t="str">
        <f>IF($A667=0,"",IF($A667&lt;=$A$1,+VLOOKUP($A667,'Rashodi- plan-izvršenje'!$A$8:F$1500,'prenos-P-R-N'!H$1,FALSE),IF($A667&gt;$A$2,+VLOOKUP($A667,'Neizmirene obaveze JLS'!$A$11:F$500,'prenos-P-R-N'!H$1,FALSE),"")))</f>
        <v/>
      </c>
      <c r="I667" s="87" t="str">
        <f>IF($A667=0,"",IF($A667&lt;=$A$1,+VLOOKUP($A667,'Rashodi- plan-izvršenje'!$A$8:G$1500,'prenos-P-R-N'!I$1,FALSE),IF($A667&gt;$A$2,+VLOOKUP($A667,'Neizmirene obaveze JLS'!$A$11:G$500,'prenos-P-R-N'!I$1,FALSE),"")))</f>
        <v/>
      </c>
      <c r="J667" s="87" t="str">
        <f>IF($A667=0,"",IF($A667&lt;=$A$1,+VLOOKUP($A667,'Rashodi- plan-izvršenje'!$A$8:H$1500,'prenos-P-R-N'!J$1,FALSE),IF($A667&gt;$A$2,+VLOOKUP($A667,'Neizmirene obaveze JLS'!$A$11:H$500,'prenos-P-R-N'!J$1,FALSE),"")))</f>
        <v/>
      </c>
      <c r="K667" s="87" t="str">
        <f>IF($A667=0,"",IF($A667&lt;=$A$1,+VLOOKUP($A667,'Rashodi- plan-izvršenje'!$A$8:I$1500,'prenos-P-R-N'!K$1,FALSE),IF($A667&gt;$A$2,+VLOOKUP($A667,'Neizmirene obaveze JLS'!$A$11:I$500,'prenos-P-R-N'!K$1,FALSE),"")))</f>
        <v/>
      </c>
      <c r="L667" t="str">
        <f>IF(A667=0,"",IF(A667&lt;=A$1,+IF(VLOOKUP(A667,'Rashodi- plan-izvršenje'!A$8:J$1500,M$1,FALSE)&gt;0,"Програмска активност","Пројекат"),IF(A667&gt;A$2,+IF(VLOOKUP(A667,'Neizmirene obaveze JLS'!A$8:J$2008,M$1,FALSE)&gt;0,"Програмска активност","Пројекат"),"")))</f>
        <v/>
      </c>
      <c r="M667" s="87" t="str">
        <f>IF(A667=0,"",IF($A667&lt;=$A$1,+IF(VLOOKUP($A667,'Rashodi- plan-izvršenje'!$A$8:$M$1500,10,FALSE)&gt;0,VLOOKUP($A667,'Rashodi- plan-izvršenje'!$A$8:$M$1500,10,FALSE),VLOOKUP($A667,'Rashodi- plan-izvršenje'!$A$8:$M$1500,12,FALSE)),+IF($A667&gt;$A$2,IF(VLOOKUP($A667,'Neizmirene obaveze JLS'!$A$8:$M$1500,10,FALSE)&gt;0,VLOOKUP($A667,'Neizmirene obaveze JLS'!$A$11:$M$1500,10,FALSE),VLOOKUP($A667,'Neizmirene obaveze JLS'!$A$11:$M$1500,12,FALSE)),0)))</f>
        <v/>
      </c>
      <c r="N667" s="87" t="str">
        <f>IF(A667=0,"",IF($A667&lt;=$A$1,+IF(VLOOKUP(A667,'Rashodi- plan-izvršenje'!$A$8:$M$1500,10,FALSE)&gt;0,VLOOKUP(A667,'Rashodi- plan-izvršenje'!$A$8:$M$1500,11,FALSE),VLOOKUP(A667,'Rashodi- plan-izvršenje'!$A$8:$M$1500,13,FALSE)),+IF($A667&gt;$A$2,IF(VLOOKUP($A667,'Neizmirene obaveze JLS'!$A$8:$M$1500,10,FALSE)&gt;0,VLOOKUP($A667,'Neizmirene obaveze JLS'!$A$11:$M$1500,11,FALSE),VLOOKUP($A667,'Neizmirene obaveze JLS'!$A$11:$M$1500,13,FALSE)),0)))</f>
        <v/>
      </c>
      <c r="O667" s="87" t="str">
        <f>IF(A667=0,"",IF($A667&lt;=$A$1,VALUE(+VLOOKUP($A667,'Rashodi- plan-izvršenje'!$A$8:N$1500,'prenos-P-R-N'!O$1,FALSE)),IF($A667&lt;=A$2,VALUE(VLOOKUP($A667,'Prihodi- plan-izvršenje'!$A$8:$H$500,6,FALSE)),VALUE(VLOOKUP($A667,'Neizmirene obaveze JLS'!$A$8:$N$500,O$1,FALSE)))))</f>
        <v/>
      </c>
      <c r="P667" s="87" t="str">
        <f>IF(A667=0,"",IF(A667=0,0,IF(A667&gt;A$2,'šifarnik K-izvor'!G$3,+IF(Q667&lt;700,+'šifarnik K-izvor'!G$2,'šifarnik K-izvor'!G$1))))</f>
        <v/>
      </c>
      <c r="Q667" s="87">
        <f>IF($A667&lt;=$A$1,VALUE(+VLOOKUP($A667,'Rashodi- plan-izvršenje'!$A$8:O$1500,'prenos-P-R-N'!Q$1,FALSE)),IF($A667&lt;=$A$2,VLOOKUP($A667,'Prihodi- plan-izvršenje'!$A$4:$H$500,4,FALSE),IF($A667&lt;=$A$3,VLOOKUP(A667,'Neizmirene obaveze JLS'!$A$11:O$500,Q$1,FALSE),"")))</f>
        <v>0</v>
      </c>
      <c r="R667" s="88">
        <f>IF($A667&lt;=$A$1,VALUE(+VLOOKUP($A667,'Rashodi- plan-izvršenje'!$A$8:P$1500,'prenos-P-R-N'!R$1,FALSE)),IF($A667&lt;=$A$2,VLOOKUP($A667,'Prihodi- plan-izvršenje'!$A$4:$H$500,7,FALSE),""))</f>
        <v>0</v>
      </c>
      <c r="S667" s="88">
        <f>IF(A667=0,0,IF($A667&lt;=$A$1,VALUE(+VLOOKUP($A667,'Rashodi- plan-izvršenje'!$A$8:Q$1500,'prenos-P-R-N'!S$1,FALSE)),IF($A667&lt;=$A$2,VLOOKUP($A667,'Prihodi- plan-izvršenje'!$A$4:$H$500,8,FALSE),0)))</f>
        <v>0</v>
      </c>
      <c r="T667" s="88" t="str">
        <f>IF($A667&gt;$A$2,VLOOKUP($A667,'Neizmirene obaveze JLS'!$A$11:R$500,R$1,FALSE),"")</f>
        <v/>
      </c>
      <c r="U667" s="88">
        <f>IF($A667&gt;$A$2,VLOOKUP($A667,'Neizmirene obaveze JLS'!$A$11:S$500,S$1,FALSE),0)</f>
        <v>0</v>
      </c>
      <c r="V667" s="88">
        <f t="shared" si="63"/>
        <v>0</v>
      </c>
      <c r="W667" s="74"/>
      <c r="X667" s="74"/>
      <c r="Y667" s="74"/>
      <c r="Z667" s="74"/>
      <c r="AA667" s="193">
        <f t="shared" si="64"/>
        <v>1</v>
      </c>
      <c r="AB667" s="193" t="str">
        <f t="shared" si="65"/>
        <v/>
      </c>
    </row>
    <row r="668" spans="1:28">
      <c r="A668" s="89">
        <f>IF(AND(COUNTIF(A$1:A$3,"&gt;0")=1,MAX(A$8:A667)&lt;A$1),A667+1,IF(AND(COUNTIF(A$1:A$3,"&gt;0")=2,MAX(A$8:A667)&lt;A$2),A667+1,IF(AND(COUNTIF(A$1:A$3,"&gt;0")=3,MAX(A$8:A667)&lt;A$3),A667+1,0)))</f>
        <v>0</v>
      </c>
      <c r="B668" s="89" t="str">
        <f t="shared" si="66"/>
        <v/>
      </c>
      <c r="C668" s="89" t="str">
        <f t="shared" si="67"/>
        <v/>
      </c>
      <c r="D668" s="87" t="str">
        <f>IF($A668=0,"",IF($A668&lt;=$A$1,+VLOOKUP($A668,'Rashodi- plan-izvršenje'!$A$8:B$1500,'prenos-P-R-N'!D$1,FALSE),IF($A668&gt;$A$2,+VLOOKUP($A668,'Neizmirene obaveze JLS'!$A$11:B$500,'prenos-P-R-N'!D$1,FALSE),"")))</f>
        <v/>
      </c>
      <c r="E668" s="87" t="str">
        <f>IF($A668=0,"",IF($A668&lt;=$A$1,+VLOOKUP($A668,'Rashodi- plan-izvršenje'!$A$8:C$1500,'prenos-P-R-N'!E$1,FALSE),IF($A668&gt;$A$2,+VLOOKUP($A668,'Neizmirene obaveze JLS'!$A$11:C$500,'prenos-P-R-N'!E$1,FALSE),"")))</f>
        <v/>
      </c>
      <c r="F668" s="87" t="str">
        <f>IF($A668=0,"",IF($A668&lt;=$A$1,+VLOOKUP($A668,'Rashodi- plan-izvršenje'!$A$8:D$1500,'prenos-P-R-N'!F$1,FALSE),IF($A668&gt;$A$2,+VLOOKUP($A668,'Neizmirene obaveze JLS'!$A$11:D$500,'prenos-P-R-N'!F$1,FALSE),"")))</f>
        <v/>
      </c>
      <c r="G668" s="87" t="str">
        <f>IF($A668=0,"",IF($A668&lt;=$A$1,+VLOOKUP($A668,'Rashodi- plan-izvršenje'!$A$8:E$1500,'prenos-P-R-N'!G$1,FALSE),IF($A668&gt;$A$2,+VLOOKUP($A668,'Neizmirene obaveze JLS'!$A$11:E$500,'prenos-P-R-N'!G$1,FALSE),"")))</f>
        <v/>
      </c>
      <c r="H668" s="87" t="str">
        <f>IF($A668=0,"",IF($A668&lt;=$A$1,+VLOOKUP($A668,'Rashodi- plan-izvršenje'!$A$8:F$1500,'prenos-P-R-N'!H$1,FALSE),IF($A668&gt;$A$2,+VLOOKUP($A668,'Neizmirene obaveze JLS'!$A$11:F$500,'prenos-P-R-N'!H$1,FALSE),"")))</f>
        <v/>
      </c>
      <c r="I668" s="87" t="str">
        <f>IF($A668=0,"",IF($A668&lt;=$A$1,+VLOOKUP($A668,'Rashodi- plan-izvršenje'!$A$8:G$1500,'prenos-P-R-N'!I$1,FALSE),IF($A668&gt;$A$2,+VLOOKUP($A668,'Neizmirene obaveze JLS'!$A$11:G$500,'prenos-P-R-N'!I$1,FALSE),"")))</f>
        <v/>
      </c>
      <c r="J668" s="87" t="str">
        <f>IF($A668=0,"",IF($A668&lt;=$A$1,+VLOOKUP($A668,'Rashodi- plan-izvršenje'!$A$8:H$1500,'prenos-P-R-N'!J$1,FALSE),IF($A668&gt;$A$2,+VLOOKUP($A668,'Neizmirene obaveze JLS'!$A$11:H$500,'prenos-P-R-N'!J$1,FALSE),"")))</f>
        <v/>
      </c>
      <c r="K668" s="87" t="str">
        <f>IF($A668=0,"",IF($A668&lt;=$A$1,+VLOOKUP($A668,'Rashodi- plan-izvršenje'!$A$8:I$1500,'prenos-P-R-N'!K$1,FALSE),IF($A668&gt;$A$2,+VLOOKUP($A668,'Neizmirene obaveze JLS'!$A$11:I$500,'prenos-P-R-N'!K$1,FALSE),"")))</f>
        <v/>
      </c>
      <c r="L668" t="str">
        <f>IF(A668=0,"",IF(A668&lt;=A$1,+IF(VLOOKUP(A668,'Rashodi- plan-izvršenje'!A$8:J$1500,M$1,FALSE)&gt;0,"Програмска активност","Пројекат"),IF(A668&gt;A$2,+IF(VLOOKUP(A668,'Neizmirene obaveze JLS'!A$8:J$2008,M$1,FALSE)&gt;0,"Програмска активност","Пројекат"),"")))</f>
        <v/>
      </c>
      <c r="M668" s="87" t="str">
        <f>IF(A668=0,"",IF($A668&lt;=$A$1,+IF(VLOOKUP($A668,'Rashodi- plan-izvršenje'!$A$8:$M$1500,10,FALSE)&gt;0,VLOOKUP($A668,'Rashodi- plan-izvršenje'!$A$8:$M$1500,10,FALSE),VLOOKUP($A668,'Rashodi- plan-izvršenje'!$A$8:$M$1500,12,FALSE)),+IF($A668&gt;$A$2,IF(VLOOKUP($A668,'Neizmirene obaveze JLS'!$A$8:$M$1500,10,FALSE)&gt;0,VLOOKUP($A668,'Neizmirene obaveze JLS'!$A$11:$M$1500,10,FALSE),VLOOKUP($A668,'Neizmirene obaveze JLS'!$A$11:$M$1500,12,FALSE)),0)))</f>
        <v/>
      </c>
      <c r="N668" s="87" t="str">
        <f>IF(A668=0,"",IF($A668&lt;=$A$1,+IF(VLOOKUP(A668,'Rashodi- plan-izvršenje'!$A$8:$M$1500,10,FALSE)&gt;0,VLOOKUP(A668,'Rashodi- plan-izvršenje'!$A$8:$M$1500,11,FALSE),VLOOKUP(A668,'Rashodi- plan-izvršenje'!$A$8:$M$1500,13,FALSE)),+IF($A668&gt;$A$2,IF(VLOOKUP($A668,'Neizmirene obaveze JLS'!$A$8:$M$1500,10,FALSE)&gt;0,VLOOKUP($A668,'Neizmirene obaveze JLS'!$A$11:$M$1500,11,FALSE),VLOOKUP($A668,'Neizmirene obaveze JLS'!$A$11:$M$1500,13,FALSE)),0)))</f>
        <v/>
      </c>
      <c r="O668" s="87" t="str">
        <f>IF(A668=0,"",IF($A668&lt;=$A$1,VALUE(+VLOOKUP($A668,'Rashodi- plan-izvršenje'!$A$8:N$1500,'prenos-P-R-N'!O$1,FALSE)),IF($A668&lt;=A$2,VALUE(VLOOKUP($A668,'Prihodi- plan-izvršenje'!$A$8:$H$500,6,FALSE)),VALUE(VLOOKUP($A668,'Neizmirene obaveze JLS'!$A$8:$N$500,O$1,FALSE)))))</f>
        <v/>
      </c>
      <c r="P668" s="87" t="str">
        <f>IF(A668=0,"",IF(A668=0,0,IF(A668&gt;A$2,'šifarnik K-izvor'!G$3,+IF(Q668&lt;700,+'šifarnik K-izvor'!G$2,'šifarnik K-izvor'!G$1))))</f>
        <v/>
      </c>
      <c r="Q668" s="87">
        <f>IF($A668&lt;=$A$1,VALUE(+VLOOKUP($A668,'Rashodi- plan-izvršenje'!$A$8:O$1500,'prenos-P-R-N'!Q$1,FALSE)),IF($A668&lt;=$A$2,VLOOKUP($A668,'Prihodi- plan-izvršenje'!$A$4:$H$500,4,FALSE),IF($A668&lt;=$A$3,VLOOKUP(A668,'Neizmirene obaveze JLS'!$A$11:O$500,Q$1,FALSE),"")))</f>
        <v>0</v>
      </c>
      <c r="R668" s="88">
        <f>IF($A668&lt;=$A$1,VALUE(+VLOOKUP($A668,'Rashodi- plan-izvršenje'!$A$8:P$1500,'prenos-P-R-N'!R$1,FALSE)),IF($A668&lt;=$A$2,VLOOKUP($A668,'Prihodi- plan-izvršenje'!$A$4:$H$500,7,FALSE),""))</f>
        <v>0</v>
      </c>
      <c r="S668" s="88">
        <f>IF(A668=0,0,IF($A668&lt;=$A$1,VALUE(+VLOOKUP($A668,'Rashodi- plan-izvršenje'!$A$8:Q$1500,'prenos-P-R-N'!S$1,FALSE)),IF($A668&lt;=$A$2,VLOOKUP($A668,'Prihodi- plan-izvršenje'!$A$4:$H$500,8,FALSE),0)))</f>
        <v>0</v>
      </c>
      <c r="T668" s="88" t="str">
        <f>IF($A668&gt;$A$2,VLOOKUP($A668,'Neizmirene obaveze JLS'!$A$11:R$500,R$1,FALSE),"")</f>
        <v/>
      </c>
      <c r="U668" s="88">
        <f>IF($A668&gt;$A$2,VLOOKUP($A668,'Neizmirene obaveze JLS'!$A$11:S$500,S$1,FALSE),0)</f>
        <v>0</v>
      </c>
      <c r="V668" s="88">
        <f t="shared" si="63"/>
        <v>0</v>
      </c>
      <c r="W668" s="74"/>
      <c r="X668" s="74"/>
      <c r="Y668" s="74"/>
      <c r="Z668" s="74"/>
      <c r="AA668" s="193">
        <f t="shared" si="64"/>
        <v>1</v>
      </c>
      <c r="AB668" s="193" t="str">
        <f t="shared" si="65"/>
        <v/>
      </c>
    </row>
    <row r="669" spans="1:28">
      <c r="A669" s="89">
        <f>IF(AND(COUNTIF(A$1:A$3,"&gt;0")=1,MAX(A$8:A668)&lt;A$1),A668+1,IF(AND(COUNTIF(A$1:A$3,"&gt;0")=2,MAX(A$8:A668)&lt;A$2),A668+1,IF(AND(COUNTIF(A$1:A$3,"&gt;0")=3,MAX(A$8:A668)&lt;A$3),A668+1,0)))</f>
        <v>0</v>
      </c>
      <c r="B669" s="89" t="str">
        <f t="shared" si="66"/>
        <v/>
      </c>
      <c r="C669" s="89" t="str">
        <f t="shared" si="67"/>
        <v/>
      </c>
      <c r="D669" s="87" t="str">
        <f>IF($A669=0,"",IF($A669&lt;=$A$1,+VLOOKUP($A669,'Rashodi- plan-izvršenje'!$A$8:B$1500,'prenos-P-R-N'!D$1,FALSE),IF($A669&gt;$A$2,+VLOOKUP($A669,'Neizmirene obaveze JLS'!$A$11:B$500,'prenos-P-R-N'!D$1,FALSE),"")))</f>
        <v/>
      </c>
      <c r="E669" s="87" t="str">
        <f>IF($A669=0,"",IF($A669&lt;=$A$1,+VLOOKUP($A669,'Rashodi- plan-izvršenje'!$A$8:C$1500,'prenos-P-R-N'!E$1,FALSE),IF($A669&gt;$A$2,+VLOOKUP($A669,'Neizmirene obaveze JLS'!$A$11:C$500,'prenos-P-R-N'!E$1,FALSE),"")))</f>
        <v/>
      </c>
      <c r="F669" s="87" t="str">
        <f>IF($A669=0,"",IF($A669&lt;=$A$1,+VLOOKUP($A669,'Rashodi- plan-izvršenje'!$A$8:D$1500,'prenos-P-R-N'!F$1,FALSE),IF($A669&gt;$A$2,+VLOOKUP($A669,'Neizmirene obaveze JLS'!$A$11:D$500,'prenos-P-R-N'!F$1,FALSE),"")))</f>
        <v/>
      </c>
      <c r="G669" s="87" t="str">
        <f>IF($A669=0,"",IF($A669&lt;=$A$1,+VLOOKUP($A669,'Rashodi- plan-izvršenje'!$A$8:E$1500,'prenos-P-R-N'!G$1,FALSE),IF($A669&gt;$A$2,+VLOOKUP($A669,'Neizmirene obaveze JLS'!$A$11:E$500,'prenos-P-R-N'!G$1,FALSE),"")))</f>
        <v/>
      </c>
      <c r="H669" s="87" t="str">
        <f>IF($A669=0,"",IF($A669&lt;=$A$1,+VLOOKUP($A669,'Rashodi- plan-izvršenje'!$A$8:F$1500,'prenos-P-R-N'!H$1,FALSE),IF($A669&gt;$A$2,+VLOOKUP($A669,'Neizmirene obaveze JLS'!$A$11:F$500,'prenos-P-R-N'!H$1,FALSE),"")))</f>
        <v/>
      </c>
      <c r="I669" s="87" t="str">
        <f>IF($A669=0,"",IF($A669&lt;=$A$1,+VLOOKUP($A669,'Rashodi- plan-izvršenje'!$A$8:G$1500,'prenos-P-R-N'!I$1,FALSE),IF($A669&gt;$A$2,+VLOOKUP($A669,'Neizmirene obaveze JLS'!$A$11:G$500,'prenos-P-R-N'!I$1,FALSE),"")))</f>
        <v/>
      </c>
      <c r="J669" s="87" t="str">
        <f>IF($A669=0,"",IF($A669&lt;=$A$1,+VLOOKUP($A669,'Rashodi- plan-izvršenje'!$A$8:H$1500,'prenos-P-R-N'!J$1,FALSE),IF($A669&gt;$A$2,+VLOOKUP($A669,'Neizmirene obaveze JLS'!$A$11:H$500,'prenos-P-R-N'!J$1,FALSE),"")))</f>
        <v/>
      </c>
      <c r="K669" s="87" t="str">
        <f>IF($A669=0,"",IF($A669&lt;=$A$1,+VLOOKUP($A669,'Rashodi- plan-izvršenje'!$A$8:I$1500,'prenos-P-R-N'!K$1,FALSE),IF($A669&gt;$A$2,+VLOOKUP($A669,'Neizmirene obaveze JLS'!$A$11:I$500,'prenos-P-R-N'!K$1,FALSE),"")))</f>
        <v/>
      </c>
      <c r="L669" t="str">
        <f>IF(A669=0,"",IF(A669&lt;=A$1,+IF(VLOOKUP(A669,'Rashodi- plan-izvršenje'!A$8:J$1500,M$1,FALSE)&gt;0,"Програмска активност","Пројекат"),IF(A669&gt;A$2,+IF(VLOOKUP(A669,'Neizmirene obaveze JLS'!A$8:J$2008,M$1,FALSE)&gt;0,"Програмска активност","Пројекат"),"")))</f>
        <v/>
      </c>
      <c r="M669" s="87" t="str">
        <f>IF(A669=0,"",IF($A669&lt;=$A$1,+IF(VLOOKUP($A669,'Rashodi- plan-izvršenje'!$A$8:$M$1500,10,FALSE)&gt;0,VLOOKUP($A669,'Rashodi- plan-izvršenje'!$A$8:$M$1500,10,FALSE),VLOOKUP($A669,'Rashodi- plan-izvršenje'!$A$8:$M$1500,12,FALSE)),+IF($A669&gt;$A$2,IF(VLOOKUP($A669,'Neizmirene obaveze JLS'!$A$8:$M$1500,10,FALSE)&gt;0,VLOOKUP($A669,'Neizmirene obaveze JLS'!$A$11:$M$1500,10,FALSE),VLOOKUP($A669,'Neizmirene obaveze JLS'!$A$11:$M$1500,12,FALSE)),0)))</f>
        <v/>
      </c>
      <c r="N669" s="87" t="str">
        <f>IF(A669=0,"",IF($A669&lt;=$A$1,+IF(VLOOKUP(A669,'Rashodi- plan-izvršenje'!$A$8:$M$1500,10,FALSE)&gt;0,VLOOKUP(A669,'Rashodi- plan-izvršenje'!$A$8:$M$1500,11,FALSE),VLOOKUP(A669,'Rashodi- plan-izvršenje'!$A$8:$M$1500,13,FALSE)),+IF($A669&gt;$A$2,IF(VLOOKUP($A669,'Neizmirene obaveze JLS'!$A$8:$M$1500,10,FALSE)&gt;0,VLOOKUP($A669,'Neizmirene obaveze JLS'!$A$11:$M$1500,11,FALSE),VLOOKUP($A669,'Neizmirene obaveze JLS'!$A$11:$M$1500,13,FALSE)),0)))</f>
        <v/>
      </c>
      <c r="O669" s="87" t="str">
        <f>IF(A669=0,"",IF($A669&lt;=$A$1,VALUE(+VLOOKUP($A669,'Rashodi- plan-izvršenje'!$A$8:N$1500,'prenos-P-R-N'!O$1,FALSE)),IF($A669&lt;=A$2,VALUE(VLOOKUP($A669,'Prihodi- plan-izvršenje'!$A$8:$H$500,6,FALSE)),VALUE(VLOOKUP($A669,'Neizmirene obaveze JLS'!$A$8:$N$500,O$1,FALSE)))))</f>
        <v/>
      </c>
      <c r="P669" s="87" t="str">
        <f>IF(A669=0,"",IF(A669=0,0,IF(A669&gt;A$2,'šifarnik K-izvor'!G$3,+IF(Q669&lt;700,+'šifarnik K-izvor'!G$2,'šifarnik K-izvor'!G$1))))</f>
        <v/>
      </c>
      <c r="Q669" s="87">
        <f>IF($A669&lt;=$A$1,VALUE(+VLOOKUP($A669,'Rashodi- plan-izvršenje'!$A$8:O$1500,'prenos-P-R-N'!Q$1,FALSE)),IF($A669&lt;=$A$2,VLOOKUP($A669,'Prihodi- plan-izvršenje'!$A$4:$H$500,4,FALSE),IF($A669&lt;=$A$3,VLOOKUP(A669,'Neizmirene obaveze JLS'!$A$11:O$500,Q$1,FALSE),"")))</f>
        <v>0</v>
      </c>
      <c r="R669" s="88">
        <f>IF($A669&lt;=$A$1,VALUE(+VLOOKUP($A669,'Rashodi- plan-izvršenje'!$A$8:P$1500,'prenos-P-R-N'!R$1,FALSE)),IF($A669&lt;=$A$2,VLOOKUP($A669,'Prihodi- plan-izvršenje'!$A$4:$H$500,7,FALSE),""))</f>
        <v>0</v>
      </c>
      <c r="S669" s="88">
        <f>IF(A669=0,0,IF($A669&lt;=$A$1,VALUE(+VLOOKUP($A669,'Rashodi- plan-izvršenje'!$A$8:Q$1500,'prenos-P-R-N'!S$1,FALSE)),IF($A669&lt;=$A$2,VLOOKUP($A669,'Prihodi- plan-izvršenje'!$A$4:$H$500,8,FALSE),0)))</f>
        <v>0</v>
      </c>
      <c r="T669" s="88" t="str">
        <f>IF($A669&gt;$A$2,VLOOKUP($A669,'Neizmirene obaveze JLS'!$A$11:R$500,R$1,FALSE),"")</f>
        <v/>
      </c>
      <c r="U669" s="88">
        <f>IF($A669&gt;$A$2,VLOOKUP($A669,'Neizmirene obaveze JLS'!$A$11:S$500,S$1,FALSE),0)</f>
        <v>0</v>
      </c>
      <c r="V669" s="88">
        <f t="shared" si="63"/>
        <v>0</v>
      </c>
      <c r="W669" s="74"/>
      <c r="X669" s="74"/>
      <c r="Y669" s="74"/>
      <c r="Z669" s="74"/>
      <c r="AA669" s="193">
        <f t="shared" si="64"/>
        <v>1</v>
      </c>
      <c r="AB669" s="193" t="str">
        <f t="shared" si="65"/>
        <v/>
      </c>
    </row>
    <row r="670" spans="1:28">
      <c r="A670" s="89">
        <f>IF(AND(COUNTIF(A$1:A$3,"&gt;0")=1,MAX(A$8:A669)&lt;A$1),A669+1,IF(AND(COUNTIF(A$1:A$3,"&gt;0")=2,MAX(A$8:A669)&lt;A$2),A669+1,IF(AND(COUNTIF(A$1:A$3,"&gt;0")=3,MAX(A$8:A669)&lt;A$3),A669+1,0)))</f>
        <v>0</v>
      </c>
      <c r="B670" s="89" t="str">
        <f t="shared" si="66"/>
        <v/>
      </c>
      <c r="C670" s="89" t="str">
        <f t="shared" si="67"/>
        <v/>
      </c>
      <c r="D670" s="87" t="str">
        <f>IF($A670=0,"",IF($A670&lt;=$A$1,+VLOOKUP($A670,'Rashodi- plan-izvršenje'!$A$8:B$1500,'prenos-P-R-N'!D$1,FALSE),IF($A670&gt;$A$2,+VLOOKUP($A670,'Neizmirene obaveze JLS'!$A$11:B$500,'prenos-P-R-N'!D$1,FALSE),"")))</f>
        <v/>
      </c>
      <c r="E670" s="87" t="str">
        <f>IF($A670=0,"",IF($A670&lt;=$A$1,+VLOOKUP($A670,'Rashodi- plan-izvršenje'!$A$8:C$1500,'prenos-P-R-N'!E$1,FALSE),IF($A670&gt;$A$2,+VLOOKUP($A670,'Neizmirene obaveze JLS'!$A$11:C$500,'prenos-P-R-N'!E$1,FALSE),"")))</f>
        <v/>
      </c>
      <c r="F670" s="87" t="str">
        <f>IF($A670=0,"",IF($A670&lt;=$A$1,+VLOOKUP($A670,'Rashodi- plan-izvršenje'!$A$8:D$1500,'prenos-P-R-N'!F$1,FALSE),IF($A670&gt;$A$2,+VLOOKUP($A670,'Neizmirene obaveze JLS'!$A$11:D$500,'prenos-P-R-N'!F$1,FALSE),"")))</f>
        <v/>
      </c>
      <c r="G670" s="87" t="str">
        <f>IF($A670=0,"",IF($A670&lt;=$A$1,+VLOOKUP($A670,'Rashodi- plan-izvršenje'!$A$8:E$1500,'prenos-P-R-N'!G$1,FALSE),IF($A670&gt;$A$2,+VLOOKUP($A670,'Neizmirene obaveze JLS'!$A$11:E$500,'prenos-P-R-N'!G$1,FALSE),"")))</f>
        <v/>
      </c>
      <c r="H670" s="87" t="str">
        <f>IF($A670=0,"",IF($A670&lt;=$A$1,+VLOOKUP($A670,'Rashodi- plan-izvršenje'!$A$8:F$1500,'prenos-P-R-N'!H$1,FALSE),IF($A670&gt;$A$2,+VLOOKUP($A670,'Neizmirene obaveze JLS'!$A$11:F$500,'prenos-P-R-N'!H$1,FALSE),"")))</f>
        <v/>
      </c>
      <c r="I670" s="87" t="str">
        <f>IF($A670=0,"",IF($A670&lt;=$A$1,+VLOOKUP($A670,'Rashodi- plan-izvršenje'!$A$8:G$1500,'prenos-P-R-N'!I$1,FALSE),IF($A670&gt;$A$2,+VLOOKUP($A670,'Neizmirene obaveze JLS'!$A$11:G$500,'prenos-P-R-N'!I$1,FALSE),"")))</f>
        <v/>
      </c>
      <c r="J670" s="87" t="str">
        <f>IF($A670=0,"",IF($A670&lt;=$A$1,+VLOOKUP($A670,'Rashodi- plan-izvršenje'!$A$8:H$1500,'prenos-P-R-N'!J$1,FALSE),IF($A670&gt;$A$2,+VLOOKUP($A670,'Neizmirene obaveze JLS'!$A$11:H$500,'prenos-P-R-N'!J$1,FALSE),"")))</f>
        <v/>
      </c>
      <c r="K670" s="87" t="str">
        <f>IF($A670=0,"",IF($A670&lt;=$A$1,+VLOOKUP($A670,'Rashodi- plan-izvršenje'!$A$8:I$1500,'prenos-P-R-N'!K$1,FALSE),IF($A670&gt;$A$2,+VLOOKUP($A670,'Neizmirene obaveze JLS'!$A$11:I$500,'prenos-P-R-N'!K$1,FALSE),"")))</f>
        <v/>
      </c>
      <c r="L670" t="str">
        <f>IF(A670=0,"",IF(A670&lt;=A$1,+IF(VLOOKUP(A670,'Rashodi- plan-izvršenje'!A$8:J$1500,M$1,FALSE)&gt;0,"Програмска активност","Пројекат"),IF(A670&gt;A$2,+IF(VLOOKUP(A670,'Neizmirene obaveze JLS'!A$8:J$2008,M$1,FALSE)&gt;0,"Програмска активност","Пројекат"),"")))</f>
        <v/>
      </c>
      <c r="M670" s="87" t="str">
        <f>IF(A670=0,"",IF($A670&lt;=$A$1,+IF(VLOOKUP($A670,'Rashodi- plan-izvršenje'!$A$8:$M$1500,10,FALSE)&gt;0,VLOOKUP($A670,'Rashodi- plan-izvršenje'!$A$8:$M$1500,10,FALSE),VLOOKUP($A670,'Rashodi- plan-izvršenje'!$A$8:$M$1500,12,FALSE)),+IF($A670&gt;$A$2,IF(VLOOKUP($A670,'Neizmirene obaveze JLS'!$A$8:$M$1500,10,FALSE)&gt;0,VLOOKUP($A670,'Neizmirene obaveze JLS'!$A$11:$M$1500,10,FALSE),VLOOKUP($A670,'Neizmirene obaveze JLS'!$A$11:$M$1500,12,FALSE)),0)))</f>
        <v/>
      </c>
      <c r="N670" s="87" t="str">
        <f>IF(A670=0,"",IF($A670&lt;=$A$1,+IF(VLOOKUP(A670,'Rashodi- plan-izvršenje'!$A$8:$M$1500,10,FALSE)&gt;0,VLOOKUP(A670,'Rashodi- plan-izvršenje'!$A$8:$M$1500,11,FALSE),VLOOKUP(A670,'Rashodi- plan-izvršenje'!$A$8:$M$1500,13,FALSE)),+IF($A670&gt;$A$2,IF(VLOOKUP($A670,'Neizmirene obaveze JLS'!$A$8:$M$1500,10,FALSE)&gt;0,VLOOKUP($A670,'Neizmirene obaveze JLS'!$A$11:$M$1500,11,FALSE),VLOOKUP($A670,'Neizmirene obaveze JLS'!$A$11:$M$1500,13,FALSE)),0)))</f>
        <v/>
      </c>
      <c r="O670" s="87" t="str">
        <f>IF(A670=0,"",IF($A670&lt;=$A$1,VALUE(+VLOOKUP($A670,'Rashodi- plan-izvršenje'!$A$8:N$1500,'prenos-P-R-N'!O$1,FALSE)),IF($A670&lt;=A$2,VALUE(VLOOKUP($A670,'Prihodi- plan-izvršenje'!$A$8:$H$500,6,FALSE)),VALUE(VLOOKUP($A670,'Neizmirene obaveze JLS'!$A$8:$N$500,O$1,FALSE)))))</f>
        <v/>
      </c>
      <c r="P670" s="87" t="str">
        <f>IF(A670=0,"",IF(A670=0,0,IF(A670&gt;A$2,'šifarnik K-izvor'!G$3,+IF(Q670&lt;700,+'šifarnik K-izvor'!G$2,'šifarnik K-izvor'!G$1))))</f>
        <v/>
      </c>
      <c r="Q670" s="87">
        <f>IF($A670&lt;=$A$1,VALUE(+VLOOKUP($A670,'Rashodi- plan-izvršenje'!$A$8:O$1500,'prenos-P-R-N'!Q$1,FALSE)),IF($A670&lt;=$A$2,VLOOKUP($A670,'Prihodi- plan-izvršenje'!$A$4:$H$500,4,FALSE),IF($A670&lt;=$A$3,VLOOKUP(A670,'Neizmirene obaveze JLS'!$A$11:O$500,Q$1,FALSE),"")))</f>
        <v>0</v>
      </c>
      <c r="R670" s="88">
        <f>IF($A670&lt;=$A$1,VALUE(+VLOOKUP($A670,'Rashodi- plan-izvršenje'!$A$8:P$1500,'prenos-P-R-N'!R$1,FALSE)),IF($A670&lt;=$A$2,VLOOKUP($A670,'Prihodi- plan-izvršenje'!$A$4:$H$500,7,FALSE),""))</f>
        <v>0</v>
      </c>
      <c r="S670" s="88">
        <f>IF(A670=0,0,IF($A670&lt;=$A$1,VALUE(+VLOOKUP($A670,'Rashodi- plan-izvršenje'!$A$8:Q$1500,'prenos-P-R-N'!S$1,FALSE)),IF($A670&lt;=$A$2,VLOOKUP($A670,'Prihodi- plan-izvršenje'!$A$4:$H$500,8,FALSE),0)))</f>
        <v>0</v>
      </c>
      <c r="T670" s="88" t="str">
        <f>IF($A670&gt;$A$2,VLOOKUP($A670,'Neizmirene obaveze JLS'!$A$11:R$500,R$1,FALSE),"")</f>
        <v/>
      </c>
      <c r="U670" s="88">
        <f>IF($A670&gt;$A$2,VLOOKUP($A670,'Neizmirene obaveze JLS'!$A$11:S$500,S$1,FALSE),0)</f>
        <v>0</v>
      </c>
      <c r="V670" s="88">
        <f t="shared" si="63"/>
        <v>0</v>
      </c>
      <c r="W670" s="74"/>
      <c r="X670" s="74"/>
      <c r="Y670" s="74"/>
      <c r="Z670" s="74"/>
      <c r="AA670" s="193">
        <f t="shared" si="64"/>
        <v>1</v>
      </c>
      <c r="AB670" s="193" t="str">
        <f t="shared" si="65"/>
        <v/>
      </c>
    </row>
    <row r="671" spans="1:28">
      <c r="A671" s="89">
        <f>IF(AND(COUNTIF(A$1:A$3,"&gt;0")=1,MAX(A$8:A670)&lt;A$1),A670+1,IF(AND(COUNTIF(A$1:A$3,"&gt;0")=2,MAX(A$8:A670)&lt;A$2),A670+1,IF(AND(COUNTIF(A$1:A$3,"&gt;0")=3,MAX(A$8:A670)&lt;A$3),A670+1,0)))</f>
        <v>0</v>
      </c>
      <c r="B671" s="89" t="str">
        <f t="shared" si="66"/>
        <v/>
      </c>
      <c r="C671" s="89" t="str">
        <f t="shared" si="67"/>
        <v/>
      </c>
      <c r="D671" s="87" t="str">
        <f>IF($A671=0,"",IF($A671&lt;=$A$1,+VLOOKUP($A671,'Rashodi- plan-izvršenje'!$A$8:B$1500,'prenos-P-R-N'!D$1,FALSE),IF($A671&gt;$A$2,+VLOOKUP($A671,'Neizmirene obaveze JLS'!$A$11:B$500,'prenos-P-R-N'!D$1,FALSE),"")))</f>
        <v/>
      </c>
      <c r="E671" s="87" t="str">
        <f>IF($A671=0,"",IF($A671&lt;=$A$1,+VLOOKUP($A671,'Rashodi- plan-izvršenje'!$A$8:C$1500,'prenos-P-R-N'!E$1,FALSE),IF($A671&gt;$A$2,+VLOOKUP($A671,'Neizmirene obaveze JLS'!$A$11:C$500,'prenos-P-R-N'!E$1,FALSE),"")))</f>
        <v/>
      </c>
      <c r="F671" s="87" t="str">
        <f>IF($A671=0,"",IF($A671&lt;=$A$1,+VLOOKUP($A671,'Rashodi- plan-izvršenje'!$A$8:D$1500,'prenos-P-R-N'!F$1,FALSE),IF($A671&gt;$A$2,+VLOOKUP($A671,'Neizmirene obaveze JLS'!$A$11:D$500,'prenos-P-R-N'!F$1,FALSE),"")))</f>
        <v/>
      </c>
      <c r="G671" s="87" t="str">
        <f>IF($A671=0,"",IF($A671&lt;=$A$1,+VLOOKUP($A671,'Rashodi- plan-izvršenje'!$A$8:E$1500,'prenos-P-R-N'!G$1,FALSE),IF($A671&gt;$A$2,+VLOOKUP($A671,'Neizmirene obaveze JLS'!$A$11:E$500,'prenos-P-R-N'!G$1,FALSE),"")))</f>
        <v/>
      </c>
      <c r="H671" s="87" t="str">
        <f>IF($A671=0,"",IF($A671&lt;=$A$1,+VLOOKUP($A671,'Rashodi- plan-izvršenje'!$A$8:F$1500,'prenos-P-R-N'!H$1,FALSE),IF($A671&gt;$A$2,+VLOOKUP($A671,'Neizmirene obaveze JLS'!$A$11:F$500,'prenos-P-R-N'!H$1,FALSE),"")))</f>
        <v/>
      </c>
      <c r="I671" s="87" t="str">
        <f>IF($A671=0,"",IF($A671&lt;=$A$1,+VLOOKUP($A671,'Rashodi- plan-izvršenje'!$A$8:G$1500,'prenos-P-R-N'!I$1,FALSE),IF($A671&gt;$A$2,+VLOOKUP($A671,'Neizmirene obaveze JLS'!$A$11:G$500,'prenos-P-R-N'!I$1,FALSE),"")))</f>
        <v/>
      </c>
      <c r="J671" s="87" t="str">
        <f>IF($A671=0,"",IF($A671&lt;=$A$1,+VLOOKUP($A671,'Rashodi- plan-izvršenje'!$A$8:H$1500,'prenos-P-R-N'!J$1,FALSE),IF($A671&gt;$A$2,+VLOOKUP($A671,'Neizmirene obaveze JLS'!$A$11:H$500,'prenos-P-R-N'!J$1,FALSE),"")))</f>
        <v/>
      </c>
      <c r="K671" s="87" t="str">
        <f>IF($A671=0,"",IF($A671&lt;=$A$1,+VLOOKUP($A671,'Rashodi- plan-izvršenje'!$A$8:I$1500,'prenos-P-R-N'!K$1,FALSE),IF($A671&gt;$A$2,+VLOOKUP($A671,'Neizmirene obaveze JLS'!$A$11:I$500,'prenos-P-R-N'!K$1,FALSE),"")))</f>
        <v/>
      </c>
      <c r="L671" t="str">
        <f>IF(A671=0,"",IF(A671&lt;=A$1,+IF(VLOOKUP(A671,'Rashodi- plan-izvršenje'!A$8:J$1500,M$1,FALSE)&gt;0,"Програмска активност","Пројекат"),IF(A671&gt;A$2,+IF(VLOOKUP(A671,'Neizmirene obaveze JLS'!A$8:J$2008,M$1,FALSE)&gt;0,"Програмска активност","Пројекат"),"")))</f>
        <v/>
      </c>
      <c r="M671" s="87" t="str">
        <f>IF(A671=0,"",IF($A671&lt;=$A$1,+IF(VLOOKUP($A671,'Rashodi- plan-izvršenje'!$A$8:$M$1500,10,FALSE)&gt;0,VLOOKUP($A671,'Rashodi- plan-izvršenje'!$A$8:$M$1500,10,FALSE),VLOOKUP($A671,'Rashodi- plan-izvršenje'!$A$8:$M$1500,12,FALSE)),+IF($A671&gt;$A$2,IF(VLOOKUP($A671,'Neizmirene obaveze JLS'!$A$8:$M$1500,10,FALSE)&gt;0,VLOOKUP($A671,'Neizmirene obaveze JLS'!$A$11:$M$1500,10,FALSE),VLOOKUP($A671,'Neizmirene obaveze JLS'!$A$11:$M$1500,12,FALSE)),0)))</f>
        <v/>
      </c>
      <c r="N671" s="87" t="str">
        <f>IF(A671=0,"",IF($A671&lt;=$A$1,+IF(VLOOKUP(A671,'Rashodi- plan-izvršenje'!$A$8:$M$1500,10,FALSE)&gt;0,VLOOKUP(A671,'Rashodi- plan-izvršenje'!$A$8:$M$1500,11,FALSE),VLOOKUP(A671,'Rashodi- plan-izvršenje'!$A$8:$M$1500,13,FALSE)),+IF($A671&gt;$A$2,IF(VLOOKUP($A671,'Neizmirene obaveze JLS'!$A$8:$M$1500,10,FALSE)&gt;0,VLOOKUP($A671,'Neizmirene obaveze JLS'!$A$11:$M$1500,11,FALSE),VLOOKUP($A671,'Neizmirene obaveze JLS'!$A$11:$M$1500,13,FALSE)),0)))</f>
        <v/>
      </c>
      <c r="O671" s="87" t="str">
        <f>IF(A671=0,"",IF($A671&lt;=$A$1,VALUE(+VLOOKUP($A671,'Rashodi- plan-izvršenje'!$A$8:N$1500,'prenos-P-R-N'!O$1,FALSE)),IF($A671&lt;=A$2,VALUE(VLOOKUP($A671,'Prihodi- plan-izvršenje'!$A$8:$H$500,6,FALSE)),VALUE(VLOOKUP($A671,'Neizmirene obaveze JLS'!$A$8:$N$500,O$1,FALSE)))))</f>
        <v/>
      </c>
      <c r="P671" s="87" t="str">
        <f>IF(A671=0,"",IF(A671=0,0,IF(A671&gt;A$2,'šifarnik K-izvor'!G$3,+IF(Q671&lt;700,+'šifarnik K-izvor'!G$2,'šifarnik K-izvor'!G$1))))</f>
        <v/>
      </c>
      <c r="Q671" s="87">
        <f>IF($A671&lt;=$A$1,VALUE(+VLOOKUP($A671,'Rashodi- plan-izvršenje'!$A$8:O$1500,'prenos-P-R-N'!Q$1,FALSE)),IF($A671&lt;=$A$2,VLOOKUP($A671,'Prihodi- plan-izvršenje'!$A$4:$H$500,4,FALSE),IF($A671&lt;=$A$3,VLOOKUP(A671,'Neizmirene obaveze JLS'!$A$11:O$500,Q$1,FALSE),"")))</f>
        <v>0</v>
      </c>
      <c r="R671" s="88">
        <f>IF($A671&lt;=$A$1,VALUE(+VLOOKUP($A671,'Rashodi- plan-izvršenje'!$A$8:P$1500,'prenos-P-R-N'!R$1,FALSE)),IF($A671&lt;=$A$2,VLOOKUP($A671,'Prihodi- plan-izvršenje'!$A$4:$H$500,7,FALSE),""))</f>
        <v>0</v>
      </c>
      <c r="S671" s="88">
        <f>IF(A671=0,0,IF($A671&lt;=$A$1,VALUE(+VLOOKUP($A671,'Rashodi- plan-izvršenje'!$A$8:Q$1500,'prenos-P-R-N'!S$1,FALSE)),IF($A671&lt;=$A$2,VLOOKUP($A671,'Prihodi- plan-izvršenje'!$A$4:$H$500,8,FALSE),0)))</f>
        <v>0</v>
      </c>
      <c r="T671" s="88" t="str">
        <f>IF($A671&gt;$A$2,VLOOKUP($A671,'Neizmirene obaveze JLS'!$A$11:R$500,R$1,FALSE),"")</f>
        <v/>
      </c>
      <c r="U671" s="88">
        <f>IF($A671&gt;$A$2,VLOOKUP($A671,'Neizmirene obaveze JLS'!$A$11:S$500,S$1,FALSE),0)</f>
        <v>0</v>
      </c>
      <c r="V671" s="88">
        <f t="shared" si="63"/>
        <v>0</v>
      </c>
      <c r="W671" s="74"/>
      <c r="X671" s="74"/>
      <c r="Y671" s="74"/>
      <c r="Z671" s="74"/>
      <c r="AA671" s="193">
        <f t="shared" si="64"/>
        <v>1</v>
      </c>
      <c r="AB671" s="193" t="str">
        <f t="shared" si="65"/>
        <v/>
      </c>
    </row>
    <row r="672" spans="1:28">
      <c r="A672" s="89">
        <f>IF(AND(COUNTIF(A$1:A$3,"&gt;0")=1,MAX(A$8:A671)&lt;A$1),A671+1,IF(AND(COUNTIF(A$1:A$3,"&gt;0")=2,MAX(A$8:A671)&lt;A$2),A671+1,IF(AND(COUNTIF(A$1:A$3,"&gt;0")=3,MAX(A$8:A671)&lt;A$3),A671+1,0)))</f>
        <v>0</v>
      </c>
      <c r="B672" s="89" t="str">
        <f t="shared" si="66"/>
        <v/>
      </c>
      <c r="C672" s="89" t="str">
        <f t="shared" si="67"/>
        <v/>
      </c>
      <c r="D672" s="87" t="str">
        <f>IF($A672=0,"",IF($A672&lt;=$A$1,+VLOOKUP($A672,'Rashodi- plan-izvršenje'!$A$8:B$1500,'prenos-P-R-N'!D$1,FALSE),IF($A672&gt;$A$2,+VLOOKUP($A672,'Neizmirene obaveze JLS'!$A$11:B$500,'prenos-P-R-N'!D$1,FALSE),"")))</f>
        <v/>
      </c>
      <c r="E672" s="87" t="str">
        <f>IF($A672=0,"",IF($A672&lt;=$A$1,+VLOOKUP($A672,'Rashodi- plan-izvršenje'!$A$8:C$1500,'prenos-P-R-N'!E$1,FALSE),IF($A672&gt;$A$2,+VLOOKUP($A672,'Neizmirene obaveze JLS'!$A$11:C$500,'prenos-P-R-N'!E$1,FALSE),"")))</f>
        <v/>
      </c>
      <c r="F672" s="87" t="str">
        <f>IF($A672=0,"",IF($A672&lt;=$A$1,+VLOOKUP($A672,'Rashodi- plan-izvršenje'!$A$8:D$1500,'prenos-P-R-N'!F$1,FALSE),IF($A672&gt;$A$2,+VLOOKUP($A672,'Neizmirene obaveze JLS'!$A$11:D$500,'prenos-P-R-N'!F$1,FALSE),"")))</f>
        <v/>
      </c>
      <c r="G672" s="87" t="str">
        <f>IF($A672=0,"",IF($A672&lt;=$A$1,+VLOOKUP($A672,'Rashodi- plan-izvršenje'!$A$8:E$1500,'prenos-P-R-N'!G$1,FALSE),IF($A672&gt;$A$2,+VLOOKUP($A672,'Neizmirene obaveze JLS'!$A$11:E$500,'prenos-P-R-N'!G$1,FALSE),"")))</f>
        <v/>
      </c>
      <c r="H672" s="87" t="str">
        <f>IF($A672=0,"",IF($A672&lt;=$A$1,+VLOOKUP($A672,'Rashodi- plan-izvršenje'!$A$8:F$1500,'prenos-P-R-N'!H$1,FALSE),IF($A672&gt;$A$2,+VLOOKUP($A672,'Neizmirene obaveze JLS'!$A$11:F$500,'prenos-P-R-N'!H$1,FALSE),"")))</f>
        <v/>
      </c>
      <c r="I672" s="87" t="str">
        <f>IF($A672=0,"",IF($A672&lt;=$A$1,+VLOOKUP($A672,'Rashodi- plan-izvršenje'!$A$8:G$1500,'prenos-P-R-N'!I$1,FALSE),IF($A672&gt;$A$2,+VLOOKUP($A672,'Neizmirene obaveze JLS'!$A$11:G$500,'prenos-P-R-N'!I$1,FALSE),"")))</f>
        <v/>
      </c>
      <c r="J672" s="87" t="str">
        <f>IF($A672=0,"",IF($A672&lt;=$A$1,+VLOOKUP($A672,'Rashodi- plan-izvršenje'!$A$8:H$1500,'prenos-P-R-N'!J$1,FALSE),IF($A672&gt;$A$2,+VLOOKUP($A672,'Neizmirene obaveze JLS'!$A$11:H$500,'prenos-P-R-N'!J$1,FALSE),"")))</f>
        <v/>
      </c>
      <c r="K672" s="87" t="str">
        <f>IF($A672=0,"",IF($A672&lt;=$A$1,+VLOOKUP($A672,'Rashodi- plan-izvršenje'!$A$8:I$1500,'prenos-P-R-N'!K$1,FALSE),IF($A672&gt;$A$2,+VLOOKUP($A672,'Neizmirene obaveze JLS'!$A$11:I$500,'prenos-P-R-N'!K$1,FALSE),"")))</f>
        <v/>
      </c>
      <c r="L672" t="str">
        <f>IF(A672=0,"",IF(A672&lt;=A$1,+IF(VLOOKUP(A672,'Rashodi- plan-izvršenje'!A$8:J$1500,M$1,FALSE)&gt;0,"Програмска активност","Пројекат"),IF(A672&gt;A$2,+IF(VLOOKUP(A672,'Neizmirene obaveze JLS'!A$8:J$2008,M$1,FALSE)&gt;0,"Програмска активност","Пројекат"),"")))</f>
        <v/>
      </c>
      <c r="M672" s="87" t="str">
        <f>IF(A672=0,"",IF($A672&lt;=$A$1,+IF(VLOOKUP($A672,'Rashodi- plan-izvršenje'!$A$8:$M$1500,10,FALSE)&gt;0,VLOOKUP($A672,'Rashodi- plan-izvršenje'!$A$8:$M$1500,10,FALSE),VLOOKUP($A672,'Rashodi- plan-izvršenje'!$A$8:$M$1500,12,FALSE)),+IF($A672&gt;$A$2,IF(VLOOKUP($A672,'Neizmirene obaveze JLS'!$A$8:$M$1500,10,FALSE)&gt;0,VLOOKUP($A672,'Neizmirene obaveze JLS'!$A$11:$M$1500,10,FALSE),VLOOKUP($A672,'Neizmirene obaveze JLS'!$A$11:$M$1500,12,FALSE)),0)))</f>
        <v/>
      </c>
      <c r="N672" s="87" t="str">
        <f>IF(A672=0,"",IF($A672&lt;=$A$1,+IF(VLOOKUP(A672,'Rashodi- plan-izvršenje'!$A$8:$M$1500,10,FALSE)&gt;0,VLOOKUP(A672,'Rashodi- plan-izvršenje'!$A$8:$M$1500,11,FALSE),VLOOKUP(A672,'Rashodi- plan-izvršenje'!$A$8:$M$1500,13,FALSE)),+IF($A672&gt;$A$2,IF(VLOOKUP($A672,'Neizmirene obaveze JLS'!$A$8:$M$1500,10,FALSE)&gt;0,VLOOKUP($A672,'Neizmirene obaveze JLS'!$A$11:$M$1500,11,FALSE),VLOOKUP($A672,'Neizmirene obaveze JLS'!$A$11:$M$1500,13,FALSE)),0)))</f>
        <v/>
      </c>
      <c r="O672" s="87" t="str">
        <f>IF(A672=0,"",IF($A672&lt;=$A$1,VALUE(+VLOOKUP($A672,'Rashodi- plan-izvršenje'!$A$8:N$1500,'prenos-P-R-N'!O$1,FALSE)),IF($A672&lt;=A$2,VALUE(VLOOKUP($A672,'Prihodi- plan-izvršenje'!$A$8:$H$500,6,FALSE)),VALUE(VLOOKUP($A672,'Neizmirene obaveze JLS'!$A$8:$N$500,O$1,FALSE)))))</f>
        <v/>
      </c>
      <c r="P672" s="87" t="str">
        <f>IF(A672=0,"",IF(A672=0,0,IF(A672&gt;A$2,'šifarnik K-izvor'!G$3,+IF(Q672&lt;700,+'šifarnik K-izvor'!G$2,'šifarnik K-izvor'!G$1))))</f>
        <v/>
      </c>
      <c r="Q672" s="87">
        <f>IF($A672&lt;=$A$1,VALUE(+VLOOKUP($A672,'Rashodi- plan-izvršenje'!$A$8:O$1500,'prenos-P-R-N'!Q$1,FALSE)),IF($A672&lt;=$A$2,VLOOKUP($A672,'Prihodi- plan-izvršenje'!$A$4:$H$500,4,FALSE),IF($A672&lt;=$A$3,VLOOKUP(A672,'Neizmirene obaveze JLS'!$A$11:O$500,Q$1,FALSE),"")))</f>
        <v>0</v>
      </c>
      <c r="R672" s="88">
        <f>IF($A672&lt;=$A$1,VALUE(+VLOOKUP($A672,'Rashodi- plan-izvršenje'!$A$8:P$1500,'prenos-P-R-N'!R$1,FALSE)),IF($A672&lt;=$A$2,VLOOKUP($A672,'Prihodi- plan-izvršenje'!$A$4:$H$500,7,FALSE),""))</f>
        <v>0</v>
      </c>
      <c r="S672" s="88">
        <f>IF(A672=0,0,IF($A672&lt;=$A$1,VALUE(+VLOOKUP($A672,'Rashodi- plan-izvršenje'!$A$8:Q$1500,'prenos-P-R-N'!S$1,FALSE)),IF($A672&lt;=$A$2,VLOOKUP($A672,'Prihodi- plan-izvršenje'!$A$4:$H$500,8,FALSE),0)))</f>
        <v>0</v>
      </c>
      <c r="T672" s="88" t="str">
        <f>IF($A672&gt;$A$2,VLOOKUP($A672,'Neizmirene obaveze JLS'!$A$11:R$500,R$1,FALSE),"")</f>
        <v/>
      </c>
      <c r="U672" s="88">
        <f>IF($A672&gt;$A$2,VLOOKUP($A672,'Neizmirene obaveze JLS'!$A$11:S$500,S$1,FALSE),0)</f>
        <v>0</v>
      </c>
      <c r="V672" s="88">
        <f t="shared" si="63"/>
        <v>0</v>
      </c>
      <c r="W672" s="74"/>
      <c r="X672" s="74"/>
      <c r="Y672" s="74"/>
      <c r="Z672" s="74"/>
      <c r="AA672" s="193">
        <f t="shared" si="64"/>
        <v>1</v>
      </c>
      <c r="AB672" s="193" t="str">
        <f t="shared" si="65"/>
        <v/>
      </c>
    </row>
    <row r="673" spans="1:28">
      <c r="A673" s="89">
        <f>IF(AND(COUNTIF(A$1:A$3,"&gt;0")=1,MAX(A$8:A672)&lt;A$1),A672+1,IF(AND(COUNTIF(A$1:A$3,"&gt;0")=2,MAX(A$8:A672)&lt;A$2),A672+1,IF(AND(COUNTIF(A$1:A$3,"&gt;0")=3,MAX(A$8:A672)&lt;A$3),A672+1,0)))</f>
        <v>0</v>
      </c>
      <c r="B673" s="89" t="str">
        <f t="shared" si="66"/>
        <v/>
      </c>
      <c r="C673" s="89" t="str">
        <f t="shared" si="67"/>
        <v/>
      </c>
      <c r="D673" s="87" t="str">
        <f>IF($A673=0,"",IF($A673&lt;=$A$1,+VLOOKUP($A673,'Rashodi- plan-izvršenje'!$A$8:B$1500,'prenos-P-R-N'!D$1,FALSE),IF($A673&gt;$A$2,+VLOOKUP($A673,'Neizmirene obaveze JLS'!$A$11:B$500,'prenos-P-R-N'!D$1,FALSE),"")))</f>
        <v/>
      </c>
      <c r="E673" s="87" t="str">
        <f>IF($A673=0,"",IF($A673&lt;=$A$1,+VLOOKUP($A673,'Rashodi- plan-izvršenje'!$A$8:C$1500,'prenos-P-R-N'!E$1,FALSE),IF($A673&gt;$A$2,+VLOOKUP($A673,'Neizmirene obaveze JLS'!$A$11:C$500,'prenos-P-R-N'!E$1,FALSE),"")))</f>
        <v/>
      </c>
      <c r="F673" s="87" t="str">
        <f>IF($A673=0,"",IF($A673&lt;=$A$1,+VLOOKUP($A673,'Rashodi- plan-izvršenje'!$A$8:D$1500,'prenos-P-R-N'!F$1,FALSE),IF($A673&gt;$A$2,+VLOOKUP($A673,'Neizmirene obaveze JLS'!$A$11:D$500,'prenos-P-R-N'!F$1,FALSE),"")))</f>
        <v/>
      </c>
      <c r="G673" s="87" t="str">
        <f>IF($A673=0,"",IF($A673&lt;=$A$1,+VLOOKUP($A673,'Rashodi- plan-izvršenje'!$A$8:E$1500,'prenos-P-R-N'!G$1,FALSE),IF($A673&gt;$A$2,+VLOOKUP($A673,'Neizmirene obaveze JLS'!$A$11:E$500,'prenos-P-R-N'!G$1,FALSE),"")))</f>
        <v/>
      </c>
      <c r="H673" s="87" t="str">
        <f>IF($A673=0,"",IF($A673&lt;=$A$1,+VLOOKUP($A673,'Rashodi- plan-izvršenje'!$A$8:F$1500,'prenos-P-R-N'!H$1,FALSE),IF($A673&gt;$A$2,+VLOOKUP($A673,'Neizmirene obaveze JLS'!$A$11:F$500,'prenos-P-R-N'!H$1,FALSE),"")))</f>
        <v/>
      </c>
      <c r="I673" s="87" t="str">
        <f>IF($A673=0,"",IF($A673&lt;=$A$1,+VLOOKUP($A673,'Rashodi- plan-izvršenje'!$A$8:G$1500,'prenos-P-R-N'!I$1,FALSE),IF($A673&gt;$A$2,+VLOOKUP($A673,'Neizmirene obaveze JLS'!$A$11:G$500,'prenos-P-R-N'!I$1,FALSE),"")))</f>
        <v/>
      </c>
      <c r="J673" s="87" t="str">
        <f>IF($A673=0,"",IF($A673&lt;=$A$1,+VLOOKUP($A673,'Rashodi- plan-izvršenje'!$A$8:H$1500,'prenos-P-R-N'!J$1,FALSE),IF($A673&gt;$A$2,+VLOOKUP($A673,'Neizmirene obaveze JLS'!$A$11:H$500,'prenos-P-R-N'!J$1,FALSE),"")))</f>
        <v/>
      </c>
      <c r="K673" s="87" t="str">
        <f>IF($A673=0,"",IF($A673&lt;=$A$1,+VLOOKUP($A673,'Rashodi- plan-izvršenje'!$A$8:I$1500,'prenos-P-R-N'!K$1,FALSE),IF($A673&gt;$A$2,+VLOOKUP($A673,'Neizmirene obaveze JLS'!$A$11:I$500,'prenos-P-R-N'!K$1,FALSE),"")))</f>
        <v/>
      </c>
      <c r="L673" t="str">
        <f>IF(A673=0,"",IF(A673&lt;=A$1,+IF(VLOOKUP(A673,'Rashodi- plan-izvršenje'!A$8:J$1500,M$1,FALSE)&gt;0,"Програмска активност","Пројекат"),IF(A673&gt;A$2,+IF(VLOOKUP(A673,'Neizmirene obaveze JLS'!A$8:J$2008,M$1,FALSE)&gt;0,"Програмска активност","Пројекат"),"")))</f>
        <v/>
      </c>
      <c r="M673" s="87" t="str">
        <f>IF(A673=0,"",IF($A673&lt;=$A$1,+IF(VLOOKUP($A673,'Rashodi- plan-izvršenje'!$A$8:$M$1500,10,FALSE)&gt;0,VLOOKUP($A673,'Rashodi- plan-izvršenje'!$A$8:$M$1500,10,FALSE),VLOOKUP($A673,'Rashodi- plan-izvršenje'!$A$8:$M$1500,12,FALSE)),+IF($A673&gt;$A$2,IF(VLOOKUP($A673,'Neizmirene obaveze JLS'!$A$8:$M$1500,10,FALSE)&gt;0,VLOOKUP($A673,'Neizmirene obaveze JLS'!$A$11:$M$1500,10,FALSE),VLOOKUP($A673,'Neizmirene obaveze JLS'!$A$11:$M$1500,12,FALSE)),0)))</f>
        <v/>
      </c>
      <c r="N673" s="87" t="str">
        <f>IF(A673=0,"",IF($A673&lt;=$A$1,+IF(VLOOKUP(A673,'Rashodi- plan-izvršenje'!$A$8:$M$1500,10,FALSE)&gt;0,VLOOKUP(A673,'Rashodi- plan-izvršenje'!$A$8:$M$1500,11,FALSE),VLOOKUP(A673,'Rashodi- plan-izvršenje'!$A$8:$M$1500,13,FALSE)),+IF($A673&gt;$A$2,IF(VLOOKUP($A673,'Neizmirene obaveze JLS'!$A$8:$M$1500,10,FALSE)&gt;0,VLOOKUP($A673,'Neizmirene obaveze JLS'!$A$11:$M$1500,11,FALSE),VLOOKUP($A673,'Neizmirene obaveze JLS'!$A$11:$M$1500,13,FALSE)),0)))</f>
        <v/>
      </c>
      <c r="O673" s="87" t="str">
        <f>IF(A673=0,"",IF($A673&lt;=$A$1,VALUE(+VLOOKUP($A673,'Rashodi- plan-izvršenje'!$A$8:N$1500,'prenos-P-R-N'!O$1,FALSE)),IF($A673&lt;=A$2,VALUE(VLOOKUP($A673,'Prihodi- plan-izvršenje'!$A$8:$H$500,6,FALSE)),VALUE(VLOOKUP($A673,'Neizmirene obaveze JLS'!$A$8:$N$500,O$1,FALSE)))))</f>
        <v/>
      </c>
      <c r="P673" s="87" t="str">
        <f>IF(A673=0,"",IF(A673=0,0,IF(A673&gt;A$2,'šifarnik K-izvor'!G$3,+IF(Q673&lt;700,+'šifarnik K-izvor'!G$2,'šifarnik K-izvor'!G$1))))</f>
        <v/>
      </c>
      <c r="Q673" s="87">
        <f>IF($A673&lt;=$A$1,VALUE(+VLOOKUP($A673,'Rashodi- plan-izvršenje'!$A$8:O$1500,'prenos-P-R-N'!Q$1,FALSE)),IF($A673&lt;=$A$2,VLOOKUP($A673,'Prihodi- plan-izvršenje'!$A$4:$H$500,4,FALSE),IF($A673&lt;=$A$3,VLOOKUP(A673,'Neizmirene obaveze JLS'!$A$11:O$500,Q$1,FALSE),"")))</f>
        <v>0</v>
      </c>
      <c r="R673" s="88">
        <f>IF($A673&lt;=$A$1,VALUE(+VLOOKUP($A673,'Rashodi- plan-izvršenje'!$A$8:P$1500,'prenos-P-R-N'!R$1,FALSE)),IF($A673&lt;=$A$2,VLOOKUP($A673,'Prihodi- plan-izvršenje'!$A$4:$H$500,7,FALSE),""))</f>
        <v>0</v>
      </c>
      <c r="S673" s="88">
        <f>IF(A673=0,0,IF($A673&lt;=$A$1,VALUE(+VLOOKUP($A673,'Rashodi- plan-izvršenje'!$A$8:Q$1500,'prenos-P-R-N'!S$1,FALSE)),IF($A673&lt;=$A$2,VLOOKUP($A673,'Prihodi- plan-izvršenje'!$A$4:$H$500,8,FALSE),0)))</f>
        <v>0</v>
      </c>
      <c r="T673" s="88" t="str">
        <f>IF($A673&gt;$A$2,VLOOKUP($A673,'Neizmirene obaveze JLS'!$A$11:R$500,R$1,FALSE),"")</f>
        <v/>
      </c>
      <c r="U673" s="88">
        <f>IF($A673&gt;$A$2,VLOOKUP($A673,'Neizmirene obaveze JLS'!$A$11:S$500,S$1,FALSE),0)</f>
        <v>0</v>
      </c>
      <c r="V673" s="88">
        <f t="shared" si="63"/>
        <v>0</v>
      </c>
      <c r="W673" s="74"/>
      <c r="X673" s="74"/>
      <c r="Y673" s="74"/>
      <c r="Z673" s="74"/>
      <c r="AA673" s="193">
        <f t="shared" si="64"/>
        <v>1</v>
      </c>
      <c r="AB673" s="193" t="str">
        <f t="shared" si="65"/>
        <v/>
      </c>
    </row>
    <row r="674" spans="1:28">
      <c r="A674" s="89">
        <f>IF(AND(COUNTIF(A$1:A$3,"&gt;0")=1,MAX(A$8:A673)&lt;A$1),A673+1,IF(AND(COUNTIF(A$1:A$3,"&gt;0")=2,MAX(A$8:A673)&lt;A$2),A673+1,IF(AND(COUNTIF(A$1:A$3,"&gt;0")=3,MAX(A$8:A673)&lt;A$3),A673+1,0)))</f>
        <v>0</v>
      </c>
      <c r="B674" s="89" t="str">
        <f t="shared" si="66"/>
        <v/>
      </c>
      <c r="C674" s="89" t="str">
        <f t="shared" si="67"/>
        <v/>
      </c>
      <c r="D674" s="87" t="str">
        <f>IF($A674=0,"",IF($A674&lt;=$A$1,+VLOOKUP($A674,'Rashodi- plan-izvršenje'!$A$8:B$1500,'prenos-P-R-N'!D$1,FALSE),IF($A674&gt;$A$2,+VLOOKUP($A674,'Neizmirene obaveze JLS'!$A$11:B$500,'prenos-P-R-N'!D$1,FALSE),"")))</f>
        <v/>
      </c>
      <c r="E674" s="87" t="str">
        <f>IF($A674=0,"",IF($A674&lt;=$A$1,+VLOOKUP($A674,'Rashodi- plan-izvršenje'!$A$8:C$1500,'prenos-P-R-N'!E$1,FALSE),IF($A674&gt;$A$2,+VLOOKUP($A674,'Neizmirene obaveze JLS'!$A$11:C$500,'prenos-P-R-N'!E$1,FALSE),"")))</f>
        <v/>
      </c>
      <c r="F674" s="87" t="str">
        <f>IF($A674=0,"",IF($A674&lt;=$A$1,+VLOOKUP($A674,'Rashodi- plan-izvršenje'!$A$8:D$1500,'prenos-P-R-N'!F$1,FALSE),IF($A674&gt;$A$2,+VLOOKUP($A674,'Neizmirene obaveze JLS'!$A$11:D$500,'prenos-P-R-N'!F$1,FALSE),"")))</f>
        <v/>
      </c>
      <c r="G674" s="87" t="str">
        <f>IF($A674=0,"",IF($A674&lt;=$A$1,+VLOOKUP($A674,'Rashodi- plan-izvršenje'!$A$8:E$1500,'prenos-P-R-N'!G$1,FALSE),IF($A674&gt;$A$2,+VLOOKUP($A674,'Neizmirene obaveze JLS'!$A$11:E$500,'prenos-P-R-N'!G$1,FALSE),"")))</f>
        <v/>
      </c>
      <c r="H674" s="87" t="str">
        <f>IF($A674=0,"",IF($A674&lt;=$A$1,+VLOOKUP($A674,'Rashodi- plan-izvršenje'!$A$8:F$1500,'prenos-P-R-N'!H$1,FALSE),IF($A674&gt;$A$2,+VLOOKUP($A674,'Neizmirene obaveze JLS'!$A$11:F$500,'prenos-P-R-N'!H$1,FALSE),"")))</f>
        <v/>
      </c>
      <c r="I674" s="87" t="str">
        <f>IF($A674=0,"",IF($A674&lt;=$A$1,+VLOOKUP($A674,'Rashodi- plan-izvršenje'!$A$8:G$1500,'prenos-P-R-N'!I$1,FALSE),IF($A674&gt;$A$2,+VLOOKUP($A674,'Neizmirene obaveze JLS'!$A$11:G$500,'prenos-P-R-N'!I$1,FALSE),"")))</f>
        <v/>
      </c>
      <c r="J674" s="87" t="str">
        <f>IF($A674=0,"",IF($A674&lt;=$A$1,+VLOOKUP($A674,'Rashodi- plan-izvršenje'!$A$8:H$1500,'prenos-P-R-N'!J$1,FALSE),IF($A674&gt;$A$2,+VLOOKUP($A674,'Neizmirene obaveze JLS'!$A$11:H$500,'prenos-P-R-N'!J$1,FALSE),"")))</f>
        <v/>
      </c>
      <c r="K674" s="87" t="str">
        <f>IF($A674=0,"",IF($A674&lt;=$A$1,+VLOOKUP($A674,'Rashodi- plan-izvršenje'!$A$8:I$1500,'prenos-P-R-N'!K$1,FALSE),IF($A674&gt;$A$2,+VLOOKUP($A674,'Neizmirene obaveze JLS'!$A$11:I$500,'prenos-P-R-N'!K$1,FALSE),"")))</f>
        <v/>
      </c>
      <c r="L674" t="str">
        <f>IF(A674=0,"",IF(A674&lt;=A$1,+IF(VLOOKUP(A674,'Rashodi- plan-izvršenje'!A$8:J$1500,M$1,FALSE)&gt;0,"Програмска активност","Пројекат"),IF(A674&gt;A$2,+IF(VLOOKUP(A674,'Neizmirene obaveze JLS'!A$8:J$2008,M$1,FALSE)&gt;0,"Програмска активност","Пројекат"),"")))</f>
        <v/>
      </c>
      <c r="M674" s="87" t="str">
        <f>IF(A674=0,"",IF($A674&lt;=$A$1,+IF(VLOOKUP($A674,'Rashodi- plan-izvršenje'!$A$8:$M$1500,10,FALSE)&gt;0,VLOOKUP($A674,'Rashodi- plan-izvršenje'!$A$8:$M$1500,10,FALSE),VLOOKUP($A674,'Rashodi- plan-izvršenje'!$A$8:$M$1500,12,FALSE)),+IF($A674&gt;$A$2,IF(VLOOKUP($A674,'Neizmirene obaveze JLS'!$A$8:$M$1500,10,FALSE)&gt;0,VLOOKUP($A674,'Neizmirene obaveze JLS'!$A$11:$M$1500,10,FALSE),VLOOKUP($A674,'Neizmirene obaveze JLS'!$A$11:$M$1500,12,FALSE)),0)))</f>
        <v/>
      </c>
      <c r="N674" s="87" t="str">
        <f>IF(A674=0,"",IF($A674&lt;=$A$1,+IF(VLOOKUP(A674,'Rashodi- plan-izvršenje'!$A$8:$M$1500,10,FALSE)&gt;0,VLOOKUP(A674,'Rashodi- plan-izvršenje'!$A$8:$M$1500,11,FALSE),VLOOKUP(A674,'Rashodi- plan-izvršenje'!$A$8:$M$1500,13,FALSE)),+IF($A674&gt;$A$2,IF(VLOOKUP($A674,'Neizmirene obaveze JLS'!$A$8:$M$1500,10,FALSE)&gt;0,VLOOKUP($A674,'Neizmirene obaveze JLS'!$A$11:$M$1500,11,FALSE),VLOOKUP($A674,'Neizmirene obaveze JLS'!$A$11:$M$1500,13,FALSE)),0)))</f>
        <v/>
      </c>
      <c r="O674" s="87" t="str">
        <f>IF(A674=0,"",IF($A674&lt;=$A$1,VALUE(+VLOOKUP($A674,'Rashodi- plan-izvršenje'!$A$8:N$1500,'prenos-P-R-N'!O$1,FALSE)),IF($A674&lt;=A$2,VALUE(VLOOKUP($A674,'Prihodi- plan-izvršenje'!$A$8:$H$500,6,FALSE)),VALUE(VLOOKUP($A674,'Neizmirene obaveze JLS'!$A$8:$N$500,O$1,FALSE)))))</f>
        <v/>
      </c>
      <c r="P674" s="87" t="str">
        <f>IF(A674=0,"",IF(A674=0,0,IF(A674&gt;A$2,'šifarnik K-izvor'!G$3,+IF(Q674&lt;700,+'šifarnik K-izvor'!G$2,'šifarnik K-izvor'!G$1))))</f>
        <v/>
      </c>
      <c r="Q674" s="87">
        <f>IF($A674&lt;=$A$1,VALUE(+VLOOKUP($A674,'Rashodi- plan-izvršenje'!$A$8:O$1500,'prenos-P-R-N'!Q$1,FALSE)),IF($A674&lt;=$A$2,VLOOKUP($A674,'Prihodi- plan-izvršenje'!$A$4:$H$500,4,FALSE),IF($A674&lt;=$A$3,VLOOKUP(A674,'Neizmirene obaveze JLS'!$A$11:O$500,Q$1,FALSE),"")))</f>
        <v>0</v>
      </c>
      <c r="R674" s="88">
        <f>IF($A674&lt;=$A$1,VALUE(+VLOOKUP($A674,'Rashodi- plan-izvršenje'!$A$8:P$1500,'prenos-P-R-N'!R$1,FALSE)),IF($A674&lt;=$A$2,VLOOKUP($A674,'Prihodi- plan-izvršenje'!$A$4:$H$500,7,FALSE),""))</f>
        <v>0</v>
      </c>
      <c r="S674" s="88">
        <f>IF(A674=0,0,IF($A674&lt;=$A$1,VALUE(+VLOOKUP($A674,'Rashodi- plan-izvršenje'!$A$8:Q$1500,'prenos-P-R-N'!S$1,FALSE)),IF($A674&lt;=$A$2,VLOOKUP($A674,'Prihodi- plan-izvršenje'!$A$4:$H$500,8,FALSE),0)))</f>
        <v>0</v>
      </c>
      <c r="T674" s="88" t="str">
        <f>IF($A674&gt;$A$2,VLOOKUP($A674,'Neizmirene obaveze JLS'!$A$11:R$500,R$1,FALSE),"")</f>
        <v/>
      </c>
      <c r="U674" s="88">
        <f>IF($A674&gt;$A$2,VLOOKUP($A674,'Neizmirene obaveze JLS'!$A$11:S$500,S$1,FALSE),0)</f>
        <v>0</v>
      </c>
      <c r="V674" s="88">
        <f t="shared" si="63"/>
        <v>0</v>
      </c>
      <c r="W674" s="74"/>
      <c r="X674" s="74"/>
      <c r="Y674" s="74"/>
      <c r="Z674" s="74"/>
      <c r="AA674" s="193">
        <f t="shared" si="64"/>
        <v>1</v>
      </c>
      <c r="AB674" s="193" t="str">
        <f t="shared" si="65"/>
        <v/>
      </c>
    </row>
    <row r="675" spans="1:28">
      <c r="A675" s="89">
        <f>IF(AND(COUNTIF(A$1:A$3,"&gt;0")=1,MAX(A$8:A674)&lt;A$1),A674+1,IF(AND(COUNTIF(A$1:A$3,"&gt;0")=2,MAX(A$8:A674)&lt;A$2),A674+1,IF(AND(COUNTIF(A$1:A$3,"&gt;0")=3,MAX(A$8:A674)&lt;A$3),A674+1,0)))</f>
        <v>0</v>
      </c>
      <c r="B675" s="89" t="str">
        <f t="shared" si="66"/>
        <v/>
      </c>
      <c r="C675" s="89" t="str">
        <f t="shared" si="67"/>
        <v/>
      </c>
      <c r="D675" s="87" t="str">
        <f>IF($A675=0,"",IF($A675&lt;=$A$1,+VLOOKUP($A675,'Rashodi- plan-izvršenje'!$A$8:B$1500,'prenos-P-R-N'!D$1,FALSE),IF($A675&gt;$A$2,+VLOOKUP($A675,'Neizmirene obaveze JLS'!$A$11:B$500,'prenos-P-R-N'!D$1,FALSE),"")))</f>
        <v/>
      </c>
      <c r="E675" s="87" t="str">
        <f>IF($A675=0,"",IF($A675&lt;=$A$1,+VLOOKUP($A675,'Rashodi- plan-izvršenje'!$A$8:C$1500,'prenos-P-R-N'!E$1,FALSE),IF($A675&gt;$A$2,+VLOOKUP($A675,'Neizmirene obaveze JLS'!$A$11:C$500,'prenos-P-R-N'!E$1,FALSE),"")))</f>
        <v/>
      </c>
      <c r="F675" s="87" t="str">
        <f>IF($A675=0,"",IF($A675&lt;=$A$1,+VLOOKUP($A675,'Rashodi- plan-izvršenje'!$A$8:D$1500,'prenos-P-R-N'!F$1,FALSE),IF($A675&gt;$A$2,+VLOOKUP($A675,'Neizmirene obaveze JLS'!$A$11:D$500,'prenos-P-R-N'!F$1,FALSE),"")))</f>
        <v/>
      </c>
      <c r="G675" s="87" t="str">
        <f>IF($A675=0,"",IF($A675&lt;=$A$1,+VLOOKUP($A675,'Rashodi- plan-izvršenje'!$A$8:E$1500,'prenos-P-R-N'!G$1,FALSE),IF($A675&gt;$A$2,+VLOOKUP($A675,'Neizmirene obaveze JLS'!$A$11:E$500,'prenos-P-R-N'!G$1,FALSE),"")))</f>
        <v/>
      </c>
      <c r="H675" s="87" t="str">
        <f>IF($A675=0,"",IF($A675&lt;=$A$1,+VLOOKUP($A675,'Rashodi- plan-izvršenje'!$A$8:F$1500,'prenos-P-R-N'!H$1,FALSE),IF($A675&gt;$A$2,+VLOOKUP($A675,'Neizmirene obaveze JLS'!$A$11:F$500,'prenos-P-R-N'!H$1,FALSE),"")))</f>
        <v/>
      </c>
      <c r="I675" s="87" t="str">
        <f>IF($A675=0,"",IF($A675&lt;=$A$1,+VLOOKUP($A675,'Rashodi- plan-izvršenje'!$A$8:G$1500,'prenos-P-R-N'!I$1,FALSE),IF($A675&gt;$A$2,+VLOOKUP($A675,'Neizmirene obaveze JLS'!$A$11:G$500,'prenos-P-R-N'!I$1,FALSE),"")))</f>
        <v/>
      </c>
      <c r="J675" s="87" t="str">
        <f>IF($A675=0,"",IF($A675&lt;=$A$1,+VLOOKUP($A675,'Rashodi- plan-izvršenje'!$A$8:H$1500,'prenos-P-R-N'!J$1,FALSE),IF($A675&gt;$A$2,+VLOOKUP($A675,'Neizmirene obaveze JLS'!$A$11:H$500,'prenos-P-R-N'!J$1,FALSE),"")))</f>
        <v/>
      </c>
      <c r="K675" s="87" t="str">
        <f>IF($A675=0,"",IF($A675&lt;=$A$1,+VLOOKUP($A675,'Rashodi- plan-izvršenje'!$A$8:I$1500,'prenos-P-R-N'!K$1,FALSE),IF($A675&gt;$A$2,+VLOOKUP($A675,'Neizmirene obaveze JLS'!$A$11:I$500,'prenos-P-R-N'!K$1,FALSE),"")))</f>
        <v/>
      </c>
      <c r="L675" t="str">
        <f>IF(A675=0,"",IF(A675&lt;=A$1,+IF(VLOOKUP(A675,'Rashodi- plan-izvršenje'!A$8:J$1500,M$1,FALSE)&gt;0,"Програмска активност","Пројекат"),IF(A675&gt;A$2,+IF(VLOOKUP(A675,'Neizmirene obaveze JLS'!A$8:J$2008,M$1,FALSE)&gt;0,"Програмска активност","Пројекат"),"")))</f>
        <v/>
      </c>
      <c r="M675" s="87" t="str">
        <f>IF(A675=0,"",IF($A675&lt;=$A$1,+IF(VLOOKUP($A675,'Rashodi- plan-izvršenje'!$A$8:$M$1500,10,FALSE)&gt;0,VLOOKUP($A675,'Rashodi- plan-izvršenje'!$A$8:$M$1500,10,FALSE),VLOOKUP($A675,'Rashodi- plan-izvršenje'!$A$8:$M$1500,12,FALSE)),+IF($A675&gt;$A$2,IF(VLOOKUP($A675,'Neizmirene obaveze JLS'!$A$8:$M$1500,10,FALSE)&gt;0,VLOOKUP($A675,'Neizmirene obaveze JLS'!$A$11:$M$1500,10,FALSE),VLOOKUP($A675,'Neizmirene obaveze JLS'!$A$11:$M$1500,12,FALSE)),0)))</f>
        <v/>
      </c>
      <c r="N675" s="87" t="str">
        <f>IF(A675=0,"",IF($A675&lt;=$A$1,+IF(VLOOKUP(A675,'Rashodi- plan-izvršenje'!$A$8:$M$1500,10,FALSE)&gt;0,VLOOKUP(A675,'Rashodi- plan-izvršenje'!$A$8:$M$1500,11,FALSE),VLOOKUP(A675,'Rashodi- plan-izvršenje'!$A$8:$M$1500,13,FALSE)),+IF($A675&gt;$A$2,IF(VLOOKUP($A675,'Neizmirene obaveze JLS'!$A$8:$M$1500,10,FALSE)&gt;0,VLOOKUP($A675,'Neizmirene obaveze JLS'!$A$11:$M$1500,11,FALSE),VLOOKUP($A675,'Neizmirene obaveze JLS'!$A$11:$M$1500,13,FALSE)),0)))</f>
        <v/>
      </c>
      <c r="O675" s="87" t="str">
        <f>IF(A675=0,"",IF($A675&lt;=$A$1,VALUE(+VLOOKUP($A675,'Rashodi- plan-izvršenje'!$A$8:N$1500,'prenos-P-R-N'!O$1,FALSE)),IF($A675&lt;=A$2,VALUE(VLOOKUP($A675,'Prihodi- plan-izvršenje'!$A$8:$H$500,6,FALSE)),VALUE(VLOOKUP($A675,'Neizmirene obaveze JLS'!$A$8:$N$500,O$1,FALSE)))))</f>
        <v/>
      </c>
      <c r="P675" s="87" t="str">
        <f>IF(A675=0,"",IF(A675=0,0,IF(A675&gt;A$2,'šifarnik K-izvor'!G$3,+IF(Q675&lt;700,+'šifarnik K-izvor'!G$2,'šifarnik K-izvor'!G$1))))</f>
        <v/>
      </c>
      <c r="Q675" s="87">
        <f>IF($A675&lt;=$A$1,VALUE(+VLOOKUP($A675,'Rashodi- plan-izvršenje'!$A$8:O$1500,'prenos-P-R-N'!Q$1,FALSE)),IF($A675&lt;=$A$2,VLOOKUP($A675,'Prihodi- plan-izvršenje'!$A$4:$H$500,4,FALSE),IF($A675&lt;=$A$3,VLOOKUP(A675,'Neizmirene obaveze JLS'!$A$11:O$500,Q$1,FALSE),"")))</f>
        <v>0</v>
      </c>
      <c r="R675" s="88">
        <f>IF($A675&lt;=$A$1,VALUE(+VLOOKUP($A675,'Rashodi- plan-izvršenje'!$A$8:P$1500,'prenos-P-R-N'!R$1,FALSE)),IF($A675&lt;=$A$2,VLOOKUP($A675,'Prihodi- plan-izvršenje'!$A$4:$H$500,7,FALSE),""))</f>
        <v>0</v>
      </c>
      <c r="S675" s="88">
        <f>IF(A675=0,0,IF($A675&lt;=$A$1,VALUE(+VLOOKUP($A675,'Rashodi- plan-izvršenje'!$A$8:Q$1500,'prenos-P-R-N'!S$1,FALSE)),IF($A675&lt;=$A$2,VLOOKUP($A675,'Prihodi- plan-izvršenje'!$A$4:$H$500,8,FALSE),0)))</f>
        <v>0</v>
      </c>
      <c r="T675" s="88" t="str">
        <f>IF($A675&gt;$A$2,VLOOKUP($A675,'Neizmirene obaveze JLS'!$A$11:R$500,R$1,FALSE),"")</f>
        <v/>
      </c>
      <c r="U675" s="88">
        <f>IF($A675&gt;$A$2,VLOOKUP($A675,'Neizmirene obaveze JLS'!$A$11:S$500,S$1,FALSE),0)</f>
        <v>0</v>
      </c>
      <c r="V675" s="88">
        <f t="shared" si="63"/>
        <v>0</v>
      </c>
      <c r="W675" s="74"/>
      <c r="X675" s="74"/>
      <c r="Y675" s="74"/>
      <c r="Z675" s="74"/>
      <c r="AA675" s="193">
        <f t="shared" si="64"/>
        <v>1</v>
      </c>
      <c r="AB675" s="193" t="str">
        <f t="shared" si="65"/>
        <v/>
      </c>
    </row>
    <row r="676" spans="1:28">
      <c r="A676" s="89">
        <f>IF(AND(COUNTIF(A$1:A$3,"&gt;0")=1,MAX(A$8:A675)&lt;A$1),A675+1,IF(AND(COUNTIF(A$1:A$3,"&gt;0")=2,MAX(A$8:A675)&lt;A$2),A675+1,IF(AND(COUNTIF(A$1:A$3,"&gt;0")=3,MAX(A$8:A675)&lt;A$3),A675+1,0)))</f>
        <v>0</v>
      </c>
      <c r="B676" s="89" t="str">
        <f t="shared" si="66"/>
        <v/>
      </c>
      <c r="C676" s="89" t="str">
        <f t="shared" si="67"/>
        <v/>
      </c>
      <c r="D676" s="87" t="str">
        <f>IF($A676=0,"",IF($A676&lt;=$A$1,+VLOOKUP($A676,'Rashodi- plan-izvršenje'!$A$8:B$1500,'prenos-P-R-N'!D$1,FALSE),IF($A676&gt;$A$2,+VLOOKUP($A676,'Neizmirene obaveze JLS'!$A$11:B$500,'prenos-P-R-N'!D$1,FALSE),"")))</f>
        <v/>
      </c>
      <c r="E676" s="87" t="str">
        <f>IF($A676=0,"",IF($A676&lt;=$A$1,+VLOOKUP($A676,'Rashodi- plan-izvršenje'!$A$8:C$1500,'prenos-P-R-N'!E$1,FALSE),IF($A676&gt;$A$2,+VLOOKUP($A676,'Neizmirene obaveze JLS'!$A$11:C$500,'prenos-P-R-N'!E$1,FALSE),"")))</f>
        <v/>
      </c>
      <c r="F676" s="87" t="str">
        <f>IF($A676=0,"",IF($A676&lt;=$A$1,+VLOOKUP($A676,'Rashodi- plan-izvršenje'!$A$8:D$1500,'prenos-P-R-N'!F$1,FALSE),IF($A676&gt;$A$2,+VLOOKUP($A676,'Neizmirene obaveze JLS'!$A$11:D$500,'prenos-P-R-N'!F$1,FALSE),"")))</f>
        <v/>
      </c>
      <c r="G676" s="87" t="str">
        <f>IF($A676=0,"",IF($A676&lt;=$A$1,+VLOOKUP($A676,'Rashodi- plan-izvršenje'!$A$8:E$1500,'prenos-P-R-N'!G$1,FALSE),IF($A676&gt;$A$2,+VLOOKUP($A676,'Neizmirene obaveze JLS'!$A$11:E$500,'prenos-P-R-N'!G$1,FALSE),"")))</f>
        <v/>
      </c>
      <c r="H676" s="87" t="str">
        <f>IF($A676=0,"",IF($A676&lt;=$A$1,+VLOOKUP($A676,'Rashodi- plan-izvršenje'!$A$8:F$1500,'prenos-P-R-N'!H$1,FALSE),IF($A676&gt;$A$2,+VLOOKUP($A676,'Neizmirene obaveze JLS'!$A$11:F$500,'prenos-P-R-N'!H$1,FALSE),"")))</f>
        <v/>
      </c>
      <c r="I676" s="87" t="str">
        <f>IF($A676=0,"",IF($A676&lt;=$A$1,+VLOOKUP($A676,'Rashodi- plan-izvršenje'!$A$8:G$1500,'prenos-P-R-N'!I$1,FALSE),IF($A676&gt;$A$2,+VLOOKUP($A676,'Neizmirene obaveze JLS'!$A$11:G$500,'prenos-P-R-N'!I$1,FALSE),"")))</f>
        <v/>
      </c>
      <c r="J676" s="87" t="str">
        <f>IF($A676=0,"",IF($A676&lt;=$A$1,+VLOOKUP($A676,'Rashodi- plan-izvršenje'!$A$8:H$1500,'prenos-P-R-N'!J$1,FALSE),IF($A676&gt;$A$2,+VLOOKUP($A676,'Neizmirene obaveze JLS'!$A$11:H$500,'prenos-P-R-N'!J$1,FALSE),"")))</f>
        <v/>
      </c>
      <c r="K676" s="87" t="str">
        <f>IF($A676=0,"",IF($A676&lt;=$A$1,+VLOOKUP($A676,'Rashodi- plan-izvršenje'!$A$8:I$1500,'prenos-P-R-N'!K$1,FALSE),IF($A676&gt;$A$2,+VLOOKUP($A676,'Neizmirene obaveze JLS'!$A$11:I$500,'prenos-P-R-N'!K$1,FALSE),"")))</f>
        <v/>
      </c>
      <c r="L676" t="str">
        <f>IF(A676=0,"",IF(A676&lt;=A$1,+IF(VLOOKUP(A676,'Rashodi- plan-izvršenje'!A$8:J$1500,M$1,FALSE)&gt;0,"Програмска активност","Пројекат"),IF(A676&gt;A$2,+IF(VLOOKUP(A676,'Neizmirene obaveze JLS'!A$8:J$2008,M$1,FALSE)&gt;0,"Програмска активност","Пројекат"),"")))</f>
        <v/>
      </c>
      <c r="M676" s="87" t="str">
        <f>IF(A676=0,"",IF($A676&lt;=$A$1,+IF(VLOOKUP($A676,'Rashodi- plan-izvršenje'!$A$8:$M$1500,10,FALSE)&gt;0,VLOOKUP($A676,'Rashodi- plan-izvršenje'!$A$8:$M$1500,10,FALSE),VLOOKUP($A676,'Rashodi- plan-izvršenje'!$A$8:$M$1500,12,FALSE)),+IF($A676&gt;$A$2,IF(VLOOKUP($A676,'Neizmirene obaveze JLS'!$A$8:$M$1500,10,FALSE)&gt;0,VLOOKUP($A676,'Neizmirene obaveze JLS'!$A$11:$M$1500,10,FALSE),VLOOKUP($A676,'Neizmirene obaveze JLS'!$A$11:$M$1500,12,FALSE)),0)))</f>
        <v/>
      </c>
      <c r="N676" s="87" t="str">
        <f>IF(A676=0,"",IF($A676&lt;=$A$1,+IF(VLOOKUP(A676,'Rashodi- plan-izvršenje'!$A$8:$M$1500,10,FALSE)&gt;0,VLOOKUP(A676,'Rashodi- plan-izvršenje'!$A$8:$M$1500,11,FALSE),VLOOKUP(A676,'Rashodi- plan-izvršenje'!$A$8:$M$1500,13,FALSE)),+IF($A676&gt;$A$2,IF(VLOOKUP($A676,'Neizmirene obaveze JLS'!$A$8:$M$1500,10,FALSE)&gt;0,VLOOKUP($A676,'Neizmirene obaveze JLS'!$A$11:$M$1500,11,FALSE),VLOOKUP($A676,'Neizmirene obaveze JLS'!$A$11:$M$1500,13,FALSE)),0)))</f>
        <v/>
      </c>
      <c r="O676" s="87" t="str">
        <f>IF(A676=0,"",IF($A676&lt;=$A$1,VALUE(+VLOOKUP($A676,'Rashodi- plan-izvršenje'!$A$8:N$1500,'prenos-P-R-N'!O$1,FALSE)),IF($A676&lt;=A$2,VALUE(VLOOKUP($A676,'Prihodi- plan-izvršenje'!$A$8:$H$500,6,FALSE)),VALUE(VLOOKUP($A676,'Neizmirene obaveze JLS'!$A$8:$N$500,O$1,FALSE)))))</f>
        <v/>
      </c>
      <c r="P676" s="87" t="str">
        <f>IF(A676=0,"",IF(A676=0,0,IF(A676&gt;A$2,'šifarnik K-izvor'!G$3,+IF(Q676&lt;700,+'šifarnik K-izvor'!G$2,'šifarnik K-izvor'!G$1))))</f>
        <v/>
      </c>
      <c r="Q676" s="87">
        <f>IF($A676&lt;=$A$1,VALUE(+VLOOKUP($A676,'Rashodi- plan-izvršenje'!$A$8:O$1500,'prenos-P-R-N'!Q$1,FALSE)),IF($A676&lt;=$A$2,VLOOKUP($A676,'Prihodi- plan-izvršenje'!$A$4:$H$500,4,FALSE),IF($A676&lt;=$A$3,VLOOKUP(A676,'Neizmirene obaveze JLS'!$A$11:O$500,Q$1,FALSE),"")))</f>
        <v>0</v>
      </c>
      <c r="R676" s="88">
        <f>IF($A676&lt;=$A$1,VALUE(+VLOOKUP($A676,'Rashodi- plan-izvršenje'!$A$8:P$1500,'prenos-P-R-N'!R$1,FALSE)),IF($A676&lt;=$A$2,VLOOKUP($A676,'Prihodi- plan-izvršenje'!$A$4:$H$500,7,FALSE),""))</f>
        <v>0</v>
      </c>
      <c r="S676" s="88">
        <f>IF(A676=0,0,IF($A676&lt;=$A$1,VALUE(+VLOOKUP($A676,'Rashodi- plan-izvršenje'!$A$8:Q$1500,'prenos-P-R-N'!S$1,FALSE)),IF($A676&lt;=$A$2,VLOOKUP($A676,'Prihodi- plan-izvršenje'!$A$4:$H$500,8,FALSE),0)))</f>
        <v>0</v>
      </c>
      <c r="T676" s="88" t="str">
        <f>IF($A676&gt;$A$2,VLOOKUP($A676,'Neizmirene obaveze JLS'!$A$11:R$500,R$1,FALSE),"")</f>
        <v/>
      </c>
      <c r="U676" s="88">
        <f>IF($A676&gt;$A$2,VLOOKUP($A676,'Neizmirene obaveze JLS'!$A$11:S$500,S$1,FALSE),0)</f>
        <v>0</v>
      </c>
      <c r="V676" s="88">
        <f t="shared" si="63"/>
        <v>0</v>
      </c>
      <c r="W676" s="74"/>
      <c r="X676" s="74"/>
      <c r="Y676" s="74"/>
      <c r="Z676" s="74"/>
      <c r="AA676" s="193">
        <f t="shared" si="64"/>
        <v>1</v>
      </c>
      <c r="AB676" s="193" t="str">
        <f t="shared" si="65"/>
        <v/>
      </c>
    </row>
    <row r="677" spans="1:28">
      <c r="A677" s="89">
        <f>IF(AND(COUNTIF(A$1:A$3,"&gt;0")=1,MAX(A$8:A676)&lt;A$1),A676+1,IF(AND(COUNTIF(A$1:A$3,"&gt;0")=2,MAX(A$8:A676)&lt;A$2),A676+1,IF(AND(COUNTIF(A$1:A$3,"&gt;0")=3,MAX(A$8:A676)&lt;A$3),A676+1,0)))</f>
        <v>0</v>
      </c>
      <c r="B677" s="89" t="str">
        <f t="shared" si="66"/>
        <v/>
      </c>
      <c r="C677" s="89" t="str">
        <f t="shared" si="67"/>
        <v/>
      </c>
      <c r="D677" s="87" t="str">
        <f>IF($A677=0,"",IF($A677&lt;=$A$1,+VLOOKUP($A677,'Rashodi- plan-izvršenje'!$A$8:B$1500,'prenos-P-R-N'!D$1,FALSE),IF($A677&gt;$A$2,+VLOOKUP($A677,'Neizmirene obaveze JLS'!$A$11:B$500,'prenos-P-R-N'!D$1,FALSE),"")))</f>
        <v/>
      </c>
      <c r="E677" s="87" t="str">
        <f>IF($A677=0,"",IF($A677&lt;=$A$1,+VLOOKUP($A677,'Rashodi- plan-izvršenje'!$A$8:C$1500,'prenos-P-R-N'!E$1,FALSE),IF($A677&gt;$A$2,+VLOOKUP($A677,'Neizmirene obaveze JLS'!$A$11:C$500,'prenos-P-R-N'!E$1,FALSE),"")))</f>
        <v/>
      </c>
      <c r="F677" s="87" t="str">
        <f>IF($A677=0,"",IF($A677&lt;=$A$1,+VLOOKUP($A677,'Rashodi- plan-izvršenje'!$A$8:D$1500,'prenos-P-R-N'!F$1,FALSE),IF($A677&gt;$A$2,+VLOOKUP($A677,'Neizmirene obaveze JLS'!$A$11:D$500,'prenos-P-R-N'!F$1,FALSE),"")))</f>
        <v/>
      </c>
      <c r="G677" s="87" t="str">
        <f>IF($A677=0,"",IF($A677&lt;=$A$1,+VLOOKUP($A677,'Rashodi- plan-izvršenje'!$A$8:E$1500,'prenos-P-R-N'!G$1,FALSE),IF($A677&gt;$A$2,+VLOOKUP($A677,'Neizmirene obaveze JLS'!$A$11:E$500,'prenos-P-R-N'!G$1,FALSE),"")))</f>
        <v/>
      </c>
      <c r="H677" s="87" t="str">
        <f>IF($A677=0,"",IF($A677&lt;=$A$1,+VLOOKUP($A677,'Rashodi- plan-izvršenje'!$A$8:F$1500,'prenos-P-R-N'!H$1,FALSE),IF($A677&gt;$A$2,+VLOOKUP($A677,'Neizmirene obaveze JLS'!$A$11:F$500,'prenos-P-R-N'!H$1,FALSE),"")))</f>
        <v/>
      </c>
      <c r="I677" s="87" t="str">
        <f>IF($A677=0,"",IF($A677&lt;=$A$1,+VLOOKUP($A677,'Rashodi- plan-izvršenje'!$A$8:G$1500,'prenos-P-R-N'!I$1,FALSE),IF($A677&gt;$A$2,+VLOOKUP($A677,'Neizmirene obaveze JLS'!$A$11:G$500,'prenos-P-R-N'!I$1,FALSE),"")))</f>
        <v/>
      </c>
      <c r="J677" s="87" t="str">
        <f>IF($A677=0,"",IF($A677&lt;=$A$1,+VLOOKUP($A677,'Rashodi- plan-izvršenje'!$A$8:H$1500,'prenos-P-R-N'!J$1,FALSE),IF($A677&gt;$A$2,+VLOOKUP($A677,'Neizmirene obaveze JLS'!$A$11:H$500,'prenos-P-R-N'!J$1,FALSE),"")))</f>
        <v/>
      </c>
      <c r="K677" s="87" t="str">
        <f>IF($A677=0,"",IF($A677&lt;=$A$1,+VLOOKUP($A677,'Rashodi- plan-izvršenje'!$A$8:I$1500,'prenos-P-R-N'!K$1,FALSE),IF($A677&gt;$A$2,+VLOOKUP($A677,'Neizmirene obaveze JLS'!$A$11:I$500,'prenos-P-R-N'!K$1,FALSE),"")))</f>
        <v/>
      </c>
      <c r="L677" t="str">
        <f>IF(A677=0,"",IF(A677&lt;=A$1,+IF(VLOOKUP(A677,'Rashodi- plan-izvršenje'!A$8:J$1500,M$1,FALSE)&gt;0,"Програмска активност","Пројекат"),IF(A677&gt;A$2,+IF(VLOOKUP(A677,'Neizmirene obaveze JLS'!A$8:J$2008,M$1,FALSE)&gt;0,"Програмска активност","Пројекат"),"")))</f>
        <v/>
      </c>
      <c r="M677" s="87" t="str">
        <f>IF(A677=0,"",IF($A677&lt;=$A$1,+IF(VLOOKUP($A677,'Rashodi- plan-izvršenje'!$A$8:$M$1500,10,FALSE)&gt;0,VLOOKUP($A677,'Rashodi- plan-izvršenje'!$A$8:$M$1500,10,FALSE),VLOOKUP($A677,'Rashodi- plan-izvršenje'!$A$8:$M$1500,12,FALSE)),+IF($A677&gt;$A$2,IF(VLOOKUP($A677,'Neizmirene obaveze JLS'!$A$8:$M$1500,10,FALSE)&gt;0,VLOOKUP($A677,'Neizmirene obaveze JLS'!$A$11:$M$1500,10,FALSE),VLOOKUP($A677,'Neizmirene obaveze JLS'!$A$11:$M$1500,12,FALSE)),0)))</f>
        <v/>
      </c>
      <c r="N677" s="87" t="str">
        <f>IF(A677=0,"",IF($A677&lt;=$A$1,+IF(VLOOKUP(A677,'Rashodi- plan-izvršenje'!$A$8:$M$1500,10,FALSE)&gt;0,VLOOKUP(A677,'Rashodi- plan-izvršenje'!$A$8:$M$1500,11,FALSE),VLOOKUP(A677,'Rashodi- plan-izvršenje'!$A$8:$M$1500,13,FALSE)),+IF($A677&gt;$A$2,IF(VLOOKUP($A677,'Neizmirene obaveze JLS'!$A$8:$M$1500,10,FALSE)&gt;0,VLOOKUP($A677,'Neizmirene obaveze JLS'!$A$11:$M$1500,11,FALSE),VLOOKUP($A677,'Neizmirene obaveze JLS'!$A$11:$M$1500,13,FALSE)),0)))</f>
        <v/>
      </c>
      <c r="O677" s="87" t="str">
        <f>IF(A677=0,"",IF($A677&lt;=$A$1,VALUE(+VLOOKUP($A677,'Rashodi- plan-izvršenje'!$A$8:N$1500,'prenos-P-R-N'!O$1,FALSE)),IF($A677&lt;=A$2,VALUE(VLOOKUP($A677,'Prihodi- plan-izvršenje'!$A$8:$H$500,6,FALSE)),VALUE(VLOOKUP($A677,'Neizmirene obaveze JLS'!$A$8:$N$500,O$1,FALSE)))))</f>
        <v/>
      </c>
      <c r="P677" s="87" t="str">
        <f>IF(A677=0,"",IF(A677=0,0,IF(A677&gt;A$2,'šifarnik K-izvor'!G$3,+IF(Q677&lt;700,+'šifarnik K-izvor'!G$2,'šifarnik K-izvor'!G$1))))</f>
        <v/>
      </c>
      <c r="Q677" s="87">
        <f>IF($A677&lt;=$A$1,VALUE(+VLOOKUP($A677,'Rashodi- plan-izvršenje'!$A$8:O$1500,'prenos-P-R-N'!Q$1,FALSE)),IF($A677&lt;=$A$2,VLOOKUP($A677,'Prihodi- plan-izvršenje'!$A$4:$H$500,4,FALSE),IF($A677&lt;=$A$3,VLOOKUP(A677,'Neizmirene obaveze JLS'!$A$11:O$500,Q$1,FALSE),"")))</f>
        <v>0</v>
      </c>
      <c r="R677" s="88">
        <f>IF($A677&lt;=$A$1,VALUE(+VLOOKUP($A677,'Rashodi- plan-izvršenje'!$A$8:P$1500,'prenos-P-R-N'!R$1,FALSE)),IF($A677&lt;=$A$2,VLOOKUP($A677,'Prihodi- plan-izvršenje'!$A$4:$H$500,7,FALSE),""))</f>
        <v>0</v>
      </c>
      <c r="S677" s="88">
        <f>IF(A677=0,0,IF($A677&lt;=$A$1,VALUE(+VLOOKUP($A677,'Rashodi- plan-izvršenje'!$A$8:Q$1500,'prenos-P-R-N'!S$1,FALSE)),IF($A677&lt;=$A$2,VLOOKUP($A677,'Prihodi- plan-izvršenje'!$A$4:$H$500,8,FALSE),0)))</f>
        <v>0</v>
      </c>
      <c r="T677" s="88" t="str">
        <f>IF($A677&gt;$A$2,VLOOKUP($A677,'Neizmirene obaveze JLS'!$A$11:R$500,R$1,FALSE),"")</f>
        <v/>
      </c>
      <c r="U677" s="88">
        <f>IF($A677&gt;$A$2,VLOOKUP($A677,'Neizmirene obaveze JLS'!$A$11:S$500,S$1,FALSE),0)</f>
        <v>0</v>
      </c>
      <c r="V677" s="88">
        <f t="shared" si="63"/>
        <v>0</v>
      </c>
      <c r="W677" s="74"/>
      <c r="X677" s="74"/>
      <c r="Y677" s="74"/>
      <c r="Z677" s="74"/>
      <c r="AA677" s="193">
        <f t="shared" si="64"/>
        <v>1</v>
      </c>
      <c r="AB677" s="193" t="str">
        <f t="shared" si="65"/>
        <v/>
      </c>
    </row>
    <row r="678" spans="1:28">
      <c r="A678" s="89">
        <f>IF(AND(COUNTIF(A$1:A$3,"&gt;0")=1,MAX(A$8:A677)&lt;A$1),A677+1,IF(AND(COUNTIF(A$1:A$3,"&gt;0")=2,MAX(A$8:A677)&lt;A$2),A677+1,IF(AND(COUNTIF(A$1:A$3,"&gt;0")=3,MAX(A$8:A677)&lt;A$3),A677+1,0)))</f>
        <v>0</v>
      </c>
      <c r="B678" s="89" t="str">
        <f t="shared" si="66"/>
        <v/>
      </c>
      <c r="C678" s="89" t="str">
        <f t="shared" si="67"/>
        <v/>
      </c>
      <c r="D678" s="87" t="str">
        <f>IF($A678=0,"",IF($A678&lt;=$A$1,+VLOOKUP($A678,'Rashodi- plan-izvršenje'!$A$8:B$1500,'prenos-P-R-N'!D$1,FALSE),IF($A678&gt;$A$2,+VLOOKUP($A678,'Neizmirene obaveze JLS'!$A$11:B$500,'prenos-P-R-N'!D$1,FALSE),"")))</f>
        <v/>
      </c>
      <c r="E678" s="87" t="str">
        <f>IF($A678=0,"",IF($A678&lt;=$A$1,+VLOOKUP($A678,'Rashodi- plan-izvršenje'!$A$8:C$1500,'prenos-P-R-N'!E$1,FALSE),IF($A678&gt;$A$2,+VLOOKUP($A678,'Neizmirene obaveze JLS'!$A$11:C$500,'prenos-P-R-N'!E$1,FALSE),"")))</f>
        <v/>
      </c>
      <c r="F678" s="87" t="str">
        <f>IF($A678=0,"",IF($A678&lt;=$A$1,+VLOOKUP($A678,'Rashodi- plan-izvršenje'!$A$8:D$1500,'prenos-P-R-N'!F$1,FALSE),IF($A678&gt;$A$2,+VLOOKUP($A678,'Neizmirene obaveze JLS'!$A$11:D$500,'prenos-P-R-N'!F$1,FALSE),"")))</f>
        <v/>
      </c>
      <c r="G678" s="87" t="str">
        <f>IF($A678=0,"",IF($A678&lt;=$A$1,+VLOOKUP($A678,'Rashodi- plan-izvršenje'!$A$8:E$1500,'prenos-P-R-N'!G$1,FALSE),IF($A678&gt;$A$2,+VLOOKUP($A678,'Neizmirene obaveze JLS'!$A$11:E$500,'prenos-P-R-N'!G$1,FALSE),"")))</f>
        <v/>
      </c>
      <c r="H678" s="87" t="str">
        <f>IF($A678=0,"",IF($A678&lt;=$A$1,+VLOOKUP($A678,'Rashodi- plan-izvršenje'!$A$8:F$1500,'prenos-P-R-N'!H$1,FALSE),IF($A678&gt;$A$2,+VLOOKUP($A678,'Neizmirene obaveze JLS'!$A$11:F$500,'prenos-P-R-N'!H$1,FALSE),"")))</f>
        <v/>
      </c>
      <c r="I678" s="87" t="str">
        <f>IF($A678=0,"",IF($A678&lt;=$A$1,+VLOOKUP($A678,'Rashodi- plan-izvršenje'!$A$8:G$1500,'prenos-P-R-N'!I$1,FALSE),IF($A678&gt;$A$2,+VLOOKUP($A678,'Neizmirene obaveze JLS'!$A$11:G$500,'prenos-P-R-N'!I$1,FALSE),"")))</f>
        <v/>
      </c>
      <c r="J678" s="87" t="str">
        <f>IF($A678=0,"",IF($A678&lt;=$A$1,+VLOOKUP($A678,'Rashodi- plan-izvršenje'!$A$8:H$1500,'prenos-P-R-N'!J$1,FALSE),IF($A678&gt;$A$2,+VLOOKUP($A678,'Neizmirene obaveze JLS'!$A$11:H$500,'prenos-P-R-N'!J$1,FALSE),"")))</f>
        <v/>
      </c>
      <c r="K678" s="87" t="str">
        <f>IF($A678=0,"",IF($A678&lt;=$A$1,+VLOOKUP($A678,'Rashodi- plan-izvršenje'!$A$8:I$1500,'prenos-P-R-N'!K$1,FALSE),IF($A678&gt;$A$2,+VLOOKUP($A678,'Neizmirene obaveze JLS'!$A$11:I$500,'prenos-P-R-N'!K$1,FALSE),"")))</f>
        <v/>
      </c>
      <c r="L678" t="str">
        <f>IF(A678=0,"",IF(A678&lt;=A$1,+IF(VLOOKUP(A678,'Rashodi- plan-izvršenje'!A$8:J$1500,M$1,FALSE)&gt;0,"Програмска активност","Пројекат"),IF(A678&gt;A$2,+IF(VLOOKUP(A678,'Neizmirene obaveze JLS'!A$8:J$2008,M$1,FALSE)&gt;0,"Програмска активност","Пројекат"),"")))</f>
        <v/>
      </c>
      <c r="M678" s="87" t="str">
        <f>IF(A678=0,"",IF($A678&lt;=$A$1,+IF(VLOOKUP($A678,'Rashodi- plan-izvršenje'!$A$8:$M$1500,10,FALSE)&gt;0,VLOOKUP($A678,'Rashodi- plan-izvršenje'!$A$8:$M$1500,10,FALSE),VLOOKUP($A678,'Rashodi- plan-izvršenje'!$A$8:$M$1500,12,FALSE)),+IF($A678&gt;$A$2,IF(VLOOKUP($A678,'Neizmirene obaveze JLS'!$A$8:$M$1500,10,FALSE)&gt;0,VLOOKUP($A678,'Neizmirene obaveze JLS'!$A$11:$M$1500,10,FALSE),VLOOKUP($A678,'Neizmirene obaveze JLS'!$A$11:$M$1500,12,FALSE)),0)))</f>
        <v/>
      </c>
      <c r="N678" s="87" t="str">
        <f>IF(A678=0,"",IF($A678&lt;=$A$1,+IF(VLOOKUP(A678,'Rashodi- plan-izvršenje'!$A$8:$M$1500,10,FALSE)&gt;0,VLOOKUP(A678,'Rashodi- plan-izvršenje'!$A$8:$M$1500,11,FALSE),VLOOKUP(A678,'Rashodi- plan-izvršenje'!$A$8:$M$1500,13,FALSE)),+IF($A678&gt;$A$2,IF(VLOOKUP($A678,'Neizmirene obaveze JLS'!$A$8:$M$1500,10,FALSE)&gt;0,VLOOKUP($A678,'Neizmirene obaveze JLS'!$A$11:$M$1500,11,FALSE),VLOOKUP($A678,'Neizmirene obaveze JLS'!$A$11:$M$1500,13,FALSE)),0)))</f>
        <v/>
      </c>
      <c r="O678" s="87" t="str">
        <f>IF(A678=0,"",IF($A678&lt;=$A$1,VALUE(+VLOOKUP($A678,'Rashodi- plan-izvršenje'!$A$8:N$1500,'prenos-P-R-N'!O$1,FALSE)),IF($A678&lt;=A$2,VALUE(VLOOKUP($A678,'Prihodi- plan-izvršenje'!$A$8:$H$500,6,FALSE)),VALUE(VLOOKUP($A678,'Neizmirene obaveze JLS'!$A$8:$N$500,O$1,FALSE)))))</f>
        <v/>
      </c>
      <c r="P678" s="87" t="str">
        <f>IF(A678=0,"",IF(A678=0,0,IF(A678&gt;A$2,'šifarnik K-izvor'!G$3,+IF(Q678&lt;700,+'šifarnik K-izvor'!G$2,'šifarnik K-izvor'!G$1))))</f>
        <v/>
      </c>
      <c r="Q678" s="87">
        <f>IF($A678&lt;=$A$1,VALUE(+VLOOKUP($A678,'Rashodi- plan-izvršenje'!$A$8:O$1500,'prenos-P-R-N'!Q$1,FALSE)),IF($A678&lt;=$A$2,VLOOKUP($A678,'Prihodi- plan-izvršenje'!$A$4:$H$500,4,FALSE),IF($A678&lt;=$A$3,VLOOKUP(A678,'Neizmirene obaveze JLS'!$A$11:O$500,Q$1,FALSE),"")))</f>
        <v>0</v>
      </c>
      <c r="R678" s="88">
        <f>IF($A678&lt;=$A$1,VALUE(+VLOOKUP($A678,'Rashodi- plan-izvršenje'!$A$8:P$1500,'prenos-P-R-N'!R$1,FALSE)),IF($A678&lt;=$A$2,VLOOKUP($A678,'Prihodi- plan-izvršenje'!$A$4:$H$500,7,FALSE),""))</f>
        <v>0</v>
      </c>
      <c r="S678" s="88">
        <f>IF(A678=0,0,IF($A678&lt;=$A$1,VALUE(+VLOOKUP($A678,'Rashodi- plan-izvršenje'!$A$8:Q$1500,'prenos-P-R-N'!S$1,FALSE)),IF($A678&lt;=$A$2,VLOOKUP($A678,'Prihodi- plan-izvršenje'!$A$4:$H$500,8,FALSE),0)))</f>
        <v>0</v>
      </c>
      <c r="T678" s="88" t="str">
        <f>IF($A678&gt;$A$2,VLOOKUP($A678,'Neizmirene obaveze JLS'!$A$11:R$500,R$1,FALSE),"")</f>
        <v/>
      </c>
      <c r="U678" s="88">
        <f>IF($A678&gt;$A$2,VLOOKUP($A678,'Neizmirene obaveze JLS'!$A$11:S$500,S$1,FALSE),0)</f>
        <v>0</v>
      </c>
      <c r="V678" s="88">
        <f t="shared" si="63"/>
        <v>0</v>
      </c>
      <c r="W678" s="74"/>
      <c r="X678" s="74"/>
      <c r="Y678" s="74"/>
      <c r="Z678" s="74"/>
      <c r="AA678" s="193">
        <f t="shared" si="64"/>
        <v>1</v>
      </c>
      <c r="AB678" s="193" t="str">
        <f t="shared" si="65"/>
        <v/>
      </c>
    </row>
    <row r="679" spans="1:28">
      <c r="A679" s="89">
        <f>IF(AND(COUNTIF(A$1:A$3,"&gt;0")=1,MAX(A$8:A678)&lt;A$1),A678+1,IF(AND(COUNTIF(A$1:A$3,"&gt;0")=2,MAX(A$8:A678)&lt;A$2),A678+1,IF(AND(COUNTIF(A$1:A$3,"&gt;0")=3,MAX(A$8:A678)&lt;A$3),A678+1,0)))</f>
        <v>0</v>
      </c>
      <c r="B679" s="89" t="str">
        <f t="shared" si="66"/>
        <v/>
      </c>
      <c r="C679" s="89" t="str">
        <f t="shared" si="67"/>
        <v/>
      </c>
      <c r="D679" s="87" t="str">
        <f>IF($A679=0,"",IF($A679&lt;=$A$1,+VLOOKUP($A679,'Rashodi- plan-izvršenje'!$A$8:B$1500,'prenos-P-R-N'!D$1,FALSE),IF($A679&gt;$A$2,+VLOOKUP($A679,'Neizmirene obaveze JLS'!$A$11:B$500,'prenos-P-R-N'!D$1,FALSE),"")))</f>
        <v/>
      </c>
      <c r="E679" s="87" t="str">
        <f>IF($A679=0,"",IF($A679&lt;=$A$1,+VLOOKUP($A679,'Rashodi- plan-izvršenje'!$A$8:C$1500,'prenos-P-R-N'!E$1,FALSE),IF($A679&gt;$A$2,+VLOOKUP($A679,'Neizmirene obaveze JLS'!$A$11:C$500,'prenos-P-R-N'!E$1,FALSE),"")))</f>
        <v/>
      </c>
      <c r="F679" s="87" t="str">
        <f>IF($A679=0,"",IF($A679&lt;=$A$1,+VLOOKUP($A679,'Rashodi- plan-izvršenje'!$A$8:D$1500,'prenos-P-R-N'!F$1,FALSE),IF($A679&gt;$A$2,+VLOOKUP($A679,'Neizmirene obaveze JLS'!$A$11:D$500,'prenos-P-R-N'!F$1,FALSE),"")))</f>
        <v/>
      </c>
      <c r="G679" s="87" t="str">
        <f>IF($A679=0,"",IF($A679&lt;=$A$1,+VLOOKUP($A679,'Rashodi- plan-izvršenje'!$A$8:E$1500,'prenos-P-R-N'!G$1,FALSE),IF($A679&gt;$A$2,+VLOOKUP($A679,'Neizmirene obaveze JLS'!$A$11:E$500,'prenos-P-R-N'!G$1,FALSE),"")))</f>
        <v/>
      </c>
      <c r="H679" s="87" t="str">
        <f>IF($A679=0,"",IF($A679&lt;=$A$1,+VLOOKUP($A679,'Rashodi- plan-izvršenje'!$A$8:F$1500,'prenos-P-R-N'!H$1,FALSE),IF($A679&gt;$A$2,+VLOOKUP($A679,'Neizmirene obaveze JLS'!$A$11:F$500,'prenos-P-R-N'!H$1,FALSE),"")))</f>
        <v/>
      </c>
      <c r="I679" s="87" t="str">
        <f>IF($A679=0,"",IF($A679&lt;=$A$1,+VLOOKUP($A679,'Rashodi- plan-izvršenje'!$A$8:G$1500,'prenos-P-R-N'!I$1,FALSE),IF($A679&gt;$A$2,+VLOOKUP($A679,'Neizmirene obaveze JLS'!$A$11:G$500,'prenos-P-R-N'!I$1,FALSE),"")))</f>
        <v/>
      </c>
      <c r="J679" s="87" t="str">
        <f>IF($A679=0,"",IF($A679&lt;=$A$1,+VLOOKUP($A679,'Rashodi- plan-izvršenje'!$A$8:H$1500,'prenos-P-R-N'!J$1,FALSE),IF($A679&gt;$A$2,+VLOOKUP($A679,'Neizmirene obaveze JLS'!$A$11:H$500,'prenos-P-R-N'!J$1,FALSE),"")))</f>
        <v/>
      </c>
      <c r="K679" s="87" t="str">
        <f>IF($A679=0,"",IF($A679&lt;=$A$1,+VLOOKUP($A679,'Rashodi- plan-izvršenje'!$A$8:I$1500,'prenos-P-R-N'!K$1,FALSE),IF($A679&gt;$A$2,+VLOOKUP($A679,'Neizmirene obaveze JLS'!$A$11:I$500,'prenos-P-R-N'!K$1,FALSE),"")))</f>
        <v/>
      </c>
      <c r="L679" t="str">
        <f>IF(A679=0,"",IF(A679&lt;=A$1,+IF(VLOOKUP(A679,'Rashodi- plan-izvršenje'!A$8:J$1500,M$1,FALSE)&gt;0,"Програмска активност","Пројекат"),IF(A679&gt;A$2,+IF(VLOOKUP(A679,'Neizmirene obaveze JLS'!A$8:J$2008,M$1,FALSE)&gt;0,"Програмска активност","Пројекат"),"")))</f>
        <v/>
      </c>
      <c r="M679" s="87" t="str">
        <f>IF(A679=0,"",IF($A679&lt;=$A$1,+IF(VLOOKUP($A679,'Rashodi- plan-izvršenje'!$A$8:$M$1500,10,FALSE)&gt;0,VLOOKUP($A679,'Rashodi- plan-izvršenje'!$A$8:$M$1500,10,FALSE),VLOOKUP($A679,'Rashodi- plan-izvršenje'!$A$8:$M$1500,12,FALSE)),+IF($A679&gt;$A$2,IF(VLOOKUP($A679,'Neizmirene obaveze JLS'!$A$8:$M$1500,10,FALSE)&gt;0,VLOOKUP($A679,'Neizmirene obaveze JLS'!$A$11:$M$1500,10,FALSE),VLOOKUP($A679,'Neizmirene obaveze JLS'!$A$11:$M$1500,12,FALSE)),0)))</f>
        <v/>
      </c>
      <c r="N679" s="87" t="str">
        <f>IF(A679=0,"",IF($A679&lt;=$A$1,+IF(VLOOKUP(A679,'Rashodi- plan-izvršenje'!$A$8:$M$1500,10,FALSE)&gt;0,VLOOKUP(A679,'Rashodi- plan-izvršenje'!$A$8:$M$1500,11,FALSE),VLOOKUP(A679,'Rashodi- plan-izvršenje'!$A$8:$M$1500,13,FALSE)),+IF($A679&gt;$A$2,IF(VLOOKUP($A679,'Neizmirene obaveze JLS'!$A$8:$M$1500,10,FALSE)&gt;0,VLOOKUP($A679,'Neizmirene obaveze JLS'!$A$11:$M$1500,11,FALSE),VLOOKUP($A679,'Neizmirene obaveze JLS'!$A$11:$M$1500,13,FALSE)),0)))</f>
        <v/>
      </c>
      <c r="O679" s="87" t="str">
        <f>IF(A679=0,"",IF($A679&lt;=$A$1,VALUE(+VLOOKUP($A679,'Rashodi- plan-izvršenje'!$A$8:N$1500,'prenos-P-R-N'!O$1,FALSE)),IF($A679&lt;=A$2,VALUE(VLOOKUP($A679,'Prihodi- plan-izvršenje'!$A$8:$H$500,6,FALSE)),VALUE(VLOOKUP($A679,'Neizmirene obaveze JLS'!$A$8:$N$500,O$1,FALSE)))))</f>
        <v/>
      </c>
      <c r="P679" s="87" t="str">
        <f>IF(A679=0,"",IF(A679=0,0,IF(A679&gt;A$2,'šifarnik K-izvor'!G$3,+IF(Q679&lt;700,+'šifarnik K-izvor'!G$2,'šifarnik K-izvor'!G$1))))</f>
        <v/>
      </c>
      <c r="Q679" s="87">
        <f>IF($A679&lt;=$A$1,VALUE(+VLOOKUP($A679,'Rashodi- plan-izvršenje'!$A$8:O$1500,'prenos-P-R-N'!Q$1,FALSE)),IF($A679&lt;=$A$2,VLOOKUP($A679,'Prihodi- plan-izvršenje'!$A$4:$H$500,4,FALSE),IF($A679&lt;=$A$3,VLOOKUP(A679,'Neizmirene obaveze JLS'!$A$11:O$500,Q$1,FALSE),"")))</f>
        <v>0</v>
      </c>
      <c r="R679" s="88">
        <f>IF($A679&lt;=$A$1,VALUE(+VLOOKUP($A679,'Rashodi- plan-izvršenje'!$A$8:P$1500,'prenos-P-R-N'!R$1,FALSE)),IF($A679&lt;=$A$2,VLOOKUP($A679,'Prihodi- plan-izvršenje'!$A$4:$H$500,7,FALSE),""))</f>
        <v>0</v>
      </c>
      <c r="S679" s="88">
        <f>IF(A679=0,0,IF($A679&lt;=$A$1,VALUE(+VLOOKUP($A679,'Rashodi- plan-izvršenje'!$A$8:Q$1500,'prenos-P-R-N'!S$1,FALSE)),IF($A679&lt;=$A$2,VLOOKUP($A679,'Prihodi- plan-izvršenje'!$A$4:$H$500,8,FALSE),0)))</f>
        <v>0</v>
      </c>
      <c r="T679" s="88" t="str">
        <f>IF($A679&gt;$A$2,VLOOKUP($A679,'Neizmirene obaveze JLS'!$A$11:R$500,R$1,FALSE),"")</f>
        <v/>
      </c>
      <c r="U679" s="88">
        <f>IF($A679&gt;$A$2,VLOOKUP($A679,'Neizmirene obaveze JLS'!$A$11:S$500,S$1,FALSE),0)</f>
        <v>0</v>
      </c>
      <c r="V679" s="88">
        <f t="shared" si="63"/>
        <v>0</v>
      </c>
      <c r="W679" s="74"/>
      <c r="X679" s="74"/>
      <c r="Y679" s="74"/>
      <c r="Z679" s="74"/>
      <c r="AA679" s="193">
        <f t="shared" si="64"/>
        <v>1</v>
      </c>
      <c r="AB679" s="193" t="str">
        <f t="shared" si="65"/>
        <v/>
      </c>
    </row>
    <row r="680" spans="1:28">
      <c r="A680" s="89">
        <f>IF(AND(COUNTIF(A$1:A$3,"&gt;0")=1,MAX(A$8:A679)&lt;A$1),A679+1,IF(AND(COUNTIF(A$1:A$3,"&gt;0")=2,MAX(A$8:A679)&lt;A$2),A679+1,IF(AND(COUNTIF(A$1:A$3,"&gt;0")=3,MAX(A$8:A679)&lt;A$3),A679+1,0)))</f>
        <v>0</v>
      </c>
      <c r="B680" s="89" t="str">
        <f t="shared" si="66"/>
        <v/>
      </c>
      <c r="C680" s="89" t="str">
        <f t="shared" si="67"/>
        <v/>
      </c>
      <c r="D680" s="87" t="str">
        <f>IF($A680=0,"",IF($A680&lt;=$A$1,+VLOOKUP($A680,'Rashodi- plan-izvršenje'!$A$8:B$1500,'prenos-P-R-N'!D$1,FALSE),IF($A680&gt;$A$2,+VLOOKUP($A680,'Neizmirene obaveze JLS'!$A$11:B$500,'prenos-P-R-N'!D$1,FALSE),"")))</f>
        <v/>
      </c>
      <c r="E680" s="87" t="str">
        <f>IF($A680=0,"",IF($A680&lt;=$A$1,+VLOOKUP($A680,'Rashodi- plan-izvršenje'!$A$8:C$1500,'prenos-P-R-N'!E$1,FALSE),IF($A680&gt;$A$2,+VLOOKUP($A680,'Neizmirene obaveze JLS'!$A$11:C$500,'prenos-P-R-N'!E$1,FALSE),"")))</f>
        <v/>
      </c>
      <c r="F680" s="87" t="str">
        <f>IF($A680=0,"",IF($A680&lt;=$A$1,+VLOOKUP($A680,'Rashodi- plan-izvršenje'!$A$8:D$1500,'prenos-P-R-N'!F$1,FALSE),IF($A680&gt;$A$2,+VLOOKUP($A680,'Neizmirene obaveze JLS'!$A$11:D$500,'prenos-P-R-N'!F$1,FALSE),"")))</f>
        <v/>
      </c>
      <c r="G680" s="87" t="str">
        <f>IF($A680=0,"",IF($A680&lt;=$A$1,+VLOOKUP($A680,'Rashodi- plan-izvršenje'!$A$8:E$1500,'prenos-P-R-N'!G$1,FALSE),IF($A680&gt;$A$2,+VLOOKUP($A680,'Neizmirene obaveze JLS'!$A$11:E$500,'prenos-P-R-N'!G$1,FALSE),"")))</f>
        <v/>
      </c>
      <c r="H680" s="87" t="str">
        <f>IF($A680=0,"",IF($A680&lt;=$A$1,+VLOOKUP($A680,'Rashodi- plan-izvršenje'!$A$8:F$1500,'prenos-P-R-N'!H$1,FALSE),IF($A680&gt;$A$2,+VLOOKUP($A680,'Neizmirene obaveze JLS'!$A$11:F$500,'prenos-P-R-N'!H$1,FALSE),"")))</f>
        <v/>
      </c>
      <c r="I680" s="87" t="str">
        <f>IF($A680=0,"",IF($A680&lt;=$A$1,+VLOOKUP($A680,'Rashodi- plan-izvršenje'!$A$8:G$1500,'prenos-P-R-N'!I$1,FALSE),IF($A680&gt;$A$2,+VLOOKUP($A680,'Neizmirene obaveze JLS'!$A$11:G$500,'prenos-P-R-N'!I$1,FALSE),"")))</f>
        <v/>
      </c>
      <c r="J680" s="87" t="str">
        <f>IF($A680=0,"",IF($A680&lt;=$A$1,+VLOOKUP($A680,'Rashodi- plan-izvršenje'!$A$8:H$1500,'prenos-P-R-N'!J$1,FALSE),IF($A680&gt;$A$2,+VLOOKUP($A680,'Neizmirene obaveze JLS'!$A$11:H$500,'prenos-P-R-N'!J$1,FALSE),"")))</f>
        <v/>
      </c>
      <c r="K680" s="87" t="str">
        <f>IF($A680=0,"",IF($A680&lt;=$A$1,+VLOOKUP($A680,'Rashodi- plan-izvršenje'!$A$8:I$1500,'prenos-P-R-N'!K$1,FALSE),IF($A680&gt;$A$2,+VLOOKUP($A680,'Neizmirene obaveze JLS'!$A$11:I$500,'prenos-P-R-N'!K$1,FALSE),"")))</f>
        <v/>
      </c>
      <c r="L680" t="str">
        <f>IF(A680=0,"",IF(A680&lt;=A$1,+IF(VLOOKUP(A680,'Rashodi- plan-izvršenje'!A$8:J$1500,M$1,FALSE)&gt;0,"Програмска активност","Пројекат"),IF(A680&gt;A$2,+IF(VLOOKUP(A680,'Neizmirene obaveze JLS'!A$8:J$2008,M$1,FALSE)&gt;0,"Програмска активност","Пројекат"),"")))</f>
        <v/>
      </c>
      <c r="M680" s="87" t="str">
        <f>IF(A680=0,"",IF($A680&lt;=$A$1,+IF(VLOOKUP($A680,'Rashodi- plan-izvršenje'!$A$8:$M$1500,10,FALSE)&gt;0,VLOOKUP($A680,'Rashodi- plan-izvršenje'!$A$8:$M$1500,10,FALSE),VLOOKUP($A680,'Rashodi- plan-izvršenje'!$A$8:$M$1500,12,FALSE)),+IF($A680&gt;$A$2,IF(VLOOKUP($A680,'Neizmirene obaveze JLS'!$A$8:$M$1500,10,FALSE)&gt;0,VLOOKUP($A680,'Neizmirene obaveze JLS'!$A$11:$M$1500,10,FALSE),VLOOKUP($A680,'Neizmirene obaveze JLS'!$A$11:$M$1500,12,FALSE)),0)))</f>
        <v/>
      </c>
      <c r="N680" s="87" t="str">
        <f>IF(A680=0,"",IF($A680&lt;=$A$1,+IF(VLOOKUP(A680,'Rashodi- plan-izvršenje'!$A$8:$M$1500,10,FALSE)&gt;0,VLOOKUP(A680,'Rashodi- plan-izvršenje'!$A$8:$M$1500,11,FALSE),VLOOKUP(A680,'Rashodi- plan-izvršenje'!$A$8:$M$1500,13,FALSE)),+IF($A680&gt;$A$2,IF(VLOOKUP($A680,'Neizmirene obaveze JLS'!$A$8:$M$1500,10,FALSE)&gt;0,VLOOKUP($A680,'Neizmirene obaveze JLS'!$A$11:$M$1500,11,FALSE),VLOOKUP($A680,'Neizmirene obaveze JLS'!$A$11:$M$1500,13,FALSE)),0)))</f>
        <v/>
      </c>
      <c r="O680" s="87" t="str">
        <f>IF(A680=0,"",IF($A680&lt;=$A$1,VALUE(+VLOOKUP($A680,'Rashodi- plan-izvršenje'!$A$8:N$1500,'prenos-P-R-N'!O$1,FALSE)),IF($A680&lt;=A$2,VALUE(VLOOKUP($A680,'Prihodi- plan-izvršenje'!$A$8:$H$500,6,FALSE)),VALUE(VLOOKUP($A680,'Neizmirene obaveze JLS'!$A$8:$N$500,O$1,FALSE)))))</f>
        <v/>
      </c>
      <c r="P680" s="87" t="str">
        <f>IF(A680=0,"",IF(A680=0,0,IF(A680&gt;A$2,'šifarnik K-izvor'!G$3,+IF(Q680&lt;700,+'šifarnik K-izvor'!G$2,'šifarnik K-izvor'!G$1))))</f>
        <v/>
      </c>
      <c r="Q680" s="87">
        <f>IF($A680&lt;=$A$1,VALUE(+VLOOKUP($A680,'Rashodi- plan-izvršenje'!$A$8:O$1500,'prenos-P-R-N'!Q$1,FALSE)),IF($A680&lt;=$A$2,VLOOKUP($A680,'Prihodi- plan-izvršenje'!$A$4:$H$500,4,FALSE),IF($A680&lt;=$A$3,VLOOKUP(A680,'Neizmirene obaveze JLS'!$A$11:O$500,Q$1,FALSE),"")))</f>
        <v>0</v>
      </c>
      <c r="R680" s="88">
        <f>IF($A680&lt;=$A$1,VALUE(+VLOOKUP($A680,'Rashodi- plan-izvršenje'!$A$8:P$1500,'prenos-P-R-N'!R$1,FALSE)),IF($A680&lt;=$A$2,VLOOKUP($A680,'Prihodi- plan-izvršenje'!$A$4:$H$500,7,FALSE),""))</f>
        <v>0</v>
      </c>
      <c r="S680" s="88">
        <f>IF(A680=0,0,IF($A680&lt;=$A$1,VALUE(+VLOOKUP($A680,'Rashodi- plan-izvršenje'!$A$8:Q$1500,'prenos-P-R-N'!S$1,FALSE)),IF($A680&lt;=$A$2,VLOOKUP($A680,'Prihodi- plan-izvršenje'!$A$4:$H$500,8,FALSE),0)))</f>
        <v>0</v>
      </c>
      <c r="T680" s="88" t="str">
        <f>IF($A680&gt;$A$2,VLOOKUP($A680,'Neizmirene obaveze JLS'!$A$11:R$500,R$1,FALSE),"")</f>
        <v/>
      </c>
      <c r="U680" s="88">
        <f>IF($A680&gt;$A$2,VLOOKUP($A680,'Neizmirene obaveze JLS'!$A$11:S$500,S$1,FALSE),0)</f>
        <v>0</v>
      </c>
      <c r="V680" s="88">
        <f t="shared" si="63"/>
        <v>0</v>
      </c>
      <c r="W680" s="74"/>
      <c r="X680" s="74"/>
      <c r="Y680" s="74"/>
      <c r="Z680" s="74"/>
      <c r="AA680" s="193">
        <f t="shared" si="64"/>
        <v>1</v>
      </c>
      <c r="AB680" s="193" t="str">
        <f t="shared" si="65"/>
        <v/>
      </c>
    </row>
    <row r="681" spans="1:28">
      <c r="A681" s="89">
        <f>IF(AND(COUNTIF(A$1:A$3,"&gt;0")=1,MAX(A$8:A680)&lt;A$1),A680+1,IF(AND(COUNTIF(A$1:A$3,"&gt;0")=2,MAX(A$8:A680)&lt;A$2),A680+1,IF(AND(COUNTIF(A$1:A$3,"&gt;0")=3,MAX(A$8:A680)&lt;A$3),A680+1,0)))</f>
        <v>0</v>
      </c>
      <c r="B681" s="89" t="str">
        <f t="shared" si="66"/>
        <v/>
      </c>
      <c r="C681" s="89" t="str">
        <f t="shared" si="67"/>
        <v/>
      </c>
      <c r="D681" s="87" t="str">
        <f>IF($A681=0,"",IF($A681&lt;=$A$1,+VLOOKUP($A681,'Rashodi- plan-izvršenje'!$A$8:B$1500,'prenos-P-R-N'!D$1,FALSE),IF($A681&gt;$A$2,+VLOOKUP($A681,'Neizmirene obaveze JLS'!$A$11:B$500,'prenos-P-R-N'!D$1,FALSE),"")))</f>
        <v/>
      </c>
      <c r="E681" s="87" t="str">
        <f>IF($A681=0,"",IF($A681&lt;=$A$1,+VLOOKUP($A681,'Rashodi- plan-izvršenje'!$A$8:C$1500,'prenos-P-R-N'!E$1,FALSE),IF($A681&gt;$A$2,+VLOOKUP($A681,'Neizmirene obaveze JLS'!$A$11:C$500,'prenos-P-R-N'!E$1,FALSE),"")))</f>
        <v/>
      </c>
      <c r="F681" s="87" t="str">
        <f>IF($A681=0,"",IF($A681&lt;=$A$1,+VLOOKUP($A681,'Rashodi- plan-izvršenje'!$A$8:D$1500,'prenos-P-R-N'!F$1,FALSE),IF($A681&gt;$A$2,+VLOOKUP($A681,'Neizmirene obaveze JLS'!$A$11:D$500,'prenos-P-R-N'!F$1,FALSE),"")))</f>
        <v/>
      </c>
      <c r="G681" s="87" t="str">
        <f>IF($A681=0,"",IF($A681&lt;=$A$1,+VLOOKUP($A681,'Rashodi- plan-izvršenje'!$A$8:E$1500,'prenos-P-R-N'!G$1,FALSE),IF($A681&gt;$A$2,+VLOOKUP($A681,'Neizmirene obaveze JLS'!$A$11:E$500,'prenos-P-R-N'!G$1,FALSE),"")))</f>
        <v/>
      </c>
      <c r="H681" s="87" t="str">
        <f>IF($A681=0,"",IF($A681&lt;=$A$1,+VLOOKUP($A681,'Rashodi- plan-izvršenje'!$A$8:F$1500,'prenos-P-R-N'!H$1,FALSE),IF($A681&gt;$A$2,+VLOOKUP($A681,'Neizmirene obaveze JLS'!$A$11:F$500,'prenos-P-R-N'!H$1,FALSE),"")))</f>
        <v/>
      </c>
      <c r="I681" s="87" t="str">
        <f>IF($A681=0,"",IF($A681&lt;=$A$1,+VLOOKUP($A681,'Rashodi- plan-izvršenje'!$A$8:G$1500,'prenos-P-R-N'!I$1,FALSE),IF($A681&gt;$A$2,+VLOOKUP($A681,'Neizmirene obaveze JLS'!$A$11:G$500,'prenos-P-R-N'!I$1,FALSE),"")))</f>
        <v/>
      </c>
      <c r="J681" s="87" t="str">
        <f>IF($A681=0,"",IF($A681&lt;=$A$1,+VLOOKUP($A681,'Rashodi- plan-izvršenje'!$A$8:H$1500,'prenos-P-R-N'!J$1,FALSE),IF($A681&gt;$A$2,+VLOOKUP($A681,'Neizmirene obaveze JLS'!$A$11:H$500,'prenos-P-R-N'!J$1,FALSE),"")))</f>
        <v/>
      </c>
      <c r="K681" s="87" t="str">
        <f>IF($A681=0,"",IF($A681&lt;=$A$1,+VLOOKUP($A681,'Rashodi- plan-izvršenje'!$A$8:I$1500,'prenos-P-R-N'!K$1,FALSE),IF($A681&gt;$A$2,+VLOOKUP($A681,'Neizmirene obaveze JLS'!$A$11:I$500,'prenos-P-R-N'!K$1,FALSE),"")))</f>
        <v/>
      </c>
      <c r="L681" t="str">
        <f>IF(A681=0,"",IF(A681&lt;=A$1,+IF(VLOOKUP(A681,'Rashodi- plan-izvršenje'!A$8:J$1500,M$1,FALSE)&gt;0,"Програмска активност","Пројекат"),IF(A681&gt;A$2,+IF(VLOOKUP(A681,'Neizmirene obaveze JLS'!A$8:J$2008,M$1,FALSE)&gt;0,"Програмска активност","Пројекат"),"")))</f>
        <v/>
      </c>
      <c r="M681" s="87" t="str">
        <f>IF(A681=0,"",IF($A681&lt;=$A$1,+IF(VLOOKUP($A681,'Rashodi- plan-izvršenje'!$A$8:$M$1500,10,FALSE)&gt;0,VLOOKUP($A681,'Rashodi- plan-izvršenje'!$A$8:$M$1500,10,FALSE),VLOOKUP($A681,'Rashodi- plan-izvršenje'!$A$8:$M$1500,12,FALSE)),+IF($A681&gt;$A$2,IF(VLOOKUP($A681,'Neizmirene obaveze JLS'!$A$8:$M$1500,10,FALSE)&gt;0,VLOOKUP($A681,'Neizmirene obaveze JLS'!$A$11:$M$1500,10,FALSE),VLOOKUP($A681,'Neizmirene obaveze JLS'!$A$11:$M$1500,12,FALSE)),0)))</f>
        <v/>
      </c>
      <c r="N681" s="87" t="str">
        <f>IF(A681=0,"",IF($A681&lt;=$A$1,+IF(VLOOKUP(A681,'Rashodi- plan-izvršenje'!$A$8:$M$1500,10,FALSE)&gt;0,VLOOKUP(A681,'Rashodi- plan-izvršenje'!$A$8:$M$1500,11,FALSE),VLOOKUP(A681,'Rashodi- plan-izvršenje'!$A$8:$M$1500,13,FALSE)),+IF($A681&gt;$A$2,IF(VLOOKUP($A681,'Neizmirene obaveze JLS'!$A$8:$M$1500,10,FALSE)&gt;0,VLOOKUP($A681,'Neizmirene obaveze JLS'!$A$11:$M$1500,11,FALSE),VLOOKUP($A681,'Neizmirene obaveze JLS'!$A$11:$M$1500,13,FALSE)),0)))</f>
        <v/>
      </c>
      <c r="O681" s="87" t="str">
        <f>IF(A681=0,"",IF($A681&lt;=$A$1,VALUE(+VLOOKUP($A681,'Rashodi- plan-izvršenje'!$A$8:N$1500,'prenos-P-R-N'!O$1,FALSE)),IF($A681&lt;=A$2,VALUE(VLOOKUP($A681,'Prihodi- plan-izvršenje'!$A$8:$H$500,6,FALSE)),VALUE(VLOOKUP($A681,'Neizmirene obaveze JLS'!$A$8:$N$500,O$1,FALSE)))))</f>
        <v/>
      </c>
      <c r="P681" s="87" t="str">
        <f>IF(A681=0,"",IF(A681=0,0,IF(A681&gt;A$2,'šifarnik K-izvor'!G$3,+IF(Q681&lt;700,+'šifarnik K-izvor'!G$2,'šifarnik K-izvor'!G$1))))</f>
        <v/>
      </c>
      <c r="Q681" s="87">
        <f>IF($A681&lt;=$A$1,VALUE(+VLOOKUP($A681,'Rashodi- plan-izvršenje'!$A$8:O$1500,'prenos-P-R-N'!Q$1,FALSE)),IF($A681&lt;=$A$2,VLOOKUP($A681,'Prihodi- plan-izvršenje'!$A$4:$H$500,4,FALSE),IF($A681&lt;=$A$3,VLOOKUP(A681,'Neizmirene obaveze JLS'!$A$11:O$500,Q$1,FALSE),"")))</f>
        <v>0</v>
      </c>
      <c r="R681" s="88">
        <f>IF($A681&lt;=$A$1,VALUE(+VLOOKUP($A681,'Rashodi- plan-izvršenje'!$A$8:P$1500,'prenos-P-R-N'!R$1,FALSE)),IF($A681&lt;=$A$2,VLOOKUP($A681,'Prihodi- plan-izvršenje'!$A$4:$H$500,7,FALSE),""))</f>
        <v>0</v>
      </c>
      <c r="S681" s="88">
        <f>IF(A681=0,0,IF($A681&lt;=$A$1,VALUE(+VLOOKUP($A681,'Rashodi- plan-izvršenje'!$A$8:Q$1500,'prenos-P-R-N'!S$1,FALSE)),IF($A681&lt;=$A$2,VLOOKUP($A681,'Prihodi- plan-izvršenje'!$A$4:$H$500,8,FALSE),0)))</f>
        <v>0</v>
      </c>
      <c r="T681" s="88" t="str">
        <f>IF($A681&gt;$A$2,VLOOKUP($A681,'Neizmirene obaveze JLS'!$A$11:R$500,R$1,FALSE),"")</f>
        <v/>
      </c>
      <c r="U681" s="88">
        <f>IF($A681&gt;$A$2,VLOOKUP($A681,'Neizmirene obaveze JLS'!$A$11:S$500,S$1,FALSE),0)</f>
        <v>0</v>
      </c>
      <c r="V681" s="88">
        <f t="shared" si="63"/>
        <v>0</v>
      </c>
      <c r="W681" s="74"/>
      <c r="X681" s="74"/>
      <c r="Y681" s="74"/>
      <c r="Z681" s="74"/>
      <c r="AA681" s="193">
        <f t="shared" si="64"/>
        <v>1</v>
      </c>
      <c r="AB681" s="193" t="str">
        <f t="shared" si="65"/>
        <v/>
      </c>
    </row>
    <row r="682" spans="1:28">
      <c r="A682" s="89">
        <f>IF(AND(COUNTIF(A$1:A$3,"&gt;0")=1,MAX(A$8:A681)&lt;A$1),A681+1,IF(AND(COUNTIF(A$1:A$3,"&gt;0")=2,MAX(A$8:A681)&lt;A$2),A681+1,IF(AND(COUNTIF(A$1:A$3,"&gt;0")=3,MAX(A$8:A681)&lt;A$3),A681+1,0)))</f>
        <v>0</v>
      </c>
      <c r="B682" s="89" t="str">
        <f t="shared" si="66"/>
        <v/>
      </c>
      <c r="C682" s="89" t="str">
        <f t="shared" si="67"/>
        <v/>
      </c>
      <c r="D682" s="87" t="str">
        <f>IF($A682=0,"",IF($A682&lt;=$A$1,+VLOOKUP($A682,'Rashodi- plan-izvršenje'!$A$8:B$1500,'prenos-P-R-N'!D$1,FALSE),IF($A682&gt;$A$2,+VLOOKUP($A682,'Neizmirene obaveze JLS'!$A$11:B$500,'prenos-P-R-N'!D$1,FALSE),"")))</f>
        <v/>
      </c>
      <c r="E682" s="87" t="str">
        <f>IF($A682=0,"",IF($A682&lt;=$A$1,+VLOOKUP($A682,'Rashodi- plan-izvršenje'!$A$8:C$1500,'prenos-P-R-N'!E$1,FALSE),IF($A682&gt;$A$2,+VLOOKUP($A682,'Neizmirene obaveze JLS'!$A$11:C$500,'prenos-P-R-N'!E$1,FALSE),"")))</f>
        <v/>
      </c>
      <c r="F682" s="87" t="str">
        <f>IF($A682=0,"",IF($A682&lt;=$A$1,+VLOOKUP($A682,'Rashodi- plan-izvršenje'!$A$8:D$1500,'prenos-P-R-N'!F$1,FALSE),IF($A682&gt;$A$2,+VLOOKUP($A682,'Neizmirene obaveze JLS'!$A$11:D$500,'prenos-P-R-N'!F$1,FALSE),"")))</f>
        <v/>
      </c>
      <c r="G682" s="87" t="str">
        <f>IF($A682=0,"",IF($A682&lt;=$A$1,+VLOOKUP($A682,'Rashodi- plan-izvršenje'!$A$8:E$1500,'prenos-P-R-N'!G$1,FALSE),IF($A682&gt;$A$2,+VLOOKUP($A682,'Neizmirene obaveze JLS'!$A$11:E$500,'prenos-P-R-N'!G$1,FALSE),"")))</f>
        <v/>
      </c>
      <c r="H682" s="87" t="str">
        <f>IF($A682=0,"",IF($A682&lt;=$A$1,+VLOOKUP($A682,'Rashodi- plan-izvršenje'!$A$8:F$1500,'prenos-P-R-N'!H$1,FALSE),IF($A682&gt;$A$2,+VLOOKUP($A682,'Neizmirene obaveze JLS'!$A$11:F$500,'prenos-P-R-N'!H$1,FALSE),"")))</f>
        <v/>
      </c>
      <c r="I682" s="87" t="str">
        <f>IF($A682=0,"",IF($A682&lt;=$A$1,+VLOOKUP($A682,'Rashodi- plan-izvršenje'!$A$8:G$1500,'prenos-P-R-N'!I$1,FALSE),IF($A682&gt;$A$2,+VLOOKUP($A682,'Neizmirene obaveze JLS'!$A$11:G$500,'prenos-P-R-N'!I$1,FALSE),"")))</f>
        <v/>
      </c>
      <c r="J682" s="87" t="str">
        <f>IF($A682=0,"",IF($A682&lt;=$A$1,+VLOOKUP($A682,'Rashodi- plan-izvršenje'!$A$8:H$1500,'prenos-P-R-N'!J$1,FALSE),IF($A682&gt;$A$2,+VLOOKUP($A682,'Neizmirene obaveze JLS'!$A$11:H$500,'prenos-P-R-N'!J$1,FALSE),"")))</f>
        <v/>
      </c>
      <c r="K682" s="87" t="str">
        <f>IF($A682=0,"",IF($A682&lt;=$A$1,+VLOOKUP($A682,'Rashodi- plan-izvršenje'!$A$8:I$1500,'prenos-P-R-N'!K$1,FALSE),IF($A682&gt;$A$2,+VLOOKUP($A682,'Neizmirene obaveze JLS'!$A$11:I$500,'prenos-P-R-N'!K$1,FALSE),"")))</f>
        <v/>
      </c>
      <c r="L682" t="str">
        <f>IF(A682=0,"",IF(A682&lt;=A$1,+IF(VLOOKUP(A682,'Rashodi- plan-izvršenje'!A$8:J$1500,M$1,FALSE)&gt;0,"Програмска активност","Пројекат"),IF(A682&gt;A$2,+IF(VLOOKUP(A682,'Neizmirene obaveze JLS'!A$8:J$2008,M$1,FALSE)&gt;0,"Програмска активност","Пројекат"),"")))</f>
        <v/>
      </c>
      <c r="M682" s="87" t="str">
        <f>IF(A682=0,"",IF($A682&lt;=$A$1,+IF(VLOOKUP($A682,'Rashodi- plan-izvršenje'!$A$8:$M$1500,10,FALSE)&gt;0,VLOOKUP($A682,'Rashodi- plan-izvršenje'!$A$8:$M$1500,10,FALSE),VLOOKUP($A682,'Rashodi- plan-izvršenje'!$A$8:$M$1500,12,FALSE)),+IF($A682&gt;$A$2,IF(VLOOKUP($A682,'Neizmirene obaveze JLS'!$A$8:$M$1500,10,FALSE)&gt;0,VLOOKUP($A682,'Neizmirene obaveze JLS'!$A$11:$M$1500,10,FALSE),VLOOKUP($A682,'Neizmirene obaveze JLS'!$A$11:$M$1500,12,FALSE)),0)))</f>
        <v/>
      </c>
      <c r="N682" s="87" t="str">
        <f>IF(A682=0,"",IF($A682&lt;=$A$1,+IF(VLOOKUP(A682,'Rashodi- plan-izvršenje'!$A$8:$M$1500,10,FALSE)&gt;0,VLOOKUP(A682,'Rashodi- plan-izvršenje'!$A$8:$M$1500,11,FALSE),VLOOKUP(A682,'Rashodi- plan-izvršenje'!$A$8:$M$1500,13,FALSE)),+IF($A682&gt;$A$2,IF(VLOOKUP($A682,'Neizmirene obaveze JLS'!$A$8:$M$1500,10,FALSE)&gt;0,VLOOKUP($A682,'Neizmirene obaveze JLS'!$A$11:$M$1500,11,FALSE),VLOOKUP($A682,'Neizmirene obaveze JLS'!$A$11:$M$1500,13,FALSE)),0)))</f>
        <v/>
      </c>
      <c r="O682" s="87" t="str">
        <f>IF(A682=0,"",IF($A682&lt;=$A$1,VALUE(+VLOOKUP($A682,'Rashodi- plan-izvršenje'!$A$8:N$1500,'prenos-P-R-N'!O$1,FALSE)),IF($A682&lt;=A$2,VALUE(VLOOKUP($A682,'Prihodi- plan-izvršenje'!$A$8:$H$500,6,FALSE)),VALUE(VLOOKUP($A682,'Neizmirene obaveze JLS'!$A$8:$N$500,O$1,FALSE)))))</f>
        <v/>
      </c>
      <c r="P682" s="87" t="str">
        <f>IF(A682=0,"",IF(A682=0,0,IF(A682&gt;A$2,'šifarnik K-izvor'!G$3,+IF(Q682&lt;700,+'šifarnik K-izvor'!G$2,'šifarnik K-izvor'!G$1))))</f>
        <v/>
      </c>
      <c r="Q682" s="87">
        <f>IF($A682&lt;=$A$1,VALUE(+VLOOKUP($A682,'Rashodi- plan-izvršenje'!$A$8:O$1500,'prenos-P-R-N'!Q$1,FALSE)),IF($A682&lt;=$A$2,VLOOKUP($A682,'Prihodi- plan-izvršenje'!$A$4:$H$500,4,FALSE),IF($A682&lt;=$A$3,VLOOKUP(A682,'Neizmirene obaveze JLS'!$A$11:O$500,Q$1,FALSE),"")))</f>
        <v>0</v>
      </c>
      <c r="R682" s="88">
        <f>IF($A682&lt;=$A$1,VALUE(+VLOOKUP($A682,'Rashodi- plan-izvršenje'!$A$8:P$1500,'prenos-P-R-N'!R$1,FALSE)),IF($A682&lt;=$A$2,VLOOKUP($A682,'Prihodi- plan-izvršenje'!$A$4:$H$500,7,FALSE),""))</f>
        <v>0</v>
      </c>
      <c r="S682" s="88">
        <f>IF(A682=0,0,IF($A682&lt;=$A$1,VALUE(+VLOOKUP($A682,'Rashodi- plan-izvršenje'!$A$8:Q$1500,'prenos-P-R-N'!S$1,FALSE)),IF($A682&lt;=$A$2,VLOOKUP($A682,'Prihodi- plan-izvršenje'!$A$4:$H$500,8,FALSE),0)))</f>
        <v>0</v>
      </c>
      <c r="T682" s="88" t="str">
        <f>IF($A682&gt;$A$2,VLOOKUP($A682,'Neizmirene obaveze JLS'!$A$11:R$500,R$1,FALSE),"")</f>
        <v/>
      </c>
      <c r="U682" s="88">
        <f>IF($A682&gt;$A$2,VLOOKUP($A682,'Neizmirene obaveze JLS'!$A$11:S$500,S$1,FALSE),0)</f>
        <v>0</v>
      </c>
      <c r="V682" s="88">
        <f t="shared" si="63"/>
        <v>0</v>
      </c>
      <c r="W682" s="74"/>
      <c r="X682" s="74"/>
      <c r="Y682" s="74"/>
      <c r="Z682" s="74"/>
      <c r="AA682" s="193">
        <f t="shared" si="64"/>
        <v>1</v>
      </c>
      <c r="AB682" s="193" t="str">
        <f t="shared" si="65"/>
        <v/>
      </c>
    </row>
    <row r="683" spans="1:28">
      <c r="A683" s="89">
        <f>IF(AND(COUNTIF(A$1:A$3,"&gt;0")=1,MAX(A$8:A682)&lt;A$1),A682+1,IF(AND(COUNTIF(A$1:A$3,"&gt;0")=2,MAX(A$8:A682)&lt;A$2),A682+1,IF(AND(COUNTIF(A$1:A$3,"&gt;0")=3,MAX(A$8:A682)&lt;A$3),A682+1,0)))</f>
        <v>0</v>
      </c>
      <c r="B683" s="89" t="str">
        <f t="shared" si="66"/>
        <v/>
      </c>
      <c r="C683" s="89" t="str">
        <f t="shared" si="67"/>
        <v/>
      </c>
      <c r="D683" s="87" t="str">
        <f>IF($A683=0,"",IF($A683&lt;=$A$1,+VLOOKUP($A683,'Rashodi- plan-izvršenje'!$A$8:B$1500,'prenos-P-R-N'!D$1,FALSE),IF($A683&gt;$A$2,+VLOOKUP($A683,'Neizmirene obaveze JLS'!$A$11:B$500,'prenos-P-R-N'!D$1,FALSE),"")))</f>
        <v/>
      </c>
      <c r="E683" s="87" t="str">
        <f>IF($A683=0,"",IF($A683&lt;=$A$1,+VLOOKUP($A683,'Rashodi- plan-izvršenje'!$A$8:C$1500,'prenos-P-R-N'!E$1,FALSE),IF($A683&gt;$A$2,+VLOOKUP($A683,'Neizmirene obaveze JLS'!$A$11:C$500,'prenos-P-R-N'!E$1,FALSE),"")))</f>
        <v/>
      </c>
      <c r="F683" s="87" t="str">
        <f>IF($A683=0,"",IF($A683&lt;=$A$1,+VLOOKUP($A683,'Rashodi- plan-izvršenje'!$A$8:D$1500,'prenos-P-R-N'!F$1,FALSE),IF($A683&gt;$A$2,+VLOOKUP($A683,'Neizmirene obaveze JLS'!$A$11:D$500,'prenos-P-R-N'!F$1,FALSE),"")))</f>
        <v/>
      </c>
      <c r="G683" s="87" t="str">
        <f>IF($A683=0,"",IF($A683&lt;=$A$1,+VLOOKUP($A683,'Rashodi- plan-izvršenje'!$A$8:E$1500,'prenos-P-R-N'!G$1,FALSE),IF($A683&gt;$A$2,+VLOOKUP($A683,'Neizmirene obaveze JLS'!$A$11:E$500,'prenos-P-R-N'!G$1,FALSE),"")))</f>
        <v/>
      </c>
      <c r="H683" s="87" t="str">
        <f>IF($A683=0,"",IF($A683&lt;=$A$1,+VLOOKUP($A683,'Rashodi- plan-izvršenje'!$A$8:F$1500,'prenos-P-R-N'!H$1,FALSE),IF($A683&gt;$A$2,+VLOOKUP($A683,'Neizmirene obaveze JLS'!$A$11:F$500,'prenos-P-R-N'!H$1,FALSE),"")))</f>
        <v/>
      </c>
      <c r="I683" s="87" t="str">
        <f>IF($A683=0,"",IF($A683&lt;=$A$1,+VLOOKUP($A683,'Rashodi- plan-izvršenje'!$A$8:G$1500,'prenos-P-R-N'!I$1,FALSE),IF($A683&gt;$A$2,+VLOOKUP($A683,'Neizmirene obaveze JLS'!$A$11:G$500,'prenos-P-R-N'!I$1,FALSE),"")))</f>
        <v/>
      </c>
      <c r="J683" s="87" t="str">
        <f>IF($A683=0,"",IF($A683&lt;=$A$1,+VLOOKUP($A683,'Rashodi- plan-izvršenje'!$A$8:H$1500,'prenos-P-R-N'!J$1,FALSE),IF($A683&gt;$A$2,+VLOOKUP($A683,'Neizmirene obaveze JLS'!$A$11:H$500,'prenos-P-R-N'!J$1,FALSE),"")))</f>
        <v/>
      </c>
      <c r="K683" s="87" t="str">
        <f>IF($A683=0,"",IF($A683&lt;=$A$1,+VLOOKUP($A683,'Rashodi- plan-izvršenje'!$A$8:I$1500,'prenos-P-R-N'!K$1,FALSE),IF($A683&gt;$A$2,+VLOOKUP($A683,'Neizmirene obaveze JLS'!$A$11:I$500,'prenos-P-R-N'!K$1,FALSE),"")))</f>
        <v/>
      </c>
      <c r="L683" t="str">
        <f>IF(A683=0,"",IF(A683&lt;=A$1,+IF(VLOOKUP(A683,'Rashodi- plan-izvršenje'!A$8:J$1500,M$1,FALSE)&gt;0,"Програмска активност","Пројекат"),IF(A683&gt;A$2,+IF(VLOOKUP(A683,'Neizmirene obaveze JLS'!A$8:J$2008,M$1,FALSE)&gt;0,"Програмска активност","Пројекат"),"")))</f>
        <v/>
      </c>
      <c r="M683" s="87" t="str">
        <f>IF(A683=0,"",IF($A683&lt;=$A$1,+IF(VLOOKUP($A683,'Rashodi- plan-izvršenje'!$A$8:$M$1500,10,FALSE)&gt;0,VLOOKUP($A683,'Rashodi- plan-izvršenje'!$A$8:$M$1500,10,FALSE),VLOOKUP($A683,'Rashodi- plan-izvršenje'!$A$8:$M$1500,12,FALSE)),+IF($A683&gt;$A$2,IF(VLOOKUP($A683,'Neizmirene obaveze JLS'!$A$8:$M$1500,10,FALSE)&gt;0,VLOOKUP($A683,'Neizmirene obaveze JLS'!$A$11:$M$1500,10,FALSE),VLOOKUP($A683,'Neizmirene obaveze JLS'!$A$11:$M$1500,12,FALSE)),0)))</f>
        <v/>
      </c>
      <c r="N683" s="87" t="str">
        <f>IF(A683=0,"",IF($A683&lt;=$A$1,+IF(VLOOKUP(A683,'Rashodi- plan-izvršenje'!$A$8:$M$1500,10,FALSE)&gt;0,VLOOKUP(A683,'Rashodi- plan-izvršenje'!$A$8:$M$1500,11,FALSE),VLOOKUP(A683,'Rashodi- plan-izvršenje'!$A$8:$M$1500,13,FALSE)),+IF($A683&gt;$A$2,IF(VLOOKUP($A683,'Neizmirene obaveze JLS'!$A$8:$M$1500,10,FALSE)&gt;0,VLOOKUP($A683,'Neizmirene obaveze JLS'!$A$11:$M$1500,11,FALSE),VLOOKUP($A683,'Neizmirene obaveze JLS'!$A$11:$M$1500,13,FALSE)),0)))</f>
        <v/>
      </c>
      <c r="O683" s="87" t="str">
        <f>IF(A683=0,"",IF($A683&lt;=$A$1,VALUE(+VLOOKUP($A683,'Rashodi- plan-izvršenje'!$A$8:N$1500,'prenos-P-R-N'!O$1,FALSE)),IF($A683&lt;=A$2,VALUE(VLOOKUP($A683,'Prihodi- plan-izvršenje'!$A$8:$H$500,6,FALSE)),VALUE(VLOOKUP($A683,'Neizmirene obaveze JLS'!$A$8:$N$500,O$1,FALSE)))))</f>
        <v/>
      </c>
      <c r="P683" s="87" t="str">
        <f>IF(A683=0,"",IF(A683=0,0,IF(A683&gt;A$2,'šifarnik K-izvor'!G$3,+IF(Q683&lt;700,+'šifarnik K-izvor'!G$2,'šifarnik K-izvor'!G$1))))</f>
        <v/>
      </c>
      <c r="Q683" s="87">
        <f>IF($A683&lt;=$A$1,VALUE(+VLOOKUP($A683,'Rashodi- plan-izvršenje'!$A$8:O$1500,'prenos-P-R-N'!Q$1,FALSE)),IF($A683&lt;=$A$2,VLOOKUP($A683,'Prihodi- plan-izvršenje'!$A$4:$H$500,4,FALSE),IF($A683&lt;=$A$3,VLOOKUP(A683,'Neizmirene obaveze JLS'!$A$11:O$500,Q$1,FALSE),"")))</f>
        <v>0</v>
      </c>
      <c r="R683" s="88">
        <f>IF($A683&lt;=$A$1,VALUE(+VLOOKUP($A683,'Rashodi- plan-izvršenje'!$A$8:P$1500,'prenos-P-R-N'!R$1,FALSE)),IF($A683&lt;=$A$2,VLOOKUP($A683,'Prihodi- plan-izvršenje'!$A$4:$H$500,7,FALSE),""))</f>
        <v>0</v>
      </c>
      <c r="S683" s="88">
        <f>IF(A683=0,0,IF($A683&lt;=$A$1,VALUE(+VLOOKUP($A683,'Rashodi- plan-izvršenje'!$A$8:Q$1500,'prenos-P-R-N'!S$1,FALSE)),IF($A683&lt;=$A$2,VLOOKUP($A683,'Prihodi- plan-izvršenje'!$A$4:$H$500,8,FALSE),0)))</f>
        <v>0</v>
      </c>
      <c r="T683" s="88" t="str">
        <f>IF($A683&gt;$A$2,VLOOKUP($A683,'Neizmirene obaveze JLS'!$A$11:R$500,R$1,FALSE),"")</f>
        <v/>
      </c>
      <c r="U683" s="88">
        <f>IF($A683&gt;$A$2,VLOOKUP($A683,'Neizmirene obaveze JLS'!$A$11:S$500,S$1,FALSE),0)</f>
        <v>0</v>
      </c>
      <c r="V683" s="88">
        <f t="shared" si="63"/>
        <v>0</v>
      </c>
      <c r="W683" s="74"/>
      <c r="X683" s="74"/>
      <c r="Y683" s="74"/>
      <c r="Z683" s="74"/>
      <c r="AA683" s="193">
        <f t="shared" si="64"/>
        <v>1</v>
      </c>
      <c r="AB683" s="193" t="str">
        <f t="shared" si="65"/>
        <v/>
      </c>
    </row>
    <row r="684" spans="1:28">
      <c r="A684" s="89">
        <f>IF(AND(COUNTIF(A$1:A$3,"&gt;0")=1,MAX(A$8:A683)&lt;A$1),A683+1,IF(AND(COUNTIF(A$1:A$3,"&gt;0")=2,MAX(A$8:A683)&lt;A$2),A683+1,IF(AND(COUNTIF(A$1:A$3,"&gt;0")=3,MAX(A$8:A683)&lt;A$3),A683+1,0)))</f>
        <v>0</v>
      </c>
      <c r="B684" s="89" t="str">
        <f t="shared" si="66"/>
        <v/>
      </c>
      <c r="C684" s="89" t="str">
        <f t="shared" si="67"/>
        <v/>
      </c>
      <c r="D684" s="87" t="str">
        <f>IF($A684=0,"",IF($A684&lt;=$A$1,+VLOOKUP($A684,'Rashodi- plan-izvršenje'!$A$8:B$1500,'prenos-P-R-N'!D$1,FALSE),IF($A684&gt;$A$2,+VLOOKUP($A684,'Neizmirene obaveze JLS'!$A$11:B$500,'prenos-P-R-N'!D$1,FALSE),"")))</f>
        <v/>
      </c>
      <c r="E684" s="87" t="str">
        <f>IF($A684=0,"",IF($A684&lt;=$A$1,+VLOOKUP($A684,'Rashodi- plan-izvršenje'!$A$8:C$1500,'prenos-P-R-N'!E$1,FALSE),IF($A684&gt;$A$2,+VLOOKUP($A684,'Neizmirene obaveze JLS'!$A$11:C$500,'prenos-P-R-N'!E$1,FALSE),"")))</f>
        <v/>
      </c>
      <c r="F684" s="87" t="str">
        <f>IF($A684=0,"",IF($A684&lt;=$A$1,+VLOOKUP($A684,'Rashodi- plan-izvršenje'!$A$8:D$1500,'prenos-P-R-N'!F$1,FALSE),IF($A684&gt;$A$2,+VLOOKUP($A684,'Neizmirene obaveze JLS'!$A$11:D$500,'prenos-P-R-N'!F$1,FALSE),"")))</f>
        <v/>
      </c>
      <c r="G684" s="87" t="str">
        <f>IF($A684=0,"",IF($A684&lt;=$A$1,+VLOOKUP($A684,'Rashodi- plan-izvršenje'!$A$8:E$1500,'prenos-P-R-N'!G$1,FALSE),IF($A684&gt;$A$2,+VLOOKUP($A684,'Neizmirene obaveze JLS'!$A$11:E$500,'prenos-P-R-N'!G$1,FALSE),"")))</f>
        <v/>
      </c>
      <c r="H684" s="87" t="str">
        <f>IF($A684=0,"",IF($A684&lt;=$A$1,+VLOOKUP($A684,'Rashodi- plan-izvršenje'!$A$8:F$1500,'prenos-P-R-N'!H$1,FALSE),IF($A684&gt;$A$2,+VLOOKUP($A684,'Neizmirene obaveze JLS'!$A$11:F$500,'prenos-P-R-N'!H$1,FALSE),"")))</f>
        <v/>
      </c>
      <c r="I684" s="87" t="str">
        <f>IF($A684=0,"",IF($A684&lt;=$A$1,+VLOOKUP($A684,'Rashodi- plan-izvršenje'!$A$8:G$1500,'prenos-P-R-N'!I$1,FALSE),IF($A684&gt;$A$2,+VLOOKUP($A684,'Neizmirene obaveze JLS'!$A$11:G$500,'prenos-P-R-N'!I$1,FALSE),"")))</f>
        <v/>
      </c>
      <c r="J684" s="87" t="str">
        <f>IF($A684=0,"",IF($A684&lt;=$A$1,+VLOOKUP($A684,'Rashodi- plan-izvršenje'!$A$8:H$1500,'prenos-P-R-N'!J$1,FALSE),IF($A684&gt;$A$2,+VLOOKUP($A684,'Neizmirene obaveze JLS'!$A$11:H$500,'prenos-P-R-N'!J$1,FALSE),"")))</f>
        <v/>
      </c>
      <c r="K684" s="87" t="str">
        <f>IF($A684=0,"",IF($A684&lt;=$A$1,+VLOOKUP($A684,'Rashodi- plan-izvršenje'!$A$8:I$1500,'prenos-P-R-N'!K$1,FALSE),IF($A684&gt;$A$2,+VLOOKUP($A684,'Neizmirene obaveze JLS'!$A$11:I$500,'prenos-P-R-N'!K$1,FALSE),"")))</f>
        <v/>
      </c>
      <c r="L684" t="str">
        <f>IF(A684=0,"",IF(A684&lt;=A$1,+IF(VLOOKUP(A684,'Rashodi- plan-izvršenje'!A$8:J$1500,M$1,FALSE)&gt;0,"Програмска активност","Пројекат"),IF(A684&gt;A$2,+IF(VLOOKUP(A684,'Neizmirene obaveze JLS'!A$8:J$2008,M$1,FALSE)&gt;0,"Програмска активност","Пројекат"),"")))</f>
        <v/>
      </c>
      <c r="M684" s="87" t="str">
        <f>IF(A684=0,"",IF($A684&lt;=$A$1,+IF(VLOOKUP($A684,'Rashodi- plan-izvršenje'!$A$8:$M$1500,10,FALSE)&gt;0,VLOOKUP($A684,'Rashodi- plan-izvršenje'!$A$8:$M$1500,10,FALSE),VLOOKUP($A684,'Rashodi- plan-izvršenje'!$A$8:$M$1500,12,FALSE)),+IF($A684&gt;$A$2,IF(VLOOKUP($A684,'Neizmirene obaveze JLS'!$A$8:$M$1500,10,FALSE)&gt;0,VLOOKUP($A684,'Neizmirene obaveze JLS'!$A$11:$M$1500,10,FALSE),VLOOKUP($A684,'Neizmirene obaveze JLS'!$A$11:$M$1500,12,FALSE)),0)))</f>
        <v/>
      </c>
      <c r="N684" s="87" t="str">
        <f>IF(A684=0,"",IF($A684&lt;=$A$1,+IF(VLOOKUP(A684,'Rashodi- plan-izvršenje'!$A$8:$M$1500,10,FALSE)&gt;0,VLOOKUP(A684,'Rashodi- plan-izvršenje'!$A$8:$M$1500,11,FALSE),VLOOKUP(A684,'Rashodi- plan-izvršenje'!$A$8:$M$1500,13,FALSE)),+IF($A684&gt;$A$2,IF(VLOOKUP($A684,'Neizmirene obaveze JLS'!$A$8:$M$1500,10,FALSE)&gt;0,VLOOKUP($A684,'Neizmirene obaveze JLS'!$A$11:$M$1500,11,FALSE),VLOOKUP($A684,'Neizmirene obaveze JLS'!$A$11:$M$1500,13,FALSE)),0)))</f>
        <v/>
      </c>
      <c r="O684" s="87" t="str">
        <f>IF(A684=0,"",IF($A684&lt;=$A$1,VALUE(+VLOOKUP($A684,'Rashodi- plan-izvršenje'!$A$8:N$1500,'prenos-P-R-N'!O$1,FALSE)),IF($A684&lt;=A$2,VALUE(VLOOKUP($A684,'Prihodi- plan-izvršenje'!$A$8:$H$500,6,FALSE)),VALUE(VLOOKUP($A684,'Neizmirene obaveze JLS'!$A$8:$N$500,O$1,FALSE)))))</f>
        <v/>
      </c>
      <c r="P684" s="87" t="str">
        <f>IF(A684=0,"",IF(A684=0,0,IF(A684&gt;A$2,'šifarnik K-izvor'!G$3,+IF(Q684&lt;700,+'šifarnik K-izvor'!G$2,'šifarnik K-izvor'!G$1))))</f>
        <v/>
      </c>
      <c r="Q684" s="87">
        <f>IF($A684&lt;=$A$1,VALUE(+VLOOKUP($A684,'Rashodi- plan-izvršenje'!$A$8:O$1500,'prenos-P-R-N'!Q$1,FALSE)),IF($A684&lt;=$A$2,VLOOKUP($A684,'Prihodi- plan-izvršenje'!$A$4:$H$500,4,FALSE),IF($A684&lt;=$A$3,VLOOKUP(A684,'Neizmirene obaveze JLS'!$A$11:O$500,Q$1,FALSE),"")))</f>
        <v>0</v>
      </c>
      <c r="R684" s="88">
        <f>IF($A684&lt;=$A$1,VALUE(+VLOOKUP($A684,'Rashodi- plan-izvršenje'!$A$8:P$1500,'prenos-P-R-N'!R$1,FALSE)),IF($A684&lt;=$A$2,VLOOKUP($A684,'Prihodi- plan-izvršenje'!$A$4:$H$500,7,FALSE),""))</f>
        <v>0</v>
      </c>
      <c r="S684" s="88">
        <f>IF(A684=0,0,IF($A684&lt;=$A$1,VALUE(+VLOOKUP($A684,'Rashodi- plan-izvršenje'!$A$8:Q$1500,'prenos-P-R-N'!S$1,FALSE)),IF($A684&lt;=$A$2,VLOOKUP($A684,'Prihodi- plan-izvršenje'!$A$4:$H$500,8,FALSE),0)))</f>
        <v>0</v>
      </c>
      <c r="T684" s="88" t="str">
        <f>IF($A684&gt;$A$2,VLOOKUP($A684,'Neizmirene obaveze JLS'!$A$11:R$500,R$1,FALSE),"")</f>
        <v/>
      </c>
      <c r="U684" s="88">
        <f>IF($A684&gt;$A$2,VLOOKUP($A684,'Neizmirene obaveze JLS'!$A$11:S$500,S$1,FALSE),0)</f>
        <v>0</v>
      </c>
      <c r="V684" s="88">
        <f t="shared" si="63"/>
        <v>0</v>
      </c>
      <c r="W684" s="74"/>
      <c r="X684" s="74"/>
      <c r="Y684" s="74"/>
      <c r="Z684" s="74"/>
      <c r="AA684" s="193">
        <f t="shared" si="64"/>
        <v>1</v>
      </c>
      <c r="AB684" s="193" t="str">
        <f t="shared" si="65"/>
        <v/>
      </c>
    </row>
    <row r="685" spans="1:28">
      <c r="A685" s="89">
        <f>IF(AND(COUNTIF(A$1:A$3,"&gt;0")=1,MAX(A$8:A684)&lt;A$1),A684+1,IF(AND(COUNTIF(A$1:A$3,"&gt;0")=2,MAX(A$8:A684)&lt;A$2),A684+1,IF(AND(COUNTIF(A$1:A$3,"&gt;0")=3,MAX(A$8:A684)&lt;A$3),A684+1,0)))</f>
        <v>0</v>
      </c>
      <c r="B685" s="89" t="str">
        <f t="shared" si="66"/>
        <v/>
      </c>
      <c r="C685" s="89" t="str">
        <f t="shared" si="67"/>
        <v/>
      </c>
      <c r="D685" s="87" t="str">
        <f>IF($A685=0,"",IF($A685&lt;=$A$1,+VLOOKUP($A685,'Rashodi- plan-izvršenje'!$A$8:B$1500,'prenos-P-R-N'!D$1,FALSE),IF($A685&gt;$A$2,+VLOOKUP($A685,'Neizmirene obaveze JLS'!$A$11:B$500,'prenos-P-R-N'!D$1,FALSE),"")))</f>
        <v/>
      </c>
      <c r="E685" s="87" t="str">
        <f>IF($A685=0,"",IF($A685&lt;=$A$1,+VLOOKUP($A685,'Rashodi- plan-izvršenje'!$A$8:C$1500,'prenos-P-R-N'!E$1,FALSE),IF($A685&gt;$A$2,+VLOOKUP($A685,'Neizmirene obaveze JLS'!$A$11:C$500,'prenos-P-R-N'!E$1,FALSE),"")))</f>
        <v/>
      </c>
      <c r="F685" s="87" t="str">
        <f>IF($A685=0,"",IF($A685&lt;=$A$1,+VLOOKUP($A685,'Rashodi- plan-izvršenje'!$A$8:D$1500,'prenos-P-R-N'!F$1,FALSE),IF($A685&gt;$A$2,+VLOOKUP($A685,'Neizmirene obaveze JLS'!$A$11:D$500,'prenos-P-R-N'!F$1,FALSE),"")))</f>
        <v/>
      </c>
      <c r="G685" s="87" t="str">
        <f>IF($A685=0,"",IF($A685&lt;=$A$1,+VLOOKUP($A685,'Rashodi- plan-izvršenje'!$A$8:E$1500,'prenos-P-R-N'!G$1,FALSE),IF($A685&gt;$A$2,+VLOOKUP($A685,'Neizmirene obaveze JLS'!$A$11:E$500,'prenos-P-R-N'!G$1,FALSE),"")))</f>
        <v/>
      </c>
      <c r="H685" s="87" t="str">
        <f>IF($A685=0,"",IF($A685&lt;=$A$1,+VLOOKUP($A685,'Rashodi- plan-izvršenje'!$A$8:F$1500,'prenos-P-R-N'!H$1,FALSE),IF($A685&gt;$A$2,+VLOOKUP($A685,'Neizmirene obaveze JLS'!$A$11:F$500,'prenos-P-R-N'!H$1,FALSE),"")))</f>
        <v/>
      </c>
      <c r="I685" s="87" t="str">
        <f>IF($A685=0,"",IF($A685&lt;=$A$1,+VLOOKUP($A685,'Rashodi- plan-izvršenje'!$A$8:G$1500,'prenos-P-R-N'!I$1,FALSE),IF($A685&gt;$A$2,+VLOOKUP($A685,'Neizmirene obaveze JLS'!$A$11:G$500,'prenos-P-R-N'!I$1,FALSE),"")))</f>
        <v/>
      </c>
      <c r="J685" s="87" t="str">
        <f>IF($A685=0,"",IF($A685&lt;=$A$1,+VLOOKUP($A685,'Rashodi- plan-izvršenje'!$A$8:H$1500,'prenos-P-R-N'!J$1,FALSE),IF($A685&gt;$A$2,+VLOOKUP($A685,'Neizmirene obaveze JLS'!$A$11:H$500,'prenos-P-R-N'!J$1,FALSE),"")))</f>
        <v/>
      </c>
      <c r="K685" s="87" t="str">
        <f>IF($A685=0,"",IF($A685&lt;=$A$1,+VLOOKUP($A685,'Rashodi- plan-izvršenje'!$A$8:I$1500,'prenos-P-R-N'!K$1,FALSE),IF($A685&gt;$A$2,+VLOOKUP($A685,'Neizmirene obaveze JLS'!$A$11:I$500,'prenos-P-R-N'!K$1,FALSE),"")))</f>
        <v/>
      </c>
      <c r="L685" t="str">
        <f>IF(A685=0,"",IF(A685&lt;=A$1,+IF(VLOOKUP(A685,'Rashodi- plan-izvršenje'!A$8:J$1500,M$1,FALSE)&gt;0,"Програмска активност","Пројекат"),IF(A685&gt;A$2,+IF(VLOOKUP(A685,'Neizmirene obaveze JLS'!A$8:J$2008,M$1,FALSE)&gt;0,"Програмска активност","Пројекат"),"")))</f>
        <v/>
      </c>
      <c r="M685" s="87" t="str">
        <f>IF(A685=0,"",IF($A685&lt;=$A$1,+IF(VLOOKUP($A685,'Rashodi- plan-izvršenje'!$A$8:$M$1500,10,FALSE)&gt;0,VLOOKUP($A685,'Rashodi- plan-izvršenje'!$A$8:$M$1500,10,FALSE),VLOOKUP($A685,'Rashodi- plan-izvršenje'!$A$8:$M$1500,12,FALSE)),+IF($A685&gt;$A$2,IF(VLOOKUP($A685,'Neizmirene obaveze JLS'!$A$8:$M$1500,10,FALSE)&gt;0,VLOOKUP($A685,'Neizmirene obaveze JLS'!$A$11:$M$1500,10,FALSE),VLOOKUP($A685,'Neizmirene obaveze JLS'!$A$11:$M$1500,12,FALSE)),0)))</f>
        <v/>
      </c>
      <c r="N685" s="87" t="str">
        <f>IF(A685=0,"",IF($A685&lt;=$A$1,+IF(VLOOKUP(A685,'Rashodi- plan-izvršenje'!$A$8:$M$1500,10,FALSE)&gt;0,VLOOKUP(A685,'Rashodi- plan-izvršenje'!$A$8:$M$1500,11,FALSE),VLOOKUP(A685,'Rashodi- plan-izvršenje'!$A$8:$M$1500,13,FALSE)),+IF($A685&gt;$A$2,IF(VLOOKUP($A685,'Neizmirene obaveze JLS'!$A$8:$M$1500,10,FALSE)&gt;0,VLOOKUP($A685,'Neizmirene obaveze JLS'!$A$11:$M$1500,11,FALSE),VLOOKUP($A685,'Neizmirene obaveze JLS'!$A$11:$M$1500,13,FALSE)),0)))</f>
        <v/>
      </c>
      <c r="O685" s="87" t="str">
        <f>IF(A685=0,"",IF($A685&lt;=$A$1,VALUE(+VLOOKUP($A685,'Rashodi- plan-izvršenje'!$A$8:N$1500,'prenos-P-R-N'!O$1,FALSE)),IF($A685&lt;=A$2,VALUE(VLOOKUP($A685,'Prihodi- plan-izvršenje'!$A$8:$H$500,6,FALSE)),VALUE(VLOOKUP($A685,'Neizmirene obaveze JLS'!$A$8:$N$500,O$1,FALSE)))))</f>
        <v/>
      </c>
      <c r="P685" s="87" t="str">
        <f>IF(A685=0,"",IF(A685=0,0,IF(A685&gt;A$2,'šifarnik K-izvor'!G$3,+IF(Q685&lt;700,+'šifarnik K-izvor'!G$2,'šifarnik K-izvor'!G$1))))</f>
        <v/>
      </c>
      <c r="Q685" s="87">
        <f>IF($A685&lt;=$A$1,VALUE(+VLOOKUP($A685,'Rashodi- plan-izvršenje'!$A$8:O$1500,'prenos-P-R-N'!Q$1,FALSE)),IF($A685&lt;=$A$2,VLOOKUP($A685,'Prihodi- plan-izvršenje'!$A$4:$H$500,4,FALSE),IF($A685&lt;=$A$3,VLOOKUP(A685,'Neizmirene obaveze JLS'!$A$11:O$500,Q$1,FALSE),"")))</f>
        <v>0</v>
      </c>
      <c r="R685" s="88">
        <f>IF($A685&lt;=$A$1,VALUE(+VLOOKUP($A685,'Rashodi- plan-izvršenje'!$A$8:P$1500,'prenos-P-R-N'!R$1,FALSE)),IF($A685&lt;=$A$2,VLOOKUP($A685,'Prihodi- plan-izvršenje'!$A$4:$H$500,7,FALSE),""))</f>
        <v>0</v>
      </c>
      <c r="S685" s="88">
        <f>IF(A685=0,0,IF($A685&lt;=$A$1,VALUE(+VLOOKUP($A685,'Rashodi- plan-izvršenje'!$A$8:Q$1500,'prenos-P-R-N'!S$1,FALSE)),IF($A685&lt;=$A$2,VLOOKUP($A685,'Prihodi- plan-izvršenje'!$A$4:$H$500,8,FALSE),0)))</f>
        <v>0</v>
      </c>
      <c r="T685" s="88" t="str">
        <f>IF($A685&gt;$A$2,VLOOKUP($A685,'Neizmirene obaveze JLS'!$A$11:R$500,R$1,FALSE),"")</f>
        <v/>
      </c>
      <c r="U685" s="88">
        <f>IF($A685&gt;$A$2,VLOOKUP($A685,'Neizmirene obaveze JLS'!$A$11:S$500,S$1,FALSE),0)</f>
        <v>0</v>
      </c>
      <c r="V685" s="88">
        <f t="shared" si="63"/>
        <v>0</v>
      </c>
      <c r="W685" s="74"/>
      <c r="X685" s="74"/>
      <c r="Y685" s="74"/>
      <c r="Z685" s="74"/>
      <c r="AA685" s="193">
        <f t="shared" si="64"/>
        <v>1</v>
      </c>
      <c r="AB685" s="193" t="str">
        <f t="shared" si="65"/>
        <v/>
      </c>
    </row>
    <row r="686" spans="1:28">
      <c r="A686" s="89">
        <f>IF(AND(COUNTIF(A$1:A$3,"&gt;0")=1,MAX(A$8:A685)&lt;A$1),A685+1,IF(AND(COUNTIF(A$1:A$3,"&gt;0")=2,MAX(A$8:A685)&lt;A$2),A685+1,IF(AND(COUNTIF(A$1:A$3,"&gt;0")=3,MAX(A$8:A685)&lt;A$3),A685+1,0)))</f>
        <v>0</v>
      </c>
      <c r="B686" s="89" t="str">
        <f t="shared" si="66"/>
        <v/>
      </c>
      <c r="C686" s="89" t="str">
        <f t="shared" si="67"/>
        <v/>
      </c>
      <c r="D686" s="87" t="str">
        <f>IF($A686=0,"",IF($A686&lt;=$A$1,+VLOOKUP($A686,'Rashodi- plan-izvršenje'!$A$8:B$1500,'prenos-P-R-N'!D$1,FALSE),IF($A686&gt;$A$2,+VLOOKUP($A686,'Neizmirene obaveze JLS'!$A$11:B$500,'prenos-P-R-N'!D$1,FALSE),"")))</f>
        <v/>
      </c>
      <c r="E686" s="87" t="str">
        <f>IF($A686=0,"",IF($A686&lt;=$A$1,+VLOOKUP($A686,'Rashodi- plan-izvršenje'!$A$8:C$1500,'prenos-P-R-N'!E$1,FALSE),IF($A686&gt;$A$2,+VLOOKUP($A686,'Neizmirene obaveze JLS'!$A$11:C$500,'prenos-P-R-N'!E$1,FALSE),"")))</f>
        <v/>
      </c>
      <c r="F686" s="87" t="str">
        <f>IF($A686=0,"",IF($A686&lt;=$A$1,+VLOOKUP($A686,'Rashodi- plan-izvršenje'!$A$8:D$1500,'prenos-P-R-N'!F$1,FALSE),IF($A686&gt;$A$2,+VLOOKUP($A686,'Neizmirene obaveze JLS'!$A$11:D$500,'prenos-P-R-N'!F$1,FALSE),"")))</f>
        <v/>
      </c>
      <c r="G686" s="87" t="str">
        <f>IF($A686=0,"",IF($A686&lt;=$A$1,+VLOOKUP($A686,'Rashodi- plan-izvršenje'!$A$8:E$1500,'prenos-P-R-N'!G$1,FALSE),IF($A686&gt;$A$2,+VLOOKUP($A686,'Neizmirene obaveze JLS'!$A$11:E$500,'prenos-P-R-N'!G$1,FALSE),"")))</f>
        <v/>
      </c>
      <c r="H686" s="87" t="str">
        <f>IF($A686=0,"",IF($A686&lt;=$A$1,+VLOOKUP($A686,'Rashodi- plan-izvršenje'!$A$8:F$1500,'prenos-P-R-N'!H$1,FALSE),IF($A686&gt;$A$2,+VLOOKUP($A686,'Neizmirene obaveze JLS'!$A$11:F$500,'prenos-P-R-N'!H$1,FALSE),"")))</f>
        <v/>
      </c>
      <c r="I686" s="87" t="str">
        <f>IF($A686=0,"",IF($A686&lt;=$A$1,+VLOOKUP($A686,'Rashodi- plan-izvršenje'!$A$8:G$1500,'prenos-P-R-N'!I$1,FALSE),IF($A686&gt;$A$2,+VLOOKUP($A686,'Neizmirene obaveze JLS'!$A$11:G$500,'prenos-P-R-N'!I$1,FALSE),"")))</f>
        <v/>
      </c>
      <c r="J686" s="87" t="str">
        <f>IF($A686=0,"",IF($A686&lt;=$A$1,+VLOOKUP($A686,'Rashodi- plan-izvršenje'!$A$8:H$1500,'prenos-P-R-N'!J$1,FALSE),IF($A686&gt;$A$2,+VLOOKUP($A686,'Neizmirene obaveze JLS'!$A$11:H$500,'prenos-P-R-N'!J$1,FALSE),"")))</f>
        <v/>
      </c>
      <c r="K686" s="87" t="str">
        <f>IF($A686=0,"",IF($A686&lt;=$A$1,+VLOOKUP($A686,'Rashodi- plan-izvršenje'!$A$8:I$1500,'prenos-P-R-N'!K$1,FALSE),IF($A686&gt;$A$2,+VLOOKUP($A686,'Neizmirene obaveze JLS'!$A$11:I$500,'prenos-P-R-N'!K$1,FALSE),"")))</f>
        <v/>
      </c>
      <c r="L686" t="str">
        <f>IF(A686=0,"",IF(A686&lt;=A$1,+IF(VLOOKUP(A686,'Rashodi- plan-izvršenje'!A$8:J$1500,M$1,FALSE)&gt;0,"Програмска активност","Пројекат"),IF(A686&gt;A$2,+IF(VLOOKUP(A686,'Neizmirene obaveze JLS'!A$8:J$2008,M$1,FALSE)&gt;0,"Програмска активност","Пројекат"),"")))</f>
        <v/>
      </c>
      <c r="M686" s="87" t="str">
        <f>IF(A686=0,"",IF($A686&lt;=$A$1,+IF(VLOOKUP($A686,'Rashodi- plan-izvršenje'!$A$8:$M$1500,10,FALSE)&gt;0,VLOOKUP($A686,'Rashodi- plan-izvršenje'!$A$8:$M$1500,10,FALSE),VLOOKUP($A686,'Rashodi- plan-izvršenje'!$A$8:$M$1500,12,FALSE)),+IF($A686&gt;$A$2,IF(VLOOKUP($A686,'Neizmirene obaveze JLS'!$A$8:$M$1500,10,FALSE)&gt;0,VLOOKUP($A686,'Neizmirene obaveze JLS'!$A$11:$M$1500,10,FALSE),VLOOKUP($A686,'Neizmirene obaveze JLS'!$A$11:$M$1500,12,FALSE)),0)))</f>
        <v/>
      </c>
      <c r="N686" s="87" t="str">
        <f>IF(A686=0,"",IF($A686&lt;=$A$1,+IF(VLOOKUP(A686,'Rashodi- plan-izvršenje'!$A$8:$M$1500,10,FALSE)&gt;0,VLOOKUP(A686,'Rashodi- plan-izvršenje'!$A$8:$M$1500,11,FALSE),VLOOKUP(A686,'Rashodi- plan-izvršenje'!$A$8:$M$1500,13,FALSE)),+IF($A686&gt;$A$2,IF(VLOOKUP($A686,'Neizmirene obaveze JLS'!$A$8:$M$1500,10,FALSE)&gt;0,VLOOKUP($A686,'Neizmirene obaveze JLS'!$A$11:$M$1500,11,FALSE),VLOOKUP($A686,'Neizmirene obaveze JLS'!$A$11:$M$1500,13,FALSE)),0)))</f>
        <v/>
      </c>
      <c r="O686" s="87" t="str">
        <f>IF(A686=0,"",IF($A686&lt;=$A$1,VALUE(+VLOOKUP($A686,'Rashodi- plan-izvršenje'!$A$8:N$1500,'prenos-P-R-N'!O$1,FALSE)),IF($A686&lt;=A$2,VALUE(VLOOKUP($A686,'Prihodi- plan-izvršenje'!$A$8:$H$500,6,FALSE)),VALUE(VLOOKUP($A686,'Neizmirene obaveze JLS'!$A$8:$N$500,O$1,FALSE)))))</f>
        <v/>
      </c>
      <c r="P686" s="87" t="str">
        <f>IF(A686=0,"",IF(A686=0,0,IF(A686&gt;A$2,'šifarnik K-izvor'!G$3,+IF(Q686&lt;700,+'šifarnik K-izvor'!G$2,'šifarnik K-izvor'!G$1))))</f>
        <v/>
      </c>
      <c r="Q686" s="87">
        <f>IF($A686&lt;=$A$1,VALUE(+VLOOKUP($A686,'Rashodi- plan-izvršenje'!$A$8:O$1500,'prenos-P-R-N'!Q$1,FALSE)),IF($A686&lt;=$A$2,VLOOKUP($A686,'Prihodi- plan-izvršenje'!$A$4:$H$500,4,FALSE),IF($A686&lt;=$A$3,VLOOKUP(A686,'Neizmirene obaveze JLS'!$A$11:O$500,Q$1,FALSE),"")))</f>
        <v>0</v>
      </c>
      <c r="R686" s="88">
        <f>IF($A686&lt;=$A$1,VALUE(+VLOOKUP($A686,'Rashodi- plan-izvršenje'!$A$8:P$1500,'prenos-P-R-N'!R$1,FALSE)),IF($A686&lt;=$A$2,VLOOKUP($A686,'Prihodi- plan-izvršenje'!$A$4:$H$500,7,FALSE),""))</f>
        <v>0</v>
      </c>
      <c r="S686" s="88">
        <f>IF(A686=0,0,IF($A686&lt;=$A$1,VALUE(+VLOOKUP($A686,'Rashodi- plan-izvršenje'!$A$8:Q$1500,'prenos-P-R-N'!S$1,FALSE)),IF($A686&lt;=$A$2,VLOOKUP($A686,'Prihodi- plan-izvršenje'!$A$4:$H$500,8,FALSE),0)))</f>
        <v>0</v>
      </c>
      <c r="T686" s="88" t="str">
        <f>IF($A686&gt;$A$2,VLOOKUP($A686,'Neizmirene obaveze JLS'!$A$11:R$500,R$1,FALSE),"")</f>
        <v/>
      </c>
      <c r="U686" s="88">
        <f>IF($A686&gt;$A$2,VLOOKUP($A686,'Neizmirene obaveze JLS'!$A$11:S$500,S$1,FALSE),0)</f>
        <v>0</v>
      </c>
      <c r="V686" s="88">
        <f t="shared" si="63"/>
        <v>0</v>
      </c>
      <c r="W686" s="74"/>
      <c r="X686" s="74"/>
      <c r="Y686" s="74"/>
      <c r="Z686" s="74"/>
      <c r="AA686" s="193">
        <f t="shared" si="64"/>
        <v>1</v>
      </c>
      <c r="AB686" s="193" t="str">
        <f t="shared" si="65"/>
        <v/>
      </c>
    </row>
    <row r="687" spans="1:28">
      <c r="A687" s="89">
        <f>IF(AND(COUNTIF(A$1:A$3,"&gt;0")=1,MAX(A$8:A686)&lt;A$1),A686+1,IF(AND(COUNTIF(A$1:A$3,"&gt;0")=2,MAX(A$8:A686)&lt;A$2),A686+1,IF(AND(COUNTIF(A$1:A$3,"&gt;0")=3,MAX(A$8:A686)&lt;A$3),A686+1,0)))</f>
        <v>0</v>
      </c>
      <c r="B687" s="89" t="str">
        <f t="shared" si="66"/>
        <v/>
      </c>
      <c r="C687" s="89" t="str">
        <f t="shared" si="67"/>
        <v/>
      </c>
      <c r="D687" s="87" t="str">
        <f>IF($A687=0,"",IF($A687&lt;=$A$1,+VLOOKUP($A687,'Rashodi- plan-izvršenje'!$A$8:B$1500,'prenos-P-R-N'!D$1,FALSE),IF($A687&gt;$A$2,+VLOOKUP($A687,'Neizmirene obaveze JLS'!$A$11:B$500,'prenos-P-R-N'!D$1,FALSE),"")))</f>
        <v/>
      </c>
      <c r="E687" s="87" t="str">
        <f>IF($A687=0,"",IF($A687&lt;=$A$1,+VLOOKUP($A687,'Rashodi- plan-izvršenje'!$A$8:C$1500,'prenos-P-R-N'!E$1,FALSE),IF($A687&gt;$A$2,+VLOOKUP($A687,'Neizmirene obaveze JLS'!$A$11:C$500,'prenos-P-R-N'!E$1,FALSE),"")))</f>
        <v/>
      </c>
      <c r="F687" s="87" t="str">
        <f>IF($A687=0,"",IF($A687&lt;=$A$1,+VLOOKUP($A687,'Rashodi- plan-izvršenje'!$A$8:D$1500,'prenos-P-R-N'!F$1,FALSE),IF($A687&gt;$A$2,+VLOOKUP($A687,'Neizmirene obaveze JLS'!$A$11:D$500,'prenos-P-R-N'!F$1,FALSE),"")))</f>
        <v/>
      </c>
      <c r="G687" s="87" t="str">
        <f>IF($A687=0,"",IF($A687&lt;=$A$1,+VLOOKUP($A687,'Rashodi- plan-izvršenje'!$A$8:E$1500,'prenos-P-R-N'!G$1,FALSE),IF($A687&gt;$A$2,+VLOOKUP($A687,'Neizmirene obaveze JLS'!$A$11:E$500,'prenos-P-R-N'!G$1,FALSE),"")))</f>
        <v/>
      </c>
      <c r="H687" s="87" t="str">
        <f>IF($A687=0,"",IF($A687&lt;=$A$1,+VLOOKUP($A687,'Rashodi- plan-izvršenje'!$A$8:F$1500,'prenos-P-R-N'!H$1,FALSE),IF($A687&gt;$A$2,+VLOOKUP($A687,'Neizmirene obaveze JLS'!$A$11:F$500,'prenos-P-R-N'!H$1,FALSE),"")))</f>
        <v/>
      </c>
      <c r="I687" s="87" t="str">
        <f>IF($A687=0,"",IF($A687&lt;=$A$1,+VLOOKUP($A687,'Rashodi- plan-izvršenje'!$A$8:G$1500,'prenos-P-R-N'!I$1,FALSE),IF($A687&gt;$A$2,+VLOOKUP($A687,'Neizmirene obaveze JLS'!$A$11:G$500,'prenos-P-R-N'!I$1,FALSE),"")))</f>
        <v/>
      </c>
      <c r="J687" s="87" t="str">
        <f>IF($A687=0,"",IF($A687&lt;=$A$1,+VLOOKUP($A687,'Rashodi- plan-izvršenje'!$A$8:H$1500,'prenos-P-R-N'!J$1,FALSE),IF($A687&gt;$A$2,+VLOOKUP($A687,'Neizmirene obaveze JLS'!$A$11:H$500,'prenos-P-R-N'!J$1,FALSE),"")))</f>
        <v/>
      </c>
      <c r="K687" s="87" t="str">
        <f>IF($A687=0,"",IF($A687&lt;=$A$1,+VLOOKUP($A687,'Rashodi- plan-izvršenje'!$A$8:I$1500,'prenos-P-R-N'!K$1,FALSE),IF($A687&gt;$A$2,+VLOOKUP($A687,'Neizmirene obaveze JLS'!$A$11:I$500,'prenos-P-R-N'!K$1,FALSE),"")))</f>
        <v/>
      </c>
      <c r="L687" t="str">
        <f>IF(A687=0,"",IF(A687&lt;=A$1,+IF(VLOOKUP(A687,'Rashodi- plan-izvršenje'!A$8:J$1500,M$1,FALSE)&gt;0,"Програмска активност","Пројекат"),IF(A687&gt;A$2,+IF(VLOOKUP(A687,'Neizmirene obaveze JLS'!A$8:J$2008,M$1,FALSE)&gt;0,"Програмска активност","Пројекат"),"")))</f>
        <v/>
      </c>
      <c r="M687" s="87" t="str">
        <f>IF(A687=0,"",IF($A687&lt;=$A$1,+IF(VLOOKUP($A687,'Rashodi- plan-izvršenje'!$A$8:$M$1500,10,FALSE)&gt;0,VLOOKUP($A687,'Rashodi- plan-izvršenje'!$A$8:$M$1500,10,FALSE),VLOOKUP($A687,'Rashodi- plan-izvršenje'!$A$8:$M$1500,12,FALSE)),+IF($A687&gt;$A$2,IF(VLOOKUP($A687,'Neizmirene obaveze JLS'!$A$8:$M$1500,10,FALSE)&gt;0,VLOOKUP($A687,'Neizmirene obaveze JLS'!$A$11:$M$1500,10,FALSE),VLOOKUP($A687,'Neizmirene obaveze JLS'!$A$11:$M$1500,12,FALSE)),0)))</f>
        <v/>
      </c>
      <c r="N687" s="87" t="str">
        <f>IF(A687=0,"",IF($A687&lt;=$A$1,+IF(VLOOKUP(A687,'Rashodi- plan-izvršenje'!$A$8:$M$1500,10,FALSE)&gt;0,VLOOKUP(A687,'Rashodi- plan-izvršenje'!$A$8:$M$1500,11,FALSE),VLOOKUP(A687,'Rashodi- plan-izvršenje'!$A$8:$M$1500,13,FALSE)),+IF($A687&gt;$A$2,IF(VLOOKUP($A687,'Neizmirene obaveze JLS'!$A$8:$M$1500,10,FALSE)&gt;0,VLOOKUP($A687,'Neizmirene obaveze JLS'!$A$11:$M$1500,11,FALSE),VLOOKUP($A687,'Neizmirene obaveze JLS'!$A$11:$M$1500,13,FALSE)),0)))</f>
        <v/>
      </c>
      <c r="O687" s="87" t="str">
        <f>IF(A687=0,"",IF($A687&lt;=$A$1,VALUE(+VLOOKUP($A687,'Rashodi- plan-izvršenje'!$A$8:N$1500,'prenos-P-R-N'!O$1,FALSE)),IF($A687&lt;=A$2,VALUE(VLOOKUP($A687,'Prihodi- plan-izvršenje'!$A$8:$H$500,6,FALSE)),VALUE(VLOOKUP($A687,'Neizmirene obaveze JLS'!$A$8:$N$500,O$1,FALSE)))))</f>
        <v/>
      </c>
      <c r="P687" s="87" t="str">
        <f>IF(A687=0,"",IF(A687=0,0,IF(A687&gt;A$2,'šifarnik K-izvor'!G$3,+IF(Q687&lt;700,+'šifarnik K-izvor'!G$2,'šifarnik K-izvor'!G$1))))</f>
        <v/>
      </c>
      <c r="Q687" s="87">
        <f>IF($A687&lt;=$A$1,VALUE(+VLOOKUP($A687,'Rashodi- plan-izvršenje'!$A$8:O$1500,'prenos-P-R-N'!Q$1,FALSE)),IF($A687&lt;=$A$2,VLOOKUP($A687,'Prihodi- plan-izvršenje'!$A$4:$H$500,4,FALSE),IF($A687&lt;=$A$3,VLOOKUP(A687,'Neizmirene obaveze JLS'!$A$11:O$500,Q$1,FALSE),"")))</f>
        <v>0</v>
      </c>
      <c r="R687" s="88">
        <f>IF($A687&lt;=$A$1,VALUE(+VLOOKUP($A687,'Rashodi- plan-izvršenje'!$A$8:P$1500,'prenos-P-R-N'!R$1,FALSE)),IF($A687&lt;=$A$2,VLOOKUP($A687,'Prihodi- plan-izvršenje'!$A$4:$H$500,7,FALSE),""))</f>
        <v>0</v>
      </c>
      <c r="S687" s="88">
        <f>IF(A687=0,0,IF($A687&lt;=$A$1,VALUE(+VLOOKUP($A687,'Rashodi- plan-izvršenje'!$A$8:Q$1500,'prenos-P-R-N'!S$1,FALSE)),IF($A687&lt;=$A$2,VLOOKUP($A687,'Prihodi- plan-izvršenje'!$A$4:$H$500,8,FALSE),0)))</f>
        <v>0</v>
      </c>
      <c r="T687" s="88" t="str">
        <f>IF($A687&gt;$A$2,VLOOKUP($A687,'Neizmirene obaveze JLS'!$A$11:R$500,R$1,FALSE),"")</f>
        <v/>
      </c>
      <c r="U687" s="88">
        <f>IF($A687&gt;$A$2,VLOOKUP($A687,'Neizmirene obaveze JLS'!$A$11:S$500,S$1,FALSE),0)</f>
        <v>0</v>
      </c>
      <c r="V687" s="88">
        <f t="shared" si="63"/>
        <v>0</v>
      </c>
      <c r="W687" s="74"/>
      <c r="X687" s="74"/>
      <c r="Y687" s="74"/>
      <c r="Z687" s="74"/>
      <c r="AA687" s="193">
        <f t="shared" si="64"/>
        <v>1</v>
      </c>
      <c r="AB687" s="193" t="str">
        <f t="shared" si="65"/>
        <v/>
      </c>
    </row>
    <row r="688" spans="1:28">
      <c r="A688" s="89">
        <f>IF(AND(COUNTIF(A$1:A$3,"&gt;0")=1,MAX(A$8:A687)&lt;A$1),A687+1,IF(AND(COUNTIF(A$1:A$3,"&gt;0")=2,MAX(A$8:A687)&lt;A$2),A687+1,IF(AND(COUNTIF(A$1:A$3,"&gt;0")=3,MAX(A$8:A687)&lt;A$3),A687+1,0)))</f>
        <v>0</v>
      </c>
      <c r="B688" s="89" t="str">
        <f t="shared" si="66"/>
        <v/>
      </c>
      <c r="C688" s="89" t="str">
        <f t="shared" si="67"/>
        <v/>
      </c>
      <c r="D688" s="87" t="str">
        <f>IF($A688=0,"",IF($A688&lt;=$A$1,+VLOOKUP($A688,'Rashodi- plan-izvršenje'!$A$8:B$1500,'prenos-P-R-N'!D$1,FALSE),IF($A688&gt;$A$2,+VLOOKUP($A688,'Neizmirene obaveze JLS'!$A$11:B$500,'prenos-P-R-N'!D$1,FALSE),"")))</f>
        <v/>
      </c>
      <c r="E688" s="87" t="str">
        <f>IF($A688=0,"",IF($A688&lt;=$A$1,+VLOOKUP($A688,'Rashodi- plan-izvršenje'!$A$8:C$1500,'prenos-P-R-N'!E$1,FALSE),IF($A688&gt;$A$2,+VLOOKUP($A688,'Neizmirene obaveze JLS'!$A$11:C$500,'prenos-P-R-N'!E$1,FALSE),"")))</f>
        <v/>
      </c>
      <c r="F688" s="87" t="str">
        <f>IF($A688=0,"",IF($A688&lt;=$A$1,+VLOOKUP($A688,'Rashodi- plan-izvršenje'!$A$8:D$1500,'prenos-P-R-N'!F$1,FALSE),IF($A688&gt;$A$2,+VLOOKUP($A688,'Neizmirene obaveze JLS'!$A$11:D$500,'prenos-P-R-N'!F$1,FALSE),"")))</f>
        <v/>
      </c>
      <c r="G688" s="87" t="str">
        <f>IF($A688=0,"",IF($A688&lt;=$A$1,+VLOOKUP($A688,'Rashodi- plan-izvršenje'!$A$8:E$1500,'prenos-P-R-N'!G$1,FALSE),IF($A688&gt;$A$2,+VLOOKUP($A688,'Neizmirene obaveze JLS'!$A$11:E$500,'prenos-P-R-N'!G$1,FALSE),"")))</f>
        <v/>
      </c>
      <c r="H688" s="87" t="str">
        <f>IF($A688=0,"",IF($A688&lt;=$A$1,+VLOOKUP($A688,'Rashodi- plan-izvršenje'!$A$8:F$1500,'prenos-P-R-N'!H$1,FALSE),IF($A688&gt;$A$2,+VLOOKUP($A688,'Neizmirene obaveze JLS'!$A$11:F$500,'prenos-P-R-N'!H$1,FALSE),"")))</f>
        <v/>
      </c>
      <c r="I688" s="87" t="str">
        <f>IF($A688=0,"",IF($A688&lt;=$A$1,+VLOOKUP($A688,'Rashodi- plan-izvršenje'!$A$8:G$1500,'prenos-P-R-N'!I$1,FALSE),IF($A688&gt;$A$2,+VLOOKUP($A688,'Neizmirene obaveze JLS'!$A$11:G$500,'prenos-P-R-N'!I$1,FALSE),"")))</f>
        <v/>
      </c>
      <c r="J688" s="87" t="str">
        <f>IF($A688=0,"",IF($A688&lt;=$A$1,+VLOOKUP($A688,'Rashodi- plan-izvršenje'!$A$8:H$1500,'prenos-P-R-N'!J$1,FALSE),IF($A688&gt;$A$2,+VLOOKUP($A688,'Neizmirene obaveze JLS'!$A$11:H$500,'prenos-P-R-N'!J$1,FALSE),"")))</f>
        <v/>
      </c>
      <c r="K688" s="87" t="str">
        <f>IF($A688=0,"",IF($A688&lt;=$A$1,+VLOOKUP($A688,'Rashodi- plan-izvršenje'!$A$8:I$1500,'prenos-P-R-N'!K$1,FALSE),IF($A688&gt;$A$2,+VLOOKUP($A688,'Neizmirene obaveze JLS'!$A$11:I$500,'prenos-P-R-N'!K$1,FALSE),"")))</f>
        <v/>
      </c>
      <c r="L688" t="str">
        <f>IF(A688=0,"",IF(A688&lt;=A$1,+IF(VLOOKUP(A688,'Rashodi- plan-izvršenje'!A$8:J$1500,M$1,FALSE)&gt;0,"Програмска активност","Пројекат"),IF(A688&gt;A$2,+IF(VLOOKUP(A688,'Neizmirene obaveze JLS'!A$8:J$2008,M$1,FALSE)&gt;0,"Програмска активност","Пројекат"),"")))</f>
        <v/>
      </c>
      <c r="M688" s="87" t="str">
        <f>IF(A688=0,"",IF($A688&lt;=$A$1,+IF(VLOOKUP($A688,'Rashodi- plan-izvršenje'!$A$8:$M$1500,10,FALSE)&gt;0,VLOOKUP($A688,'Rashodi- plan-izvršenje'!$A$8:$M$1500,10,FALSE),VLOOKUP($A688,'Rashodi- plan-izvršenje'!$A$8:$M$1500,12,FALSE)),+IF($A688&gt;$A$2,IF(VLOOKUP($A688,'Neizmirene obaveze JLS'!$A$8:$M$1500,10,FALSE)&gt;0,VLOOKUP($A688,'Neizmirene obaveze JLS'!$A$11:$M$1500,10,FALSE),VLOOKUP($A688,'Neizmirene obaveze JLS'!$A$11:$M$1500,12,FALSE)),0)))</f>
        <v/>
      </c>
      <c r="N688" s="87" t="str">
        <f>IF(A688=0,"",IF($A688&lt;=$A$1,+IF(VLOOKUP(A688,'Rashodi- plan-izvršenje'!$A$8:$M$1500,10,FALSE)&gt;0,VLOOKUP(A688,'Rashodi- plan-izvršenje'!$A$8:$M$1500,11,FALSE),VLOOKUP(A688,'Rashodi- plan-izvršenje'!$A$8:$M$1500,13,FALSE)),+IF($A688&gt;$A$2,IF(VLOOKUP($A688,'Neizmirene obaveze JLS'!$A$8:$M$1500,10,FALSE)&gt;0,VLOOKUP($A688,'Neizmirene obaveze JLS'!$A$11:$M$1500,11,FALSE),VLOOKUP($A688,'Neizmirene obaveze JLS'!$A$11:$M$1500,13,FALSE)),0)))</f>
        <v/>
      </c>
      <c r="O688" s="87" t="str">
        <f>IF(A688=0,"",IF($A688&lt;=$A$1,VALUE(+VLOOKUP($A688,'Rashodi- plan-izvršenje'!$A$8:N$1500,'prenos-P-R-N'!O$1,FALSE)),IF($A688&lt;=A$2,VALUE(VLOOKUP($A688,'Prihodi- plan-izvršenje'!$A$8:$H$500,6,FALSE)),VALUE(VLOOKUP($A688,'Neizmirene obaveze JLS'!$A$8:$N$500,O$1,FALSE)))))</f>
        <v/>
      </c>
      <c r="P688" s="87" t="str">
        <f>IF(A688=0,"",IF(A688=0,0,IF(A688&gt;A$2,'šifarnik K-izvor'!G$3,+IF(Q688&lt;700,+'šifarnik K-izvor'!G$2,'šifarnik K-izvor'!G$1))))</f>
        <v/>
      </c>
      <c r="Q688" s="87">
        <f>IF($A688&lt;=$A$1,VALUE(+VLOOKUP($A688,'Rashodi- plan-izvršenje'!$A$8:O$1500,'prenos-P-R-N'!Q$1,FALSE)),IF($A688&lt;=$A$2,VLOOKUP($A688,'Prihodi- plan-izvršenje'!$A$4:$H$500,4,FALSE),IF($A688&lt;=$A$3,VLOOKUP(A688,'Neizmirene obaveze JLS'!$A$11:O$500,Q$1,FALSE),"")))</f>
        <v>0</v>
      </c>
      <c r="R688" s="88">
        <f>IF($A688&lt;=$A$1,VALUE(+VLOOKUP($A688,'Rashodi- plan-izvršenje'!$A$8:P$1500,'prenos-P-R-N'!R$1,FALSE)),IF($A688&lt;=$A$2,VLOOKUP($A688,'Prihodi- plan-izvršenje'!$A$4:$H$500,7,FALSE),""))</f>
        <v>0</v>
      </c>
      <c r="S688" s="88">
        <f>IF(A688=0,0,IF($A688&lt;=$A$1,VALUE(+VLOOKUP($A688,'Rashodi- plan-izvršenje'!$A$8:Q$1500,'prenos-P-R-N'!S$1,FALSE)),IF($A688&lt;=$A$2,VLOOKUP($A688,'Prihodi- plan-izvršenje'!$A$4:$H$500,8,FALSE),0)))</f>
        <v>0</v>
      </c>
      <c r="T688" s="88" t="str">
        <f>IF($A688&gt;$A$2,VLOOKUP($A688,'Neizmirene obaveze JLS'!$A$11:R$500,R$1,FALSE),"")</f>
        <v/>
      </c>
      <c r="U688" s="88">
        <f>IF($A688&gt;$A$2,VLOOKUP($A688,'Neizmirene obaveze JLS'!$A$11:S$500,S$1,FALSE),0)</f>
        <v>0</v>
      </c>
      <c r="V688" s="88">
        <f t="shared" si="63"/>
        <v>0</v>
      </c>
      <c r="W688" s="74"/>
      <c r="X688" s="74"/>
      <c r="Y688" s="74"/>
      <c r="Z688" s="74"/>
      <c r="AA688" s="193">
        <f t="shared" si="64"/>
        <v>1</v>
      </c>
      <c r="AB688" s="193" t="str">
        <f t="shared" si="65"/>
        <v/>
      </c>
    </row>
    <row r="689" spans="1:28">
      <c r="A689" s="89">
        <f>IF(AND(COUNTIF(A$1:A$3,"&gt;0")=1,MAX(A$8:A688)&lt;A$1),A688+1,IF(AND(COUNTIF(A$1:A$3,"&gt;0")=2,MAX(A$8:A688)&lt;A$2),A688+1,IF(AND(COUNTIF(A$1:A$3,"&gt;0")=3,MAX(A$8:A688)&lt;A$3),A688+1,0)))</f>
        <v>0</v>
      </c>
      <c r="B689" s="89" t="str">
        <f t="shared" si="66"/>
        <v/>
      </c>
      <c r="C689" s="89" t="str">
        <f t="shared" si="67"/>
        <v/>
      </c>
      <c r="D689" s="87" t="str">
        <f>IF($A689=0,"",IF($A689&lt;=$A$1,+VLOOKUP($A689,'Rashodi- plan-izvršenje'!$A$8:B$1500,'prenos-P-R-N'!D$1,FALSE),IF($A689&gt;$A$2,+VLOOKUP($A689,'Neizmirene obaveze JLS'!$A$11:B$500,'prenos-P-R-N'!D$1,FALSE),"")))</f>
        <v/>
      </c>
      <c r="E689" s="87" t="str">
        <f>IF($A689=0,"",IF($A689&lt;=$A$1,+VLOOKUP($A689,'Rashodi- plan-izvršenje'!$A$8:C$1500,'prenos-P-R-N'!E$1,FALSE),IF($A689&gt;$A$2,+VLOOKUP($A689,'Neizmirene obaveze JLS'!$A$11:C$500,'prenos-P-R-N'!E$1,FALSE),"")))</f>
        <v/>
      </c>
      <c r="F689" s="87" t="str">
        <f>IF($A689=0,"",IF($A689&lt;=$A$1,+VLOOKUP($A689,'Rashodi- plan-izvršenje'!$A$8:D$1500,'prenos-P-R-N'!F$1,FALSE),IF($A689&gt;$A$2,+VLOOKUP($A689,'Neizmirene obaveze JLS'!$A$11:D$500,'prenos-P-R-N'!F$1,FALSE),"")))</f>
        <v/>
      </c>
      <c r="G689" s="87" t="str">
        <f>IF($A689=0,"",IF($A689&lt;=$A$1,+VLOOKUP($A689,'Rashodi- plan-izvršenje'!$A$8:E$1500,'prenos-P-R-N'!G$1,FALSE),IF($A689&gt;$A$2,+VLOOKUP($A689,'Neizmirene obaveze JLS'!$A$11:E$500,'prenos-P-R-N'!G$1,FALSE),"")))</f>
        <v/>
      </c>
      <c r="H689" s="87" t="str">
        <f>IF($A689=0,"",IF($A689&lt;=$A$1,+VLOOKUP($A689,'Rashodi- plan-izvršenje'!$A$8:F$1500,'prenos-P-R-N'!H$1,FALSE),IF($A689&gt;$A$2,+VLOOKUP($A689,'Neizmirene obaveze JLS'!$A$11:F$500,'prenos-P-R-N'!H$1,FALSE),"")))</f>
        <v/>
      </c>
      <c r="I689" s="87" t="str">
        <f>IF($A689=0,"",IF($A689&lt;=$A$1,+VLOOKUP($A689,'Rashodi- plan-izvršenje'!$A$8:G$1500,'prenos-P-R-N'!I$1,FALSE),IF($A689&gt;$A$2,+VLOOKUP($A689,'Neizmirene obaveze JLS'!$A$11:G$500,'prenos-P-R-N'!I$1,FALSE),"")))</f>
        <v/>
      </c>
      <c r="J689" s="87" t="str">
        <f>IF($A689=0,"",IF($A689&lt;=$A$1,+VLOOKUP($A689,'Rashodi- plan-izvršenje'!$A$8:H$1500,'prenos-P-R-N'!J$1,FALSE),IF($A689&gt;$A$2,+VLOOKUP($A689,'Neizmirene obaveze JLS'!$A$11:H$500,'prenos-P-R-N'!J$1,FALSE),"")))</f>
        <v/>
      </c>
      <c r="K689" s="87" t="str">
        <f>IF($A689=0,"",IF($A689&lt;=$A$1,+VLOOKUP($A689,'Rashodi- plan-izvršenje'!$A$8:I$1500,'prenos-P-R-N'!K$1,FALSE),IF($A689&gt;$A$2,+VLOOKUP($A689,'Neizmirene obaveze JLS'!$A$11:I$500,'prenos-P-R-N'!K$1,FALSE),"")))</f>
        <v/>
      </c>
      <c r="L689" t="str">
        <f>IF(A689=0,"",IF(A689&lt;=A$1,+IF(VLOOKUP(A689,'Rashodi- plan-izvršenje'!A$8:J$1500,M$1,FALSE)&gt;0,"Програмска активност","Пројекат"),IF(A689&gt;A$2,+IF(VLOOKUP(A689,'Neizmirene obaveze JLS'!A$8:J$2008,M$1,FALSE)&gt;0,"Програмска активност","Пројекат"),"")))</f>
        <v/>
      </c>
      <c r="M689" s="87" t="str">
        <f>IF(A689=0,"",IF($A689&lt;=$A$1,+IF(VLOOKUP($A689,'Rashodi- plan-izvršenje'!$A$8:$M$1500,10,FALSE)&gt;0,VLOOKUP($A689,'Rashodi- plan-izvršenje'!$A$8:$M$1500,10,FALSE),VLOOKUP($A689,'Rashodi- plan-izvršenje'!$A$8:$M$1500,12,FALSE)),+IF($A689&gt;$A$2,IF(VLOOKUP($A689,'Neizmirene obaveze JLS'!$A$8:$M$1500,10,FALSE)&gt;0,VLOOKUP($A689,'Neizmirene obaveze JLS'!$A$11:$M$1500,10,FALSE),VLOOKUP($A689,'Neizmirene obaveze JLS'!$A$11:$M$1500,12,FALSE)),0)))</f>
        <v/>
      </c>
      <c r="N689" s="87" t="str">
        <f>IF(A689=0,"",IF($A689&lt;=$A$1,+IF(VLOOKUP(A689,'Rashodi- plan-izvršenje'!$A$8:$M$1500,10,FALSE)&gt;0,VLOOKUP(A689,'Rashodi- plan-izvršenje'!$A$8:$M$1500,11,FALSE),VLOOKUP(A689,'Rashodi- plan-izvršenje'!$A$8:$M$1500,13,FALSE)),+IF($A689&gt;$A$2,IF(VLOOKUP($A689,'Neizmirene obaveze JLS'!$A$8:$M$1500,10,FALSE)&gt;0,VLOOKUP($A689,'Neizmirene obaveze JLS'!$A$11:$M$1500,11,FALSE),VLOOKUP($A689,'Neizmirene obaveze JLS'!$A$11:$M$1500,13,FALSE)),0)))</f>
        <v/>
      </c>
      <c r="O689" s="87" t="str">
        <f>IF(A689=0,"",IF($A689&lt;=$A$1,VALUE(+VLOOKUP($A689,'Rashodi- plan-izvršenje'!$A$8:N$1500,'prenos-P-R-N'!O$1,FALSE)),IF($A689&lt;=A$2,VALUE(VLOOKUP($A689,'Prihodi- plan-izvršenje'!$A$8:$H$500,6,FALSE)),VALUE(VLOOKUP($A689,'Neizmirene obaveze JLS'!$A$8:$N$500,O$1,FALSE)))))</f>
        <v/>
      </c>
      <c r="P689" s="87" t="str">
        <f>IF(A689=0,"",IF(A689=0,0,IF(A689&gt;A$2,'šifarnik K-izvor'!G$3,+IF(Q689&lt;700,+'šifarnik K-izvor'!G$2,'šifarnik K-izvor'!G$1))))</f>
        <v/>
      </c>
      <c r="Q689" s="87">
        <f>IF($A689&lt;=$A$1,VALUE(+VLOOKUP($A689,'Rashodi- plan-izvršenje'!$A$8:O$1500,'prenos-P-R-N'!Q$1,FALSE)),IF($A689&lt;=$A$2,VLOOKUP($A689,'Prihodi- plan-izvršenje'!$A$4:$H$500,4,FALSE),IF($A689&lt;=$A$3,VLOOKUP(A689,'Neizmirene obaveze JLS'!$A$11:O$500,Q$1,FALSE),"")))</f>
        <v>0</v>
      </c>
      <c r="R689" s="88">
        <f>IF($A689&lt;=$A$1,VALUE(+VLOOKUP($A689,'Rashodi- plan-izvršenje'!$A$8:P$1500,'prenos-P-R-N'!R$1,FALSE)),IF($A689&lt;=$A$2,VLOOKUP($A689,'Prihodi- plan-izvršenje'!$A$4:$H$500,7,FALSE),""))</f>
        <v>0</v>
      </c>
      <c r="S689" s="88">
        <f>IF(A689=0,0,IF($A689&lt;=$A$1,VALUE(+VLOOKUP($A689,'Rashodi- plan-izvršenje'!$A$8:Q$1500,'prenos-P-R-N'!S$1,FALSE)),IF($A689&lt;=$A$2,VLOOKUP($A689,'Prihodi- plan-izvršenje'!$A$4:$H$500,8,FALSE),0)))</f>
        <v>0</v>
      </c>
      <c r="T689" s="88" t="str">
        <f>IF($A689&gt;$A$2,VLOOKUP($A689,'Neizmirene obaveze JLS'!$A$11:R$500,R$1,FALSE),"")</f>
        <v/>
      </c>
      <c r="U689" s="88">
        <f>IF($A689&gt;$A$2,VLOOKUP($A689,'Neizmirene obaveze JLS'!$A$11:S$500,S$1,FALSE),0)</f>
        <v>0</v>
      </c>
      <c r="V689" s="88">
        <f t="shared" si="63"/>
        <v>0</v>
      </c>
      <c r="W689" s="74"/>
      <c r="X689" s="74"/>
      <c r="Y689" s="74"/>
      <c r="Z689" s="74"/>
      <c r="AA689" s="193">
        <f t="shared" si="64"/>
        <v>1</v>
      </c>
      <c r="AB689" s="193" t="str">
        <f t="shared" si="65"/>
        <v/>
      </c>
    </row>
    <row r="690" spans="1:28">
      <c r="A690" s="89">
        <f>IF(AND(COUNTIF(A$1:A$3,"&gt;0")=1,MAX(A$8:A689)&lt;A$1),A689+1,IF(AND(COUNTIF(A$1:A$3,"&gt;0")=2,MAX(A$8:A689)&lt;A$2),A689+1,IF(AND(COUNTIF(A$1:A$3,"&gt;0")=3,MAX(A$8:A689)&lt;A$3),A689+1,0)))</f>
        <v>0</v>
      </c>
      <c r="B690" s="89" t="str">
        <f t="shared" si="66"/>
        <v/>
      </c>
      <c r="C690" s="89" t="str">
        <f t="shared" si="67"/>
        <v/>
      </c>
      <c r="D690" s="87" t="str">
        <f>IF($A690=0,"",IF($A690&lt;=$A$1,+VLOOKUP($A690,'Rashodi- plan-izvršenje'!$A$8:B$1500,'prenos-P-R-N'!D$1,FALSE),IF($A690&gt;$A$2,+VLOOKUP($A690,'Neizmirene obaveze JLS'!$A$11:B$500,'prenos-P-R-N'!D$1,FALSE),"")))</f>
        <v/>
      </c>
      <c r="E690" s="87" t="str">
        <f>IF($A690=0,"",IF($A690&lt;=$A$1,+VLOOKUP($A690,'Rashodi- plan-izvršenje'!$A$8:C$1500,'prenos-P-R-N'!E$1,FALSE),IF($A690&gt;$A$2,+VLOOKUP($A690,'Neizmirene obaveze JLS'!$A$11:C$500,'prenos-P-R-N'!E$1,FALSE),"")))</f>
        <v/>
      </c>
      <c r="F690" s="87" t="str">
        <f>IF($A690=0,"",IF($A690&lt;=$A$1,+VLOOKUP($A690,'Rashodi- plan-izvršenje'!$A$8:D$1500,'prenos-P-R-N'!F$1,FALSE),IF($A690&gt;$A$2,+VLOOKUP($A690,'Neizmirene obaveze JLS'!$A$11:D$500,'prenos-P-R-N'!F$1,FALSE),"")))</f>
        <v/>
      </c>
      <c r="G690" s="87" t="str">
        <f>IF($A690=0,"",IF($A690&lt;=$A$1,+VLOOKUP($A690,'Rashodi- plan-izvršenje'!$A$8:E$1500,'prenos-P-R-N'!G$1,FALSE),IF($A690&gt;$A$2,+VLOOKUP($A690,'Neizmirene obaveze JLS'!$A$11:E$500,'prenos-P-R-N'!G$1,FALSE),"")))</f>
        <v/>
      </c>
      <c r="H690" s="87" t="str">
        <f>IF($A690=0,"",IF($A690&lt;=$A$1,+VLOOKUP($A690,'Rashodi- plan-izvršenje'!$A$8:F$1500,'prenos-P-R-N'!H$1,FALSE),IF($A690&gt;$A$2,+VLOOKUP($A690,'Neizmirene obaveze JLS'!$A$11:F$500,'prenos-P-R-N'!H$1,FALSE),"")))</f>
        <v/>
      </c>
      <c r="I690" s="87" t="str">
        <f>IF($A690=0,"",IF($A690&lt;=$A$1,+VLOOKUP($A690,'Rashodi- plan-izvršenje'!$A$8:G$1500,'prenos-P-R-N'!I$1,FALSE),IF($A690&gt;$A$2,+VLOOKUP($A690,'Neizmirene obaveze JLS'!$A$11:G$500,'prenos-P-R-N'!I$1,FALSE),"")))</f>
        <v/>
      </c>
      <c r="J690" s="87" t="str">
        <f>IF($A690=0,"",IF($A690&lt;=$A$1,+VLOOKUP($A690,'Rashodi- plan-izvršenje'!$A$8:H$1500,'prenos-P-R-N'!J$1,FALSE),IF($A690&gt;$A$2,+VLOOKUP($A690,'Neizmirene obaveze JLS'!$A$11:H$500,'prenos-P-R-N'!J$1,FALSE),"")))</f>
        <v/>
      </c>
      <c r="K690" s="87" t="str">
        <f>IF($A690=0,"",IF($A690&lt;=$A$1,+VLOOKUP($A690,'Rashodi- plan-izvršenje'!$A$8:I$1500,'prenos-P-R-N'!K$1,FALSE),IF($A690&gt;$A$2,+VLOOKUP($A690,'Neizmirene obaveze JLS'!$A$11:I$500,'prenos-P-R-N'!K$1,FALSE),"")))</f>
        <v/>
      </c>
      <c r="L690" t="str">
        <f>IF(A690=0,"",IF(A690&lt;=A$1,+IF(VLOOKUP(A690,'Rashodi- plan-izvršenje'!A$8:J$1500,M$1,FALSE)&gt;0,"Програмска активност","Пројекат"),IF(A690&gt;A$2,+IF(VLOOKUP(A690,'Neizmirene obaveze JLS'!A$8:J$2008,M$1,FALSE)&gt;0,"Програмска активност","Пројекат"),"")))</f>
        <v/>
      </c>
      <c r="M690" s="87" t="str">
        <f>IF(A690=0,"",IF($A690&lt;=$A$1,+IF(VLOOKUP($A690,'Rashodi- plan-izvršenje'!$A$8:$M$1500,10,FALSE)&gt;0,VLOOKUP($A690,'Rashodi- plan-izvršenje'!$A$8:$M$1500,10,FALSE),VLOOKUP($A690,'Rashodi- plan-izvršenje'!$A$8:$M$1500,12,FALSE)),+IF($A690&gt;$A$2,IF(VLOOKUP($A690,'Neizmirene obaveze JLS'!$A$8:$M$1500,10,FALSE)&gt;0,VLOOKUP($A690,'Neizmirene obaveze JLS'!$A$11:$M$1500,10,FALSE),VLOOKUP($A690,'Neizmirene obaveze JLS'!$A$11:$M$1500,12,FALSE)),0)))</f>
        <v/>
      </c>
      <c r="N690" s="87" t="str">
        <f>IF(A690=0,"",IF($A690&lt;=$A$1,+IF(VLOOKUP(A690,'Rashodi- plan-izvršenje'!$A$8:$M$1500,10,FALSE)&gt;0,VLOOKUP(A690,'Rashodi- plan-izvršenje'!$A$8:$M$1500,11,FALSE),VLOOKUP(A690,'Rashodi- plan-izvršenje'!$A$8:$M$1500,13,FALSE)),+IF($A690&gt;$A$2,IF(VLOOKUP($A690,'Neizmirene obaveze JLS'!$A$8:$M$1500,10,FALSE)&gt;0,VLOOKUP($A690,'Neizmirene obaveze JLS'!$A$11:$M$1500,11,FALSE),VLOOKUP($A690,'Neizmirene obaveze JLS'!$A$11:$M$1500,13,FALSE)),0)))</f>
        <v/>
      </c>
      <c r="O690" s="87" t="str">
        <f>IF(A690=0,"",IF($A690&lt;=$A$1,VALUE(+VLOOKUP($A690,'Rashodi- plan-izvršenje'!$A$8:N$1500,'prenos-P-R-N'!O$1,FALSE)),IF($A690&lt;=A$2,VALUE(VLOOKUP($A690,'Prihodi- plan-izvršenje'!$A$8:$H$500,6,FALSE)),VALUE(VLOOKUP($A690,'Neizmirene obaveze JLS'!$A$8:$N$500,O$1,FALSE)))))</f>
        <v/>
      </c>
      <c r="P690" s="87" t="str">
        <f>IF(A690=0,"",IF(A690=0,0,IF(A690&gt;A$2,'šifarnik K-izvor'!G$3,+IF(Q690&lt;700,+'šifarnik K-izvor'!G$2,'šifarnik K-izvor'!G$1))))</f>
        <v/>
      </c>
      <c r="Q690" s="87">
        <f>IF($A690&lt;=$A$1,VALUE(+VLOOKUP($A690,'Rashodi- plan-izvršenje'!$A$8:O$1500,'prenos-P-R-N'!Q$1,FALSE)),IF($A690&lt;=$A$2,VLOOKUP($A690,'Prihodi- plan-izvršenje'!$A$4:$H$500,4,FALSE),IF($A690&lt;=$A$3,VLOOKUP(A690,'Neizmirene obaveze JLS'!$A$11:O$500,Q$1,FALSE),"")))</f>
        <v>0</v>
      </c>
      <c r="R690" s="88">
        <f>IF($A690&lt;=$A$1,VALUE(+VLOOKUP($A690,'Rashodi- plan-izvršenje'!$A$8:P$1500,'prenos-P-R-N'!R$1,FALSE)),IF($A690&lt;=$A$2,VLOOKUP($A690,'Prihodi- plan-izvršenje'!$A$4:$H$500,7,FALSE),""))</f>
        <v>0</v>
      </c>
      <c r="S690" s="88">
        <f>IF(A690=0,0,IF($A690&lt;=$A$1,VALUE(+VLOOKUP($A690,'Rashodi- plan-izvršenje'!$A$8:Q$1500,'prenos-P-R-N'!S$1,FALSE)),IF($A690&lt;=$A$2,VLOOKUP($A690,'Prihodi- plan-izvršenje'!$A$4:$H$500,8,FALSE),0)))</f>
        <v>0</v>
      </c>
      <c r="T690" s="88" t="str">
        <f>IF($A690&gt;$A$2,VLOOKUP($A690,'Neizmirene obaveze JLS'!$A$11:R$500,R$1,FALSE),"")</f>
        <v/>
      </c>
      <c r="U690" s="88">
        <f>IF($A690&gt;$A$2,VLOOKUP($A690,'Neizmirene obaveze JLS'!$A$11:S$500,S$1,FALSE),0)</f>
        <v>0</v>
      </c>
      <c r="V690" s="88">
        <f t="shared" si="63"/>
        <v>0</v>
      </c>
      <c r="W690" s="74"/>
      <c r="X690" s="74"/>
      <c r="Y690" s="74"/>
      <c r="Z690" s="74"/>
      <c r="AA690" s="193">
        <f t="shared" si="64"/>
        <v>1</v>
      </c>
      <c r="AB690" s="193" t="str">
        <f t="shared" si="65"/>
        <v/>
      </c>
    </row>
    <row r="691" spans="1:28">
      <c r="A691" s="89">
        <f>IF(AND(COUNTIF(A$1:A$3,"&gt;0")=1,MAX(A$8:A690)&lt;A$1),A690+1,IF(AND(COUNTIF(A$1:A$3,"&gt;0")=2,MAX(A$8:A690)&lt;A$2),A690+1,IF(AND(COUNTIF(A$1:A$3,"&gt;0")=3,MAX(A$8:A690)&lt;A$3),A690+1,0)))</f>
        <v>0</v>
      </c>
      <c r="B691" s="89" t="str">
        <f t="shared" si="66"/>
        <v/>
      </c>
      <c r="C691" s="89" t="str">
        <f t="shared" si="67"/>
        <v/>
      </c>
      <c r="D691" s="87" t="str">
        <f>IF($A691=0,"",IF($A691&lt;=$A$1,+VLOOKUP($A691,'Rashodi- plan-izvršenje'!$A$8:B$1500,'prenos-P-R-N'!D$1,FALSE),IF($A691&gt;$A$2,+VLOOKUP($A691,'Neizmirene obaveze JLS'!$A$11:B$500,'prenos-P-R-N'!D$1,FALSE),"")))</f>
        <v/>
      </c>
      <c r="E691" s="87" t="str">
        <f>IF($A691=0,"",IF($A691&lt;=$A$1,+VLOOKUP($A691,'Rashodi- plan-izvršenje'!$A$8:C$1500,'prenos-P-R-N'!E$1,FALSE),IF($A691&gt;$A$2,+VLOOKUP($A691,'Neizmirene obaveze JLS'!$A$11:C$500,'prenos-P-R-N'!E$1,FALSE),"")))</f>
        <v/>
      </c>
      <c r="F691" s="87" t="str">
        <f>IF($A691=0,"",IF($A691&lt;=$A$1,+VLOOKUP($A691,'Rashodi- plan-izvršenje'!$A$8:D$1500,'prenos-P-R-N'!F$1,FALSE),IF($A691&gt;$A$2,+VLOOKUP($A691,'Neizmirene obaveze JLS'!$A$11:D$500,'prenos-P-R-N'!F$1,FALSE),"")))</f>
        <v/>
      </c>
      <c r="G691" s="87" t="str">
        <f>IF($A691=0,"",IF($A691&lt;=$A$1,+VLOOKUP($A691,'Rashodi- plan-izvršenje'!$A$8:E$1500,'prenos-P-R-N'!G$1,FALSE),IF($A691&gt;$A$2,+VLOOKUP($A691,'Neizmirene obaveze JLS'!$A$11:E$500,'prenos-P-R-N'!G$1,FALSE),"")))</f>
        <v/>
      </c>
      <c r="H691" s="87" t="str">
        <f>IF($A691=0,"",IF($A691&lt;=$A$1,+VLOOKUP($A691,'Rashodi- plan-izvršenje'!$A$8:F$1500,'prenos-P-R-N'!H$1,FALSE),IF($A691&gt;$A$2,+VLOOKUP($A691,'Neizmirene obaveze JLS'!$A$11:F$500,'prenos-P-R-N'!H$1,FALSE),"")))</f>
        <v/>
      </c>
      <c r="I691" s="87" t="str">
        <f>IF($A691=0,"",IF($A691&lt;=$A$1,+VLOOKUP($A691,'Rashodi- plan-izvršenje'!$A$8:G$1500,'prenos-P-R-N'!I$1,FALSE),IF($A691&gt;$A$2,+VLOOKUP($A691,'Neizmirene obaveze JLS'!$A$11:G$500,'prenos-P-R-N'!I$1,FALSE),"")))</f>
        <v/>
      </c>
      <c r="J691" s="87" t="str">
        <f>IF($A691=0,"",IF($A691&lt;=$A$1,+VLOOKUP($A691,'Rashodi- plan-izvršenje'!$A$8:H$1500,'prenos-P-R-N'!J$1,FALSE),IF($A691&gt;$A$2,+VLOOKUP($A691,'Neizmirene obaveze JLS'!$A$11:H$500,'prenos-P-R-N'!J$1,FALSE),"")))</f>
        <v/>
      </c>
      <c r="K691" s="87" t="str">
        <f>IF($A691=0,"",IF($A691&lt;=$A$1,+VLOOKUP($A691,'Rashodi- plan-izvršenje'!$A$8:I$1500,'prenos-P-R-N'!K$1,FALSE),IF($A691&gt;$A$2,+VLOOKUP($A691,'Neizmirene obaveze JLS'!$A$11:I$500,'prenos-P-R-N'!K$1,FALSE),"")))</f>
        <v/>
      </c>
      <c r="L691" t="str">
        <f>IF(A691=0,"",IF(A691&lt;=A$1,+IF(VLOOKUP(A691,'Rashodi- plan-izvršenje'!A$8:J$1500,M$1,FALSE)&gt;0,"Програмска активност","Пројекат"),IF(A691&gt;A$2,+IF(VLOOKUP(A691,'Neizmirene obaveze JLS'!A$8:J$2008,M$1,FALSE)&gt;0,"Програмска активност","Пројекат"),"")))</f>
        <v/>
      </c>
      <c r="M691" s="87" t="str">
        <f>IF(A691=0,"",IF($A691&lt;=$A$1,+IF(VLOOKUP($A691,'Rashodi- plan-izvršenje'!$A$8:$M$1500,10,FALSE)&gt;0,VLOOKUP($A691,'Rashodi- plan-izvršenje'!$A$8:$M$1500,10,FALSE),VLOOKUP($A691,'Rashodi- plan-izvršenje'!$A$8:$M$1500,12,FALSE)),+IF($A691&gt;$A$2,IF(VLOOKUP($A691,'Neizmirene obaveze JLS'!$A$8:$M$1500,10,FALSE)&gt;0,VLOOKUP($A691,'Neizmirene obaveze JLS'!$A$11:$M$1500,10,FALSE),VLOOKUP($A691,'Neizmirene obaveze JLS'!$A$11:$M$1500,12,FALSE)),0)))</f>
        <v/>
      </c>
      <c r="N691" s="87" t="str">
        <f>IF(A691=0,"",IF($A691&lt;=$A$1,+IF(VLOOKUP(A691,'Rashodi- plan-izvršenje'!$A$8:$M$1500,10,FALSE)&gt;0,VLOOKUP(A691,'Rashodi- plan-izvršenje'!$A$8:$M$1500,11,FALSE),VLOOKUP(A691,'Rashodi- plan-izvršenje'!$A$8:$M$1500,13,FALSE)),+IF($A691&gt;$A$2,IF(VLOOKUP($A691,'Neizmirene obaveze JLS'!$A$8:$M$1500,10,FALSE)&gt;0,VLOOKUP($A691,'Neizmirene obaveze JLS'!$A$11:$M$1500,11,FALSE),VLOOKUP($A691,'Neizmirene obaveze JLS'!$A$11:$M$1500,13,FALSE)),0)))</f>
        <v/>
      </c>
      <c r="O691" s="87" t="str">
        <f>IF(A691=0,"",IF($A691&lt;=$A$1,VALUE(+VLOOKUP($A691,'Rashodi- plan-izvršenje'!$A$8:N$1500,'prenos-P-R-N'!O$1,FALSE)),IF($A691&lt;=A$2,VALUE(VLOOKUP($A691,'Prihodi- plan-izvršenje'!$A$8:$H$500,6,FALSE)),VALUE(VLOOKUP($A691,'Neizmirene obaveze JLS'!$A$8:$N$500,O$1,FALSE)))))</f>
        <v/>
      </c>
      <c r="P691" s="87" t="str">
        <f>IF(A691=0,"",IF(A691=0,0,IF(A691&gt;A$2,'šifarnik K-izvor'!G$3,+IF(Q691&lt;700,+'šifarnik K-izvor'!G$2,'šifarnik K-izvor'!G$1))))</f>
        <v/>
      </c>
      <c r="Q691" s="87">
        <f>IF($A691&lt;=$A$1,VALUE(+VLOOKUP($A691,'Rashodi- plan-izvršenje'!$A$8:O$1500,'prenos-P-R-N'!Q$1,FALSE)),IF($A691&lt;=$A$2,VLOOKUP($A691,'Prihodi- plan-izvršenje'!$A$4:$H$500,4,FALSE),IF($A691&lt;=$A$3,VLOOKUP(A691,'Neizmirene obaveze JLS'!$A$11:O$500,Q$1,FALSE),"")))</f>
        <v>0</v>
      </c>
      <c r="R691" s="88">
        <f>IF($A691&lt;=$A$1,VALUE(+VLOOKUP($A691,'Rashodi- plan-izvršenje'!$A$8:P$1500,'prenos-P-R-N'!R$1,FALSE)),IF($A691&lt;=$A$2,VLOOKUP($A691,'Prihodi- plan-izvršenje'!$A$4:$H$500,7,FALSE),""))</f>
        <v>0</v>
      </c>
      <c r="S691" s="88">
        <f>IF(A691=0,0,IF($A691&lt;=$A$1,VALUE(+VLOOKUP($A691,'Rashodi- plan-izvršenje'!$A$8:Q$1500,'prenos-P-R-N'!S$1,FALSE)),IF($A691&lt;=$A$2,VLOOKUP($A691,'Prihodi- plan-izvršenje'!$A$4:$H$500,8,FALSE),0)))</f>
        <v>0</v>
      </c>
      <c r="T691" s="88" t="str">
        <f>IF($A691&gt;$A$2,VLOOKUP($A691,'Neizmirene obaveze JLS'!$A$11:R$500,R$1,FALSE),"")</f>
        <v/>
      </c>
      <c r="U691" s="88">
        <f>IF($A691&gt;$A$2,VLOOKUP($A691,'Neizmirene obaveze JLS'!$A$11:S$500,S$1,FALSE),0)</f>
        <v>0</v>
      </c>
      <c r="V691" s="88">
        <f t="shared" si="63"/>
        <v>0</v>
      </c>
      <c r="W691" s="74"/>
      <c r="X691" s="74"/>
      <c r="Y691" s="74"/>
      <c r="Z691" s="74"/>
      <c r="AA691" s="193">
        <f t="shared" si="64"/>
        <v>1</v>
      </c>
      <c r="AB691" s="193" t="str">
        <f t="shared" si="65"/>
        <v/>
      </c>
    </row>
    <row r="692" spans="1:28">
      <c r="A692" s="89">
        <f>IF(AND(COUNTIF(A$1:A$3,"&gt;0")=1,MAX(A$8:A691)&lt;A$1),A691+1,IF(AND(COUNTIF(A$1:A$3,"&gt;0")=2,MAX(A$8:A691)&lt;A$2),A691+1,IF(AND(COUNTIF(A$1:A$3,"&gt;0")=3,MAX(A$8:A691)&lt;A$3),A691+1,0)))</f>
        <v>0</v>
      </c>
      <c r="B692" s="89" t="str">
        <f t="shared" si="66"/>
        <v/>
      </c>
      <c r="C692" s="89" t="str">
        <f t="shared" si="67"/>
        <v/>
      </c>
      <c r="D692" s="87" t="str">
        <f>IF($A692=0,"",IF($A692&lt;=$A$1,+VLOOKUP($A692,'Rashodi- plan-izvršenje'!$A$8:B$1500,'prenos-P-R-N'!D$1,FALSE),IF($A692&gt;$A$2,+VLOOKUP($A692,'Neizmirene obaveze JLS'!$A$11:B$500,'prenos-P-R-N'!D$1,FALSE),"")))</f>
        <v/>
      </c>
      <c r="E692" s="87" t="str">
        <f>IF($A692=0,"",IF($A692&lt;=$A$1,+VLOOKUP($A692,'Rashodi- plan-izvršenje'!$A$8:C$1500,'prenos-P-R-N'!E$1,FALSE),IF($A692&gt;$A$2,+VLOOKUP($A692,'Neizmirene obaveze JLS'!$A$11:C$500,'prenos-P-R-N'!E$1,FALSE),"")))</f>
        <v/>
      </c>
      <c r="F692" s="87" t="str">
        <f>IF($A692=0,"",IF($A692&lt;=$A$1,+VLOOKUP($A692,'Rashodi- plan-izvršenje'!$A$8:D$1500,'prenos-P-R-N'!F$1,FALSE),IF($A692&gt;$A$2,+VLOOKUP($A692,'Neizmirene obaveze JLS'!$A$11:D$500,'prenos-P-R-N'!F$1,FALSE),"")))</f>
        <v/>
      </c>
      <c r="G692" s="87" t="str">
        <f>IF($A692=0,"",IF($A692&lt;=$A$1,+VLOOKUP($A692,'Rashodi- plan-izvršenje'!$A$8:E$1500,'prenos-P-R-N'!G$1,FALSE),IF($A692&gt;$A$2,+VLOOKUP($A692,'Neizmirene obaveze JLS'!$A$11:E$500,'prenos-P-R-N'!G$1,FALSE),"")))</f>
        <v/>
      </c>
      <c r="H692" s="87" t="str">
        <f>IF($A692=0,"",IF($A692&lt;=$A$1,+VLOOKUP($A692,'Rashodi- plan-izvršenje'!$A$8:F$1500,'prenos-P-R-N'!H$1,FALSE),IF($A692&gt;$A$2,+VLOOKUP($A692,'Neizmirene obaveze JLS'!$A$11:F$500,'prenos-P-R-N'!H$1,FALSE),"")))</f>
        <v/>
      </c>
      <c r="I692" s="87" t="str">
        <f>IF($A692=0,"",IF($A692&lt;=$A$1,+VLOOKUP($A692,'Rashodi- plan-izvršenje'!$A$8:G$1500,'prenos-P-R-N'!I$1,FALSE),IF($A692&gt;$A$2,+VLOOKUP($A692,'Neizmirene obaveze JLS'!$A$11:G$500,'prenos-P-R-N'!I$1,FALSE),"")))</f>
        <v/>
      </c>
      <c r="J692" s="87" t="str">
        <f>IF($A692=0,"",IF($A692&lt;=$A$1,+VLOOKUP($A692,'Rashodi- plan-izvršenje'!$A$8:H$1500,'prenos-P-R-N'!J$1,FALSE),IF($A692&gt;$A$2,+VLOOKUP($A692,'Neizmirene obaveze JLS'!$A$11:H$500,'prenos-P-R-N'!J$1,FALSE),"")))</f>
        <v/>
      </c>
      <c r="K692" s="87" t="str">
        <f>IF($A692=0,"",IF($A692&lt;=$A$1,+VLOOKUP($A692,'Rashodi- plan-izvršenje'!$A$8:I$1500,'prenos-P-R-N'!K$1,FALSE),IF($A692&gt;$A$2,+VLOOKUP($A692,'Neizmirene obaveze JLS'!$A$11:I$500,'prenos-P-R-N'!K$1,FALSE),"")))</f>
        <v/>
      </c>
      <c r="L692" t="str">
        <f>IF(A692=0,"",IF(A692&lt;=A$1,+IF(VLOOKUP(A692,'Rashodi- plan-izvršenje'!A$8:J$1500,M$1,FALSE)&gt;0,"Програмска активност","Пројекат"),IF(A692&gt;A$2,+IF(VLOOKUP(A692,'Neizmirene obaveze JLS'!A$8:J$2008,M$1,FALSE)&gt;0,"Програмска активност","Пројекат"),"")))</f>
        <v/>
      </c>
      <c r="M692" s="87" t="str">
        <f>IF(A692=0,"",IF($A692&lt;=$A$1,+IF(VLOOKUP($A692,'Rashodi- plan-izvršenje'!$A$8:$M$1500,10,FALSE)&gt;0,VLOOKUP($A692,'Rashodi- plan-izvršenje'!$A$8:$M$1500,10,FALSE),VLOOKUP($A692,'Rashodi- plan-izvršenje'!$A$8:$M$1500,12,FALSE)),+IF($A692&gt;$A$2,IF(VLOOKUP($A692,'Neizmirene obaveze JLS'!$A$8:$M$1500,10,FALSE)&gt;0,VLOOKUP($A692,'Neizmirene obaveze JLS'!$A$11:$M$1500,10,FALSE),VLOOKUP($A692,'Neizmirene obaveze JLS'!$A$11:$M$1500,12,FALSE)),0)))</f>
        <v/>
      </c>
      <c r="N692" s="87" t="str">
        <f>IF(A692=0,"",IF($A692&lt;=$A$1,+IF(VLOOKUP(A692,'Rashodi- plan-izvršenje'!$A$8:$M$1500,10,FALSE)&gt;0,VLOOKUP(A692,'Rashodi- plan-izvršenje'!$A$8:$M$1500,11,FALSE),VLOOKUP(A692,'Rashodi- plan-izvršenje'!$A$8:$M$1500,13,FALSE)),+IF($A692&gt;$A$2,IF(VLOOKUP($A692,'Neizmirene obaveze JLS'!$A$8:$M$1500,10,FALSE)&gt;0,VLOOKUP($A692,'Neizmirene obaveze JLS'!$A$11:$M$1500,11,FALSE),VLOOKUP($A692,'Neizmirene obaveze JLS'!$A$11:$M$1500,13,FALSE)),0)))</f>
        <v/>
      </c>
      <c r="O692" s="87" t="str">
        <f>IF(A692=0,"",IF($A692&lt;=$A$1,VALUE(+VLOOKUP($A692,'Rashodi- plan-izvršenje'!$A$8:N$1500,'prenos-P-R-N'!O$1,FALSE)),IF($A692&lt;=A$2,VALUE(VLOOKUP($A692,'Prihodi- plan-izvršenje'!$A$8:$H$500,6,FALSE)),VALUE(VLOOKUP($A692,'Neizmirene obaveze JLS'!$A$8:$N$500,O$1,FALSE)))))</f>
        <v/>
      </c>
      <c r="P692" s="87" t="str">
        <f>IF(A692=0,"",IF(A692=0,0,IF(A692&gt;A$2,'šifarnik K-izvor'!G$3,+IF(Q692&lt;700,+'šifarnik K-izvor'!G$2,'šifarnik K-izvor'!G$1))))</f>
        <v/>
      </c>
      <c r="Q692" s="87">
        <f>IF($A692&lt;=$A$1,VALUE(+VLOOKUP($A692,'Rashodi- plan-izvršenje'!$A$8:O$1500,'prenos-P-R-N'!Q$1,FALSE)),IF($A692&lt;=$A$2,VLOOKUP($A692,'Prihodi- plan-izvršenje'!$A$4:$H$500,4,FALSE),IF($A692&lt;=$A$3,VLOOKUP(A692,'Neizmirene obaveze JLS'!$A$11:O$500,Q$1,FALSE),"")))</f>
        <v>0</v>
      </c>
      <c r="R692" s="88">
        <f>IF($A692&lt;=$A$1,VALUE(+VLOOKUP($A692,'Rashodi- plan-izvršenje'!$A$8:P$1500,'prenos-P-R-N'!R$1,FALSE)),IF($A692&lt;=$A$2,VLOOKUP($A692,'Prihodi- plan-izvršenje'!$A$4:$H$500,7,FALSE),""))</f>
        <v>0</v>
      </c>
      <c r="S692" s="88">
        <f>IF(A692=0,0,IF($A692&lt;=$A$1,VALUE(+VLOOKUP($A692,'Rashodi- plan-izvršenje'!$A$8:Q$1500,'prenos-P-R-N'!S$1,FALSE)),IF($A692&lt;=$A$2,VLOOKUP($A692,'Prihodi- plan-izvršenje'!$A$4:$H$500,8,FALSE),0)))</f>
        <v>0</v>
      </c>
      <c r="T692" s="88" t="str">
        <f>IF($A692&gt;$A$2,VLOOKUP($A692,'Neizmirene obaveze JLS'!$A$11:R$500,R$1,FALSE),"")</f>
        <v/>
      </c>
      <c r="U692" s="88">
        <f>IF($A692&gt;$A$2,VLOOKUP($A692,'Neizmirene obaveze JLS'!$A$11:S$500,S$1,FALSE),0)</f>
        <v>0</v>
      </c>
      <c r="V692" s="88">
        <f t="shared" si="63"/>
        <v>0</v>
      </c>
      <c r="W692" s="74"/>
      <c r="X692" s="74"/>
      <c r="Y692" s="74"/>
      <c r="Z692" s="74"/>
      <c r="AA692" s="193">
        <f t="shared" si="64"/>
        <v>1</v>
      </c>
      <c r="AB692" s="193" t="str">
        <f t="shared" si="65"/>
        <v/>
      </c>
    </row>
    <row r="693" spans="1:28">
      <c r="A693" s="89">
        <f>IF(AND(COUNTIF(A$1:A$3,"&gt;0")=1,MAX(A$8:A692)&lt;A$1),A692+1,IF(AND(COUNTIF(A$1:A$3,"&gt;0")=2,MAX(A$8:A692)&lt;A$2),A692+1,IF(AND(COUNTIF(A$1:A$3,"&gt;0")=3,MAX(A$8:A692)&lt;A$3),A692+1,0)))</f>
        <v>0</v>
      </c>
      <c r="B693" s="89" t="str">
        <f t="shared" si="66"/>
        <v/>
      </c>
      <c r="C693" s="89" t="str">
        <f t="shared" si="67"/>
        <v/>
      </c>
      <c r="D693" s="87" t="str">
        <f>IF($A693=0,"",IF($A693&lt;=$A$1,+VLOOKUP($A693,'Rashodi- plan-izvršenje'!$A$8:B$1500,'prenos-P-R-N'!D$1,FALSE),IF($A693&gt;$A$2,+VLOOKUP($A693,'Neizmirene obaveze JLS'!$A$11:B$500,'prenos-P-R-N'!D$1,FALSE),"")))</f>
        <v/>
      </c>
      <c r="E693" s="87" t="str">
        <f>IF($A693=0,"",IF($A693&lt;=$A$1,+VLOOKUP($A693,'Rashodi- plan-izvršenje'!$A$8:C$1500,'prenos-P-R-N'!E$1,FALSE),IF($A693&gt;$A$2,+VLOOKUP($A693,'Neizmirene obaveze JLS'!$A$11:C$500,'prenos-P-R-N'!E$1,FALSE),"")))</f>
        <v/>
      </c>
      <c r="F693" s="87" t="str">
        <f>IF($A693=0,"",IF($A693&lt;=$A$1,+VLOOKUP($A693,'Rashodi- plan-izvršenje'!$A$8:D$1500,'prenos-P-R-N'!F$1,FALSE),IF($A693&gt;$A$2,+VLOOKUP($A693,'Neizmirene obaveze JLS'!$A$11:D$500,'prenos-P-R-N'!F$1,FALSE),"")))</f>
        <v/>
      </c>
      <c r="G693" s="87" t="str">
        <f>IF($A693=0,"",IF($A693&lt;=$A$1,+VLOOKUP($A693,'Rashodi- plan-izvršenje'!$A$8:E$1500,'prenos-P-R-N'!G$1,FALSE),IF($A693&gt;$A$2,+VLOOKUP($A693,'Neizmirene obaveze JLS'!$A$11:E$500,'prenos-P-R-N'!G$1,FALSE),"")))</f>
        <v/>
      </c>
      <c r="H693" s="87" t="str">
        <f>IF($A693=0,"",IF($A693&lt;=$A$1,+VLOOKUP($A693,'Rashodi- plan-izvršenje'!$A$8:F$1500,'prenos-P-R-N'!H$1,FALSE),IF($A693&gt;$A$2,+VLOOKUP($A693,'Neizmirene obaveze JLS'!$A$11:F$500,'prenos-P-R-N'!H$1,FALSE),"")))</f>
        <v/>
      </c>
      <c r="I693" s="87" t="str">
        <f>IF($A693=0,"",IF($A693&lt;=$A$1,+VLOOKUP($A693,'Rashodi- plan-izvršenje'!$A$8:G$1500,'prenos-P-R-N'!I$1,FALSE),IF($A693&gt;$A$2,+VLOOKUP($A693,'Neizmirene obaveze JLS'!$A$11:G$500,'prenos-P-R-N'!I$1,FALSE),"")))</f>
        <v/>
      </c>
      <c r="J693" s="87" t="str">
        <f>IF($A693=0,"",IF($A693&lt;=$A$1,+VLOOKUP($A693,'Rashodi- plan-izvršenje'!$A$8:H$1500,'prenos-P-R-N'!J$1,FALSE),IF($A693&gt;$A$2,+VLOOKUP($A693,'Neizmirene obaveze JLS'!$A$11:H$500,'prenos-P-R-N'!J$1,FALSE),"")))</f>
        <v/>
      </c>
      <c r="K693" s="87" t="str">
        <f>IF($A693=0,"",IF($A693&lt;=$A$1,+VLOOKUP($A693,'Rashodi- plan-izvršenje'!$A$8:I$1500,'prenos-P-R-N'!K$1,FALSE),IF($A693&gt;$A$2,+VLOOKUP($A693,'Neizmirene obaveze JLS'!$A$11:I$500,'prenos-P-R-N'!K$1,FALSE),"")))</f>
        <v/>
      </c>
      <c r="L693" t="str">
        <f>IF(A693=0,"",IF(A693&lt;=A$1,+IF(VLOOKUP(A693,'Rashodi- plan-izvršenje'!A$8:J$1500,M$1,FALSE)&gt;0,"Програмска активност","Пројекат"),IF(A693&gt;A$2,+IF(VLOOKUP(A693,'Neizmirene obaveze JLS'!A$8:J$2008,M$1,FALSE)&gt;0,"Програмска активност","Пројекат"),"")))</f>
        <v/>
      </c>
      <c r="M693" s="87" t="str">
        <f>IF(A693=0,"",IF($A693&lt;=$A$1,+IF(VLOOKUP($A693,'Rashodi- plan-izvršenje'!$A$8:$M$1500,10,FALSE)&gt;0,VLOOKUP($A693,'Rashodi- plan-izvršenje'!$A$8:$M$1500,10,FALSE),VLOOKUP($A693,'Rashodi- plan-izvršenje'!$A$8:$M$1500,12,FALSE)),+IF($A693&gt;$A$2,IF(VLOOKUP($A693,'Neizmirene obaveze JLS'!$A$8:$M$1500,10,FALSE)&gt;0,VLOOKUP($A693,'Neizmirene obaveze JLS'!$A$11:$M$1500,10,FALSE),VLOOKUP($A693,'Neizmirene obaveze JLS'!$A$11:$M$1500,12,FALSE)),0)))</f>
        <v/>
      </c>
      <c r="N693" s="87" t="str">
        <f>IF(A693=0,"",IF($A693&lt;=$A$1,+IF(VLOOKUP(A693,'Rashodi- plan-izvršenje'!$A$8:$M$1500,10,FALSE)&gt;0,VLOOKUP(A693,'Rashodi- plan-izvršenje'!$A$8:$M$1500,11,FALSE),VLOOKUP(A693,'Rashodi- plan-izvršenje'!$A$8:$M$1500,13,FALSE)),+IF($A693&gt;$A$2,IF(VLOOKUP($A693,'Neizmirene obaveze JLS'!$A$8:$M$1500,10,FALSE)&gt;0,VLOOKUP($A693,'Neizmirene obaveze JLS'!$A$11:$M$1500,11,FALSE),VLOOKUP($A693,'Neizmirene obaveze JLS'!$A$11:$M$1500,13,FALSE)),0)))</f>
        <v/>
      </c>
      <c r="O693" s="87" t="str">
        <f>IF(A693=0,"",IF($A693&lt;=$A$1,VALUE(+VLOOKUP($A693,'Rashodi- plan-izvršenje'!$A$8:N$1500,'prenos-P-R-N'!O$1,FALSE)),IF($A693&lt;=A$2,VALUE(VLOOKUP($A693,'Prihodi- plan-izvršenje'!$A$8:$H$500,6,FALSE)),VALUE(VLOOKUP($A693,'Neizmirene obaveze JLS'!$A$8:$N$500,O$1,FALSE)))))</f>
        <v/>
      </c>
      <c r="P693" s="87" t="str">
        <f>IF(A693=0,"",IF(A693=0,0,IF(A693&gt;A$2,'šifarnik K-izvor'!G$3,+IF(Q693&lt;700,+'šifarnik K-izvor'!G$2,'šifarnik K-izvor'!G$1))))</f>
        <v/>
      </c>
      <c r="Q693" s="87">
        <f>IF($A693&lt;=$A$1,VALUE(+VLOOKUP($A693,'Rashodi- plan-izvršenje'!$A$8:O$1500,'prenos-P-R-N'!Q$1,FALSE)),IF($A693&lt;=$A$2,VLOOKUP($A693,'Prihodi- plan-izvršenje'!$A$4:$H$500,4,FALSE),IF($A693&lt;=$A$3,VLOOKUP(A693,'Neizmirene obaveze JLS'!$A$11:O$500,Q$1,FALSE),"")))</f>
        <v>0</v>
      </c>
      <c r="R693" s="88">
        <f>IF($A693&lt;=$A$1,VALUE(+VLOOKUP($A693,'Rashodi- plan-izvršenje'!$A$8:P$1500,'prenos-P-R-N'!R$1,FALSE)),IF($A693&lt;=$A$2,VLOOKUP($A693,'Prihodi- plan-izvršenje'!$A$4:$H$500,7,FALSE),""))</f>
        <v>0</v>
      </c>
      <c r="S693" s="88">
        <f>IF(A693=0,0,IF($A693&lt;=$A$1,VALUE(+VLOOKUP($A693,'Rashodi- plan-izvršenje'!$A$8:Q$1500,'prenos-P-R-N'!S$1,FALSE)),IF($A693&lt;=$A$2,VLOOKUP($A693,'Prihodi- plan-izvršenje'!$A$4:$H$500,8,FALSE),0)))</f>
        <v>0</v>
      </c>
      <c r="T693" s="88" t="str">
        <f>IF($A693&gt;$A$2,VLOOKUP($A693,'Neizmirene obaveze JLS'!$A$11:R$500,R$1,FALSE),"")</f>
        <v/>
      </c>
      <c r="U693" s="88">
        <f>IF($A693&gt;$A$2,VLOOKUP($A693,'Neizmirene obaveze JLS'!$A$11:S$500,S$1,FALSE),0)</f>
        <v>0</v>
      </c>
      <c r="V693" s="88">
        <f t="shared" si="63"/>
        <v>0</v>
      </c>
      <c r="W693" s="74"/>
      <c r="X693" s="74"/>
      <c r="Y693" s="74"/>
      <c r="Z693" s="74"/>
      <c r="AA693" s="193">
        <f t="shared" si="64"/>
        <v>1</v>
      </c>
      <c r="AB693" s="193" t="str">
        <f t="shared" si="65"/>
        <v/>
      </c>
    </row>
    <row r="694" spans="1:28">
      <c r="A694" s="89">
        <f>IF(AND(COUNTIF(A$1:A$3,"&gt;0")=1,MAX(A$8:A693)&lt;A$1),A693+1,IF(AND(COUNTIF(A$1:A$3,"&gt;0")=2,MAX(A$8:A693)&lt;A$2),A693+1,IF(AND(COUNTIF(A$1:A$3,"&gt;0")=3,MAX(A$8:A693)&lt;A$3),A693+1,0)))</f>
        <v>0</v>
      </c>
      <c r="B694" s="89" t="str">
        <f t="shared" si="66"/>
        <v/>
      </c>
      <c r="C694" s="89" t="str">
        <f t="shared" si="67"/>
        <v/>
      </c>
      <c r="D694" s="87" t="str">
        <f>IF($A694=0,"",IF($A694&lt;=$A$1,+VLOOKUP($A694,'Rashodi- plan-izvršenje'!$A$8:B$1500,'prenos-P-R-N'!D$1,FALSE),IF($A694&gt;$A$2,+VLOOKUP($A694,'Neizmirene obaveze JLS'!$A$11:B$500,'prenos-P-R-N'!D$1,FALSE),"")))</f>
        <v/>
      </c>
      <c r="E694" s="87" t="str">
        <f>IF($A694=0,"",IF($A694&lt;=$A$1,+VLOOKUP($A694,'Rashodi- plan-izvršenje'!$A$8:C$1500,'prenos-P-R-N'!E$1,FALSE),IF($A694&gt;$A$2,+VLOOKUP($A694,'Neizmirene obaveze JLS'!$A$11:C$500,'prenos-P-R-N'!E$1,FALSE),"")))</f>
        <v/>
      </c>
      <c r="F694" s="87" t="str">
        <f>IF($A694=0,"",IF($A694&lt;=$A$1,+VLOOKUP($A694,'Rashodi- plan-izvršenje'!$A$8:D$1500,'prenos-P-R-N'!F$1,FALSE),IF($A694&gt;$A$2,+VLOOKUP($A694,'Neizmirene obaveze JLS'!$A$11:D$500,'prenos-P-R-N'!F$1,FALSE),"")))</f>
        <v/>
      </c>
      <c r="G694" s="87" t="str">
        <f>IF($A694=0,"",IF($A694&lt;=$A$1,+VLOOKUP($A694,'Rashodi- plan-izvršenje'!$A$8:E$1500,'prenos-P-R-N'!G$1,FALSE),IF($A694&gt;$A$2,+VLOOKUP($A694,'Neizmirene obaveze JLS'!$A$11:E$500,'prenos-P-R-N'!G$1,FALSE),"")))</f>
        <v/>
      </c>
      <c r="H694" s="87" t="str">
        <f>IF($A694=0,"",IF($A694&lt;=$A$1,+VLOOKUP($A694,'Rashodi- plan-izvršenje'!$A$8:F$1500,'prenos-P-R-N'!H$1,FALSE),IF($A694&gt;$A$2,+VLOOKUP($A694,'Neizmirene obaveze JLS'!$A$11:F$500,'prenos-P-R-N'!H$1,FALSE),"")))</f>
        <v/>
      </c>
      <c r="I694" s="87" t="str">
        <f>IF($A694=0,"",IF($A694&lt;=$A$1,+VLOOKUP($A694,'Rashodi- plan-izvršenje'!$A$8:G$1500,'prenos-P-R-N'!I$1,FALSE),IF($A694&gt;$A$2,+VLOOKUP($A694,'Neizmirene obaveze JLS'!$A$11:G$500,'prenos-P-R-N'!I$1,FALSE),"")))</f>
        <v/>
      </c>
      <c r="J694" s="87" t="str">
        <f>IF($A694=0,"",IF($A694&lt;=$A$1,+VLOOKUP($A694,'Rashodi- plan-izvršenje'!$A$8:H$1500,'prenos-P-R-N'!J$1,FALSE),IF($A694&gt;$A$2,+VLOOKUP($A694,'Neizmirene obaveze JLS'!$A$11:H$500,'prenos-P-R-N'!J$1,FALSE),"")))</f>
        <v/>
      </c>
      <c r="K694" s="87" t="str">
        <f>IF($A694=0,"",IF($A694&lt;=$A$1,+VLOOKUP($A694,'Rashodi- plan-izvršenje'!$A$8:I$1500,'prenos-P-R-N'!K$1,FALSE),IF($A694&gt;$A$2,+VLOOKUP($A694,'Neizmirene obaveze JLS'!$A$11:I$500,'prenos-P-R-N'!K$1,FALSE),"")))</f>
        <v/>
      </c>
      <c r="L694" t="str">
        <f>IF(A694=0,"",IF(A694&lt;=A$1,+IF(VLOOKUP(A694,'Rashodi- plan-izvršenje'!A$8:J$1500,M$1,FALSE)&gt;0,"Програмска активност","Пројекат"),IF(A694&gt;A$2,+IF(VLOOKUP(A694,'Neizmirene obaveze JLS'!A$8:J$2008,M$1,FALSE)&gt;0,"Програмска активност","Пројекат"),"")))</f>
        <v/>
      </c>
      <c r="M694" s="87" t="str">
        <f>IF(A694=0,"",IF($A694&lt;=$A$1,+IF(VLOOKUP($A694,'Rashodi- plan-izvršenje'!$A$8:$M$1500,10,FALSE)&gt;0,VLOOKUP($A694,'Rashodi- plan-izvršenje'!$A$8:$M$1500,10,FALSE),VLOOKUP($A694,'Rashodi- plan-izvršenje'!$A$8:$M$1500,12,FALSE)),+IF($A694&gt;$A$2,IF(VLOOKUP($A694,'Neizmirene obaveze JLS'!$A$8:$M$1500,10,FALSE)&gt;0,VLOOKUP($A694,'Neizmirene obaveze JLS'!$A$11:$M$1500,10,FALSE),VLOOKUP($A694,'Neizmirene obaveze JLS'!$A$11:$M$1500,12,FALSE)),0)))</f>
        <v/>
      </c>
      <c r="N694" s="87" t="str">
        <f>IF(A694=0,"",IF($A694&lt;=$A$1,+IF(VLOOKUP(A694,'Rashodi- plan-izvršenje'!$A$8:$M$1500,10,FALSE)&gt;0,VLOOKUP(A694,'Rashodi- plan-izvršenje'!$A$8:$M$1500,11,FALSE),VLOOKUP(A694,'Rashodi- plan-izvršenje'!$A$8:$M$1500,13,FALSE)),+IF($A694&gt;$A$2,IF(VLOOKUP($A694,'Neizmirene obaveze JLS'!$A$8:$M$1500,10,FALSE)&gt;0,VLOOKUP($A694,'Neizmirene obaveze JLS'!$A$11:$M$1500,11,FALSE),VLOOKUP($A694,'Neizmirene obaveze JLS'!$A$11:$M$1500,13,FALSE)),0)))</f>
        <v/>
      </c>
      <c r="O694" s="87" t="str">
        <f>IF(A694=0,"",IF($A694&lt;=$A$1,VALUE(+VLOOKUP($A694,'Rashodi- plan-izvršenje'!$A$8:N$1500,'prenos-P-R-N'!O$1,FALSE)),IF($A694&lt;=A$2,VALUE(VLOOKUP($A694,'Prihodi- plan-izvršenje'!$A$8:$H$500,6,FALSE)),VALUE(VLOOKUP($A694,'Neizmirene obaveze JLS'!$A$8:$N$500,O$1,FALSE)))))</f>
        <v/>
      </c>
      <c r="P694" s="87" t="str">
        <f>IF(A694=0,"",IF(A694=0,0,IF(A694&gt;A$2,'šifarnik K-izvor'!G$3,+IF(Q694&lt;700,+'šifarnik K-izvor'!G$2,'šifarnik K-izvor'!G$1))))</f>
        <v/>
      </c>
      <c r="Q694" s="87">
        <f>IF($A694&lt;=$A$1,VALUE(+VLOOKUP($A694,'Rashodi- plan-izvršenje'!$A$8:O$1500,'prenos-P-R-N'!Q$1,FALSE)),IF($A694&lt;=$A$2,VLOOKUP($A694,'Prihodi- plan-izvršenje'!$A$4:$H$500,4,FALSE),IF($A694&lt;=$A$3,VLOOKUP(A694,'Neizmirene obaveze JLS'!$A$11:O$500,Q$1,FALSE),"")))</f>
        <v>0</v>
      </c>
      <c r="R694" s="88">
        <f>IF($A694&lt;=$A$1,VALUE(+VLOOKUP($A694,'Rashodi- plan-izvršenje'!$A$8:P$1500,'prenos-P-R-N'!R$1,FALSE)),IF($A694&lt;=$A$2,VLOOKUP($A694,'Prihodi- plan-izvršenje'!$A$4:$H$500,7,FALSE),""))</f>
        <v>0</v>
      </c>
      <c r="S694" s="88">
        <f>IF(A694=0,0,IF($A694&lt;=$A$1,VALUE(+VLOOKUP($A694,'Rashodi- plan-izvršenje'!$A$8:Q$1500,'prenos-P-R-N'!S$1,FALSE)),IF($A694&lt;=$A$2,VLOOKUP($A694,'Prihodi- plan-izvršenje'!$A$4:$H$500,8,FALSE),0)))</f>
        <v>0</v>
      </c>
      <c r="T694" s="88" t="str">
        <f>IF($A694&gt;$A$2,VLOOKUP($A694,'Neizmirene obaveze JLS'!$A$11:R$500,R$1,FALSE),"")</f>
        <v/>
      </c>
      <c r="U694" s="88">
        <f>IF($A694&gt;$A$2,VLOOKUP($A694,'Neizmirene obaveze JLS'!$A$11:S$500,S$1,FALSE),0)</f>
        <v>0</v>
      </c>
      <c r="V694" s="88">
        <f t="shared" si="63"/>
        <v>0</v>
      </c>
      <c r="W694" s="74"/>
      <c r="X694" s="74"/>
      <c r="Y694" s="74"/>
      <c r="Z694" s="74"/>
      <c r="AA694" s="193">
        <f t="shared" si="64"/>
        <v>1</v>
      </c>
      <c r="AB694" s="193" t="str">
        <f t="shared" si="65"/>
        <v/>
      </c>
    </row>
    <row r="695" spans="1:28">
      <c r="A695" s="89">
        <f>IF(AND(COUNTIF(A$1:A$3,"&gt;0")=1,MAX(A$8:A694)&lt;A$1),A694+1,IF(AND(COUNTIF(A$1:A$3,"&gt;0")=2,MAX(A$8:A694)&lt;A$2),A694+1,IF(AND(COUNTIF(A$1:A$3,"&gt;0")=3,MAX(A$8:A694)&lt;A$3),A694+1,0)))</f>
        <v>0</v>
      </c>
      <c r="B695" s="89" t="str">
        <f t="shared" si="66"/>
        <v/>
      </c>
      <c r="C695" s="89" t="str">
        <f t="shared" si="67"/>
        <v/>
      </c>
      <c r="D695" s="87" t="str">
        <f>IF($A695=0,"",IF($A695&lt;=$A$1,+VLOOKUP($A695,'Rashodi- plan-izvršenje'!$A$8:B$1500,'prenos-P-R-N'!D$1,FALSE),IF($A695&gt;$A$2,+VLOOKUP($A695,'Neizmirene obaveze JLS'!$A$11:B$500,'prenos-P-R-N'!D$1,FALSE),"")))</f>
        <v/>
      </c>
      <c r="E695" s="87" t="str">
        <f>IF($A695=0,"",IF($A695&lt;=$A$1,+VLOOKUP($A695,'Rashodi- plan-izvršenje'!$A$8:C$1500,'prenos-P-R-N'!E$1,FALSE),IF($A695&gt;$A$2,+VLOOKUP($A695,'Neizmirene obaveze JLS'!$A$11:C$500,'prenos-P-R-N'!E$1,FALSE),"")))</f>
        <v/>
      </c>
      <c r="F695" s="87" t="str">
        <f>IF($A695=0,"",IF($A695&lt;=$A$1,+VLOOKUP($A695,'Rashodi- plan-izvršenje'!$A$8:D$1500,'prenos-P-R-N'!F$1,FALSE),IF($A695&gt;$A$2,+VLOOKUP($A695,'Neizmirene obaveze JLS'!$A$11:D$500,'prenos-P-R-N'!F$1,FALSE),"")))</f>
        <v/>
      </c>
      <c r="G695" s="87" t="str">
        <f>IF($A695=0,"",IF($A695&lt;=$A$1,+VLOOKUP($A695,'Rashodi- plan-izvršenje'!$A$8:E$1500,'prenos-P-R-N'!G$1,FALSE),IF($A695&gt;$A$2,+VLOOKUP($A695,'Neizmirene obaveze JLS'!$A$11:E$500,'prenos-P-R-N'!G$1,FALSE),"")))</f>
        <v/>
      </c>
      <c r="H695" s="87" t="str">
        <f>IF($A695=0,"",IF($A695&lt;=$A$1,+VLOOKUP($A695,'Rashodi- plan-izvršenje'!$A$8:F$1500,'prenos-P-R-N'!H$1,FALSE),IF($A695&gt;$A$2,+VLOOKUP($A695,'Neizmirene obaveze JLS'!$A$11:F$500,'prenos-P-R-N'!H$1,FALSE),"")))</f>
        <v/>
      </c>
      <c r="I695" s="87" t="str">
        <f>IF($A695=0,"",IF($A695&lt;=$A$1,+VLOOKUP($A695,'Rashodi- plan-izvršenje'!$A$8:G$1500,'prenos-P-R-N'!I$1,FALSE),IF($A695&gt;$A$2,+VLOOKUP($A695,'Neizmirene obaveze JLS'!$A$11:G$500,'prenos-P-R-N'!I$1,FALSE),"")))</f>
        <v/>
      </c>
      <c r="J695" s="87" t="str">
        <f>IF($A695=0,"",IF($A695&lt;=$A$1,+VLOOKUP($A695,'Rashodi- plan-izvršenje'!$A$8:H$1500,'prenos-P-R-N'!J$1,FALSE),IF($A695&gt;$A$2,+VLOOKUP($A695,'Neizmirene obaveze JLS'!$A$11:H$500,'prenos-P-R-N'!J$1,FALSE),"")))</f>
        <v/>
      </c>
      <c r="K695" s="87" t="str">
        <f>IF($A695=0,"",IF($A695&lt;=$A$1,+VLOOKUP($A695,'Rashodi- plan-izvršenje'!$A$8:I$1500,'prenos-P-R-N'!K$1,FALSE),IF($A695&gt;$A$2,+VLOOKUP($A695,'Neizmirene obaveze JLS'!$A$11:I$500,'prenos-P-R-N'!K$1,FALSE),"")))</f>
        <v/>
      </c>
      <c r="L695" t="str">
        <f>IF(A695=0,"",IF(A695&lt;=A$1,+IF(VLOOKUP(A695,'Rashodi- plan-izvršenje'!A$8:J$1500,M$1,FALSE)&gt;0,"Програмска активност","Пројекат"),IF(A695&gt;A$2,+IF(VLOOKUP(A695,'Neizmirene obaveze JLS'!A$8:J$2008,M$1,FALSE)&gt;0,"Програмска активност","Пројекат"),"")))</f>
        <v/>
      </c>
      <c r="M695" s="87" t="str">
        <f>IF(A695=0,"",IF($A695&lt;=$A$1,+IF(VLOOKUP($A695,'Rashodi- plan-izvršenje'!$A$8:$M$1500,10,FALSE)&gt;0,VLOOKUP($A695,'Rashodi- plan-izvršenje'!$A$8:$M$1500,10,FALSE),VLOOKUP($A695,'Rashodi- plan-izvršenje'!$A$8:$M$1500,12,FALSE)),+IF($A695&gt;$A$2,IF(VLOOKUP($A695,'Neizmirene obaveze JLS'!$A$8:$M$1500,10,FALSE)&gt;0,VLOOKUP($A695,'Neizmirene obaveze JLS'!$A$11:$M$1500,10,FALSE),VLOOKUP($A695,'Neizmirene obaveze JLS'!$A$11:$M$1500,12,FALSE)),0)))</f>
        <v/>
      </c>
      <c r="N695" s="87" t="str">
        <f>IF(A695=0,"",IF($A695&lt;=$A$1,+IF(VLOOKUP(A695,'Rashodi- plan-izvršenje'!$A$8:$M$1500,10,FALSE)&gt;0,VLOOKUP(A695,'Rashodi- plan-izvršenje'!$A$8:$M$1500,11,FALSE),VLOOKUP(A695,'Rashodi- plan-izvršenje'!$A$8:$M$1500,13,FALSE)),+IF($A695&gt;$A$2,IF(VLOOKUP($A695,'Neizmirene obaveze JLS'!$A$8:$M$1500,10,FALSE)&gt;0,VLOOKUP($A695,'Neizmirene obaveze JLS'!$A$11:$M$1500,11,FALSE),VLOOKUP($A695,'Neizmirene obaveze JLS'!$A$11:$M$1500,13,FALSE)),0)))</f>
        <v/>
      </c>
      <c r="O695" s="87" t="str">
        <f>IF(A695=0,"",IF($A695&lt;=$A$1,VALUE(+VLOOKUP($A695,'Rashodi- plan-izvršenje'!$A$8:N$1500,'prenos-P-R-N'!O$1,FALSE)),IF($A695&lt;=A$2,VALUE(VLOOKUP($A695,'Prihodi- plan-izvršenje'!$A$8:$H$500,6,FALSE)),VALUE(VLOOKUP($A695,'Neizmirene obaveze JLS'!$A$8:$N$500,O$1,FALSE)))))</f>
        <v/>
      </c>
      <c r="P695" s="87" t="str">
        <f>IF(A695=0,"",IF(A695=0,0,IF(A695&gt;A$2,'šifarnik K-izvor'!G$3,+IF(Q695&lt;700,+'šifarnik K-izvor'!G$2,'šifarnik K-izvor'!G$1))))</f>
        <v/>
      </c>
      <c r="Q695" s="87">
        <f>IF($A695&lt;=$A$1,VALUE(+VLOOKUP($A695,'Rashodi- plan-izvršenje'!$A$8:O$1500,'prenos-P-R-N'!Q$1,FALSE)),IF($A695&lt;=$A$2,VLOOKUP($A695,'Prihodi- plan-izvršenje'!$A$4:$H$500,4,FALSE),IF($A695&lt;=$A$3,VLOOKUP(A695,'Neizmirene obaveze JLS'!$A$11:O$500,Q$1,FALSE),"")))</f>
        <v>0</v>
      </c>
      <c r="R695" s="88">
        <f>IF($A695&lt;=$A$1,VALUE(+VLOOKUP($A695,'Rashodi- plan-izvršenje'!$A$8:P$1500,'prenos-P-R-N'!R$1,FALSE)),IF($A695&lt;=$A$2,VLOOKUP($A695,'Prihodi- plan-izvršenje'!$A$4:$H$500,7,FALSE),""))</f>
        <v>0</v>
      </c>
      <c r="S695" s="88">
        <f>IF(A695=0,0,IF($A695&lt;=$A$1,VALUE(+VLOOKUP($A695,'Rashodi- plan-izvršenje'!$A$8:Q$1500,'prenos-P-R-N'!S$1,FALSE)),IF($A695&lt;=$A$2,VLOOKUP($A695,'Prihodi- plan-izvršenje'!$A$4:$H$500,8,FALSE),0)))</f>
        <v>0</v>
      </c>
      <c r="T695" s="88" t="str">
        <f>IF($A695&gt;$A$2,VLOOKUP($A695,'Neizmirene obaveze JLS'!$A$11:R$500,R$1,FALSE),"")</f>
        <v/>
      </c>
      <c r="U695" s="88">
        <f>IF($A695&gt;$A$2,VLOOKUP($A695,'Neizmirene obaveze JLS'!$A$11:S$500,S$1,FALSE),0)</f>
        <v>0</v>
      </c>
      <c r="V695" s="88">
        <f t="shared" si="63"/>
        <v>0</v>
      </c>
      <c r="W695" s="74"/>
      <c r="X695" s="74"/>
      <c r="Y695" s="74"/>
      <c r="Z695" s="74"/>
      <c r="AA695" s="193">
        <f t="shared" si="64"/>
        <v>1</v>
      </c>
      <c r="AB695" s="193" t="str">
        <f t="shared" si="65"/>
        <v/>
      </c>
    </row>
    <row r="696" spans="1:28">
      <c r="A696" s="89">
        <f>IF(AND(COUNTIF(A$1:A$3,"&gt;0")=1,MAX(A$8:A695)&lt;A$1),A695+1,IF(AND(COUNTIF(A$1:A$3,"&gt;0")=2,MAX(A$8:A695)&lt;A$2),A695+1,IF(AND(COUNTIF(A$1:A$3,"&gt;0")=3,MAX(A$8:A695)&lt;A$3),A695+1,0)))</f>
        <v>0</v>
      </c>
      <c r="B696" s="89" t="str">
        <f t="shared" si="66"/>
        <v/>
      </c>
      <c r="C696" s="89" t="str">
        <f t="shared" si="67"/>
        <v/>
      </c>
      <c r="D696" s="87" t="str">
        <f>IF($A696=0,"",IF($A696&lt;=$A$1,+VLOOKUP($A696,'Rashodi- plan-izvršenje'!$A$8:B$1500,'prenos-P-R-N'!D$1,FALSE),IF($A696&gt;$A$2,+VLOOKUP($A696,'Neizmirene obaveze JLS'!$A$11:B$500,'prenos-P-R-N'!D$1,FALSE),"")))</f>
        <v/>
      </c>
      <c r="E696" s="87" t="str">
        <f>IF($A696=0,"",IF($A696&lt;=$A$1,+VLOOKUP($A696,'Rashodi- plan-izvršenje'!$A$8:C$1500,'prenos-P-R-N'!E$1,FALSE),IF($A696&gt;$A$2,+VLOOKUP($A696,'Neizmirene obaveze JLS'!$A$11:C$500,'prenos-P-R-N'!E$1,FALSE),"")))</f>
        <v/>
      </c>
      <c r="F696" s="87" t="str">
        <f>IF($A696=0,"",IF($A696&lt;=$A$1,+VLOOKUP($A696,'Rashodi- plan-izvršenje'!$A$8:D$1500,'prenos-P-R-N'!F$1,FALSE),IF($A696&gt;$A$2,+VLOOKUP($A696,'Neizmirene obaveze JLS'!$A$11:D$500,'prenos-P-R-N'!F$1,FALSE),"")))</f>
        <v/>
      </c>
      <c r="G696" s="87" t="str">
        <f>IF($A696=0,"",IF($A696&lt;=$A$1,+VLOOKUP($A696,'Rashodi- plan-izvršenje'!$A$8:E$1500,'prenos-P-R-N'!G$1,FALSE),IF($A696&gt;$A$2,+VLOOKUP($A696,'Neizmirene obaveze JLS'!$A$11:E$500,'prenos-P-R-N'!G$1,FALSE),"")))</f>
        <v/>
      </c>
      <c r="H696" s="87" t="str">
        <f>IF($A696=0,"",IF($A696&lt;=$A$1,+VLOOKUP($A696,'Rashodi- plan-izvršenje'!$A$8:F$1500,'prenos-P-R-N'!H$1,FALSE),IF($A696&gt;$A$2,+VLOOKUP($A696,'Neizmirene obaveze JLS'!$A$11:F$500,'prenos-P-R-N'!H$1,FALSE),"")))</f>
        <v/>
      </c>
      <c r="I696" s="87" t="str">
        <f>IF($A696=0,"",IF($A696&lt;=$A$1,+VLOOKUP($A696,'Rashodi- plan-izvršenje'!$A$8:G$1500,'prenos-P-R-N'!I$1,FALSE),IF($A696&gt;$A$2,+VLOOKUP($A696,'Neizmirene obaveze JLS'!$A$11:G$500,'prenos-P-R-N'!I$1,FALSE),"")))</f>
        <v/>
      </c>
      <c r="J696" s="87" t="str">
        <f>IF($A696=0,"",IF($A696&lt;=$A$1,+VLOOKUP($A696,'Rashodi- plan-izvršenje'!$A$8:H$1500,'prenos-P-R-N'!J$1,FALSE),IF($A696&gt;$A$2,+VLOOKUP($A696,'Neizmirene obaveze JLS'!$A$11:H$500,'prenos-P-R-N'!J$1,FALSE),"")))</f>
        <v/>
      </c>
      <c r="K696" s="87" t="str">
        <f>IF($A696=0,"",IF($A696&lt;=$A$1,+VLOOKUP($A696,'Rashodi- plan-izvršenje'!$A$8:I$1500,'prenos-P-R-N'!K$1,FALSE),IF($A696&gt;$A$2,+VLOOKUP($A696,'Neizmirene obaveze JLS'!$A$11:I$500,'prenos-P-R-N'!K$1,FALSE),"")))</f>
        <v/>
      </c>
      <c r="L696" t="str">
        <f>IF(A696=0,"",IF(A696&lt;=A$1,+IF(VLOOKUP(A696,'Rashodi- plan-izvršenje'!A$8:J$1500,M$1,FALSE)&gt;0,"Програмска активност","Пројекат"),IF(A696&gt;A$2,+IF(VLOOKUP(A696,'Neizmirene obaveze JLS'!A$8:J$2008,M$1,FALSE)&gt;0,"Програмска активност","Пројекат"),"")))</f>
        <v/>
      </c>
      <c r="M696" s="87" t="str">
        <f>IF(A696=0,"",IF($A696&lt;=$A$1,+IF(VLOOKUP($A696,'Rashodi- plan-izvršenje'!$A$8:$M$1500,10,FALSE)&gt;0,VLOOKUP($A696,'Rashodi- plan-izvršenje'!$A$8:$M$1500,10,FALSE),VLOOKUP($A696,'Rashodi- plan-izvršenje'!$A$8:$M$1500,12,FALSE)),+IF($A696&gt;$A$2,IF(VLOOKUP($A696,'Neizmirene obaveze JLS'!$A$8:$M$1500,10,FALSE)&gt;0,VLOOKUP($A696,'Neizmirene obaveze JLS'!$A$11:$M$1500,10,FALSE),VLOOKUP($A696,'Neizmirene obaveze JLS'!$A$11:$M$1500,12,FALSE)),0)))</f>
        <v/>
      </c>
      <c r="N696" s="87" t="str">
        <f>IF(A696=0,"",IF($A696&lt;=$A$1,+IF(VLOOKUP(A696,'Rashodi- plan-izvršenje'!$A$8:$M$1500,10,FALSE)&gt;0,VLOOKUP(A696,'Rashodi- plan-izvršenje'!$A$8:$M$1500,11,FALSE),VLOOKUP(A696,'Rashodi- plan-izvršenje'!$A$8:$M$1500,13,FALSE)),+IF($A696&gt;$A$2,IF(VLOOKUP($A696,'Neizmirene obaveze JLS'!$A$8:$M$1500,10,FALSE)&gt;0,VLOOKUP($A696,'Neizmirene obaveze JLS'!$A$11:$M$1500,11,FALSE),VLOOKUP($A696,'Neizmirene obaveze JLS'!$A$11:$M$1500,13,FALSE)),0)))</f>
        <v/>
      </c>
      <c r="O696" s="87" t="str">
        <f>IF(A696=0,"",IF($A696&lt;=$A$1,VALUE(+VLOOKUP($A696,'Rashodi- plan-izvršenje'!$A$8:N$1500,'prenos-P-R-N'!O$1,FALSE)),IF($A696&lt;=A$2,VALUE(VLOOKUP($A696,'Prihodi- plan-izvršenje'!$A$8:$H$500,6,FALSE)),VALUE(VLOOKUP($A696,'Neizmirene obaveze JLS'!$A$8:$N$500,O$1,FALSE)))))</f>
        <v/>
      </c>
      <c r="P696" s="87" t="str">
        <f>IF(A696=0,"",IF(A696=0,0,IF(A696&gt;A$2,'šifarnik K-izvor'!G$3,+IF(Q696&lt;700,+'šifarnik K-izvor'!G$2,'šifarnik K-izvor'!G$1))))</f>
        <v/>
      </c>
      <c r="Q696" s="87">
        <f>IF($A696&lt;=$A$1,VALUE(+VLOOKUP($A696,'Rashodi- plan-izvršenje'!$A$8:O$1500,'prenos-P-R-N'!Q$1,FALSE)),IF($A696&lt;=$A$2,VLOOKUP($A696,'Prihodi- plan-izvršenje'!$A$4:$H$500,4,FALSE),IF($A696&lt;=$A$3,VLOOKUP(A696,'Neizmirene obaveze JLS'!$A$11:O$500,Q$1,FALSE),"")))</f>
        <v>0</v>
      </c>
      <c r="R696" s="88">
        <f>IF($A696&lt;=$A$1,VALUE(+VLOOKUP($A696,'Rashodi- plan-izvršenje'!$A$8:P$1500,'prenos-P-R-N'!R$1,FALSE)),IF($A696&lt;=$A$2,VLOOKUP($A696,'Prihodi- plan-izvršenje'!$A$4:$H$500,7,FALSE),""))</f>
        <v>0</v>
      </c>
      <c r="S696" s="88">
        <f>IF(A696=0,0,IF($A696&lt;=$A$1,VALUE(+VLOOKUP($A696,'Rashodi- plan-izvršenje'!$A$8:Q$1500,'prenos-P-R-N'!S$1,FALSE)),IF($A696&lt;=$A$2,VLOOKUP($A696,'Prihodi- plan-izvršenje'!$A$4:$H$500,8,FALSE),0)))</f>
        <v>0</v>
      </c>
      <c r="T696" s="88" t="str">
        <f>IF($A696&gt;$A$2,VLOOKUP($A696,'Neizmirene obaveze JLS'!$A$11:R$500,R$1,FALSE),"")</f>
        <v/>
      </c>
      <c r="U696" s="88">
        <f>IF($A696&gt;$A$2,VLOOKUP($A696,'Neizmirene obaveze JLS'!$A$11:S$500,S$1,FALSE),0)</f>
        <v>0</v>
      </c>
      <c r="V696" s="88">
        <f t="shared" si="63"/>
        <v>0</v>
      </c>
      <c r="W696" s="74"/>
      <c r="X696" s="74"/>
      <c r="Y696" s="74"/>
      <c r="Z696" s="74"/>
      <c r="AA696" s="193">
        <f t="shared" si="64"/>
        <v>1</v>
      </c>
      <c r="AB696" s="193" t="str">
        <f t="shared" si="65"/>
        <v/>
      </c>
    </row>
    <row r="697" spans="1:28">
      <c r="A697" s="89">
        <f>IF(AND(COUNTIF(A$1:A$3,"&gt;0")=1,MAX(A$8:A696)&lt;A$1),A696+1,IF(AND(COUNTIF(A$1:A$3,"&gt;0")=2,MAX(A$8:A696)&lt;A$2),A696+1,IF(AND(COUNTIF(A$1:A$3,"&gt;0")=3,MAX(A$8:A696)&lt;A$3),A696+1,0)))</f>
        <v>0</v>
      </c>
      <c r="B697" s="89" t="str">
        <f t="shared" si="66"/>
        <v/>
      </c>
      <c r="C697" s="89" t="str">
        <f t="shared" si="67"/>
        <v/>
      </c>
      <c r="D697" s="87" t="str">
        <f>IF($A697=0,"",IF($A697&lt;=$A$1,+VLOOKUP($A697,'Rashodi- plan-izvršenje'!$A$8:B$1500,'prenos-P-R-N'!D$1,FALSE),IF($A697&gt;$A$2,+VLOOKUP($A697,'Neizmirene obaveze JLS'!$A$11:B$500,'prenos-P-R-N'!D$1,FALSE),"")))</f>
        <v/>
      </c>
      <c r="E697" s="87" t="str">
        <f>IF($A697=0,"",IF($A697&lt;=$A$1,+VLOOKUP($A697,'Rashodi- plan-izvršenje'!$A$8:C$1500,'prenos-P-R-N'!E$1,FALSE),IF($A697&gt;$A$2,+VLOOKUP($A697,'Neizmirene obaveze JLS'!$A$11:C$500,'prenos-P-R-N'!E$1,FALSE),"")))</f>
        <v/>
      </c>
      <c r="F697" s="87" t="str">
        <f>IF($A697=0,"",IF($A697&lt;=$A$1,+VLOOKUP($A697,'Rashodi- plan-izvršenje'!$A$8:D$1500,'prenos-P-R-N'!F$1,FALSE),IF($A697&gt;$A$2,+VLOOKUP($A697,'Neizmirene obaveze JLS'!$A$11:D$500,'prenos-P-R-N'!F$1,FALSE),"")))</f>
        <v/>
      </c>
      <c r="G697" s="87" t="str">
        <f>IF($A697=0,"",IF($A697&lt;=$A$1,+VLOOKUP($A697,'Rashodi- plan-izvršenje'!$A$8:E$1500,'prenos-P-R-N'!G$1,FALSE),IF($A697&gt;$A$2,+VLOOKUP($A697,'Neizmirene obaveze JLS'!$A$11:E$500,'prenos-P-R-N'!G$1,FALSE),"")))</f>
        <v/>
      </c>
      <c r="H697" s="87" t="str">
        <f>IF($A697=0,"",IF($A697&lt;=$A$1,+VLOOKUP($A697,'Rashodi- plan-izvršenje'!$A$8:F$1500,'prenos-P-R-N'!H$1,FALSE),IF($A697&gt;$A$2,+VLOOKUP($A697,'Neizmirene obaveze JLS'!$A$11:F$500,'prenos-P-R-N'!H$1,FALSE),"")))</f>
        <v/>
      </c>
      <c r="I697" s="87" t="str">
        <f>IF($A697=0,"",IF($A697&lt;=$A$1,+VLOOKUP($A697,'Rashodi- plan-izvršenje'!$A$8:G$1500,'prenos-P-R-N'!I$1,FALSE),IF($A697&gt;$A$2,+VLOOKUP($A697,'Neizmirene obaveze JLS'!$A$11:G$500,'prenos-P-R-N'!I$1,FALSE),"")))</f>
        <v/>
      </c>
      <c r="J697" s="87" t="str">
        <f>IF($A697=0,"",IF($A697&lt;=$A$1,+VLOOKUP($A697,'Rashodi- plan-izvršenje'!$A$8:H$1500,'prenos-P-R-N'!J$1,FALSE),IF($A697&gt;$A$2,+VLOOKUP($A697,'Neizmirene obaveze JLS'!$A$11:H$500,'prenos-P-R-N'!J$1,FALSE),"")))</f>
        <v/>
      </c>
      <c r="K697" s="87" t="str">
        <f>IF($A697=0,"",IF($A697&lt;=$A$1,+VLOOKUP($A697,'Rashodi- plan-izvršenje'!$A$8:I$1500,'prenos-P-R-N'!K$1,FALSE),IF($A697&gt;$A$2,+VLOOKUP($A697,'Neizmirene obaveze JLS'!$A$11:I$500,'prenos-P-R-N'!K$1,FALSE),"")))</f>
        <v/>
      </c>
      <c r="L697" t="str">
        <f>IF(A697=0,"",IF(A697&lt;=A$1,+IF(VLOOKUP(A697,'Rashodi- plan-izvršenje'!A$8:J$1500,M$1,FALSE)&gt;0,"Програмска активност","Пројекат"),IF(A697&gt;A$2,+IF(VLOOKUP(A697,'Neizmirene obaveze JLS'!A$8:J$2008,M$1,FALSE)&gt;0,"Програмска активност","Пројекат"),"")))</f>
        <v/>
      </c>
      <c r="M697" s="87" t="str">
        <f>IF(A697=0,"",IF($A697&lt;=$A$1,+IF(VLOOKUP($A697,'Rashodi- plan-izvršenje'!$A$8:$M$1500,10,FALSE)&gt;0,VLOOKUP($A697,'Rashodi- plan-izvršenje'!$A$8:$M$1500,10,FALSE),VLOOKUP($A697,'Rashodi- plan-izvršenje'!$A$8:$M$1500,12,FALSE)),+IF($A697&gt;$A$2,IF(VLOOKUP($A697,'Neizmirene obaveze JLS'!$A$8:$M$1500,10,FALSE)&gt;0,VLOOKUP($A697,'Neizmirene obaveze JLS'!$A$11:$M$1500,10,FALSE),VLOOKUP($A697,'Neizmirene obaveze JLS'!$A$11:$M$1500,12,FALSE)),0)))</f>
        <v/>
      </c>
      <c r="N697" s="87" t="str">
        <f>IF(A697=0,"",IF($A697&lt;=$A$1,+IF(VLOOKUP(A697,'Rashodi- plan-izvršenje'!$A$8:$M$1500,10,FALSE)&gt;0,VLOOKUP(A697,'Rashodi- plan-izvršenje'!$A$8:$M$1500,11,FALSE),VLOOKUP(A697,'Rashodi- plan-izvršenje'!$A$8:$M$1500,13,FALSE)),+IF($A697&gt;$A$2,IF(VLOOKUP($A697,'Neizmirene obaveze JLS'!$A$8:$M$1500,10,FALSE)&gt;0,VLOOKUP($A697,'Neizmirene obaveze JLS'!$A$11:$M$1500,11,FALSE),VLOOKUP($A697,'Neizmirene obaveze JLS'!$A$11:$M$1500,13,FALSE)),0)))</f>
        <v/>
      </c>
      <c r="O697" s="87" t="str">
        <f>IF(A697=0,"",IF($A697&lt;=$A$1,VALUE(+VLOOKUP($A697,'Rashodi- plan-izvršenje'!$A$8:N$1500,'prenos-P-R-N'!O$1,FALSE)),IF($A697&lt;=A$2,VALUE(VLOOKUP($A697,'Prihodi- plan-izvršenje'!$A$8:$H$500,6,FALSE)),VALUE(VLOOKUP($A697,'Neizmirene obaveze JLS'!$A$8:$N$500,O$1,FALSE)))))</f>
        <v/>
      </c>
      <c r="P697" s="87" t="str">
        <f>IF(A697=0,"",IF(A697=0,0,IF(A697&gt;A$2,'šifarnik K-izvor'!G$3,+IF(Q697&lt;700,+'šifarnik K-izvor'!G$2,'šifarnik K-izvor'!G$1))))</f>
        <v/>
      </c>
      <c r="Q697" s="87">
        <f>IF($A697&lt;=$A$1,VALUE(+VLOOKUP($A697,'Rashodi- plan-izvršenje'!$A$8:O$1500,'prenos-P-R-N'!Q$1,FALSE)),IF($A697&lt;=$A$2,VLOOKUP($A697,'Prihodi- plan-izvršenje'!$A$4:$H$500,4,FALSE),IF($A697&lt;=$A$3,VLOOKUP(A697,'Neizmirene obaveze JLS'!$A$11:O$500,Q$1,FALSE),"")))</f>
        <v>0</v>
      </c>
      <c r="R697" s="88">
        <f>IF($A697&lt;=$A$1,VALUE(+VLOOKUP($A697,'Rashodi- plan-izvršenje'!$A$8:P$1500,'prenos-P-R-N'!R$1,FALSE)),IF($A697&lt;=$A$2,VLOOKUP($A697,'Prihodi- plan-izvršenje'!$A$4:$H$500,7,FALSE),""))</f>
        <v>0</v>
      </c>
      <c r="S697" s="88">
        <f>IF(A697=0,0,IF($A697&lt;=$A$1,VALUE(+VLOOKUP($A697,'Rashodi- plan-izvršenje'!$A$8:Q$1500,'prenos-P-R-N'!S$1,FALSE)),IF($A697&lt;=$A$2,VLOOKUP($A697,'Prihodi- plan-izvršenje'!$A$4:$H$500,8,FALSE),0)))</f>
        <v>0</v>
      </c>
      <c r="T697" s="88" t="str">
        <f>IF($A697&gt;$A$2,VLOOKUP($A697,'Neizmirene obaveze JLS'!$A$11:R$500,R$1,FALSE),"")</f>
        <v/>
      </c>
      <c r="U697" s="88">
        <f>IF($A697&gt;$A$2,VLOOKUP($A697,'Neizmirene obaveze JLS'!$A$11:S$500,S$1,FALSE),0)</f>
        <v>0</v>
      </c>
      <c r="V697" s="88">
        <f t="shared" si="63"/>
        <v>0</v>
      </c>
      <c r="W697" s="74"/>
      <c r="X697" s="74"/>
      <c r="Y697" s="74"/>
      <c r="Z697" s="74"/>
      <c r="AA697" s="193">
        <f t="shared" si="64"/>
        <v>1</v>
      </c>
      <c r="AB697" s="193" t="str">
        <f t="shared" si="65"/>
        <v/>
      </c>
    </row>
    <row r="698" spans="1:28">
      <c r="A698" s="89">
        <f>IF(AND(COUNTIF(A$1:A$3,"&gt;0")=1,MAX(A$8:A697)&lt;A$1),A697+1,IF(AND(COUNTIF(A$1:A$3,"&gt;0")=2,MAX(A$8:A697)&lt;A$2),A697+1,IF(AND(COUNTIF(A$1:A$3,"&gt;0")=3,MAX(A$8:A697)&lt;A$3),A697+1,0)))</f>
        <v>0</v>
      </c>
      <c r="B698" s="89" t="str">
        <f t="shared" si="66"/>
        <v/>
      </c>
      <c r="C698" s="89" t="str">
        <f t="shared" si="67"/>
        <v/>
      </c>
      <c r="D698" s="87" t="str">
        <f>IF($A698=0,"",IF($A698&lt;=$A$1,+VLOOKUP($A698,'Rashodi- plan-izvršenje'!$A$8:B$1500,'prenos-P-R-N'!D$1,FALSE),IF($A698&gt;$A$2,+VLOOKUP($A698,'Neizmirene obaveze JLS'!$A$11:B$500,'prenos-P-R-N'!D$1,FALSE),"")))</f>
        <v/>
      </c>
      <c r="E698" s="87" t="str">
        <f>IF($A698=0,"",IF($A698&lt;=$A$1,+VLOOKUP($A698,'Rashodi- plan-izvršenje'!$A$8:C$1500,'prenos-P-R-N'!E$1,FALSE),IF($A698&gt;$A$2,+VLOOKUP($A698,'Neizmirene obaveze JLS'!$A$11:C$500,'prenos-P-R-N'!E$1,FALSE),"")))</f>
        <v/>
      </c>
      <c r="F698" s="87" t="str">
        <f>IF($A698=0,"",IF($A698&lt;=$A$1,+VLOOKUP($A698,'Rashodi- plan-izvršenje'!$A$8:D$1500,'prenos-P-R-N'!F$1,FALSE),IF($A698&gt;$A$2,+VLOOKUP($A698,'Neizmirene obaveze JLS'!$A$11:D$500,'prenos-P-R-N'!F$1,FALSE),"")))</f>
        <v/>
      </c>
      <c r="G698" s="87" t="str">
        <f>IF($A698=0,"",IF($A698&lt;=$A$1,+VLOOKUP($A698,'Rashodi- plan-izvršenje'!$A$8:E$1500,'prenos-P-R-N'!G$1,FALSE),IF($A698&gt;$A$2,+VLOOKUP($A698,'Neizmirene obaveze JLS'!$A$11:E$500,'prenos-P-R-N'!G$1,FALSE),"")))</f>
        <v/>
      </c>
      <c r="H698" s="87" t="str">
        <f>IF($A698=0,"",IF($A698&lt;=$A$1,+VLOOKUP($A698,'Rashodi- plan-izvršenje'!$A$8:F$1500,'prenos-P-R-N'!H$1,FALSE),IF($A698&gt;$A$2,+VLOOKUP($A698,'Neizmirene obaveze JLS'!$A$11:F$500,'prenos-P-R-N'!H$1,FALSE),"")))</f>
        <v/>
      </c>
      <c r="I698" s="87" t="str">
        <f>IF($A698=0,"",IF($A698&lt;=$A$1,+VLOOKUP($A698,'Rashodi- plan-izvršenje'!$A$8:G$1500,'prenos-P-R-N'!I$1,FALSE),IF($A698&gt;$A$2,+VLOOKUP($A698,'Neizmirene obaveze JLS'!$A$11:G$500,'prenos-P-R-N'!I$1,FALSE),"")))</f>
        <v/>
      </c>
      <c r="J698" s="87" t="str">
        <f>IF($A698=0,"",IF($A698&lt;=$A$1,+VLOOKUP($A698,'Rashodi- plan-izvršenje'!$A$8:H$1500,'prenos-P-R-N'!J$1,FALSE),IF($A698&gt;$A$2,+VLOOKUP($A698,'Neizmirene obaveze JLS'!$A$11:H$500,'prenos-P-R-N'!J$1,FALSE),"")))</f>
        <v/>
      </c>
      <c r="K698" s="87" t="str">
        <f>IF($A698=0,"",IF($A698&lt;=$A$1,+VLOOKUP($A698,'Rashodi- plan-izvršenje'!$A$8:I$1500,'prenos-P-R-N'!K$1,FALSE),IF($A698&gt;$A$2,+VLOOKUP($A698,'Neizmirene obaveze JLS'!$A$11:I$500,'prenos-P-R-N'!K$1,FALSE),"")))</f>
        <v/>
      </c>
      <c r="L698" t="str">
        <f>IF(A698=0,"",IF(A698&lt;=A$1,+IF(VLOOKUP(A698,'Rashodi- plan-izvršenje'!A$8:J$1500,M$1,FALSE)&gt;0,"Програмска активност","Пројекат"),IF(A698&gt;A$2,+IF(VLOOKUP(A698,'Neizmirene obaveze JLS'!A$8:J$2008,M$1,FALSE)&gt;0,"Програмска активност","Пројекат"),"")))</f>
        <v/>
      </c>
      <c r="M698" s="87" t="str">
        <f>IF(A698=0,"",IF($A698&lt;=$A$1,+IF(VLOOKUP($A698,'Rashodi- plan-izvršenje'!$A$8:$M$1500,10,FALSE)&gt;0,VLOOKUP($A698,'Rashodi- plan-izvršenje'!$A$8:$M$1500,10,FALSE),VLOOKUP($A698,'Rashodi- plan-izvršenje'!$A$8:$M$1500,12,FALSE)),+IF($A698&gt;$A$2,IF(VLOOKUP($A698,'Neizmirene obaveze JLS'!$A$8:$M$1500,10,FALSE)&gt;0,VLOOKUP($A698,'Neizmirene obaveze JLS'!$A$11:$M$1500,10,FALSE),VLOOKUP($A698,'Neizmirene obaveze JLS'!$A$11:$M$1500,12,FALSE)),0)))</f>
        <v/>
      </c>
      <c r="N698" s="87" t="str">
        <f>IF(A698=0,"",IF($A698&lt;=$A$1,+IF(VLOOKUP(A698,'Rashodi- plan-izvršenje'!$A$8:$M$1500,10,FALSE)&gt;0,VLOOKUP(A698,'Rashodi- plan-izvršenje'!$A$8:$M$1500,11,FALSE),VLOOKUP(A698,'Rashodi- plan-izvršenje'!$A$8:$M$1500,13,FALSE)),+IF($A698&gt;$A$2,IF(VLOOKUP($A698,'Neizmirene obaveze JLS'!$A$8:$M$1500,10,FALSE)&gt;0,VLOOKUP($A698,'Neizmirene obaveze JLS'!$A$11:$M$1500,11,FALSE),VLOOKUP($A698,'Neizmirene obaveze JLS'!$A$11:$M$1500,13,FALSE)),0)))</f>
        <v/>
      </c>
      <c r="O698" s="87" t="str">
        <f>IF(A698=0,"",IF($A698&lt;=$A$1,VALUE(+VLOOKUP($A698,'Rashodi- plan-izvršenje'!$A$8:N$1500,'prenos-P-R-N'!O$1,FALSE)),IF($A698&lt;=A$2,VALUE(VLOOKUP($A698,'Prihodi- plan-izvršenje'!$A$8:$H$500,6,FALSE)),VALUE(VLOOKUP($A698,'Neizmirene obaveze JLS'!$A$8:$N$500,O$1,FALSE)))))</f>
        <v/>
      </c>
      <c r="P698" s="87" t="str">
        <f>IF(A698=0,"",IF(A698=0,0,IF(A698&gt;A$2,'šifarnik K-izvor'!G$3,+IF(Q698&lt;700,+'šifarnik K-izvor'!G$2,'šifarnik K-izvor'!G$1))))</f>
        <v/>
      </c>
      <c r="Q698" s="87">
        <f>IF($A698&lt;=$A$1,VALUE(+VLOOKUP($A698,'Rashodi- plan-izvršenje'!$A$8:O$1500,'prenos-P-R-N'!Q$1,FALSE)),IF($A698&lt;=$A$2,VLOOKUP($A698,'Prihodi- plan-izvršenje'!$A$4:$H$500,4,FALSE),IF($A698&lt;=$A$3,VLOOKUP(A698,'Neizmirene obaveze JLS'!$A$11:O$500,Q$1,FALSE),"")))</f>
        <v>0</v>
      </c>
      <c r="R698" s="88">
        <f>IF($A698&lt;=$A$1,VALUE(+VLOOKUP($A698,'Rashodi- plan-izvršenje'!$A$8:P$1500,'prenos-P-R-N'!R$1,FALSE)),IF($A698&lt;=$A$2,VLOOKUP($A698,'Prihodi- plan-izvršenje'!$A$4:$H$500,7,FALSE),""))</f>
        <v>0</v>
      </c>
      <c r="S698" s="88">
        <f>IF(A698=0,0,IF($A698&lt;=$A$1,VALUE(+VLOOKUP($A698,'Rashodi- plan-izvršenje'!$A$8:Q$1500,'prenos-P-R-N'!S$1,FALSE)),IF($A698&lt;=$A$2,VLOOKUP($A698,'Prihodi- plan-izvršenje'!$A$4:$H$500,8,FALSE),0)))</f>
        <v>0</v>
      </c>
      <c r="T698" s="88" t="str">
        <f>IF($A698&gt;$A$2,VLOOKUP($A698,'Neizmirene obaveze JLS'!$A$11:R$500,R$1,FALSE),"")</f>
        <v/>
      </c>
      <c r="U698" s="88">
        <f>IF($A698&gt;$A$2,VLOOKUP($A698,'Neizmirene obaveze JLS'!$A$11:S$500,S$1,FALSE),0)</f>
        <v>0</v>
      </c>
      <c r="V698" s="88">
        <f t="shared" si="63"/>
        <v>0</v>
      </c>
      <c r="W698" s="74"/>
      <c r="X698" s="74"/>
      <c r="Y698" s="74"/>
      <c r="Z698" s="74"/>
      <c r="AA698" s="193">
        <f t="shared" si="64"/>
        <v>1</v>
      </c>
      <c r="AB698" s="193" t="str">
        <f t="shared" si="65"/>
        <v/>
      </c>
    </row>
    <row r="699" spans="1:28">
      <c r="A699" s="89">
        <f>IF(AND(COUNTIF(A$1:A$3,"&gt;0")=1,MAX(A$8:A698)&lt;A$1),A698+1,IF(AND(COUNTIF(A$1:A$3,"&gt;0")=2,MAX(A$8:A698)&lt;A$2),A698+1,IF(AND(COUNTIF(A$1:A$3,"&gt;0")=3,MAX(A$8:A698)&lt;A$3),A698+1,0)))</f>
        <v>0</v>
      </c>
      <c r="B699" s="89" t="str">
        <f t="shared" si="66"/>
        <v/>
      </c>
      <c r="C699" s="89" t="str">
        <f t="shared" si="67"/>
        <v/>
      </c>
      <c r="D699" s="87" t="str">
        <f>IF($A699=0,"",IF($A699&lt;=$A$1,+VLOOKUP($A699,'Rashodi- plan-izvršenje'!$A$8:B$1500,'prenos-P-R-N'!D$1,FALSE),IF($A699&gt;$A$2,+VLOOKUP($A699,'Neizmirene obaveze JLS'!$A$11:B$500,'prenos-P-R-N'!D$1,FALSE),"")))</f>
        <v/>
      </c>
      <c r="E699" s="87" t="str">
        <f>IF($A699=0,"",IF($A699&lt;=$A$1,+VLOOKUP($A699,'Rashodi- plan-izvršenje'!$A$8:C$1500,'prenos-P-R-N'!E$1,FALSE),IF($A699&gt;$A$2,+VLOOKUP($A699,'Neizmirene obaveze JLS'!$A$11:C$500,'prenos-P-R-N'!E$1,FALSE),"")))</f>
        <v/>
      </c>
      <c r="F699" s="87" t="str">
        <f>IF($A699=0,"",IF($A699&lt;=$A$1,+VLOOKUP($A699,'Rashodi- plan-izvršenje'!$A$8:D$1500,'prenos-P-R-N'!F$1,FALSE),IF($A699&gt;$A$2,+VLOOKUP($A699,'Neizmirene obaveze JLS'!$A$11:D$500,'prenos-P-R-N'!F$1,FALSE),"")))</f>
        <v/>
      </c>
      <c r="G699" s="87" t="str">
        <f>IF($A699=0,"",IF($A699&lt;=$A$1,+VLOOKUP($A699,'Rashodi- plan-izvršenje'!$A$8:E$1500,'prenos-P-R-N'!G$1,FALSE),IF($A699&gt;$A$2,+VLOOKUP($A699,'Neizmirene obaveze JLS'!$A$11:E$500,'prenos-P-R-N'!G$1,FALSE),"")))</f>
        <v/>
      </c>
      <c r="H699" s="87" t="str">
        <f>IF($A699=0,"",IF($A699&lt;=$A$1,+VLOOKUP($A699,'Rashodi- plan-izvršenje'!$A$8:F$1500,'prenos-P-R-N'!H$1,FALSE),IF($A699&gt;$A$2,+VLOOKUP($A699,'Neizmirene obaveze JLS'!$A$11:F$500,'prenos-P-R-N'!H$1,FALSE),"")))</f>
        <v/>
      </c>
      <c r="I699" s="87" t="str">
        <f>IF($A699=0,"",IF($A699&lt;=$A$1,+VLOOKUP($A699,'Rashodi- plan-izvršenje'!$A$8:G$1500,'prenos-P-R-N'!I$1,FALSE),IF($A699&gt;$A$2,+VLOOKUP($A699,'Neizmirene obaveze JLS'!$A$11:G$500,'prenos-P-R-N'!I$1,FALSE),"")))</f>
        <v/>
      </c>
      <c r="J699" s="87" t="str">
        <f>IF($A699=0,"",IF($A699&lt;=$A$1,+VLOOKUP($A699,'Rashodi- plan-izvršenje'!$A$8:H$1500,'prenos-P-R-N'!J$1,FALSE),IF($A699&gt;$A$2,+VLOOKUP($A699,'Neizmirene obaveze JLS'!$A$11:H$500,'prenos-P-R-N'!J$1,FALSE),"")))</f>
        <v/>
      </c>
      <c r="K699" s="87" t="str">
        <f>IF($A699=0,"",IF($A699&lt;=$A$1,+VLOOKUP($A699,'Rashodi- plan-izvršenje'!$A$8:I$1500,'prenos-P-R-N'!K$1,FALSE),IF($A699&gt;$A$2,+VLOOKUP($A699,'Neizmirene obaveze JLS'!$A$11:I$500,'prenos-P-R-N'!K$1,FALSE),"")))</f>
        <v/>
      </c>
      <c r="L699" t="str">
        <f>IF(A699=0,"",IF(A699&lt;=A$1,+IF(VLOOKUP(A699,'Rashodi- plan-izvršenje'!A$8:J$1500,M$1,FALSE)&gt;0,"Програмска активност","Пројекат"),IF(A699&gt;A$2,+IF(VLOOKUP(A699,'Neizmirene obaveze JLS'!A$8:J$2008,M$1,FALSE)&gt;0,"Програмска активност","Пројекат"),"")))</f>
        <v/>
      </c>
      <c r="M699" s="87" t="str">
        <f>IF(A699=0,"",IF($A699&lt;=$A$1,+IF(VLOOKUP($A699,'Rashodi- plan-izvršenje'!$A$8:$M$1500,10,FALSE)&gt;0,VLOOKUP($A699,'Rashodi- plan-izvršenje'!$A$8:$M$1500,10,FALSE),VLOOKUP($A699,'Rashodi- plan-izvršenje'!$A$8:$M$1500,12,FALSE)),+IF($A699&gt;$A$2,IF(VLOOKUP($A699,'Neizmirene obaveze JLS'!$A$8:$M$1500,10,FALSE)&gt;0,VLOOKUP($A699,'Neizmirene obaveze JLS'!$A$11:$M$1500,10,FALSE),VLOOKUP($A699,'Neizmirene obaveze JLS'!$A$11:$M$1500,12,FALSE)),0)))</f>
        <v/>
      </c>
      <c r="N699" s="87" t="str">
        <f>IF(A699=0,"",IF($A699&lt;=$A$1,+IF(VLOOKUP(A699,'Rashodi- plan-izvršenje'!$A$8:$M$1500,10,FALSE)&gt;0,VLOOKUP(A699,'Rashodi- plan-izvršenje'!$A$8:$M$1500,11,FALSE),VLOOKUP(A699,'Rashodi- plan-izvršenje'!$A$8:$M$1500,13,FALSE)),+IF($A699&gt;$A$2,IF(VLOOKUP($A699,'Neizmirene obaveze JLS'!$A$8:$M$1500,10,FALSE)&gt;0,VLOOKUP($A699,'Neizmirene obaveze JLS'!$A$11:$M$1500,11,FALSE),VLOOKUP($A699,'Neizmirene obaveze JLS'!$A$11:$M$1500,13,FALSE)),0)))</f>
        <v/>
      </c>
      <c r="O699" s="87" t="str">
        <f>IF(A699=0,"",IF($A699&lt;=$A$1,VALUE(+VLOOKUP($A699,'Rashodi- plan-izvršenje'!$A$8:N$1500,'prenos-P-R-N'!O$1,FALSE)),IF($A699&lt;=A$2,VALUE(VLOOKUP($A699,'Prihodi- plan-izvršenje'!$A$8:$H$500,6,FALSE)),VALUE(VLOOKUP($A699,'Neizmirene obaveze JLS'!$A$8:$N$500,O$1,FALSE)))))</f>
        <v/>
      </c>
      <c r="P699" s="87" t="str">
        <f>IF(A699=0,"",IF(A699=0,0,IF(A699&gt;A$2,'šifarnik K-izvor'!G$3,+IF(Q699&lt;700,+'šifarnik K-izvor'!G$2,'šifarnik K-izvor'!G$1))))</f>
        <v/>
      </c>
      <c r="Q699" s="87">
        <f>IF($A699&lt;=$A$1,VALUE(+VLOOKUP($A699,'Rashodi- plan-izvršenje'!$A$8:O$1500,'prenos-P-R-N'!Q$1,FALSE)),IF($A699&lt;=$A$2,VLOOKUP($A699,'Prihodi- plan-izvršenje'!$A$4:$H$500,4,FALSE),IF($A699&lt;=$A$3,VLOOKUP(A699,'Neizmirene obaveze JLS'!$A$11:O$500,Q$1,FALSE),"")))</f>
        <v>0</v>
      </c>
      <c r="R699" s="88">
        <f>IF($A699&lt;=$A$1,VALUE(+VLOOKUP($A699,'Rashodi- plan-izvršenje'!$A$8:P$1500,'prenos-P-R-N'!R$1,FALSE)),IF($A699&lt;=$A$2,VLOOKUP($A699,'Prihodi- plan-izvršenje'!$A$4:$H$500,7,FALSE),""))</f>
        <v>0</v>
      </c>
      <c r="S699" s="88">
        <f>IF(A699=0,0,IF($A699&lt;=$A$1,VALUE(+VLOOKUP($A699,'Rashodi- plan-izvršenje'!$A$8:Q$1500,'prenos-P-R-N'!S$1,FALSE)),IF($A699&lt;=$A$2,VLOOKUP($A699,'Prihodi- plan-izvršenje'!$A$4:$H$500,8,FALSE),0)))</f>
        <v>0</v>
      </c>
      <c r="T699" s="88" t="str">
        <f>IF($A699&gt;$A$2,VLOOKUP($A699,'Neizmirene obaveze JLS'!$A$11:R$500,R$1,FALSE),"")</f>
        <v/>
      </c>
      <c r="U699" s="88">
        <f>IF($A699&gt;$A$2,VLOOKUP($A699,'Neizmirene obaveze JLS'!$A$11:S$500,S$1,FALSE),0)</f>
        <v>0</v>
      </c>
      <c r="V699" s="88">
        <f t="shared" si="63"/>
        <v>0</v>
      </c>
      <c r="W699" s="74"/>
      <c r="X699" s="74"/>
      <c r="Y699" s="74"/>
      <c r="Z699" s="74"/>
      <c r="AA699" s="193">
        <f t="shared" si="64"/>
        <v>1</v>
      </c>
      <c r="AB699" s="193" t="str">
        <f t="shared" si="65"/>
        <v/>
      </c>
    </row>
    <row r="700" spans="1:28">
      <c r="A700" s="89">
        <f>IF(AND(COUNTIF(A$1:A$3,"&gt;0")=1,MAX(A$8:A699)&lt;A$1),A699+1,IF(AND(COUNTIF(A$1:A$3,"&gt;0")=2,MAX(A$8:A699)&lt;A$2),A699+1,IF(AND(COUNTIF(A$1:A$3,"&gt;0")=3,MAX(A$8:A699)&lt;A$3),A699+1,0)))</f>
        <v>0</v>
      </c>
      <c r="B700" s="89" t="str">
        <f t="shared" si="66"/>
        <v/>
      </c>
      <c r="C700" s="89" t="str">
        <f t="shared" si="67"/>
        <v/>
      </c>
      <c r="D700" s="87" t="str">
        <f>IF($A700=0,"",IF($A700&lt;=$A$1,+VLOOKUP($A700,'Rashodi- plan-izvršenje'!$A$8:B$1500,'prenos-P-R-N'!D$1,FALSE),IF($A700&gt;$A$2,+VLOOKUP($A700,'Neizmirene obaveze JLS'!$A$11:B$500,'prenos-P-R-N'!D$1,FALSE),"")))</f>
        <v/>
      </c>
      <c r="E700" s="87" t="str">
        <f>IF($A700=0,"",IF($A700&lt;=$A$1,+VLOOKUP($A700,'Rashodi- plan-izvršenje'!$A$8:C$1500,'prenos-P-R-N'!E$1,FALSE),IF($A700&gt;$A$2,+VLOOKUP($A700,'Neizmirene obaveze JLS'!$A$11:C$500,'prenos-P-R-N'!E$1,FALSE),"")))</f>
        <v/>
      </c>
      <c r="F700" s="87" t="str">
        <f>IF($A700=0,"",IF($A700&lt;=$A$1,+VLOOKUP($A700,'Rashodi- plan-izvršenje'!$A$8:D$1500,'prenos-P-R-N'!F$1,FALSE),IF($A700&gt;$A$2,+VLOOKUP($A700,'Neizmirene obaveze JLS'!$A$11:D$500,'prenos-P-R-N'!F$1,FALSE),"")))</f>
        <v/>
      </c>
      <c r="G700" s="87" t="str">
        <f>IF($A700=0,"",IF($A700&lt;=$A$1,+VLOOKUP($A700,'Rashodi- plan-izvršenje'!$A$8:E$1500,'prenos-P-R-N'!G$1,FALSE),IF($A700&gt;$A$2,+VLOOKUP($A700,'Neizmirene obaveze JLS'!$A$11:E$500,'prenos-P-R-N'!G$1,FALSE),"")))</f>
        <v/>
      </c>
      <c r="H700" s="87" t="str">
        <f>IF($A700=0,"",IF($A700&lt;=$A$1,+VLOOKUP($A700,'Rashodi- plan-izvršenje'!$A$8:F$1500,'prenos-P-R-N'!H$1,FALSE),IF($A700&gt;$A$2,+VLOOKUP($A700,'Neizmirene obaveze JLS'!$A$11:F$500,'prenos-P-R-N'!H$1,FALSE),"")))</f>
        <v/>
      </c>
      <c r="I700" s="87" t="str">
        <f>IF($A700=0,"",IF($A700&lt;=$A$1,+VLOOKUP($A700,'Rashodi- plan-izvršenje'!$A$8:G$1500,'prenos-P-R-N'!I$1,FALSE),IF($A700&gt;$A$2,+VLOOKUP($A700,'Neizmirene obaveze JLS'!$A$11:G$500,'prenos-P-R-N'!I$1,FALSE),"")))</f>
        <v/>
      </c>
      <c r="J700" s="87" t="str">
        <f>IF($A700=0,"",IF($A700&lt;=$A$1,+VLOOKUP($A700,'Rashodi- plan-izvršenje'!$A$8:H$1500,'prenos-P-R-N'!J$1,FALSE),IF($A700&gt;$A$2,+VLOOKUP($A700,'Neizmirene obaveze JLS'!$A$11:H$500,'prenos-P-R-N'!J$1,FALSE),"")))</f>
        <v/>
      </c>
      <c r="K700" s="87" t="str">
        <f>IF($A700=0,"",IF($A700&lt;=$A$1,+VLOOKUP($A700,'Rashodi- plan-izvršenje'!$A$8:I$1500,'prenos-P-R-N'!K$1,FALSE),IF($A700&gt;$A$2,+VLOOKUP($A700,'Neizmirene obaveze JLS'!$A$11:I$500,'prenos-P-R-N'!K$1,FALSE),"")))</f>
        <v/>
      </c>
      <c r="L700" t="str">
        <f>IF(A700=0,"",IF(A700&lt;=A$1,+IF(VLOOKUP(A700,'Rashodi- plan-izvršenje'!A$8:J$1500,M$1,FALSE)&gt;0,"Програмска активност","Пројекат"),IF(A700&gt;A$2,+IF(VLOOKUP(A700,'Neizmirene obaveze JLS'!A$8:J$2008,M$1,FALSE)&gt;0,"Програмска активност","Пројекат"),"")))</f>
        <v/>
      </c>
      <c r="M700" s="87" t="str">
        <f>IF(A700=0,"",IF($A700&lt;=$A$1,+IF(VLOOKUP($A700,'Rashodi- plan-izvršenje'!$A$8:$M$1500,10,FALSE)&gt;0,VLOOKUP($A700,'Rashodi- plan-izvršenje'!$A$8:$M$1500,10,FALSE),VLOOKUP($A700,'Rashodi- plan-izvršenje'!$A$8:$M$1500,12,FALSE)),+IF($A700&gt;$A$2,IF(VLOOKUP($A700,'Neizmirene obaveze JLS'!$A$8:$M$1500,10,FALSE)&gt;0,VLOOKUP($A700,'Neizmirene obaveze JLS'!$A$11:$M$1500,10,FALSE),VLOOKUP($A700,'Neizmirene obaveze JLS'!$A$11:$M$1500,12,FALSE)),0)))</f>
        <v/>
      </c>
      <c r="N700" s="87" t="str">
        <f>IF(A700=0,"",IF($A700&lt;=$A$1,+IF(VLOOKUP(A700,'Rashodi- plan-izvršenje'!$A$8:$M$1500,10,FALSE)&gt;0,VLOOKUP(A700,'Rashodi- plan-izvršenje'!$A$8:$M$1500,11,FALSE),VLOOKUP(A700,'Rashodi- plan-izvršenje'!$A$8:$M$1500,13,FALSE)),+IF($A700&gt;$A$2,IF(VLOOKUP($A700,'Neizmirene obaveze JLS'!$A$8:$M$1500,10,FALSE)&gt;0,VLOOKUP($A700,'Neizmirene obaveze JLS'!$A$11:$M$1500,11,FALSE),VLOOKUP($A700,'Neizmirene obaveze JLS'!$A$11:$M$1500,13,FALSE)),0)))</f>
        <v/>
      </c>
      <c r="O700" s="87" t="str">
        <f>IF(A700=0,"",IF($A700&lt;=$A$1,VALUE(+VLOOKUP($A700,'Rashodi- plan-izvršenje'!$A$8:N$1500,'prenos-P-R-N'!O$1,FALSE)),IF($A700&lt;=A$2,VALUE(VLOOKUP($A700,'Prihodi- plan-izvršenje'!$A$8:$H$500,6,FALSE)),VALUE(VLOOKUP($A700,'Neizmirene obaveze JLS'!$A$8:$N$500,O$1,FALSE)))))</f>
        <v/>
      </c>
      <c r="P700" s="87" t="str">
        <f>IF(A700=0,"",IF(A700=0,0,IF(A700&gt;A$2,'šifarnik K-izvor'!G$3,+IF(Q700&lt;700,+'šifarnik K-izvor'!G$2,'šifarnik K-izvor'!G$1))))</f>
        <v/>
      </c>
      <c r="Q700" s="87">
        <f>IF($A700&lt;=$A$1,VALUE(+VLOOKUP($A700,'Rashodi- plan-izvršenje'!$A$8:O$1500,'prenos-P-R-N'!Q$1,FALSE)),IF($A700&lt;=$A$2,VLOOKUP($A700,'Prihodi- plan-izvršenje'!$A$4:$H$500,4,FALSE),IF($A700&lt;=$A$3,VLOOKUP(A700,'Neizmirene obaveze JLS'!$A$11:O$500,Q$1,FALSE),"")))</f>
        <v>0</v>
      </c>
      <c r="R700" s="88">
        <f>IF($A700&lt;=$A$1,VALUE(+VLOOKUP($A700,'Rashodi- plan-izvršenje'!$A$8:P$1500,'prenos-P-R-N'!R$1,FALSE)),IF($A700&lt;=$A$2,VLOOKUP($A700,'Prihodi- plan-izvršenje'!$A$4:$H$500,7,FALSE),""))</f>
        <v>0</v>
      </c>
      <c r="S700" s="88">
        <f>IF(A700=0,0,IF($A700&lt;=$A$1,VALUE(+VLOOKUP($A700,'Rashodi- plan-izvršenje'!$A$8:Q$1500,'prenos-P-R-N'!S$1,FALSE)),IF($A700&lt;=$A$2,VLOOKUP($A700,'Prihodi- plan-izvršenje'!$A$4:$H$500,8,FALSE),0)))</f>
        <v>0</v>
      </c>
      <c r="T700" s="88" t="str">
        <f>IF($A700&gt;$A$2,VLOOKUP($A700,'Neizmirene obaveze JLS'!$A$11:R$500,R$1,FALSE),"")</f>
        <v/>
      </c>
      <c r="U700" s="88">
        <f>IF($A700&gt;$A$2,VLOOKUP($A700,'Neizmirene obaveze JLS'!$A$11:S$500,S$1,FALSE),0)</f>
        <v>0</v>
      </c>
      <c r="V700" s="88">
        <f t="shared" si="63"/>
        <v>0</v>
      </c>
      <c r="W700" s="74"/>
      <c r="X700" s="74"/>
      <c r="Y700" s="74"/>
      <c r="Z700" s="74"/>
      <c r="AA700" s="193">
        <f t="shared" si="64"/>
        <v>1</v>
      </c>
      <c r="AB700" s="193" t="str">
        <f t="shared" si="65"/>
        <v/>
      </c>
    </row>
    <row r="701" spans="1:28">
      <c r="A701" s="89">
        <f>IF(AND(COUNTIF(A$1:A$3,"&gt;0")=1,MAX(A$8:A700)&lt;A$1),A700+1,IF(AND(COUNTIF(A$1:A$3,"&gt;0")=2,MAX(A$8:A700)&lt;A$2),A700+1,IF(AND(COUNTIF(A$1:A$3,"&gt;0")=3,MAX(A$8:A700)&lt;A$3),A700+1,0)))</f>
        <v>0</v>
      </c>
      <c r="B701" s="89" t="str">
        <f t="shared" si="66"/>
        <v/>
      </c>
      <c r="C701" s="89" t="str">
        <f t="shared" si="67"/>
        <v/>
      </c>
      <c r="D701" s="87" t="str">
        <f>IF($A701=0,"",IF($A701&lt;=$A$1,+VLOOKUP($A701,'Rashodi- plan-izvršenje'!$A$8:B$1500,'prenos-P-R-N'!D$1,FALSE),IF($A701&gt;$A$2,+VLOOKUP($A701,'Neizmirene obaveze JLS'!$A$11:B$500,'prenos-P-R-N'!D$1,FALSE),"")))</f>
        <v/>
      </c>
      <c r="E701" s="87" t="str">
        <f>IF($A701=0,"",IF($A701&lt;=$A$1,+VLOOKUP($A701,'Rashodi- plan-izvršenje'!$A$8:C$1500,'prenos-P-R-N'!E$1,FALSE),IF($A701&gt;$A$2,+VLOOKUP($A701,'Neizmirene obaveze JLS'!$A$11:C$500,'prenos-P-R-N'!E$1,FALSE),"")))</f>
        <v/>
      </c>
      <c r="F701" s="87" t="str">
        <f>IF($A701=0,"",IF($A701&lt;=$A$1,+VLOOKUP($A701,'Rashodi- plan-izvršenje'!$A$8:D$1500,'prenos-P-R-N'!F$1,FALSE),IF($A701&gt;$A$2,+VLOOKUP($A701,'Neizmirene obaveze JLS'!$A$11:D$500,'prenos-P-R-N'!F$1,FALSE),"")))</f>
        <v/>
      </c>
      <c r="G701" s="87" t="str">
        <f>IF($A701=0,"",IF($A701&lt;=$A$1,+VLOOKUP($A701,'Rashodi- plan-izvršenje'!$A$8:E$1500,'prenos-P-R-N'!G$1,FALSE),IF($A701&gt;$A$2,+VLOOKUP($A701,'Neizmirene obaveze JLS'!$A$11:E$500,'prenos-P-R-N'!G$1,FALSE),"")))</f>
        <v/>
      </c>
      <c r="H701" s="87" t="str">
        <f>IF($A701=0,"",IF($A701&lt;=$A$1,+VLOOKUP($A701,'Rashodi- plan-izvršenje'!$A$8:F$1500,'prenos-P-R-N'!H$1,FALSE),IF($A701&gt;$A$2,+VLOOKUP($A701,'Neizmirene obaveze JLS'!$A$11:F$500,'prenos-P-R-N'!H$1,FALSE),"")))</f>
        <v/>
      </c>
      <c r="I701" s="87" t="str">
        <f>IF($A701=0,"",IF($A701&lt;=$A$1,+VLOOKUP($A701,'Rashodi- plan-izvršenje'!$A$8:G$1500,'prenos-P-R-N'!I$1,FALSE),IF($A701&gt;$A$2,+VLOOKUP($A701,'Neizmirene obaveze JLS'!$A$11:G$500,'prenos-P-R-N'!I$1,FALSE),"")))</f>
        <v/>
      </c>
      <c r="J701" s="87" t="str">
        <f>IF($A701=0,"",IF($A701&lt;=$A$1,+VLOOKUP($A701,'Rashodi- plan-izvršenje'!$A$8:H$1500,'prenos-P-R-N'!J$1,FALSE),IF($A701&gt;$A$2,+VLOOKUP($A701,'Neizmirene obaveze JLS'!$A$11:H$500,'prenos-P-R-N'!J$1,FALSE),"")))</f>
        <v/>
      </c>
      <c r="K701" s="87" t="str">
        <f>IF($A701=0,"",IF($A701&lt;=$A$1,+VLOOKUP($A701,'Rashodi- plan-izvršenje'!$A$8:I$1500,'prenos-P-R-N'!K$1,FALSE),IF($A701&gt;$A$2,+VLOOKUP($A701,'Neizmirene obaveze JLS'!$A$11:I$500,'prenos-P-R-N'!K$1,FALSE),"")))</f>
        <v/>
      </c>
      <c r="L701" t="str">
        <f>IF(A701=0,"",IF(A701&lt;=A$1,+IF(VLOOKUP(A701,'Rashodi- plan-izvršenje'!A$8:J$1500,M$1,FALSE)&gt;0,"Програмска активност","Пројекат"),IF(A701&gt;A$2,+IF(VLOOKUP(A701,'Neizmirene obaveze JLS'!A$8:J$2008,M$1,FALSE)&gt;0,"Програмска активност","Пројекат"),"")))</f>
        <v/>
      </c>
      <c r="M701" s="87" t="str">
        <f>IF(A701=0,"",IF($A701&lt;=$A$1,+IF(VLOOKUP($A701,'Rashodi- plan-izvršenje'!$A$8:$M$1500,10,FALSE)&gt;0,VLOOKUP($A701,'Rashodi- plan-izvršenje'!$A$8:$M$1500,10,FALSE),VLOOKUP($A701,'Rashodi- plan-izvršenje'!$A$8:$M$1500,12,FALSE)),+IF($A701&gt;$A$2,IF(VLOOKUP($A701,'Neizmirene obaveze JLS'!$A$8:$M$1500,10,FALSE)&gt;0,VLOOKUP($A701,'Neizmirene obaveze JLS'!$A$11:$M$1500,10,FALSE),VLOOKUP($A701,'Neizmirene obaveze JLS'!$A$11:$M$1500,12,FALSE)),0)))</f>
        <v/>
      </c>
      <c r="N701" s="87" t="str">
        <f>IF(A701=0,"",IF($A701&lt;=$A$1,+IF(VLOOKUP(A701,'Rashodi- plan-izvršenje'!$A$8:$M$1500,10,FALSE)&gt;0,VLOOKUP(A701,'Rashodi- plan-izvršenje'!$A$8:$M$1500,11,FALSE),VLOOKUP(A701,'Rashodi- plan-izvršenje'!$A$8:$M$1500,13,FALSE)),+IF($A701&gt;$A$2,IF(VLOOKUP($A701,'Neizmirene obaveze JLS'!$A$8:$M$1500,10,FALSE)&gt;0,VLOOKUP($A701,'Neizmirene obaveze JLS'!$A$11:$M$1500,11,FALSE),VLOOKUP($A701,'Neizmirene obaveze JLS'!$A$11:$M$1500,13,FALSE)),0)))</f>
        <v/>
      </c>
      <c r="O701" s="87" t="str">
        <f>IF(A701=0,"",IF($A701&lt;=$A$1,VALUE(+VLOOKUP($A701,'Rashodi- plan-izvršenje'!$A$8:N$1500,'prenos-P-R-N'!O$1,FALSE)),IF($A701&lt;=A$2,VALUE(VLOOKUP($A701,'Prihodi- plan-izvršenje'!$A$8:$H$500,6,FALSE)),VALUE(VLOOKUP($A701,'Neizmirene obaveze JLS'!$A$8:$N$500,O$1,FALSE)))))</f>
        <v/>
      </c>
      <c r="P701" s="87" t="str">
        <f>IF(A701=0,"",IF(A701=0,0,IF(A701&gt;A$2,'šifarnik K-izvor'!G$3,+IF(Q701&lt;700,+'šifarnik K-izvor'!G$2,'šifarnik K-izvor'!G$1))))</f>
        <v/>
      </c>
      <c r="Q701" s="87">
        <f>IF($A701&lt;=$A$1,VALUE(+VLOOKUP($A701,'Rashodi- plan-izvršenje'!$A$8:O$1500,'prenos-P-R-N'!Q$1,FALSE)),IF($A701&lt;=$A$2,VLOOKUP($A701,'Prihodi- plan-izvršenje'!$A$4:$H$500,4,FALSE),IF($A701&lt;=$A$3,VLOOKUP(A701,'Neizmirene obaveze JLS'!$A$11:O$500,Q$1,FALSE),"")))</f>
        <v>0</v>
      </c>
      <c r="R701" s="88">
        <f>IF($A701&lt;=$A$1,VALUE(+VLOOKUP($A701,'Rashodi- plan-izvršenje'!$A$8:P$1500,'prenos-P-R-N'!R$1,FALSE)),IF($A701&lt;=$A$2,VLOOKUP($A701,'Prihodi- plan-izvršenje'!$A$4:$H$500,7,FALSE),""))</f>
        <v>0</v>
      </c>
      <c r="S701" s="88">
        <f>IF(A701=0,0,IF($A701&lt;=$A$1,VALUE(+VLOOKUP($A701,'Rashodi- plan-izvršenje'!$A$8:Q$1500,'prenos-P-R-N'!S$1,FALSE)),IF($A701&lt;=$A$2,VLOOKUP($A701,'Prihodi- plan-izvršenje'!$A$4:$H$500,8,FALSE),0)))</f>
        <v>0</v>
      </c>
      <c r="T701" s="88" t="str">
        <f>IF($A701&gt;$A$2,VLOOKUP($A701,'Neizmirene obaveze JLS'!$A$11:R$500,R$1,FALSE),"")</f>
        <v/>
      </c>
      <c r="U701" s="88">
        <f>IF($A701&gt;$A$2,VLOOKUP($A701,'Neizmirene obaveze JLS'!$A$11:S$500,S$1,FALSE),0)</f>
        <v>0</v>
      </c>
      <c r="V701" s="88">
        <f t="shared" si="63"/>
        <v>0</v>
      </c>
      <c r="W701" s="74"/>
      <c r="X701" s="74"/>
      <c r="Y701" s="74"/>
      <c r="Z701" s="74"/>
      <c r="AA701" s="193">
        <f t="shared" si="64"/>
        <v>1</v>
      </c>
      <c r="AB701" s="193" t="str">
        <f t="shared" si="65"/>
        <v/>
      </c>
    </row>
    <row r="702" spans="1:28">
      <c r="A702" s="89">
        <f>IF(AND(COUNTIF(A$1:A$3,"&gt;0")=1,MAX(A$8:A701)&lt;A$1),A701+1,IF(AND(COUNTIF(A$1:A$3,"&gt;0")=2,MAX(A$8:A701)&lt;A$2),A701+1,IF(AND(COUNTIF(A$1:A$3,"&gt;0")=3,MAX(A$8:A701)&lt;A$3),A701+1,0)))</f>
        <v>0</v>
      </c>
      <c r="B702" s="89" t="str">
        <f t="shared" si="66"/>
        <v/>
      </c>
      <c r="C702" s="89" t="str">
        <f t="shared" si="67"/>
        <v/>
      </c>
      <c r="D702" s="87" t="str">
        <f>IF($A702=0,"",IF($A702&lt;=$A$1,+VLOOKUP($A702,'Rashodi- plan-izvršenje'!$A$8:B$1500,'prenos-P-R-N'!D$1,FALSE),IF($A702&gt;$A$2,+VLOOKUP($A702,'Neizmirene obaveze JLS'!$A$11:B$500,'prenos-P-R-N'!D$1,FALSE),"")))</f>
        <v/>
      </c>
      <c r="E702" s="87" t="str">
        <f>IF($A702=0,"",IF($A702&lt;=$A$1,+VLOOKUP($A702,'Rashodi- plan-izvršenje'!$A$8:C$1500,'prenos-P-R-N'!E$1,FALSE),IF($A702&gt;$A$2,+VLOOKUP($A702,'Neizmirene obaveze JLS'!$A$11:C$500,'prenos-P-R-N'!E$1,FALSE),"")))</f>
        <v/>
      </c>
      <c r="F702" s="87" t="str">
        <f>IF($A702=0,"",IF($A702&lt;=$A$1,+VLOOKUP($A702,'Rashodi- plan-izvršenje'!$A$8:D$1500,'prenos-P-R-N'!F$1,FALSE),IF($A702&gt;$A$2,+VLOOKUP($A702,'Neizmirene obaveze JLS'!$A$11:D$500,'prenos-P-R-N'!F$1,FALSE),"")))</f>
        <v/>
      </c>
      <c r="G702" s="87" t="str">
        <f>IF($A702=0,"",IF($A702&lt;=$A$1,+VLOOKUP($A702,'Rashodi- plan-izvršenje'!$A$8:E$1500,'prenos-P-R-N'!G$1,FALSE),IF($A702&gt;$A$2,+VLOOKUP($A702,'Neizmirene obaveze JLS'!$A$11:E$500,'prenos-P-R-N'!G$1,FALSE),"")))</f>
        <v/>
      </c>
      <c r="H702" s="87" t="str">
        <f>IF($A702=0,"",IF($A702&lt;=$A$1,+VLOOKUP($A702,'Rashodi- plan-izvršenje'!$A$8:F$1500,'prenos-P-R-N'!H$1,FALSE),IF($A702&gt;$A$2,+VLOOKUP($A702,'Neizmirene obaveze JLS'!$A$11:F$500,'prenos-P-R-N'!H$1,FALSE),"")))</f>
        <v/>
      </c>
      <c r="I702" s="87" t="str">
        <f>IF($A702=0,"",IF($A702&lt;=$A$1,+VLOOKUP($A702,'Rashodi- plan-izvršenje'!$A$8:G$1500,'prenos-P-R-N'!I$1,FALSE),IF($A702&gt;$A$2,+VLOOKUP($A702,'Neizmirene obaveze JLS'!$A$11:G$500,'prenos-P-R-N'!I$1,FALSE),"")))</f>
        <v/>
      </c>
      <c r="J702" s="87" t="str">
        <f>IF($A702=0,"",IF($A702&lt;=$A$1,+VLOOKUP($A702,'Rashodi- plan-izvršenje'!$A$8:H$1500,'prenos-P-R-N'!J$1,FALSE),IF($A702&gt;$A$2,+VLOOKUP($A702,'Neizmirene obaveze JLS'!$A$11:H$500,'prenos-P-R-N'!J$1,FALSE),"")))</f>
        <v/>
      </c>
      <c r="K702" s="87" t="str">
        <f>IF($A702=0,"",IF($A702&lt;=$A$1,+VLOOKUP($A702,'Rashodi- plan-izvršenje'!$A$8:I$1500,'prenos-P-R-N'!K$1,FALSE),IF($A702&gt;$A$2,+VLOOKUP($A702,'Neizmirene obaveze JLS'!$A$11:I$500,'prenos-P-R-N'!K$1,FALSE),"")))</f>
        <v/>
      </c>
      <c r="L702" t="str">
        <f>IF(A702=0,"",IF(A702&lt;=A$1,+IF(VLOOKUP(A702,'Rashodi- plan-izvršenje'!A$8:J$1500,M$1,FALSE)&gt;0,"Програмска активност","Пројекат"),IF(A702&gt;A$2,+IF(VLOOKUP(A702,'Neizmirene obaveze JLS'!A$8:J$2008,M$1,FALSE)&gt;0,"Програмска активност","Пројекат"),"")))</f>
        <v/>
      </c>
      <c r="M702" s="87" t="str">
        <f>IF(A702=0,"",IF($A702&lt;=$A$1,+IF(VLOOKUP($A702,'Rashodi- plan-izvršenje'!$A$8:$M$1500,10,FALSE)&gt;0,VLOOKUP($A702,'Rashodi- plan-izvršenje'!$A$8:$M$1500,10,FALSE),VLOOKUP($A702,'Rashodi- plan-izvršenje'!$A$8:$M$1500,12,FALSE)),+IF($A702&gt;$A$2,IF(VLOOKUP($A702,'Neizmirene obaveze JLS'!$A$8:$M$1500,10,FALSE)&gt;0,VLOOKUP($A702,'Neizmirene obaveze JLS'!$A$11:$M$1500,10,FALSE),VLOOKUP($A702,'Neizmirene obaveze JLS'!$A$11:$M$1500,12,FALSE)),0)))</f>
        <v/>
      </c>
      <c r="N702" s="87" t="str">
        <f>IF(A702=0,"",IF($A702&lt;=$A$1,+IF(VLOOKUP(A702,'Rashodi- plan-izvršenje'!$A$8:$M$1500,10,FALSE)&gt;0,VLOOKUP(A702,'Rashodi- plan-izvršenje'!$A$8:$M$1500,11,FALSE),VLOOKUP(A702,'Rashodi- plan-izvršenje'!$A$8:$M$1500,13,FALSE)),+IF($A702&gt;$A$2,IF(VLOOKUP($A702,'Neizmirene obaveze JLS'!$A$8:$M$1500,10,FALSE)&gt;0,VLOOKUP($A702,'Neizmirene obaveze JLS'!$A$11:$M$1500,11,FALSE),VLOOKUP($A702,'Neizmirene obaveze JLS'!$A$11:$M$1500,13,FALSE)),0)))</f>
        <v/>
      </c>
      <c r="O702" s="87" t="str">
        <f>IF(A702=0,"",IF($A702&lt;=$A$1,VALUE(+VLOOKUP($A702,'Rashodi- plan-izvršenje'!$A$8:N$1500,'prenos-P-R-N'!O$1,FALSE)),IF($A702&lt;=A$2,VALUE(VLOOKUP($A702,'Prihodi- plan-izvršenje'!$A$8:$H$500,6,FALSE)),VALUE(VLOOKUP($A702,'Neizmirene obaveze JLS'!$A$8:$N$500,O$1,FALSE)))))</f>
        <v/>
      </c>
      <c r="P702" s="87" t="str">
        <f>IF(A702=0,"",IF(A702=0,0,IF(A702&gt;A$2,'šifarnik K-izvor'!G$3,+IF(Q702&lt;700,+'šifarnik K-izvor'!G$2,'šifarnik K-izvor'!G$1))))</f>
        <v/>
      </c>
      <c r="Q702" s="87">
        <f>IF($A702&lt;=$A$1,VALUE(+VLOOKUP($A702,'Rashodi- plan-izvršenje'!$A$8:O$1500,'prenos-P-R-N'!Q$1,FALSE)),IF($A702&lt;=$A$2,VLOOKUP($A702,'Prihodi- plan-izvršenje'!$A$4:$H$500,4,FALSE),IF($A702&lt;=$A$3,VLOOKUP(A702,'Neizmirene obaveze JLS'!$A$11:O$500,Q$1,FALSE),"")))</f>
        <v>0</v>
      </c>
      <c r="R702" s="88">
        <f>IF($A702&lt;=$A$1,VALUE(+VLOOKUP($A702,'Rashodi- plan-izvršenje'!$A$8:P$1500,'prenos-P-R-N'!R$1,FALSE)),IF($A702&lt;=$A$2,VLOOKUP($A702,'Prihodi- plan-izvršenje'!$A$4:$H$500,7,FALSE),""))</f>
        <v>0</v>
      </c>
      <c r="S702" s="88">
        <f>IF(A702=0,0,IF($A702&lt;=$A$1,VALUE(+VLOOKUP($A702,'Rashodi- plan-izvršenje'!$A$8:Q$1500,'prenos-P-R-N'!S$1,FALSE)),IF($A702&lt;=$A$2,VLOOKUP($A702,'Prihodi- plan-izvršenje'!$A$4:$H$500,8,FALSE),0)))</f>
        <v>0</v>
      </c>
      <c r="T702" s="88" t="str">
        <f>IF($A702&gt;$A$2,VLOOKUP($A702,'Neizmirene obaveze JLS'!$A$11:R$500,R$1,FALSE),"")</f>
        <v/>
      </c>
      <c r="U702" s="88">
        <f>IF($A702&gt;$A$2,VLOOKUP($A702,'Neizmirene obaveze JLS'!$A$11:S$500,S$1,FALSE),0)</f>
        <v>0</v>
      </c>
      <c r="V702" s="88">
        <f t="shared" si="63"/>
        <v>0</v>
      </c>
      <c r="W702" s="74"/>
      <c r="X702" s="74"/>
      <c r="Y702" s="74"/>
      <c r="Z702" s="74"/>
      <c r="AA702" s="193">
        <f t="shared" si="64"/>
        <v>1</v>
      </c>
      <c r="AB702" s="193" t="str">
        <f t="shared" si="65"/>
        <v/>
      </c>
    </row>
    <row r="703" spans="1:28">
      <c r="A703" s="89">
        <f>IF(AND(COUNTIF(A$1:A$3,"&gt;0")=1,MAX(A$8:A702)&lt;A$1),A702+1,IF(AND(COUNTIF(A$1:A$3,"&gt;0")=2,MAX(A$8:A702)&lt;A$2),A702+1,IF(AND(COUNTIF(A$1:A$3,"&gt;0")=3,MAX(A$8:A702)&lt;A$3),A702+1,0)))</f>
        <v>0</v>
      </c>
      <c r="B703" s="89" t="str">
        <f t="shared" si="66"/>
        <v/>
      </c>
      <c r="C703" s="89" t="str">
        <f t="shared" si="67"/>
        <v/>
      </c>
      <c r="D703" s="87" t="str">
        <f>IF($A703=0,"",IF($A703&lt;=$A$1,+VLOOKUP($A703,'Rashodi- plan-izvršenje'!$A$8:B$1500,'prenos-P-R-N'!D$1,FALSE),IF($A703&gt;$A$2,+VLOOKUP($A703,'Neizmirene obaveze JLS'!$A$11:B$500,'prenos-P-R-N'!D$1,FALSE),"")))</f>
        <v/>
      </c>
      <c r="E703" s="87" t="str">
        <f>IF($A703=0,"",IF($A703&lt;=$A$1,+VLOOKUP($A703,'Rashodi- plan-izvršenje'!$A$8:C$1500,'prenos-P-R-N'!E$1,FALSE),IF($A703&gt;$A$2,+VLOOKUP($A703,'Neizmirene obaveze JLS'!$A$11:C$500,'prenos-P-R-N'!E$1,FALSE),"")))</f>
        <v/>
      </c>
      <c r="F703" s="87" t="str">
        <f>IF($A703=0,"",IF($A703&lt;=$A$1,+VLOOKUP($A703,'Rashodi- plan-izvršenje'!$A$8:D$1500,'prenos-P-R-N'!F$1,FALSE),IF($A703&gt;$A$2,+VLOOKUP($A703,'Neizmirene obaveze JLS'!$A$11:D$500,'prenos-P-R-N'!F$1,FALSE),"")))</f>
        <v/>
      </c>
      <c r="G703" s="87" t="str">
        <f>IF($A703=0,"",IF($A703&lt;=$A$1,+VLOOKUP($A703,'Rashodi- plan-izvršenje'!$A$8:E$1500,'prenos-P-R-N'!G$1,FALSE),IF($A703&gt;$A$2,+VLOOKUP($A703,'Neizmirene obaveze JLS'!$A$11:E$500,'prenos-P-R-N'!G$1,FALSE),"")))</f>
        <v/>
      </c>
      <c r="H703" s="87" t="str">
        <f>IF($A703=0,"",IF($A703&lt;=$A$1,+VLOOKUP($A703,'Rashodi- plan-izvršenje'!$A$8:F$1500,'prenos-P-R-N'!H$1,FALSE),IF($A703&gt;$A$2,+VLOOKUP($A703,'Neizmirene obaveze JLS'!$A$11:F$500,'prenos-P-R-N'!H$1,FALSE),"")))</f>
        <v/>
      </c>
      <c r="I703" s="87" t="str">
        <f>IF($A703=0,"",IF($A703&lt;=$A$1,+VLOOKUP($A703,'Rashodi- plan-izvršenje'!$A$8:G$1500,'prenos-P-R-N'!I$1,FALSE),IF($A703&gt;$A$2,+VLOOKUP($A703,'Neizmirene obaveze JLS'!$A$11:G$500,'prenos-P-R-N'!I$1,FALSE),"")))</f>
        <v/>
      </c>
      <c r="J703" s="87" t="str">
        <f>IF($A703=0,"",IF($A703&lt;=$A$1,+VLOOKUP($A703,'Rashodi- plan-izvršenje'!$A$8:H$1500,'prenos-P-R-N'!J$1,FALSE),IF($A703&gt;$A$2,+VLOOKUP($A703,'Neizmirene obaveze JLS'!$A$11:H$500,'prenos-P-R-N'!J$1,FALSE),"")))</f>
        <v/>
      </c>
      <c r="K703" s="87" t="str">
        <f>IF($A703=0,"",IF($A703&lt;=$A$1,+VLOOKUP($A703,'Rashodi- plan-izvršenje'!$A$8:I$1500,'prenos-P-R-N'!K$1,FALSE),IF($A703&gt;$A$2,+VLOOKUP($A703,'Neizmirene obaveze JLS'!$A$11:I$500,'prenos-P-R-N'!K$1,FALSE),"")))</f>
        <v/>
      </c>
      <c r="L703" t="str">
        <f>IF(A703=0,"",IF(A703&lt;=A$1,+IF(VLOOKUP(A703,'Rashodi- plan-izvršenje'!A$8:J$1500,M$1,FALSE)&gt;0,"Програмска активност","Пројекат"),IF(A703&gt;A$2,+IF(VLOOKUP(A703,'Neizmirene obaveze JLS'!A$8:J$2008,M$1,FALSE)&gt;0,"Програмска активност","Пројекат"),"")))</f>
        <v/>
      </c>
      <c r="M703" s="87" t="str">
        <f>IF(A703=0,"",IF($A703&lt;=$A$1,+IF(VLOOKUP($A703,'Rashodi- plan-izvršenje'!$A$8:$M$1500,10,FALSE)&gt;0,VLOOKUP($A703,'Rashodi- plan-izvršenje'!$A$8:$M$1500,10,FALSE),VLOOKUP($A703,'Rashodi- plan-izvršenje'!$A$8:$M$1500,12,FALSE)),+IF($A703&gt;$A$2,IF(VLOOKUP($A703,'Neizmirene obaveze JLS'!$A$8:$M$1500,10,FALSE)&gt;0,VLOOKUP($A703,'Neizmirene obaveze JLS'!$A$11:$M$1500,10,FALSE),VLOOKUP($A703,'Neizmirene obaveze JLS'!$A$11:$M$1500,12,FALSE)),0)))</f>
        <v/>
      </c>
      <c r="N703" s="87" t="str">
        <f>IF(A703=0,"",IF($A703&lt;=$A$1,+IF(VLOOKUP(A703,'Rashodi- plan-izvršenje'!$A$8:$M$1500,10,FALSE)&gt;0,VLOOKUP(A703,'Rashodi- plan-izvršenje'!$A$8:$M$1500,11,FALSE),VLOOKUP(A703,'Rashodi- plan-izvršenje'!$A$8:$M$1500,13,FALSE)),+IF($A703&gt;$A$2,IF(VLOOKUP($A703,'Neizmirene obaveze JLS'!$A$8:$M$1500,10,FALSE)&gt;0,VLOOKUP($A703,'Neizmirene obaveze JLS'!$A$11:$M$1500,11,FALSE),VLOOKUP($A703,'Neizmirene obaveze JLS'!$A$11:$M$1500,13,FALSE)),0)))</f>
        <v/>
      </c>
      <c r="O703" s="87" t="str">
        <f>IF(A703=0,"",IF($A703&lt;=$A$1,VALUE(+VLOOKUP($A703,'Rashodi- plan-izvršenje'!$A$8:N$1500,'prenos-P-R-N'!O$1,FALSE)),IF($A703&lt;=A$2,VALUE(VLOOKUP($A703,'Prihodi- plan-izvršenje'!$A$8:$H$500,6,FALSE)),VALUE(VLOOKUP($A703,'Neizmirene obaveze JLS'!$A$8:$N$500,O$1,FALSE)))))</f>
        <v/>
      </c>
      <c r="P703" s="87" t="str">
        <f>IF(A703=0,"",IF(A703=0,0,IF(A703&gt;A$2,'šifarnik K-izvor'!G$3,+IF(Q703&lt;700,+'šifarnik K-izvor'!G$2,'šifarnik K-izvor'!G$1))))</f>
        <v/>
      </c>
      <c r="Q703" s="87">
        <f>IF($A703&lt;=$A$1,VALUE(+VLOOKUP($A703,'Rashodi- plan-izvršenje'!$A$8:O$1500,'prenos-P-R-N'!Q$1,FALSE)),IF($A703&lt;=$A$2,VLOOKUP($A703,'Prihodi- plan-izvršenje'!$A$4:$H$500,4,FALSE),IF($A703&lt;=$A$3,VLOOKUP(A703,'Neizmirene obaveze JLS'!$A$11:O$500,Q$1,FALSE),"")))</f>
        <v>0</v>
      </c>
      <c r="R703" s="88">
        <f>IF($A703&lt;=$A$1,VALUE(+VLOOKUP($A703,'Rashodi- plan-izvršenje'!$A$8:P$1500,'prenos-P-R-N'!R$1,FALSE)),IF($A703&lt;=$A$2,VLOOKUP($A703,'Prihodi- plan-izvršenje'!$A$4:$H$500,7,FALSE),""))</f>
        <v>0</v>
      </c>
      <c r="S703" s="88">
        <f>IF(A703=0,0,IF($A703&lt;=$A$1,VALUE(+VLOOKUP($A703,'Rashodi- plan-izvršenje'!$A$8:Q$1500,'prenos-P-R-N'!S$1,FALSE)),IF($A703&lt;=$A$2,VLOOKUP($A703,'Prihodi- plan-izvršenje'!$A$4:$H$500,8,FALSE),0)))</f>
        <v>0</v>
      </c>
      <c r="T703" s="88" t="str">
        <f>IF($A703&gt;$A$2,VLOOKUP($A703,'Neizmirene obaveze JLS'!$A$11:R$500,R$1,FALSE),"")</f>
        <v/>
      </c>
      <c r="U703" s="88">
        <f>IF($A703&gt;$A$2,VLOOKUP($A703,'Neizmirene obaveze JLS'!$A$11:S$500,S$1,FALSE),0)</f>
        <v>0</v>
      </c>
      <c r="V703" s="88">
        <f t="shared" si="63"/>
        <v>0</v>
      </c>
      <c r="W703" s="74"/>
      <c r="X703" s="74"/>
      <c r="Y703" s="74"/>
      <c r="Z703" s="74"/>
      <c r="AA703" s="193">
        <f t="shared" si="64"/>
        <v>1</v>
      </c>
      <c r="AB703" s="193" t="str">
        <f t="shared" si="65"/>
        <v/>
      </c>
    </row>
    <row r="704" spans="1:28">
      <c r="A704" s="89">
        <f>IF(AND(COUNTIF(A$1:A$3,"&gt;0")=1,MAX(A$8:A703)&lt;A$1),A703+1,IF(AND(COUNTIF(A$1:A$3,"&gt;0")=2,MAX(A$8:A703)&lt;A$2),A703+1,IF(AND(COUNTIF(A$1:A$3,"&gt;0")=3,MAX(A$8:A703)&lt;A$3),A703+1,0)))</f>
        <v>0</v>
      </c>
      <c r="B704" s="89" t="str">
        <f t="shared" si="66"/>
        <v/>
      </c>
      <c r="C704" s="89" t="str">
        <f t="shared" si="67"/>
        <v/>
      </c>
      <c r="D704" s="87" t="str">
        <f>IF($A704=0,"",IF($A704&lt;=$A$1,+VLOOKUP($A704,'Rashodi- plan-izvršenje'!$A$8:B$1500,'prenos-P-R-N'!D$1,FALSE),IF($A704&gt;$A$2,+VLOOKUP($A704,'Neizmirene obaveze JLS'!$A$11:B$500,'prenos-P-R-N'!D$1,FALSE),"")))</f>
        <v/>
      </c>
      <c r="E704" s="87" t="str">
        <f>IF($A704=0,"",IF($A704&lt;=$A$1,+VLOOKUP($A704,'Rashodi- plan-izvršenje'!$A$8:C$1500,'prenos-P-R-N'!E$1,FALSE),IF($A704&gt;$A$2,+VLOOKUP($A704,'Neizmirene obaveze JLS'!$A$11:C$500,'prenos-P-R-N'!E$1,FALSE),"")))</f>
        <v/>
      </c>
      <c r="F704" s="87" t="str">
        <f>IF($A704=0,"",IF($A704&lt;=$A$1,+VLOOKUP($A704,'Rashodi- plan-izvršenje'!$A$8:D$1500,'prenos-P-R-N'!F$1,FALSE),IF($A704&gt;$A$2,+VLOOKUP($A704,'Neizmirene obaveze JLS'!$A$11:D$500,'prenos-P-R-N'!F$1,FALSE),"")))</f>
        <v/>
      </c>
      <c r="G704" s="87" t="str">
        <f>IF($A704=0,"",IF($A704&lt;=$A$1,+VLOOKUP($A704,'Rashodi- plan-izvršenje'!$A$8:E$1500,'prenos-P-R-N'!G$1,FALSE),IF($A704&gt;$A$2,+VLOOKUP($A704,'Neizmirene obaveze JLS'!$A$11:E$500,'prenos-P-R-N'!G$1,FALSE),"")))</f>
        <v/>
      </c>
      <c r="H704" s="87" t="str">
        <f>IF($A704=0,"",IF($A704&lt;=$A$1,+VLOOKUP($A704,'Rashodi- plan-izvršenje'!$A$8:F$1500,'prenos-P-R-N'!H$1,FALSE),IF($A704&gt;$A$2,+VLOOKUP($A704,'Neizmirene obaveze JLS'!$A$11:F$500,'prenos-P-R-N'!H$1,FALSE),"")))</f>
        <v/>
      </c>
      <c r="I704" s="87" t="str">
        <f>IF($A704=0,"",IF($A704&lt;=$A$1,+VLOOKUP($A704,'Rashodi- plan-izvršenje'!$A$8:G$1500,'prenos-P-R-N'!I$1,FALSE),IF($A704&gt;$A$2,+VLOOKUP($A704,'Neizmirene obaveze JLS'!$A$11:G$500,'prenos-P-R-N'!I$1,FALSE),"")))</f>
        <v/>
      </c>
      <c r="J704" s="87" t="str">
        <f>IF($A704=0,"",IF($A704&lt;=$A$1,+VLOOKUP($A704,'Rashodi- plan-izvršenje'!$A$8:H$1500,'prenos-P-R-N'!J$1,FALSE),IF($A704&gt;$A$2,+VLOOKUP($A704,'Neizmirene obaveze JLS'!$A$11:H$500,'prenos-P-R-N'!J$1,FALSE),"")))</f>
        <v/>
      </c>
      <c r="K704" s="87" t="str">
        <f>IF($A704=0,"",IF($A704&lt;=$A$1,+VLOOKUP($A704,'Rashodi- plan-izvršenje'!$A$8:I$1500,'prenos-P-R-N'!K$1,FALSE),IF($A704&gt;$A$2,+VLOOKUP($A704,'Neizmirene obaveze JLS'!$A$11:I$500,'prenos-P-R-N'!K$1,FALSE),"")))</f>
        <v/>
      </c>
      <c r="L704" t="str">
        <f>IF(A704=0,"",IF(A704&lt;=A$1,+IF(VLOOKUP(A704,'Rashodi- plan-izvršenje'!A$8:J$1500,M$1,FALSE)&gt;0,"Програмска активност","Пројекат"),IF(A704&gt;A$2,+IF(VLOOKUP(A704,'Neizmirene obaveze JLS'!A$8:J$2008,M$1,FALSE)&gt;0,"Програмска активност","Пројекат"),"")))</f>
        <v/>
      </c>
      <c r="M704" s="87" t="str">
        <f>IF(A704=0,"",IF($A704&lt;=$A$1,+IF(VLOOKUP($A704,'Rashodi- plan-izvršenje'!$A$8:$M$1500,10,FALSE)&gt;0,VLOOKUP($A704,'Rashodi- plan-izvršenje'!$A$8:$M$1500,10,FALSE),VLOOKUP($A704,'Rashodi- plan-izvršenje'!$A$8:$M$1500,12,FALSE)),+IF($A704&gt;$A$2,IF(VLOOKUP($A704,'Neizmirene obaveze JLS'!$A$8:$M$1500,10,FALSE)&gt;0,VLOOKUP($A704,'Neizmirene obaveze JLS'!$A$11:$M$1500,10,FALSE),VLOOKUP($A704,'Neizmirene obaveze JLS'!$A$11:$M$1500,12,FALSE)),0)))</f>
        <v/>
      </c>
      <c r="N704" s="87" t="str">
        <f>IF(A704=0,"",IF($A704&lt;=$A$1,+IF(VLOOKUP(A704,'Rashodi- plan-izvršenje'!$A$8:$M$1500,10,FALSE)&gt;0,VLOOKUP(A704,'Rashodi- plan-izvršenje'!$A$8:$M$1500,11,FALSE),VLOOKUP(A704,'Rashodi- plan-izvršenje'!$A$8:$M$1500,13,FALSE)),+IF($A704&gt;$A$2,IF(VLOOKUP($A704,'Neizmirene obaveze JLS'!$A$8:$M$1500,10,FALSE)&gt;0,VLOOKUP($A704,'Neizmirene obaveze JLS'!$A$11:$M$1500,11,FALSE),VLOOKUP($A704,'Neizmirene obaveze JLS'!$A$11:$M$1500,13,FALSE)),0)))</f>
        <v/>
      </c>
      <c r="O704" s="87" t="str">
        <f>IF(A704=0,"",IF($A704&lt;=$A$1,VALUE(+VLOOKUP($A704,'Rashodi- plan-izvršenje'!$A$8:N$1500,'prenos-P-R-N'!O$1,FALSE)),IF($A704&lt;=A$2,VALUE(VLOOKUP($A704,'Prihodi- plan-izvršenje'!$A$8:$H$500,6,FALSE)),VALUE(VLOOKUP($A704,'Neizmirene obaveze JLS'!$A$8:$N$500,O$1,FALSE)))))</f>
        <v/>
      </c>
      <c r="P704" s="87" t="str">
        <f>IF(A704=0,"",IF(A704=0,0,IF(A704&gt;A$2,'šifarnik K-izvor'!G$3,+IF(Q704&lt;700,+'šifarnik K-izvor'!G$2,'šifarnik K-izvor'!G$1))))</f>
        <v/>
      </c>
      <c r="Q704" s="87">
        <f>IF($A704&lt;=$A$1,VALUE(+VLOOKUP($A704,'Rashodi- plan-izvršenje'!$A$8:O$1500,'prenos-P-R-N'!Q$1,FALSE)),IF($A704&lt;=$A$2,VLOOKUP($A704,'Prihodi- plan-izvršenje'!$A$4:$H$500,4,FALSE),IF($A704&lt;=$A$3,VLOOKUP(A704,'Neizmirene obaveze JLS'!$A$11:O$500,Q$1,FALSE),"")))</f>
        <v>0</v>
      </c>
      <c r="R704" s="88">
        <f>IF($A704&lt;=$A$1,VALUE(+VLOOKUP($A704,'Rashodi- plan-izvršenje'!$A$8:P$1500,'prenos-P-R-N'!R$1,FALSE)),IF($A704&lt;=$A$2,VLOOKUP($A704,'Prihodi- plan-izvršenje'!$A$4:$H$500,7,FALSE),""))</f>
        <v>0</v>
      </c>
      <c r="S704" s="88">
        <f>IF(A704=0,0,IF($A704&lt;=$A$1,VALUE(+VLOOKUP($A704,'Rashodi- plan-izvršenje'!$A$8:Q$1500,'prenos-P-R-N'!S$1,FALSE)),IF($A704&lt;=$A$2,VLOOKUP($A704,'Prihodi- plan-izvršenje'!$A$4:$H$500,8,FALSE),0)))</f>
        <v>0</v>
      </c>
      <c r="T704" s="88" t="str">
        <f>IF($A704&gt;$A$2,VLOOKUP($A704,'Neizmirene obaveze JLS'!$A$11:R$500,R$1,FALSE),"")</f>
        <v/>
      </c>
      <c r="U704" s="88">
        <f>IF($A704&gt;$A$2,VLOOKUP($A704,'Neizmirene obaveze JLS'!$A$11:S$500,S$1,FALSE),0)</f>
        <v>0</v>
      </c>
      <c r="V704" s="88">
        <f t="shared" si="63"/>
        <v>0</v>
      </c>
      <c r="W704" s="74"/>
      <c r="X704" s="74"/>
      <c r="Y704" s="74"/>
      <c r="Z704" s="74"/>
      <c r="AA704" s="193">
        <f t="shared" si="64"/>
        <v>1</v>
      </c>
      <c r="AB704" s="193" t="str">
        <f t="shared" si="65"/>
        <v/>
      </c>
    </row>
    <row r="705" spans="1:28">
      <c r="A705" s="89">
        <f>IF(AND(COUNTIF(A$1:A$3,"&gt;0")=1,MAX(A$8:A704)&lt;A$1),A704+1,IF(AND(COUNTIF(A$1:A$3,"&gt;0")=2,MAX(A$8:A704)&lt;A$2),A704+1,IF(AND(COUNTIF(A$1:A$3,"&gt;0")=3,MAX(A$8:A704)&lt;A$3),A704+1,0)))</f>
        <v>0</v>
      </c>
      <c r="B705" s="89" t="str">
        <f t="shared" si="66"/>
        <v/>
      </c>
      <c r="C705" s="89" t="str">
        <f t="shared" si="67"/>
        <v/>
      </c>
      <c r="D705" s="87" t="str">
        <f>IF($A705=0,"",IF($A705&lt;=$A$1,+VLOOKUP($A705,'Rashodi- plan-izvršenje'!$A$8:B$1500,'prenos-P-R-N'!D$1,FALSE),IF($A705&gt;$A$2,+VLOOKUP($A705,'Neizmirene obaveze JLS'!$A$11:B$500,'prenos-P-R-N'!D$1,FALSE),"")))</f>
        <v/>
      </c>
      <c r="E705" s="87" t="str">
        <f>IF($A705=0,"",IF($A705&lt;=$A$1,+VLOOKUP($A705,'Rashodi- plan-izvršenje'!$A$8:C$1500,'prenos-P-R-N'!E$1,FALSE),IF($A705&gt;$A$2,+VLOOKUP($A705,'Neizmirene obaveze JLS'!$A$11:C$500,'prenos-P-R-N'!E$1,FALSE),"")))</f>
        <v/>
      </c>
      <c r="F705" s="87" t="str">
        <f>IF($A705=0,"",IF($A705&lt;=$A$1,+VLOOKUP($A705,'Rashodi- plan-izvršenje'!$A$8:D$1500,'prenos-P-R-N'!F$1,FALSE),IF($A705&gt;$A$2,+VLOOKUP($A705,'Neizmirene obaveze JLS'!$A$11:D$500,'prenos-P-R-N'!F$1,FALSE),"")))</f>
        <v/>
      </c>
      <c r="G705" s="87" t="str">
        <f>IF($A705=0,"",IF($A705&lt;=$A$1,+VLOOKUP($A705,'Rashodi- plan-izvršenje'!$A$8:E$1500,'prenos-P-R-N'!G$1,FALSE),IF($A705&gt;$A$2,+VLOOKUP($A705,'Neizmirene obaveze JLS'!$A$11:E$500,'prenos-P-R-N'!G$1,FALSE),"")))</f>
        <v/>
      </c>
      <c r="H705" s="87" t="str">
        <f>IF($A705=0,"",IF($A705&lt;=$A$1,+VLOOKUP($A705,'Rashodi- plan-izvršenje'!$A$8:F$1500,'prenos-P-R-N'!H$1,FALSE),IF($A705&gt;$A$2,+VLOOKUP($A705,'Neizmirene obaveze JLS'!$A$11:F$500,'prenos-P-R-N'!H$1,FALSE),"")))</f>
        <v/>
      </c>
      <c r="I705" s="87" t="str">
        <f>IF($A705=0,"",IF($A705&lt;=$A$1,+VLOOKUP($A705,'Rashodi- plan-izvršenje'!$A$8:G$1500,'prenos-P-R-N'!I$1,FALSE),IF($A705&gt;$A$2,+VLOOKUP($A705,'Neizmirene obaveze JLS'!$A$11:G$500,'prenos-P-R-N'!I$1,FALSE),"")))</f>
        <v/>
      </c>
      <c r="J705" s="87" t="str">
        <f>IF($A705=0,"",IF($A705&lt;=$A$1,+VLOOKUP($A705,'Rashodi- plan-izvršenje'!$A$8:H$1500,'prenos-P-R-N'!J$1,FALSE),IF($A705&gt;$A$2,+VLOOKUP($A705,'Neizmirene obaveze JLS'!$A$11:H$500,'prenos-P-R-N'!J$1,FALSE),"")))</f>
        <v/>
      </c>
      <c r="K705" s="87" t="str">
        <f>IF($A705=0,"",IF($A705&lt;=$A$1,+VLOOKUP($A705,'Rashodi- plan-izvršenje'!$A$8:I$1500,'prenos-P-R-N'!K$1,FALSE),IF($A705&gt;$A$2,+VLOOKUP($A705,'Neizmirene obaveze JLS'!$A$11:I$500,'prenos-P-R-N'!K$1,FALSE),"")))</f>
        <v/>
      </c>
      <c r="L705" t="str">
        <f>IF(A705=0,"",IF(A705&lt;=A$1,+IF(VLOOKUP(A705,'Rashodi- plan-izvršenje'!A$8:J$1500,M$1,FALSE)&gt;0,"Програмска активност","Пројекат"),IF(A705&gt;A$2,+IF(VLOOKUP(A705,'Neizmirene obaveze JLS'!A$8:J$2008,M$1,FALSE)&gt;0,"Програмска активност","Пројекат"),"")))</f>
        <v/>
      </c>
      <c r="M705" s="87" t="str">
        <f>IF(A705=0,"",IF($A705&lt;=$A$1,+IF(VLOOKUP($A705,'Rashodi- plan-izvršenje'!$A$8:$M$1500,10,FALSE)&gt;0,VLOOKUP($A705,'Rashodi- plan-izvršenje'!$A$8:$M$1500,10,FALSE),VLOOKUP($A705,'Rashodi- plan-izvršenje'!$A$8:$M$1500,12,FALSE)),+IF($A705&gt;$A$2,IF(VLOOKUP($A705,'Neizmirene obaveze JLS'!$A$8:$M$1500,10,FALSE)&gt;0,VLOOKUP($A705,'Neizmirene obaveze JLS'!$A$11:$M$1500,10,FALSE),VLOOKUP($A705,'Neizmirene obaveze JLS'!$A$11:$M$1500,12,FALSE)),0)))</f>
        <v/>
      </c>
      <c r="N705" s="87" t="str">
        <f>IF(A705=0,"",IF($A705&lt;=$A$1,+IF(VLOOKUP(A705,'Rashodi- plan-izvršenje'!$A$8:$M$1500,10,FALSE)&gt;0,VLOOKUP(A705,'Rashodi- plan-izvršenje'!$A$8:$M$1500,11,FALSE),VLOOKUP(A705,'Rashodi- plan-izvršenje'!$A$8:$M$1500,13,FALSE)),+IF($A705&gt;$A$2,IF(VLOOKUP($A705,'Neizmirene obaveze JLS'!$A$8:$M$1500,10,FALSE)&gt;0,VLOOKUP($A705,'Neizmirene obaveze JLS'!$A$11:$M$1500,11,FALSE),VLOOKUP($A705,'Neizmirene obaveze JLS'!$A$11:$M$1500,13,FALSE)),0)))</f>
        <v/>
      </c>
      <c r="O705" s="87" t="str">
        <f>IF(A705=0,"",IF($A705&lt;=$A$1,VALUE(+VLOOKUP($A705,'Rashodi- plan-izvršenje'!$A$8:N$1500,'prenos-P-R-N'!O$1,FALSE)),IF($A705&lt;=A$2,VALUE(VLOOKUP($A705,'Prihodi- plan-izvršenje'!$A$8:$H$500,6,FALSE)),VALUE(VLOOKUP($A705,'Neizmirene obaveze JLS'!$A$8:$N$500,O$1,FALSE)))))</f>
        <v/>
      </c>
      <c r="P705" s="87" t="str">
        <f>IF(A705=0,"",IF(A705=0,0,IF(A705&gt;A$2,'šifarnik K-izvor'!G$3,+IF(Q705&lt;700,+'šifarnik K-izvor'!G$2,'šifarnik K-izvor'!G$1))))</f>
        <v/>
      </c>
      <c r="Q705" s="87">
        <f>IF($A705&lt;=$A$1,VALUE(+VLOOKUP($A705,'Rashodi- plan-izvršenje'!$A$8:O$1500,'prenos-P-R-N'!Q$1,FALSE)),IF($A705&lt;=$A$2,VLOOKUP($A705,'Prihodi- plan-izvršenje'!$A$4:$H$500,4,FALSE),IF($A705&lt;=$A$3,VLOOKUP(A705,'Neizmirene obaveze JLS'!$A$11:O$500,Q$1,FALSE),"")))</f>
        <v>0</v>
      </c>
      <c r="R705" s="88">
        <f>IF($A705&lt;=$A$1,VALUE(+VLOOKUP($A705,'Rashodi- plan-izvršenje'!$A$8:P$1500,'prenos-P-R-N'!R$1,FALSE)),IF($A705&lt;=$A$2,VLOOKUP($A705,'Prihodi- plan-izvršenje'!$A$4:$H$500,7,FALSE),""))</f>
        <v>0</v>
      </c>
      <c r="S705" s="88">
        <f>IF(A705=0,0,IF($A705&lt;=$A$1,VALUE(+VLOOKUP($A705,'Rashodi- plan-izvršenje'!$A$8:Q$1500,'prenos-P-R-N'!S$1,FALSE)),IF($A705&lt;=$A$2,VLOOKUP($A705,'Prihodi- plan-izvršenje'!$A$4:$H$500,8,FALSE),0)))</f>
        <v>0</v>
      </c>
      <c r="T705" s="88" t="str">
        <f>IF($A705&gt;$A$2,VLOOKUP($A705,'Neizmirene obaveze JLS'!$A$11:R$500,R$1,FALSE),"")</f>
        <v/>
      </c>
      <c r="U705" s="88">
        <f>IF($A705&gt;$A$2,VLOOKUP($A705,'Neizmirene obaveze JLS'!$A$11:S$500,S$1,FALSE),0)</f>
        <v>0</v>
      </c>
      <c r="V705" s="88">
        <f t="shared" si="63"/>
        <v>0</v>
      </c>
      <c r="W705" s="74"/>
      <c r="X705" s="74"/>
      <c r="Y705" s="74"/>
      <c r="Z705" s="74"/>
      <c r="AA705" s="193">
        <f t="shared" si="64"/>
        <v>1</v>
      </c>
      <c r="AB705" s="193" t="str">
        <f t="shared" si="65"/>
        <v/>
      </c>
    </row>
    <row r="706" spans="1:28">
      <c r="A706" s="89">
        <f>IF(AND(COUNTIF(A$1:A$3,"&gt;0")=1,MAX(A$8:A705)&lt;A$1),A705+1,IF(AND(COUNTIF(A$1:A$3,"&gt;0")=2,MAX(A$8:A705)&lt;A$2),A705+1,IF(AND(COUNTIF(A$1:A$3,"&gt;0")=3,MAX(A$8:A705)&lt;A$3),A705+1,0)))</f>
        <v>0</v>
      </c>
      <c r="B706" s="89" t="str">
        <f t="shared" si="66"/>
        <v/>
      </c>
      <c r="C706" s="89" t="str">
        <f t="shared" si="67"/>
        <v/>
      </c>
      <c r="D706" s="87" t="str">
        <f>IF($A706=0,"",IF($A706&lt;=$A$1,+VLOOKUP($A706,'Rashodi- plan-izvršenje'!$A$8:B$1500,'prenos-P-R-N'!D$1,FALSE),IF($A706&gt;$A$2,+VLOOKUP($A706,'Neizmirene obaveze JLS'!$A$11:B$500,'prenos-P-R-N'!D$1,FALSE),"")))</f>
        <v/>
      </c>
      <c r="E706" s="87" t="str">
        <f>IF($A706=0,"",IF($A706&lt;=$A$1,+VLOOKUP($A706,'Rashodi- plan-izvršenje'!$A$8:C$1500,'prenos-P-R-N'!E$1,FALSE),IF($A706&gt;$A$2,+VLOOKUP($A706,'Neizmirene obaveze JLS'!$A$11:C$500,'prenos-P-R-N'!E$1,FALSE),"")))</f>
        <v/>
      </c>
      <c r="F706" s="87" t="str">
        <f>IF($A706=0,"",IF($A706&lt;=$A$1,+VLOOKUP($A706,'Rashodi- plan-izvršenje'!$A$8:D$1500,'prenos-P-R-N'!F$1,FALSE),IF($A706&gt;$A$2,+VLOOKUP($A706,'Neizmirene obaveze JLS'!$A$11:D$500,'prenos-P-R-N'!F$1,FALSE),"")))</f>
        <v/>
      </c>
      <c r="G706" s="87" t="str">
        <f>IF($A706=0,"",IF($A706&lt;=$A$1,+VLOOKUP($A706,'Rashodi- plan-izvršenje'!$A$8:E$1500,'prenos-P-R-N'!G$1,FALSE),IF($A706&gt;$A$2,+VLOOKUP($A706,'Neizmirene obaveze JLS'!$A$11:E$500,'prenos-P-R-N'!G$1,FALSE),"")))</f>
        <v/>
      </c>
      <c r="H706" s="87" t="str">
        <f>IF($A706=0,"",IF($A706&lt;=$A$1,+VLOOKUP($A706,'Rashodi- plan-izvršenje'!$A$8:F$1500,'prenos-P-R-N'!H$1,FALSE),IF($A706&gt;$A$2,+VLOOKUP($A706,'Neizmirene obaveze JLS'!$A$11:F$500,'prenos-P-R-N'!H$1,FALSE),"")))</f>
        <v/>
      </c>
      <c r="I706" s="87" t="str">
        <f>IF($A706=0,"",IF($A706&lt;=$A$1,+VLOOKUP($A706,'Rashodi- plan-izvršenje'!$A$8:G$1500,'prenos-P-R-N'!I$1,FALSE),IF($A706&gt;$A$2,+VLOOKUP($A706,'Neizmirene obaveze JLS'!$A$11:G$500,'prenos-P-R-N'!I$1,FALSE),"")))</f>
        <v/>
      </c>
      <c r="J706" s="87" t="str">
        <f>IF($A706=0,"",IF($A706&lt;=$A$1,+VLOOKUP($A706,'Rashodi- plan-izvršenje'!$A$8:H$1500,'prenos-P-R-N'!J$1,FALSE),IF($A706&gt;$A$2,+VLOOKUP($A706,'Neizmirene obaveze JLS'!$A$11:H$500,'prenos-P-R-N'!J$1,FALSE),"")))</f>
        <v/>
      </c>
      <c r="K706" s="87" t="str">
        <f>IF($A706=0,"",IF($A706&lt;=$A$1,+VLOOKUP($A706,'Rashodi- plan-izvršenje'!$A$8:I$1500,'prenos-P-R-N'!K$1,FALSE),IF($A706&gt;$A$2,+VLOOKUP($A706,'Neizmirene obaveze JLS'!$A$11:I$500,'prenos-P-R-N'!K$1,FALSE),"")))</f>
        <v/>
      </c>
      <c r="L706" t="str">
        <f>IF(A706=0,"",IF(A706&lt;=A$1,+IF(VLOOKUP(A706,'Rashodi- plan-izvršenje'!A$8:J$1500,M$1,FALSE)&gt;0,"Програмска активност","Пројекат"),IF(A706&gt;A$2,+IF(VLOOKUP(A706,'Neizmirene obaveze JLS'!A$8:J$2008,M$1,FALSE)&gt;0,"Програмска активност","Пројекат"),"")))</f>
        <v/>
      </c>
      <c r="M706" s="87" t="str">
        <f>IF(A706=0,"",IF($A706&lt;=$A$1,+IF(VLOOKUP($A706,'Rashodi- plan-izvršenje'!$A$8:$M$1500,10,FALSE)&gt;0,VLOOKUP($A706,'Rashodi- plan-izvršenje'!$A$8:$M$1500,10,FALSE),VLOOKUP($A706,'Rashodi- plan-izvršenje'!$A$8:$M$1500,12,FALSE)),+IF($A706&gt;$A$2,IF(VLOOKUP($A706,'Neizmirene obaveze JLS'!$A$8:$M$1500,10,FALSE)&gt;0,VLOOKUP($A706,'Neizmirene obaveze JLS'!$A$11:$M$1500,10,FALSE),VLOOKUP($A706,'Neizmirene obaveze JLS'!$A$11:$M$1500,12,FALSE)),0)))</f>
        <v/>
      </c>
      <c r="N706" s="87" t="str">
        <f>IF(A706=0,"",IF($A706&lt;=$A$1,+IF(VLOOKUP(A706,'Rashodi- plan-izvršenje'!$A$8:$M$1500,10,FALSE)&gt;0,VLOOKUP(A706,'Rashodi- plan-izvršenje'!$A$8:$M$1500,11,FALSE),VLOOKUP(A706,'Rashodi- plan-izvršenje'!$A$8:$M$1500,13,FALSE)),+IF($A706&gt;$A$2,IF(VLOOKUP($A706,'Neizmirene obaveze JLS'!$A$8:$M$1500,10,FALSE)&gt;0,VLOOKUP($A706,'Neizmirene obaveze JLS'!$A$11:$M$1500,11,FALSE),VLOOKUP($A706,'Neizmirene obaveze JLS'!$A$11:$M$1500,13,FALSE)),0)))</f>
        <v/>
      </c>
      <c r="O706" s="87" t="str">
        <f>IF(A706=0,"",IF($A706&lt;=$A$1,VALUE(+VLOOKUP($A706,'Rashodi- plan-izvršenje'!$A$8:N$1500,'prenos-P-R-N'!O$1,FALSE)),IF($A706&lt;=A$2,VALUE(VLOOKUP($A706,'Prihodi- plan-izvršenje'!$A$8:$H$500,6,FALSE)),VALUE(VLOOKUP($A706,'Neizmirene obaveze JLS'!$A$8:$N$500,O$1,FALSE)))))</f>
        <v/>
      </c>
      <c r="P706" s="87" t="str">
        <f>IF(A706=0,"",IF(A706=0,0,IF(A706&gt;A$2,'šifarnik K-izvor'!G$3,+IF(Q706&lt;700,+'šifarnik K-izvor'!G$2,'šifarnik K-izvor'!G$1))))</f>
        <v/>
      </c>
      <c r="Q706" s="87">
        <f>IF($A706&lt;=$A$1,VALUE(+VLOOKUP($A706,'Rashodi- plan-izvršenje'!$A$8:O$1500,'prenos-P-R-N'!Q$1,FALSE)),IF($A706&lt;=$A$2,VLOOKUP($A706,'Prihodi- plan-izvršenje'!$A$4:$H$500,4,FALSE),IF($A706&lt;=$A$3,VLOOKUP(A706,'Neizmirene obaveze JLS'!$A$11:O$500,Q$1,FALSE),"")))</f>
        <v>0</v>
      </c>
      <c r="R706" s="88">
        <f>IF($A706&lt;=$A$1,VALUE(+VLOOKUP($A706,'Rashodi- plan-izvršenje'!$A$8:P$1500,'prenos-P-R-N'!R$1,FALSE)),IF($A706&lt;=$A$2,VLOOKUP($A706,'Prihodi- plan-izvršenje'!$A$4:$H$500,7,FALSE),""))</f>
        <v>0</v>
      </c>
      <c r="S706" s="88">
        <f>IF(A706=0,0,IF($A706&lt;=$A$1,VALUE(+VLOOKUP($A706,'Rashodi- plan-izvršenje'!$A$8:Q$1500,'prenos-P-R-N'!S$1,FALSE)),IF($A706&lt;=$A$2,VLOOKUP($A706,'Prihodi- plan-izvršenje'!$A$4:$H$500,8,FALSE),0)))</f>
        <v>0</v>
      </c>
      <c r="T706" s="88" t="str">
        <f>IF($A706&gt;$A$2,VLOOKUP($A706,'Neizmirene obaveze JLS'!$A$11:R$500,R$1,FALSE),"")</f>
        <v/>
      </c>
      <c r="U706" s="88">
        <f>IF($A706&gt;$A$2,VLOOKUP($A706,'Neizmirene obaveze JLS'!$A$11:S$500,S$1,FALSE),0)</f>
        <v>0</v>
      </c>
      <c r="V706" s="88">
        <f t="shared" si="63"/>
        <v>0</v>
      </c>
      <c r="W706" s="74"/>
      <c r="X706" s="74"/>
      <c r="Y706" s="74"/>
      <c r="Z706" s="74"/>
      <c r="AA706" s="193">
        <f t="shared" si="64"/>
        <v>1</v>
      </c>
      <c r="AB706" s="193" t="str">
        <f t="shared" si="65"/>
        <v/>
      </c>
    </row>
    <row r="707" spans="1:28">
      <c r="A707" s="89">
        <f>IF(AND(COUNTIF(A$1:A$3,"&gt;0")=1,MAX(A$8:A706)&lt;A$1),A706+1,IF(AND(COUNTIF(A$1:A$3,"&gt;0")=2,MAX(A$8:A706)&lt;A$2),A706+1,IF(AND(COUNTIF(A$1:A$3,"&gt;0")=3,MAX(A$8:A706)&lt;A$3),A706+1,0)))</f>
        <v>0</v>
      </c>
      <c r="B707" s="89" t="str">
        <f t="shared" si="66"/>
        <v/>
      </c>
      <c r="C707" s="89" t="str">
        <f t="shared" si="67"/>
        <v/>
      </c>
      <c r="D707" s="87" t="str">
        <f>IF($A707=0,"",IF($A707&lt;=$A$1,+VLOOKUP($A707,'Rashodi- plan-izvršenje'!$A$8:B$1500,'prenos-P-R-N'!D$1,FALSE),IF($A707&gt;$A$2,+VLOOKUP($A707,'Neizmirene obaveze JLS'!$A$11:B$500,'prenos-P-R-N'!D$1,FALSE),"")))</f>
        <v/>
      </c>
      <c r="E707" s="87" t="str">
        <f>IF($A707=0,"",IF($A707&lt;=$A$1,+VLOOKUP($A707,'Rashodi- plan-izvršenje'!$A$8:C$1500,'prenos-P-R-N'!E$1,FALSE),IF($A707&gt;$A$2,+VLOOKUP($A707,'Neizmirene obaveze JLS'!$A$11:C$500,'prenos-P-R-N'!E$1,FALSE),"")))</f>
        <v/>
      </c>
      <c r="F707" s="87" t="str">
        <f>IF($A707=0,"",IF($A707&lt;=$A$1,+VLOOKUP($A707,'Rashodi- plan-izvršenje'!$A$8:D$1500,'prenos-P-R-N'!F$1,FALSE),IF($A707&gt;$A$2,+VLOOKUP($A707,'Neizmirene obaveze JLS'!$A$11:D$500,'prenos-P-R-N'!F$1,FALSE),"")))</f>
        <v/>
      </c>
      <c r="G707" s="87" t="str">
        <f>IF($A707=0,"",IF($A707&lt;=$A$1,+VLOOKUP($A707,'Rashodi- plan-izvršenje'!$A$8:E$1500,'prenos-P-R-N'!G$1,FALSE),IF($A707&gt;$A$2,+VLOOKUP($A707,'Neizmirene obaveze JLS'!$A$11:E$500,'prenos-P-R-N'!G$1,FALSE),"")))</f>
        <v/>
      </c>
      <c r="H707" s="87" t="str">
        <f>IF($A707=0,"",IF($A707&lt;=$A$1,+VLOOKUP($A707,'Rashodi- plan-izvršenje'!$A$8:F$1500,'prenos-P-R-N'!H$1,FALSE),IF($A707&gt;$A$2,+VLOOKUP($A707,'Neizmirene obaveze JLS'!$A$11:F$500,'prenos-P-R-N'!H$1,FALSE),"")))</f>
        <v/>
      </c>
      <c r="I707" s="87" t="str">
        <f>IF($A707=0,"",IF($A707&lt;=$A$1,+VLOOKUP($A707,'Rashodi- plan-izvršenje'!$A$8:G$1500,'prenos-P-R-N'!I$1,FALSE),IF($A707&gt;$A$2,+VLOOKUP($A707,'Neizmirene obaveze JLS'!$A$11:G$500,'prenos-P-R-N'!I$1,FALSE),"")))</f>
        <v/>
      </c>
      <c r="J707" s="87" t="str">
        <f>IF($A707=0,"",IF($A707&lt;=$A$1,+VLOOKUP($A707,'Rashodi- plan-izvršenje'!$A$8:H$1500,'prenos-P-R-N'!J$1,FALSE),IF($A707&gt;$A$2,+VLOOKUP($A707,'Neizmirene obaveze JLS'!$A$11:H$500,'prenos-P-R-N'!J$1,FALSE),"")))</f>
        <v/>
      </c>
      <c r="K707" s="87" t="str">
        <f>IF($A707=0,"",IF($A707&lt;=$A$1,+VLOOKUP($A707,'Rashodi- plan-izvršenje'!$A$8:I$1500,'prenos-P-R-N'!K$1,FALSE),IF($A707&gt;$A$2,+VLOOKUP($A707,'Neizmirene obaveze JLS'!$A$11:I$500,'prenos-P-R-N'!K$1,FALSE),"")))</f>
        <v/>
      </c>
      <c r="L707" t="str">
        <f>IF(A707=0,"",IF(A707&lt;=A$1,+IF(VLOOKUP(A707,'Rashodi- plan-izvršenje'!A$8:J$1500,M$1,FALSE)&gt;0,"Програмска активност","Пројекат"),IF(A707&gt;A$2,+IF(VLOOKUP(A707,'Neizmirene obaveze JLS'!A$8:J$2008,M$1,FALSE)&gt;0,"Програмска активност","Пројекат"),"")))</f>
        <v/>
      </c>
      <c r="M707" s="87" t="str">
        <f>IF(A707=0,"",IF($A707&lt;=$A$1,+IF(VLOOKUP($A707,'Rashodi- plan-izvršenje'!$A$8:$M$1500,10,FALSE)&gt;0,VLOOKUP($A707,'Rashodi- plan-izvršenje'!$A$8:$M$1500,10,FALSE),VLOOKUP($A707,'Rashodi- plan-izvršenje'!$A$8:$M$1500,12,FALSE)),+IF($A707&gt;$A$2,IF(VLOOKUP($A707,'Neizmirene obaveze JLS'!$A$8:$M$1500,10,FALSE)&gt;0,VLOOKUP($A707,'Neizmirene obaveze JLS'!$A$11:$M$1500,10,FALSE),VLOOKUP($A707,'Neizmirene obaveze JLS'!$A$11:$M$1500,12,FALSE)),0)))</f>
        <v/>
      </c>
      <c r="N707" s="87" t="str">
        <f>IF(A707=0,"",IF($A707&lt;=$A$1,+IF(VLOOKUP(A707,'Rashodi- plan-izvršenje'!$A$8:$M$1500,10,FALSE)&gt;0,VLOOKUP(A707,'Rashodi- plan-izvršenje'!$A$8:$M$1500,11,FALSE),VLOOKUP(A707,'Rashodi- plan-izvršenje'!$A$8:$M$1500,13,FALSE)),+IF($A707&gt;$A$2,IF(VLOOKUP($A707,'Neizmirene obaveze JLS'!$A$8:$M$1500,10,FALSE)&gt;0,VLOOKUP($A707,'Neizmirene obaveze JLS'!$A$11:$M$1500,11,FALSE),VLOOKUP($A707,'Neizmirene obaveze JLS'!$A$11:$M$1500,13,FALSE)),0)))</f>
        <v/>
      </c>
      <c r="O707" s="87" t="str">
        <f>IF(A707=0,"",IF($A707&lt;=$A$1,VALUE(+VLOOKUP($A707,'Rashodi- plan-izvršenje'!$A$8:N$1500,'prenos-P-R-N'!O$1,FALSE)),IF($A707&lt;=A$2,VALUE(VLOOKUP($A707,'Prihodi- plan-izvršenje'!$A$8:$H$500,6,FALSE)),VALUE(VLOOKUP($A707,'Neizmirene obaveze JLS'!$A$8:$N$500,O$1,FALSE)))))</f>
        <v/>
      </c>
      <c r="P707" s="87" t="str">
        <f>IF(A707=0,"",IF(A707=0,0,IF(A707&gt;A$2,'šifarnik K-izvor'!G$3,+IF(Q707&lt;700,+'šifarnik K-izvor'!G$2,'šifarnik K-izvor'!G$1))))</f>
        <v/>
      </c>
      <c r="Q707" s="87">
        <f>IF($A707&lt;=$A$1,VALUE(+VLOOKUP($A707,'Rashodi- plan-izvršenje'!$A$8:O$1500,'prenos-P-R-N'!Q$1,FALSE)),IF($A707&lt;=$A$2,VLOOKUP($A707,'Prihodi- plan-izvršenje'!$A$4:$H$500,4,FALSE),IF($A707&lt;=$A$3,VLOOKUP(A707,'Neizmirene obaveze JLS'!$A$11:O$500,Q$1,FALSE),"")))</f>
        <v>0</v>
      </c>
      <c r="R707" s="88">
        <f>IF($A707&lt;=$A$1,VALUE(+VLOOKUP($A707,'Rashodi- plan-izvršenje'!$A$8:P$1500,'prenos-P-R-N'!R$1,FALSE)),IF($A707&lt;=$A$2,VLOOKUP($A707,'Prihodi- plan-izvršenje'!$A$4:$H$500,7,FALSE),""))</f>
        <v>0</v>
      </c>
      <c r="S707" s="88">
        <f>IF(A707=0,0,IF($A707&lt;=$A$1,VALUE(+VLOOKUP($A707,'Rashodi- plan-izvršenje'!$A$8:Q$1500,'prenos-P-R-N'!S$1,FALSE)),IF($A707&lt;=$A$2,VLOOKUP($A707,'Prihodi- plan-izvršenje'!$A$4:$H$500,8,FALSE),0)))</f>
        <v>0</v>
      </c>
      <c r="T707" s="88" t="str">
        <f>IF($A707&gt;$A$2,VLOOKUP($A707,'Neizmirene obaveze JLS'!$A$11:R$500,R$1,FALSE),"")</f>
        <v/>
      </c>
      <c r="U707" s="88">
        <f>IF($A707&gt;$A$2,VLOOKUP($A707,'Neizmirene obaveze JLS'!$A$11:S$500,S$1,FALSE),0)</f>
        <v>0</v>
      </c>
      <c r="V707" s="88">
        <f t="shared" si="63"/>
        <v>0</v>
      </c>
      <c r="W707" s="74"/>
      <c r="X707" s="74"/>
      <c r="Y707" s="74"/>
      <c r="Z707" s="74"/>
      <c r="AA707" s="193">
        <f t="shared" si="64"/>
        <v>1</v>
      </c>
      <c r="AB707" s="193" t="str">
        <f t="shared" si="65"/>
        <v/>
      </c>
    </row>
    <row r="708" spans="1:28">
      <c r="A708" s="89">
        <f>IF(AND(COUNTIF(A$1:A$3,"&gt;0")=1,MAX(A$8:A707)&lt;A$1),A707+1,IF(AND(COUNTIF(A$1:A$3,"&gt;0")=2,MAX(A$8:A707)&lt;A$2),A707+1,IF(AND(COUNTIF(A$1:A$3,"&gt;0")=3,MAX(A$8:A707)&lt;A$3),A707+1,0)))</f>
        <v>0</v>
      </c>
      <c r="B708" s="89" t="str">
        <f t="shared" si="66"/>
        <v/>
      </c>
      <c r="C708" s="89" t="str">
        <f t="shared" si="67"/>
        <v/>
      </c>
      <c r="D708" s="87" t="str">
        <f>IF($A708=0,"",IF($A708&lt;=$A$1,+VLOOKUP($A708,'Rashodi- plan-izvršenje'!$A$8:B$1500,'prenos-P-R-N'!D$1,FALSE),IF($A708&gt;$A$2,+VLOOKUP($A708,'Neizmirene obaveze JLS'!$A$11:B$500,'prenos-P-R-N'!D$1,FALSE),"")))</f>
        <v/>
      </c>
      <c r="E708" s="87" t="str">
        <f>IF($A708=0,"",IF($A708&lt;=$A$1,+VLOOKUP($A708,'Rashodi- plan-izvršenje'!$A$8:C$1500,'prenos-P-R-N'!E$1,FALSE),IF($A708&gt;$A$2,+VLOOKUP($A708,'Neizmirene obaveze JLS'!$A$11:C$500,'prenos-P-R-N'!E$1,FALSE),"")))</f>
        <v/>
      </c>
      <c r="F708" s="87" t="str">
        <f>IF($A708=0,"",IF($A708&lt;=$A$1,+VLOOKUP($A708,'Rashodi- plan-izvršenje'!$A$8:D$1500,'prenos-P-R-N'!F$1,FALSE),IF($A708&gt;$A$2,+VLOOKUP($A708,'Neizmirene obaveze JLS'!$A$11:D$500,'prenos-P-R-N'!F$1,FALSE),"")))</f>
        <v/>
      </c>
      <c r="G708" s="87" t="str">
        <f>IF($A708=0,"",IF($A708&lt;=$A$1,+VLOOKUP($A708,'Rashodi- plan-izvršenje'!$A$8:E$1500,'prenos-P-R-N'!G$1,FALSE),IF($A708&gt;$A$2,+VLOOKUP($A708,'Neizmirene obaveze JLS'!$A$11:E$500,'prenos-P-R-N'!G$1,FALSE),"")))</f>
        <v/>
      </c>
      <c r="H708" s="87" t="str">
        <f>IF($A708=0,"",IF($A708&lt;=$A$1,+VLOOKUP($A708,'Rashodi- plan-izvršenje'!$A$8:F$1500,'prenos-P-R-N'!H$1,FALSE),IF($A708&gt;$A$2,+VLOOKUP($A708,'Neizmirene obaveze JLS'!$A$11:F$500,'prenos-P-R-N'!H$1,FALSE),"")))</f>
        <v/>
      </c>
      <c r="I708" s="87" t="str">
        <f>IF($A708=0,"",IF($A708&lt;=$A$1,+VLOOKUP($A708,'Rashodi- plan-izvršenje'!$A$8:G$1500,'prenos-P-R-N'!I$1,FALSE),IF($A708&gt;$A$2,+VLOOKUP($A708,'Neizmirene obaveze JLS'!$A$11:G$500,'prenos-P-R-N'!I$1,FALSE),"")))</f>
        <v/>
      </c>
      <c r="J708" s="87" t="str">
        <f>IF($A708=0,"",IF($A708&lt;=$A$1,+VLOOKUP($A708,'Rashodi- plan-izvršenje'!$A$8:H$1500,'prenos-P-R-N'!J$1,FALSE),IF($A708&gt;$A$2,+VLOOKUP($A708,'Neizmirene obaveze JLS'!$A$11:H$500,'prenos-P-R-N'!J$1,FALSE),"")))</f>
        <v/>
      </c>
      <c r="K708" s="87" t="str">
        <f>IF($A708=0,"",IF($A708&lt;=$A$1,+VLOOKUP($A708,'Rashodi- plan-izvršenje'!$A$8:I$1500,'prenos-P-R-N'!K$1,FALSE),IF($A708&gt;$A$2,+VLOOKUP($A708,'Neizmirene obaveze JLS'!$A$11:I$500,'prenos-P-R-N'!K$1,FALSE),"")))</f>
        <v/>
      </c>
      <c r="L708" t="str">
        <f>IF(A708=0,"",IF(A708&lt;=A$1,+IF(VLOOKUP(A708,'Rashodi- plan-izvršenje'!A$8:J$1500,M$1,FALSE)&gt;0,"Програмска активност","Пројекат"),IF(A708&gt;A$2,+IF(VLOOKUP(A708,'Neizmirene obaveze JLS'!A$8:J$2008,M$1,FALSE)&gt;0,"Програмска активност","Пројекат"),"")))</f>
        <v/>
      </c>
      <c r="M708" s="87" t="str">
        <f>IF(A708=0,"",IF($A708&lt;=$A$1,+IF(VLOOKUP($A708,'Rashodi- plan-izvršenje'!$A$8:$M$1500,10,FALSE)&gt;0,VLOOKUP($A708,'Rashodi- plan-izvršenje'!$A$8:$M$1500,10,FALSE),VLOOKUP($A708,'Rashodi- plan-izvršenje'!$A$8:$M$1500,12,FALSE)),+IF($A708&gt;$A$2,IF(VLOOKUP($A708,'Neizmirene obaveze JLS'!$A$8:$M$1500,10,FALSE)&gt;0,VLOOKUP($A708,'Neizmirene obaveze JLS'!$A$11:$M$1500,10,FALSE),VLOOKUP($A708,'Neizmirene obaveze JLS'!$A$11:$M$1500,12,FALSE)),0)))</f>
        <v/>
      </c>
      <c r="N708" s="87" t="str">
        <f>IF(A708=0,"",IF($A708&lt;=$A$1,+IF(VLOOKUP(A708,'Rashodi- plan-izvršenje'!$A$8:$M$1500,10,FALSE)&gt;0,VLOOKUP(A708,'Rashodi- plan-izvršenje'!$A$8:$M$1500,11,FALSE),VLOOKUP(A708,'Rashodi- plan-izvršenje'!$A$8:$M$1500,13,FALSE)),+IF($A708&gt;$A$2,IF(VLOOKUP($A708,'Neizmirene obaveze JLS'!$A$8:$M$1500,10,FALSE)&gt;0,VLOOKUP($A708,'Neizmirene obaveze JLS'!$A$11:$M$1500,11,FALSE),VLOOKUP($A708,'Neizmirene obaveze JLS'!$A$11:$M$1500,13,FALSE)),0)))</f>
        <v/>
      </c>
      <c r="O708" s="87" t="str">
        <f>IF(A708=0,"",IF($A708&lt;=$A$1,VALUE(+VLOOKUP($A708,'Rashodi- plan-izvršenje'!$A$8:N$1500,'prenos-P-R-N'!O$1,FALSE)),IF($A708&lt;=A$2,VALUE(VLOOKUP($A708,'Prihodi- plan-izvršenje'!$A$8:$H$500,6,FALSE)),VALUE(VLOOKUP($A708,'Neizmirene obaveze JLS'!$A$8:$N$500,O$1,FALSE)))))</f>
        <v/>
      </c>
      <c r="P708" s="87" t="str">
        <f>IF(A708=0,"",IF(A708=0,0,IF(A708&gt;A$2,'šifarnik K-izvor'!G$3,+IF(Q708&lt;700,+'šifarnik K-izvor'!G$2,'šifarnik K-izvor'!G$1))))</f>
        <v/>
      </c>
      <c r="Q708" s="87">
        <f>IF($A708&lt;=$A$1,VALUE(+VLOOKUP($A708,'Rashodi- plan-izvršenje'!$A$8:O$1500,'prenos-P-R-N'!Q$1,FALSE)),IF($A708&lt;=$A$2,VLOOKUP($A708,'Prihodi- plan-izvršenje'!$A$4:$H$500,4,FALSE),IF($A708&lt;=$A$3,VLOOKUP(A708,'Neizmirene obaveze JLS'!$A$11:O$500,Q$1,FALSE),"")))</f>
        <v>0</v>
      </c>
      <c r="R708" s="88">
        <f>IF($A708&lt;=$A$1,VALUE(+VLOOKUP($A708,'Rashodi- plan-izvršenje'!$A$8:P$1500,'prenos-P-R-N'!R$1,FALSE)),IF($A708&lt;=$A$2,VLOOKUP($A708,'Prihodi- plan-izvršenje'!$A$4:$H$500,7,FALSE),""))</f>
        <v>0</v>
      </c>
      <c r="S708" s="88">
        <f>IF(A708=0,0,IF($A708&lt;=$A$1,VALUE(+VLOOKUP($A708,'Rashodi- plan-izvršenje'!$A$8:Q$1500,'prenos-P-R-N'!S$1,FALSE)),IF($A708&lt;=$A$2,VLOOKUP($A708,'Prihodi- plan-izvršenje'!$A$4:$H$500,8,FALSE),0)))</f>
        <v>0</v>
      </c>
      <c r="T708" s="88" t="str">
        <f>IF($A708&gt;$A$2,VLOOKUP($A708,'Neizmirene obaveze JLS'!$A$11:R$500,R$1,FALSE),"")</f>
        <v/>
      </c>
      <c r="U708" s="88">
        <f>IF($A708&gt;$A$2,VLOOKUP($A708,'Neizmirene obaveze JLS'!$A$11:S$500,S$1,FALSE),0)</f>
        <v>0</v>
      </c>
      <c r="V708" s="88">
        <f t="shared" si="63"/>
        <v>0</v>
      </c>
      <c r="W708" s="74"/>
      <c r="X708" s="74"/>
      <c r="Y708" s="74"/>
      <c r="Z708" s="74"/>
      <c r="AA708" s="193">
        <f t="shared" si="64"/>
        <v>1</v>
      </c>
      <c r="AB708" s="193" t="str">
        <f t="shared" si="65"/>
        <v/>
      </c>
    </row>
    <row r="709" spans="1:28">
      <c r="A709" s="89">
        <f>IF(AND(COUNTIF(A$1:A$3,"&gt;0")=1,MAX(A$8:A708)&lt;A$1),A708+1,IF(AND(COUNTIF(A$1:A$3,"&gt;0")=2,MAX(A$8:A708)&lt;A$2),A708+1,IF(AND(COUNTIF(A$1:A$3,"&gt;0")=3,MAX(A$8:A708)&lt;A$3),A708+1,0)))</f>
        <v>0</v>
      </c>
      <c r="B709" s="89" t="str">
        <f t="shared" si="66"/>
        <v/>
      </c>
      <c r="C709" s="89" t="str">
        <f t="shared" si="67"/>
        <v/>
      </c>
      <c r="D709" s="87" t="str">
        <f>IF($A709=0,"",IF($A709&lt;=$A$1,+VLOOKUP($A709,'Rashodi- plan-izvršenje'!$A$8:B$1500,'prenos-P-R-N'!D$1,FALSE),IF($A709&gt;$A$2,+VLOOKUP($A709,'Neizmirene obaveze JLS'!$A$11:B$500,'prenos-P-R-N'!D$1,FALSE),"")))</f>
        <v/>
      </c>
      <c r="E709" s="87" t="str">
        <f>IF($A709=0,"",IF($A709&lt;=$A$1,+VLOOKUP($A709,'Rashodi- plan-izvršenje'!$A$8:C$1500,'prenos-P-R-N'!E$1,FALSE),IF($A709&gt;$A$2,+VLOOKUP($A709,'Neizmirene obaveze JLS'!$A$11:C$500,'prenos-P-R-N'!E$1,FALSE),"")))</f>
        <v/>
      </c>
      <c r="F709" s="87" t="str">
        <f>IF($A709=0,"",IF($A709&lt;=$A$1,+VLOOKUP($A709,'Rashodi- plan-izvršenje'!$A$8:D$1500,'prenos-P-R-N'!F$1,FALSE),IF($A709&gt;$A$2,+VLOOKUP($A709,'Neizmirene obaveze JLS'!$A$11:D$500,'prenos-P-R-N'!F$1,FALSE),"")))</f>
        <v/>
      </c>
      <c r="G709" s="87" t="str">
        <f>IF($A709=0,"",IF($A709&lt;=$A$1,+VLOOKUP($A709,'Rashodi- plan-izvršenje'!$A$8:E$1500,'prenos-P-R-N'!G$1,FALSE),IF($A709&gt;$A$2,+VLOOKUP($A709,'Neizmirene obaveze JLS'!$A$11:E$500,'prenos-P-R-N'!G$1,FALSE),"")))</f>
        <v/>
      </c>
      <c r="H709" s="87" t="str">
        <f>IF($A709=0,"",IF($A709&lt;=$A$1,+VLOOKUP($A709,'Rashodi- plan-izvršenje'!$A$8:F$1500,'prenos-P-R-N'!H$1,FALSE),IF($A709&gt;$A$2,+VLOOKUP($A709,'Neizmirene obaveze JLS'!$A$11:F$500,'prenos-P-R-N'!H$1,FALSE),"")))</f>
        <v/>
      </c>
      <c r="I709" s="87" t="str">
        <f>IF($A709=0,"",IF($A709&lt;=$A$1,+VLOOKUP($A709,'Rashodi- plan-izvršenje'!$A$8:G$1500,'prenos-P-R-N'!I$1,FALSE),IF($A709&gt;$A$2,+VLOOKUP($A709,'Neizmirene obaveze JLS'!$A$11:G$500,'prenos-P-R-N'!I$1,FALSE),"")))</f>
        <v/>
      </c>
      <c r="J709" s="87" t="str">
        <f>IF($A709=0,"",IF($A709&lt;=$A$1,+VLOOKUP($A709,'Rashodi- plan-izvršenje'!$A$8:H$1500,'prenos-P-R-N'!J$1,FALSE),IF($A709&gt;$A$2,+VLOOKUP($A709,'Neizmirene obaveze JLS'!$A$11:H$500,'prenos-P-R-N'!J$1,FALSE),"")))</f>
        <v/>
      </c>
      <c r="K709" s="87" t="str">
        <f>IF($A709=0,"",IF($A709&lt;=$A$1,+VLOOKUP($A709,'Rashodi- plan-izvršenje'!$A$8:I$1500,'prenos-P-R-N'!K$1,FALSE),IF($A709&gt;$A$2,+VLOOKUP($A709,'Neizmirene obaveze JLS'!$A$11:I$500,'prenos-P-R-N'!K$1,FALSE),"")))</f>
        <v/>
      </c>
      <c r="L709" t="str">
        <f>IF(A709=0,"",IF(A709&lt;=A$1,+IF(VLOOKUP(A709,'Rashodi- plan-izvršenje'!A$8:J$1500,M$1,FALSE)&gt;0,"Програмска активност","Пројекат"),IF(A709&gt;A$2,+IF(VLOOKUP(A709,'Neizmirene obaveze JLS'!A$8:J$2008,M$1,FALSE)&gt;0,"Програмска активност","Пројекат"),"")))</f>
        <v/>
      </c>
      <c r="M709" s="87" t="str">
        <f>IF(A709=0,"",IF($A709&lt;=$A$1,+IF(VLOOKUP($A709,'Rashodi- plan-izvršenje'!$A$8:$M$1500,10,FALSE)&gt;0,VLOOKUP($A709,'Rashodi- plan-izvršenje'!$A$8:$M$1500,10,FALSE),VLOOKUP($A709,'Rashodi- plan-izvršenje'!$A$8:$M$1500,12,FALSE)),+IF($A709&gt;$A$2,IF(VLOOKUP($A709,'Neizmirene obaveze JLS'!$A$8:$M$1500,10,FALSE)&gt;0,VLOOKUP($A709,'Neizmirene obaveze JLS'!$A$11:$M$1500,10,FALSE),VLOOKUP($A709,'Neizmirene obaveze JLS'!$A$11:$M$1500,12,FALSE)),0)))</f>
        <v/>
      </c>
      <c r="N709" s="87" t="str">
        <f>IF(A709=0,"",IF($A709&lt;=$A$1,+IF(VLOOKUP(A709,'Rashodi- plan-izvršenje'!$A$8:$M$1500,10,FALSE)&gt;0,VLOOKUP(A709,'Rashodi- plan-izvršenje'!$A$8:$M$1500,11,FALSE),VLOOKUP(A709,'Rashodi- plan-izvršenje'!$A$8:$M$1500,13,FALSE)),+IF($A709&gt;$A$2,IF(VLOOKUP($A709,'Neizmirene obaveze JLS'!$A$8:$M$1500,10,FALSE)&gt;0,VLOOKUP($A709,'Neizmirene obaveze JLS'!$A$11:$M$1500,11,FALSE),VLOOKUP($A709,'Neizmirene obaveze JLS'!$A$11:$M$1500,13,FALSE)),0)))</f>
        <v/>
      </c>
      <c r="O709" s="87" t="str">
        <f>IF(A709=0,"",IF($A709&lt;=$A$1,VALUE(+VLOOKUP($A709,'Rashodi- plan-izvršenje'!$A$8:N$1500,'prenos-P-R-N'!O$1,FALSE)),IF($A709&lt;=A$2,VALUE(VLOOKUP($A709,'Prihodi- plan-izvršenje'!$A$8:$H$500,6,FALSE)),VALUE(VLOOKUP($A709,'Neizmirene obaveze JLS'!$A$8:$N$500,O$1,FALSE)))))</f>
        <v/>
      </c>
      <c r="P709" s="87" t="str">
        <f>IF(A709=0,"",IF(A709=0,0,IF(A709&gt;A$2,'šifarnik K-izvor'!G$3,+IF(Q709&lt;700,+'šifarnik K-izvor'!G$2,'šifarnik K-izvor'!G$1))))</f>
        <v/>
      </c>
      <c r="Q709" s="87">
        <f>IF($A709&lt;=$A$1,VALUE(+VLOOKUP($A709,'Rashodi- plan-izvršenje'!$A$8:O$1500,'prenos-P-R-N'!Q$1,FALSE)),IF($A709&lt;=$A$2,VLOOKUP($A709,'Prihodi- plan-izvršenje'!$A$4:$H$500,4,FALSE),IF($A709&lt;=$A$3,VLOOKUP(A709,'Neizmirene obaveze JLS'!$A$11:O$500,Q$1,FALSE),"")))</f>
        <v>0</v>
      </c>
      <c r="R709" s="88">
        <f>IF($A709&lt;=$A$1,VALUE(+VLOOKUP($A709,'Rashodi- plan-izvršenje'!$A$8:P$1500,'prenos-P-R-N'!R$1,FALSE)),IF($A709&lt;=$A$2,VLOOKUP($A709,'Prihodi- plan-izvršenje'!$A$4:$H$500,7,FALSE),""))</f>
        <v>0</v>
      </c>
      <c r="S709" s="88">
        <f>IF(A709=0,0,IF($A709&lt;=$A$1,VALUE(+VLOOKUP($A709,'Rashodi- plan-izvršenje'!$A$8:Q$1500,'prenos-P-R-N'!S$1,FALSE)),IF($A709&lt;=$A$2,VLOOKUP($A709,'Prihodi- plan-izvršenje'!$A$4:$H$500,8,FALSE),0)))</f>
        <v>0</v>
      </c>
      <c r="T709" s="88" t="str">
        <f>IF($A709&gt;$A$2,VLOOKUP($A709,'Neizmirene obaveze JLS'!$A$11:R$500,R$1,FALSE),"")</f>
        <v/>
      </c>
      <c r="U709" s="88">
        <f>IF($A709&gt;$A$2,VLOOKUP($A709,'Neizmirene obaveze JLS'!$A$11:S$500,S$1,FALSE),0)</f>
        <v>0</v>
      </c>
      <c r="V709" s="88">
        <f t="shared" si="63"/>
        <v>0</v>
      </c>
      <c r="W709" s="74"/>
      <c r="X709" s="74"/>
      <c r="Y709" s="74"/>
      <c r="Z709" s="74"/>
      <c r="AA709" s="193">
        <f t="shared" si="64"/>
        <v>1</v>
      </c>
      <c r="AB709" s="193" t="str">
        <f t="shared" si="65"/>
        <v/>
      </c>
    </row>
    <row r="710" spans="1:28">
      <c r="A710" s="89">
        <f>IF(AND(COUNTIF(A$1:A$3,"&gt;0")=1,MAX(A$8:A709)&lt;A$1),A709+1,IF(AND(COUNTIF(A$1:A$3,"&gt;0")=2,MAX(A$8:A709)&lt;A$2),A709+1,IF(AND(COUNTIF(A$1:A$3,"&gt;0")=3,MAX(A$8:A709)&lt;A$3),A709+1,0)))</f>
        <v>0</v>
      </c>
      <c r="B710" s="89" t="str">
        <f t="shared" si="66"/>
        <v/>
      </c>
      <c r="C710" s="89" t="str">
        <f t="shared" si="67"/>
        <v/>
      </c>
      <c r="D710" s="87" t="str">
        <f>IF($A710=0,"",IF($A710&lt;=$A$1,+VLOOKUP($A710,'Rashodi- plan-izvršenje'!$A$8:B$1500,'prenos-P-R-N'!D$1,FALSE),IF($A710&gt;$A$2,+VLOOKUP($A710,'Neizmirene obaveze JLS'!$A$11:B$500,'prenos-P-R-N'!D$1,FALSE),"")))</f>
        <v/>
      </c>
      <c r="E710" s="87" t="str">
        <f>IF($A710=0,"",IF($A710&lt;=$A$1,+VLOOKUP($A710,'Rashodi- plan-izvršenje'!$A$8:C$1500,'prenos-P-R-N'!E$1,FALSE),IF($A710&gt;$A$2,+VLOOKUP($A710,'Neizmirene obaveze JLS'!$A$11:C$500,'prenos-P-R-N'!E$1,FALSE),"")))</f>
        <v/>
      </c>
      <c r="F710" s="87" t="str">
        <f>IF($A710=0,"",IF($A710&lt;=$A$1,+VLOOKUP($A710,'Rashodi- plan-izvršenje'!$A$8:D$1500,'prenos-P-R-N'!F$1,FALSE),IF($A710&gt;$A$2,+VLOOKUP($A710,'Neizmirene obaveze JLS'!$A$11:D$500,'prenos-P-R-N'!F$1,FALSE),"")))</f>
        <v/>
      </c>
      <c r="G710" s="87" t="str">
        <f>IF($A710=0,"",IF($A710&lt;=$A$1,+VLOOKUP($A710,'Rashodi- plan-izvršenje'!$A$8:E$1500,'prenos-P-R-N'!G$1,FALSE),IF($A710&gt;$A$2,+VLOOKUP($A710,'Neizmirene obaveze JLS'!$A$11:E$500,'prenos-P-R-N'!G$1,FALSE),"")))</f>
        <v/>
      </c>
      <c r="H710" s="87" t="str">
        <f>IF($A710=0,"",IF($A710&lt;=$A$1,+VLOOKUP($A710,'Rashodi- plan-izvršenje'!$A$8:F$1500,'prenos-P-R-N'!H$1,FALSE),IF($A710&gt;$A$2,+VLOOKUP($A710,'Neizmirene obaveze JLS'!$A$11:F$500,'prenos-P-R-N'!H$1,FALSE),"")))</f>
        <v/>
      </c>
      <c r="I710" s="87" t="str">
        <f>IF($A710=0,"",IF($A710&lt;=$A$1,+VLOOKUP($A710,'Rashodi- plan-izvršenje'!$A$8:G$1500,'prenos-P-R-N'!I$1,FALSE),IF($A710&gt;$A$2,+VLOOKUP($A710,'Neizmirene obaveze JLS'!$A$11:G$500,'prenos-P-R-N'!I$1,FALSE),"")))</f>
        <v/>
      </c>
      <c r="J710" s="87" t="str">
        <f>IF($A710=0,"",IF($A710&lt;=$A$1,+VLOOKUP($A710,'Rashodi- plan-izvršenje'!$A$8:H$1500,'prenos-P-R-N'!J$1,FALSE),IF($A710&gt;$A$2,+VLOOKUP($A710,'Neizmirene obaveze JLS'!$A$11:H$500,'prenos-P-R-N'!J$1,FALSE),"")))</f>
        <v/>
      </c>
      <c r="K710" s="87" t="str">
        <f>IF($A710=0,"",IF($A710&lt;=$A$1,+VLOOKUP($A710,'Rashodi- plan-izvršenje'!$A$8:I$1500,'prenos-P-R-N'!K$1,FALSE),IF($A710&gt;$A$2,+VLOOKUP($A710,'Neizmirene obaveze JLS'!$A$11:I$500,'prenos-P-R-N'!K$1,FALSE),"")))</f>
        <v/>
      </c>
      <c r="L710" t="str">
        <f>IF(A710=0,"",IF(A710&lt;=A$1,+IF(VLOOKUP(A710,'Rashodi- plan-izvršenje'!A$8:J$1500,M$1,FALSE)&gt;0,"Програмска активност","Пројекат"),IF(A710&gt;A$2,+IF(VLOOKUP(A710,'Neizmirene obaveze JLS'!A$8:J$2008,M$1,FALSE)&gt;0,"Програмска активност","Пројекат"),"")))</f>
        <v/>
      </c>
      <c r="M710" s="87" t="str">
        <f>IF(A710=0,"",IF($A710&lt;=$A$1,+IF(VLOOKUP($A710,'Rashodi- plan-izvršenje'!$A$8:$M$1500,10,FALSE)&gt;0,VLOOKUP($A710,'Rashodi- plan-izvršenje'!$A$8:$M$1500,10,FALSE),VLOOKUP($A710,'Rashodi- plan-izvršenje'!$A$8:$M$1500,12,FALSE)),+IF($A710&gt;$A$2,IF(VLOOKUP($A710,'Neizmirene obaveze JLS'!$A$8:$M$1500,10,FALSE)&gt;0,VLOOKUP($A710,'Neizmirene obaveze JLS'!$A$11:$M$1500,10,FALSE),VLOOKUP($A710,'Neizmirene obaveze JLS'!$A$11:$M$1500,12,FALSE)),0)))</f>
        <v/>
      </c>
      <c r="N710" s="87" t="str">
        <f>IF(A710=0,"",IF($A710&lt;=$A$1,+IF(VLOOKUP(A710,'Rashodi- plan-izvršenje'!$A$8:$M$1500,10,FALSE)&gt;0,VLOOKUP(A710,'Rashodi- plan-izvršenje'!$A$8:$M$1500,11,FALSE),VLOOKUP(A710,'Rashodi- plan-izvršenje'!$A$8:$M$1500,13,FALSE)),+IF($A710&gt;$A$2,IF(VLOOKUP($A710,'Neizmirene obaveze JLS'!$A$8:$M$1500,10,FALSE)&gt;0,VLOOKUP($A710,'Neizmirene obaveze JLS'!$A$11:$M$1500,11,FALSE),VLOOKUP($A710,'Neizmirene obaveze JLS'!$A$11:$M$1500,13,FALSE)),0)))</f>
        <v/>
      </c>
      <c r="O710" s="87" t="str">
        <f>IF(A710=0,"",IF($A710&lt;=$A$1,VALUE(+VLOOKUP($A710,'Rashodi- plan-izvršenje'!$A$8:N$1500,'prenos-P-R-N'!O$1,FALSE)),IF($A710&lt;=A$2,VALUE(VLOOKUP($A710,'Prihodi- plan-izvršenje'!$A$8:$H$500,6,FALSE)),VALUE(VLOOKUP($A710,'Neizmirene obaveze JLS'!$A$8:$N$500,O$1,FALSE)))))</f>
        <v/>
      </c>
      <c r="P710" s="87" t="str">
        <f>IF(A710=0,"",IF(A710=0,0,IF(A710&gt;A$2,'šifarnik K-izvor'!G$3,+IF(Q710&lt;700,+'šifarnik K-izvor'!G$2,'šifarnik K-izvor'!G$1))))</f>
        <v/>
      </c>
      <c r="Q710" s="87">
        <f>IF($A710&lt;=$A$1,VALUE(+VLOOKUP($A710,'Rashodi- plan-izvršenje'!$A$8:O$1500,'prenos-P-R-N'!Q$1,FALSE)),IF($A710&lt;=$A$2,VLOOKUP($A710,'Prihodi- plan-izvršenje'!$A$4:$H$500,4,FALSE),IF($A710&lt;=$A$3,VLOOKUP(A710,'Neizmirene obaveze JLS'!$A$11:O$500,Q$1,FALSE),"")))</f>
        <v>0</v>
      </c>
      <c r="R710" s="88">
        <f>IF($A710&lt;=$A$1,VALUE(+VLOOKUP($A710,'Rashodi- plan-izvršenje'!$A$8:P$1500,'prenos-P-R-N'!R$1,FALSE)),IF($A710&lt;=$A$2,VLOOKUP($A710,'Prihodi- plan-izvršenje'!$A$4:$H$500,7,FALSE),""))</f>
        <v>0</v>
      </c>
      <c r="S710" s="88">
        <f>IF(A710=0,0,IF($A710&lt;=$A$1,VALUE(+VLOOKUP($A710,'Rashodi- plan-izvršenje'!$A$8:Q$1500,'prenos-P-R-N'!S$1,FALSE)),IF($A710&lt;=$A$2,VLOOKUP($A710,'Prihodi- plan-izvršenje'!$A$4:$H$500,8,FALSE),0)))</f>
        <v>0</v>
      </c>
      <c r="T710" s="88" t="str">
        <f>IF($A710&gt;$A$2,VLOOKUP($A710,'Neizmirene obaveze JLS'!$A$11:R$500,R$1,FALSE),"")</f>
        <v/>
      </c>
      <c r="U710" s="88">
        <f>IF($A710&gt;$A$2,VLOOKUP($A710,'Neizmirene obaveze JLS'!$A$11:S$500,S$1,FALSE),0)</f>
        <v>0</v>
      </c>
      <c r="V710" s="88">
        <f t="shared" si="63"/>
        <v>0</v>
      </c>
      <c r="W710" s="74"/>
      <c r="X710" s="74"/>
      <c r="Y710" s="74"/>
      <c r="Z710" s="74"/>
      <c r="AA710" s="193">
        <f t="shared" si="64"/>
        <v>1</v>
      </c>
      <c r="AB710" s="193" t="str">
        <f t="shared" si="65"/>
        <v/>
      </c>
    </row>
    <row r="711" spans="1:28">
      <c r="A711" s="89">
        <f>IF(AND(COUNTIF(A$1:A$3,"&gt;0")=1,MAX(A$8:A710)&lt;A$1),A710+1,IF(AND(COUNTIF(A$1:A$3,"&gt;0")=2,MAX(A$8:A710)&lt;A$2),A710+1,IF(AND(COUNTIF(A$1:A$3,"&gt;0")=3,MAX(A$8:A710)&lt;A$3),A710+1,0)))</f>
        <v>0</v>
      </c>
      <c r="B711" s="89" t="str">
        <f t="shared" si="66"/>
        <v/>
      </c>
      <c r="C711" s="89" t="str">
        <f t="shared" si="67"/>
        <v/>
      </c>
      <c r="D711" s="87" t="str">
        <f>IF($A711=0,"",IF($A711&lt;=$A$1,+VLOOKUP($A711,'Rashodi- plan-izvršenje'!$A$8:B$1500,'prenos-P-R-N'!D$1,FALSE),IF($A711&gt;$A$2,+VLOOKUP($A711,'Neizmirene obaveze JLS'!$A$11:B$500,'prenos-P-R-N'!D$1,FALSE),"")))</f>
        <v/>
      </c>
      <c r="E711" s="87" t="str">
        <f>IF($A711=0,"",IF($A711&lt;=$A$1,+VLOOKUP($A711,'Rashodi- plan-izvršenje'!$A$8:C$1500,'prenos-P-R-N'!E$1,FALSE),IF($A711&gt;$A$2,+VLOOKUP($A711,'Neizmirene obaveze JLS'!$A$11:C$500,'prenos-P-R-N'!E$1,FALSE),"")))</f>
        <v/>
      </c>
      <c r="F711" s="87" t="str">
        <f>IF($A711=0,"",IF($A711&lt;=$A$1,+VLOOKUP($A711,'Rashodi- plan-izvršenje'!$A$8:D$1500,'prenos-P-R-N'!F$1,FALSE),IF($A711&gt;$A$2,+VLOOKUP($A711,'Neizmirene obaveze JLS'!$A$11:D$500,'prenos-P-R-N'!F$1,FALSE),"")))</f>
        <v/>
      </c>
      <c r="G711" s="87" t="str">
        <f>IF($A711=0,"",IF($A711&lt;=$A$1,+VLOOKUP($A711,'Rashodi- plan-izvršenje'!$A$8:E$1500,'prenos-P-R-N'!G$1,FALSE),IF($A711&gt;$A$2,+VLOOKUP($A711,'Neizmirene obaveze JLS'!$A$11:E$500,'prenos-P-R-N'!G$1,FALSE),"")))</f>
        <v/>
      </c>
      <c r="H711" s="87" t="str">
        <f>IF($A711=0,"",IF($A711&lt;=$A$1,+VLOOKUP($A711,'Rashodi- plan-izvršenje'!$A$8:F$1500,'prenos-P-R-N'!H$1,FALSE),IF($A711&gt;$A$2,+VLOOKUP($A711,'Neizmirene obaveze JLS'!$A$11:F$500,'prenos-P-R-N'!H$1,FALSE),"")))</f>
        <v/>
      </c>
      <c r="I711" s="87" t="str">
        <f>IF($A711=0,"",IF($A711&lt;=$A$1,+VLOOKUP($A711,'Rashodi- plan-izvršenje'!$A$8:G$1500,'prenos-P-R-N'!I$1,FALSE),IF($A711&gt;$A$2,+VLOOKUP($A711,'Neizmirene obaveze JLS'!$A$11:G$500,'prenos-P-R-N'!I$1,FALSE),"")))</f>
        <v/>
      </c>
      <c r="J711" s="87" t="str">
        <f>IF($A711=0,"",IF($A711&lt;=$A$1,+VLOOKUP($A711,'Rashodi- plan-izvršenje'!$A$8:H$1500,'prenos-P-R-N'!J$1,FALSE),IF($A711&gt;$A$2,+VLOOKUP($A711,'Neizmirene obaveze JLS'!$A$11:H$500,'prenos-P-R-N'!J$1,FALSE),"")))</f>
        <v/>
      </c>
      <c r="K711" s="87" t="str">
        <f>IF($A711=0,"",IF($A711&lt;=$A$1,+VLOOKUP($A711,'Rashodi- plan-izvršenje'!$A$8:I$1500,'prenos-P-R-N'!K$1,FALSE),IF($A711&gt;$A$2,+VLOOKUP($A711,'Neizmirene obaveze JLS'!$A$11:I$500,'prenos-P-R-N'!K$1,FALSE),"")))</f>
        <v/>
      </c>
      <c r="L711" t="str">
        <f>IF(A711=0,"",IF(A711&lt;=A$1,+IF(VLOOKUP(A711,'Rashodi- plan-izvršenje'!A$8:J$1500,M$1,FALSE)&gt;0,"Програмска активност","Пројекат"),IF(A711&gt;A$2,+IF(VLOOKUP(A711,'Neizmirene obaveze JLS'!A$8:J$2008,M$1,FALSE)&gt;0,"Програмска активност","Пројекат"),"")))</f>
        <v/>
      </c>
      <c r="M711" s="87" t="str">
        <f>IF(A711=0,"",IF($A711&lt;=$A$1,+IF(VLOOKUP($A711,'Rashodi- plan-izvršenje'!$A$8:$M$1500,10,FALSE)&gt;0,VLOOKUP($A711,'Rashodi- plan-izvršenje'!$A$8:$M$1500,10,FALSE),VLOOKUP($A711,'Rashodi- plan-izvršenje'!$A$8:$M$1500,12,FALSE)),+IF($A711&gt;$A$2,IF(VLOOKUP($A711,'Neizmirene obaveze JLS'!$A$8:$M$1500,10,FALSE)&gt;0,VLOOKUP($A711,'Neizmirene obaveze JLS'!$A$11:$M$1500,10,FALSE),VLOOKUP($A711,'Neizmirene obaveze JLS'!$A$11:$M$1500,12,FALSE)),0)))</f>
        <v/>
      </c>
      <c r="N711" s="87" t="str">
        <f>IF(A711=0,"",IF($A711&lt;=$A$1,+IF(VLOOKUP(A711,'Rashodi- plan-izvršenje'!$A$8:$M$1500,10,FALSE)&gt;0,VLOOKUP(A711,'Rashodi- plan-izvršenje'!$A$8:$M$1500,11,FALSE),VLOOKUP(A711,'Rashodi- plan-izvršenje'!$A$8:$M$1500,13,FALSE)),+IF($A711&gt;$A$2,IF(VLOOKUP($A711,'Neizmirene obaveze JLS'!$A$8:$M$1500,10,FALSE)&gt;0,VLOOKUP($A711,'Neizmirene obaveze JLS'!$A$11:$M$1500,11,FALSE),VLOOKUP($A711,'Neizmirene obaveze JLS'!$A$11:$M$1500,13,FALSE)),0)))</f>
        <v/>
      </c>
      <c r="O711" s="87" t="str">
        <f>IF(A711=0,"",IF($A711&lt;=$A$1,VALUE(+VLOOKUP($A711,'Rashodi- plan-izvršenje'!$A$8:N$1500,'prenos-P-R-N'!O$1,FALSE)),IF($A711&lt;=A$2,VALUE(VLOOKUP($A711,'Prihodi- plan-izvršenje'!$A$8:$H$500,6,FALSE)),VALUE(VLOOKUP($A711,'Neizmirene obaveze JLS'!$A$8:$N$500,O$1,FALSE)))))</f>
        <v/>
      </c>
      <c r="P711" s="87" t="str">
        <f>IF(A711=0,"",IF(A711=0,0,IF(A711&gt;A$2,'šifarnik K-izvor'!G$3,+IF(Q711&lt;700,+'šifarnik K-izvor'!G$2,'šifarnik K-izvor'!G$1))))</f>
        <v/>
      </c>
      <c r="Q711" s="87">
        <f>IF($A711&lt;=$A$1,VALUE(+VLOOKUP($A711,'Rashodi- plan-izvršenje'!$A$8:O$1500,'prenos-P-R-N'!Q$1,FALSE)),IF($A711&lt;=$A$2,VLOOKUP($A711,'Prihodi- plan-izvršenje'!$A$4:$H$500,4,FALSE),IF($A711&lt;=$A$3,VLOOKUP(A711,'Neizmirene obaveze JLS'!$A$11:O$500,Q$1,FALSE),"")))</f>
        <v>0</v>
      </c>
      <c r="R711" s="88">
        <f>IF($A711&lt;=$A$1,VALUE(+VLOOKUP($A711,'Rashodi- plan-izvršenje'!$A$8:P$1500,'prenos-P-R-N'!R$1,FALSE)),IF($A711&lt;=$A$2,VLOOKUP($A711,'Prihodi- plan-izvršenje'!$A$4:$H$500,7,FALSE),""))</f>
        <v>0</v>
      </c>
      <c r="S711" s="88">
        <f>IF(A711=0,0,IF($A711&lt;=$A$1,VALUE(+VLOOKUP($A711,'Rashodi- plan-izvršenje'!$A$8:Q$1500,'prenos-P-R-N'!S$1,FALSE)),IF($A711&lt;=$A$2,VLOOKUP($A711,'Prihodi- plan-izvršenje'!$A$4:$H$500,8,FALSE),0)))</f>
        <v>0</v>
      </c>
      <c r="T711" s="88" t="str">
        <f>IF($A711&gt;$A$2,VLOOKUP($A711,'Neizmirene obaveze JLS'!$A$11:R$500,R$1,FALSE),"")</f>
        <v/>
      </c>
      <c r="U711" s="88">
        <f>IF($A711&gt;$A$2,VLOOKUP($A711,'Neizmirene obaveze JLS'!$A$11:S$500,S$1,FALSE),0)</f>
        <v>0</v>
      </c>
      <c r="V711" s="88">
        <f t="shared" si="63"/>
        <v>0</v>
      </c>
      <c r="W711" s="74"/>
      <c r="X711" s="74"/>
      <c r="Y711" s="74"/>
      <c r="Z711" s="74"/>
      <c r="AA711" s="193">
        <f t="shared" si="64"/>
        <v>1</v>
      </c>
      <c r="AB711" s="193" t="str">
        <f t="shared" si="65"/>
        <v/>
      </c>
    </row>
    <row r="712" spans="1:28">
      <c r="A712" s="89">
        <f>IF(AND(COUNTIF(A$1:A$3,"&gt;0")=1,MAX(A$8:A711)&lt;A$1),A711+1,IF(AND(COUNTIF(A$1:A$3,"&gt;0")=2,MAX(A$8:A711)&lt;A$2),A711+1,IF(AND(COUNTIF(A$1:A$3,"&gt;0")=3,MAX(A$8:A711)&lt;A$3),A711+1,0)))</f>
        <v>0</v>
      </c>
      <c r="B712" s="89" t="str">
        <f t="shared" si="66"/>
        <v/>
      </c>
      <c r="C712" s="89" t="str">
        <f t="shared" si="67"/>
        <v/>
      </c>
      <c r="D712" s="87" t="str">
        <f>IF($A712=0,"",IF($A712&lt;=$A$1,+VLOOKUP($A712,'Rashodi- plan-izvršenje'!$A$8:B$1500,'prenos-P-R-N'!D$1,FALSE),IF($A712&gt;$A$2,+VLOOKUP($A712,'Neizmirene obaveze JLS'!$A$11:B$500,'prenos-P-R-N'!D$1,FALSE),"")))</f>
        <v/>
      </c>
      <c r="E712" s="87" t="str">
        <f>IF($A712=0,"",IF($A712&lt;=$A$1,+VLOOKUP($A712,'Rashodi- plan-izvršenje'!$A$8:C$1500,'prenos-P-R-N'!E$1,FALSE),IF($A712&gt;$A$2,+VLOOKUP($A712,'Neizmirene obaveze JLS'!$A$11:C$500,'prenos-P-R-N'!E$1,FALSE),"")))</f>
        <v/>
      </c>
      <c r="F712" s="87" t="str">
        <f>IF($A712=0,"",IF($A712&lt;=$A$1,+VLOOKUP($A712,'Rashodi- plan-izvršenje'!$A$8:D$1500,'prenos-P-R-N'!F$1,FALSE),IF($A712&gt;$A$2,+VLOOKUP($A712,'Neizmirene obaveze JLS'!$A$11:D$500,'prenos-P-R-N'!F$1,FALSE),"")))</f>
        <v/>
      </c>
      <c r="G712" s="87" t="str">
        <f>IF($A712=0,"",IF($A712&lt;=$A$1,+VLOOKUP($A712,'Rashodi- plan-izvršenje'!$A$8:E$1500,'prenos-P-R-N'!G$1,FALSE),IF($A712&gt;$A$2,+VLOOKUP($A712,'Neizmirene obaveze JLS'!$A$11:E$500,'prenos-P-R-N'!G$1,FALSE),"")))</f>
        <v/>
      </c>
      <c r="H712" s="87" t="str">
        <f>IF($A712=0,"",IF($A712&lt;=$A$1,+VLOOKUP($A712,'Rashodi- plan-izvršenje'!$A$8:F$1500,'prenos-P-R-N'!H$1,FALSE),IF($A712&gt;$A$2,+VLOOKUP($A712,'Neizmirene obaveze JLS'!$A$11:F$500,'prenos-P-R-N'!H$1,FALSE),"")))</f>
        <v/>
      </c>
      <c r="I712" s="87" t="str">
        <f>IF($A712=0,"",IF($A712&lt;=$A$1,+VLOOKUP($A712,'Rashodi- plan-izvršenje'!$A$8:G$1500,'prenos-P-R-N'!I$1,FALSE),IF($A712&gt;$A$2,+VLOOKUP($A712,'Neizmirene obaveze JLS'!$A$11:G$500,'prenos-P-R-N'!I$1,FALSE),"")))</f>
        <v/>
      </c>
      <c r="J712" s="87" t="str">
        <f>IF($A712=0,"",IF($A712&lt;=$A$1,+VLOOKUP($A712,'Rashodi- plan-izvršenje'!$A$8:H$1500,'prenos-P-R-N'!J$1,FALSE),IF($A712&gt;$A$2,+VLOOKUP($A712,'Neizmirene obaveze JLS'!$A$11:H$500,'prenos-P-R-N'!J$1,FALSE),"")))</f>
        <v/>
      </c>
      <c r="K712" s="87" t="str">
        <f>IF($A712=0,"",IF($A712&lt;=$A$1,+VLOOKUP($A712,'Rashodi- plan-izvršenje'!$A$8:I$1500,'prenos-P-R-N'!K$1,FALSE),IF($A712&gt;$A$2,+VLOOKUP($A712,'Neizmirene obaveze JLS'!$A$11:I$500,'prenos-P-R-N'!K$1,FALSE),"")))</f>
        <v/>
      </c>
      <c r="L712" t="str">
        <f>IF(A712=0,"",IF(A712&lt;=A$1,+IF(VLOOKUP(A712,'Rashodi- plan-izvršenje'!A$8:J$1500,M$1,FALSE)&gt;0,"Програмска активност","Пројекат"),IF(A712&gt;A$2,+IF(VLOOKUP(A712,'Neizmirene obaveze JLS'!A$8:J$2008,M$1,FALSE)&gt;0,"Програмска активност","Пројекат"),"")))</f>
        <v/>
      </c>
      <c r="M712" s="87" t="str">
        <f>IF(A712=0,"",IF($A712&lt;=$A$1,+IF(VLOOKUP($A712,'Rashodi- plan-izvršenje'!$A$8:$M$1500,10,FALSE)&gt;0,VLOOKUP($A712,'Rashodi- plan-izvršenje'!$A$8:$M$1500,10,FALSE),VLOOKUP($A712,'Rashodi- plan-izvršenje'!$A$8:$M$1500,12,FALSE)),+IF($A712&gt;$A$2,IF(VLOOKUP($A712,'Neizmirene obaveze JLS'!$A$8:$M$1500,10,FALSE)&gt;0,VLOOKUP($A712,'Neizmirene obaveze JLS'!$A$11:$M$1500,10,FALSE),VLOOKUP($A712,'Neizmirene obaveze JLS'!$A$11:$M$1500,12,FALSE)),0)))</f>
        <v/>
      </c>
      <c r="N712" s="87" t="str">
        <f>IF(A712=0,"",IF($A712&lt;=$A$1,+IF(VLOOKUP(A712,'Rashodi- plan-izvršenje'!$A$8:$M$1500,10,FALSE)&gt;0,VLOOKUP(A712,'Rashodi- plan-izvršenje'!$A$8:$M$1500,11,FALSE),VLOOKUP(A712,'Rashodi- plan-izvršenje'!$A$8:$M$1500,13,FALSE)),+IF($A712&gt;$A$2,IF(VLOOKUP($A712,'Neizmirene obaveze JLS'!$A$8:$M$1500,10,FALSE)&gt;0,VLOOKUP($A712,'Neizmirene obaveze JLS'!$A$11:$M$1500,11,FALSE),VLOOKUP($A712,'Neizmirene obaveze JLS'!$A$11:$M$1500,13,FALSE)),0)))</f>
        <v/>
      </c>
      <c r="O712" s="87" t="str">
        <f>IF(A712=0,"",IF($A712&lt;=$A$1,VALUE(+VLOOKUP($A712,'Rashodi- plan-izvršenje'!$A$8:N$1500,'prenos-P-R-N'!O$1,FALSE)),IF($A712&lt;=A$2,VALUE(VLOOKUP($A712,'Prihodi- plan-izvršenje'!$A$8:$H$500,6,FALSE)),VALUE(VLOOKUP($A712,'Neizmirene obaveze JLS'!$A$8:$N$500,O$1,FALSE)))))</f>
        <v/>
      </c>
      <c r="P712" s="87" t="str">
        <f>IF(A712=0,"",IF(A712=0,0,IF(A712&gt;A$2,'šifarnik K-izvor'!G$3,+IF(Q712&lt;700,+'šifarnik K-izvor'!G$2,'šifarnik K-izvor'!G$1))))</f>
        <v/>
      </c>
      <c r="Q712" s="87">
        <f>IF($A712&lt;=$A$1,VALUE(+VLOOKUP($A712,'Rashodi- plan-izvršenje'!$A$8:O$1500,'prenos-P-R-N'!Q$1,FALSE)),IF($A712&lt;=$A$2,VLOOKUP($A712,'Prihodi- plan-izvršenje'!$A$4:$H$500,4,FALSE),IF($A712&lt;=$A$3,VLOOKUP(A712,'Neizmirene obaveze JLS'!$A$11:O$500,Q$1,FALSE),"")))</f>
        <v>0</v>
      </c>
      <c r="R712" s="88">
        <f>IF($A712&lt;=$A$1,VALUE(+VLOOKUP($A712,'Rashodi- plan-izvršenje'!$A$8:P$1500,'prenos-P-R-N'!R$1,FALSE)),IF($A712&lt;=$A$2,VLOOKUP($A712,'Prihodi- plan-izvršenje'!$A$4:$H$500,7,FALSE),""))</f>
        <v>0</v>
      </c>
      <c r="S712" s="88">
        <f>IF(A712=0,0,IF($A712&lt;=$A$1,VALUE(+VLOOKUP($A712,'Rashodi- plan-izvršenje'!$A$8:Q$1500,'prenos-P-R-N'!S$1,FALSE)),IF($A712&lt;=$A$2,VLOOKUP($A712,'Prihodi- plan-izvršenje'!$A$4:$H$500,8,FALSE),0)))</f>
        <v>0</v>
      </c>
      <c r="T712" s="88" t="str">
        <f>IF($A712&gt;$A$2,VLOOKUP($A712,'Neizmirene obaveze JLS'!$A$11:R$500,R$1,FALSE),"")</f>
        <v/>
      </c>
      <c r="U712" s="88">
        <f>IF($A712&gt;$A$2,VLOOKUP($A712,'Neizmirene obaveze JLS'!$A$11:S$500,S$1,FALSE),0)</f>
        <v>0</v>
      </c>
      <c r="V712" s="88">
        <f t="shared" ref="V712:V775" si="68">IFERROR(+U712+T712,0)</f>
        <v>0</v>
      </c>
      <c r="W712" s="74"/>
      <c r="X712" s="74"/>
      <c r="Y712" s="74"/>
      <c r="Z712" s="74"/>
      <c r="AA712" s="193">
        <f t="shared" si="64"/>
        <v>1</v>
      </c>
      <c r="AB712" s="193" t="str">
        <f t="shared" si="65"/>
        <v/>
      </c>
    </row>
    <row r="713" spans="1:28">
      <c r="A713" s="89">
        <f>IF(AND(COUNTIF(A$1:A$3,"&gt;0")=1,MAX(A$8:A712)&lt;A$1),A712+1,IF(AND(COUNTIF(A$1:A$3,"&gt;0")=2,MAX(A$8:A712)&lt;A$2),A712+1,IF(AND(COUNTIF(A$1:A$3,"&gt;0")=3,MAX(A$8:A712)&lt;A$3),A712+1,0)))</f>
        <v>0</v>
      </c>
      <c r="B713" s="89" t="str">
        <f t="shared" si="66"/>
        <v/>
      </c>
      <c r="C713" s="89" t="str">
        <f t="shared" si="67"/>
        <v/>
      </c>
      <c r="D713" s="87" t="str">
        <f>IF($A713=0,"",IF($A713&lt;=$A$1,+VLOOKUP($A713,'Rashodi- plan-izvršenje'!$A$8:B$1500,'prenos-P-R-N'!D$1,FALSE),IF($A713&gt;$A$2,+VLOOKUP($A713,'Neizmirene obaveze JLS'!$A$11:B$500,'prenos-P-R-N'!D$1,FALSE),"")))</f>
        <v/>
      </c>
      <c r="E713" s="87" t="str">
        <f>IF($A713=0,"",IF($A713&lt;=$A$1,+VLOOKUP($A713,'Rashodi- plan-izvršenje'!$A$8:C$1500,'prenos-P-R-N'!E$1,FALSE),IF($A713&gt;$A$2,+VLOOKUP($A713,'Neizmirene obaveze JLS'!$A$11:C$500,'prenos-P-R-N'!E$1,FALSE),"")))</f>
        <v/>
      </c>
      <c r="F713" s="87" t="str">
        <f>IF($A713=0,"",IF($A713&lt;=$A$1,+VLOOKUP($A713,'Rashodi- plan-izvršenje'!$A$8:D$1500,'prenos-P-R-N'!F$1,FALSE),IF($A713&gt;$A$2,+VLOOKUP($A713,'Neizmirene obaveze JLS'!$A$11:D$500,'prenos-P-R-N'!F$1,FALSE),"")))</f>
        <v/>
      </c>
      <c r="G713" s="87" t="str">
        <f>IF($A713=0,"",IF($A713&lt;=$A$1,+VLOOKUP($A713,'Rashodi- plan-izvršenje'!$A$8:E$1500,'prenos-P-R-N'!G$1,FALSE),IF($A713&gt;$A$2,+VLOOKUP($A713,'Neizmirene obaveze JLS'!$A$11:E$500,'prenos-P-R-N'!G$1,FALSE),"")))</f>
        <v/>
      </c>
      <c r="H713" s="87" t="str">
        <f>IF($A713=0,"",IF($A713&lt;=$A$1,+VLOOKUP($A713,'Rashodi- plan-izvršenje'!$A$8:F$1500,'prenos-P-R-N'!H$1,FALSE),IF($A713&gt;$A$2,+VLOOKUP($A713,'Neizmirene obaveze JLS'!$A$11:F$500,'prenos-P-R-N'!H$1,FALSE),"")))</f>
        <v/>
      </c>
      <c r="I713" s="87" t="str">
        <f>IF($A713=0,"",IF($A713&lt;=$A$1,+VLOOKUP($A713,'Rashodi- plan-izvršenje'!$A$8:G$1500,'prenos-P-R-N'!I$1,FALSE),IF($A713&gt;$A$2,+VLOOKUP($A713,'Neizmirene obaveze JLS'!$A$11:G$500,'prenos-P-R-N'!I$1,FALSE),"")))</f>
        <v/>
      </c>
      <c r="J713" s="87" t="str">
        <f>IF($A713=0,"",IF($A713&lt;=$A$1,+VLOOKUP($A713,'Rashodi- plan-izvršenje'!$A$8:H$1500,'prenos-P-R-N'!J$1,FALSE),IF($A713&gt;$A$2,+VLOOKUP($A713,'Neizmirene obaveze JLS'!$A$11:H$500,'prenos-P-R-N'!J$1,FALSE),"")))</f>
        <v/>
      </c>
      <c r="K713" s="87" t="str">
        <f>IF($A713=0,"",IF($A713&lt;=$A$1,+VLOOKUP($A713,'Rashodi- plan-izvršenje'!$A$8:I$1500,'prenos-P-R-N'!K$1,FALSE),IF($A713&gt;$A$2,+VLOOKUP($A713,'Neizmirene obaveze JLS'!$A$11:I$500,'prenos-P-R-N'!K$1,FALSE),"")))</f>
        <v/>
      </c>
      <c r="L713" t="str">
        <f>IF(A713=0,"",IF(A713&lt;=A$1,+IF(VLOOKUP(A713,'Rashodi- plan-izvršenje'!A$8:J$1500,M$1,FALSE)&gt;0,"Програмска активност","Пројекат"),IF(A713&gt;A$2,+IF(VLOOKUP(A713,'Neizmirene obaveze JLS'!A$8:J$2008,M$1,FALSE)&gt;0,"Програмска активност","Пројекат"),"")))</f>
        <v/>
      </c>
      <c r="M713" s="87" t="str">
        <f>IF(A713=0,"",IF($A713&lt;=$A$1,+IF(VLOOKUP($A713,'Rashodi- plan-izvršenje'!$A$8:$M$1500,10,FALSE)&gt;0,VLOOKUP($A713,'Rashodi- plan-izvršenje'!$A$8:$M$1500,10,FALSE),VLOOKUP($A713,'Rashodi- plan-izvršenje'!$A$8:$M$1500,12,FALSE)),+IF($A713&gt;$A$2,IF(VLOOKUP($A713,'Neizmirene obaveze JLS'!$A$8:$M$1500,10,FALSE)&gt;0,VLOOKUP($A713,'Neizmirene obaveze JLS'!$A$11:$M$1500,10,FALSE),VLOOKUP($A713,'Neizmirene obaveze JLS'!$A$11:$M$1500,12,FALSE)),0)))</f>
        <v/>
      </c>
      <c r="N713" s="87" t="str">
        <f>IF(A713=0,"",IF($A713&lt;=$A$1,+IF(VLOOKUP(A713,'Rashodi- plan-izvršenje'!$A$8:$M$1500,10,FALSE)&gt;0,VLOOKUP(A713,'Rashodi- plan-izvršenje'!$A$8:$M$1500,11,FALSE),VLOOKUP(A713,'Rashodi- plan-izvršenje'!$A$8:$M$1500,13,FALSE)),+IF($A713&gt;$A$2,IF(VLOOKUP($A713,'Neizmirene obaveze JLS'!$A$8:$M$1500,10,FALSE)&gt;0,VLOOKUP($A713,'Neizmirene obaveze JLS'!$A$11:$M$1500,11,FALSE),VLOOKUP($A713,'Neizmirene obaveze JLS'!$A$11:$M$1500,13,FALSE)),0)))</f>
        <v/>
      </c>
      <c r="O713" s="87" t="str">
        <f>IF(A713=0,"",IF($A713&lt;=$A$1,VALUE(+VLOOKUP($A713,'Rashodi- plan-izvršenje'!$A$8:N$1500,'prenos-P-R-N'!O$1,FALSE)),IF($A713&lt;=A$2,VALUE(VLOOKUP($A713,'Prihodi- plan-izvršenje'!$A$8:$H$500,6,FALSE)),VALUE(VLOOKUP($A713,'Neizmirene obaveze JLS'!$A$8:$N$500,O$1,FALSE)))))</f>
        <v/>
      </c>
      <c r="P713" s="87" t="str">
        <f>IF(A713=0,"",IF(A713=0,0,IF(A713&gt;A$2,'šifarnik K-izvor'!G$3,+IF(Q713&lt;700,+'šifarnik K-izvor'!G$2,'šifarnik K-izvor'!G$1))))</f>
        <v/>
      </c>
      <c r="Q713" s="87">
        <f>IF($A713&lt;=$A$1,VALUE(+VLOOKUP($A713,'Rashodi- plan-izvršenje'!$A$8:O$1500,'prenos-P-R-N'!Q$1,FALSE)),IF($A713&lt;=$A$2,VLOOKUP($A713,'Prihodi- plan-izvršenje'!$A$4:$H$500,4,FALSE),IF($A713&lt;=$A$3,VLOOKUP(A713,'Neizmirene obaveze JLS'!$A$11:O$500,Q$1,FALSE),"")))</f>
        <v>0</v>
      </c>
      <c r="R713" s="88">
        <f>IF($A713&lt;=$A$1,VALUE(+VLOOKUP($A713,'Rashodi- plan-izvršenje'!$A$8:P$1500,'prenos-P-R-N'!R$1,FALSE)),IF($A713&lt;=$A$2,VLOOKUP($A713,'Prihodi- plan-izvršenje'!$A$4:$H$500,7,FALSE),""))</f>
        <v>0</v>
      </c>
      <c r="S713" s="88">
        <f>IF(A713=0,0,IF($A713&lt;=$A$1,VALUE(+VLOOKUP($A713,'Rashodi- plan-izvršenje'!$A$8:Q$1500,'prenos-P-R-N'!S$1,FALSE)),IF($A713&lt;=$A$2,VLOOKUP($A713,'Prihodi- plan-izvršenje'!$A$4:$H$500,8,FALSE),0)))</f>
        <v>0</v>
      </c>
      <c r="T713" s="88" t="str">
        <f>IF($A713&gt;$A$2,VLOOKUP($A713,'Neizmirene obaveze JLS'!$A$11:R$500,R$1,FALSE),"")</f>
        <v/>
      </c>
      <c r="U713" s="88">
        <f>IF($A713&gt;$A$2,VLOOKUP($A713,'Neizmirene obaveze JLS'!$A$11:S$500,S$1,FALSE),0)</f>
        <v>0</v>
      </c>
      <c r="V713" s="88">
        <f t="shared" si="68"/>
        <v>0</v>
      </c>
      <c r="W713" s="74"/>
      <c r="X713" s="74"/>
      <c r="Y713" s="74"/>
      <c r="Z713" s="74"/>
      <c r="AA713" s="193">
        <f t="shared" ref="AA713:AA776" si="69">+LEN(Q713)</f>
        <v>1</v>
      </c>
      <c r="AB713" s="193" t="str">
        <f t="shared" ref="AB713:AB776" si="70">IF(A713=0,"",+IF(AND(A$1&gt;0,A713&lt;=A$1),"Расходи",IF(AND(A$2&gt;0,A713&lt;=A$2),"Приходи",IF(AND(A$3&gt;0,A713&lt;=A$3),"НО",""))))</f>
        <v/>
      </c>
    </row>
    <row r="714" spans="1:28">
      <c r="A714" s="89">
        <f>IF(AND(COUNTIF(A$1:A$3,"&gt;0")=1,MAX(A$8:A713)&lt;A$1),A713+1,IF(AND(COUNTIF(A$1:A$3,"&gt;0")=2,MAX(A$8:A713)&lt;A$2),A713+1,IF(AND(COUNTIF(A$1:A$3,"&gt;0")=3,MAX(A$8:A713)&lt;A$3),A713+1,0)))</f>
        <v>0</v>
      </c>
      <c r="B714" s="89" t="str">
        <f t="shared" ref="B714:B777" si="71">+IF($A714&gt;0,B713,"")</f>
        <v/>
      </c>
      <c r="C714" s="89" t="str">
        <f t="shared" ref="C714:C777" si="72">+IF($A714&gt;0,C713,"")</f>
        <v/>
      </c>
      <c r="D714" s="87" t="str">
        <f>IF($A714=0,"",IF($A714&lt;=$A$1,+VLOOKUP($A714,'Rashodi- plan-izvršenje'!$A$8:B$1500,'prenos-P-R-N'!D$1,FALSE),IF($A714&gt;$A$2,+VLOOKUP($A714,'Neizmirene obaveze JLS'!$A$11:B$500,'prenos-P-R-N'!D$1,FALSE),"")))</f>
        <v/>
      </c>
      <c r="E714" s="87" t="str">
        <f>IF($A714=0,"",IF($A714&lt;=$A$1,+VLOOKUP($A714,'Rashodi- plan-izvršenje'!$A$8:C$1500,'prenos-P-R-N'!E$1,FALSE),IF($A714&gt;$A$2,+VLOOKUP($A714,'Neizmirene obaveze JLS'!$A$11:C$500,'prenos-P-R-N'!E$1,FALSE),"")))</f>
        <v/>
      </c>
      <c r="F714" s="87" t="str">
        <f>IF($A714=0,"",IF($A714&lt;=$A$1,+VLOOKUP($A714,'Rashodi- plan-izvršenje'!$A$8:D$1500,'prenos-P-R-N'!F$1,FALSE),IF($A714&gt;$A$2,+VLOOKUP($A714,'Neizmirene obaveze JLS'!$A$11:D$500,'prenos-P-R-N'!F$1,FALSE),"")))</f>
        <v/>
      </c>
      <c r="G714" s="87" t="str">
        <f>IF($A714=0,"",IF($A714&lt;=$A$1,+VLOOKUP($A714,'Rashodi- plan-izvršenje'!$A$8:E$1500,'prenos-P-R-N'!G$1,FALSE),IF($A714&gt;$A$2,+VLOOKUP($A714,'Neizmirene obaveze JLS'!$A$11:E$500,'prenos-P-R-N'!G$1,FALSE),"")))</f>
        <v/>
      </c>
      <c r="H714" s="87" t="str">
        <f>IF($A714=0,"",IF($A714&lt;=$A$1,+VLOOKUP($A714,'Rashodi- plan-izvršenje'!$A$8:F$1500,'prenos-P-R-N'!H$1,FALSE),IF($A714&gt;$A$2,+VLOOKUP($A714,'Neizmirene obaveze JLS'!$A$11:F$500,'prenos-P-R-N'!H$1,FALSE),"")))</f>
        <v/>
      </c>
      <c r="I714" s="87" t="str">
        <f>IF($A714=0,"",IF($A714&lt;=$A$1,+VLOOKUP($A714,'Rashodi- plan-izvršenje'!$A$8:G$1500,'prenos-P-R-N'!I$1,FALSE),IF($A714&gt;$A$2,+VLOOKUP($A714,'Neizmirene obaveze JLS'!$A$11:G$500,'prenos-P-R-N'!I$1,FALSE),"")))</f>
        <v/>
      </c>
      <c r="J714" s="87" t="str">
        <f>IF($A714=0,"",IF($A714&lt;=$A$1,+VLOOKUP($A714,'Rashodi- plan-izvršenje'!$A$8:H$1500,'prenos-P-R-N'!J$1,FALSE),IF($A714&gt;$A$2,+VLOOKUP($A714,'Neizmirene obaveze JLS'!$A$11:H$500,'prenos-P-R-N'!J$1,FALSE),"")))</f>
        <v/>
      </c>
      <c r="K714" s="87" t="str">
        <f>IF($A714=0,"",IF($A714&lt;=$A$1,+VLOOKUP($A714,'Rashodi- plan-izvršenje'!$A$8:I$1500,'prenos-P-R-N'!K$1,FALSE),IF($A714&gt;$A$2,+VLOOKUP($A714,'Neizmirene obaveze JLS'!$A$11:I$500,'prenos-P-R-N'!K$1,FALSE),"")))</f>
        <v/>
      </c>
      <c r="L714" t="str">
        <f>IF(A714=0,"",IF(A714&lt;=A$1,+IF(VLOOKUP(A714,'Rashodi- plan-izvršenje'!A$8:J$1500,M$1,FALSE)&gt;0,"Програмска активност","Пројекат"),IF(A714&gt;A$2,+IF(VLOOKUP(A714,'Neizmirene obaveze JLS'!A$8:J$2008,M$1,FALSE)&gt;0,"Програмска активност","Пројекат"),"")))</f>
        <v/>
      </c>
      <c r="M714" s="87" t="str">
        <f>IF(A714=0,"",IF($A714&lt;=$A$1,+IF(VLOOKUP($A714,'Rashodi- plan-izvršenje'!$A$8:$M$1500,10,FALSE)&gt;0,VLOOKUP($A714,'Rashodi- plan-izvršenje'!$A$8:$M$1500,10,FALSE),VLOOKUP($A714,'Rashodi- plan-izvršenje'!$A$8:$M$1500,12,FALSE)),+IF($A714&gt;$A$2,IF(VLOOKUP($A714,'Neizmirene obaveze JLS'!$A$8:$M$1500,10,FALSE)&gt;0,VLOOKUP($A714,'Neizmirene obaveze JLS'!$A$11:$M$1500,10,FALSE),VLOOKUP($A714,'Neizmirene obaveze JLS'!$A$11:$M$1500,12,FALSE)),0)))</f>
        <v/>
      </c>
      <c r="N714" s="87" t="str">
        <f>IF(A714=0,"",IF($A714&lt;=$A$1,+IF(VLOOKUP(A714,'Rashodi- plan-izvršenje'!$A$8:$M$1500,10,FALSE)&gt;0,VLOOKUP(A714,'Rashodi- plan-izvršenje'!$A$8:$M$1500,11,FALSE),VLOOKUP(A714,'Rashodi- plan-izvršenje'!$A$8:$M$1500,13,FALSE)),+IF($A714&gt;$A$2,IF(VLOOKUP($A714,'Neizmirene obaveze JLS'!$A$8:$M$1500,10,FALSE)&gt;0,VLOOKUP($A714,'Neizmirene obaveze JLS'!$A$11:$M$1500,11,FALSE),VLOOKUP($A714,'Neizmirene obaveze JLS'!$A$11:$M$1500,13,FALSE)),0)))</f>
        <v/>
      </c>
      <c r="O714" s="87" t="str">
        <f>IF(A714=0,"",IF($A714&lt;=$A$1,VALUE(+VLOOKUP($A714,'Rashodi- plan-izvršenje'!$A$8:N$1500,'prenos-P-R-N'!O$1,FALSE)),IF($A714&lt;=A$2,VALUE(VLOOKUP($A714,'Prihodi- plan-izvršenje'!$A$8:$H$500,6,FALSE)),VALUE(VLOOKUP($A714,'Neizmirene obaveze JLS'!$A$8:$N$500,O$1,FALSE)))))</f>
        <v/>
      </c>
      <c r="P714" s="87" t="str">
        <f>IF(A714=0,"",IF(A714=0,0,IF(A714&gt;A$2,'šifarnik K-izvor'!G$3,+IF(Q714&lt;700,+'šifarnik K-izvor'!G$2,'šifarnik K-izvor'!G$1))))</f>
        <v/>
      </c>
      <c r="Q714" s="87">
        <f>IF($A714&lt;=$A$1,VALUE(+VLOOKUP($A714,'Rashodi- plan-izvršenje'!$A$8:O$1500,'prenos-P-R-N'!Q$1,FALSE)),IF($A714&lt;=$A$2,VLOOKUP($A714,'Prihodi- plan-izvršenje'!$A$4:$H$500,4,FALSE),IF($A714&lt;=$A$3,VLOOKUP(A714,'Neizmirene obaveze JLS'!$A$11:O$500,Q$1,FALSE),"")))</f>
        <v>0</v>
      </c>
      <c r="R714" s="88">
        <f>IF($A714&lt;=$A$1,VALUE(+VLOOKUP($A714,'Rashodi- plan-izvršenje'!$A$8:P$1500,'prenos-P-R-N'!R$1,FALSE)),IF($A714&lt;=$A$2,VLOOKUP($A714,'Prihodi- plan-izvršenje'!$A$4:$H$500,7,FALSE),""))</f>
        <v>0</v>
      </c>
      <c r="S714" s="88">
        <f>IF(A714=0,0,IF($A714&lt;=$A$1,VALUE(+VLOOKUP($A714,'Rashodi- plan-izvršenje'!$A$8:Q$1500,'prenos-P-R-N'!S$1,FALSE)),IF($A714&lt;=$A$2,VLOOKUP($A714,'Prihodi- plan-izvršenje'!$A$4:$H$500,8,FALSE),0)))</f>
        <v>0</v>
      </c>
      <c r="T714" s="88" t="str">
        <f>IF($A714&gt;$A$2,VLOOKUP($A714,'Neizmirene obaveze JLS'!$A$11:R$500,R$1,FALSE),"")</f>
        <v/>
      </c>
      <c r="U714" s="88">
        <f>IF($A714&gt;$A$2,VLOOKUP($A714,'Neizmirene obaveze JLS'!$A$11:S$500,S$1,FALSE),0)</f>
        <v>0</v>
      </c>
      <c r="V714" s="88">
        <f t="shared" si="68"/>
        <v>0</v>
      </c>
      <c r="W714" s="74"/>
      <c r="X714" s="74"/>
      <c r="Y714" s="74"/>
      <c r="Z714" s="74"/>
      <c r="AA714" s="193">
        <f t="shared" si="69"/>
        <v>1</v>
      </c>
      <c r="AB714" s="193" t="str">
        <f t="shared" si="70"/>
        <v/>
      </c>
    </row>
    <row r="715" spans="1:28">
      <c r="A715" s="89">
        <f>IF(AND(COUNTIF(A$1:A$3,"&gt;0")=1,MAX(A$8:A714)&lt;A$1),A714+1,IF(AND(COUNTIF(A$1:A$3,"&gt;0")=2,MAX(A$8:A714)&lt;A$2),A714+1,IF(AND(COUNTIF(A$1:A$3,"&gt;0")=3,MAX(A$8:A714)&lt;A$3),A714+1,0)))</f>
        <v>0</v>
      </c>
      <c r="B715" s="89" t="str">
        <f t="shared" si="71"/>
        <v/>
      </c>
      <c r="C715" s="89" t="str">
        <f t="shared" si="72"/>
        <v/>
      </c>
      <c r="D715" s="87" t="str">
        <f>IF($A715=0,"",IF($A715&lt;=$A$1,+VLOOKUP($A715,'Rashodi- plan-izvršenje'!$A$8:B$1500,'prenos-P-R-N'!D$1,FALSE),IF($A715&gt;$A$2,+VLOOKUP($A715,'Neizmirene obaveze JLS'!$A$11:B$500,'prenos-P-R-N'!D$1,FALSE),"")))</f>
        <v/>
      </c>
      <c r="E715" s="87" t="str">
        <f>IF($A715=0,"",IF($A715&lt;=$A$1,+VLOOKUP($A715,'Rashodi- plan-izvršenje'!$A$8:C$1500,'prenos-P-R-N'!E$1,FALSE),IF($A715&gt;$A$2,+VLOOKUP($A715,'Neizmirene obaveze JLS'!$A$11:C$500,'prenos-P-R-N'!E$1,FALSE),"")))</f>
        <v/>
      </c>
      <c r="F715" s="87" t="str">
        <f>IF($A715=0,"",IF($A715&lt;=$A$1,+VLOOKUP($A715,'Rashodi- plan-izvršenje'!$A$8:D$1500,'prenos-P-R-N'!F$1,FALSE),IF($A715&gt;$A$2,+VLOOKUP($A715,'Neizmirene obaveze JLS'!$A$11:D$500,'prenos-P-R-N'!F$1,FALSE),"")))</f>
        <v/>
      </c>
      <c r="G715" s="87" t="str">
        <f>IF($A715=0,"",IF($A715&lt;=$A$1,+VLOOKUP($A715,'Rashodi- plan-izvršenje'!$A$8:E$1500,'prenos-P-R-N'!G$1,FALSE),IF($A715&gt;$A$2,+VLOOKUP($A715,'Neizmirene obaveze JLS'!$A$11:E$500,'prenos-P-R-N'!G$1,FALSE),"")))</f>
        <v/>
      </c>
      <c r="H715" s="87" t="str">
        <f>IF($A715=0,"",IF($A715&lt;=$A$1,+VLOOKUP($A715,'Rashodi- plan-izvršenje'!$A$8:F$1500,'prenos-P-R-N'!H$1,FALSE),IF($A715&gt;$A$2,+VLOOKUP($A715,'Neizmirene obaveze JLS'!$A$11:F$500,'prenos-P-R-N'!H$1,FALSE),"")))</f>
        <v/>
      </c>
      <c r="I715" s="87" t="str">
        <f>IF($A715=0,"",IF($A715&lt;=$A$1,+VLOOKUP($A715,'Rashodi- plan-izvršenje'!$A$8:G$1500,'prenos-P-R-N'!I$1,FALSE),IF($A715&gt;$A$2,+VLOOKUP($A715,'Neizmirene obaveze JLS'!$A$11:G$500,'prenos-P-R-N'!I$1,FALSE),"")))</f>
        <v/>
      </c>
      <c r="J715" s="87" t="str">
        <f>IF($A715=0,"",IF($A715&lt;=$A$1,+VLOOKUP($A715,'Rashodi- plan-izvršenje'!$A$8:H$1500,'prenos-P-R-N'!J$1,FALSE),IF($A715&gt;$A$2,+VLOOKUP($A715,'Neizmirene obaveze JLS'!$A$11:H$500,'prenos-P-R-N'!J$1,FALSE),"")))</f>
        <v/>
      </c>
      <c r="K715" s="87" t="str">
        <f>IF($A715=0,"",IF($A715&lt;=$A$1,+VLOOKUP($A715,'Rashodi- plan-izvršenje'!$A$8:I$1500,'prenos-P-R-N'!K$1,FALSE),IF($A715&gt;$A$2,+VLOOKUP($A715,'Neizmirene obaveze JLS'!$A$11:I$500,'prenos-P-R-N'!K$1,FALSE),"")))</f>
        <v/>
      </c>
      <c r="L715" t="str">
        <f>IF(A715=0,"",IF(A715&lt;=A$1,+IF(VLOOKUP(A715,'Rashodi- plan-izvršenje'!A$8:J$1500,M$1,FALSE)&gt;0,"Програмска активност","Пројекат"),IF(A715&gt;A$2,+IF(VLOOKUP(A715,'Neizmirene obaveze JLS'!A$8:J$2008,M$1,FALSE)&gt;0,"Програмска активност","Пројекат"),"")))</f>
        <v/>
      </c>
      <c r="M715" s="87" t="str">
        <f>IF(A715=0,"",IF($A715&lt;=$A$1,+IF(VLOOKUP($A715,'Rashodi- plan-izvršenje'!$A$8:$M$1500,10,FALSE)&gt;0,VLOOKUP($A715,'Rashodi- plan-izvršenje'!$A$8:$M$1500,10,FALSE),VLOOKUP($A715,'Rashodi- plan-izvršenje'!$A$8:$M$1500,12,FALSE)),+IF($A715&gt;$A$2,IF(VLOOKUP($A715,'Neizmirene obaveze JLS'!$A$8:$M$1500,10,FALSE)&gt;0,VLOOKUP($A715,'Neizmirene obaveze JLS'!$A$11:$M$1500,10,FALSE),VLOOKUP($A715,'Neizmirene obaveze JLS'!$A$11:$M$1500,12,FALSE)),0)))</f>
        <v/>
      </c>
      <c r="N715" s="87" t="str">
        <f>IF(A715=0,"",IF($A715&lt;=$A$1,+IF(VLOOKUP(A715,'Rashodi- plan-izvršenje'!$A$8:$M$1500,10,FALSE)&gt;0,VLOOKUP(A715,'Rashodi- plan-izvršenje'!$A$8:$M$1500,11,FALSE),VLOOKUP(A715,'Rashodi- plan-izvršenje'!$A$8:$M$1500,13,FALSE)),+IF($A715&gt;$A$2,IF(VLOOKUP($A715,'Neizmirene obaveze JLS'!$A$8:$M$1500,10,FALSE)&gt;0,VLOOKUP($A715,'Neizmirene obaveze JLS'!$A$11:$M$1500,11,FALSE),VLOOKUP($A715,'Neizmirene obaveze JLS'!$A$11:$M$1500,13,FALSE)),0)))</f>
        <v/>
      </c>
      <c r="O715" s="87" t="str">
        <f>IF(A715=0,"",IF($A715&lt;=$A$1,VALUE(+VLOOKUP($A715,'Rashodi- plan-izvršenje'!$A$8:N$1500,'prenos-P-R-N'!O$1,FALSE)),IF($A715&lt;=A$2,VALUE(VLOOKUP($A715,'Prihodi- plan-izvršenje'!$A$8:$H$500,6,FALSE)),VALUE(VLOOKUP($A715,'Neizmirene obaveze JLS'!$A$8:$N$500,O$1,FALSE)))))</f>
        <v/>
      </c>
      <c r="P715" s="87" t="str">
        <f>IF(A715=0,"",IF(A715=0,0,IF(A715&gt;A$2,'šifarnik K-izvor'!G$3,+IF(Q715&lt;700,+'šifarnik K-izvor'!G$2,'šifarnik K-izvor'!G$1))))</f>
        <v/>
      </c>
      <c r="Q715" s="87">
        <f>IF($A715&lt;=$A$1,VALUE(+VLOOKUP($A715,'Rashodi- plan-izvršenje'!$A$8:O$1500,'prenos-P-R-N'!Q$1,FALSE)),IF($A715&lt;=$A$2,VLOOKUP($A715,'Prihodi- plan-izvršenje'!$A$4:$H$500,4,FALSE),IF($A715&lt;=$A$3,VLOOKUP(A715,'Neizmirene obaveze JLS'!$A$11:O$500,Q$1,FALSE),"")))</f>
        <v>0</v>
      </c>
      <c r="R715" s="88">
        <f>IF($A715&lt;=$A$1,VALUE(+VLOOKUP($A715,'Rashodi- plan-izvršenje'!$A$8:P$1500,'prenos-P-R-N'!R$1,FALSE)),IF($A715&lt;=$A$2,VLOOKUP($A715,'Prihodi- plan-izvršenje'!$A$4:$H$500,7,FALSE),""))</f>
        <v>0</v>
      </c>
      <c r="S715" s="88">
        <f>IF(A715=0,0,IF($A715&lt;=$A$1,VALUE(+VLOOKUP($A715,'Rashodi- plan-izvršenje'!$A$8:Q$1500,'prenos-P-R-N'!S$1,FALSE)),IF($A715&lt;=$A$2,VLOOKUP($A715,'Prihodi- plan-izvršenje'!$A$4:$H$500,8,FALSE),0)))</f>
        <v>0</v>
      </c>
      <c r="T715" s="88" t="str">
        <f>IF($A715&gt;$A$2,VLOOKUP($A715,'Neizmirene obaveze JLS'!$A$11:R$500,R$1,FALSE),"")</f>
        <v/>
      </c>
      <c r="U715" s="88">
        <f>IF($A715&gt;$A$2,VLOOKUP($A715,'Neizmirene obaveze JLS'!$A$11:S$500,S$1,FALSE),0)</f>
        <v>0</v>
      </c>
      <c r="V715" s="88">
        <f t="shared" si="68"/>
        <v>0</v>
      </c>
      <c r="W715" s="74"/>
      <c r="X715" s="74"/>
      <c r="Y715" s="74"/>
      <c r="Z715" s="74"/>
      <c r="AA715" s="193">
        <f t="shared" si="69"/>
        <v>1</v>
      </c>
      <c r="AB715" s="193" t="str">
        <f t="shared" si="70"/>
        <v/>
      </c>
    </row>
    <row r="716" spans="1:28">
      <c r="A716" s="89">
        <f>IF(AND(COUNTIF(A$1:A$3,"&gt;0")=1,MAX(A$8:A715)&lt;A$1),A715+1,IF(AND(COUNTIF(A$1:A$3,"&gt;0")=2,MAX(A$8:A715)&lt;A$2),A715+1,IF(AND(COUNTIF(A$1:A$3,"&gt;0")=3,MAX(A$8:A715)&lt;A$3),A715+1,0)))</f>
        <v>0</v>
      </c>
      <c r="B716" s="89" t="str">
        <f t="shared" si="71"/>
        <v/>
      </c>
      <c r="C716" s="89" t="str">
        <f t="shared" si="72"/>
        <v/>
      </c>
      <c r="D716" s="87" t="str">
        <f>IF($A716=0,"",IF($A716&lt;=$A$1,+VLOOKUP($A716,'Rashodi- plan-izvršenje'!$A$8:B$1500,'prenos-P-R-N'!D$1,FALSE),IF($A716&gt;$A$2,+VLOOKUP($A716,'Neizmirene obaveze JLS'!$A$11:B$500,'prenos-P-R-N'!D$1,FALSE),"")))</f>
        <v/>
      </c>
      <c r="E716" s="87" t="str">
        <f>IF($A716=0,"",IF($A716&lt;=$A$1,+VLOOKUP($A716,'Rashodi- plan-izvršenje'!$A$8:C$1500,'prenos-P-R-N'!E$1,FALSE),IF($A716&gt;$A$2,+VLOOKUP($A716,'Neizmirene obaveze JLS'!$A$11:C$500,'prenos-P-R-N'!E$1,FALSE),"")))</f>
        <v/>
      </c>
      <c r="F716" s="87" t="str">
        <f>IF($A716=0,"",IF($A716&lt;=$A$1,+VLOOKUP($A716,'Rashodi- plan-izvršenje'!$A$8:D$1500,'prenos-P-R-N'!F$1,FALSE),IF($A716&gt;$A$2,+VLOOKUP($A716,'Neizmirene obaveze JLS'!$A$11:D$500,'prenos-P-R-N'!F$1,FALSE),"")))</f>
        <v/>
      </c>
      <c r="G716" s="87" t="str">
        <f>IF($A716=0,"",IF($A716&lt;=$A$1,+VLOOKUP($A716,'Rashodi- plan-izvršenje'!$A$8:E$1500,'prenos-P-R-N'!G$1,FALSE),IF($A716&gt;$A$2,+VLOOKUP($A716,'Neizmirene obaveze JLS'!$A$11:E$500,'prenos-P-R-N'!G$1,FALSE),"")))</f>
        <v/>
      </c>
      <c r="H716" s="87" t="str">
        <f>IF($A716=0,"",IF($A716&lt;=$A$1,+VLOOKUP($A716,'Rashodi- plan-izvršenje'!$A$8:F$1500,'prenos-P-R-N'!H$1,FALSE),IF($A716&gt;$A$2,+VLOOKUP($A716,'Neizmirene obaveze JLS'!$A$11:F$500,'prenos-P-R-N'!H$1,FALSE),"")))</f>
        <v/>
      </c>
      <c r="I716" s="87" t="str">
        <f>IF($A716=0,"",IF($A716&lt;=$A$1,+VLOOKUP($A716,'Rashodi- plan-izvršenje'!$A$8:G$1500,'prenos-P-R-N'!I$1,FALSE),IF($A716&gt;$A$2,+VLOOKUP($A716,'Neizmirene obaveze JLS'!$A$11:G$500,'prenos-P-R-N'!I$1,FALSE),"")))</f>
        <v/>
      </c>
      <c r="J716" s="87" t="str">
        <f>IF($A716=0,"",IF($A716&lt;=$A$1,+VLOOKUP($A716,'Rashodi- plan-izvršenje'!$A$8:H$1500,'prenos-P-R-N'!J$1,FALSE),IF($A716&gt;$A$2,+VLOOKUP($A716,'Neizmirene obaveze JLS'!$A$11:H$500,'prenos-P-R-N'!J$1,FALSE),"")))</f>
        <v/>
      </c>
      <c r="K716" s="87" t="str">
        <f>IF($A716=0,"",IF($A716&lt;=$A$1,+VLOOKUP($A716,'Rashodi- plan-izvršenje'!$A$8:I$1500,'prenos-P-R-N'!K$1,FALSE),IF($A716&gt;$A$2,+VLOOKUP($A716,'Neizmirene obaveze JLS'!$A$11:I$500,'prenos-P-R-N'!K$1,FALSE),"")))</f>
        <v/>
      </c>
      <c r="L716" t="str">
        <f>IF(A716=0,"",IF(A716&lt;=A$1,+IF(VLOOKUP(A716,'Rashodi- plan-izvršenje'!A$8:J$1500,M$1,FALSE)&gt;0,"Програмска активност","Пројекат"),IF(A716&gt;A$2,+IF(VLOOKUP(A716,'Neizmirene obaveze JLS'!A$8:J$2008,M$1,FALSE)&gt;0,"Програмска активност","Пројекат"),"")))</f>
        <v/>
      </c>
      <c r="M716" s="87" t="str">
        <f>IF(A716=0,"",IF($A716&lt;=$A$1,+IF(VLOOKUP($A716,'Rashodi- plan-izvršenje'!$A$8:$M$1500,10,FALSE)&gt;0,VLOOKUP($A716,'Rashodi- plan-izvršenje'!$A$8:$M$1500,10,FALSE),VLOOKUP($A716,'Rashodi- plan-izvršenje'!$A$8:$M$1500,12,FALSE)),+IF($A716&gt;$A$2,IF(VLOOKUP($A716,'Neizmirene obaveze JLS'!$A$8:$M$1500,10,FALSE)&gt;0,VLOOKUP($A716,'Neizmirene obaveze JLS'!$A$11:$M$1500,10,FALSE),VLOOKUP($A716,'Neizmirene obaveze JLS'!$A$11:$M$1500,12,FALSE)),0)))</f>
        <v/>
      </c>
      <c r="N716" s="87" t="str">
        <f>IF(A716=0,"",IF($A716&lt;=$A$1,+IF(VLOOKUP(A716,'Rashodi- plan-izvršenje'!$A$8:$M$1500,10,FALSE)&gt;0,VLOOKUP(A716,'Rashodi- plan-izvršenje'!$A$8:$M$1500,11,FALSE),VLOOKUP(A716,'Rashodi- plan-izvršenje'!$A$8:$M$1500,13,FALSE)),+IF($A716&gt;$A$2,IF(VLOOKUP($A716,'Neizmirene obaveze JLS'!$A$8:$M$1500,10,FALSE)&gt;0,VLOOKUP($A716,'Neizmirene obaveze JLS'!$A$11:$M$1500,11,FALSE),VLOOKUP($A716,'Neizmirene obaveze JLS'!$A$11:$M$1500,13,FALSE)),0)))</f>
        <v/>
      </c>
      <c r="O716" s="87" t="str">
        <f>IF(A716=0,"",IF($A716&lt;=$A$1,VALUE(+VLOOKUP($A716,'Rashodi- plan-izvršenje'!$A$8:N$1500,'prenos-P-R-N'!O$1,FALSE)),IF($A716&lt;=A$2,VALUE(VLOOKUP($A716,'Prihodi- plan-izvršenje'!$A$8:$H$500,6,FALSE)),VALUE(VLOOKUP($A716,'Neizmirene obaveze JLS'!$A$8:$N$500,O$1,FALSE)))))</f>
        <v/>
      </c>
      <c r="P716" s="87" t="str">
        <f>IF(A716=0,"",IF(A716=0,0,IF(A716&gt;A$2,'šifarnik K-izvor'!G$3,+IF(Q716&lt;700,+'šifarnik K-izvor'!G$2,'šifarnik K-izvor'!G$1))))</f>
        <v/>
      </c>
      <c r="Q716" s="87">
        <f>IF($A716&lt;=$A$1,VALUE(+VLOOKUP($A716,'Rashodi- plan-izvršenje'!$A$8:O$1500,'prenos-P-R-N'!Q$1,FALSE)),IF($A716&lt;=$A$2,VLOOKUP($A716,'Prihodi- plan-izvršenje'!$A$4:$H$500,4,FALSE),IF($A716&lt;=$A$3,VLOOKUP(A716,'Neizmirene obaveze JLS'!$A$11:O$500,Q$1,FALSE),"")))</f>
        <v>0</v>
      </c>
      <c r="R716" s="88">
        <f>IF($A716&lt;=$A$1,VALUE(+VLOOKUP($A716,'Rashodi- plan-izvršenje'!$A$8:P$1500,'prenos-P-R-N'!R$1,FALSE)),IF($A716&lt;=$A$2,VLOOKUP($A716,'Prihodi- plan-izvršenje'!$A$4:$H$500,7,FALSE),""))</f>
        <v>0</v>
      </c>
      <c r="S716" s="88">
        <f>IF(A716=0,0,IF($A716&lt;=$A$1,VALUE(+VLOOKUP($A716,'Rashodi- plan-izvršenje'!$A$8:Q$1500,'prenos-P-R-N'!S$1,FALSE)),IF($A716&lt;=$A$2,VLOOKUP($A716,'Prihodi- plan-izvršenje'!$A$4:$H$500,8,FALSE),0)))</f>
        <v>0</v>
      </c>
      <c r="T716" s="88" t="str">
        <f>IF($A716&gt;$A$2,VLOOKUP($A716,'Neizmirene obaveze JLS'!$A$11:R$500,R$1,FALSE),"")</f>
        <v/>
      </c>
      <c r="U716" s="88">
        <f>IF($A716&gt;$A$2,VLOOKUP($A716,'Neizmirene obaveze JLS'!$A$11:S$500,S$1,FALSE),0)</f>
        <v>0</v>
      </c>
      <c r="V716" s="88">
        <f t="shared" si="68"/>
        <v>0</v>
      </c>
      <c r="W716" s="74"/>
      <c r="X716" s="74"/>
      <c r="Y716" s="74"/>
      <c r="Z716" s="74"/>
      <c r="AA716" s="193">
        <f t="shared" si="69"/>
        <v>1</v>
      </c>
      <c r="AB716" s="193" t="str">
        <f t="shared" si="70"/>
        <v/>
      </c>
    </row>
    <row r="717" spans="1:28">
      <c r="A717" s="89">
        <f>IF(AND(COUNTIF(A$1:A$3,"&gt;0")=1,MAX(A$8:A716)&lt;A$1),A716+1,IF(AND(COUNTIF(A$1:A$3,"&gt;0")=2,MAX(A$8:A716)&lt;A$2),A716+1,IF(AND(COUNTIF(A$1:A$3,"&gt;0")=3,MAX(A$8:A716)&lt;A$3),A716+1,0)))</f>
        <v>0</v>
      </c>
      <c r="B717" s="89" t="str">
        <f t="shared" si="71"/>
        <v/>
      </c>
      <c r="C717" s="89" t="str">
        <f t="shared" si="72"/>
        <v/>
      </c>
      <c r="D717" s="87" t="str">
        <f>IF($A717=0,"",IF($A717&lt;=$A$1,+VLOOKUP($A717,'Rashodi- plan-izvršenje'!$A$8:B$1500,'prenos-P-R-N'!D$1,FALSE),IF($A717&gt;$A$2,+VLOOKUP($A717,'Neizmirene obaveze JLS'!$A$11:B$500,'prenos-P-R-N'!D$1,FALSE),"")))</f>
        <v/>
      </c>
      <c r="E717" s="87" t="str">
        <f>IF($A717=0,"",IF($A717&lt;=$A$1,+VLOOKUP($A717,'Rashodi- plan-izvršenje'!$A$8:C$1500,'prenos-P-R-N'!E$1,FALSE),IF($A717&gt;$A$2,+VLOOKUP($A717,'Neizmirene obaveze JLS'!$A$11:C$500,'prenos-P-R-N'!E$1,FALSE),"")))</f>
        <v/>
      </c>
      <c r="F717" s="87" t="str">
        <f>IF($A717=0,"",IF($A717&lt;=$A$1,+VLOOKUP($A717,'Rashodi- plan-izvršenje'!$A$8:D$1500,'prenos-P-R-N'!F$1,FALSE),IF($A717&gt;$A$2,+VLOOKUP($A717,'Neizmirene obaveze JLS'!$A$11:D$500,'prenos-P-R-N'!F$1,FALSE),"")))</f>
        <v/>
      </c>
      <c r="G717" s="87" t="str">
        <f>IF($A717=0,"",IF($A717&lt;=$A$1,+VLOOKUP($A717,'Rashodi- plan-izvršenje'!$A$8:E$1500,'prenos-P-R-N'!G$1,FALSE),IF($A717&gt;$A$2,+VLOOKUP($A717,'Neizmirene obaveze JLS'!$A$11:E$500,'prenos-P-R-N'!G$1,FALSE),"")))</f>
        <v/>
      </c>
      <c r="H717" s="87" t="str">
        <f>IF($A717=0,"",IF($A717&lt;=$A$1,+VLOOKUP($A717,'Rashodi- plan-izvršenje'!$A$8:F$1500,'prenos-P-R-N'!H$1,FALSE),IF($A717&gt;$A$2,+VLOOKUP($A717,'Neizmirene obaveze JLS'!$A$11:F$500,'prenos-P-R-N'!H$1,FALSE),"")))</f>
        <v/>
      </c>
      <c r="I717" s="87" t="str">
        <f>IF($A717=0,"",IF($A717&lt;=$A$1,+VLOOKUP($A717,'Rashodi- plan-izvršenje'!$A$8:G$1500,'prenos-P-R-N'!I$1,FALSE),IF($A717&gt;$A$2,+VLOOKUP($A717,'Neizmirene obaveze JLS'!$A$11:G$500,'prenos-P-R-N'!I$1,FALSE),"")))</f>
        <v/>
      </c>
      <c r="J717" s="87" t="str">
        <f>IF($A717=0,"",IF($A717&lt;=$A$1,+VLOOKUP($A717,'Rashodi- plan-izvršenje'!$A$8:H$1500,'prenos-P-R-N'!J$1,FALSE),IF($A717&gt;$A$2,+VLOOKUP($A717,'Neizmirene obaveze JLS'!$A$11:H$500,'prenos-P-R-N'!J$1,FALSE),"")))</f>
        <v/>
      </c>
      <c r="K717" s="87" t="str">
        <f>IF($A717=0,"",IF($A717&lt;=$A$1,+VLOOKUP($A717,'Rashodi- plan-izvršenje'!$A$8:I$1500,'prenos-P-R-N'!K$1,FALSE),IF($A717&gt;$A$2,+VLOOKUP($A717,'Neizmirene obaveze JLS'!$A$11:I$500,'prenos-P-R-N'!K$1,FALSE),"")))</f>
        <v/>
      </c>
      <c r="L717" t="str">
        <f>IF(A717=0,"",IF(A717&lt;=A$1,+IF(VLOOKUP(A717,'Rashodi- plan-izvršenje'!A$8:J$1500,M$1,FALSE)&gt;0,"Програмска активност","Пројекат"),IF(A717&gt;A$2,+IF(VLOOKUP(A717,'Neizmirene obaveze JLS'!A$8:J$2008,M$1,FALSE)&gt;0,"Програмска активност","Пројекат"),"")))</f>
        <v/>
      </c>
      <c r="M717" s="87" t="str">
        <f>IF(A717=0,"",IF($A717&lt;=$A$1,+IF(VLOOKUP($A717,'Rashodi- plan-izvršenje'!$A$8:$M$1500,10,FALSE)&gt;0,VLOOKUP($A717,'Rashodi- plan-izvršenje'!$A$8:$M$1500,10,FALSE),VLOOKUP($A717,'Rashodi- plan-izvršenje'!$A$8:$M$1500,12,FALSE)),+IF($A717&gt;$A$2,IF(VLOOKUP($A717,'Neizmirene obaveze JLS'!$A$8:$M$1500,10,FALSE)&gt;0,VLOOKUP($A717,'Neizmirene obaveze JLS'!$A$11:$M$1500,10,FALSE),VLOOKUP($A717,'Neizmirene obaveze JLS'!$A$11:$M$1500,12,FALSE)),0)))</f>
        <v/>
      </c>
      <c r="N717" s="87" t="str">
        <f>IF(A717=0,"",IF($A717&lt;=$A$1,+IF(VLOOKUP(A717,'Rashodi- plan-izvršenje'!$A$8:$M$1500,10,FALSE)&gt;0,VLOOKUP(A717,'Rashodi- plan-izvršenje'!$A$8:$M$1500,11,FALSE),VLOOKUP(A717,'Rashodi- plan-izvršenje'!$A$8:$M$1500,13,FALSE)),+IF($A717&gt;$A$2,IF(VLOOKUP($A717,'Neizmirene obaveze JLS'!$A$8:$M$1500,10,FALSE)&gt;0,VLOOKUP($A717,'Neizmirene obaveze JLS'!$A$11:$M$1500,11,FALSE),VLOOKUP($A717,'Neizmirene obaveze JLS'!$A$11:$M$1500,13,FALSE)),0)))</f>
        <v/>
      </c>
      <c r="O717" s="87" t="str">
        <f>IF(A717=0,"",IF($A717&lt;=$A$1,VALUE(+VLOOKUP($A717,'Rashodi- plan-izvršenje'!$A$8:N$1500,'prenos-P-R-N'!O$1,FALSE)),IF($A717&lt;=A$2,VALUE(VLOOKUP($A717,'Prihodi- plan-izvršenje'!$A$8:$H$500,6,FALSE)),VALUE(VLOOKUP($A717,'Neizmirene obaveze JLS'!$A$8:$N$500,O$1,FALSE)))))</f>
        <v/>
      </c>
      <c r="P717" s="87" t="str">
        <f>IF(A717=0,"",IF(A717=0,0,IF(A717&gt;A$2,'šifarnik K-izvor'!G$3,+IF(Q717&lt;700,+'šifarnik K-izvor'!G$2,'šifarnik K-izvor'!G$1))))</f>
        <v/>
      </c>
      <c r="Q717" s="87">
        <f>IF($A717&lt;=$A$1,VALUE(+VLOOKUP($A717,'Rashodi- plan-izvršenje'!$A$8:O$1500,'prenos-P-R-N'!Q$1,FALSE)),IF($A717&lt;=$A$2,VLOOKUP($A717,'Prihodi- plan-izvršenje'!$A$4:$H$500,4,FALSE),IF($A717&lt;=$A$3,VLOOKUP(A717,'Neizmirene obaveze JLS'!$A$11:O$500,Q$1,FALSE),"")))</f>
        <v>0</v>
      </c>
      <c r="R717" s="88">
        <f>IF($A717&lt;=$A$1,VALUE(+VLOOKUP($A717,'Rashodi- plan-izvršenje'!$A$8:P$1500,'prenos-P-R-N'!R$1,FALSE)),IF($A717&lt;=$A$2,VLOOKUP($A717,'Prihodi- plan-izvršenje'!$A$4:$H$500,7,FALSE),""))</f>
        <v>0</v>
      </c>
      <c r="S717" s="88">
        <f>IF(A717=0,0,IF($A717&lt;=$A$1,VALUE(+VLOOKUP($A717,'Rashodi- plan-izvršenje'!$A$8:Q$1500,'prenos-P-R-N'!S$1,FALSE)),IF($A717&lt;=$A$2,VLOOKUP($A717,'Prihodi- plan-izvršenje'!$A$4:$H$500,8,FALSE),0)))</f>
        <v>0</v>
      </c>
      <c r="T717" s="88" t="str">
        <f>IF($A717&gt;$A$2,VLOOKUP($A717,'Neizmirene obaveze JLS'!$A$11:R$500,R$1,FALSE),"")</f>
        <v/>
      </c>
      <c r="U717" s="88">
        <f>IF($A717&gt;$A$2,VLOOKUP($A717,'Neizmirene obaveze JLS'!$A$11:S$500,S$1,FALSE),0)</f>
        <v>0</v>
      </c>
      <c r="V717" s="88">
        <f t="shared" si="68"/>
        <v>0</v>
      </c>
      <c r="W717" s="74"/>
      <c r="X717" s="74"/>
      <c r="Y717" s="74"/>
      <c r="Z717" s="74"/>
      <c r="AA717" s="193">
        <f t="shared" si="69"/>
        <v>1</v>
      </c>
      <c r="AB717" s="193" t="str">
        <f t="shared" si="70"/>
        <v/>
      </c>
    </row>
    <row r="718" spans="1:28">
      <c r="A718" s="89">
        <f>IF(AND(COUNTIF(A$1:A$3,"&gt;0")=1,MAX(A$8:A717)&lt;A$1),A717+1,IF(AND(COUNTIF(A$1:A$3,"&gt;0")=2,MAX(A$8:A717)&lt;A$2),A717+1,IF(AND(COUNTIF(A$1:A$3,"&gt;0")=3,MAX(A$8:A717)&lt;A$3),A717+1,0)))</f>
        <v>0</v>
      </c>
      <c r="B718" s="89" t="str">
        <f t="shared" si="71"/>
        <v/>
      </c>
      <c r="C718" s="89" t="str">
        <f t="shared" si="72"/>
        <v/>
      </c>
      <c r="D718" s="87" t="str">
        <f>IF($A718=0,"",IF($A718&lt;=$A$1,+VLOOKUP($A718,'Rashodi- plan-izvršenje'!$A$8:B$1500,'prenos-P-R-N'!D$1,FALSE),IF($A718&gt;$A$2,+VLOOKUP($A718,'Neizmirene obaveze JLS'!$A$11:B$500,'prenos-P-R-N'!D$1,FALSE),"")))</f>
        <v/>
      </c>
      <c r="E718" s="87" t="str">
        <f>IF($A718=0,"",IF($A718&lt;=$A$1,+VLOOKUP($A718,'Rashodi- plan-izvršenje'!$A$8:C$1500,'prenos-P-R-N'!E$1,FALSE),IF($A718&gt;$A$2,+VLOOKUP($A718,'Neizmirene obaveze JLS'!$A$11:C$500,'prenos-P-R-N'!E$1,FALSE),"")))</f>
        <v/>
      </c>
      <c r="F718" s="87" t="str">
        <f>IF($A718=0,"",IF($A718&lt;=$A$1,+VLOOKUP($A718,'Rashodi- plan-izvršenje'!$A$8:D$1500,'prenos-P-R-N'!F$1,FALSE),IF($A718&gt;$A$2,+VLOOKUP($A718,'Neizmirene obaveze JLS'!$A$11:D$500,'prenos-P-R-N'!F$1,FALSE),"")))</f>
        <v/>
      </c>
      <c r="G718" s="87" t="str">
        <f>IF($A718=0,"",IF($A718&lt;=$A$1,+VLOOKUP($A718,'Rashodi- plan-izvršenje'!$A$8:E$1500,'prenos-P-R-N'!G$1,FALSE),IF($A718&gt;$A$2,+VLOOKUP($A718,'Neizmirene obaveze JLS'!$A$11:E$500,'prenos-P-R-N'!G$1,FALSE),"")))</f>
        <v/>
      </c>
      <c r="H718" s="87" t="str">
        <f>IF($A718=0,"",IF($A718&lt;=$A$1,+VLOOKUP($A718,'Rashodi- plan-izvršenje'!$A$8:F$1500,'prenos-P-R-N'!H$1,FALSE),IF($A718&gt;$A$2,+VLOOKUP($A718,'Neizmirene obaveze JLS'!$A$11:F$500,'prenos-P-R-N'!H$1,FALSE),"")))</f>
        <v/>
      </c>
      <c r="I718" s="87" t="str">
        <f>IF($A718=0,"",IF($A718&lt;=$A$1,+VLOOKUP($A718,'Rashodi- plan-izvršenje'!$A$8:G$1500,'prenos-P-R-N'!I$1,FALSE),IF($A718&gt;$A$2,+VLOOKUP($A718,'Neizmirene obaveze JLS'!$A$11:G$500,'prenos-P-R-N'!I$1,FALSE),"")))</f>
        <v/>
      </c>
      <c r="J718" s="87" t="str">
        <f>IF($A718=0,"",IF($A718&lt;=$A$1,+VLOOKUP($A718,'Rashodi- plan-izvršenje'!$A$8:H$1500,'prenos-P-R-N'!J$1,FALSE),IF($A718&gt;$A$2,+VLOOKUP($A718,'Neizmirene obaveze JLS'!$A$11:H$500,'prenos-P-R-N'!J$1,FALSE),"")))</f>
        <v/>
      </c>
      <c r="K718" s="87" t="str">
        <f>IF($A718=0,"",IF($A718&lt;=$A$1,+VLOOKUP($A718,'Rashodi- plan-izvršenje'!$A$8:I$1500,'prenos-P-R-N'!K$1,FALSE),IF($A718&gt;$A$2,+VLOOKUP($A718,'Neizmirene obaveze JLS'!$A$11:I$500,'prenos-P-R-N'!K$1,FALSE),"")))</f>
        <v/>
      </c>
      <c r="L718" t="str">
        <f>IF(A718=0,"",IF(A718&lt;=A$1,+IF(VLOOKUP(A718,'Rashodi- plan-izvršenje'!A$8:J$1500,M$1,FALSE)&gt;0,"Програмска активност","Пројекат"),IF(A718&gt;A$2,+IF(VLOOKUP(A718,'Neizmirene obaveze JLS'!A$8:J$2008,M$1,FALSE)&gt;0,"Програмска активност","Пројекат"),"")))</f>
        <v/>
      </c>
      <c r="M718" s="87" t="str">
        <f>IF(A718=0,"",IF($A718&lt;=$A$1,+IF(VLOOKUP($A718,'Rashodi- plan-izvršenje'!$A$8:$M$1500,10,FALSE)&gt;0,VLOOKUP($A718,'Rashodi- plan-izvršenje'!$A$8:$M$1500,10,FALSE),VLOOKUP($A718,'Rashodi- plan-izvršenje'!$A$8:$M$1500,12,FALSE)),+IF($A718&gt;$A$2,IF(VLOOKUP($A718,'Neizmirene obaveze JLS'!$A$8:$M$1500,10,FALSE)&gt;0,VLOOKUP($A718,'Neizmirene obaveze JLS'!$A$11:$M$1500,10,FALSE),VLOOKUP($A718,'Neizmirene obaveze JLS'!$A$11:$M$1500,12,FALSE)),0)))</f>
        <v/>
      </c>
      <c r="N718" s="87" t="str">
        <f>IF(A718=0,"",IF($A718&lt;=$A$1,+IF(VLOOKUP(A718,'Rashodi- plan-izvršenje'!$A$8:$M$1500,10,FALSE)&gt;0,VLOOKUP(A718,'Rashodi- plan-izvršenje'!$A$8:$M$1500,11,FALSE),VLOOKUP(A718,'Rashodi- plan-izvršenje'!$A$8:$M$1500,13,FALSE)),+IF($A718&gt;$A$2,IF(VLOOKUP($A718,'Neizmirene obaveze JLS'!$A$8:$M$1500,10,FALSE)&gt;0,VLOOKUP($A718,'Neizmirene obaveze JLS'!$A$11:$M$1500,11,FALSE),VLOOKUP($A718,'Neizmirene obaveze JLS'!$A$11:$M$1500,13,FALSE)),0)))</f>
        <v/>
      </c>
      <c r="O718" s="87" t="str">
        <f>IF(A718=0,"",IF($A718&lt;=$A$1,VALUE(+VLOOKUP($A718,'Rashodi- plan-izvršenje'!$A$8:N$1500,'prenos-P-R-N'!O$1,FALSE)),IF($A718&lt;=A$2,VALUE(VLOOKUP($A718,'Prihodi- plan-izvršenje'!$A$8:$H$500,6,FALSE)),VALUE(VLOOKUP($A718,'Neizmirene obaveze JLS'!$A$8:$N$500,O$1,FALSE)))))</f>
        <v/>
      </c>
      <c r="P718" s="87" t="str">
        <f>IF(A718=0,"",IF(A718=0,0,IF(A718&gt;A$2,'šifarnik K-izvor'!G$3,+IF(Q718&lt;700,+'šifarnik K-izvor'!G$2,'šifarnik K-izvor'!G$1))))</f>
        <v/>
      </c>
      <c r="Q718" s="87">
        <f>IF($A718&lt;=$A$1,VALUE(+VLOOKUP($A718,'Rashodi- plan-izvršenje'!$A$8:O$1500,'prenos-P-R-N'!Q$1,FALSE)),IF($A718&lt;=$A$2,VLOOKUP($A718,'Prihodi- plan-izvršenje'!$A$4:$H$500,4,FALSE),IF($A718&lt;=$A$3,VLOOKUP(A718,'Neizmirene obaveze JLS'!$A$11:O$500,Q$1,FALSE),"")))</f>
        <v>0</v>
      </c>
      <c r="R718" s="88">
        <f>IF($A718&lt;=$A$1,VALUE(+VLOOKUP($A718,'Rashodi- plan-izvršenje'!$A$8:P$1500,'prenos-P-R-N'!R$1,FALSE)),IF($A718&lt;=$A$2,VLOOKUP($A718,'Prihodi- plan-izvršenje'!$A$4:$H$500,7,FALSE),""))</f>
        <v>0</v>
      </c>
      <c r="S718" s="88">
        <f>IF(A718=0,0,IF($A718&lt;=$A$1,VALUE(+VLOOKUP($A718,'Rashodi- plan-izvršenje'!$A$8:Q$1500,'prenos-P-R-N'!S$1,FALSE)),IF($A718&lt;=$A$2,VLOOKUP($A718,'Prihodi- plan-izvršenje'!$A$4:$H$500,8,FALSE),0)))</f>
        <v>0</v>
      </c>
      <c r="T718" s="88" t="str">
        <f>IF($A718&gt;$A$2,VLOOKUP($A718,'Neizmirene obaveze JLS'!$A$11:R$500,R$1,FALSE),"")</f>
        <v/>
      </c>
      <c r="U718" s="88">
        <f>IF($A718&gt;$A$2,VLOOKUP($A718,'Neizmirene obaveze JLS'!$A$11:S$500,S$1,FALSE),0)</f>
        <v>0</v>
      </c>
      <c r="V718" s="88">
        <f t="shared" si="68"/>
        <v>0</v>
      </c>
      <c r="W718" s="74"/>
      <c r="X718" s="74"/>
      <c r="Y718" s="74"/>
      <c r="Z718" s="74"/>
      <c r="AA718" s="193">
        <f t="shared" si="69"/>
        <v>1</v>
      </c>
      <c r="AB718" s="193" t="str">
        <f t="shared" si="70"/>
        <v/>
      </c>
    </row>
    <row r="719" spans="1:28">
      <c r="A719" s="89">
        <f>IF(AND(COUNTIF(A$1:A$3,"&gt;0")=1,MAX(A$8:A718)&lt;A$1),A718+1,IF(AND(COUNTIF(A$1:A$3,"&gt;0")=2,MAX(A$8:A718)&lt;A$2),A718+1,IF(AND(COUNTIF(A$1:A$3,"&gt;0")=3,MAX(A$8:A718)&lt;A$3),A718+1,0)))</f>
        <v>0</v>
      </c>
      <c r="B719" s="89" t="str">
        <f t="shared" si="71"/>
        <v/>
      </c>
      <c r="C719" s="89" t="str">
        <f t="shared" si="72"/>
        <v/>
      </c>
      <c r="D719" s="87" t="str">
        <f>IF($A719=0,"",IF($A719&lt;=$A$1,+VLOOKUP($A719,'Rashodi- plan-izvršenje'!$A$8:B$1500,'prenos-P-R-N'!D$1,FALSE),IF($A719&gt;$A$2,+VLOOKUP($A719,'Neizmirene obaveze JLS'!$A$11:B$500,'prenos-P-R-N'!D$1,FALSE),"")))</f>
        <v/>
      </c>
      <c r="E719" s="87" t="str">
        <f>IF($A719=0,"",IF($A719&lt;=$A$1,+VLOOKUP($A719,'Rashodi- plan-izvršenje'!$A$8:C$1500,'prenos-P-R-N'!E$1,FALSE),IF($A719&gt;$A$2,+VLOOKUP($A719,'Neizmirene obaveze JLS'!$A$11:C$500,'prenos-P-R-N'!E$1,FALSE),"")))</f>
        <v/>
      </c>
      <c r="F719" s="87" t="str">
        <f>IF($A719=0,"",IF($A719&lt;=$A$1,+VLOOKUP($A719,'Rashodi- plan-izvršenje'!$A$8:D$1500,'prenos-P-R-N'!F$1,FALSE),IF($A719&gt;$A$2,+VLOOKUP($A719,'Neizmirene obaveze JLS'!$A$11:D$500,'prenos-P-R-N'!F$1,FALSE),"")))</f>
        <v/>
      </c>
      <c r="G719" s="87" t="str">
        <f>IF($A719=0,"",IF($A719&lt;=$A$1,+VLOOKUP($A719,'Rashodi- plan-izvršenje'!$A$8:E$1500,'prenos-P-R-N'!G$1,FALSE),IF($A719&gt;$A$2,+VLOOKUP($A719,'Neizmirene obaveze JLS'!$A$11:E$500,'prenos-P-R-N'!G$1,FALSE),"")))</f>
        <v/>
      </c>
      <c r="H719" s="87" t="str">
        <f>IF($A719=0,"",IF($A719&lt;=$A$1,+VLOOKUP($A719,'Rashodi- plan-izvršenje'!$A$8:F$1500,'prenos-P-R-N'!H$1,FALSE),IF($A719&gt;$A$2,+VLOOKUP($A719,'Neizmirene obaveze JLS'!$A$11:F$500,'prenos-P-R-N'!H$1,FALSE),"")))</f>
        <v/>
      </c>
      <c r="I719" s="87" t="str">
        <f>IF($A719=0,"",IF($A719&lt;=$A$1,+VLOOKUP($A719,'Rashodi- plan-izvršenje'!$A$8:G$1500,'prenos-P-R-N'!I$1,FALSE),IF($A719&gt;$A$2,+VLOOKUP($A719,'Neizmirene obaveze JLS'!$A$11:G$500,'prenos-P-R-N'!I$1,FALSE),"")))</f>
        <v/>
      </c>
      <c r="J719" s="87" t="str">
        <f>IF($A719=0,"",IF($A719&lt;=$A$1,+VLOOKUP($A719,'Rashodi- plan-izvršenje'!$A$8:H$1500,'prenos-P-R-N'!J$1,FALSE),IF($A719&gt;$A$2,+VLOOKUP($A719,'Neizmirene obaveze JLS'!$A$11:H$500,'prenos-P-R-N'!J$1,FALSE),"")))</f>
        <v/>
      </c>
      <c r="K719" s="87" t="str">
        <f>IF($A719=0,"",IF($A719&lt;=$A$1,+VLOOKUP($A719,'Rashodi- plan-izvršenje'!$A$8:I$1500,'prenos-P-R-N'!K$1,FALSE),IF($A719&gt;$A$2,+VLOOKUP($A719,'Neizmirene obaveze JLS'!$A$11:I$500,'prenos-P-R-N'!K$1,FALSE),"")))</f>
        <v/>
      </c>
      <c r="L719" t="str">
        <f>IF(A719=0,"",IF(A719&lt;=A$1,+IF(VLOOKUP(A719,'Rashodi- plan-izvršenje'!A$8:J$1500,M$1,FALSE)&gt;0,"Програмска активност","Пројекат"),IF(A719&gt;A$2,+IF(VLOOKUP(A719,'Neizmirene obaveze JLS'!A$8:J$2008,M$1,FALSE)&gt;0,"Програмска активност","Пројекат"),"")))</f>
        <v/>
      </c>
      <c r="M719" s="87" t="str">
        <f>IF(A719=0,"",IF($A719&lt;=$A$1,+IF(VLOOKUP($A719,'Rashodi- plan-izvršenje'!$A$8:$M$1500,10,FALSE)&gt;0,VLOOKUP($A719,'Rashodi- plan-izvršenje'!$A$8:$M$1500,10,FALSE),VLOOKUP($A719,'Rashodi- plan-izvršenje'!$A$8:$M$1500,12,FALSE)),+IF($A719&gt;$A$2,IF(VLOOKUP($A719,'Neizmirene obaveze JLS'!$A$8:$M$1500,10,FALSE)&gt;0,VLOOKUP($A719,'Neizmirene obaveze JLS'!$A$11:$M$1500,10,FALSE),VLOOKUP($A719,'Neizmirene obaveze JLS'!$A$11:$M$1500,12,FALSE)),0)))</f>
        <v/>
      </c>
      <c r="N719" s="87" t="str">
        <f>IF(A719=0,"",IF($A719&lt;=$A$1,+IF(VLOOKUP(A719,'Rashodi- plan-izvršenje'!$A$8:$M$1500,10,FALSE)&gt;0,VLOOKUP(A719,'Rashodi- plan-izvršenje'!$A$8:$M$1500,11,FALSE),VLOOKUP(A719,'Rashodi- plan-izvršenje'!$A$8:$M$1500,13,FALSE)),+IF($A719&gt;$A$2,IF(VLOOKUP($A719,'Neizmirene obaveze JLS'!$A$8:$M$1500,10,FALSE)&gt;0,VLOOKUP($A719,'Neizmirene obaveze JLS'!$A$11:$M$1500,11,FALSE),VLOOKUP($A719,'Neizmirene obaveze JLS'!$A$11:$M$1500,13,FALSE)),0)))</f>
        <v/>
      </c>
      <c r="O719" s="87" t="str">
        <f>IF(A719=0,"",IF($A719&lt;=$A$1,VALUE(+VLOOKUP($A719,'Rashodi- plan-izvršenje'!$A$8:N$1500,'prenos-P-R-N'!O$1,FALSE)),IF($A719&lt;=A$2,VALUE(VLOOKUP($A719,'Prihodi- plan-izvršenje'!$A$8:$H$500,6,FALSE)),VALUE(VLOOKUP($A719,'Neizmirene obaveze JLS'!$A$8:$N$500,O$1,FALSE)))))</f>
        <v/>
      </c>
      <c r="P719" s="87" t="str">
        <f>IF(A719=0,"",IF(A719=0,0,IF(A719&gt;A$2,'šifarnik K-izvor'!G$3,+IF(Q719&lt;700,+'šifarnik K-izvor'!G$2,'šifarnik K-izvor'!G$1))))</f>
        <v/>
      </c>
      <c r="Q719" s="87">
        <f>IF($A719&lt;=$A$1,VALUE(+VLOOKUP($A719,'Rashodi- plan-izvršenje'!$A$8:O$1500,'prenos-P-R-N'!Q$1,FALSE)),IF($A719&lt;=$A$2,VLOOKUP($A719,'Prihodi- plan-izvršenje'!$A$4:$H$500,4,FALSE),IF($A719&lt;=$A$3,VLOOKUP(A719,'Neizmirene obaveze JLS'!$A$11:O$500,Q$1,FALSE),"")))</f>
        <v>0</v>
      </c>
      <c r="R719" s="88">
        <f>IF($A719&lt;=$A$1,VALUE(+VLOOKUP($A719,'Rashodi- plan-izvršenje'!$A$8:P$1500,'prenos-P-R-N'!R$1,FALSE)),IF($A719&lt;=$A$2,VLOOKUP($A719,'Prihodi- plan-izvršenje'!$A$4:$H$500,7,FALSE),""))</f>
        <v>0</v>
      </c>
      <c r="S719" s="88">
        <f>IF(A719=0,0,IF($A719&lt;=$A$1,VALUE(+VLOOKUP($A719,'Rashodi- plan-izvršenje'!$A$8:Q$1500,'prenos-P-R-N'!S$1,FALSE)),IF($A719&lt;=$A$2,VLOOKUP($A719,'Prihodi- plan-izvršenje'!$A$4:$H$500,8,FALSE),0)))</f>
        <v>0</v>
      </c>
      <c r="T719" s="88" t="str">
        <f>IF($A719&gt;$A$2,VLOOKUP($A719,'Neizmirene obaveze JLS'!$A$11:R$500,R$1,FALSE),"")</f>
        <v/>
      </c>
      <c r="U719" s="88">
        <f>IF($A719&gt;$A$2,VLOOKUP($A719,'Neizmirene obaveze JLS'!$A$11:S$500,S$1,FALSE),0)</f>
        <v>0</v>
      </c>
      <c r="V719" s="88">
        <f t="shared" si="68"/>
        <v>0</v>
      </c>
      <c r="W719" s="74"/>
      <c r="X719" s="74"/>
      <c r="Y719" s="74"/>
      <c r="Z719" s="74"/>
      <c r="AA719" s="193">
        <f t="shared" si="69"/>
        <v>1</v>
      </c>
      <c r="AB719" s="193" t="str">
        <f t="shared" si="70"/>
        <v/>
      </c>
    </row>
    <row r="720" spans="1:28">
      <c r="A720" s="89">
        <f>IF(AND(COUNTIF(A$1:A$3,"&gt;0")=1,MAX(A$8:A719)&lt;A$1),A719+1,IF(AND(COUNTIF(A$1:A$3,"&gt;0")=2,MAX(A$8:A719)&lt;A$2),A719+1,IF(AND(COUNTIF(A$1:A$3,"&gt;0")=3,MAX(A$8:A719)&lt;A$3),A719+1,0)))</f>
        <v>0</v>
      </c>
      <c r="B720" s="89" t="str">
        <f t="shared" si="71"/>
        <v/>
      </c>
      <c r="C720" s="89" t="str">
        <f t="shared" si="72"/>
        <v/>
      </c>
      <c r="D720" s="87" t="str">
        <f>IF($A720=0,"",IF($A720&lt;=$A$1,+VLOOKUP($A720,'Rashodi- plan-izvršenje'!$A$8:B$1500,'prenos-P-R-N'!D$1,FALSE),IF($A720&gt;$A$2,+VLOOKUP($A720,'Neizmirene obaveze JLS'!$A$11:B$500,'prenos-P-R-N'!D$1,FALSE),"")))</f>
        <v/>
      </c>
      <c r="E720" s="87" t="str">
        <f>IF($A720=0,"",IF($A720&lt;=$A$1,+VLOOKUP($A720,'Rashodi- plan-izvršenje'!$A$8:C$1500,'prenos-P-R-N'!E$1,FALSE),IF($A720&gt;$A$2,+VLOOKUP($A720,'Neizmirene obaveze JLS'!$A$11:C$500,'prenos-P-R-N'!E$1,FALSE),"")))</f>
        <v/>
      </c>
      <c r="F720" s="87" t="str">
        <f>IF($A720=0,"",IF($A720&lt;=$A$1,+VLOOKUP($A720,'Rashodi- plan-izvršenje'!$A$8:D$1500,'prenos-P-R-N'!F$1,FALSE),IF($A720&gt;$A$2,+VLOOKUP($A720,'Neizmirene obaveze JLS'!$A$11:D$500,'prenos-P-R-N'!F$1,FALSE),"")))</f>
        <v/>
      </c>
      <c r="G720" s="87" t="str">
        <f>IF($A720=0,"",IF($A720&lt;=$A$1,+VLOOKUP($A720,'Rashodi- plan-izvršenje'!$A$8:E$1500,'prenos-P-R-N'!G$1,FALSE),IF($A720&gt;$A$2,+VLOOKUP($A720,'Neizmirene obaveze JLS'!$A$11:E$500,'prenos-P-R-N'!G$1,FALSE),"")))</f>
        <v/>
      </c>
      <c r="H720" s="87" t="str">
        <f>IF($A720=0,"",IF($A720&lt;=$A$1,+VLOOKUP($A720,'Rashodi- plan-izvršenje'!$A$8:F$1500,'prenos-P-R-N'!H$1,FALSE),IF($A720&gt;$A$2,+VLOOKUP($A720,'Neizmirene obaveze JLS'!$A$11:F$500,'prenos-P-R-N'!H$1,FALSE),"")))</f>
        <v/>
      </c>
      <c r="I720" s="87" t="str">
        <f>IF($A720=0,"",IF($A720&lt;=$A$1,+VLOOKUP($A720,'Rashodi- plan-izvršenje'!$A$8:G$1500,'prenos-P-R-N'!I$1,FALSE),IF($A720&gt;$A$2,+VLOOKUP($A720,'Neizmirene obaveze JLS'!$A$11:G$500,'prenos-P-R-N'!I$1,FALSE),"")))</f>
        <v/>
      </c>
      <c r="J720" s="87" t="str">
        <f>IF($A720=0,"",IF($A720&lt;=$A$1,+VLOOKUP($A720,'Rashodi- plan-izvršenje'!$A$8:H$1500,'prenos-P-R-N'!J$1,FALSE),IF($A720&gt;$A$2,+VLOOKUP($A720,'Neizmirene obaveze JLS'!$A$11:H$500,'prenos-P-R-N'!J$1,FALSE),"")))</f>
        <v/>
      </c>
      <c r="K720" s="87" t="str">
        <f>IF($A720=0,"",IF($A720&lt;=$A$1,+VLOOKUP($A720,'Rashodi- plan-izvršenje'!$A$8:I$1500,'prenos-P-R-N'!K$1,FALSE),IF($A720&gt;$A$2,+VLOOKUP($A720,'Neizmirene obaveze JLS'!$A$11:I$500,'prenos-P-R-N'!K$1,FALSE),"")))</f>
        <v/>
      </c>
      <c r="L720" t="str">
        <f>IF(A720=0,"",IF(A720&lt;=A$1,+IF(VLOOKUP(A720,'Rashodi- plan-izvršenje'!A$8:J$1500,M$1,FALSE)&gt;0,"Програмска активност","Пројекат"),IF(A720&gt;A$2,+IF(VLOOKUP(A720,'Neizmirene obaveze JLS'!A$8:J$2008,M$1,FALSE)&gt;0,"Програмска активност","Пројекат"),"")))</f>
        <v/>
      </c>
      <c r="M720" s="87" t="str">
        <f>IF(A720=0,"",IF($A720&lt;=$A$1,+IF(VLOOKUP($A720,'Rashodi- plan-izvršenje'!$A$8:$M$1500,10,FALSE)&gt;0,VLOOKUP($A720,'Rashodi- plan-izvršenje'!$A$8:$M$1500,10,FALSE),VLOOKUP($A720,'Rashodi- plan-izvršenje'!$A$8:$M$1500,12,FALSE)),+IF($A720&gt;$A$2,IF(VLOOKUP($A720,'Neizmirene obaveze JLS'!$A$8:$M$1500,10,FALSE)&gt;0,VLOOKUP($A720,'Neizmirene obaveze JLS'!$A$11:$M$1500,10,FALSE),VLOOKUP($A720,'Neizmirene obaveze JLS'!$A$11:$M$1500,12,FALSE)),0)))</f>
        <v/>
      </c>
      <c r="N720" s="87" t="str">
        <f>IF(A720=0,"",IF($A720&lt;=$A$1,+IF(VLOOKUP(A720,'Rashodi- plan-izvršenje'!$A$8:$M$1500,10,FALSE)&gt;0,VLOOKUP(A720,'Rashodi- plan-izvršenje'!$A$8:$M$1500,11,FALSE),VLOOKUP(A720,'Rashodi- plan-izvršenje'!$A$8:$M$1500,13,FALSE)),+IF($A720&gt;$A$2,IF(VLOOKUP($A720,'Neizmirene obaveze JLS'!$A$8:$M$1500,10,FALSE)&gt;0,VLOOKUP($A720,'Neizmirene obaveze JLS'!$A$11:$M$1500,11,FALSE),VLOOKUP($A720,'Neizmirene obaveze JLS'!$A$11:$M$1500,13,FALSE)),0)))</f>
        <v/>
      </c>
      <c r="O720" s="87" t="str">
        <f>IF(A720=0,"",IF($A720&lt;=$A$1,VALUE(+VLOOKUP($A720,'Rashodi- plan-izvršenje'!$A$8:N$1500,'prenos-P-R-N'!O$1,FALSE)),IF($A720&lt;=A$2,VALUE(VLOOKUP($A720,'Prihodi- plan-izvršenje'!$A$8:$H$500,6,FALSE)),VALUE(VLOOKUP($A720,'Neizmirene obaveze JLS'!$A$8:$N$500,O$1,FALSE)))))</f>
        <v/>
      </c>
      <c r="P720" s="87" t="str">
        <f>IF(A720=0,"",IF(A720=0,0,IF(A720&gt;A$2,'šifarnik K-izvor'!G$3,+IF(Q720&lt;700,+'šifarnik K-izvor'!G$2,'šifarnik K-izvor'!G$1))))</f>
        <v/>
      </c>
      <c r="Q720" s="87">
        <f>IF($A720&lt;=$A$1,VALUE(+VLOOKUP($A720,'Rashodi- plan-izvršenje'!$A$8:O$1500,'prenos-P-R-N'!Q$1,FALSE)),IF($A720&lt;=$A$2,VLOOKUP($A720,'Prihodi- plan-izvršenje'!$A$4:$H$500,4,FALSE),IF($A720&lt;=$A$3,VLOOKUP(A720,'Neizmirene obaveze JLS'!$A$11:O$500,Q$1,FALSE),"")))</f>
        <v>0</v>
      </c>
      <c r="R720" s="88">
        <f>IF($A720&lt;=$A$1,VALUE(+VLOOKUP($A720,'Rashodi- plan-izvršenje'!$A$8:P$1500,'prenos-P-R-N'!R$1,FALSE)),IF($A720&lt;=$A$2,VLOOKUP($A720,'Prihodi- plan-izvršenje'!$A$4:$H$500,7,FALSE),""))</f>
        <v>0</v>
      </c>
      <c r="S720" s="88">
        <f>IF(A720=0,0,IF($A720&lt;=$A$1,VALUE(+VLOOKUP($A720,'Rashodi- plan-izvršenje'!$A$8:Q$1500,'prenos-P-R-N'!S$1,FALSE)),IF($A720&lt;=$A$2,VLOOKUP($A720,'Prihodi- plan-izvršenje'!$A$4:$H$500,8,FALSE),0)))</f>
        <v>0</v>
      </c>
      <c r="T720" s="88" t="str">
        <f>IF($A720&gt;$A$2,VLOOKUP($A720,'Neizmirene obaveze JLS'!$A$11:R$500,R$1,FALSE),"")</f>
        <v/>
      </c>
      <c r="U720" s="88">
        <f>IF($A720&gt;$A$2,VLOOKUP($A720,'Neizmirene obaveze JLS'!$A$11:S$500,S$1,FALSE),0)</f>
        <v>0</v>
      </c>
      <c r="V720" s="88">
        <f t="shared" si="68"/>
        <v>0</v>
      </c>
      <c r="W720" s="74"/>
      <c r="X720" s="74"/>
      <c r="Y720" s="74"/>
      <c r="Z720" s="74"/>
      <c r="AA720" s="193">
        <f t="shared" si="69"/>
        <v>1</v>
      </c>
      <c r="AB720" s="193" t="str">
        <f t="shared" si="70"/>
        <v/>
      </c>
    </row>
    <row r="721" spans="1:28">
      <c r="A721" s="89">
        <f>IF(AND(COUNTIF(A$1:A$3,"&gt;0")=1,MAX(A$8:A720)&lt;A$1),A720+1,IF(AND(COUNTIF(A$1:A$3,"&gt;0")=2,MAX(A$8:A720)&lt;A$2),A720+1,IF(AND(COUNTIF(A$1:A$3,"&gt;0")=3,MAX(A$8:A720)&lt;A$3),A720+1,0)))</f>
        <v>0</v>
      </c>
      <c r="B721" s="89" t="str">
        <f t="shared" si="71"/>
        <v/>
      </c>
      <c r="C721" s="89" t="str">
        <f t="shared" si="72"/>
        <v/>
      </c>
      <c r="D721" s="87" t="str">
        <f>IF($A721=0,"",IF($A721&lt;=$A$1,+VLOOKUP($A721,'Rashodi- plan-izvršenje'!$A$8:B$1500,'prenos-P-R-N'!D$1,FALSE),IF($A721&gt;$A$2,+VLOOKUP($A721,'Neizmirene obaveze JLS'!$A$11:B$500,'prenos-P-R-N'!D$1,FALSE),"")))</f>
        <v/>
      </c>
      <c r="E721" s="87" t="str">
        <f>IF($A721=0,"",IF($A721&lt;=$A$1,+VLOOKUP($A721,'Rashodi- plan-izvršenje'!$A$8:C$1500,'prenos-P-R-N'!E$1,FALSE),IF($A721&gt;$A$2,+VLOOKUP($A721,'Neizmirene obaveze JLS'!$A$11:C$500,'prenos-P-R-N'!E$1,FALSE),"")))</f>
        <v/>
      </c>
      <c r="F721" s="87" t="str">
        <f>IF($A721=0,"",IF($A721&lt;=$A$1,+VLOOKUP($A721,'Rashodi- plan-izvršenje'!$A$8:D$1500,'prenos-P-R-N'!F$1,FALSE),IF($A721&gt;$A$2,+VLOOKUP($A721,'Neizmirene obaveze JLS'!$A$11:D$500,'prenos-P-R-N'!F$1,FALSE),"")))</f>
        <v/>
      </c>
      <c r="G721" s="87" t="str">
        <f>IF($A721=0,"",IF($A721&lt;=$A$1,+VLOOKUP($A721,'Rashodi- plan-izvršenje'!$A$8:E$1500,'prenos-P-R-N'!G$1,FALSE),IF($A721&gt;$A$2,+VLOOKUP($A721,'Neizmirene obaveze JLS'!$A$11:E$500,'prenos-P-R-N'!G$1,FALSE),"")))</f>
        <v/>
      </c>
      <c r="H721" s="87" t="str">
        <f>IF($A721=0,"",IF($A721&lt;=$A$1,+VLOOKUP($A721,'Rashodi- plan-izvršenje'!$A$8:F$1500,'prenos-P-R-N'!H$1,FALSE),IF($A721&gt;$A$2,+VLOOKUP($A721,'Neizmirene obaveze JLS'!$A$11:F$500,'prenos-P-R-N'!H$1,FALSE),"")))</f>
        <v/>
      </c>
      <c r="I721" s="87" t="str">
        <f>IF($A721=0,"",IF($A721&lt;=$A$1,+VLOOKUP($A721,'Rashodi- plan-izvršenje'!$A$8:G$1500,'prenos-P-R-N'!I$1,FALSE),IF($A721&gt;$A$2,+VLOOKUP($A721,'Neizmirene obaveze JLS'!$A$11:G$500,'prenos-P-R-N'!I$1,FALSE),"")))</f>
        <v/>
      </c>
      <c r="J721" s="87" t="str">
        <f>IF($A721=0,"",IF($A721&lt;=$A$1,+VLOOKUP($A721,'Rashodi- plan-izvršenje'!$A$8:H$1500,'prenos-P-R-N'!J$1,FALSE),IF($A721&gt;$A$2,+VLOOKUP($A721,'Neizmirene obaveze JLS'!$A$11:H$500,'prenos-P-R-N'!J$1,FALSE),"")))</f>
        <v/>
      </c>
      <c r="K721" s="87" t="str">
        <f>IF($A721=0,"",IF($A721&lt;=$A$1,+VLOOKUP($A721,'Rashodi- plan-izvršenje'!$A$8:I$1500,'prenos-P-R-N'!K$1,FALSE),IF($A721&gt;$A$2,+VLOOKUP($A721,'Neizmirene obaveze JLS'!$A$11:I$500,'prenos-P-R-N'!K$1,FALSE),"")))</f>
        <v/>
      </c>
      <c r="L721" t="str">
        <f>IF(A721=0,"",IF(A721&lt;=A$1,+IF(VLOOKUP(A721,'Rashodi- plan-izvršenje'!A$8:J$1500,M$1,FALSE)&gt;0,"Програмска активност","Пројекат"),IF(A721&gt;A$2,+IF(VLOOKUP(A721,'Neizmirene obaveze JLS'!A$8:J$2008,M$1,FALSE)&gt;0,"Програмска активност","Пројекат"),"")))</f>
        <v/>
      </c>
      <c r="M721" s="87" t="str">
        <f>IF(A721=0,"",IF($A721&lt;=$A$1,+IF(VLOOKUP($A721,'Rashodi- plan-izvršenje'!$A$8:$M$1500,10,FALSE)&gt;0,VLOOKUP($A721,'Rashodi- plan-izvršenje'!$A$8:$M$1500,10,FALSE),VLOOKUP($A721,'Rashodi- plan-izvršenje'!$A$8:$M$1500,12,FALSE)),+IF($A721&gt;$A$2,IF(VLOOKUP($A721,'Neizmirene obaveze JLS'!$A$8:$M$1500,10,FALSE)&gt;0,VLOOKUP($A721,'Neizmirene obaveze JLS'!$A$11:$M$1500,10,FALSE),VLOOKUP($A721,'Neizmirene obaveze JLS'!$A$11:$M$1500,12,FALSE)),0)))</f>
        <v/>
      </c>
      <c r="N721" s="87" t="str">
        <f>IF(A721=0,"",IF($A721&lt;=$A$1,+IF(VLOOKUP(A721,'Rashodi- plan-izvršenje'!$A$8:$M$1500,10,FALSE)&gt;0,VLOOKUP(A721,'Rashodi- plan-izvršenje'!$A$8:$M$1500,11,FALSE),VLOOKUP(A721,'Rashodi- plan-izvršenje'!$A$8:$M$1500,13,FALSE)),+IF($A721&gt;$A$2,IF(VLOOKUP($A721,'Neizmirene obaveze JLS'!$A$8:$M$1500,10,FALSE)&gt;0,VLOOKUP($A721,'Neizmirene obaveze JLS'!$A$11:$M$1500,11,FALSE),VLOOKUP($A721,'Neizmirene obaveze JLS'!$A$11:$M$1500,13,FALSE)),0)))</f>
        <v/>
      </c>
      <c r="O721" s="87" t="str">
        <f>IF(A721=0,"",IF($A721&lt;=$A$1,VALUE(+VLOOKUP($A721,'Rashodi- plan-izvršenje'!$A$8:N$1500,'prenos-P-R-N'!O$1,FALSE)),IF($A721&lt;=A$2,VALUE(VLOOKUP($A721,'Prihodi- plan-izvršenje'!$A$8:$H$500,6,FALSE)),VALUE(VLOOKUP($A721,'Neizmirene obaveze JLS'!$A$8:$N$500,O$1,FALSE)))))</f>
        <v/>
      </c>
      <c r="P721" s="87" t="str">
        <f>IF(A721=0,"",IF(A721=0,0,IF(A721&gt;A$2,'šifarnik K-izvor'!G$3,+IF(Q721&lt;700,+'šifarnik K-izvor'!G$2,'šifarnik K-izvor'!G$1))))</f>
        <v/>
      </c>
      <c r="Q721" s="87">
        <f>IF($A721&lt;=$A$1,VALUE(+VLOOKUP($A721,'Rashodi- plan-izvršenje'!$A$8:O$1500,'prenos-P-R-N'!Q$1,FALSE)),IF($A721&lt;=$A$2,VLOOKUP($A721,'Prihodi- plan-izvršenje'!$A$4:$H$500,4,FALSE),IF($A721&lt;=$A$3,VLOOKUP(A721,'Neizmirene obaveze JLS'!$A$11:O$500,Q$1,FALSE),"")))</f>
        <v>0</v>
      </c>
      <c r="R721" s="88">
        <f>IF($A721&lt;=$A$1,VALUE(+VLOOKUP($A721,'Rashodi- plan-izvršenje'!$A$8:P$1500,'prenos-P-R-N'!R$1,FALSE)),IF($A721&lt;=$A$2,VLOOKUP($A721,'Prihodi- plan-izvršenje'!$A$4:$H$500,7,FALSE),""))</f>
        <v>0</v>
      </c>
      <c r="S721" s="88">
        <f>IF(A721=0,0,IF($A721&lt;=$A$1,VALUE(+VLOOKUP($A721,'Rashodi- plan-izvršenje'!$A$8:Q$1500,'prenos-P-R-N'!S$1,FALSE)),IF($A721&lt;=$A$2,VLOOKUP($A721,'Prihodi- plan-izvršenje'!$A$4:$H$500,8,FALSE),0)))</f>
        <v>0</v>
      </c>
      <c r="T721" s="88" t="str">
        <f>IF($A721&gt;$A$2,VLOOKUP($A721,'Neizmirene obaveze JLS'!$A$11:R$500,R$1,FALSE),"")</f>
        <v/>
      </c>
      <c r="U721" s="88">
        <f>IF($A721&gt;$A$2,VLOOKUP($A721,'Neizmirene obaveze JLS'!$A$11:S$500,S$1,FALSE),0)</f>
        <v>0</v>
      </c>
      <c r="V721" s="88">
        <f t="shared" si="68"/>
        <v>0</v>
      </c>
      <c r="W721" s="74"/>
      <c r="X721" s="74"/>
      <c r="Y721" s="74"/>
      <c r="Z721" s="74"/>
      <c r="AA721" s="193">
        <f t="shared" si="69"/>
        <v>1</v>
      </c>
      <c r="AB721" s="193" t="str">
        <f t="shared" si="70"/>
        <v/>
      </c>
    </row>
    <row r="722" spans="1:28">
      <c r="A722" s="89">
        <f>IF(AND(COUNTIF(A$1:A$3,"&gt;0")=1,MAX(A$8:A721)&lt;A$1),A721+1,IF(AND(COUNTIF(A$1:A$3,"&gt;0")=2,MAX(A$8:A721)&lt;A$2),A721+1,IF(AND(COUNTIF(A$1:A$3,"&gt;0")=3,MAX(A$8:A721)&lt;A$3),A721+1,0)))</f>
        <v>0</v>
      </c>
      <c r="B722" s="89" t="str">
        <f t="shared" si="71"/>
        <v/>
      </c>
      <c r="C722" s="89" t="str">
        <f t="shared" si="72"/>
        <v/>
      </c>
      <c r="D722" s="87" t="str">
        <f>IF($A722=0,"",IF($A722&lt;=$A$1,+VLOOKUP($A722,'Rashodi- plan-izvršenje'!$A$8:B$1500,'prenos-P-R-N'!D$1,FALSE),IF($A722&gt;$A$2,+VLOOKUP($A722,'Neizmirene obaveze JLS'!$A$11:B$500,'prenos-P-R-N'!D$1,FALSE),"")))</f>
        <v/>
      </c>
      <c r="E722" s="87" t="str">
        <f>IF($A722=0,"",IF($A722&lt;=$A$1,+VLOOKUP($A722,'Rashodi- plan-izvršenje'!$A$8:C$1500,'prenos-P-R-N'!E$1,FALSE),IF($A722&gt;$A$2,+VLOOKUP($A722,'Neizmirene obaveze JLS'!$A$11:C$500,'prenos-P-R-N'!E$1,FALSE),"")))</f>
        <v/>
      </c>
      <c r="F722" s="87" t="str">
        <f>IF($A722=0,"",IF($A722&lt;=$A$1,+VLOOKUP($A722,'Rashodi- plan-izvršenje'!$A$8:D$1500,'prenos-P-R-N'!F$1,FALSE),IF($A722&gt;$A$2,+VLOOKUP($A722,'Neizmirene obaveze JLS'!$A$11:D$500,'prenos-P-R-N'!F$1,FALSE),"")))</f>
        <v/>
      </c>
      <c r="G722" s="87" t="str">
        <f>IF($A722=0,"",IF($A722&lt;=$A$1,+VLOOKUP($A722,'Rashodi- plan-izvršenje'!$A$8:E$1500,'prenos-P-R-N'!G$1,FALSE),IF($A722&gt;$A$2,+VLOOKUP($A722,'Neizmirene obaveze JLS'!$A$11:E$500,'prenos-P-R-N'!G$1,FALSE),"")))</f>
        <v/>
      </c>
      <c r="H722" s="87" t="str">
        <f>IF($A722=0,"",IF($A722&lt;=$A$1,+VLOOKUP($A722,'Rashodi- plan-izvršenje'!$A$8:F$1500,'prenos-P-R-N'!H$1,FALSE),IF($A722&gt;$A$2,+VLOOKUP($A722,'Neizmirene obaveze JLS'!$A$11:F$500,'prenos-P-R-N'!H$1,FALSE),"")))</f>
        <v/>
      </c>
      <c r="I722" s="87" t="str">
        <f>IF($A722=0,"",IF($A722&lt;=$A$1,+VLOOKUP($A722,'Rashodi- plan-izvršenje'!$A$8:G$1500,'prenos-P-R-N'!I$1,FALSE),IF($A722&gt;$A$2,+VLOOKUP($A722,'Neizmirene obaveze JLS'!$A$11:G$500,'prenos-P-R-N'!I$1,FALSE),"")))</f>
        <v/>
      </c>
      <c r="J722" s="87" t="str">
        <f>IF($A722=0,"",IF($A722&lt;=$A$1,+VLOOKUP($A722,'Rashodi- plan-izvršenje'!$A$8:H$1500,'prenos-P-R-N'!J$1,FALSE),IF($A722&gt;$A$2,+VLOOKUP($A722,'Neizmirene obaveze JLS'!$A$11:H$500,'prenos-P-R-N'!J$1,FALSE),"")))</f>
        <v/>
      </c>
      <c r="K722" s="87" t="str">
        <f>IF($A722=0,"",IF($A722&lt;=$A$1,+VLOOKUP($A722,'Rashodi- plan-izvršenje'!$A$8:I$1500,'prenos-P-R-N'!K$1,FALSE),IF($A722&gt;$A$2,+VLOOKUP($A722,'Neizmirene obaveze JLS'!$A$11:I$500,'prenos-P-R-N'!K$1,FALSE),"")))</f>
        <v/>
      </c>
      <c r="L722" t="str">
        <f>IF(A722=0,"",IF(A722&lt;=A$1,+IF(VLOOKUP(A722,'Rashodi- plan-izvršenje'!A$8:J$1500,M$1,FALSE)&gt;0,"Програмска активност","Пројекат"),IF(A722&gt;A$2,+IF(VLOOKUP(A722,'Neizmirene obaveze JLS'!A$8:J$2008,M$1,FALSE)&gt;0,"Програмска активност","Пројекат"),"")))</f>
        <v/>
      </c>
      <c r="M722" s="87" t="str">
        <f>IF(A722=0,"",IF($A722&lt;=$A$1,+IF(VLOOKUP($A722,'Rashodi- plan-izvršenje'!$A$8:$M$1500,10,FALSE)&gt;0,VLOOKUP($A722,'Rashodi- plan-izvršenje'!$A$8:$M$1500,10,FALSE),VLOOKUP($A722,'Rashodi- plan-izvršenje'!$A$8:$M$1500,12,FALSE)),+IF($A722&gt;$A$2,IF(VLOOKUP($A722,'Neizmirene obaveze JLS'!$A$8:$M$1500,10,FALSE)&gt;0,VLOOKUP($A722,'Neizmirene obaveze JLS'!$A$11:$M$1500,10,FALSE),VLOOKUP($A722,'Neizmirene obaveze JLS'!$A$11:$M$1500,12,FALSE)),0)))</f>
        <v/>
      </c>
      <c r="N722" s="87" t="str">
        <f>IF(A722=0,"",IF($A722&lt;=$A$1,+IF(VLOOKUP(A722,'Rashodi- plan-izvršenje'!$A$8:$M$1500,10,FALSE)&gt;0,VLOOKUP(A722,'Rashodi- plan-izvršenje'!$A$8:$M$1500,11,FALSE),VLOOKUP(A722,'Rashodi- plan-izvršenje'!$A$8:$M$1500,13,FALSE)),+IF($A722&gt;$A$2,IF(VLOOKUP($A722,'Neizmirene obaveze JLS'!$A$8:$M$1500,10,FALSE)&gt;0,VLOOKUP($A722,'Neizmirene obaveze JLS'!$A$11:$M$1500,11,FALSE),VLOOKUP($A722,'Neizmirene obaveze JLS'!$A$11:$M$1500,13,FALSE)),0)))</f>
        <v/>
      </c>
      <c r="O722" s="87" t="str">
        <f>IF(A722=0,"",IF($A722&lt;=$A$1,VALUE(+VLOOKUP($A722,'Rashodi- plan-izvršenje'!$A$8:N$1500,'prenos-P-R-N'!O$1,FALSE)),IF($A722&lt;=A$2,VALUE(VLOOKUP($A722,'Prihodi- plan-izvršenje'!$A$8:$H$500,6,FALSE)),VALUE(VLOOKUP($A722,'Neizmirene obaveze JLS'!$A$8:$N$500,O$1,FALSE)))))</f>
        <v/>
      </c>
      <c r="P722" s="87" t="str">
        <f>IF(A722=0,"",IF(A722=0,0,IF(A722&gt;A$2,'šifarnik K-izvor'!G$3,+IF(Q722&lt;700,+'šifarnik K-izvor'!G$2,'šifarnik K-izvor'!G$1))))</f>
        <v/>
      </c>
      <c r="Q722" s="87">
        <f>IF($A722&lt;=$A$1,VALUE(+VLOOKUP($A722,'Rashodi- plan-izvršenje'!$A$8:O$1500,'prenos-P-R-N'!Q$1,FALSE)),IF($A722&lt;=$A$2,VLOOKUP($A722,'Prihodi- plan-izvršenje'!$A$4:$H$500,4,FALSE),IF($A722&lt;=$A$3,VLOOKUP(A722,'Neizmirene obaveze JLS'!$A$11:O$500,Q$1,FALSE),"")))</f>
        <v>0</v>
      </c>
      <c r="R722" s="88">
        <f>IF($A722&lt;=$A$1,VALUE(+VLOOKUP($A722,'Rashodi- plan-izvršenje'!$A$8:P$1500,'prenos-P-R-N'!R$1,FALSE)),IF($A722&lt;=$A$2,VLOOKUP($A722,'Prihodi- plan-izvršenje'!$A$4:$H$500,7,FALSE),""))</f>
        <v>0</v>
      </c>
      <c r="S722" s="88">
        <f>IF(A722=0,0,IF($A722&lt;=$A$1,VALUE(+VLOOKUP($A722,'Rashodi- plan-izvršenje'!$A$8:Q$1500,'prenos-P-R-N'!S$1,FALSE)),IF($A722&lt;=$A$2,VLOOKUP($A722,'Prihodi- plan-izvršenje'!$A$4:$H$500,8,FALSE),0)))</f>
        <v>0</v>
      </c>
      <c r="T722" s="88" t="str">
        <f>IF($A722&gt;$A$2,VLOOKUP($A722,'Neizmirene obaveze JLS'!$A$11:R$500,R$1,FALSE),"")</f>
        <v/>
      </c>
      <c r="U722" s="88">
        <f>IF($A722&gt;$A$2,VLOOKUP($A722,'Neizmirene obaveze JLS'!$A$11:S$500,S$1,FALSE),0)</f>
        <v>0</v>
      </c>
      <c r="V722" s="88">
        <f t="shared" si="68"/>
        <v>0</v>
      </c>
      <c r="W722" s="74"/>
      <c r="X722" s="74"/>
      <c r="Y722" s="74"/>
      <c r="Z722" s="74"/>
      <c r="AA722" s="193">
        <f t="shared" si="69"/>
        <v>1</v>
      </c>
      <c r="AB722" s="193" t="str">
        <f t="shared" si="70"/>
        <v/>
      </c>
    </row>
    <row r="723" spans="1:28">
      <c r="A723" s="89">
        <f>IF(AND(COUNTIF(A$1:A$3,"&gt;0")=1,MAX(A$8:A722)&lt;A$1),A722+1,IF(AND(COUNTIF(A$1:A$3,"&gt;0")=2,MAX(A$8:A722)&lt;A$2),A722+1,IF(AND(COUNTIF(A$1:A$3,"&gt;0")=3,MAX(A$8:A722)&lt;A$3),A722+1,0)))</f>
        <v>0</v>
      </c>
      <c r="B723" s="89" t="str">
        <f t="shared" si="71"/>
        <v/>
      </c>
      <c r="C723" s="89" t="str">
        <f t="shared" si="72"/>
        <v/>
      </c>
      <c r="D723" s="87" t="str">
        <f>IF($A723=0,"",IF($A723&lt;=$A$1,+VLOOKUP($A723,'Rashodi- plan-izvršenje'!$A$8:B$1500,'prenos-P-R-N'!D$1,FALSE),IF($A723&gt;$A$2,+VLOOKUP($A723,'Neizmirene obaveze JLS'!$A$11:B$500,'prenos-P-R-N'!D$1,FALSE),"")))</f>
        <v/>
      </c>
      <c r="E723" s="87" t="str">
        <f>IF($A723=0,"",IF($A723&lt;=$A$1,+VLOOKUP($A723,'Rashodi- plan-izvršenje'!$A$8:C$1500,'prenos-P-R-N'!E$1,FALSE),IF($A723&gt;$A$2,+VLOOKUP($A723,'Neizmirene obaveze JLS'!$A$11:C$500,'prenos-P-R-N'!E$1,FALSE),"")))</f>
        <v/>
      </c>
      <c r="F723" s="87" t="str">
        <f>IF($A723=0,"",IF($A723&lt;=$A$1,+VLOOKUP($A723,'Rashodi- plan-izvršenje'!$A$8:D$1500,'prenos-P-R-N'!F$1,FALSE),IF($A723&gt;$A$2,+VLOOKUP($A723,'Neizmirene obaveze JLS'!$A$11:D$500,'prenos-P-R-N'!F$1,FALSE),"")))</f>
        <v/>
      </c>
      <c r="G723" s="87" t="str">
        <f>IF($A723=0,"",IF($A723&lt;=$A$1,+VLOOKUP($A723,'Rashodi- plan-izvršenje'!$A$8:E$1500,'prenos-P-R-N'!G$1,FALSE),IF($A723&gt;$A$2,+VLOOKUP($A723,'Neizmirene obaveze JLS'!$A$11:E$500,'prenos-P-R-N'!G$1,FALSE),"")))</f>
        <v/>
      </c>
      <c r="H723" s="87" t="str">
        <f>IF($A723=0,"",IF($A723&lt;=$A$1,+VLOOKUP($A723,'Rashodi- plan-izvršenje'!$A$8:F$1500,'prenos-P-R-N'!H$1,FALSE),IF($A723&gt;$A$2,+VLOOKUP($A723,'Neizmirene obaveze JLS'!$A$11:F$500,'prenos-P-R-N'!H$1,FALSE),"")))</f>
        <v/>
      </c>
      <c r="I723" s="87" t="str">
        <f>IF($A723=0,"",IF($A723&lt;=$A$1,+VLOOKUP($A723,'Rashodi- plan-izvršenje'!$A$8:G$1500,'prenos-P-R-N'!I$1,FALSE),IF($A723&gt;$A$2,+VLOOKUP($A723,'Neizmirene obaveze JLS'!$A$11:G$500,'prenos-P-R-N'!I$1,FALSE),"")))</f>
        <v/>
      </c>
      <c r="J723" s="87" t="str">
        <f>IF($A723=0,"",IF($A723&lt;=$A$1,+VLOOKUP($A723,'Rashodi- plan-izvršenje'!$A$8:H$1500,'prenos-P-R-N'!J$1,FALSE),IF($A723&gt;$A$2,+VLOOKUP($A723,'Neizmirene obaveze JLS'!$A$11:H$500,'prenos-P-R-N'!J$1,FALSE),"")))</f>
        <v/>
      </c>
      <c r="K723" s="87" t="str">
        <f>IF($A723=0,"",IF($A723&lt;=$A$1,+VLOOKUP($A723,'Rashodi- plan-izvršenje'!$A$8:I$1500,'prenos-P-R-N'!K$1,FALSE),IF($A723&gt;$A$2,+VLOOKUP($A723,'Neizmirene obaveze JLS'!$A$11:I$500,'prenos-P-R-N'!K$1,FALSE),"")))</f>
        <v/>
      </c>
      <c r="L723" t="str">
        <f>IF(A723=0,"",IF(A723&lt;=A$1,+IF(VLOOKUP(A723,'Rashodi- plan-izvršenje'!A$8:J$1500,M$1,FALSE)&gt;0,"Програмска активност","Пројекат"),IF(A723&gt;A$2,+IF(VLOOKUP(A723,'Neizmirene obaveze JLS'!A$8:J$2008,M$1,FALSE)&gt;0,"Програмска активност","Пројекат"),"")))</f>
        <v/>
      </c>
      <c r="M723" s="87" t="str">
        <f>IF(A723=0,"",IF($A723&lt;=$A$1,+IF(VLOOKUP($A723,'Rashodi- plan-izvršenje'!$A$8:$M$1500,10,FALSE)&gt;0,VLOOKUP($A723,'Rashodi- plan-izvršenje'!$A$8:$M$1500,10,FALSE),VLOOKUP($A723,'Rashodi- plan-izvršenje'!$A$8:$M$1500,12,FALSE)),+IF($A723&gt;$A$2,IF(VLOOKUP($A723,'Neizmirene obaveze JLS'!$A$8:$M$1500,10,FALSE)&gt;0,VLOOKUP($A723,'Neizmirene obaveze JLS'!$A$11:$M$1500,10,FALSE),VLOOKUP($A723,'Neizmirene obaveze JLS'!$A$11:$M$1500,12,FALSE)),0)))</f>
        <v/>
      </c>
      <c r="N723" s="87" t="str">
        <f>IF(A723=0,"",IF($A723&lt;=$A$1,+IF(VLOOKUP(A723,'Rashodi- plan-izvršenje'!$A$8:$M$1500,10,FALSE)&gt;0,VLOOKUP(A723,'Rashodi- plan-izvršenje'!$A$8:$M$1500,11,FALSE),VLOOKUP(A723,'Rashodi- plan-izvršenje'!$A$8:$M$1500,13,FALSE)),+IF($A723&gt;$A$2,IF(VLOOKUP($A723,'Neizmirene obaveze JLS'!$A$8:$M$1500,10,FALSE)&gt;0,VLOOKUP($A723,'Neizmirene obaveze JLS'!$A$11:$M$1500,11,FALSE),VLOOKUP($A723,'Neizmirene obaveze JLS'!$A$11:$M$1500,13,FALSE)),0)))</f>
        <v/>
      </c>
      <c r="O723" s="87" t="str">
        <f>IF(A723=0,"",IF($A723&lt;=$A$1,VALUE(+VLOOKUP($A723,'Rashodi- plan-izvršenje'!$A$8:N$1500,'prenos-P-R-N'!O$1,FALSE)),IF($A723&lt;=A$2,VALUE(VLOOKUP($A723,'Prihodi- plan-izvršenje'!$A$8:$H$500,6,FALSE)),VALUE(VLOOKUP($A723,'Neizmirene obaveze JLS'!$A$8:$N$500,O$1,FALSE)))))</f>
        <v/>
      </c>
      <c r="P723" s="87" t="str">
        <f>IF(A723=0,"",IF(A723=0,0,IF(A723&gt;A$2,'šifarnik K-izvor'!G$3,+IF(Q723&lt;700,+'šifarnik K-izvor'!G$2,'šifarnik K-izvor'!G$1))))</f>
        <v/>
      </c>
      <c r="Q723" s="87">
        <f>IF($A723&lt;=$A$1,VALUE(+VLOOKUP($A723,'Rashodi- plan-izvršenje'!$A$8:O$1500,'prenos-P-R-N'!Q$1,FALSE)),IF($A723&lt;=$A$2,VLOOKUP($A723,'Prihodi- plan-izvršenje'!$A$4:$H$500,4,FALSE),IF($A723&lt;=$A$3,VLOOKUP(A723,'Neizmirene obaveze JLS'!$A$11:O$500,Q$1,FALSE),"")))</f>
        <v>0</v>
      </c>
      <c r="R723" s="88">
        <f>IF($A723&lt;=$A$1,VALUE(+VLOOKUP($A723,'Rashodi- plan-izvršenje'!$A$8:P$1500,'prenos-P-R-N'!R$1,FALSE)),IF($A723&lt;=$A$2,VLOOKUP($A723,'Prihodi- plan-izvršenje'!$A$4:$H$500,7,FALSE),""))</f>
        <v>0</v>
      </c>
      <c r="S723" s="88">
        <f>IF(A723=0,0,IF($A723&lt;=$A$1,VALUE(+VLOOKUP($A723,'Rashodi- plan-izvršenje'!$A$8:Q$1500,'prenos-P-R-N'!S$1,FALSE)),IF($A723&lt;=$A$2,VLOOKUP($A723,'Prihodi- plan-izvršenje'!$A$4:$H$500,8,FALSE),0)))</f>
        <v>0</v>
      </c>
      <c r="T723" s="88" t="str">
        <f>IF($A723&gt;$A$2,VLOOKUP($A723,'Neizmirene obaveze JLS'!$A$11:R$500,R$1,FALSE),"")</f>
        <v/>
      </c>
      <c r="U723" s="88">
        <f>IF($A723&gt;$A$2,VLOOKUP($A723,'Neizmirene obaveze JLS'!$A$11:S$500,S$1,FALSE),0)</f>
        <v>0</v>
      </c>
      <c r="V723" s="88">
        <f t="shared" si="68"/>
        <v>0</v>
      </c>
      <c r="W723" s="74"/>
      <c r="X723" s="74"/>
      <c r="Y723" s="74"/>
      <c r="Z723" s="74"/>
      <c r="AA723" s="193">
        <f t="shared" si="69"/>
        <v>1</v>
      </c>
      <c r="AB723" s="193" t="str">
        <f t="shared" si="70"/>
        <v/>
      </c>
    </row>
    <row r="724" spans="1:28">
      <c r="A724" s="89">
        <f>IF(AND(COUNTIF(A$1:A$3,"&gt;0")=1,MAX(A$8:A723)&lt;A$1),A723+1,IF(AND(COUNTIF(A$1:A$3,"&gt;0")=2,MAX(A$8:A723)&lt;A$2),A723+1,IF(AND(COUNTIF(A$1:A$3,"&gt;0")=3,MAX(A$8:A723)&lt;A$3),A723+1,0)))</f>
        <v>0</v>
      </c>
      <c r="B724" s="89" t="str">
        <f t="shared" si="71"/>
        <v/>
      </c>
      <c r="C724" s="89" t="str">
        <f t="shared" si="72"/>
        <v/>
      </c>
      <c r="D724" s="87" t="str">
        <f>IF($A724=0,"",IF($A724&lt;=$A$1,+VLOOKUP($A724,'Rashodi- plan-izvršenje'!$A$8:B$1500,'prenos-P-R-N'!D$1,FALSE),IF($A724&gt;$A$2,+VLOOKUP($A724,'Neizmirene obaveze JLS'!$A$11:B$500,'prenos-P-R-N'!D$1,FALSE),"")))</f>
        <v/>
      </c>
      <c r="E724" s="87" t="str">
        <f>IF($A724=0,"",IF($A724&lt;=$A$1,+VLOOKUP($A724,'Rashodi- plan-izvršenje'!$A$8:C$1500,'prenos-P-R-N'!E$1,FALSE),IF($A724&gt;$A$2,+VLOOKUP($A724,'Neizmirene obaveze JLS'!$A$11:C$500,'prenos-P-R-N'!E$1,FALSE),"")))</f>
        <v/>
      </c>
      <c r="F724" s="87" t="str">
        <f>IF($A724=0,"",IF($A724&lt;=$A$1,+VLOOKUP($A724,'Rashodi- plan-izvršenje'!$A$8:D$1500,'prenos-P-R-N'!F$1,FALSE),IF($A724&gt;$A$2,+VLOOKUP($A724,'Neizmirene obaveze JLS'!$A$11:D$500,'prenos-P-R-N'!F$1,FALSE),"")))</f>
        <v/>
      </c>
      <c r="G724" s="87" t="str">
        <f>IF($A724=0,"",IF($A724&lt;=$A$1,+VLOOKUP($A724,'Rashodi- plan-izvršenje'!$A$8:E$1500,'prenos-P-R-N'!G$1,FALSE),IF($A724&gt;$A$2,+VLOOKUP($A724,'Neizmirene obaveze JLS'!$A$11:E$500,'prenos-P-R-N'!G$1,FALSE),"")))</f>
        <v/>
      </c>
      <c r="H724" s="87" t="str">
        <f>IF($A724=0,"",IF($A724&lt;=$A$1,+VLOOKUP($A724,'Rashodi- plan-izvršenje'!$A$8:F$1500,'prenos-P-R-N'!H$1,FALSE),IF($A724&gt;$A$2,+VLOOKUP($A724,'Neizmirene obaveze JLS'!$A$11:F$500,'prenos-P-R-N'!H$1,FALSE),"")))</f>
        <v/>
      </c>
      <c r="I724" s="87" t="str">
        <f>IF($A724=0,"",IF($A724&lt;=$A$1,+VLOOKUP($A724,'Rashodi- plan-izvršenje'!$A$8:G$1500,'prenos-P-R-N'!I$1,FALSE),IF($A724&gt;$A$2,+VLOOKUP($A724,'Neizmirene obaveze JLS'!$A$11:G$500,'prenos-P-R-N'!I$1,FALSE),"")))</f>
        <v/>
      </c>
      <c r="J724" s="87" t="str">
        <f>IF($A724=0,"",IF($A724&lt;=$A$1,+VLOOKUP($A724,'Rashodi- plan-izvršenje'!$A$8:H$1500,'prenos-P-R-N'!J$1,FALSE),IF($A724&gt;$A$2,+VLOOKUP($A724,'Neizmirene obaveze JLS'!$A$11:H$500,'prenos-P-R-N'!J$1,FALSE),"")))</f>
        <v/>
      </c>
      <c r="K724" s="87" t="str">
        <f>IF($A724=0,"",IF($A724&lt;=$A$1,+VLOOKUP($A724,'Rashodi- plan-izvršenje'!$A$8:I$1500,'prenos-P-R-N'!K$1,FALSE),IF($A724&gt;$A$2,+VLOOKUP($A724,'Neizmirene obaveze JLS'!$A$11:I$500,'prenos-P-R-N'!K$1,FALSE),"")))</f>
        <v/>
      </c>
      <c r="L724" t="str">
        <f>IF(A724=0,"",IF(A724&lt;=A$1,+IF(VLOOKUP(A724,'Rashodi- plan-izvršenje'!A$8:J$1500,M$1,FALSE)&gt;0,"Програмска активност","Пројекат"),IF(A724&gt;A$2,+IF(VLOOKUP(A724,'Neizmirene obaveze JLS'!A$8:J$2008,M$1,FALSE)&gt;0,"Програмска активност","Пројекат"),"")))</f>
        <v/>
      </c>
      <c r="M724" s="87" t="str">
        <f>IF(A724=0,"",IF($A724&lt;=$A$1,+IF(VLOOKUP($A724,'Rashodi- plan-izvršenje'!$A$8:$M$1500,10,FALSE)&gt;0,VLOOKUP($A724,'Rashodi- plan-izvršenje'!$A$8:$M$1500,10,FALSE),VLOOKUP($A724,'Rashodi- plan-izvršenje'!$A$8:$M$1500,12,FALSE)),+IF($A724&gt;$A$2,IF(VLOOKUP($A724,'Neizmirene obaveze JLS'!$A$8:$M$1500,10,FALSE)&gt;0,VLOOKUP($A724,'Neizmirene obaveze JLS'!$A$11:$M$1500,10,FALSE),VLOOKUP($A724,'Neizmirene obaveze JLS'!$A$11:$M$1500,12,FALSE)),0)))</f>
        <v/>
      </c>
      <c r="N724" s="87" t="str">
        <f>IF(A724=0,"",IF($A724&lt;=$A$1,+IF(VLOOKUP(A724,'Rashodi- plan-izvršenje'!$A$8:$M$1500,10,FALSE)&gt;0,VLOOKUP(A724,'Rashodi- plan-izvršenje'!$A$8:$M$1500,11,FALSE),VLOOKUP(A724,'Rashodi- plan-izvršenje'!$A$8:$M$1500,13,FALSE)),+IF($A724&gt;$A$2,IF(VLOOKUP($A724,'Neizmirene obaveze JLS'!$A$8:$M$1500,10,FALSE)&gt;0,VLOOKUP($A724,'Neizmirene obaveze JLS'!$A$11:$M$1500,11,FALSE),VLOOKUP($A724,'Neizmirene obaveze JLS'!$A$11:$M$1500,13,FALSE)),0)))</f>
        <v/>
      </c>
      <c r="O724" s="87" t="str">
        <f>IF(A724=0,"",IF($A724&lt;=$A$1,VALUE(+VLOOKUP($A724,'Rashodi- plan-izvršenje'!$A$8:N$1500,'prenos-P-R-N'!O$1,FALSE)),IF($A724&lt;=A$2,VALUE(VLOOKUP($A724,'Prihodi- plan-izvršenje'!$A$8:$H$500,6,FALSE)),VALUE(VLOOKUP($A724,'Neizmirene obaveze JLS'!$A$8:$N$500,O$1,FALSE)))))</f>
        <v/>
      </c>
      <c r="P724" s="87" t="str">
        <f>IF(A724=0,"",IF(A724=0,0,IF(A724&gt;A$2,'šifarnik K-izvor'!G$3,+IF(Q724&lt;700,+'šifarnik K-izvor'!G$2,'šifarnik K-izvor'!G$1))))</f>
        <v/>
      </c>
      <c r="Q724" s="87">
        <f>IF($A724&lt;=$A$1,VALUE(+VLOOKUP($A724,'Rashodi- plan-izvršenje'!$A$8:O$1500,'prenos-P-R-N'!Q$1,FALSE)),IF($A724&lt;=$A$2,VLOOKUP($A724,'Prihodi- plan-izvršenje'!$A$4:$H$500,4,FALSE),IF($A724&lt;=$A$3,VLOOKUP(A724,'Neizmirene obaveze JLS'!$A$11:O$500,Q$1,FALSE),"")))</f>
        <v>0</v>
      </c>
      <c r="R724" s="88">
        <f>IF($A724&lt;=$A$1,VALUE(+VLOOKUP($A724,'Rashodi- plan-izvršenje'!$A$8:P$1500,'prenos-P-R-N'!R$1,FALSE)),IF($A724&lt;=$A$2,VLOOKUP($A724,'Prihodi- plan-izvršenje'!$A$4:$H$500,7,FALSE),""))</f>
        <v>0</v>
      </c>
      <c r="S724" s="88">
        <f>IF(A724=0,0,IF($A724&lt;=$A$1,VALUE(+VLOOKUP($A724,'Rashodi- plan-izvršenje'!$A$8:Q$1500,'prenos-P-R-N'!S$1,FALSE)),IF($A724&lt;=$A$2,VLOOKUP($A724,'Prihodi- plan-izvršenje'!$A$4:$H$500,8,FALSE),0)))</f>
        <v>0</v>
      </c>
      <c r="T724" s="88" t="str">
        <f>IF($A724&gt;$A$2,VLOOKUP($A724,'Neizmirene obaveze JLS'!$A$11:R$500,R$1,FALSE),"")</f>
        <v/>
      </c>
      <c r="U724" s="88">
        <f>IF($A724&gt;$A$2,VLOOKUP($A724,'Neizmirene obaveze JLS'!$A$11:S$500,S$1,FALSE),0)</f>
        <v>0</v>
      </c>
      <c r="V724" s="88">
        <f t="shared" si="68"/>
        <v>0</v>
      </c>
      <c r="W724" s="74"/>
      <c r="X724" s="74"/>
      <c r="Y724" s="74"/>
      <c r="Z724" s="74"/>
      <c r="AA724" s="193">
        <f t="shared" si="69"/>
        <v>1</v>
      </c>
      <c r="AB724" s="193" t="str">
        <f t="shared" si="70"/>
        <v/>
      </c>
    </row>
    <row r="725" spans="1:28">
      <c r="A725" s="89">
        <f>IF(AND(COUNTIF(A$1:A$3,"&gt;0")=1,MAX(A$8:A724)&lt;A$1),A724+1,IF(AND(COUNTIF(A$1:A$3,"&gt;0")=2,MAX(A$8:A724)&lt;A$2),A724+1,IF(AND(COUNTIF(A$1:A$3,"&gt;0")=3,MAX(A$8:A724)&lt;A$3),A724+1,0)))</f>
        <v>0</v>
      </c>
      <c r="B725" s="89" t="str">
        <f t="shared" si="71"/>
        <v/>
      </c>
      <c r="C725" s="89" t="str">
        <f t="shared" si="72"/>
        <v/>
      </c>
      <c r="D725" s="87" t="str">
        <f>IF($A725=0,"",IF($A725&lt;=$A$1,+VLOOKUP($A725,'Rashodi- plan-izvršenje'!$A$8:B$1500,'prenos-P-R-N'!D$1,FALSE),IF($A725&gt;$A$2,+VLOOKUP($A725,'Neizmirene obaveze JLS'!$A$11:B$500,'prenos-P-R-N'!D$1,FALSE),"")))</f>
        <v/>
      </c>
      <c r="E725" s="87" t="str">
        <f>IF($A725=0,"",IF($A725&lt;=$A$1,+VLOOKUP($A725,'Rashodi- plan-izvršenje'!$A$8:C$1500,'prenos-P-R-N'!E$1,FALSE),IF($A725&gt;$A$2,+VLOOKUP($A725,'Neizmirene obaveze JLS'!$A$11:C$500,'prenos-P-R-N'!E$1,FALSE),"")))</f>
        <v/>
      </c>
      <c r="F725" s="87" t="str">
        <f>IF($A725=0,"",IF($A725&lt;=$A$1,+VLOOKUP($A725,'Rashodi- plan-izvršenje'!$A$8:D$1500,'prenos-P-R-N'!F$1,FALSE),IF($A725&gt;$A$2,+VLOOKUP($A725,'Neizmirene obaveze JLS'!$A$11:D$500,'prenos-P-R-N'!F$1,FALSE),"")))</f>
        <v/>
      </c>
      <c r="G725" s="87" t="str">
        <f>IF($A725=0,"",IF($A725&lt;=$A$1,+VLOOKUP($A725,'Rashodi- plan-izvršenje'!$A$8:E$1500,'prenos-P-R-N'!G$1,FALSE),IF($A725&gt;$A$2,+VLOOKUP($A725,'Neizmirene obaveze JLS'!$A$11:E$500,'prenos-P-R-N'!G$1,FALSE),"")))</f>
        <v/>
      </c>
      <c r="H725" s="87" t="str">
        <f>IF($A725=0,"",IF($A725&lt;=$A$1,+VLOOKUP($A725,'Rashodi- plan-izvršenje'!$A$8:F$1500,'prenos-P-R-N'!H$1,FALSE),IF($A725&gt;$A$2,+VLOOKUP($A725,'Neizmirene obaveze JLS'!$A$11:F$500,'prenos-P-R-N'!H$1,FALSE),"")))</f>
        <v/>
      </c>
      <c r="I725" s="87" t="str">
        <f>IF($A725=0,"",IF($A725&lt;=$A$1,+VLOOKUP($A725,'Rashodi- plan-izvršenje'!$A$8:G$1500,'prenos-P-R-N'!I$1,FALSE),IF($A725&gt;$A$2,+VLOOKUP($A725,'Neizmirene obaveze JLS'!$A$11:G$500,'prenos-P-R-N'!I$1,FALSE),"")))</f>
        <v/>
      </c>
      <c r="J725" s="87" t="str">
        <f>IF($A725=0,"",IF($A725&lt;=$A$1,+VLOOKUP($A725,'Rashodi- plan-izvršenje'!$A$8:H$1500,'prenos-P-R-N'!J$1,FALSE),IF($A725&gt;$A$2,+VLOOKUP($A725,'Neizmirene obaveze JLS'!$A$11:H$500,'prenos-P-R-N'!J$1,FALSE),"")))</f>
        <v/>
      </c>
      <c r="K725" s="87" t="str">
        <f>IF($A725=0,"",IF($A725&lt;=$A$1,+VLOOKUP($A725,'Rashodi- plan-izvršenje'!$A$8:I$1500,'prenos-P-R-N'!K$1,FALSE),IF($A725&gt;$A$2,+VLOOKUP($A725,'Neizmirene obaveze JLS'!$A$11:I$500,'prenos-P-R-N'!K$1,FALSE),"")))</f>
        <v/>
      </c>
      <c r="L725" t="str">
        <f>IF(A725=0,"",IF(A725&lt;=A$1,+IF(VLOOKUP(A725,'Rashodi- plan-izvršenje'!A$8:J$1500,M$1,FALSE)&gt;0,"Програмска активност","Пројекат"),IF(A725&gt;A$2,+IF(VLOOKUP(A725,'Neizmirene obaveze JLS'!A$8:J$2008,M$1,FALSE)&gt;0,"Програмска активност","Пројекат"),"")))</f>
        <v/>
      </c>
      <c r="M725" s="87" t="str">
        <f>IF(A725=0,"",IF($A725&lt;=$A$1,+IF(VLOOKUP($A725,'Rashodi- plan-izvršenje'!$A$8:$M$1500,10,FALSE)&gt;0,VLOOKUP($A725,'Rashodi- plan-izvršenje'!$A$8:$M$1500,10,FALSE),VLOOKUP($A725,'Rashodi- plan-izvršenje'!$A$8:$M$1500,12,FALSE)),+IF($A725&gt;$A$2,IF(VLOOKUP($A725,'Neizmirene obaveze JLS'!$A$8:$M$1500,10,FALSE)&gt;0,VLOOKUP($A725,'Neizmirene obaveze JLS'!$A$11:$M$1500,10,FALSE),VLOOKUP($A725,'Neizmirene obaveze JLS'!$A$11:$M$1500,12,FALSE)),0)))</f>
        <v/>
      </c>
      <c r="N725" s="87" t="str">
        <f>IF(A725=0,"",IF($A725&lt;=$A$1,+IF(VLOOKUP(A725,'Rashodi- plan-izvršenje'!$A$8:$M$1500,10,FALSE)&gt;0,VLOOKUP(A725,'Rashodi- plan-izvršenje'!$A$8:$M$1500,11,FALSE),VLOOKUP(A725,'Rashodi- plan-izvršenje'!$A$8:$M$1500,13,FALSE)),+IF($A725&gt;$A$2,IF(VLOOKUP($A725,'Neizmirene obaveze JLS'!$A$8:$M$1500,10,FALSE)&gt;0,VLOOKUP($A725,'Neizmirene obaveze JLS'!$A$11:$M$1500,11,FALSE),VLOOKUP($A725,'Neizmirene obaveze JLS'!$A$11:$M$1500,13,FALSE)),0)))</f>
        <v/>
      </c>
      <c r="O725" s="87" t="str">
        <f>IF(A725=0,"",IF($A725&lt;=$A$1,VALUE(+VLOOKUP($A725,'Rashodi- plan-izvršenje'!$A$8:N$1500,'prenos-P-R-N'!O$1,FALSE)),IF($A725&lt;=A$2,VALUE(VLOOKUP($A725,'Prihodi- plan-izvršenje'!$A$8:$H$500,6,FALSE)),VALUE(VLOOKUP($A725,'Neizmirene obaveze JLS'!$A$8:$N$500,O$1,FALSE)))))</f>
        <v/>
      </c>
      <c r="P725" s="87" t="str">
        <f>IF(A725=0,"",IF(A725=0,0,IF(A725&gt;A$2,'šifarnik K-izvor'!G$3,+IF(Q725&lt;700,+'šifarnik K-izvor'!G$2,'šifarnik K-izvor'!G$1))))</f>
        <v/>
      </c>
      <c r="Q725" s="87">
        <f>IF($A725&lt;=$A$1,VALUE(+VLOOKUP($A725,'Rashodi- plan-izvršenje'!$A$8:O$1500,'prenos-P-R-N'!Q$1,FALSE)),IF($A725&lt;=$A$2,VLOOKUP($A725,'Prihodi- plan-izvršenje'!$A$4:$H$500,4,FALSE),IF($A725&lt;=$A$3,VLOOKUP(A725,'Neizmirene obaveze JLS'!$A$11:O$500,Q$1,FALSE),"")))</f>
        <v>0</v>
      </c>
      <c r="R725" s="88">
        <f>IF($A725&lt;=$A$1,VALUE(+VLOOKUP($A725,'Rashodi- plan-izvršenje'!$A$8:P$1500,'prenos-P-R-N'!R$1,FALSE)),IF($A725&lt;=$A$2,VLOOKUP($A725,'Prihodi- plan-izvršenje'!$A$4:$H$500,7,FALSE),""))</f>
        <v>0</v>
      </c>
      <c r="S725" s="88">
        <f>IF(A725=0,0,IF($A725&lt;=$A$1,VALUE(+VLOOKUP($A725,'Rashodi- plan-izvršenje'!$A$8:Q$1500,'prenos-P-R-N'!S$1,FALSE)),IF($A725&lt;=$A$2,VLOOKUP($A725,'Prihodi- plan-izvršenje'!$A$4:$H$500,8,FALSE),0)))</f>
        <v>0</v>
      </c>
      <c r="T725" s="88" t="str">
        <f>IF($A725&gt;$A$2,VLOOKUP($A725,'Neizmirene obaveze JLS'!$A$11:R$500,R$1,FALSE),"")</f>
        <v/>
      </c>
      <c r="U725" s="88">
        <f>IF($A725&gt;$A$2,VLOOKUP($A725,'Neizmirene obaveze JLS'!$A$11:S$500,S$1,FALSE),0)</f>
        <v>0</v>
      </c>
      <c r="V725" s="88">
        <f t="shared" si="68"/>
        <v>0</v>
      </c>
      <c r="W725" s="74"/>
      <c r="X725" s="74"/>
      <c r="Y725" s="74"/>
      <c r="Z725" s="74"/>
      <c r="AA725" s="193">
        <f t="shared" si="69"/>
        <v>1</v>
      </c>
      <c r="AB725" s="193" t="str">
        <f t="shared" si="70"/>
        <v/>
      </c>
    </row>
    <row r="726" spans="1:28">
      <c r="A726" s="89">
        <f>IF(AND(COUNTIF(A$1:A$3,"&gt;0")=1,MAX(A$8:A725)&lt;A$1),A725+1,IF(AND(COUNTIF(A$1:A$3,"&gt;0")=2,MAX(A$8:A725)&lt;A$2),A725+1,IF(AND(COUNTIF(A$1:A$3,"&gt;0")=3,MAX(A$8:A725)&lt;A$3),A725+1,0)))</f>
        <v>0</v>
      </c>
      <c r="B726" s="89" t="str">
        <f t="shared" si="71"/>
        <v/>
      </c>
      <c r="C726" s="89" t="str">
        <f t="shared" si="72"/>
        <v/>
      </c>
      <c r="D726" s="87" t="str">
        <f>IF($A726=0,"",IF($A726&lt;=$A$1,+VLOOKUP($A726,'Rashodi- plan-izvršenje'!$A$8:B$1500,'prenos-P-R-N'!D$1,FALSE),IF($A726&gt;$A$2,+VLOOKUP($A726,'Neizmirene obaveze JLS'!$A$11:B$500,'prenos-P-R-N'!D$1,FALSE),"")))</f>
        <v/>
      </c>
      <c r="E726" s="87" t="str">
        <f>IF($A726=0,"",IF($A726&lt;=$A$1,+VLOOKUP($A726,'Rashodi- plan-izvršenje'!$A$8:C$1500,'prenos-P-R-N'!E$1,FALSE),IF($A726&gt;$A$2,+VLOOKUP($A726,'Neizmirene obaveze JLS'!$A$11:C$500,'prenos-P-R-N'!E$1,FALSE),"")))</f>
        <v/>
      </c>
      <c r="F726" s="87" t="str">
        <f>IF($A726=0,"",IF($A726&lt;=$A$1,+VLOOKUP($A726,'Rashodi- plan-izvršenje'!$A$8:D$1500,'prenos-P-R-N'!F$1,FALSE),IF($A726&gt;$A$2,+VLOOKUP($A726,'Neizmirene obaveze JLS'!$A$11:D$500,'prenos-P-R-N'!F$1,FALSE),"")))</f>
        <v/>
      </c>
      <c r="G726" s="87" t="str">
        <f>IF($A726=0,"",IF($A726&lt;=$A$1,+VLOOKUP($A726,'Rashodi- plan-izvršenje'!$A$8:E$1500,'prenos-P-R-N'!G$1,FALSE),IF($A726&gt;$A$2,+VLOOKUP($A726,'Neizmirene obaveze JLS'!$A$11:E$500,'prenos-P-R-N'!G$1,FALSE),"")))</f>
        <v/>
      </c>
      <c r="H726" s="87" t="str">
        <f>IF($A726=0,"",IF($A726&lt;=$A$1,+VLOOKUP($A726,'Rashodi- plan-izvršenje'!$A$8:F$1500,'prenos-P-R-N'!H$1,FALSE),IF($A726&gt;$A$2,+VLOOKUP($A726,'Neizmirene obaveze JLS'!$A$11:F$500,'prenos-P-R-N'!H$1,FALSE),"")))</f>
        <v/>
      </c>
      <c r="I726" s="87" t="str">
        <f>IF($A726=0,"",IF($A726&lt;=$A$1,+VLOOKUP($A726,'Rashodi- plan-izvršenje'!$A$8:G$1500,'prenos-P-R-N'!I$1,FALSE),IF($A726&gt;$A$2,+VLOOKUP($A726,'Neizmirene obaveze JLS'!$A$11:G$500,'prenos-P-R-N'!I$1,FALSE),"")))</f>
        <v/>
      </c>
      <c r="J726" s="87" t="str">
        <f>IF($A726=0,"",IF($A726&lt;=$A$1,+VLOOKUP($A726,'Rashodi- plan-izvršenje'!$A$8:H$1500,'prenos-P-R-N'!J$1,FALSE),IF($A726&gt;$A$2,+VLOOKUP($A726,'Neizmirene obaveze JLS'!$A$11:H$500,'prenos-P-R-N'!J$1,FALSE),"")))</f>
        <v/>
      </c>
      <c r="K726" s="87" t="str">
        <f>IF($A726=0,"",IF($A726&lt;=$A$1,+VLOOKUP($A726,'Rashodi- plan-izvršenje'!$A$8:I$1500,'prenos-P-R-N'!K$1,FALSE),IF($A726&gt;$A$2,+VLOOKUP($A726,'Neizmirene obaveze JLS'!$A$11:I$500,'prenos-P-R-N'!K$1,FALSE),"")))</f>
        <v/>
      </c>
      <c r="L726" t="str">
        <f>IF(A726=0,"",IF(A726&lt;=A$1,+IF(VLOOKUP(A726,'Rashodi- plan-izvršenje'!A$8:J$1500,M$1,FALSE)&gt;0,"Програмска активност","Пројекат"),IF(A726&gt;A$2,+IF(VLOOKUP(A726,'Neizmirene obaveze JLS'!A$8:J$2008,M$1,FALSE)&gt;0,"Програмска активност","Пројекат"),"")))</f>
        <v/>
      </c>
      <c r="M726" s="87" t="str">
        <f>IF(A726=0,"",IF($A726&lt;=$A$1,+IF(VLOOKUP($A726,'Rashodi- plan-izvršenje'!$A$8:$M$1500,10,FALSE)&gt;0,VLOOKUP($A726,'Rashodi- plan-izvršenje'!$A$8:$M$1500,10,FALSE),VLOOKUP($A726,'Rashodi- plan-izvršenje'!$A$8:$M$1500,12,FALSE)),+IF($A726&gt;$A$2,IF(VLOOKUP($A726,'Neizmirene obaveze JLS'!$A$8:$M$1500,10,FALSE)&gt;0,VLOOKUP($A726,'Neizmirene obaveze JLS'!$A$11:$M$1500,10,FALSE),VLOOKUP($A726,'Neizmirene obaveze JLS'!$A$11:$M$1500,12,FALSE)),0)))</f>
        <v/>
      </c>
      <c r="N726" s="87" t="str">
        <f>IF(A726=0,"",IF($A726&lt;=$A$1,+IF(VLOOKUP(A726,'Rashodi- plan-izvršenje'!$A$8:$M$1500,10,FALSE)&gt;0,VLOOKUP(A726,'Rashodi- plan-izvršenje'!$A$8:$M$1500,11,FALSE),VLOOKUP(A726,'Rashodi- plan-izvršenje'!$A$8:$M$1500,13,FALSE)),+IF($A726&gt;$A$2,IF(VLOOKUP($A726,'Neizmirene obaveze JLS'!$A$8:$M$1500,10,FALSE)&gt;0,VLOOKUP($A726,'Neizmirene obaveze JLS'!$A$11:$M$1500,11,FALSE),VLOOKUP($A726,'Neizmirene obaveze JLS'!$A$11:$M$1500,13,FALSE)),0)))</f>
        <v/>
      </c>
      <c r="O726" s="87" t="str">
        <f>IF(A726=0,"",IF($A726&lt;=$A$1,VALUE(+VLOOKUP($A726,'Rashodi- plan-izvršenje'!$A$8:N$1500,'prenos-P-R-N'!O$1,FALSE)),IF($A726&lt;=A$2,VALUE(VLOOKUP($A726,'Prihodi- plan-izvršenje'!$A$8:$H$500,6,FALSE)),VALUE(VLOOKUP($A726,'Neizmirene obaveze JLS'!$A$8:$N$500,O$1,FALSE)))))</f>
        <v/>
      </c>
      <c r="P726" s="87" t="str">
        <f>IF(A726=0,"",IF(A726=0,0,IF(A726&gt;A$2,'šifarnik K-izvor'!G$3,+IF(Q726&lt;700,+'šifarnik K-izvor'!G$2,'šifarnik K-izvor'!G$1))))</f>
        <v/>
      </c>
      <c r="Q726" s="87">
        <f>IF($A726&lt;=$A$1,VALUE(+VLOOKUP($A726,'Rashodi- plan-izvršenje'!$A$8:O$1500,'prenos-P-R-N'!Q$1,FALSE)),IF($A726&lt;=$A$2,VLOOKUP($A726,'Prihodi- plan-izvršenje'!$A$4:$H$500,4,FALSE),IF($A726&lt;=$A$3,VLOOKUP(A726,'Neizmirene obaveze JLS'!$A$11:O$500,Q$1,FALSE),"")))</f>
        <v>0</v>
      </c>
      <c r="R726" s="88">
        <f>IF($A726&lt;=$A$1,VALUE(+VLOOKUP($A726,'Rashodi- plan-izvršenje'!$A$8:P$1500,'prenos-P-R-N'!R$1,FALSE)),IF($A726&lt;=$A$2,VLOOKUP($A726,'Prihodi- plan-izvršenje'!$A$4:$H$500,7,FALSE),""))</f>
        <v>0</v>
      </c>
      <c r="S726" s="88">
        <f>IF(A726=0,0,IF($A726&lt;=$A$1,VALUE(+VLOOKUP($A726,'Rashodi- plan-izvršenje'!$A$8:Q$1500,'prenos-P-R-N'!S$1,FALSE)),IF($A726&lt;=$A$2,VLOOKUP($A726,'Prihodi- plan-izvršenje'!$A$4:$H$500,8,FALSE),0)))</f>
        <v>0</v>
      </c>
      <c r="T726" s="88" t="str">
        <f>IF($A726&gt;$A$2,VLOOKUP($A726,'Neizmirene obaveze JLS'!$A$11:R$500,R$1,FALSE),"")</f>
        <v/>
      </c>
      <c r="U726" s="88">
        <f>IF($A726&gt;$A$2,VLOOKUP($A726,'Neizmirene obaveze JLS'!$A$11:S$500,S$1,FALSE),0)</f>
        <v>0</v>
      </c>
      <c r="V726" s="88">
        <f t="shared" si="68"/>
        <v>0</v>
      </c>
      <c r="W726" s="74"/>
      <c r="X726" s="74"/>
      <c r="Y726" s="74"/>
      <c r="Z726" s="74"/>
      <c r="AA726" s="193">
        <f t="shared" si="69"/>
        <v>1</v>
      </c>
      <c r="AB726" s="193" t="str">
        <f t="shared" si="70"/>
        <v/>
      </c>
    </row>
    <row r="727" spans="1:28">
      <c r="A727" s="89">
        <f>IF(AND(COUNTIF(A$1:A$3,"&gt;0")=1,MAX(A$8:A726)&lt;A$1),A726+1,IF(AND(COUNTIF(A$1:A$3,"&gt;0")=2,MAX(A$8:A726)&lt;A$2),A726+1,IF(AND(COUNTIF(A$1:A$3,"&gt;0")=3,MAX(A$8:A726)&lt;A$3),A726+1,0)))</f>
        <v>0</v>
      </c>
      <c r="B727" s="89" t="str">
        <f t="shared" si="71"/>
        <v/>
      </c>
      <c r="C727" s="89" t="str">
        <f t="shared" si="72"/>
        <v/>
      </c>
      <c r="D727" s="87" t="str">
        <f>IF($A727=0,"",IF($A727&lt;=$A$1,+VLOOKUP($A727,'Rashodi- plan-izvršenje'!$A$8:B$1500,'prenos-P-R-N'!D$1,FALSE),IF($A727&gt;$A$2,+VLOOKUP($A727,'Neizmirene obaveze JLS'!$A$11:B$500,'prenos-P-R-N'!D$1,FALSE),"")))</f>
        <v/>
      </c>
      <c r="E727" s="87" t="str">
        <f>IF($A727=0,"",IF($A727&lt;=$A$1,+VLOOKUP($A727,'Rashodi- plan-izvršenje'!$A$8:C$1500,'prenos-P-R-N'!E$1,FALSE),IF($A727&gt;$A$2,+VLOOKUP($A727,'Neizmirene obaveze JLS'!$A$11:C$500,'prenos-P-R-N'!E$1,FALSE),"")))</f>
        <v/>
      </c>
      <c r="F727" s="87" t="str">
        <f>IF($A727=0,"",IF($A727&lt;=$A$1,+VLOOKUP($A727,'Rashodi- plan-izvršenje'!$A$8:D$1500,'prenos-P-R-N'!F$1,FALSE),IF($A727&gt;$A$2,+VLOOKUP($A727,'Neizmirene obaveze JLS'!$A$11:D$500,'prenos-P-R-N'!F$1,FALSE),"")))</f>
        <v/>
      </c>
      <c r="G727" s="87" t="str">
        <f>IF($A727=0,"",IF($A727&lt;=$A$1,+VLOOKUP($A727,'Rashodi- plan-izvršenje'!$A$8:E$1500,'prenos-P-R-N'!G$1,FALSE),IF($A727&gt;$A$2,+VLOOKUP($A727,'Neizmirene obaveze JLS'!$A$11:E$500,'prenos-P-R-N'!G$1,FALSE),"")))</f>
        <v/>
      </c>
      <c r="H727" s="87" t="str">
        <f>IF($A727=0,"",IF($A727&lt;=$A$1,+VLOOKUP($A727,'Rashodi- plan-izvršenje'!$A$8:F$1500,'prenos-P-R-N'!H$1,FALSE),IF($A727&gt;$A$2,+VLOOKUP($A727,'Neizmirene obaveze JLS'!$A$11:F$500,'prenos-P-R-N'!H$1,FALSE),"")))</f>
        <v/>
      </c>
      <c r="I727" s="87" t="str">
        <f>IF($A727=0,"",IF($A727&lt;=$A$1,+VLOOKUP($A727,'Rashodi- plan-izvršenje'!$A$8:G$1500,'prenos-P-R-N'!I$1,FALSE),IF($A727&gt;$A$2,+VLOOKUP($A727,'Neizmirene obaveze JLS'!$A$11:G$500,'prenos-P-R-N'!I$1,FALSE),"")))</f>
        <v/>
      </c>
      <c r="J727" s="87" t="str">
        <f>IF($A727=0,"",IF($A727&lt;=$A$1,+VLOOKUP($A727,'Rashodi- plan-izvršenje'!$A$8:H$1500,'prenos-P-R-N'!J$1,FALSE),IF($A727&gt;$A$2,+VLOOKUP($A727,'Neizmirene obaveze JLS'!$A$11:H$500,'prenos-P-R-N'!J$1,FALSE),"")))</f>
        <v/>
      </c>
      <c r="K727" s="87" t="str">
        <f>IF($A727=0,"",IF($A727&lt;=$A$1,+VLOOKUP($A727,'Rashodi- plan-izvršenje'!$A$8:I$1500,'prenos-P-R-N'!K$1,FALSE),IF($A727&gt;$A$2,+VLOOKUP($A727,'Neizmirene obaveze JLS'!$A$11:I$500,'prenos-P-R-N'!K$1,FALSE),"")))</f>
        <v/>
      </c>
      <c r="L727" t="str">
        <f>IF(A727=0,"",IF(A727&lt;=A$1,+IF(VLOOKUP(A727,'Rashodi- plan-izvršenje'!A$8:J$1500,M$1,FALSE)&gt;0,"Програмска активност","Пројекат"),IF(A727&gt;A$2,+IF(VLOOKUP(A727,'Neizmirene obaveze JLS'!A$8:J$2008,M$1,FALSE)&gt;0,"Програмска активност","Пројекат"),"")))</f>
        <v/>
      </c>
      <c r="M727" s="87" t="str">
        <f>IF(A727=0,"",IF($A727&lt;=$A$1,+IF(VLOOKUP($A727,'Rashodi- plan-izvršenje'!$A$8:$M$1500,10,FALSE)&gt;0,VLOOKUP($A727,'Rashodi- plan-izvršenje'!$A$8:$M$1500,10,FALSE),VLOOKUP($A727,'Rashodi- plan-izvršenje'!$A$8:$M$1500,12,FALSE)),+IF($A727&gt;$A$2,IF(VLOOKUP($A727,'Neizmirene obaveze JLS'!$A$8:$M$1500,10,FALSE)&gt;0,VLOOKUP($A727,'Neizmirene obaveze JLS'!$A$11:$M$1500,10,FALSE),VLOOKUP($A727,'Neizmirene obaveze JLS'!$A$11:$M$1500,12,FALSE)),0)))</f>
        <v/>
      </c>
      <c r="N727" s="87" t="str">
        <f>IF(A727=0,"",IF($A727&lt;=$A$1,+IF(VLOOKUP(A727,'Rashodi- plan-izvršenje'!$A$8:$M$1500,10,FALSE)&gt;0,VLOOKUP(A727,'Rashodi- plan-izvršenje'!$A$8:$M$1500,11,FALSE),VLOOKUP(A727,'Rashodi- plan-izvršenje'!$A$8:$M$1500,13,FALSE)),+IF($A727&gt;$A$2,IF(VLOOKUP($A727,'Neizmirene obaveze JLS'!$A$8:$M$1500,10,FALSE)&gt;0,VLOOKUP($A727,'Neizmirene obaveze JLS'!$A$11:$M$1500,11,FALSE),VLOOKUP($A727,'Neizmirene obaveze JLS'!$A$11:$M$1500,13,FALSE)),0)))</f>
        <v/>
      </c>
      <c r="O727" s="87" t="str">
        <f>IF(A727=0,"",IF($A727&lt;=$A$1,VALUE(+VLOOKUP($A727,'Rashodi- plan-izvršenje'!$A$8:N$1500,'prenos-P-R-N'!O$1,FALSE)),IF($A727&lt;=A$2,VALUE(VLOOKUP($A727,'Prihodi- plan-izvršenje'!$A$8:$H$500,6,FALSE)),VALUE(VLOOKUP($A727,'Neizmirene obaveze JLS'!$A$8:$N$500,O$1,FALSE)))))</f>
        <v/>
      </c>
      <c r="P727" s="87" t="str">
        <f>IF(A727=0,"",IF(A727=0,0,IF(A727&gt;A$2,'šifarnik K-izvor'!G$3,+IF(Q727&lt;700,+'šifarnik K-izvor'!G$2,'šifarnik K-izvor'!G$1))))</f>
        <v/>
      </c>
      <c r="Q727" s="87">
        <f>IF($A727&lt;=$A$1,VALUE(+VLOOKUP($A727,'Rashodi- plan-izvršenje'!$A$8:O$1500,'prenos-P-R-N'!Q$1,FALSE)),IF($A727&lt;=$A$2,VLOOKUP($A727,'Prihodi- plan-izvršenje'!$A$4:$H$500,4,FALSE),IF($A727&lt;=$A$3,VLOOKUP(A727,'Neizmirene obaveze JLS'!$A$11:O$500,Q$1,FALSE),"")))</f>
        <v>0</v>
      </c>
      <c r="R727" s="88">
        <f>IF($A727&lt;=$A$1,VALUE(+VLOOKUP($A727,'Rashodi- plan-izvršenje'!$A$8:P$1500,'prenos-P-R-N'!R$1,FALSE)),IF($A727&lt;=$A$2,VLOOKUP($A727,'Prihodi- plan-izvršenje'!$A$4:$H$500,7,FALSE),""))</f>
        <v>0</v>
      </c>
      <c r="S727" s="88">
        <f>IF(A727=0,0,IF($A727&lt;=$A$1,VALUE(+VLOOKUP($A727,'Rashodi- plan-izvršenje'!$A$8:Q$1500,'prenos-P-R-N'!S$1,FALSE)),IF($A727&lt;=$A$2,VLOOKUP($A727,'Prihodi- plan-izvršenje'!$A$4:$H$500,8,FALSE),0)))</f>
        <v>0</v>
      </c>
      <c r="T727" s="88" t="str">
        <f>IF($A727&gt;$A$2,VLOOKUP($A727,'Neizmirene obaveze JLS'!$A$11:R$500,R$1,FALSE),"")</f>
        <v/>
      </c>
      <c r="U727" s="88">
        <f>IF($A727&gt;$A$2,VLOOKUP($A727,'Neizmirene obaveze JLS'!$A$11:S$500,S$1,FALSE),0)</f>
        <v>0</v>
      </c>
      <c r="V727" s="88">
        <f t="shared" si="68"/>
        <v>0</v>
      </c>
      <c r="W727" s="74"/>
      <c r="X727" s="74"/>
      <c r="Y727" s="74"/>
      <c r="Z727" s="74"/>
      <c r="AA727" s="193">
        <f t="shared" si="69"/>
        <v>1</v>
      </c>
      <c r="AB727" s="193" t="str">
        <f t="shared" si="70"/>
        <v/>
      </c>
    </row>
    <row r="728" spans="1:28">
      <c r="A728" s="89">
        <f>IF(AND(COUNTIF(A$1:A$3,"&gt;0")=1,MAX(A$8:A727)&lt;A$1),A727+1,IF(AND(COUNTIF(A$1:A$3,"&gt;0")=2,MAX(A$8:A727)&lt;A$2),A727+1,IF(AND(COUNTIF(A$1:A$3,"&gt;0")=3,MAX(A$8:A727)&lt;A$3),A727+1,0)))</f>
        <v>0</v>
      </c>
      <c r="B728" s="89" t="str">
        <f t="shared" si="71"/>
        <v/>
      </c>
      <c r="C728" s="89" t="str">
        <f t="shared" si="72"/>
        <v/>
      </c>
      <c r="D728" s="87" t="str">
        <f>IF($A728=0,"",IF($A728&lt;=$A$1,+VLOOKUP($A728,'Rashodi- plan-izvršenje'!$A$8:B$1500,'prenos-P-R-N'!D$1,FALSE),IF($A728&gt;$A$2,+VLOOKUP($A728,'Neizmirene obaveze JLS'!$A$11:B$500,'prenos-P-R-N'!D$1,FALSE),"")))</f>
        <v/>
      </c>
      <c r="E728" s="87" t="str">
        <f>IF($A728=0,"",IF($A728&lt;=$A$1,+VLOOKUP($A728,'Rashodi- plan-izvršenje'!$A$8:C$1500,'prenos-P-R-N'!E$1,FALSE),IF($A728&gt;$A$2,+VLOOKUP($A728,'Neizmirene obaveze JLS'!$A$11:C$500,'prenos-P-R-N'!E$1,FALSE),"")))</f>
        <v/>
      </c>
      <c r="F728" s="87" t="str">
        <f>IF($A728=0,"",IF($A728&lt;=$A$1,+VLOOKUP($A728,'Rashodi- plan-izvršenje'!$A$8:D$1500,'prenos-P-R-N'!F$1,FALSE),IF($A728&gt;$A$2,+VLOOKUP($A728,'Neizmirene obaveze JLS'!$A$11:D$500,'prenos-P-R-N'!F$1,FALSE),"")))</f>
        <v/>
      </c>
      <c r="G728" s="87" t="str">
        <f>IF($A728=0,"",IF($A728&lt;=$A$1,+VLOOKUP($A728,'Rashodi- plan-izvršenje'!$A$8:E$1500,'prenos-P-R-N'!G$1,FALSE),IF($A728&gt;$A$2,+VLOOKUP($A728,'Neizmirene obaveze JLS'!$A$11:E$500,'prenos-P-R-N'!G$1,FALSE),"")))</f>
        <v/>
      </c>
      <c r="H728" s="87" t="str">
        <f>IF($A728=0,"",IF($A728&lt;=$A$1,+VLOOKUP($A728,'Rashodi- plan-izvršenje'!$A$8:F$1500,'prenos-P-R-N'!H$1,FALSE),IF($A728&gt;$A$2,+VLOOKUP($A728,'Neizmirene obaveze JLS'!$A$11:F$500,'prenos-P-R-N'!H$1,FALSE),"")))</f>
        <v/>
      </c>
      <c r="I728" s="87" t="str">
        <f>IF($A728=0,"",IF($A728&lt;=$A$1,+VLOOKUP($A728,'Rashodi- plan-izvršenje'!$A$8:G$1500,'prenos-P-R-N'!I$1,FALSE),IF($A728&gt;$A$2,+VLOOKUP($A728,'Neizmirene obaveze JLS'!$A$11:G$500,'prenos-P-R-N'!I$1,FALSE),"")))</f>
        <v/>
      </c>
      <c r="J728" s="87" t="str">
        <f>IF($A728=0,"",IF($A728&lt;=$A$1,+VLOOKUP($A728,'Rashodi- plan-izvršenje'!$A$8:H$1500,'prenos-P-R-N'!J$1,FALSE),IF($A728&gt;$A$2,+VLOOKUP($A728,'Neizmirene obaveze JLS'!$A$11:H$500,'prenos-P-R-N'!J$1,FALSE),"")))</f>
        <v/>
      </c>
      <c r="K728" s="87" t="str">
        <f>IF($A728=0,"",IF($A728&lt;=$A$1,+VLOOKUP($A728,'Rashodi- plan-izvršenje'!$A$8:I$1500,'prenos-P-R-N'!K$1,FALSE),IF($A728&gt;$A$2,+VLOOKUP($A728,'Neizmirene obaveze JLS'!$A$11:I$500,'prenos-P-R-N'!K$1,FALSE),"")))</f>
        <v/>
      </c>
      <c r="L728" t="str">
        <f>IF(A728=0,"",IF(A728&lt;=A$1,+IF(VLOOKUP(A728,'Rashodi- plan-izvršenje'!A$8:J$1500,M$1,FALSE)&gt;0,"Програмска активност","Пројекат"),IF(A728&gt;A$2,+IF(VLOOKUP(A728,'Neizmirene obaveze JLS'!A$8:J$2008,M$1,FALSE)&gt;0,"Програмска активност","Пројекат"),"")))</f>
        <v/>
      </c>
      <c r="M728" s="87" t="str">
        <f>IF(A728=0,"",IF($A728&lt;=$A$1,+IF(VLOOKUP($A728,'Rashodi- plan-izvršenje'!$A$8:$M$1500,10,FALSE)&gt;0,VLOOKUP($A728,'Rashodi- plan-izvršenje'!$A$8:$M$1500,10,FALSE),VLOOKUP($A728,'Rashodi- plan-izvršenje'!$A$8:$M$1500,12,FALSE)),+IF($A728&gt;$A$2,IF(VLOOKUP($A728,'Neizmirene obaveze JLS'!$A$8:$M$1500,10,FALSE)&gt;0,VLOOKUP($A728,'Neizmirene obaveze JLS'!$A$11:$M$1500,10,FALSE),VLOOKUP($A728,'Neizmirene obaveze JLS'!$A$11:$M$1500,12,FALSE)),0)))</f>
        <v/>
      </c>
      <c r="N728" s="87" t="str">
        <f>IF(A728=0,"",IF($A728&lt;=$A$1,+IF(VLOOKUP(A728,'Rashodi- plan-izvršenje'!$A$8:$M$1500,10,FALSE)&gt;0,VLOOKUP(A728,'Rashodi- plan-izvršenje'!$A$8:$M$1500,11,FALSE),VLOOKUP(A728,'Rashodi- plan-izvršenje'!$A$8:$M$1500,13,FALSE)),+IF($A728&gt;$A$2,IF(VLOOKUP($A728,'Neizmirene obaveze JLS'!$A$8:$M$1500,10,FALSE)&gt;0,VLOOKUP($A728,'Neizmirene obaveze JLS'!$A$11:$M$1500,11,FALSE),VLOOKUP($A728,'Neizmirene obaveze JLS'!$A$11:$M$1500,13,FALSE)),0)))</f>
        <v/>
      </c>
      <c r="O728" s="87" t="str">
        <f>IF(A728=0,"",IF($A728&lt;=$A$1,VALUE(+VLOOKUP($A728,'Rashodi- plan-izvršenje'!$A$8:N$1500,'prenos-P-R-N'!O$1,FALSE)),IF($A728&lt;=A$2,VALUE(VLOOKUP($A728,'Prihodi- plan-izvršenje'!$A$8:$H$500,6,FALSE)),VALUE(VLOOKUP($A728,'Neizmirene obaveze JLS'!$A$8:$N$500,O$1,FALSE)))))</f>
        <v/>
      </c>
      <c r="P728" s="87" t="str">
        <f>IF(A728=0,"",IF(A728=0,0,IF(A728&gt;A$2,'šifarnik K-izvor'!G$3,+IF(Q728&lt;700,+'šifarnik K-izvor'!G$2,'šifarnik K-izvor'!G$1))))</f>
        <v/>
      </c>
      <c r="Q728" s="87">
        <f>IF($A728&lt;=$A$1,VALUE(+VLOOKUP($A728,'Rashodi- plan-izvršenje'!$A$8:O$1500,'prenos-P-R-N'!Q$1,FALSE)),IF($A728&lt;=$A$2,VLOOKUP($A728,'Prihodi- plan-izvršenje'!$A$4:$H$500,4,FALSE),IF($A728&lt;=$A$3,VLOOKUP(A728,'Neizmirene obaveze JLS'!$A$11:O$500,Q$1,FALSE),"")))</f>
        <v>0</v>
      </c>
      <c r="R728" s="88">
        <f>IF($A728&lt;=$A$1,VALUE(+VLOOKUP($A728,'Rashodi- plan-izvršenje'!$A$8:P$1500,'prenos-P-R-N'!R$1,FALSE)),IF($A728&lt;=$A$2,VLOOKUP($A728,'Prihodi- plan-izvršenje'!$A$4:$H$500,7,FALSE),""))</f>
        <v>0</v>
      </c>
      <c r="S728" s="88">
        <f>IF(A728=0,0,IF($A728&lt;=$A$1,VALUE(+VLOOKUP($A728,'Rashodi- plan-izvršenje'!$A$8:Q$1500,'prenos-P-R-N'!S$1,FALSE)),IF($A728&lt;=$A$2,VLOOKUP($A728,'Prihodi- plan-izvršenje'!$A$4:$H$500,8,FALSE),0)))</f>
        <v>0</v>
      </c>
      <c r="T728" s="88" t="str">
        <f>IF($A728&gt;$A$2,VLOOKUP($A728,'Neizmirene obaveze JLS'!$A$11:R$500,R$1,FALSE),"")</f>
        <v/>
      </c>
      <c r="U728" s="88">
        <f>IF($A728&gt;$A$2,VLOOKUP($A728,'Neizmirene obaveze JLS'!$A$11:S$500,S$1,FALSE),0)</f>
        <v>0</v>
      </c>
      <c r="V728" s="88">
        <f t="shared" si="68"/>
        <v>0</v>
      </c>
      <c r="W728" s="74"/>
      <c r="X728" s="74"/>
      <c r="Y728" s="74"/>
      <c r="Z728" s="74"/>
      <c r="AA728" s="193">
        <f t="shared" si="69"/>
        <v>1</v>
      </c>
      <c r="AB728" s="193" t="str">
        <f t="shared" si="70"/>
        <v/>
      </c>
    </row>
    <row r="729" spans="1:28">
      <c r="A729" s="89">
        <f>IF(AND(COUNTIF(A$1:A$3,"&gt;0")=1,MAX(A$8:A728)&lt;A$1),A728+1,IF(AND(COUNTIF(A$1:A$3,"&gt;0")=2,MAX(A$8:A728)&lt;A$2),A728+1,IF(AND(COUNTIF(A$1:A$3,"&gt;0")=3,MAX(A$8:A728)&lt;A$3),A728+1,0)))</f>
        <v>0</v>
      </c>
      <c r="B729" s="89" t="str">
        <f t="shared" si="71"/>
        <v/>
      </c>
      <c r="C729" s="89" t="str">
        <f t="shared" si="72"/>
        <v/>
      </c>
      <c r="D729" s="87" t="str">
        <f>IF($A729=0,"",IF($A729&lt;=$A$1,+VLOOKUP($A729,'Rashodi- plan-izvršenje'!$A$8:B$1500,'prenos-P-R-N'!D$1,FALSE),IF($A729&gt;$A$2,+VLOOKUP($A729,'Neizmirene obaveze JLS'!$A$11:B$500,'prenos-P-R-N'!D$1,FALSE),"")))</f>
        <v/>
      </c>
      <c r="E729" s="87" t="str">
        <f>IF($A729=0,"",IF($A729&lt;=$A$1,+VLOOKUP($A729,'Rashodi- plan-izvršenje'!$A$8:C$1500,'prenos-P-R-N'!E$1,FALSE),IF($A729&gt;$A$2,+VLOOKUP($A729,'Neizmirene obaveze JLS'!$A$11:C$500,'prenos-P-R-N'!E$1,FALSE),"")))</f>
        <v/>
      </c>
      <c r="F729" s="87" t="str">
        <f>IF($A729=0,"",IF($A729&lt;=$A$1,+VLOOKUP($A729,'Rashodi- plan-izvršenje'!$A$8:D$1500,'prenos-P-R-N'!F$1,FALSE),IF($A729&gt;$A$2,+VLOOKUP($A729,'Neizmirene obaveze JLS'!$A$11:D$500,'prenos-P-R-N'!F$1,FALSE),"")))</f>
        <v/>
      </c>
      <c r="G729" s="87" t="str">
        <f>IF($A729=0,"",IF($A729&lt;=$A$1,+VLOOKUP($A729,'Rashodi- plan-izvršenje'!$A$8:E$1500,'prenos-P-R-N'!G$1,FALSE),IF($A729&gt;$A$2,+VLOOKUP($A729,'Neizmirene obaveze JLS'!$A$11:E$500,'prenos-P-R-N'!G$1,FALSE),"")))</f>
        <v/>
      </c>
      <c r="H729" s="87" t="str">
        <f>IF($A729=0,"",IF($A729&lt;=$A$1,+VLOOKUP($A729,'Rashodi- plan-izvršenje'!$A$8:F$1500,'prenos-P-R-N'!H$1,FALSE),IF($A729&gt;$A$2,+VLOOKUP($A729,'Neizmirene obaveze JLS'!$A$11:F$500,'prenos-P-R-N'!H$1,FALSE),"")))</f>
        <v/>
      </c>
      <c r="I729" s="87" t="str">
        <f>IF($A729=0,"",IF($A729&lt;=$A$1,+VLOOKUP($A729,'Rashodi- plan-izvršenje'!$A$8:G$1500,'prenos-P-R-N'!I$1,FALSE),IF($A729&gt;$A$2,+VLOOKUP($A729,'Neizmirene obaveze JLS'!$A$11:G$500,'prenos-P-R-N'!I$1,FALSE),"")))</f>
        <v/>
      </c>
      <c r="J729" s="87" t="str">
        <f>IF($A729=0,"",IF($A729&lt;=$A$1,+VLOOKUP($A729,'Rashodi- plan-izvršenje'!$A$8:H$1500,'prenos-P-R-N'!J$1,FALSE),IF($A729&gt;$A$2,+VLOOKUP($A729,'Neizmirene obaveze JLS'!$A$11:H$500,'prenos-P-R-N'!J$1,FALSE),"")))</f>
        <v/>
      </c>
      <c r="K729" s="87" t="str">
        <f>IF($A729=0,"",IF($A729&lt;=$A$1,+VLOOKUP($A729,'Rashodi- plan-izvršenje'!$A$8:I$1500,'prenos-P-R-N'!K$1,FALSE),IF($A729&gt;$A$2,+VLOOKUP($A729,'Neizmirene obaveze JLS'!$A$11:I$500,'prenos-P-R-N'!K$1,FALSE),"")))</f>
        <v/>
      </c>
      <c r="L729" t="str">
        <f>IF(A729=0,"",IF(A729&lt;=A$1,+IF(VLOOKUP(A729,'Rashodi- plan-izvršenje'!A$8:J$1500,M$1,FALSE)&gt;0,"Програмска активност","Пројекат"),IF(A729&gt;A$2,+IF(VLOOKUP(A729,'Neizmirene obaveze JLS'!A$8:J$2008,M$1,FALSE)&gt;0,"Програмска активност","Пројекат"),"")))</f>
        <v/>
      </c>
      <c r="M729" s="87" t="str">
        <f>IF(A729=0,"",IF($A729&lt;=$A$1,+IF(VLOOKUP($A729,'Rashodi- plan-izvršenje'!$A$8:$M$1500,10,FALSE)&gt;0,VLOOKUP($A729,'Rashodi- plan-izvršenje'!$A$8:$M$1500,10,FALSE),VLOOKUP($A729,'Rashodi- plan-izvršenje'!$A$8:$M$1500,12,FALSE)),+IF($A729&gt;$A$2,IF(VLOOKUP($A729,'Neizmirene obaveze JLS'!$A$8:$M$1500,10,FALSE)&gt;0,VLOOKUP($A729,'Neizmirene obaveze JLS'!$A$11:$M$1500,10,FALSE),VLOOKUP($A729,'Neizmirene obaveze JLS'!$A$11:$M$1500,12,FALSE)),0)))</f>
        <v/>
      </c>
      <c r="N729" s="87" t="str">
        <f>IF(A729=0,"",IF($A729&lt;=$A$1,+IF(VLOOKUP(A729,'Rashodi- plan-izvršenje'!$A$8:$M$1500,10,FALSE)&gt;0,VLOOKUP(A729,'Rashodi- plan-izvršenje'!$A$8:$M$1500,11,FALSE),VLOOKUP(A729,'Rashodi- plan-izvršenje'!$A$8:$M$1500,13,FALSE)),+IF($A729&gt;$A$2,IF(VLOOKUP($A729,'Neizmirene obaveze JLS'!$A$8:$M$1500,10,FALSE)&gt;0,VLOOKUP($A729,'Neizmirene obaveze JLS'!$A$11:$M$1500,11,FALSE),VLOOKUP($A729,'Neizmirene obaveze JLS'!$A$11:$M$1500,13,FALSE)),0)))</f>
        <v/>
      </c>
      <c r="O729" s="87" t="str">
        <f>IF(A729=0,"",IF($A729&lt;=$A$1,VALUE(+VLOOKUP($A729,'Rashodi- plan-izvršenje'!$A$8:N$1500,'prenos-P-R-N'!O$1,FALSE)),IF($A729&lt;=A$2,VALUE(VLOOKUP($A729,'Prihodi- plan-izvršenje'!$A$8:$H$500,6,FALSE)),VALUE(VLOOKUP($A729,'Neizmirene obaveze JLS'!$A$8:$N$500,O$1,FALSE)))))</f>
        <v/>
      </c>
      <c r="P729" s="87" t="str">
        <f>IF(A729=0,"",IF(A729=0,0,IF(A729&gt;A$2,'šifarnik K-izvor'!G$3,+IF(Q729&lt;700,+'šifarnik K-izvor'!G$2,'šifarnik K-izvor'!G$1))))</f>
        <v/>
      </c>
      <c r="Q729" s="87">
        <f>IF($A729&lt;=$A$1,VALUE(+VLOOKUP($A729,'Rashodi- plan-izvršenje'!$A$8:O$1500,'prenos-P-R-N'!Q$1,FALSE)),IF($A729&lt;=$A$2,VLOOKUP($A729,'Prihodi- plan-izvršenje'!$A$4:$H$500,4,FALSE),IF($A729&lt;=$A$3,VLOOKUP(A729,'Neizmirene obaveze JLS'!$A$11:O$500,Q$1,FALSE),"")))</f>
        <v>0</v>
      </c>
      <c r="R729" s="88">
        <f>IF($A729&lt;=$A$1,VALUE(+VLOOKUP($A729,'Rashodi- plan-izvršenje'!$A$8:P$1500,'prenos-P-R-N'!R$1,FALSE)),IF($A729&lt;=$A$2,VLOOKUP($A729,'Prihodi- plan-izvršenje'!$A$4:$H$500,7,FALSE),""))</f>
        <v>0</v>
      </c>
      <c r="S729" s="88">
        <f>IF(A729=0,0,IF($A729&lt;=$A$1,VALUE(+VLOOKUP($A729,'Rashodi- plan-izvršenje'!$A$8:Q$1500,'prenos-P-R-N'!S$1,FALSE)),IF($A729&lt;=$A$2,VLOOKUP($A729,'Prihodi- plan-izvršenje'!$A$4:$H$500,8,FALSE),0)))</f>
        <v>0</v>
      </c>
      <c r="T729" s="88" t="str">
        <f>IF($A729&gt;$A$2,VLOOKUP($A729,'Neizmirene obaveze JLS'!$A$11:R$500,R$1,FALSE),"")</f>
        <v/>
      </c>
      <c r="U729" s="88">
        <f>IF($A729&gt;$A$2,VLOOKUP($A729,'Neizmirene obaveze JLS'!$A$11:S$500,S$1,FALSE),0)</f>
        <v>0</v>
      </c>
      <c r="V729" s="88">
        <f t="shared" si="68"/>
        <v>0</v>
      </c>
      <c r="W729" s="74"/>
      <c r="X729" s="74"/>
      <c r="Y729" s="74"/>
      <c r="Z729" s="74"/>
      <c r="AA729" s="193">
        <f t="shared" si="69"/>
        <v>1</v>
      </c>
      <c r="AB729" s="193" t="str">
        <f t="shared" si="70"/>
        <v/>
      </c>
    </row>
    <row r="730" spans="1:28">
      <c r="A730" s="89">
        <f>IF(AND(COUNTIF(A$1:A$3,"&gt;0")=1,MAX(A$8:A729)&lt;A$1),A729+1,IF(AND(COUNTIF(A$1:A$3,"&gt;0")=2,MAX(A$8:A729)&lt;A$2),A729+1,IF(AND(COUNTIF(A$1:A$3,"&gt;0")=3,MAX(A$8:A729)&lt;A$3),A729+1,0)))</f>
        <v>0</v>
      </c>
      <c r="B730" s="89" t="str">
        <f t="shared" si="71"/>
        <v/>
      </c>
      <c r="C730" s="89" t="str">
        <f t="shared" si="72"/>
        <v/>
      </c>
      <c r="D730" s="87" t="str">
        <f>IF($A730=0,"",IF($A730&lt;=$A$1,+VLOOKUP($A730,'Rashodi- plan-izvršenje'!$A$8:B$1500,'prenos-P-R-N'!D$1,FALSE),IF($A730&gt;$A$2,+VLOOKUP($A730,'Neizmirene obaveze JLS'!$A$11:B$500,'prenos-P-R-N'!D$1,FALSE),"")))</f>
        <v/>
      </c>
      <c r="E730" s="87" t="str">
        <f>IF($A730=0,"",IF($A730&lt;=$A$1,+VLOOKUP($A730,'Rashodi- plan-izvršenje'!$A$8:C$1500,'prenos-P-R-N'!E$1,FALSE),IF($A730&gt;$A$2,+VLOOKUP($A730,'Neizmirene obaveze JLS'!$A$11:C$500,'prenos-P-R-N'!E$1,FALSE),"")))</f>
        <v/>
      </c>
      <c r="F730" s="87" t="str">
        <f>IF($A730=0,"",IF($A730&lt;=$A$1,+VLOOKUP($A730,'Rashodi- plan-izvršenje'!$A$8:D$1500,'prenos-P-R-N'!F$1,FALSE),IF($A730&gt;$A$2,+VLOOKUP($A730,'Neizmirene obaveze JLS'!$A$11:D$500,'prenos-P-R-N'!F$1,FALSE),"")))</f>
        <v/>
      </c>
      <c r="G730" s="87" t="str">
        <f>IF($A730=0,"",IF($A730&lt;=$A$1,+VLOOKUP($A730,'Rashodi- plan-izvršenje'!$A$8:E$1500,'prenos-P-R-N'!G$1,FALSE),IF($A730&gt;$A$2,+VLOOKUP($A730,'Neizmirene obaveze JLS'!$A$11:E$500,'prenos-P-R-N'!G$1,FALSE),"")))</f>
        <v/>
      </c>
      <c r="H730" s="87" t="str">
        <f>IF($A730=0,"",IF($A730&lt;=$A$1,+VLOOKUP($A730,'Rashodi- plan-izvršenje'!$A$8:F$1500,'prenos-P-R-N'!H$1,FALSE),IF($A730&gt;$A$2,+VLOOKUP($A730,'Neizmirene obaveze JLS'!$A$11:F$500,'prenos-P-R-N'!H$1,FALSE),"")))</f>
        <v/>
      </c>
      <c r="I730" s="87" t="str">
        <f>IF($A730=0,"",IF($A730&lt;=$A$1,+VLOOKUP($A730,'Rashodi- plan-izvršenje'!$A$8:G$1500,'prenos-P-R-N'!I$1,FALSE),IF($A730&gt;$A$2,+VLOOKUP($A730,'Neizmirene obaveze JLS'!$A$11:G$500,'prenos-P-R-N'!I$1,FALSE),"")))</f>
        <v/>
      </c>
      <c r="J730" s="87" t="str">
        <f>IF($A730=0,"",IF($A730&lt;=$A$1,+VLOOKUP($A730,'Rashodi- plan-izvršenje'!$A$8:H$1500,'prenos-P-R-N'!J$1,FALSE),IF($A730&gt;$A$2,+VLOOKUP($A730,'Neizmirene obaveze JLS'!$A$11:H$500,'prenos-P-R-N'!J$1,FALSE),"")))</f>
        <v/>
      </c>
      <c r="K730" s="87" t="str">
        <f>IF($A730=0,"",IF($A730&lt;=$A$1,+VLOOKUP($A730,'Rashodi- plan-izvršenje'!$A$8:I$1500,'prenos-P-R-N'!K$1,FALSE),IF($A730&gt;$A$2,+VLOOKUP($A730,'Neizmirene obaveze JLS'!$A$11:I$500,'prenos-P-R-N'!K$1,FALSE),"")))</f>
        <v/>
      </c>
      <c r="L730" t="str">
        <f>IF(A730=0,"",IF(A730&lt;=A$1,+IF(VLOOKUP(A730,'Rashodi- plan-izvršenje'!A$8:J$1500,M$1,FALSE)&gt;0,"Програмска активност","Пројекат"),IF(A730&gt;A$2,+IF(VLOOKUP(A730,'Neizmirene obaveze JLS'!A$8:J$2008,M$1,FALSE)&gt;0,"Програмска активност","Пројекат"),"")))</f>
        <v/>
      </c>
      <c r="M730" s="87" t="str">
        <f>IF(A730=0,"",IF($A730&lt;=$A$1,+IF(VLOOKUP($A730,'Rashodi- plan-izvršenje'!$A$8:$M$1500,10,FALSE)&gt;0,VLOOKUP($A730,'Rashodi- plan-izvršenje'!$A$8:$M$1500,10,FALSE),VLOOKUP($A730,'Rashodi- plan-izvršenje'!$A$8:$M$1500,12,FALSE)),+IF($A730&gt;$A$2,IF(VLOOKUP($A730,'Neizmirene obaveze JLS'!$A$8:$M$1500,10,FALSE)&gt;0,VLOOKUP($A730,'Neizmirene obaveze JLS'!$A$11:$M$1500,10,FALSE),VLOOKUP($A730,'Neizmirene obaveze JLS'!$A$11:$M$1500,12,FALSE)),0)))</f>
        <v/>
      </c>
      <c r="N730" s="87" t="str">
        <f>IF(A730=0,"",IF($A730&lt;=$A$1,+IF(VLOOKUP(A730,'Rashodi- plan-izvršenje'!$A$8:$M$1500,10,FALSE)&gt;0,VLOOKUP(A730,'Rashodi- plan-izvršenje'!$A$8:$M$1500,11,FALSE),VLOOKUP(A730,'Rashodi- plan-izvršenje'!$A$8:$M$1500,13,FALSE)),+IF($A730&gt;$A$2,IF(VLOOKUP($A730,'Neizmirene obaveze JLS'!$A$8:$M$1500,10,FALSE)&gt;0,VLOOKUP($A730,'Neizmirene obaveze JLS'!$A$11:$M$1500,11,FALSE),VLOOKUP($A730,'Neizmirene obaveze JLS'!$A$11:$M$1500,13,FALSE)),0)))</f>
        <v/>
      </c>
      <c r="O730" s="87" t="str">
        <f>IF(A730=0,"",IF($A730&lt;=$A$1,VALUE(+VLOOKUP($A730,'Rashodi- plan-izvršenje'!$A$8:N$1500,'prenos-P-R-N'!O$1,FALSE)),IF($A730&lt;=A$2,VALUE(VLOOKUP($A730,'Prihodi- plan-izvršenje'!$A$8:$H$500,6,FALSE)),VALUE(VLOOKUP($A730,'Neizmirene obaveze JLS'!$A$8:$N$500,O$1,FALSE)))))</f>
        <v/>
      </c>
      <c r="P730" s="87" t="str">
        <f>IF(A730=0,"",IF(A730=0,0,IF(A730&gt;A$2,'šifarnik K-izvor'!G$3,+IF(Q730&lt;700,+'šifarnik K-izvor'!G$2,'šifarnik K-izvor'!G$1))))</f>
        <v/>
      </c>
      <c r="Q730" s="87">
        <f>IF($A730&lt;=$A$1,VALUE(+VLOOKUP($A730,'Rashodi- plan-izvršenje'!$A$8:O$1500,'prenos-P-R-N'!Q$1,FALSE)),IF($A730&lt;=$A$2,VLOOKUP($A730,'Prihodi- plan-izvršenje'!$A$4:$H$500,4,FALSE),IF($A730&lt;=$A$3,VLOOKUP(A730,'Neizmirene obaveze JLS'!$A$11:O$500,Q$1,FALSE),"")))</f>
        <v>0</v>
      </c>
      <c r="R730" s="88">
        <f>IF($A730&lt;=$A$1,VALUE(+VLOOKUP($A730,'Rashodi- plan-izvršenje'!$A$8:P$1500,'prenos-P-R-N'!R$1,FALSE)),IF($A730&lt;=$A$2,VLOOKUP($A730,'Prihodi- plan-izvršenje'!$A$4:$H$500,7,FALSE),""))</f>
        <v>0</v>
      </c>
      <c r="S730" s="88">
        <f>IF(A730=0,0,IF($A730&lt;=$A$1,VALUE(+VLOOKUP($A730,'Rashodi- plan-izvršenje'!$A$8:Q$1500,'prenos-P-R-N'!S$1,FALSE)),IF($A730&lt;=$A$2,VLOOKUP($A730,'Prihodi- plan-izvršenje'!$A$4:$H$500,8,FALSE),0)))</f>
        <v>0</v>
      </c>
      <c r="T730" s="88" t="str">
        <f>IF($A730&gt;$A$2,VLOOKUP($A730,'Neizmirene obaveze JLS'!$A$11:R$500,R$1,FALSE),"")</f>
        <v/>
      </c>
      <c r="U730" s="88">
        <f>IF($A730&gt;$A$2,VLOOKUP($A730,'Neizmirene obaveze JLS'!$A$11:S$500,S$1,FALSE),0)</f>
        <v>0</v>
      </c>
      <c r="V730" s="88">
        <f t="shared" si="68"/>
        <v>0</v>
      </c>
      <c r="W730" s="74"/>
      <c r="X730" s="74"/>
      <c r="Y730" s="74"/>
      <c r="Z730" s="74"/>
      <c r="AA730" s="193">
        <f t="shared" si="69"/>
        <v>1</v>
      </c>
      <c r="AB730" s="193" t="str">
        <f t="shared" si="70"/>
        <v/>
      </c>
    </row>
    <row r="731" spans="1:28">
      <c r="A731" s="89">
        <f>IF(AND(COUNTIF(A$1:A$3,"&gt;0")=1,MAX(A$8:A730)&lt;A$1),A730+1,IF(AND(COUNTIF(A$1:A$3,"&gt;0")=2,MAX(A$8:A730)&lt;A$2),A730+1,IF(AND(COUNTIF(A$1:A$3,"&gt;0")=3,MAX(A$8:A730)&lt;A$3),A730+1,0)))</f>
        <v>0</v>
      </c>
      <c r="B731" s="89" t="str">
        <f t="shared" si="71"/>
        <v/>
      </c>
      <c r="C731" s="89" t="str">
        <f t="shared" si="72"/>
        <v/>
      </c>
      <c r="D731" s="87" t="str">
        <f>IF($A731=0,"",IF($A731&lt;=$A$1,+VLOOKUP($A731,'Rashodi- plan-izvršenje'!$A$8:B$1500,'prenos-P-R-N'!D$1,FALSE),IF($A731&gt;$A$2,+VLOOKUP($A731,'Neizmirene obaveze JLS'!$A$11:B$500,'prenos-P-R-N'!D$1,FALSE),"")))</f>
        <v/>
      </c>
      <c r="E731" s="87" t="str">
        <f>IF($A731=0,"",IF($A731&lt;=$A$1,+VLOOKUP($A731,'Rashodi- plan-izvršenje'!$A$8:C$1500,'prenos-P-R-N'!E$1,FALSE),IF($A731&gt;$A$2,+VLOOKUP($A731,'Neizmirene obaveze JLS'!$A$11:C$500,'prenos-P-R-N'!E$1,FALSE),"")))</f>
        <v/>
      </c>
      <c r="F731" s="87" t="str">
        <f>IF($A731=0,"",IF($A731&lt;=$A$1,+VLOOKUP($A731,'Rashodi- plan-izvršenje'!$A$8:D$1500,'prenos-P-R-N'!F$1,FALSE),IF($A731&gt;$A$2,+VLOOKUP($A731,'Neizmirene obaveze JLS'!$A$11:D$500,'prenos-P-R-N'!F$1,FALSE),"")))</f>
        <v/>
      </c>
      <c r="G731" s="87" t="str">
        <f>IF($A731=0,"",IF($A731&lt;=$A$1,+VLOOKUP($A731,'Rashodi- plan-izvršenje'!$A$8:E$1500,'prenos-P-R-N'!G$1,FALSE),IF($A731&gt;$A$2,+VLOOKUP($A731,'Neizmirene obaveze JLS'!$A$11:E$500,'prenos-P-R-N'!G$1,FALSE),"")))</f>
        <v/>
      </c>
      <c r="H731" s="87" t="str">
        <f>IF($A731=0,"",IF($A731&lt;=$A$1,+VLOOKUP($A731,'Rashodi- plan-izvršenje'!$A$8:F$1500,'prenos-P-R-N'!H$1,FALSE),IF($A731&gt;$A$2,+VLOOKUP($A731,'Neizmirene obaveze JLS'!$A$11:F$500,'prenos-P-R-N'!H$1,FALSE),"")))</f>
        <v/>
      </c>
      <c r="I731" s="87" t="str">
        <f>IF($A731=0,"",IF($A731&lt;=$A$1,+VLOOKUP($A731,'Rashodi- plan-izvršenje'!$A$8:G$1500,'prenos-P-R-N'!I$1,FALSE),IF($A731&gt;$A$2,+VLOOKUP($A731,'Neizmirene obaveze JLS'!$A$11:G$500,'prenos-P-R-N'!I$1,FALSE),"")))</f>
        <v/>
      </c>
      <c r="J731" s="87" t="str">
        <f>IF($A731=0,"",IF($A731&lt;=$A$1,+VLOOKUP($A731,'Rashodi- plan-izvršenje'!$A$8:H$1500,'prenos-P-R-N'!J$1,FALSE),IF($A731&gt;$A$2,+VLOOKUP($A731,'Neizmirene obaveze JLS'!$A$11:H$500,'prenos-P-R-N'!J$1,FALSE),"")))</f>
        <v/>
      </c>
      <c r="K731" s="87" t="str">
        <f>IF($A731=0,"",IF($A731&lt;=$A$1,+VLOOKUP($A731,'Rashodi- plan-izvršenje'!$A$8:I$1500,'prenos-P-R-N'!K$1,FALSE),IF($A731&gt;$A$2,+VLOOKUP($A731,'Neizmirene obaveze JLS'!$A$11:I$500,'prenos-P-R-N'!K$1,FALSE),"")))</f>
        <v/>
      </c>
      <c r="L731" t="str">
        <f>IF(A731=0,"",IF(A731&lt;=A$1,+IF(VLOOKUP(A731,'Rashodi- plan-izvršenje'!A$8:J$1500,M$1,FALSE)&gt;0,"Програмска активност","Пројекат"),IF(A731&gt;A$2,+IF(VLOOKUP(A731,'Neizmirene obaveze JLS'!A$8:J$2008,M$1,FALSE)&gt;0,"Програмска активност","Пројекат"),"")))</f>
        <v/>
      </c>
      <c r="M731" s="87" t="str">
        <f>IF(A731=0,"",IF($A731&lt;=$A$1,+IF(VLOOKUP($A731,'Rashodi- plan-izvršenje'!$A$8:$M$1500,10,FALSE)&gt;0,VLOOKUP($A731,'Rashodi- plan-izvršenje'!$A$8:$M$1500,10,FALSE),VLOOKUP($A731,'Rashodi- plan-izvršenje'!$A$8:$M$1500,12,FALSE)),+IF($A731&gt;$A$2,IF(VLOOKUP($A731,'Neizmirene obaveze JLS'!$A$8:$M$1500,10,FALSE)&gt;0,VLOOKUP($A731,'Neizmirene obaveze JLS'!$A$11:$M$1500,10,FALSE),VLOOKUP($A731,'Neizmirene obaveze JLS'!$A$11:$M$1500,12,FALSE)),0)))</f>
        <v/>
      </c>
      <c r="N731" s="87" t="str">
        <f>IF(A731=0,"",IF($A731&lt;=$A$1,+IF(VLOOKUP(A731,'Rashodi- plan-izvršenje'!$A$8:$M$1500,10,FALSE)&gt;0,VLOOKUP(A731,'Rashodi- plan-izvršenje'!$A$8:$M$1500,11,FALSE),VLOOKUP(A731,'Rashodi- plan-izvršenje'!$A$8:$M$1500,13,FALSE)),+IF($A731&gt;$A$2,IF(VLOOKUP($A731,'Neizmirene obaveze JLS'!$A$8:$M$1500,10,FALSE)&gt;0,VLOOKUP($A731,'Neizmirene obaveze JLS'!$A$11:$M$1500,11,FALSE),VLOOKUP($A731,'Neizmirene obaveze JLS'!$A$11:$M$1500,13,FALSE)),0)))</f>
        <v/>
      </c>
      <c r="O731" s="87" t="str">
        <f>IF(A731=0,"",IF($A731&lt;=$A$1,VALUE(+VLOOKUP($A731,'Rashodi- plan-izvršenje'!$A$8:N$1500,'prenos-P-R-N'!O$1,FALSE)),IF($A731&lt;=A$2,VALUE(VLOOKUP($A731,'Prihodi- plan-izvršenje'!$A$8:$H$500,6,FALSE)),VALUE(VLOOKUP($A731,'Neizmirene obaveze JLS'!$A$8:$N$500,O$1,FALSE)))))</f>
        <v/>
      </c>
      <c r="P731" s="87" t="str">
        <f>IF(A731=0,"",IF(A731=0,0,IF(A731&gt;A$2,'šifarnik K-izvor'!G$3,+IF(Q731&lt;700,+'šifarnik K-izvor'!G$2,'šifarnik K-izvor'!G$1))))</f>
        <v/>
      </c>
      <c r="Q731" s="87">
        <f>IF($A731&lt;=$A$1,VALUE(+VLOOKUP($A731,'Rashodi- plan-izvršenje'!$A$8:O$1500,'prenos-P-R-N'!Q$1,FALSE)),IF($A731&lt;=$A$2,VLOOKUP($A731,'Prihodi- plan-izvršenje'!$A$4:$H$500,4,FALSE),IF($A731&lt;=$A$3,VLOOKUP(A731,'Neizmirene obaveze JLS'!$A$11:O$500,Q$1,FALSE),"")))</f>
        <v>0</v>
      </c>
      <c r="R731" s="88">
        <f>IF($A731&lt;=$A$1,VALUE(+VLOOKUP($A731,'Rashodi- plan-izvršenje'!$A$8:P$1500,'prenos-P-R-N'!R$1,FALSE)),IF($A731&lt;=$A$2,VLOOKUP($A731,'Prihodi- plan-izvršenje'!$A$4:$H$500,7,FALSE),""))</f>
        <v>0</v>
      </c>
      <c r="S731" s="88">
        <f>IF(A731=0,0,IF($A731&lt;=$A$1,VALUE(+VLOOKUP($A731,'Rashodi- plan-izvršenje'!$A$8:Q$1500,'prenos-P-R-N'!S$1,FALSE)),IF($A731&lt;=$A$2,VLOOKUP($A731,'Prihodi- plan-izvršenje'!$A$4:$H$500,8,FALSE),0)))</f>
        <v>0</v>
      </c>
      <c r="T731" s="88" t="str">
        <f>IF($A731&gt;$A$2,VLOOKUP($A731,'Neizmirene obaveze JLS'!$A$11:R$500,R$1,FALSE),"")</f>
        <v/>
      </c>
      <c r="U731" s="88">
        <f>IF($A731&gt;$A$2,VLOOKUP($A731,'Neizmirene obaveze JLS'!$A$11:S$500,S$1,FALSE),0)</f>
        <v>0</v>
      </c>
      <c r="V731" s="88">
        <f t="shared" si="68"/>
        <v>0</v>
      </c>
      <c r="W731" s="74"/>
      <c r="X731" s="74"/>
      <c r="Y731" s="74"/>
      <c r="Z731" s="74"/>
      <c r="AA731" s="193">
        <f t="shared" si="69"/>
        <v>1</v>
      </c>
      <c r="AB731" s="193" t="str">
        <f t="shared" si="70"/>
        <v/>
      </c>
    </row>
    <row r="732" spans="1:28">
      <c r="A732" s="89">
        <f>IF(AND(COUNTIF(A$1:A$3,"&gt;0")=1,MAX(A$8:A731)&lt;A$1),A731+1,IF(AND(COUNTIF(A$1:A$3,"&gt;0")=2,MAX(A$8:A731)&lt;A$2),A731+1,IF(AND(COUNTIF(A$1:A$3,"&gt;0")=3,MAX(A$8:A731)&lt;A$3),A731+1,0)))</f>
        <v>0</v>
      </c>
      <c r="B732" s="89" t="str">
        <f t="shared" si="71"/>
        <v/>
      </c>
      <c r="C732" s="89" t="str">
        <f t="shared" si="72"/>
        <v/>
      </c>
      <c r="D732" s="87" t="str">
        <f>IF($A732=0,"",IF($A732&lt;=$A$1,+VLOOKUP($A732,'Rashodi- plan-izvršenje'!$A$8:B$1500,'prenos-P-R-N'!D$1,FALSE),IF($A732&gt;$A$2,+VLOOKUP($A732,'Neizmirene obaveze JLS'!$A$11:B$500,'prenos-P-R-N'!D$1,FALSE),"")))</f>
        <v/>
      </c>
      <c r="E732" s="87" t="str">
        <f>IF($A732=0,"",IF($A732&lt;=$A$1,+VLOOKUP($A732,'Rashodi- plan-izvršenje'!$A$8:C$1500,'prenos-P-R-N'!E$1,FALSE),IF($A732&gt;$A$2,+VLOOKUP($A732,'Neizmirene obaveze JLS'!$A$11:C$500,'prenos-P-R-N'!E$1,FALSE),"")))</f>
        <v/>
      </c>
      <c r="F732" s="87" t="str">
        <f>IF($A732=0,"",IF($A732&lt;=$A$1,+VLOOKUP($A732,'Rashodi- plan-izvršenje'!$A$8:D$1500,'prenos-P-R-N'!F$1,FALSE),IF($A732&gt;$A$2,+VLOOKUP($A732,'Neizmirene obaveze JLS'!$A$11:D$500,'prenos-P-R-N'!F$1,FALSE),"")))</f>
        <v/>
      </c>
      <c r="G732" s="87" t="str">
        <f>IF($A732=0,"",IF($A732&lt;=$A$1,+VLOOKUP($A732,'Rashodi- plan-izvršenje'!$A$8:E$1500,'prenos-P-R-N'!G$1,FALSE),IF($A732&gt;$A$2,+VLOOKUP($A732,'Neizmirene obaveze JLS'!$A$11:E$500,'prenos-P-R-N'!G$1,FALSE),"")))</f>
        <v/>
      </c>
      <c r="H732" s="87" t="str">
        <f>IF($A732=0,"",IF($A732&lt;=$A$1,+VLOOKUP($A732,'Rashodi- plan-izvršenje'!$A$8:F$1500,'prenos-P-R-N'!H$1,FALSE),IF($A732&gt;$A$2,+VLOOKUP($A732,'Neizmirene obaveze JLS'!$A$11:F$500,'prenos-P-R-N'!H$1,FALSE),"")))</f>
        <v/>
      </c>
      <c r="I732" s="87" t="str">
        <f>IF($A732=0,"",IF($A732&lt;=$A$1,+VLOOKUP($A732,'Rashodi- plan-izvršenje'!$A$8:G$1500,'prenos-P-R-N'!I$1,FALSE),IF($A732&gt;$A$2,+VLOOKUP($A732,'Neizmirene obaveze JLS'!$A$11:G$500,'prenos-P-R-N'!I$1,FALSE),"")))</f>
        <v/>
      </c>
      <c r="J732" s="87" t="str">
        <f>IF($A732=0,"",IF($A732&lt;=$A$1,+VLOOKUP($A732,'Rashodi- plan-izvršenje'!$A$8:H$1500,'prenos-P-R-N'!J$1,FALSE),IF($A732&gt;$A$2,+VLOOKUP($A732,'Neizmirene obaveze JLS'!$A$11:H$500,'prenos-P-R-N'!J$1,FALSE),"")))</f>
        <v/>
      </c>
      <c r="K732" s="87" t="str">
        <f>IF($A732=0,"",IF($A732&lt;=$A$1,+VLOOKUP($A732,'Rashodi- plan-izvršenje'!$A$8:I$1500,'prenos-P-R-N'!K$1,FALSE),IF($A732&gt;$A$2,+VLOOKUP($A732,'Neizmirene obaveze JLS'!$A$11:I$500,'prenos-P-R-N'!K$1,FALSE),"")))</f>
        <v/>
      </c>
      <c r="L732" t="str">
        <f>IF(A732=0,"",IF(A732&lt;=A$1,+IF(VLOOKUP(A732,'Rashodi- plan-izvršenje'!A$8:J$1500,M$1,FALSE)&gt;0,"Програмска активност","Пројекат"),IF(A732&gt;A$2,+IF(VLOOKUP(A732,'Neizmirene obaveze JLS'!A$8:J$2008,M$1,FALSE)&gt;0,"Програмска активност","Пројекат"),"")))</f>
        <v/>
      </c>
      <c r="M732" s="87" t="str">
        <f>IF(A732=0,"",IF($A732&lt;=$A$1,+IF(VLOOKUP($A732,'Rashodi- plan-izvršenje'!$A$8:$M$1500,10,FALSE)&gt;0,VLOOKUP($A732,'Rashodi- plan-izvršenje'!$A$8:$M$1500,10,FALSE),VLOOKUP($A732,'Rashodi- plan-izvršenje'!$A$8:$M$1500,12,FALSE)),+IF($A732&gt;$A$2,IF(VLOOKUP($A732,'Neizmirene obaveze JLS'!$A$8:$M$1500,10,FALSE)&gt;0,VLOOKUP($A732,'Neizmirene obaveze JLS'!$A$11:$M$1500,10,FALSE),VLOOKUP($A732,'Neizmirene obaveze JLS'!$A$11:$M$1500,12,FALSE)),0)))</f>
        <v/>
      </c>
      <c r="N732" s="87" t="str">
        <f>IF(A732=0,"",IF($A732&lt;=$A$1,+IF(VLOOKUP(A732,'Rashodi- plan-izvršenje'!$A$8:$M$1500,10,FALSE)&gt;0,VLOOKUP(A732,'Rashodi- plan-izvršenje'!$A$8:$M$1500,11,FALSE),VLOOKUP(A732,'Rashodi- plan-izvršenje'!$A$8:$M$1500,13,FALSE)),+IF($A732&gt;$A$2,IF(VLOOKUP($A732,'Neizmirene obaveze JLS'!$A$8:$M$1500,10,FALSE)&gt;0,VLOOKUP($A732,'Neizmirene obaveze JLS'!$A$11:$M$1500,11,FALSE),VLOOKUP($A732,'Neizmirene obaveze JLS'!$A$11:$M$1500,13,FALSE)),0)))</f>
        <v/>
      </c>
      <c r="O732" s="87" t="str">
        <f>IF(A732=0,"",IF($A732&lt;=$A$1,VALUE(+VLOOKUP($A732,'Rashodi- plan-izvršenje'!$A$8:N$1500,'prenos-P-R-N'!O$1,FALSE)),IF($A732&lt;=A$2,VALUE(VLOOKUP($A732,'Prihodi- plan-izvršenje'!$A$8:$H$500,6,FALSE)),VALUE(VLOOKUP($A732,'Neizmirene obaveze JLS'!$A$8:$N$500,O$1,FALSE)))))</f>
        <v/>
      </c>
      <c r="P732" s="87" t="str">
        <f>IF(A732=0,"",IF(A732=0,0,IF(A732&gt;A$2,'šifarnik K-izvor'!G$3,+IF(Q732&lt;700,+'šifarnik K-izvor'!G$2,'šifarnik K-izvor'!G$1))))</f>
        <v/>
      </c>
      <c r="Q732" s="87">
        <f>IF($A732&lt;=$A$1,VALUE(+VLOOKUP($A732,'Rashodi- plan-izvršenje'!$A$8:O$1500,'prenos-P-R-N'!Q$1,FALSE)),IF($A732&lt;=$A$2,VLOOKUP($A732,'Prihodi- plan-izvršenje'!$A$4:$H$500,4,FALSE),IF($A732&lt;=$A$3,VLOOKUP(A732,'Neizmirene obaveze JLS'!$A$11:O$500,Q$1,FALSE),"")))</f>
        <v>0</v>
      </c>
      <c r="R732" s="88">
        <f>IF($A732&lt;=$A$1,VALUE(+VLOOKUP($A732,'Rashodi- plan-izvršenje'!$A$8:P$1500,'prenos-P-R-N'!R$1,FALSE)),IF($A732&lt;=$A$2,VLOOKUP($A732,'Prihodi- plan-izvršenje'!$A$4:$H$500,7,FALSE),""))</f>
        <v>0</v>
      </c>
      <c r="S732" s="88">
        <f>IF(A732=0,0,IF($A732&lt;=$A$1,VALUE(+VLOOKUP($A732,'Rashodi- plan-izvršenje'!$A$8:Q$1500,'prenos-P-R-N'!S$1,FALSE)),IF($A732&lt;=$A$2,VLOOKUP($A732,'Prihodi- plan-izvršenje'!$A$4:$H$500,8,FALSE),0)))</f>
        <v>0</v>
      </c>
      <c r="T732" s="88" t="str">
        <f>IF($A732&gt;$A$2,VLOOKUP($A732,'Neizmirene obaveze JLS'!$A$11:R$500,R$1,FALSE),"")</f>
        <v/>
      </c>
      <c r="U732" s="88">
        <f>IF($A732&gt;$A$2,VLOOKUP($A732,'Neizmirene obaveze JLS'!$A$11:S$500,S$1,FALSE),0)</f>
        <v>0</v>
      </c>
      <c r="V732" s="88">
        <f t="shared" si="68"/>
        <v>0</v>
      </c>
      <c r="W732" s="74"/>
      <c r="X732" s="74"/>
      <c r="Y732" s="74"/>
      <c r="Z732" s="74"/>
      <c r="AA732" s="193">
        <f t="shared" si="69"/>
        <v>1</v>
      </c>
      <c r="AB732" s="193" t="str">
        <f t="shared" si="70"/>
        <v/>
      </c>
    </row>
    <row r="733" spans="1:28">
      <c r="A733" s="89">
        <f>IF(AND(COUNTIF(A$1:A$3,"&gt;0")=1,MAX(A$8:A732)&lt;A$1),A732+1,IF(AND(COUNTIF(A$1:A$3,"&gt;0")=2,MAX(A$8:A732)&lt;A$2),A732+1,IF(AND(COUNTIF(A$1:A$3,"&gt;0")=3,MAX(A$8:A732)&lt;A$3),A732+1,0)))</f>
        <v>0</v>
      </c>
      <c r="B733" s="89" t="str">
        <f t="shared" si="71"/>
        <v/>
      </c>
      <c r="C733" s="89" t="str">
        <f t="shared" si="72"/>
        <v/>
      </c>
      <c r="D733" s="87" t="str">
        <f>IF($A733=0,"",IF($A733&lt;=$A$1,+VLOOKUP($A733,'Rashodi- plan-izvršenje'!$A$8:B$1500,'prenos-P-R-N'!D$1,FALSE),IF($A733&gt;$A$2,+VLOOKUP($A733,'Neizmirene obaveze JLS'!$A$11:B$500,'prenos-P-R-N'!D$1,FALSE),"")))</f>
        <v/>
      </c>
      <c r="E733" s="87" t="str">
        <f>IF($A733=0,"",IF($A733&lt;=$A$1,+VLOOKUP($A733,'Rashodi- plan-izvršenje'!$A$8:C$1500,'prenos-P-R-N'!E$1,FALSE),IF($A733&gt;$A$2,+VLOOKUP($A733,'Neizmirene obaveze JLS'!$A$11:C$500,'prenos-P-R-N'!E$1,FALSE),"")))</f>
        <v/>
      </c>
      <c r="F733" s="87" t="str">
        <f>IF($A733=0,"",IF($A733&lt;=$A$1,+VLOOKUP($A733,'Rashodi- plan-izvršenje'!$A$8:D$1500,'prenos-P-R-N'!F$1,FALSE),IF($A733&gt;$A$2,+VLOOKUP($A733,'Neizmirene obaveze JLS'!$A$11:D$500,'prenos-P-R-N'!F$1,FALSE),"")))</f>
        <v/>
      </c>
      <c r="G733" s="87" t="str">
        <f>IF($A733=0,"",IF($A733&lt;=$A$1,+VLOOKUP($A733,'Rashodi- plan-izvršenje'!$A$8:E$1500,'prenos-P-R-N'!G$1,FALSE),IF($A733&gt;$A$2,+VLOOKUP($A733,'Neizmirene obaveze JLS'!$A$11:E$500,'prenos-P-R-N'!G$1,FALSE),"")))</f>
        <v/>
      </c>
      <c r="H733" s="87" t="str">
        <f>IF($A733=0,"",IF($A733&lt;=$A$1,+VLOOKUP($A733,'Rashodi- plan-izvršenje'!$A$8:F$1500,'prenos-P-R-N'!H$1,FALSE),IF($A733&gt;$A$2,+VLOOKUP($A733,'Neizmirene obaveze JLS'!$A$11:F$500,'prenos-P-R-N'!H$1,FALSE),"")))</f>
        <v/>
      </c>
      <c r="I733" s="87" t="str">
        <f>IF($A733=0,"",IF($A733&lt;=$A$1,+VLOOKUP($A733,'Rashodi- plan-izvršenje'!$A$8:G$1500,'prenos-P-R-N'!I$1,FALSE),IF($A733&gt;$A$2,+VLOOKUP($A733,'Neizmirene obaveze JLS'!$A$11:G$500,'prenos-P-R-N'!I$1,FALSE),"")))</f>
        <v/>
      </c>
      <c r="J733" s="87" t="str">
        <f>IF($A733=0,"",IF($A733&lt;=$A$1,+VLOOKUP($A733,'Rashodi- plan-izvršenje'!$A$8:H$1500,'prenos-P-R-N'!J$1,FALSE),IF($A733&gt;$A$2,+VLOOKUP($A733,'Neizmirene obaveze JLS'!$A$11:H$500,'prenos-P-R-N'!J$1,FALSE),"")))</f>
        <v/>
      </c>
      <c r="K733" s="87" t="str">
        <f>IF($A733=0,"",IF($A733&lt;=$A$1,+VLOOKUP($A733,'Rashodi- plan-izvršenje'!$A$8:I$1500,'prenos-P-R-N'!K$1,FALSE),IF($A733&gt;$A$2,+VLOOKUP($A733,'Neizmirene obaveze JLS'!$A$11:I$500,'prenos-P-R-N'!K$1,FALSE),"")))</f>
        <v/>
      </c>
      <c r="L733" t="str">
        <f>IF(A733=0,"",IF(A733&lt;=A$1,+IF(VLOOKUP(A733,'Rashodi- plan-izvršenje'!A$8:J$1500,M$1,FALSE)&gt;0,"Програмска активност","Пројекат"),IF(A733&gt;A$2,+IF(VLOOKUP(A733,'Neizmirene obaveze JLS'!A$8:J$2008,M$1,FALSE)&gt;0,"Програмска активност","Пројекат"),"")))</f>
        <v/>
      </c>
      <c r="M733" s="87" t="str">
        <f>IF(A733=0,"",IF($A733&lt;=$A$1,+IF(VLOOKUP($A733,'Rashodi- plan-izvršenje'!$A$8:$M$1500,10,FALSE)&gt;0,VLOOKUP($A733,'Rashodi- plan-izvršenje'!$A$8:$M$1500,10,FALSE),VLOOKUP($A733,'Rashodi- plan-izvršenje'!$A$8:$M$1500,12,FALSE)),+IF($A733&gt;$A$2,IF(VLOOKUP($A733,'Neizmirene obaveze JLS'!$A$8:$M$1500,10,FALSE)&gt;0,VLOOKUP($A733,'Neizmirene obaveze JLS'!$A$11:$M$1500,10,FALSE),VLOOKUP($A733,'Neizmirene obaveze JLS'!$A$11:$M$1500,12,FALSE)),0)))</f>
        <v/>
      </c>
      <c r="N733" s="87" t="str">
        <f>IF(A733=0,"",IF($A733&lt;=$A$1,+IF(VLOOKUP(A733,'Rashodi- plan-izvršenje'!$A$8:$M$1500,10,FALSE)&gt;0,VLOOKUP(A733,'Rashodi- plan-izvršenje'!$A$8:$M$1500,11,FALSE),VLOOKUP(A733,'Rashodi- plan-izvršenje'!$A$8:$M$1500,13,FALSE)),+IF($A733&gt;$A$2,IF(VLOOKUP($A733,'Neizmirene obaveze JLS'!$A$8:$M$1500,10,FALSE)&gt;0,VLOOKUP($A733,'Neizmirene obaveze JLS'!$A$11:$M$1500,11,FALSE),VLOOKUP($A733,'Neizmirene obaveze JLS'!$A$11:$M$1500,13,FALSE)),0)))</f>
        <v/>
      </c>
      <c r="O733" s="87" t="str">
        <f>IF(A733=0,"",IF($A733&lt;=$A$1,VALUE(+VLOOKUP($A733,'Rashodi- plan-izvršenje'!$A$8:N$1500,'prenos-P-R-N'!O$1,FALSE)),IF($A733&lt;=A$2,VALUE(VLOOKUP($A733,'Prihodi- plan-izvršenje'!$A$8:$H$500,6,FALSE)),VALUE(VLOOKUP($A733,'Neizmirene obaveze JLS'!$A$8:$N$500,O$1,FALSE)))))</f>
        <v/>
      </c>
      <c r="P733" s="87" t="str">
        <f>IF(A733=0,"",IF(A733=0,0,IF(A733&gt;A$2,'šifarnik K-izvor'!G$3,+IF(Q733&lt;700,+'šifarnik K-izvor'!G$2,'šifarnik K-izvor'!G$1))))</f>
        <v/>
      </c>
      <c r="Q733" s="87">
        <f>IF($A733&lt;=$A$1,VALUE(+VLOOKUP($A733,'Rashodi- plan-izvršenje'!$A$8:O$1500,'prenos-P-R-N'!Q$1,FALSE)),IF($A733&lt;=$A$2,VLOOKUP($A733,'Prihodi- plan-izvršenje'!$A$4:$H$500,4,FALSE),IF($A733&lt;=$A$3,VLOOKUP(A733,'Neizmirene obaveze JLS'!$A$11:O$500,Q$1,FALSE),"")))</f>
        <v>0</v>
      </c>
      <c r="R733" s="88">
        <f>IF($A733&lt;=$A$1,VALUE(+VLOOKUP($A733,'Rashodi- plan-izvršenje'!$A$8:P$1500,'prenos-P-R-N'!R$1,FALSE)),IF($A733&lt;=$A$2,VLOOKUP($A733,'Prihodi- plan-izvršenje'!$A$4:$H$500,7,FALSE),""))</f>
        <v>0</v>
      </c>
      <c r="S733" s="88">
        <f>IF(A733=0,0,IF($A733&lt;=$A$1,VALUE(+VLOOKUP($A733,'Rashodi- plan-izvršenje'!$A$8:Q$1500,'prenos-P-R-N'!S$1,FALSE)),IF($A733&lt;=$A$2,VLOOKUP($A733,'Prihodi- plan-izvršenje'!$A$4:$H$500,8,FALSE),0)))</f>
        <v>0</v>
      </c>
      <c r="T733" s="88" t="str">
        <f>IF($A733&gt;$A$2,VLOOKUP($A733,'Neizmirene obaveze JLS'!$A$11:R$500,R$1,FALSE),"")</f>
        <v/>
      </c>
      <c r="U733" s="88">
        <f>IF($A733&gt;$A$2,VLOOKUP($A733,'Neizmirene obaveze JLS'!$A$11:S$500,S$1,FALSE),0)</f>
        <v>0</v>
      </c>
      <c r="V733" s="88">
        <f t="shared" si="68"/>
        <v>0</v>
      </c>
      <c r="W733" s="74"/>
      <c r="X733" s="74"/>
      <c r="Y733" s="74"/>
      <c r="Z733" s="74"/>
      <c r="AA733" s="193">
        <f t="shared" si="69"/>
        <v>1</v>
      </c>
      <c r="AB733" s="193" t="str">
        <f t="shared" si="70"/>
        <v/>
      </c>
    </row>
    <row r="734" spans="1:28">
      <c r="A734" s="89">
        <f>IF(AND(COUNTIF(A$1:A$3,"&gt;0")=1,MAX(A$8:A733)&lt;A$1),A733+1,IF(AND(COUNTIF(A$1:A$3,"&gt;0")=2,MAX(A$8:A733)&lt;A$2),A733+1,IF(AND(COUNTIF(A$1:A$3,"&gt;0")=3,MAX(A$8:A733)&lt;A$3),A733+1,0)))</f>
        <v>0</v>
      </c>
      <c r="B734" s="89" t="str">
        <f t="shared" si="71"/>
        <v/>
      </c>
      <c r="C734" s="89" t="str">
        <f t="shared" si="72"/>
        <v/>
      </c>
      <c r="D734" s="87" t="str">
        <f>IF($A734=0,"",IF($A734&lt;=$A$1,+VLOOKUP($A734,'Rashodi- plan-izvršenje'!$A$8:B$1500,'prenos-P-R-N'!D$1,FALSE),IF($A734&gt;$A$2,+VLOOKUP($A734,'Neizmirene obaveze JLS'!$A$11:B$500,'prenos-P-R-N'!D$1,FALSE),"")))</f>
        <v/>
      </c>
      <c r="E734" s="87" t="str">
        <f>IF($A734=0,"",IF($A734&lt;=$A$1,+VLOOKUP($A734,'Rashodi- plan-izvršenje'!$A$8:C$1500,'prenos-P-R-N'!E$1,FALSE),IF($A734&gt;$A$2,+VLOOKUP($A734,'Neizmirene obaveze JLS'!$A$11:C$500,'prenos-P-R-N'!E$1,FALSE),"")))</f>
        <v/>
      </c>
      <c r="F734" s="87" t="str">
        <f>IF($A734=0,"",IF($A734&lt;=$A$1,+VLOOKUP($A734,'Rashodi- plan-izvršenje'!$A$8:D$1500,'prenos-P-R-N'!F$1,FALSE),IF($A734&gt;$A$2,+VLOOKUP($A734,'Neizmirene obaveze JLS'!$A$11:D$500,'prenos-P-R-N'!F$1,FALSE),"")))</f>
        <v/>
      </c>
      <c r="G734" s="87" t="str">
        <f>IF($A734=0,"",IF($A734&lt;=$A$1,+VLOOKUP($A734,'Rashodi- plan-izvršenje'!$A$8:E$1500,'prenos-P-R-N'!G$1,FALSE),IF($A734&gt;$A$2,+VLOOKUP($A734,'Neizmirene obaveze JLS'!$A$11:E$500,'prenos-P-R-N'!G$1,FALSE),"")))</f>
        <v/>
      </c>
      <c r="H734" s="87" t="str">
        <f>IF($A734=0,"",IF($A734&lt;=$A$1,+VLOOKUP($A734,'Rashodi- plan-izvršenje'!$A$8:F$1500,'prenos-P-R-N'!H$1,FALSE),IF($A734&gt;$A$2,+VLOOKUP($A734,'Neizmirene obaveze JLS'!$A$11:F$500,'prenos-P-R-N'!H$1,FALSE),"")))</f>
        <v/>
      </c>
      <c r="I734" s="87" t="str">
        <f>IF($A734=0,"",IF($A734&lt;=$A$1,+VLOOKUP($A734,'Rashodi- plan-izvršenje'!$A$8:G$1500,'prenos-P-R-N'!I$1,FALSE),IF($A734&gt;$A$2,+VLOOKUP($A734,'Neizmirene obaveze JLS'!$A$11:G$500,'prenos-P-R-N'!I$1,FALSE),"")))</f>
        <v/>
      </c>
      <c r="J734" s="87" t="str">
        <f>IF($A734=0,"",IF($A734&lt;=$A$1,+VLOOKUP($A734,'Rashodi- plan-izvršenje'!$A$8:H$1500,'prenos-P-R-N'!J$1,FALSE),IF($A734&gt;$A$2,+VLOOKUP($A734,'Neizmirene obaveze JLS'!$A$11:H$500,'prenos-P-R-N'!J$1,FALSE),"")))</f>
        <v/>
      </c>
      <c r="K734" s="87" t="str">
        <f>IF($A734=0,"",IF($A734&lt;=$A$1,+VLOOKUP($A734,'Rashodi- plan-izvršenje'!$A$8:I$1500,'prenos-P-R-N'!K$1,FALSE),IF($A734&gt;$A$2,+VLOOKUP($A734,'Neizmirene obaveze JLS'!$A$11:I$500,'prenos-P-R-N'!K$1,FALSE),"")))</f>
        <v/>
      </c>
      <c r="L734" t="str">
        <f>IF(A734=0,"",IF(A734&lt;=A$1,+IF(VLOOKUP(A734,'Rashodi- plan-izvršenje'!A$8:J$1500,M$1,FALSE)&gt;0,"Програмска активност","Пројекат"),IF(A734&gt;A$2,+IF(VLOOKUP(A734,'Neizmirene obaveze JLS'!A$8:J$2008,M$1,FALSE)&gt;0,"Програмска активност","Пројекат"),"")))</f>
        <v/>
      </c>
      <c r="M734" s="87" t="str">
        <f>IF(A734=0,"",IF($A734&lt;=$A$1,+IF(VLOOKUP($A734,'Rashodi- plan-izvršenje'!$A$8:$M$1500,10,FALSE)&gt;0,VLOOKUP($A734,'Rashodi- plan-izvršenje'!$A$8:$M$1500,10,FALSE),VLOOKUP($A734,'Rashodi- plan-izvršenje'!$A$8:$M$1500,12,FALSE)),+IF($A734&gt;$A$2,IF(VLOOKUP($A734,'Neizmirene obaveze JLS'!$A$8:$M$1500,10,FALSE)&gt;0,VLOOKUP($A734,'Neizmirene obaveze JLS'!$A$11:$M$1500,10,FALSE),VLOOKUP($A734,'Neizmirene obaveze JLS'!$A$11:$M$1500,12,FALSE)),0)))</f>
        <v/>
      </c>
      <c r="N734" s="87" t="str">
        <f>IF(A734=0,"",IF($A734&lt;=$A$1,+IF(VLOOKUP(A734,'Rashodi- plan-izvršenje'!$A$8:$M$1500,10,FALSE)&gt;0,VLOOKUP(A734,'Rashodi- plan-izvršenje'!$A$8:$M$1500,11,FALSE),VLOOKUP(A734,'Rashodi- plan-izvršenje'!$A$8:$M$1500,13,FALSE)),+IF($A734&gt;$A$2,IF(VLOOKUP($A734,'Neizmirene obaveze JLS'!$A$8:$M$1500,10,FALSE)&gt;0,VLOOKUP($A734,'Neizmirene obaveze JLS'!$A$11:$M$1500,11,FALSE),VLOOKUP($A734,'Neizmirene obaveze JLS'!$A$11:$M$1500,13,FALSE)),0)))</f>
        <v/>
      </c>
      <c r="O734" s="87" t="str">
        <f>IF(A734=0,"",IF($A734&lt;=$A$1,VALUE(+VLOOKUP($A734,'Rashodi- plan-izvršenje'!$A$8:N$1500,'prenos-P-R-N'!O$1,FALSE)),IF($A734&lt;=A$2,VALUE(VLOOKUP($A734,'Prihodi- plan-izvršenje'!$A$8:$H$500,6,FALSE)),VALUE(VLOOKUP($A734,'Neizmirene obaveze JLS'!$A$8:$N$500,O$1,FALSE)))))</f>
        <v/>
      </c>
      <c r="P734" s="87" t="str">
        <f>IF(A734=0,"",IF(A734=0,0,IF(A734&gt;A$2,'šifarnik K-izvor'!G$3,+IF(Q734&lt;700,+'šifarnik K-izvor'!G$2,'šifarnik K-izvor'!G$1))))</f>
        <v/>
      </c>
      <c r="Q734" s="87">
        <f>IF($A734&lt;=$A$1,VALUE(+VLOOKUP($A734,'Rashodi- plan-izvršenje'!$A$8:O$1500,'prenos-P-R-N'!Q$1,FALSE)),IF($A734&lt;=$A$2,VLOOKUP($A734,'Prihodi- plan-izvršenje'!$A$4:$H$500,4,FALSE),IF($A734&lt;=$A$3,VLOOKUP(A734,'Neizmirene obaveze JLS'!$A$11:O$500,Q$1,FALSE),"")))</f>
        <v>0</v>
      </c>
      <c r="R734" s="88">
        <f>IF($A734&lt;=$A$1,VALUE(+VLOOKUP($A734,'Rashodi- plan-izvršenje'!$A$8:P$1500,'prenos-P-R-N'!R$1,FALSE)),IF($A734&lt;=$A$2,VLOOKUP($A734,'Prihodi- plan-izvršenje'!$A$4:$H$500,7,FALSE),""))</f>
        <v>0</v>
      </c>
      <c r="S734" s="88">
        <f>IF(A734=0,0,IF($A734&lt;=$A$1,VALUE(+VLOOKUP($A734,'Rashodi- plan-izvršenje'!$A$8:Q$1500,'prenos-P-R-N'!S$1,FALSE)),IF($A734&lt;=$A$2,VLOOKUP($A734,'Prihodi- plan-izvršenje'!$A$4:$H$500,8,FALSE),0)))</f>
        <v>0</v>
      </c>
      <c r="T734" s="88" t="str">
        <f>IF($A734&gt;$A$2,VLOOKUP($A734,'Neizmirene obaveze JLS'!$A$11:R$500,R$1,FALSE),"")</f>
        <v/>
      </c>
      <c r="U734" s="88">
        <f>IF($A734&gt;$A$2,VLOOKUP($A734,'Neizmirene obaveze JLS'!$A$11:S$500,S$1,FALSE),0)</f>
        <v>0</v>
      </c>
      <c r="V734" s="88">
        <f t="shared" si="68"/>
        <v>0</v>
      </c>
      <c r="W734" s="74"/>
      <c r="X734" s="74"/>
      <c r="Y734" s="74"/>
      <c r="Z734" s="74"/>
      <c r="AA734" s="193">
        <f t="shared" si="69"/>
        <v>1</v>
      </c>
      <c r="AB734" s="193" t="str">
        <f t="shared" si="70"/>
        <v/>
      </c>
    </row>
    <row r="735" spans="1:28">
      <c r="A735" s="89">
        <f>IF(AND(COUNTIF(A$1:A$3,"&gt;0")=1,MAX(A$8:A734)&lt;A$1),A734+1,IF(AND(COUNTIF(A$1:A$3,"&gt;0")=2,MAX(A$8:A734)&lt;A$2),A734+1,IF(AND(COUNTIF(A$1:A$3,"&gt;0")=3,MAX(A$8:A734)&lt;A$3),A734+1,0)))</f>
        <v>0</v>
      </c>
      <c r="B735" s="89" t="str">
        <f t="shared" si="71"/>
        <v/>
      </c>
      <c r="C735" s="89" t="str">
        <f t="shared" si="72"/>
        <v/>
      </c>
      <c r="D735" s="87" t="str">
        <f>IF($A735=0,"",IF($A735&lt;=$A$1,+VLOOKUP($A735,'Rashodi- plan-izvršenje'!$A$8:B$1500,'prenos-P-R-N'!D$1,FALSE),IF($A735&gt;$A$2,+VLOOKUP($A735,'Neizmirene obaveze JLS'!$A$11:B$500,'prenos-P-R-N'!D$1,FALSE),"")))</f>
        <v/>
      </c>
      <c r="E735" s="87" t="str">
        <f>IF($A735=0,"",IF($A735&lt;=$A$1,+VLOOKUP($A735,'Rashodi- plan-izvršenje'!$A$8:C$1500,'prenos-P-R-N'!E$1,FALSE),IF($A735&gt;$A$2,+VLOOKUP($A735,'Neizmirene obaveze JLS'!$A$11:C$500,'prenos-P-R-N'!E$1,FALSE),"")))</f>
        <v/>
      </c>
      <c r="F735" s="87" t="str">
        <f>IF($A735=0,"",IF($A735&lt;=$A$1,+VLOOKUP($A735,'Rashodi- plan-izvršenje'!$A$8:D$1500,'prenos-P-R-N'!F$1,FALSE),IF($A735&gt;$A$2,+VLOOKUP($A735,'Neizmirene obaveze JLS'!$A$11:D$500,'prenos-P-R-N'!F$1,FALSE),"")))</f>
        <v/>
      </c>
      <c r="G735" s="87" t="str">
        <f>IF($A735=0,"",IF($A735&lt;=$A$1,+VLOOKUP($A735,'Rashodi- plan-izvršenje'!$A$8:E$1500,'prenos-P-R-N'!G$1,FALSE),IF($A735&gt;$A$2,+VLOOKUP($A735,'Neizmirene obaveze JLS'!$A$11:E$500,'prenos-P-R-N'!G$1,FALSE),"")))</f>
        <v/>
      </c>
      <c r="H735" s="87" t="str">
        <f>IF($A735=0,"",IF($A735&lt;=$A$1,+VLOOKUP($A735,'Rashodi- plan-izvršenje'!$A$8:F$1500,'prenos-P-R-N'!H$1,FALSE),IF($A735&gt;$A$2,+VLOOKUP($A735,'Neizmirene obaveze JLS'!$A$11:F$500,'prenos-P-R-N'!H$1,FALSE),"")))</f>
        <v/>
      </c>
      <c r="I735" s="87" t="str">
        <f>IF($A735=0,"",IF($A735&lt;=$A$1,+VLOOKUP($A735,'Rashodi- plan-izvršenje'!$A$8:G$1500,'prenos-P-R-N'!I$1,FALSE),IF($A735&gt;$A$2,+VLOOKUP($A735,'Neizmirene obaveze JLS'!$A$11:G$500,'prenos-P-R-N'!I$1,FALSE),"")))</f>
        <v/>
      </c>
      <c r="J735" s="87" t="str">
        <f>IF($A735=0,"",IF($A735&lt;=$A$1,+VLOOKUP($A735,'Rashodi- plan-izvršenje'!$A$8:H$1500,'prenos-P-R-N'!J$1,FALSE),IF($A735&gt;$A$2,+VLOOKUP($A735,'Neizmirene obaveze JLS'!$A$11:H$500,'prenos-P-R-N'!J$1,FALSE),"")))</f>
        <v/>
      </c>
      <c r="K735" s="87" t="str">
        <f>IF($A735=0,"",IF($A735&lt;=$A$1,+VLOOKUP($A735,'Rashodi- plan-izvršenje'!$A$8:I$1500,'prenos-P-R-N'!K$1,FALSE),IF($A735&gt;$A$2,+VLOOKUP($A735,'Neizmirene obaveze JLS'!$A$11:I$500,'prenos-P-R-N'!K$1,FALSE),"")))</f>
        <v/>
      </c>
      <c r="L735" t="str">
        <f>IF(A735=0,"",IF(A735&lt;=A$1,+IF(VLOOKUP(A735,'Rashodi- plan-izvršenje'!A$8:J$1500,M$1,FALSE)&gt;0,"Програмска активност","Пројекат"),IF(A735&gt;A$2,+IF(VLOOKUP(A735,'Neizmirene obaveze JLS'!A$8:J$2008,M$1,FALSE)&gt;0,"Програмска активност","Пројекат"),"")))</f>
        <v/>
      </c>
      <c r="M735" s="87" t="str">
        <f>IF(A735=0,"",IF($A735&lt;=$A$1,+IF(VLOOKUP($A735,'Rashodi- plan-izvršenje'!$A$8:$M$1500,10,FALSE)&gt;0,VLOOKUP($A735,'Rashodi- plan-izvršenje'!$A$8:$M$1500,10,FALSE),VLOOKUP($A735,'Rashodi- plan-izvršenje'!$A$8:$M$1500,12,FALSE)),+IF($A735&gt;$A$2,IF(VLOOKUP($A735,'Neizmirene obaveze JLS'!$A$8:$M$1500,10,FALSE)&gt;0,VLOOKUP($A735,'Neizmirene obaveze JLS'!$A$11:$M$1500,10,FALSE),VLOOKUP($A735,'Neizmirene obaveze JLS'!$A$11:$M$1500,12,FALSE)),0)))</f>
        <v/>
      </c>
      <c r="N735" s="87" t="str">
        <f>IF(A735=0,"",IF($A735&lt;=$A$1,+IF(VLOOKUP(A735,'Rashodi- plan-izvršenje'!$A$8:$M$1500,10,FALSE)&gt;0,VLOOKUP(A735,'Rashodi- plan-izvršenje'!$A$8:$M$1500,11,FALSE),VLOOKUP(A735,'Rashodi- plan-izvršenje'!$A$8:$M$1500,13,FALSE)),+IF($A735&gt;$A$2,IF(VLOOKUP($A735,'Neizmirene obaveze JLS'!$A$8:$M$1500,10,FALSE)&gt;0,VLOOKUP($A735,'Neizmirene obaveze JLS'!$A$11:$M$1500,11,FALSE),VLOOKUP($A735,'Neizmirene obaveze JLS'!$A$11:$M$1500,13,FALSE)),0)))</f>
        <v/>
      </c>
      <c r="O735" s="87" t="str">
        <f>IF(A735=0,"",IF($A735&lt;=$A$1,VALUE(+VLOOKUP($A735,'Rashodi- plan-izvršenje'!$A$8:N$1500,'prenos-P-R-N'!O$1,FALSE)),IF($A735&lt;=A$2,VALUE(VLOOKUP($A735,'Prihodi- plan-izvršenje'!$A$8:$H$500,6,FALSE)),VALUE(VLOOKUP($A735,'Neizmirene obaveze JLS'!$A$8:$N$500,O$1,FALSE)))))</f>
        <v/>
      </c>
      <c r="P735" s="87" t="str">
        <f>IF(A735=0,"",IF(A735=0,0,IF(A735&gt;A$2,'šifarnik K-izvor'!G$3,+IF(Q735&lt;700,+'šifarnik K-izvor'!G$2,'šifarnik K-izvor'!G$1))))</f>
        <v/>
      </c>
      <c r="Q735" s="87">
        <f>IF($A735&lt;=$A$1,VALUE(+VLOOKUP($A735,'Rashodi- plan-izvršenje'!$A$8:O$1500,'prenos-P-R-N'!Q$1,FALSE)),IF($A735&lt;=$A$2,VLOOKUP($A735,'Prihodi- plan-izvršenje'!$A$4:$H$500,4,FALSE),IF($A735&lt;=$A$3,VLOOKUP(A735,'Neizmirene obaveze JLS'!$A$11:O$500,Q$1,FALSE),"")))</f>
        <v>0</v>
      </c>
      <c r="R735" s="88">
        <f>IF($A735&lt;=$A$1,VALUE(+VLOOKUP($A735,'Rashodi- plan-izvršenje'!$A$8:P$1500,'prenos-P-R-N'!R$1,FALSE)),IF($A735&lt;=$A$2,VLOOKUP($A735,'Prihodi- plan-izvršenje'!$A$4:$H$500,7,FALSE),""))</f>
        <v>0</v>
      </c>
      <c r="S735" s="88">
        <f>IF(A735=0,0,IF($A735&lt;=$A$1,VALUE(+VLOOKUP($A735,'Rashodi- plan-izvršenje'!$A$8:Q$1500,'prenos-P-R-N'!S$1,FALSE)),IF($A735&lt;=$A$2,VLOOKUP($A735,'Prihodi- plan-izvršenje'!$A$4:$H$500,8,FALSE),0)))</f>
        <v>0</v>
      </c>
      <c r="T735" s="88" t="str">
        <f>IF($A735&gt;$A$2,VLOOKUP($A735,'Neizmirene obaveze JLS'!$A$11:R$500,R$1,FALSE),"")</f>
        <v/>
      </c>
      <c r="U735" s="88">
        <f>IF($A735&gt;$A$2,VLOOKUP($A735,'Neizmirene obaveze JLS'!$A$11:S$500,S$1,FALSE),0)</f>
        <v>0</v>
      </c>
      <c r="V735" s="88">
        <f t="shared" si="68"/>
        <v>0</v>
      </c>
      <c r="W735" s="74"/>
      <c r="X735" s="74"/>
      <c r="Y735" s="74"/>
      <c r="Z735" s="74"/>
      <c r="AA735" s="193">
        <f t="shared" si="69"/>
        <v>1</v>
      </c>
      <c r="AB735" s="193" t="str">
        <f t="shared" si="70"/>
        <v/>
      </c>
    </row>
    <row r="736" spans="1:28">
      <c r="A736" s="89">
        <f>IF(AND(COUNTIF(A$1:A$3,"&gt;0")=1,MAX(A$8:A735)&lt;A$1),A735+1,IF(AND(COUNTIF(A$1:A$3,"&gt;0")=2,MAX(A$8:A735)&lt;A$2),A735+1,IF(AND(COUNTIF(A$1:A$3,"&gt;0")=3,MAX(A$8:A735)&lt;A$3),A735+1,0)))</f>
        <v>0</v>
      </c>
      <c r="B736" s="89" t="str">
        <f t="shared" si="71"/>
        <v/>
      </c>
      <c r="C736" s="89" t="str">
        <f t="shared" si="72"/>
        <v/>
      </c>
      <c r="D736" s="87" t="str">
        <f>IF($A736=0,"",IF($A736&lt;=$A$1,+VLOOKUP($A736,'Rashodi- plan-izvršenje'!$A$8:B$1500,'prenos-P-R-N'!D$1,FALSE),IF($A736&gt;$A$2,+VLOOKUP($A736,'Neizmirene obaveze JLS'!$A$11:B$500,'prenos-P-R-N'!D$1,FALSE),"")))</f>
        <v/>
      </c>
      <c r="E736" s="87" t="str">
        <f>IF($A736=0,"",IF($A736&lt;=$A$1,+VLOOKUP($A736,'Rashodi- plan-izvršenje'!$A$8:C$1500,'prenos-P-R-N'!E$1,FALSE),IF($A736&gt;$A$2,+VLOOKUP($A736,'Neizmirene obaveze JLS'!$A$11:C$500,'prenos-P-R-N'!E$1,FALSE),"")))</f>
        <v/>
      </c>
      <c r="F736" s="87" t="str">
        <f>IF($A736=0,"",IF($A736&lt;=$A$1,+VLOOKUP($A736,'Rashodi- plan-izvršenje'!$A$8:D$1500,'prenos-P-R-N'!F$1,FALSE),IF($A736&gt;$A$2,+VLOOKUP($A736,'Neizmirene obaveze JLS'!$A$11:D$500,'prenos-P-R-N'!F$1,FALSE),"")))</f>
        <v/>
      </c>
      <c r="G736" s="87" t="str">
        <f>IF($A736=0,"",IF($A736&lt;=$A$1,+VLOOKUP($A736,'Rashodi- plan-izvršenje'!$A$8:E$1500,'prenos-P-R-N'!G$1,FALSE),IF($A736&gt;$A$2,+VLOOKUP($A736,'Neizmirene obaveze JLS'!$A$11:E$500,'prenos-P-R-N'!G$1,FALSE),"")))</f>
        <v/>
      </c>
      <c r="H736" s="87" t="str">
        <f>IF($A736=0,"",IF($A736&lt;=$A$1,+VLOOKUP($A736,'Rashodi- plan-izvršenje'!$A$8:F$1500,'prenos-P-R-N'!H$1,FALSE),IF($A736&gt;$A$2,+VLOOKUP($A736,'Neizmirene obaveze JLS'!$A$11:F$500,'prenos-P-R-N'!H$1,FALSE),"")))</f>
        <v/>
      </c>
      <c r="I736" s="87" t="str">
        <f>IF($A736=0,"",IF($A736&lt;=$A$1,+VLOOKUP($A736,'Rashodi- plan-izvršenje'!$A$8:G$1500,'prenos-P-R-N'!I$1,FALSE),IF($A736&gt;$A$2,+VLOOKUP($A736,'Neizmirene obaveze JLS'!$A$11:G$500,'prenos-P-R-N'!I$1,FALSE),"")))</f>
        <v/>
      </c>
      <c r="J736" s="87" t="str">
        <f>IF($A736=0,"",IF($A736&lt;=$A$1,+VLOOKUP($A736,'Rashodi- plan-izvršenje'!$A$8:H$1500,'prenos-P-R-N'!J$1,FALSE),IF($A736&gt;$A$2,+VLOOKUP($A736,'Neizmirene obaveze JLS'!$A$11:H$500,'prenos-P-R-N'!J$1,FALSE),"")))</f>
        <v/>
      </c>
      <c r="K736" s="87" t="str">
        <f>IF($A736=0,"",IF($A736&lt;=$A$1,+VLOOKUP($A736,'Rashodi- plan-izvršenje'!$A$8:I$1500,'prenos-P-R-N'!K$1,FALSE),IF($A736&gt;$A$2,+VLOOKUP($A736,'Neizmirene obaveze JLS'!$A$11:I$500,'prenos-P-R-N'!K$1,FALSE),"")))</f>
        <v/>
      </c>
      <c r="L736" t="str">
        <f>IF(A736=0,"",IF(A736&lt;=A$1,+IF(VLOOKUP(A736,'Rashodi- plan-izvršenje'!A$8:J$1500,M$1,FALSE)&gt;0,"Програмска активност","Пројекат"),IF(A736&gt;A$2,+IF(VLOOKUP(A736,'Neizmirene obaveze JLS'!A$8:J$2008,M$1,FALSE)&gt;0,"Програмска активност","Пројекат"),"")))</f>
        <v/>
      </c>
      <c r="M736" s="87" t="str">
        <f>IF(A736=0,"",IF($A736&lt;=$A$1,+IF(VLOOKUP($A736,'Rashodi- plan-izvršenje'!$A$8:$M$1500,10,FALSE)&gt;0,VLOOKUP($A736,'Rashodi- plan-izvršenje'!$A$8:$M$1500,10,FALSE),VLOOKUP($A736,'Rashodi- plan-izvršenje'!$A$8:$M$1500,12,FALSE)),+IF($A736&gt;$A$2,IF(VLOOKUP($A736,'Neizmirene obaveze JLS'!$A$8:$M$1500,10,FALSE)&gt;0,VLOOKUP($A736,'Neizmirene obaveze JLS'!$A$11:$M$1500,10,FALSE),VLOOKUP($A736,'Neizmirene obaveze JLS'!$A$11:$M$1500,12,FALSE)),0)))</f>
        <v/>
      </c>
      <c r="N736" s="87" t="str">
        <f>IF(A736=0,"",IF($A736&lt;=$A$1,+IF(VLOOKUP(A736,'Rashodi- plan-izvršenje'!$A$8:$M$1500,10,FALSE)&gt;0,VLOOKUP(A736,'Rashodi- plan-izvršenje'!$A$8:$M$1500,11,FALSE),VLOOKUP(A736,'Rashodi- plan-izvršenje'!$A$8:$M$1500,13,FALSE)),+IF($A736&gt;$A$2,IF(VLOOKUP($A736,'Neizmirene obaveze JLS'!$A$8:$M$1500,10,FALSE)&gt;0,VLOOKUP($A736,'Neizmirene obaveze JLS'!$A$11:$M$1500,11,FALSE),VLOOKUP($A736,'Neizmirene obaveze JLS'!$A$11:$M$1500,13,FALSE)),0)))</f>
        <v/>
      </c>
      <c r="O736" s="87" t="str">
        <f>IF(A736=0,"",IF($A736&lt;=$A$1,VALUE(+VLOOKUP($A736,'Rashodi- plan-izvršenje'!$A$8:N$1500,'prenos-P-R-N'!O$1,FALSE)),IF($A736&lt;=A$2,VALUE(VLOOKUP($A736,'Prihodi- plan-izvršenje'!$A$8:$H$500,6,FALSE)),VALUE(VLOOKUP($A736,'Neizmirene obaveze JLS'!$A$8:$N$500,O$1,FALSE)))))</f>
        <v/>
      </c>
      <c r="P736" s="87" t="str">
        <f>IF(A736=0,"",IF(A736=0,0,IF(A736&gt;A$2,'šifarnik K-izvor'!G$3,+IF(Q736&lt;700,+'šifarnik K-izvor'!G$2,'šifarnik K-izvor'!G$1))))</f>
        <v/>
      </c>
      <c r="Q736" s="87">
        <f>IF($A736&lt;=$A$1,VALUE(+VLOOKUP($A736,'Rashodi- plan-izvršenje'!$A$8:O$1500,'prenos-P-R-N'!Q$1,FALSE)),IF($A736&lt;=$A$2,VLOOKUP($A736,'Prihodi- plan-izvršenje'!$A$4:$H$500,4,FALSE),IF($A736&lt;=$A$3,VLOOKUP(A736,'Neizmirene obaveze JLS'!$A$11:O$500,Q$1,FALSE),"")))</f>
        <v>0</v>
      </c>
      <c r="R736" s="88">
        <f>IF($A736&lt;=$A$1,VALUE(+VLOOKUP($A736,'Rashodi- plan-izvršenje'!$A$8:P$1500,'prenos-P-R-N'!R$1,FALSE)),IF($A736&lt;=$A$2,VLOOKUP($A736,'Prihodi- plan-izvršenje'!$A$4:$H$500,7,FALSE),""))</f>
        <v>0</v>
      </c>
      <c r="S736" s="88">
        <f>IF(A736=0,0,IF($A736&lt;=$A$1,VALUE(+VLOOKUP($A736,'Rashodi- plan-izvršenje'!$A$8:Q$1500,'prenos-P-R-N'!S$1,FALSE)),IF($A736&lt;=$A$2,VLOOKUP($A736,'Prihodi- plan-izvršenje'!$A$4:$H$500,8,FALSE),0)))</f>
        <v>0</v>
      </c>
      <c r="T736" s="88" t="str">
        <f>IF($A736&gt;$A$2,VLOOKUP($A736,'Neizmirene obaveze JLS'!$A$11:R$500,R$1,FALSE),"")</f>
        <v/>
      </c>
      <c r="U736" s="88">
        <f>IF($A736&gt;$A$2,VLOOKUP($A736,'Neizmirene obaveze JLS'!$A$11:S$500,S$1,FALSE),0)</f>
        <v>0</v>
      </c>
      <c r="V736" s="88">
        <f t="shared" si="68"/>
        <v>0</v>
      </c>
      <c r="W736" s="74"/>
      <c r="X736" s="74"/>
      <c r="Y736" s="74"/>
      <c r="Z736" s="74"/>
      <c r="AA736" s="193">
        <f t="shared" si="69"/>
        <v>1</v>
      </c>
      <c r="AB736" s="193" t="str">
        <f t="shared" si="70"/>
        <v/>
      </c>
    </row>
    <row r="737" spans="1:28">
      <c r="A737" s="89">
        <f>IF(AND(COUNTIF(A$1:A$3,"&gt;0")=1,MAX(A$8:A736)&lt;A$1),A736+1,IF(AND(COUNTIF(A$1:A$3,"&gt;0")=2,MAX(A$8:A736)&lt;A$2),A736+1,IF(AND(COUNTIF(A$1:A$3,"&gt;0")=3,MAX(A$8:A736)&lt;A$3),A736+1,0)))</f>
        <v>0</v>
      </c>
      <c r="B737" s="89" t="str">
        <f t="shared" si="71"/>
        <v/>
      </c>
      <c r="C737" s="89" t="str">
        <f t="shared" si="72"/>
        <v/>
      </c>
      <c r="D737" s="87" t="str">
        <f>IF($A737=0,"",IF($A737&lt;=$A$1,+VLOOKUP($A737,'Rashodi- plan-izvršenje'!$A$8:B$1500,'prenos-P-R-N'!D$1,FALSE),IF($A737&gt;$A$2,+VLOOKUP($A737,'Neizmirene obaveze JLS'!$A$11:B$500,'prenos-P-R-N'!D$1,FALSE),"")))</f>
        <v/>
      </c>
      <c r="E737" s="87" t="str">
        <f>IF($A737=0,"",IF($A737&lt;=$A$1,+VLOOKUP($A737,'Rashodi- plan-izvršenje'!$A$8:C$1500,'prenos-P-R-N'!E$1,FALSE),IF($A737&gt;$A$2,+VLOOKUP($A737,'Neizmirene obaveze JLS'!$A$11:C$500,'prenos-P-R-N'!E$1,FALSE),"")))</f>
        <v/>
      </c>
      <c r="F737" s="87" t="str">
        <f>IF($A737=0,"",IF($A737&lt;=$A$1,+VLOOKUP($A737,'Rashodi- plan-izvršenje'!$A$8:D$1500,'prenos-P-R-N'!F$1,FALSE),IF($A737&gt;$A$2,+VLOOKUP($A737,'Neizmirene obaveze JLS'!$A$11:D$500,'prenos-P-R-N'!F$1,FALSE),"")))</f>
        <v/>
      </c>
      <c r="G737" s="87" t="str">
        <f>IF($A737=0,"",IF($A737&lt;=$A$1,+VLOOKUP($A737,'Rashodi- plan-izvršenje'!$A$8:E$1500,'prenos-P-R-N'!G$1,FALSE),IF($A737&gt;$A$2,+VLOOKUP($A737,'Neizmirene obaveze JLS'!$A$11:E$500,'prenos-P-R-N'!G$1,FALSE),"")))</f>
        <v/>
      </c>
      <c r="H737" s="87" t="str">
        <f>IF($A737=0,"",IF($A737&lt;=$A$1,+VLOOKUP($A737,'Rashodi- plan-izvršenje'!$A$8:F$1500,'prenos-P-R-N'!H$1,FALSE),IF($A737&gt;$A$2,+VLOOKUP($A737,'Neizmirene obaveze JLS'!$A$11:F$500,'prenos-P-R-N'!H$1,FALSE),"")))</f>
        <v/>
      </c>
      <c r="I737" s="87" t="str">
        <f>IF($A737=0,"",IF($A737&lt;=$A$1,+VLOOKUP($A737,'Rashodi- plan-izvršenje'!$A$8:G$1500,'prenos-P-R-N'!I$1,FALSE),IF($A737&gt;$A$2,+VLOOKUP($A737,'Neizmirene obaveze JLS'!$A$11:G$500,'prenos-P-R-N'!I$1,FALSE),"")))</f>
        <v/>
      </c>
      <c r="J737" s="87" t="str">
        <f>IF($A737=0,"",IF($A737&lt;=$A$1,+VLOOKUP($A737,'Rashodi- plan-izvršenje'!$A$8:H$1500,'prenos-P-R-N'!J$1,FALSE),IF($A737&gt;$A$2,+VLOOKUP($A737,'Neizmirene obaveze JLS'!$A$11:H$500,'prenos-P-R-N'!J$1,FALSE),"")))</f>
        <v/>
      </c>
      <c r="K737" s="87" t="str">
        <f>IF($A737=0,"",IF($A737&lt;=$A$1,+VLOOKUP($A737,'Rashodi- plan-izvršenje'!$A$8:I$1500,'prenos-P-R-N'!K$1,FALSE),IF($A737&gt;$A$2,+VLOOKUP($A737,'Neizmirene obaveze JLS'!$A$11:I$500,'prenos-P-R-N'!K$1,FALSE),"")))</f>
        <v/>
      </c>
      <c r="L737" t="str">
        <f>IF(A737=0,"",IF(A737&lt;=A$1,+IF(VLOOKUP(A737,'Rashodi- plan-izvršenje'!A$8:J$1500,M$1,FALSE)&gt;0,"Програмска активност","Пројекат"),IF(A737&gt;A$2,+IF(VLOOKUP(A737,'Neizmirene obaveze JLS'!A$8:J$2008,M$1,FALSE)&gt;0,"Програмска активност","Пројекат"),"")))</f>
        <v/>
      </c>
      <c r="M737" s="87" t="str">
        <f>IF(A737=0,"",IF($A737&lt;=$A$1,+IF(VLOOKUP($A737,'Rashodi- plan-izvršenje'!$A$8:$M$1500,10,FALSE)&gt;0,VLOOKUP($A737,'Rashodi- plan-izvršenje'!$A$8:$M$1500,10,FALSE),VLOOKUP($A737,'Rashodi- plan-izvršenje'!$A$8:$M$1500,12,FALSE)),+IF($A737&gt;$A$2,IF(VLOOKUP($A737,'Neizmirene obaveze JLS'!$A$8:$M$1500,10,FALSE)&gt;0,VLOOKUP($A737,'Neizmirene obaveze JLS'!$A$11:$M$1500,10,FALSE),VLOOKUP($A737,'Neizmirene obaveze JLS'!$A$11:$M$1500,12,FALSE)),0)))</f>
        <v/>
      </c>
      <c r="N737" s="87" t="str">
        <f>IF(A737=0,"",IF($A737&lt;=$A$1,+IF(VLOOKUP(A737,'Rashodi- plan-izvršenje'!$A$8:$M$1500,10,FALSE)&gt;0,VLOOKUP(A737,'Rashodi- plan-izvršenje'!$A$8:$M$1500,11,FALSE),VLOOKUP(A737,'Rashodi- plan-izvršenje'!$A$8:$M$1500,13,FALSE)),+IF($A737&gt;$A$2,IF(VLOOKUP($A737,'Neizmirene obaveze JLS'!$A$8:$M$1500,10,FALSE)&gt;0,VLOOKUP($A737,'Neizmirene obaveze JLS'!$A$11:$M$1500,11,FALSE),VLOOKUP($A737,'Neizmirene obaveze JLS'!$A$11:$M$1500,13,FALSE)),0)))</f>
        <v/>
      </c>
      <c r="O737" s="87" t="str">
        <f>IF(A737=0,"",IF($A737&lt;=$A$1,VALUE(+VLOOKUP($A737,'Rashodi- plan-izvršenje'!$A$8:N$1500,'prenos-P-R-N'!O$1,FALSE)),IF($A737&lt;=A$2,VALUE(VLOOKUP($A737,'Prihodi- plan-izvršenje'!$A$8:$H$500,6,FALSE)),VALUE(VLOOKUP($A737,'Neizmirene obaveze JLS'!$A$8:$N$500,O$1,FALSE)))))</f>
        <v/>
      </c>
      <c r="P737" s="87" t="str">
        <f>IF(A737=0,"",IF(A737=0,0,IF(A737&gt;A$2,'šifarnik K-izvor'!G$3,+IF(Q737&lt;700,+'šifarnik K-izvor'!G$2,'šifarnik K-izvor'!G$1))))</f>
        <v/>
      </c>
      <c r="Q737" s="87">
        <f>IF($A737&lt;=$A$1,VALUE(+VLOOKUP($A737,'Rashodi- plan-izvršenje'!$A$8:O$1500,'prenos-P-R-N'!Q$1,FALSE)),IF($A737&lt;=$A$2,VLOOKUP($A737,'Prihodi- plan-izvršenje'!$A$4:$H$500,4,FALSE),IF($A737&lt;=$A$3,VLOOKUP(A737,'Neizmirene obaveze JLS'!$A$11:O$500,Q$1,FALSE),"")))</f>
        <v>0</v>
      </c>
      <c r="R737" s="88">
        <f>IF($A737&lt;=$A$1,VALUE(+VLOOKUP($A737,'Rashodi- plan-izvršenje'!$A$8:P$1500,'prenos-P-R-N'!R$1,FALSE)),IF($A737&lt;=$A$2,VLOOKUP($A737,'Prihodi- plan-izvršenje'!$A$4:$H$500,7,FALSE),""))</f>
        <v>0</v>
      </c>
      <c r="S737" s="88">
        <f>IF(A737=0,0,IF($A737&lt;=$A$1,VALUE(+VLOOKUP($A737,'Rashodi- plan-izvršenje'!$A$8:Q$1500,'prenos-P-R-N'!S$1,FALSE)),IF($A737&lt;=$A$2,VLOOKUP($A737,'Prihodi- plan-izvršenje'!$A$4:$H$500,8,FALSE),0)))</f>
        <v>0</v>
      </c>
      <c r="T737" s="88" t="str">
        <f>IF($A737&gt;$A$2,VLOOKUP($A737,'Neizmirene obaveze JLS'!$A$11:R$500,R$1,FALSE),"")</f>
        <v/>
      </c>
      <c r="U737" s="88">
        <f>IF($A737&gt;$A$2,VLOOKUP($A737,'Neizmirene obaveze JLS'!$A$11:S$500,S$1,FALSE),0)</f>
        <v>0</v>
      </c>
      <c r="V737" s="88">
        <f t="shared" si="68"/>
        <v>0</v>
      </c>
      <c r="W737" s="74"/>
      <c r="X737" s="74"/>
      <c r="Y737" s="74"/>
      <c r="Z737" s="74"/>
      <c r="AA737" s="193">
        <f t="shared" si="69"/>
        <v>1</v>
      </c>
      <c r="AB737" s="193" t="str">
        <f t="shared" si="70"/>
        <v/>
      </c>
    </row>
    <row r="738" spans="1:28">
      <c r="A738" s="89">
        <f>IF(AND(COUNTIF(A$1:A$3,"&gt;0")=1,MAX(A$8:A737)&lt;A$1),A737+1,IF(AND(COUNTIF(A$1:A$3,"&gt;0")=2,MAX(A$8:A737)&lt;A$2),A737+1,IF(AND(COUNTIF(A$1:A$3,"&gt;0")=3,MAX(A$8:A737)&lt;A$3),A737+1,0)))</f>
        <v>0</v>
      </c>
      <c r="B738" s="89" t="str">
        <f t="shared" si="71"/>
        <v/>
      </c>
      <c r="C738" s="89" t="str">
        <f t="shared" si="72"/>
        <v/>
      </c>
      <c r="D738" s="87" t="str">
        <f>IF($A738=0,"",IF($A738&lt;=$A$1,+VLOOKUP($A738,'Rashodi- plan-izvršenje'!$A$8:B$1500,'prenos-P-R-N'!D$1,FALSE),IF($A738&gt;$A$2,+VLOOKUP($A738,'Neizmirene obaveze JLS'!$A$11:B$500,'prenos-P-R-N'!D$1,FALSE),"")))</f>
        <v/>
      </c>
      <c r="E738" s="87" t="str">
        <f>IF($A738=0,"",IF($A738&lt;=$A$1,+VLOOKUP($A738,'Rashodi- plan-izvršenje'!$A$8:C$1500,'prenos-P-R-N'!E$1,FALSE),IF($A738&gt;$A$2,+VLOOKUP($A738,'Neizmirene obaveze JLS'!$A$11:C$500,'prenos-P-R-N'!E$1,FALSE),"")))</f>
        <v/>
      </c>
      <c r="F738" s="87" t="str">
        <f>IF($A738=0,"",IF($A738&lt;=$A$1,+VLOOKUP($A738,'Rashodi- plan-izvršenje'!$A$8:D$1500,'prenos-P-R-N'!F$1,FALSE),IF($A738&gt;$A$2,+VLOOKUP($A738,'Neizmirene obaveze JLS'!$A$11:D$500,'prenos-P-R-N'!F$1,FALSE),"")))</f>
        <v/>
      </c>
      <c r="G738" s="87" t="str">
        <f>IF($A738=0,"",IF($A738&lt;=$A$1,+VLOOKUP($A738,'Rashodi- plan-izvršenje'!$A$8:E$1500,'prenos-P-R-N'!G$1,FALSE),IF($A738&gt;$A$2,+VLOOKUP($A738,'Neizmirene obaveze JLS'!$A$11:E$500,'prenos-P-R-N'!G$1,FALSE),"")))</f>
        <v/>
      </c>
      <c r="H738" s="87" t="str">
        <f>IF($A738=0,"",IF($A738&lt;=$A$1,+VLOOKUP($A738,'Rashodi- plan-izvršenje'!$A$8:F$1500,'prenos-P-R-N'!H$1,FALSE),IF($A738&gt;$A$2,+VLOOKUP($A738,'Neizmirene obaveze JLS'!$A$11:F$500,'prenos-P-R-N'!H$1,FALSE),"")))</f>
        <v/>
      </c>
      <c r="I738" s="87" t="str">
        <f>IF($A738=0,"",IF($A738&lt;=$A$1,+VLOOKUP($A738,'Rashodi- plan-izvršenje'!$A$8:G$1500,'prenos-P-R-N'!I$1,FALSE),IF($A738&gt;$A$2,+VLOOKUP($A738,'Neizmirene obaveze JLS'!$A$11:G$500,'prenos-P-R-N'!I$1,FALSE),"")))</f>
        <v/>
      </c>
      <c r="J738" s="87" t="str">
        <f>IF($A738=0,"",IF($A738&lt;=$A$1,+VLOOKUP($A738,'Rashodi- plan-izvršenje'!$A$8:H$1500,'prenos-P-R-N'!J$1,FALSE),IF($A738&gt;$A$2,+VLOOKUP($A738,'Neizmirene obaveze JLS'!$A$11:H$500,'prenos-P-R-N'!J$1,FALSE),"")))</f>
        <v/>
      </c>
      <c r="K738" s="87" t="str">
        <f>IF($A738=0,"",IF($A738&lt;=$A$1,+VLOOKUP($A738,'Rashodi- plan-izvršenje'!$A$8:I$1500,'prenos-P-R-N'!K$1,FALSE),IF($A738&gt;$A$2,+VLOOKUP($A738,'Neizmirene obaveze JLS'!$A$11:I$500,'prenos-P-R-N'!K$1,FALSE),"")))</f>
        <v/>
      </c>
      <c r="L738" t="str">
        <f>IF(A738=0,"",IF(A738&lt;=A$1,+IF(VLOOKUP(A738,'Rashodi- plan-izvršenje'!A$8:J$1500,M$1,FALSE)&gt;0,"Програмска активност","Пројекат"),IF(A738&gt;A$2,+IF(VLOOKUP(A738,'Neizmirene obaveze JLS'!A$8:J$2008,M$1,FALSE)&gt;0,"Програмска активност","Пројекат"),"")))</f>
        <v/>
      </c>
      <c r="M738" s="87" t="str">
        <f>IF(A738=0,"",IF($A738&lt;=$A$1,+IF(VLOOKUP($A738,'Rashodi- plan-izvršenje'!$A$8:$M$1500,10,FALSE)&gt;0,VLOOKUP($A738,'Rashodi- plan-izvršenje'!$A$8:$M$1500,10,FALSE),VLOOKUP($A738,'Rashodi- plan-izvršenje'!$A$8:$M$1500,12,FALSE)),+IF($A738&gt;$A$2,IF(VLOOKUP($A738,'Neizmirene obaveze JLS'!$A$8:$M$1500,10,FALSE)&gt;0,VLOOKUP($A738,'Neizmirene obaveze JLS'!$A$11:$M$1500,10,FALSE),VLOOKUP($A738,'Neizmirene obaveze JLS'!$A$11:$M$1500,12,FALSE)),0)))</f>
        <v/>
      </c>
      <c r="N738" s="87" t="str">
        <f>IF(A738=0,"",IF($A738&lt;=$A$1,+IF(VLOOKUP(A738,'Rashodi- plan-izvršenje'!$A$8:$M$1500,10,FALSE)&gt;0,VLOOKUP(A738,'Rashodi- plan-izvršenje'!$A$8:$M$1500,11,FALSE),VLOOKUP(A738,'Rashodi- plan-izvršenje'!$A$8:$M$1500,13,FALSE)),+IF($A738&gt;$A$2,IF(VLOOKUP($A738,'Neizmirene obaveze JLS'!$A$8:$M$1500,10,FALSE)&gt;0,VLOOKUP($A738,'Neizmirene obaveze JLS'!$A$11:$M$1500,11,FALSE),VLOOKUP($A738,'Neizmirene obaveze JLS'!$A$11:$M$1500,13,FALSE)),0)))</f>
        <v/>
      </c>
      <c r="O738" s="87" t="str">
        <f>IF(A738=0,"",IF($A738&lt;=$A$1,VALUE(+VLOOKUP($A738,'Rashodi- plan-izvršenje'!$A$8:N$1500,'prenos-P-R-N'!O$1,FALSE)),IF($A738&lt;=A$2,VALUE(VLOOKUP($A738,'Prihodi- plan-izvršenje'!$A$8:$H$500,6,FALSE)),VALUE(VLOOKUP($A738,'Neizmirene obaveze JLS'!$A$8:$N$500,O$1,FALSE)))))</f>
        <v/>
      </c>
      <c r="P738" s="87" t="str">
        <f>IF(A738=0,"",IF(A738=0,0,IF(A738&gt;A$2,'šifarnik K-izvor'!G$3,+IF(Q738&lt;700,+'šifarnik K-izvor'!G$2,'šifarnik K-izvor'!G$1))))</f>
        <v/>
      </c>
      <c r="Q738" s="87">
        <f>IF($A738&lt;=$A$1,VALUE(+VLOOKUP($A738,'Rashodi- plan-izvršenje'!$A$8:O$1500,'prenos-P-R-N'!Q$1,FALSE)),IF($A738&lt;=$A$2,VLOOKUP($A738,'Prihodi- plan-izvršenje'!$A$4:$H$500,4,FALSE),IF($A738&lt;=$A$3,VLOOKUP(A738,'Neizmirene obaveze JLS'!$A$11:O$500,Q$1,FALSE),"")))</f>
        <v>0</v>
      </c>
      <c r="R738" s="88">
        <f>IF($A738&lt;=$A$1,VALUE(+VLOOKUP($A738,'Rashodi- plan-izvršenje'!$A$8:P$1500,'prenos-P-R-N'!R$1,FALSE)),IF($A738&lt;=$A$2,VLOOKUP($A738,'Prihodi- plan-izvršenje'!$A$4:$H$500,7,FALSE),""))</f>
        <v>0</v>
      </c>
      <c r="S738" s="88">
        <f>IF(A738=0,0,IF($A738&lt;=$A$1,VALUE(+VLOOKUP($A738,'Rashodi- plan-izvršenje'!$A$8:Q$1500,'prenos-P-R-N'!S$1,FALSE)),IF($A738&lt;=$A$2,VLOOKUP($A738,'Prihodi- plan-izvršenje'!$A$4:$H$500,8,FALSE),0)))</f>
        <v>0</v>
      </c>
      <c r="T738" s="88" t="str">
        <f>IF($A738&gt;$A$2,VLOOKUP($A738,'Neizmirene obaveze JLS'!$A$11:R$500,R$1,FALSE),"")</f>
        <v/>
      </c>
      <c r="U738" s="88">
        <f>IF($A738&gt;$A$2,VLOOKUP($A738,'Neizmirene obaveze JLS'!$A$11:S$500,S$1,FALSE),0)</f>
        <v>0</v>
      </c>
      <c r="V738" s="88">
        <f t="shared" si="68"/>
        <v>0</v>
      </c>
      <c r="W738" s="74"/>
      <c r="X738" s="74"/>
      <c r="Y738" s="74"/>
      <c r="Z738" s="74"/>
      <c r="AA738" s="193">
        <f t="shared" si="69"/>
        <v>1</v>
      </c>
      <c r="AB738" s="193" t="str">
        <f t="shared" si="70"/>
        <v/>
      </c>
    </row>
    <row r="739" spans="1:28">
      <c r="A739" s="89">
        <f>IF(AND(COUNTIF(A$1:A$3,"&gt;0")=1,MAX(A$8:A738)&lt;A$1),A738+1,IF(AND(COUNTIF(A$1:A$3,"&gt;0")=2,MAX(A$8:A738)&lt;A$2),A738+1,IF(AND(COUNTIF(A$1:A$3,"&gt;0")=3,MAX(A$8:A738)&lt;A$3),A738+1,0)))</f>
        <v>0</v>
      </c>
      <c r="B739" s="89" t="str">
        <f t="shared" si="71"/>
        <v/>
      </c>
      <c r="C739" s="89" t="str">
        <f t="shared" si="72"/>
        <v/>
      </c>
      <c r="D739" s="87" t="str">
        <f>IF($A739=0,"",IF($A739&lt;=$A$1,+VLOOKUP($A739,'Rashodi- plan-izvršenje'!$A$8:B$1500,'prenos-P-R-N'!D$1,FALSE),IF($A739&gt;$A$2,+VLOOKUP($A739,'Neizmirene obaveze JLS'!$A$11:B$500,'prenos-P-R-N'!D$1,FALSE),"")))</f>
        <v/>
      </c>
      <c r="E739" s="87" t="str">
        <f>IF($A739=0,"",IF($A739&lt;=$A$1,+VLOOKUP($A739,'Rashodi- plan-izvršenje'!$A$8:C$1500,'prenos-P-R-N'!E$1,FALSE),IF($A739&gt;$A$2,+VLOOKUP($A739,'Neizmirene obaveze JLS'!$A$11:C$500,'prenos-P-R-N'!E$1,FALSE),"")))</f>
        <v/>
      </c>
      <c r="F739" s="87" t="str">
        <f>IF($A739=0,"",IF($A739&lt;=$A$1,+VLOOKUP($A739,'Rashodi- plan-izvršenje'!$A$8:D$1500,'prenos-P-R-N'!F$1,FALSE),IF($A739&gt;$A$2,+VLOOKUP($A739,'Neizmirene obaveze JLS'!$A$11:D$500,'prenos-P-R-N'!F$1,FALSE),"")))</f>
        <v/>
      </c>
      <c r="G739" s="87" t="str">
        <f>IF($A739=0,"",IF($A739&lt;=$A$1,+VLOOKUP($A739,'Rashodi- plan-izvršenje'!$A$8:E$1500,'prenos-P-R-N'!G$1,FALSE),IF($A739&gt;$A$2,+VLOOKUP($A739,'Neizmirene obaveze JLS'!$A$11:E$500,'prenos-P-R-N'!G$1,FALSE),"")))</f>
        <v/>
      </c>
      <c r="H739" s="87" t="str">
        <f>IF($A739=0,"",IF($A739&lt;=$A$1,+VLOOKUP($A739,'Rashodi- plan-izvršenje'!$A$8:F$1500,'prenos-P-R-N'!H$1,FALSE),IF($A739&gt;$A$2,+VLOOKUP($A739,'Neizmirene obaveze JLS'!$A$11:F$500,'prenos-P-R-N'!H$1,FALSE),"")))</f>
        <v/>
      </c>
      <c r="I739" s="87" t="str">
        <f>IF($A739=0,"",IF($A739&lt;=$A$1,+VLOOKUP($A739,'Rashodi- plan-izvršenje'!$A$8:G$1500,'prenos-P-R-N'!I$1,FALSE),IF($A739&gt;$A$2,+VLOOKUP($A739,'Neizmirene obaveze JLS'!$A$11:G$500,'prenos-P-R-N'!I$1,FALSE),"")))</f>
        <v/>
      </c>
      <c r="J739" s="87" t="str">
        <f>IF($A739=0,"",IF($A739&lt;=$A$1,+VLOOKUP($A739,'Rashodi- plan-izvršenje'!$A$8:H$1500,'prenos-P-R-N'!J$1,FALSE),IF($A739&gt;$A$2,+VLOOKUP($A739,'Neizmirene obaveze JLS'!$A$11:H$500,'prenos-P-R-N'!J$1,FALSE),"")))</f>
        <v/>
      </c>
      <c r="K739" s="87" t="str">
        <f>IF($A739=0,"",IF($A739&lt;=$A$1,+VLOOKUP($A739,'Rashodi- plan-izvršenje'!$A$8:I$1500,'prenos-P-R-N'!K$1,FALSE),IF($A739&gt;$A$2,+VLOOKUP($A739,'Neizmirene obaveze JLS'!$A$11:I$500,'prenos-P-R-N'!K$1,FALSE),"")))</f>
        <v/>
      </c>
      <c r="L739" t="str">
        <f>IF(A739=0,"",IF(A739&lt;=A$1,+IF(VLOOKUP(A739,'Rashodi- plan-izvršenje'!A$8:J$1500,M$1,FALSE)&gt;0,"Програмска активност","Пројекат"),IF(A739&gt;A$2,+IF(VLOOKUP(A739,'Neizmirene obaveze JLS'!A$8:J$2008,M$1,FALSE)&gt;0,"Програмска активност","Пројекат"),"")))</f>
        <v/>
      </c>
      <c r="M739" s="87" t="str">
        <f>IF(A739=0,"",IF($A739&lt;=$A$1,+IF(VLOOKUP($A739,'Rashodi- plan-izvršenje'!$A$8:$M$1500,10,FALSE)&gt;0,VLOOKUP($A739,'Rashodi- plan-izvršenje'!$A$8:$M$1500,10,FALSE),VLOOKUP($A739,'Rashodi- plan-izvršenje'!$A$8:$M$1500,12,FALSE)),+IF($A739&gt;$A$2,IF(VLOOKUP($A739,'Neizmirene obaveze JLS'!$A$8:$M$1500,10,FALSE)&gt;0,VLOOKUP($A739,'Neizmirene obaveze JLS'!$A$11:$M$1500,10,FALSE),VLOOKUP($A739,'Neizmirene obaveze JLS'!$A$11:$M$1500,12,FALSE)),0)))</f>
        <v/>
      </c>
      <c r="N739" s="87" t="str">
        <f>IF(A739=0,"",IF($A739&lt;=$A$1,+IF(VLOOKUP(A739,'Rashodi- plan-izvršenje'!$A$8:$M$1500,10,FALSE)&gt;0,VLOOKUP(A739,'Rashodi- plan-izvršenje'!$A$8:$M$1500,11,FALSE),VLOOKUP(A739,'Rashodi- plan-izvršenje'!$A$8:$M$1500,13,FALSE)),+IF($A739&gt;$A$2,IF(VLOOKUP($A739,'Neizmirene obaveze JLS'!$A$8:$M$1500,10,FALSE)&gt;0,VLOOKUP($A739,'Neizmirene obaveze JLS'!$A$11:$M$1500,11,FALSE),VLOOKUP($A739,'Neizmirene obaveze JLS'!$A$11:$M$1500,13,FALSE)),0)))</f>
        <v/>
      </c>
      <c r="O739" s="87" t="str">
        <f>IF(A739=0,"",IF($A739&lt;=$A$1,VALUE(+VLOOKUP($A739,'Rashodi- plan-izvršenje'!$A$8:N$1500,'prenos-P-R-N'!O$1,FALSE)),IF($A739&lt;=A$2,VALUE(VLOOKUP($A739,'Prihodi- plan-izvršenje'!$A$8:$H$500,6,FALSE)),VALUE(VLOOKUP($A739,'Neizmirene obaveze JLS'!$A$8:$N$500,O$1,FALSE)))))</f>
        <v/>
      </c>
      <c r="P739" s="87" t="str">
        <f>IF(A739=0,"",IF(A739=0,0,IF(A739&gt;A$2,'šifarnik K-izvor'!G$3,+IF(Q739&lt;700,+'šifarnik K-izvor'!G$2,'šifarnik K-izvor'!G$1))))</f>
        <v/>
      </c>
      <c r="Q739" s="87">
        <f>IF($A739&lt;=$A$1,VALUE(+VLOOKUP($A739,'Rashodi- plan-izvršenje'!$A$8:O$1500,'prenos-P-R-N'!Q$1,FALSE)),IF($A739&lt;=$A$2,VLOOKUP($A739,'Prihodi- plan-izvršenje'!$A$4:$H$500,4,FALSE),IF($A739&lt;=$A$3,VLOOKUP(A739,'Neizmirene obaveze JLS'!$A$11:O$500,Q$1,FALSE),"")))</f>
        <v>0</v>
      </c>
      <c r="R739" s="88">
        <f>IF($A739&lt;=$A$1,VALUE(+VLOOKUP($A739,'Rashodi- plan-izvršenje'!$A$8:P$1500,'prenos-P-R-N'!R$1,FALSE)),IF($A739&lt;=$A$2,VLOOKUP($A739,'Prihodi- plan-izvršenje'!$A$4:$H$500,7,FALSE),""))</f>
        <v>0</v>
      </c>
      <c r="S739" s="88">
        <f>IF(A739=0,0,IF($A739&lt;=$A$1,VALUE(+VLOOKUP($A739,'Rashodi- plan-izvršenje'!$A$8:Q$1500,'prenos-P-R-N'!S$1,FALSE)),IF($A739&lt;=$A$2,VLOOKUP($A739,'Prihodi- plan-izvršenje'!$A$4:$H$500,8,FALSE),0)))</f>
        <v>0</v>
      </c>
      <c r="T739" s="88" t="str">
        <f>IF($A739&gt;$A$2,VLOOKUP($A739,'Neizmirene obaveze JLS'!$A$11:R$500,R$1,FALSE),"")</f>
        <v/>
      </c>
      <c r="U739" s="88">
        <f>IF($A739&gt;$A$2,VLOOKUP($A739,'Neizmirene obaveze JLS'!$A$11:S$500,S$1,FALSE),0)</f>
        <v>0</v>
      </c>
      <c r="V739" s="88">
        <f t="shared" si="68"/>
        <v>0</v>
      </c>
      <c r="W739" s="74"/>
      <c r="X739" s="74"/>
      <c r="Y739" s="74"/>
      <c r="Z739" s="74"/>
      <c r="AA739" s="193">
        <f t="shared" si="69"/>
        <v>1</v>
      </c>
      <c r="AB739" s="193" t="str">
        <f t="shared" si="70"/>
        <v/>
      </c>
    </row>
    <row r="740" spans="1:28">
      <c r="A740" s="89">
        <f>IF(AND(COUNTIF(A$1:A$3,"&gt;0")=1,MAX(A$8:A739)&lt;A$1),A739+1,IF(AND(COUNTIF(A$1:A$3,"&gt;0")=2,MAX(A$8:A739)&lt;A$2),A739+1,IF(AND(COUNTIF(A$1:A$3,"&gt;0")=3,MAX(A$8:A739)&lt;A$3),A739+1,0)))</f>
        <v>0</v>
      </c>
      <c r="B740" s="89" t="str">
        <f t="shared" si="71"/>
        <v/>
      </c>
      <c r="C740" s="89" t="str">
        <f t="shared" si="72"/>
        <v/>
      </c>
      <c r="D740" s="87" t="str">
        <f>IF($A740=0,"",IF($A740&lt;=$A$1,+VLOOKUP($A740,'Rashodi- plan-izvršenje'!$A$8:B$1500,'prenos-P-R-N'!D$1,FALSE),IF($A740&gt;$A$2,+VLOOKUP($A740,'Neizmirene obaveze JLS'!$A$11:B$500,'prenos-P-R-N'!D$1,FALSE),"")))</f>
        <v/>
      </c>
      <c r="E740" s="87" t="str">
        <f>IF($A740=0,"",IF($A740&lt;=$A$1,+VLOOKUP($A740,'Rashodi- plan-izvršenje'!$A$8:C$1500,'prenos-P-R-N'!E$1,FALSE),IF($A740&gt;$A$2,+VLOOKUP($A740,'Neizmirene obaveze JLS'!$A$11:C$500,'prenos-P-R-N'!E$1,FALSE),"")))</f>
        <v/>
      </c>
      <c r="F740" s="87" t="str">
        <f>IF($A740=0,"",IF($A740&lt;=$A$1,+VLOOKUP($A740,'Rashodi- plan-izvršenje'!$A$8:D$1500,'prenos-P-R-N'!F$1,FALSE),IF($A740&gt;$A$2,+VLOOKUP($A740,'Neizmirene obaveze JLS'!$A$11:D$500,'prenos-P-R-N'!F$1,FALSE),"")))</f>
        <v/>
      </c>
      <c r="G740" s="87" t="str">
        <f>IF($A740=0,"",IF($A740&lt;=$A$1,+VLOOKUP($A740,'Rashodi- plan-izvršenje'!$A$8:E$1500,'prenos-P-R-N'!G$1,FALSE),IF($A740&gt;$A$2,+VLOOKUP($A740,'Neizmirene obaveze JLS'!$A$11:E$500,'prenos-P-R-N'!G$1,FALSE),"")))</f>
        <v/>
      </c>
      <c r="H740" s="87" t="str">
        <f>IF($A740=0,"",IF($A740&lt;=$A$1,+VLOOKUP($A740,'Rashodi- plan-izvršenje'!$A$8:F$1500,'prenos-P-R-N'!H$1,FALSE),IF($A740&gt;$A$2,+VLOOKUP($A740,'Neizmirene obaveze JLS'!$A$11:F$500,'prenos-P-R-N'!H$1,FALSE),"")))</f>
        <v/>
      </c>
      <c r="I740" s="87" t="str">
        <f>IF($A740=0,"",IF($A740&lt;=$A$1,+VLOOKUP($A740,'Rashodi- plan-izvršenje'!$A$8:G$1500,'prenos-P-R-N'!I$1,FALSE),IF($A740&gt;$A$2,+VLOOKUP($A740,'Neizmirene obaveze JLS'!$A$11:G$500,'prenos-P-R-N'!I$1,FALSE),"")))</f>
        <v/>
      </c>
      <c r="J740" s="87" t="str">
        <f>IF($A740=0,"",IF($A740&lt;=$A$1,+VLOOKUP($A740,'Rashodi- plan-izvršenje'!$A$8:H$1500,'prenos-P-R-N'!J$1,FALSE),IF($A740&gt;$A$2,+VLOOKUP($A740,'Neizmirene obaveze JLS'!$A$11:H$500,'prenos-P-R-N'!J$1,FALSE),"")))</f>
        <v/>
      </c>
      <c r="K740" s="87" t="str">
        <f>IF($A740=0,"",IF($A740&lt;=$A$1,+VLOOKUP($A740,'Rashodi- plan-izvršenje'!$A$8:I$1500,'prenos-P-R-N'!K$1,FALSE),IF($A740&gt;$A$2,+VLOOKUP($A740,'Neizmirene obaveze JLS'!$A$11:I$500,'prenos-P-R-N'!K$1,FALSE),"")))</f>
        <v/>
      </c>
      <c r="L740" t="str">
        <f>IF(A740=0,"",IF(A740&lt;=A$1,+IF(VLOOKUP(A740,'Rashodi- plan-izvršenje'!A$8:J$1500,M$1,FALSE)&gt;0,"Програмска активност","Пројекат"),IF(A740&gt;A$2,+IF(VLOOKUP(A740,'Neizmirene obaveze JLS'!A$8:J$2008,M$1,FALSE)&gt;0,"Програмска активност","Пројекат"),"")))</f>
        <v/>
      </c>
      <c r="M740" s="87" t="str">
        <f>IF(A740=0,"",IF($A740&lt;=$A$1,+IF(VLOOKUP($A740,'Rashodi- plan-izvršenje'!$A$8:$M$1500,10,FALSE)&gt;0,VLOOKUP($A740,'Rashodi- plan-izvršenje'!$A$8:$M$1500,10,FALSE),VLOOKUP($A740,'Rashodi- plan-izvršenje'!$A$8:$M$1500,12,FALSE)),+IF($A740&gt;$A$2,IF(VLOOKUP($A740,'Neizmirene obaveze JLS'!$A$8:$M$1500,10,FALSE)&gt;0,VLOOKUP($A740,'Neizmirene obaveze JLS'!$A$11:$M$1500,10,FALSE),VLOOKUP($A740,'Neizmirene obaveze JLS'!$A$11:$M$1500,12,FALSE)),0)))</f>
        <v/>
      </c>
      <c r="N740" s="87" t="str">
        <f>IF(A740=0,"",IF($A740&lt;=$A$1,+IF(VLOOKUP(A740,'Rashodi- plan-izvršenje'!$A$8:$M$1500,10,FALSE)&gt;0,VLOOKUP(A740,'Rashodi- plan-izvršenje'!$A$8:$M$1500,11,FALSE),VLOOKUP(A740,'Rashodi- plan-izvršenje'!$A$8:$M$1500,13,FALSE)),+IF($A740&gt;$A$2,IF(VLOOKUP($A740,'Neizmirene obaveze JLS'!$A$8:$M$1500,10,FALSE)&gt;0,VLOOKUP($A740,'Neizmirene obaveze JLS'!$A$11:$M$1500,11,FALSE),VLOOKUP($A740,'Neizmirene obaveze JLS'!$A$11:$M$1500,13,FALSE)),0)))</f>
        <v/>
      </c>
      <c r="O740" s="87" t="str">
        <f>IF(A740=0,"",IF($A740&lt;=$A$1,VALUE(+VLOOKUP($A740,'Rashodi- plan-izvršenje'!$A$8:N$1500,'prenos-P-R-N'!O$1,FALSE)),IF($A740&lt;=A$2,VALUE(VLOOKUP($A740,'Prihodi- plan-izvršenje'!$A$8:$H$500,6,FALSE)),VALUE(VLOOKUP($A740,'Neizmirene obaveze JLS'!$A$8:$N$500,O$1,FALSE)))))</f>
        <v/>
      </c>
      <c r="P740" s="87" t="str">
        <f>IF(A740=0,"",IF(A740=0,0,IF(A740&gt;A$2,'šifarnik K-izvor'!G$3,+IF(Q740&lt;700,+'šifarnik K-izvor'!G$2,'šifarnik K-izvor'!G$1))))</f>
        <v/>
      </c>
      <c r="Q740" s="87">
        <f>IF($A740&lt;=$A$1,VALUE(+VLOOKUP($A740,'Rashodi- plan-izvršenje'!$A$8:O$1500,'prenos-P-R-N'!Q$1,FALSE)),IF($A740&lt;=$A$2,VLOOKUP($A740,'Prihodi- plan-izvršenje'!$A$4:$H$500,4,FALSE),IF($A740&lt;=$A$3,VLOOKUP(A740,'Neizmirene obaveze JLS'!$A$11:O$500,Q$1,FALSE),"")))</f>
        <v>0</v>
      </c>
      <c r="R740" s="88">
        <f>IF($A740&lt;=$A$1,VALUE(+VLOOKUP($A740,'Rashodi- plan-izvršenje'!$A$8:P$1500,'prenos-P-R-N'!R$1,FALSE)),IF($A740&lt;=$A$2,VLOOKUP($A740,'Prihodi- plan-izvršenje'!$A$4:$H$500,7,FALSE),""))</f>
        <v>0</v>
      </c>
      <c r="S740" s="88">
        <f>IF(A740=0,0,IF($A740&lt;=$A$1,VALUE(+VLOOKUP($A740,'Rashodi- plan-izvršenje'!$A$8:Q$1500,'prenos-P-R-N'!S$1,FALSE)),IF($A740&lt;=$A$2,VLOOKUP($A740,'Prihodi- plan-izvršenje'!$A$4:$H$500,8,FALSE),0)))</f>
        <v>0</v>
      </c>
      <c r="T740" s="88" t="str">
        <f>IF($A740&gt;$A$2,VLOOKUP($A740,'Neizmirene obaveze JLS'!$A$11:R$500,R$1,FALSE),"")</f>
        <v/>
      </c>
      <c r="U740" s="88">
        <f>IF($A740&gt;$A$2,VLOOKUP($A740,'Neizmirene obaveze JLS'!$A$11:S$500,S$1,FALSE),0)</f>
        <v>0</v>
      </c>
      <c r="V740" s="88">
        <f t="shared" si="68"/>
        <v>0</v>
      </c>
      <c r="W740" s="74"/>
      <c r="X740" s="74"/>
      <c r="Y740" s="74"/>
      <c r="Z740" s="74"/>
      <c r="AA740" s="193">
        <f t="shared" si="69"/>
        <v>1</v>
      </c>
      <c r="AB740" s="193" t="str">
        <f t="shared" si="70"/>
        <v/>
      </c>
    </row>
    <row r="741" spans="1:28">
      <c r="A741" s="89">
        <f>IF(AND(COUNTIF(A$1:A$3,"&gt;0")=1,MAX(A$8:A740)&lt;A$1),A740+1,IF(AND(COUNTIF(A$1:A$3,"&gt;0")=2,MAX(A$8:A740)&lt;A$2),A740+1,IF(AND(COUNTIF(A$1:A$3,"&gt;0")=3,MAX(A$8:A740)&lt;A$3),A740+1,0)))</f>
        <v>0</v>
      </c>
      <c r="B741" s="89" t="str">
        <f t="shared" si="71"/>
        <v/>
      </c>
      <c r="C741" s="89" t="str">
        <f t="shared" si="72"/>
        <v/>
      </c>
      <c r="D741" s="87" t="str">
        <f>IF($A741=0,"",IF($A741&lt;=$A$1,+VLOOKUP($A741,'Rashodi- plan-izvršenje'!$A$8:B$1500,'prenos-P-R-N'!D$1,FALSE),IF($A741&gt;$A$2,+VLOOKUP($A741,'Neizmirene obaveze JLS'!$A$11:B$500,'prenos-P-R-N'!D$1,FALSE),"")))</f>
        <v/>
      </c>
      <c r="E741" s="87" t="str">
        <f>IF($A741=0,"",IF($A741&lt;=$A$1,+VLOOKUP($A741,'Rashodi- plan-izvršenje'!$A$8:C$1500,'prenos-P-R-N'!E$1,FALSE),IF($A741&gt;$A$2,+VLOOKUP($A741,'Neizmirene obaveze JLS'!$A$11:C$500,'prenos-P-R-N'!E$1,FALSE),"")))</f>
        <v/>
      </c>
      <c r="F741" s="87" t="str">
        <f>IF($A741=0,"",IF($A741&lt;=$A$1,+VLOOKUP($A741,'Rashodi- plan-izvršenje'!$A$8:D$1500,'prenos-P-R-N'!F$1,FALSE),IF($A741&gt;$A$2,+VLOOKUP($A741,'Neizmirene obaveze JLS'!$A$11:D$500,'prenos-P-R-N'!F$1,FALSE),"")))</f>
        <v/>
      </c>
      <c r="G741" s="87" t="str">
        <f>IF($A741=0,"",IF($A741&lt;=$A$1,+VLOOKUP($A741,'Rashodi- plan-izvršenje'!$A$8:E$1500,'prenos-P-R-N'!G$1,FALSE),IF($A741&gt;$A$2,+VLOOKUP($A741,'Neizmirene obaveze JLS'!$A$11:E$500,'prenos-P-R-N'!G$1,FALSE),"")))</f>
        <v/>
      </c>
      <c r="H741" s="87" t="str">
        <f>IF($A741=0,"",IF($A741&lt;=$A$1,+VLOOKUP($A741,'Rashodi- plan-izvršenje'!$A$8:F$1500,'prenos-P-R-N'!H$1,FALSE),IF($A741&gt;$A$2,+VLOOKUP($A741,'Neizmirene obaveze JLS'!$A$11:F$500,'prenos-P-R-N'!H$1,FALSE),"")))</f>
        <v/>
      </c>
      <c r="I741" s="87" t="str">
        <f>IF($A741=0,"",IF($A741&lt;=$A$1,+VLOOKUP($A741,'Rashodi- plan-izvršenje'!$A$8:G$1500,'prenos-P-R-N'!I$1,FALSE),IF($A741&gt;$A$2,+VLOOKUP($A741,'Neizmirene obaveze JLS'!$A$11:G$500,'prenos-P-R-N'!I$1,FALSE),"")))</f>
        <v/>
      </c>
      <c r="J741" s="87" t="str">
        <f>IF($A741=0,"",IF($A741&lt;=$A$1,+VLOOKUP($A741,'Rashodi- plan-izvršenje'!$A$8:H$1500,'prenos-P-R-N'!J$1,FALSE),IF($A741&gt;$A$2,+VLOOKUP($A741,'Neizmirene obaveze JLS'!$A$11:H$500,'prenos-P-R-N'!J$1,FALSE),"")))</f>
        <v/>
      </c>
      <c r="K741" s="87" t="str">
        <f>IF($A741=0,"",IF($A741&lt;=$A$1,+VLOOKUP($A741,'Rashodi- plan-izvršenje'!$A$8:I$1500,'prenos-P-R-N'!K$1,FALSE),IF($A741&gt;$A$2,+VLOOKUP($A741,'Neizmirene obaveze JLS'!$A$11:I$500,'prenos-P-R-N'!K$1,FALSE),"")))</f>
        <v/>
      </c>
      <c r="L741" t="str">
        <f>IF(A741=0,"",IF(A741&lt;=A$1,+IF(VLOOKUP(A741,'Rashodi- plan-izvršenje'!A$8:J$1500,M$1,FALSE)&gt;0,"Програмска активност","Пројекат"),IF(A741&gt;A$2,+IF(VLOOKUP(A741,'Neizmirene obaveze JLS'!A$8:J$2008,M$1,FALSE)&gt;0,"Програмска активност","Пројекат"),"")))</f>
        <v/>
      </c>
      <c r="M741" s="87" t="str">
        <f>IF(A741=0,"",IF($A741&lt;=$A$1,+IF(VLOOKUP($A741,'Rashodi- plan-izvršenje'!$A$8:$M$1500,10,FALSE)&gt;0,VLOOKUP($A741,'Rashodi- plan-izvršenje'!$A$8:$M$1500,10,FALSE),VLOOKUP($A741,'Rashodi- plan-izvršenje'!$A$8:$M$1500,12,FALSE)),+IF($A741&gt;$A$2,IF(VLOOKUP($A741,'Neizmirene obaveze JLS'!$A$8:$M$1500,10,FALSE)&gt;0,VLOOKUP($A741,'Neizmirene obaveze JLS'!$A$11:$M$1500,10,FALSE),VLOOKUP($A741,'Neizmirene obaveze JLS'!$A$11:$M$1500,12,FALSE)),0)))</f>
        <v/>
      </c>
      <c r="N741" s="87" t="str">
        <f>IF(A741=0,"",IF($A741&lt;=$A$1,+IF(VLOOKUP(A741,'Rashodi- plan-izvršenje'!$A$8:$M$1500,10,FALSE)&gt;0,VLOOKUP(A741,'Rashodi- plan-izvršenje'!$A$8:$M$1500,11,FALSE),VLOOKUP(A741,'Rashodi- plan-izvršenje'!$A$8:$M$1500,13,FALSE)),+IF($A741&gt;$A$2,IF(VLOOKUP($A741,'Neizmirene obaveze JLS'!$A$8:$M$1500,10,FALSE)&gt;0,VLOOKUP($A741,'Neizmirene obaveze JLS'!$A$11:$M$1500,11,FALSE),VLOOKUP($A741,'Neizmirene obaveze JLS'!$A$11:$M$1500,13,FALSE)),0)))</f>
        <v/>
      </c>
      <c r="O741" s="87" t="str">
        <f>IF(A741=0,"",IF($A741&lt;=$A$1,VALUE(+VLOOKUP($A741,'Rashodi- plan-izvršenje'!$A$8:N$1500,'prenos-P-R-N'!O$1,FALSE)),IF($A741&lt;=A$2,VALUE(VLOOKUP($A741,'Prihodi- plan-izvršenje'!$A$8:$H$500,6,FALSE)),VALUE(VLOOKUP($A741,'Neizmirene obaveze JLS'!$A$8:$N$500,O$1,FALSE)))))</f>
        <v/>
      </c>
      <c r="P741" s="87" t="str">
        <f>IF(A741=0,"",IF(A741=0,0,IF(A741&gt;A$2,'šifarnik K-izvor'!G$3,+IF(Q741&lt;700,+'šifarnik K-izvor'!G$2,'šifarnik K-izvor'!G$1))))</f>
        <v/>
      </c>
      <c r="Q741" s="87">
        <f>IF($A741&lt;=$A$1,VALUE(+VLOOKUP($A741,'Rashodi- plan-izvršenje'!$A$8:O$1500,'prenos-P-R-N'!Q$1,FALSE)),IF($A741&lt;=$A$2,VLOOKUP($A741,'Prihodi- plan-izvršenje'!$A$4:$H$500,4,FALSE),IF($A741&lt;=$A$3,VLOOKUP(A741,'Neizmirene obaveze JLS'!$A$11:O$500,Q$1,FALSE),"")))</f>
        <v>0</v>
      </c>
      <c r="R741" s="88">
        <f>IF($A741&lt;=$A$1,VALUE(+VLOOKUP($A741,'Rashodi- plan-izvršenje'!$A$8:P$1500,'prenos-P-R-N'!R$1,FALSE)),IF($A741&lt;=$A$2,VLOOKUP($A741,'Prihodi- plan-izvršenje'!$A$4:$H$500,7,FALSE),""))</f>
        <v>0</v>
      </c>
      <c r="S741" s="88">
        <f>IF(A741=0,0,IF($A741&lt;=$A$1,VALUE(+VLOOKUP($A741,'Rashodi- plan-izvršenje'!$A$8:Q$1500,'prenos-P-R-N'!S$1,FALSE)),IF($A741&lt;=$A$2,VLOOKUP($A741,'Prihodi- plan-izvršenje'!$A$4:$H$500,8,FALSE),0)))</f>
        <v>0</v>
      </c>
      <c r="T741" s="88" t="str">
        <f>IF($A741&gt;$A$2,VLOOKUP($A741,'Neizmirene obaveze JLS'!$A$11:R$500,R$1,FALSE),"")</f>
        <v/>
      </c>
      <c r="U741" s="88">
        <f>IF($A741&gt;$A$2,VLOOKUP($A741,'Neizmirene obaveze JLS'!$A$11:S$500,S$1,FALSE),0)</f>
        <v>0</v>
      </c>
      <c r="V741" s="88">
        <f t="shared" si="68"/>
        <v>0</v>
      </c>
      <c r="W741" s="74"/>
      <c r="X741" s="74"/>
      <c r="Y741" s="74"/>
      <c r="Z741" s="74"/>
      <c r="AA741" s="193">
        <f t="shared" si="69"/>
        <v>1</v>
      </c>
      <c r="AB741" s="193" t="str">
        <f t="shared" si="70"/>
        <v/>
      </c>
    </row>
    <row r="742" spans="1:28">
      <c r="A742" s="89">
        <f>IF(AND(COUNTIF(A$1:A$3,"&gt;0")=1,MAX(A$8:A741)&lt;A$1),A741+1,IF(AND(COUNTIF(A$1:A$3,"&gt;0")=2,MAX(A$8:A741)&lt;A$2),A741+1,IF(AND(COUNTIF(A$1:A$3,"&gt;0")=3,MAX(A$8:A741)&lt;A$3),A741+1,0)))</f>
        <v>0</v>
      </c>
      <c r="B742" s="89" t="str">
        <f t="shared" si="71"/>
        <v/>
      </c>
      <c r="C742" s="89" t="str">
        <f t="shared" si="72"/>
        <v/>
      </c>
      <c r="D742" s="87" t="str">
        <f>IF($A742=0,"",IF($A742&lt;=$A$1,+VLOOKUP($A742,'Rashodi- plan-izvršenje'!$A$8:B$1500,'prenos-P-R-N'!D$1,FALSE),IF($A742&gt;$A$2,+VLOOKUP($A742,'Neizmirene obaveze JLS'!$A$11:B$500,'prenos-P-R-N'!D$1,FALSE),"")))</f>
        <v/>
      </c>
      <c r="E742" s="87" t="str">
        <f>IF($A742=0,"",IF($A742&lt;=$A$1,+VLOOKUP($A742,'Rashodi- plan-izvršenje'!$A$8:C$1500,'prenos-P-R-N'!E$1,FALSE),IF($A742&gt;$A$2,+VLOOKUP($A742,'Neizmirene obaveze JLS'!$A$11:C$500,'prenos-P-R-N'!E$1,FALSE),"")))</f>
        <v/>
      </c>
      <c r="F742" s="87" t="str">
        <f>IF($A742=0,"",IF($A742&lt;=$A$1,+VLOOKUP($A742,'Rashodi- plan-izvršenje'!$A$8:D$1500,'prenos-P-R-N'!F$1,FALSE),IF($A742&gt;$A$2,+VLOOKUP($A742,'Neizmirene obaveze JLS'!$A$11:D$500,'prenos-P-R-N'!F$1,FALSE),"")))</f>
        <v/>
      </c>
      <c r="G742" s="87" t="str">
        <f>IF($A742=0,"",IF($A742&lt;=$A$1,+VLOOKUP($A742,'Rashodi- plan-izvršenje'!$A$8:E$1500,'prenos-P-R-N'!G$1,FALSE),IF($A742&gt;$A$2,+VLOOKUP($A742,'Neizmirene obaveze JLS'!$A$11:E$500,'prenos-P-R-N'!G$1,FALSE),"")))</f>
        <v/>
      </c>
      <c r="H742" s="87" t="str">
        <f>IF($A742=0,"",IF($A742&lt;=$A$1,+VLOOKUP($A742,'Rashodi- plan-izvršenje'!$A$8:F$1500,'prenos-P-R-N'!H$1,FALSE),IF($A742&gt;$A$2,+VLOOKUP($A742,'Neizmirene obaveze JLS'!$A$11:F$500,'prenos-P-R-N'!H$1,FALSE),"")))</f>
        <v/>
      </c>
      <c r="I742" s="87" t="str">
        <f>IF($A742=0,"",IF($A742&lt;=$A$1,+VLOOKUP($A742,'Rashodi- plan-izvršenje'!$A$8:G$1500,'prenos-P-R-N'!I$1,FALSE),IF($A742&gt;$A$2,+VLOOKUP($A742,'Neizmirene obaveze JLS'!$A$11:G$500,'prenos-P-R-N'!I$1,FALSE),"")))</f>
        <v/>
      </c>
      <c r="J742" s="87" t="str">
        <f>IF($A742=0,"",IF($A742&lt;=$A$1,+VLOOKUP($A742,'Rashodi- plan-izvršenje'!$A$8:H$1500,'prenos-P-R-N'!J$1,FALSE),IF($A742&gt;$A$2,+VLOOKUP($A742,'Neizmirene obaveze JLS'!$A$11:H$500,'prenos-P-R-N'!J$1,FALSE),"")))</f>
        <v/>
      </c>
      <c r="K742" s="87" t="str">
        <f>IF($A742=0,"",IF($A742&lt;=$A$1,+VLOOKUP($A742,'Rashodi- plan-izvršenje'!$A$8:I$1500,'prenos-P-R-N'!K$1,FALSE),IF($A742&gt;$A$2,+VLOOKUP($A742,'Neizmirene obaveze JLS'!$A$11:I$500,'prenos-P-R-N'!K$1,FALSE),"")))</f>
        <v/>
      </c>
      <c r="L742" t="str">
        <f>IF(A742=0,"",IF(A742&lt;=A$1,+IF(VLOOKUP(A742,'Rashodi- plan-izvršenje'!A$8:J$1500,M$1,FALSE)&gt;0,"Програмска активност","Пројекат"),IF(A742&gt;A$2,+IF(VLOOKUP(A742,'Neizmirene obaveze JLS'!A$8:J$2008,M$1,FALSE)&gt;0,"Програмска активност","Пројекат"),"")))</f>
        <v/>
      </c>
      <c r="M742" s="87" t="str">
        <f>IF(A742=0,"",IF($A742&lt;=$A$1,+IF(VLOOKUP($A742,'Rashodi- plan-izvršenje'!$A$8:$M$1500,10,FALSE)&gt;0,VLOOKUP($A742,'Rashodi- plan-izvršenje'!$A$8:$M$1500,10,FALSE),VLOOKUP($A742,'Rashodi- plan-izvršenje'!$A$8:$M$1500,12,FALSE)),+IF($A742&gt;$A$2,IF(VLOOKUP($A742,'Neizmirene obaveze JLS'!$A$8:$M$1500,10,FALSE)&gt;0,VLOOKUP($A742,'Neizmirene obaveze JLS'!$A$11:$M$1500,10,FALSE),VLOOKUP($A742,'Neizmirene obaveze JLS'!$A$11:$M$1500,12,FALSE)),0)))</f>
        <v/>
      </c>
      <c r="N742" s="87" t="str">
        <f>IF(A742=0,"",IF($A742&lt;=$A$1,+IF(VLOOKUP(A742,'Rashodi- plan-izvršenje'!$A$8:$M$1500,10,FALSE)&gt;0,VLOOKUP(A742,'Rashodi- plan-izvršenje'!$A$8:$M$1500,11,FALSE),VLOOKUP(A742,'Rashodi- plan-izvršenje'!$A$8:$M$1500,13,FALSE)),+IF($A742&gt;$A$2,IF(VLOOKUP($A742,'Neizmirene obaveze JLS'!$A$8:$M$1500,10,FALSE)&gt;0,VLOOKUP($A742,'Neizmirene obaveze JLS'!$A$11:$M$1500,11,FALSE),VLOOKUP($A742,'Neizmirene obaveze JLS'!$A$11:$M$1500,13,FALSE)),0)))</f>
        <v/>
      </c>
      <c r="O742" s="87" t="str">
        <f>IF(A742=0,"",IF($A742&lt;=$A$1,VALUE(+VLOOKUP($A742,'Rashodi- plan-izvršenje'!$A$8:N$1500,'prenos-P-R-N'!O$1,FALSE)),IF($A742&lt;=A$2,VALUE(VLOOKUP($A742,'Prihodi- plan-izvršenje'!$A$8:$H$500,6,FALSE)),VALUE(VLOOKUP($A742,'Neizmirene obaveze JLS'!$A$8:$N$500,O$1,FALSE)))))</f>
        <v/>
      </c>
      <c r="P742" s="87" t="str">
        <f>IF(A742=0,"",IF(A742=0,0,IF(A742&gt;A$2,'šifarnik K-izvor'!G$3,+IF(Q742&lt;700,+'šifarnik K-izvor'!G$2,'šifarnik K-izvor'!G$1))))</f>
        <v/>
      </c>
      <c r="Q742" s="87">
        <f>IF($A742&lt;=$A$1,VALUE(+VLOOKUP($A742,'Rashodi- plan-izvršenje'!$A$8:O$1500,'prenos-P-R-N'!Q$1,FALSE)),IF($A742&lt;=$A$2,VLOOKUP($A742,'Prihodi- plan-izvršenje'!$A$4:$H$500,4,FALSE),IF($A742&lt;=$A$3,VLOOKUP(A742,'Neizmirene obaveze JLS'!$A$11:O$500,Q$1,FALSE),"")))</f>
        <v>0</v>
      </c>
      <c r="R742" s="88">
        <f>IF($A742&lt;=$A$1,VALUE(+VLOOKUP($A742,'Rashodi- plan-izvršenje'!$A$8:P$1500,'prenos-P-R-N'!R$1,FALSE)),IF($A742&lt;=$A$2,VLOOKUP($A742,'Prihodi- plan-izvršenje'!$A$4:$H$500,7,FALSE),""))</f>
        <v>0</v>
      </c>
      <c r="S742" s="88">
        <f>IF(A742=0,0,IF($A742&lt;=$A$1,VALUE(+VLOOKUP($A742,'Rashodi- plan-izvršenje'!$A$8:Q$1500,'prenos-P-R-N'!S$1,FALSE)),IF($A742&lt;=$A$2,VLOOKUP($A742,'Prihodi- plan-izvršenje'!$A$4:$H$500,8,FALSE),0)))</f>
        <v>0</v>
      </c>
      <c r="T742" s="88" t="str">
        <f>IF($A742&gt;$A$2,VLOOKUP($A742,'Neizmirene obaveze JLS'!$A$11:R$500,R$1,FALSE),"")</f>
        <v/>
      </c>
      <c r="U742" s="88">
        <f>IF($A742&gt;$A$2,VLOOKUP($A742,'Neizmirene obaveze JLS'!$A$11:S$500,S$1,FALSE),0)</f>
        <v>0</v>
      </c>
      <c r="V742" s="88">
        <f t="shared" si="68"/>
        <v>0</v>
      </c>
      <c r="W742" s="74"/>
      <c r="X742" s="74"/>
      <c r="Y742" s="74"/>
      <c r="Z742" s="74"/>
      <c r="AA742" s="193">
        <f t="shared" si="69"/>
        <v>1</v>
      </c>
      <c r="AB742" s="193" t="str">
        <f t="shared" si="70"/>
        <v/>
      </c>
    </row>
    <row r="743" spans="1:28">
      <c r="A743" s="89">
        <f>IF(AND(COUNTIF(A$1:A$3,"&gt;0")=1,MAX(A$8:A742)&lt;A$1),A742+1,IF(AND(COUNTIF(A$1:A$3,"&gt;0")=2,MAX(A$8:A742)&lt;A$2),A742+1,IF(AND(COUNTIF(A$1:A$3,"&gt;0")=3,MAX(A$8:A742)&lt;A$3),A742+1,0)))</f>
        <v>0</v>
      </c>
      <c r="B743" s="89" t="str">
        <f t="shared" si="71"/>
        <v/>
      </c>
      <c r="C743" s="89" t="str">
        <f t="shared" si="72"/>
        <v/>
      </c>
      <c r="D743" s="87" t="str">
        <f>IF($A743=0,"",IF($A743&lt;=$A$1,+VLOOKUP($A743,'Rashodi- plan-izvršenje'!$A$8:B$1500,'prenos-P-R-N'!D$1,FALSE),IF($A743&gt;$A$2,+VLOOKUP($A743,'Neizmirene obaveze JLS'!$A$11:B$500,'prenos-P-R-N'!D$1,FALSE),"")))</f>
        <v/>
      </c>
      <c r="E743" s="87" t="str">
        <f>IF($A743=0,"",IF($A743&lt;=$A$1,+VLOOKUP($A743,'Rashodi- plan-izvršenje'!$A$8:C$1500,'prenos-P-R-N'!E$1,FALSE),IF($A743&gt;$A$2,+VLOOKUP($A743,'Neizmirene obaveze JLS'!$A$11:C$500,'prenos-P-R-N'!E$1,FALSE),"")))</f>
        <v/>
      </c>
      <c r="F743" s="87" t="str">
        <f>IF($A743=0,"",IF($A743&lt;=$A$1,+VLOOKUP($A743,'Rashodi- plan-izvršenje'!$A$8:D$1500,'prenos-P-R-N'!F$1,FALSE),IF($A743&gt;$A$2,+VLOOKUP($A743,'Neizmirene obaveze JLS'!$A$11:D$500,'prenos-P-R-N'!F$1,FALSE),"")))</f>
        <v/>
      </c>
      <c r="G743" s="87" t="str">
        <f>IF($A743=0,"",IF($A743&lt;=$A$1,+VLOOKUP($A743,'Rashodi- plan-izvršenje'!$A$8:E$1500,'prenos-P-R-N'!G$1,FALSE),IF($A743&gt;$A$2,+VLOOKUP($A743,'Neizmirene obaveze JLS'!$A$11:E$500,'prenos-P-R-N'!G$1,FALSE),"")))</f>
        <v/>
      </c>
      <c r="H743" s="87" t="str">
        <f>IF($A743=0,"",IF($A743&lt;=$A$1,+VLOOKUP($A743,'Rashodi- plan-izvršenje'!$A$8:F$1500,'prenos-P-R-N'!H$1,FALSE),IF($A743&gt;$A$2,+VLOOKUP($A743,'Neizmirene obaveze JLS'!$A$11:F$500,'prenos-P-R-N'!H$1,FALSE),"")))</f>
        <v/>
      </c>
      <c r="I743" s="87" t="str">
        <f>IF($A743=0,"",IF($A743&lt;=$A$1,+VLOOKUP($A743,'Rashodi- plan-izvršenje'!$A$8:G$1500,'prenos-P-R-N'!I$1,FALSE),IF($A743&gt;$A$2,+VLOOKUP($A743,'Neizmirene obaveze JLS'!$A$11:G$500,'prenos-P-R-N'!I$1,FALSE),"")))</f>
        <v/>
      </c>
      <c r="J743" s="87" t="str">
        <f>IF($A743=0,"",IF($A743&lt;=$A$1,+VLOOKUP($A743,'Rashodi- plan-izvršenje'!$A$8:H$1500,'prenos-P-R-N'!J$1,FALSE),IF($A743&gt;$A$2,+VLOOKUP($A743,'Neizmirene obaveze JLS'!$A$11:H$500,'prenos-P-R-N'!J$1,FALSE),"")))</f>
        <v/>
      </c>
      <c r="K743" s="87" t="str">
        <f>IF($A743=0,"",IF($A743&lt;=$A$1,+VLOOKUP($A743,'Rashodi- plan-izvršenje'!$A$8:I$1500,'prenos-P-R-N'!K$1,FALSE),IF($A743&gt;$A$2,+VLOOKUP($A743,'Neizmirene obaveze JLS'!$A$11:I$500,'prenos-P-R-N'!K$1,FALSE),"")))</f>
        <v/>
      </c>
      <c r="L743" t="str">
        <f>IF(A743=0,"",IF(A743&lt;=A$1,+IF(VLOOKUP(A743,'Rashodi- plan-izvršenje'!A$8:J$1500,M$1,FALSE)&gt;0,"Програмска активност","Пројекат"),IF(A743&gt;A$2,+IF(VLOOKUP(A743,'Neizmirene obaveze JLS'!A$8:J$2008,M$1,FALSE)&gt;0,"Програмска активност","Пројекат"),"")))</f>
        <v/>
      </c>
      <c r="M743" s="87" t="str">
        <f>IF(A743=0,"",IF($A743&lt;=$A$1,+IF(VLOOKUP($A743,'Rashodi- plan-izvršenje'!$A$8:$M$1500,10,FALSE)&gt;0,VLOOKUP($A743,'Rashodi- plan-izvršenje'!$A$8:$M$1500,10,FALSE),VLOOKUP($A743,'Rashodi- plan-izvršenje'!$A$8:$M$1500,12,FALSE)),+IF($A743&gt;$A$2,IF(VLOOKUP($A743,'Neizmirene obaveze JLS'!$A$8:$M$1500,10,FALSE)&gt;0,VLOOKUP($A743,'Neizmirene obaveze JLS'!$A$11:$M$1500,10,FALSE),VLOOKUP($A743,'Neizmirene obaveze JLS'!$A$11:$M$1500,12,FALSE)),0)))</f>
        <v/>
      </c>
      <c r="N743" s="87" t="str">
        <f>IF(A743=0,"",IF($A743&lt;=$A$1,+IF(VLOOKUP(A743,'Rashodi- plan-izvršenje'!$A$8:$M$1500,10,FALSE)&gt;0,VLOOKUP(A743,'Rashodi- plan-izvršenje'!$A$8:$M$1500,11,FALSE),VLOOKUP(A743,'Rashodi- plan-izvršenje'!$A$8:$M$1500,13,FALSE)),+IF($A743&gt;$A$2,IF(VLOOKUP($A743,'Neizmirene obaveze JLS'!$A$8:$M$1500,10,FALSE)&gt;0,VLOOKUP($A743,'Neizmirene obaveze JLS'!$A$11:$M$1500,11,FALSE),VLOOKUP($A743,'Neizmirene obaveze JLS'!$A$11:$M$1500,13,FALSE)),0)))</f>
        <v/>
      </c>
      <c r="O743" s="87" t="str">
        <f>IF(A743=0,"",IF($A743&lt;=$A$1,VALUE(+VLOOKUP($A743,'Rashodi- plan-izvršenje'!$A$8:N$1500,'prenos-P-R-N'!O$1,FALSE)),IF($A743&lt;=A$2,VALUE(VLOOKUP($A743,'Prihodi- plan-izvršenje'!$A$8:$H$500,6,FALSE)),VALUE(VLOOKUP($A743,'Neizmirene obaveze JLS'!$A$8:$N$500,O$1,FALSE)))))</f>
        <v/>
      </c>
      <c r="P743" s="87" t="str">
        <f>IF(A743=0,"",IF(A743=0,0,IF(A743&gt;A$2,'šifarnik K-izvor'!G$3,+IF(Q743&lt;700,+'šifarnik K-izvor'!G$2,'šifarnik K-izvor'!G$1))))</f>
        <v/>
      </c>
      <c r="Q743" s="87">
        <f>IF($A743&lt;=$A$1,VALUE(+VLOOKUP($A743,'Rashodi- plan-izvršenje'!$A$8:O$1500,'prenos-P-R-N'!Q$1,FALSE)),IF($A743&lt;=$A$2,VLOOKUP($A743,'Prihodi- plan-izvršenje'!$A$4:$H$500,4,FALSE),IF($A743&lt;=$A$3,VLOOKUP(A743,'Neizmirene obaveze JLS'!$A$11:O$500,Q$1,FALSE),"")))</f>
        <v>0</v>
      </c>
      <c r="R743" s="88">
        <f>IF($A743&lt;=$A$1,VALUE(+VLOOKUP($A743,'Rashodi- plan-izvršenje'!$A$8:P$1500,'prenos-P-R-N'!R$1,FALSE)),IF($A743&lt;=$A$2,VLOOKUP($A743,'Prihodi- plan-izvršenje'!$A$4:$H$500,7,FALSE),""))</f>
        <v>0</v>
      </c>
      <c r="S743" s="88">
        <f>IF(A743=0,0,IF($A743&lt;=$A$1,VALUE(+VLOOKUP($A743,'Rashodi- plan-izvršenje'!$A$8:Q$1500,'prenos-P-R-N'!S$1,FALSE)),IF($A743&lt;=$A$2,VLOOKUP($A743,'Prihodi- plan-izvršenje'!$A$4:$H$500,8,FALSE),0)))</f>
        <v>0</v>
      </c>
      <c r="T743" s="88" t="str">
        <f>IF($A743&gt;$A$2,VLOOKUP($A743,'Neizmirene obaveze JLS'!$A$11:R$500,R$1,FALSE),"")</f>
        <v/>
      </c>
      <c r="U743" s="88">
        <f>IF($A743&gt;$A$2,VLOOKUP($A743,'Neizmirene obaveze JLS'!$A$11:S$500,S$1,FALSE),0)</f>
        <v>0</v>
      </c>
      <c r="V743" s="88">
        <f t="shared" si="68"/>
        <v>0</v>
      </c>
      <c r="W743" s="74"/>
      <c r="X743" s="74"/>
      <c r="Y743" s="74"/>
      <c r="Z743" s="74"/>
      <c r="AA743" s="193">
        <f t="shared" si="69"/>
        <v>1</v>
      </c>
      <c r="AB743" s="193" t="str">
        <f t="shared" si="70"/>
        <v/>
      </c>
    </row>
    <row r="744" spans="1:28">
      <c r="A744" s="89">
        <f>IF(AND(COUNTIF(A$1:A$3,"&gt;0")=1,MAX(A$8:A743)&lt;A$1),A743+1,IF(AND(COUNTIF(A$1:A$3,"&gt;0")=2,MAX(A$8:A743)&lt;A$2),A743+1,IF(AND(COUNTIF(A$1:A$3,"&gt;0")=3,MAX(A$8:A743)&lt;A$3),A743+1,0)))</f>
        <v>0</v>
      </c>
      <c r="B744" s="89" t="str">
        <f t="shared" si="71"/>
        <v/>
      </c>
      <c r="C744" s="89" t="str">
        <f t="shared" si="72"/>
        <v/>
      </c>
      <c r="D744" s="87" t="str">
        <f>IF($A744=0,"",IF($A744&lt;=$A$1,+VLOOKUP($A744,'Rashodi- plan-izvršenje'!$A$8:B$1500,'prenos-P-R-N'!D$1,FALSE),IF($A744&gt;$A$2,+VLOOKUP($A744,'Neizmirene obaveze JLS'!$A$11:B$500,'prenos-P-R-N'!D$1,FALSE),"")))</f>
        <v/>
      </c>
      <c r="E744" s="87" t="str">
        <f>IF($A744=0,"",IF($A744&lt;=$A$1,+VLOOKUP($A744,'Rashodi- plan-izvršenje'!$A$8:C$1500,'prenos-P-R-N'!E$1,FALSE),IF($A744&gt;$A$2,+VLOOKUP($A744,'Neizmirene obaveze JLS'!$A$11:C$500,'prenos-P-R-N'!E$1,FALSE),"")))</f>
        <v/>
      </c>
      <c r="F744" s="87" t="str">
        <f>IF($A744=0,"",IF($A744&lt;=$A$1,+VLOOKUP($A744,'Rashodi- plan-izvršenje'!$A$8:D$1500,'prenos-P-R-N'!F$1,FALSE),IF($A744&gt;$A$2,+VLOOKUP($A744,'Neizmirene obaveze JLS'!$A$11:D$500,'prenos-P-R-N'!F$1,FALSE),"")))</f>
        <v/>
      </c>
      <c r="G744" s="87" t="str">
        <f>IF($A744=0,"",IF($A744&lt;=$A$1,+VLOOKUP($A744,'Rashodi- plan-izvršenje'!$A$8:E$1500,'prenos-P-R-N'!G$1,FALSE),IF($A744&gt;$A$2,+VLOOKUP($A744,'Neizmirene obaveze JLS'!$A$11:E$500,'prenos-P-R-N'!G$1,FALSE),"")))</f>
        <v/>
      </c>
      <c r="H744" s="87" t="str">
        <f>IF($A744=0,"",IF($A744&lt;=$A$1,+VLOOKUP($A744,'Rashodi- plan-izvršenje'!$A$8:F$1500,'prenos-P-R-N'!H$1,FALSE),IF($A744&gt;$A$2,+VLOOKUP($A744,'Neizmirene obaveze JLS'!$A$11:F$500,'prenos-P-R-N'!H$1,FALSE),"")))</f>
        <v/>
      </c>
      <c r="I744" s="87" t="str">
        <f>IF($A744=0,"",IF($A744&lt;=$A$1,+VLOOKUP($A744,'Rashodi- plan-izvršenje'!$A$8:G$1500,'prenos-P-R-N'!I$1,FALSE),IF($A744&gt;$A$2,+VLOOKUP($A744,'Neizmirene obaveze JLS'!$A$11:G$500,'prenos-P-R-N'!I$1,FALSE),"")))</f>
        <v/>
      </c>
      <c r="J744" s="87" t="str">
        <f>IF($A744=0,"",IF($A744&lt;=$A$1,+VLOOKUP($A744,'Rashodi- plan-izvršenje'!$A$8:H$1500,'prenos-P-R-N'!J$1,FALSE),IF($A744&gt;$A$2,+VLOOKUP($A744,'Neizmirene obaveze JLS'!$A$11:H$500,'prenos-P-R-N'!J$1,FALSE),"")))</f>
        <v/>
      </c>
      <c r="K744" s="87" t="str">
        <f>IF($A744=0,"",IF($A744&lt;=$A$1,+VLOOKUP($A744,'Rashodi- plan-izvršenje'!$A$8:I$1500,'prenos-P-R-N'!K$1,FALSE),IF($A744&gt;$A$2,+VLOOKUP($A744,'Neizmirene obaveze JLS'!$A$11:I$500,'prenos-P-R-N'!K$1,FALSE),"")))</f>
        <v/>
      </c>
      <c r="L744" t="str">
        <f>IF(A744=0,"",IF(A744&lt;=A$1,+IF(VLOOKUP(A744,'Rashodi- plan-izvršenje'!A$8:J$1500,M$1,FALSE)&gt;0,"Програмска активност","Пројекат"),IF(A744&gt;A$2,+IF(VLOOKUP(A744,'Neizmirene obaveze JLS'!A$8:J$2008,M$1,FALSE)&gt;0,"Програмска активност","Пројекат"),"")))</f>
        <v/>
      </c>
      <c r="M744" s="87" t="str">
        <f>IF(A744=0,"",IF($A744&lt;=$A$1,+IF(VLOOKUP($A744,'Rashodi- plan-izvršenje'!$A$8:$M$1500,10,FALSE)&gt;0,VLOOKUP($A744,'Rashodi- plan-izvršenje'!$A$8:$M$1500,10,FALSE),VLOOKUP($A744,'Rashodi- plan-izvršenje'!$A$8:$M$1500,12,FALSE)),+IF($A744&gt;$A$2,IF(VLOOKUP($A744,'Neizmirene obaveze JLS'!$A$8:$M$1500,10,FALSE)&gt;0,VLOOKUP($A744,'Neizmirene obaveze JLS'!$A$11:$M$1500,10,FALSE),VLOOKUP($A744,'Neizmirene obaveze JLS'!$A$11:$M$1500,12,FALSE)),0)))</f>
        <v/>
      </c>
      <c r="N744" s="87" t="str">
        <f>IF(A744=0,"",IF($A744&lt;=$A$1,+IF(VLOOKUP(A744,'Rashodi- plan-izvršenje'!$A$8:$M$1500,10,FALSE)&gt;0,VLOOKUP(A744,'Rashodi- plan-izvršenje'!$A$8:$M$1500,11,FALSE),VLOOKUP(A744,'Rashodi- plan-izvršenje'!$A$8:$M$1500,13,FALSE)),+IF($A744&gt;$A$2,IF(VLOOKUP($A744,'Neizmirene obaveze JLS'!$A$8:$M$1500,10,FALSE)&gt;0,VLOOKUP($A744,'Neizmirene obaveze JLS'!$A$11:$M$1500,11,FALSE),VLOOKUP($A744,'Neizmirene obaveze JLS'!$A$11:$M$1500,13,FALSE)),0)))</f>
        <v/>
      </c>
      <c r="O744" s="87" t="str">
        <f>IF(A744=0,"",IF($A744&lt;=$A$1,VALUE(+VLOOKUP($A744,'Rashodi- plan-izvršenje'!$A$8:N$1500,'prenos-P-R-N'!O$1,FALSE)),IF($A744&lt;=A$2,VALUE(VLOOKUP($A744,'Prihodi- plan-izvršenje'!$A$8:$H$500,6,FALSE)),VALUE(VLOOKUP($A744,'Neizmirene obaveze JLS'!$A$8:$N$500,O$1,FALSE)))))</f>
        <v/>
      </c>
      <c r="P744" s="87" t="str">
        <f>IF(A744=0,"",IF(A744=0,0,IF(A744&gt;A$2,'šifarnik K-izvor'!G$3,+IF(Q744&lt;700,+'šifarnik K-izvor'!G$2,'šifarnik K-izvor'!G$1))))</f>
        <v/>
      </c>
      <c r="Q744" s="87">
        <f>IF($A744&lt;=$A$1,VALUE(+VLOOKUP($A744,'Rashodi- plan-izvršenje'!$A$8:O$1500,'prenos-P-R-N'!Q$1,FALSE)),IF($A744&lt;=$A$2,VLOOKUP($A744,'Prihodi- plan-izvršenje'!$A$4:$H$500,4,FALSE),IF($A744&lt;=$A$3,VLOOKUP(A744,'Neizmirene obaveze JLS'!$A$11:O$500,Q$1,FALSE),"")))</f>
        <v>0</v>
      </c>
      <c r="R744" s="88">
        <f>IF($A744&lt;=$A$1,VALUE(+VLOOKUP($A744,'Rashodi- plan-izvršenje'!$A$8:P$1500,'prenos-P-R-N'!R$1,FALSE)),IF($A744&lt;=$A$2,VLOOKUP($A744,'Prihodi- plan-izvršenje'!$A$4:$H$500,7,FALSE),""))</f>
        <v>0</v>
      </c>
      <c r="S744" s="88">
        <f>IF(A744=0,0,IF($A744&lt;=$A$1,VALUE(+VLOOKUP($A744,'Rashodi- plan-izvršenje'!$A$8:Q$1500,'prenos-P-R-N'!S$1,FALSE)),IF($A744&lt;=$A$2,VLOOKUP($A744,'Prihodi- plan-izvršenje'!$A$4:$H$500,8,FALSE),0)))</f>
        <v>0</v>
      </c>
      <c r="T744" s="88" t="str">
        <f>IF($A744&gt;$A$2,VLOOKUP($A744,'Neizmirene obaveze JLS'!$A$11:R$500,R$1,FALSE),"")</f>
        <v/>
      </c>
      <c r="U744" s="88">
        <f>IF($A744&gt;$A$2,VLOOKUP($A744,'Neizmirene obaveze JLS'!$A$11:S$500,S$1,FALSE),0)</f>
        <v>0</v>
      </c>
      <c r="V744" s="88">
        <f t="shared" si="68"/>
        <v>0</v>
      </c>
      <c r="W744" s="74"/>
      <c r="X744" s="74"/>
      <c r="Y744" s="74"/>
      <c r="Z744" s="74"/>
      <c r="AA744" s="193">
        <f t="shared" si="69"/>
        <v>1</v>
      </c>
      <c r="AB744" s="193" t="str">
        <f t="shared" si="70"/>
        <v/>
      </c>
    </row>
    <row r="745" spans="1:28">
      <c r="A745" s="89">
        <f>IF(AND(COUNTIF(A$1:A$3,"&gt;0")=1,MAX(A$8:A744)&lt;A$1),A744+1,IF(AND(COUNTIF(A$1:A$3,"&gt;0")=2,MAX(A$8:A744)&lt;A$2),A744+1,IF(AND(COUNTIF(A$1:A$3,"&gt;0")=3,MAX(A$8:A744)&lt;A$3),A744+1,0)))</f>
        <v>0</v>
      </c>
      <c r="B745" s="89" t="str">
        <f t="shared" si="71"/>
        <v/>
      </c>
      <c r="C745" s="89" t="str">
        <f t="shared" si="72"/>
        <v/>
      </c>
      <c r="D745" s="87" t="str">
        <f>IF($A745=0,"",IF($A745&lt;=$A$1,+VLOOKUP($A745,'Rashodi- plan-izvršenje'!$A$8:B$1500,'prenos-P-R-N'!D$1,FALSE),IF($A745&gt;$A$2,+VLOOKUP($A745,'Neizmirene obaveze JLS'!$A$11:B$500,'prenos-P-R-N'!D$1,FALSE),"")))</f>
        <v/>
      </c>
      <c r="E745" s="87" t="str">
        <f>IF($A745=0,"",IF($A745&lt;=$A$1,+VLOOKUP($A745,'Rashodi- plan-izvršenje'!$A$8:C$1500,'prenos-P-R-N'!E$1,FALSE),IF($A745&gt;$A$2,+VLOOKUP($A745,'Neizmirene obaveze JLS'!$A$11:C$500,'prenos-P-R-N'!E$1,FALSE),"")))</f>
        <v/>
      </c>
      <c r="F745" s="87" t="str">
        <f>IF($A745=0,"",IF($A745&lt;=$A$1,+VLOOKUP($A745,'Rashodi- plan-izvršenje'!$A$8:D$1500,'prenos-P-R-N'!F$1,FALSE),IF($A745&gt;$A$2,+VLOOKUP($A745,'Neizmirene obaveze JLS'!$A$11:D$500,'prenos-P-R-N'!F$1,FALSE),"")))</f>
        <v/>
      </c>
      <c r="G745" s="87" t="str">
        <f>IF($A745=0,"",IF($A745&lt;=$A$1,+VLOOKUP($A745,'Rashodi- plan-izvršenje'!$A$8:E$1500,'prenos-P-R-N'!G$1,FALSE),IF($A745&gt;$A$2,+VLOOKUP($A745,'Neizmirene obaveze JLS'!$A$11:E$500,'prenos-P-R-N'!G$1,FALSE),"")))</f>
        <v/>
      </c>
      <c r="H745" s="87" t="str">
        <f>IF($A745=0,"",IF($A745&lt;=$A$1,+VLOOKUP($A745,'Rashodi- plan-izvršenje'!$A$8:F$1500,'prenos-P-R-N'!H$1,FALSE),IF($A745&gt;$A$2,+VLOOKUP($A745,'Neizmirene obaveze JLS'!$A$11:F$500,'prenos-P-R-N'!H$1,FALSE),"")))</f>
        <v/>
      </c>
      <c r="I745" s="87" t="str">
        <f>IF($A745=0,"",IF($A745&lt;=$A$1,+VLOOKUP($A745,'Rashodi- plan-izvršenje'!$A$8:G$1500,'prenos-P-R-N'!I$1,FALSE),IF($A745&gt;$A$2,+VLOOKUP($A745,'Neizmirene obaveze JLS'!$A$11:G$500,'prenos-P-R-N'!I$1,FALSE),"")))</f>
        <v/>
      </c>
      <c r="J745" s="87" t="str">
        <f>IF($A745=0,"",IF($A745&lt;=$A$1,+VLOOKUP($A745,'Rashodi- plan-izvršenje'!$A$8:H$1500,'prenos-P-R-N'!J$1,FALSE),IF($A745&gt;$A$2,+VLOOKUP($A745,'Neizmirene obaveze JLS'!$A$11:H$500,'prenos-P-R-N'!J$1,FALSE),"")))</f>
        <v/>
      </c>
      <c r="K745" s="87" t="str">
        <f>IF($A745=0,"",IF($A745&lt;=$A$1,+VLOOKUP($A745,'Rashodi- plan-izvršenje'!$A$8:I$1500,'prenos-P-R-N'!K$1,FALSE),IF($A745&gt;$A$2,+VLOOKUP($A745,'Neizmirene obaveze JLS'!$A$11:I$500,'prenos-P-R-N'!K$1,FALSE),"")))</f>
        <v/>
      </c>
      <c r="L745" t="str">
        <f>IF(A745=0,"",IF(A745&lt;=A$1,+IF(VLOOKUP(A745,'Rashodi- plan-izvršenje'!A$8:J$1500,M$1,FALSE)&gt;0,"Програмска активност","Пројекат"),IF(A745&gt;A$2,+IF(VLOOKUP(A745,'Neizmirene obaveze JLS'!A$8:J$2008,M$1,FALSE)&gt;0,"Програмска активност","Пројекат"),"")))</f>
        <v/>
      </c>
      <c r="M745" s="87" t="str">
        <f>IF(A745=0,"",IF($A745&lt;=$A$1,+IF(VLOOKUP($A745,'Rashodi- plan-izvršenje'!$A$8:$M$1500,10,FALSE)&gt;0,VLOOKUP($A745,'Rashodi- plan-izvršenje'!$A$8:$M$1500,10,FALSE),VLOOKUP($A745,'Rashodi- plan-izvršenje'!$A$8:$M$1500,12,FALSE)),+IF($A745&gt;$A$2,IF(VLOOKUP($A745,'Neizmirene obaveze JLS'!$A$8:$M$1500,10,FALSE)&gt;0,VLOOKUP($A745,'Neizmirene obaveze JLS'!$A$11:$M$1500,10,FALSE),VLOOKUP($A745,'Neizmirene obaveze JLS'!$A$11:$M$1500,12,FALSE)),0)))</f>
        <v/>
      </c>
      <c r="N745" s="87" t="str">
        <f>IF(A745=0,"",IF($A745&lt;=$A$1,+IF(VLOOKUP(A745,'Rashodi- plan-izvršenje'!$A$8:$M$1500,10,FALSE)&gt;0,VLOOKUP(A745,'Rashodi- plan-izvršenje'!$A$8:$M$1500,11,FALSE),VLOOKUP(A745,'Rashodi- plan-izvršenje'!$A$8:$M$1500,13,FALSE)),+IF($A745&gt;$A$2,IF(VLOOKUP($A745,'Neizmirene obaveze JLS'!$A$8:$M$1500,10,FALSE)&gt;0,VLOOKUP($A745,'Neizmirene obaveze JLS'!$A$11:$M$1500,11,FALSE),VLOOKUP($A745,'Neizmirene obaveze JLS'!$A$11:$M$1500,13,FALSE)),0)))</f>
        <v/>
      </c>
      <c r="O745" s="87" t="str">
        <f>IF(A745=0,"",IF($A745&lt;=$A$1,VALUE(+VLOOKUP($A745,'Rashodi- plan-izvršenje'!$A$8:N$1500,'prenos-P-R-N'!O$1,FALSE)),IF($A745&lt;=A$2,VALUE(VLOOKUP($A745,'Prihodi- plan-izvršenje'!$A$8:$H$500,6,FALSE)),VALUE(VLOOKUP($A745,'Neizmirene obaveze JLS'!$A$8:$N$500,O$1,FALSE)))))</f>
        <v/>
      </c>
      <c r="P745" s="87" t="str">
        <f>IF(A745=0,"",IF(A745=0,0,IF(A745&gt;A$2,'šifarnik K-izvor'!G$3,+IF(Q745&lt;700,+'šifarnik K-izvor'!G$2,'šifarnik K-izvor'!G$1))))</f>
        <v/>
      </c>
      <c r="Q745" s="87">
        <f>IF($A745&lt;=$A$1,VALUE(+VLOOKUP($A745,'Rashodi- plan-izvršenje'!$A$8:O$1500,'prenos-P-R-N'!Q$1,FALSE)),IF($A745&lt;=$A$2,VLOOKUP($A745,'Prihodi- plan-izvršenje'!$A$4:$H$500,4,FALSE),IF($A745&lt;=$A$3,VLOOKUP(A745,'Neizmirene obaveze JLS'!$A$11:O$500,Q$1,FALSE),"")))</f>
        <v>0</v>
      </c>
      <c r="R745" s="88">
        <f>IF($A745&lt;=$A$1,VALUE(+VLOOKUP($A745,'Rashodi- plan-izvršenje'!$A$8:P$1500,'prenos-P-R-N'!R$1,FALSE)),IF($A745&lt;=$A$2,VLOOKUP($A745,'Prihodi- plan-izvršenje'!$A$4:$H$500,7,FALSE),""))</f>
        <v>0</v>
      </c>
      <c r="S745" s="88">
        <f>IF(A745=0,0,IF($A745&lt;=$A$1,VALUE(+VLOOKUP($A745,'Rashodi- plan-izvršenje'!$A$8:Q$1500,'prenos-P-R-N'!S$1,FALSE)),IF($A745&lt;=$A$2,VLOOKUP($A745,'Prihodi- plan-izvršenje'!$A$4:$H$500,8,FALSE),0)))</f>
        <v>0</v>
      </c>
      <c r="T745" s="88" t="str">
        <f>IF($A745&gt;$A$2,VLOOKUP($A745,'Neizmirene obaveze JLS'!$A$11:R$500,R$1,FALSE),"")</f>
        <v/>
      </c>
      <c r="U745" s="88">
        <f>IF($A745&gt;$A$2,VLOOKUP($A745,'Neizmirene obaveze JLS'!$A$11:S$500,S$1,FALSE),0)</f>
        <v>0</v>
      </c>
      <c r="V745" s="88">
        <f t="shared" si="68"/>
        <v>0</v>
      </c>
      <c r="W745" s="74"/>
      <c r="X745" s="74"/>
      <c r="Y745" s="74"/>
      <c r="Z745" s="74"/>
      <c r="AA745" s="193">
        <f t="shared" si="69"/>
        <v>1</v>
      </c>
      <c r="AB745" s="193" t="str">
        <f t="shared" si="70"/>
        <v/>
      </c>
    </row>
    <row r="746" spans="1:28">
      <c r="A746" s="89">
        <f>IF(AND(COUNTIF(A$1:A$3,"&gt;0")=1,MAX(A$8:A745)&lt;A$1),A745+1,IF(AND(COUNTIF(A$1:A$3,"&gt;0")=2,MAX(A$8:A745)&lt;A$2),A745+1,IF(AND(COUNTIF(A$1:A$3,"&gt;0")=3,MAX(A$8:A745)&lt;A$3),A745+1,0)))</f>
        <v>0</v>
      </c>
      <c r="B746" s="89" t="str">
        <f t="shared" si="71"/>
        <v/>
      </c>
      <c r="C746" s="89" t="str">
        <f t="shared" si="72"/>
        <v/>
      </c>
      <c r="D746" s="87" t="str">
        <f>IF($A746=0,"",IF($A746&lt;=$A$1,+VLOOKUP($A746,'Rashodi- plan-izvršenje'!$A$8:B$1500,'prenos-P-R-N'!D$1,FALSE),IF($A746&gt;$A$2,+VLOOKUP($A746,'Neizmirene obaveze JLS'!$A$11:B$500,'prenos-P-R-N'!D$1,FALSE),"")))</f>
        <v/>
      </c>
      <c r="E746" s="87" t="str">
        <f>IF($A746=0,"",IF($A746&lt;=$A$1,+VLOOKUP($A746,'Rashodi- plan-izvršenje'!$A$8:C$1500,'prenos-P-R-N'!E$1,FALSE),IF($A746&gt;$A$2,+VLOOKUP($A746,'Neizmirene obaveze JLS'!$A$11:C$500,'prenos-P-R-N'!E$1,FALSE),"")))</f>
        <v/>
      </c>
      <c r="F746" s="87" t="str">
        <f>IF($A746=0,"",IF($A746&lt;=$A$1,+VLOOKUP($A746,'Rashodi- plan-izvršenje'!$A$8:D$1500,'prenos-P-R-N'!F$1,FALSE),IF($A746&gt;$A$2,+VLOOKUP($A746,'Neizmirene obaveze JLS'!$A$11:D$500,'prenos-P-R-N'!F$1,FALSE),"")))</f>
        <v/>
      </c>
      <c r="G746" s="87" t="str">
        <f>IF($A746=0,"",IF($A746&lt;=$A$1,+VLOOKUP($A746,'Rashodi- plan-izvršenje'!$A$8:E$1500,'prenos-P-R-N'!G$1,FALSE),IF($A746&gt;$A$2,+VLOOKUP($A746,'Neizmirene obaveze JLS'!$A$11:E$500,'prenos-P-R-N'!G$1,FALSE),"")))</f>
        <v/>
      </c>
      <c r="H746" s="87" t="str">
        <f>IF($A746=0,"",IF($A746&lt;=$A$1,+VLOOKUP($A746,'Rashodi- plan-izvršenje'!$A$8:F$1500,'prenos-P-R-N'!H$1,FALSE),IF($A746&gt;$A$2,+VLOOKUP($A746,'Neizmirene obaveze JLS'!$A$11:F$500,'prenos-P-R-N'!H$1,FALSE),"")))</f>
        <v/>
      </c>
      <c r="I746" s="87" t="str">
        <f>IF($A746=0,"",IF($A746&lt;=$A$1,+VLOOKUP($A746,'Rashodi- plan-izvršenje'!$A$8:G$1500,'prenos-P-R-N'!I$1,FALSE),IF($A746&gt;$A$2,+VLOOKUP($A746,'Neizmirene obaveze JLS'!$A$11:G$500,'prenos-P-R-N'!I$1,FALSE),"")))</f>
        <v/>
      </c>
      <c r="J746" s="87" t="str">
        <f>IF($A746=0,"",IF($A746&lt;=$A$1,+VLOOKUP($A746,'Rashodi- plan-izvršenje'!$A$8:H$1500,'prenos-P-R-N'!J$1,FALSE),IF($A746&gt;$A$2,+VLOOKUP($A746,'Neizmirene obaveze JLS'!$A$11:H$500,'prenos-P-R-N'!J$1,FALSE),"")))</f>
        <v/>
      </c>
      <c r="K746" s="87" t="str">
        <f>IF($A746=0,"",IF($A746&lt;=$A$1,+VLOOKUP($A746,'Rashodi- plan-izvršenje'!$A$8:I$1500,'prenos-P-R-N'!K$1,FALSE),IF($A746&gt;$A$2,+VLOOKUP($A746,'Neizmirene obaveze JLS'!$A$11:I$500,'prenos-P-R-N'!K$1,FALSE),"")))</f>
        <v/>
      </c>
      <c r="L746" t="str">
        <f>IF(A746=0,"",IF(A746&lt;=A$1,+IF(VLOOKUP(A746,'Rashodi- plan-izvršenje'!A$8:J$1500,M$1,FALSE)&gt;0,"Програмска активност","Пројекат"),IF(A746&gt;A$2,+IF(VLOOKUP(A746,'Neizmirene obaveze JLS'!A$8:J$2008,M$1,FALSE)&gt;0,"Програмска активност","Пројекат"),"")))</f>
        <v/>
      </c>
      <c r="M746" s="87" t="str">
        <f>IF(A746=0,"",IF($A746&lt;=$A$1,+IF(VLOOKUP($A746,'Rashodi- plan-izvršenje'!$A$8:$M$1500,10,FALSE)&gt;0,VLOOKUP($A746,'Rashodi- plan-izvršenje'!$A$8:$M$1500,10,FALSE),VLOOKUP($A746,'Rashodi- plan-izvršenje'!$A$8:$M$1500,12,FALSE)),+IF($A746&gt;$A$2,IF(VLOOKUP($A746,'Neizmirene obaveze JLS'!$A$8:$M$1500,10,FALSE)&gt;0,VLOOKUP($A746,'Neizmirene obaveze JLS'!$A$11:$M$1500,10,FALSE),VLOOKUP($A746,'Neizmirene obaveze JLS'!$A$11:$M$1500,12,FALSE)),0)))</f>
        <v/>
      </c>
      <c r="N746" s="87" t="str">
        <f>IF(A746=0,"",IF($A746&lt;=$A$1,+IF(VLOOKUP(A746,'Rashodi- plan-izvršenje'!$A$8:$M$1500,10,FALSE)&gt;0,VLOOKUP(A746,'Rashodi- plan-izvršenje'!$A$8:$M$1500,11,FALSE),VLOOKUP(A746,'Rashodi- plan-izvršenje'!$A$8:$M$1500,13,FALSE)),+IF($A746&gt;$A$2,IF(VLOOKUP($A746,'Neizmirene obaveze JLS'!$A$8:$M$1500,10,FALSE)&gt;0,VLOOKUP($A746,'Neizmirene obaveze JLS'!$A$11:$M$1500,11,FALSE),VLOOKUP($A746,'Neizmirene obaveze JLS'!$A$11:$M$1500,13,FALSE)),0)))</f>
        <v/>
      </c>
      <c r="O746" s="87" t="str">
        <f>IF(A746=0,"",IF($A746&lt;=$A$1,VALUE(+VLOOKUP($A746,'Rashodi- plan-izvršenje'!$A$8:N$1500,'prenos-P-R-N'!O$1,FALSE)),IF($A746&lt;=A$2,VALUE(VLOOKUP($A746,'Prihodi- plan-izvršenje'!$A$8:$H$500,6,FALSE)),VALUE(VLOOKUP($A746,'Neizmirene obaveze JLS'!$A$8:$N$500,O$1,FALSE)))))</f>
        <v/>
      </c>
      <c r="P746" s="87" t="str">
        <f>IF(A746=0,"",IF(A746=0,0,IF(A746&gt;A$2,'šifarnik K-izvor'!G$3,+IF(Q746&lt;700,+'šifarnik K-izvor'!G$2,'šifarnik K-izvor'!G$1))))</f>
        <v/>
      </c>
      <c r="Q746" s="87">
        <f>IF($A746&lt;=$A$1,VALUE(+VLOOKUP($A746,'Rashodi- plan-izvršenje'!$A$8:O$1500,'prenos-P-R-N'!Q$1,FALSE)),IF($A746&lt;=$A$2,VLOOKUP($A746,'Prihodi- plan-izvršenje'!$A$4:$H$500,4,FALSE),IF($A746&lt;=$A$3,VLOOKUP(A746,'Neizmirene obaveze JLS'!$A$11:O$500,Q$1,FALSE),"")))</f>
        <v>0</v>
      </c>
      <c r="R746" s="88">
        <f>IF($A746&lt;=$A$1,VALUE(+VLOOKUP($A746,'Rashodi- plan-izvršenje'!$A$8:P$1500,'prenos-P-R-N'!R$1,FALSE)),IF($A746&lt;=$A$2,VLOOKUP($A746,'Prihodi- plan-izvršenje'!$A$4:$H$500,7,FALSE),""))</f>
        <v>0</v>
      </c>
      <c r="S746" s="88">
        <f>IF(A746=0,0,IF($A746&lt;=$A$1,VALUE(+VLOOKUP($A746,'Rashodi- plan-izvršenje'!$A$8:Q$1500,'prenos-P-R-N'!S$1,FALSE)),IF($A746&lt;=$A$2,VLOOKUP($A746,'Prihodi- plan-izvršenje'!$A$4:$H$500,8,FALSE),0)))</f>
        <v>0</v>
      </c>
      <c r="T746" s="88" t="str">
        <f>IF($A746&gt;$A$2,VLOOKUP($A746,'Neizmirene obaveze JLS'!$A$11:R$500,R$1,FALSE),"")</f>
        <v/>
      </c>
      <c r="U746" s="88">
        <f>IF($A746&gt;$A$2,VLOOKUP($A746,'Neizmirene obaveze JLS'!$A$11:S$500,S$1,FALSE),0)</f>
        <v>0</v>
      </c>
      <c r="V746" s="88">
        <f t="shared" si="68"/>
        <v>0</v>
      </c>
      <c r="W746" s="74"/>
      <c r="X746" s="74"/>
      <c r="Y746" s="74"/>
      <c r="Z746" s="74"/>
      <c r="AA746" s="193">
        <f t="shared" si="69"/>
        <v>1</v>
      </c>
      <c r="AB746" s="193" t="str">
        <f t="shared" si="70"/>
        <v/>
      </c>
    </row>
    <row r="747" spans="1:28">
      <c r="A747" s="89">
        <f>IF(AND(COUNTIF(A$1:A$3,"&gt;0")=1,MAX(A$8:A746)&lt;A$1),A746+1,IF(AND(COUNTIF(A$1:A$3,"&gt;0")=2,MAX(A$8:A746)&lt;A$2),A746+1,IF(AND(COUNTIF(A$1:A$3,"&gt;0")=3,MAX(A$8:A746)&lt;A$3),A746+1,0)))</f>
        <v>0</v>
      </c>
      <c r="B747" s="89" t="str">
        <f t="shared" si="71"/>
        <v/>
      </c>
      <c r="C747" s="89" t="str">
        <f t="shared" si="72"/>
        <v/>
      </c>
      <c r="D747" s="87" t="str">
        <f>IF($A747=0,"",IF($A747&lt;=$A$1,+VLOOKUP($A747,'Rashodi- plan-izvršenje'!$A$8:B$1500,'prenos-P-R-N'!D$1,FALSE),IF($A747&gt;$A$2,+VLOOKUP($A747,'Neizmirene obaveze JLS'!$A$11:B$500,'prenos-P-R-N'!D$1,FALSE),"")))</f>
        <v/>
      </c>
      <c r="E747" s="87" t="str">
        <f>IF($A747=0,"",IF($A747&lt;=$A$1,+VLOOKUP($A747,'Rashodi- plan-izvršenje'!$A$8:C$1500,'prenos-P-R-N'!E$1,FALSE),IF($A747&gt;$A$2,+VLOOKUP($A747,'Neizmirene obaveze JLS'!$A$11:C$500,'prenos-P-R-N'!E$1,FALSE),"")))</f>
        <v/>
      </c>
      <c r="F747" s="87" t="str">
        <f>IF($A747=0,"",IF($A747&lt;=$A$1,+VLOOKUP($A747,'Rashodi- plan-izvršenje'!$A$8:D$1500,'prenos-P-R-N'!F$1,FALSE),IF($A747&gt;$A$2,+VLOOKUP($A747,'Neizmirene obaveze JLS'!$A$11:D$500,'prenos-P-R-N'!F$1,FALSE),"")))</f>
        <v/>
      </c>
      <c r="G747" s="87" t="str">
        <f>IF($A747=0,"",IF($A747&lt;=$A$1,+VLOOKUP($A747,'Rashodi- plan-izvršenje'!$A$8:E$1500,'prenos-P-R-N'!G$1,FALSE),IF($A747&gt;$A$2,+VLOOKUP($A747,'Neizmirene obaveze JLS'!$A$11:E$500,'prenos-P-R-N'!G$1,FALSE),"")))</f>
        <v/>
      </c>
      <c r="H747" s="87" t="str">
        <f>IF($A747=0,"",IF($A747&lt;=$A$1,+VLOOKUP($A747,'Rashodi- plan-izvršenje'!$A$8:F$1500,'prenos-P-R-N'!H$1,FALSE),IF($A747&gt;$A$2,+VLOOKUP($A747,'Neizmirene obaveze JLS'!$A$11:F$500,'prenos-P-R-N'!H$1,FALSE),"")))</f>
        <v/>
      </c>
      <c r="I747" s="87" t="str">
        <f>IF($A747=0,"",IF($A747&lt;=$A$1,+VLOOKUP($A747,'Rashodi- plan-izvršenje'!$A$8:G$1500,'prenos-P-R-N'!I$1,FALSE),IF($A747&gt;$A$2,+VLOOKUP($A747,'Neizmirene obaveze JLS'!$A$11:G$500,'prenos-P-R-N'!I$1,FALSE),"")))</f>
        <v/>
      </c>
      <c r="J747" s="87" t="str">
        <f>IF($A747=0,"",IF($A747&lt;=$A$1,+VLOOKUP($A747,'Rashodi- plan-izvršenje'!$A$8:H$1500,'prenos-P-R-N'!J$1,FALSE),IF($A747&gt;$A$2,+VLOOKUP($A747,'Neizmirene obaveze JLS'!$A$11:H$500,'prenos-P-R-N'!J$1,FALSE),"")))</f>
        <v/>
      </c>
      <c r="K747" s="87" t="str">
        <f>IF($A747=0,"",IF($A747&lt;=$A$1,+VLOOKUP($A747,'Rashodi- plan-izvršenje'!$A$8:I$1500,'prenos-P-R-N'!K$1,FALSE),IF($A747&gt;$A$2,+VLOOKUP($A747,'Neizmirene obaveze JLS'!$A$11:I$500,'prenos-P-R-N'!K$1,FALSE),"")))</f>
        <v/>
      </c>
      <c r="L747" t="str">
        <f>IF(A747=0,"",IF(A747&lt;=A$1,+IF(VLOOKUP(A747,'Rashodi- plan-izvršenje'!A$8:J$1500,M$1,FALSE)&gt;0,"Програмска активност","Пројекат"),IF(A747&gt;A$2,+IF(VLOOKUP(A747,'Neizmirene obaveze JLS'!A$8:J$2008,M$1,FALSE)&gt;0,"Програмска активност","Пројекат"),"")))</f>
        <v/>
      </c>
      <c r="M747" s="87" t="str">
        <f>IF(A747=0,"",IF($A747&lt;=$A$1,+IF(VLOOKUP($A747,'Rashodi- plan-izvršenje'!$A$8:$M$1500,10,FALSE)&gt;0,VLOOKUP($A747,'Rashodi- plan-izvršenje'!$A$8:$M$1500,10,FALSE),VLOOKUP($A747,'Rashodi- plan-izvršenje'!$A$8:$M$1500,12,FALSE)),+IF($A747&gt;$A$2,IF(VLOOKUP($A747,'Neizmirene obaveze JLS'!$A$8:$M$1500,10,FALSE)&gt;0,VLOOKUP($A747,'Neizmirene obaveze JLS'!$A$11:$M$1500,10,FALSE),VLOOKUP($A747,'Neizmirene obaveze JLS'!$A$11:$M$1500,12,FALSE)),0)))</f>
        <v/>
      </c>
      <c r="N747" s="87" t="str">
        <f>IF(A747=0,"",IF($A747&lt;=$A$1,+IF(VLOOKUP(A747,'Rashodi- plan-izvršenje'!$A$8:$M$1500,10,FALSE)&gt;0,VLOOKUP(A747,'Rashodi- plan-izvršenje'!$A$8:$M$1500,11,FALSE),VLOOKUP(A747,'Rashodi- plan-izvršenje'!$A$8:$M$1500,13,FALSE)),+IF($A747&gt;$A$2,IF(VLOOKUP($A747,'Neizmirene obaveze JLS'!$A$8:$M$1500,10,FALSE)&gt;0,VLOOKUP($A747,'Neizmirene obaveze JLS'!$A$11:$M$1500,11,FALSE),VLOOKUP($A747,'Neizmirene obaveze JLS'!$A$11:$M$1500,13,FALSE)),0)))</f>
        <v/>
      </c>
      <c r="O747" s="87" t="str">
        <f>IF(A747=0,"",IF($A747&lt;=$A$1,VALUE(+VLOOKUP($A747,'Rashodi- plan-izvršenje'!$A$8:N$1500,'prenos-P-R-N'!O$1,FALSE)),IF($A747&lt;=A$2,VALUE(VLOOKUP($A747,'Prihodi- plan-izvršenje'!$A$8:$H$500,6,FALSE)),VALUE(VLOOKUP($A747,'Neizmirene obaveze JLS'!$A$8:$N$500,O$1,FALSE)))))</f>
        <v/>
      </c>
      <c r="P747" s="87" t="str">
        <f>IF(A747=0,"",IF(A747=0,0,IF(A747&gt;A$2,'šifarnik K-izvor'!G$3,+IF(Q747&lt;700,+'šifarnik K-izvor'!G$2,'šifarnik K-izvor'!G$1))))</f>
        <v/>
      </c>
      <c r="Q747" s="87">
        <f>IF($A747&lt;=$A$1,VALUE(+VLOOKUP($A747,'Rashodi- plan-izvršenje'!$A$8:O$1500,'prenos-P-R-N'!Q$1,FALSE)),IF($A747&lt;=$A$2,VLOOKUP($A747,'Prihodi- plan-izvršenje'!$A$4:$H$500,4,FALSE),IF($A747&lt;=$A$3,VLOOKUP(A747,'Neizmirene obaveze JLS'!$A$11:O$500,Q$1,FALSE),"")))</f>
        <v>0</v>
      </c>
      <c r="R747" s="88">
        <f>IF($A747&lt;=$A$1,VALUE(+VLOOKUP($A747,'Rashodi- plan-izvršenje'!$A$8:P$1500,'prenos-P-R-N'!R$1,FALSE)),IF($A747&lt;=$A$2,VLOOKUP($A747,'Prihodi- plan-izvršenje'!$A$4:$H$500,7,FALSE),""))</f>
        <v>0</v>
      </c>
      <c r="S747" s="88">
        <f>IF(A747=0,0,IF($A747&lt;=$A$1,VALUE(+VLOOKUP($A747,'Rashodi- plan-izvršenje'!$A$8:Q$1500,'prenos-P-R-N'!S$1,FALSE)),IF($A747&lt;=$A$2,VLOOKUP($A747,'Prihodi- plan-izvršenje'!$A$4:$H$500,8,FALSE),0)))</f>
        <v>0</v>
      </c>
      <c r="T747" s="88" t="str">
        <f>IF($A747&gt;$A$2,VLOOKUP($A747,'Neizmirene obaveze JLS'!$A$11:R$500,R$1,FALSE),"")</f>
        <v/>
      </c>
      <c r="U747" s="88">
        <f>IF($A747&gt;$A$2,VLOOKUP($A747,'Neizmirene obaveze JLS'!$A$11:S$500,S$1,FALSE),0)</f>
        <v>0</v>
      </c>
      <c r="V747" s="88">
        <f t="shared" si="68"/>
        <v>0</v>
      </c>
      <c r="W747" s="74"/>
      <c r="X747" s="74"/>
      <c r="Y747" s="74"/>
      <c r="Z747" s="74"/>
      <c r="AA747" s="193">
        <f t="shared" si="69"/>
        <v>1</v>
      </c>
      <c r="AB747" s="193" t="str">
        <f t="shared" si="70"/>
        <v/>
      </c>
    </row>
    <row r="748" spans="1:28">
      <c r="A748" s="89">
        <f>IF(AND(COUNTIF(A$1:A$3,"&gt;0")=1,MAX(A$8:A747)&lt;A$1),A747+1,IF(AND(COUNTIF(A$1:A$3,"&gt;0")=2,MAX(A$8:A747)&lt;A$2),A747+1,IF(AND(COUNTIF(A$1:A$3,"&gt;0")=3,MAX(A$8:A747)&lt;A$3),A747+1,0)))</f>
        <v>0</v>
      </c>
      <c r="B748" s="89" t="str">
        <f t="shared" si="71"/>
        <v/>
      </c>
      <c r="C748" s="89" t="str">
        <f t="shared" si="72"/>
        <v/>
      </c>
      <c r="D748" s="87" t="str">
        <f>IF($A748=0,"",IF($A748&lt;=$A$1,+VLOOKUP($A748,'Rashodi- plan-izvršenje'!$A$8:B$1500,'prenos-P-R-N'!D$1,FALSE),IF($A748&gt;$A$2,+VLOOKUP($A748,'Neizmirene obaveze JLS'!$A$11:B$500,'prenos-P-R-N'!D$1,FALSE),"")))</f>
        <v/>
      </c>
      <c r="E748" s="87" t="str">
        <f>IF($A748=0,"",IF($A748&lt;=$A$1,+VLOOKUP($A748,'Rashodi- plan-izvršenje'!$A$8:C$1500,'prenos-P-R-N'!E$1,FALSE),IF($A748&gt;$A$2,+VLOOKUP($A748,'Neizmirene obaveze JLS'!$A$11:C$500,'prenos-P-R-N'!E$1,FALSE),"")))</f>
        <v/>
      </c>
      <c r="F748" s="87" t="str">
        <f>IF($A748=0,"",IF($A748&lt;=$A$1,+VLOOKUP($A748,'Rashodi- plan-izvršenje'!$A$8:D$1500,'prenos-P-R-N'!F$1,FALSE),IF($A748&gt;$A$2,+VLOOKUP($A748,'Neizmirene obaveze JLS'!$A$11:D$500,'prenos-P-R-N'!F$1,FALSE),"")))</f>
        <v/>
      </c>
      <c r="G748" s="87" t="str">
        <f>IF($A748=0,"",IF($A748&lt;=$A$1,+VLOOKUP($A748,'Rashodi- plan-izvršenje'!$A$8:E$1500,'prenos-P-R-N'!G$1,FALSE),IF($A748&gt;$A$2,+VLOOKUP($A748,'Neizmirene obaveze JLS'!$A$11:E$500,'prenos-P-R-N'!G$1,FALSE),"")))</f>
        <v/>
      </c>
      <c r="H748" s="87" t="str">
        <f>IF($A748=0,"",IF($A748&lt;=$A$1,+VLOOKUP($A748,'Rashodi- plan-izvršenje'!$A$8:F$1500,'prenos-P-R-N'!H$1,FALSE),IF($A748&gt;$A$2,+VLOOKUP($A748,'Neizmirene obaveze JLS'!$A$11:F$500,'prenos-P-R-N'!H$1,FALSE),"")))</f>
        <v/>
      </c>
      <c r="I748" s="87" t="str">
        <f>IF($A748=0,"",IF($A748&lt;=$A$1,+VLOOKUP($A748,'Rashodi- plan-izvršenje'!$A$8:G$1500,'prenos-P-R-N'!I$1,FALSE),IF($A748&gt;$A$2,+VLOOKUP($A748,'Neizmirene obaveze JLS'!$A$11:G$500,'prenos-P-R-N'!I$1,FALSE),"")))</f>
        <v/>
      </c>
      <c r="J748" s="87" t="str">
        <f>IF($A748=0,"",IF($A748&lt;=$A$1,+VLOOKUP($A748,'Rashodi- plan-izvršenje'!$A$8:H$1500,'prenos-P-R-N'!J$1,FALSE),IF($A748&gt;$A$2,+VLOOKUP($A748,'Neizmirene obaveze JLS'!$A$11:H$500,'prenos-P-R-N'!J$1,FALSE),"")))</f>
        <v/>
      </c>
      <c r="K748" s="87" t="str">
        <f>IF($A748=0,"",IF($A748&lt;=$A$1,+VLOOKUP($A748,'Rashodi- plan-izvršenje'!$A$8:I$1500,'prenos-P-R-N'!K$1,FALSE),IF($A748&gt;$A$2,+VLOOKUP($A748,'Neizmirene obaveze JLS'!$A$11:I$500,'prenos-P-R-N'!K$1,FALSE),"")))</f>
        <v/>
      </c>
      <c r="L748" t="str">
        <f>IF(A748=0,"",IF(A748&lt;=A$1,+IF(VLOOKUP(A748,'Rashodi- plan-izvršenje'!A$8:J$1500,M$1,FALSE)&gt;0,"Програмска активност","Пројекат"),IF(A748&gt;A$2,+IF(VLOOKUP(A748,'Neizmirene obaveze JLS'!A$8:J$2008,M$1,FALSE)&gt;0,"Програмска активност","Пројекат"),"")))</f>
        <v/>
      </c>
      <c r="M748" s="87" t="str">
        <f>IF(A748=0,"",IF($A748&lt;=$A$1,+IF(VLOOKUP($A748,'Rashodi- plan-izvršenje'!$A$8:$M$1500,10,FALSE)&gt;0,VLOOKUP($A748,'Rashodi- plan-izvršenje'!$A$8:$M$1500,10,FALSE),VLOOKUP($A748,'Rashodi- plan-izvršenje'!$A$8:$M$1500,12,FALSE)),+IF($A748&gt;$A$2,IF(VLOOKUP($A748,'Neizmirene obaveze JLS'!$A$8:$M$1500,10,FALSE)&gt;0,VLOOKUP($A748,'Neizmirene obaveze JLS'!$A$11:$M$1500,10,FALSE),VLOOKUP($A748,'Neizmirene obaveze JLS'!$A$11:$M$1500,12,FALSE)),0)))</f>
        <v/>
      </c>
      <c r="N748" s="87" t="str">
        <f>IF(A748=0,"",IF($A748&lt;=$A$1,+IF(VLOOKUP(A748,'Rashodi- plan-izvršenje'!$A$8:$M$1500,10,FALSE)&gt;0,VLOOKUP(A748,'Rashodi- plan-izvršenje'!$A$8:$M$1500,11,FALSE),VLOOKUP(A748,'Rashodi- plan-izvršenje'!$A$8:$M$1500,13,FALSE)),+IF($A748&gt;$A$2,IF(VLOOKUP($A748,'Neizmirene obaveze JLS'!$A$8:$M$1500,10,FALSE)&gt;0,VLOOKUP($A748,'Neizmirene obaveze JLS'!$A$11:$M$1500,11,FALSE),VLOOKUP($A748,'Neizmirene obaveze JLS'!$A$11:$M$1500,13,FALSE)),0)))</f>
        <v/>
      </c>
      <c r="O748" s="87" t="str">
        <f>IF(A748=0,"",IF($A748&lt;=$A$1,VALUE(+VLOOKUP($A748,'Rashodi- plan-izvršenje'!$A$8:N$1500,'prenos-P-R-N'!O$1,FALSE)),IF($A748&lt;=A$2,VALUE(VLOOKUP($A748,'Prihodi- plan-izvršenje'!$A$8:$H$500,6,FALSE)),VALUE(VLOOKUP($A748,'Neizmirene obaveze JLS'!$A$8:$N$500,O$1,FALSE)))))</f>
        <v/>
      </c>
      <c r="P748" s="87" t="str">
        <f>IF(A748=0,"",IF(A748=0,0,IF(A748&gt;A$2,'šifarnik K-izvor'!G$3,+IF(Q748&lt;700,+'šifarnik K-izvor'!G$2,'šifarnik K-izvor'!G$1))))</f>
        <v/>
      </c>
      <c r="Q748" s="87">
        <f>IF($A748&lt;=$A$1,VALUE(+VLOOKUP($A748,'Rashodi- plan-izvršenje'!$A$8:O$1500,'prenos-P-R-N'!Q$1,FALSE)),IF($A748&lt;=$A$2,VLOOKUP($A748,'Prihodi- plan-izvršenje'!$A$4:$H$500,4,FALSE),IF($A748&lt;=$A$3,VLOOKUP(A748,'Neizmirene obaveze JLS'!$A$11:O$500,Q$1,FALSE),"")))</f>
        <v>0</v>
      </c>
      <c r="R748" s="88">
        <f>IF($A748&lt;=$A$1,VALUE(+VLOOKUP($A748,'Rashodi- plan-izvršenje'!$A$8:P$1500,'prenos-P-R-N'!R$1,FALSE)),IF($A748&lt;=$A$2,VLOOKUP($A748,'Prihodi- plan-izvršenje'!$A$4:$H$500,7,FALSE),""))</f>
        <v>0</v>
      </c>
      <c r="S748" s="88">
        <f>IF(A748=0,0,IF($A748&lt;=$A$1,VALUE(+VLOOKUP($A748,'Rashodi- plan-izvršenje'!$A$8:Q$1500,'prenos-P-R-N'!S$1,FALSE)),IF($A748&lt;=$A$2,VLOOKUP($A748,'Prihodi- plan-izvršenje'!$A$4:$H$500,8,FALSE),0)))</f>
        <v>0</v>
      </c>
      <c r="T748" s="88" t="str">
        <f>IF($A748&gt;$A$2,VLOOKUP($A748,'Neizmirene obaveze JLS'!$A$11:R$500,R$1,FALSE),"")</f>
        <v/>
      </c>
      <c r="U748" s="88">
        <f>IF($A748&gt;$A$2,VLOOKUP($A748,'Neizmirene obaveze JLS'!$A$11:S$500,S$1,FALSE),0)</f>
        <v>0</v>
      </c>
      <c r="V748" s="88">
        <f t="shared" si="68"/>
        <v>0</v>
      </c>
      <c r="W748" s="74"/>
      <c r="X748" s="74"/>
      <c r="Y748" s="74"/>
      <c r="Z748" s="74"/>
      <c r="AA748" s="193">
        <f t="shared" si="69"/>
        <v>1</v>
      </c>
      <c r="AB748" s="193" t="str">
        <f t="shared" si="70"/>
        <v/>
      </c>
    </row>
    <row r="749" spans="1:28">
      <c r="A749" s="89">
        <f>IF(AND(COUNTIF(A$1:A$3,"&gt;0")=1,MAX(A$8:A748)&lt;A$1),A748+1,IF(AND(COUNTIF(A$1:A$3,"&gt;0")=2,MAX(A$8:A748)&lt;A$2),A748+1,IF(AND(COUNTIF(A$1:A$3,"&gt;0")=3,MAX(A$8:A748)&lt;A$3),A748+1,0)))</f>
        <v>0</v>
      </c>
      <c r="B749" s="89" t="str">
        <f t="shared" si="71"/>
        <v/>
      </c>
      <c r="C749" s="89" t="str">
        <f t="shared" si="72"/>
        <v/>
      </c>
      <c r="D749" s="87" t="str">
        <f>IF($A749=0,"",IF($A749&lt;=$A$1,+VLOOKUP($A749,'Rashodi- plan-izvršenje'!$A$8:B$1500,'prenos-P-R-N'!D$1,FALSE),IF($A749&gt;$A$2,+VLOOKUP($A749,'Neizmirene obaveze JLS'!$A$11:B$500,'prenos-P-R-N'!D$1,FALSE),"")))</f>
        <v/>
      </c>
      <c r="E749" s="87" t="str">
        <f>IF($A749=0,"",IF($A749&lt;=$A$1,+VLOOKUP($A749,'Rashodi- plan-izvršenje'!$A$8:C$1500,'prenos-P-R-N'!E$1,FALSE),IF($A749&gt;$A$2,+VLOOKUP($A749,'Neizmirene obaveze JLS'!$A$11:C$500,'prenos-P-R-N'!E$1,FALSE),"")))</f>
        <v/>
      </c>
      <c r="F749" s="87" t="str">
        <f>IF($A749=0,"",IF($A749&lt;=$A$1,+VLOOKUP($A749,'Rashodi- plan-izvršenje'!$A$8:D$1500,'prenos-P-R-N'!F$1,FALSE),IF($A749&gt;$A$2,+VLOOKUP($A749,'Neizmirene obaveze JLS'!$A$11:D$500,'prenos-P-R-N'!F$1,FALSE),"")))</f>
        <v/>
      </c>
      <c r="G749" s="87" t="str">
        <f>IF($A749=0,"",IF($A749&lt;=$A$1,+VLOOKUP($A749,'Rashodi- plan-izvršenje'!$A$8:E$1500,'prenos-P-R-N'!G$1,FALSE),IF($A749&gt;$A$2,+VLOOKUP($A749,'Neizmirene obaveze JLS'!$A$11:E$500,'prenos-P-R-N'!G$1,FALSE),"")))</f>
        <v/>
      </c>
      <c r="H749" s="87" t="str">
        <f>IF($A749=0,"",IF($A749&lt;=$A$1,+VLOOKUP($A749,'Rashodi- plan-izvršenje'!$A$8:F$1500,'prenos-P-R-N'!H$1,FALSE),IF($A749&gt;$A$2,+VLOOKUP($A749,'Neizmirene obaveze JLS'!$A$11:F$500,'prenos-P-R-N'!H$1,FALSE),"")))</f>
        <v/>
      </c>
      <c r="I749" s="87" t="str">
        <f>IF($A749=0,"",IF($A749&lt;=$A$1,+VLOOKUP($A749,'Rashodi- plan-izvršenje'!$A$8:G$1500,'prenos-P-R-N'!I$1,FALSE),IF($A749&gt;$A$2,+VLOOKUP($A749,'Neizmirene obaveze JLS'!$A$11:G$500,'prenos-P-R-N'!I$1,FALSE),"")))</f>
        <v/>
      </c>
      <c r="J749" s="87" t="str">
        <f>IF($A749=0,"",IF($A749&lt;=$A$1,+VLOOKUP($A749,'Rashodi- plan-izvršenje'!$A$8:H$1500,'prenos-P-R-N'!J$1,FALSE),IF($A749&gt;$A$2,+VLOOKUP($A749,'Neizmirene obaveze JLS'!$A$11:H$500,'prenos-P-R-N'!J$1,FALSE),"")))</f>
        <v/>
      </c>
      <c r="K749" s="87" t="str">
        <f>IF($A749=0,"",IF($A749&lt;=$A$1,+VLOOKUP($A749,'Rashodi- plan-izvršenje'!$A$8:I$1500,'prenos-P-R-N'!K$1,FALSE),IF($A749&gt;$A$2,+VLOOKUP($A749,'Neizmirene obaveze JLS'!$A$11:I$500,'prenos-P-R-N'!K$1,FALSE),"")))</f>
        <v/>
      </c>
      <c r="L749" t="str">
        <f>IF(A749=0,"",IF(A749&lt;=A$1,+IF(VLOOKUP(A749,'Rashodi- plan-izvršenje'!A$8:J$1500,M$1,FALSE)&gt;0,"Програмска активност","Пројекат"),IF(A749&gt;A$2,+IF(VLOOKUP(A749,'Neizmirene obaveze JLS'!A$8:J$2008,M$1,FALSE)&gt;0,"Програмска активност","Пројекат"),"")))</f>
        <v/>
      </c>
      <c r="M749" s="87" t="str">
        <f>IF(A749=0,"",IF($A749&lt;=$A$1,+IF(VLOOKUP($A749,'Rashodi- plan-izvršenje'!$A$8:$M$1500,10,FALSE)&gt;0,VLOOKUP($A749,'Rashodi- plan-izvršenje'!$A$8:$M$1500,10,FALSE),VLOOKUP($A749,'Rashodi- plan-izvršenje'!$A$8:$M$1500,12,FALSE)),+IF($A749&gt;$A$2,IF(VLOOKUP($A749,'Neizmirene obaveze JLS'!$A$8:$M$1500,10,FALSE)&gt;0,VLOOKUP($A749,'Neizmirene obaveze JLS'!$A$11:$M$1500,10,FALSE),VLOOKUP($A749,'Neizmirene obaveze JLS'!$A$11:$M$1500,12,FALSE)),0)))</f>
        <v/>
      </c>
      <c r="N749" s="87" t="str">
        <f>IF(A749=0,"",IF($A749&lt;=$A$1,+IF(VLOOKUP(A749,'Rashodi- plan-izvršenje'!$A$8:$M$1500,10,FALSE)&gt;0,VLOOKUP(A749,'Rashodi- plan-izvršenje'!$A$8:$M$1500,11,FALSE),VLOOKUP(A749,'Rashodi- plan-izvršenje'!$A$8:$M$1500,13,FALSE)),+IF($A749&gt;$A$2,IF(VLOOKUP($A749,'Neizmirene obaveze JLS'!$A$8:$M$1500,10,FALSE)&gt;0,VLOOKUP($A749,'Neizmirene obaveze JLS'!$A$11:$M$1500,11,FALSE),VLOOKUP($A749,'Neizmirene obaveze JLS'!$A$11:$M$1500,13,FALSE)),0)))</f>
        <v/>
      </c>
      <c r="O749" s="87" t="str">
        <f>IF(A749=0,"",IF($A749&lt;=$A$1,VALUE(+VLOOKUP($A749,'Rashodi- plan-izvršenje'!$A$8:N$1500,'prenos-P-R-N'!O$1,FALSE)),IF($A749&lt;=A$2,VALUE(VLOOKUP($A749,'Prihodi- plan-izvršenje'!$A$8:$H$500,6,FALSE)),VALUE(VLOOKUP($A749,'Neizmirene obaveze JLS'!$A$8:$N$500,O$1,FALSE)))))</f>
        <v/>
      </c>
      <c r="P749" s="87" t="str">
        <f>IF(A749=0,"",IF(A749=0,0,IF(A749&gt;A$2,'šifarnik K-izvor'!G$3,+IF(Q749&lt;700,+'šifarnik K-izvor'!G$2,'šifarnik K-izvor'!G$1))))</f>
        <v/>
      </c>
      <c r="Q749" s="87">
        <f>IF($A749&lt;=$A$1,VALUE(+VLOOKUP($A749,'Rashodi- plan-izvršenje'!$A$8:O$1500,'prenos-P-R-N'!Q$1,FALSE)),IF($A749&lt;=$A$2,VLOOKUP($A749,'Prihodi- plan-izvršenje'!$A$4:$H$500,4,FALSE),IF($A749&lt;=$A$3,VLOOKUP(A749,'Neizmirene obaveze JLS'!$A$11:O$500,Q$1,FALSE),"")))</f>
        <v>0</v>
      </c>
      <c r="R749" s="88">
        <f>IF($A749&lt;=$A$1,VALUE(+VLOOKUP($A749,'Rashodi- plan-izvršenje'!$A$8:P$1500,'prenos-P-R-N'!R$1,FALSE)),IF($A749&lt;=$A$2,VLOOKUP($A749,'Prihodi- plan-izvršenje'!$A$4:$H$500,7,FALSE),""))</f>
        <v>0</v>
      </c>
      <c r="S749" s="88">
        <f>IF(A749=0,0,IF($A749&lt;=$A$1,VALUE(+VLOOKUP($A749,'Rashodi- plan-izvršenje'!$A$8:Q$1500,'prenos-P-R-N'!S$1,FALSE)),IF($A749&lt;=$A$2,VLOOKUP($A749,'Prihodi- plan-izvršenje'!$A$4:$H$500,8,FALSE),0)))</f>
        <v>0</v>
      </c>
      <c r="T749" s="88" t="str">
        <f>IF($A749&gt;$A$2,VLOOKUP($A749,'Neizmirene obaveze JLS'!$A$11:R$500,R$1,FALSE),"")</f>
        <v/>
      </c>
      <c r="U749" s="88">
        <f>IF($A749&gt;$A$2,VLOOKUP($A749,'Neizmirene obaveze JLS'!$A$11:S$500,S$1,FALSE),0)</f>
        <v>0</v>
      </c>
      <c r="V749" s="88">
        <f t="shared" si="68"/>
        <v>0</v>
      </c>
      <c r="W749" s="74"/>
      <c r="X749" s="74"/>
      <c r="Y749" s="74"/>
      <c r="Z749" s="74"/>
      <c r="AA749" s="193">
        <f t="shared" si="69"/>
        <v>1</v>
      </c>
      <c r="AB749" s="193" t="str">
        <f t="shared" si="70"/>
        <v/>
      </c>
    </row>
    <row r="750" spans="1:28">
      <c r="A750" s="89">
        <f>IF(AND(COUNTIF(A$1:A$3,"&gt;0")=1,MAX(A$8:A749)&lt;A$1),A749+1,IF(AND(COUNTIF(A$1:A$3,"&gt;0")=2,MAX(A$8:A749)&lt;A$2),A749+1,IF(AND(COUNTIF(A$1:A$3,"&gt;0")=3,MAX(A$8:A749)&lt;A$3),A749+1,0)))</f>
        <v>0</v>
      </c>
      <c r="B750" s="89" t="str">
        <f t="shared" si="71"/>
        <v/>
      </c>
      <c r="C750" s="89" t="str">
        <f t="shared" si="72"/>
        <v/>
      </c>
      <c r="D750" s="87" t="str">
        <f>IF($A750=0,"",IF($A750&lt;=$A$1,+VLOOKUP($A750,'Rashodi- plan-izvršenje'!$A$8:B$1500,'prenos-P-R-N'!D$1,FALSE),IF($A750&gt;$A$2,+VLOOKUP($A750,'Neizmirene obaveze JLS'!$A$11:B$500,'prenos-P-R-N'!D$1,FALSE),"")))</f>
        <v/>
      </c>
      <c r="E750" s="87" t="str">
        <f>IF($A750=0,"",IF($A750&lt;=$A$1,+VLOOKUP($A750,'Rashodi- plan-izvršenje'!$A$8:C$1500,'prenos-P-R-N'!E$1,FALSE),IF($A750&gt;$A$2,+VLOOKUP($A750,'Neizmirene obaveze JLS'!$A$11:C$500,'prenos-P-R-N'!E$1,FALSE),"")))</f>
        <v/>
      </c>
      <c r="F750" s="87" t="str">
        <f>IF($A750=0,"",IF($A750&lt;=$A$1,+VLOOKUP($A750,'Rashodi- plan-izvršenje'!$A$8:D$1500,'prenos-P-R-N'!F$1,FALSE),IF($A750&gt;$A$2,+VLOOKUP($A750,'Neizmirene obaveze JLS'!$A$11:D$500,'prenos-P-R-N'!F$1,FALSE),"")))</f>
        <v/>
      </c>
      <c r="G750" s="87" t="str">
        <f>IF($A750=0,"",IF($A750&lt;=$A$1,+VLOOKUP($A750,'Rashodi- plan-izvršenje'!$A$8:E$1500,'prenos-P-R-N'!G$1,FALSE),IF($A750&gt;$A$2,+VLOOKUP($A750,'Neizmirene obaveze JLS'!$A$11:E$500,'prenos-P-R-N'!G$1,FALSE),"")))</f>
        <v/>
      </c>
      <c r="H750" s="87" t="str">
        <f>IF($A750=0,"",IF($A750&lt;=$A$1,+VLOOKUP($A750,'Rashodi- plan-izvršenje'!$A$8:F$1500,'prenos-P-R-N'!H$1,FALSE),IF($A750&gt;$A$2,+VLOOKUP($A750,'Neizmirene obaveze JLS'!$A$11:F$500,'prenos-P-R-N'!H$1,FALSE),"")))</f>
        <v/>
      </c>
      <c r="I750" s="87" t="str">
        <f>IF($A750=0,"",IF($A750&lt;=$A$1,+VLOOKUP($A750,'Rashodi- plan-izvršenje'!$A$8:G$1500,'prenos-P-R-N'!I$1,FALSE),IF($A750&gt;$A$2,+VLOOKUP($A750,'Neizmirene obaveze JLS'!$A$11:G$500,'prenos-P-R-N'!I$1,FALSE),"")))</f>
        <v/>
      </c>
      <c r="J750" s="87" t="str">
        <f>IF($A750=0,"",IF($A750&lt;=$A$1,+VLOOKUP($A750,'Rashodi- plan-izvršenje'!$A$8:H$1500,'prenos-P-R-N'!J$1,FALSE),IF($A750&gt;$A$2,+VLOOKUP($A750,'Neizmirene obaveze JLS'!$A$11:H$500,'prenos-P-R-N'!J$1,FALSE),"")))</f>
        <v/>
      </c>
      <c r="K750" s="87" t="str">
        <f>IF($A750=0,"",IF($A750&lt;=$A$1,+VLOOKUP($A750,'Rashodi- plan-izvršenje'!$A$8:I$1500,'prenos-P-R-N'!K$1,FALSE),IF($A750&gt;$A$2,+VLOOKUP($A750,'Neizmirene obaveze JLS'!$A$11:I$500,'prenos-P-R-N'!K$1,FALSE),"")))</f>
        <v/>
      </c>
      <c r="L750" t="str">
        <f>IF(A750=0,"",IF(A750&lt;=A$1,+IF(VLOOKUP(A750,'Rashodi- plan-izvršenje'!A$8:J$1500,M$1,FALSE)&gt;0,"Програмска активност","Пројекат"),IF(A750&gt;A$2,+IF(VLOOKUP(A750,'Neizmirene obaveze JLS'!A$8:J$2008,M$1,FALSE)&gt;0,"Програмска активност","Пројекат"),"")))</f>
        <v/>
      </c>
      <c r="M750" s="87" t="str">
        <f>IF(A750=0,"",IF($A750&lt;=$A$1,+IF(VLOOKUP($A750,'Rashodi- plan-izvršenje'!$A$8:$M$1500,10,FALSE)&gt;0,VLOOKUP($A750,'Rashodi- plan-izvršenje'!$A$8:$M$1500,10,FALSE),VLOOKUP($A750,'Rashodi- plan-izvršenje'!$A$8:$M$1500,12,FALSE)),+IF($A750&gt;$A$2,IF(VLOOKUP($A750,'Neizmirene obaveze JLS'!$A$8:$M$1500,10,FALSE)&gt;0,VLOOKUP($A750,'Neizmirene obaveze JLS'!$A$11:$M$1500,10,FALSE),VLOOKUP($A750,'Neizmirene obaveze JLS'!$A$11:$M$1500,12,FALSE)),0)))</f>
        <v/>
      </c>
      <c r="N750" s="87" t="str">
        <f>IF(A750=0,"",IF($A750&lt;=$A$1,+IF(VLOOKUP(A750,'Rashodi- plan-izvršenje'!$A$8:$M$1500,10,FALSE)&gt;0,VLOOKUP(A750,'Rashodi- plan-izvršenje'!$A$8:$M$1500,11,FALSE),VLOOKUP(A750,'Rashodi- plan-izvršenje'!$A$8:$M$1500,13,FALSE)),+IF($A750&gt;$A$2,IF(VLOOKUP($A750,'Neizmirene obaveze JLS'!$A$8:$M$1500,10,FALSE)&gt;0,VLOOKUP($A750,'Neizmirene obaveze JLS'!$A$11:$M$1500,11,FALSE),VLOOKUP($A750,'Neizmirene obaveze JLS'!$A$11:$M$1500,13,FALSE)),0)))</f>
        <v/>
      </c>
      <c r="O750" s="87" t="str">
        <f>IF(A750=0,"",IF($A750&lt;=$A$1,VALUE(+VLOOKUP($A750,'Rashodi- plan-izvršenje'!$A$8:N$1500,'prenos-P-R-N'!O$1,FALSE)),IF($A750&lt;=A$2,VALUE(VLOOKUP($A750,'Prihodi- plan-izvršenje'!$A$8:$H$500,6,FALSE)),VALUE(VLOOKUP($A750,'Neizmirene obaveze JLS'!$A$8:$N$500,O$1,FALSE)))))</f>
        <v/>
      </c>
      <c r="P750" s="87" t="str">
        <f>IF(A750=0,"",IF(A750=0,0,IF(A750&gt;A$2,'šifarnik K-izvor'!G$3,+IF(Q750&lt;700,+'šifarnik K-izvor'!G$2,'šifarnik K-izvor'!G$1))))</f>
        <v/>
      </c>
      <c r="Q750" s="87">
        <f>IF($A750&lt;=$A$1,VALUE(+VLOOKUP($A750,'Rashodi- plan-izvršenje'!$A$8:O$1500,'prenos-P-R-N'!Q$1,FALSE)),IF($A750&lt;=$A$2,VLOOKUP($A750,'Prihodi- plan-izvršenje'!$A$4:$H$500,4,FALSE),IF($A750&lt;=$A$3,VLOOKUP(A750,'Neizmirene obaveze JLS'!$A$11:O$500,Q$1,FALSE),"")))</f>
        <v>0</v>
      </c>
      <c r="R750" s="88">
        <f>IF($A750&lt;=$A$1,VALUE(+VLOOKUP($A750,'Rashodi- plan-izvršenje'!$A$8:P$1500,'prenos-P-R-N'!R$1,FALSE)),IF($A750&lt;=$A$2,VLOOKUP($A750,'Prihodi- plan-izvršenje'!$A$4:$H$500,7,FALSE),""))</f>
        <v>0</v>
      </c>
      <c r="S750" s="88">
        <f>IF(A750=0,0,IF($A750&lt;=$A$1,VALUE(+VLOOKUP($A750,'Rashodi- plan-izvršenje'!$A$8:Q$1500,'prenos-P-R-N'!S$1,FALSE)),IF($A750&lt;=$A$2,VLOOKUP($A750,'Prihodi- plan-izvršenje'!$A$4:$H$500,8,FALSE),0)))</f>
        <v>0</v>
      </c>
      <c r="T750" s="88" t="str">
        <f>IF($A750&gt;$A$2,VLOOKUP($A750,'Neizmirene obaveze JLS'!$A$11:R$500,R$1,FALSE),"")</f>
        <v/>
      </c>
      <c r="U750" s="88">
        <f>IF($A750&gt;$A$2,VLOOKUP($A750,'Neizmirene obaveze JLS'!$A$11:S$500,S$1,FALSE),0)</f>
        <v>0</v>
      </c>
      <c r="V750" s="88">
        <f t="shared" si="68"/>
        <v>0</v>
      </c>
      <c r="W750" s="74"/>
      <c r="X750" s="74"/>
      <c r="Y750" s="74"/>
      <c r="Z750" s="74"/>
      <c r="AA750" s="193">
        <f t="shared" si="69"/>
        <v>1</v>
      </c>
      <c r="AB750" s="193" t="str">
        <f t="shared" si="70"/>
        <v/>
      </c>
    </row>
    <row r="751" spans="1:28">
      <c r="A751" s="89">
        <f>IF(AND(COUNTIF(A$1:A$3,"&gt;0")=1,MAX(A$8:A750)&lt;A$1),A750+1,IF(AND(COUNTIF(A$1:A$3,"&gt;0")=2,MAX(A$8:A750)&lt;A$2),A750+1,IF(AND(COUNTIF(A$1:A$3,"&gt;0")=3,MAX(A$8:A750)&lt;A$3),A750+1,0)))</f>
        <v>0</v>
      </c>
      <c r="B751" s="89" t="str">
        <f t="shared" si="71"/>
        <v/>
      </c>
      <c r="C751" s="89" t="str">
        <f t="shared" si="72"/>
        <v/>
      </c>
      <c r="D751" s="87" t="str">
        <f>IF($A751=0,"",IF($A751&lt;=$A$1,+VLOOKUP($A751,'Rashodi- plan-izvršenje'!$A$8:B$1500,'prenos-P-R-N'!D$1,FALSE),IF($A751&gt;$A$2,+VLOOKUP($A751,'Neizmirene obaveze JLS'!$A$11:B$500,'prenos-P-R-N'!D$1,FALSE),"")))</f>
        <v/>
      </c>
      <c r="E751" s="87" t="str">
        <f>IF($A751=0,"",IF($A751&lt;=$A$1,+VLOOKUP($A751,'Rashodi- plan-izvršenje'!$A$8:C$1500,'prenos-P-R-N'!E$1,FALSE),IF($A751&gt;$A$2,+VLOOKUP($A751,'Neizmirene obaveze JLS'!$A$11:C$500,'prenos-P-R-N'!E$1,FALSE),"")))</f>
        <v/>
      </c>
      <c r="F751" s="87" t="str">
        <f>IF($A751=0,"",IF($A751&lt;=$A$1,+VLOOKUP($A751,'Rashodi- plan-izvršenje'!$A$8:D$1500,'prenos-P-R-N'!F$1,FALSE),IF($A751&gt;$A$2,+VLOOKUP($A751,'Neizmirene obaveze JLS'!$A$11:D$500,'prenos-P-R-N'!F$1,FALSE),"")))</f>
        <v/>
      </c>
      <c r="G751" s="87" t="str">
        <f>IF($A751=0,"",IF($A751&lt;=$A$1,+VLOOKUP($A751,'Rashodi- plan-izvršenje'!$A$8:E$1500,'prenos-P-R-N'!G$1,FALSE),IF($A751&gt;$A$2,+VLOOKUP($A751,'Neizmirene obaveze JLS'!$A$11:E$500,'prenos-P-R-N'!G$1,FALSE),"")))</f>
        <v/>
      </c>
      <c r="H751" s="87" t="str">
        <f>IF($A751=0,"",IF($A751&lt;=$A$1,+VLOOKUP($A751,'Rashodi- plan-izvršenje'!$A$8:F$1500,'prenos-P-R-N'!H$1,FALSE),IF($A751&gt;$A$2,+VLOOKUP($A751,'Neizmirene obaveze JLS'!$A$11:F$500,'prenos-P-R-N'!H$1,FALSE),"")))</f>
        <v/>
      </c>
      <c r="I751" s="87" t="str">
        <f>IF($A751=0,"",IF($A751&lt;=$A$1,+VLOOKUP($A751,'Rashodi- plan-izvršenje'!$A$8:G$1500,'prenos-P-R-N'!I$1,FALSE),IF($A751&gt;$A$2,+VLOOKUP($A751,'Neizmirene obaveze JLS'!$A$11:G$500,'prenos-P-R-N'!I$1,FALSE),"")))</f>
        <v/>
      </c>
      <c r="J751" s="87" t="str">
        <f>IF($A751=0,"",IF($A751&lt;=$A$1,+VLOOKUP($A751,'Rashodi- plan-izvršenje'!$A$8:H$1500,'prenos-P-R-N'!J$1,FALSE),IF($A751&gt;$A$2,+VLOOKUP($A751,'Neizmirene obaveze JLS'!$A$11:H$500,'prenos-P-R-N'!J$1,FALSE),"")))</f>
        <v/>
      </c>
      <c r="K751" s="87" t="str">
        <f>IF($A751=0,"",IF($A751&lt;=$A$1,+VLOOKUP($A751,'Rashodi- plan-izvršenje'!$A$8:I$1500,'prenos-P-R-N'!K$1,FALSE),IF($A751&gt;$A$2,+VLOOKUP($A751,'Neizmirene obaveze JLS'!$A$11:I$500,'prenos-P-R-N'!K$1,FALSE),"")))</f>
        <v/>
      </c>
      <c r="L751" t="str">
        <f>IF(A751=0,"",IF(A751&lt;=A$1,+IF(VLOOKUP(A751,'Rashodi- plan-izvršenje'!A$8:J$1500,M$1,FALSE)&gt;0,"Програмска активност","Пројекат"),IF(A751&gt;A$2,+IF(VLOOKUP(A751,'Neizmirene obaveze JLS'!A$8:J$2008,M$1,FALSE)&gt;0,"Програмска активност","Пројекат"),"")))</f>
        <v/>
      </c>
      <c r="M751" s="87" t="str">
        <f>IF(A751=0,"",IF($A751&lt;=$A$1,+IF(VLOOKUP($A751,'Rashodi- plan-izvršenje'!$A$8:$M$1500,10,FALSE)&gt;0,VLOOKUP($A751,'Rashodi- plan-izvršenje'!$A$8:$M$1500,10,FALSE),VLOOKUP($A751,'Rashodi- plan-izvršenje'!$A$8:$M$1500,12,FALSE)),+IF($A751&gt;$A$2,IF(VLOOKUP($A751,'Neizmirene obaveze JLS'!$A$8:$M$1500,10,FALSE)&gt;0,VLOOKUP($A751,'Neizmirene obaveze JLS'!$A$11:$M$1500,10,FALSE),VLOOKUP($A751,'Neizmirene obaveze JLS'!$A$11:$M$1500,12,FALSE)),0)))</f>
        <v/>
      </c>
      <c r="N751" s="87" t="str">
        <f>IF(A751=0,"",IF($A751&lt;=$A$1,+IF(VLOOKUP(A751,'Rashodi- plan-izvršenje'!$A$8:$M$1500,10,FALSE)&gt;0,VLOOKUP(A751,'Rashodi- plan-izvršenje'!$A$8:$M$1500,11,FALSE),VLOOKUP(A751,'Rashodi- plan-izvršenje'!$A$8:$M$1500,13,FALSE)),+IF($A751&gt;$A$2,IF(VLOOKUP($A751,'Neizmirene obaveze JLS'!$A$8:$M$1500,10,FALSE)&gt;0,VLOOKUP($A751,'Neizmirene obaveze JLS'!$A$11:$M$1500,11,FALSE),VLOOKUP($A751,'Neizmirene obaveze JLS'!$A$11:$M$1500,13,FALSE)),0)))</f>
        <v/>
      </c>
      <c r="O751" s="87" t="str">
        <f>IF(A751=0,"",IF($A751&lt;=$A$1,VALUE(+VLOOKUP($A751,'Rashodi- plan-izvršenje'!$A$8:N$1500,'prenos-P-R-N'!O$1,FALSE)),IF($A751&lt;=A$2,VALUE(VLOOKUP($A751,'Prihodi- plan-izvršenje'!$A$8:$H$500,6,FALSE)),VALUE(VLOOKUP($A751,'Neizmirene obaveze JLS'!$A$8:$N$500,O$1,FALSE)))))</f>
        <v/>
      </c>
      <c r="P751" s="87" t="str">
        <f>IF(A751=0,"",IF(A751=0,0,IF(A751&gt;A$2,'šifarnik K-izvor'!G$3,+IF(Q751&lt;700,+'šifarnik K-izvor'!G$2,'šifarnik K-izvor'!G$1))))</f>
        <v/>
      </c>
      <c r="Q751" s="87">
        <f>IF($A751&lt;=$A$1,VALUE(+VLOOKUP($A751,'Rashodi- plan-izvršenje'!$A$8:O$1500,'prenos-P-R-N'!Q$1,FALSE)),IF($A751&lt;=$A$2,VLOOKUP($A751,'Prihodi- plan-izvršenje'!$A$4:$H$500,4,FALSE),IF($A751&lt;=$A$3,VLOOKUP(A751,'Neizmirene obaveze JLS'!$A$11:O$500,Q$1,FALSE),"")))</f>
        <v>0</v>
      </c>
      <c r="R751" s="88">
        <f>IF($A751&lt;=$A$1,VALUE(+VLOOKUP($A751,'Rashodi- plan-izvršenje'!$A$8:P$1500,'prenos-P-R-N'!R$1,FALSE)),IF($A751&lt;=$A$2,VLOOKUP($A751,'Prihodi- plan-izvršenje'!$A$4:$H$500,7,FALSE),""))</f>
        <v>0</v>
      </c>
      <c r="S751" s="88">
        <f>IF(A751=0,0,IF($A751&lt;=$A$1,VALUE(+VLOOKUP($A751,'Rashodi- plan-izvršenje'!$A$8:Q$1500,'prenos-P-R-N'!S$1,FALSE)),IF($A751&lt;=$A$2,VLOOKUP($A751,'Prihodi- plan-izvršenje'!$A$4:$H$500,8,FALSE),0)))</f>
        <v>0</v>
      </c>
      <c r="T751" s="88" t="str">
        <f>IF($A751&gt;$A$2,VLOOKUP($A751,'Neizmirene obaveze JLS'!$A$11:R$500,R$1,FALSE),"")</f>
        <v/>
      </c>
      <c r="U751" s="88">
        <f>IF($A751&gt;$A$2,VLOOKUP($A751,'Neizmirene obaveze JLS'!$A$11:S$500,S$1,FALSE),0)</f>
        <v>0</v>
      </c>
      <c r="V751" s="88">
        <f t="shared" si="68"/>
        <v>0</v>
      </c>
      <c r="W751" s="74"/>
      <c r="X751" s="74"/>
      <c r="Y751" s="74"/>
      <c r="Z751" s="74"/>
      <c r="AA751" s="193">
        <f t="shared" si="69"/>
        <v>1</v>
      </c>
      <c r="AB751" s="193" t="str">
        <f t="shared" si="70"/>
        <v/>
      </c>
    </row>
    <row r="752" spans="1:28">
      <c r="A752" s="89">
        <f>IF(AND(COUNTIF(A$1:A$3,"&gt;0")=1,MAX(A$8:A751)&lt;A$1),A751+1,IF(AND(COUNTIF(A$1:A$3,"&gt;0")=2,MAX(A$8:A751)&lt;A$2),A751+1,IF(AND(COUNTIF(A$1:A$3,"&gt;0")=3,MAX(A$8:A751)&lt;A$3),A751+1,0)))</f>
        <v>0</v>
      </c>
      <c r="B752" s="89" t="str">
        <f t="shared" si="71"/>
        <v/>
      </c>
      <c r="C752" s="89" t="str">
        <f t="shared" si="72"/>
        <v/>
      </c>
      <c r="D752" s="87" t="str">
        <f>IF($A752=0,"",IF($A752&lt;=$A$1,+VLOOKUP($A752,'Rashodi- plan-izvršenje'!$A$8:B$1500,'prenos-P-R-N'!D$1,FALSE),IF($A752&gt;$A$2,+VLOOKUP($A752,'Neizmirene obaveze JLS'!$A$11:B$500,'prenos-P-R-N'!D$1,FALSE),"")))</f>
        <v/>
      </c>
      <c r="E752" s="87" t="str">
        <f>IF($A752=0,"",IF($A752&lt;=$A$1,+VLOOKUP($A752,'Rashodi- plan-izvršenje'!$A$8:C$1500,'prenos-P-R-N'!E$1,FALSE),IF($A752&gt;$A$2,+VLOOKUP($A752,'Neizmirene obaveze JLS'!$A$11:C$500,'prenos-P-R-N'!E$1,FALSE),"")))</f>
        <v/>
      </c>
      <c r="F752" s="87" t="str">
        <f>IF($A752=0,"",IF($A752&lt;=$A$1,+VLOOKUP($A752,'Rashodi- plan-izvršenje'!$A$8:D$1500,'prenos-P-R-N'!F$1,FALSE),IF($A752&gt;$A$2,+VLOOKUP($A752,'Neizmirene obaveze JLS'!$A$11:D$500,'prenos-P-R-N'!F$1,FALSE),"")))</f>
        <v/>
      </c>
      <c r="G752" s="87" t="str">
        <f>IF($A752=0,"",IF($A752&lt;=$A$1,+VLOOKUP($A752,'Rashodi- plan-izvršenje'!$A$8:E$1500,'prenos-P-R-N'!G$1,FALSE),IF($A752&gt;$A$2,+VLOOKUP($A752,'Neizmirene obaveze JLS'!$A$11:E$500,'prenos-P-R-N'!G$1,FALSE),"")))</f>
        <v/>
      </c>
      <c r="H752" s="87" t="str">
        <f>IF($A752=0,"",IF($A752&lt;=$A$1,+VLOOKUP($A752,'Rashodi- plan-izvršenje'!$A$8:F$1500,'prenos-P-R-N'!H$1,FALSE),IF($A752&gt;$A$2,+VLOOKUP($A752,'Neizmirene obaveze JLS'!$A$11:F$500,'prenos-P-R-N'!H$1,FALSE),"")))</f>
        <v/>
      </c>
      <c r="I752" s="87" t="str">
        <f>IF($A752=0,"",IF($A752&lt;=$A$1,+VLOOKUP($A752,'Rashodi- plan-izvršenje'!$A$8:G$1500,'prenos-P-R-N'!I$1,FALSE),IF($A752&gt;$A$2,+VLOOKUP($A752,'Neizmirene obaveze JLS'!$A$11:G$500,'prenos-P-R-N'!I$1,FALSE),"")))</f>
        <v/>
      </c>
      <c r="J752" s="87" t="str">
        <f>IF($A752=0,"",IF($A752&lt;=$A$1,+VLOOKUP($A752,'Rashodi- plan-izvršenje'!$A$8:H$1500,'prenos-P-R-N'!J$1,FALSE),IF($A752&gt;$A$2,+VLOOKUP($A752,'Neizmirene obaveze JLS'!$A$11:H$500,'prenos-P-R-N'!J$1,FALSE),"")))</f>
        <v/>
      </c>
      <c r="K752" s="87" t="str">
        <f>IF($A752=0,"",IF($A752&lt;=$A$1,+VLOOKUP($A752,'Rashodi- plan-izvršenje'!$A$8:I$1500,'prenos-P-R-N'!K$1,FALSE),IF($A752&gt;$A$2,+VLOOKUP($A752,'Neizmirene obaveze JLS'!$A$11:I$500,'prenos-P-R-N'!K$1,FALSE),"")))</f>
        <v/>
      </c>
      <c r="L752" t="str">
        <f>IF(A752=0,"",IF(A752&lt;=A$1,+IF(VLOOKUP(A752,'Rashodi- plan-izvršenje'!A$8:J$1500,M$1,FALSE)&gt;0,"Програмска активност","Пројекат"),IF(A752&gt;A$2,+IF(VLOOKUP(A752,'Neizmirene obaveze JLS'!A$8:J$2008,M$1,FALSE)&gt;0,"Програмска активност","Пројекат"),"")))</f>
        <v/>
      </c>
      <c r="M752" s="87" t="str">
        <f>IF(A752=0,"",IF($A752&lt;=$A$1,+IF(VLOOKUP($A752,'Rashodi- plan-izvršenje'!$A$8:$M$1500,10,FALSE)&gt;0,VLOOKUP($A752,'Rashodi- plan-izvršenje'!$A$8:$M$1500,10,FALSE),VLOOKUP($A752,'Rashodi- plan-izvršenje'!$A$8:$M$1500,12,FALSE)),+IF($A752&gt;$A$2,IF(VLOOKUP($A752,'Neizmirene obaveze JLS'!$A$8:$M$1500,10,FALSE)&gt;0,VLOOKUP($A752,'Neizmirene obaveze JLS'!$A$11:$M$1500,10,FALSE),VLOOKUP($A752,'Neizmirene obaveze JLS'!$A$11:$M$1500,12,FALSE)),0)))</f>
        <v/>
      </c>
      <c r="N752" s="87" t="str">
        <f>IF(A752=0,"",IF($A752&lt;=$A$1,+IF(VLOOKUP(A752,'Rashodi- plan-izvršenje'!$A$8:$M$1500,10,FALSE)&gt;0,VLOOKUP(A752,'Rashodi- plan-izvršenje'!$A$8:$M$1500,11,FALSE),VLOOKUP(A752,'Rashodi- plan-izvršenje'!$A$8:$M$1500,13,FALSE)),+IF($A752&gt;$A$2,IF(VLOOKUP($A752,'Neizmirene obaveze JLS'!$A$8:$M$1500,10,FALSE)&gt;0,VLOOKUP($A752,'Neizmirene obaveze JLS'!$A$11:$M$1500,11,FALSE),VLOOKUP($A752,'Neizmirene obaveze JLS'!$A$11:$M$1500,13,FALSE)),0)))</f>
        <v/>
      </c>
      <c r="O752" s="87" t="str">
        <f>IF(A752=0,"",IF($A752&lt;=$A$1,VALUE(+VLOOKUP($A752,'Rashodi- plan-izvršenje'!$A$8:N$1500,'prenos-P-R-N'!O$1,FALSE)),IF($A752&lt;=A$2,VALUE(VLOOKUP($A752,'Prihodi- plan-izvršenje'!$A$8:$H$500,6,FALSE)),VALUE(VLOOKUP($A752,'Neizmirene obaveze JLS'!$A$8:$N$500,O$1,FALSE)))))</f>
        <v/>
      </c>
      <c r="P752" s="87" t="str">
        <f>IF(A752=0,"",IF(A752=0,0,IF(A752&gt;A$2,'šifarnik K-izvor'!G$3,+IF(Q752&lt;700,+'šifarnik K-izvor'!G$2,'šifarnik K-izvor'!G$1))))</f>
        <v/>
      </c>
      <c r="Q752" s="87">
        <f>IF($A752&lt;=$A$1,VALUE(+VLOOKUP($A752,'Rashodi- plan-izvršenje'!$A$8:O$1500,'prenos-P-R-N'!Q$1,FALSE)),IF($A752&lt;=$A$2,VLOOKUP($A752,'Prihodi- plan-izvršenje'!$A$4:$H$500,4,FALSE),IF($A752&lt;=$A$3,VLOOKUP(A752,'Neizmirene obaveze JLS'!$A$11:O$500,Q$1,FALSE),"")))</f>
        <v>0</v>
      </c>
      <c r="R752" s="88">
        <f>IF($A752&lt;=$A$1,VALUE(+VLOOKUP($A752,'Rashodi- plan-izvršenje'!$A$8:P$1500,'prenos-P-R-N'!R$1,FALSE)),IF($A752&lt;=$A$2,VLOOKUP($A752,'Prihodi- plan-izvršenje'!$A$4:$H$500,7,FALSE),""))</f>
        <v>0</v>
      </c>
      <c r="S752" s="88">
        <f>IF(A752=0,0,IF($A752&lt;=$A$1,VALUE(+VLOOKUP($A752,'Rashodi- plan-izvršenje'!$A$8:Q$1500,'prenos-P-R-N'!S$1,FALSE)),IF($A752&lt;=$A$2,VLOOKUP($A752,'Prihodi- plan-izvršenje'!$A$4:$H$500,8,FALSE),0)))</f>
        <v>0</v>
      </c>
      <c r="T752" s="88" t="str">
        <f>IF($A752&gt;$A$2,VLOOKUP($A752,'Neizmirene obaveze JLS'!$A$11:R$500,R$1,FALSE),"")</f>
        <v/>
      </c>
      <c r="U752" s="88">
        <f>IF($A752&gt;$A$2,VLOOKUP($A752,'Neizmirene obaveze JLS'!$A$11:S$500,S$1,FALSE),0)</f>
        <v>0</v>
      </c>
      <c r="V752" s="88">
        <f t="shared" si="68"/>
        <v>0</v>
      </c>
      <c r="W752" s="74"/>
      <c r="X752" s="74"/>
      <c r="Y752" s="74"/>
      <c r="Z752" s="74"/>
      <c r="AA752" s="193">
        <f t="shared" si="69"/>
        <v>1</v>
      </c>
      <c r="AB752" s="193" t="str">
        <f t="shared" si="70"/>
        <v/>
      </c>
    </row>
    <row r="753" spans="1:28">
      <c r="A753" s="89">
        <f>IF(AND(COUNTIF(A$1:A$3,"&gt;0")=1,MAX(A$8:A752)&lt;A$1),A752+1,IF(AND(COUNTIF(A$1:A$3,"&gt;0")=2,MAX(A$8:A752)&lt;A$2),A752+1,IF(AND(COUNTIF(A$1:A$3,"&gt;0")=3,MAX(A$8:A752)&lt;A$3),A752+1,0)))</f>
        <v>0</v>
      </c>
      <c r="B753" s="89" t="str">
        <f t="shared" si="71"/>
        <v/>
      </c>
      <c r="C753" s="89" t="str">
        <f t="shared" si="72"/>
        <v/>
      </c>
      <c r="D753" s="87" t="str">
        <f>IF($A753=0,"",IF($A753&lt;=$A$1,+VLOOKUP($A753,'Rashodi- plan-izvršenje'!$A$8:B$1500,'prenos-P-R-N'!D$1,FALSE),IF($A753&gt;$A$2,+VLOOKUP($A753,'Neizmirene obaveze JLS'!$A$11:B$500,'prenos-P-R-N'!D$1,FALSE),"")))</f>
        <v/>
      </c>
      <c r="E753" s="87" t="str">
        <f>IF($A753=0,"",IF($A753&lt;=$A$1,+VLOOKUP($A753,'Rashodi- plan-izvršenje'!$A$8:C$1500,'prenos-P-R-N'!E$1,FALSE),IF($A753&gt;$A$2,+VLOOKUP($A753,'Neizmirene obaveze JLS'!$A$11:C$500,'prenos-P-R-N'!E$1,FALSE),"")))</f>
        <v/>
      </c>
      <c r="F753" s="87" t="str">
        <f>IF($A753=0,"",IF($A753&lt;=$A$1,+VLOOKUP($A753,'Rashodi- plan-izvršenje'!$A$8:D$1500,'prenos-P-R-N'!F$1,FALSE),IF($A753&gt;$A$2,+VLOOKUP($A753,'Neizmirene obaveze JLS'!$A$11:D$500,'prenos-P-R-N'!F$1,FALSE),"")))</f>
        <v/>
      </c>
      <c r="G753" s="87" t="str">
        <f>IF($A753=0,"",IF($A753&lt;=$A$1,+VLOOKUP($A753,'Rashodi- plan-izvršenje'!$A$8:E$1500,'prenos-P-R-N'!G$1,FALSE),IF($A753&gt;$A$2,+VLOOKUP($A753,'Neizmirene obaveze JLS'!$A$11:E$500,'prenos-P-R-N'!G$1,FALSE),"")))</f>
        <v/>
      </c>
      <c r="H753" s="87" t="str">
        <f>IF($A753=0,"",IF($A753&lt;=$A$1,+VLOOKUP($A753,'Rashodi- plan-izvršenje'!$A$8:F$1500,'prenos-P-R-N'!H$1,FALSE),IF($A753&gt;$A$2,+VLOOKUP($A753,'Neizmirene obaveze JLS'!$A$11:F$500,'prenos-P-R-N'!H$1,FALSE),"")))</f>
        <v/>
      </c>
      <c r="I753" s="87" t="str">
        <f>IF($A753=0,"",IF($A753&lt;=$A$1,+VLOOKUP($A753,'Rashodi- plan-izvršenje'!$A$8:G$1500,'prenos-P-R-N'!I$1,FALSE),IF($A753&gt;$A$2,+VLOOKUP($A753,'Neizmirene obaveze JLS'!$A$11:G$500,'prenos-P-R-N'!I$1,FALSE),"")))</f>
        <v/>
      </c>
      <c r="J753" s="87" t="str">
        <f>IF($A753=0,"",IF($A753&lt;=$A$1,+VLOOKUP($A753,'Rashodi- plan-izvršenje'!$A$8:H$1500,'prenos-P-R-N'!J$1,FALSE),IF($A753&gt;$A$2,+VLOOKUP($A753,'Neizmirene obaveze JLS'!$A$11:H$500,'prenos-P-R-N'!J$1,FALSE),"")))</f>
        <v/>
      </c>
      <c r="K753" s="87" t="str">
        <f>IF($A753=0,"",IF($A753&lt;=$A$1,+VLOOKUP($A753,'Rashodi- plan-izvršenje'!$A$8:I$1500,'prenos-P-R-N'!K$1,FALSE),IF($A753&gt;$A$2,+VLOOKUP($A753,'Neizmirene obaveze JLS'!$A$11:I$500,'prenos-P-R-N'!K$1,FALSE),"")))</f>
        <v/>
      </c>
      <c r="L753" t="str">
        <f>IF(A753=0,"",IF(A753&lt;=A$1,+IF(VLOOKUP(A753,'Rashodi- plan-izvršenje'!A$8:J$1500,M$1,FALSE)&gt;0,"Програмска активност","Пројекат"),IF(A753&gt;A$2,+IF(VLOOKUP(A753,'Neizmirene obaveze JLS'!A$8:J$2008,M$1,FALSE)&gt;0,"Програмска активност","Пројекат"),"")))</f>
        <v/>
      </c>
      <c r="M753" s="87" t="str">
        <f>IF(A753=0,"",IF($A753&lt;=$A$1,+IF(VLOOKUP($A753,'Rashodi- plan-izvršenje'!$A$8:$M$1500,10,FALSE)&gt;0,VLOOKUP($A753,'Rashodi- plan-izvršenje'!$A$8:$M$1500,10,FALSE),VLOOKUP($A753,'Rashodi- plan-izvršenje'!$A$8:$M$1500,12,FALSE)),+IF($A753&gt;$A$2,IF(VLOOKUP($A753,'Neizmirene obaveze JLS'!$A$8:$M$1500,10,FALSE)&gt;0,VLOOKUP($A753,'Neizmirene obaveze JLS'!$A$11:$M$1500,10,FALSE),VLOOKUP($A753,'Neizmirene obaveze JLS'!$A$11:$M$1500,12,FALSE)),0)))</f>
        <v/>
      </c>
      <c r="N753" s="87" t="str">
        <f>IF(A753=0,"",IF($A753&lt;=$A$1,+IF(VLOOKUP(A753,'Rashodi- plan-izvršenje'!$A$8:$M$1500,10,FALSE)&gt;0,VLOOKUP(A753,'Rashodi- plan-izvršenje'!$A$8:$M$1500,11,FALSE),VLOOKUP(A753,'Rashodi- plan-izvršenje'!$A$8:$M$1500,13,FALSE)),+IF($A753&gt;$A$2,IF(VLOOKUP($A753,'Neizmirene obaveze JLS'!$A$8:$M$1500,10,FALSE)&gt;0,VLOOKUP($A753,'Neizmirene obaveze JLS'!$A$11:$M$1500,11,FALSE),VLOOKUP($A753,'Neizmirene obaveze JLS'!$A$11:$M$1500,13,FALSE)),0)))</f>
        <v/>
      </c>
      <c r="O753" s="87" t="str">
        <f>IF(A753=0,"",IF($A753&lt;=$A$1,VALUE(+VLOOKUP($A753,'Rashodi- plan-izvršenje'!$A$8:N$1500,'prenos-P-R-N'!O$1,FALSE)),IF($A753&lt;=A$2,VALUE(VLOOKUP($A753,'Prihodi- plan-izvršenje'!$A$8:$H$500,6,FALSE)),VALUE(VLOOKUP($A753,'Neizmirene obaveze JLS'!$A$8:$N$500,O$1,FALSE)))))</f>
        <v/>
      </c>
      <c r="P753" s="87" t="str">
        <f>IF(A753=0,"",IF(A753=0,0,IF(A753&gt;A$2,'šifarnik K-izvor'!G$3,+IF(Q753&lt;700,+'šifarnik K-izvor'!G$2,'šifarnik K-izvor'!G$1))))</f>
        <v/>
      </c>
      <c r="Q753" s="87">
        <f>IF($A753&lt;=$A$1,VALUE(+VLOOKUP($A753,'Rashodi- plan-izvršenje'!$A$8:O$1500,'prenos-P-R-N'!Q$1,FALSE)),IF($A753&lt;=$A$2,VLOOKUP($A753,'Prihodi- plan-izvršenje'!$A$4:$H$500,4,FALSE),IF($A753&lt;=$A$3,VLOOKUP(A753,'Neizmirene obaveze JLS'!$A$11:O$500,Q$1,FALSE),"")))</f>
        <v>0</v>
      </c>
      <c r="R753" s="88">
        <f>IF($A753&lt;=$A$1,VALUE(+VLOOKUP($A753,'Rashodi- plan-izvršenje'!$A$8:P$1500,'prenos-P-R-N'!R$1,FALSE)),IF($A753&lt;=$A$2,VLOOKUP($A753,'Prihodi- plan-izvršenje'!$A$4:$H$500,7,FALSE),""))</f>
        <v>0</v>
      </c>
      <c r="S753" s="88">
        <f>IF(A753=0,0,IF($A753&lt;=$A$1,VALUE(+VLOOKUP($A753,'Rashodi- plan-izvršenje'!$A$8:Q$1500,'prenos-P-R-N'!S$1,FALSE)),IF($A753&lt;=$A$2,VLOOKUP($A753,'Prihodi- plan-izvršenje'!$A$4:$H$500,8,FALSE),0)))</f>
        <v>0</v>
      </c>
      <c r="T753" s="88" t="str">
        <f>IF($A753&gt;$A$2,VLOOKUP($A753,'Neizmirene obaveze JLS'!$A$11:R$500,R$1,FALSE),"")</f>
        <v/>
      </c>
      <c r="U753" s="88">
        <f>IF($A753&gt;$A$2,VLOOKUP($A753,'Neizmirene obaveze JLS'!$A$11:S$500,S$1,FALSE),0)</f>
        <v>0</v>
      </c>
      <c r="V753" s="88">
        <f t="shared" si="68"/>
        <v>0</v>
      </c>
      <c r="W753" s="74"/>
      <c r="X753" s="74"/>
      <c r="Y753" s="74"/>
      <c r="Z753" s="74"/>
      <c r="AA753" s="193">
        <f t="shared" si="69"/>
        <v>1</v>
      </c>
      <c r="AB753" s="193" t="str">
        <f t="shared" si="70"/>
        <v/>
      </c>
    </row>
    <row r="754" spans="1:28">
      <c r="A754" s="89">
        <f>IF(AND(COUNTIF(A$1:A$3,"&gt;0")=1,MAX(A$8:A753)&lt;A$1),A753+1,IF(AND(COUNTIF(A$1:A$3,"&gt;0")=2,MAX(A$8:A753)&lt;A$2),A753+1,IF(AND(COUNTIF(A$1:A$3,"&gt;0")=3,MAX(A$8:A753)&lt;A$3),A753+1,0)))</f>
        <v>0</v>
      </c>
      <c r="B754" s="89" t="str">
        <f t="shared" si="71"/>
        <v/>
      </c>
      <c r="C754" s="89" t="str">
        <f t="shared" si="72"/>
        <v/>
      </c>
      <c r="D754" s="87" t="str">
        <f>IF($A754=0,"",IF($A754&lt;=$A$1,+VLOOKUP($A754,'Rashodi- plan-izvršenje'!$A$8:B$1500,'prenos-P-R-N'!D$1,FALSE),IF($A754&gt;$A$2,+VLOOKUP($A754,'Neizmirene obaveze JLS'!$A$11:B$500,'prenos-P-R-N'!D$1,FALSE),"")))</f>
        <v/>
      </c>
      <c r="E754" s="87" t="str">
        <f>IF($A754=0,"",IF($A754&lt;=$A$1,+VLOOKUP($A754,'Rashodi- plan-izvršenje'!$A$8:C$1500,'prenos-P-R-N'!E$1,FALSE),IF($A754&gt;$A$2,+VLOOKUP($A754,'Neizmirene obaveze JLS'!$A$11:C$500,'prenos-P-R-N'!E$1,FALSE),"")))</f>
        <v/>
      </c>
      <c r="F754" s="87" t="str">
        <f>IF($A754=0,"",IF($A754&lt;=$A$1,+VLOOKUP($A754,'Rashodi- plan-izvršenje'!$A$8:D$1500,'prenos-P-R-N'!F$1,FALSE),IF($A754&gt;$A$2,+VLOOKUP($A754,'Neizmirene obaveze JLS'!$A$11:D$500,'prenos-P-R-N'!F$1,FALSE),"")))</f>
        <v/>
      </c>
      <c r="G754" s="87" t="str">
        <f>IF($A754=0,"",IF($A754&lt;=$A$1,+VLOOKUP($A754,'Rashodi- plan-izvršenje'!$A$8:E$1500,'prenos-P-R-N'!G$1,FALSE),IF($A754&gt;$A$2,+VLOOKUP($A754,'Neizmirene obaveze JLS'!$A$11:E$500,'prenos-P-R-N'!G$1,FALSE),"")))</f>
        <v/>
      </c>
      <c r="H754" s="87" t="str">
        <f>IF($A754=0,"",IF($A754&lt;=$A$1,+VLOOKUP($A754,'Rashodi- plan-izvršenje'!$A$8:F$1500,'prenos-P-R-N'!H$1,FALSE),IF($A754&gt;$A$2,+VLOOKUP($A754,'Neizmirene obaveze JLS'!$A$11:F$500,'prenos-P-R-N'!H$1,FALSE),"")))</f>
        <v/>
      </c>
      <c r="I754" s="87" t="str">
        <f>IF($A754=0,"",IF($A754&lt;=$A$1,+VLOOKUP($A754,'Rashodi- plan-izvršenje'!$A$8:G$1500,'prenos-P-R-N'!I$1,FALSE),IF($A754&gt;$A$2,+VLOOKUP($A754,'Neizmirene obaveze JLS'!$A$11:G$500,'prenos-P-R-N'!I$1,FALSE),"")))</f>
        <v/>
      </c>
      <c r="J754" s="87" t="str">
        <f>IF($A754=0,"",IF($A754&lt;=$A$1,+VLOOKUP($A754,'Rashodi- plan-izvršenje'!$A$8:H$1500,'prenos-P-R-N'!J$1,FALSE),IF($A754&gt;$A$2,+VLOOKUP($A754,'Neizmirene obaveze JLS'!$A$11:H$500,'prenos-P-R-N'!J$1,FALSE),"")))</f>
        <v/>
      </c>
      <c r="K754" s="87" t="str">
        <f>IF($A754=0,"",IF($A754&lt;=$A$1,+VLOOKUP($A754,'Rashodi- plan-izvršenje'!$A$8:I$1500,'prenos-P-R-N'!K$1,FALSE),IF($A754&gt;$A$2,+VLOOKUP($A754,'Neizmirene obaveze JLS'!$A$11:I$500,'prenos-P-R-N'!K$1,FALSE),"")))</f>
        <v/>
      </c>
      <c r="L754" t="str">
        <f>IF(A754=0,"",IF(A754&lt;=A$1,+IF(VLOOKUP(A754,'Rashodi- plan-izvršenje'!A$8:J$1500,M$1,FALSE)&gt;0,"Програмска активност","Пројекат"),IF(A754&gt;A$2,+IF(VLOOKUP(A754,'Neizmirene obaveze JLS'!A$8:J$2008,M$1,FALSE)&gt;0,"Програмска активност","Пројекат"),"")))</f>
        <v/>
      </c>
      <c r="M754" s="87" t="str">
        <f>IF(A754=0,"",IF($A754&lt;=$A$1,+IF(VLOOKUP($A754,'Rashodi- plan-izvršenje'!$A$8:$M$1500,10,FALSE)&gt;0,VLOOKUP($A754,'Rashodi- plan-izvršenje'!$A$8:$M$1500,10,FALSE),VLOOKUP($A754,'Rashodi- plan-izvršenje'!$A$8:$M$1500,12,FALSE)),+IF($A754&gt;$A$2,IF(VLOOKUP($A754,'Neizmirene obaveze JLS'!$A$8:$M$1500,10,FALSE)&gt;0,VLOOKUP($A754,'Neizmirene obaveze JLS'!$A$11:$M$1500,10,FALSE),VLOOKUP($A754,'Neizmirene obaveze JLS'!$A$11:$M$1500,12,FALSE)),0)))</f>
        <v/>
      </c>
      <c r="N754" s="87" t="str">
        <f>IF(A754=0,"",IF($A754&lt;=$A$1,+IF(VLOOKUP(A754,'Rashodi- plan-izvršenje'!$A$8:$M$1500,10,FALSE)&gt;0,VLOOKUP(A754,'Rashodi- plan-izvršenje'!$A$8:$M$1500,11,FALSE),VLOOKUP(A754,'Rashodi- plan-izvršenje'!$A$8:$M$1500,13,FALSE)),+IF($A754&gt;$A$2,IF(VLOOKUP($A754,'Neizmirene obaveze JLS'!$A$8:$M$1500,10,FALSE)&gt;0,VLOOKUP($A754,'Neizmirene obaveze JLS'!$A$11:$M$1500,11,FALSE),VLOOKUP($A754,'Neizmirene obaveze JLS'!$A$11:$M$1500,13,FALSE)),0)))</f>
        <v/>
      </c>
      <c r="O754" s="87" t="str">
        <f>IF(A754=0,"",IF($A754&lt;=$A$1,VALUE(+VLOOKUP($A754,'Rashodi- plan-izvršenje'!$A$8:N$1500,'prenos-P-R-N'!O$1,FALSE)),IF($A754&lt;=A$2,VALUE(VLOOKUP($A754,'Prihodi- plan-izvršenje'!$A$8:$H$500,6,FALSE)),VALUE(VLOOKUP($A754,'Neizmirene obaveze JLS'!$A$8:$N$500,O$1,FALSE)))))</f>
        <v/>
      </c>
      <c r="P754" s="87" t="str">
        <f>IF(A754=0,"",IF(A754=0,0,IF(A754&gt;A$2,'šifarnik K-izvor'!G$3,+IF(Q754&lt;700,+'šifarnik K-izvor'!G$2,'šifarnik K-izvor'!G$1))))</f>
        <v/>
      </c>
      <c r="Q754" s="87">
        <f>IF($A754&lt;=$A$1,VALUE(+VLOOKUP($A754,'Rashodi- plan-izvršenje'!$A$8:O$1500,'prenos-P-R-N'!Q$1,FALSE)),IF($A754&lt;=$A$2,VLOOKUP($A754,'Prihodi- plan-izvršenje'!$A$4:$H$500,4,FALSE),IF($A754&lt;=$A$3,VLOOKUP(A754,'Neizmirene obaveze JLS'!$A$11:O$500,Q$1,FALSE),"")))</f>
        <v>0</v>
      </c>
      <c r="R754" s="88">
        <f>IF($A754&lt;=$A$1,VALUE(+VLOOKUP($A754,'Rashodi- plan-izvršenje'!$A$8:P$1500,'prenos-P-R-N'!R$1,FALSE)),IF($A754&lt;=$A$2,VLOOKUP($A754,'Prihodi- plan-izvršenje'!$A$4:$H$500,7,FALSE),""))</f>
        <v>0</v>
      </c>
      <c r="S754" s="88">
        <f>IF(A754=0,0,IF($A754&lt;=$A$1,VALUE(+VLOOKUP($A754,'Rashodi- plan-izvršenje'!$A$8:Q$1500,'prenos-P-R-N'!S$1,FALSE)),IF($A754&lt;=$A$2,VLOOKUP($A754,'Prihodi- plan-izvršenje'!$A$4:$H$500,8,FALSE),0)))</f>
        <v>0</v>
      </c>
      <c r="T754" s="88" t="str">
        <f>IF($A754&gt;$A$2,VLOOKUP($A754,'Neizmirene obaveze JLS'!$A$11:R$500,R$1,FALSE),"")</f>
        <v/>
      </c>
      <c r="U754" s="88">
        <f>IF($A754&gt;$A$2,VLOOKUP($A754,'Neizmirene obaveze JLS'!$A$11:S$500,S$1,FALSE),0)</f>
        <v>0</v>
      </c>
      <c r="V754" s="88">
        <f t="shared" si="68"/>
        <v>0</v>
      </c>
      <c r="W754" s="74"/>
      <c r="X754" s="74"/>
      <c r="Y754" s="74"/>
      <c r="Z754" s="74"/>
      <c r="AA754" s="193">
        <f t="shared" si="69"/>
        <v>1</v>
      </c>
      <c r="AB754" s="193" t="str">
        <f t="shared" si="70"/>
        <v/>
      </c>
    </row>
    <row r="755" spans="1:28">
      <c r="A755" s="89">
        <f>IF(AND(COUNTIF(A$1:A$3,"&gt;0")=1,MAX(A$8:A754)&lt;A$1),A754+1,IF(AND(COUNTIF(A$1:A$3,"&gt;0")=2,MAX(A$8:A754)&lt;A$2),A754+1,IF(AND(COUNTIF(A$1:A$3,"&gt;0")=3,MAX(A$8:A754)&lt;A$3),A754+1,0)))</f>
        <v>0</v>
      </c>
      <c r="B755" s="89" t="str">
        <f t="shared" si="71"/>
        <v/>
      </c>
      <c r="C755" s="89" t="str">
        <f t="shared" si="72"/>
        <v/>
      </c>
      <c r="D755" s="87" t="str">
        <f>IF($A755=0,"",IF($A755&lt;=$A$1,+VLOOKUP($A755,'Rashodi- plan-izvršenje'!$A$8:B$1500,'prenos-P-R-N'!D$1,FALSE),IF($A755&gt;$A$2,+VLOOKUP($A755,'Neizmirene obaveze JLS'!$A$11:B$500,'prenos-P-R-N'!D$1,FALSE),"")))</f>
        <v/>
      </c>
      <c r="E755" s="87" t="str">
        <f>IF($A755=0,"",IF($A755&lt;=$A$1,+VLOOKUP($A755,'Rashodi- plan-izvršenje'!$A$8:C$1500,'prenos-P-R-N'!E$1,FALSE),IF($A755&gt;$A$2,+VLOOKUP($A755,'Neizmirene obaveze JLS'!$A$11:C$500,'prenos-P-R-N'!E$1,FALSE),"")))</f>
        <v/>
      </c>
      <c r="F755" s="87" t="str">
        <f>IF($A755=0,"",IF($A755&lt;=$A$1,+VLOOKUP($A755,'Rashodi- plan-izvršenje'!$A$8:D$1500,'prenos-P-R-N'!F$1,FALSE),IF($A755&gt;$A$2,+VLOOKUP($A755,'Neizmirene obaveze JLS'!$A$11:D$500,'prenos-P-R-N'!F$1,FALSE),"")))</f>
        <v/>
      </c>
      <c r="G755" s="87" t="str">
        <f>IF($A755=0,"",IF($A755&lt;=$A$1,+VLOOKUP($A755,'Rashodi- plan-izvršenje'!$A$8:E$1500,'prenos-P-R-N'!G$1,FALSE),IF($A755&gt;$A$2,+VLOOKUP($A755,'Neizmirene obaveze JLS'!$A$11:E$500,'prenos-P-R-N'!G$1,FALSE),"")))</f>
        <v/>
      </c>
      <c r="H755" s="87" t="str">
        <f>IF($A755=0,"",IF($A755&lt;=$A$1,+VLOOKUP($A755,'Rashodi- plan-izvršenje'!$A$8:F$1500,'prenos-P-R-N'!H$1,FALSE),IF($A755&gt;$A$2,+VLOOKUP($A755,'Neizmirene obaveze JLS'!$A$11:F$500,'prenos-P-R-N'!H$1,FALSE),"")))</f>
        <v/>
      </c>
      <c r="I755" s="87" t="str">
        <f>IF($A755=0,"",IF($A755&lt;=$A$1,+VLOOKUP($A755,'Rashodi- plan-izvršenje'!$A$8:G$1500,'prenos-P-R-N'!I$1,FALSE),IF($A755&gt;$A$2,+VLOOKUP($A755,'Neizmirene obaveze JLS'!$A$11:G$500,'prenos-P-R-N'!I$1,FALSE),"")))</f>
        <v/>
      </c>
      <c r="J755" s="87" t="str">
        <f>IF($A755=0,"",IF($A755&lt;=$A$1,+VLOOKUP($A755,'Rashodi- plan-izvršenje'!$A$8:H$1500,'prenos-P-R-N'!J$1,FALSE),IF($A755&gt;$A$2,+VLOOKUP($A755,'Neizmirene obaveze JLS'!$A$11:H$500,'prenos-P-R-N'!J$1,FALSE),"")))</f>
        <v/>
      </c>
      <c r="K755" s="87" t="str">
        <f>IF($A755=0,"",IF($A755&lt;=$A$1,+VLOOKUP($A755,'Rashodi- plan-izvršenje'!$A$8:I$1500,'prenos-P-R-N'!K$1,FALSE),IF($A755&gt;$A$2,+VLOOKUP($A755,'Neizmirene obaveze JLS'!$A$11:I$500,'prenos-P-R-N'!K$1,FALSE),"")))</f>
        <v/>
      </c>
      <c r="L755" t="str">
        <f>IF(A755=0,"",IF(A755&lt;=A$1,+IF(VLOOKUP(A755,'Rashodi- plan-izvršenje'!A$8:J$1500,M$1,FALSE)&gt;0,"Програмска активност","Пројекат"),IF(A755&gt;A$2,+IF(VLOOKUP(A755,'Neizmirene obaveze JLS'!A$8:J$2008,M$1,FALSE)&gt;0,"Програмска активност","Пројекат"),"")))</f>
        <v/>
      </c>
      <c r="M755" s="87" t="str">
        <f>IF(A755=0,"",IF($A755&lt;=$A$1,+IF(VLOOKUP($A755,'Rashodi- plan-izvršenje'!$A$8:$M$1500,10,FALSE)&gt;0,VLOOKUP($A755,'Rashodi- plan-izvršenje'!$A$8:$M$1500,10,FALSE),VLOOKUP($A755,'Rashodi- plan-izvršenje'!$A$8:$M$1500,12,FALSE)),+IF($A755&gt;$A$2,IF(VLOOKUP($A755,'Neizmirene obaveze JLS'!$A$8:$M$1500,10,FALSE)&gt;0,VLOOKUP($A755,'Neizmirene obaveze JLS'!$A$11:$M$1500,10,FALSE),VLOOKUP($A755,'Neizmirene obaveze JLS'!$A$11:$M$1500,12,FALSE)),0)))</f>
        <v/>
      </c>
      <c r="N755" s="87" t="str">
        <f>IF(A755=0,"",IF($A755&lt;=$A$1,+IF(VLOOKUP(A755,'Rashodi- plan-izvršenje'!$A$8:$M$1500,10,FALSE)&gt;0,VLOOKUP(A755,'Rashodi- plan-izvršenje'!$A$8:$M$1500,11,FALSE),VLOOKUP(A755,'Rashodi- plan-izvršenje'!$A$8:$M$1500,13,FALSE)),+IF($A755&gt;$A$2,IF(VLOOKUP($A755,'Neizmirene obaveze JLS'!$A$8:$M$1500,10,FALSE)&gt;0,VLOOKUP($A755,'Neizmirene obaveze JLS'!$A$11:$M$1500,11,FALSE),VLOOKUP($A755,'Neizmirene obaveze JLS'!$A$11:$M$1500,13,FALSE)),0)))</f>
        <v/>
      </c>
      <c r="O755" s="87" t="str">
        <f>IF(A755=0,"",IF($A755&lt;=$A$1,VALUE(+VLOOKUP($A755,'Rashodi- plan-izvršenje'!$A$8:N$1500,'prenos-P-R-N'!O$1,FALSE)),IF($A755&lt;=A$2,VALUE(VLOOKUP($A755,'Prihodi- plan-izvršenje'!$A$8:$H$500,6,FALSE)),VALUE(VLOOKUP($A755,'Neizmirene obaveze JLS'!$A$8:$N$500,O$1,FALSE)))))</f>
        <v/>
      </c>
      <c r="P755" s="87" t="str">
        <f>IF(A755=0,"",IF(A755=0,0,IF(A755&gt;A$2,'šifarnik K-izvor'!G$3,+IF(Q755&lt;700,+'šifarnik K-izvor'!G$2,'šifarnik K-izvor'!G$1))))</f>
        <v/>
      </c>
      <c r="Q755" s="87">
        <f>IF($A755&lt;=$A$1,VALUE(+VLOOKUP($A755,'Rashodi- plan-izvršenje'!$A$8:O$1500,'prenos-P-R-N'!Q$1,FALSE)),IF($A755&lt;=$A$2,VLOOKUP($A755,'Prihodi- plan-izvršenje'!$A$4:$H$500,4,FALSE),IF($A755&lt;=$A$3,VLOOKUP(A755,'Neizmirene obaveze JLS'!$A$11:O$500,Q$1,FALSE),"")))</f>
        <v>0</v>
      </c>
      <c r="R755" s="88">
        <f>IF($A755&lt;=$A$1,VALUE(+VLOOKUP($A755,'Rashodi- plan-izvršenje'!$A$8:P$1500,'prenos-P-R-N'!R$1,FALSE)),IF($A755&lt;=$A$2,VLOOKUP($A755,'Prihodi- plan-izvršenje'!$A$4:$H$500,7,FALSE),""))</f>
        <v>0</v>
      </c>
      <c r="S755" s="88">
        <f>IF(A755=0,0,IF($A755&lt;=$A$1,VALUE(+VLOOKUP($A755,'Rashodi- plan-izvršenje'!$A$8:Q$1500,'prenos-P-R-N'!S$1,FALSE)),IF($A755&lt;=$A$2,VLOOKUP($A755,'Prihodi- plan-izvršenje'!$A$4:$H$500,8,FALSE),0)))</f>
        <v>0</v>
      </c>
      <c r="T755" s="88" t="str">
        <f>IF($A755&gt;$A$2,VLOOKUP($A755,'Neizmirene obaveze JLS'!$A$11:R$500,R$1,FALSE),"")</f>
        <v/>
      </c>
      <c r="U755" s="88">
        <f>IF($A755&gt;$A$2,VLOOKUP($A755,'Neizmirene obaveze JLS'!$A$11:S$500,S$1,FALSE),0)</f>
        <v>0</v>
      </c>
      <c r="V755" s="88">
        <f t="shared" si="68"/>
        <v>0</v>
      </c>
      <c r="W755" s="74"/>
      <c r="X755" s="74"/>
      <c r="Y755" s="74"/>
      <c r="Z755" s="74"/>
      <c r="AA755" s="193">
        <f t="shared" si="69"/>
        <v>1</v>
      </c>
      <c r="AB755" s="193" t="str">
        <f t="shared" si="70"/>
        <v/>
      </c>
    </row>
    <row r="756" spans="1:28">
      <c r="A756" s="89">
        <f>IF(AND(COUNTIF(A$1:A$3,"&gt;0")=1,MAX(A$8:A755)&lt;A$1),A755+1,IF(AND(COUNTIF(A$1:A$3,"&gt;0")=2,MAX(A$8:A755)&lt;A$2),A755+1,IF(AND(COUNTIF(A$1:A$3,"&gt;0")=3,MAX(A$8:A755)&lt;A$3),A755+1,0)))</f>
        <v>0</v>
      </c>
      <c r="B756" s="89" t="str">
        <f t="shared" si="71"/>
        <v/>
      </c>
      <c r="C756" s="89" t="str">
        <f t="shared" si="72"/>
        <v/>
      </c>
      <c r="D756" s="87" t="str">
        <f>IF($A756=0,"",IF($A756&lt;=$A$1,+VLOOKUP($A756,'Rashodi- plan-izvršenje'!$A$8:B$1500,'prenos-P-R-N'!D$1,FALSE),IF($A756&gt;$A$2,+VLOOKUP($A756,'Neizmirene obaveze JLS'!$A$11:B$500,'prenos-P-R-N'!D$1,FALSE),"")))</f>
        <v/>
      </c>
      <c r="E756" s="87" t="str">
        <f>IF($A756=0,"",IF($A756&lt;=$A$1,+VLOOKUP($A756,'Rashodi- plan-izvršenje'!$A$8:C$1500,'prenos-P-R-N'!E$1,FALSE),IF($A756&gt;$A$2,+VLOOKUP($A756,'Neizmirene obaveze JLS'!$A$11:C$500,'prenos-P-R-N'!E$1,FALSE),"")))</f>
        <v/>
      </c>
      <c r="F756" s="87" t="str">
        <f>IF($A756=0,"",IF($A756&lt;=$A$1,+VLOOKUP($A756,'Rashodi- plan-izvršenje'!$A$8:D$1500,'prenos-P-R-N'!F$1,FALSE),IF($A756&gt;$A$2,+VLOOKUP($A756,'Neizmirene obaveze JLS'!$A$11:D$500,'prenos-P-R-N'!F$1,FALSE),"")))</f>
        <v/>
      </c>
      <c r="G756" s="87" t="str">
        <f>IF($A756=0,"",IF($A756&lt;=$A$1,+VLOOKUP($A756,'Rashodi- plan-izvršenje'!$A$8:E$1500,'prenos-P-R-N'!G$1,FALSE),IF($A756&gt;$A$2,+VLOOKUP($A756,'Neizmirene obaveze JLS'!$A$11:E$500,'prenos-P-R-N'!G$1,FALSE),"")))</f>
        <v/>
      </c>
      <c r="H756" s="87" t="str">
        <f>IF($A756=0,"",IF($A756&lt;=$A$1,+VLOOKUP($A756,'Rashodi- plan-izvršenje'!$A$8:F$1500,'prenos-P-R-N'!H$1,FALSE),IF($A756&gt;$A$2,+VLOOKUP($A756,'Neizmirene obaveze JLS'!$A$11:F$500,'prenos-P-R-N'!H$1,FALSE),"")))</f>
        <v/>
      </c>
      <c r="I756" s="87" t="str">
        <f>IF($A756=0,"",IF($A756&lt;=$A$1,+VLOOKUP($A756,'Rashodi- plan-izvršenje'!$A$8:G$1500,'prenos-P-R-N'!I$1,FALSE),IF($A756&gt;$A$2,+VLOOKUP($A756,'Neizmirene obaveze JLS'!$A$11:G$500,'prenos-P-R-N'!I$1,FALSE),"")))</f>
        <v/>
      </c>
      <c r="J756" s="87" t="str">
        <f>IF($A756=0,"",IF($A756&lt;=$A$1,+VLOOKUP($A756,'Rashodi- plan-izvršenje'!$A$8:H$1500,'prenos-P-R-N'!J$1,FALSE),IF($A756&gt;$A$2,+VLOOKUP($A756,'Neizmirene obaveze JLS'!$A$11:H$500,'prenos-P-R-N'!J$1,FALSE),"")))</f>
        <v/>
      </c>
      <c r="K756" s="87" t="str">
        <f>IF($A756=0,"",IF($A756&lt;=$A$1,+VLOOKUP($A756,'Rashodi- plan-izvršenje'!$A$8:I$1500,'prenos-P-R-N'!K$1,FALSE),IF($A756&gt;$A$2,+VLOOKUP($A756,'Neizmirene obaveze JLS'!$A$11:I$500,'prenos-P-R-N'!K$1,FALSE),"")))</f>
        <v/>
      </c>
      <c r="L756" t="str">
        <f>IF(A756=0,"",IF(A756&lt;=A$1,+IF(VLOOKUP(A756,'Rashodi- plan-izvršenje'!A$8:J$1500,M$1,FALSE)&gt;0,"Програмска активност","Пројекат"),IF(A756&gt;A$2,+IF(VLOOKUP(A756,'Neizmirene obaveze JLS'!A$8:J$2008,M$1,FALSE)&gt;0,"Програмска активност","Пројекат"),"")))</f>
        <v/>
      </c>
      <c r="M756" s="87" t="str">
        <f>IF(A756=0,"",IF($A756&lt;=$A$1,+IF(VLOOKUP($A756,'Rashodi- plan-izvršenje'!$A$8:$M$1500,10,FALSE)&gt;0,VLOOKUP($A756,'Rashodi- plan-izvršenje'!$A$8:$M$1500,10,FALSE),VLOOKUP($A756,'Rashodi- plan-izvršenje'!$A$8:$M$1500,12,FALSE)),+IF($A756&gt;$A$2,IF(VLOOKUP($A756,'Neizmirene obaveze JLS'!$A$8:$M$1500,10,FALSE)&gt;0,VLOOKUP($A756,'Neizmirene obaveze JLS'!$A$11:$M$1500,10,FALSE),VLOOKUP($A756,'Neizmirene obaveze JLS'!$A$11:$M$1500,12,FALSE)),0)))</f>
        <v/>
      </c>
      <c r="N756" s="87" t="str">
        <f>IF(A756=0,"",IF($A756&lt;=$A$1,+IF(VLOOKUP(A756,'Rashodi- plan-izvršenje'!$A$8:$M$1500,10,FALSE)&gt;0,VLOOKUP(A756,'Rashodi- plan-izvršenje'!$A$8:$M$1500,11,FALSE),VLOOKUP(A756,'Rashodi- plan-izvršenje'!$A$8:$M$1500,13,FALSE)),+IF($A756&gt;$A$2,IF(VLOOKUP($A756,'Neizmirene obaveze JLS'!$A$8:$M$1500,10,FALSE)&gt;0,VLOOKUP($A756,'Neizmirene obaveze JLS'!$A$11:$M$1500,11,FALSE),VLOOKUP($A756,'Neizmirene obaveze JLS'!$A$11:$M$1500,13,FALSE)),0)))</f>
        <v/>
      </c>
      <c r="O756" s="87" t="str">
        <f>IF(A756=0,"",IF($A756&lt;=$A$1,VALUE(+VLOOKUP($A756,'Rashodi- plan-izvršenje'!$A$8:N$1500,'prenos-P-R-N'!O$1,FALSE)),IF($A756&lt;=A$2,VALUE(VLOOKUP($A756,'Prihodi- plan-izvršenje'!$A$8:$H$500,6,FALSE)),VALUE(VLOOKUP($A756,'Neizmirene obaveze JLS'!$A$8:$N$500,O$1,FALSE)))))</f>
        <v/>
      </c>
      <c r="P756" s="87" t="str">
        <f>IF(A756=0,"",IF(A756=0,0,IF(A756&gt;A$2,'šifarnik K-izvor'!G$3,+IF(Q756&lt;700,+'šifarnik K-izvor'!G$2,'šifarnik K-izvor'!G$1))))</f>
        <v/>
      </c>
      <c r="Q756" s="87">
        <f>IF($A756&lt;=$A$1,VALUE(+VLOOKUP($A756,'Rashodi- plan-izvršenje'!$A$8:O$1500,'prenos-P-R-N'!Q$1,FALSE)),IF($A756&lt;=$A$2,VLOOKUP($A756,'Prihodi- plan-izvršenje'!$A$4:$H$500,4,FALSE),IF($A756&lt;=$A$3,VLOOKUP(A756,'Neizmirene obaveze JLS'!$A$11:O$500,Q$1,FALSE),"")))</f>
        <v>0</v>
      </c>
      <c r="R756" s="88">
        <f>IF($A756&lt;=$A$1,VALUE(+VLOOKUP($A756,'Rashodi- plan-izvršenje'!$A$8:P$1500,'prenos-P-R-N'!R$1,FALSE)),IF($A756&lt;=$A$2,VLOOKUP($A756,'Prihodi- plan-izvršenje'!$A$4:$H$500,7,FALSE),""))</f>
        <v>0</v>
      </c>
      <c r="S756" s="88">
        <f>IF(A756=0,0,IF($A756&lt;=$A$1,VALUE(+VLOOKUP($A756,'Rashodi- plan-izvršenje'!$A$8:Q$1500,'prenos-P-R-N'!S$1,FALSE)),IF($A756&lt;=$A$2,VLOOKUP($A756,'Prihodi- plan-izvršenje'!$A$4:$H$500,8,FALSE),0)))</f>
        <v>0</v>
      </c>
      <c r="T756" s="88" t="str">
        <f>IF($A756&gt;$A$2,VLOOKUP($A756,'Neizmirene obaveze JLS'!$A$11:R$500,R$1,FALSE),"")</f>
        <v/>
      </c>
      <c r="U756" s="88">
        <f>IF($A756&gt;$A$2,VLOOKUP($A756,'Neizmirene obaveze JLS'!$A$11:S$500,S$1,FALSE),0)</f>
        <v>0</v>
      </c>
      <c r="V756" s="88">
        <f t="shared" si="68"/>
        <v>0</v>
      </c>
      <c r="W756" s="74"/>
      <c r="X756" s="74"/>
      <c r="Y756" s="74"/>
      <c r="Z756" s="74"/>
      <c r="AA756" s="193">
        <f t="shared" si="69"/>
        <v>1</v>
      </c>
      <c r="AB756" s="193" t="str">
        <f t="shared" si="70"/>
        <v/>
      </c>
    </row>
    <row r="757" spans="1:28">
      <c r="A757" s="89">
        <f>IF(AND(COUNTIF(A$1:A$3,"&gt;0")=1,MAX(A$8:A756)&lt;A$1),A756+1,IF(AND(COUNTIF(A$1:A$3,"&gt;0")=2,MAX(A$8:A756)&lt;A$2),A756+1,IF(AND(COUNTIF(A$1:A$3,"&gt;0")=3,MAX(A$8:A756)&lt;A$3),A756+1,0)))</f>
        <v>0</v>
      </c>
      <c r="B757" s="89" t="str">
        <f t="shared" si="71"/>
        <v/>
      </c>
      <c r="C757" s="89" t="str">
        <f t="shared" si="72"/>
        <v/>
      </c>
      <c r="D757" s="87" t="str">
        <f>IF($A757=0,"",IF($A757&lt;=$A$1,+VLOOKUP($A757,'Rashodi- plan-izvršenje'!$A$8:B$1500,'prenos-P-R-N'!D$1,FALSE),IF($A757&gt;$A$2,+VLOOKUP($A757,'Neizmirene obaveze JLS'!$A$11:B$500,'prenos-P-R-N'!D$1,FALSE),"")))</f>
        <v/>
      </c>
      <c r="E757" s="87" t="str">
        <f>IF($A757=0,"",IF($A757&lt;=$A$1,+VLOOKUP($A757,'Rashodi- plan-izvršenje'!$A$8:C$1500,'prenos-P-R-N'!E$1,FALSE),IF($A757&gt;$A$2,+VLOOKUP($A757,'Neizmirene obaveze JLS'!$A$11:C$500,'prenos-P-R-N'!E$1,FALSE),"")))</f>
        <v/>
      </c>
      <c r="F757" s="87" t="str">
        <f>IF($A757=0,"",IF($A757&lt;=$A$1,+VLOOKUP($A757,'Rashodi- plan-izvršenje'!$A$8:D$1500,'prenos-P-R-N'!F$1,FALSE),IF($A757&gt;$A$2,+VLOOKUP($A757,'Neizmirene obaveze JLS'!$A$11:D$500,'prenos-P-R-N'!F$1,FALSE),"")))</f>
        <v/>
      </c>
      <c r="G757" s="87" t="str">
        <f>IF($A757=0,"",IF($A757&lt;=$A$1,+VLOOKUP($A757,'Rashodi- plan-izvršenje'!$A$8:E$1500,'prenos-P-R-N'!G$1,FALSE),IF($A757&gt;$A$2,+VLOOKUP($A757,'Neizmirene obaveze JLS'!$A$11:E$500,'prenos-P-R-N'!G$1,FALSE),"")))</f>
        <v/>
      </c>
      <c r="H757" s="87" t="str">
        <f>IF($A757=0,"",IF($A757&lt;=$A$1,+VLOOKUP($A757,'Rashodi- plan-izvršenje'!$A$8:F$1500,'prenos-P-R-N'!H$1,FALSE),IF($A757&gt;$A$2,+VLOOKUP($A757,'Neizmirene obaveze JLS'!$A$11:F$500,'prenos-P-R-N'!H$1,FALSE),"")))</f>
        <v/>
      </c>
      <c r="I757" s="87" t="str">
        <f>IF($A757=0,"",IF($A757&lt;=$A$1,+VLOOKUP($A757,'Rashodi- plan-izvršenje'!$A$8:G$1500,'prenos-P-R-N'!I$1,FALSE),IF($A757&gt;$A$2,+VLOOKUP($A757,'Neizmirene obaveze JLS'!$A$11:G$500,'prenos-P-R-N'!I$1,FALSE),"")))</f>
        <v/>
      </c>
      <c r="J757" s="87" t="str">
        <f>IF($A757=0,"",IF($A757&lt;=$A$1,+VLOOKUP($A757,'Rashodi- plan-izvršenje'!$A$8:H$1500,'prenos-P-R-N'!J$1,FALSE),IF($A757&gt;$A$2,+VLOOKUP($A757,'Neizmirene obaveze JLS'!$A$11:H$500,'prenos-P-R-N'!J$1,FALSE),"")))</f>
        <v/>
      </c>
      <c r="K757" s="87" t="str">
        <f>IF($A757=0,"",IF($A757&lt;=$A$1,+VLOOKUP($A757,'Rashodi- plan-izvršenje'!$A$8:I$1500,'prenos-P-R-N'!K$1,FALSE),IF($A757&gt;$A$2,+VLOOKUP($A757,'Neizmirene obaveze JLS'!$A$11:I$500,'prenos-P-R-N'!K$1,FALSE),"")))</f>
        <v/>
      </c>
      <c r="L757" t="str">
        <f>IF(A757=0,"",IF(A757&lt;=A$1,+IF(VLOOKUP(A757,'Rashodi- plan-izvršenje'!A$8:J$1500,M$1,FALSE)&gt;0,"Програмска активност","Пројекат"),IF(A757&gt;A$2,+IF(VLOOKUP(A757,'Neizmirene obaveze JLS'!A$8:J$2008,M$1,FALSE)&gt;0,"Програмска активност","Пројекат"),"")))</f>
        <v/>
      </c>
      <c r="M757" s="87" t="str">
        <f>IF(A757=0,"",IF($A757&lt;=$A$1,+IF(VLOOKUP($A757,'Rashodi- plan-izvršenje'!$A$8:$M$1500,10,FALSE)&gt;0,VLOOKUP($A757,'Rashodi- plan-izvršenje'!$A$8:$M$1500,10,FALSE),VLOOKUP($A757,'Rashodi- plan-izvršenje'!$A$8:$M$1500,12,FALSE)),+IF($A757&gt;$A$2,IF(VLOOKUP($A757,'Neizmirene obaveze JLS'!$A$8:$M$1500,10,FALSE)&gt;0,VLOOKUP($A757,'Neizmirene obaveze JLS'!$A$11:$M$1500,10,FALSE),VLOOKUP($A757,'Neizmirene obaveze JLS'!$A$11:$M$1500,12,FALSE)),0)))</f>
        <v/>
      </c>
      <c r="N757" s="87" t="str">
        <f>IF(A757=0,"",IF($A757&lt;=$A$1,+IF(VLOOKUP(A757,'Rashodi- plan-izvršenje'!$A$8:$M$1500,10,FALSE)&gt;0,VLOOKUP(A757,'Rashodi- plan-izvršenje'!$A$8:$M$1500,11,FALSE),VLOOKUP(A757,'Rashodi- plan-izvršenje'!$A$8:$M$1500,13,FALSE)),+IF($A757&gt;$A$2,IF(VLOOKUP($A757,'Neizmirene obaveze JLS'!$A$8:$M$1500,10,FALSE)&gt;0,VLOOKUP($A757,'Neizmirene obaveze JLS'!$A$11:$M$1500,11,FALSE),VLOOKUP($A757,'Neizmirene obaveze JLS'!$A$11:$M$1500,13,FALSE)),0)))</f>
        <v/>
      </c>
      <c r="O757" s="87" t="str">
        <f>IF(A757=0,"",IF($A757&lt;=$A$1,VALUE(+VLOOKUP($A757,'Rashodi- plan-izvršenje'!$A$8:N$1500,'prenos-P-R-N'!O$1,FALSE)),IF($A757&lt;=A$2,VALUE(VLOOKUP($A757,'Prihodi- plan-izvršenje'!$A$8:$H$500,6,FALSE)),VALUE(VLOOKUP($A757,'Neizmirene obaveze JLS'!$A$8:$N$500,O$1,FALSE)))))</f>
        <v/>
      </c>
      <c r="P757" s="87" t="str">
        <f>IF(A757=0,"",IF(A757=0,0,IF(A757&gt;A$2,'šifarnik K-izvor'!G$3,+IF(Q757&lt;700,+'šifarnik K-izvor'!G$2,'šifarnik K-izvor'!G$1))))</f>
        <v/>
      </c>
      <c r="Q757" s="87">
        <f>IF($A757&lt;=$A$1,VALUE(+VLOOKUP($A757,'Rashodi- plan-izvršenje'!$A$8:O$1500,'prenos-P-R-N'!Q$1,FALSE)),IF($A757&lt;=$A$2,VLOOKUP($A757,'Prihodi- plan-izvršenje'!$A$4:$H$500,4,FALSE),IF($A757&lt;=$A$3,VLOOKUP(A757,'Neizmirene obaveze JLS'!$A$11:O$500,Q$1,FALSE),"")))</f>
        <v>0</v>
      </c>
      <c r="R757" s="88">
        <f>IF($A757&lt;=$A$1,VALUE(+VLOOKUP($A757,'Rashodi- plan-izvršenje'!$A$8:P$1500,'prenos-P-R-N'!R$1,FALSE)),IF($A757&lt;=$A$2,VLOOKUP($A757,'Prihodi- plan-izvršenje'!$A$4:$H$500,7,FALSE),""))</f>
        <v>0</v>
      </c>
      <c r="S757" s="88">
        <f>IF(A757=0,0,IF($A757&lt;=$A$1,VALUE(+VLOOKUP($A757,'Rashodi- plan-izvršenje'!$A$8:Q$1500,'prenos-P-R-N'!S$1,FALSE)),IF($A757&lt;=$A$2,VLOOKUP($A757,'Prihodi- plan-izvršenje'!$A$4:$H$500,8,FALSE),0)))</f>
        <v>0</v>
      </c>
      <c r="T757" s="88" t="str">
        <f>IF($A757&gt;$A$2,VLOOKUP($A757,'Neizmirene obaveze JLS'!$A$11:R$500,R$1,FALSE),"")</f>
        <v/>
      </c>
      <c r="U757" s="88">
        <f>IF($A757&gt;$A$2,VLOOKUP($A757,'Neizmirene obaveze JLS'!$A$11:S$500,S$1,FALSE),0)</f>
        <v>0</v>
      </c>
      <c r="V757" s="88">
        <f t="shared" si="68"/>
        <v>0</v>
      </c>
      <c r="W757" s="74"/>
      <c r="X757" s="74"/>
      <c r="Y757" s="74"/>
      <c r="Z757" s="74"/>
      <c r="AA757" s="193">
        <f t="shared" si="69"/>
        <v>1</v>
      </c>
      <c r="AB757" s="193" t="str">
        <f t="shared" si="70"/>
        <v/>
      </c>
    </row>
    <row r="758" spans="1:28">
      <c r="A758" s="89">
        <f>IF(AND(COUNTIF(A$1:A$3,"&gt;0")=1,MAX(A$8:A757)&lt;A$1),A757+1,IF(AND(COUNTIF(A$1:A$3,"&gt;0")=2,MAX(A$8:A757)&lt;A$2),A757+1,IF(AND(COUNTIF(A$1:A$3,"&gt;0")=3,MAX(A$8:A757)&lt;A$3),A757+1,0)))</f>
        <v>0</v>
      </c>
      <c r="B758" s="89" t="str">
        <f t="shared" si="71"/>
        <v/>
      </c>
      <c r="C758" s="89" t="str">
        <f t="shared" si="72"/>
        <v/>
      </c>
      <c r="D758" s="87" t="str">
        <f>IF($A758=0,"",IF($A758&lt;=$A$1,+VLOOKUP($A758,'Rashodi- plan-izvršenje'!$A$8:B$1500,'prenos-P-R-N'!D$1,FALSE),IF($A758&gt;$A$2,+VLOOKUP($A758,'Neizmirene obaveze JLS'!$A$11:B$500,'prenos-P-R-N'!D$1,FALSE),"")))</f>
        <v/>
      </c>
      <c r="E758" s="87" t="str">
        <f>IF($A758=0,"",IF($A758&lt;=$A$1,+VLOOKUP($A758,'Rashodi- plan-izvršenje'!$A$8:C$1500,'prenos-P-R-N'!E$1,FALSE),IF($A758&gt;$A$2,+VLOOKUP($A758,'Neizmirene obaveze JLS'!$A$11:C$500,'prenos-P-R-N'!E$1,FALSE),"")))</f>
        <v/>
      </c>
      <c r="F758" s="87" t="str">
        <f>IF($A758=0,"",IF($A758&lt;=$A$1,+VLOOKUP($A758,'Rashodi- plan-izvršenje'!$A$8:D$1500,'prenos-P-R-N'!F$1,FALSE),IF($A758&gt;$A$2,+VLOOKUP($A758,'Neizmirene obaveze JLS'!$A$11:D$500,'prenos-P-R-N'!F$1,FALSE),"")))</f>
        <v/>
      </c>
      <c r="G758" s="87" t="str">
        <f>IF($A758=0,"",IF($A758&lt;=$A$1,+VLOOKUP($A758,'Rashodi- plan-izvršenje'!$A$8:E$1500,'prenos-P-R-N'!G$1,FALSE),IF($A758&gt;$A$2,+VLOOKUP($A758,'Neizmirene obaveze JLS'!$A$11:E$500,'prenos-P-R-N'!G$1,FALSE),"")))</f>
        <v/>
      </c>
      <c r="H758" s="87" t="str">
        <f>IF($A758=0,"",IF($A758&lt;=$A$1,+VLOOKUP($A758,'Rashodi- plan-izvršenje'!$A$8:F$1500,'prenos-P-R-N'!H$1,FALSE),IF($A758&gt;$A$2,+VLOOKUP($A758,'Neizmirene obaveze JLS'!$A$11:F$500,'prenos-P-R-N'!H$1,FALSE),"")))</f>
        <v/>
      </c>
      <c r="I758" s="87" t="str">
        <f>IF($A758=0,"",IF($A758&lt;=$A$1,+VLOOKUP($A758,'Rashodi- plan-izvršenje'!$A$8:G$1500,'prenos-P-R-N'!I$1,FALSE),IF($A758&gt;$A$2,+VLOOKUP($A758,'Neizmirene obaveze JLS'!$A$11:G$500,'prenos-P-R-N'!I$1,FALSE),"")))</f>
        <v/>
      </c>
      <c r="J758" s="87" t="str">
        <f>IF($A758=0,"",IF($A758&lt;=$A$1,+VLOOKUP($A758,'Rashodi- plan-izvršenje'!$A$8:H$1500,'prenos-P-R-N'!J$1,FALSE),IF($A758&gt;$A$2,+VLOOKUP($A758,'Neizmirene obaveze JLS'!$A$11:H$500,'prenos-P-R-N'!J$1,FALSE),"")))</f>
        <v/>
      </c>
      <c r="K758" s="87" t="str">
        <f>IF($A758=0,"",IF($A758&lt;=$A$1,+VLOOKUP($A758,'Rashodi- plan-izvršenje'!$A$8:I$1500,'prenos-P-R-N'!K$1,FALSE),IF($A758&gt;$A$2,+VLOOKUP($A758,'Neizmirene obaveze JLS'!$A$11:I$500,'prenos-P-R-N'!K$1,FALSE),"")))</f>
        <v/>
      </c>
      <c r="L758" t="str">
        <f>IF(A758=0,"",IF(A758&lt;=A$1,+IF(VLOOKUP(A758,'Rashodi- plan-izvršenje'!A$8:J$1500,M$1,FALSE)&gt;0,"Програмска активност","Пројекат"),IF(A758&gt;A$2,+IF(VLOOKUP(A758,'Neizmirene obaveze JLS'!A$8:J$2008,M$1,FALSE)&gt;0,"Програмска активност","Пројекат"),"")))</f>
        <v/>
      </c>
      <c r="M758" s="87" t="str">
        <f>IF(A758=0,"",IF($A758&lt;=$A$1,+IF(VLOOKUP($A758,'Rashodi- plan-izvršenje'!$A$8:$M$1500,10,FALSE)&gt;0,VLOOKUP($A758,'Rashodi- plan-izvršenje'!$A$8:$M$1500,10,FALSE),VLOOKUP($A758,'Rashodi- plan-izvršenje'!$A$8:$M$1500,12,FALSE)),+IF($A758&gt;$A$2,IF(VLOOKUP($A758,'Neizmirene obaveze JLS'!$A$8:$M$1500,10,FALSE)&gt;0,VLOOKUP($A758,'Neizmirene obaveze JLS'!$A$11:$M$1500,10,FALSE),VLOOKUP($A758,'Neizmirene obaveze JLS'!$A$11:$M$1500,12,FALSE)),0)))</f>
        <v/>
      </c>
      <c r="N758" s="87" t="str">
        <f>IF(A758=0,"",IF($A758&lt;=$A$1,+IF(VLOOKUP(A758,'Rashodi- plan-izvršenje'!$A$8:$M$1500,10,FALSE)&gt;0,VLOOKUP(A758,'Rashodi- plan-izvršenje'!$A$8:$M$1500,11,FALSE),VLOOKUP(A758,'Rashodi- plan-izvršenje'!$A$8:$M$1500,13,FALSE)),+IF($A758&gt;$A$2,IF(VLOOKUP($A758,'Neizmirene obaveze JLS'!$A$8:$M$1500,10,FALSE)&gt;0,VLOOKUP($A758,'Neizmirene obaveze JLS'!$A$11:$M$1500,11,FALSE),VLOOKUP($A758,'Neizmirene obaveze JLS'!$A$11:$M$1500,13,FALSE)),0)))</f>
        <v/>
      </c>
      <c r="O758" s="87" t="str">
        <f>IF(A758=0,"",IF($A758&lt;=$A$1,VALUE(+VLOOKUP($A758,'Rashodi- plan-izvršenje'!$A$8:N$1500,'prenos-P-R-N'!O$1,FALSE)),IF($A758&lt;=A$2,VALUE(VLOOKUP($A758,'Prihodi- plan-izvršenje'!$A$8:$H$500,6,FALSE)),VALUE(VLOOKUP($A758,'Neizmirene obaveze JLS'!$A$8:$N$500,O$1,FALSE)))))</f>
        <v/>
      </c>
      <c r="P758" s="87" t="str">
        <f>IF(A758=0,"",IF(A758=0,0,IF(A758&gt;A$2,'šifarnik K-izvor'!G$3,+IF(Q758&lt;700,+'šifarnik K-izvor'!G$2,'šifarnik K-izvor'!G$1))))</f>
        <v/>
      </c>
      <c r="Q758" s="87">
        <f>IF($A758&lt;=$A$1,VALUE(+VLOOKUP($A758,'Rashodi- plan-izvršenje'!$A$8:O$1500,'prenos-P-R-N'!Q$1,FALSE)),IF($A758&lt;=$A$2,VLOOKUP($A758,'Prihodi- plan-izvršenje'!$A$4:$H$500,4,FALSE),IF($A758&lt;=$A$3,VLOOKUP(A758,'Neizmirene obaveze JLS'!$A$11:O$500,Q$1,FALSE),"")))</f>
        <v>0</v>
      </c>
      <c r="R758" s="88">
        <f>IF($A758&lt;=$A$1,VALUE(+VLOOKUP($A758,'Rashodi- plan-izvršenje'!$A$8:P$1500,'prenos-P-R-N'!R$1,FALSE)),IF($A758&lt;=$A$2,VLOOKUP($A758,'Prihodi- plan-izvršenje'!$A$4:$H$500,7,FALSE),""))</f>
        <v>0</v>
      </c>
      <c r="S758" s="88">
        <f>IF(A758=0,0,IF($A758&lt;=$A$1,VALUE(+VLOOKUP($A758,'Rashodi- plan-izvršenje'!$A$8:Q$1500,'prenos-P-R-N'!S$1,FALSE)),IF($A758&lt;=$A$2,VLOOKUP($A758,'Prihodi- plan-izvršenje'!$A$4:$H$500,8,FALSE),0)))</f>
        <v>0</v>
      </c>
      <c r="T758" s="88" t="str">
        <f>IF($A758&gt;$A$2,VLOOKUP($A758,'Neizmirene obaveze JLS'!$A$11:R$500,R$1,FALSE),"")</f>
        <v/>
      </c>
      <c r="U758" s="88">
        <f>IF($A758&gt;$A$2,VLOOKUP($A758,'Neizmirene obaveze JLS'!$A$11:S$500,S$1,FALSE),0)</f>
        <v>0</v>
      </c>
      <c r="V758" s="88">
        <f t="shared" si="68"/>
        <v>0</v>
      </c>
      <c r="W758" s="74"/>
      <c r="X758" s="74"/>
      <c r="Y758" s="74"/>
      <c r="Z758" s="74"/>
      <c r="AA758" s="193">
        <f t="shared" si="69"/>
        <v>1</v>
      </c>
      <c r="AB758" s="193" t="str">
        <f t="shared" si="70"/>
        <v/>
      </c>
    </row>
    <row r="759" spans="1:28">
      <c r="A759" s="89">
        <f>IF(AND(COUNTIF(A$1:A$3,"&gt;0")=1,MAX(A$8:A758)&lt;A$1),A758+1,IF(AND(COUNTIF(A$1:A$3,"&gt;0")=2,MAX(A$8:A758)&lt;A$2),A758+1,IF(AND(COUNTIF(A$1:A$3,"&gt;0")=3,MAX(A$8:A758)&lt;A$3),A758+1,0)))</f>
        <v>0</v>
      </c>
      <c r="B759" s="89" t="str">
        <f t="shared" si="71"/>
        <v/>
      </c>
      <c r="C759" s="89" t="str">
        <f t="shared" si="72"/>
        <v/>
      </c>
      <c r="D759" s="87" t="str">
        <f>IF($A759=0,"",IF($A759&lt;=$A$1,+VLOOKUP($A759,'Rashodi- plan-izvršenje'!$A$8:B$1500,'prenos-P-R-N'!D$1,FALSE),IF($A759&gt;$A$2,+VLOOKUP($A759,'Neizmirene obaveze JLS'!$A$11:B$500,'prenos-P-R-N'!D$1,FALSE),"")))</f>
        <v/>
      </c>
      <c r="E759" s="87" t="str">
        <f>IF($A759=0,"",IF($A759&lt;=$A$1,+VLOOKUP($A759,'Rashodi- plan-izvršenje'!$A$8:C$1500,'prenos-P-R-N'!E$1,FALSE),IF($A759&gt;$A$2,+VLOOKUP($A759,'Neizmirene obaveze JLS'!$A$11:C$500,'prenos-P-R-N'!E$1,FALSE),"")))</f>
        <v/>
      </c>
      <c r="F759" s="87" t="str">
        <f>IF($A759=0,"",IF($A759&lt;=$A$1,+VLOOKUP($A759,'Rashodi- plan-izvršenje'!$A$8:D$1500,'prenos-P-R-N'!F$1,FALSE),IF($A759&gt;$A$2,+VLOOKUP($A759,'Neizmirene obaveze JLS'!$A$11:D$500,'prenos-P-R-N'!F$1,FALSE),"")))</f>
        <v/>
      </c>
      <c r="G759" s="87" t="str">
        <f>IF($A759=0,"",IF($A759&lt;=$A$1,+VLOOKUP($A759,'Rashodi- plan-izvršenje'!$A$8:E$1500,'prenos-P-R-N'!G$1,FALSE),IF($A759&gt;$A$2,+VLOOKUP($A759,'Neizmirene obaveze JLS'!$A$11:E$500,'prenos-P-R-N'!G$1,FALSE),"")))</f>
        <v/>
      </c>
      <c r="H759" s="87" t="str">
        <f>IF($A759=0,"",IF($A759&lt;=$A$1,+VLOOKUP($A759,'Rashodi- plan-izvršenje'!$A$8:F$1500,'prenos-P-R-N'!H$1,FALSE),IF($A759&gt;$A$2,+VLOOKUP($A759,'Neizmirene obaveze JLS'!$A$11:F$500,'prenos-P-R-N'!H$1,FALSE),"")))</f>
        <v/>
      </c>
      <c r="I759" s="87" t="str">
        <f>IF($A759=0,"",IF($A759&lt;=$A$1,+VLOOKUP($A759,'Rashodi- plan-izvršenje'!$A$8:G$1500,'prenos-P-R-N'!I$1,FALSE),IF($A759&gt;$A$2,+VLOOKUP($A759,'Neizmirene obaveze JLS'!$A$11:G$500,'prenos-P-R-N'!I$1,FALSE),"")))</f>
        <v/>
      </c>
      <c r="J759" s="87" t="str">
        <f>IF($A759=0,"",IF($A759&lt;=$A$1,+VLOOKUP($A759,'Rashodi- plan-izvršenje'!$A$8:H$1500,'prenos-P-R-N'!J$1,FALSE),IF($A759&gt;$A$2,+VLOOKUP($A759,'Neizmirene obaveze JLS'!$A$11:H$500,'prenos-P-R-N'!J$1,FALSE),"")))</f>
        <v/>
      </c>
      <c r="K759" s="87" t="str">
        <f>IF($A759=0,"",IF($A759&lt;=$A$1,+VLOOKUP($A759,'Rashodi- plan-izvršenje'!$A$8:I$1500,'prenos-P-R-N'!K$1,FALSE),IF($A759&gt;$A$2,+VLOOKUP($A759,'Neizmirene obaveze JLS'!$A$11:I$500,'prenos-P-R-N'!K$1,FALSE),"")))</f>
        <v/>
      </c>
      <c r="L759" t="str">
        <f>IF(A759=0,"",IF(A759&lt;=A$1,+IF(VLOOKUP(A759,'Rashodi- plan-izvršenje'!A$8:J$1500,M$1,FALSE)&gt;0,"Програмска активност","Пројекат"),IF(A759&gt;A$2,+IF(VLOOKUP(A759,'Neizmirene obaveze JLS'!A$8:J$2008,M$1,FALSE)&gt;0,"Програмска активност","Пројекат"),"")))</f>
        <v/>
      </c>
      <c r="M759" s="87" t="str">
        <f>IF(A759=0,"",IF($A759&lt;=$A$1,+IF(VLOOKUP($A759,'Rashodi- plan-izvršenje'!$A$8:$M$1500,10,FALSE)&gt;0,VLOOKUP($A759,'Rashodi- plan-izvršenje'!$A$8:$M$1500,10,FALSE),VLOOKUP($A759,'Rashodi- plan-izvršenje'!$A$8:$M$1500,12,FALSE)),+IF($A759&gt;$A$2,IF(VLOOKUP($A759,'Neizmirene obaveze JLS'!$A$8:$M$1500,10,FALSE)&gt;0,VLOOKUP($A759,'Neizmirene obaveze JLS'!$A$11:$M$1500,10,FALSE),VLOOKUP($A759,'Neizmirene obaveze JLS'!$A$11:$M$1500,12,FALSE)),0)))</f>
        <v/>
      </c>
      <c r="N759" s="87" t="str">
        <f>IF(A759=0,"",IF($A759&lt;=$A$1,+IF(VLOOKUP(A759,'Rashodi- plan-izvršenje'!$A$8:$M$1500,10,FALSE)&gt;0,VLOOKUP(A759,'Rashodi- plan-izvršenje'!$A$8:$M$1500,11,FALSE),VLOOKUP(A759,'Rashodi- plan-izvršenje'!$A$8:$M$1500,13,FALSE)),+IF($A759&gt;$A$2,IF(VLOOKUP($A759,'Neizmirene obaveze JLS'!$A$8:$M$1500,10,FALSE)&gt;0,VLOOKUP($A759,'Neizmirene obaveze JLS'!$A$11:$M$1500,11,FALSE),VLOOKUP($A759,'Neizmirene obaveze JLS'!$A$11:$M$1500,13,FALSE)),0)))</f>
        <v/>
      </c>
      <c r="O759" s="87" t="str">
        <f>IF(A759=0,"",IF($A759&lt;=$A$1,VALUE(+VLOOKUP($A759,'Rashodi- plan-izvršenje'!$A$8:N$1500,'prenos-P-R-N'!O$1,FALSE)),IF($A759&lt;=A$2,VALUE(VLOOKUP($A759,'Prihodi- plan-izvršenje'!$A$8:$H$500,6,FALSE)),VALUE(VLOOKUP($A759,'Neizmirene obaveze JLS'!$A$8:$N$500,O$1,FALSE)))))</f>
        <v/>
      </c>
      <c r="P759" s="87" t="str">
        <f>IF(A759=0,"",IF(A759=0,0,IF(A759&gt;A$2,'šifarnik K-izvor'!G$3,+IF(Q759&lt;700,+'šifarnik K-izvor'!G$2,'šifarnik K-izvor'!G$1))))</f>
        <v/>
      </c>
      <c r="Q759" s="87">
        <f>IF($A759&lt;=$A$1,VALUE(+VLOOKUP($A759,'Rashodi- plan-izvršenje'!$A$8:O$1500,'prenos-P-R-N'!Q$1,FALSE)),IF($A759&lt;=$A$2,VLOOKUP($A759,'Prihodi- plan-izvršenje'!$A$4:$H$500,4,FALSE),IF($A759&lt;=$A$3,VLOOKUP(A759,'Neizmirene obaveze JLS'!$A$11:O$500,Q$1,FALSE),"")))</f>
        <v>0</v>
      </c>
      <c r="R759" s="88">
        <f>IF($A759&lt;=$A$1,VALUE(+VLOOKUP($A759,'Rashodi- plan-izvršenje'!$A$8:P$1500,'prenos-P-R-N'!R$1,FALSE)),IF($A759&lt;=$A$2,VLOOKUP($A759,'Prihodi- plan-izvršenje'!$A$4:$H$500,7,FALSE),""))</f>
        <v>0</v>
      </c>
      <c r="S759" s="88">
        <f>IF(A759=0,0,IF($A759&lt;=$A$1,VALUE(+VLOOKUP($A759,'Rashodi- plan-izvršenje'!$A$8:Q$1500,'prenos-P-R-N'!S$1,FALSE)),IF($A759&lt;=$A$2,VLOOKUP($A759,'Prihodi- plan-izvršenje'!$A$4:$H$500,8,FALSE),0)))</f>
        <v>0</v>
      </c>
      <c r="T759" s="88" t="str">
        <f>IF($A759&gt;$A$2,VLOOKUP($A759,'Neizmirene obaveze JLS'!$A$11:R$500,R$1,FALSE),"")</f>
        <v/>
      </c>
      <c r="U759" s="88">
        <f>IF($A759&gt;$A$2,VLOOKUP($A759,'Neizmirene obaveze JLS'!$A$11:S$500,S$1,FALSE),0)</f>
        <v>0</v>
      </c>
      <c r="V759" s="88">
        <f t="shared" si="68"/>
        <v>0</v>
      </c>
      <c r="W759" s="74"/>
      <c r="X759" s="74"/>
      <c r="Y759" s="74"/>
      <c r="Z759" s="74"/>
      <c r="AA759" s="193">
        <f t="shared" si="69"/>
        <v>1</v>
      </c>
      <c r="AB759" s="193" t="str">
        <f t="shared" si="70"/>
        <v/>
      </c>
    </row>
    <row r="760" spans="1:28">
      <c r="A760" s="89">
        <f>IF(AND(COUNTIF(A$1:A$3,"&gt;0")=1,MAX(A$8:A759)&lt;A$1),A759+1,IF(AND(COUNTIF(A$1:A$3,"&gt;0")=2,MAX(A$8:A759)&lt;A$2),A759+1,IF(AND(COUNTIF(A$1:A$3,"&gt;0")=3,MAX(A$8:A759)&lt;A$3),A759+1,0)))</f>
        <v>0</v>
      </c>
      <c r="B760" s="89" t="str">
        <f t="shared" si="71"/>
        <v/>
      </c>
      <c r="C760" s="89" t="str">
        <f t="shared" si="72"/>
        <v/>
      </c>
      <c r="D760" s="87" t="str">
        <f>IF($A760=0,"",IF($A760&lt;=$A$1,+VLOOKUP($A760,'Rashodi- plan-izvršenje'!$A$8:B$1500,'prenos-P-R-N'!D$1,FALSE),IF($A760&gt;$A$2,+VLOOKUP($A760,'Neizmirene obaveze JLS'!$A$11:B$500,'prenos-P-R-N'!D$1,FALSE),"")))</f>
        <v/>
      </c>
      <c r="E760" s="87" t="str">
        <f>IF($A760=0,"",IF($A760&lt;=$A$1,+VLOOKUP($A760,'Rashodi- plan-izvršenje'!$A$8:C$1500,'prenos-P-R-N'!E$1,FALSE),IF($A760&gt;$A$2,+VLOOKUP($A760,'Neizmirene obaveze JLS'!$A$11:C$500,'prenos-P-R-N'!E$1,FALSE),"")))</f>
        <v/>
      </c>
      <c r="F760" s="87" t="str">
        <f>IF($A760=0,"",IF($A760&lt;=$A$1,+VLOOKUP($A760,'Rashodi- plan-izvršenje'!$A$8:D$1500,'prenos-P-R-N'!F$1,FALSE),IF($A760&gt;$A$2,+VLOOKUP($A760,'Neizmirene obaveze JLS'!$A$11:D$500,'prenos-P-R-N'!F$1,FALSE),"")))</f>
        <v/>
      </c>
      <c r="G760" s="87" t="str">
        <f>IF($A760=0,"",IF($A760&lt;=$A$1,+VLOOKUP($A760,'Rashodi- plan-izvršenje'!$A$8:E$1500,'prenos-P-R-N'!G$1,FALSE),IF($A760&gt;$A$2,+VLOOKUP($A760,'Neizmirene obaveze JLS'!$A$11:E$500,'prenos-P-R-N'!G$1,FALSE),"")))</f>
        <v/>
      </c>
      <c r="H760" s="87" t="str">
        <f>IF($A760=0,"",IF($A760&lt;=$A$1,+VLOOKUP($A760,'Rashodi- plan-izvršenje'!$A$8:F$1500,'prenos-P-R-N'!H$1,FALSE),IF($A760&gt;$A$2,+VLOOKUP($A760,'Neizmirene obaveze JLS'!$A$11:F$500,'prenos-P-R-N'!H$1,FALSE),"")))</f>
        <v/>
      </c>
      <c r="I760" s="87" t="str">
        <f>IF($A760=0,"",IF($A760&lt;=$A$1,+VLOOKUP($A760,'Rashodi- plan-izvršenje'!$A$8:G$1500,'prenos-P-R-N'!I$1,FALSE),IF($A760&gt;$A$2,+VLOOKUP($A760,'Neizmirene obaveze JLS'!$A$11:G$500,'prenos-P-R-N'!I$1,FALSE),"")))</f>
        <v/>
      </c>
      <c r="J760" s="87" t="str">
        <f>IF($A760=0,"",IF($A760&lt;=$A$1,+VLOOKUP($A760,'Rashodi- plan-izvršenje'!$A$8:H$1500,'prenos-P-R-N'!J$1,FALSE),IF($A760&gt;$A$2,+VLOOKUP($A760,'Neizmirene obaveze JLS'!$A$11:H$500,'prenos-P-R-N'!J$1,FALSE),"")))</f>
        <v/>
      </c>
      <c r="K760" s="87" t="str">
        <f>IF($A760=0,"",IF($A760&lt;=$A$1,+VLOOKUP($A760,'Rashodi- plan-izvršenje'!$A$8:I$1500,'prenos-P-R-N'!K$1,FALSE),IF($A760&gt;$A$2,+VLOOKUP($A760,'Neizmirene obaveze JLS'!$A$11:I$500,'prenos-P-R-N'!K$1,FALSE),"")))</f>
        <v/>
      </c>
      <c r="L760" t="str">
        <f>IF(A760=0,"",IF(A760&lt;=A$1,+IF(VLOOKUP(A760,'Rashodi- plan-izvršenje'!A$8:J$1500,M$1,FALSE)&gt;0,"Програмска активност","Пројекат"),IF(A760&gt;A$2,+IF(VLOOKUP(A760,'Neizmirene obaveze JLS'!A$8:J$2008,M$1,FALSE)&gt;0,"Програмска активност","Пројекат"),"")))</f>
        <v/>
      </c>
      <c r="M760" s="87" t="str">
        <f>IF(A760=0,"",IF($A760&lt;=$A$1,+IF(VLOOKUP($A760,'Rashodi- plan-izvršenje'!$A$8:$M$1500,10,FALSE)&gt;0,VLOOKUP($A760,'Rashodi- plan-izvršenje'!$A$8:$M$1500,10,FALSE),VLOOKUP($A760,'Rashodi- plan-izvršenje'!$A$8:$M$1500,12,FALSE)),+IF($A760&gt;$A$2,IF(VLOOKUP($A760,'Neizmirene obaveze JLS'!$A$8:$M$1500,10,FALSE)&gt;0,VLOOKUP($A760,'Neizmirene obaveze JLS'!$A$11:$M$1500,10,FALSE),VLOOKUP($A760,'Neizmirene obaveze JLS'!$A$11:$M$1500,12,FALSE)),0)))</f>
        <v/>
      </c>
      <c r="N760" s="87" t="str">
        <f>IF(A760=0,"",IF($A760&lt;=$A$1,+IF(VLOOKUP(A760,'Rashodi- plan-izvršenje'!$A$8:$M$1500,10,FALSE)&gt;0,VLOOKUP(A760,'Rashodi- plan-izvršenje'!$A$8:$M$1500,11,FALSE),VLOOKUP(A760,'Rashodi- plan-izvršenje'!$A$8:$M$1500,13,FALSE)),+IF($A760&gt;$A$2,IF(VLOOKUP($A760,'Neizmirene obaveze JLS'!$A$8:$M$1500,10,FALSE)&gt;0,VLOOKUP($A760,'Neizmirene obaveze JLS'!$A$11:$M$1500,11,FALSE),VLOOKUP($A760,'Neizmirene obaveze JLS'!$A$11:$M$1500,13,FALSE)),0)))</f>
        <v/>
      </c>
      <c r="O760" s="87" t="str">
        <f>IF(A760=0,"",IF($A760&lt;=$A$1,VALUE(+VLOOKUP($A760,'Rashodi- plan-izvršenje'!$A$8:N$1500,'prenos-P-R-N'!O$1,FALSE)),IF($A760&lt;=A$2,VALUE(VLOOKUP($A760,'Prihodi- plan-izvršenje'!$A$8:$H$500,6,FALSE)),VALUE(VLOOKUP($A760,'Neizmirene obaveze JLS'!$A$8:$N$500,O$1,FALSE)))))</f>
        <v/>
      </c>
      <c r="P760" s="87" t="str">
        <f>IF(A760=0,"",IF(A760=0,0,IF(A760&gt;A$2,'šifarnik K-izvor'!G$3,+IF(Q760&lt;700,+'šifarnik K-izvor'!G$2,'šifarnik K-izvor'!G$1))))</f>
        <v/>
      </c>
      <c r="Q760" s="87">
        <f>IF($A760&lt;=$A$1,VALUE(+VLOOKUP($A760,'Rashodi- plan-izvršenje'!$A$8:O$1500,'prenos-P-R-N'!Q$1,FALSE)),IF($A760&lt;=$A$2,VLOOKUP($A760,'Prihodi- plan-izvršenje'!$A$4:$H$500,4,FALSE),IF($A760&lt;=$A$3,VLOOKUP(A760,'Neizmirene obaveze JLS'!$A$11:O$500,Q$1,FALSE),"")))</f>
        <v>0</v>
      </c>
      <c r="R760" s="88">
        <f>IF($A760&lt;=$A$1,VALUE(+VLOOKUP($A760,'Rashodi- plan-izvršenje'!$A$8:P$1500,'prenos-P-R-N'!R$1,FALSE)),IF($A760&lt;=$A$2,VLOOKUP($A760,'Prihodi- plan-izvršenje'!$A$4:$H$500,7,FALSE),""))</f>
        <v>0</v>
      </c>
      <c r="S760" s="88">
        <f>IF(A760=0,0,IF($A760&lt;=$A$1,VALUE(+VLOOKUP($A760,'Rashodi- plan-izvršenje'!$A$8:Q$1500,'prenos-P-R-N'!S$1,FALSE)),IF($A760&lt;=$A$2,VLOOKUP($A760,'Prihodi- plan-izvršenje'!$A$4:$H$500,8,FALSE),0)))</f>
        <v>0</v>
      </c>
      <c r="T760" s="88" t="str">
        <f>IF($A760&gt;$A$2,VLOOKUP($A760,'Neizmirene obaveze JLS'!$A$11:R$500,R$1,FALSE),"")</f>
        <v/>
      </c>
      <c r="U760" s="88">
        <f>IF($A760&gt;$A$2,VLOOKUP($A760,'Neizmirene obaveze JLS'!$A$11:S$500,S$1,FALSE),0)</f>
        <v>0</v>
      </c>
      <c r="V760" s="88">
        <f t="shared" si="68"/>
        <v>0</v>
      </c>
      <c r="W760" s="74"/>
      <c r="X760" s="74"/>
      <c r="Y760" s="74"/>
      <c r="Z760" s="74"/>
      <c r="AA760" s="193">
        <f t="shared" si="69"/>
        <v>1</v>
      </c>
      <c r="AB760" s="193" t="str">
        <f t="shared" si="70"/>
        <v/>
      </c>
    </row>
    <row r="761" spans="1:28">
      <c r="A761" s="89">
        <f>IF(AND(COUNTIF(A$1:A$3,"&gt;0")=1,MAX(A$8:A760)&lt;A$1),A760+1,IF(AND(COUNTIF(A$1:A$3,"&gt;0")=2,MAX(A$8:A760)&lt;A$2),A760+1,IF(AND(COUNTIF(A$1:A$3,"&gt;0")=3,MAX(A$8:A760)&lt;A$3),A760+1,0)))</f>
        <v>0</v>
      </c>
      <c r="B761" s="89" t="str">
        <f t="shared" si="71"/>
        <v/>
      </c>
      <c r="C761" s="89" t="str">
        <f t="shared" si="72"/>
        <v/>
      </c>
      <c r="D761" s="87" t="str">
        <f>IF($A761=0,"",IF($A761&lt;=$A$1,+VLOOKUP($A761,'Rashodi- plan-izvršenje'!$A$8:B$1500,'prenos-P-R-N'!D$1,FALSE),IF($A761&gt;$A$2,+VLOOKUP($A761,'Neizmirene obaveze JLS'!$A$11:B$500,'prenos-P-R-N'!D$1,FALSE),"")))</f>
        <v/>
      </c>
      <c r="E761" s="87" t="str">
        <f>IF($A761=0,"",IF($A761&lt;=$A$1,+VLOOKUP($A761,'Rashodi- plan-izvršenje'!$A$8:C$1500,'prenos-P-R-N'!E$1,FALSE),IF($A761&gt;$A$2,+VLOOKUP($A761,'Neizmirene obaveze JLS'!$A$11:C$500,'prenos-P-R-N'!E$1,FALSE),"")))</f>
        <v/>
      </c>
      <c r="F761" s="87" t="str">
        <f>IF($A761=0,"",IF($A761&lt;=$A$1,+VLOOKUP($A761,'Rashodi- plan-izvršenje'!$A$8:D$1500,'prenos-P-R-N'!F$1,FALSE),IF($A761&gt;$A$2,+VLOOKUP($A761,'Neizmirene obaveze JLS'!$A$11:D$500,'prenos-P-R-N'!F$1,FALSE),"")))</f>
        <v/>
      </c>
      <c r="G761" s="87" t="str">
        <f>IF($A761=0,"",IF($A761&lt;=$A$1,+VLOOKUP($A761,'Rashodi- plan-izvršenje'!$A$8:E$1500,'prenos-P-R-N'!G$1,FALSE),IF($A761&gt;$A$2,+VLOOKUP($A761,'Neizmirene obaveze JLS'!$A$11:E$500,'prenos-P-R-N'!G$1,FALSE),"")))</f>
        <v/>
      </c>
      <c r="H761" s="87" t="str">
        <f>IF($A761=0,"",IF($A761&lt;=$A$1,+VLOOKUP($A761,'Rashodi- plan-izvršenje'!$A$8:F$1500,'prenos-P-R-N'!H$1,FALSE),IF($A761&gt;$A$2,+VLOOKUP($A761,'Neizmirene obaveze JLS'!$A$11:F$500,'prenos-P-R-N'!H$1,FALSE),"")))</f>
        <v/>
      </c>
      <c r="I761" s="87" t="str">
        <f>IF($A761=0,"",IF($A761&lt;=$A$1,+VLOOKUP($A761,'Rashodi- plan-izvršenje'!$A$8:G$1500,'prenos-P-R-N'!I$1,FALSE),IF($A761&gt;$A$2,+VLOOKUP($A761,'Neizmirene obaveze JLS'!$A$11:G$500,'prenos-P-R-N'!I$1,FALSE),"")))</f>
        <v/>
      </c>
      <c r="J761" s="87" t="str">
        <f>IF($A761=0,"",IF($A761&lt;=$A$1,+VLOOKUP($A761,'Rashodi- plan-izvršenje'!$A$8:H$1500,'prenos-P-R-N'!J$1,FALSE),IF($A761&gt;$A$2,+VLOOKUP($A761,'Neizmirene obaveze JLS'!$A$11:H$500,'prenos-P-R-N'!J$1,FALSE),"")))</f>
        <v/>
      </c>
      <c r="K761" s="87" t="str">
        <f>IF($A761=0,"",IF($A761&lt;=$A$1,+VLOOKUP($A761,'Rashodi- plan-izvršenje'!$A$8:I$1500,'prenos-P-R-N'!K$1,FALSE),IF($A761&gt;$A$2,+VLOOKUP($A761,'Neizmirene obaveze JLS'!$A$11:I$500,'prenos-P-R-N'!K$1,FALSE),"")))</f>
        <v/>
      </c>
      <c r="L761" t="str">
        <f>IF(A761=0,"",IF(A761&lt;=A$1,+IF(VLOOKUP(A761,'Rashodi- plan-izvršenje'!A$8:J$1500,M$1,FALSE)&gt;0,"Програмска активност","Пројекат"),IF(A761&gt;A$2,+IF(VLOOKUP(A761,'Neizmirene obaveze JLS'!A$8:J$2008,M$1,FALSE)&gt;0,"Програмска активност","Пројекат"),"")))</f>
        <v/>
      </c>
      <c r="M761" s="87" t="str">
        <f>IF(A761=0,"",IF($A761&lt;=$A$1,+IF(VLOOKUP($A761,'Rashodi- plan-izvršenje'!$A$8:$M$1500,10,FALSE)&gt;0,VLOOKUP($A761,'Rashodi- plan-izvršenje'!$A$8:$M$1500,10,FALSE),VLOOKUP($A761,'Rashodi- plan-izvršenje'!$A$8:$M$1500,12,FALSE)),+IF($A761&gt;$A$2,IF(VLOOKUP($A761,'Neizmirene obaveze JLS'!$A$8:$M$1500,10,FALSE)&gt;0,VLOOKUP($A761,'Neizmirene obaveze JLS'!$A$11:$M$1500,10,FALSE),VLOOKUP($A761,'Neizmirene obaveze JLS'!$A$11:$M$1500,12,FALSE)),0)))</f>
        <v/>
      </c>
      <c r="N761" s="87" t="str">
        <f>IF(A761=0,"",IF($A761&lt;=$A$1,+IF(VLOOKUP(A761,'Rashodi- plan-izvršenje'!$A$8:$M$1500,10,FALSE)&gt;0,VLOOKUP(A761,'Rashodi- plan-izvršenje'!$A$8:$M$1500,11,FALSE),VLOOKUP(A761,'Rashodi- plan-izvršenje'!$A$8:$M$1500,13,FALSE)),+IF($A761&gt;$A$2,IF(VLOOKUP($A761,'Neizmirene obaveze JLS'!$A$8:$M$1500,10,FALSE)&gt;0,VLOOKUP($A761,'Neizmirene obaveze JLS'!$A$11:$M$1500,11,FALSE),VLOOKUP($A761,'Neizmirene obaveze JLS'!$A$11:$M$1500,13,FALSE)),0)))</f>
        <v/>
      </c>
      <c r="O761" s="87" t="str">
        <f>IF(A761=0,"",IF($A761&lt;=$A$1,VALUE(+VLOOKUP($A761,'Rashodi- plan-izvršenje'!$A$8:N$1500,'prenos-P-R-N'!O$1,FALSE)),IF($A761&lt;=A$2,VALUE(VLOOKUP($A761,'Prihodi- plan-izvršenje'!$A$8:$H$500,6,FALSE)),VALUE(VLOOKUP($A761,'Neizmirene obaveze JLS'!$A$8:$N$500,O$1,FALSE)))))</f>
        <v/>
      </c>
      <c r="P761" s="87" t="str">
        <f>IF(A761=0,"",IF(A761=0,0,IF(A761&gt;A$2,'šifarnik K-izvor'!G$3,+IF(Q761&lt;700,+'šifarnik K-izvor'!G$2,'šifarnik K-izvor'!G$1))))</f>
        <v/>
      </c>
      <c r="Q761" s="87">
        <f>IF($A761&lt;=$A$1,VALUE(+VLOOKUP($A761,'Rashodi- plan-izvršenje'!$A$8:O$1500,'prenos-P-R-N'!Q$1,FALSE)),IF($A761&lt;=$A$2,VLOOKUP($A761,'Prihodi- plan-izvršenje'!$A$4:$H$500,4,FALSE),IF($A761&lt;=$A$3,VLOOKUP(A761,'Neizmirene obaveze JLS'!$A$11:O$500,Q$1,FALSE),"")))</f>
        <v>0</v>
      </c>
      <c r="R761" s="88">
        <f>IF($A761&lt;=$A$1,VALUE(+VLOOKUP($A761,'Rashodi- plan-izvršenje'!$A$8:P$1500,'prenos-P-R-N'!R$1,FALSE)),IF($A761&lt;=$A$2,VLOOKUP($A761,'Prihodi- plan-izvršenje'!$A$4:$H$500,7,FALSE),""))</f>
        <v>0</v>
      </c>
      <c r="S761" s="88">
        <f>IF(A761=0,0,IF($A761&lt;=$A$1,VALUE(+VLOOKUP($A761,'Rashodi- plan-izvršenje'!$A$8:Q$1500,'prenos-P-R-N'!S$1,FALSE)),IF($A761&lt;=$A$2,VLOOKUP($A761,'Prihodi- plan-izvršenje'!$A$4:$H$500,8,FALSE),0)))</f>
        <v>0</v>
      </c>
      <c r="T761" s="88" t="str">
        <f>IF($A761&gt;$A$2,VLOOKUP($A761,'Neizmirene obaveze JLS'!$A$11:R$500,R$1,FALSE),"")</f>
        <v/>
      </c>
      <c r="U761" s="88">
        <f>IF($A761&gt;$A$2,VLOOKUP($A761,'Neizmirene obaveze JLS'!$A$11:S$500,S$1,FALSE),0)</f>
        <v>0</v>
      </c>
      <c r="V761" s="88">
        <f t="shared" si="68"/>
        <v>0</v>
      </c>
      <c r="W761" s="74"/>
      <c r="X761" s="74"/>
      <c r="Y761" s="74"/>
      <c r="Z761" s="74"/>
      <c r="AA761" s="193">
        <f t="shared" si="69"/>
        <v>1</v>
      </c>
      <c r="AB761" s="193" t="str">
        <f t="shared" si="70"/>
        <v/>
      </c>
    </row>
    <row r="762" spans="1:28">
      <c r="A762" s="89">
        <f>IF(AND(COUNTIF(A$1:A$3,"&gt;0")=1,MAX(A$8:A761)&lt;A$1),A761+1,IF(AND(COUNTIF(A$1:A$3,"&gt;0")=2,MAX(A$8:A761)&lt;A$2),A761+1,IF(AND(COUNTIF(A$1:A$3,"&gt;0")=3,MAX(A$8:A761)&lt;A$3),A761+1,0)))</f>
        <v>0</v>
      </c>
      <c r="B762" s="89" t="str">
        <f t="shared" si="71"/>
        <v/>
      </c>
      <c r="C762" s="89" t="str">
        <f t="shared" si="72"/>
        <v/>
      </c>
      <c r="D762" s="87" t="str">
        <f>IF($A762=0,"",IF($A762&lt;=$A$1,+VLOOKUP($A762,'Rashodi- plan-izvršenje'!$A$8:B$1500,'prenos-P-R-N'!D$1,FALSE),IF($A762&gt;$A$2,+VLOOKUP($A762,'Neizmirene obaveze JLS'!$A$11:B$500,'prenos-P-R-N'!D$1,FALSE),"")))</f>
        <v/>
      </c>
      <c r="E762" s="87" t="str">
        <f>IF($A762=0,"",IF($A762&lt;=$A$1,+VLOOKUP($A762,'Rashodi- plan-izvršenje'!$A$8:C$1500,'prenos-P-R-N'!E$1,FALSE),IF($A762&gt;$A$2,+VLOOKUP($A762,'Neizmirene obaveze JLS'!$A$11:C$500,'prenos-P-R-N'!E$1,FALSE),"")))</f>
        <v/>
      </c>
      <c r="F762" s="87" t="str">
        <f>IF($A762=0,"",IF($A762&lt;=$A$1,+VLOOKUP($A762,'Rashodi- plan-izvršenje'!$A$8:D$1500,'prenos-P-R-N'!F$1,FALSE),IF($A762&gt;$A$2,+VLOOKUP($A762,'Neizmirene obaveze JLS'!$A$11:D$500,'prenos-P-R-N'!F$1,FALSE),"")))</f>
        <v/>
      </c>
      <c r="G762" s="87" t="str">
        <f>IF($A762=0,"",IF($A762&lt;=$A$1,+VLOOKUP($A762,'Rashodi- plan-izvršenje'!$A$8:E$1500,'prenos-P-R-N'!G$1,FALSE),IF($A762&gt;$A$2,+VLOOKUP($A762,'Neizmirene obaveze JLS'!$A$11:E$500,'prenos-P-R-N'!G$1,FALSE),"")))</f>
        <v/>
      </c>
      <c r="H762" s="87" t="str">
        <f>IF($A762=0,"",IF($A762&lt;=$A$1,+VLOOKUP($A762,'Rashodi- plan-izvršenje'!$A$8:F$1500,'prenos-P-R-N'!H$1,FALSE),IF($A762&gt;$A$2,+VLOOKUP($A762,'Neizmirene obaveze JLS'!$A$11:F$500,'prenos-P-R-N'!H$1,FALSE),"")))</f>
        <v/>
      </c>
      <c r="I762" s="87" t="str">
        <f>IF($A762=0,"",IF($A762&lt;=$A$1,+VLOOKUP($A762,'Rashodi- plan-izvršenje'!$A$8:G$1500,'prenos-P-R-N'!I$1,FALSE),IF($A762&gt;$A$2,+VLOOKUP($A762,'Neizmirene obaveze JLS'!$A$11:G$500,'prenos-P-R-N'!I$1,FALSE),"")))</f>
        <v/>
      </c>
      <c r="J762" s="87" t="str">
        <f>IF($A762=0,"",IF($A762&lt;=$A$1,+VLOOKUP($A762,'Rashodi- plan-izvršenje'!$A$8:H$1500,'prenos-P-R-N'!J$1,FALSE),IF($A762&gt;$A$2,+VLOOKUP($A762,'Neizmirene obaveze JLS'!$A$11:H$500,'prenos-P-R-N'!J$1,FALSE),"")))</f>
        <v/>
      </c>
      <c r="K762" s="87" t="str">
        <f>IF($A762=0,"",IF($A762&lt;=$A$1,+VLOOKUP($A762,'Rashodi- plan-izvršenje'!$A$8:I$1500,'prenos-P-R-N'!K$1,FALSE),IF($A762&gt;$A$2,+VLOOKUP($A762,'Neizmirene obaveze JLS'!$A$11:I$500,'prenos-P-R-N'!K$1,FALSE),"")))</f>
        <v/>
      </c>
      <c r="L762" t="str">
        <f>IF(A762=0,"",IF(A762&lt;=A$1,+IF(VLOOKUP(A762,'Rashodi- plan-izvršenje'!A$8:J$1500,M$1,FALSE)&gt;0,"Програмска активност","Пројекат"),IF(A762&gt;A$2,+IF(VLOOKUP(A762,'Neizmirene obaveze JLS'!A$8:J$2008,M$1,FALSE)&gt;0,"Програмска активност","Пројекат"),"")))</f>
        <v/>
      </c>
      <c r="M762" s="87" t="str">
        <f>IF(A762=0,"",IF($A762&lt;=$A$1,+IF(VLOOKUP($A762,'Rashodi- plan-izvršenje'!$A$8:$M$1500,10,FALSE)&gt;0,VLOOKUP($A762,'Rashodi- plan-izvršenje'!$A$8:$M$1500,10,FALSE),VLOOKUP($A762,'Rashodi- plan-izvršenje'!$A$8:$M$1500,12,FALSE)),+IF($A762&gt;$A$2,IF(VLOOKUP($A762,'Neizmirene obaveze JLS'!$A$8:$M$1500,10,FALSE)&gt;0,VLOOKUP($A762,'Neizmirene obaveze JLS'!$A$11:$M$1500,10,FALSE),VLOOKUP($A762,'Neizmirene obaveze JLS'!$A$11:$M$1500,12,FALSE)),0)))</f>
        <v/>
      </c>
      <c r="N762" s="87" t="str">
        <f>IF(A762=0,"",IF($A762&lt;=$A$1,+IF(VLOOKUP(A762,'Rashodi- plan-izvršenje'!$A$8:$M$1500,10,FALSE)&gt;0,VLOOKUP(A762,'Rashodi- plan-izvršenje'!$A$8:$M$1500,11,FALSE),VLOOKUP(A762,'Rashodi- plan-izvršenje'!$A$8:$M$1500,13,FALSE)),+IF($A762&gt;$A$2,IF(VLOOKUP($A762,'Neizmirene obaveze JLS'!$A$8:$M$1500,10,FALSE)&gt;0,VLOOKUP($A762,'Neizmirene obaveze JLS'!$A$11:$M$1500,11,FALSE),VLOOKUP($A762,'Neizmirene obaveze JLS'!$A$11:$M$1500,13,FALSE)),0)))</f>
        <v/>
      </c>
      <c r="O762" s="87" t="str">
        <f>IF(A762=0,"",IF($A762&lt;=$A$1,VALUE(+VLOOKUP($A762,'Rashodi- plan-izvršenje'!$A$8:N$1500,'prenos-P-R-N'!O$1,FALSE)),IF($A762&lt;=A$2,VALUE(VLOOKUP($A762,'Prihodi- plan-izvršenje'!$A$8:$H$500,6,FALSE)),VALUE(VLOOKUP($A762,'Neizmirene obaveze JLS'!$A$8:$N$500,O$1,FALSE)))))</f>
        <v/>
      </c>
      <c r="P762" s="87" t="str">
        <f>IF(A762=0,"",IF(A762=0,0,IF(A762&gt;A$2,'šifarnik K-izvor'!G$3,+IF(Q762&lt;700,+'šifarnik K-izvor'!G$2,'šifarnik K-izvor'!G$1))))</f>
        <v/>
      </c>
      <c r="Q762" s="87">
        <f>IF($A762&lt;=$A$1,VALUE(+VLOOKUP($A762,'Rashodi- plan-izvršenje'!$A$8:O$1500,'prenos-P-R-N'!Q$1,FALSE)),IF($A762&lt;=$A$2,VLOOKUP($A762,'Prihodi- plan-izvršenje'!$A$4:$H$500,4,FALSE),IF($A762&lt;=$A$3,VLOOKUP(A762,'Neizmirene obaveze JLS'!$A$11:O$500,Q$1,FALSE),"")))</f>
        <v>0</v>
      </c>
      <c r="R762" s="88">
        <f>IF($A762&lt;=$A$1,VALUE(+VLOOKUP($A762,'Rashodi- plan-izvršenje'!$A$8:P$1500,'prenos-P-R-N'!R$1,FALSE)),IF($A762&lt;=$A$2,VLOOKUP($A762,'Prihodi- plan-izvršenje'!$A$4:$H$500,7,FALSE),""))</f>
        <v>0</v>
      </c>
      <c r="S762" s="88">
        <f>IF(A762=0,0,IF($A762&lt;=$A$1,VALUE(+VLOOKUP($A762,'Rashodi- plan-izvršenje'!$A$8:Q$1500,'prenos-P-R-N'!S$1,FALSE)),IF($A762&lt;=$A$2,VLOOKUP($A762,'Prihodi- plan-izvršenje'!$A$4:$H$500,8,FALSE),0)))</f>
        <v>0</v>
      </c>
      <c r="T762" s="88" t="str">
        <f>IF($A762&gt;$A$2,VLOOKUP($A762,'Neizmirene obaveze JLS'!$A$11:R$500,R$1,FALSE),"")</f>
        <v/>
      </c>
      <c r="U762" s="88">
        <f>IF($A762&gt;$A$2,VLOOKUP($A762,'Neizmirene obaveze JLS'!$A$11:S$500,S$1,FALSE),0)</f>
        <v>0</v>
      </c>
      <c r="V762" s="88">
        <f t="shared" si="68"/>
        <v>0</v>
      </c>
      <c r="W762" s="74"/>
      <c r="X762" s="74"/>
      <c r="Y762" s="74"/>
      <c r="Z762" s="74"/>
      <c r="AA762" s="193">
        <f t="shared" si="69"/>
        <v>1</v>
      </c>
      <c r="AB762" s="193" t="str">
        <f t="shared" si="70"/>
        <v/>
      </c>
    </row>
    <row r="763" spans="1:28">
      <c r="A763" s="89">
        <f>IF(AND(COUNTIF(A$1:A$3,"&gt;0")=1,MAX(A$8:A762)&lt;A$1),A762+1,IF(AND(COUNTIF(A$1:A$3,"&gt;0")=2,MAX(A$8:A762)&lt;A$2),A762+1,IF(AND(COUNTIF(A$1:A$3,"&gt;0")=3,MAX(A$8:A762)&lt;A$3),A762+1,0)))</f>
        <v>0</v>
      </c>
      <c r="B763" s="89" t="str">
        <f t="shared" si="71"/>
        <v/>
      </c>
      <c r="C763" s="89" t="str">
        <f t="shared" si="72"/>
        <v/>
      </c>
      <c r="D763" s="87" t="str">
        <f>IF($A763=0,"",IF($A763&lt;=$A$1,+VLOOKUP($A763,'Rashodi- plan-izvršenje'!$A$8:B$1500,'prenos-P-R-N'!D$1,FALSE),IF($A763&gt;$A$2,+VLOOKUP($A763,'Neizmirene obaveze JLS'!$A$11:B$500,'prenos-P-R-N'!D$1,FALSE),"")))</f>
        <v/>
      </c>
      <c r="E763" s="87" t="str">
        <f>IF($A763=0,"",IF($A763&lt;=$A$1,+VLOOKUP($A763,'Rashodi- plan-izvršenje'!$A$8:C$1500,'prenos-P-R-N'!E$1,FALSE),IF($A763&gt;$A$2,+VLOOKUP($A763,'Neizmirene obaveze JLS'!$A$11:C$500,'prenos-P-R-N'!E$1,FALSE),"")))</f>
        <v/>
      </c>
      <c r="F763" s="87" t="str">
        <f>IF($A763=0,"",IF($A763&lt;=$A$1,+VLOOKUP($A763,'Rashodi- plan-izvršenje'!$A$8:D$1500,'prenos-P-R-N'!F$1,FALSE),IF($A763&gt;$A$2,+VLOOKUP($A763,'Neizmirene obaveze JLS'!$A$11:D$500,'prenos-P-R-N'!F$1,FALSE),"")))</f>
        <v/>
      </c>
      <c r="G763" s="87" t="str">
        <f>IF($A763=0,"",IF($A763&lt;=$A$1,+VLOOKUP($A763,'Rashodi- plan-izvršenje'!$A$8:E$1500,'prenos-P-R-N'!G$1,FALSE),IF($A763&gt;$A$2,+VLOOKUP($A763,'Neizmirene obaveze JLS'!$A$11:E$500,'prenos-P-R-N'!G$1,FALSE),"")))</f>
        <v/>
      </c>
      <c r="H763" s="87" t="str">
        <f>IF($A763=0,"",IF($A763&lt;=$A$1,+VLOOKUP($A763,'Rashodi- plan-izvršenje'!$A$8:F$1500,'prenos-P-R-N'!H$1,FALSE),IF($A763&gt;$A$2,+VLOOKUP($A763,'Neizmirene obaveze JLS'!$A$11:F$500,'prenos-P-R-N'!H$1,FALSE),"")))</f>
        <v/>
      </c>
      <c r="I763" s="87" t="str">
        <f>IF($A763=0,"",IF($A763&lt;=$A$1,+VLOOKUP($A763,'Rashodi- plan-izvršenje'!$A$8:G$1500,'prenos-P-R-N'!I$1,FALSE),IF($A763&gt;$A$2,+VLOOKUP($A763,'Neizmirene obaveze JLS'!$A$11:G$500,'prenos-P-R-N'!I$1,FALSE),"")))</f>
        <v/>
      </c>
      <c r="J763" s="87" t="str">
        <f>IF($A763=0,"",IF($A763&lt;=$A$1,+VLOOKUP($A763,'Rashodi- plan-izvršenje'!$A$8:H$1500,'prenos-P-R-N'!J$1,FALSE),IF($A763&gt;$A$2,+VLOOKUP($A763,'Neizmirene obaveze JLS'!$A$11:H$500,'prenos-P-R-N'!J$1,FALSE),"")))</f>
        <v/>
      </c>
      <c r="K763" s="87" t="str">
        <f>IF($A763=0,"",IF($A763&lt;=$A$1,+VLOOKUP($A763,'Rashodi- plan-izvršenje'!$A$8:I$1500,'prenos-P-R-N'!K$1,FALSE),IF($A763&gt;$A$2,+VLOOKUP($A763,'Neizmirene obaveze JLS'!$A$11:I$500,'prenos-P-R-N'!K$1,FALSE),"")))</f>
        <v/>
      </c>
      <c r="L763" t="str">
        <f>IF(A763=0,"",IF(A763&lt;=A$1,+IF(VLOOKUP(A763,'Rashodi- plan-izvršenje'!A$8:J$1500,M$1,FALSE)&gt;0,"Програмска активност","Пројекат"),IF(A763&gt;A$2,+IF(VLOOKUP(A763,'Neizmirene obaveze JLS'!A$8:J$2008,M$1,FALSE)&gt;0,"Програмска активност","Пројекат"),"")))</f>
        <v/>
      </c>
      <c r="M763" s="87" t="str">
        <f>IF(A763=0,"",IF($A763&lt;=$A$1,+IF(VLOOKUP($A763,'Rashodi- plan-izvršenje'!$A$8:$M$1500,10,FALSE)&gt;0,VLOOKUP($A763,'Rashodi- plan-izvršenje'!$A$8:$M$1500,10,FALSE),VLOOKUP($A763,'Rashodi- plan-izvršenje'!$A$8:$M$1500,12,FALSE)),+IF($A763&gt;$A$2,IF(VLOOKUP($A763,'Neizmirene obaveze JLS'!$A$8:$M$1500,10,FALSE)&gt;0,VLOOKUP($A763,'Neizmirene obaveze JLS'!$A$11:$M$1500,10,FALSE),VLOOKUP($A763,'Neizmirene obaveze JLS'!$A$11:$M$1500,12,FALSE)),0)))</f>
        <v/>
      </c>
      <c r="N763" s="87" t="str">
        <f>IF(A763=0,"",IF($A763&lt;=$A$1,+IF(VLOOKUP(A763,'Rashodi- plan-izvršenje'!$A$8:$M$1500,10,FALSE)&gt;0,VLOOKUP(A763,'Rashodi- plan-izvršenje'!$A$8:$M$1500,11,FALSE),VLOOKUP(A763,'Rashodi- plan-izvršenje'!$A$8:$M$1500,13,FALSE)),+IF($A763&gt;$A$2,IF(VLOOKUP($A763,'Neizmirene obaveze JLS'!$A$8:$M$1500,10,FALSE)&gt;0,VLOOKUP($A763,'Neizmirene obaveze JLS'!$A$11:$M$1500,11,FALSE),VLOOKUP($A763,'Neizmirene obaveze JLS'!$A$11:$M$1500,13,FALSE)),0)))</f>
        <v/>
      </c>
      <c r="O763" s="87" t="str">
        <f>IF(A763=0,"",IF($A763&lt;=$A$1,VALUE(+VLOOKUP($A763,'Rashodi- plan-izvršenje'!$A$8:N$1500,'prenos-P-R-N'!O$1,FALSE)),IF($A763&lt;=A$2,VALUE(VLOOKUP($A763,'Prihodi- plan-izvršenje'!$A$8:$H$500,6,FALSE)),VALUE(VLOOKUP($A763,'Neizmirene obaveze JLS'!$A$8:$N$500,O$1,FALSE)))))</f>
        <v/>
      </c>
      <c r="P763" s="87" t="str">
        <f>IF(A763=0,"",IF(A763=0,0,IF(A763&gt;A$2,'šifarnik K-izvor'!G$3,+IF(Q763&lt;700,+'šifarnik K-izvor'!G$2,'šifarnik K-izvor'!G$1))))</f>
        <v/>
      </c>
      <c r="Q763" s="87">
        <f>IF($A763&lt;=$A$1,VALUE(+VLOOKUP($A763,'Rashodi- plan-izvršenje'!$A$8:O$1500,'prenos-P-R-N'!Q$1,FALSE)),IF($A763&lt;=$A$2,VLOOKUP($A763,'Prihodi- plan-izvršenje'!$A$4:$H$500,4,FALSE),IF($A763&lt;=$A$3,VLOOKUP(A763,'Neizmirene obaveze JLS'!$A$11:O$500,Q$1,FALSE),"")))</f>
        <v>0</v>
      </c>
      <c r="R763" s="88">
        <f>IF($A763&lt;=$A$1,VALUE(+VLOOKUP($A763,'Rashodi- plan-izvršenje'!$A$8:P$1500,'prenos-P-R-N'!R$1,FALSE)),IF($A763&lt;=$A$2,VLOOKUP($A763,'Prihodi- plan-izvršenje'!$A$4:$H$500,7,FALSE),""))</f>
        <v>0</v>
      </c>
      <c r="S763" s="88">
        <f>IF(A763=0,0,IF($A763&lt;=$A$1,VALUE(+VLOOKUP($A763,'Rashodi- plan-izvršenje'!$A$8:Q$1500,'prenos-P-R-N'!S$1,FALSE)),IF($A763&lt;=$A$2,VLOOKUP($A763,'Prihodi- plan-izvršenje'!$A$4:$H$500,8,FALSE),0)))</f>
        <v>0</v>
      </c>
      <c r="T763" s="88" t="str">
        <f>IF($A763&gt;$A$2,VLOOKUP($A763,'Neizmirene obaveze JLS'!$A$11:R$500,R$1,FALSE),"")</f>
        <v/>
      </c>
      <c r="U763" s="88">
        <f>IF($A763&gt;$A$2,VLOOKUP($A763,'Neizmirene obaveze JLS'!$A$11:S$500,S$1,FALSE),0)</f>
        <v>0</v>
      </c>
      <c r="V763" s="88">
        <f t="shared" si="68"/>
        <v>0</v>
      </c>
      <c r="W763" s="74"/>
      <c r="X763" s="74"/>
      <c r="Y763" s="74"/>
      <c r="Z763" s="74"/>
      <c r="AA763" s="193">
        <f t="shared" si="69"/>
        <v>1</v>
      </c>
      <c r="AB763" s="193" t="str">
        <f t="shared" si="70"/>
        <v/>
      </c>
    </row>
    <row r="764" spans="1:28">
      <c r="A764" s="89">
        <f>IF(AND(COUNTIF(A$1:A$3,"&gt;0")=1,MAX(A$8:A763)&lt;A$1),A763+1,IF(AND(COUNTIF(A$1:A$3,"&gt;0")=2,MAX(A$8:A763)&lt;A$2),A763+1,IF(AND(COUNTIF(A$1:A$3,"&gt;0")=3,MAX(A$8:A763)&lt;A$3),A763+1,0)))</f>
        <v>0</v>
      </c>
      <c r="B764" s="89" t="str">
        <f t="shared" si="71"/>
        <v/>
      </c>
      <c r="C764" s="89" t="str">
        <f t="shared" si="72"/>
        <v/>
      </c>
      <c r="D764" s="87" t="str">
        <f>IF($A764=0,"",IF($A764&lt;=$A$1,+VLOOKUP($A764,'Rashodi- plan-izvršenje'!$A$8:B$1500,'prenos-P-R-N'!D$1,FALSE),IF($A764&gt;$A$2,+VLOOKUP($A764,'Neizmirene obaveze JLS'!$A$11:B$500,'prenos-P-R-N'!D$1,FALSE),"")))</f>
        <v/>
      </c>
      <c r="E764" s="87" t="str">
        <f>IF($A764=0,"",IF($A764&lt;=$A$1,+VLOOKUP($A764,'Rashodi- plan-izvršenje'!$A$8:C$1500,'prenos-P-R-N'!E$1,FALSE),IF($A764&gt;$A$2,+VLOOKUP($A764,'Neizmirene obaveze JLS'!$A$11:C$500,'prenos-P-R-N'!E$1,FALSE),"")))</f>
        <v/>
      </c>
      <c r="F764" s="87" t="str">
        <f>IF($A764=0,"",IF($A764&lt;=$A$1,+VLOOKUP($A764,'Rashodi- plan-izvršenje'!$A$8:D$1500,'prenos-P-R-N'!F$1,FALSE),IF($A764&gt;$A$2,+VLOOKUP($A764,'Neizmirene obaveze JLS'!$A$11:D$500,'prenos-P-R-N'!F$1,FALSE),"")))</f>
        <v/>
      </c>
      <c r="G764" s="87" t="str">
        <f>IF($A764=0,"",IF($A764&lt;=$A$1,+VLOOKUP($A764,'Rashodi- plan-izvršenje'!$A$8:E$1500,'prenos-P-R-N'!G$1,FALSE),IF($A764&gt;$A$2,+VLOOKUP($A764,'Neizmirene obaveze JLS'!$A$11:E$500,'prenos-P-R-N'!G$1,FALSE),"")))</f>
        <v/>
      </c>
      <c r="H764" s="87" t="str">
        <f>IF($A764=0,"",IF($A764&lt;=$A$1,+VLOOKUP($A764,'Rashodi- plan-izvršenje'!$A$8:F$1500,'prenos-P-R-N'!H$1,FALSE),IF($A764&gt;$A$2,+VLOOKUP($A764,'Neizmirene obaveze JLS'!$A$11:F$500,'prenos-P-R-N'!H$1,FALSE),"")))</f>
        <v/>
      </c>
      <c r="I764" s="87" t="str">
        <f>IF($A764=0,"",IF($A764&lt;=$A$1,+VLOOKUP($A764,'Rashodi- plan-izvršenje'!$A$8:G$1500,'prenos-P-R-N'!I$1,FALSE),IF($A764&gt;$A$2,+VLOOKUP($A764,'Neizmirene obaveze JLS'!$A$11:G$500,'prenos-P-R-N'!I$1,FALSE),"")))</f>
        <v/>
      </c>
      <c r="J764" s="87" t="str">
        <f>IF($A764=0,"",IF($A764&lt;=$A$1,+VLOOKUP($A764,'Rashodi- plan-izvršenje'!$A$8:H$1500,'prenos-P-R-N'!J$1,FALSE),IF($A764&gt;$A$2,+VLOOKUP($A764,'Neizmirene obaveze JLS'!$A$11:H$500,'prenos-P-R-N'!J$1,FALSE),"")))</f>
        <v/>
      </c>
      <c r="K764" s="87" t="str">
        <f>IF($A764=0,"",IF($A764&lt;=$A$1,+VLOOKUP($A764,'Rashodi- plan-izvršenje'!$A$8:I$1500,'prenos-P-R-N'!K$1,FALSE),IF($A764&gt;$A$2,+VLOOKUP($A764,'Neizmirene obaveze JLS'!$A$11:I$500,'prenos-P-R-N'!K$1,FALSE),"")))</f>
        <v/>
      </c>
      <c r="L764" t="str">
        <f>IF(A764=0,"",IF(A764&lt;=A$1,+IF(VLOOKUP(A764,'Rashodi- plan-izvršenje'!A$8:J$1500,M$1,FALSE)&gt;0,"Програмска активност","Пројекат"),IF(A764&gt;A$2,+IF(VLOOKUP(A764,'Neizmirene obaveze JLS'!A$8:J$2008,M$1,FALSE)&gt;0,"Програмска активност","Пројекат"),"")))</f>
        <v/>
      </c>
      <c r="M764" s="87" t="str">
        <f>IF(A764=0,"",IF($A764&lt;=$A$1,+IF(VLOOKUP($A764,'Rashodi- plan-izvršenje'!$A$8:$M$1500,10,FALSE)&gt;0,VLOOKUP($A764,'Rashodi- plan-izvršenje'!$A$8:$M$1500,10,FALSE),VLOOKUP($A764,'Rashodi- plan-izvršenje'!$A$8:$M$1500,12,FALSE)),+IF($A764&gt;$A$2,IF(VLOOKUP($A764,'Neizmirene obaveze JLS'!$A$8:$M$1500,10,FALSE)&gt;0,VLOOKUP($A764,'Neizmirene obaveze JLS'!$A$11:$M$1500,10,FALSE),VLOOKUP($A764,'Neizmirene obaveze JLS'!$A$11:$M$1500,12,FALSE)),0)))</f>
        <v/>
      </c>
      <c r="N764" s="87" t="str">
        <f>IF(A764=0,"",IF($A764&lt;=$A$1,+IF(VLOOKUP(A764,'Rashodi- plan-izvršenje'!$A$8:$M$1500,10,FALSE)&gt;0,VLOOKUP(A764,'Rashodi- plan-izvršenje'!$A$8:$M$1500,11,FALSE),VLOOKUP(A764,'Rashodi- plan-izvršenje'!$A$8:$M$1500,13,FALSE)),+IF($A764&gt;$A$2,IF(VLOOKUP($A764,'Neizmirene obaveze JLS'!$A$8:$M$1500,10,FALSE)&gt;0,VLOOKUP($A764,'Neizmirene obaveze JLS'!$A$11:$M$1500,11,FALSE),VLOOKUP($A764,'Neizmirene obaveze JLS'!$A$11:$M$1500,13,FALSE)),0)))</f>
        <v/>
      </c>
      <c r="O764" s="87" t="str">
        <f>IF(A764=0,"",IF($A764&lt;=$A$1,VALUE(+VLOOKUP($A764,'Rashodi- plan-izvršenje'!$A$8:N$1500,'prenos-P-R-N'!O$1,FALSE)),IF($A764&lt;=A$2,VALUE(VLOOKUP($A764,'Prihodi- plan-izvršenje'!$A$8:$H$500,6,FALSE)),VALUE(VLOOKUP($A764,'Neizmirene obaveze JLS'!$A$8:$N$500,O$1,FALSE)))))</f>
        <v/>
      </c>
      <c r="P764" s="87" t="str">
        <f>IF(A764=0,"",IF(A764=0,0,IF(A764&gt;A$2,'šifarnik K-izvor'!G$3,+IF(Q764&lt;700,+'šifarnik K-izvor'!G$2,'šifarnik K-izvor'!G$1))))</f>
        <v/>
      </c>
      <c r="Q764" s="87">
        <f>IF($A764&lt;=$A$1,VALUE(+VLOOKUP($A764,'Rashodi- plan-izvršenje'!$A$8:O$1500,'prenos-P-R-N'!Q$1,FALSE)),IF($A764&lt;=$A$2,VLOOKUP($A764,'Prihodi- plan-izvršenje'!$A$4:$H$500,4,FALSE),IF($A764&lt;=$A$3,VLOOKUP(A764,'Neizmirene obaveze JLS'!$A$11:O$500,Q$1,FALSE),"")))</f>
        <v>0</v>
      </c>
      <c r="R764" s="88">
        <f>IF($A764&lt;=$A$1,VALUE(+VLOOKUP($A764,'Rashodi- plan-izvršenje'!$A$8:P$1500,'prenos-P-R-N'!R$1,FALSE)),IF($A764&lt;=$A$2,VLOOKUP($A764,'Prihodi- plan-izvršenje'!$A$4:$H$500,7,FALSE),""))</f>
        <v>0</v>
      </c>
      <c r="S764" s="88">
        <f>IF(A764=0,0,IF($A764&lt;=$A$1,VALUE(+VLOOKUP($A764,'Rashodi- plan-izvršenje'!$A$8:Q$1500,'prenos-P-R-N'!S$1,FALSE)),IF($A764&lt;=$A$2,VLOOKUP($A764,'Prihodi- plan-izvršenje'!$A$4:$H$500,8,FALSE),0)))</f>
        <v>0</v>
      </c>
      <c r="T764" s="88" t="str">
        <f>IF($A764&gt;$A$2,VLOOKUP($A764,'Neizmirene obaveze JLS'!$A$11:R$500,R$1,FALSE),"")</f>
        <v/>
      </c>
      <c r="U764" s="88">
        <f>IF($A764&gt;$A$2,VLOOKUP($A764,'Neizmirene obaveze JLS'!$A$11:S$500,S$1,FALSE),0)</f>
        <v>0</v>
      </c>
      <c r="V764" s="88">
        <f t="shared" si="68"/>
        <v>0</v>
      </c>
      <c r="W764" s="74"/>
      <c r="X764" s="74"/>
      <c r="Y764" s="74"/>
      <c r="Z764" s="74"/>
      <c r="AA764" s="193">
        <f t="shared" si="69"/>
        <v>1</v>
      </c>
      <c r="AB764" s="193" t="str">
        <f t="shared" si="70"/>
        <v/>
      </c>
    </row>
    <row r="765" spans="1:28">
      <c r="A765" s="89">
        <f>IF(AND(COUNTIF(A$1:A$3,"&gt;0")=1,MAX(A$8:A764)&lt;A$1),A764+1,IF(AND(COUNTIF(A$1:A$3,"&gt;0")=2,MAX(A$8:A764)&lt;A$2),A764+1,IF(AND(COUNTIF(A$1:A$3,"&gt;0")=3,MAX(A$8:A764)&lt;A$3),A764+1,0)))</f>
        <v>0</v>
      </c>
      <c r="B765" s="89" t="str">
        <f t="shared" si="71"/>
        <v/>
      </c>
      <c r="C765" s="89" t="str">
        <f t="shared" si="72"/>
        <v/>
      </c>
      <c r="D765" s="87" t="str">
        <f>IF($A765=0,"",IF($A765&lt;=$A$1,+VLOOKUP($A765,'Rashodi- plan-izvršenje'!$A$8:B$1500,'prenos-P-R-N'!D$1,FALSE),IF($A765&gt;$A$2,+VLOOKUP($A765,'Neizmirene obaveze JLS'!$A$11:B$500,'prenos-P-R-N'!D$1,FALSE),"")))</f>
        <v/>
      </c>
      <c r="E765" s="87" t="str">
        <f>IF($A765=0,"",IF($A765&lt;=$A$1,+VLOOKUP($A765,'Rashodi- plan-izvršenje'!$A$8:C$1500,'prenos-P-R-N'!E$1,FALSE),IF($A765&gt;$A$2,+VLOOKUP($A765,'Neizmirene obaveze JLS'!$A$11:C$500,'prenos-P-R-N'!E$1,FALSE),"")))</f>
        <v/>
      </c>
      <c r="F765" s="87" t="str">
        <f>IF($A765=0,"",IF($A765&lt;=$A$1,+VLOOKUP($A765,'Rashodi- plan-izvršenje'!$A$8:D$1500,'prenos-P-R-N'!F$1,FALSE),IF($A765&gt;$A$2,+VLOOKUP($A765,'Neizmirene obaveze JLS'!$A$11:D$500,'prenos-P-R-N'!F$1,FALSE),"")))</f>
        <v/>
      </c>
      <c r="G765" s="87" t="str">
        <f>IF($A765=0,"",IF($A765&lt;=$A$1,+VLOOKUP($A765,'Rashodi- plan-izvršenje'!$A$8:E$1500,'prenos-P-R-N'!G$1,FALSE),IF($A765&gt;$A$2,+VLOOKUP($A765,'Neizmirene obaveze JLS'!$A$11:E$500,'prenos-P-R-N'!G$1,FALSE),"")))</f>
        <v/>
      </c>
      <c r="H765" s="87" t="str">
        <f>IF($A765=0,"",IF($A765&lt;=$A$1,+VLOOKUP($A765,'Rashodi- plan-izvršenje'!$A$8:F$1500,'prenos-P-R-N'!H$1,FALSE),IF($A765&gt;$A$2,+VLOOKUP($A765,'Neizmirene obaveze JLS'!$A$11:F$500,'prenos-P-R-N'!H$1,FALSE),"")))</f>
        <v/>
      </c>
      <c r="I765" s="87" t="str">
        <f>IF($A765=0,"",IF($A765&lt;=$A$1,+VLOOKUP($A765,'Rashodi- plan-izvršenje'!$A$8:G$1500,'prenos-P-R-N'!I$1,FALSE),IF($A765&gt;$A$2,+VLOOKUP($A765,'Neizmirene obaveze JLS'!$A$11:G$500,'prenos-P-R-N'!I$1,FALSE),"")))</f>
        <v/>
      </c>
      <c r="J765" s="87" t="str">
        <f>IF($A765=0,"",IF($A765&lt;=$A$1,+VLOOKUP($A765,'Rashodi- plan-izvršenje'!$A$8:H$1500,'prenos-P-R-N'!J$1,FALSE),IF($A765&gt;$A$2,+VLOOKUP($A765,'Neizmirene obaveze JLS'!$A$11:H$500,'prenos-P-R-N'!J$1,FALSE),"")))</f>
        <v/>
      </c>
      <c r="K765" s="87" t="str">
        <f>IF($A765=0,"",IF($A765&lt;=$A$1,+VLOOKUP($A765,'Rashodi- plan-izvršenje'!$A$8:I$1500,'prenos-P-R-N'!K$1,FALSE),IF($A765&gt;$A$2,+VLOOKUP($A765,'Neizmirene obaveze JLS'!$A$11:I$500,'prenos-P-R-N'!K$1,FALSE),"")))</f>
        <v/>
      </c>
      <c r="L765" t="str">
        <f>IF(A765=0,"",IF(A765&lt;=A$1,+IF(VLOOKUP(A765,'Rashodi- plan-izvršenje'!A$8:J$1500,M$1,FALSE)&gt;0,"Програмска активност","Пројекат"),IF(A765&gt;A$2,+IF(VLOOKUP(A765,'Neizmirene obaveze JLS'!A$8:J$2008,M$1,FALSE)&gt;0,"Програмска активност","Пројекат"),"")))</f>
        <v/>
      </c>
      <c r="M765" s="87" t="str">
        <f>IF(A765=0,"",IF($A765&lt;=$A$1,+IF(VLOOKUP($A765,'Rashodi- plan-izvršenje'!$A$8:$M$1500,10,FALSE)&gt;0,VLOOKUP($A765,'Rashodi- plan-izvršenje'!$A$8:$M$1500,10,FALSE),VLOOKUP($A765,'Rashodi- plan-izvršenje'!$A$8:$M$1500,12,FALSE)),+IF($A765&gt;$A$2,IF(VLOOKUP($A765,'Neizmirene obaveze JLS'!$A$8:$M$1500,10,FALSE)&gt;0,VLOOKUP($A765,'Neizmirene obaveze JLS'!$A$11:$M$1500,10,FALSE),VLOOKUP($A765,'Neizmirene obaveze JLS'!$A$11:$M$1500,12,FALSE)),0)))</f>
        <v/>
      </c>
      <c r="N765" s="87" t="str">
        <f>IF(A765=0,"",IF($A765&lt;=$A$1,+IF(VLOOKUP(A765,'Rashodi- plan-izvršenje'!$A$8:$M$1500,10,FALSE)&gt;0,VLOOKUP(A765,'Rashodi- plan-izvršenje'!$A$8:$M$1500,11,FALSE),VLOOKUP(A765,'Rashodi- plan-izvršenje'!$A$8:$M$1500,13,FALSE)),+IF($A765&gt;$A$2,IF(VLOOKUP($A765,'Neizmirene obaveze JLS'!$A$8:$M$1500,10,FALSE)&gt;0,VLOOKUP($A765,'Neizmirene obaveze JLS'!$A$11:$M$1500,11,FALSE),VLOOKUP($A765,'Neizmirene obaveze JLS'!$A$11:$M$1500,13,FALSE)),0)))</f>
        <v/>
      </c>
      <c r="O765" s="87" t="str">
        <f>IF(A765=0,"",IF($A765&lt;=$A$1,VALUE(+VLOOKUP($A765,'Rashodi- plan-izvršenje'!$A$8:N$1500,'prenos-P-R-N'!O$1,FALSE)),IF($A765&lt;=A$2,VALUE(VLOOKUP($A765,'Prihodi- plan-izvršenje'!$A$8:$H$500,6,FALSE)),VALUE(VLOOKUP($A765,'Neizmirene obaveze JLS'!$A$8:$N$500,O$1,FALSE)))))</f>
        <v/>
      </c>
      <c r="P765" s="87" t="str">
        <f>IF(A765=0,"",IF(A765=0,0,IF(A765&gt;A$2,'šifarnik K-izvor'!G$3,+IF(Q765&lt;700,+'šifarnik K-izvor'!G$2,'šifarnik K-izvor'!G$1))))</f>
        <v/>
      </c>
      <c r="Q765" s="87">
        <f>IF($A765&lt;=$A$1,VALUE(+VLOOKUP($A765,'Rashodi- plan-izvršenje'!$A$8:O$1500,'prenos-P-R-N'!Q$1,FALSE)),IF($A765&lt;=$A$2,VLOOKUP($A765,'Prihodi- plan-izvršenje'!$A$4:$H$500,4,FALSE),IF($A765&lt;=$A$3,VLOOKUP(A765,'Neizmirene obaveze JLS'!$A$11:O$500,Q$1,FALSE),"")))</f>
        <v>0</v>
      </c>
      <c r="R765" s="88">
        <f>IF($A765&lt;=$A$1,VALUE(+VLOOKUP($A765,'Rashodi- plan-izvršenje'!$A$8:P$1500,'prenos-P-R-N'!R$1,FALSE)),IF($A765&lt;=$A$2,VLOOKUP($A765,'Prihodi- plan-izvršenje'!$A$4:$H$500,7,FALSE),""))</f>
        <v>0</v>
      </c>
      <c r="S765" s="88">
        <f>IF(A765=0,0,IF($A765&lt;=$A$1,VALUE(+VLOOKUP($A765,'Rashodi- plan-izvršenje'!$A$8:Q$1500,'prenos-P-R-N'!S$1,FALSE)),IF($A765&lt;=$A$2,VLOOKUP($A765,'Prihodi- plan-izvršenje'!$A$4:$H$500,8,FALSE),0)))</f>
        <v>0</v>
      </c>
      <c r="T765" s="88" t="str">
        <f>IF($A765&gt;$A$2,VLOOKUP($A765,'Neizmirene obaveze JLS'!$A$11:R$500,R$1,FALSE),"")</f>
        <v/>
      </c>
      <c r="U765" s="88">
        <f>IF($A765&gt;$A$2,VLOOKUP($A765,'Neizmirene obaveze JLS'!$A$11:S$500,S$1,FALSE),0)</f>
        <v>0</v>
      </c>
      <c r="V765" s="88">
        <f t="shared" si="68"/>
        <v>0</v>
      </c>
      <c r="W765" s="74"/>
      <c r="X765" s="74"/>
      <c r="Y765" s="74"/>
      <c r="Z765" s="74"/>
      <c r="AA765" s="193">
        <f t="shared" si="69"/>
        <v>1</v>
      </c>
      <c r="AB765" s="193" t="str">
        <f t="shared" si="70"/>
        <v/>
      </c>
    </row>
    <row r="766" spans="1:28">
      <c r="A766" s="89">
        <f>IF(AND(COUNTIF(A$1:A$3,"&gt;0")=1,MAX(A$8:A765)&lt;A$1),A765+1,IF(AND(COUNTIF(A$1:A$3,"&gt;0")=2,MAX(A$8:A765)&lt;A$2),A765+1,IF(AND(COUNTIF(A$1:A$3,"&gt;0")=3,MAX(A$8:A765)&lt;A$3),A765+1,0)))</f>
        <v>0</v>
      </c>
      <c r="B766" s="89" t="str">
        <f t="shared" si="71"/>
        <v/>
      </c>
      <c r="C766" s="89" t="str">
        <f t="shared" si="72"/>
        <v/>
      </c>
      <c r="D766" s="87" t="str">
        <f>IF($A766=0,"",IF($A766&lt;=$A$1,+VLOOKUP($A766,'Rashodi- plan-izvršenje'!$A$8:B$1500,'prenos-P-R-N'!D$1,FALSE),IF($A766&gt;$A$2,+VLOOKUP($A766,'Neizmirene obaveze JLS'!$A$11:B$500,'prenos-P-R-N'!D$1,FALSE),"")))</f>
        <v/>
      </c>
      <c r="E766" s="87" t="str">
        <f>IF($A766=0,"",IF($A766&lt;=$A$1,+VLOOKUP($A766,'Rashodi- plan-izvršenje'!$A$8:C$1500,'prenos-P-R-N'!E$1,FALSE),IF($A766&gt;$A$2,+VLOOKUP($A766,'Neizmirene obaveze JLS'!$A$11:C$500,'prenos-P-R-N'!E$1,FALSE),"")))</f>
        <v/>
      </c>
      <c r="F766" s="87" t="str">
        <f>IF($A766=0,"",IF($A766&lt;=$A$1,+VLOOKUP($A766,'Rashodi- plan-izvršenje'!$A$8:D$1500,'prenos-P-R-N'!F$1,FALSE),IF($A766&gt;$A$2,+VLOOKUP($A766,'Neizmirene obaveze JLS'!$A$11:D$500,'prenos-P-R-N'!F$1,FALSE),"")))</f>
        <v/>
      </c>
      <c r="G766" s="87" t="str">
        <f>IF($A766=0,"",IF($A766&lt;=$A$1,+VLOOKUP($A766,'Rashodi- plan-izvršenje'!$A$8:E$1500,'prenos-P-R-N'!G$1,FALSE),IF($A766&gt;$A$2,+VLOOKUP($A766,'Neizmirene obaveze JLS'!$A$11:E$500,'prenos-P-R-N'!G$1,FALSE),"")))</f>
        <v/>
      </c>
      <c r="H766" s="87" t="str">
        <f>IF($A766=0,"",IF($A766&lt;=$A$1,+VLOOKUP($A766,'Rashodi- plan-izvršenje'!$A$8:F$1500,'prenos-P-R-N'!H$1,FALSE),IF($A766&gt;$A$2,+VLOOKUP($A766,'Neizmirene obaveze JLS'!$A$11:F$500,'prenos-P-R-N'!H$1,FALSE),"")))</f>
        <v/>
      </c>
      <c r="I766" s="87" t="str">
        <f>IF($A766=0,"",IF($A766&lt;=$A$1,+VLOOKUP($A766,'Rashodi- plan-izvršenje'!$A$8:G$1500,'prenos-P-R-N'!I$1,FALSE),IF($A766&gt;$A$2,+VLOOKUP($A766,'Neizmirene obaveze JLS'!$A$11:G$500,'prenos-P-R-N'!I$1,FALSE),"")))</f>
        <v/>
      </c>
      <c r="J766" s="87" t="str">
        <f>IF($A766=0,"",IF($A766&lt;=$A$1,+VLOOKUP($A766,'Rashodi- plan-izvršenje'!$A$8:H$1500,'prenos-P-R-N'!J$1,FALSE),IF($A766&gt;$A$2,+VLOOKUP($A766,'Neizmirene obaveze JLS'!$A$11:H$500,'prenos-P-R-N'!J$1,FALSE),"")))</f>
        <v/>
      </c>
      <c r="K766" s="87" t="str">
        <f>IF($A766=0,"",IF($A766&lt;=$A$1,+VLOOKUP($A766,'Rashodi- plan-izvršenje'!$A$8:I$1500,'prenos-P-R-N'!K$1,FALSE),IF($A766&gt;$A$2,+VLOOKUP($A766,'Neizmirene obaveze JLS'!$A$11:I$500,'prenos-P-R-N'!K$1,FALSE),"")))</f>
        <v/>
      </c>
      <c r="L766" t="str">
        <f>IF(A766=0,"",IF(A766&lt;=A$1,+IF(VLOOKUP(A766,'Rashodi- plan-izvršenje'!A$8:J$1500,M$1,FALSE)&gt;0,"Програмска активност","Пројекат"),IF(A766&gt;A$2,+IF(VLOOKUP(A766,'Neizmirene obaveze JLS'!A$8:J$2008,M$1,FALSE)&gt;0,"Програмска активност","Пројекат"),"")))</f>
        <v/>
      </c>
      <c r="M766" s="87" t="str">
        <f>IF(A766=0,"",IF($A766&lt;=$A$1,+IF(VLOOKUP($A766,'Rashodi- plan-izvršenje'!$A$8:$M$1500,10,FALSE)&gt;0,VLOOKUP($A766,'Rashodi- plan-izvršenje'!$A$8:$M$1500,10,FALSE),VLOOKUP($A766,'Rashodi- plan-izvršenje'!$A$8:$M$1500,12,FALSE)),+IF($A766&gt;$A$2,IF(VLOOKUP($A766,'Neizmirene obaveze JLS'!$A$8:$M$1500,10,FALSE)&gt;0,VLOOKUP($A766,'Neizmirene obaveze JLS'!$A$11:$M$1500,10,FALSE),VLOOKUP($A766,'Neizmirene obaveze JLS'!$A$11:$M$1500,12,FALSE)),0)))</f>
        <v/>
      </c>
      <c r="N766" s="87" t="str">
        <f>IF(A766=0,"",IF($A766&lt;=$A$1,+IF(VLOOKUP(A766,'Rashodi- plan-izvršenje'!$A$8:$M$1500,10,FALSE)&gt;0,VLOOKUP(A766,'Rashodi- plan-izvršenje'!$A$8:$M$1500,11,FALSE),VLOOKUP(A766,'Rashodi- plan-izvršenje'!$A$8:$M$1500,13,FALSE)),+IF($A766&gt;$A$2,IF(VLOOKUP($A766,'Neizmirene obaveze JLS'!$A$8:$M$1500,10,FALSE)&gt;0,VLOOKUP($A766,'Neizmirene obaveze JLS'!$A$11:$M$1500,11,FALSE),VLOOKUP($A766,'Neizmirene obaveze JLS'!$A$11:$M$1500,13,FALSE)),0)))</f>
        <v/>
      </c>
      <c r="O766" s="87" t="str">
        <f>IF(A766=0,"",IF($A766&lt;=$A$1,VALUE(+VLOOKUP($A766,'Rashodi- plan-izvršenje'!$A$8:N$1500,'prenos-P-R-N'!O$1,FALSE)),IF($A766&lt;=A$2,VALUE(VLOOKUP($A766,'Prihodi- plan-izvršenje'!$A$8:$H$500,6,FALSE)),VALUE(VLOOKUP($A766,'Neizmirene obaveze JLS'!$A$8:$N$500,O$1,FALSE)))))</f>
        <v/>
      </c>
      <c r="P766" s="87" t="str">
        <f>IF(A766=0,"",IF(A766=0,0,IF(A766&gt;A$2,'šifarnik K-izvor'!G$3,+IF(Q766&lt;700,+'šifarnik K-izvor'!G$2,'šifarnik K-izvor'!G$1))))</f>
        <v/>
      </c>
      <c r="Q766" s="87">
        <f>IF($A766&lt;=$A$1,VALUE(+VLOOKUP($A766,'Rashodi- plan-izvršenje'!$A$8:O$1500,'prenos-P-R-N'!Q$1,FALSE)),IF($A766&lt;=$A$2,VLOOKUP($A766,'Prihodi- plan-izvršenje'!$A$4:$H$500,4,FALSE),IF($A766&lt;=$A$3,VLOOKUP(A766,'Neizmirene obaveze JLS'!$A$11:O$500,Q$1,FALSE),"")))</f>
        <v>0</v>
      </c>
      <c r="R766" s="88">
        <f>IF($A766&lt;=$A$1,VALUE(+VLOOKUP($A766,'Rashodi- plan-izvršenje'!$A$8:P$1500,'prenos-P-R-N'!R$1,FALSE)),IF($A766&lt;=$A$2,VLOOKUP($A766,'Prihodi- plan-izvršenje'!$A$4:$H$500,7,FALSE),""))</f>
        <v>0</v>
      </c>
      <c r="S766" s="88">
        <f>IF(A766=0,0,IF($A766&lt;=$A$1,VALUE(+VLOOKUP($A766,'Rashodi- plan-izvršenje'!$A$8:Q$1500,'prenos-P-R-N'!S$1,FALSE)),IF($A766&lt;=$A$2,VLOOKUP($A766,'Prihodi- plan-izvršenje'!$A$4:$H$500,8,FALSE),0)))</f>
        <v>0</v>
      </c>
      <c r="T766" s="88" t="str">
        <f>IF($A766&gt;$A$2,VLOOKUP($A766,'Neizmirene obaveze JLS'!$A$11:R$500,R$1,FALSE),"")</f>
        <v/>
      </c>
      <c r="U766" s="88">
        <f>IF($A766&gt;$A$2,VLOOKUP($A766,'Neizmirene obaveze JLS'!$A$11:S$500,S$1,FALSE),0)</f>
        <v>0</v>
      </c>
      <c r="V766" s="88">
        <f t="shared" si="68"/>
        <v>0</v>
      </c>
      <c r="W766" s="74"/>
      <c r="X766" s="74"/>
      <c r="Y766" s="74"/>
      <c r="Z766" s="74"/>
      <c r="AA766" s="193">
        <f t="shared" si="69"/>
        <v>1</v>
      </c>
      <c r="AB766" s="193" t="str">
        <f t="shared" si="70"/>
        <v/>
      </c>
    </row>
    <row r="767" spans="1:28">
      <c r="A767" s="89">
        <f>IF(AND(COUNTIF(A$1:A$3,"&gt;0")=1,MAX(A$8:A766)&lt;A$1),A766+1,IF(AND(COUNTIF(A$1:A$3,"&gt;0")=2,MAX(A$8:A766)&lt;A$2),A766+1,IF(AND(COUNTIF(A$1:A$3,"&gt;0")=3,MAX(A$8:A766)&lt;A$3),A766+1,0)))</f>
        <v>0</v>
      </c>
      <c r="B767" s="89" t="str">
        <f t="shared" si="71"/>
        <v/>
      </c>
      <c r="C767" s="89" t="str">
        <f t="shared" si="72"/>
        <v/>
      </c>
      <c r="D767" s="87" t="str">
        <f>IF($A767=0,"",IF($A767&lt;=$A$1,+VLOOKUP($A767,'Rashodi- plan-izvršenje'!$A$8:B$1500,'prenos-P-R-N'!D$1,FALSE),IF($A767&gt;$A$2,+VLOOKUP($A767,'Neizmirene obaveze JLS'!$A$11:B$500,'prenos-P-R-N'!D$1,FALSE),"")))</f>
        <v/>
      </c>
      <c r="E767" s="87" t="str">
        <f>IF($A767=0,"",IF($A767&lt;=$A$1,+VLOOKUP($A767,'Rashodi- plan-izvršenje'!$A$8:C$1500,'prenos-P-R-N'!E$1,FALSE),IF($A767&gt;$A$2,+VLOOKUP($A767,'Neizmirene obaveze JLS'!$A$11:C$500,'prenos-P-R-N'!E$1,FALSE),"")))</f>
        <v/>
      </c>
      <c r="F767" s="87" t="str">
        <f>IF($A767=0,"",IF($A767&lt;=$A$1,+VLOOKUP($A767,'Rashodi- plan-izvršenje'!$A$8:D$1500,'prenos-P-R-N'!F$1,FALSE),IF($A767&gt;$A$2,+VLOOKUP($A767,'Neizmirene obaveze JLS'!$A$11:D$500,'prenos-P-R-N'!F$1,FALSE),"")))</f>
        <v/>
      </c>
      <c r="G767" s="87" t="str">
        <f>IF($A767=0,"",IF($A767&lt;=$A$1,+VLOOKUP($A767,'Rashodi- plan-izvršenje'!$A$8:E$1500,'prenos-P-R-N'!G$1,FALSE),IF($A767&gt;$A$2,+VLOOKUP($A767,'Neizmirene obaveze JLS'!$A$11:E$500,'prenos-P-R-N'!G$1,FALSE),"")))</f>
        <v/>
      </c>
      <c r="H767" s="87" t="str">
        <f>IF($A767=0,"",IF($A767&lt;=$A$1,+VLOOKUP($A767,'Rashodi- plan-izvršenje'!$A$8:F$1500,'prenos-P-R-N'!H$1,FALSE),IF($A767&gt;$A$2,+VLOOKUP($A767,'Neizmirene obaveze JLS'!$A$11:F$500,'prenos-P-R-N'!H$1,FALSE),"")))</f>
        <v/>
      </c>
      <c r="I767" s="87" t="str">
        <f>IF($A767=0,"",IF($A767&lt;=$A$1,+VLOOKUP($A767,'Rashodi- plan-izvršenje'!$A$8:G$1500,'prenos-P-R-N'!I$1,FALSE),IF($A767&gt;$A$2,+VLOOKUP($A767,'Neizmirene obaveze JLS'!$A$11:G$500,'prenos-P-R-N'!I$1,FALSE),"")))</f>
        <v/>
      </c>
      <c r="J767" s="87" t="str">
        <f>IF($A767=0,"",IF($A767&lt;=$A$1,+VLOOKUP($A767,'Rashodi- plan-izvršenje'!$A$8:H$1500,'prenos-P-R-N'!J$1,FALSE),IF($A767&gt;$A$2,+VLOOKUP($A767,'Neizmirene obaveze JLS'!$A$11:H$500,'prenos-P-R-N'!J$1,FALSE),"")))</f>
        <v/>
      </c>
      <c r="K767" s="87" t="str">
        <f>IF($A767=0,"",IF($A767&lt;=$A$1,+VLOOKUP($A767,'Rashodi- plan-izvršenje'!$A$8:I$1500,'prenos-P-R-N'!K$1,FALSE),IF($A767&gt;$A$2,+VLOOKUP($A767,'Neizmirene obaveze JLS'!$A$11:I$500,'prenos-P-R-N'!K$1,FALSE),"")))</f>
        <v/>
      </c>
      <c r="L767" t="str">
        <f>IF(A767=0,"",IF(A767&lt;=A$1,+IF(VLOOKUP(A767,'Rashodi- plan-izvršenje'!A$8:J$1500,M$1,FALSE)&gt;0,"Програмска активност","Пројекат"),IF(A767&gt;A$2,+IF(VLOOKUP(A767,'Neizmirene obaveze JLS'!A$8:J$2008,M$1,FALSE)&gt;0,"Програмска активност","Пројекат"),"")))</f>
        <v/>
      </c>
      <c r="M767" s="87" t="str">
        <f>IF(A767=0,"",IF($A767&lt;=$A$1,+IF(VLOOKUP($A767,'Rashodi- plan-izvršenje'!$A$8:$M$1500,10,FALSE)&gt;0,VLOOKUP($A767,'Rashodi- plan-izvršenje'!$A$8:$M$1500,10,FALSE),VLOOKUP($A767,'Rashodi- plan-izvršenje'!$A$8:$M$1500,12,FALSE)),+IF($A767&gt;$A$2,IF(VLOOKUP($A767,'Neizmirene obaveze JLS'!$A$8:$M$1500,10,FALSE)&gt;0,VLOOKUP($A767,'Neizmirene obaveze JLS'!$A$11:$M$1500,10,FALSE),VLOOKUP($A767,'Neizmirene obaveze JLS'!$A$11:$M$1500,12,FALSE)),0)))</f>
        <v/>
      </c>
      <c r="N767" s="87" t="str">
        <f>IF(A767=0,"",IF($A767&lt;=$A$1,+IF(VLOOKUP(A767,'Rashodi- plan-izvršenje'!$A$8:$M$1500,10,FALSE)&gt;0,VLOOKUP(A767,'Rashodi- plan-izvršenje'!$A$8:$M$1500,11,FALSE),VLOOKUP(A767,'Rashodi- plan-izvršenje'!$A$8:$M$1500,13,FALSE)),+IF($A767&gt;$A$2,IF(VLOOKUP($A767,'Neizmirene obaveze JLS'!$A$8:$M$1500,10,FALSE)&gt;0,VLOOKUP($A767,'Neizmirene obaveze JLS'!$A$11:$M$1500,11,FALSE),VLOOKUP($A767,'Neizmirene obaveze JLS'!$A$11:$M$1500,13,FALSE)),0)))</f>
        <v/>
      </c>
      <c r="O767" s="87" t="str">
        <f>IF(A767=0,"",IF($A767&lt;=$A$1,VALUE(+VLOOKUP($A767,'Rashodi- plan-izvršenje'!$A$8:N$1500,'prenos-P-R-N'!O$1,FALSE)),IF($A767&lt;=A$2,VALUE(VLOOKUP($A767,'Prihodi- plan-izvršenje'!$A$8:$H$500,6,FALSE)),VALUE(VLOOKUP($A767,'Neizmirene obaveze JLS'!$A$8:$N$500,O$1,FALSE)))))</f>
        <v/>
      </c>
      <c r="P767" s="87" t="str">
        <f>IF(A767=0,"",IF(A767=0,0,IF(A767&gt;A$2,'šifarnik K-izvor'!G$3,+IF(Q767&lt;700,+'šifarnik K-izvor'!G$2,'šifarnik K-izvor'!G$1))))</f>
        <v/>
      </c>
      <c r="Q767" s="87">
        <f>IF($A767&lt;=$A$1,VALUE(+VLOOKUP($A767,'Rashodi- plan-izvršenje'!$A$8:O$1500,'prenos-P-R-N'!Q$1,FALSE)),IF($A767&lt;=$A$2,VLOOKUP($A767,'Prihodi- plan-izvršenje'!$A$4:$H$500,4,FALSE),IF($A767&lt;=$A$3,VLOOKUP(A767,'Neizmirene obaveze JLS'!$A$11:O$500,Q$1,FALSE),"")))</f>
        <v>0</v>
      </c>
      <c r="R767" s="88">
        <f>IF($A767&lt;=$A$1,VALUE(+VLOOKUP($A767,'Rashodi- plan-izvršenje'!$A$8:P$1500,'prenos-P-R-N'!R$1,FALSE)),IF($A767&lt;=$A$2,VLOOKUP($A767,'Prihodi- plan-izvršenje'!$A$4:$H$500,7,FALSE),""))</f>
        <v>0</v>
      </c>
      <c r="S767" s="88">
        <f>IF(A767=0,0,IF($A767&lt;=$A$1,VALUE(+VLOOKUP($A767,'Rashodi- plan-izvršenje'!$A$8:Q$1500,'prenos-P-R-N'!S$1,FALSE)),IF($A767&lt;=$A$2,VLOOKUP($A767,'Prihodi- plan-izvršenje'!$A$4:$H$500,8,FALSE),0)))</f>
        <v>0</v>
      </c>
      <c r="T767" s="88" t="str">
        <f>IF($A767&gt;$A$2,VLOOKUP($A767,'Neizmirene obaveze JLS'!$A$11:R$500,R$1,FALSE),"")</f>
        <v/>
      </c>
      <c r="U767" s="88">
        <f>IF($A767&gt;$A$2,VLOOKUP($A767,'Neizmirene obaveze JLS'!$A$11:S$500,S$1,FALSE),0)</f>
        <v>0</v>
      </c>
      <c r="V767" s="88">
        <f t="shared" si="68"/>
        <v>0</v>
      </c>
      <c r="W767" s="74"/>
      <c r="X767" s="74"/>
      <c r="Y767" s="74"/>
      <c r="Z767" s="74"/>
      <c r="AA767" s="193">
        <f t="shared" si="69"/>
        <v>1</v>
      </c>
      <c r="AB767" s="193" t="str">
        <f t="shared" si="70"/>
        <v/>
      </c>
    </row>
    <row r="768" spans="1:28">
      <c r="A768" s="89">
        <f>IF(AND(COUNTIF(A$1:A$3,"&gt;0")=1,MAX(A$8:A767)&lt;A$1),A767+1,IF(AND(COUNTIF(A$1:A$3,"&gt;0")=2,MAX(A$8:A767)&lt;A$2),A767+1,IF(AND(COUNTIF(A$1:A$3,"&gt;0")=3,MAX(A$8:A767)&lt;A$3),A767+1,0)))</f>
        <v>0</v>
      </c>
      <c r="B768" s="89" t="str">
        <f t="shared" si="71"/>
        <v/>
      </c>
      <c r="C768" s="89" t="str">
        <f t="shared" si="72"/>
        <v/>
      </c>
      <c r="D768" s="87" t="str">
        <f>IF($A768=0,"",IF($A768&lt;=$A$1,+VLOOKUP($A768,'Rashodi- plan-izvršenje'!$A$8:B$1500,'prenos-P-R-N'!D$1,FALSE),IF($A768&gt;$A$2,+VLOOKUP($A768,'Neizmirene obaveze JLS'!$A$11:B$500,'prenos-P-R-N'!D$1,FALSE),"")))</f>
        <v/>
      </c>
      <c r="E768" s="87" t="str">
        <f>IF($A768=0,"",IF($A768&lt;=$A$1,+VLOOKUP($A768,'Rashodi- plan-izvršenje'!$A$8:C$1500,'prenos-P-R-N'!E$1,FALSE),IF($A768&gt;$A$2,+VLOOKUP($A768,'Neizmirene obaveze JLS'!$A$11:C$500,'prenos-P-R-N'!E$1,FALSE),"")))</f>
        <v/>
      </c>
      <c r="F768" s="87" t="str">
        <f>IF($A768=0,"",IF($A768&lt;=$A$1,+VLOOKUP($A768,'Rashodi- plan-izvršenje'!$A$8:D$1500,'prenos-P-R-N'!F$1,FALSE),IF($A768&gt;$A$2,+VLOOKUP($A768,'Neizmirene obaveze JLS'!$A$11:D$500,'prenos-P-R-N'!F$1,FALSE),"")))</f>
        <v/>
      </c>
      <c r="G768" s="87" t="str">
        <f>IF($A768=0,"",IF($A768&lt;=$A$1,+VLOOKUP($A768,'Rashodi- plan-izvršenje'!$A$8:E$1500,'prenos-P-R-N'!G$1,FALSE),IF($A768&gt;$A$2,+VLOOKUP($A768,'Neizmirene obaveze JLS'!$A$11:E$500,'prenos-P-R-N'!G$1,FALSE),"")))</f>
        <v/>
      </c>
      <c r="H768" s="87" t="str">
        <f>IF($A768=0,"",IF($A768&lt;=$A$1,+VLOOKUP($A768,'Rashodi- plan-izvršenje'!$A$8:F$1500,'prenos-P-R-N'!H$1,FALSE),IF($A768&gt;$A$2,+VLOOKUP($A768,'Neizmirene obaveze JLS'!$A$11:F$500,'prenos-P-R-N'!H$1,FALSE),"")))</f>
        <v/>
      </c>
      <c r="I768" s="87" t="str">
        <f>IF($A768=0,"",IF($A768&lt;=$A$1,+VLOOKUP($A768,'Rashodi- plan-izvršenje'!$A$8:G$1500,'prenos-P-R-N'!I$1,FALSE),IF($A768&gt;$A$2,+VLOOKUP($A768,'Neizmirene obaveze JLS'!$A$11:G$500,'prenos-P-R-N'!I$1,FALSE),"")))</f>
        <v/>
      </c>
      <c r="J768" s="87" t="str">
        <f>IF($A768=0,"",IF($A768&lt;=$A$1,+VLOOKUP($A768,'Rashodi- plan-izvršenje'!$A$8:H$1500,'prenos-P-R-N'!J$1,FALSE),IF($A768&gt;$A$2,+VLOOKUP($A768,'Neizmirene obaveze JLS'!$A$11:H$500,'prenos-P-R-N'!J$1,FALSE),"")))</f>
        <v/>
      </c>
      <c r="K768" s="87" t="str">
        <f>IF($A768=0,"",IF($A768&lt;=$A$1,+VLOOKUP($A768,'Rashodi- plan-izvršenje'!$A$8:I$1500,'prenos-P-R-N'!K$1,FALSE),IF($A768&gt;$A$2,+VLOOKUP($A768,'Neizmirene obaveze JLS'!$A$11:I$500,'prenos-P-R-N'!K$1,FALSE),"")))</f>
        <v/>
      </c>
      <c r="L768" t="str">
        <f>IF(A768=0,"",IF(A768&lt;=A$1,+IF(VLOOKUP(A768,'Rashodi- plan-izvršenje'!A$8:J$1500,M$1,FALSE)&gt;0,"Програмска активност","Пројекат"),IF(A768&gt;A$2,+IF(VLOOKUP(A768,'Neizmirene obaveze JLS'!A$8:J$2008,M$1,FALSE)&gt;0,"Програмска активност","Пројекат"),"")))</f>
        <v/>
      </c>
      <c r="M768" s="87" t="str">
        <f>IF(A768=0,"",IF($A768&lt;=$A$1,+IF(VLOOKUP($A768,'Rashodi- plan-izvršenje'!$A$8:$M$1500,10,FALSE)&gt;0,VLOOKUP($A768,'Rashodi- plan-izvršenje'!$A$8:$M$1500,10,FALSE),VLOOKUP($A768,'Rashodi- plan-izvršenje'!$A$8:$M$1500,12,FALSE)),+IF($A768&gt;$A$2,IF(VLOOKUP($A768,'Neizmirene obaveze JLS'!$A$8:$M$1500,10,FALSE)&gt;0,VLOOKUP($A768,'Neizmirene obaveze JLS'!$A$11:$M$1500,10,FALSE),VLOOKUP($A768,'Neizmirene obaveze JLS'!$A$11:$M$1500,12,FALSE)),0)))</f>
        <v/>
      </c>
      <c r="N768" s="87" t="str">
        <f>IF(A768=0,"",IF($A768&lt;=$A$1,+IF(VLOOKUP(A768,'Rashodi- plan-izvršenje'!$A$8:$M$1500,10,FALSE)&gt;0,VLOOKUP(A768,'Rashodi- plan-izvršenje'!$A$8:$M$1500,11,FALSE),VLOOKUP(A768,'Rashodi- plan-izvršenje'!$A$8:$M$1500,13,FALSE)),+IF($A768&gt;$A$2,IF(VLOOKUP($A768,'Neizmirene obaveze JLS'!$A$8:$M$1500,10,FALSE)&gt;0,VLOOKUP($A768,'Neizmirene obaveze JLS'!$A$11:$M$1500,11,FALSE),VLOOKUP($A768,'Neizmirene obaveze JLS'!$A$11:$M$1500,13,FALSE)),0)))</f>
        <v/>
      </c>
      <c r="O768" s="87" t="str">
        <f>IF(A768=0,"",IF($A768&lt;=$A$1,VALUE(+VLOOKUP($A768,'Rashodi- plan-izvršenje'!$A$8:N$1500,'prenos-P-R-N'!O$1,FALSE)),IF($A768&lt;=A$2,VALUE(VLOOKUP($A768,'Prihodi- plan-izvršenje'!$A$8:$H$500,6,FALSE)),VALUE(VLOOKUP($A768,'Neizmirene obaveze JLS'!$A$8:$N$500,O$1,FALSE)))))</f>
        <v/>
      </c>
      <c r="P768" s="87" t="str">
        <f>IF(A768=0,"",IF(A768=0,0,IF(A768&gt;A$2,'šifarnik K-izvor'!G$3,+IF(Q768&lt;700,+'šifarnik K-izvor'!G$2,'šifarnik K-izvor'!G$1))))</f>
        <v/>
      </c>
      <c r="Q768" s="87">
        <f>IF($A768&lt;=$A$1,VALUE(+VLOOKUP($A768,'Rashodi- plan-izvršenje'!$A$8:O$1500,'prenos-P-R-N'!Q$1,FALSE)),IF($A768&lt;=$A$2,VLOOKUP($A768,'Prihodi- plan-izvršenje'!$A$4:$H$500,4,FALSE),IF($A768&lt;=$A$3,VLOOKUP(A768,'Neizmirene obaveze JLS'!$A$11:O$500,Q$1,FALSE),"")))</f>
        <v>0</v>
      </c>
      <c r="R768" s="88">
        <f>IF($A768&lt;=$A$1,VALUE(+VLOOKUP($A768,'Rashodi- plan-izvršenje'!$A$8:P$1500,'prenos-P-R-N'!R$1,FALSE)),IF($A768&lt;=$A$2,VLOOKUP($A768,'Prihodi- plan-izvršenje'!$A$4:$H$500,7,FALSE),""))</f>
        <v>0</v>
      </c>
      <c r="S768" s="88">
        <f>IF(A768=0,0,IF($A768&lt;=$A$1,VALUE(+VLOOKUP($A768,'Rashodi- plan-izvršenje'!$A$8:Q$1500,'prenos-P-R-N'!S$1,FALSE)),IF($A768&lt;=$A$2,VLOOKUP($A768,'Prihodi- plan-izvršenje'!$A$4:$H$500,8,FALSE),0)))</f>
        <v>0</v>
      </c>
      <c r="T768" s="88" t="str">
        <f>IF($A768&gt;$A$2,VLOOKUP($A768,'Neizmirene obaveze JLS'!$A$11:R$500,R$1,FALSE),"")</f>
        <v/>
      </c>
      <c r="U768" s="88">
        <f>IF($A768&gt;$A$2,VLOOKUP($A768,'Neizmirene obaveze JLS'!$A$11:S$500,S$1,FALSE),0)</f>
        <v>0</v>
      </c>
      <c r="V768" s="88">
        <f t="shared" si="68"/>
        <v>0</v>
      </c>
      <c r="W768" s="74"/>
      <c r="X768" s="74"/>
      <c r="Y768" s="74"/>
      <c r="Z768" s="74"/>
      <c r="AA768" s="193">
        <f t="shared" si="69"/>
        <v>1</v>
      </c>
      <c r="AB768" s="193" t="str">
        <f t="shared" si="70"/>
        <v/>
      </c>
    </row>
    <row r="769" spans="1:28">
      <c r="A769" s="89">
        <f>IF(AND(COUNTIF(A$1:A$3,"&gt;0")=1,MAX(A$8:A768)&lt;A$1),A768+1,IF(AND(COUNTIF(A$1:A$3,"&gt;0")=2,MAX(A$8:A768)&lt;A$2),A768+1,IF(AND(COUNTIF(A$1:A$3,"&gt;0")=3,MAX(A$8:A768)&lt;A$3),A768+1,0)))</f>
        <v>0</v>
      </c>
      <c r="B769" s="89" t="str">
        <f t="shared" si="71"/>
        <v/>
      </c>
      <c r="C769" s="89" t="str">
        <f t="shared" si="72"/>
        <v/>
      </c>
      <c r="D769" s="87" t="str">
        <f>IF($A769=0,"",IF($A769&lt;=$A$1,+VLOOKUP($A769,'Rashodi- plan-izvršenje'!$A$8:B$1500,'prenos-P-R-N'!D$1,FALSE),IF($A769&gt;$A$2,+VLOOKUP($A769,'Neizmirene obaveze JLS'!$A$11:B$500,'prenos-P-R-N'!D$1,FALSE),"")))</f>
        <v/>
      </c>
      <c r="E769" s="87" t="str">
        <f>IF($A769=0,"",IF($A769&lt;=$A$1,+VLOOKUP($A769,'Rashodi- plan-izvršenje'!$A$8:C$1500,'prenos-P-R-N'!E$1,FALSE),IF($A769&gt;$A$2,+VLOOKUP($A769,'Neizmirene obaveze JLS'!$A$11:C$500,'prenos-P-R-N'!E$1,FALSE),"")))</f>
        <v/>
      </c>
      <c r="F769" s="87" t="str">
        <f>IF($A769=0,"",IF($A769&lt;=$A$1,+VLOOKUP($A769,'Rashodi- plan-izvršenje'!$A$8:D$1500,'prenos-P-R-N'!F$1,FALSE),IF($A769&gt;$A$2,+VLOOKUP($A769,'Neizmirene obaveze JLS'!$A$11:D$500,'prenos-P-R-N'!F$1,FALSE),"")))</f>
        <v/>
      </c>
      <c r="G769" s="87" t="str">
        <f>IF($A769=0,"",IF($A769&lt;=$A$1,+VLOOKUP($A769,'Rashodi- plan-izvršenje'!$A$8:E$1500,'prenos-P-R-N'!G$1,FALSE),IF($A769&gt;$A$2,+VLOOKUP($A769,'Neizmirene obaveze JLS'!$A$11:E$500,'prenos-P-R-N'!G$1,FALSE),"")))</f>
        <v/>
      </c>
      <c r="H769" s="87" t="str">
        <f>IF($A769=0,"",IF($A769&lt;=$A$1,+VLOOKUP($A769,'Rashodi- plan-izvršenje'!$A$8:F$1500,'prenos-P-R-N'!H$1,FALSE),IF($A769&gt;$A$2,+VLOOKUP($A769,'Neizmirene obaveze JLS'!$A$11:F$500,'prenos-P-R-N'!H$1,FALSE),"")))</f>
        <v/>
      </c>
      <c r="I769" s="87" t="str">
        <f>IF($A769=0,"",IF($A769&lt;=$A$1,+VLOOKUP($A769,'Rashodi- plan-izvršenje'!$A$8:G$1500,'prenos-P-R-N'!I$1,FALSE),IF($A769&gt;$A$2,+VLOOKUP($A769,'Neizmirene obaveze JLS'!$A$11:G$500,'prenos-P-R-N'!I$1,FALSE),"")))</f>
        <v/>
      </c>
      <c r="J769" s="87" t="str">
        <f>IF($A769=0,"",IF($A769&lt;=$A$1,+VLOOKUP($A769,'Rashodi- plan-izvršenje'!$A$8:H$1500,'prenos-P-R-N'!J$1,FALSE),IF($A769&gt;$A$2,+VLOOKUP($A769,'Neizmirene obaveze JLS'!$A$11:H$500,'prenos-P-R-N'!J$1,FALSE),"")))</f>
        <v/>
      </c>
      <c r="K769" s="87" t="str">
        <f>IF($A769=0,"",IF($A769&lt;=$A$1,+VLOOKUP($A769,'Rashodi- plan-izvršenje'!$A$8:I$1500,'prenos-P-R-N'!K$1,FALSE),IF($A769&gt;$A$2,+VLOOKUP($A769,'Neizmirene obaveze JLS'!$A$11:I$500,'prenos-P-R-N'!K$1,FALSE),"")))</f>
        <v/>
      </c>
      <c r="L769" t="str">
        <f>IF(A769=0,"",IF(A769&lt;=A$1,+IF(VLOOKUP(A769,'Rashodi- plan-izvršenje'!A$8:J$1500,M$1,FALSE)&gt;0,"Програмска активност","Пројекат"),IF(A769&gt;A$2,+IF(VLOOKUP(A769,'Neizmirene obaveze JLS'!A$8:J$2008,M$1,FALSE)&gt;0,"Програмска активност","Пројекат"),"")))</f>
        <v/>
      </c>
      <c r="M769" s="87" t="str">
        <f>IF(A769=0,"",IF($A769&lt;=$A$1,+IF(VLOOKUP($A769,'Rashodi- plan-izvršenje'!$A$8:$M$1500,10,FALSE)&gt;0,VLOOKUP($A769,'Rashodi- plan-izvršenje'!$A$8:$M$1500,10,FALSE),VLOOKUP($A769,'Rashodi- plan-izvršenje'!$A$8:$M$1500,12,FALSE)),+IF($A769&gt;$A$2,IF(VLOOKUP($A769,'Neizmirene obaveze JLS'!$A$8:$M$1500,10,FALSE)&gt;0,VLOOKUP($A769,'Neizmirene obaveze JLS'!$A$11:$M$1500,10,FALSE),VLOOKUP($A769,'Neizmirene obaveze JLS'!$A$11:$M$1500,12,FALSE)),0)))</f>
        <v/>
      </c>
      <c r="N769" s="87" t="str">
        <f>IF(A769=0,"",IF($A769&lt;=$A$1,+IF(VLOOKUP(A769,'Rashodi- plan-izvršenje'!$A$8:$M$1500,10,FALSE)&gt;0,VLOOKUP(A769,'Rashodi- plan-izvršenje'!$A$8:$M$1500,11,FALSE),VLOOKUP(A769,'Rashodi- plan-izvršenje'!$A$8:$M$1500,13,FALSE)),+IF($A769&gt;$A$2,IF(VLOOKUP($A769,'Neizmirene obaveze JLS'!$A$8:$M$1500,10,FALSE)&gt;0,VLOOKUP($A769,'Neizmirene obaveze JLS'!$A$11:$M$1500,11,FALSE),VLOOKUP($A769,'Neizmirene obaveze JLS'!$A$11:$M$1500,13,FALSE)),0)))</f>
        <v/>
      </c>
      <c r="O769" s="87" t="str">
        <f>IF(A769=0,"",IF($A769&lt;=$A$1,VALUE(+VLOOKUP($A769,'Rashodi- plan-izvršenje'!$A$8:N$1500,'prenos-P-R-N'!O$1,FALSE)),IF($A769&lt;=A$2,VALUE(VLOOKUP($A769,'Prihodi- plan-izvršenje'!$A$8:$H$500,6,FALSE)),VALUE(VLOOKUP($A769,'Neizmirene obaveze JLS'!$A$8:$N$500,O$1,FALSE)))))</f>
        <v/>
      </c>
      <c r="P769" s="87" t="str">
        <f>IF(A769=0,"",IF(A769=0,0,IF(A769&gt;A$2,'šifarnik K-izvor'!G$3,+IF(Q769&lt;700,+'šifarnik K-izvor'!G$2,'šifarnik K-izvor'!G$1))))</f>
        <v/>
      </c>
      <c r="Q769" s="87">
        <f>IF($A769&lt;=$A$1,VALUE(+VLOOKUP($A769,'Rashodi- plan-izvršenje'!$A$8:O$1500,'prenos-P-R-N'!Q$1,FALSE)),IF($A769&lt;=$A$2,VLOOKUP($A769,'Prihodi- plan-izvršenje'!$A$4:$H$500,4,FALSE),IF($A769&lt;=$A$3,VLOOKUP(A769,'Neizmirene obaveze JLS'!$A$11:O$500,Q$1,FALSE),"")))</f>
        <v>0</v>
      </c>
      <c r="R769" s="88">
        <f>IF($A769&lt;=$A$1,VALUE(+VLOOKUP($A769,'Rashodi- plan-izvršenje'!$A$8:P$1500,'prenos-P-R-N'!R$1,FALSE)),IF($A769&lt;=$A$2,VLOOKUP($A769,'Prihodi- plan-izvršenje'!$A$4:$H$500,7,FALSE),""))</f>
        <v>0</v>
      </c>
      <c r="S769" s="88">
        <f>IF(A769=0,0,IF($A769&lt;=$A$1,VALUE(+VLOOKUP($A769,'Rashodi- plan-izvršenje'!$A$8:Q$1500,'prenos-P-R-N'!S$1,FALSE)),IF($A769&lt;=$A$2,VLOOKUP($A769,'Prihodi- plan-izvršenje'!$A$4:$H$500,8,FALSE),0)))</f>
        <v>0</v>
      </c>
      <c r="T769" s="88" t="str">
        <f>IF($A769&gt;$A$2,VLOOKUP($A769,'Neizmirene obaveze JLS'!$A$11:R$500,R$1,FALSE),"")</f>
        <v/>
      </c>
      <c r="U769" s="88">
        <f>IF($A769&gt;$A$2,VLOOKUP($A769,'Neizmirene obaveze JLS'!$A$11:S$500,S$1,FALSE),0)</f>
        <v>0</v>
      </c>
      <c r="V769" s="88">
        <f t="shared" si="68"/>
        <v>0</v>
      </c>
      <c r="W769" s="74"/>
      <c r="X769" s="74"/>
      <c r="Y769" s="74"/>
      <c r="Z769" s="74"/>
      <c r="AA769" s="193">
        <f t="shared" si="69"/>
        <v>1</v>
      </c>
      <c r="AB769" s="193" t="str">
        <f t="shared" si="70"/>
        <v/>
      </c>
    </row>
    <row r="770" spans="1:28">
      <c r="A770" s="89">
        <f>IF(AND(COUNTIF(A$1:A$3,"&gt;0")=1,MAX(A$8:A769)&lt;A$1),A769+1,IF(AND(COUNTIF(A$1:A$3,"&gt;0")=2,MAX(A$8:A769)&lt;A$2),A769+1,IF(AND(COUNTIF(A$1:A$3,"&gt;0")=3,MAX(A$8:A769)&lt;A$3),A769+1,0)))</f>
        <v>0</v>
      </c>
      <c r="B770" s="89" t="str">
        <f t="shared" si="71"/>
        <v/>
      </c>
      <c r="C770" s="89" t="str">
        <f t="shared" si="72"/>
        <v/>
      </c>
      <c r="D770" s="87" t="str">
        <f>IF($A770=0,"",IF($A770&lt;=$A$1,+VLOOKUP($A770,'Rashodi- plan-izvršenje'!$A$8:B$1500,'prenos-P-R-N'!D$1,FALSE),IF($A770&gt;$A$2,+VLOOKUP($A770,'Neizmirene obaveze JLS'!$A$11:B$500,'prenos-P-R-N'!D$1,FALSE),"")))</f>
        <v/>
      </c>
      <c r="E770" s="87" t="str">
        <f>IF($A770=0,"",IF($A770&lt;=$A$1,+VLOOKUP($A770,'Rashodi- plan-izvršenje'!$A$8:C$1500,'prenos-P-R-N'!E$1,FALSE),IF($A770&gt;$A$2,+VLOOKUP($A770,'Neizmirene obaveze JLS'!$A$11:C$500,'prenos-P-R-N'!E$1,FALSE),"")))</f>
        <v/>
      </c>
      <c r="F770" s="87" t="str">
        <f>IF($A770=0,"",IF($A770&lt;=$A$1,+VLOOKUP($A770,'Rashodi- plan-izvršenje'!$A$8:D$1500,'prenos-P-R-N'!F$1,FALSE),IF($A770&gt;$A$2,+VLOOKUP($A770,'Neizmirene obaveze JLS'!$A$11:D$500,'prenos-P-R-N'!F$1,FALSE),"")))</f>
        <v/>
      </c>
      <c r="G770" s="87" t="str">
        <f>IF($A770=0,"",IF($A770&lt;=$A$1,+VLOOKUP($A770,'Rashodi- plan-izvršenje'!$A$8:E$1500,'prenos-P-R-N'!G$1,FALSE),IF($A770&gt;$A$2,+VLOOKUP($A770,'Neizmirene obaveze JLS'!$A$11:E$500,'prenos-P-R-N'!G$1,FALSE),"")))</f>
        <v/>
      </c>
      <c r="H770" s="87" t="str">
        <f>IF($A770=0,"",IF($A770&lt;=$A$1,+VLOOKUP($A770,'Rashodi- plan-izvršenje'!$A$8:F$1500,'prenos-P-R-N'!H$1,FALSE),IF($A770&gt;$A$2,+VLOOKUP($A770,'Neizmirene obaveze JLS'!$A$11:F$500,'prenos-P-R-N'!H$1,FALSE),"")))</f>
        <v/>
      </c>
      <c r="I770" s="87" t="str">
        <f>IF($A770=0,"",IF($A770&lt;=$A$1,+VLOOKUP($A770,'Rashodi- plan-izvršenje'!$A$8:G$1500,'prenos-P-R-N'!I$1,FALSE),IF($A770&gt;$A$2,+VLOOKUP($A770,'Neizmirene obaveze JLS'!$A$11:G$500,'prenos-P-R-N'!I$1,FALSE),"")))</f>
        <v/>
      </c>
      <c r="J770" s="87" t="str">
        <f>IF($A770=0,"",IF($A770&lt;=$A$1,+VLOOKUP($A770,'Rashodi- plan-izvršenje'!$A$8:H$1500,'prenos-P-R-N'!J$1,FALSE),IF($A770&gt;$A$2,+VLOOKUP($A770,'Neizmirene obaveze JLS'!$A$11:H$500,'prenos-P-R-N'!J$1,FALSE),"")))</f>
        <v/>
      </c>
      <c r="K770" s="87" t="str">
        <f>IF($A770=0,"",IF($A770&lt;=$A$1,+VLOOKUP($A770,'Rashodi- plan-izvršenje'!$A$8:I$1500,'prenos-P-R-N'!K$1,FALSE),IF($A770&gt;$A$2,+VLOOKUP($A770,'Neizmirene obaveze JLS'!$A$11:I$500,'prenos-P-R-N'!K$1,FALSE),"")))</f>
        <v/>
      </c>
      <c r="L770" t="str">
        <f>IF(A770=0,"",IF(A770&lt;=A$1,+IF(VLOOKUP(A770,'Rashodi- plan-izvršenje'!A$8:J$1500,M$1,FALSE)&gt;0,"Програмска активност","Пројекат"),IF(A770&gt;A$2,+IF(VLOOKUP(A770,'Neizmirene obaveze JLS'!A$8:J$2008,M$1,FALSE)&gt;0,"Програмска активност","Пројекат"),"")))</f>
        <v/>
      </c>
      <c r="M770" s="87" t="str">
        <f>IF(A770=0,"",IF($A770&lt;=$A$1,+IF(VLOOKUP($A770,'Rashodi- plan-izvršenje'!$A$8:$M$1500,10,FALSE)&gt;0,VLOOKUP($A770,'Rashodi- plan-izvršenje'!$A$8:$M$1500,10,FALSE),VLOOKUP($A770,'Rashodi- plan-izvršenje'!$A$8:$M$1500,12,FALSE)),+IF($A770&gt;$A$2,IF(VLOOKUP($A770,'Neizmirene obaveze JLS'!$A$8:$M$1500,10,FALSE)&gt;0,VLOOKUP($A770,'Neizmirene obaveze JLS'!$A$11:$M$1500,10,FALSE),VLOOKUP($A770,'Neizmirene obaveze JLS'!$A$11:$M$1500,12,FALSE)),0)))</f>
        <v/>
      </c>
      <c r="N770" s="87" t="str">
        <f>IF(A770=0,"",IF($A770&lt;=$A$1,+IF(VLOOKUP(A770,'Rashodi- plan-izvršenje'!$A$8:$M$1500,10,FALSE)&gt;0,VLOOKUP(A770,'Rashodi- plan-izvršenje'!$A$8:$M$1500,11,FALSE),VLOOKUP(A770,'Rashodi- plan-izvršenje'!$A$8:$M$1500,13,FALSE)),+IF($A770&gt;$A$2,IF(VLOOKUP($A770,'Neizmirene obaveze JLS'!$A$8:$M$1500,10,FALSE)&gt;0,VLOOKUP($A770,'Neizmirene obaveze JLS'!$A$11:$M$1500,11,FALSE),VLOOKUP($A770,'Neizmirene obaveze JLS'!$A$11:$M$1500,13,FALSE)),0)))</f>
        <v/>
      </c>
      <c r="O770" s="87" t="str">
        <f>IF(A770=0,"",IF($A770&lt;=$A$1,VALUE(+VLOOKUP($A770,'Rashodi- plan-izvršenje'!$A$8:N$1500,'prenos-P-R-N'!O$1,FALSE)),IF($A770&lt;=A$2,VALUE(VLOOKUP($A770,'Prihodi- plan-izvršenje'!$A$8:$H$500,6,FALSE)),VALUE(VLOOKUP($A770,'Neizmirene obaveze JLS'!$A$8:$N$500,O$1,FALSE)))))</f>
        <v/>
      </c>
      <c r="P770" s="87" t="str">
        <f>IF(A770=0,"",IF(A770=0,0,IF(A770&gt;A$2,'šifarnik K-izvor'!G$3,+IF(Q770&lt;700,+'šifarnik K-izvor'!G$2,'šifarnik K-izvor'!G$1))))</f>
        <v/>
      </c>
      <c r="Q770" s="87">
        <f>IF($A770&lt;=$A$1,VALUE(+VLOOKUP($A770,'Rashodi- plan-izvršenje'!$A$8:O$1500,'prenos-P-R-N'!Q$1,FALSE)),IF($A770&lt;=$A$2,VLOOKUP($A770,'Prihodi- plan-izvršenje'!$A$4:$H$500,4,FALSE),IF($A770&lt;=$A$3,VLOOKUP(A770,'Neizmirene obaveze JLS'!$A$11:O$500,Q$1,FALSE),"")))</f>
        <v>0</v>
      </c>
      <c r="R770" s="88">
        <f>IF($A770&lt;=$A$1,VALUE(+VLOOKUP($A770,'Rashodi- plan-izvršenje'!$A$8:P$1500,'prenos-P-R-N'!R$1,FALSE)),IF($A770&lt;=$A$2,VLOOKUP($A770,'Prihodi- plan-izvršenje'!$A$4:$H$500,7,FALSE),""))</f>
        <v>0</v>
      </c>
      <c r="S770" s="88">
        <f>IF(A770=0,0,IF($A770&lt;=$A$1,VALUE(+VLOOKUP($A770,'Rashodi- plan-izvršenje'!$A$8:Q$1500,'prenos-P-R-N'!S$1,FALSE)),IF($A770&lt;=$A$2,VLOOKUP($A770,'Prihodi- plan-izvršenje'!$A$4:$H$500,8,FALSE),0)))</f>
        <v>0</v>
      </c>
      <c r="T770" s="88" t="str">
        <f>IF($A770&gt;$A$2,VLOOKUP($A770,'Neizmirene obaveze JLS'!$A$11:R$500,R$1,FALSE),"")</f>
        <v/>
      </c>
      <c r="U770" s="88">
        <f>IF($A770&gt;$A$2,VLOOKUP($A770,'Neizmirene obaveze JLS'!$A$11:S$500,S$1,FALSE),0)</f>
        <v>0</v>
      </c>
      <c r="V770" s="88">
        <f t="shared" si="68"/>
        <v>0</v>
      </c>
      <c r="W770" s="74"/>
      <c r="X770" s="74"/>
      <c r="Y770" s="74"/>
      <c r="Z770" s="74"/>
      <c r="AA770" s="193">
        <f t="shared" si="69"/>
        <v>1</v>
      </c>
      <c r="AB770" s="193" t="str">
        <f t="shared" si="70"/>
        <v/>
      </c>
    </row>
    <row r="771" spans="1:28">
      <c r="A771" s="89">
        <f>IF(AND(COUNTIF(A$1:A$3,"&gt;0")=1,MAX(A$8:A770)&lt;A$1),A770+1,IF(AND(COUNTIF(A$1:A$3,"&gt;0")=2,MAX(A$8:A770)&lt;A$2),A770+1,IF(AND(COUNTIF(A$1:A$3,"&gt;0")=3,MAX(A$8:A770)&lt;A$3),A770+1,0)))</f>
        <v>0</v>
      </c>
      <c r="B771" s="89" t="str">
        <f t="shared" si="71"/>
        <v/>
      </c>
      <c r="C771" s="89" t="str">
        <f t="shared" si="72"/>
        <v/>
      </c>
      <c r="D771" s="87" t="str">
        <f>IF($A771=0,"",IF($A771&lt;=$A$1,+VLOOKUP($A771,'Rashodi- plan-izvršenje'!$A$8:B$1500,'prenos-P-R-N'!D$1,FALSE),IF($A771&gt;$A$2,+VLOOKUP($A771,'Neizmirene obaveze JLS'!$A$11:B$500,'prenos-P-R-N'!D$1,FALSE),"")))</f>
        <v/>
      </c>
      <c r="E771" s="87" t="str">
        <f>IF($A771=0,"",IF($A771&lt;=$A$1,+VLOOKUP($A771,'Rashodi- plan-izvršenje'!$A$8:C$1500,'prenos-P-R-N'!E$1,FALSE),IF($A771&gt;$A$2,+VLOOKUP($A771,'Neizmirene obaveze JLS'!$A$11:C$500,'prenos-P-R-N'!E$1,FALSE),"")))</f>
        <v/>
      </c>
      <c r="F771" s="87" t="str">
        <f>IF($A771=0,"",IF($A771&lt;=$A$1,+VLOOKUP($A771,'Rashodi- plan-izvršenje'!$A$8:D$1500,'prenos-P-R-N'!F$1,FALSE),IF($A771&gt;$A$2,+VLOOKUP($A771,'Neizmirene obaveze JLS'!$A$11:D$500,'prenos-P-R-N'!F$1,FALSE),"")))</f>
        <v/>
      </c>
      <c r="G771" s="87" t="str">
        <f>IF($A771=0,"",IF($A771&lt;=$A$1,+VLOOKUP($A771,'Rashodi- plan-izvršenje'!$A$8:E$1500,'prenos-P-R-N'!G$1,FALSE),IF($A771&gt;$A$2,+VLOOKUP($A771,'Neizmirene obaveze JLS'!$A$11:E$500,'prenos-P-R-N'!G$1,FALSE),"")))</f>
        <v/>
      </c>
      <c r="H771" s="87" t="str">
        <f>IF($A771=0,"",IF($A771&lt;=$A$1,+VLOOKUP($A771,'Rashodi- plan-izvršenje'!$A$8:F$1500,'prenos-P-R-N'!H$1,FALSE),IF($A771&gt;$A$2,+VLOOKUP($A771,'Neizmirene obaveze JLS'!$A$11:F$500,'prenos-P-R-N'!H$1,FALSE),"")))</f>
        <v/>
      </c>
      <c r="I771" s="87" t="str">
        <f>IF($A771=0,"",IF($A771&lt;=$A$1,+VLOOKUP($A771,'Rashodi- plan-izvršenje'!$A$8:G$1500,'prenos-P-R-N'!I$1,FALSE),IF($A771&gt;$A$2,+VLOOKUP($A771,'Neizmirene obaveze JLS'!$A$11:G$500,'prenos-P-R-N'!I$1,FALSE),"")))</f>
        <v/>
      </c>
      <c r="J771" s="87" t="str">
        <f>IF($A771=0,"",IF($A771&lt;=$A$1,+VLOOKUP($A771,'Rashodi- plan-izvršenje'!$A$8:H$1500,'prenos-P-R-N'!J$1,FALSE),IF($A771&gt;$A$2,+VLOOKUP($A771,'Neizmirene obaveze JLS'!$A$11:H$500,'prenos-P-R-N'!J$1,FALSE),"")))</f>
        <v/>
      </c>
      <c r="K771" s="87" t="str">
        <f>IF($A771=0,"",IF($A771&lt;=$A$1,+VLOOKUP($A771,'Rashodi- plan-izvršenje'!$A$8:I$1500,'prenos-P-R-N'!K$1,FALSE),IF($A771&gt;$A$2,+VLOOKUP($A771,'Neizmirene obaveze JLS'!$A$11:I$500,'prenos-P-R-N'!K$1,FALSE),"")))</f>
        <v/>
      </c>
      <c r="L771" t="str">
        <f>IF(A771=0,"",IF(A771&lt;=A$1,+IF(VLOOKUP(A771,'Rashodi- plan-izvršenje'!A$8:J$1500,M$1,FALSE)&gt;0,"Програмска активност","Пројекат"),IF(A771&gt;A$2,+IF(VLOOKUP(A771,'Neizmirene obaveze JLS'!A$8:J$2008,M$1,FALSE)&gt;0,"Програмска активност","Пројекат"),"")))</f>
        <v/>
      </c>
      <c r="M771" s="87" t="str">
        <f>IF(A771=0,"",IF($A771&lt;=$A$1,+IF(VLOOKUP($A771,'Rashodi- plan-izvršenje'!$A$8:$M$1500,10,FALSE)&gt;0,VLOOKUP($A771,'Rashodi- plan-izvršenje'!$A$8:$M$1500,10,FALSE),VLOOKUP($A771,'Rashodi- plan-izvršenje'!$A$8:$M$1500,12,FALSE)),+IF($A771&gt;$A$2,IF(VLOOKUP($A771,'Neizmirene obaveze JLS'!$A$8:$M$1500,10,FALSE)&gt;0,VLOOKUP($A771,'Neizmirene obaveze JLS'!$A$11:$M$1500,10,FALSE),VLOOKUP($A771,'Neizmirene obaveze JLS'!$A$11:$M$1500,12,FALSE)),0)))</f>
        <v/>
      </c>
      <c r="N771" s="87" t="str">
        <f>IF(A771=0,"",IF($A771&lt;=$A$1,+IF(VLOOKUP(A771,'Rashodi- plan-izvršenje'!$A$8:$M$1500,10,FALSE)&gt;0,VLOOKUP(A771,'Rashodi- plan-izvršenje'!$A$8:$M$1500,11,FALSE),VLOOKUP(A771,'Rashodi- plan-izvršenje'!$A$8:$M$1500,13,FALSE)),+IF($A771&gt;$A$2,IF(VLOOKUP($A771,'Neizmirene obaveze JLS'!$A$8:$M$1500,10,FALSE)&gt;0,VLOOKUP($A771,'Neizmirene obaveze JLS'!$A$11:$M$1500,11,FALSE),VLOOKUP($A771,'Neizmirene obaveze JLS'!$A$11:$M$1500,13,FALSE)),0)))</f>
        <v/>
      </c>
      <c r="O771" s="87" t="str">
        <f>IF(A771=0,"",IF($A771&lt;=$A$1,VALUE(+VLOOKUP($A771,'Rashodi- plan-izvršenje'!$A$8:N$1500,'prenos-P-R-N'!O$1,FALSE)),IF($A771&lt;=A$2,VALUE(VLOOKUP($A771,'Prihodi- plan-izvršenje'!$A$8:$H$500,6,FALSE)),VALUE(VLOOKUP($A771,'Neizmirene obaveze JLS'!$A$8:$N$500,O$1,FALSE)))))</f>
        <v/>
      </c>
      <c r="P771" s="87" t="str">
        <f>IF(A771=0,"",IF(A771=0,0,IF(A771&gt;A$2,'šifarnik K-izvor'!G$3,+IF(Q771&lt;700,+'šifarnik K-izvor'!G$2,'šifarnik K-izvor'!G$1))))</f>
        <v/>
      </c>
      <c r="Q771" s="87">
        <f>IF($A771&lt;=$A$1,VALUE(+VLOOKUP($A771,'Rashodi- plan-izvršenje'!$A$8:O$1500,'prenos-P-R-N'!Q$1,FALSE)),IF($A771&lt;=$A$2,VLOOKUP($A771,'Prihodi- plan-izvršenje'!$A$4:$H$500,4,FALSE),IF($A771&lt;=$A$3,VLOOKUP(A771,'Neizmirene obaveze JLS'!$A$11:O$500,Q$1,FALSE),"")))</f>
        <v>0</v>
      </c>
      <c r="R771" s="88">
        <f>IF($A771&lt;=$A$1,VALUE(+VLOOKUP($A771,'Rashodi- plan-izvršenje'!$A$8:P$1500,'prenos-P-R-N'!R$1,FALSE)),IF($A771&lt;=$A$2,VLOOKUP($A771,'Prihodi- plan-izvršenje'!$A$4:$H$500,7,FALSE),""))</f>
        <v>0</v>
      </c>
      <c r="S771" s="88">
        <f>IF(A771=0,0,IF($A771&lt;=$A$1,VALUE(+VLOOKUP($A771,'Rashodi- plan-izvršenje'!$A$8:Q$1500,'prenos-P-R-N'!S$1,FALSE)),IF($A771&lt;=$A$2,VLOOKUP($A771,'Prihodi- plan-izvršenje'!$A$4:$H$500,8,FALSE),0)))</f>
        <v>0</v>
      </c>
      <c r="T771" s="88" t="str">
        <f>IF($A771&gt;$A$2,VLOOKUP($A771,'Neizmirene obaveze JLS'!$A$11:R$500,R$1,FALSE),"")</f>
        <v/>
      </c>
      <c r="U771" s="88">
        <f>IF($A771&gt;$A$2,VLOOKUP($A771,'Neizmirene obaveze JLS'!$A$11:S$500,S$1,FALSE),0)</f>
        <v>0</v>
      </c>
      <c r="V771" s="88">
        <f t="shared" si="68"/>
        <v>0</v>
      </c>
      <c r="W771" s="74"/>
      <c r="X771" s="74"/>
      <c r="Y771" s="74"/>
      <c r="Z771" s="74"/>
      <c r="AA771" s="193">
        <f t="shared" si="69"/>
        <v>1</v>
      </c>
      <c r="AB771" s="193" t="str">
        <f t="shared" si="70"/>
        <v/>
      </c>
    </row>
    <row r="772" spans="1:28">
      <c r="A772" s="89">
        <f>IF(AND(COUNTIF(A$1:A$3,"&gt;0")=1,MAX(A$8:A771)&lt;A$1),A771+1,IF(AND(COUNTIF(A$1:A$3,"&gt;0")=2,MAX(A$8:A771)&lt;A$2),A771+1,IF(AND(COUNTIF(A$1:A$3,"&gt;0")=3,MAX(A$8:A771)&lt;A$3),A771+1,0)))</f>
        <v>0</v>
      </c>
      <c r="B772" s="89" t="str">
        <f t="shared" si="71"/>
        <v/>
      </c>
      <c r="C772" s="89" t="str">
        <f t="shared" si="72"/>
        <v/>
      </c>
      <c r="D772" s="87" t="str">
        <f>IF($A772=0,"",IF($A772&lt;=$A$1,+VLOOKUP($A772,'Rashodi- plan-izvršenje'!$A$8:B$1500,'prenos-P-R-N'!D$1,FALSE),IF($A772&gt;$A$2,+VLOOKUP($A772,'Neizmirene obaveze JLS'!$A$11:B$500,'prenos-P-R-N'!D$1,FALSE),"")))</f>
        <v/>
      </c>
      <c r="E772" s="87" t="str">
        <f>IF($A772=0,"",IF($A772&lt;=$A$1,+VLOOKUP($A772,'Rashodi- plan-izvršenje'!$A$8:C$1500,'prenos-P-R-N'!E$1,FALSE),IF($A772&gt;$A$2,+VLOOKUP($A772,'Neizmirene obaveze JLS'!$A$11:C$500,'prenos-P-R-N'!E$1,FALSE),"")))</f>
        <v/>
      </c>
      <c r="F772" s="87" t="str">
        <f>IF($A772=0,"",IF($A772&lt;=$A$1,+VLOOKUP($A772,'Rashodi- plan-izvršenje'!$A$8:D$1500,'prenos-P-R-N'!F$1,FALSE),IF($A772&gt;$A$2,+VLOOKUP($A772,'Neizmirene obaveze JLS'!$A$11:D$500,'prenos-P-R-N'!F$1,FALSE),"")))</f>
        <v/>
      </c>
      <c r="G772" s="87" t="str">
        <f>IF($A772=0,"",IF($A772&lt;=$A$1,+VLOOKUP($A772,'Rashodi- plan-izvršenje'!$A$8:E$1500,'prenos-P-R-N'!G$1,FALSE),IF($A772&gt;$A$2,+VLOOKUP($A772,'Neizmirene obaveze JLS'!$A$11:E$500,'prenos-P-R-N'!G$1,FALSE),"")))</f>
        <v/>
      </c>
      <c r="H772" s="87" t="str">
        <f>IF($A772=0,"",IF($A772&lt;=$A$1,+VLOOKUP($A772,'Rashodi- plan-izvršenje'!$A$8:F$1500,'prenos-P-R-N'!H$1,FALSE),IF($A772&gt;$A$2,+VLOOKUP($A772,'Neizmirene obaveze JLS'!$A$11:F$500,'prenos-P-R-N'!H$1,FALSE),"")))</f>
        <v/>
      </c>
      <c r="I772" s="87" t="str">
        <f>IF($A772=0,"",IF($A772&lt;=$A$1,+VLOOKUP($A772,'Rashodi- plan-izvršenje'!$A$8:G$1500,'prenos-P-R-N'!I$1,FALSE),IF($A772&gt;$A$2,+VLOOKUP($A772,'Neizmirene obaveze JLS'!$A$11:G$500,'prenos-P-R-N'!I$1,FALSE),"")))</f>
        <v/>
      </c>
      <c r="J772" s="87" t="str">
        <f>IF($A772=0,"",IF($A772&lt;=$A$1,+VLOOKUP($A772,'Rashodi- plan-izvršenje'!$A$8:H$1500,'prenos-P-R-N'!J$1,FALSE),IF($A772&gt;$A$2,+VLOOKUP($A772,'Neizmirene obaveze JLS'!$A$11:H$500,'prenos-P-R-N'!J$1,FALSE),"")))</f>
        <v/>
      </c>
      <c r="K772" s="87" t="str">
        <f>IF($A772=0,"",IF($A772&lt;=$A$1,+VLOOKUP($A772,'Rashodi- plan-izvršenje'!$A$8:I$1500,'prenos-P-R-N'!K$1,FALSE),IF($A772&gt;$A$2,+VLOOKUP($A772,'Neizmirene obaveze JLS'!$A$11:I$500,'prenos-P-R-N'!K$1,FALSE),"")))</f>
        <v/>
      </c>
      <c r="L772" t="str">
        <f>IF(A772=0,"",IF(A772&lt;=A$1,+IF(VLOOKUP(A772,'Rashodi- plan-izvršenje'!A$8:J$1500,M$1,FALSE)&gt;0,"Програмска активност","Пројекат"),IF(A772&gt;A$2,+IF(VLOOKUP(A772,'Neizmirene obaveze JLS'!A$8:J$2008,M$1,FALSE)&gt;0,"Програмска активност","Пројекат"),"")))</f>
        <v/>
      </c>
      <c r="M772" s="87" t="str">
        <f>IF(A772=0,"",IF($A772&lt;=$A$1,+IF(VLOOKUP($A772,'Rashodi- plan-izvršenje'!$A$8:$M$1500,10,FALSE)&gt;0,VLOOKUP($A772,'Rashodi- plan-izvršenje'!$A$8:$M$1500,10,FALSE),VLOOKUP($A772,'Rashodi- plan-izvršenje'!$A$8:$M$1500,12,FALSE)),+IF($A772&gt;$A$2,IF(VLOOKUP($A772,'Neizmirene obaveze JLS'!$A$8:$M$1500,10,FALSE)&gt;0,VLOOKUP($A772,'Neizmirene obaveze JLS'!$A$11:$M$1500,10,FALSE),VLOOKUP($A772,'Neizmirene obaveze JLS'!$A$11:$M$1500,12,FALSE)),0)))</f>
        <v/>
      </c>
      <c r="N772" s="87" t="str">
        <f>IF(A772=0,"",IF($A772&lt;=$A$1,+IF(VLOOKUP(A772,'Rashodi- plan-izvršenje'!$A$8:$M$1500,10,FALSE)&gt;0,VLOOKUP(A772,'Rashodi- plan-izvršenje'!$A$8:$M$1500,11,FALSE),VLOOKUP(A772,'Rashodi- plan-izvršenje'!$A$8:$M$1500,13,FALSE)),+IF($A772&gt;$A$2,IF(VLOOKUP($A772,'Neizmirene obaveze JLS'!$A$8:$M$1500,10,FALSE)&gt;0,VLOOKUP($A772,'Neizmirene obaveze JLS'!$A$11:$M$1500,11,FALSE),VLOOKUP($A772,'Neizmirene obaveze JLS'!$A$11:$M$1500,13,FALSE)),0)))</f>
        <v/>
      </c>
      <c r="O772" s="87" t="str">
        <f>IF(A772=0,"",IF($A772&lt;=$A$1,VALUE(+VLOOKUP($A772,'Rashodi- plan-izvršenje'!$A$8:N$1500,'prenos-P-R-N'!O$1,FALSE)),IF($A772&lt;=A$2,VALUE(VLOOKUP($A772,'Prihodi- plan-izvršenje'!$A$8:$H$500,6,FALSE)),VALUE(VLOOKUP($A772,'Neizmirene obaveze JLS'!$A$8:$N$500,O$1,FALSE)))))</f>
        <v/>
      </c>
      <c r="P772" s="87" t="str">
        <f>IF(A772=0,"",IF(A772=0,0,IF(A772&gt;A$2,'šifarnik K-izvor'!G$3,+IF(Q772&lt;700,+'šifarnik K-izvor'!G$2,'šifarnik K-izvor'!G$1))))</f>
        <v/>
      </c>
      <c r="Q772" s="87">
        <f>IF($A772&lt;=$A$1,VALUE(+VLOOKUP($A772,'Rashodi- plan-izvršenje'!$A$8:O$1500,'prenos-P-R-N'!Q$1,FALSE)),IF($A772&lt;=$A$2,VLOOKUP($A772,'Prihodi- plan-izvršenje'!$A$4:$H$500,4,FALSE),IF($A772&lt;=$A$3,VLOOKUP(A772,'Neizmirene obaveze JLS'!$A$11:O$500,Q$1,FALSE),"")))</f>
        <v>0</v>
      </c>
      <c r="R772" s="88">
        <f>IF($A772&lt;=$A$1,VALUE(+VLOOKUP($A772,'Rashodi- plan-izvršenje'!$A$8:P$1500,'prenos-P-R-N'!R$1,FALSE)),IF($A772&lt;=$A$2,VLOOKUP($A772,'Prihodi- plan-izvršenje'!$A$4:$H$500,7,FALSE),""))</f>
        <v>0</v>
      </c>
      <c r="S772" s="88">
        <f>IF(A772=0,0,IF($A772&lt;=$A$1,VALUE(+VLOOKUP($A772,'Rashodi- plan-izvršenje'!$A$8:Q$1500,'prenos-P-R-N'!S$1,FALSE)),IF($A772&lt;=$A$2,VLOOKUP($A772,'Prihodi- plan-izvršenje'!$A$4:$H$500,8,FALSE),0)))</f>
        <v>0</v>
      </c>
      <c r="T772" s="88" t="str">
        <f>IF($A772&gt;$A$2,VLOOKUP($A772,'Neizmirene obaveze JLS'!$A$11:R$500,R$1,FALSE),"")</f>
        <v/>
      </c>
      <c r="U772" s="88">
        <f>IF($A772&gt;$A$2,VLOOKUP($A772,'Neizmirene obaveze JLS'!$A$11:S$500,S$1,FALSE),0)</f>
        <v>0</v>
      </c>
      <c r="V772" s="88">
        <f t="shared" si="68"/>
        <v>0</v>
      </c>
      <c r="W772" s="74"/>
      <c r="X772" s="74"/>
      <c r="Y772" s="74"/>
      <c r="Z772" s="74"/>
      <c r="AA772" s="193">
        <f t="shared" si="69"/>
        <v>1</v>
      </c>
      <c r="AB772" s="193" t="str">
        <f t="shared" si="70"/>
        <v/>
      </c>
    </row>
    <row r="773" spans="1:28">
      <c r="A773" s="89">
        <f>IF(AND(COUNTIF(A$1:A$3,"&gt;0")=1,MAX(A$8:A772)&lt;A$1),A772+1,IF(AND(COUNTIF(A$1:A$3,"&gt;0")=2,MAX(A$8:A772)&lt;A$2),A772+1,IF(AND(COUNTIF(A$1:A$3,"&gt;0")=3,MAX(A$8:A772)&lt;A$3),A772+1,0)))</f>
        <v>0</v>
      </c>
      <c r="B773" s="89" t="str">
        <f t="shared" si="71"/>
        <v/>
      </c>
      <c r="C773" s="89" t="str">
        <f t="shared" si="72"/>
        <v/>
      </c>
      <c r="D773" s="87" t="str">
        <f>IF($A773=0,"",IF($A773&lt;=$A$1,+VLOOKUP($A773,'Rashodi- plan-izvršenje'!$A$8:B$1500,'prenos-P-R-N'!D$1,FALSE),IF($A773&gt;$A$2,+VLOOKUP($A773,'Neizmirene obaveze JLS'!$A$11:B$500,'prenos-P-R-N'!D$1,FALSE),"")))</f>
        <v/>
      </c>
      <c r="E773" s="87" t="str">
        <f>IF($A773=0,"",IF($A773&lt;=$A$1,+VLOOKUP($A773,'Rashodi- plan-izvršenje'!$A$8:C$1500,'prenos-P-R-N'!E$1,FALSE),IF($A773&gt;$A$2,+VLOOKUP($A773,'Neizmirene obaveze JLS'!$A$11:C$500,'prenos-P-R-N'!E$1,FALSE),"")))</f>
        <v/>
      </c>
      <c r="F773" s="87" t="str">
        <f>IF($A773=0,"",IF($A773&lt;=$A$1,+VLOOKUP($A773,'Rashodi- plan-izvršenje'!$A$8:D$1500,'prenos-P-R-N'!F$1,FALSE),IF($A773&gt;$A$2,+VLOOKUP($A773,'Neizmirene obaveze JLS'!$A$11:D$500,'prenos-P-R-N'!F$1,FALSE),"")))</f>
        <v/>
      </c>
      <c r="G773" s="87" t="str">
        <f>IF($A773=0,"",IF($A773&lt;=$A$1,+VLOOKUP($A773,'Rashodi- plan-izvršenje'!$A$8:E$1500,'prenos-P-R-N'!G$1,FALSE),IF($A773&gt;$A$2,+VLOOKUP($A773,'Neizmirene obaveze JLS'!$A$11:E$500,'prenos-P-R-N'!G$1,FALSE),"")))</f>
        <v/>
      </c>
      <c r="H773" s="87" t="str">
        <f>IF($A773=0,"",IF($A773&lt;=$A$1,+VLOOKUP($A773,'Rashodi- plan-izvršenje'!$A$8:F$1500,'prenos-P-R-N'!H$1,FALSE),IF($A773&gt;$A$2,+VLOOKUP($A773,'Neizmirene obaveze JLS'!$A$11:F$500,'prenos-P-R-N'!H$1,FALSE),"")))</f>
        <v/>
      </c>
      <c r="I773" s="87" t="str">
        <f>IF($A773=0,"",IF($A773&lt;=$A$1,+VLOOKUP($A773,'Rashodi- plan-izvršenje'!$A$8:G$1500,'prenos-P-R-N'!I$1,FALSE),IF($A773&gt;$A$2,+VLOOKUP($A773,'Neizmirene obaveze JLS'!$A$11:G$500,'prenos-P-R-N'!I$1,FALSE),"")))</f>
        <v/>
      </c>
      <c r="J773" s="87" t="str">
        <f>IF($A773=0,"",IF($A773&lt;=$A$1,+VLOOKUP($A773,'Rashodi- plan-izvršenje'!$A$8:H$1500,'prenos-P-R-N'!J$1,FALSE),IF($A773&gt;$A$2,+VLOOKUP($A773,'Neizmirene obaveze JLS'!$A$11:H$500,'prenos-P-R-N'!J$1,FALSE),"")))</f>
        <v/>
      </c>
      <c r="K773" s="87" t="str">
        <f>IF($A773=0,"",IF($A773&lt;=$A$1,+VLOOKUP($A773,'Rashodi- plan-izvršenje'!$A$8:I$1500,'prenos-P-R-N'!K$1,FALSE),IF($A773&gt;$A$2,+VLOOKUP($A773,'Neizmirene obaveze JLS'!$A$11:I$500,'prenos-P-R-N'!K$1,FALSE),"")))</f>
        <v/>
      </c>
      <c r="L773" t="str">
        <f>IF(A773=0,"",IF(A773&lt;=A$1,+IF(VLOOKUP(A773,'Rashodi- plan-izvršenje'!A$8:J$1500,M$1,FALSE)&gt;0,"Програмска активност","Пројекат"),IF(A773&gt;A$2,+IF(VLOOKUP(A773,'Neizmirene obaveze JLS'!A$8:J$2008,M$1,FALSE)&gt;0,"Програмска активност","Пројекат"),"")))</f>
        <v/>
      </c>
      <c r="M773" s="87" t="str">
        <f>IF(A773=0,"",IF($A773&lt;=$A$1,+IF(VLOOKUP($A773,'Rashodi- plan-izvršenje'!$A$8:$M$1500,10,FALSE)&gt;0,VLOOKUP($A773,'Rashodi- plan-izvršenje'!$A$8:$M$1500,10,FALSE),VLOOKUP($A773,'Rashodi- plan-izvršenje'!$A$8:$M$1500,12,FALSE)),+IF($A773&gt;$A$2,IF(VLOOKUP($A773,'Neizmirene obaveze JLS'!$A$8:$M$1500,10,FALSE)&gt;0,VLOOKUP($A773,'Neizmirene obaveze JLS'!$A$11:$M$1500,10,FALSE),VLOOKUP($A773,'Neizmirene obaveze JLS'!$A$11:$M$1500,12,FALSE)),0)))</f>
        <v/>
      </c>
      <c r="N773" s="87" t="str">
        <f>IF(A773=0,"",IF($A773&lt;=$A$1,+IF(VLOOKUP(A773,'Rashodi- plan-izvršenje'!$A$8:$M$1500,10,FALSE)&gt;0,VLOOKUP(A773,'Rashodi- plan-izvršenje'!$A$8:$M$1500,11,FALSE),VLOOKUP(A773,'Rashodi- plan-izvršenje'!$A$8:$M$1500,13,FALSE)),+IF($A773&gt;$A$2,IF(VLOOKUP($A773,'Neizmirene obaveze JLS'!$A$8:$M$1500,10,FALSE)&gt;0,VLOOKUP($A773,'Neizmirene obaveze JLS'!$A$11:$M$1500,11,FALSE),VLOOKUP($A773,'Neizmirene obaveze JLS'!$A$11:$M$1500,13,FALSE)),0)))</f>
        <v/>
      </c>
      <c r="O773" s="87" t="str">
        <f>IF(A773=0,"",IF($A773&lt;=$A$1,VALUE(+VLOOKUP($A773,'Rashodi- plan-izvršenje'!$A$8:N$1500,'prenos-P-R-N'!O$1,FALSE)),IF($A773&lt;=A$2,VALUE(VLOOKUP($A773,'Prihodi- plan-izvršenje'!$A$8:$H$500,6,FALSE)),VALUE(VLOOKUP($A773,'Neizmirene obaveze JLS'!$A$8:$N$500,O$1,FALSE)))))</f>
        <v/>
      </c>
      <c r="P773" s="87" t="str">
        <f>IF(A773=0,"",IF(A773=0,0,IF(A773&gt;A$2,'šifarnik K-izvor'!G$3,+IF(Q773&lt;700,+'šifarnik K-izvor'!G$2,'šifarnik K-izvor'!G$1))))</f>
        <v/>
      </c>
      <c r="Q773" s="87">
        <f>IF($A773&lt;=$A$1,VALUE(+VLOOKUP($A773,'Rashodi- plan-izvršenje'!$A$8:O$1500,'prenos-P-R-N'!Q$1,FALSE)),IF($A773&lt;=$A$2,VLOOKUP($A773,'Prihodi- plan-izvršenje'!$A$4:$H$500,4,FALSE),IF($A773&lt;=$A$3,VLOOKUP(A773,'Neizmirene obaveze JLS'!$A$11:O$500,Q$1,FALSE),"")))</f>
        <v>0</v>
      </c>
      <c r="R773" s="88">
        <f>IF($A773&lt;=$A$1,VALUE(+VLOOKUP($A773,'Rashodi- plan-izvršenje'!$A$8:P$1500,'prenos-P-R-N'!R$1,FALSE)),IF($A773&lt;=$A$2,VLOOKUP($A773,'Prihodi- plan-izvršenje'!$A$4:$H$500,7,FALSE),""))</f>
        <v>0</v>
      </c>
      <c r="S773" s="88">
        <f>IF(A773=0,0,IF($A773&lt;=$A$1,VALUE(+VLOOKUP($A773,'Rashodi- plan-izvršenje'!$A$8:Q$1500,'prenos-P-R-N'!S$1,FALSE)),IF($A773&lt;=$A$2,VLOOKUP($A773,'Prihodi- plan-izvršenje'!$A$4:$H$500,8,FALSE),0)))</f>
        <v>0</v>
      </c>
      <c r="T773" s="88" t="str">
        <f>IF($A773&gt;$A$2,VLOOKUP($A773,'Neizmirene obaveze JLS'!$A$11:R$500,R$1,FALSE),"")</f>
        <v/>
      </c>
      <c r="U773" s="88">
        <f>IF($A773&gt;$A$2,VLOOKUP($A773,'Neizmirene obaveze JLS'!$A$11:S$500,S$1,FALSE),0)</f>
        <v>0</v>
      </c>
      <c r="V773" s="88">
        <f t="shared" si="68"/>
        <v>0</v>
      </c>
      <c r="W773" s="74"/>
      <c r="X773" s="74"/>
      <c r="Y773" s="74"/>
      <c r="Z773" s="74"/>
      <c r="AA773" s="193">
        <f t="shared" si="69"/>
        <v>1</v>
      </c>
      <c r="AB773" s="193" t="str">
        <f t="shared" si="70"/>
        <v/>
      </c>
    </row>
    <row r="774" spans="1:28">
      <c r="A774" s="89">
        <f>IF(AND(COUNTIF(A$1:A$3,"&gt;0")=1,MAX(A$8:A773)&lt;A$1),A773+1,IF(AND(COUNTIF(A$1:A$3,"&gt;0")=2,MAX(A$8:A773)&lt;A$2),A773+1,IF(AND(COUNTIF(A$1:A$3,"&gt;0")=3,MAX(A$8:A773)&lt;A$3),A773+1,0)))</f>
        <v>0</v>
      </c>
      <c r="B774" s="89" t="str">
        <f t="shared" si="71"/>
        <v/>
      </c>
      <c r="C774" s="89" t="str">
        <f t="shared" si="72"/>
        <v/>
      </c>
      <c r="D774" s="87" t="str">
        <f>IF($A774=0,"",IF($A774&lt;=$A$1,+VLOOKUP($A774,'Rashodi- plan-izvršenje'!$A$8:B$1500,'prenos-P-R-N'!D$1,FALSE),IF($A774&gt;$A$2,+VLOOKUP($A774,'Neizmirene obaveze JLS'!$A$11:B$500,'prenos-P-R-N'!D$1,FALSE),"")))</f>
        <v/>
      </c>
      <c r="E774" s="87" t="str">
        <f>IF($A774=0,"",IF($A774&lt;=$A$1,+VLOOKUP($A774,'Rashodi- plan-izvršenje'!$A$8:C$1500,'prenos-P-R-N'!E$1,FALSE),IF($A774&gt;$A$2,+VLOOKUP($A774,'Neizmirene obaveze JLS'!$A$11:C$500,'prenos-P-R-N'!E$1,FALSE),"")))</f>
        <v/>
      </c>
      <c r="F774" s="87" t="str">
        <f>IF($A774=0,"",IF($A774&lt;=$A$1,+VLOOKUP($A774,'Rashodi- plan-izvršenje'!$A$8:D$1500,'prenos-P-R-N'!F$1,FALSE),IF($A774&gt;$A$2,+VLOOKUP($A774,'Neizmirene obaveze JLS'!$A$11:D$500,'prenos-P-R-N'!F$1,FALSE),"")))</f>
        <v/>
      </c>
      <c r="G774" s="87" t="str">
        <f>IF($A774=0,"",IF($A774&lt;=$A$1,+VLOOKUP($A774,'Rashodi- plan-izvršenje'!$A$8:E$1500,'prenos-P-R-N'!G$1,FALSE),IF($A774&gt;$A$2,+VLOOKUP($A774,'Neizmirene obaveze JLS'!$A$11:E$500,'prenos-P-R-N'!G$1,FALSE),"")))</f>
        <v/>
      </c>
      <c r="H774" s="87" t="str">
        <f>IF($A774=0,"",IF($A774&lt;=$A$1,+VLOOKUP($A774,'Rashodi- plan-izvršenje'!$A$8:F$1500,'prenos-P-R-N'!H$1,FALSE),IF($A774&gt;$A$2,+VLOOKUP($A774,'Neizmirene obaveze JLS'!$A$11:F$500,'prenos-P-R-N'!H$1,FALSE),"")))</f>
        <v/>
      </c>
      <c r="I774" s="87" t="str">
        <f>IF($A774=0,"",IF($A774&lt;=$A$1,+VLOOKUP($A774,'Rashodi- plan-izvršenje'!$A$8:G$1500,'prenos-P-R-N'!I$1,FALSE),IF($A774&gt;$A$2,+VLOOKUP($A774,'Neizmirene obaveze JLS'!$A$11:G$500,'prenos-P-R-N'!I$1,FALSE),"")))</f>
        <v/>
      </c>
      <c r="J774" s="87" t="str">
        <f>IF($A774=0,"",IF($A774&lt;=$A$1,+VLOOKUP($A774,'Rashodi- plan-izvršenje'!$A$8:H$1500,'prenos-P-R-N'!J$1,FALSE),IF($A774&gt;$A$2,+VLOOKUP($A774,'Neizmirene obaveze JLS'!$A$11:H$500,'prenos-P-R-N'!J$1,FALSE),"")))</f>
        <v/>
      </c>
      <c r="K774" s="87" t="str">
        <f>IF($A774=0,"",IF($A774&lt;=$A$1,+VLOOKUP($A774,'Rashodi- plan-izvršenje'!$A$8:I$1500,'prenos-P-R-N'!K$1,FALSE),IF($A774&gt;$A$2,+VLOOKUP($A774,'Neizmirene obaveze JLS'!$A$11:I$500,'prenos-P-R-N'!K$1,FALSE),"")))</f>
        <v/>
      </c>
      <c r="L774" t="str">
        <f>IF(A774=0,"",IF(A774&lt;=A$1,+IF(VLOOKUP(A774,'Rashodi- plan-izvršenje'!A$8:J$1500,M$1,FALSE)&gt;0,"Програмска активност","Пројекат"),IF(A774&gt;A$2,+IF(VLOOKUP(A774,'Neizmirene obaveze JLS'!A$8:J$2008,M$1,FALSE)&gt;0,"Програмска активност","Пројекат"),"")))</f>
        <v/>
      </c>
      <c r="M774" s="87" t="str">
        <f>IF(A774=0,"",IF($A774&lt;=$A$1,+IF(VLOOKUP($A774,'Rashodi- plan-izvršenje'!$A$8:$M$1500,10,FALSE)&gt;0,VLOOKUP($A774,'Rashodi- plan-izvršenje'!$A$8:$M$1500,10,FALSE),VLOOKUP($A774,'Rashodi- plan-izvršenje'!$A$8:$M$1500,12,FALSE)),+IF($A774&gt;$A$2,IF(VLOOKUP($A774,'Neizmirene obaveze JLS'!$A$8:$M$1500,10,FALSE)&gt;0,VLOOKUP($A774,'Neizmirene obaveze JLS'!$A$11:$M$1500,10,FALSE),VLOOKUP($A774,'Neizmirene obaveze JLS'!$A$11:$M$1500,12,FALSE)),0)))</f>
        <v/>
      </c>
      <c r="N774" s="87" t="str">
        <f>IF(A774=0,"",IF($A774&lt;=$A$1,+IF(VLOOKUP(A774,'Rashodi- plan-izvršenje'!$A$8:$M$1500,10,FALSE)&gt;0,VLOOKUP(A774,'Rashodi- plan-izvršenje'!$A$8:$M$1500,11,FALSE),VLOOKUP(A774,'Rashodi- plan-izvršenje'!$A$8:$M$1500,13,FALSE)),+IF($A774&gt;$A$2,IF(VLOOKUP($A774,'Neizmirene obaveze JLS'!$A$8:$M$1500,10,FALSE)&gt;0,VLOOKUP($A774,'Neizmirene obaveze JLS'!$A$11:$M$1500,11,FALSE),VLOOKUP($A774,'Neizmirene obaveze JLS'!$A$11:$M$1500,13,FALSE)),0)))</f>
        <v/>
      </c>
      <c r="O774" s="87" t="str">
        <f>IF(A774=0,"",IF($A774&lt;=$A$1,VALUE(+VLOOKUP($A774,'Rashodi- plan-izvršenje'!$A$8:N$1500,'prenos-P-R-N'!O$1,FALSE)),IF($A774&lt;=A$2,VALUE(VLOOKUP($A774,'Prihodi- plan-izvršenje'!$A$8:$H$500,6,FALSE)),VALUE(VLOOKUP($A774,'Neizmirene obaveze JLS'!$A$8:$N$500,O$1,FALSE)))))</f>
        <v/>
      </c>
      <c r="P774" s="87" t="str">
        <f>IF(A774=0,"",IF(A774=0,0,IF(A774&gt;A$2,'šifarnik K-izvor'!G$3,+IF(Q774&lt;700,+'šifarnik K-izvor'!G$2,'šifarnik K-izvor'!G$1))))</f>
        <v/>
      </c>
      <c r="Q774" s="87">
        <f>IF($A774&lt;=$A$1,VALUE(+VLOOKUP($A774,'Rashodi- plan-izvršenje'!$A$8:O$1500,'prenos-P-R-N'!Q$1,FALSE)),IF($A774&lt;=$A$2,VLOOKUP($A774,'Prihodi- plan-izvršenje'!$A$4:$H$500,4,FALSE),IF($A774&lt;=$A$3,VLOOKUP(A774,'Neizmirene obaveze JLS'!$A$11:O$500,Q$1,FALSE),"")))</f>
        <v>0</v>
      </c>
      <c r="R774" s="88">
        <f>IF($A774&lt;=$A$1,VALUE(+VLOOKUP($A774,'Rashodi- plan-izvršenje'!$A$8:P$1500,'prenos-P-R-N'!R$1,FALSE)),IF($A774&lt;=$A$2,VLOOKUP($A774,'Prihodi- plan-izvršenje'!$A$4:$H$500,7,FALSE),""))</f>
        <v>0</v>
      </c>
      <c r="S774" s="88">
        <f>IF(A774=0,0,IF($A774&lt;=$A$1,VALUE(+VLOOKUP($A774,'Rashodi- plan-izvršenje'!$A$8:Q$1500,'prenos-P-R-N'!S$1,FALSE)),IF($A774&lt;=$A$2,VLOOKUP($A774,'Prihodi- plan-izvršenje'!$A$4:$H$500,8,FALSE),0)))</f>
        <v>0</v>
      </c>
      <c r="T774" s="88" t="str">
        <f>IF($A774&gt;$A$2,VLOOKUP($A774,'Neizmirene obaveze JLS'!$A$11:R$500,R$1,FALSE),"")</f>
        <v/>
      </c>
      <c r="U774" s="88">
        <f>IF($A774&gt;$A$2,VLOOKUP($A774,'Neizmirene obaveze JLS'!$A$11:S$500,S$1,FALSE),0)</f>
        <v>0</v>
      </c>
      <c r="V774" s="88">
        <f t="shared" si="68"/>
        <v>0</v>
      </c>
      <c r="W774" s="74"/>
      <c r="X774" s="74"/>
      <c r="Y774" s="74"/>
      <c r="Z774" s="74"/>
      <c r="AA774" s="193">
        <f t="shared" si="69"/>
        <v>1</v>
      </c>
      <c r="AB774" s="193" t="str">
        <f t="shared" si="70"/>
        <v/>
      </c>
    </row>
    <row r="775" spans="1:28">
      <c r="A775" s="89">
        <f>IF(AND(COUNTIF(A$1:A$3,"&gt;0")=1,MAX(A$8:A774)&lt;A$1),A774+1,IF(AND(COUNTIF(A$1:A$3,"&gt;0")=2,MAX(A$8:A774)&lt;A$2),A774+1,IF(AND(COUNTIF(A$1:A$3,"&gt;0")=3,MAX(A$8:A774)&lt;A$3),A774+1,0)))</f>
        <v>0</v>
      </c>
      <c r="B775" s="89" t="str">
        <f t="shared" si="71"/>
        <v/>
      </c>
      <c r="C775" s="89" t="str">
        <f t="shared" si="72"/>
        <v/>
      </c>
      <c r="D775" s="87" t="str">
        <f>IF($A775=0,"",IF($A775&lt;=$A$1,+VLOOKUP($A775,'Rashodi- plan-izvršenje'!$A$8:B$1500,'prenos-P-R-N'!D$1,FALSE),IF($A775&gt;$A$2,+VLOOKUP($A775,'Neizmirene obaveze JLS'!$A$11:B$500,'prenos-P-R-N'!D$1,FALSE),"")))</f>
        <v/>
      </c>
      <c r="E775" s="87" t="str">
        <f>IF($A775=0,"",IF($A775&lt;=$A$1,+VLOOKUP($A775,'Rashodi- plan-izvršenje'!$A$8:C$1500,'prenos-P-R-N'!E$1,FALSE),IF($A775&gt;$A$2,+VLOOKUP($A775,'Neizmirene obaveze JLS'!$A$11:C$500,'prenos-P-R-N'!E$1,FALSE),"")))</f>
        <v/>
      </c>
      <c r="F775" s="87" t="str">
        <f>IF($A775=0,"",IF($A775&lt;=$A$1,+VLOOKUP($A775,'Rashodi- plan-izvršenje'!$A$8:D$1500,'prenos-P-R-N'!F$1,FALSE),IF($A775&gt;$A$2,+VLOOKUP($A775,'Neizmirene obaveze JLS'!$A$11:D$500,'prenos-P-R-N'!F$1,FALSE),"")))</f>
        <v/>
      </c>
      <c r="G775" s="87" t="str">
        <f>IF($A775=0,"",IF($A775&lt;=$A$1,+VLOOKUP($A775,'Rashodi- plan-izvršenje'!$A$8:E$1500,'prenos-P-R-N'!G$1,FALSE),IF($A775&gt;$A$2,+VLOOKUP($A775,'Neizmirene obaveze JLS'!$A$11:E$500,'prenos-P-R-N'!G$1,FALSE),"")))</f>
        <v/>
      </c>
      <c r="H775" s="87" t="str">
        <f>IF($A775=0,"",IF($A775&lt;=$A$1,+VLOOKUP($A775,'Rashodi- plan-izvršenje'!$A$8:F$1500,'prenos-P-R-N'!H$1,FALSE),IF($A775&gt;$A$2,+VLOOKUP($A775,'Neizmirene obaveze JLS'!$A$11:F$500,'prenos-P-R-N'!H$1,FALSE),"")))</f>
        <v/>
      </c>
      <c r="I775" s="87" t="str">
        <f>IF($A775=0,"",IF($A775&lt;=$A$1,+VLOOKUP($A775,'Rashodi- plan-izvršenje'!$A$8:G$1500,'prenos-P-R-N'!I$1,FALSE),IF($A775&gt;$A$2,+VLOOKUP($A775,'Neizmirene obaveze JLS'!$A$11:G$500,'prenos-P-R-N'!I$1,FALSE),"")))</f>
        <v/>
      </c>
      <c r="J775" s="87" t="str">
        <f>IF($A775=0,"",IF($A775&lt;=$A$1,+VLOOKUP($A775,'Rashodi- plan-izvršenje'!$A$8:H$1500,'prenos-P-R-N'!J$1,FALSE),IF($A775&gt;$A$2,+VLOOKUP($A775,'Neizmirene obaveze JLS'!$A$11:H$500,'prenos-P-R-N'!J$1,FALSE),"")))</f>
        <v/>
      </c>
      <c r="K775" s="87" t="str">
        <f>IF($A775=0,"",IF($A775&lt;=$A$1,+VLOOKUP($A775,'Rashodi- plan-izvršenje'!$A$8:I$1500,'prenos-P-R-N'!K$1,FALSE),IF($A775&gt;$A$2,+VLOOKUP($A775,'Neizmirene obaveze JLS'!$A$11:I$500,'prenos-P-R-N'!K$1,FALSE),"")))</f>
        <v/>
      </c>
      <c r="L775" t="str">
        <f>IF(A775=0,"",IF(A775&lt;=A$1,+IF(VLOOKUP(A775,'Rashodi- plan-izvršenje'!A$8:J$1500,M$1,FALSE)&gt;0,"Програмска активност","Пројекат"),IF(A775&gt;A$2,+IF(VLOOKUP(A775,'Neizmirene obaveze JLS'!A$8:J$2008,M$1,FALSE)&gt;0,"Програмска активност","Пројекат"),"")))</f>
        <v/>
      </c>
      <c r="M775" s="87" t="str">
        <f>IF(A775=0,"",IF($A775&lt;=$A$1,+IF(VLOOKUP($A775,'Rashodi- plan-izvršenje'!$A$8:$M$1500,10,FALSE)&gt;0,VLOOKUP($A775,'Rashodi- plan-izvršenje'!$A$8:$M$1500,10,FALSE),VLOOKUP($A775,'Rashodi- plan-izvršenje'!$A$8:$M$1500,12,FALSE)),+IF($A775&gt;$A$2,IF(VLOOKUP($A775,'Neizmirene obaveze JLS'!$A$8:$M$1500,10,FALSE)&gt;0,VLOOKUP($A775,'Neizmirene obaveze JLS'!$A$11:$M$1500,10,FALSE),VLOOKUP($A775,'Neizmirene obaveze JLS'!$A$11:$M$1500,12,FALSE)),0)))</f>
        <v/>
      </c>
      <c r="N775" s="87" t="str">
        <f>IF(A775=0,"",IF($A775&lt;=$A$1,+IF(VLOOKUP(A775,'Rashodi- plan-izvršenje'!$A$8:$M$1500,10,FALSE)&gt;0,VLOOKUP(A775,'Rashodi- plan-izvršenje'!$A$8:$M$1500,11,FALSE),VLOOKUP(A775,'Rashodi- plan-izvršenje'!$A$8:$M$1500,13,FALSE)),+IF($A775&gt;$A$2,IF(VLOOKUP($A775,'Neizmirene obaveze JLS'!$A$8:$M$1500,10,FALSE)&gt;0,VLOOKUP($A775,'Neizmirene obaveze JLS'!$A$11:$M$1500,11,FALSE),VLOOKUP($A775,'Neizmirene obaveze JLS'!$A$11:$M$1500,13,FALSE)),0)))</f>
        <v/>
      </c>
      <c r="O775" s="87" t="str">
        <f>IF(A775=0,"",IF($A775&lt;=$A$1,VALUE(+VLOOKUP($A775,'Rashodi- plan-izvršenje'!$A$8:N$1500,'prenos-P-R-N'!O$1,FALSE)),IF($A775&lt;=A$2,VALUE(VLOOKUP($A775,'Prihodi- plan-izvršenje'!$A$8:$H$500,6,FALSE)),VALUE(VLOOKUP($A775,'Neizmirene obaveze JLS'!$A$8:$N$500,O$1,FALSE)))))</f>
        <v/>
      </c>
      <c r="P775" s="87" t="str">
        <f>IF(A775=0,"",IF(A775=0,0,IF(A775&gt;A$2,'šifarnik K-izvor'!G$3,+IF(Q775&lt;700,+'šifarnik K-izvor'!G$2,'šifarnik K-izvor'!G$1))))</f>
        <v/>
      </c>
      <c r="Q775" s="87">
        <f>IF($A775&lt;=$A$1,VALUE(+VLOOKUP($A775,'Rashodi- plan-izvršenje'!$A$8:O$1500,'prenos-P-R-N'!Q$1,FALSE)),IF($A775&lt;=$A$2,VLOOKUP($A775,'Prihodi- plan-izvršenje'!$A$4:$H$500,4,FALSE),IF($A775&lt;=$A$3,VLOOKUP(A775,'Neizmirene obaveze JLS'!$A$11:O$500,Q$1,FALSE),"")))</f>
        <v>0</v>
      </c>
      <c r="R775" s="88">
        <f>IF($A775&lt;=$A$1,VALUE(+VLOOKUP($A775,'Rashodi- plan-izvršenje'!$A$8:P$1500,'prenos-P-R-N'!R$1,FALSE)),IF($A775&lt;=$A$2,VLOOKUP($A775,'Prihodi- plan-izvršenje'!$A$4:$H$500,7,FALSE),""))</f>
        <v>0</v>
      </c>
      <c r="S775" s="88">
        <f>IF(A775=0,0,IF($A775&lt;=$A$1,VALUE(+VLOOKUP($A775,'Rashodi- plan-izvršenje'!$A$8:Q$1500,'prenos-P-R-N'!S$1,FALSE)),IF($A775&lt;=$A$2,VLOOKUP($A775,'Prihodi- plan-izvršenje'!$A$4:$H$500,8,FALSE),0)))</f>
        <v>0</v>
      </c>
      <c r="T775" s="88" t="str">
        <f>IF($A775&gt;$A$2,VLOOKUP($A775,'Neizmirene obaveze JLS'!$A$11:R$500,R$1,FALSE),"")</f>
        <v/>
      </c>
      <c r="U775" s="88">
        <f>IF($A775&gt;$A$2,VLOOKUP($A775,'Neizmirene obaveze JLS'!$A$11:S$500,S$1,FALSE),0)</f>
        <v>0</v>
      </c>
      <c r="V775" s="88">
        <f t="shared" si="68"/>
        <v>0</v>
      </c>
      <c r="W775" s="74"/>
      <c r="X775" s="74"/>
      <c r="Y775" s="74"/>
      <c r="Z775" s="74"/>
      <c r="AA775" s="193">
        <f t="shared" si="69"/>
        <v>1</v>
      </c>
      <c r="AB775" s="193" t="str">
        <f t="shared" si="70"/>
        <v/>
      </c>
    </row>
    <row r="776" spans="1:28">
      <c r="A776" s="89">
        <f>IF(AND(COUNTIF(A$1:A$3,"&gt;0")=1,MAX(A$8:A775)&lt;A$1),A775+1,IF(AND(COUNTIF(A$1:A$3,"&gt;0")=2,MAX(A$8:A775)&lt;A$2),A775+1,IF(AND(COUNTIF(A$1:A$3,"&gt;0")=3,MAX(A$8:A775)&lt;A$3),A775+1,0)))</f>
        <v>0</v>
      </c>
      <c r="B776" s="89" t="str">
        <f t="shared" si="71"/>
        <v/>
      </c>
      <c r="C776" s="89" t="str">
        <f t="shared" si="72"/>
        <v/>
      </c>
      <c r="D776" s="87" t="str">
        <f>IF($A776=0,"",IF($A776&lt;=$A$1,+VLOOKUP($A776,'Rashodi- plan-izvršenje'!$A$8:B$1500,'prenos-P-R-N'!D$1,FALSE),IF($A776&gt;$A$2,+VLOOKUP($A776,'Neizmirene obaveze JLS'!$A$11:B$500,'prenos-P-R-N'!D$1,FALSE),"")))</f>
        <v/>
      </c>
      <c r="E776" s="87" t="str">
        <f>IF($A776=0,"",IF($A776&lt;=$A$1,+VLOOKUP($A776,'Rashodi- plan-izvršenje'!$A$8:C$1500,'prenos-P-R-N'!E$1,FALSE),IF($A776&gt;$A$2,+VLOOKUP($A776,'Neizmirene obaveze JLS'!$A$11:C$500,'prenos-P-R-N'!E$1,FALSE),"")))</f>
        <v/>
      </c>
      <c r="F776" s="87" t="str">
        <f>IF($A776=0,"",IF($A776&lt;=$A$1,+VLOOKUP($A776,'Rashodi- plan-izvršenje'!$A$8:D$1500,'prenos-P-R-N'!F$1,FALSE),IF($A776&gt;$A$2,+VLOOKUP($A776,'Neizmirene obaveze JLS'!$A$11:D$500,'prenos-P-R-N'!F$1,FALSE),"")))</f>
        <v/>
      </c>
      <c r="G776" s="87" t="str">
        <f>IF($A776=0,"",IF($A776&lt;=$A$1,+VLOOKUP($A776,'Rashodi- plan-izvršenje'!$A$8:E$1500,'prenos-P-R-N'!G$1,FALSE),IF($A776&gt;$A$2,+VLOOKUP($A776,'Neizmirene obaveze JLS'!$A$11:E$500,'prenos-P-R-N'!G$1,FALSE),"")))</f>
        <v/>
      </c>
      <c r="H776" s="87" t="str">
        <f>IF($A776=0,"",IF($A776&lt;=$A$1,+VLOOKUP($A776,'Rashodi- plan-izvršenje'!$A$8:F$1500,'prenos-P-R-N'!H$1,FALSE),IF($A776&gt;$A$2,+VLOOKUP($A776,'Neizmirene obaveze JLS'!$A$11:F$500,'prenos-P-R-N'!H$1,FALSE),"")))</f>
        <v/>
      </c>
      <c r="I776" s="87" t="str">
        <f>IF($A776=0,"",IF($A776&lt;=$A$1,+VLOOKUP($A776,'Rashodi- plan-izvršenje'!$A$8:G$1500,'prenos-P-R-N'!I$1,FALSE),IF($A776&gt;$A$2,+VLOOKUP($A776,'Neizmirene obaveze JLS'!$A$11:G$500,'prenos-P-R-N'!I$1,FALSE),"")))</f>
        <v/>
      </c>
      <c r="J776" s="87" t="str">
        <f>IF($A776=0,"",IF($A776&lt;=$A$1,+VLOOKUP($A776,'Rashodi- plan-izvršenje'!$A$8:H$1500,'prenos-P-R-N'!J$1,FALSE),IF($A776&gt;$A$2,+VLOOKUP($A776,'Neizmirene obaveze JLS'!$A$11:H$500,'prenos-P-R-N'!J$1,FALSE),"")))</f>
        <v/>
      </c>
      <c r="K776" s="87" t="str">
        <f>IF($A776=0,"",IF($A776&lt;=$A$1,+VLOOKUP($A776,'Rashodi- plan-izvršenje'!$A$8:I$1500,'prenos-P-R-N'!K$1,FALSE),IF($A776&gt;$A$2,+VLOOKUP($A776,'Neizmirene obaveze JLS'!$A$11:I$500,'prenos-P-R-N'!K$1,FALSE),"")))</f>
        <v/>
      </c>
      <c r="L776" t="str">
        <f>IF(A776=0,"",IF(A776&lt;=A$1,+IF(VLOOKUP(A776,'Rashodi- plan-izvršenje'!A$8:J$1500,M$1,FALSE)&gt;0,"Програмска активност","Пројекат"),IF(A776&gt;A$2,+IF(VLOOKUP(A776,'Neizmirene obaveze JLS'!A$8:J$2008,M$1,FALSE)&gt;0,"Програмска активност","Пројекат"),"")))</f>
        <v/>
      </c>
      <c r="M776" s="87" t="str">
        <f>IF(A776=0,"",IF($A776&lt;=$A$1,+IF(VLOOKUP($A776,'Rashodi- plan-izvršenje'!$A$8:$M$1500,10,FALSE)&gt;0,VLOOKUP($A776,'Rashodi- plan-izvršenje'!$A$8:$M$1500,10,FALSE),VLOOKUP($A776,'Rashodi- plan-izvršenje'!$A$8:$M$1500,12,FALSE)),+IF($A776&gt;$A$2,IF(VLOOKUP($A776,'Neizmirene obaveze JLS'!$A$8:$M$1500,10,FALSE)&gt;0,VLOOKUP($A776,'Neizmirene obaveze JLS'!$A$11:$M$1500,10,FALSE),VLOOKUP($A776,'Neizmirene obaveze JLS'!$A$11:$M$1500,12,FALSE)),0)))</f>
        <v/>
      </c>
      <c r="N776" s="87" t="str">
        <f>IF(A776=0,"",IF($A776&lt;=$A$1,+IF(VLOOKUP(A776,'Rashodi- plan-izvršenje'!$A$8:$M$1500,10,FALSE)&gt;0,VLOOKUP(A776,'Rashodi- plan-izvršenje'!$A$8:$M$1500,11,FALSE),VLOOKUP(A776,'Rashodi- plan-izvršenje'!$A$8:$M$1500,13,FALSE)),+IF($A776&gt;$A$2,IF(VLOOKUP($A776,'Neizmirene obaveze JLS'!$A$8:$M$1500,10,FALSE)&gt;0,VLOOKUP($A776,'Neizmirene obaveze JLS'!$A$11:$M$1500,11,FALSE),VLOOKUP($A776,'Neizmirene obaveze JLS'!$A$11:$M$1500,13,FALSE)),0)))</f>
        <v/>
      </c>
      <c r="O776" s="87" t="str">
        <f>IF(A776=0,"",IF($A776&lt;=$A$1,VALUE(+VLOOKUP($A776,'Rashodi- plan-izvršenje'!$A$8:N$1500,'prenos-P-R-N'!O$1,FALSE)),IF($A776&lt;=A$2,VALUE(VLOOKUP($A776,'Prihodi- plan-izvršenje'!$A$8:$H$500,6,FALSE)),VALUE(VLOOKUP($A776,'Neizmirene obaveze JLS'!$A$8:$N$500,O$1,FALSE)))))</f>
        <v/>
      </c>
      <c r="P776" s="87" t="str">
        <f>IF(A776=0,"",IF(A776=0,0,IF(A776&gt;A$2,'šifarnik K-izvor'!G$3,+IF(Q776&lt;700,+'šifarnik K-izvor'!G$2,'šifarnik K-izvor'!G$1))))</f>
        <v/>
      </c>
      <c r="Q776" s="87">
        <f>IF($A776&lt;=$A$1,VALUE(+VLOOKUP($A776,'Rashodi- plan-izvršenje'!$A$8:O$1500,'prenos-P-R-N'!Q$1,FALSE)),IF($A776&lt;=$A$2,VLOOKUP($A776,'Prihodi- plan-izvršenje'!$A$4:$H$500,4,FALSE),IF($A776&lt;=$A$3,VLOOKUP(A776,'Neizmirene obaveze JLS'!$A$11:O$500,Q$1,FALSE),"")))</f>
        <v>0</v>
      </c>
      <c r="R776" s="88">
        <f>IF($A776&lt;=$A$1,VALUE(+VLOOKUP($A776,'Rashodi- plan-izvršenje'!$A$8:P$1500,'prenos-P-R-N'!R$1,FALSE)),IF($A776&lt;=$A$2,VLOOKUP($A776,'Prihodi- plan-izvršenje'!$A$4:$H$500,7,FALSE),""))</f>
        <v>0</v>
      </c>
      <c r="S776" s="88">
        <f>IF(A776=0,0,IF($A776&lt;=$A$1,VALUE(+VLOOKUP($A776,'Rashodi- plan-izvršenje'!$A$8:Q$1500,'prenos-P-R-N'!S$1,FALSE)),IF($A776&lt;=$A$2,VLOOKUP($A776,'Prihodi- plan-izvršenje'!$A$4:$H$500,8,FALSE),0)))</f>
        <v>0</v>
      </c>
      <c r="T776" s="88" t="str">
        <f>IF($A776&gt;$A$2,VLOOKUP($A776,'Neizmirene obaveze JLS'!$A$11:R$500,R$1,FALSE),"")</f>
        <v/>
      </c>
      <c r="U776" s="88">
        <f>IF($A776&gt;$A$2,VLOOKUP($A776,'Neizmirene obaveze JLS'!$A$11:S$500,S$1,FALSE),0)</f>
        <v>0</v>
      </c>
      <c r="V776" s="88">
        <f t="shared" ref="V776:V839" si="73">IFERROR(+U776+T776,0)</f>
        <v>0</v>
      </c>
      <c r="W776" s="74"/>
      <c r="X776" s="74"/>
      <c r="Y776" s="74"/>
      <c r="Z776" s="74"/>
      <c r="AA776" s="193">
        <f t="shared" si="69"/>
        <v>1</v>
      </c>
      <c r="AB776" s="193" t="str">
        <f t="shared" si="70"/>
        <v/>
      </c>
    </row>
    <row r="777" spans="1:28">
      <c r="A777" s="89">
        <f>IF(AND(COUNTIF(A$1:A$3,"&gt;0")=1,MAX(A$8:A776)&lt;A$1),A776+1,IF(AND(COUNTIF(A$1:A$3,"&gt;0")=2,MAX(A$8:A776)&lt;A$2),A776+1,IF(AND(COUNTIF(A$1:A$3,"&gt;0")=3,MAX(A$8:A776)&lt;A$3),A776+1,0)))</f>
        <v>0</v>
      </c>
      <c r="B777" s="89" t="str">
        <f t="shared" si="71"/>
        <v/>
      </c>
      <c r="C777" s="89" t="str">
        <f t="shared" si="72"/>
        <v/>
      </c>
      <c r="D777" s="87" t="str">
        <f>IF($A777=0,"",IF($A777&lt;=$A$1,+VLOOKUP($A777,'Rashodi- plan-izvršenje'!$A$8:B$1500,'prenos-P-R-N'!D$1,FALSE),IF($A777&gt;$A$2,+VLOOKUP($A777,'Neizmirene obaveze JLS'!$A$11:B$500,'prenos-P-R-N'!D$1,FALSE),"")))</f>
        <v/>
      </c>
      <c r="E777" s="87" t="str">
        <f>IF($A777=0,"",IF($A777&lt;=$A$1,+VLOOKUP($A777,'Rashodi- plan-izvršenje'!$A$8:C$1500,'prenos-P-R-N'!E$1,FALSE),IF($A777&gt;$A$2,+VLOOKUP($A777,'Neizmirene obaveze JLS'!$A$11:C$500,'prenos-P-R-N'!E$1,FALSE),"")))</f>
        <v/>
      </c>
      <c r="F777" s="87" t="str">
        <f>IF($A777=0,"",IF($A777&lt;=$A$1,+VLOOKUP($A777,'Rashodi- plan-izvršenje'!$A$8:D$1500,'prenos-P-R-N'!F$1,FALSE),IF($A777&gt;$A$2,+VLOOKUP($A777,'Neizmirene obaveze JLS'!$A$11:D$500,'prenos-P-R-N'!F$1,FALSE),"")))</f>
        <v/>
      </c>
      <c r="G777" s="87" t="str">
        <f>IF($A777=0,"",IF($A777&lt;=$A$1,+VLOOKUP($A777,'Rashodi- plan-izvršenje'!$A$8:E$1500,'prenos-P-R-N'!G$1,FALSE),IF($A777&gt;$A$2,+VLOOKUP($A777,'Neizmirene obaveze JLS'!$A$11:E$500,'prenos-P-R-N'!G$1,FALSE),"")))</f>
        <v/>
      </c>
      <c r="H777" s="87" t="str">
        <f>IF($A777=0,"",IF($A777&lt;=$A$1,+VLOOKUP($A777,'Rashodi- plan-izvršenje'!$A$8:F$1500,'prenos-P-R-N'!H$1,FALSE),IF($A777&gt;$A$2,+VLOOKUP($A777,'Neizmirene obaveze JLS'!$A$11:F$500,'prenos-P-R-N'!H$1,FALSE),"")))</f>
        <v/>
      </c>
      <c r="I777" s="87" t="str">
        <f>IF($A777=0,"",IF($A777&lt;=$A$1,+VLOOKUP($A777,'Rashodi- plan-izvršenje'!$A$8:G$1500,'prenos-P-R-N'!I$1,FALSE),IF($A777&gt;$A$2,+VLOOKUP($A777,'Neizmirene obaveze JLS'!$A$11:G$500,'prenos-P-R-N'!I$1,FALSE),"")))</f>
        <v/>
      </c>
      <c r="J777" s="87" t="str">
        <f>IF($A777=0,"",IF($A777&lt;=$A$1,+VLOOKUP($A777,'Rashodi- plan-izvršenje'!$A$8:H$1500,'prenos-P-R-N'!J$1,FALSE),IF($A777&gt;$A$2,+VLOOKUP($A777,'Neizmirene obaveze JLS'!$A$11:H$500,'prenos-P-R-N'!J$1,FALSE),"")))</f>
        <v/>
      </c>
      <c r="K777" s="87" t="str">
        <f>IF($A777=0,"",IF($A777&lt;=$A$1,+VLOOKUP($A777,'Rashodi- plan-izvršenje'!$A$8:I$1500,'prenos-P-R-N'!K$1,FALSE),IF($A777&gt;$A$2,+VLOOKUP($A777,'Neizmirene obaveze JLS'!$A$11:I$500,'prenos-P-R-N'!K$1,FALSE),"")))</f>
        <v/>
      </c>
      <c r="L777" t="str">
        <f>IF(A777=0,"",IF(A777&lt;=A$1,+IF(VLOOKUP(A777,'Rashodi- plan-izvršenje'!A$8:J$1500,M$1,FALSE)&gt;0,"Програмска активност","Пројекат"),IF(A777&gt;A$2,+IF(VLOOKUP(A777,'Neizmirene obaveze JLS'!A$8:J$2008,M$1,FALSE)&gt;0,"Програмска активност","Пројекат"),"")))</f>
        <v/>
      </c>
      <c r="M777" s="87" t="str">
        <f>IF(A777=0,"",IF($A777&lt;=$A$1,+IF(VLOOKUP($A777,'Rashodi- plan-izvršenje'!$A$8:$M$1500,10,FALSE)&gt;0,VLOOKUP($A777,'Rashodi- plan-izvršenje'!$A$8:$M$1500,10,FALSE),VLOOKUP($A777,'Rashodi- plan-izvršenje'!$A$8:$M$1500,12,FALSE)),+IF($A777&gt;$A$2,IF(VLOOKUP($A777,'Neizmirene obaveze JLS'!$A$8:$M$1500,10,FALSE)&gt;0,VLOOKUP($A777,'Neizmirene obaveze JLS'!$A$11:$M$1500,10,FALSE),VLOOKUP($A777,'Neizmirene obaveze JLS'!$A$11:$M$1500,12,FALSE)),0)))</f>
        <v/>
      </c>
      <c r="N777" s="87" t="str">
        <f>IF(A777=0,"",IF($A777&lt;=$A$1,+IF(VLOOKUP(A777,'Rashodi- plan-izvršenje'!$A$8:$M$1500,10,FALSE)&gt;0,VLOOKUP(A777,'Rashodi- plan-izvršenje'!$A$8:$M$1500,11,FALSE),VLOOKUP(A777,'Rashodi- plan-izvršenje'!$A$8:$M$1500,13,FALSE)),+IF($A777&gt;$A$2,IF(VLOOKUP($A777,'Neizmirene obaveze JLS'!$A$8:$M$1500,10,FALSE)&gt;0,VLOOKUP($A777,'Neizmirene obaveze JLS'!$A$11:$M$1500,11,FALSE),VLOOKUP($A777,'Neizmirene obaveze JLS'!$A$11:$M$1500,13,FALSE)),0)))</f>
        <v/>
      </c>
      <c r="O777" s="87" t="str">
        <f>IF(A777=0,"",IF($A777&lt;=$A$1,VALUE(+VLOOKUP($A777,'Rashodi- plan-izvršenje'!$A$8:N$1500,'prenos-P-R-N'!O$1,FALSE)),IF($A777&lt;=A$2,VALUE(VLOOKUP($A777,'Prihodi- plan-izvršenje'!$A$8:$H$500,6,FALSE)),VALUE(VLOOKUP($A777,'Neizmirene obaveze JLS'!$A$8:$N$500,O$1,FALSE)))))</f>
        <v/>
      </c>
      <c r="P777" s="87" t="str">
        <f>IF(A777=0,"",IF(A777=0,0,IF(A777&gt;A$2,'šifarnik K-izvor'!G$3,+IF(Q777&lt;700,+'šifarnik K-izvor'!G$2,'šifarnik K-izvor'!G$1))))</f>
        <v/>
      </c>
      <c r="Q777" s="87">
        <f>IF($A777&lt;=$A$1,VALUE(+VLOOKUP($A777,'Rashodi- plan-izvršenje'!$A$8:O$1500,'prenos-P-R-N'!Q$1,FALSE)),IF($A777&lt;=$A$2,VLOOKUP($A777,'Prihodi- plan-izvršenje'!$A$4:$H$500,4,FALSE),IF($A777&lt;=$A$3,VLOOKUP(A777,'Neizmirene obaveze JLS'!$A$11:O$500,Q$1,FALSE),"")))</f>
        <v>0</v>
      </c>
      <c r="R777" s="88">
        <f>IF($A777&lt;=$A$1,VALUE(+VLOOKUP($A777,'Rashodi- plan-izvršenje'!$A$8:P$1500,'prenos-P-R-N'!R$1,FALSE)),IF($A777&lt;=$A$2,VLOOKUP($A777,'Prihodi- plan-izvršenje'!$A$4:$H$500,7,FALSE),""))</f>
        <v>0</v>
      </c>
      <c r="S777" s="88">
        <f>IF(A777=0,0,IF($A777&lt;=$A$1,VALUE(+VLOOKUP($A777,'Rashodi- plan-izvršenje'!$A$8:Q$1500,'prenos-P-R-N'!S$1,FALSE)),IF($A777&lt;=$A$2,VLOOKUP($A777,'Prihodi- plan-izvršenje'!$A$4:$H$500,8,FALSE),0)))</f>
        <v>0</v>
      </c>
      <c r="T777" s="88" t="str">
        <f>IF($A777&gt;$A$2,VLOOKUP($A777,'Neizmirene obaveze JLS'!$A$11:R$500,R$1,FALSE),"")</f>
        <v/>
      </c>
      <c r="U777" s="88">
        <f>IF($A777&gt;$A$2,VLOOKUP($A777,'Neizmirene obaveze JLS'!$A$11:S$500,S$1,FALSE),0)</f>
        <v>0</v>
      </c>
      <c r="V777" s="88">
        <f t="shared" si="73"/>
        <v>0</v>
      </c>
      <c r="W777" s="74"/>
      <c r="X777" s="74"/>
      <c r="Y777" s="74"/>
      <c r="Z777" s="74"/>
      <c r="AA777" s="193">
        <f t="shared" ref="AA777:AA840" si="74">+LEN(Q777)</f>
        <v>1</v>
      </c>
      <c r="AB777" s="193" t="str">
        <f t="shared" ref="AB777:AB840" si="75">IF(A777=0,"",+IF(AND(A$1&gt;0,A777&lt;=A$1),"Расходи",IF(AND(A$2&gt;0,A777&lt;=A$2),"Приходи",IF(AND(A$3&gt;0,A777&lt;=A$3),"НО",""))))</f>
        <v/>
      </c>
    </row>
    <row r="778" spans="1:28">
      <c r="A778" s="89">
        <f>IF(AND(COUNTIF(A$1:A$3,"&gt;0")=1,MAX(A$8:A777)&lt;A$1),A777+1,IF(AND(COUNTIF(A$1:A$3,"&gt;0")=2,MAX(A$8:A777)&lt;A$2),A777+1,IF(AND(COUNTIF(A$1:A$3,"&gt;0")=3,MAX(A$8:A777)&lt;A$3),A777+1,0)))</f>
        <v>0</v>
      </c>
      <c r="B778" s="89" t="str">
        <f t="shared" ref="B778:B841" si="76">+IF($A778&gt;0,B777,"")</f>
        <v/>
      </c>
      <c r="C778" s="89" t="str">
        <f t="shared" ref="C778:C841" si="77">+IF($A778&gt;0,C777,"")</f>
        <v/>
      </c>
      <c r="D778" s="87" t="str">
        <f>IF($A778=0,"",IF($A778&lt;=$A$1,+VLOOKUP($A778,'Rashodi- plan-izvršenje'!$A$8:B$1500,'prenos-P-R-N'!D$1,FALSE),IF($A778&gt;$A$2,+VLOOKUP($A778,'Neizmirene obaveze JLS'!$A$11:B$500,'prenos-P-R-N'!D$1,FALSE),"")))</f>
        <v/>
      </c>
      <c r="E778" s="87" t="str">
        <f>IF($A778=0,"",IF($A778&lt;=$A$1,+VLOOKUP($A778,'Rashodi- plan-izvršenje'!$A$8:C$1500,'prenos-P-R-N'!E$1,FALSE),IF($A778&gt;$A$2,+VLOOKUP($A778,'Neizmirene obaveze JLS'!$A$11:C$500,'prenos-P-R-N'!E$1,FALSE),"")))</f>
        <v/>
      </c>
      <c r="F778" s="87" t="str">
        <f>IF($A778=0,"",IF($A778&lt;=$A$1,+VLOOKUP($A778,'Rashodi- plan-izvršenje'!$A$8:D$1500,'prenos-P-R-N'!F$1,FALSE),IF($A778&gt;$A$2,+VLOOKUP($A778,'Neizmirene obaveze JLS'!$A$11:D$500,'prenos-P-R-N'!F$1,FALSE),"")))</f>
        <v/>
      </c>
      <c r="G778" s="87" t="str">
        <f>IF($A778=0,"",IF($A778&lt;=$A$1,+VLOOKUP($A778,'Rashodi- plan-izvršenje'!$A$8:E$1500,'prenos-P-R-N'!G$1,FALSE),IF($A778&gt;$A$2,+VLOOKUP($A778,'Neizmirene obaveze JLS'!$A$11:E$500,'prenos-P-R-N'!G$1,FALSE),"")))</f>
        <v/>
      </c>
      <c r="H778" s="87" t="str">
        <f>IF($A778=0,"",IF($A778&lt;=$A$1,+VLOOKUP($A778,'Rashodi- plan-izvršenje'!$A$8:F$1500,'prenos-P-R-N'!H$1,FALSE),IF($A778&gt;$A$2,+VLOOKUP($A778,'Neizmirene obaveze JLS'!$A$11:F$500,'prenos-P-R-N'!H$1,FALSE),"")))</f>
        <v/>
      </c>
      <c r="I778" s="87" t="str">
        <f>IF($A778=0,"",IF($A778&lt;=$A$1,+VLOOKUP($A778,'Rashodi- plan-izvršenje'!$A$8:G$1500,'prenos-P-R-N'!I$1,FALSE),IF($A778&gt;$A$2,+VLOOKUP($A778,'Neizmirene obaveze JLS'!$A$11:G$500,'prenos-P-R-N'!I$1,FALSE),"")))</f>
        <v/>
      </c>
      <c r="J778" s="87" t="str">
        <f>IF($A778=0,"",IF($A778&lt;=$A$1,+VLOOKUP($A778,'Rashodi- plan-izvršenje'!$A$8:H$1500,'prenos-P-R-N'!J$1,FALSE),IF($A778&gt;$A$2,+VLOOKUP($A778,'Neizmirene obaveze JLS'!$A$11:H$500,'prenos-P-R-N'!J$1,FALSE),"")))</f>
        <v/>
      </c>
      <c r="K778" s="87" t="str">
        <f>IF($A778=0,"",IF($A778&lt;=$A$1,+VLOOKUP($A778,'Rashodi- plan-izvršenje'!$A$8:I$1500,'prenos-P-R-N'!K$1,FALSE),IF($A778&gt;$A$2,+VLOOKUP($A778,'Neizmirene obaveze JLS'!$A$11:I$500,'prenos-P-R-N'!K$1,FALSE),"")))</f>
        <v/>
      </c>
      <c r="L778" t="str">
        <f>IF(A778=0,"",IF(A778&lt;=A$1,+IF(VLOOKUP(A778,'Rashodi- plan-izvršenje'!A$8:J$1500,M$1,FALSE)&gt;0,"Програмска активност","Пројекат"),IF(A778&gt;A$2,+IF(VLOOKUP(A778,'Neizmirene obaveze JLS'!A$8:J$2008,M$1,FALSE)&gt;0,"Програмска активност","Пројекат"),"")))</f>
        <v/>
      </c>
      <c r="M778" s="87" t="str">
        <f>IF(A778=0,"",IF($A778&lt;=$A$1,+IF(VLOOKUP($A778,'Rashodi- plan-izvršenje'!$A$8:$M$1500,10,FALSE)&gt;0,VLOOKUP($A778,'Rashodi- plan-izvršenje'!$A$8:$M$1500,10,FALSE),VLOOKUP($A778,'Rashodi- plan-izvršenje'!$A$8:$M$1500,12,FALSE)),+IF($A778&gt;$A$2,IF(VLOOKUP($A778,'Neizmirene obaveze JLS'!$A$8:$M$1500,10,FALSE)&gt;0,VLOOKUP($A778,'Neizmirene obaveze JLS'!$A$11:$M$1500,10,FALSE),VLOOKUP($A778,'Neizmirene obaveze JLS'!$A$11:$M$1500,12,FALSE)),0)))</f>
        <v/>
      </c>
      <c r="N778" s="87" t="str">
        <f>IF(A778=0,"",IF($A778&lt;=$A$1,+IF(VLOOKUP(A778,'Rashodi- plan-izvršenje'!$A$8:$M$1500,10,FALSE)&gt;0,VLOOKUP(A778,'Rashodi- plan-izvršenje'!$A$8:$M$1500,11,FALSE),VLOOKUP(A778,'Rashodi- plan-izvršenje'!$A$8:$M$1500,13,FALSE)),+IF($A778&gt;$A$2,IF(VLOOKUP($A778,'Neizmirene obaveze JLS'!$A$8:$M$1500,10,FALSE)&gt;0,VLOOKUP($A778,'Neizmirene obaveze JLS'!$A$11:$M$1500,11,FALSE),VLOOKUP($A778,'Neizmirene obaveze JLS'!$A$11:$M$1500,13,FALSE)),0)))</f>
        <v/>
      </c>
      <c r="O778" s="87" t="str">
        <f>IF(A778=0,"",IF($A778&lt;=$A$1,VALUE(+VLOOKUP($A778,'Rashodi- plan-izvršenje'!$A$8:N$1500,'prenos-P-R-N'!O$1,FALSE)),IF($A778&lt;=A$2,VALUE(VLOOKUP($A778,'Prihodi- plan-izvršenje'!$A$8:$H$500,6,FALSE)),VALUE(VLOOKUP($A778,'Neizmirene obaveze JLS'!$A$8:$N$500,O$1,FALSE)))))</f>
        <v/>
      </c>
      <c r="P778" s="87" t="str">
        <f>IF(A778=0,"",IF(A778=0,0,IF(A778&gt;A$2,'šifarnik K-izvor'!G$3,+IF(Q778&lt;700,+'šifarnik K-izvor'!G$2,'šifarnik K-izvor'!G$1))))</f>
        <v/>
      </c>
      <c r="Q778" s="87">
        <f>IF($A778&lt;=$A$1,VALUE(+VLOOKUP($A778,'Rashodi- plan-izvršenje'!$A$8:O$1500,'prenos-P-R-N'!Q$1,FALSE)),IF($A778&lt;=$A$2,VLOOKUP($A778,'Prihodi- plan-izvršenje'!$A$4:$H$500,4,FALSE),IF($A778&lt;=$A$3,VLOOKUP(A778,'Neizmirene obaveze JLS'!$A$11:O$500,Q$1,FALSE),"")))</f>
        <v>0</v>
      </c>
      <c r="R778" s="88">
        <f>IF($A778&lt;=$A$1,VALUE(+VLOOKUP($A778,'Rashodi- plan-izvršenje'!$A$8:P$1500,'prenos-P-R-N'!R$1,FALSE)),IF($A778&lt;=$A$2,VLOOKUP($A778,'Prihodi- plan-izvršenje'!$A$4:$H$500,7,FALSE),""))</f>
        <v>0</v>
      </c>
      <c r="S778" s="88">
        <f>IF(A778=0,0,IF($A778&lt;=$A$1,VALUE(+VLOOKUP($A778,'Rashodi- plan-izvršenje'!$A$8:Q$1500,'prenos-P-R-N'!S$1,FALSE)),IF($A778&lt;=$A$2,VLOOKUP($A778,'Prihodi- plan-izvršenje'!$A$4:$H$500,8,FALSE),0)))</f>
        <v>0</v>
      </c>
      <c r="T778" s="88" t="str">
        <f>IF($A778&gt;$A$2,VLOOKUP($A778,'Neizmirene obaveze JLS'!$A$11:R$500,R$1,FALSE),"")</f>
        <v/>
      </c>
      <c r="U778" s="88">
        <f>IF($A778&gt;$A$2,VLOOKUP($A778,'Neizmirene obaveze JLS'!$A$11:S$500,S$1,FALSE),0)</f>
        <v>0</v>
      </c>
      <c r="V778" s="88">
        <f t="shared" si="73"/>
        <v>0</v>
      </c>
      <c r="W778" s="74"/>
      <c r="X778" s="74"/>
      <c r="Y778" s="74"/>
      <c r="Z778" s="74"/>
      <c r="AA778" s="193">
        <f t="shared" si="74"/>
        <v>1</v>
      </c>
      <c r="AB778" s="193" t="str">
        <f t="shared" si="75"/>
        <v/>
      </c>
    </row>
    <row r="779" spans="1:28">
      <c r="A779" s="89">
        <f>IF(AND(COUNTIF(A$1:A$3,"&gt;0")=1,MAX(A$8:A778)&lt;A$1),A778+1,IF(AND(COUNTIF(A$1:A$3,"&gt;0")=2,MAX(A$8:A778)&lt;A$2),A778+1,IF(AND(COUNTIF(A$1:A$3,"&gt;0")=3,MAX(A$8:A778)&lt;A$3),A778+1,0)))</f>
        <v>0</v>
      </c>
      <c r="B779" s="89" t="str">
        <f t="shared" si="76"/>
        <v/>
      </c>
      <c r="C779" s="89" t="str">
        <f t="shared" si="77"/>
        <v/>
      </c>
      <c r="D779" s="87" t="str">
        <f>IF($A779=0,"",IF($A779&lt;=$A$1,+VLOOKUP($A779,'Rashodi- plan-izvršenje'!$A$8:B$1500,'prenos-P-R-N'!D$1,FALSE),IF($A779&gt;$A$2,+VLOOKUP($A779,'Neizmirene obaveze JLS'!$A$11:B$500,'prenos-P-R-N'!D$1,FALSE),"")))</f>
        <v/>
      </c>
      <c r="E779" s="87" t="str">
        <f>IF($A779=0,"",IF($A779&lt;=$A$1,+VLOOKUP($A779,'Rashodi- plan-izvršenje'!$A$8:C$1500,'prenos-P-R-N'!E$1,FALSE),IF($A779&gt;$A$2,+VLOOKUP($A779,'Neizmirene obaveze JLS'!$A$11:C$500,'prenos-P-R-N'!E$1,FALSE),"")))</f>
        <v/>
      </c>
      <c r="F779" s="87" t="str">
        <f>IF($A779=0,"",IF($A779&lt;=$A$1,+VLOOKUP($A779,'Rashodi- plan-izvršenje'!$A$8:D$1500,'prenos-P-R-N'!F$1,FALSE),IF($A779&gt;$A$2,+VLOOKUP($A779,'Neizmirene obaveze JLS'!$A$11:D$500,'prenos-P-R-N'!F$1,FALSE),"")))</f>
        <v/>
      </c>
      <c r="G779" s="87" t="str">
        <f>IF($A779=0,"",IF($A779&lt;=$A$1,+VLOOKUP($A779,'Rashodi- plan-izvršenje'!$A$8:E$1500,'prenos-P-R-N'!G$1,FALSE),IF($A779&gt;$A$2,+VLOOKUP($A779,'Neizmirene obaveze JLS'!$A$11:E$500,'prenos-P-R-N'!G$1,FALSE),"")))</f>
        <v/>
      </c>
      <c r="H779" s="87" t="str">
        <f>IF($A779=0,"",IF($A779&lt;=$A$1,+VLOOKUP($A779,'Rashodi- plan-izvršenje'!$A$8:F$1500,'prenos-P-R-N'!H$1,FALSE),IF($A779&gt;$A$2,+VLOOKUP($A779,'Neizmirene obaveze JLS'!$A$11:F$500,'prenos-P-R-N'!H$1,FALSE),"")))</f>
        <v/>
      </c>
      <c r="I779" s="87" t="str">
        <f>IF($A779=0,"",IF($A779&lt;=$A$1,+VLOOKUP($A779,'Rashodi- plan-izvršenje'!$A$8:G$1500,'prenos-P-R-N'!I$1,FALSE),IF($A779&gt;$A$2,+VLOOKUP($A779,'Neizmirene obaveze JLS'!$A$11:G$500,'prenos-P-R-N'!I$1,FALSE),"")))</f>
        <v/>
      </c>
      <c r="J779" s="87" t="str">
        <f>IF($A779=0,"",IF($A779&lt;=$A$1,+VLOOKUP($A779,'Rashodi- plan-izvršenje'!$A$8:H$1500,'prenos-P-R-N'!J$1,FALSE),IF($A779&gt;$A$2,+VLOOKUP($A779,'Neizmirene obaveze JLS'!$A$11:H$500,'prenos-P-R-N'!J$1,FALSE),"")))</f>
        <v/>
      </c>
      <c r="K779" s="87" t="str">
        <f>IF($A779=0,"",IF($A779&lt;=$A$1,+VLOOKUP($A779,'Rashodi- plan-izvršenje'!$A$8:I$1500,'prenos-P-R-N'!K$1,FALSE),IF($A779&gt;$A$2,+VLOOKUP($A779,'Neizmirene obaveze JLS'!$A$11:I$500,'prenos-P-R-N'!K$1,FALSE),"")))</f>
        <v/>
      </c>
      <c r="L779" t="str">
        <f>IF(A779=0,"",IF(A779&lt;=A$1,+IF(VLOOKUP(A779,'Rashodi- plan-izvršenje'!A$8:J$1500,M$1,FALSE)&gt;0,"Програмска активност","Пројекат"),IF(A779&gt;A$2,+IF(VLOOKUP(A779,'Neizmirene obaveze JLS'!A$8:J$2008,M$1,FALSE)&gt;0,"Програмска активност","Пројекат"),"")))</f>
        <v/>
      </c>
      <c r="M779" s="87" t="str">
        <f>IF(A779=0,"",IF($A779&lt;=$A$1,+IF(VLOOKUP($A779,'Rashodi- plan-izvršenje'!$A$8:$M$1500,10,FALSE)&gt;0,VLOOKUP($A779,'Rashodi- plan-izvršenje'!$A$8:$M$1500,10,FALSE),VLOOKUP($A779,'Rashodi- plan-izvršenje'!$A$8:$M$1500,12,FALSE)),+IF($A779&gt;$A$2,IF(VLOOKUP($A779,'Neizmirene obaveze JLS'!$A$8:$M$1500,10,FALSE)&gt;0,VLOOKUP($A779,'Neizmirene obaveze JLS'!$A$11:$M$1500,10,FALSE),VLOOKUP($A779,'Neizmirene obaveze JLS'!$A$11:$M$1500,12,FALSE)),0)))</f>
        <v/>
      </c>
      <c r="N779" s="87" t="str">
        <f>IF(A779=0,"",IF($A779&lt;=$A$1,+IF(VLOOKUP(A779,'Rashodi- plan-izvršenje'!$A$8:$M$1500,10,FALSE)&gt;0,VLOOKUP(A779,'Rashodi- plan-izvršenje'!$A$8:$M$1500,11,FALSE),VLOOKUP(A779,'Rashodi- plan-izvršenje'!$A$8:$M$1500,13,FALSE)),+IF($A779&gt;$A$2,IF(VLOOKUP($A779,'Neizmirene obaveze JLS'!$A$8:$M$1500,10,FALSE)&gt;0,VLOOKUP($A779,'Neizmirene obaveze JLS'!$A$11:$M$1500,11,FALSE),VLOOKUP($A779,'Neizmirene obaveze JLS'!$A$11:$M$1500,13,FALSE)),0)))</f>
        <v/>
      </c>
      <c r="O779" s="87" t="str">
        <f>IF(A779=0,"",IF($A779&lt;=$A$1,VALUE(+VLOOKUP($A779,'Rashodi- plan-izvršenje'!$A$8:N$1500,'prenos-P-R-N'!O$1,FALSE)),IF($A779&lt;=A$2,VALUE(VLOOKUP($A779,'Prihodi- plan-izvršenje'!$A$8:$H$500,6,FALSE)),VALUE(VLOOKUP($A779,'Neizmirene obaveze JLS'!$A$8:$N$500,O$1,FALSE)))))</f>
        <v/>
      </c>
      <c r="P779" s="87" t="str">
        <f>IF(A779=0,"",IF(A779=0,0,IF(A779&gt;A$2,'šifarnik K-izvor'!G$3,+IF(Q779&lt;700,+'šifarnik K-izvor'!G$2,'šifarnik K-izvor'!G$1))))</f>
        <v/>
      </c>
      <c r="Q779" s="87">
        <f>IF($A779&lt;=$A$1,VALUE(+VLOOKUP($A779,'Rashodi- plan-izvršenje'!$A$8:O$1500,'prenos-P-R-N'!Q$1,FALSE)),IF($A779&lt;=$A$2,VLOOKUP($A779,'Prihodi- plan-izvršenje'!$A$4:$H$500,4,FALSE),IF($A779&lt;=$A$3,VLOOKUP(A779,'Neizmirene obaveze JLS'!$A$11:O$500,Q$1,FALSE),"")))</f>
        <v>0</v>
      </c>
      <c r="R779" s="88">
        <f>IF($A779&lt;=$A$1,VALUE(+VLOOKUP($A779,'Rashodi- plan-izvršenje'!$A$8:P$1500,'prenos-P-R-N'!R$1,FALSE)),IF($A779&lt;=$A$2,VLOOKUP($A779,'Prihodi- plan-izvršenje'!$A$4:$H$500,7,FALSE),""))</f>
        <v>0</v>
      </c>
      <c r="S779" s="88">
        <f>IF(A779=0,0,IF($A779&lt;=$A$1,VALUE(+VLOOKUP($A779,'Rashodi- plan-izvršenje'!$A$8:Q$1500,'prenos-P-R-N'!S$1,FALSE)),IF($A779&lt;=$A$2,VLOOKUP($A779,'Prihodi- plan-izvršenje'!$A$4:$H$500,8,FALSE),0)))</f>
        <v>0</v>
      </c>
      <c r="T779" s="88" t="str">
        <f>IF($A779&gt;$A$2,VLOOKUP($A779,'Neizmirene obaveze JLS'!$A$11:R$500,R$1,FALSE),"")</f>
        <v/>
      </c>
      <c r="U779" s="88">
        <f>IF($A779&gt;$A$2,VLOOKUP($A779,'Neizmirene obaveze JLS'!$A$11:S$500,S$1,FALSE),0)</f>
        <v>0</v>
      </c>
      <c r="V779" s="88">
        <f t="shared" si="73"/>
        <v>0</v>
      </c>
      <c r="W779" s="74"/>
      <c r="X779" s="74"/>
      <c r="Y779" s="74"/>
      <c r="Z779" s="74"/>
      <c r="AA779" s="193">
        <f t="shared" si="74"/>
        <v>1</v>
      </c>
      <c r="AB779" s="193" t="str">
        <f t="shared" si="75"/>
        <v/>
      </c>
    </row>
    <row r="780" spans="1:28">
      <c r="A780" s="89">
        <f>IF(AND(COUNTIF(A$1:A$3,"&gt;0")=1,MAX(A$8:A779)&lt;A$1),A779+1,IF(AND(COUNTIF(A$1:A$3,"&gt;0")=2,MAX(A$8:A779)&lt;A$2),A779+1,IF(AND(COUNTIF(A$1:A$3,"&gt;0")=3,MAX(A$8:A779)&lt;A$3),A779+1,0)))</f>
        <v>0</v>
      </c>
      <c r="B780" s="89" t="str">
        <f t="shared" si="76"/>
        <v/>
      </c>
      <c r="C780" s="89" t="str">
        <f t="shared" si="77"/>
        <v/>
      </c>
      <c r="D780" s="87" t="str">
        <f>IF($A780=0,"",IF($A780&lt;=$A$1,+VLOOKUP($A780,'Rashodi- plan-izvršenje'!$A$8:B$1500,'prenos-P-R-N'!D$1,FALSE),IF($A780&gt;$A$2,+VLOOKUP($A780,'Neizmirene obaveze JLS'!$A$11:B$500,'prenos-P-R-N'!D$1,FALSE),"")))</f>
        <v/>
      </c>
      <c r="E780" s="87" t="str">
        <f>IF($A780=0,"",IF($A780&lt;=$A$1,+VLOOKUP($A780,'Rashodi- plan-izvršenje'!$A$8:C$1500,'prenos-P-R-N'!E$1,FALSE),IF($A780&gt;$A$2,+VLOOKUP($A780,'Neizmirene obaveze JLS'!$A$11:C$500,'prenos-P-R-N'!E$1,FALSE),"")))</f>
        <v/>
      </c>
      <c r="F780" s="87" t="str">
        <f>IF($A780=0,"",IF($A780&lt;=$A$1,+VLOOKUP($A780,'Rashodi- plan-izvršenje'!$A$8:D$1500,'prenos-P-R-N'!F$1,FALSE),IF($A780&gt;$A$2,+VLOOKUP($A780,'Neizmirene obaveze JLS'!$A$11:D$500,'prenos-P-R-N'!F$1,FALSE),"")))</f>
        <v/>
      </c>
      <c r="G780" s="87" t="str">
        <f>IF($A780=0,"",IF($A780&lt;=$A$1,+VLOOKUP($A780,'Rashodi- plan-izvršenje'!$A$8:E$1500,'prenos-P-R-N'!G$1,FALSE),IF($A780&gt;$A$2,+VLOOKUP($A780,'Neizmirene obaveze JLS'!$A$11:E$500,'prenos-P-R-N'!G$1,FALSE),"")))</f>
        <v/>
      </c>
      <c r="H780" s="87" t="str">
        <f>IF($A780=0,"",IF($A780&lt;=$A$1,+VLOOKUP($A780,'Rashodi- plan-izvršenje'!$A$8:F$1500,'prenos-P-R-N'!H$1,FALSE),IF($A780&gt;$A$2,+VLOOKUP($A780,'Neizmirene obaveze JLS'!$A$11:F$500,'prenos-P-R-N'!H$1,FALSE),"")))</f>
        <v/>
      </c>
      <c r="I780" s="87" t="str">
        <f>IF($A780=0,"",IF($A780&lt;=$A$1,+VLOOKUP($A780,'Rashodi- plan-izvršenje'!$A$8:G$1500,'prenos-P-R-N'!I$1,FALSE),IF($A780&gt;$A$2,+VLOOKUP($A780,'Neizmirene obaveze JLS'!$A$11:G$500,'prenos-P-R-N'!I$1,FALSE),"")))</f>
        <v/>
      </c>
      <c r="J780" s="87" t="str">
        <f>IF($A780=0,"",IF($A780&lt;=$A$1,+VLOOKUP($A780,'Rashodi- plan-izvršenje'!$A$8:H$1500,'prenos-P-R-N'!J$1,FALSE),IF($A780&gt;$A$2,+VLOOKUP($A780,'Neizmirene obaveze JLS'!$A$11:H$500,'prenos-P-R-N'!J$1,FALSE),"")))</f>
        <v/>
      </c>
      <c r="K780" s="87" t="str">
        <f>IF($A780=0,"",IF($A780&lt;=$A$1,+VLOOKUP($A780,'Rashodi- plan-izvršenje'!$A$8:I$1500,'prenos-P-R-N'!K$1,FALSE),IF($A780&gt;$A$2,+VLOOKUP($A780,'Neizmirene obaveze JLS'!$A$11:I$500,'prenos-P-R-N'!K$1,FALSE),"")))</f>
        <v/>
      </c>
      <c r="L780" t="str">
        <f>IF(A780=0,"",IF(A780&lt;=A$1,+IF(VLOOKUP(A780,'Rashodi- plan-izvršenje'!A$8:J$1500,M$1,FALSE)&gt;0,"Програмска активност","Пројекат"),IF(A780&gt;A$2,+IF(VLOOKUP(A780,'Neizmirene obaveze JLS'!A$8:J$2008,M$1,FALSE)&gt;0,"Програмска активност","Пројекат"),"")))</f>
        <v/>
      </c>
      <c r="M780" s="87" t="str">
        <f>IF(A780=0,"",IF($A780&lt;=$A$1,+IF(VLOOKUP($A780,'Rashodi- plan-izvršenje'!$A$8:$M$1500,10,FALSE)&gt;0,VLOOKUP($A780,'Rashodi- plan-izvršenje'!$A$8:$M$1500,10,FALSE),VLOOKUP($A780,'Rashodi- plan-izvršenje'!$A$8:$M$1500,12,FALSE)),+IF($A780&gt;$A$2,IF(VLOOKUP($A780,'Neizmirene obaveze JLS'!$A$8:$M$1500,10,FALSE)&gt;0,VLOOKUP($A780,'Neizmirene obaveze JLS'!$A$11:$M$1500,10,FALSE),VLOOKUP($A780,'Neizmirene obaveze JLS'!$A$11:$M$1500,12,FALSE)),0)))</f>
        <v/>
      </c>
      <c r="N780" s="87" t="str">
        <f>IF(A780=0,"",IF($A780&lt;=$A$1,+IF(VLOOKUP(A780,'Rashodi- plan-izvršenje'!$A$8:$M$1500,10,FALSE)&gt;0,VLOOKUP(A780,'Rashodi- plan-izvršenje'!$A$8:$M$1500,11,FALSE),VLOOKUP(A780,'Rashodi- plan-izvršenje'!$A$8:$M$1500,13,FALSE)),+IF($A780&gt;$A$2,IF(VLOOKUP($A780,'Neizmirene obaveze JLS'!$A$8:$M$1500,10,FALSE)&gt;0,VLOOKUP($A780,'Neizmirene obaveze JLS'!$A$11:$M$1500,11,FALSE),VLOOKUP($A780,'Neizmirene obaveze JLS'!$A$11:$M$1500,13,FALSE)),0)))</f>
        <v/>
      </c>
      <c r="O780" s="87" t="str">
        <f>IF(A780=0,"",IF($A780&lt;=$A$1,VALUE(+VLOOKUP($A780,'Rashodi- plan-izvršenje'!$A$8:N$1500,'prenos-P-R-N'!O$1,FALSE)),IF($A780&lt;=A$2,VALUE(VLOOKUP($A780,'Prihodi- plan-izvršenje'!$A$8:$H$500,6,FALSE)),VALUE(VLOOKUP($A780,'Neizmirene obaveze JLS'!$A$8:$N$500,O$1,FALSE)))))</f>
        <v/>
      </c>
      <c r="P780" s="87" t="str">
        <f>IF(A780=0,"",IF(A780=0,0,IF(A780&gt;A$2,'šifarnik K-izvor'!G$3,+IF(Q780&lt;700,+'šifarnik K-izvor'!G$2,'šifarnik K-izvor'!G$1))))</f>
        <v/>
      </c>
      <c r="Q780" s="87">
        <f>IF($A780&lt;=$A$1,VALUE(+VLOOKUP($A780,'Rashodi- plan-izvršenje'!$A$8:O$1500,'prenos-P-R-N'!Q$1,FALSE)),IF($A780&lt;=$A$2,VLOOKUP($A780,'Prihodi- plan-izvršenje'!$A$4:$H$500,4,FALSE),IF($A780&lt;=$A$3,VLOOKUP(A780,'Neizmirene obaveze JLS'!$A$11:O$500,Q$1,FALSE),"")))</f>
        <v>0</v>
      </c>
      <c r="R780" s="88">
        <f>IF($A780&lt;=$A$1,VALUE(+VLOOKUP($A780,'Rashodi- plan-izvršenje'!$A$8:P$1500,'prenos-P-R-N'!R$1,FALSE)),IF($A780&lt;=$A$2,VLOOKUP($A780,'Prihodi- plan-izvršenje'!$A$4:$H$500,7,FALSE),""))</f>
        <v>0</v>
      </c>
      <c r="S780" s="88">
        <f>IF(A780=0,0,IF($A780&lt;=$A$1,VALUE(+VLOOKUP($A780,'Rashodi- plan-izvršenje'!$A$8:Q$1500,'prenos-P-R-N'!S$1,FALSE)),IF($A780&lt;=$A$2,VLOOKUP($A780,'Prihodi- plan-izvršenje'!$A$4:$H$500,8,FALSE),0)))</f>
        <v>0</v>
      </c>
      <c r="T780" s="88" t="str">
        <f>IF($A780&gt;$A$2,VLOOKUP($A780,'Neizmirene obaveze JLS'!$A$11:R$500,R$1,FALSE),"")</f>
        <v/>
      </c>
      <c r="U780" s="88">
        <f>IF($A780&gt;$A$2,VLOOKUP($A780,'Neizmirene obaveze JLS'!$A$11:S$500,S$1,FALSE),0)</f>
        <v>0</v>
      </c>
      <c r="V780" s="88">
        <f t="shared" si="73"/>
        <v>0</v>
      </c>
      <c r="W780" s="74"/>
      <c r="X780" s="74"/>
      <c r="Y780" s="74"/>
      <c r="Z780" s="74"/>
      <c r="AA780" s="193">
        <f t="shared" si="74"/>
        <v>1</v>
      </c>
      <c r="AB780" s="193" t="str">
        <f t="shared" si="75"/>
        <v/>
      </c>
    </row>
    <row r="781" spans="1:28">
      <c r="A781" s="89">
        <f>IF(AND(COUNTIF(A$1:A$3,"&gt;0")=1,MAX(A$8:A780)&lt;A$1),A780+1,IF(AND(COUNTIF(A$1:A$3,"&gt;0")=2,MAX(A$8:A780)&lt;A$2),A780+1,IF(AND(COUNTIF(A$1:A$3,"&gt;0")=3,MAX(A$8:A780)&lt;A$3),A780+1,0)))</f>
        <v>0</v>
      </c>
      <c r="B781" s="89" t="str">
        <f t="shared" si="76"/>
        <v/>
      </c>
      <c r="C781" s="89" t="str">
        <f t="shared" si="77"/>
        <v/>
      </c>
      <c r="D781" s="87" t="str">
        <f>IF($A781=0,"",IF($A781&lt;=$A$1,+VLOOKUP($A781,'Rashodi- plan-izvršenje'!$A$8:B$1500,'prenos-P-R-N'!D$1,FALSE),IF($A781&gt;$A$2,+VLOOKUP($A781,'Neizmirene obaveze JLS'!$A$11:B$500,'prenos-P-R-N'!D$1,FALSE),"")))</f>
        <v/>
      </c>
      <c r="E781" s="87" t="str">
        <f>IF($A781=0,"",IF($A781&lt;=$A$1,+VLOOKUP($A781,'Rashodi- plan-izvršenje'!$A$8:C$1500,'prenos-P-R-N'!E$1,FALSE),IF($A781&gt;$A$2,+VLOOKUP($A781,'Neizmirene obaveze JLS'!$A$11:C$500,'prenos-P-R-N'!E$1,FALSE),"")))</f>
        <v/>
      </c>
      <c r="F781" s="87" t="str">
        <f>IF($A781=0,"",IF($A781&lt;=$A$1,+VLOOKUP($A781,'Rashodi- plan-izvršenje'!$A$8:D$1500,'prenos-P-R-N'!F$1,FALSE),IF($A781&gt;$A$2,+VLOOKUP($A781,'Neizmirene obaveze JLS'!$A$11:D$500,'prenos-P-R-N'!F$1,FALSE),"")))</f>
        <v/>
      </c>
      <c r="G781" s="87" t="str">
        <f>IF($A781=0,"",IF($A781&lt;=$A$1,+VLOOKUP($A781,'Rashodi- plan-izvršenje'!$A$8:E$1500,'prenos-P-R-N'!G$1,FALSE),IF($A781&gt;$A$2,+VLOOKUP($A781,'Neizmirene obaveze JLS'!$A$11:E$500,'prenos-P-R-N'!G$1,FALSE),"")))</f>
        <v/>
      </c>
      <c r="H781" s="87" t="str">
        <f>IF($A781=0,"",IF($A781&lt;=$A$1,+VLOOKUP($A781,'Rashodi- plan-izvršenje'!$A$8:F$1500,'prenos-P-R-N'!H$1,FALSE),IF($A781&gt;$A$2,+VLOOKUP($A781,'Neizmirene obaveze JLS'!$A$11:F$500,'prenos-P-R-N'!H$1,FALSE),"")))</f>
        <v/>
      </c>
      <c r="I781" s="87" t="str">
        <f>IF($A781=0,"",IF($A781&lt;=$A$1,+VLOOKUP($A781,'Rashodi- plan-izvršenje'!$A$8:G$1500,'prenos-P-R-N'!I$1,FALSE),IF($A781&gt;$A$2,+VLOOKUP($A781,'Neizmirene obaveze JLS'!$A$11:G$500,'prenos-P-R-N'!I$1,FALSE),"")))</f>
        <v/>
      </c>
      <c r="J781" s="87" t="str">
        <f>IF($A781=0,"",IF($A781&lt;=$A$1,+VLOOKUP($A781,'Rashodi- plan-izvršenje'!$A$8:H$1500,'prenos-P-R-N'!J$1,FALSE),IF($A781&gt;$A$2,+VLOOKUP($A781,'Neizmirene obaveze JLS'!$A$11:H$500,'prenos-P-R-N'!J$1,FALSE),"")))</f>
        <v/>
      </c>
      <c r="K781" s="87" t="str">
        <f>IF($A781=0,"",IF($A781&lt;=$A$1,+VLOOKUP($A781,'Rashodi- plan-izvršenje'!$A$8:I$1500,'prenos-P-R-N'!K$1,FALSE),IF($A781&gt;$A$2,+VLOOKUP($A781,'Neizmirene obaveze JLS'!$A$11:I$500,'prenos-P-R-N'!K$1,FALSE),"")))</f>
        <v/>
      </c>
      <c r="L781" t="str">
        <f>IF(A781=0,"",IF(A781&lt;=A$1,+IF(VLOOKUP(A781,'Rashodi- plan-izvršenje'!A$8:J$1500,M$1,FALSE)&gt;0,"Програмска активност","Пројекат"),IF(A781&gt;A$2,+IF(VLOOKUP(A781,'Neizmirene obaveze JLS'!A$8:J$2008,M$1,FALSE)&gt;0,"Програмска активност","Пројекат"),"")))</f>
        <v/>
      </c>
      <c r="M781" s="87" t="str">
        <f>IF(A781=0,"",IF($A781&lt;=$A$1,+IF(VLOOKUP($A781,'Rashodi- plan-izvršenje'!$A$8:$M$1500,10,FALSE)&gt;0,VLOOKUP($A781,'Rashodi- plan-izvršenje'!$A$8:$M$1500,10,FALSE),VLOOKUP($A781,'Rashodi- plan-izvršenje'!$A$8:$M$1500,12,FALSE)),+IF($A781&gt;$A$2,IF(VLOOKUP($A781,'Neizmirene obaveze JLS'!$A$8:$M$1500,10,FALSE)&gt;0,VLOOKUP($A781,'Neizmirene obaveze JLS'!$A$11:$M$1500,10,FALSE),VLOOKUP($A781,'Neizmirene obaveze JLS'!$A$11:$M$1500,12,FALSE)),0)))</f>
        <v/>
      </c>
      <c r="N781" s="87" t="str">
        <f>IF(A781=0,"",IF($A781&lt;=$A$1,+IF(VLOOKUP(A781,'Rashodi- plan-izvršenje'!$A$8:$M$1500,10,FALSE)&gt;0,VLOOKUP(A781,'Rashodi- plan-izvršenje'!$A$8:$M$1500,11,FALSE),VLOOKUP(A781,'Rashodi- plan-izvršenje'!$A$8:$M$1500,13,FALSE)),+IF($A781&gt;$A$2,IF(VLOOKUP($A781,'Neizmirene obaveze JLS'!$A$8:$M$1500,10,FALSE)&gt;0,VLOOKUP($A781,'Neizmirene obaveze JLS'!$A$11:$M$1500,11,FALSE),VLOOKUP($A781,'Neizmirene obaveze JLS'!$A$11:$M$1500,13,FALSE)),0)))</f>
        <v/>
      </c>
      <c r="O781" s="87" t="str">
        <f>IF(A781=0,"",IF($A781&lt;=$A$1,VALUE(+VLOOKUP($A781,'Rashodi- plan-izvršenje'!$A$8:N$1500,'prenos-P-R-N'!O$1,FALSE)),IF($A781&lt;=A$2,VALUE(VLOOKUP($A781,'Prihodi- plan-izvršenje'!$A$8:$H$500,6,FALSE)),VALUE(VLOOKUP($A781,'Neizmirene obaveze JLS'!$A$8:$N$500,O$1,FALSE)))))</f>
        <v/>
      </c>
      <c r="P781" s="87" t="str">
        <f>IF(A781=0,"",IF(A781=0,0,IF(A781&gt;A$2,'šifarnik K-izvor'!G$3,+IF(Q781&lt;700,+'šifarnik K-izvor'!G$2,'šifarnik K-izvor'!G$1))))</f>
        <v/>
      </c>
      <c r="Q781" s="87">
        <f>IF($A781&lt;=$A$1,VALUE(+VLOOKUP($A781,'Rashodi- plan-izvršenje'!$A$8:O$1500,'prenos-P-R-N'!Q$1,FALSE)),IF($A781&lt;=$A$2,VLOOKUP($A781,'Prihodi- plan-izvršenje'!$A$4:$H$500,4,FALSE),IF($A781&lt;=$A$3,VLOOKUP(A781,'Neizmirene obaveze JLS'!$A$11:O$500,Q$1,FALSE),"")))</f>
        <v>0</v>
      </c>
      <c r="R781" s="88">
        <f>IF($A781&lt;=$A$1,VALUE(+VLOOKUP($A781,'Rashodi- plan-izvršenje'!$A$8:P$1500,'prenos-P-R-N'!R$1,FALSE)),IF($A781&lt;=$A$2,VLOOKUP($A781,'Prihodi- plan-izvršenje'!$A$4:$H$500,7,FALSE),""))</f>
        <v>0</v>
      </c>
      <c r="S781" s="88">
        <f>IF(A781=0,0,IF($A781&lt;=$A$1,VALUE(+VLOOKUP($A781,'Rashodi- plan-izvršenje'!$A$8:Q$1500,'prenos-P-R-N'!S$1,FALSE)),IF($A781&lt;=$A$2,VLOOKUP($A781,'Prihodi- plan-izvršenje'!$A$4:$H$500,8,FALSE),0)))</f>
        <v>0</v>
      </c>
      <c r="T781" s="88" t="str">
        <f>IF($A781&gt;$A$2,VLOOKUP($A781,'Neizmirene obaveze JLS'!$A$11:R$500,R$1,FALSE),"")</f>
        <v/>
      </c>
      <c r="U781" s="88">
        <f>IF($A781&gt;$A$2,VLOOKUP($A781,'Neizmirene obaveze JLS'!$A$11:S$500,S$1,FALSE),0)</f>
        <v>0</v>
      </c>
      <c r="V781" s="88">
        <f t="shared" si="73"/>
        <v>0</v>
      </c>
      <c r="W781" s="74"/>
      <c r="X781" s="74"/>
      <c r="Y781" s="74"/>
      <c r="Z781" s="74"/>
      <c r="AA781" s="193">
        <f t="shared" si="74"/>
        <v>1</v>
      </c>
      <c r="AB781" s="193" t="str">
        <f t="shared" si="75"/>
        <v/>
      </c>
    </row>
    <row r="782" spans="1:28">
      <c r="A782" s="89">
        <f>IF(AND(COUNTIF(A$1:A$3,"&gt;0")=1,MAX(A$8:A781)&lt;A$1),A781+1,IF(AND(COUNTIF(A$1:A$3,"&gt;0")=2,MAX(A$8:A781)&lt;A$2),A781+1,IF(AND(COUNTIF(A$1:A$3,"&gt;0")=3,MAX(A$8:A781)&lt;A$3),A781+1,0)))</f>
        <v>0</v>
      </c>
      <c r="B782" s="89" t="str">
        <f t="shared" si="76"/>
        <v/>
      </c>
      <c r="C782" s="89" t="str">
        <f t="shared" si="77"/>
        <v/>
      </c>
      <c r="D782" s="87" t="str">
        <f>IF($A782=0,"",IF($A782&lt;=$A$1,+VLOOKUP($A782,'Rashodi- plan-izvršenje'!$A$8:B$1500,'prenos-P-R-N'!D$1,FALSE),IF($A782&gt;$A$2,+VLOOKUP($A782,'Neizmirene obaveze JLS'!$A$11:B$500,'prenos-P-R-N'!D$1,FALSE),"")))</f>
        <v/>
      </c>
      <c r="E782" s="87" t="str">
        <f>IF($A782=0,"",IF($A782&lt;=$A$1,+VLOOKUP($A782,'Rashodi- plan-izvršenje'!$A$8:C$1500,'prenos-P-R-N'!E$1,FALSE),IF($A782&gt;$A$2,+VLOOKUP($A782,'Neizmirene obaveze JLS'!$A$11:C$500,'prenos-P-R-N'!E$1,FALSE),"")))</f>
        <v/>
      </c>
      <c r="F782" s="87" t="str">
        <f>IF($A782=0,"",IF($A782&lt;=$A$1,+VLOOKUP($A782,'Rashodi- plan-izvršenje'!$A$8:D$1500,'prenos-P-R-N'!F$1,FALSE),IF($A782&gt;$A$2,+VLOOKUP($A782,'Neizmirene obaveze JLS'!$A$11:D$500,'prenos-P-R-N'!F$1,FALSE),"")))</f>
        <v/>
      </c>
      <c r="G782" s="87" t="str">
        <f>IF($A782=0,"",IF($A782&lt;=$A$1,+VLOOKUP($A782,'Rashodi- plan-izvršenje'!$A$8:E$1500,'prenos-P-R-N'!G$1,FALSE),IF($A782&gt;$A$2,+VLOOKUP($A782,'Neizmirene obaveze JLS'!$A$11:E$500,'prenos-P-R-N'!G$1,FALSE),"")))</f>
        <v/>
      </c>
      <c r="H782" s="87" t="str">
        <f>IF($A782=0,"",IF($A782&lt;=$A$1,+VLOOKUP($A782,'Rashodi- plan-izvršenje'!$A$8:F$1500,'prenos-P-R-N'!H$1,FALSE),IF($A782&gt;$A$2,+VLOOKUP($A782,'Neizmirene obaveze JLS'!$A$11:F$500,'prenos-P-R-N'!H$1,FALSE),"")))</f>
        <v/>
      </c>
      <c r="I782" s="87" t="str">
        <f>IF($A782=0,"",IF($A782&lt;=$A$1,+VLOOKUP($A782,'Rashodi- plan-izvršenje'!$A$8:G$1500,'prenos-P-R-N'!I$1,FALSE),IF($A782&gt;$A$2,+VLOOKUP($A782,'Neizmirene obaveze JLS'!$A$11:G$500,'prenos-P-R-N'!I$1,FALSE),"")))</f>
        <v/>
      </c>
      <c r="J782" s="87" t="str">
        <f>IF($A782=0,"",IF($A782&lt;=$A$1,+VLOOKUP($A782,'Rashodi- plan-izvršenje'!$A$8:H$1500,'prenos-P-R-N'!J$1,FALSE),IF($A782&gt;$A$2,+VLOOKUP($A782,'Neizmirene obaveze JLS'!$A$11:H$500,'prenos-P-R-N'!J$1,FALSE),"")))</f>
        <v/>
      </c>
      <c r="K782" s="87" t="str">
        <f>IF($A782=0,"",IF($A782&lt;=$A$1,+VLOOKUP($A782,'Rashodi- plan-izvršenje'!$A$8:I$1500,'prenos-P-R-N'!K$1,FALSE),IF($A782&gt;$A$2,+VLOOKUP($A782,'Neizmirene obaveze JLS'!$A$11:I$500,'prenos-P-R-N'!K$1,FALSE),"")))</f>
        <v/>
      </c>
      <c r="L782" t="str">
        <f>IF(A782=0,"",IF(A782&lt;=A$1,+IF(VLOOKUP(A782,'Rashodi- plan-izvršenje'!A$8:J$1500,M$1,FALSE)&gt;0,"Програмска активност","Пројекат"),IF(A782&gt;A$2,+IF(VLOOKUP(A782,'Neizmirene obaveze JLS'!A$8:J$2008,M$1,FALSE)&gt;0,"Програмска активност","Пројекат"),"")))</f>
        <v/>
      </c>
      <c r="M782" s="87" t="str">
        <f>IF(A782=0,"",IF($A782&lt;=$A$1,+IF(VLOOKUP($A782,'Rashodi- plan-izvršenje'!$A$8:$M$1500,10,FALSE)&gt;0,VLOOKUP($A782,'Rashodi- plan-izvršenje'!$A$8:$M$1500,10,FALSE),VLOOKUP($A782,'Rashodi- plan-izvršenje'!$A$8:$M$1500,12,FALSE)),+IF($A782&gt;$A$2,IF(VLOOKUP($A782,'Neizmirene obaveze JLS'!$A$8:$M$1500,10,FALSE)&gt;0,VLOOKUP($A782,'Neizmirene obaveze JLS'!$A$11:$M$1500,10,FALSE),VLOOKUP($A782,'Neizmirene obaveze JLS'!$A$11:$M$1500,12,FALSE)),0)))</f>
        <v/>
      </c>
      <c r="N782" s="87" t="str">
        <f>IF(A782=0,"",IF($A782&lt;=$A$1,+IF(VLOOKUP(A782,'Rashodi- plan-izvršenje'!$A$8:$M$1500,10,FALSE)&gt;0,VLOOKUP(A782,'Rashodi- plan-izvršenje'!$A$8:$M$1500,11,FALSE),VLOOKUP(A782,'Rashodi- plan-izvršenje'!$A$8:$M$1500,13,FALSE)),+IF($A782&gt;$A$2,IF(VLOOKUP($A782,'Neizmirene obaveze JLS'!$A$8:$M$1500,10,FALSE)&gt;0,VLOOKUP($A782,'Neizmirene obaveze JLS'!$A$11:$M$1500,11,FALSE),VLOOKUP($A782,'Neizmirene obaveze JLS'!$A$11:$M$1500,13,FALSE)),0)))</f>
        <v/>
      </c>
      <c r="O782" s="87" t="str">
        <f>IF(A782=0,"",IF($A782&lt;=$A$1,VALUE(+VLOOKUP($A782,'Rashodi- plan-izvršenje'!$A$8:N$1500,'prenos-P-R-N'!O$1,FALSE)),IF($A782&lt;=A$2,VALUE(VLOOKUP($A782,'Prihodi- plan-izvršenje'!$A$8:$H$500,6,FALSE)),VALUE(VLOOKUP($A782,'Neizmirene obaveze JLS'!$A$8:$N$500,O$1,FALSE)))))</f>
        <v/>
      </c>
      <c r="P782" s="87" t="str">
        <f>IF(A782=0,"",IF(A782=0,0,IF(A782&gt;A$2,'šifarnik K-izvor'!G$3,+IF(Q782&lt;700,+'šifarnik K-izvor'!G$2,'šifarnik K-izvor'!G$1))))</f>
        <v/>
      </c>
      <c r="Q782" s="87">
        <f>IF($A782&lt;=$A$1,VALUE(+VLOOKUP($A782,'Rashodi- plan-izvršenje'!$A$8:O$1500,'prenos-P-R-N'!Q$1,FALSE)),IF($A782&lt;=$A$2,VLOOKUP($A782,'Prihodi- plan-izvršenje'!$A$4:$H$500,4,FALSE),IF($A782&lt;=$A$3,VLOOKUP(A782,'Neizmirene obaveze JLS'!$A$11:O$500,Q$1,FALSE),"")))</f>
        <v>0</v>
      </c>
      <c r="R782" s="88">
        <f>IF($A782&lt;=$A$1,VALUE(+VLOOKUP($A782,'Rashodi- plan-izvršenje'!$A$8:P$1500,'prenos-P-R-N'!R$1,FALSE)),IF($A782&lt;=$A$2,VLOOKUP($A782,'Prihodi- plan-izvršenje'!$A$4:$H$500,7,FALSE),""))</f>
        <v>0</v>
      </c>
      <c r="S782" s="88">
        <f>IF(A782=0,0,IF($A782&lt;=$A$1,VALUE(+VLOOKUP($A782,'Rashodi- plan-izvršenje'!$A$8:Q$1500,'prenos-P-R-N'!S$1,FALSE)),IF($A782&lt;=$A$2,VLOOKUP($A782,'Prihodi- plan-izvršenje'!$A$4:$H$500,8,FALSE),0)))</f>
        <v>0</v>
      </c>
      <c r="T782" s="88" t="str">
        <f>IF($A782&gt;$A$2,VLOOKUP($A782,'Neizmirene obaveze JLS'!$A$11:R$500,R$1,FALSE),"")</f>
        <v/>
      </c>
      <c r="U782" s="88">
        <f>IF($A782&gt;$A$2,VLOOKUP($A782,'Neizmirene obaveze JLS'!$A$11:S$500,S$1,FALSE),0)</f>
        <v>0</v>
      </c>
      <c r="V782" s="88">
        <f t="shared" si="73"/>
        <v>0</v>
      </c>
      <c r="W782" s="74"/>
      <c r="X782" s="74"/>
      <c r="Y782" s="74"/>
      <c r="Z782" s="74"/>
      <c r="AA782" s="193">
        <f t="shared" si="74"/>
        <v>1</v>
      </c>
      <c r="AB782" s="193" t="str">
        <f t="shared" si="75"/>
        <v/>
      </c>
    </row>
    <row r="783" spans="1:28">
      <c r="A783" s="89">
        <f>IF(AND(COUNTIF(A$1:A$3,"&gt;0")=1,MAX(A$8:A782)&lt;A$1),A782+1,IF(AND(COUNTIF(A$1:A$3,"&gt;0")=2,MAX(A$8:A782)&lt;A$2),A782+1,IF(AND(COUNTIF(A$1:A$3,"&gt;0")=3,MAX(A$8:A782)&lt;A$3),A782+1,0)))</f>
        <v>0</v>
      </c>
      <c r="B783" s="89" t="str">
        <f t="shared" si="76"/>
        <v/>
      </c>
      <c r="C783" s="89" t="str">
        <f t="shared" si="77"/>
        <v/>
      </c>
      <c r="D783" s="87" t="str">
        <f>IF($A783=0,"",IF($A783&lt;=$A$1,+VLOOKUP($A783,'Rashodi- plan-izvršenje'!$A$8:B$1500,'prenos-P-R-N'!D$1,FALSE),IF($A783&gt;$A$2,+VLOOKUP($A783,'Neizmirene obaveze JLS'!$A$11:B$500,'prenos-P-R-N'!D$1,FALSE),"")))</f>
        <v/>
      </c>
      <c r="E783" s="87" t="str">
        <f>IF($A783=0,"",IF($A783&lt;=$A$1,+VLOOKUP($A783,'Rashodi- plan-izvršenje'!$A$8:C$1500,'prenos-P-R-N'!E$1,FALSE),IF($A783&gt;$A$2,+VLOOKUP($A783,'Neizmirene obaveze JLS'!$A$11:C$500,'prenos-P-R-N'!E$1,FALSE),"")))</f>
        <v/>
      </c>
      <c r="F783" s="87" t="str">
        <f>IF($A783=0,"",IF($A783&lt;=$A$1,+VLOOKUP($A783,'Rashodi- plan-izvršenje'!$A$8:D$1500,'prenos-P-R-N'!F$1,FALSE),IF($A783&gt;$A$2,+VLOOKUP($A783,'Neizmirene obaveze JLS'!$A$11:D$500,'prenos-P-R-N'!F$1,FALSE),"")))</f>
        <v/>
      </c>
      <c r="G783" s="87" t="str">
        <f>IF($A783=0,"",IF($A783&lt;=$A$1,+VLOOKUP($A783,'Rashodi- plan-izvršenje'!$A$8:E$1500,'prenos-P-R-N'!G$1,FALSE),IF($A783&gt;$A$2,+VLOOKUP($A783,'Neizmirene obaveze JLS'!$A$11:E$500,'prenos-P-R-N'!G$1,FALSE),"")))</f>
        <v/>
      </c>
      <c r="H783" s="87" t="str">
        <f>IF($A783=0,"",IF($A783&lt;=$A$1,+VLOOKUP($A783,'Rashodi- plan-izvršenje'!$A$8:F$1500,'prenos-P-R-N'!H$1,FALSE),IF($A783&gt;$A$2,+VLOOKUP($A783,'Neizmirene obaveze JLS'!$A$11:F$500,'prenos-P-R-N'!H$1,FALSE),"")))</f>
        <v/>
      </c>
      <c r="I783" s="87" t="str">
        <f>IF($A783=0,"",IF($A783&lt;=$A$1,+VLOOKUP($A783,'Rashodi- plan-izvršenje'!$A$8:G$1500,'prenos-P-R-N'!I$1,FALSE),IF($A783&gt;$A$2,+VLOOKUP($A783,'Neizmirene obaveze JLS'!$A$11:G$500,'prenos-P-R-N'!I$1,FALSE),"")))</f>
        <v/>
      </c>
      <c r="J783" s="87" t="str">
        <f>IF($A783=0,"",IF($A783&lt;=$A$1,+VLOOKUP($A783,'Rashodi- plan-izvršenje'!$A$8:H$1500,'prenos-P-R-N'!J$1,FALSE),IF($A783&gt;$A$2,+VLOOKUP($A783,'Neizmirene obaveze JLS'!$A$11:H$500,'prenos-P-R-N'!J$1,FALSE),"")))</f>
        <v/>
      </c>
      <c r="K783" s="87" t="str">
        <f>IF($A783=0,"",IF($A783&lt;=$A$1,+VLOOKUP($A783,'Rashodi- plan-izvršenje'!$A$8:I$1500,'prenos-P-R-N'!K$1,FALSE),IF($A783&gt;$A$2,+VLOOKUP($A783,'Neizmirene obaveze JLS'!$A$11:I$500,'prenos-P-R-N'!K$1,FALSE),"")))</f>
        <v/>
      </c>
      <c r="L783" t="str">
        <f>IF(A783=0,"",IF(A783&lt;=A$1,+IF(VLOOKUP(A783,'Rashodi- plan-izvršenje'!A$8:J$1500,M$1,FALSE)&gt;0,"Програмска активност","Пројекат"),IF(A783&gt;A$2,+IF(VLOOKUP(A783,'Neizmirene obaveze JLS'!A$8:J$2008,M$1,FALSE)&gt;0,"Програмска активност","Пројекат"),"")))</f>
        <v/>
      </c>
      <c r="M783" s="87" t="str">
        <f>IF(A783=0,"",IF($A783&lt;=$A$1,+IF(VLOOKUP($A783,'Rashodi- plan-izvršenje'!$A$8:$M$1500,10,FALSE)&gt;0,VLOOKUP($A783,'Rashodi- plan-izvršenje'!$A$8:$M$1500,10,FALSE),VLOOKUP($A783,'Rashodi- plan-izvršenje'!$A$8:$M$1500,12,FALSE)),+IF($A783&gt;$A$2,IF(VLOOKUP($A783,'Neizmirene obaveze JLS'!$A$8:$M$1500,10,FALSE)&gt;0,VLOOKUP($A783,'Neizmirene obaveze JLS'!$A$11:$M$1500,10,FALSE),VLOOKUP($A783,'Neizmirene obaveze JLS'!$A$11:$M$1500,12,FALSE)),0)))</f>
        <v/>
      </c>
      <c r="N783" s="87" t="str">
        <f>IF(A783=0,"",IF($A783&lt;=$A$1,+IF(VLOOKUP(A783,'Rashodi- plan-izvršenje'!$A$8:$M$1500,10,FALSE)&gt;0,VLOOKUP(A783,'Rashodi- plan-izvršenje'!$A$8:$M$1500,11,FALSE),VLOOKUP(A783,'Rashodi- plan-izvršenje'!$A$8:$M$1500,13,FALSE)),+IF($A783&gt;$A$2,IF(VLOOKUP($A783,'Neizmirene obaveze JLS'!$A$8:$M$1500,10,FALSE)&gt;0,VLOOKUP($A783,'Neizmirene obaveze JLS'!$A$11:$M$1500,11,FALSE),VLOOKUP($A783,'Neizmirene obaveze JLS'!$A$11:$M$1500,13,FALSE)),0)))</f>
        <v/>
      </c>
      <c r="O783" s="87" t="str">
        <f>IF(A783=0,"",IF($A783&lt;=$A$1,VALUE(+VLOOKUP($A783,'Rashodi- plan-izvršenje'!$A$8:N$1500,'prenos-P-R-N'!O$1,FALSE)),IF($A783&lt;=A$2,VALUE(VLOOKUP($A783,'Prihodi- plan-izvršenje'!$A$8:$H$500,6,FALSE)),VALUE(VLOOKUP($A783,'Neizmirene obaveze JLS'!$A$8:$N$500,O$1,FALSE)))))</f>
        <v/>
      </c>
      <c r="P783" s="87" t="str">
        <f>IF(A783=0,"",IF(A783=0,0,IF(A783&gt;A$2,'šifarnik K-izvor'!G$3,+IF(Q783&lt;700,+'šifarnik K-izvor'!G$2,'šifarnik K-izvor'!G$1))))</f>
        <v/>
      </c>
      <c r="Q783" s="87">
        <f>IF($A783&lt;=$A$1,VALUE(+VLOOKUP($A783,'Rashodi- plan-izvršenje'!$A$8:O$1500,'prenos-P-R-N'!Q$1,FALSE)),IF($A783&lt;=$A$2,VLOOKUP($A783,'Prihodi- plan-izvršenje'!$A$4:$H$500,4,FALSE),IF($A783&lt;=$A$3,VLOOKUP(A783,'Neizmirene obaveze JLS'!$A$11:O$500,Q$1,FALSE),"")))</f>
        <v>0</v>
      </c>
      <c r="R783" s="88">
        <f>IF($A783&lt;=$A$1,VALUE(+VLOOKUP($A783,'Rashodi- plan-izvršenje'!$A$8:P$1500,'prenos-P-R-N'!R$1,FALSE)),IF($A783&lt;=$A$2,VLOOKUP($A783,'Prihodi- plan-izvršenje'!$A$4:$H$500,7,FALSE),""))</f>
        <v>0</v>
      </c>
      <c r="S783" s="88">
        <f>IF(A783=0,0,IF($A783&lt;=$A$1,VALUE(+VLOOKUP($A783,'Rashodi- plan-izvršenje'!$A$8:Q$1500,'prenos-P-R-N'!S$1,FALSE)),IF($A783&lt;=$A$2,VLOOKUP($A783,'Prihodi- plan-izvršenje'!$A$4:$H$500,8,FALSE),0)))</f>
        <v>0</v>
      </c>
      <c r="T783" s="88" t="str">
        <f>IF($A783&gt;$A$2,VLOOKUP($A783,'Neizmirene obaveze JLS'!$A$11:R$500,R$1,FALSE),"")</f>
        <v/>
      </c>
      <c r="U783" s="88">
        <f>IF($A783&gt;$A$2,VLOOKUP($A783,'Neizmirene obaveze JLS'!$A$11:S$500,S$1,FALSE),0)</f>
        <v>0</v>
      </c>
      <c r="V783" s="88">
        <f t="shared" si="73"/>
        <v>0</v>
      </c>
      <c r="W783" s="74"/>
      <c r="X783" s="74"/>
      <c r="Y783" s="74"/>
      <c r="Z783" s="74"/>
      <c r="AA783" s="193">
        <f t="shared" si="74"/>
        <v>1</v>
      </c>
      <c r="AB783" s="193" t="str">
        <f t="shared" si="75"/>
        <v/>
      </c>
    </row>
    <row r="784" spans="1:28">
      <c r="A784" s="89">
        <f>IF(AND(COUNTIF(A$1:A$3,"&gt;0")=1,MAX(A$8:A783)&lt;A$1),A783+1,IF(AND(COUNTIF(A$1:A$3,"&gt;0")=2,MAX(A$8:A783)&lt;A$2),A783+1,IF(AND(COUNTIF(A$1:A$3,"&gt;0")=3,MAX(A$8:A783)&lt;A$3),A783+1,0)))</f>
        <v>0</v>
      </c>
      <c r="B784" s="89" t="str">
        <f t="shared" si="76"/>
        <v/>
      </c>
      <c r="C784" s="89" t="str">
        <f t="shared" si="77"/>
        <v/>
      </c>
      <c r="D784" s="87" t="str">
        <f>IF($A784=0,"",IF($A784&lt;=$A$1,+VLOOKUP($A784,'Rashodi- plan-izvršenje'!$A$8:B$1500,'prenos-P-R-N'!D$1,FALSE),IF($A784&gt;$A$2,+VLOOKUP($A784,'Neizmirene obaveze JLS'!$A$11:B$500,'prenos-P-R-N'!D$1,FALSE),"")))</f>
        <v/>
      </c>
      <c r="E784" s="87" t="str">
        <f>IF($A784=0,"",IF($A784&lt;=$A$1,+VLOOKUP($A784,'Rashodi- plan-izvršenje'!$A$8:C$1500,'prenos-P-R-N'!E$1,FALSE),IF($A784&gt;$A$2,+VLOOKUP($A784,'Neizmirene obaveze JLS'!$A$11:C$500,'prenos-P-R-N'!E$1,FALSE),"")))</f>
        <v/>
      </c>
      <c r="F784" s="87" t="str">
        <f>IF($A784=0,"",IF($A784&lt;=$A$1,+VLOOKUP($A784,'Rashodi- plan-izvršenje'!$A$8:D$1500,'prenos-P-R-N'!F$1,FALSE),IF($A784&gt;$A$2,+VLOOKUP($A784,'Neizmirene obaveze JLS'!$A$11:D$500,'prenos-P-R-N'!F$1,FALSE),"")))</f>
        <v/>
      </c>
      <c r="G784" s="87" t="str">
        <f>IF($A784=0,"",IF($A784&lt;=$A$1,+VLOOKUP($A784,'Rashodi- plan-izvršenje'!$A$8:E$1500,'prenos-P-R-N'!G$1,FALSE),IF($A784&gt;$A$2,+VLOOKUP($A784,'Neizmirene obaveze JLS'!$A$11:E$500,'prenos-P-R-N'!G$1,FALSE),"")))</f>
        <v/>
      </c>
      <c r="H784" s="87" t="str">
        <f>IF($A784=0,"",IF($A784&lt;=$A$1,+VLOOKUP($A784,'Rashodi- plan-izvršenje'!$A$8:F$1500,'prenos-P-R-N'!H$1,FALSE),IF($A784&gt;$A$2,+VLOOKUP($A784,'Neizmirene obaveze JLS'!$A$11:F$500,'prenos-P-R-N'!H$1,FALSE),"")))</f>
        <v/>
      </c>
      <c r="I784" s="87" t="str">
        <f>IF($A784=0,"",IF($A784&lt;=$A$1,+VLOOKUP($A784,'Rashodi- plan-izvršenje'!$A$8:G$1500,'prenos-P-R-N'!I$1,FALSE),IF($A784&gt;$A$2,+VLOOKUP($A784,'Neizmirene obaveze JLS'!$A$11:G$500,'prenos-P-R-N'!I$1,FALSE),"")))</f>
        <v/>
      </c>
      <c r="J784" s="87" t="str">
        <f>IF($A784=0,"",IF($A784&lt;=$A$1,+VLOOKUP($A784,'Rashodi- plan-izvršenje'!$A$8:H$1500,'prenos-P-R-N'!J$1,FALSE),IF($A784&gt;$A$2,+VLOOKUP($A784,'Neizmirene obaveze JLS'!$A$11:H$500,'prenos-P-R-N'!J$1,FALSE),"")))</f>
        <v/>
      </c>
      <c r="K784" s="87" t="str">
        <f>IF($A784=0,"",IF($A784&lt;=$A$1,+VLOOKUP($A784,'Rashodi- plan-izvršenje'!$A$8:I$1500,'prenos-P-R-N'!K$1,FALSE),IF($A784&gt;$A$2,+VLOOKUP($A784,'Neizmirene obaveze JLS'!$A$11:I$500,'prenos-P-R-N'!K$1,FALSE),"")))</f>
        <v/>
      </c>
      <c r="L784" t="str">
        <f>IF(A784=0,"",IF(A784&lt;=A$1,+IF(VLOOKUP(A784,'Rashodi- plan-izvršenje'!A$8:J$1500,M$1,FALSE)&gt;0,"Програмска активност","Пројекат"),IF(A784&gt;A$2,+IF(VLOOKUP(A784,'Neizmirene obaveze JLS'!A$8:J$2008,M$1,FALSE)&gt;0,"Програмска активност","Пројекат"),"")))</f>
        <v/>
      </c>
      <c r="M784" s="87" t="str">
        <f>IF(A784=0,"",IF($A784&lt;=$A$1,+IF(VLOOKUP($A784,'Rashodi- plan-izvršenje'!$A$8:$M$1500,10,FALSE)&gt;0,VLOOKUP($A784,'Rashodi- plan-izvršenje'!$A$8:$M$1500,10,FALSE),VLOOKUP($A784,'Rashodi- plan-izvršenje'!$A$8:$M$1500,12,FALSE)),+IF($A784&gt;$A$2,IF(VLOOKUP($A784,'Neizmirene obaveze JLS'!$A$8:$M$1500,10,FALSE)&gt;0,VLOOKUP($A784,'Neizmirene obaveze JLS'!$A$11:$M$1500,10,FALSE),VLOOKUP($A784,'Neizmirene obaveze JLS'!$A$11:$M$1500,12,FALSE)),0)))</f>
        <v/>
      </c>
      <c r="N784" s="87" t="str">
        <f>IF(A784=0,"",IF($A784&lt;=$A$1,+IF(VLOOKUP(A784,'Rashodi- plan-izvršenje'!$A$8:$M$1500,10,FALSE)&gt;0,VLOOKUP(A784,'Rashodi- plan-izvršenje'!$A$8:$M$1500,11,FALSE),VLOOKUP(A784,'Rashodi- plan-izvršenje'!$A$8:$M$1500,13,FALSE)),+IF($A784&gt;$A$2,IF(VLOOKUP($A784,'Neizmirene obaveze JLS'!$A$8:$M$1500,10,FALSE)&gt;0,VLOOKUP($A784,'Neizmirene obaveze JLS'!$A$11:$M$1500,11,FALSE),VLOOKUP($A784,'Neizmirene obaveze JLS'!$A$11:$M$1500,13,FALSE)),0)))</f>
        <v/>
      </c>
      <c r="O784" s="87" t="str">
        <f>IF(A784=0,"",IF($A784&lt;=$A$1,VALUE(+VLOOKUP($A784,'Rashodi- plan-izvršenje'!$A$8:N$1500,'prenos-P-R-N'!O$1,FALSE)),IF($A784&lt;=A$2,VALUE(VLOOKUP($A784,'Prihodi- plan-izvršenje'!$A$8:$H$500,6,FALSE)),VALUE(VLOOKUP($A784,'Neizmirene obaveze JLS'!$A$8:$N$500,O$1,FALSE)))))</f>
        <v/>
      </c>
      <c r="P784" s="87" t="str">
        <f>IF(A784=0,"",IF(A784=0,0,IF(A784&gt;A$2,'šifarnik K-izvor'!G$3,+IF(Q784&lt;700,+'šifarnik K-izvor'!G$2,'šifarnik K-izvor'!G$1))))</f>
        <v/>
      </c>
      <c r="Q784" s="87">
        <f>IF($A784&lt;=$A$1,VALUE(+VLOOKUP($A784,'Rashodi- plan-izvršenje'!$A$8:O$1500,'prenos-P-R-N'!Q$1,FALSE)),IF($A784&lt;=$A$2,VLOOKUP($A784,'Prihodi- plan-izvršenje'!$A$4:$H$500,4,FALSE),IF($A784&lt;=$A$3,VLOOKUP(A784,'Neizmirene obaveze JLS'!$A$11:O$500,Q$1,FALSE),"")))</f>
        <v>0</v>
      </c>
      <c r="R784" s="88">
        <f>IF($A784&lt;=$A$1,VALUE(+VLOOKUP($A784,'Rashodi- plan-izvršenje'!$A$8:P$1500,'prenos-P-R-N'!R$1,FALSE)),IF($A784&lt;=$A$2,VLOOKUP($A784,'Prihodi- plan-izvršenje'!$A$4:$H$500,7,FALSE),""))</f>
        <v>0</v>
      </c>
      <c r="S784" s="88">
        <f>IF(A784=0,0,IF($A784&lt;=$A$1,VALUE(+VLOOKUP($A784,'Rashodi- plan-izvršenje'!$A$8:Q$1500,'prenos-P-R-N'!S$1,FALSE)),IF($A784&lt;=$A$2,VLOOKUP($A784,'Prihodi- plan-izvršenje'!$A$4:$H$500,8,FALSE),0)))</f>
        <v>0</v>
      </c>
      <c r="T784" s="88" t="str">
        <f>IF($A784&gt;$A$2,VLOOKUP($A784,'Neizmirene obaveze JLS'!$A$11:R$500,R$1,FALSE),"")</f>
        <v/>
      </c>
      <c r="U784" s="88">
        <f>IF($A784&gt;$A$2,VLOOKUP($A784,'Neizmirene obaveze JLS'!$A$11:S$500,S$1,FALSE),0)</f>
        <v>0</v>
      </c>
      <c r="V784" s="88">
        <f t="shared" si="73"/>
        <v>0</v>
      </c>
      <c r="W784" s="74"/>
      <c r="X784" s="74"/>
      <c r="Y784" s="74"/>
      <c r="Z784" s="74"/>
      <c r="AA784" s="193">
        <f t="shared" si="74"/>
        <v>1</v>
      </c>
      <c r="AB784" s="193" t="str">
        <f t="shared" si="75"/>
        <v/>
      </c>
    </row>
    <row r="785" spans="1:28">
      <c r="A785" s="89">
        <f>IF(AND(COUNTIF(A$1:A$3,"&gt;0")=1,MAX(A$8:A784)&lt;A$1),A784+1,IF(AND(COUNTIF(A$1:A$3,"&gt;0")=2,MAX(A$8:A784)&lt;A$2),A784+1,IF(AND(COUNTIF(A$1:A$3,"&gt;0")=3,MAX(A$8:A784)&lt;A$3),A784+1,0)))</f>
        <v>0</v>
      </c>
      <c r="B785" s="89" t="str">
        <f t="shared" si="76"/>
        <v/>
      </c>
      <c r="C785" s="89" t="str">
        <f t="shared" si="77"/>
        <v/>
      </c>
      <c r="D785" s="87" t="str">
        <f>IF($A785=0,"",IF($A785&lt;=$A$1,+VLOOKUP($A785,'Rashodi- plan-izvršenje'!$A$8:B$1500,'prenos-P-R-N'!D$1,FALSE),IF($A785&gt;$A$2,+VLOOKUP($A785,'Neizmirene obaveze JLS'!$A$11:B$500,'prenos-P-R-N'!D$1,FALSE),"")))</f>
        <v/>
      </c>
      <c r="E785" s="87" t="str">
        <f>IF($A785=0,"",IF($A785&lt;=$A$1,+VLOOKUP($A785,'Rashodi- plan-izvršenje'!$A$8:C$1500,'prenos-P-R-N'!E$1,FALSE),IF($A785&gt;$A$2,+VLOOKUP($A785,'Neizmirene obaveze JLS'!$A$11:C$500,'prenos-P-R-N'!E$1,FALSE),"")))</f>
        <v/>
      </c>
      <c r="F785" s="87" t="str">
        <f>IF($A785=0,"",IF($A785&lt;=$A$1,+VLOOKUP($A785,'Rashodi- plan-izvršenje'!$A$8:D$1500,'prenos-P-R-N'!F$1,FALSE),IF($A785&gt;$A$2,+VLOOKUP($A785,'Neizmirene obaveze JLS'!$A$11:D$500,'prenos-P-R-N'!F$1,FALSE),"")))</f>
        <v/>
      </c>
      <c r="G785" s="87" t="str">
        <f>IF($A785=0,"",IF($A785&lt;=$A$1,+VLOOKUP($A785,'Rashodi- plan-izvršenje'!$A$8:E$1500,'prenos-P-R-N'!G$1,FALSE),IF($A785&gt;$A$2,+VLOOKUP($A785,'Neizmirene obaveze JLS'!$A$11:E$500,'prenos-P-R-N'!G$1,FALSE),"")))</f>
        <v/>
      </c>
      <c r="H785" s="87" t="str">
        <f>IF($A785=0,"",IF($A785&lt;=$A$1,+VLOOKUP($A785,'Rashodi- plan-izvršenje'!$A$8:F$1500,'prenos-P-R-N'!H$1,FALSE),IF($A785&gt;$A$2,+VLOOKUP($A785,'Neizmirene obaveze JLS'!$A$11:F$500,'prenos-P-R-N'!H$1,FALSE),"")))</f>
        <v/>
      </c>
      <c r="I785" s="87" t="str">
        <f>IF($A785=0,"",IF($A785&lt;=$A$1,+VLOOKUP($A785,'Rashodi- plan-izvršenje'!$A$8:G$1500,'prenos-P-R-N'!I$1,FALSE),IF($A785&gt;$A$2,+VLOOKUP($A785,'Neizmirene obaveze JLS'!$A$11:G$500,'prenos-P-R-N'!I$1,FALSE),"")))</f>
        <v/>
      </c>
      <c r="J785" s="87" t="str">
        <f>IF($A785=0,"",IF($A785&lt;=$A$1,+VLOOKUP($A785,'Rashodi- plan-izvršenje'!$A$8:H$1500,'prenos-P-R-N'!J$1,FALSE),IF($A785&gt;$A$2,+VLOOKUP($A785,'Neizmirene obaveze JLS'!$A$11:H$500,'prenos-P-R-N'!J$1,FALSE),"")))</f>
        <v/>
      </c>
      <c r="K785" s="87" t="str">
        <f>IF($A785=0,"",IF($A785&lt;=$A$1,+VLOOKUP($A785,'Rashodi- plan-izvršenje'!$A$8:I$1500,'prenos-P-R-N'!K$1,FALSE),IF($A785&gt;$A$2,+VLOOKUP($A785,'Neizmirene obaveze JLS'!$A$11:I$500,'prenos-P-R-N'!K$1,FALSE),"")))</f>
        <v/>
      </c>
      <c r="L785" t="str">
        <f>IF(A785=0,"",IF(A785&lt;=A$1,+IF(VLOOKUP(A785,'Rashodi- plan-izvršenje'!A$8:J$1500,M$1,FALSE)&gt;0,"Програмска активност","Пројекат"),IF(A785&gt;A$2,+IF(VLOOKUP(A785,'Neizmirene obaveze JLS'!A$8:J$2008,M$1,FALSE)&gt;0,"Програмска активност","Пројекат"),"")))</f>
        <v/>
      </c>
      <c r="M785" s="87" t="str">
        <f>IF(A785=0,"",IF($A785&lt;=$A$1,+IF(VLOOKUP($A785,'Rashodi- plan-izvršenje'!$A$8:$M$1500,10,FALSE)&gt;0,VLOOKUP($A785,'Rashodi- plan-izvršenje'!$A$8:$M$1500,10,FALSE),VLOOKUP($A785,'Rashodi- plan-izvršenje'!$A$8:$M$1500,12,FALSE)),+IF($A785&gt;$A$2,IF(VLOOKUP($A785,'Neizmirene obaveze JLS'!$A$8:$M$1500,10,FALSE)&gt;0,VLOOKUP($A785,'Neizmirene obaveze JLS'!$A$11:$M$1500,10,FALSE),VLOOKUP($A785,'Neizmirene obaveze JLS'!$A$11:$M$1500,12,FALSE)),0)))</f>
        <v/>
      </c>
      <c r="N785" s="87" t="str">
        <f>IF(A785=0,"",IF($A785&lt;=$A$1,+IF(VLOOKUP(A785,'Rashodi- plan-izvršenje'!$A$8:$M$1500,10,FALSE)&gt;0,VLOOKUP(A785,'Rashodi- plan-izvršenje'!$A$8:$M$1500,11,FALSE),VLOOKUP(A785,'Rashodi- plan-izvršenje'!$A$8:$M$1500,13,FALSE)),+IF($A785&gt;$A$2,IF(VLOOKUP($A785,'Neizmirene obaveze JLS'!$A$8:$M$1500,10,FALSE)&gt;0,VLOOKUP($A785,'Neizmirene obaveze JLS'!$A$11:$M$1500,11,FALSE),VLOOKUP($A785,'Neizmirene obaveze JLS'!$A$11:$M$1500,13,FALSE)),0)))</f>
        <v/>
      </c>
      <c r="O785" s="87" t="str">
        <f>IF(A785=0,"",IF($A785&lt;=$A$1,VALUE(+VLOOKUP($A785,'Rashodi- plan-izvršenje'!$A$8:N$1500,'prenos-P-R-N'!O$1,FALSE)),IF($A785&lt;=A$2,VALUE(VLOOKUP($A785,'Prihodi- plan-izvršenje'!$A$8:$H$500,6,FALSE)),VALUE(VLOOKUP($A785,'Neizmirene obaveze JLS'!$A$8:$N$500,O$1,FALSE)))))</f>
        <v/>
      </c>
      <c r="P785" s="87" t="str">
        <f>IF(A785=0,"",IF(A785=0,0,IF(A785&gt;A$2,'šifarnik K-izvor'!G$3,+IF(Q785&lt;700,+'šifarnik K-izvor'!G$2,'šifarnik K-izvor'!G$1))))</f>
        <v/>
      </c>
      <c r="Q785" s="87">
        <f>IF($A785&lt;=$A$1,VALUE(+VLOOKUP($A785,'Rashodi- plan-izvršenje'!$A$8:O$1500,'prenos-P-R-N'!Q$1,FALSE)),IF($A785&lt;=$A$2,VLOOKUP($A785,'Prihodi- plan-izvršenje'!$A$4:$H$500,4,FALSE),IF($A785&lt;=$A$3,VLOOKUP(A785,'Neizmirene obaveze JLS'!$A$11:O$500,Q$1,FALSE),"")))</f>
        <v>0</v>
      </c>
      <c r="R785" s="88">
        <f>IF($A785&lt;=$A$1,VALUE(+VLOOKUP($A785,'Rashodi- plan-izvršenje'!$A$8:P$1500,'prenos-P-R-N'!R$1,FALSE)),IF($A785&lt;=$A$2,VLOOKUP($A785,'Prihodi- plan-izvršenje'!$A$4:$H$500,7,FALSE),""))</f>
        <v>0</v>
      </c>
      <c r="S785" s="88">
        <f>IF(A785=0,0,IF($A785&lt;=$A$1,VALUE(+VLOOKUP($A785,'Rashodi- plan-izvršenje'!$A$8:Q$1500,'prenos-P-R-N'!S$1,FALSE)),IF($A785&lt;=$A$2,VLOOKUP($A785,'Prihodi- plan-izvršenje'!$A$4:$H$500,8,FALSE),0)))</f>
        <v>0</v>
      </c>
      <c r="T785" s="88" t="str">
        <f>IF($A785&gt;$A$2,VLOOKUP($A785,'Neizmirene obaveze JLS'!$A$11:R$500,R$1,FALSE),"")</f>
        <v/>
      </c>
      <c r="U785" s="88">
        <f>IF($A785&gt;$A$2,VLOOKUP($A785,'Neizmirene obaveze JLS'!$A$11:S$500,S$1,FALSE),0)</f>
        <v>0</v>
      </c>
      <c r="V785" s="88">
        <f t="shared" si="73"/>
        <v>0</v>
      </c>
      <c r="W785" s="74"/>
      <c r="X785" s="74"/>
      <c r="Y785" s="74"/>
      <c r="Z785" s="74"/>
      <c r="AA785" s="193">
        <f t="shared" si="74"/>
        <v>1</v>
      </c>
      <c r="AB785" s="193" t="str">
        <f t="shared" si="75"/>
        <v/>
      </c>
    </row>
    <row r="786" spans="1:28">
      <c r="A786" s="89">
        <f>IF(AND(COUNTIF(A$1:A$3,"&gt;0")=1,MAX(A$8:A785)&lt;A$1),A785+1,IF(AND(COUNTIF(A$1:A$3,"&gt;0")=2,MAX(A$8:A785)&lt;A$2),A785+1,IF(AND(COUNTIF(A$1:A$3,"&gt;0")=3,MAX(A$8:A785)&lt;A$3),A785+1,0)))</f>
        <v>0</v>
      </c>
      <c r="B786" s="89" t="str">
        <f t="shared" si="76"/>
        <v/>
      </c>
      <c r="C786" s="89" t="str">
        <f t="shared" si="77"/>
        <v/>
      </c>
      <c r="D786" s="87" t="str">
        <f>IF($A786=0,"",IF($A786&lt;=$A$1,+VLOOKUP($A786,'Rashodi- plan-izvršenje'!$A$8:B$1500,'prenos-P-R-N'!D$1,FALSE),IF($A786&gt;$A$2,+VLOOKUP($A786,'Neizmirene obaveze JLS'!$A$11:B$500,'prenos-P-R-N'!D$1,FALSE),"")))</f>
        <v/>
      </c>
      <c r="E786" s="87" t="str">
        <f>IF($A786=0,"",IF($A786&lt;=$A$1,+VLOOKUP($A786,'Rashodi- plan-izvršenje'!$A$8:C$1500,'prenos-P-R-N'!E$1,FALSE),IF($A786&gt;$A$2,+VLOOKUP($A786,'Neizmirene obaveze JLS'!$A$11:C$500,'prenos-P-R-N'!E$1,FALSE),"")))</f>
        <v/>
      </c>
      <c r="F786" s="87" t="str">
        <f>IF($A786=0,"",IF($A786&lt;=$A$1,+VLOOKUP($A786,'Rashodi- plan-izvršenje'!$A$8:D$1500,'prenos-P-R-N'!F$1,FALSE),IF($A786&gt;$A$2,+VLOOKUP($A786,'Neizmirene obaveze JLS'!$A$11:D$500,'prenos-P-R-N'!F$1,FALSE),"")))</f>
        <v/>
      </c>
      <c r="G786" s="87" t="str">
        <f>IF($A786=0,"",IF($A786&lt;=$A$1,+VLOOKUP($A786,'Rashodi- plan-izvršenje'!$A$8:E$1500,'prenos-P-R-N'!G$1,FALSE),IF($A786&gt;$A$2,+VLOOKUP($A786,'Neizmirene obaveze JLS'!$A$11:E$500,'prenos-P-R-N'!G$1,FALSE),"")))</f>
        <v/>
      </c>
      <c r="H786" s="87" t="str">
        <f>IF($A786=0,"",IF($A786&lt;=$A$1,+VLOOKUP($A786,'Rashodi- plan-izvršenje'!$A$8:F$1500,'prenos-P-R-N'!H$1,FALSE),IF($A786&gt;$A$2,+VLOOKUP($A786,'Neizmirene obaveze JLS'!$A$11:F$500,'prenos-P-R-N'!H$1,FALSE),"")))</f>
        <v/>
      </c>
      <c r="I786" s="87" t="str">
        <f>IF($A786=0,"",IF($A786&lt;=$A$1,+VLOOKUP($A786,'Rashodi- plan-izvršenje'!$A$8:G$1500,'prenos-P-R-N'!I$1,FALSE),IF($A786&gt;$A$2,+VLOOKUP($A786,'Neizmirene obaveze JLS'!$A$11:G$500,'prenos-P-R-N'!I$1,FALSE),"")))</f>
        <v/>
      </c>
      <c r="J786" s="87" t="str">
        <f>IF($A786=0,"",IF($A786&lt;=$A$1,+VLOOKUP($A786,'Rashodi- plan-izvršenje'!$A$8:H$1500,'prenos-P-R-N'!J$1,FALSE),IF($A786&gt;$A$2,+VLOOKUP($A786,'Neizmirene obaveze JLS'!$A$11:H$500,'prenos-P-R-N'!J$1,FALSE),"")))</f>
        <v/>
      </c>
      <c r="K786" s="87" t="str">
        <f>IF($A786=0,"",IF($A786&lt;=$A$1,+VLOOKUP($A786,'Rashodi- plan-izvršenje'!$A$8:I$1500,'prenos-P-R-N'!K$1,FALSE),IF($A786&gt;$A$2,+VLOOKUP($A786,'Neizmirene obaveze JLS'!$A$11:I$500,'prenos-P-R-N'!K$1,FALSE),"")))</f>
        <v/>
      </c>
      <c r="L786" t="str">
        <f>IF(A786=0,"",IF(A786&lt;=A$1,+IF(VLOOKUP(A786,'Rashodi- plan-izvršenje'!A$8:J$1500,M$1,FALSE)&gt;0,"Програмска активност","Пројекат"),IF(A786&gt;A$2,+IF(VLOOKUP(A786,'Neizmirene obaveze JLS'!A$8:J$2008,M$1,FALSE)&gt;0,"Програмска активност","Пројекат"),"")))</f>
        <v/>
      </c>
      <c r="M786" s="87" t="str">
        <f>IF(A786=0,"",IF($A786&lt;=$A$1,+IF(VLOOKUP($A786,'Rashodi- plan-izvršenje'!$A$8:$M$1500,10,FALSE)&gt;0,VLOOKUP($A786,'Rashodi- plan-izvršenje'!$A$8:$M$1500,10,FALSE),VLOOKUP($A786,'Rashodi- plan-izvršenje'!$A$8:$M$1500,12,FALSE)),+IF($A786&gt;$A$2,IF(VLOOKUP($A786,'Neizmirene obaveze JLS'!$A$8:$M$1500,10,FALSE)&gt;0,VLOOKUP($A786,'Neizmirene obaveze JLS'!$A$11:$M$1500,10,FALSE),VLOOKUP($A786,'Neizmirene obaveze JLS'!$A$11:$M$1500,12,FALSE)),0)))</f>
        <v/>
      </c>
      <c r="N786" s="87" t="str">
        <f>IF(A786=0,"",IF($A786&lt;=$A$1,+IF(VLOOKUP(A786,'Rashodi- plan-izvršenje'!$A$8:$M$1500,10,FALSE)&gt;0,VLOOKUP(A786,'Rashodi- plan-izvršenje'!$A$8:$M$1500,11,FALSE),VLOOKUP(A786,'Rashodi- plan-izvršenje'!$A$8:$M$1500,13,FALSE)),+IF($A786&gt;$A$2,IF(VLOOKUP($A786,'Neizmirene obaveze JLS'!$A$8:$M$1500,10,FALSE)&gt;0,VLOOKUP($A786,'Neizmirene obaveze JLS'!$A$11:$M$1500,11,FALSE),VLOOKUP($A786,'Neizmirene obaveze JLS'!$A$11:$M$1500,13,FALSE)),0)))</f>
        <v/>
      </c>
      <c r="O786" s="87" t="str">
        <f>IF(A786=0,"",IF($A786&lt;=$A$1,VALUE(+VLOOKUP($A786,'Rashodi- plan-izvršenje'!$A$8:N$1500,'prenos-P-R-N'!O$1,FALSE)),IF($A786&lt;=A$2,VALUE(VLOOKUP($A786,'Prihodi- plan-izvršenje'!$A$8:$H$500,6,FALSE)),VALUE(VLOOKUP($A786,'Neizmirene obaveze JLS'!$A$8:$N$500,O$1,FALSE)))))</f>
        <v/>
      </c>
      <c r="P786" s="87" t="str">
        <f>IF(A786=0,"",IF(A786=0,0,IF(A786&gt;A$2,'šifarnik K-izvor'!G$3,+IF(Q786&lt;700,+'šifarnik K-izvor'!G$2,'šifarnik K-izvor'!G$1))))</f>
        <v/>
      </c>
      <c r="Q786" s="87">
        <f>IF($A786&lt;=$A$1,VALUE(+VLOOKUP($A786,'Rashodi- plan-izvršenje'!$A$8:O$1500,'prenos-P-R-N'!Q$1,FALSE)),IF($A786&lt;=$A$2,VLOOKUP($A786,'Prihodi- plan-izvršenje'!$A$4:$H$500,4,FALSE),IF($A786&lt;=$A$3,VLOOKUP(A786,'Neizmirene obaveze JLS'!$A$11:O$500,Q$1,FALSE),"")))</f>
        <v>0</v>
      </c>
      <c r="R786" s="88">
        <f>IF($A786&lt;=$A$1,VALUE(+VLOOKUP($A786,'Rashodi- plan-izvršenje'!$A$8:P$1500,'prenos-P-R-N'!R$1,FALSE)),IF($A786&lt;=$A$2,VLOOKUP($A786,'Prihodi- plan-izvršenje'!$A$4:$H$500,7,FALSE),""))</f>
        <v>0</v>
      </c>
      <c r="S786" s="88">
        <f>IF(A786=0,0,IF($A786&lt;=$A$1,VALUE(+VLOOKUP($A786,'Rashodi- plan-izvršenje'!$A$8:Q$1500,'prenos-P-R-N'!S$1,FALSE)),IF($A786&lt;=$A$2,VLOOKUP($A786,'Prihodi- plan-izvršenje'!$A$4:$H$500,8,FALSE),0)))</f>
        <v>0</v>
      </c>
      <c r="T786" s="88" t="str">
        <f>IF($A786&gt;$A$2,VLOOKUP($A786,'Neizmirene obaveze JLS'!$A$11:R$500,R$1,FALSE),"")</f>
        <v/>
      </c>
      <c r="U786" s="88">
        <f>IF($A786&gt;$A$2,VLOOKUP($A786,'Neizmirene obaveze JLS'!$A$11:S$500,S$1,FALSE),0)</f>
        <v>0</v>
      </c>
      <c r="V786" s="88">
        <f t="shared" si="73"/>
        <v>0</v>
      </c>
      <c r="W786" s="74"/>
      <c r="X786" s="74"/>
      <c r="Y786" s="74"/>
      <c r="Z786" s="74"/>
      <c r="AA786" s="193">
        <f t="shared" si="74"/>
        <v>1</v>
      </c>
      <c r="AB786" s="193" t="str">
        <f t="shared" si="75"/>
        <v/>
      </c>
    </row>
    <row r="787" spans="1:28">
      <c r="A787" s="89">
        <f>IF(AND(COUNTIF(A$1:A$3,"&gt;0")=1,MAX(A$8:A786)&lt;A$1),A786+1,IF(AND(COUNTIF(A$1:A$3,"&gt;0")=2,MAX(A$8:A786)&lt;A$2),A786+1,IF(AND(COUNTIF(A$1:A$3,"&gt;0")=3,MAX(A$8:A786)&lt;A$3),A786+1,0)))</f>
        <v>0</v>
      </c>
      <c r="B787" s="89" t="str">
        <f t="shared" si="76"/>
        <v/>
      </c>
      <c r="C787" s="89" t="str">
        <f t="shared" si="77"/>
        <v/>
      </c>
      <c r="D787" s="87" t="str">
        <f>IF($A787=0,"",IF($A787&lt;=$A$1,+VLOOKUP($A787,'Rashodi- plan-izvršenje'!$A$8:B$1500,'prenos-P-R-N'!D$1,FALSE),IF($A787&gt;$A$2,+VLOOKUP($A787,'Neizmirene obaveze JLS'!$A$11:B$500,'prenos-P-R-N'!D$1,FALSE),"")))</f>
        <v/>
      </c>
      <c r="E787" s="87" t="str">
        <f>IF($A787=0,"",IF($A787&lt;=$A$1,+VLOOKUP($A787,'Rashodi- plan-izvršenje'!$A$8:C$1500,'prenos-P-R-N'!E$1,FALSE),IF($A787&gt;$A$2,+VLOOKUP($A787,'Neizmirene obaveze JLS'!$A$11:C$500,'prenos-P-R-N'!E$1,FALSE),"")))</f>
        <v/>
      </c>
      <c r="F787" s="87" t="str">
        <f>IF($A787=0,"",IF($A787&lt;=$A$1,+VLOOKUP($A787,'Rashodi- plan-izvršenje'!$A$8:D$1500,'prenos-P-R-N'!F$1,FALSE),IF($A787&gt;$A$2,+VLOOKUP($A787,'Neizmirene obaveze JLS'!$A$11:D$500,'prenos-P-R-N'!F$1,FALSE),"")))</f>
        <v/>
      </c>
      <c r="G787" s="87" t="str">
        <f>IF($A787=0,"",IF($A787&lt;=$A$1,+VLOOKUP($A787,'Rashodi- plan-izvršenje'!$A$8:E$1500,'prenos-P-R-N'!G$1,FALSE),IF($A787&gt;$A$2,+VLOOKUP($A787,'Neizmirene obaveze JLS'!$A$11:E$500,'prenos-P-R-N'!G$1,FALSE),"")))</f>
        <v/>
      </c>
      <c r="H787" s="87" t="str">
        <f>IF($A787=0,"",IF($A787&lt;=$A$1,+VLOOKUP($A787,'Rashodi- plan-izvršenje'!$A$8:F$1500,'prenos-P-R-N'!H$1,FALSE),IF($A787&gt;$A$2,+VLOOKUP($A787,'Neizmirene obaveze JLS'!$A$11:F$500,'prenos-P-R-N'!H$1,FALSE),"")))</f>
        <v/>
      </c>
      <c r="I787" s="87" t="str">
        <f>IF($A787=0,"",IF($A787&lt;=$A$1,+VLOOKUP($A787,'Rashodi- plan-izvršenje'!$A$8:G$1500,'prenos-P-R-N'!I$1,FALSE),IF($A787&gt;$A$2,+VLOOKUP($A787,'Neizmirene obaveze JLS'!$A$11:G$500,'prenos-P-R-N'!I$1,FALSE),"")))</f>
        <v/>
      </c>
      <c r="J787" s="87" t="str">
        <f>IF($A787=0,"",IF($A787&lt;=$A$1,+VLOOKUP($A787,'Rashodi- plan-izvršenje'!$A$8:H$1500,'prenos-P-R-N'!J$1,FALSE),IF($A787&gt;$A$2,+VLOOKUP($A787,'Neizmirene obaveze JLS'!$A$11:H$500,'prenos-P-R-N'!J$1,FALSE),"")))</f>
        <v/>
      </c>
      <c r="K787" s="87" t="str">
        <f>IF($A787=0,"",IF($A787&lt;=$A$1,+VLOOKUP($A787,'Rashodi- plan-izvršenje'!$A$8:I$1500,'prenos-P-R-N'!K$1,FALSE),IF($A787&gt;$A$2,+VLOOKUP($A787,'Neizmirene obaveze JLS'!$A$11:I$500,'prenos-P-R-N'!K$1,FALSE),"")))</f>
        <v/>
      </c>
      <c r="L787" t="str">
        <f>IF(A787=0,"",IF(A787&lt;=A$1,+IF(VLOOKUP(A787,'Rashodi- plan-izvršenje'!A$8:J$1500,M$1,FALSE)&gt;0,"Програмска активност","Пројекат"),IF(A787&gt;A$2,+IF(VLOOKUP(A787,'Neizmirene obaveze JLS'!A$8:J$2008,M$1,FALSE)&gt;0,"Програмска активност","Пројекат"),"")))</f>
        <v/>
      </c>
      <c r="M787" s="87" t="str">
        <f>IF(A787=0,"",IF($A787&lt;=$A$1,+IF(VLOOKUP($A787,'Rashodi- plan-izvršenje'!$A$8:$M$1500,10,FALSE)&gt;0,VLOOKUP($A787,'Rashodi- plan-izvršenje'!$A$8:$M$1500,10,FALSE),VLOOKUP($A787,'Rashodi- plan-izvršenje'!$A$8:$M$1500,12,FALSE)),+IF($A787&gt;$A$2,IF(VLOOKUP($A787,'Neizmirene obaveze JLS'!$A$8:$M$1500,10,FALSE)&gt;0,VLOOKUP($A787,'Neizmirene obaveze JLS'!$A$11:$M$1500,10,FALSE),VLOOKUP($A787,'Neizmirene obaveze JLS'!$A$11:$M$1500,12,FALSE)),0)))</f>
        <v/>
      </c>
      <c r="N787" s="87" t="str">
        <f>IF(A787=0,"",IF($A787&lt;=$A$1,+IF(VLOOKUP(A787,'Rashodi- plan-izvršenje'!$A$8:$M$1500,10,FALSE)&gt;0,VLOOKUP(A787,'Rashodi- plan-izvršenje'!$A$8:$M$1500,11,FALSE),VLOOKUP(A787,'Rashodi- plan-izvršenje'!$A$8:$M$1500,13,FALSE)),+IF($A787&gt;$A$2,IF(VLOOKUP($A787,'Neizmirene obaveze JLS'!$A$8:$M$1500,10,FALSE)&gt;0,VLOOKUP($A787,'Neizmirene obaveze JLS'!$A$11:$M$1500,11,FALSE),VLOOKUP($A787,'Neizmirene obaveze JLS'!$A$11:$M$1500,13,FALSE)),0)))</f>
        <v/>
      </c>
      <c r="O787" s="87" t="str">
        <f>IF(A787=0,"",IF($A787&lt;=$A$1,VALUE(+VLOOKUP($A787,'Rashodi- plan-izvršenje'!$A$8:N$1500,'prenos-P-R-N'!O$1,FALSE)),IF($A787&lt;=A$2,VALUE(VLOOKUP($A787,'Prihodi- plan-izvršenje'!$A$8:$H$500,6,FALSE)),VALUE(VLOOKUP($A787,'Neizmirene obaveze JLS'!$A$8:$N$500,O$1,FALSE)))))</f>
        <v/>
      </c>
      <c r="P787" s="87" t="str">
        <f>IF(A787=0,"",IF(A787=0,0,IF(A787&gt;A$2,'šifarnik K-izvor'!G$3,+IF(Q787&lt;700,+'šifarnik K-izvor'!G$2,'šifarnik K-izvor'!G$1))))</f>
        <v/>
      </c>
      <c r="Q787" s="87">
        <f>IF($A787&lt;=$A$1,VALUE(+VLOOKUP($A787,'Rashodi- plan-izvršenje'!$A$8:O$1500,'prenos-P-R-N'!Q$1,FALSE)),IF($A787&lt;=$A$2,VLOOKUP($A787,'Prihodi- plan-izvršenje'!$A$4:$H$500,4,FALSE),IF($A787&lt;=$A$3,VLOOKUP(A787,'Neizmirene obaveze JLS'!$A$11:O$500,Q$1,FALSE),"")))</f>
        <v>0</v>
      </c>
      <c r="R787" s="88">
        <f>IF($A787&lt;=$A$1,VALUE(+VLOOKUP($A787,'Rashodi- plan-izvršenje'!$A$8:P$1500,'prenos-P-R-N'!R$1,FALSE)),IF($A787&lt;=$A$2,VLOOKUP($A787,'Prihodi- plan-izvršenje'!$A$4:$H$500,7,FALSE),""))</f>
        <v>0</v>
      </c>
      <c r="S787" s="88">
        <f>IF(A787=0,0,IF($A787&lt;=$A$1,VALUE(+VLOOKUP($A787,'Rashodi- plan-izvršenje'!$A$8:Q$1500,'prenos-P-R-N'!S$1,FALSE)),IF($A787&lt;=$A$2,VLOOKUP($A787,'Prihodi- plan-izvršenje'!$A$4:$H$500,8,FALSE),0)))</f>
        <v>0</v>
      </c>
      <c r="T787" s="88" t="str">
        <f>IF($A787&gt;$A$2,VLOOKUP($A787,'Neizmirene obaveze JLS'!$A$11:R$500,R$1,FALSE),"")</f>
        <v/>
      </c>
      <c r="U787" s="88">
        <f>IF($A787&gt;$A$2,VLOOKUP($A787,'Neizmirene obaveze JLS'!$A$11:S$500,S$1,FALSE),0)</f>
        <v>0</v>
      </c>
      <c r="V787" s="88">
        <f t="shared" si="73"/>
        <v>0</v>
      </c>
      <c r="W787" s="74"/>
      <c r="X787" s="74"/>
      <c r="Y787" s="74"/>
      <c r="Z787" s="74"/>
      <c r="AA787" s="193">
        <f t="shared" si="74"/>
        <v>1</v>
      </c>
      <c r="AB787" s="193" t="str">
        <f t="shared" si="75"/>
        <v/>
      </c>
    </row>
    <row r="788" spans="1:28">
      <c r="A788" s="89">
        <f>IF(AND(COUNTIF(A$1:A$3,"&gt;0")=1,MAX(A$8:A787)&lt;A$1),A787+1,IF(AND(COUNTIF(A$1:A$3,"&gt;0")=2,MAX(A$8:A787)&lt;A$2),A787+1,IF(AND(COUNTIF(A$1:A$3,"&gt;0")=3,MAX(A$8:A787)&lt;A$3),A787+1,0)))</f>
        <v>0</v>
      </c>
      <c r="B788" s="89" t="str">
        <f t="shared" si="76"/>
        <v/>
      </c>
      <c r="C788" s="89" t="str">
        <f t="shared" si="77"/>
        <v/>
      </c>
      <c r="D788" s="87" t="str">
        <f>IF($A788=0,"",IF($A788&lt;=$A$1,+VLOOKUP($A788,'Rashodi- plan-izvršenje'!$A$8:B$1500,'prenos-P-R-N'!D$1,FALSE),IF($A788&gt;$A$2,+VLOOKUP($A788,'Neizmirene obaveze JLS'!$A$11:B$500,'prenos-P-R-N'!D$1,FALSE),"")))</f>
        <v/>
      </c>
      <c r="E788" s="87" t="str">
        <f>IF($A788=0,"",IF($A788&lt;=$A$1,+VLOOKUP($A788,'Rashodi- plan-izvršenje'!$A$8:C$1500,'prenos-P-R-N'!E$1,FALSE),IF($A788&gt;$A$2,+VLOOKUP($A788,'Neizmirene obaveze JLS'!$A$11:C$500,'prenos-P-R-N'!E$1,FALSE),"")))</f>
        <v/>
      </c>
      <c r="F788" s="87" t="str">
        <f>IF($A788=0,"",IF($A788&lt;=$A$1,+VLOOKUP($A788,'Rashodi- plan-izvršenje'!$A$8:D$1500,'prenos-P-R-N'!F$1,FALSE),IF($A788&gt;$A$2,+VLOOKUP($A788,'Neizmirene obaveze JLS'!$A$11:D$500,'prenos-P-R-N'!F$1,FALSE),"")))</f>
        <v/>
      </c>
      <c r="G788" s="87" t="str">
        <f>IF($A788=0,"",IF($A788&lt;=$A$1,+VLOOKUP($A788,'Rashodi- plan-izvršenje'!$A$8:E$1500,'prenos-P-R-N'!G$1,FALSE),IF($A788&gt;$A$2,+VLOOKUP($A788,'Neizmirene obaveze JLS'!$A$11:E$500,'prenos-P-R-N'!G$1,FALSE),"")))</f>
        <v/>
      </c>
      <c r="H788" s="87" t="str">
        <f>IF($A788=0,"",IF($A788&lt;=$A$1,+VLOOKUP($A788,'Rashodi- plan-izvršenje'!$A$8:F$1500,'prenos-P-R-N'!H$1,FALSE),IF($A788&gt;$A$2,+VLOOKUP($A788,'Neizmirene obaveze JLS'!$A$11:F$500,'prenos-P-R-N'!H$1,FALSE),"")))</f>
        <v/>
      </c>
      <c r="I788" s="87" t="str">
        <f>IF($A788=0,"",IF($A788&lt;=$A$1,+VLOOKUP($A788,'Rashodi- plan-izvršenje'!$A$8:G$1500,'prenos-P-R-N'!I$1,FALSE),IF($A788&gt;$A$2,+VLOOKUP($A788,'Neizmirene obaveze JLS'!$A$11:G$500,'prenos-P-R-N'!I$1,FALSE),"")))</f>
        <v/>
      </c>
      <c r="J788" s="87" t="str">
        <f>IF($A788=0,"",IF($A788&lt;=$A$1,+VLOOKUP($A788,'Rashodi- plan-izvršenje'!$A$8:H$1500,'prenos-P-R-N'!J$1,FALSE),IF($A788&gt;$A$2,+VLOOKUP($A788,'Neizmirene obaveze JLS'!$A$11:H$500,'prenos-P-R-N'!J$1,FALSE),"")))</f>
        <v/>
      </c>
      <c r="K788" s="87" t="str">
        <f>IF($A788=0,"",IF($A788&lt;=$A$1,+VLOOKUP($A788,'Rashodi- plan-izvršenje'!$A$8:I$1500,'prenos-P-R-N'!K$1,FALSE),IF($A788&gt;$A$2,+VLOOKUP($A788,'Neizmirene obaveze JLS'!$A$11:I$500,'prenos-P-R-N'!K$1,FALSE),"")))</f>
        <v/>
      </c>
      <c r="L788" t="str">
        <f>IF(A788=0,"",IF(A788&lt;=A$1,+IF(VLOOKUP(A788,'Rashodi- plan-izvršenje'!A$8:J$1500,M$1,FALSE)&gt;0,"Програмска активност","Пројекат"),IF(A788&gt;A$2,+IF(VLOOKUP(A788,'Neizmirene obaveze JLS'!A$8:J$2008,M$1,FALSE)&gt;0,"Програмска активност","Пројекат"),"")))</f>
        <v/>
      </c>
      <c r="M788" s="87" t="str">
        <f>IF(A788=0,"",IF($A788&lt;=$A$1,+IF(VLOOKUP($A788,'Rashodi- plan-izvršenje'!$A$8:$M$1500,10,FALSE)&gt;0,VLOOKUP($A788,'Rashodi- plan-izvršenje'!$A$8:$M$1500,10,FALSE),VLOOKUP($A788,'Rashodi- plan-izvršenje'!$A$8:$M$1500,12,FALSE)),+IF($A788&gt;$A$2,IF(VLOOKUP($A788,'Neizmirene obaveze JLS'!$A$8:$M$1500,10,FALSE)&gt;0,VLOOKUP($A788,'Neizmirene obaveze JLS'!$A$11:$M$1500,10,FALSE),VLOOKUP($A788,'Neizmirene obaveze JLS'!$A$11:$M$1500,12,FALSE)),0)))</f>
        <v/>
      </c>
      <c r="N788" s="87" t="str">
        <f>IF(A788=0,"",IF($A788&lt;=$A$1,+IF(VLOOKUP(A788,'Rashodi- plan-izvršenje'!$A$8:$M$1500,10,FALSE)&gt;0,VLOOKUP(A788,'Rashodi- plan-izvršenje'!$A$8:$M$1500,11,FALSE),VLOOKUP(A788,'Rashodi- plan-izvršenje'!$A$8:$M$1500,13,FALSE)),+IF($A788&gt;$A$2,IF(VLOOKUP($A788,'Neizmirene obaveze JLS'!$A$8:$M$1500,10,FALSE)&gt;0,VLOOKUP($A788,'Neizmirene obaveze JLS'!$A$11:$M$1500,11,FALSE),VLOOKUP($A788,'Neizmirene obaveze JLS'!$A$11:$M$1500,13,FALSE)),0)))</f>
        <v/>
      </c>
      <c r="O788" s="87" t="str">
        <f>IF(A788=0,"",IF($A788&lt;=$A$1,VALUE(+VLOOKUP($A788,'Rashodi- plan-izvršenje'!$A$8:N$1500,'prenos-P-R-N'!O$1,FALSE)),IF($A788&lt;=A$2,VALUE(VLOOKUP($A788,'Prihodi- plan-izvršenje'!$A$8:$H$500,6,FALSE)),VALUE(VLOOKUP($A788,'Neizmirene obaveze JLS'!$A$8:$N$500,O$1,FALSE)))))</f>
        <v/>
      </c>
      <c r="P788" s="87" t="str">
        <f>IF(A788=0,"",IF(A788=0,0,IF(A788&gt;A$2,'šifarnik K-izvor'!G$3,+IF(Q788&lt;700,+'šifarnik K-izvor'!G$2,'šifarnik K-izvor'!G$1))))</f>
        <v/>
      </c>
      <c r="Q788" s="87">
        <f>IF($A788&lt;=$A$1,VALUE(+VLOOKUP($A788,'Rashodi- plan-izvršenje'!$A$8:O$1500,'prenos-P-R-N'!Q$1,FALSE)),IF($A788&lt;=$A$2,VLOOKUP($A788,'Prihodi- plan-izvršenje'!$A$4:$H$500,4,FALSE),IF($A788&lt;=$A$3,VLOOKUP(A788,'Neizmirene obaveze JLS'!$A$11:O$500,Q$1,FALSE),"")))</f>
        <v>0</v>
      </c>
      <c r="R788" s="88">
        <f>IF($A788&lt;=$A$1,VALUE(+VLOOKUP($A788,'Rashodi- plan-izvršenje'!$A$8:P$1500,'prenos-P-R-N'!R$1,FALSE)),IF($A788&lt;=$A$2,VLOOKUP($A788,'Prihodi- plan-izvršenje'!$A$4:$H$500,7,FALSE),""))</f>
        <v>0</v>
      </c>
      <c r="S788" s="88">
        <f>IF(A788=0,0,IF($A788&lt;=$A$1,VALUE(+VLOOKUP($A788,'Rashodi- plan-izvršenje'!$A$8:Q$1500,'prenos-P-R-N'!S$1,FALSE)),IF($A788&lt;=$A$2,VLOOKUP($A788,'Prihodi- plan-izvršenje'!$A$4:$H$500,8,FALSE),0)))</f>
        <v>0</v>
      </c>
      <c r="T788" s="88" t="str">
        <f>IF($A788&gt;$A$2,VLOOKUP($A788,'Neizmirene obaveze JLS'!$A$11:R$500,R$1,FALSE),"")</f>
        <v/>
      </c>
      <c r="U788" s="88">
        <f>IF($A788&gt;$A$2,VLOOKUP($A788,'Neizmirene obaveze JLS'!$A$11:S$500,S$1,FALSE),0)</f>
        <v>0</v>
      </c>
      <c r="V788" s="88">
        <f t="shared" si="73"/>
        <v>0</v>
      </c>
      <c r="W788" s="74"/>
      <c r="X788" s="74"/>
      <c r="Y788" s="74"/>
      <c r="Z788" s="74"/>
      <c r="AA788" s="193">
        <f t="shared" si="74"/>
        <v>1</v>
      </c>
      <c r="AB788" s="193" t="str">
        <f t="shared" si="75"/>
        <v/>
      </c>
    </row>
    <row r="789" spans="1:28">
      <c r="A789" s="89">
        <f>IF(AND(COUNTIF(A$1:A$3,"&gt;0")=1,MAX(A$8:A788)&lt;A$1),A788+1,IF(AND(COUNTIF(A$1:A$3,"&gt;0")=2,MAX(A$8:A788)&lt;A$2),A788+1,IF(AND(COUNTIF(A$1:A$3,"&gt;0")=3,MAX(A$8:A788)&lt;A$3),A788+1,0)))</f>
        <v>0</v>
      </c>
      <c r="B789" s="89" t="str">
        <f t="shared" si="76"/>
        <v/>
      </c>
      <c r="C789" s="89" t="str">
        <f t="shared" si="77"/>
        <v/>
      </c>
      <c r="D789" s="87" t="str">
        <f>IF($A789=0,"",IF($A789&lt;=$A$1,+VLOOKUP($A789,'Rashodi- plan-izvršenje'!$A$8:B$1500,'prenos-P-R-N'!D$1,FALSE),IF($A789&gt;$A$2,+VLOOKUP($A789,'Neizmirene obaveze JLS'!$A$11:B$500,'prenos-P-R-N'!D$1,FALSE),"")))</f>
        <v/>
      </c>
      <c r="E789" s="87" t="str">
        <f>IF($A789=0,"",IF($A789&lt;=$A$1,+VLOOKUP($A789,'Rashodi- plan-izvršenje'!$A$8:C$1500,'prenos-P-R-N'!E$1,FALSE),IF($A789&gt;$A$2,+VLOOKUP($A789,'Neizmirene obaveze JLS'!$A$11:C$500,'prenos-P-R-N'!E$1,FALSE),"")))</f>
        <v/>
      </c>
      <c r="F789" s="87" t="str">
        <f>IF($A789=0,"",IF($A789&lt;=$A$1,+VLOOKUP($A789,'Rashodi- plan-izvršenje'!$A$8:D$1500,'prenos-P-R-N'!F$1,FALSE),IF($A789&gt;$A$2,+VLOOKUP($A789,'Neizmirene obaveze JLS'!$A$11:D$500,'prenos-P-R-N'!F$1,FALSE),"")))</f>
        <v/>
      </c>
      <c r="G789" s="87" t="str">
        <f>IF($A789=0,"",IF($A789&lt;=$A$1,+VLOOKUP($A789,'Rashodi- plan-izvršenje'!$A$8:E$1500,'prenos-P-R-N'!G$1,FALSE),IF($A789&gt;$A$2,+VLOOKUP($A789,'Neizmirene obaveze JLS'!$A$11:E$500,'prenos-P-R-N'!G$1,FALSE),"")))</f>
        <v/>
      </c>
      <c r="H789" s="87" t="str">
        <f>IF($A789=0,"",IF($A789&lt;=$A$1,+VLOOKUP($A789,'Rashodi- plan-izvršenje'!$A$8:F$1500,'prenos-P-R-N'!H$1,FALSE),IF($A789&gt;$A$2,+VLOOKUP($A789,'Neizmirene obaveze JLS'!$A$11:F$500,'prenos-P-R-N'!H$1,FALSE),"")))</f>
        <v/>
      </c>
      <c r="I789" s="87" t="str">
        <f>IF($A789=0,"",IF($A789&lt;=$A$1,+VLOOKUP($A789,'Rashodi- plan-izvršenje'!$A$8:G$1500,'prenos-P-R-N'!I$1,FALSE),IF($A789&gt;$A$2,+VLOOKUP($A789,'Neizmirene obaveze JLS'!$A$11:G$500,'prenos-P-R-N'!I$1,FALSE),"")))</f>
        <v/>
      </c>
      <c r="J789" s="87" t="str">
        <f>IF($A789=0,"",IF($A789&lt;=$A$1,+VLOOKUP($A789,'Rashodi- plan-izvršenje'!$A$8:H$1500,'prenos-P-R-N'!J$1,FALSE),IF($A789&gt;$A$2,+VLOOKUP($A789,'Neizmirene obaveze JLS'!$A$11:H$500,'prenos-P-R-N'!J$1,FALSE),"")))</f>
        <v/>
      </c>
      <c r="K789" s="87" t="str">
        <f>IF($A789=0,"",IF($A789&lt;=$A$1,+VLOOKUP($A789,'Rashodi- plan-izvršenje'!$A$8:I$1500,'prenos-P-R-N'!K$1,FALSE),IF($A789&gt;$A$2,+VLOOKUP($A789,'Neizmirene obaveze JLS'!$A$11:I$500,'prenos-P-R-N'!K$1,FALSE),"")))</f>
        <v/>
      </c>
      <c r="L789" t="str">
        <f>IF(A789=0,"",IF(A789&lt;=A$1,+IF(VLOOKUP(A789,'Rashodi- plan-izvršenje'!A$8:J$1500,M$1,FALSE)&gt;0,"Програмска активност","Пројекат"),IF(A789&gt;A$2,+IF(VLOOKUP(A789,'Neizmirene obaveze JLS'!A$8:J$2008,M$1,FALSE)&gt;0,"Програмска активност","Пројекат"),"")))</f>
        <v/>
      </c>
      <c r="M789" s="87" t="str">
        <f>IF(A789=0,"",IF($A789&lt;=$A$1,+IF(VLOOKUP($A789,'Rashodi- plan-izvršenje'!$A$8:$M$1500,10,FALSE)&gt;0,VLOOKUP($A789,'Rashodi- plan-izvršenje'!$A$8:$M$1500,10,FALSE),VLOOKUP($A789,'Rashodi- plan-izvršenje'!$A$8:$M$1500,12,FALSE)),+IF($A789&gt;$A$2,IF(VLOOKUP($A789,'Neizmirene obaveze JLS'!$A$8:$M$1500,10,FALSE)&gt;0,VLOOKUP($A789,'Neizmirene obaveze JLS'!$A$11:$M$1500,10,FALSE),VLOOKUP($A789,'Neizmirene obaveze JLS'!$A$11:$M$1500,12,FALSE)),0)))</f>
        <v/>
      </c>
      <c r="N789" s="87" t="str">
        <f>IF(A789=0,"",IF($A789&lt;=$A$1,+IF(VLOOKUP(A789,'Rashodi- plan-izvršenje'!$A$8:$M$1500,10,FALSE)&gt;0,VLOOKUP(A789,'Rashodi- plan-izvršenje'!$A$8:$M$1500,11,FALSE),VLOOKUP(A789,'Rashodi- plan-izvršenje'!$A$8:$M$1500,13,FALSE)),+IF($A789&gt;$A$2,IF(VLOOKUP($A789,'Neizmirene obaveze JLS'!$A$8:$M$1500,10,FALSE)&gt;0,VLOOKUP($A789,'Neizmirene obaveze JLS'!$A$11:$M$1500,11,FALSE),VLOOKUP($A789,'Neizmirene obaveze JLS'!$A$11:$M$1500,13,FALSE)),0)))</f>
        <v/>
      </c>
      <c r="O789" s="87" t="str">
        <f>IF(A789=0,"",IF($A789&lt;=$A$1,VALUE(+VLOOKUP($A789,'Rashodi- plan-izvršenje'!$A$8:N$1500,'prenos-P-R-N'!O$1,FALSE)),IF($A789&lt;=A$2,VALUE(VLOOKUP($A789,'Prihodi- plan-izvršenje'!$A$8:$H$500,6,FALSE)),VALUE(VLOOKUP($A789,'Neizmirene obaveze JLS'!$A$8:$N$500,O$1,FALSE)))))</f>
        <v/>
      </c>
      <c r="P789" s="87" t="str">
        <f>IF(A789=0,"",IF(A789=0,0,IF(A789&gt;A$2,'šifarnik K-izvor'!G$3,+IF(Q789&lt;700,+'šifarnik K-izvor'!G$2,'šifarnik K-izvor'!G$1))))</f>
        <v/>
      </c>
      <c r="Q789" s="87">
        <f>IF($A789&lt;=$A$1,VALUE(+VLOOKUP($A789,'Rashodi- plan-izvršenje'!$A$8:O$1500,'prenos-P-R-N'!Q$1,FALSE)),IF($A789&lt;=$A$2,VLOOKUP($A789,'Prihodi- plan-izvršenje'!$A$4:$H$500,4,FALSE),IF($A789&lt;=$A$3,VLOOKUP(A789,'Neizmirene obaveze JLS'!$A$11:O$500,Q$1,FALSE),"")))</f>
        <v>0</v>
      </c>
      <c r="R789" s="88">
        <f>IF($A789&lt;=$A$1,VALUE(+VLOOKUP($A789,'Rashodi- plan-izvršenje'!$A$8:P$1500,'prenos-P-R-N'!R$1,FALSE)),IF($A789&lt;=$A$2,VLOOKUP($A789,'Prihodi- plan-izvršenje'!$A$4:$H$500,7,FALSE),""))</f>
        <v>0</v>
      </c>
      <c r="S789" s="88">
        <f>IF(A789=0,0,IF($A789&lt;=$A$1,VALUE(+VLOOKUP($A789,'Rashodi- plan-izvršenje'!$A$8:Q$1500,'prenos-P-R-N'!S$1,FALSE)),IF($A789&lt;=$A$2,VLOOKUP($A789,'Prihodi- plan-izvršenje'!$A$4:$H$500,8,FALSE),0)))</f>
        <v>0</v>
      </c>
      <c r="T789" s="88" t="str">
        <f>IF($A789&gt;$A$2,VLOOKUP($A789,'Neizmirene obaveze JLS'!$A$11:R$500,R$1,FALSE),"")</f>
        <v/>
      </c>
      <c r="U789" s="88">
        <f>IF($A789&gt;$A$2,VLOOKUP($A789,'Neizmirene obaveze JLS'!$A$11:S$500,S$1,FALSE),0)</f>
        <v>0</v>
      </c>
      <c r="V789" s="88">
        <f t="shared" si="73"/>
        <v>0</v>
      </c>
      <c r="W789" s="74"/>
      <c r="X789" s="74"/>
      <c r="Y789" s="74"/>
      <c r="Z789" s="74"/>
      <c r="AA789" s="193">
        <f t="shared" si="74"/>
        <v>1</v>
      </c>
      <c r="AB789" s="193" t="str">
        <f t="shared" si="75"/>
        <v/>
      </c>
    </row>
    <row r="790" spans="1:28">
      <c r="A790" s="89">
        <f>IF(AND(COUNTIF(A$1:A$3,"&gt;0")=1,MAX(A$8:A789)&lt;A$1),A789+1,IF(AND(COUNTIF(A$1:A$3,"&gt;0")=2,MAX(A$8:A789)&lt;A$2),A789+1,IF(AND(COUNTIF(A$1:A$3,"&gt;0")=3,MAX(A$8:A789)&lt;A$3),A789+1,0)))</f>
        <v>0</v>
      </c>
      <c r="B790" s="89" t="str">
        <f t="shared" si="76"/>
        <v/>
      </c>
      <c r="C790" s="89" t="str">
        <f t="shared" si="77"/>
        <v/>
      </c>
      <c r="D790" s="87" t="str">
        <f>IF($A790=0,"",IF($A790&lt;=$A$1,+VLOOKUP($A790,'Rashodi- plan-izvršenje'!$A$8:B$1500,'prenos-P-R-N'!D$1,FALSE),IF($A790&gt;$A$2,+VLOOKUP($A790,'Neizmirene obaveze JLS'!$A$11:B$500,'prenos-P-R-N'!D$1,FALSE),"")))</f>
        <v/>
      </c>
      <c r="E790" s="87" t="str">
        <f>IF($A790=0,"",IF($A790&lt;=$A$1,+VLOOKUP($A790,'Rashodi- plan-izvršenje'!$A$8:C$1500,'prenos-P-R-N'!E$1,FALSE),IF($A790&gt;$A$2,+VLOOKUP($A790,'Neizmirene obaveze JLS'!$A$11:C$500,'prenos-P-R-N'!E$1,FALSE),"")))</f>
        <v/>
      </c>
      <c r="F790" s="87" t="str">
        <f>IF($A790=0,"",IF($A790&lt;=$A$1,+VLOOKUP($A790,'Rashodi- plan-izvršenje'!$A$8:D$1500,'prenos-P-R-N'!F$1,FALSE),IF($A790&gt;$A$2,+VLOOKUP($A790,'Neizmirene obaveze JLS'!$A$11:D$500,'prenos-P-R-N'!F$1,FALSE),"")))</f>
        <v/>
      </c>
      <c r="G790" s="87" t="str">
        <f>IF($A790=0,"",IF($A790&lt;=$A$1,+VLOOKUP($A790,'Rashodi- plan-izvršenje'!$A$8:E$1500,'prenos-P-R-N'!G$1,FALSE),IF($A790&gt;$A$2,+VLOOKUP($A790,'Neizmirene obaveze JLS'!$A$11:E$500,'prenos-P-R-N'!G$1,FALSE),"")))</f>
        <v/>
      </c>
      <c r="H790" s="87" t="str">
        <f>IF($A790=0,"",IF($A790&lt;=$A$1,+VLOOKUP($A790,'Rashodi- plan-izvršenje'!$A$8:F$1500,'prenos-P-R-N'!H$1,FALSE),IF($A790&gt;$A$2,+VLOOKUP($A790,'Neizmirene obaveze JLS'!$A$11:F$500,'prenos-P-R-N'!H$1,FALSE),"")))</f>
        <v/>
      </c>
      <c r="I790" s="87" t="str">
        <f>IF($A790=0,"",IF($A790&lt;=$A$1,+VLOOKUP($A790,'Rashodi- plan-izvršenje'!$A$8:G$1500,'prenos-P-R-N'!I$1,FALSE),IF($A790&gt;$A$2,+VLOOKUP($A790,'Neizmirene obaveze JLS'!$A$11:G$500,'prenos-P-R-N'!I$1,FALSE),"")))</f>
        <v/>
      </c>
      <c r="J790" s="87" t="str">
        <f>IF($A790=0,"",IF($A790&lt;=$A$1,+VLOOKUP($A790,'Rashodi- plan-izvršenje'!$A$8:H$1500,'prenos-P-R-N'!J$1,FALSE),IF($A790&gt;$A$2,+VLOOKUP($A790,'Neizmirene obaveze JLS'!$A$11:H$500,'prenos-P-R-N'!J$1,FALSE),"")))</f>
        <v/>
      </c>
      <c r="K790" s="87" t="str">
        <f>IF($A790=0,"",IF($A790&lt;=$A$1,+VLOOKUP($A790,'Rashodi- plan-izvršenje'!$A$8:I$1500,'prenos-P-R-N'!K$1,FALSE),IF($A790&gt;$A$2,+VLOOKUP($A790,'Neizmirene obaveze JLS'!$A$11:I$500,'prenos-P-R-N'!K$1,FALSE),"")))</f>
        <v/>
      </c>
      <c r="L790" t="str">
        <f>IF(A790=0,"",IF(A790&lt;=A$1,+IF(VLOOKUP(A790,'Rashodi- plan-izvršenje'!A$8:J$1500,M$1,FALSE)&gt;0,"Програмска активност","Пројекат"),IF(A790&gt;A$2,+IF(VLOOKUP(A790,'Neizmirene obaveze JLS'!A$8:J$2008,M$1,FALSE)&gt;0,"Програмска активност","Пројекат"),"")))</f>
        <v/>
      </c>
      <c r="M790" s="87" t="str">
        <f>IF(A790=0,"",IF($A790&lt;=$A$1,+IF(VLOOKUP($A790,'Rashodi- plan-izvršenje'!$A$8:$M$1500,10,FALSE)&gt;0,VLOOKUP($A790,'Rashodi- plan-izvršenje'!$A$8:$M$1500,10,FALSE),VLOOKUP($A790,'Rashodi- plan-izvršenje'!$A$8:$M$1500,12,FALSE)),+IF($A790&gt;$A$2,IF(VLOOKUP($A790,'Neizmirene obaveze JLS'!$A$8:$M$1500,10,FALSE)&gt;0,VLOOKUP($A790,'Neizmirene obaveze JLS'!$A$11:$M$1500,10,FALSE),VLOOKUP($A790,'Neizmirene obaveze JLS'!$A$11:$M$1500,12,FALSE)),0)))</f>
        <v/>
      </c>
      <c r="N790" s="87" t="str">
        <f>IF(A790=0,"",IF($A790&lt;=$A$1,+IF(VLOOKUP(A790,'Rashodi- plan-izvršenje'!$A$8:$M$1500,10,FALSE)&gt;0,VLOOKUP(A790,'Rashodi- plan-izvršenje'!$A$8:$M$1500,11,FALSE),VLOOKUP(A790,'Rashodi- plan-izvršenje'!$A$8:$M$1500,13,FALSE)),+IF($A790&gt;$A$2,IF(VLOOKUP($A790,'Neizmirene obaveze JLS'!$A$8:$M$1500,10,FALSE)&gt;0,VLOOKUP($A790,'Neizmirene obaveze JLS'!$A$11:$M$1500,11,FALSE),VLOOKUP($A790,'Neizmirene obaveze JLS'!$A$11:$M$1500,13,FALSE)),0)))</f>
        <v/>
      </c>
      <c r="O790" s="87" t="str">
        <f>IF(A790=0,"",IF($A790&lt;=$A$1,VALUE(+VLOOKUP($A790,'Rashodi- plan-izvršenje'!$A$8:N$1500,'prenos-P-R-N'!O$1,FALSE)),IF($A790&lt;=A$2,VALUE(VLOOKUP($A790,'Prihodi- plan-izvršenje'!$A$8:$H$500,6,FALSE)),VALUE(VLOOKUP($A790,'Neizmirene obaveze JLS'!$A$8:$N$500,O$1,FALSE)))))</f>
        <v/>
      </c>
      <c r="P790" s="87" t="str">
        <f>IF(A790=0,"",IF(A790=0,0,IF(A790&gt;A$2,'šifarnik K-izvor'!G$3,+IF(Q790&lt;700,+'šifarnik K-izvor'!G$2,'šifarnik K-izvor'!G$1))))</f>
        <v/>
      </c>
      <c r="Q790" s="87">
        <f>IF($A790&lt;=$A$1,VALUE(+VLOOKUP($A790,'Rashodi- plan-izvršenje'!$A$8:O$1500,'prenos-P-R-N'!Q$1,FALSE)),IF($A790&lt;=$A$2,VLOOKUP($A790,'Prihodi- plan-izvršenje'!$A$4:$H$500,4,FALSE),IF($A790&lt;=$A$3,VLOOKUP(A790,'Neizmirene obaveze JLS'!$A$11:O$500,Q$1,FALSE),"")))</f>
        <v>0</v>
      </c>
      <c r="R790" s="88">
        <f>IF($A790&lt;=$A$1,VALUE(+VLOOKUP($A790,'Rashodi- plan-izvršenje'!$A$8:P$1500,'prenos-P-R-N'!R$1,FALSE)),IF($A790&lt;=$A$2,VLOOKUP($A790,'Prihodi- plan-izvršenje'!$A$4:$H$500,7,FALSE),""))</f>
        <v>0</v>
      </c>
      <c r="S790" s="88">
        <f>IF(A790=0,0,IF($A790&lt;=$A$1,VALUE(+VLOOKUP($A790,'Rashodi- plan-izvršenje'!$A$8:Q$1500,'prenos-P-R-N'!S$1,FALSE)),IF($A790&lt;=$A$2,VLOOKUP($A790,'Prihodi- plan-izvršenje'!$A$4:$H$500,8,FALSE),0)))</f>
        <v>0</v>
      </c>
      <c r="T790" s="88" t="str">
        <f>IF($A790&gt;$A$2,VLOOKUP($A790,'Neizmirene obaveze JLS'!$A$11:R$500,R$1,FALSE),"")</f>
        <v/>
      </c>
      <c r="U790" s="88">
        <f>IF($A790&gt;$A$2,VLOOKUP($A790,'Neizmirene obaveze JLS'!$A$11:S$500,S$1,FALSE),0)</f>
        <v>0</v>
      </c>
      <c r="V790" s="88">
        <f t="shared" si="73"/>
        <v>0</v>
      </c>
      <c r="W790" s="74"/>
      <c r="X790" s="74"/>
      <c r="Y790" s="74"/>
      <c r="Z790" s="74"/>
      <c r="AA790" s="193">
        <f t="shared" si="74"/>
        <v>1</v>
      </c>
      <c r="AB790" s="193" t="str">
        <f t="shared" si="75"/>
        <v/>
      </c>
    </row>
    <row r="791" spans="1:28">
      <c r="A791" s="89">
        <f>IF(AND(COUNTIF(A$1:A$3,"&gt;0")=1,MAX(A$8:A790)&lt;A$1),A790+1,IF(AND(COUNTIF(A$1:A$3,"&gt;0")=2,MAX(A$8:A790)&lt;A$2),A790+1,IF(AND(COUNTIF(A$1:A$3,"&gt;0")=3,MAX(A$8:A790)&lt;A$3),A790+1,0)))</f>
        <v>0</v>
      </c>
      <c r="B791" s="89" t="str">
        <f t="shared" si="76"/>
        <v/>
      </c>
      <c r="C791" s="89" t="str">
        <f t="shared" si="77"/>
        <v/>
      </c>
      <c r="D791" s="87" t="str">
        <f>IF($A791=0,"",IF($A791&lt;=$A$1,+VLOOKUP($A791,'Rashodi- plan-izvršenje'!$A$8:B$1500,'prenos-P-R-N'!D$1,FALSE),IF($A791&gt;$A$2,+VLOOKUP($A791,'Neizmirene obaveze JLS'!$A$11:B$500,'prenos-P-R-N'!D$1,FALSE),"")))</f>
        <v/>
      </c>
      <c r="E791" s="87" t="str">
        <f>IF($A791=0,"",IF($A791&lt;=$A$1,+VLOOKUP($A791,'Rashodi- plan-izvršenje'!$A$8:C$1500,'prenos-P-R-N'!E$1,FALSE),IF($A791&gt;$A$2,+VLOOKUP($A791,'Neizmirene obaveze JLS'!$A$11:C$500,'prenos-P-R-N'!E$1,FALSE),"")))</f>
        <v/>
      </c>
      <c r="F791" s="87" t="str">
        <f>IF($A791=0,"",IF($A791&lt;=$A$1,+VLOOKUP($A791,'Rashodi- plan-izvršenje'!$A$8:D$1500,'prenos-P-R-N'!F$1,FALSE),IF($A791&gt;$A$2,+VLOOKUP($A791,'Neizmirene obaveze JLS'!$A$11:D$500,'prenos-P-R-N'!F$1,FALSE),"")))</f>
        <v/>
      </c>
      <c r="G791" s="87" t="str">
        <f>IF($A791=0,"",IF($A791&lt;=$A$1,+VLOOKUP($A791,'Rashodi- plan-izvršenje'!$A$8:E$1500,'prenos-P-R-N'!G$1,FALSE),IF($A791&gt;$A$2,+VLOOKUP($A791,'Neizmirene obaveze JLS'!$A$11:E$500,'prenos-P-R-N'!G$1,FALSE),"")))</f>
        <v/>
      </c>
      <c r="H791" s="87" t="str">
        <f>IF($A791=0,"",IF($A791&lt;=$A$1,+VLOOKUP($A791,'Rashodi- plan-izvršenje'!$A$8:F$1500,'prenos-P-R-N'!H$1,FALSE),IF($A791&gt;$A$2,+VLOOKUP($A791,'Neizmirene obaveze JLS'!$A$11:F$500,'prenos-P-R-N'!H$1,FALSE),"")))</f>
        <v/>
      </c>
      <c r="I791" s="87" t="str">
        <f>IF($A791=0,"",IF($A791&lt;=$A$1,+VLOOKUP($A791,'Rashodi- plan-izvršenje'!$A$8:G$1500,'prenos-P-R-N'!I$1,FALSE),IF($A791&gt;$A$2,+VLOOKUP($A791,'Neizmirene obaveze JLS'!$A$11:G$500,'prenos-P-R-N'!I$1,FALSE),"")))</f>
        <v/>
      </c>
      <c r="J791" s="87" t="str">
        <f>IF($A791=0,"",IF($A791&lt;=$A$1,+VLOOKUP($A791,'Rashodi- plan-izvršenje'!$A$8:H$1500,'prenos-P-R-N'!J$1,FALSE),IF($A791&gt;$A$2,+VLOOKUP($A791,'Neizmirene obaveze JLS'!$A$11:H$500,'prenos-P-R-N'!J$1,FALSE),"")))</f>
        <v/>
      </c>
      <c r="K791" s="87" t="str">
        <f>IF($A791=0,"",IF($A791&lt;=$A$1,+VLOOKUP($A791,'Rashodi- plan-izvršenje'!$A$8:I$1500,'prenos-P-R-N'!K$1,FALSE),IF($A791&gt;$A$2,+VLOOKUP($A791,'Neizmirene obaveze JLS'!$A$11:I$500,'prenos-P-R-N'!K$1,FALSE),"")))</f>
        <v/>
      </c>
      <c r="L791" t="str">
        <f>IF(A791=0,"",IF(A791&lt;=A$1,+IF(VLOOKUP(A791,'Rashodi- plan-izvršenje'!A$8:J$1500,M$1,FALSE)&gt;0,"Програмска активност","Пројекат"),IF(A791&gt;A$2,+IF(VLOOKUP(A791,'Neizmirene obaveze JLS'!A$8:J$2008,M$1,FALSE)&gt;0,"Програмска активност","Пројекат"),"")))</f>
        <v/>
      </c>
      <c r="M791" s="87" t="str">
        <f>IF(A791=0,"",IF($A791&lt;=$A$1,+IF(VLOOKUP($A791,'Rashodi- plan-izvršenje'!$A$8:$M$1500,10,FALSE)&gt;0,VLOOKUP($A791,'Rashodi- plan-izvršenje'!$A$8:$M$1500,10,FALSE),VLOOKUP($A791,'Rashodi- plan-izvršenje'!$A$8:$M$1500,12,FALSE)),+IF($A791&gt;$A$2,IF(VLOOKUP($A791,'Neizmirene obaveze JLS'!$A$8:$M$1500,10,FALSE)&gt;0,VLOOKUP($A791,'Neizmirene obaveze JLS'!$A$11:$M$1500,10,FALSE),VLOOKUP($A791,'Neizmirene obaveze JLS'!$A$11:$M$1500,12,FALSE)),0)))</f>
        <v/>
      </c>
      <c r="N791" s="87" t="str">
        <f>IF(A791=0,"",IF($A791&lt;=$A$1,+IF(VLOOKUP(A791,'Rashodi- plan-izvršenje'!$A$8:$M$1500,10,FALSE)&gt;0,VLOOKUP(A791,'Rashodi- plan-izvršenje'!$A$8:$M$1500,11,FALSE),VLOOKUP(A791,'Rashodi- plan-izvršenje'!$A$8:$M$1500,13,FALSE)),+IF($A791&gt;$A$2,IF(VLOOKUP($A791,'Neizmirene obaveze JLS'!$A$8:$M$1500,10,FALSE)&gt;0,VLOOKUP($A791,'Neizmirene obaveze JLS'!$A$11:$M$1500,11,FALSE),VLOOKUP($A791,'Neizmirene obaveze JLS'!$A$11:$M$1500,13,FALSE)),0)))</f>
        <v/>
      </c>
      <c r="O791" s="87" t="str">
        <f>IF(A791=0,"",IF($A791&lt;=$A$1,VALUE(+VLOOKUP($A791,'Rashodi- plan-izvršenje'!$A$8:N$1500,'prenos-P-R-N'!O$1,FALSE)),IF($A791&lt;=A$2,VALUE(VLOOKUP($A791,'Prihodi- plan-izvršenje'!$A$8:$H$500,6,FALSE)),VALUE(VLOOKUP($A791,'Neizmirene obaveze JLS'!$A$8:$N$500,O$1,FALSE)))))</f>
        <v/>
      </c>
      <c r="P791" s="87" t="str">
        <f>IF(A791=0,"",IF(A791=0,0,IF(A791&gt;A$2,'šifarnik K-izvor'!G$3,+IF(Q791&lt;700,+'šifarnik K-izvor'!G$2,'šifarnik K-izvor'!G$1))))</f>
        <v/>
      </c>
      <c r="Q791" s="87">
        <f>IF($A791&lt;=$A$1,VALUE(+VLOOKUP($A791,'Rashodi- plan-izvršenje'!$A$8:O$1500,'prenos-P-R-N'!Q$1,FALSE)),IF($A791&lt;=$A$2,VLOOKUP($A791,'Prihodi- plan-izvršenje'!$A$4:$H$500,4,FALSE),IF($A791&lt;=$A$3,VLOOKUP(A791,'Neizmirene obaveze JLS'!$A$11:O$500,Q$1,FALSE),"")))</f>
        <v>0</v>
      </c>
      <c r="R791" s="88">
        <f>IF($A791&lt;=$A$1,VALUE(+VLOOKUP($A791,'Rashodi- plan-izvršenje'!$A$8:P$1500,'prenos-P-R-N'!R$1,FALSE)),IF($A791&lt;=$A$2,VLOOKUP($A791,'Prihodi- plan-izvršenje'!$A$4:$H$500,7,FALSE),""))</f>
        <v>0</v>
      </c>
      <c r="S791" s="88">
        <f>IF(A791=0,0,IF($A791&lt;=$A$1,VALUE(+VLOOKUP($A791,'Rashodi- plan-izvršenje'!$A$8:Q$1500,'prenos-P-R-N'!S$1,FALSE)),IF($A791&lt;=$A$2,VLOOKUP($A791,'Prihodi- plan-izvršenje'!$A$4:$H$500,8,FALSE),0)))</f>
        <v>0</v>
      </c>
      <c r="T791" s="88" t="str">
        <f>IF($A791&gt;$A$2,VLOOKUP($A791,'Neizmirene obaveze JLS'!$A$11:R$500,R$1,FALSE),"")</f>
        <v/>
      </c>
      <c r="U791" s="88">
        <f>IF($A791&gt;$A$2,VLOOKUP($A791,'Neizmirene obaveze JLS'!$A$11:S$500,S$1,FALSE),0)</f>
        <v>0</v>
      </c>
      <c r="V791" s="88">
        <f t="shared" si="73"/>
        <v>0</v>
      </c>
      <c r="W791" s="74"/>
      <c r="X791" s="74"/>
      <c r="Y791" s="74"/>
      <c r="Z791" s="74"/>
      <c r="AA791" s="193">
        <f t="shared" si="74"/>
        <v>1</v>
      </c>
      <c r="AB791" s="193" t="str">
        <f t="shared" si="75"/>
        <v/>
      </c>
    </row>
    <row r="792" spans="1:28">
      <c r="A792" s="89">
        <f>IF(AND(COUNTIF(A$1:A$3,"&gt;0")=1,MAX(A$8:A791)&lt;A$1),A791+1,IF(AND(COUNTIF(A$1:A$3,"&gt;0")=2,MAX(A$8:A791)&lt;A$2),A791+1,IF(AND(COUNTIF(A$1:A$3,"&gt;0")=3,MAX(A$8:A791)&lt;A$3),A791+1,0)))</f>
        <v>0</v>
      </c>
      <c r="B792" s="89" t="str">
        <f t="shared" si="76"/>
        <v/>
      </c>
      <c r="C792" s="89" t="str">
        <f t="shared" si="77"/>
        <v/>
      </c>
      <c r="D792" s="87" t="str">
        <f>IF($A792=0,"",IF($A792&lt;=$A$1,+VLOOKUP($A792,'Rashodi- plan-izvršenje'!$A$8:B$1500,'prenos-P-R-N'!D$1,FALSE),IF($A792&gt;$A$2,+VLOOKUP($A792,'Neizmirene obaveze JLS'!$A$11:B$500,'prenos-P-R-N'!D$1,FALSE),"")))</f>
        <v/>
      </c>
      <c r="E792" s="87" t="str">
        <f>IF($A792=0,"",IF($A792&lt;=$A$1,+VLOOKUP($A792,'Rashodi- plan-izvršenje'!$A$8:C$1500,'prenos-P-R-N'!E$1,FALSE),IF($A792&gt;$A$2,+VLOOKUP($A792,'Neizmirene obaveze JLS'!$A$11:C$500,'prenos-P-R-N'!E$1,FALSE),"")))</f>
        <v/>
      </c>
      <c r="F792" s="87" t="str">
        <f>IF($A792=0,"",IF($A792&lt;=$A$1,+VLOOKUP($A792,'Rashodi- plan-izvršenje'!$A$8:D$1500,'prenos-P-R-N'!F$1,FALSE),IF($A792&gt;$A$2,+VLOOKUP($A792,'Neizmirene obaveze JLS'!$A$11:D$500,'prenos-P-R-N'!F$1,FALSE),"")))</f>
        <v/>
      </c>
      <c r="G792" s="87" t="str">
        <f>IF($A792=0,"",IF($A792&lt;=$A$1,+VLOOKUP($A792,'Rashodi- plan-izvršenje'!$A$8:E$1500,'prenos-P-R-N'!G$1,FALSE),IF($A792&gt;$A$2,+VLOOKUP($A792,'Neizmirene obaveze JLS'!$A$11:E$500,'prenos-P-R-N'!G$1,FALSE),"")))</f>
        <v/>
      </c>
      <c r="H792" s="87" t="str">
        <f>IF($A792=0,"",IF($A792&lt;=$A$1,+VLOOKUP($A792,'Rashodi- plan-izvršenje'!$A$8:F$1500,'prenos-P-R-N'!H$1,FALSE),IF($A792&gt;$A$2,+VLOOKUP($A792,'Neizmirene obaveze JLS'!$A$11:F$500,'prenos-P-R-N'!H$1,FALSE),"")))</f>
        <v/>
      </c>
      <c r="I792" s="87" t="str">
        <f>IF($A792=0,"",IF($A792&lt;=$A$1,+VLOOKUP($A792,'Rashodi- plan-izvršenje'!$A$8:G$1500,'prenos-P-R-N'!I$1,FALSE),IF($A792&gt;$A$2,+VLOOKUP($A792,'Neizmirene obaveze JLS'!$A$11:G$500,'prenos-P-R-N'!I$1,FALSE),"")))</f>
        <v/>
      </c>
      <c r="J792" s="87" t="str">
        <f>IF($A792=0,"",IF($A792&lt;=$A$1,+VLOOKUP($A792,'Rashodi- plan-izvršenje'!$A$8:H$1500,'prenos-P-R-N'!J$1,FALSE),IF($A792&gt;$A$2,+VLOOKUP($A792,'Neizmirene obaveze JLS'!$A$11:H$500,'prenos-P-R-N'!J$1,FALSE),"")))</f>
        <v/>
      </c>
      <c r="K792" s="87" t="str">
        <f>IF($A792=0,"",IF($A792&lt;=$A$1,+VLOOKUP($A792,'Rashodi- plan-izvršenje'!$A$8:I$1500,'prenos-P-R-N'!K$1,FALSE),IF($A792&gt;$A$2,+VLOOKUP($A792,'Neizmirene obaveze JLS'!$A$11:I$500,'prenos-P-R-N'!K$1,FALSE),"")))</f>
        <v/>
      </c>
      <c r="L792" t="str">
        <f>IF(A792=0,"",IF(A792&lt;=A$1,+IF(VLOOKUP(A792,'Rashodi- plan-izvršenje'!A$8:J$1500,M$1,FALSE)&gt;0,"Програмска активност","Пројекат"),IF(A792&gt;A$2,+IF(VLOOKUP(A792,'Neizmirene obaveze JLS'!A$8:J$2008,M$1,FALSE)&gt;0,"Програмска активност","Пројекат"),"")))</f>
        <v/>
      </c>
      <c r="M792" s="87" t="str">
        <f>IF(A792=0,"",IF($A792&lt;=$A$1,+IF(VLOOKUP($A792,'Rashodi- plan-izvršenje'!$A$8:$M$1500,10,FALSE)&gt;0,VLOOKUP($A792,'Rashodi- plan-izvršenje'!$A$8:$M$1500,10,FALSE),VLOOKUP($A792,'Rashodi- plan-izvršenje'!$A$8:$M$1500,12,FALSE)),+IF($A792&gt;$A$2,IF(VLOOKUP($A792,'Neizmirene obaveze JLS'!$A$8:$M$1500,10,FALSE)&gt;0,VLOOKUP($A792,'Neizmirene obaveze JLS'!$A$11:$M$1500,10,FALSE),VLOOKUP($A792,'Neizmirene obaveze JLS'!$A$11:$M$1500,12,FALSE)),0)))</f>
        <v/>
      </c>
      <c r="N792" s="87" t="str">
        <f>IF(A792=0,"",IF($A792&lt;=$A$1,+IF(VLOOKUP(A792,'Rashodi- plan-izvršenje'!$A$8:$M$1500,10,FALSE)&gt;0,VLOOKUP(A792,'Rashodi- plan-izvršenje'!$A$8:$M$1500,11,FALSE),VLOOKUP(A792,'Rashodi- plan-izvršenje'!$A$8:$M$1500,13,FALSE)),+IF($A792&gt;$A$2,IF(VLOOKUP($A792,'Neizmirene obaveze JLS'!$A$8:$M$1500,10,FALSE)&gt;0,VLOOKUP($A792,'Neizmirene obaveze JLS'!$A$11:$M$1500,11,FALSE),VLOOKUP($A792,'Neizmirene obaveze JLS'!$A$11:$M$1500,13,FALSE)),0)))</f>
        <v/>
      </c>
      <c r="O792" s="87" t="str">
        <f>IF(A792=0,"",IF($A792&lt;=$A$1,VALUE(+VLOOKUP($A792,'Rashodi- plan-izvršenje'!$A$8:N$1500,'prenos-P-R-N'!O$1,FALSE)),IF($A792&lt;=A$2,VALUE(VLOOKUP($A792,'Prihodi- plan-izvršenje'!$A$8:$H$500,6,FALSE)),VALUE(VLOOKUP($A792,'Neizmirene obaveze JLS'!$A$8:$N$500,O$1,FALSE)))))</f>
        <v/>
      </c>
      <c r="P792" s="87" t="str">
        <f>IF(A792=0,"",IF(A792=0,0,IF(A792&gt;A$2,'šifarnik K-izvor'!G$3,+IF(Q792&lt;700,+'šifarnik K-izvor'!G$2,'šifarnik K-izvor'!G$1))))</f>
        <v/>
      </c>
      <c r="Q792" s="87">
        <f>IF($A792&lt;=$A$1,VALUE(+VLOOKUP($A792,'Rashodi- plan-izvršenje'!$A$8:O$1500,'prenos-P-R-N'!Q$1,FALSE)),IF($A792&lt;=$A$2,VLOOKUP($A792,'Prihodi- plan-izvršenje'!$A$4:$H$500,4,FALSE),IF($A792&lt;=$A$3,VLOOKUP(A792,'Neizmirene obaveze JLS'!$A$11:O$500,Q$1,FALSE),"")))</f>
        <v>0</v>
      </c>
      <c r="R792" s="88">
        <f>IF($A792&lt;=$A$1,VALUE(+VLOOKUP($A792,'Rashodi- plan-izvršenje'!$A$8:P$1500,'prenos-P-R-N'!R$1,FALSE)),IF($A792&lt;=$A$2,VLOOKUP($A792,'Prihodi- plan-izvršenje'!$A$4:$H$500,7,FALSE),""))</f>
        <v>0</v>
      </c>
      <c r="S792" s="88">
        <f>IF(A792=0,0,IF($A792&lt;=$A$1,VALUE(+VLOOKUP($A792,'Rashodi- plan-izvršenje'!$A$8:Q$1500,'prenos-P-R-N'!S$1,FALSE)),IF($A792&lt;=$A$2,VLOOKUP($A792,'Prihodi- plan-izvršenje'!$A$4:$H$500,8,FALSE),0)))</f>
        <v>0</v>
      </c>
      <c r="T792" s="88" t="str">
        <f>IF($A792&gt;$A$2,VLOOKUP($A792,'Neizmirene obaveze JLS'!$A$11:R$500,R$1,FALSE),"")</f>
        <v/>
      </c>
      <c r="U792" s="88">
        <f>IF($A792&gt;$A$2,VLOOKUP($A792,'Neizmirene obaveze JLS'!$A$11:S$500,S$1,FALSE),0)</f>
        <v>0</v>
      </c>
      <c r="V792" s="88">
        <f t="shared" si="73"/>
        <v>0</v>
      </c>
      <c r="W792" s="74"/>
      <c r="X792" s="74"/>
      <c r="Y792" s="74"/>
      <c r="Z792" s="74"/>
      <c r="AA792" s="193">
        <f t="shared" si="74"/>
        <v>1</v>
      </c>
      <c r="AB792" s="193" t="str">
        <f t="shared" si="75"/>
        <v/>
      </c>
    </row>
    <row r="793" spans="1:28">
      <c r="A793" s="89">
        <f>IF(AND(COUNTIF(A$1:A$3,"&gt;0")=1,MAX(A$8:A792)&lt;A$1),A792+1,IF(AND(COUNTIF(A$1:A$3,"&gt;0")=2,MAX(A$8:A792)&lt;A$2),A792+1,IF(AND(COUNTIF(A$1:A$3,"&gt;0")=3,MAX(A$8:A792)&lt;A$3),A792+1,0)))</f>
        <v>0</v>
      </c>
      <c r="B793" s="89" t="str">
        <f t="shared" si="76"/>
        <v/>
      </c>
      <c r="C793" s="89" t="str">
        <f t="shared" si="77"/>
        <v/>
      </c>
      <c r="D793" s="87" t="str">
        <f>IF($A793=0,"",IF($A793&lt;=$A$1,+VLOOKUP($A793,'Rashodi- plan-izvršenje'!$A$8:B$1500,'prenos-P-R-N'!D$1,FALSE),IF($A793&gt;$A$2,+VLOOKUP($A793,'Neizmirene obaveze JLS'!$A$11:B$500,'prenos-P-R-N'!D$1,FALSE),"")))</f>
        <v/>
      </c>
      <c r="E793" s="87" t="str">
        <f>IF($A793=0,"",IF($A793&lt;=$A$1,+VLOOKUP($A793,'Rashodi- plan-izvršenje'!$A$8:C$1500,'prenos-P-R-N'!E$1,FALSE),IF($A793&gt;$A$2,+VLOOKUP($A793,'Neizmirene obaveze JLS'!$A$11:C$500,'prenos-P-R-N'!E$1,FALSE),"")))</f>
        <v/>
      </c>
      <c r="F793" s="87" t="str">
        <f>IF($A793=0,"",IF($A793&lt;=$A$1,+VLOOKUP($A793,'Rashodi- plan-izvršenje'!$A$8:D$1500,'prenos-P-R-N'!F$1,FALSE),IF($A793&gt;$A$2,+VLOOKUP($A793,'Neizmirene obaveze JLS'!$A$11:D$500,'prenos-P-R-N'!F$1,FALSE),"")))</f>
        <v/>
      </c>
      <c r="G793" s="87" t="str">
        <f>IF($A793=0,"",IF($A793&lt;=$A$1,+VLOOKUP($A793,'Rashodi- plan-izvršenje'!$A$8:E$1500,'prenos-P-R-N'!G$1,FALSE),IF($A793&gt;$A$2,+VLOOKUP($A793,'Neizmirene obaveze JLS'!$A$11:E$500,'prenos-P-R-N'!G$1,FALSE),"")))</f>
        <v/>
      </c>
      <c r="H793" s="87" t="str">
        <f>IF($A793=0,"",IF($A793&lt;=$A$1,+VLOOKUP($A793,'Rashodi- plan-izvršenje'!$A$8:F$1500,'prenos-P-R-N'!H$1,FALSE),IF($A793&gt;$A$2,+VLOOKUP($A793,'Neizmirene obaveze JLS'!$A$11:F$500,'prenos-P-R-N'!H$1,FALSE),"")))</f>
        <v/>
      </c>
      <c r="I793" s="87" t="str">
        <f>IF($A793=0,"",IF($A793&lt;=$A$1,+VLOOKUP($A793,'Rashodi- plan-izvršenje'!$A$8:G$1500,'prenos-P-R-N'!I$1,FALSE),IF($A793&gt;$A$2,+VLOOKUP($A793,'Neizmirene obaveze JLS'!$A$11:G$500,'prenos-P-R-N'!I$1,FALSE),"")))</f>
        <v/>
      </c>
      <c r="J793" s="87" t="str">
        <f>IF($A793=0,"",IF($A793&lt;=$A$1,+VLOOKUP($A793,'Rashodi- plan-izvršenje'!$A$8:H$1500,'prenos-P-R-N'!J$1,FALSE),IF($A793&gt;$A$2,+VLOOKUP($A793,'Neizmirene obaveze JLS'!$A$11:H$500,'prenos-P-R-N'!J$1,FALSE),"")))</f>
        <v/>
      </c>
      <c r="K793" s="87" t="str">
        <f>IF($A793=0,"",IF($A793&lt;=$A$1,+VLOOKUP($A793,'Rashodi- plan-izvršenje'!$A$8:I$1500,'prenos-P-R-N'!K$1,FALSE),IF($A793&gt;$A$2,+VLOOKUP($A793,'Neizmirene obaveze JLS'!$A$11:I$500,'prenos-P-R-N'!K$1,FALSE),"")))</f>
        <v/>
      </c>
      <c r="L793" t="str">
        <f>IF(A793=0,"",IF(A793&lt;=A$1,+IF(VLOOKUP(A793,'Rashodi- plan-izvršenje'!A$8:J$1500,M$1,FALSE)&gt;0,"Програмска активност","Пројекат"),IF(A793&gt;A$2,+IF(VLOOKUP(A793,'Neizmirene obaveze JLS'!A$8:J$2008,M$1,FALSE)&gt;0,"Програмска активност","Пројекат"),"")))</f>
        <v/>
      </c>
      <c r="M793" s="87" t="str">
        <f>IF(A793=0,"",IF($A793&lt;=$A$1,+IF(VLOOKUP($A793,'Rashodi- plan-izvršenje'!$A$8:$M$1500,10,FALSE)&gt;0,VLOOKUP($A793,'Rashodi- plan-izvršenje'!$A$8:$M$1500,10,FALSE),VLOOKUP($A793,'Rashodi- plan-izvršenje'!$A$8:$M$1500,12,FALSE)),+IF($A793&gt;$A$2,IF(VLOOKUP($A793,'Neizmirene obaveze JLS'!$A$8:$M$1500,10,FALSE)&gt;0,VLOOKUP($A793,'Neizmirene obaveze JLS'!$A$11:$M$1500,10,FALSE),VLOOKUP($A793,'Neizmirene obaveze JLS'!$A$11:$M$1500,12,FALSE)),0)))</f>
        <v/>
      </c>
      <c r="N793" s="87" t="str">
        <f>IF(A793=0,"",IF($A793&lt;=$A$1,+IF(VLOOKUP(A793,'Rashodi- plan-izvršenje'!$A$8:$M$1500,10,FALSE)&gt;0,VLOOKUP(A793,'Rashodi- plan-izvršenje'!$A$8:$M$1500,11,FALSE),VLOOKUP(A793,'Rashodi- plan-izvršenje'!$A$8:$M$1500,13,FALSE)),+IF($A793&gt;$A$2,IF(VLOOKUP($A793,'Neizmirene obaveze JLS'!$A$8:$M$1500,10,FALSE)&gt;0,VLOOKUP($A793,'Neizmirene obaveze JLS'!$A$11:$M$1500,11,FALSE),VLOOKUP($A793,'Neizmirene obaveze JLS'!$A$11:$M$1500,13,FALSE)),0)))</f>
        <v/>
      </c>
      <c r="O793" s="87" t="str">
        <f>IF(A793=0,"",IF($A793&lt;=$A$1,VALUE(+VLOOKUP($A793,'Rashodi- plan-izvršenje'!$A$8:N$1500,'prenos-P-R-N'!O$1,FALSE)),IF($A793&lt;=A$2,VALUE(VLOOKUP($A793,'Prihodi- plan-izvršenje'!$A$8:$H$500,6,FALSE)),VALUE(VLOOKUP($A793,'Neizmirene obaveze JLS'!$A$8:$N$500,O$1,FALSE)))))</f>
        <v/>
      </c>
      <c r="P793" s="87" t="str">
        <f>IF(A793=0,"",IF(A793=0,0,IF(A793&gt;A$2,'šifarnik K-izvor'!G$3,+IF(Q793&lt;700,+'šifarnik K-izvor'!G$2,'šifarnik K-izvor'!G$1))))</f>
        <v/>
      </c>
      <c r="Q793" s="87">
        <f>IF($A793&lt;=$A$1,VALUE(+VLOOKUP($A793,'Rashodi- plan-izvršenje'!$A$8:O$1500,'prenos-P-R-N'!Q$1,FALSE)),IF($A793&lt;=$A$2,VLOOKUP($A793,'Prihodi- plan-izvršenje'!$A$4:$H$500,4,FALSE),IF($A793&lt;=$A$3,VLOOKUP(A793,'Neizmirene obaveze JLS'!$A$11:O$500,Q$1,FALSE),"")))</f>
        <v>0</v>
      </c>
      <c r="R793" s="88">
        <f>IF($A793&lt;=$A$1,VALUE(+VLOOKUP($A793,'Rashodi- plan-izvršenje'!$A$8:P$1500,'prenos-P-R-N'!R$1,FALSE)),IF($A793&lt;=$A$2,VLOOKUP($A793,'Prihodi- plan-izvršenje'!$A$4:$H$500,7,FALSE),""))</f>
        <v>0</v>
      </c>
      <c r="S793" s="88">
        <f>IF(A793=0,0,IF($A793&lt;=$A$1,VALUE(+VLOOKUP($A793,'Rashodi- plan-izvršenje'!$A$8:Q$1500,'prenos-P-R-N'!S$1,FALSE)),IF($A793&lt;=$A$2,VLOOKUP($A793,'Prihodi- plan-izvršenje'!$A$4:$H$500,8,FALSE),0)))</f>
        <v>0</v>
      </c>
      <c r="T793" s="88" t="str">
        <f>IF($A793&gt;$A$2,VLOOKUP($A793,'Neizmirene obaveze JLS'!$A$11:R$500,R$1,FALSE),"")</f>
        <v/>
      </c>
      <c r="U793" s="88">
        <f>IF($A793&gt;$A$2,VLOOKUP($A793,'Neizmirene obaveze JLS'!$A$11:S$500,S$1,FALSE),0)</f>
        <v>0</v>
      </c>
      <c r="V793" s="88">
        <f t="shared" si="73"/>
        <v>0</v>
      </c>
      <c r="W793" s="74"/>
      <c r="X793" s="74"/>
      <c r="Y793" s="74"/>
      <c r="Z793" s="74"/>
      <c r="AA793" s="193">
        <f t="shared" si="74"/>
        <v>1</v>
      </c>
      <c r="AB793" s="193" t="str">
        <f t="shared" si="75"/>
        <v/>
      </c>
    </row>
    <row r="794" spans="1:28">
      <c r="A794" s="89">
        <f>IF(AND(COUNTIF(A$1:A$3,"&gt;0")=1,MAX(A$8:A793)&lt;A$1),A793+1,IF(AND(COUNTIF(A$1:A$3,"&gt;0")=2,MAX(A$8:A793)&lt;A$2),A793+1,IF(AND(COUNTIF(A$1:A$3,"&gt;0")=3,MAX(A$8:A793)&lt;A$3),A793+1,0)))</f>
        <v>0</v>
      </c>
      <c r="B794" s="89" t="str">
        <f t="shared" si="76"/>
        <v/>
      </c>
      <c r="C794" s="89" t="str">
        <f t="shared" si="77"/>
        <v/>
      </c>
      <c r="D794" s="87" t="str">
        <f>IF($A794=0,"",IF($A794&lt;=$A$1,+VLOOKUP($A794,'Rashodi- plan-izvršenje'!$A$8:B$1500,'prenos-P-R-N'!D$1,FALSE),IF($A794&gt;$A$2,+VLOOKUP($A794,'Neizmirene obaveze JLS'!$A$11:B$500,'prenos-P-R-N'!D$1,FALSE),"")))</f>
        <v/>
      </c>
      <c r="E794" s="87" t="str">
        <f>IF($A794=0,"",IF($A794&lt;=$A$1,+VLOOKUP($A794,'Rashodi- plan-izvršenje'!$A$8:C$1500,'prenos-P-R-N'!E$1,FALSE),IF($A794&gt;$A$2,+VLOOKUP($A794,'Neizmirene obaveze JLS'!$A$11:C$500,'prenos-P-R-N'!E$1,FALSE),"")))</f>
        <v/>
      </c>
      <c r="F794" s="87" t="str">
        <f>IF($A794=0,"",IF($A794&lt;=$A$1,+VLOOKUP($A794,'Rashodi- plan-izvršenje'!$A$8:D$1500,'prenos-P-R-N'!F$1,FALSE),IF($A794&gt;$A$2,+VLOOKUP($A794,'Neizmirene obaveze JLS'!$A$11:D$500,'prenos-P-R-N'!F$1,FALSE),"")))</f>
        <v/>
      </c>
      <c r="G794" s="87" t="str">
        <f>IF($A794=0,"",IF($A794&lt;=$A$1,+VLOOKUP($A794,'Rashodi- plan-izvršenje'!$A$8:E$1500,'prenos-P-R-N'!G$1,FALSE),IF($A794&gt;$A$2,+VLOOKUP($A794,'Neizmirene obaveze JLS'!$A$11:E$500,'prenos-P-R-N'!G$1,FALSE),"")))</f>
        <v/>
      </c>
      <c r="H794" s="87" t="str">
        <f>IF($A794=0,"",IF($A794&lt;=$A$1,+VLOOKUP($A794,'Rashodi- plan-izvršenje'!$A$8:F$1500,'prenos-P-R-N'!H$1,FALSE),IF($A794&gt;$A$2,+VLOOKUP($A794,'Neizmirene obaveze JLS'!$A$11:F$500,'prenos-P-R-N'!H$1,FALSE),"")))</f>
        <v/>
      </c>
      <c r="I794" s="87" t="str">
        <f>IF($A794=0,"",IF($A794&lt;=$A$1,+VLOOKUP($A794,'Rashodi- plan-izvršenje'!$A$8:G$1500,'prenos-P-R-N'!I$1,FALSE),IF($A794&gt;$A$2,+VLOOKUP($A794,'Neizmirene obaveze JLS'!$A$11:G$500,'prenos-P-R-N'!I$1,FALSE),"")))</f>
        <v/>
      </c>
      <c r="J794" s="87" t="str">
        <f>IF($A794=0,"",IF($A794&lt;=$A$1,+VLOOKUP($A794,'Rashodi- plan-izvršenje'!$A$8:H$1500,'prenos-P-R-N'!J$1,FALSE),IF($A794&gt;$A$2,+VLOOKUP($A794,'Neizmirene obaveze JLS'!$A$11:H$500,'prenos-P-R-N'!J$1,FALSE),"")))</f>
        <v/>
      </c>
      <c r="K794" s="87" t="str">
        <f>IF($A794=0,"",IF($A794&lt;=$A$1,+VLOOKUP($A794,'Rashodi- plan-izvršenje'!$A$8:I$1500,'prenos-P-R-N'!K$1,FALSE),IF($A794&gt;$A$2,+VLOOKUP($A794,'Neizmirene obaveze JLS'!$A$11:I$500,'prenos-P-R-N'!K$1,FALSE),"")))</f>
        <v/>
      </c>
      <c r="L794" t="str">
        <f>IF(A794=0,"",IF(A794&lt;=A$1,+IF(VLOOKUP(A794,'Rashodi- plan-izvršenje'!A$8:J$1500,M$1,FALSE)&gt;0,"Програмска активност","Пројекат"),IF(A794&gt;A$2,+IF(VLOOKUP(A794,'Neizmirene obaveze JLS'!A$8:J$2008,M$1,FALSE)&gt;0,"Програмска активност","Пројекат"),"")))</f>
        <v/>
      </c>
      <c r="M794" s="87" t="str">
        <f>IF(A794=0,"",IF($A794&lt;=$A$1,+IF(VLOOKUP($A794,'Rashodi- plan-izvršenje'!$A$8:$M$1500,10,FALSE)&gt;0,VLOOKUP($A794,'Rashodi- plan-izvršenje'!$A$8:$M$1500,10,FALSE),VLOOKUP($A794,'Rashodi- plan-izvršenje'!$A$8:$M$1500,12,FALSE)),+IF($A794&gt;$A$2,IF(VLOOKUP($A794,'Neizmirene obaveze JLS'!$A$8:$M$1500,10,FALSE)&gt;0,VLOOKUP($A794,'Neizmirene obaveze JLS'!$A$11:$M$1500,10,FALSE),VLOOKUP($A794,'Neizmirene obaveze JLS'!$A$11:$M$1500,12,FALSE)),0)))</f>
        <v/>
      </c>
      <c r="N794" s="87" t="str">
        <f>IF(A794=0,"",IF($A794&lt;=$A$1,+IF(VLOOKUP(A794,'Rashodi- plan-izvršenje'!$A$8:$M$1500,10,FALSE)&gt;0,VLOOKUP(A794,'Rashodi- plan-izvršenje'!$A$8:$M$1500,11,FALSE),VLOOKUP(A794,'Rashodi- plan-izvršenje'!$A$8:$M$1500,13,FALSE)),+IF($A794&gt;$A$2,IF(VLOOKUP($A794,'Neizmirene obaveze JLS'!$A$8:$M$1500,10,FALSE)&gt;0,VLOOKUP($A794,'Neizmirene obaveze JLS'!$A$11:$M$1500,11,FALSE),VLOOKUP($A794,'Neizmirene obaveze JLS'!$A$11:$M$1500,13,FALSE)),0)))</f>
        <v/>
      </c>
      <c r="O794" s="87" t="str">
        <f>IF(A794=0,"",IF($A794&lt;=$A$1,VALUE(+VLOOKUP($A794,'Rashodi- plan-izvršenje'!$A$8:N$1500,'prenos-P-R-N'!O$1,FALSE)),IF($A794&lt;=A$2,VALUE(VLOOKUP($A794,'Prihodi- plan-izvršenje'!$A$8:$H$500,6,FALSE)),VALUE(VLOOKUP($A794,'Neizmirene obaveze JLS'!$A$8:$N$500,O$1,FALSE)))))</f>
        <v/>
      </c>
      <c r="P794" s="87" t="str">
        <f>IF(A794=0,"",IF(A794=0,0,IF(A794&gt;A$2,'šifarnik K-izvor'!G$3,+IF(Q794&lt;700,+'šifarnik K-izvor'!G$2,'šifarnik K-izvor'!G$1))))</f>
        <v/>
      </c>
      <c r="Q794" s="87">
        <f>IF($A794&lt;=$A$1,VALUE(+VLOOKUP($A794,'Rashodi- plan-izvršenje'!$A$8:O$1500,'prenos-P-R-N'!Q$1,FALSE)),IF($A794&lt;=$A$2,VLOOKUP($A794,'Prihodi- plan-izvršenje'!$A$4:$H$500,4,FALSE),IF($A794&lt;=$A$3,VLOOKUP(A794,'Neizmirene obaveze JLS'!$A$11:O$500,Q$1,FALSE),"")))</f>
        <v>0</v>
      </c>
      <c r="R794" s="88">
        <f>IF($A794&lt;=$A$1,VALUE(+VLOOKUP($A794,'Rashodi- plan-izvršenje'!$A$8:P$1500,'prenos-P-R-N'!R$1,FALSE)),IF($A794&lt;=$A$2,VLOOKUP($A794,'Prihodi- plan-izvršenje'!$A$4:$H$500,7,FALSE),""))</f>
        <v>0</v>
      </c>
      <c r="S794" s="88">
        <f>IF(A794=0,0,IF($A794&lt;=$A$1,VALUE(+VLOOKUP($A794,'Rashodi- plan-izvršenje'!$A$8:Q$1500,'prenos-P-R-N'!S$1,FALSE)),IF($A794&lt;=$A$2,VLOOKUP($A794,'Prihodi- plan-izvršenje'!$A$4:$H$500,8,FALSE),0)))</f>
        <v>0</v>
      </c>
      <c r="T794" s="88" t="str">
        <f>IF($A794&gt;$A$2,VLOOKUP($A794,'Neizmirene obaveze JLS'!$A$11:R$500,R$1,FALSE),"")</f>
        <v/>
      </c>
      <c r="U794" s="88">
        <f>IF($A794&gt;$A$2,VLOOKUP($A794,'Neizmirene obaveze JLS'!$A$11:S$500,S$1,FALSE),0)</f>
        <v>0</v>
      </c>
      <c r="V794" s="88">
        <f t="shared" si="73"/>
        <v>0</v>
      </c>
      <c r="W794" s="74"/>
      <c r="X794" s="74"/>
      <c r="Y794" s="74"/>
      <c r="Z794" s="74"/>
      <c r="AA794" s="193">
        <f t="shared" si="74"/>
        <v>1</v>
      </c>
      <c r="AB794" s="193" t="str">
        <f t="shared" si="75"/>
        <v/>
      </c>
    </row>
    <row r="795" spans="1:28">
      <c r="A795" s="89">
        <f>IF(AND(COUNTIF(A$1:A$3,"&gt;0")=1,MAX(A$8:A794)&lt;A$1),A794+1,IF(AND(COUNTIF(A$1:A$3,"&gt;0")=2,MAX(A$8:A794)&lt;A$2),A794+1,IF(AND(COUNTIF(A$1:A$3,"&gt;0")=3,MAX(A$8:A794)&lt;A$3),A794+1,0)))</f>
        <v>0</v>
      </c>
      <c r="B795" s="89" t="str">
        <f t="shared" si="76"/>
        <v/>
      </c>
      <c r="C795" s="89" t="str">
        <f t="shared" si="77"/>
        <v/>
      </c>
      <c r="D795" s="87" t="str">
        <f>IF($A795=0,"",IF($A795&lt;=$A$1,+VLOOKUP($A795,'Rashodi- plan-izvršenje'!$A$8:B$1500,'prenos-P-R-N'!D$1,FALSE),IF($A795&gt;$A$2,+VLOOKUP($A795,'Neizmirene obaveze JLS'!$A$11:B$500,'prenos-P-R-N'!D$1,FALSE),"")))</f>
        <v/>
      </c>
      <c r="E795" s="87" t="str">
        <f>IF($A795=0,"",IF($A795&lt;=$A$1,+VLOOKUP($A795,'Rashodi- plan-izvršenje'!$A$8:C$1500,'prenos-P-R-N'!E$1,FALSE),IF($A795&gt;$A$2,+VLOOKUP($A795,'Neizmirene obaveze JLS'!$A$11:C$500,'prenos-P-R-N'!E$1,FALSE),"")))</f>
        <v/>
      </c>
      <c r="F795" s="87" t="str">
        <f>IF($A795=0,"",IF($A795&lt;=$A$1,+VLOOKUP($A795,'Rashodi- plan-izvršenje'!$A$8:D$1500,'prenos-P-R-N'!F$1,FALSE),IF($A795&gt;$A$2,+VLOOKUP($A795,'Neizmirene obaveze JLS'!$A$11:D$500,'prenos-P-R-N'!F$1,FALSE),"")))</f>
        <v/>
      </c>
      <c r="G795" s="87" t="str">
        <f>IF($A795=0,"",IF($A795&lt;=$A$1,+VLOOKUP($A795,'Rashodi- plan-izvršenje'!$A$8:E$1500,'prenos-P-R-N'!G$1,FALSE),IF($A795&gt;$A$2,+VLOOKUP($A795,'Neizmirene obaveze JLS'!$A$11:E$500,'prenos-P-R-N'!G$1,FALSE),"")))</f>
        <v/>
      </c>
      <c r="H795" s="87" t="str">
        <f>IF($A795=0,"",IF($A795&lt;=$A$1,+VLOOKUP($A795,'Rashodi- plan-izvršenje'!$A$8:F$1500,'prenos-P-R-N'!H$1,FALSE),IF($A795&gt;$A$2,+VLOOKUP($A795,'Neizmirene obaveze JLS'!$A$11:F$500,'prenos-P-R-N'!H$1,FALSE),"")))</f>
        <v/>
      </c>
      <c r="I795" s="87" t="str">
        <f>IF($A795=0,"",IF($A795&lt;=$A$1,+VLOOKUP($A795,'Rashodi- plan-izvršenje'!$A$8:G$1500,'prenos-P-R-N'!I$1,FALSE),IF($A795&gt;$A$2,+VLOOKUP($A795,'Neizmirene obaveze JLS'!$A$11:G$500,'prenos-P-R-N'!I$1,FALSE),"")))</f>
        <v/>
      </c>
      <c r="J795" s="87" t="str">
        <f>IF($A795=0,"",IF($A795&lt;=$A$1,+VLOOKUP($A795,'Rashodi- plan-izvršenje'!$A$8:H$1500,'prenos-P-R-N'!J$1,FALSE),IF($A795&gt;$A$2,+VLOOKUP($A795,'Neizmirene obaveze JLS'!$A$11:H$500,'prenos-P-R-N'!J$1,FALSE),"")))</f>
        <v/>
      </c>
      <c r="K795" s="87" t="str">
        <f>IF($A795=0,"",IF($A795&lt;=$A$1,+VLOOKUP($A795,'Rashodi- plan-izvršenje'!$A$8:I$1500,'prenos-P-R-N'!K$1,FALSE),IF($A795&gt;$A$2,+VLOOKUP($A795,'Neizmirene obaveze JLS'!$A$11:I$500,'prenos-P-R-N'!K$1,FALSE),"")))</f>
        <v/>
      </c>
      <c r="L795" t="str">
        <f>IF(A795=0,"",IF(A795&lt;=A$1,+IF(VLOOKUP(A795,'Rashodi- plan-izvršenje'!A$8:J$1500,M$1,FALSE)&gt;0,"Програмска активност","Пројекат"),IF(A795&gt;A$2,+IF(VLOOKUP(A795,'Neizmirene obaveze JLS'!A$8:J$2008,M$1,FALSE)&gt;0,"Програмска активност","Пројекат"),"")))</f>
        <v/>
      </c>
      <c r="M795" s="87" t="str">
        <f>IF(A795=0,"",IF($A795&lt;=$A$1,+IF(VLOOKUP($A795,'Rashodi- plan-izvršenje'!$A$8:$M$1500,10,FALSE)&gt;0,VLOOKUP($A795,'Rashodi- plan-izvršenje'!$A$8:$M$1500,10,FALSE),VLOOKUP($A795,'Rashodi- plan-izvršenje'!$A$8:$M$1500,12,FALSE)),+IF($A795&gt;$A$2,IF(VLOOKUP($A795,'Neizmirene obaveze JLS'!$A$8:$M$1500,10,FALSE)&gt;0,VLOOKUP($A795,'Neizmirene obaveze JLS'!$A$11:$M$1500,10,FALSE),VLOOKUP($A795,'Neizmirene obaveze JLS'!$A$11:$M$1500,12,FALSE)),0)))</f>
        <v/>
      </c>
      <c r="N795" s="87" t="str">
        <f>IF(A795=0,"",IF($A795&lt;=$A$1,+IF(VLOOKUP(A795,'Rashodi- plan-izvršenje'!$A$8:$M$1500,10,FALSE)&gt;0,VLOOKUP(A795,'Rashodi- plan-izvršenje'!$A$8:$M$1500,11,FALSE),VLOOKUP(A795,'Rashodi- plan-izvršenje'!$A$8:$M$1500,13,FALSE)),+IF($A795&gt;$A$2,IF(VLOOKUP($A795,'Neizmirene obaveze JLS'!$A$8:$M$1500,10,FALSE)&gt;0,VLOOKUP($A795,'Neizmirene obaveze JLS'!$A$11:$M$1500,11,FALSE),VLOOKUP($A795,'Neizmirene obaveze JLS'!$A$11:$M$1500,13,FALSE)),0)))</f>
        <v/>
      </c>
      <c r="O795" s="87" t="str">
        <f>IF(A795=0,"",IF($A795&lt;=$A$1,VALUE(+VLOOKUP($A795,'Rashodi- plan-izvršenje'!$A$8:N$1500,'prenos-P-R-N'!O$1,FALSE)),IF($A795&lt;=A$2,VALUE(VLOOKUP($A795,'Prihodi- plan-izvršenje'!$A$8:$H$500,6,FALSE)),VALUE(VLOOKUP($A795,'Neizmirene obaveze JLS'!$A$8:$N$500,O$1,FALSE)))))</f>
        <v/>
      </c>
      <c r="P795" s="87" t="str">
        <f>IF(A795=0,"",IF(A795=0,0,IF(A795&gt;A$2,'šifarnik K-izvor'!G$3,+IF(Q795&lt;700,+'šifarnik K-izvor'!G$2,'šifarnik K-izvor'!G$1))))</f>
        <v/>
      </c>
      <c r="Q795" s="87">
        <f>IF($A795&lt;=$A$1,VALUE(+VLOOKUP($A795,'Rashodi- plan-izvršenje'!$A$8:O$1500,'prenos-P-R-N'!Q$1,FALSE)),IF($A795&lt;=$A$2,VLOOKUP($A795,'Prihodi- plan-izvršenje'!$A$4:$H$500,4,FALSE),IF($A795&lt;=$A$3,VLOOKUP(A795,'Neizmirene obaveze JLS'!$A$11:O$500,Q$1,FALSE),"")))</f>
        <v>0</v>
      </c>
      <c r="R795" s="88">
        <f>IF($A795&lt;=$A$1,VALUE(+VLOOKUP($A795,'Rashodi- plan-izvršenje'!$A$8:P$1500,'prenos-P-R-N'!R$1,FALSE)),IF($A795&lt;=$A$2,VLOOKUP($A795,'Prihodi- plan-izvršenje'!$A$4:$H$500,7,FALSE),""))</f>
        <v>0</v>
      </c>
      <c r="S795" s="88">
        <f>IF(A795=0,0,IF($A795&lt;=$A$1,VALUE(+VLOOKUP($A795,'Rashodi- plan-izvršenje'!$A$8:Q$1500,'prenos-P-R-N'!S$1,FALSE)),IF($A795&lt;=$A$2,VLOOKUP($A795,'Prihodi- plan-izvršenje'!$A$4:$H$500,8,FALSE),0)))</f>
        <v>0</v>
      </c>
      <c r="T795" s="88" t="str">
        <f>IF($A795&gt;$A$2,VLOOKUP($A795,'Neizmirene obaveze JLS'!$A$11:R$500,R$1,FALSE),"")</f>
        <v/>
      </c>
      <c r="U795" s="88">
        <f>IF($A795&gt;$A$2,VLOOKUP($A795,'Neizmirene obaveze JLS'!$A$11:S$500,S$1,FALSE),0)</f>
        <v>0</v>
      </c>
      <c r="V795" s="88">
        <f t="shared" si="73"/>
        <v>0</v>
      </c>
      <c r="W795" s="74"/>
      <c r="X795" s="74"/>
      <c r="Y795" s="74"/>
      <c r="Z795" s="74"/>
      <c r="AA795" s="193">
        <f t="shared" si="74"/>
        <v>1</v>
      </c>
      <c r="AB795" s="193" t="str">
        <f t="shared" si="75"/>
        <v/>
      </c>
    </row>
    <row r="796" spans="1:28">
      <c r="A796" s="89">
        <f>IF(AND(COUNTIF(A$1:A$3,"&gt;0")=1,MAX(A$8:A795)&lt;A$1),A795+1,IF(AND(COUNTIF(A$1:A$3,"&gt;0")=2,MAX(A$8:A795)&lt;A$2),A795+1,IF(AND(COUNTIF(A$1:A$3,"&gt;0")=3,MAX(A$8:A795)&lt;A$3),A795+1,0)))</f>
        <v>0</v>
      </c>
      <c r="B796" s="89" t="str">
        <f t="shared" si="76"/>
        <v/>
      </c>
      <c r="C796" s="89" t="str">
        <f t="shared" si="77"/>
        <v/>
      </c>
      <c r="D796" s="87" t="str">
        <f>IF($A796=0,"",IF($A796&lt;=$A$1,+VLOOKUP($A796,'Rashodi- plan-izvršenje'!$A$8:B$1500,'prenos-P-R-N'!D$1,FALSE),IF($A796&gt;$A$2,+VLOOKUP($A796,'Neizmirene obaveze JLS'!$A$11:B$500,'prenos-P-R-N'!D$1,FALSE),"")))</f>
        <v/>
      </c>
      <c r="E796" s="87" t="str">
        <f>IF($A796=0,"",IF($A796&lt;=$A$1,+VLOOKUP($A796,'Rashodi- plan-izvršenje'!$A$8:C$1500,'prenos-P-R-N'!E$1,FALSE),IF($A796&gt;$A$2,+VLOOKUP($A796,'Neizmirene obaveze JLS'!$A$11:C$500,'prenos-P-R-N'!E$1,FALSE),"")))</f>
        <v/>
      </c>
      <c r="F796" s="87" t="str">
        <f>IF($A796=0,"",IF($A796&lt;=$A$1,+VLOOKUP($A796,'Rashodi- plan-izvršenje'!$A$8:D$1500,'prenos-P-R-N'!F$1,FALSE),IF($A796&gt;$A$2,+VLOOKUP($A796,'Neizmirene obaveze JLS'!$A$11:D$500,'prenos-P-R-N'!F$1,FALSE),"")))</f>
        <v/>
      </c>
      <c r="G796" s="87" t="str">
        <f>IF($A796=0,"",IF($A796&lt;=$A$1,+VLOOKUP($A796,'Rashodi- plan-izvršenje'!$A$8:E$1500,'prenos-P-R-N'!G$1,FALSE),IF($A796&gt;$A$2,+VLOOKUP($A796,'Neizmirene obaveze JLS'!$A$11:E$500,'prenos-P-R-N'!G$1,FALSE),"")))</f>
        <v/>
      </c>
      <c r="H796" s="87" t="str">
        <f>IF($A796=0,"",IF($A796&lt;=$A$1,+VLOOKUP($A796,'Rashodi- plan-izvršenje'!$A$8:F$1500,'prenos-P-R-N'!H$1,FALSE),IF($A796&gt;$A$2,+VLOOKUP($A796,'Neizmirene obaveze JLS'!$A$11:F$500,'prenos-P-R-N'!H$1,FALSE),"")))</f>
        <v/>
      </c>
      <c r="I796" s="87" t="str">
        <f>IF($A796=0,"",IF($A796&lt;=$A$1,+VLOOKUP($A796,'Rashodi- plan-izvršenje'!$A$8:G$1500,'prenos-P-R-N'!I$1,FALSE),IF($A796&gt;$A$2,+VLOOKUP($A796,'Neizmirene obaveze JLS'!$A$11:G$500,'prenos-P-R-N'!I$1,FALSE),"")))</f>
        <v/>
      </c>
      <c r="J796" s="87" t="str">
        <f>IF($A796=0,"",IF($A796&lt;=$A$1,+VLOOKUP($A796,'Rashodi- plan-izvršenje'!$A$8:H$1500,'prenos-P-R-N'!J$1,FALSE),IF($A796&gt;$A$2,+VLOOKUP($A796,'Neizmirene obaveze JLS'!$A$11:H$500,'prenos-P-R-N'!J$1,FALSE),"")))</f>
        <v/>
      </c>
      <c r="K796" s="87" t="str">
        <f>IF($A796=0,"",IF($A796&lt;=$A$1,+VLOOKUP($A796,'Rashodi- plan-izvršenje'!$A$8:I$1500,'prenos-P-R-N'!K$1,FALSE),IF($A796&gt;$A$2,+VLOOKUP($A796,'Neizmirene obaveze JLS'!$A$11:I$500,'prenos-P-R-N'!K$1,FALSE),"")))</f>
        <v/>
      </c>
      <c r="L796" t="str">
        <f>IF(A796=0,"",IF(A796&lt;=A$1,+IF(VLOOKUP(A796,'Rashodi- plan-izvršenje'!A$8:J$1500,M$1,FALSE)&gt;0,"Програмска активност","Пројекат"),IF(A796&gt;A$2,+IF(VLOOKUP(A796,'Neizmirene obaveze JLS'!A$8:J$2008,M$1,FALSE)&gt;0,"Програмска активност","Пројекат"),"")))</f>
        <v/>
      </c>
      <c r="M796" s="87" t="str">
        <f>IF(A796=0,"",IF($A796&lt;=$A$1,+IF(VLOOKUP($A796,'Rashodi- plan-izvršenje'!$A$8:$M$1500,10,FALSE)&gt;0,VLOOKUP($A796,'Rashodi- plan-izvršenje'!$A$8:$M$1500,10,FALSE),VLOOKUP($A796,'Rashodi- plan-izvršenje'!$A$8:$M$1500,12,FALSE)),+IF($A796&gt;$A$2,IF(VLOOKUP($A796,'Neizmirene obaveze JLS'!$A$8:$M$1500,10,FALSE)&gt;0,VLOOKUP($A796,'Neizmirene obaveze JLS'!$A$11:$M$1500,10,FALSE),VLOOKUP($A796,'Neizmirene obaveze JLS'!$A$11:$M$1500,12,FALSE)),0)))</f>
        <v/>
      </c>
      <c r="N796" s="87" t="str">
        <f>IF(A796=0,"",IF($A796&lt;=$A$1,+IF(VLOOKUP(A796,'Rashodi- plan-izvršenje'!$A$8:$M$1500,10,FALSE)&gt;0,VLOOKUP(A796,'Rashodi- plan-izvršenje'!$A$8:$M$1500,11,FALSE),VLOOKUP(A796,'Rashodi- plan-izvršenje'!$A$8:$M$1500,13,FALSE)),+IF($A796&gt;$A$2,IF(VLOOKUP($A796,'Neizmirene obaveze JLS'!$A$8:$M$1500,10,FALSE)&gt;0,VLOOKUP($A796,'Neizmirene obaveze JLS'!$A$11:$M$1500,11,FALSE),VLOOKUP($A796,'Neizmirene obaveze JLS'!$A$11:$M$1500,13,FALSE)),0)))</f>
        <v/>
      </c>
      <c r="O796" s="87" t="str">
        <f>IF(A796=0,"",IF($A796&lt;=$A$1,VALUE(+VLOOKUP($A796,'Rashodi- plan-izvršenje'!$A$8:N$1500,'prenos-P-R-N'!O$1,FALSE)),IF($A796&lt;=A$2,VALUE(VLOOKUP($A796,'Prihodi- plan-izvršenje'!$A$8:$H$500,6,FALSE)),VALUE(VLOOKUP($A796,'Neizmirene obaveze JLS'!$A$8:$N$500,O$1,FALSE)))))</f>
        <v/>
      </c>
      <c r="P796" s="87" t="str">
        <f>IF(A796=0,"",IF(A796=0,0,IF(A796&gt;A$2,'šifarnik K-izvor'!G$3,+IF(Q796&lt;700,+'šifarnik K-izvor'!G$2,'šifarnik K-izvor'!G$1))))</f>
        <v/>
      </c>
      <c r="Q796" s="87">
        <f>IF($A796&lt;=$A$1,VALUE(+VLOOKUP($A796,'Rashodi- plan-izvršenje'!$A$8:O$1500,'prenos-P-R-N'!Q$1,FALSE)),IF($A796&lt;=$A$2,VLOOKUP($A796,'Prihodi- plan-izvršenje'!$A$4:$H$500,4,FALSE),IF($A796&lt;=$A$3,VLOOKUP(A796,'Neizmirene obaveze JLS'!$A$11:O$500,Q$1,FALSE),"")))</f>
        <v>0</v>
      </c>
      <c r="R796" s="88">
        <f>IF($A796&lt;=$A$1,VALUE(+VLOOKUP($A796,'Rashodi- plan-izvršenje'!$A$8:P$1500,'prenos-P-R-N'!R$1,FALSE)),IF($A796&lt;=$A$2,VLOOKUP($A796,'Prihodi- plan-izvršenje'!$A$4:$H$500,7,FALSE),""))</f>
        <v>0</v>
      </c>
      <c r="S796" s="88">
        <f>IF(A796=0,0,IF($A796&lt;=$A$1,VALUE(+VLOOKUP($A796,'Rashodi- plan-izvršenje'!$A$8:Q$1500,'prenos-P-R-N'!S$1,FALSE)),IF($A796&lt;=$A$2,VLOOKUP($A796,'Prihodi- plan-izvršenje'!$A$4:$H$500,8,FALSE),0)))</f>
        <v>0</v>
      </c>
      <c r="T796" s="88" t="str">
        <f>IF($A796&gt;$A$2,VLOOKUP($A796,'Neizmirene obaveze JLS'!$A$11:R$500,R$1,FALSE),"")</f>
        <v/>
      </c>
      <c r="U796" s="88">
        <f>IF($A796&gt;$A$2,VLOOKUP($A796,'Neizmirene obaveze JLS'!$A$11:S$500,S$1,FALSE),0)</f>
        <v>0</v>
      </c>
      <c r="V796" s="88">
        <f t="shared" si="73"/>
        <v>0</v>
      </c>
      <c r="W796" s="74"/>
      <c r="X796" s="74"/>
      <c r="Y796" s="74"/>
      <c r="Z796" s="74"/>
      <c r="AA796" s="193">
        <f t="shared" si="74"/>
        <v>1</v>
      </c>
      <c r="AB796" s="193" t="str">
        <f t="shared" si="75"/>
        <v/>
      </c>
    </row>
    <row r="797" spans="1:28">
      <c r="A797" s="89">
        <f>IF(AND(COUNTIF(A$1:A$3,"&gt;0")=1,MAX(A$8:A796)&lt;A$1),A796+1,IF(AND(COUNTIF(A$1:A$3,"&gt;0")=2,MAX(A$8:A796)&lt;A$2),A796+1,IF(AND(COUNTIF(A$1:A$3,"&gt;0")=3,MAX(A$8:A796)&lt;A$3),A796+1,0)))</f>
        <v>0</v>
      </c>
      <c r="B797" s="89" t="str">
        <f t="shared" si="76"/>
        <v/>
      </c>
      <c r="C797" s="89" t="str">
        <f t="shared" si="77"/>
        <v/>
      </c>
      <c r="D797" s="87" t="str">
        <f>IF($A797=0,"",IF($A797&lt;=$A$1,+VLOOKUP($A797,'Rashodi- plan-izvršenje'!$A$8:B$1500,'prenos-P-R-N'!D$1,FALSE),IF($A797&gt;$A$2,+VLOOKUP($A797,'Neizmirene obaveze JLS'!$A$11:B$500,'prenos-P-R-N'!D$1,FALSE),"")))</f>
        <v/>
      </c>
      <c r="E797" s="87" t="str">
        <f>IF($A797=0,"",IF($A797&lt;=$A$1,+VLOOKUP($A797,'Rashodi- plan-izvršenje'!$A$8:C$1500,'prenos-P-R-N'!E$1,FALSE),IF($A797&gt;$A$2,+VLOOKUP($A797,'Neizmirene obaveze JLS'!$A$11:C$500,'prenos-P-R-N'!E$1,FALSE),"")))</f>
        <v/>
      </c>
      <c r="F797" s="87" t="str">
        <f>IF($A797=0,"",IF($A797&lt;=$A$1,+VLOOKUP($A797,'Rashodi- plan-izvršenje'!$A$8:D$1500,'prenos-P-R-N'!F$1,FALSE),IF($A797&gt;$A$2,+VLOOKUP($A797,'Neizmirene obaveze JLS'!$A$11:D$500,'prenos-P-R-N'!F$1,FALSE),"")))</f>
        <v/>
      </c>
      <c r="G797" s="87" t="str">
        <f>IF($A797=0,"",IF($A797&lt;=$A$1,+VLOOKUP($A797,'Rashodi- plan-izvršenje'!$A$8:E$1500,'prenos-P-R-N'!G$1,FALSE),IF($A797&gt;$A$2,+VLOOKUP($A797,'Neizmirene obaveze JLS'!$A$11:E$500,'prenos-P-R-N'!G$1,FALSE),"")))</f>
        <v/>
      </c>
      <c r="H797" s="87" t="str">
        <f>IF($A797=0,"",IF($A797&lt;=$A$1,+VLOOKUP($A797,'Rashodi- plan-izvršenje'!$A$8:F$1500,'prenos-P-R-N'!H$1,FALSE),IF($A797&gt;$A$2,+VLOOKUP($A797,'Neizmirene obaveze JLS'!$A$11:F$500,'prenos-P-R-N'!H$1,FALSE),"")))</f>
        <v/>
      </c>
      <c r="I797" s="87" t="str">
        <f>IF($A797=0,"",IF($A797&lt;=$A$1,+VLOOKUP($A797,'Rashodi- plan-izvršenje'!$A$8:G$1500,'prenos-P-R-N'!I$1,FALSE),IF($A797&gt;$A$2,+VLOOKUP($A797,'Neizmirene obaveze JLS'!$A$11:G$500,'prenos-P-R-N'!I$1,FALSE),"")))</f>
        <v/>
      </c>
      <c r="J797" s="87" t="str">
        <f>IF($A797=0,"",IF($A797&lt;=$A$1,+VLOOKUP($A797,'Rashodi- plan-izvršenje'!$A$8:H$1500,'prenos-P-R-N'!J$1,FALSE),IF($A797&gt;$A$2,+VLOOKUP($A797,'Neizmirene obaveze JLS'!$A$11:H$500,'prenos-P-R-N'!J$1,FALSE),"")))</f>
        <v/>
      </c>
      <c r="K797" s="87" t="str">
        <f>IF($A797=0,"",IF($A797&lt;=$A$1,+VLOOKUP($A797,'Rashodi- plan-izvršenje'!$A$8:I$1500,'prenos-P-R-N'!K$1,FALSE),IF($A797&gt;$A$2,+VLOOKUP($A797,'Neizmirene obaveze JLS'!$A$11:I$500,'prenos-P-R-N'!K$1,FALSE),"")))</f>
        <v/>
      </c>
      <c r="L797" t="str">
        <f>IF(A797=0,"",IF(A797&lt;=A$1,+IF(VLOOKUP(A797,'Rashodi- plan-izvršenje'!A$8:J$1500,M$1,FALSE)&gt;0,"Програмска активност","Пројекат"),IF(A797&gt;A$2,+IF(VLOOKUP(A797,'Neizmirene obaveze JLS'!A$8:J$2008,M$1,FALSE)&gt;0,"Програмска активност","Пројекат"),"")))</f>
        <v/>
      </c>
      <c r="M797" s="87" t="str">
        <f>IF(A797=0,"",IF($A797&lt;=$A$1,+IF(VLOOKUP($A797,'Rashodi- plan-izvršenje'!$A$8:$M$1500,10,FALSE)&gt;0,VLOOKUP($A797,'Rashodi- plan-izvršenje'!$A$8:$M$1500,10,FALSE),VLOOKUP($A797,'Rashodi- plan-izvršenje'!$A$8:$M$1500,12,FALSE)),+IF($A797&gt;$A$2,IF(VLOOKUP($A797,'Neizmirene obaveze JLS'!$A$8:$M$1500,10,FALSE)&gt;0,VLOOKUP($A797,'Neizmirene obaveze JLS'!$A$11:$M$1500,10,FALSE),VLOOKUP($A797,'Neizmirene obaveze JLS'!$A$11:$M$1500,12,FALSE)),0)))</f>
        <v/>
      </c>
      <c r="N797" s="87" t="str">
        <f>IF(A797=0,"",IF($A797&lt;=$A$1,+IF(VLOOKUP(A797,'Rashodi- plan-izvršenje'!$A$8:$M$1500,10,FALSE)&gt;0,VLOOKUP(A797,'Rashodi- plan-izvršenje'!$A$8:$M$1500,11,FALSE),VLOOKUP(A797,'Rashodi- plan-izvršenje'!$A$8:$M$1500,13,FALSE)),+IF($A797&gt;$A$2,IF(VLOOKUP($A797,'Neizmirene obaveze JLS'!$A$8:$M$1500,10,FALSE)&gt;0,VLOOKUP($A797,'Neizmirene obaveze JLS'!$A$11:$M$1500,11,FALSE),VLOOKUP($A797,'Neizmirene obaveze JLS'!$A$11:$M$1500,13,FALSE)),0)))</f>
        <v/>
      </c>
      <c r="O797" s="87" t="str">
        <f>IF(A797=0,"",IF($A797&lt;=$A$1,VALUE(+VLOOKUP($A797,'Rashodi- plan-izvršenje'!$A$8:N$1500,'prenos-P-R-N'!O$1,FALSE)),IF($A797&lt;=A$2,VALUE(VLOOKUP($A797,'Prihodi- plan-izvršenje'!$A$8:$H$500,6,FALSE)),VALUE(VLOOKUP($A797,'Neizmirene obaveze JLS'!$A$8:$N$500,O$1,FALSE)))))</f>
        <v/>
      </c>
      <c r="P797" s="87" t="str">
        <f>IF(A797=0,"",IF(A797=0,0,IF(A797&gt;A$2,'šifarnik K-izvor'!G$3,+IF(Q797&lt;700,+'šifarnik K-izvor'!G$2,'šifarnik K-izvor'!G$1))))</f>
        <v/>
      </c>
      <c r="Q797" s="87">
        <f>IF($A797&lt;=$A$1,VALUE(+VLOOKUP($A797,'Rashodi- plan-izvršenje'!$A$8:O$1500,'prenos-P-R-N'!Q$1,FALSE)),IF($A797&lt;=$A$2,VLOOKUP($A797,'Prihodi- plan-izvršenje'!$A$4:$H$500,4,FALSE),IF($A797&lt;=$A$3,VLOOKUP(A797,'Neizmirene obaveze JLS'!$A$11:O$500,Q$1,FALSE),"")))</f>
        <v>0</v>
      </c>
      <c r="R797" s="88">
        <f>IF($A797&lt;=$A$1,VALUE(+VLOOKUP($A797,'Rashodi- plan-izvršenje'!$A$8:P$1500,'prenos-P-R-N'!R$1,FALSE)),IF($A797&lt;=$A$2,VLOOKUP($A797,'Prihodi- plan-izvršenje'!$A$4:$H$500,7,FALSE),""))</f>
        <v>0</v>
      </c>
      <c r="S797" s="88">
        <f>IF(A797=0,0,IF($A797&lt;=$A$1,VALUE(+VLOOKUP($A797,'Rashodi- plan-izvršenje'!$A$8:Q$1500,'prenos-P-R-N'!S$1,FALSE)),IF($A797&lt;=$A$2,VLOOKUP($A797,'Prihodi- plan-izvršenje'!$A$4:$H$500,8,FALSE),0)))</f>
        <v>0</v>
      </c>
      <c r="T797" s="88" t="str">
        <f>IF($A797&gt;$A$2,VLOOKUP($A797,'Neizmirene obaveze JLS'!$A$11:R$500,R$1,FALSE),"")</f>
        <v/>
      </c>
      <c r="U797" s="88">
        <f>IF($A797&gt;$A$2,VLOOKUP($A797,'Neizmirene obaveze JLS'!$A$11:S$500,S$1,FALSE),0)</f>
        <v>0</v>
      </c>
      <c r="V797" s="88">
        <f t="shared" si="73"/>
        <v>0</v>
      </c>
      <c r="W797" s="74"/>
      <c r="X797" s="74"/>
      <c r="Y797" s="74"/>
      <c r="Z797" s="74"/>
      <c r="AA797" s="193">
        <f t="shared" si="74"/>
        <v>1</v>
      </c>
      <c r="AB797" s="193" t="str">
        <f t="shared" si="75"/>
        <v/>
      </c>
    </row>
    <row r="798" spans="1:28">
      <c r="A798" s="89">
        <f>IF(AND(COUNTIF(A$1:A$3,"&gt;0")=1,MAX(A$8:A797)&lt;A$1),A797+1,IF(AND(COUNTIF(A$1:A$3,"&gt;0")=2,MAX(A$8:A797)&lt;A$2),A797+1,IF(AND(COUNTIF(A$1:A$3,"&gt;0")=3,MAX(A$8:A797)&lt;A$3),A797+1,0)))</f>
        <v>0</v>
      </c>
      <c r="B798" s="89" t="str">
        <f t="shared" si="76"/>
        <v/>
      </c>
      <c r="C798" s="89" t="str">
        <f t="shared" si="77"/>
        <v/>
      </c>
      <c r="D798" s="87" t="str">
        <f>IF($A798=0,"",IF($A798&lt;=$A$1,+VLOOKUP($A798,'Rashodi- plan-izvršenje'!$A$8:B$1500,'prenos-P-R-N'!D$1,FALSE),IF($A798&gt;$A$2,+VLOOKUP($A798,'Neizmirene obaveze JLS'!$A$11:B$500,'prenos-P-R-N'!D$1,FALSE),"")))</f>
        <v/>
      </c>
      <c r="E798" s="87" t="str">
        <f>IF($A798=0,"",IF($A798&lt;=$A$1,+VLOOKUP($A798,'Rashodi- plan-izvršenje'!$A$8:C$1500,'prenos-P-R-N'!E$1,FALSE),IF($A798&gt;$A$2,+VLOOKUP($A798,'Neizmirene obaveze JLS'!$A$11:C$500,'prenos-P-R-N'!E$1,FALSE),"")))</f>
        <v/>
      </c>
      <c r="F798" s="87" t="str">
        <f>IF($A798=0,"",IF($A798&lt;=$A$1,+VLOOKUP($A798,'Rashodi- plan-izvršenje'!$A$8:D$1500,'prenos-P-R-N'!F$1,FALSE),IF($A798&gt;$A$2,+VLOOKUP($A798,'Neizmirene obaveze JLS'!$A$11:D$500,'prenos-P-R-N'!F$1,FALSE),"")))</f>
        <v/>
      </c>
      <c r="G798" s="87" t="str">
        <f>IF($A798=0,"",IF($A798&lt;=$A$1,+VLOOKUP($A798,'Rashodi- plan-izvršenje'!$A$8:E$1500,'prenos-P-R-N'!G$1,FALSE),IF($A798&gt;$A$2,+VLOOKUP($A798,'Neizmirene obaveze JLS'!$A$11:E$500,'prenos-P-R-N'!G$1,FALSE),"")))</f>
        <v/>
      </c>
      <c r="H798" s="87" t="str">
        <f>IF($A798=0,"",IF($A798&lt;=$A$1,+VLOOKUP($A798,'Rashodi- plan-izvršenje'!$A$8:F$1500,'prenos-P-R-N'!H$1,FALSE),IF($A798&gt;$A$2,+VLOOKUP($A798,'Neizmirene obaveze JLS'!$A$11:F$500,'prenos-P-R-N'!H$1,FALSE),"")))</f>
        <v/>
      </c>
      <c r="I798" s="87" t="str">
        <f>IF($A798=0,"",IF($A798&lt;=$A$1,+VLOOKUP($A798,'Rashodi- plan-izvršenje'!$A$8:G$1500,'prenos-P-R-N'!I$1,FALSE),IF($A798&gt;$A$2,+VLOOKUP($A798,'Neizmirene obaveze JLS'!$A$11:G$500,'prenos-P-R-N'!I$1,FALSE),"")))</f>
        <v/>
      </c>
      <c r="J798" s="87" t="str">
        <f>IF($A798=0,"",IF($A798&lt;=$A$1,+VLOOKUP($A798,'Rashodi- plan-izvršenje'!$A$8:H$1500,'prenos-P-R-N'!J$1,FALSE),IF($A798&gt;$A$2,+VLOOKUP($A798,'Neizmirene obaveze JLS'!$A$11:H$500,'prenos-P-R-N'!J$1,FALSE),"")))</f>
        <v/>
      </c>
      <c r="K798" s="87" t="str">
        <f>IF($A798=0,"",IF($A798&lt;=$A$1,+VLOOKUP($A798,'Rashodi- plan-izvršenje'!$A$8:I$1500,'prenos-P-R-N'!K$1,FALSE),IF($A798&gt;$A$2,+VLOOKUP($A798,'Neizmirene obaveze JLS'!$A$11:I$500,'prenos-P-R-N'!K$1,FALSE),"")))</f>
        <v/>
      </c>
      <c r="L798" t="str">
        <f>IF(A798=0,"",IF(A798&lt;=A$1,+IF(VLOOKUP(A798,'Rashodi- plan-izvršenje'!A$8:J$1500,M$1,FALSE)&gt;0,"Програмска активност","Пројекат"),IF(A798&gt;A$2,+IF(VLOOKUP(A798,'Neizmirene obaveze JLS'!A$8:J$2008,M$1,FALSE)&gt;0,"Програмска активност","Пројекат"),"")))</f>
        <v/>
      </c>
      <c r="M798" s="87" t="str">
        <f>IF(A798=0,"",IF($A798&lt;=$A$1,+IF(VLOOKUP($A798,'Rashodi- plan-izvršenje'!$A$8:$M$1500,10,FALSE)&gt;0,VLOOKUP($A798,'Rashodi- plan-izvršenje'!$A$8:$M$1500,10,FALSE),VLOOKUP($A798,'Rashodi- plan-izvršenje'!$A$8:$M$1500,12,FALSE)),+IF($A798&gt;$A$2,IF(VLOOKUP($A798,'Neizmirene obaveze JLS'!$A$8:$M$1500,10,FALSE)&gt;0,VLOOKUP($A798,'Neizmirene obaveze JLS'!$A$11:$M$1500,10,FALSE),VLOOKUP($A798,'Neizmirene obaveze JLS'!$A$11:$M$1500,12,FALSE)),0)))</f>
        <v/>
      </c>
      <c r="N798" s="87" t="str">
        <f>IF(A798=0,"",IF($A798&lt;=$A$1,+IF(VLOOKUP(A798,'Rashodi- plan-izvršenje'!$A$8:$M$1500,10,FALSE)&gt;0,VLOOKUP(A798,'Rashodi- plan-izvršenje'!$A$8:$M$1500,11,FALSE),VLOOKUP(A798,'Rashodi- plan-izvršenje'!$A$8:$M$1500,13,FALSE)),+IF($A798&gt;$A$2,IF(VLOOKUP($A798,'Neizmirene obaveze JLS'!$A$8:$M$1500,10,FALSE)&gt;0,VLOOKUP($A798,'Neizmirene obaveze JLS'!$A$11:$M$1500,11,FALSE),VLOOKUP($A798,'Neizmirene obaveze JLS'!$A$11:$M$1500,13,FALSE)),0)))</f>
        <v/>
      </c>
      <c r="O798" s="87" t="str">
        <f>IF(A798=0,"",IF($A798&lt;=$A$1,VALUE(+VLOOKUP($A798,'Rashodi- plan-izvršenje'!$A$8:N$1500,'prenos-P-R-N'!O$1,FALSE)),IF($A798&lt;=A$2,VALUE(VLOOKUP($A798,'Prihodi- plan-izvršenje'!$A$8:$H$500,6,FALSE)),VALUE(VLOOKUP($A798,'Neizmirene obaveze JLS'!$A$8:$N$500,O$1,FALSE)))))</f>
        <v/>
      </c>
      <c r="P798" s="87" t="str">
        <f>IF(A798=0,"",IF(A798=0,0,IF(A798&gt;A$2,'šifarnik K-izvor'!G$3,+IF(Q798&lt;700,+'šifarnik K-izvor'!G$2,'šifarnik K-izvor'!G$1))))</f>
        <v/>
      </c>
      <c r="Q798" s="87">
        <f>IF($A798&lt;=$A$1,VALUE(+VLOOKUP($A798,'Rashodi- plan-izvršenje'!$A$8:O$1500,'prenos-P-R-N'!Q$1,FALSE)),IF($A798&lt;=$A$2,VLOOKUP($A798,'Prihodi- plan-izvršenje'!$A$4:$H$500,4,FALSE),IF($A798&lt;=$A$3,VLOOKUP(A798,'Neizmirene obaveze JLS'!$A$11:O$500,Q$1,FALSE),"")))</f>
        <v>0</v>
      </c>
      <c r="R798" s="88">
        <f>IF($A798&lt;=$A$1,VALUE(+VLOOKUP($A798,'Rashodi- plan-izvršenje'!$A$8:P$1500,'prenos-P-R-N'!R$1,FALSE)),IF($A798&lt;=$A$2,VLOOKUP($A798,'Prihodi- plan-izvršenje'!$A$4:$H$500,7,FALSE),""))</f>
        <v>0</v>
      </c>
      <c r="S798" s="88">
        <f>IF(A798=0,0,IF($A798&lt;=$A$1,VALUE(+VLOOKUP($A798,'Rashodi- plan-izvršenje'!$A$8:Q$1500,'prenos-P-R-N'!S$1,FALSE)),IF($A798&lt;=$A$2,VLOOKUP($A798,'Prihodi- plan-izvršenje'!$A$4:$H$500,8,FALSE),0)))</f>
        <v>0</v>
      </c>
      <c r="T798" s="88" t="str">
        <f>IF($A798&gt;$A$2,VLOOKUP($A798,'Neizmirene obaveze JLS'!$A$11:R$500,R$1,FALSE),"")</f>
        <v/>
      </c>
      <c r="U798" s="88">
        <f>IF($A798&gt;$A$2,VLOOKUP($A798,'Neizmirene obaveze JLS'!$A$11:S$500,S$1,FALSE),0)</f>
        <v>0</v>
      </c>
      <c r="V798" s="88">
        <f t="shared" si="73"/>
        <v>0</v>
      </c>
      <c r="W798" s="74"/>
      <c r="X798" s="74"/>
      <c r="Y798" s="74"/>
      <c r="Z798" s="74"/>
      <c r="AA798" s="193">
        <f t="shared" si="74"/>
        <v>1</v>
      </c>
      <c r="AB798" s="193" t="str">
        <f t="shared" si="75"/>
        <v/>
      </c>
    </row>
    <row r="799" spans="1:28">
      <c r="A799" s="89">
        <f>IF(AND(COUNTIF(A$1:A$3,"&gt;0")=1,MAX(A$8:A798)&lt;A$1),A798+1,IF(AND(COUNTIF(A$1:A$3,"&gt;0")=2,MAX(A$8:A798)&lt;A$2),A798+1,IF(AND(COUNTIF(A$1:A$3,"&gt;0")=3,MAX(A$8:A798)&lt;A$3),A798+1,0)))</f>
        <v>0</v>
      </c>
      <c r="B799" s="89" t="str">
        <f t="shared" si="76"/>
        <v/>
      </c>
      <c r="C799" s="89" t="str">
        <f t="shared" si="77"/>
        <v/>
      </c>
      <c r="D799" s="87" t="str">
        <f>IF($A799=0,"",IF($A799&lt;=$A$1,+VLOOKUP($A799,'Rashodi- plan-izvršenje'!$A$8:B$1500,'prenos-P-R-N'!D$1,FALSE),IF($A799&gt;$A$2,+VLOOKUP($A799,'Neizmirene obaveze JLS'!$A$11:B$500,'prenos-P-R-N'!D$1,FALSE),"")))</f>
        <v/>
      </c>
      <c r="E799" s="87" t="str">
        <f>IF($A799=0,"",IF($A799&lt;=$A$1,+VLOOKUP($A799,'Rashodi- plan-izvršenje'!$A$8:C$1500,'prenos-P-R-N'!E$1,FALSE),IF($A799&gt;$A$2,+VLOOKUP($A799,'Neizmirene obaveze JLS'!$A$11:C$500,'prenos-P-R-N'!E$1,FALSE),"")))</f>
        <v/>
      </c>
      <c r="F799" s="87" t="str">
        <f>IF($A799=0,"",IF($A799&lt;=$A$1,+VLOOKUP($A799,'Rashodi- plan-izvršenje'!$A$8:D$1500,'prenos-P-R-N'!F$1,FALSE),IF($A799&gt;$A$2,+VLOOKUP($A799,'Neizmirene obaveze JLS'!$A$11:D$500,'prenos-P-R-N'!F$1,FALSE),"")))</f>
        <v/>
      </c>
      <c r="G799" s="87" t="str">
        <f>IF($A799=0,"",IF($A799&lt;=$A$1,+VLOOKUP($A799,'Rashodi- plan-izvršenje'!$A$8:E$1500,'prenos-P-R-N'!G$1,FALSE),IF($A799&gt;$A$2,+VLOOKUP($A799,'Neizmirene obaveze JLS'!$A$11:E$500,'prenos-P-R-N'!G$1,FALSE),"")))</f>
        <v/>
      </c>
      <c r="H799" s="87" t="str">
        <f>IF($A799=0,"",IF($A799&lt;=$A$1,+VLOOKUP($A799,'Rashodi- plan-izvršenje'!$A$8:F$1500,'prenos-P-R-N'!H$1,FALSE),IF($A799&gt;$A$2,+VLOOKUP($A799,'Neizmirene obaveze JLS'!$A$11:F$500,'prenos-P-R-N'!H$1,FALSE),"")))</f>
        <v/>
      </c>
      <c r="I799" s="87" t="str">
        <f>IF($A799=0,"",IF($A799&lt;=$A$1,+VLOOKUP($A799,'Rashodi- plan-izvršenje'!$A$8:G$1500,'prenos-P-R-N'!I$1,FALSE),IF($A799&gt;$A$2,+VLOOKUP($A799,'Neizmirene obaveze JLS'!$A$11:G$500,'prenos-P-R-N'!I$1,FALSE),"")))</f>
        <v/>
      </c>
      <c r="J799" s="87" t="str">
        <f>IF($A799=0,"",IF($A799&lt;=$A$1,+VLOOKUP($A799,'Rashodi- plan-izvršenje'!$A$8:H$1500,'prenos-P-R-N'!J$1,FALSE),IF($A799&gt;$A$2,+VLOOKUP($A799,'Neizmirene obaveze JLS'!$A$11:H$500,'prenos-P-R-N'!J$1,FALSE),"")))</f>
        <v/>
      </c>
      <c r="K799" s="87" t="str">
        <f>IF($A799=0,"",IF($A799&lt;=$A$1,+VLOOKUP($A799,'Rashodi- plan-izvršenje'!$A$8:I$1500,'prenos-P-R-N'!K$1,FALSE),IF($A799&gt;$A$2,+VLOOKUP($A799,'Neizmirene obaveze JLS'!$A$11:I$500,'prenos-P-R-N'!K$1,FALSE),"")))</f>
        <v/>
      </c>
      <c r="L799" t="str">
        <f>IF(A799=0,"",IF(A799&lt;=A$1,+IF(VLOOKUP(A799,'Rashodi- plan-izvršenje'!A$8:J$1500,M$1,FALSE)&gt;0,"Програмска активност","Пројекат"),IF(A799&gt;A$2,+IF(VLOOKUP(A799,'Neizmirene obaveze JLS'!A$8:J$2008,M$1,FALSE)&gt;0,"Програмска активност","Пројекат"),"")))</f>
        <v/>
      </c>
      <c r="M799" s="87" t="str">
        <f>IF(A799=0,"",IF($A799&lt;=$A$1,+IF(VLOOKUP($A799,'Rashodi- plan-izvršenje'!$A$8:$M$1500,10,FALSE)&gt;0,VLOOKUP($A799,'Rashodi- plan-izvršenje'!$A$8:$M$1500,10,FALSE),VLOOKUP($A799,'Rashodi- plan-izvršenje'!$A$8:$M$1500,12,FALSE)),+IF($A799&gt;$A$2,IF(VLOOKUP($A799,'Neizmirene obaveze JLS'!$A$8:$M$1500,10,FALSE)&gt;0,VLOOKUP($A799,'Neizmirene obaveze JLS'!$A$11:$M$1500,10,FALSE),VLOOKUP($A799,'Neizmirene obaveze JLS'!$A$11:$M$1500,12,FALSE)),0)))</f>
        <v/>
      </c>
      <c r="N799" s="87" t="str">
        <f>IF(A799=0,"",IF($A799&lt;=$A$1,+IF(VLOOKUP(A799,'Rashodi- plan-izvršenje'!$A$8:$M$1500,10,FALSE)&gt;0,VLOOKUP(A799,'Rashodi- plan-izvršenje'!$A$8:$M$1500,11,FALSE),VLOOKUP(A799,'Rashodi- plan-izvršenje'!$A$8:$M$1500,13,FALSE)),+IF($A799&gt;$A$2,IF(VLOOKUP($A799,'Neizmirene obaveze JLS'!$A$8:$M$1500,10,FALSE)&gt;0,VLOOKUP($A799,'Neizmirene obaveze JLS'!$A$11:$M$1500,11,FALSE),VLOOKUP($A799,'Neizmirene obaveze JLS'!$A$11:$M$1500,13,FALSE)),0)))</f>
        <v/>
      </c>
      <c r="O799" s="87" t="str">
        <f>IF(A799=0,"",IF($A799&lt;=$A$1,VALUE(+VLOOKUP($A799,'Rashodi- plan-izvršenje'!$A$8:N$1500,'prenos-P-R-N'!O$1,FALSE)),IF($A799&lt;=A$2,VALUE(VLOOKUP($A799,'Prihodi- plan-izvršenje'!$A$8:$H$500,6,FALSE)),VALUE(VLOOKUP($A799,'Neizmirene obaveze JLS'!$A$8:$N$500,O$1,FALSE)))))</f>
        <v/>
      </c>
      <c r="P799" s="87" t="str">
        <f>IF(A799=0,"",IF(A799=0,0,IF(A799&gt;A$2,'šifarnik K-izvor'!G$3,+IF(Q799&lt;700,+'šifarnik K-izvor'!G$2,'šifarnik K-izvor'!G$1))))</f>
        <v/>
      </c>
      <c r="Q799" s="87">
        <f>IF($A799&lt;=$A$1,VALUE(+VLOOKUP($A799,'Rashodi- plan-izvršenje'!$A$8:O$1500,'prenos-P-R-N'!Q$1,FALSE)),IF($A799&lt;=$A$2,VLOOKUP($A799,'Prihodi- plan-izvršenje'!$A$4:$H$500,4,FALSE),IF($A799&lt;=$A$3,VLOOKUP(A799,'Neizmirene obaveze JLS'!$A$11:O$500,Q$1,FALSE),"")))</f>
        <v>0</v>
      </c>
      <c r="R799" s="88">
        <f>IF($A799&lt;=$A$1,VALUE(+VLOOKUP($A799,'Rashodi- plan-izvršenje'!$A$8:P$1500,'prenos-P-R-N'!R$1,FALSE)),IF($A799&lt;=$A$2,VLOOKUP($A799,'Prihodi- plan-izvršenje'!$A$4:$H$500,7,FALSE),""))</f>
        <v>0</v>
      </c>
      <c r="S799" s="88">
        <f>IF(A799=0,0,IF($A799&lt;=$A$1,VALUE(+VLOOKUP($A799,'Rashodi- plan-izvršenje'!$A$8:Q$1500,'prenos-P-R-N'!S$1,FALSE)),IF($A799&lt;=$A$2,VLOOKUP($A799,'Prihodi- plan-izvršenje'!$A$4:$H$500,8,FALSE),0)))</f>
        <v>0</v>
      </c>
      <c r="T799" s="88" t="str">
        <f>IF($A799&gt;$A$2,VLOOKUP($A799,'Neizmirene obaveze JLS'!$A$11:R$500,R$1,FALSE),"")</f>
        <v/>
      </c>
      <c r="U799" s="88">
        <f>IF($A799&gt;$A$2,VLOOKUP($A799,'Neizmirene obaveze JLS'!$A$11:S$500,S$1,FALSE),0)</f>
        <v>0</v>
      </c>
      <c r="V799" s="88">
        <f t="shared" si="73"/>
        <v>0</v>
      </c>
      <c r="W799" s="74"/>
      <c r="X799" s="74"/>
      <c r="Y799" s="74"/>
      <c r="Z799" s="74"/>
      <c r="AA799" s="193">
        <f t="shared" si="74"/>
        <v>1</v>
      </c>
      <c r="AB799" s="193" t="str">
        <f t="shared" si="75"/>
        <v/>
      </c>
    </row>
    <row r="800" spans="1:28">
      <c r="A800" s="89">
        <f>IF(AND(COUNTIF(A$1:A$3,"&gt;0")=1,MAX(A$8:A799)&lt;A$1),A799+1,IF(AND(COUNTIF(A$1:A$3,"&gt;0")=2,MAX(A$8:A799)&lt;A$2),A799+1,IF(AND(COUNTIF(A$1:A$3,"&gt;0")=3,MAX(A$8:A799)&lt;A$3),A799+1,0)))</f>
        <v>0</v>
      </c>
      <c r="B800" s="89" t="str">
        <f t="shared" si="76"/>
        <v/>
      </c>
      <c r="C800" s="89" t="str">
        <f t="shared" si="77"/>
        <v/>
      </c>
      <c r="D800" s="87" t="str">
        <f>IF($A800=0,"",IF($A800&lt;=$A$1,+VLOOKUP($A800,'Rashodi- plan-izvršenje'!$A$8:B$1500,'prenos-P-R-N'!D$1,FALSE),IF($A800&gt;$A$2,+VLOOKUP($A800,'Neizmirene obaveze JLS'!$A$11:B$500,'prenos-P-R-N'!D$1,FALSE),"")))</f>
        <v/>
      </c>
      <c r="E800" s="87" t="str">
        <f>IF($A800=0,"",IF($A800&lt;=$A$1,+VLOOKUP($A800,'Rashodi- plan-izvršenje'!$A$8:C$1500,'prenos-P-R-N'!E$1,FALSE),IF($A800&gt;$A$2,+VLOOKUP($A800,'Neizmirene obaveze JLS'!$A$11:C$500,'prenos-P-R-N'!E$1,FALSE),"")))</f>
        <v/>
      </c>
      <c r="F800" s="87" t="str">
        <f>IF($A800=0,"",IF($A800&lt;=$A$1,+VLOOKUP($A800,'Rashodi- plan-izvršenje'!$A$8:D$1500,'prenos-P-R-N'!F$1,FALSE),IF($A800&gt;$A$2,+VLOOKUP($A800,'Neizmirene obaveze JLS'!$A$11:D$500,'prenos-P-R-N'!F$1,FALSE),"")))</f>
        <v/>
      </c>
      <c r="G800" s="87" t="str">
        <f>IF($A800=0,"",IF($A800&lt;=$A$1,+VLOOKUP($A800,'Rashodi- plan-izvršenje'!$A$8:E$1500,'prenos-P-R-N'!G$1,FALSE),IF($A800&gt;$A$2,+VLOOKUP($A800,'Neizmirene obaveze JLS'!$A$11:E$500,'prenos-P-R-N'!G$1,FALSE),"")))</f>
        <v/>
      </c>
      <c r="H800" s="87" t="str">
        <f>IF($A800=0,"",IF($A800&lt;=$A$1,+VLOOKUP($A800,'Rashodi- plan-izvršenje'!$A$8:F$1500,'prenos-P-R-N'!H$1,FALSE),IF($A800&gt;$A$2,+VLOOKUP($A800,'Neizmirene obaveze JLS'!$A$11:F$500,'prenos-P-R-N'!H$1,FALSE),"")))</f>
        <v/>
      </c>
      <c r="I800" s="87" t="str">
        <f>IF($A800=0,"",IF($A800&lt;=$A$1,+VLOOKUP($A800,'Rashodi- plan-izvršenje'!$A$8:G$1500,'prenos-P-R-N'!I$1,FALSE),IF($A800&gt;$A$2,+VLOOKUP($A800,'Neizmirene obaveze JLS'!$A$11:G$500,'prenos-P-R-N'!I$1,FALSE),"")))</f>
        <v/>
      </c>
      <c r="J800" s="87" t="str">
        <f>IF($A800=0,"",IF($A800&lt;=$A$1,+VLOOKUP($A800,'Rashodi- plan-izvršenje'!$A$8:H$1500,'prenos-P-R-N'!J$1,FALSE),IF($A800&gt;$A$2,+VLOOKUP($A800,'Neizmirene obaveze JLS'!$A$11:H$500,'prenos-P-R-N'!J$1,FALSE),"")))</f>
        <v/>
      </c>
      <c r="K800" s="87" t="str">
        <f>IF($A800=0,"",IF($A800&lt;=$A$1,+VLOOKUP($A800,'Rashodi- plan-izvršenje'!$A$8:I$1500,'prenos-P-R-N'!K$1,FALSE),IF($A800&gt;$A$2,+VLOOKUP($A800,'Neizmirene obaveze JLS'!$A$11:I$500,'prenos-P-R-N'!K$1,FALSE),"")))</f>
        <v/>
      </c>
      <c r="L800" t="str">
        <f>IF(A800=0,"",IF(A800&lt;=A$1,+IF(VLOOKUP(A800,'Rashodi- plan-izvršenje'!A$8:J$1500,M$1,FALSE)&gt;0,"Програмска активност","Пројекат"),IF(A800&gt;A$2,+IF(VLOOKUP(A800,'Neizmirene obaveze JLS'!A$8:J$2008,M$1,FALSE)&gt;0,"Програмска активност","Пројекат"),"")))</f>
        <v/>
      </c>
      <c r="M800" s="87" t="str">
        <f>IF(A800=0,"",IF($A800&lt;=$A$1,+IF(VLOOKUP($A800,'Rashodi- plan-izvršenje'!$A$8:$M$1500,10,FALSE)&gt;0,VLOOKUP($A800,'Rashodi- plan-izvršenje'!$A$8:$M$1500,10,FALSE),VLOOKUP($A800,'Rashodi- plan-izvršenje'!$A$8:$M$1500,12,FALSE)),+IF($A800&gt;$A$2,IF(VLOOKUP($A800,'Neizmirene obaveze JLS'!$A$8:$M$1500,10,FALSE)&gt;0,VLOOKUP($A800,'Neizmirene obaveze JLS'!$A$11:$M$1500,10,FALSE),VLOOKUP($A800,'Neizmirene obaveze JLS'!$A$11:$M$1500,12,FALSE)),0)))</f>
        <v/>
      </c>
      <c r="N800" s="87" t="str">
        <f>IF(A800=0,"",IF($A800&lt;=$A$1,+IF(VLOOKUP(A800,'Rashodi- plan-izvršenje'!$A$8:$M$1500,10,FALSE)&gt;0,VLOOKUP(A800,'Rashodi- plan-izvršenje'!$A$8:$M$1500,11,FALSE),VLOOKUP(A800,'Rashodi- plan-izvršenje'!$A$8:$M$1500,13,FALSE)),+IF($A800&gt;$A$2,IF(VLOOKUP($A800,'Neizmirene obaveze JLS'!$A$8:$M$1500,10,FALSE)&gt;0,VLOOKUP($A800,'Neizmirene obaveze JLS'!$A$11:$M$1500,11,FALSE),VLOOKUP($A800,'Neizmirene obaveze JLS'!$A$11:$M$1500,13,FALSE)),0)))</f>
        <v/>
      </c>
      <c r="O800" s="87" t="str">
        <f>IF(A800=0,"",IF($A800&lt;=$A$1,VALUE(+VLOOKUP($A800,'Rashodi- plan-izvršenje'!$A$8:N$1500,'prenos-P-R-N'!O$1,FALSE)),IF($A800&lt;=A$2,VALUE(VLOOKUP($A800,'Prihodi- plan-izvršenje'!$A$8:$H$500,6,FALSE)),VALUE(VLOOKUP($A800,'Neizmirene obaveze JLS'!$A$8:$N$500,O$1,FALSE)))))</f>
        <v/>
      </c>
      <c r="P800" s="87" t="str">
        <f>IF(A800=0,"",IF(A800=0,0,IF(A800&gt;A$2,'šifarnik K-izvor'!G$3,+IF(Q800&lt;700,+'šifarnik K-izvor'!G$2,'šifarnik K-izvor'!G$1))))</f>
        <v/>
      </c>
      <c r="Q800" s="87">
        <f>IF($A800&lt;=$A$1,VALUE(+VLOOKUP($A800,'Rashodi- plan-izvršenje'!$A$8:O$1500,'prenos-P-R-N'!Q$1,FALSE)),IF($A800&lt;=$A$2,VLOOKUP($A800,'Prihodi- plan-izvršenje'!$A$4:$H$500,4,FALSE),IF($A800&lt;=$A$3,VLOOKUP(A800,'Neizmirene obaveze JLS'!$A$11:O$500,Q$1,FALSE),"")))</f>
        <v>0</v>
      </c>
      <c r="R800" s="88">
        <f>IF($A800&lt;=$A$1,VALUE(+VLOOKUP($A800,'Rashodi- plan-izvršenje'!$A$8:P$1500,'prenos-P-R-N'!R$1,FALSE)),IF($A800&lt;=$A$2,VLOOKUP($A800,'Prihodi- plan-izvršenje'!$A$4:$H$500,7,FALSE),""))</f>
        <v>0</v>
      </c>
      <c r="S800" s="88">
        <f>IF(A800=0,0,IF($A800&lt;=$A$1,VALUE(+VLOOKUP($A800,'Rashodi- plan-izvršenje'!$A$8:Q$1500,'prenos-P-R-N'!S$1,FALSE)),IF($A800&lt;=$A$2,VLOOKUP($A800,'Prihodi- plan-izvršenje'!$A$4:$H$500,8,FALSE),0)))</f>
        <v>0</v>
      </c>
      <c r="T800" s="88" t="str">
        <f>IF($A800&gt;$A$2,VLOOKUP($A800,'Neizmirene obaveze JLS'!$A$11:R$500,R$1,FALSE),"")</f>
        <v/>
      </c>
      <c r="U800" s="88">
        <f>IF($A800&gt;$A$2,VLOOKUP($A800,'Neizmirene obaveze JLS'!$A$11:S$500,S$1,FALSE),0)</f>
        <v>0</v>
      </c>
      <c r="V800" s="88">
        <f t="shared" si="73"/>
        <v>0</v>
      </c>
      <c r="W800" s="74"/>
      <c r="X800" s="74"/>
      <c r="Y800" s="74"/>
      <c r="Z800" s="74"/>
      <c r="AA800" s="193">
        <f t="shared" si="74"/>
        <v>1</v>
      </c>
      <c r="AB800" s="193" t="str">
        <f t="shared" si="75"/>
        <v/>
      </c>
    </row>
    <row r="801" spans="1:28">
      <c r="A801" s="89">
        <f>IF(AND(COUNTIF(A$1:A$3,"&gt;0")=1,MAX(A$8:A800)&lt;A$1),A800+1,IF(AND(COUNTIF(A$1:A$3,"&gt;0")=2,MAX(A$8:A800)&lt;A$2),A800+1,IF(AND(COUNTIF(A$1:A$3,"&gt;0")=3,MAX(A$8:A800)&lt;A$3),A800+1,0)))</f>
        <v>0</v>
      </c>
      <c r="B801" s="89" t="str">
        <f t="shared" si="76"/>
        <v/>
      </c>
      <c r="C801" s="89" t="str">
        <f t="shared" si="77"/>
        <v/>
      </c>
      <c r="D801" s="87" t="str">
        <f>IF($A801=0,"",IF($A801&lt;=$A$1,+VLOOKUP($A801,'Rashodi- plan-izvršenje'!$A$8:B$1500,'prenos-P-R-N'!D$1,FALSE),IF($A801&gt;$A$2,+VLOOKUP($A801,'Neizmirene obaveze JLS'!$A$11:B$500,'prenos-P-R-N'!D$1,FALSE),"")))</f>
        <v/>
      </c>
      <c r="E801" s="87" t="str">
        <f>IF($A801=0,"",IF($A801&lt;=$A$1,+VLOOKUP($A801,'Rashodi- plan-izvršenje'!$A$8:C$1500,'prenos-P-R-N'!E$1,FALSE),IF($A801&gt;$A$2,+VLOOKUP($A801,'Neizmirene obaveze JLS'!$A$11:C$500,'prenos-P-R-N'!E$1,FALSE),"")))</f>
        <v/>
      </c>
      <c r="F801" s="87" t="str">
        <f>IF($A801=0,"",IF($A801&lt;=$A$1,+VLOOKUP($A801,'Rashodi- plan-izvršenje'!$A$8:D$1500,'prenos-P-R-N'!F$1,FALSE),IF($A801&gt;$A$2,+VLOOKUP($A801,'Neizmirene obaveze JLS'!$A$11:D$500,'prenos-P-R-N'!F$1,FALSE),"")))</f>
        <v/>
      </c>
      <c r="G801" s="87" t="str">
        <f>IF($A801=0,"",IF($A801&lt;=$A$1,+VLOOKUP($A801,'Rashodi- plan-izvršenje'!$A$8:E$1500,'prenos-P-R-N'!G$1,FALSE),IF($A801&gt;$A$2,+VLOOKUP($A801,'Neizmirene obaveze JLS'!$A$11:E$500,'prenos-P-R-N'!G$1,FALSE),"")))</f>
        <v/>
      </c>
      <c r="H801" s="87" t="str">
        <f>IF($A801=0,"",IF($A801&lt;=$A$1,+VLOOKUP($A801,'Rashodi- plan-izvršenje'!$A$8:F$1500,'prenos-P-R-N'!H$1,FALSE),IF($A801&gt;$A$2,+VLOOKUP($A801,'Neizmirene obaveze JLS'!$A$11:F$500,'prenos-P-R-N'!H$1,FALSE),"")))</f>
        <v/>
      </c>
      <c r="I801" s="87" t="str">
        <f>IF($A801=0,"",IF($A801&lt;=$A$1,+VLOOKUP($A801,'Rashodi- plan-izvršenje'!$A$8:G$1500,'prenos-P-R-N'!I$1,FALSE),IF($A801&gt;$A$2,+VLOOKUP($A801,'Neizmirene obaveze JLS'!$A$11:G$500,'prenos-P-R-N'!I$1,FALSE),"")))</f>
        <v/>
      </c>
      <c r="J801" s="87" t="str">
        <f>IF($A801=0,"",IF($A801&lt;=$A$1,+VLOOKUP($A801,'Rashodi- plan-izvršenje'!$A$8:H$1500,'prenos-P-R-N'!J$1,FALSE),IF($A801&gt;$A$2,+VLOOKUP($A801,'Neizmirene obaveze JLS'!$A$11:H$500,'prenos-P-R-N'!J$1,FALSE),"")))</f>
        <v/>
      </c>
      <c r="K801" s="87" t="str">
        <f>IF($A801=0,"",IF($A801&lt;=$A$1,+VLOOKUP($A801,'Rashodi- plan-izvršenje'!$A$8:I$1500,'prenos-P-R-N'!K$1,FALSE),IF($A801&gt;$A$2,+VLOOKUP($A801,'Neizmirene obaveze JLS'!$A$11:I$500,'prenos-P-R-N'!K$1,FALSE),"")))</f>
        <v/>
      </c>
      <c r="L801" t="str">
        <f>IF(A801=0,"",IF(A801&lt;=A$1,+IF(VLOOKUP(A801,'Rashodi- plan-izvršenje'!A$8:J$1500,M$1,FALSE)&gt;0,"Програмска активност","Пројекат"),IF(A801&gt;A$2,+IF(VLOOKUP(A801,'Neizmirene obaveze JLS'!A$8:J$2008,M$1,FALSE)&gt;0,"Програмска активност","Пројекат"),"")))</f>
        <v/>
      </c>
      <c r="M801" s="87" t="str">
        <f>IF(A801=0,"",IF($A801&lt;=$A$1,+IF(VLOOKUP($A801,'Rashodi- plan-izvršenje'!$A$8:$M$1500,10,FALSE)&gt;0,VLOOKUP($A801,'Rashodi- plan-izvršenje'!$A$8:$M$1500,10,FALSE),VLOOKUP($A801,'Rashodi- plan-izvršenje'!$A$8:$M$1500,12,FALSE)),+IF($A801&gt;$A$2,IF(VLOOKUP($A801,'Neizmirene obaveze JLS'!$A$8:$M$1500,10,FALSE)&gt;0,VLOOKUP($A801,'Neizmirene obaveze JLS'!$A$11:$M$1500,10,FALSE),VLOOKUP($A801,'Neizmirene obaveze JLS'!$A$11:$M$1500,12,FALSE)),0)))</f>
        <v/>
      </c>
      <c r="N801" s="87" t="str">
        <f>IF(A801=0,"",IF($A801&lt;=$A$1,+IF(VLOOKUP(A801,'Rashodi- plan-izvršenje'!$A$8:$M$1500,10,FALSE)&gt;0,VLOOKUP(A801,'Rashodi- plan-izvršenje'!$A$8:$M$1500,11,FALSE),VLOOKUP(A801,'Rashodi- plan-izvršenje'!$A$8:$M$1500,13,FALSE)),+IF($A801&gt;$A$2,IF(VLOOKUP($A801,'Neizmirene obaveze JLS'!$A$8:$M$1500,10,FALSE)&gt;0,VLOOKUP($A801,'Neizmirene obaveze JLS'!$A$11:$M$1500,11,FALSE),VLOOKUP($A801,'Neizmirene obaveze JLS'!$A$11:$M$1500,13,FALSE)),0)))</f>
        <v/>
      </c>
      <c r="O801" s="87" t="str">
        <f>IF(A801=0,"",IF($A801&lt;=$A$1,VALUE(+VLOOKUP($A801,'Rashodi- plan-izvršenje'!$A$8:N$1500,'prenos-P-R-N'!O$1,FALSE)),IF($A801&lt;=A$2,VALUE(VLOOKUP($A801,'Prihodi- plan-izvršenje'!$A$8:$H$500,6,FALSE)),VALUE(VLOOKUP($A801,'Neizmirene obaveze JLS'!$A$8:$N$500,O$1,FALSE)))))</f>
        <v/>
      </c>
      <c r="P801" s="87" t="str">
        <f>IF(A801=0,"",IF(A801=0,0,IF(A801&gt;A$2,'šifarnik K-izvor'!G$3,+IF(Q801&lt;700,+'šifarnik K-izvor'!G$2,'šifarnik K-izvor'!G$1))))</f>
        <v/>
      </c>
      <c r="Q801" s="87">
        <f>IF($A801&lt;=$A$1,VALUE(+VLOOKUP($A801,'Rashodi- plan-izvršenje'!$A$8:O$1500,'prenos-P-R-N'!Q$1,FALSE)),IF($A801&lt;=$A$2,VLOOKUP($A801,'Prihodi- plan-izvršenje'!$A$4:$H$500,4,FALSE),IF($A801&lt;=$A$3,VLOOKUP(A801,'Neizmirene obaveze JLS'!$A$11:O$500,Q$1,FALSE),"")))</f>
        <v>0</v>
      </c>
      <c r="R801" s="88">
        <f>IF($A801&lt;=$A$1,VALUE(+VLOOKUP($A801,'Rashodi- plan-izvršenje'!$A$8:P$1500,'prenos-P-R-N'!R$1,FALSE)),IF($A801&lt;=$A$2,VLOOKUP($A801,'Prihodi- plan-izvršenje'!$A$4:$H$500,7,FALSE),""))</f>
        <v>0</v>
      </c>
      <c r="S801" s="88">
        <f>IF(A801=0,0,IF($A801&lt;=$A$1,VALUE(+VLOOKUP($A801,'Rashodi- plan-izvršenje'!$A$8:Q$1500,'prenos-P-R-N'!S$1,FALSE)),IF($A801&lt;=$A$2,VLOOKUP($A801,'Prihodi- plan-izvršenje'!$A$4:$H$500,8,FALSE),0)))</f>
        <v>0</v>
      </c>
      <c r="T801" s="88" t="str">
        <f>IF($A801&gt;$A$2,VLOOKUP($A801,'Neizmirene obaveze JLS'!$A$11:R$500,R$1,FALSE),"")</f>
        <v/>
      </c>
      <c r="U801" s="88">
        <f>IF($A801&gt;$A$2,VLOOKUP($A801,'Neizmirene obaveze JLS'!$A$11:S$500,S$1,FALSE),0)</f>
        <v>0</v>
      </c>
      <c r="V801" s="88">
        <f t="shared" si="73"/>
        <v>0</v>
      </c>
      <c r="W801" s="74"/>
      <c r="X801" s="74"/>
      <c r="Y801" s="74"/>
      <c r="Z801" s="74"/>
      <c r="AA801" s="193">
        <f t="shared" si="74"/>
        <v>1</v>
      </c>
      <c r="AB801" s="193" t="str">
        <f t="shared" si="75"/>
        <v/>
      </c>
    </row>
    <row r="802" spans="1:28">
      <c r="A802" s="89">
        <f>IF(AND(COUNTIF(A$1:A$3,"&gt;0")=1,MAX(A$8:A801)&lt;A$1),A801+1,IF(AND(COUNTIF(A$1:A$3,"&gt;0")=2,MAX(A$8:A801)&lt;A$2),A801+1,IF(AND(COUNTIF(A$1:A$3,"&gt;0")=3,MAX(A$8:A801)&lt;A$3),A801+1,0)))</f>
        <v>0</v>
      </c>
      <c r="B802" s="89" t="str">
        <f t="shared" si="76"/>
        <v/>
      </c>
      <c r="C802" s="89" t="str">
        <f t="shared" si="77"/>
        <v/>
      </c>
      <c r="D802" s="87" t="str">
        <f>IF($A802=0,"",IF($A802&lt;=$A$1,+VLOOKUP($A802,'Rashodi- plan-izvršenje'!$A$8:B$1500,'prenos-P-R-N'!D$1,FALSE),IF($A802&gt;$A$2,+VLOOKUP($A802,'Neizmirene obaveze JLS'!$A$11:B$500,'prenos-P-R-N'!D$1,FALSE),"")))</f>
        <v/>
      </c>
      <c r="E802" s="87" t="str">
        <f>IF($A802=0,"",IF($A802&lt;=$A$1,+VLOOKUP($A802,'Rashodi- plan-izvršenje'!$A$8:C$1500,'prenos-P-R-N'!E$1,FALSE),IF($A802&gt;$A$2,+VLOOKUP($A802,'Neizmirene obaveze JLS'!$A$11:C$500,'prenos-P-R-N'!E$1,FALSE),"")))</f>
        <v/>
      </c>
      <c r="F802" s="87" t="str">
        <f>IF($A802=0,"",IF($A802&lt;=$A$1,+VLOOKUP($A802,'Rashodi- plan-izvršenje'!$A$8:D$1500,'prenos-P-R-N'!F$1,FALSE),IF($A802&gt;$A$2,+VLOOKUP($A802,'Neizmirene obaveze JLS'!$A$11:D$500,'prenos-P-R-N'!F$1,FALSE),"")))</f>
        <v/>
      </c>
      <c r="G802" s="87" t="str">
        <f>IF($A802=0,"",IF($A802&lt;=$A$1,+VLOOKUP($A802,'Rashodi- plan-izvršenje'!$A$8:E$1500,'prenos-P-R-N'!G$1,FALSE),IF($A802&gt;$A$2,+VLOOKUP($A802,'Neizmirene obaveze JLS'!$A$11:E$500,'prenos-P-R-N'!G$1,FALSE),"")))</f>
        <v/>
      </c>
      <c r="H802" s="87" t="str">
        <f>IF($A802=0,"",IF($A802&lt;=$A$1,+VLOOKUP($A802,'Rashodi- plan-izvršenje'!$A$8:F$1500,'prenos-P-R-N'!H$1,FALSE),IF($A802&gt;$A$2,+VLOOKUP($A802,'Neizmirene obaveze JLS'!$A$11:F$500,'prenos-P-R-N'!H$1,FALSE),"")))</f>
        <v/>
      </c>
      <c r="I802" s="87" t="str">
        <f>IF($A802=0,"",IF($A802&lt;=$A$1,+VLOOKUP($A802,'Rashodi- plan-izvršenje'!$A$8:G$1500,'prenos-P-R-N'!I$1,FALSE),IF($A802&gt;$A$2,+VLOOKUP($A802,'Neizmirene obaveze JLS'!$A$11:G$500,'prenos-P-R-N'!I$1,FALSE),"")))</f>
        <v/>
      </c>
      <c r="J802" s="87" t="str">
        <f>IF($A802=0,"",IF($A802&lt;=$A$1,+VLOOKUP($A802,'Rashodi- plan-izvršenje'!$A$8:H$1500,'prenos-P-R-N'!J$1,FALSE),IF($A802&gt;$A$2,+VLOOKUP($A802,'Neizmirene obaveze JLS'!$A$11:H$500,'prenos-P-R-N'!J$1,FALSE),"")))</f>
        <v/>
      </c>
      <c r="K802" s="87" t="str">
        <f>IF($A802=0,"",IF($A802&lt;=$A$1,+VLOOKUP($A802,'Rashodi- plan-izvršenje'!$A$8:I$1500,'prenos-P-R-N'!K$1,FALSE),IF($A802&gt;$A$2,+VLOOKUP($A802,'Neizmirene obaveze JLS'!$A$11:I$500,'prenos-P-R-N'!K$1,FALSE),"")))</f>
        <v/>
      </c>
      <c r="L802" t="str">
        <f>IF(A802=0,"",IF(A802&lt;=A$1,+IF(VLOOKUP(A802,'Rashodi- plan-izvršenje'!A$8:J$1500,M$1,FALSE)&gt;0,"Програмска активност","Пројекат"),IF(A802&gt;A$2,+IF(VLOOKUP(A802,'Neizmirene obaveze JLS'!A$8:J$2008,M$1,FALSE)&gt;0,"Програмска активност","Пројекат"),"")))</f>
        <v/>
      </c>
      <c r="M802" s="87" t="str">
        <f>IF(A802=0,"",IF($A802&lt;=$A$1,+IF(VLOOKUP($A802,'Rashodi- plan-izvršenje'!$A$8:$M$1500,10,FALSE)&gt;0,VLOOKUP($A802,'Rashodi- plan-izvršenje'!$A$8:$M$1500,10,FALSE),VLOOKUP($A802,'Rashodi- plan-izvršenje'!$A$8:$M$1500,12,FALSE)),+IF($A802&gt;$A$2,IF(VLOOKUP($A802,'Neizmirene obaveze JLS'!$A$8:$M$1500,10,FALSE)&gt;0,VLOOKUP($A802,'Neizmirene obaveze JLS'!$A$11:$M$1500,10,FALSE),VLOOKUP($A802,'Neizmirene obaveze JLS'!$A$11:$M$1500,12,FALSE)),0)))</f>
        <v/>
      </c>
      <c r="N802" s="87" t="str">
        <f>IF(A802=0,"",IF($A802&lt;=$A$1,+IF(VLOOKUP(A802,'Rashodi- plan-izvršenje'!$A$8:$M$1500,10,FALSE)&gt;0,VLOOKUP(A802,'Rashodi- plan-izvršenje'!$A$8:$M$1500,11,FALSE),VLOOKUP(A802,'Rashodi- plan-izvršenje'!$A$8:$M$1500,13,FALSE)),+IF($A802&gt;$A$2,IF(VLOOKUP($A802,'Neizmirene obaveze JLS'!$A$8:$M$1500,10,FALSE)&gt;0,VLOOKUP($A802,'Neizmirene obaveze JLS'!$A$11:$M$1500,11,FALSE),VLOOKUP($A802,'Neizmirene obaveze JLS'!$A$11:$M$1500,13,FALSE)),0)))</f>
        <v/>
      </c>
      <c r="O802" s="87" t="str">
        <f>IF(A802=0,"",IF($A802&lt;=$A$1,VALUE(+VLOOKUP($A802,'Rashodi- plan-izvršenje'!$A$8:N$1500,'prenos-P-R-N'!O$1,FALSE)),IF($A802&lt;=A$2,VALUE(VLOOKUP($A802,'Prihodi- plan-izvršenje'!$A$8:$H$500,6,FALSE)),VALUE(VLOOKUP($A802,'Neizmirene obaveze JLS'!$A$8:$N$500,O$1,FALSE)))))</f>
        <v/>
      </c>
      <c r="P802" s="87" t="str">
        <f>IF(A802=0,"",IF(A802=0,0,IF(A802&gt;A$2,'šifarnik K-izvor'!G$3,+IF(Q802&lt;700,+'šifarnik K-izvor'!G$2,'šifarnik K-izvor'!G$1))))</f>
        <v/>
      </c>
      <c r="Q802" s="87">
        <f>IF($A802&lt;=$A$1,VALUE(+VLOOKUP($A802,'Rashodi- plan-izvršenje'!$A$8:O$1500,'prenos-P-R-N'!Q$1,FALSE)),IF($A802&lt;=$A$2,VLOOKUP($A802,'Prihodi- plan-izvršenje'!$A$4:$H$500,4,FALSE),IF($A802&lt;=$A$3,VLOOKUP(A802,'Neizmirene obaveze JLS'!$A$11:O$500,Q$1,FALSE),"")))</f>
        <v>0</v>
      </c>
      <c r="R802" s="88">
        <f>IF($A802&lt;=$A$1,VALUE(+VLOOKUP($A802,'Rashodi- plan-izvršenje'!$A$8:P$1500,'prenos-P-R-N'!R$1,FALSE)),IF($A802&lt;=$A$2,VLOOKUP($A802,'Prihodi- plan-izvršenje'!$A$4:$H$500,7,FALSE),""))</f>
        <v>0</v>
      </c>
      <c r="S802" s="88">
        <f>IF(A802=0,0,IF($A802&lt;=$A$1,VALUE(+VLOOKUP($A802,'Rashodi- plan-izvršenje'!$A$8:Q$1500,'prenos-P-R-N'!S$1,FALSE)),IF($A802&lt;=$A$2,VLOOKUP($A802,'Prihodi- plan-izvršenje'!$A$4:$H$500,8,FALSE),0)))</f>
        <v>0</v>
      </c>
      <c r="T802" s="88" t="str">
        <f>IF($A802&gt;$A$2,VLOOKUP($A802,'Neizmirene obaveze JLS'!$A$11:R$500,R$1,FALSE),"")</f>
        <v/>
      </c>
      <c r="U802" s="88">
        <f>IF($A802&gt;$A$2,VLOOKUP($A802,'Neizmirene obaveze JLS'!$A$11:S$500,S$1,FALSE),0)</f>
        <v>0</v>
      </c>
      <c r="V802" s="88">
        <f t="shared" si="73"/>
        <v>0</v>
      </c>
      <c r="W802" s="74"/>
      <c r="X802" s="74"/>
      <c r="Y802" s="74"/>
      <c r="Z802" s="74"/>
      <c r="AA802" s="193">
        <f t="shared" si="74"/>
        <v>1</v>
      </c>
      <c r="AB802" s="193" t="str">
        <f t="shared" si="75"/>
        <v/>
      </c>
    </row>
    <row r="803" spans="1:28">
      <c r="A803" s="89">
        <f>IF(AND(COUNTIF(A$1:A$3,"&gt;0")=1,MAX(A$8:A802)&lt;A$1),A802+1,IF(AND(COUNTIF(A$1:A$3,"&gt;0")=2,MAX(A$8:A802)&lt;A$2),A802+1,IF(AND(COUNTIF(A$1:A$3,"&gt;0")=3,MAX(A$8:A802)&lt;A$3),A802+1,0)))</f>
        <v>0</v>
      </c>
      <c r="B803" s="89" t="str">
        <f t="shared" si="76"/>
        <v/>
      </c>
      <c r="C803" s="89" t="str">
        <f t="shared" si="77"/>
        <v/>
      </c>
      <c r="D803" s="87" t="str">
        <f>IF($A803=0,"",IF($A803&lt;=$A$1,+VLOOKUP($A803,'Rashodi- plan-izvršenje'!$A$8:B$1500,'prenos-P-R-N'!D$1,FALSE),IF($A803&gt;$A$2,+VLOOKUP($A803,'Neizmirene obaveze JLS'!$A$11:B$500,'prenos-P-R-N'!D$1,FALSE),"")))</f>
        <v/>
      </c>
      <c r="E803" s="87" t="str">
        <f>IF($A803=0,"",IF($A803&lt;=$A$1,+VLOOKUP($A803,'Rashodi- plan-izvršenje'!$A$8:C$1500,'prenos-P-R-N'!E$1,FALSE),IF($A803&gt;$A$2,+VLOOKUP($A803,'Neizmirene obaveze JLS'!$A$11:C$500,'prenos-P-R-N'!E$1,FALSE),"")))</f>
        <v/>
      </c>
      <c r="F803" s="87" t="str">
        <f>IF($A803=0,"",IF($A803&lt;=$A$1,+VLOOKUP($A803,'Rashodi- plan-izvršenje'!$A$8:D$1500,'prenos-P-R-N'!F$1,FALSE),IF($A803&gt;$A$2,+VLOOKUP($A803,'Neizmirene obaveze JLS'!$A$11:D$500,'prenos-P-R-N'!F$1,FALSE),"")))</f>
        <v/>
      </c>
      <c r="G803" s="87" t="str">
        <f>IF($A803=0,"",IF($A803&lt;=$A$1,+VLOOKUP($A803,'Rashodi- plan-izvršenje'!$A$8:E$1500,'prenos-P-R-N'!G$1,FALSE),IF($A803&gt;$A$2,+VLOOKUP($A803,'Neizmirene obaveze JLS'!$A$11:E$500,'prenos-P-R-N'!G$1,FALSE),"")))</f>
        <v/>
      </c>
      <c r="H803" s="87" t="str">
        <f>IF($A803=0,"",IF($A803&lt;=$A$1,+VLOOKUP($A803,'Rashodi- plan-izvršenje'!$A$8:F$1500,'prenos-P-R-N'!H$1,FALSE),IF($A803&gt;$A$2,+VLOOKUP($A803,'Neizmirene obaveze JLS'!$A$11:F$500,'prenos-P-R-N'!H$1,FALSE),"")))</f>
        <v/>
      </c>
      <c r="I803" s="87" t="str">
        <f>IF($A803=0,"",IF($A803&lt;=$A$1,+VLOOKUP($A803,'Rashodi- plan-izvršenje'!$A$8:G$1500,'prenos-P-R-N'!I$1,FALSE),IF($A803&gt;$A$2,+VLOOKUP($A803,'Neizmirene obaveze JLS'!$A$11:G$500,'prenos-P-R-N'!I$1,FALSE),"")))</f>
        <v/>
      </c>
      <c r="J803" s="87" t="str">
        <f>IF($A803=0,"",IF($A803&lt;=$A$1,+VLOOKUP($A803,'Rashodi- plan-izvršenje'!$A$8:H$1500,'prenos-P-R-N'!J$1,FALSE),IF($A803&gt;$A$2,+VLOOKUP($A803,'Neizmirene obaveze JLS'!$A$11:H$500,'prenos-P-R-N'!J$1,FALSE),"")))</f>
        <v/>
      </c>
      <c r="K803" s="87" t="str">
        <f>IF($A803=0,"",IF($A803&lt;=$A$1,+VLOOKUP($A803,'Rashodi- plan-izvršenje'!$A$8:I$1500,'prenos-P-R-N'!K$1,FALSE),IF($A803&gt;$A$2,+VLOOKUP($A803,'Neizmirene obaveze JLS'!$A$11:I$500,'prenos-P-R-N'!K$1,FALSE),"")))</f>
        <v/>
      </c>
      <c r="L803" t="str">
        <f>IF(A803=0,"",IF(A803&lt;=A$1,+IF(VLOOKUP(A803,'Rashodi- plan-izvršenje'!A$8:J$1500,M$1,FALSE)&gt;0,"Програмска активност","Пројекат"),IF(A803&gt;A$2,+IF(VLOOKUP(A803,'Neizmirene obaveze JLS'!A$8:J$2008,M$1,FALSE)&gt;0,"Програмска активност","Пројекат"),"")))</f>
        <v/>
      </c>
      <c r="M803" s="87" t="str">
        <f>IF(A803=0,"",IF($A803&lt;=$A$1,+IF(VLOOKUP($A803,'Rashodi- plan-izvršenje'!$A$8:$M$1500,10,FALSE)&gt;0,VLOOKUP($A803,'Rashodi- plan-izvršenje'!$A$8:$M$1500,10,FALSE),VLOOKUP($A803,'Rashodi- plan-izvršenje'!$A$8:$M$1500,12,FALSE)),+IF($A803&gt;$A$2,IF(VLOOKUP($A803,'Neizmirene obaveze JLS'!$A$8:$M$1500,10,FALSE)&gt;0,VLOOKUP($A803,'Neizmirene obaveze JLS'!$A$11:$M$1500,10,FALSE),VLOOKUP($A803,'Neizmirene obaveze JLS'!$A$11:$M$1500,12,FALSE)),0)))</f>
        <v/>
      </c>
      <c r="N803" s="87" t="str">
        <f>IF(A803=0,"",IF($A803&lt;=$A$1,+IF(VLOOKUP(A803,'Rashodi- plan-izvršenje'!$A$8:$M$1500,10,FALSE)&gt;0,VLOOKUP(A803,'Rashodi- plan-izvršenje'!$A$8:$M$1500,11,FALSE),VLOOKUP(A803,'Rashodi- plan-izvršenje'!$A$8:$M$1500,13,FALSE)),+IF($A803&gt;$A$2,IF(VLOOKUP($A803,'Neizmirene obaveze JLS'!$A$8:$M$1500,10,FALSE)&gt;0,VLOOKUP($A803,'Neizmirene obaveze JLS'!$A$11:$M$1500,11,FALSE),VLOOKUP($A803,'Neizmirene obaveze JLS'!$A$11:$M$1500,13,FALSE)),0)))</f>
        <v/>
      </c>
      <c r="O803" s="87" t="str">
        <f>IF(A803=0,"",IF($A803&lt;=$A$1,VALUE(+VLOOKUP($A803,'Rashodi- plan-izvršenje'!$A$8:N$1500,'prenos-P-R-N'!O$1,FALSE)),IF($A803&lt;=A$2,VALUE(VLOOKUP($A803,'Prihodi- plan-izvršenje'!$A$8:$H$500,6,FALSE)),VALUE(VLOOKUP($A803,'Neizmirene obaveze JLS'!$A$8:$N$500,O$1,FALSE)))))</f>
        <v/>
      </c>
      <c r="P803" s="87" t="str">
        <f>IF(A803=0,"",IF(A803=0,0,IF(A803&gt;A$2,'šifarnik K-izvor'!G$3,+IF(Q803&lt;700,+'šifarnik K-izvor'!G$2,'šifarnik K-izvor'!G$1))))</f>
        <v/>
      </c>
      <c r="Q803" s="87">
        <f>IF($A803&lt;=$A$1,VALUE(+VLOOKUP($A803,'Rashodi- plan-izvršenje'!$A$8:O$1500,'prenos-P-R-N'!Q$1,FALSE)),IF($A803&lt;=$A$2,VLOOKUP($A803,'Prihodi- plan-izvršenje'!$A$4:$H$500,4,FALSE),IF($A803&lt;=$A$3,VLOOKUP(A803,'Neizmirene obaveze JLS'!$A$11:O$500,Q$1,FALSE),"")))</f>
        <v>0</v>
      </c>
      <c r="R803" s="88">
        <f>IF($A803&lt;=$A$1,VALUE(+VLOOKUP($A803,'Rashodi- plan-izvršenje'!$A$8:P$1500,'prenos-P-R-N'!R$1,FALSE)),IF($A803&lt;=$A$2,VLOOKUP($A803,'Prihodi- plan-izvršenje'!$A$4:$H$500,7,FALSE),""))</f>
        <v>0</v>
      </c>
      <c r="S803" s="88">
        <f>IF(A803=0,0,IF($A803&lt;=$A$1,VALUE(+VLOOKUP($A803,'Rashodi- plan-izvršenje'!$A$8:Q$1500,'prenos-P-R-N'!S$1,FALSE)),IF($A803&lt;=$A$2,VLOOKUP($A803,'Prihodi- plan-izvršenje'!$A$4:$H$500,8,FALSE),0)))</f>
        <v>0</v>
      </c>
      <c r="T803" s="88" t="str">
        <f>IF($A803&gt;$A$2,VLOOKUP($A803,'Neizmirene obaveze JLS'!$A$11:R$500,R$1,FALSE),"")</f>
        <v/>
      </c>
      <c r="U803" s="88">
        <f>IF($A803&gt;$A$2,VLOOKUP($A803,'Neizmirene obaveze JLS'!$A$11:S$500,S$1,FALSE),0)</f>
        <v>0</v>
      </c>
      <c r="V803" s="88">
        <f t="shared" si="73"/>
        <v>0</v>
      </c>
      <c r="W803" s="74"/>
      <c r="X803" s="74"/>
      <c r="Y803" s="74"/>
      <c r="Z803" s="74"/>
      <c r="AA803" s="193">
        <f t="shared" si="74"/>
        <v>1</v>
      </c>
      <c r="AB803" s="193" t="str">
        <f t="shared" si="75"/>
        <v/>
      </c>
    </row>
    <row r="804" spans="1:28">
      <c r="A804" s="89">
        <f>IF(AND(COUNTIF(A$1:A$3,"&gt;0")=1,MAX(A$8:A803)&lt;A$1),A803+1,IF(AND(COUNTIF(A$1:A$3,"&gt;0")=2,MAX(A$8:A803)&lt;A$2),A803+1,IF(AND(COUNTIF(A$1:A$3,"&gt;0")=3,MAX(A$8:A803)&lt;A$3),A803+1,0)))</f>
        <v>0</v>
      </c>
      <c r="B804" s="89" t="str">
        <f t="shared" si="76"/>
        <v/>
      </c>
      <c r="C804" s="89" t="str">
        <f t="shared" si="77"/>
        <v/>
      </c>
      <c r="D804" s="87" t="str">
        <f>IF($A804=0,"",IF($A804&lt;=$A$1,+VLOOKUP($A804,'Rashodi- plan-izvršenje'!$A$8:B$1500,'prenos-P-R-N'!D$1,FALSE),IF($A804&gt;$A$2,+VLOOKUP($A804,'Neizmirene obaveze JLS'!$A$11:B$500,'prenos-P-R-N'!D$1,FALSE),"")))</f>
        <v/>
      </c>
      <c r="E804" s="87" t="str">
        <f>IF($A804=0,"",IF($A804&lt;=$A$1,+VLOOKUP($A804,'Rashodi- plan-izvršenje'!$A$8:C$1500,'prenos-P-R-N'!E$1,FALSE),IF($A804&gt;$A$2,+VLOOKUP($A804,'Neizmirene obaveze JLS'!$A$11:C$500,'prenos-P-R-N'!E$1,FALSE),"")))</f>
        <v/>
      </c>
      <c r="F804" s="87" t="str">
        <f>IF($A804=0,"",IF($A804&lt;=$A$1,+VLOOKUP($A804,'Rashodi- plan-izvršenje'!$A$8:D$1500,'prenos-P-R-N'!F$1,FALSE),IF($A804&gt;$A$2,+VLOOKUP($A804,'Neizmirene obaveze JLS'!$A$11:D$500,'prenos-P-R-N'!F$1,FALSE),"")))</f>
        <v/>
      </c>
      <c r="G804" s="87" t="str">
        <f>IF($A804=0,"",IF($A804&lt;=$A$1,+VLOOKUP($A804,'Rashodi- plan-izvršenje'!$A$8:E$1500,'prenos-P-R-N'!G$1,FALSE),IF($A804&gt;$A$2,+VLOOKUP($A804,'Neizmirene obaveze JLS'!$A$11:E$500,'prenos-P-R-N'!G$1,FALSE),"")))</f>
        <v/>
      </c>
      <c r="H804" s="87" t="str">
        <f>IF($A804=0,"",IF($A804&lt;=$A$1,+VLOOKUP($A804,'Rashodi- plan-izvršenje'!$A$8:F$1500,'prenos-P-R-N'!H$1,FALSE),IF($A804&gt;$A$2,+VLOOKUP($A804,'Neizmirene obaveze JLS'!$A$11:F$500,'prenos-P-R-N'!H$1,FALSE),"")))</f>
        <v/>
      </c>
      <c r="I804" s="87" t="str">
        <f>IF($A804=0,"",IF($A804&lt;=$A$1,+VLOOKUP($A804,'Rashodi- plan-izvršenje'!$A$8:G$1500,'prenos-P-R-N'!I$1,FALSE),IF($A804&gt;$A$2,+VLOOKUP($A804,'Neizmirene obaveze JLS'!$A$11:G$500,'prenos-P-R-N'!I$1,FALSE),"")))</f>
        <v/>
      </c>
      <c r="J804" s="87" t="str">
        <f>IF($A804=0,"",IF($A804&lt;=$A$1,+VLOOKUP($A804,'Rashodi- plan-izvršenje'!$A$8:H$1500,'prenos-P-R-N'!J$1,FALSE),IF($A804&gt;$A$2,+VLOOKUP($A804,'Neizmirene obaveze JLS'!$A$11:H$500,'prenos-P-R-N'!J$1,FALSE),"")))</f>
        <v/>
      </c>
      <c r="K804" s="87" t="str">
        <f>IF($A804=0,"",IF($A804&lt;=$A$1,+VLOOKUP($A804,'Rashodi- plan-izvršenje'!$A$8:I$1500,'prenos-P-R-N'!K$1,FALSE),IF($A804&gt;$A$2,+VLOOKUP($A804,'Neizmirene obaveze JLS'!$A$11:I$500,'prenos-P-R-N'!K$1,FALSE),"")))</f>
        <v/>
      </c>
      <c r="L804" t="str">
        <f>IF(A804=0,"",IF(A804&lt;=A$1,+IF(VLOOKUP(A804,'Rashodi- plan-izvršenje'!A$8:J$1500,M$1,FALSE)&gt;0,"Програмска активност","Пројекат"),IF(A804&gt;A$2,+IF(VLOOKUP(A804,'Neizmirene obaveze JLS'!A$8:J$2008,M$1,FALSE)&gt;0,"Програмска активност","Пројекат"),"")))</f>
        <v/>
      </c>
      <c r="M804" s="87" t="str">
        <f>IF(A804=0,"",IF($A804&lt;=$A$1,+IF(VLOOKUP($A804,'Rashodi- plan-izvršenje'!$A$8:$M$1500,10,FALSE)&gt;0,VLOOKUP($A804,'Rashodi- plan-izvršenje'!$A$8:$M$1500,10,FALSE),VLOOKUP($A804,'Rashodi- plan-izvršenje'!$A$8:$M$1500,12,FALSE)),+IF($A804&gt;$A$2,IF(VLOOKUP($A804,'Neizmirene obaveze JLS'!$A$8:$M$1500,10,FALSE)&gt;0,VLOOKUP($A804,'Neizmirene obaveze JLS'!$A$11:$M$1500,10,FALSE),VLOOKUP($A804,'Neizmirene obaveze JLS'!$A$11:$M$1500,12,FALSE)),0)))</f>
        <v/>
      </c>
      <c r="N804" s="87" t="str">
        <f>IF(A804=0,"",IF($A804&lt;=$A$1,+IF(VLOOKUP(A804,'Rashodi- plan-izvršenje'!$A$8:$M$1500,10,FALSE)&gt;0,VLOOKUP(A804,'Rashodi- plan-izvršenje'!$A$8:$M$1500,11,FALSE),VLOOKUP(A804,'Rashodi- plan-izvršenje'!$A$8:$M$1500,13,FALSE)),+IF($A804&gt;$A$2,IF(VLOOKUP($A804,'Neizmirene obaveze JLS'!$A$8:$M$1500,10,FALSE)&gt;0,VLOOKUP($A804,'Neizmirene obaveze JLS'!$A$11:$M$1500,11,FALSE),VLOOKUP($A804,'Neizmirene obaveze JLS'!$A$11:$M$1500,13,FALSE)),0)))</f>
        <v/>
      </c>
      <c r="O804" s="87" t="str">
        <f>IF(A804=0,"",IF($A804&lt;=$A$1,VALUE(+VLOOKUP($A804,'Rashodi- plan-izvršenje'!$A$8:N$1500,'prenos-P-R-N'!O$1,FALSE)),IF($A804&lt;=A$2,VALUE(VLOOKUP($A804,'Prihodi- plan-izvršenje'!$A$8:$H$500,6,FALSE)),VALUE(VLOOKUP($A804,'Neizmirene obaveze JLS'!$A$8:$N$500,O$1,FALSE)))))</f>
        <v/>
      </c>
      <c r="P804" s="87" t="str">
        <f>IF(A804=0,"",IF(A804=0,0,IF(A804&gt;A$2,'šifarnik K-izvor'!G$3,+IF(Q804&lt;700,+'šifarnik K-izvor'!G$2,'šifarnik K-izvor'!G$1))))</f>
        <v/>
      </c>
      <c r="Q804" s="87">
        <f>IF($A804&lt;=$A$1,VALUE(+VLOOKUP($A804,'Rashodi- plan-izvršenje'!$A$8:O$1500,'prenos-P-R-N'!Q$1,FALSE)),IF($A804&lt;=$A$2,VLOOKUP($A804,'Prihodi- plan-izvršenje'!$A$4:$H$500,4,FALSE),IF($A804&lt;=$A$3,VLOOKUP(A804,'Neizmirene obaveze JLS'!$A$11:O$500,Q$1,FALSE),"")))</f>
        <v>0</v>
      </c>
      <c r="R804" s="88">
        <f>IF($A804&lt;=$A$1,VALUE(+VLOOKUP($A804,'Rashodi- plan-izvršenje'!$A$8:P$1500,'prenos-P-R-N'!R$1,FALSE)),IF($A804&lt;=$A$2,VLOOKUP($A804,'Prihodi- plan-izvršenje'!$A$4:$H$500,7,FALSE),""))</f>
        <v>0</v>
      </c>
      <c r="S804" s="88">
        <f>IF(A804=0,0,IF($A804&lt;=$A$1,VALUE(+VLOOKUP($A804,'Rashodi- plan-izvršenje'!$A$8:Q$1500,'prenos-P-R-N'!S$1,FALSE)),IF($A804&lt;=$A$2,VLOOKUP($A804,'Prihodi- plan-izvršenje'!$A$4:$H$500,8,FALSE),0)))</f>
        <v>0</v>
      </c>
      <c r="T804" s="88" t="str">
        <f>IF($A804&gt;$A$2,VLOOKUP($A804,'Neizmirene obaveze JLS'!$A$11:R$500,R$1,FALSE),"")</f>
        <v/>
      </c>
      <c r="U804" s="88">
        <f>IF($A804&gt;$A$2,VLOOKUP($A804,'Neizmirene obaveze JLS'!$A$11:S$500,S$1,FALSE),0)</f>
        <v>0</v>
      </c>
      <c r="V804" s="88">
        <f t="shared" si="73"/>
        <v>0</v>
      </c>
      <c r="W804" s="74"/>
      <c r="X804" s="74"/>
      <c r="Y804" s="74"/>
      <c r="Z804" s="74"/>
      <c r="AA804" s="193">
        <f t="shared" si="74"/>
        <v>1</v>
      </c>
      <c r="AB804" s="193" t="str">
        <f t="shared" si="75"/>
        <v/>
      </c>
    </row>
    <row r="805" spans="1:28">
      <c r="A805" s="89">
        <f>IF(AND(COUNTIF(A$1:A$3,"&gt;0")=1,MAX(A$8:A804)&lt;A$1),A804+1,IF(AND(COUNTIF(A$1:A$3,"&gt;0")=2,MAX(A$8:A804)&lt;A$2),A804+1,IF(AND(COUNTIF(A$1:A$3,"&gt;0")=3,MAX(A$8:A804)&lt;A$3),A804+1,0)))</f>
        <v>0</v>
      </c>
      <c r="B805" s="89" t="str">
        <f t="shared" si="76"/>
        <v/>
      </c>
      <c r="C805" s="89" t="str">
        <f t="shared" si="77"/>
        <v/>
      </c>
      <c r="D805" s="87" t="str">
        <f>IF($A805=0,"",IF($A805&lt;=$A$1,+VLOOKUP($A805,'Rashodi- plan-izvršenje'!$A$8:B$1500,'prenos-P-R-N'!D$1,FALSE),IF($A805&gt;$A$2,+VLOOKUP($A805,'Neizmirene obaveze JLS'!$A$11:B$500,'prenos-P-R-N'!D$1,FALSE),"")))</f>
        <v/>
      </c>
      <c r="E805" s="87" t="str">
        <f>IF($A805=0,"",IF($A805&lt;=$A$1,+VLOOKUP($A805,'Rashodi- plan-izvršenje'!$A$8:C$1500,'prenos-P-R-N'!E$1,FALSE),IF($A805&gt;$A$2,+VLOOKUP($A805,'Neizmirene obaveze JLS'!$A$11:C$500,'prenos-P-R-N'!E$1,FALSE),"")))</f>
        <v/>
      </c>
      <c r="F805" s="87" t="str">
        <f>IF($A805=0,"",IF($A805&lt;=$A$1,+VLOOKUP($A805,'Rashodi- plan-izvršenje'!$A$8:D$1500,'prenos-P-R-N'!F$1,FALSE),IF($A805&gt;$A$2,+VLOOKUP($A805,'Neizmirene obaveze JLS'!$A$11:D$500,'prenos-P-R-N'!F$1,FALSE),"")))</f>
        <v/>
      </c>
      <c r="G805" s="87" t="str">
        <f>IF($A805=0,"",IF($A805&lt;=$A$1,+VLOOKUP($A805,'Rashodi- plan-izvršenje'!$A$8:E$1500,'prenos-P-R-N'!G$1,FALSE),IF($A805&gt;$A$2,+VLOOKUP($A805,'Neizmirene obaveze JLS'!$A$11:E$500,'prenos-P-R-N'!G$1,FALSE),"")))</f>
        <v/>
      </c>
      <c r="H805" s="87" t="str">
        <f>IF($A805=0,"",IF($A805&lt;=$A$1,+VLOOKUP($A805,'Rashodi- plan-izvršenje'!$A$8:F$1500,'prenos-P-R-N'!H$1,FALSE),IF($A805&gt;$A$2,+VLOOKUP($A805,'Neizmirene obaveze JLS'!$A$11:F$500,'prenos-P-R-N'!H$1,FALSE),"")))</f>
        <v/>
      </c>
      <c r="I805" s="87" t="str">
        <f>IF($A805=0,"",IF($A805&lt;=$A$1,+VLOOKUP($A805,'Rashodi- plan-izvršenje'!$A$8:G$1500,'prenos-P-R-N'!I$1,FALSE),IF($A805&gt;$A$2,+VLOOKUP($A805,'Neizmirene obaveze JLS'!$A$11:G$500,'prenos-P-R-N'!I$1,FALSE),"")))</f>
        <v/>
      </c>
      <c r="J805" s="87" t="str">
        <f>IF($A805=0,"",IF($A805&lt;=$A$1,+VLOOKUP($A805,'Rashodi- plan-izvršenje'!$A$8:H$1500,'prenos-P-R-N'!J$1,FALSE),IF($A805&gt;$A$2,+VLOOKUP($A805,'Neizmirene obaveze JLS'!$A$11:H$500,'prenos-P-R-N'!J$1,FALSE),"")))</f>
        <v/>
      </c>
      <c r="K805" s="87" t="str">
        <f>IF($A805=0,"",IF($A805&lt;=$A$1,+VLOOKUP($A805,'Rashodi- plan-izvršenje'!$A$8:I$1500,'prenos-P-R-N'!K$1,FALSE),IF($A805&gt;$A$2,+VLOOKUP($A805,'Neizmirene obaveze JLS'!$A$11:I$500,'prenos-P-R-N'!K$1,FALSE),"")))</f>
        <v/>
      </c>
      <c r="L805" t="str">
        <f>IF(A805=0,"",IF(A805&lt;=A$1,+IF(VLOOKUP(A805,'Rashodi- plan-izvršenje'!A$8:J$1500,M$1,FALSE)&gt;0,"Програмска активност","Пројекат"),IF(A805&gt;A$2,+IF(VLOOKUP(A805,'Neizmirene obaveze JLS'!A$8:J$2008,M$1,FALSE)&gt;0,"Програмска активност","Пројекат"),"")))</f>
        <v/>
      </c>
      <c r="M805" s="87" t="str">
        <f>IF(A805=0,"",IF($A805&lt;=$A$1,+IF(VLOOKUP($A805,'Rashodi- plan-izvršenje'!$A$8:$M$1500,10,FALSE)&gt;0,VLOOKUP($A805,'Rashodi- plan-izvršenje'!$A$8:$M$1500,10,FALSE),VLOOKUP($A805,'Rashodi- plan-izvršenje'!$A$8:$M$1500,12,FALSE)),+IF($A805&gt;$A$2,IF(VLOOKUP($A805,'Neizmirene obaveze JLS'!$A$8:$M$1500,10,FALSE)&gt;0,VLOOKUP($A805,'Neizmirene obaveze JLS'!$A$11:$M$1500,10,FALSE),VLOOKUP($A805,'Neizmirene obaveze JLS'!$A$11:$M$1500,12,FALSE)),0)))</f>
        <v/>
      </c>
      <c r="N805" s="87" t="str">
        <f>IF(A805=0,"",IF($A805&lt;=$A$1,+IF(VLOOKUP(A805,'Rashodi- plan-izvršenje'!$A$8:$M$1500,10,FALSE)&gt;0,VLOOKUP(A805,'Rashodi- plan-izvršenje'!$A$8:$M$1500,11,FALSE),VLOOKUP(A805,'Rashodi- plan-izvršenje'!$A$8:$M$1500,13,FALSE)),+IF($A805&gt;$A$2,IF(VLOOKUP($A805,'Neizmirene obaveze JLS'!$A$8:$M$1500,10,FALSE)&gt;0,VLOOKUP($A805,'Neizmirene obaveze JLS'!$A$11:$M$1500,11,FALSE),VLOOKUP($A805,'Neizmirene obaveze JLS'!$A$11:$M$1500,13,FALSE)),0)))</f>
        <v/>
      </c>
      <c r="O805" s="87" t="str">
        <f>IF(A805=0,"",IF($A805&lt;=$A$1,VALUE(+VLOOKUP($A805,'Rashodi- plan-izvršenje'!$A$8:N$1500,'prenos-P-R-N'!O$1,FALSE)),IF($A805&lt;=A$2,VALUE(VLOOKUP($A805,'Prihodi- plan-izvršenje'!$A$8:$H$500,6,FALSE)),VALUE(VLOOKUP($A805,'Neizmirene obaveze JLS'!$A$8:$N$500,O$1,FALSE)))))</f>
        <v/>
      </c>
      <c r="P805" s="87" t="str">
        <f>IF(A805=0,"",IF(A805=0,0,IF(A805&gt;A$2,'šifarnik K-izvor'!G$3,+IF(Q805&lt;700,+'šifarnik K-izvor'!G$2,'šifarnik K-izvor'!G$1))))</f>
        <v/>
      </c>
      <c r="Q805" s="87">
        <f>IF($A805&lt;=$A$1,VALUE(+VLOOKUP($A805,'Rashodi- plan-izvršenje'!$A$8:O$1500,'prenos-P-R-N'!Q$1,FALSE)),IF($A805&lt;=$A$2,VLOOKUP($A805,'Prihodi- plan-izvršenje'!$A$4:$H$500,4,FALSE),IF($A805&lt;=$A$3,VLOOKUP(A805,'Neizmirene obaveze JLS'!$A$11:O$500,Q$1,FALSE),"")))</f>
        <v>0</v>
      </c>
      <c r="R805" s="88">
        <f>IF($A805&lt;=$A$1,VALUE(+VLOOKUP($A805,'Rashodi- plan-izvršenje'!$A$8:P$1500,'prenos-P-R-N'!R$1,FALSE)),IF($A805&lt;=$A$2,VLOOKUP($A805,'Prihodi- plan-izvršenje'!$A$4:$H$500,7,FALSE),""))</f>
        <v>0</v>
      </c>
      <c r="S805" s="88">
        <f>IF(A805=0,0,IF($A805&lt;=$A$1,VALUE(+VLOOKUP($A805,'Rashodi- plan-izvršenje'!$A$8:Q$1500,'prenos-P-R-N'!S$1,FALSE)),IF($A805&lt;=$A$2,VLOOKUP($A805,'Prihodi- plan-izvršenje'!$A$4:$H$500,8,FALSE),0)))</f>
        <v>0</v>
      </c>
      <c r="T805" s="88" t="str">
        <f>IF($A805&gt;$A$2,VLOOKUP($A805,'Neizmirene obaveze JLS'!$A$11:R$500,R$1,FALSE),"")</f>
        <v/>
      </c>
      <c r="U805" s="88">
        <f>IF($A805&gt;$A$2,VLOOKUP($A805,'Neizmirene obaveze JLS'!$A$11:S$500,S$1,FALSE),0)</f>
        <v>0</v>
      </c>
      <c r="V805" s="88">
        <f t="shared" si="73"/>
        <v>0</v>
      </c>
      <c r="W805" s="74"/>
      <c r="X805" s="74"/>
      <c r="Y805" s="74"/>
      <c r="Z805" s="74"/>
      <c r="AA805" s="193">
        <f t="shared" si="74"/>
        <v>1</v>
      </c>
      <c r="AB805" s="193" t="str">
        <f t="shared" si="75"/>
        <v/>
      </c>
    </row>
    <row r="806" spans="1:28">
      <c r="A806" s="89">
        <f>IF(AND(COUNTIF(A$1:A$3,"&gt;0")=1,MAX(A$8:A805)&lt;A$1),A805+1,IF(AND(COUNTIF(A$1:A$3,"&gt;0")=2,MAX(A$8:A805)&lt;A$2),A805+1,IF(AND(COUNTIF(A$1:A$3,"&gt;0")=3,MAX(A$8:A805)&lt;A$3),A805+1,0)))</f>
        <v>0</v>
      </c>
      <c r="B806" s="89" t="str">
        <f t="shared" si="76"/>
        <v/>
      </c>
      <c r="C806" s="89" t="str">
        <f t="shared" si="77"/>
        <v/>
      </c>
      <c r="D806" s="87" t="str">
        <f>IF($A806=0,"",IF($A806&lt;=$A$1,+VLOOKUP($A806,'Rashodi- plan-izvršenje'!$A$8:B$1500,'prenos-P-R-N'!D$1,FALSE),IF($A806&gt;$A$2,+VLOOKUP($A806,'Neizmirene obaveze JLS'!$A$11:B$500,'prenos-P-R-N'!D$1,FALSE),"")))</f>
        <v/>
      </c>
      <c r="E806" s="87" t="str">
        <f>IF($A806=0,"",IF($A806&lt;=$A$1,+VLOOKUP($A806,'Rashodi- plan-izvršenje'!$A$8:C$1500,'prenos-P-R-N'!E$1,FALSE),IF($A806&gt;$A$2,+VLOOKUP($A806,'Neizmirene obaveze JLS'!$A$11:C$500,'prenos-P-R-N'!E$1,FALSE),"")))</f>
        <v/>
      </c>
      <c r="F806" s="87" t="str">
        <f>IF($A806=0,"",IF($A806&lt;=$A$1,+VLOOKUP($A806,'Rashodi- plan-izvršenje'!$A$8:D$1500,'prenos-P-R-N'!F$1,FALSE),IF($A806&gt;$A$2,+VLOOKUP($A806,'Neizmirene obaveze JLS'!$A$11:D$500,'prenos-P-R-N'!F$1,FALSE),"")))</f>
        <v/>
      </c>
      <c r="G806" s="87" t="str">
        <f>IF($A806=0,"",IF($A806&lt;=$A$1,+VLOOKUP($A806,'Rashodi- plan-izvršenje'!$A$8:E$1500,'prenos-P-R-N'!G$1,FALSE),IF($A806&gt;$A$2,+VLOOKUP($A806,'Neizmirene obaveze JLS'!$A$11:E$500,'prenos-P-R-N'!G$1,FALSE),"")))</f>
        <v/>
      </c>
      <c r="H806" s="87" t="str">
        <f>IF($A806=0,"",IF($A806&lt;=$A$1,+VLOOKUP($A806,'Rashodi- plan-izvršenje'!$A$8:F$1500,'prenos-P-R-N'!H$1,FALSE),IF($A806&gt;$A$2,+VLOOKUP($A806,'Neizmirene obaveze JLS'!$A$11:F$500,'prenos-P-R-N'!H$1,FALSE),"")))</f>
        <v/>
      </c>
      <c r="I806" s="87" t="str">
        <f>IF($A806=0,"",IF($A806&lt;=$A$1,+VLOOKUP($A806,'Rashodi- plan-izvršenje'!$A$8:G$1500,'prenos-P-R-N'!I$1,FALSE),IF($A806&gt;$A$2,+VLOOKUP($A806,'Neizmirene obaveze JLS'!$A$11:G$500,'prenos-P-R-N'!I$1,FALSE),"")))</f>
        <v/>
      </c>
      <c r="J806" s="87" t="str">
        <f>IF($A806=0,"",IF($A806&lt;=$A$1,+VLOOKUP($A806,'Rashodi- plan-izvršenje'!$A$8:H$1500,'prenos-P-R-N'!J$1,FALSE),IF($A806&gt;$A$2,+VLOOKUP($A806,'Neizmirene obaveze JLS'!$A$11:H$500,'prenos-P-R-N'!J$1,FALSE),"")))</f>
        <v/>
      </c>
      <c r="K806" s="87" t="str">
        <f>IF($A806=0,"",IF($A806&lt;=$A$1,+VLOOKUP($A806,'Rashodi- plan-izvršenje'!$A$8:I$1500,'prenos-P-R-N'!K$1,FALSE),IF($A806&gt;$A$2,+VLOOKUP($A806,'Neizmirene obaveze JLS'!$A$11:I$500,'prenos-P-R-N'!K$1,FALSE),"")))</f>
        <v/>
      </c>
      <c r="L806" t="str">
        <f>IF(A806=0,"",IF(A806&lt;=A$1,+IF(VLOOKUP(A806,'Rashodi- plan-izvršenje'!A$8:J$1500,M$1,FALSE)&gt;0,"Програмска активност","Пројекат"),IF(A806&gt;A$2,+IF(VLOOKUP(A806,'Neizmirene obaveze JLS'!A$8:J$2008,M$1,FALSE)&gt;0,"Програмска активност","Пројекат"),"")))</f>
        <v/>
      </c>
      <c r="M806" s="87" t="str">
        <f>IF(A806=0,"",IF($A806&lt;=$A$1,+IF(VLOOKUP($A806,'Rashodi- plan-izvršenje'!$A$8:$M$1500,10,FALSE)&gt;0,VLOOKUP($A806,'Rashodi- plan-izvršenje'!$A$8:$M$1500,10,FALSE),VLOOKUP($A806,'Rashodi- plan-izvršenje'!$A$8:$M$1500,12,FALSE)),+IF($A806&gt;$A$2,IF(VLOOKUP($A806,'Neizmirene obaveze JLS'!$A$8:$M$1500,10,FALSE)&gt;0,VLOOKUP($A806,'Neizmirene obaveze JLS'!$A$11:$M$1500,10,FALSE),VLOOKUP($A806,'Neizmirene obaveze JLS'!$A$11:$M$1500,12,FALSE)),0)))</f>
        <v/>
      </c>
      <c r="N806" s="87" t="str">
        <f>IF(A806=0,"",IF($A806&lt;=$A$1,+IF(VLOOKUP(A806,'Rashodi- plan-izvršenje'!$A$8:$M$1500,10,FALSE)&gt;0,VLOOKUP(A806,'Rashodi- plan-izvršenje'!$A$8:$M$1500,11,FALSE),VLOOKUP(A806,'Rashodi- plan-izvršenje'!$A$8:$M$1500,13,FALSE)),+IF($A806&gt;$A$2,IF(VLOOKUP($A806,'Neizmirene obaveze JLS'!$A$8:$M$1500,10,FALSE)&gt;0,VLOOKUP($A806,'Neizmirene obaveze JLS'!$A$11:$M$1500,11,FALSE),VLOOKUP($A806,'Neizmirene obaveze JLS'!$A$11:$M$1500,13,FALSE)),0)))</f>
        <v/>
      </c>
      <c r="O806" s="87" t="str">
        <f>IF(A806=0,"",IF($A806&lt;=$A$1,VALUE(+VLOOKUP($A806,'Rashodi- plan-izvršenje'!$A$8:N$1500,'prenos-P-R-N'!O$1,FALSE)),IF($A806&lt;=A$2,VALUE(VLOOKUP($A806,'Prihodi- plan-izvršenje'!$A$8:$H$500,6,FALSE)),VALUE(VLOOKUP($A806,'Neizmirene obaveze JLS'!$A$8:$N$500,O$1,FALSE)))))</f>
        <v/>
      </c>
      <c r="P806" s="87" t="str">
        <f>IF(A806=0,"",IF(A806=0,0,IF(A806&gt;A$2,'šifarnik K-izvor'!G$3,+IF(Q806&lt;700,+'šifarnik K-izvor'!G$2,'šifarnik K-izvor'!G$1))))</f>
        <v/>
      </c>
      <c r="Q806" s="87">
        <f>IF($A806&lt;=$A$1,VALUE(+VLOOKUP($A806,'Rashodi- plan-izvršenje'!$A$8:O$1500,'prenos-P-R-N'!Q$1,FALSE)),IF($A806&lt;=$A$2,VLOOKUP($A806,'Prihodi- plan-izvršenje'!$A$4:$H$500,4,FALSE),IF($A806&lt;=$A$3,VLOOKUP(A806,'Neizmirene obaveze JLS'!$A$11:O$500,Q$1,FALSE),"")))</f>
        <v>0</v>
      </c>
      <c r="R806" s="88">
        <f>IF($A806&lt;=$A$1,VALUE(+VLOOKUP($A806,'Rashodi- plan-izvršenje'!$A$8:P$1500,'prenos-P-R-N'!R$1,FALSE)),IF($A806&lt;=$A$2,VLOOKUP($A806,'Prihodi- plan-izvršenje'!$A$4:$H$500,7,FALSE),""))</f>
        <v>0</v>
      </c>
      <c r="S806" s="88">
        <f>IF(A806=0,0,IF($A806&lt;=$A$1,VALUE(+VLOOKUP($A806,'Rashodi- plan-izvršenje'!$A$8:Q$1500,'prenos-P-R-N'!S$1,FALSE)),IF($A806&lt;=$A$2,VLOOKUP($A806,'Prihodi- plan-izvršenje'!$A$4:$H$500,8,FALSE),0)))</f>
        <v>0</v>
      </c>
      <c r="T806" s="88" t="str">
        <f>IF($A806&gt;$A$2,VLOOKUP($A806,'Neizmirene obaveze JLS'!$A$11:R$500,R$1,FALSE),"")</f>
        <v/>
      </c>
      <c r="U806" s="88">
        <f>IF($A806&gt;$A$2,VLOOKUP($A806,'Neizmirene obaveze JLS'!$A$11:S$500,S$1,FALSE),0)</f>
        <v>0</v>
      </c>
      <c r="V806" s="88">
        <f t="shared" si="73"/>
        <v>0</v>
      </c>
      <c r="W806" s="74"/>
      <c r="X806" s="74"/>
      <c r="Y806" s="74"/>
      <c r="Z806" s="74"/>
      <c r="AA806" s="193">
        <f t="shared" si="74"/>
        <v>1</v>
      </c>
      <c r="AB806" s="193" t="str">
        <f t="shared" si="75"/>
        <v/>
      </c>
    </row>
    <row r="807" spans="1:28">
      <c r="A807" s="89">
        <f>IF(AND(COUNTIF(A$1:A$3,"&gt;0")=1,MAX(A$8:A806)&lt;A$1),A806+1,IF(AND(COUNTIF(A$1:A$3,"&gt;0")=2,MAX(A$8:A806)&lt;A$2),A806+1,IF(AND(COUNTIF(A$1:A$3,"&gt;0")=3,MAX(A$8:A806)&lt;A$3),A806+1,0)))</f>
        <v>0</v>
      </c>
      <c r="B807" s="89" t="str">
        <f t="shared" si="76"/>
        <v/>
      </c>
      <c r="C807" s="89" t="str">
        <f t="shared" si="77"/>
        <v/>
      </c>
      <c r="D807" s="87" t="str">
        <f>IF($A807=0,"",IF($A807&lt;=$A$1,+VLOOKUP($A807,'Rashodi- plan-izvršenje'!$A$8:B$1500,'prenos-P-R-N'!D$1,FALSE),IF($A807&gt;$A$2,+VLOOKUP($A807,'Neizmirene obaveze JLS'!$A$11:B$500,'prenos-P-R-N'!D$1,FALSE),"")))</f>
        <v/>
      </c>
      <c r="E807" s="87" t="str">
        <f>IF($A807=0,"",IF($A807&lt;=$A$1,+VLOOKUP($A807,'Rashodi- plan-izvršenje'!$A$8:C$1500,'prenos-P-R-N'!E$1,FALSE),IF($A807&gt;$A$2,+VLOOKUP($A807,'Neizmirene obaveze JLS'!$A$11:C$500,'prenos-P-R-N'!E$1,FALSE),"")))</f>
        <v/>
      </c>
      <c r="F807" s="87" t="str">
        <f>IF($A807=0,"",IF($A807&lt;=$A$1,+VLOOKUP($A807,'Rashodi- plan-izvršenje'!$A$8:D$1500,'prenos-P-R-N'!F$1,FALSE),IF($A807&gt;$A$2,+VLOOKUP($A807,'Neizmirene obaveze JLS'!$A$11:D$500,'prenos-P-R-N'!F$1,FALSE),"")))</f>
        <v/>
      </c>
      <c r="G807" s="87" t="str">
        <f>IF($A807=0,"",IF($A807&lt;=$A$1,+VLOOKUP($A807,'Rashodi- plan-izvršenje'!$A$8:E$1500,'prenos-P-R-N'!G$1,FALSE),IF($A807&gt;$A$2,+VLOOKUP($A807,'Neizmirene obaveze JLS'!$A$11:E$500,'prenos-P-R-N'!G$1,FALSE),"")))</f>
        <v/>
      </c>
      <c r="H807" s="87" t="str">
        <f>IF($A807=0,"",IF($A807&lt;=$A$1,+VLOOKUP($A807,'Rashodi- plan-izvršenje'!$A$8:F$1500,'prenos-P-R-N'!H$1,FALSE),IF($A807&gt;$A$2,+VLOOKUP($A807,'Neizmirene obaveze JLS'!$A$11:F$500,'prenos-P-R-N'!H$1,FALSE),"")))</f>
        <v/>
      </c>
      <c r="I807" s="87" t="str">
        <f>IF($A807=0,"",IF($A807&lt;=$A$1,+VLOOKUP($A807,'Rashodi- plan-izvršenje'!$A$8:G$1500,'prenos-P-R-N'!I$1,FALSE),IF($A807&gt;$A$2,+VLOOKUP($A807,'Neizmirene obaveze JLS'!$A$11:G$500,'prenos-P-R-N'!I$1,FALSE),"")))</f>
        <v/>
      </c>
      <c r="J807" s="87" t="str">
        <f>IF($A807=0,"",IF($A807&lt;=$A$1,+VLOOKUP($A807,'Rashodi- plan-izvršenje'!$A$8:H$1500,'prenos-P-R-N'!J$1,FALSE),IF($A807&gt;$A$2,+VLOOKUP($A807,'Neizmirene obaveze JLS'!$A$11:H$500,'prenos-P-R-N'!J$1,FALSE),"")))</f>
        <v/>
      </c>
      <c r="K807" s="87" t="str">
        <f>IF($A807=0,"",IF($A807&lt;=$A$1,+VLOOKUP($A807,'Rashodi- plan-izvršenje'!$A$8:I$1500,'prenos-P-R-N'!K$1,FALSE),IF($A807&gt;$A$2,+VLOOKUP($A807,'Neizmirene obaveze JLS'!$A$11:I$500,'prenos-P-R-N'!K$1,FALSE),"")))</f>
        <v/>
      </c>
      <c r="L807" t="str">
        <f>IF(A807=0,"",IF(A807&lt;=A$1,+IF(VLOOKUP(A807,'Rashodi- plan-izvršenje'!A$8:J$1500,M$1,FALSE)&gt;0,"Програмска активност","Пројекат"),IF(A807&gt;A$2,+IF(VLOOKUP(A807,'Neizmirene obaveze JLS'!A$8:J$2008,M$1,FALSE)&gt;0,"Програмска активност","Пројекат"),"")))</f>
        <v/>
      </c>
      <c r="M807" s="87" t="str">
        <f>IF(A807=0,"",IF($A807&lt;=$A$1,+IF(VLOOKUP($A807,'Rashodi- plan-izvršenje'!$A$8:$M$1500,10,FALSE)&gt;0,VLOOKUP($A807,'Rashodi- plan-izvršenje'!$A$8:$M$1500,10,FALSE),VLOOKUP($A807,'Rashodi- plan-izvršenje'!$A$8:$M$1500,12,FALSE)),+IF($A807&gt;$A$2,IF(VLOOKUP($A807,'Neizmirene obaveze JLS'!$A$8:$M$1500,10,FALSE)&gt;0,VLOOKUP($A807,'Neizmirene obaveze JLS'!$A$11:$M$1500,10,FALSE),VLOOKUP($A807,'Neizmirene obaveze JLS'!$A$11:$M$1500,12,FALSE)),0)))</f>
        <v/>
      </c>
      <c r="N807" s="87" t="str">
        <f>IF(A807=0,"",IF($A807&lt;=$A$1,+IF(VLOOKUP(A807,'Rashodi- plan-izvršenje'!$A$8:$M$1500,10,FALSE)&gt;0,VLOOKUP(A807,'Rashodi- plan-izvršenje'!$A$8:$M$1500,11,FALSE),VLOOKUP(A807,'Rashodi- plan-izvršenje'!$A$8:$M$1500,13,FALSE)),+IF($A807&gt;$A$2,IF(VLOOKUP($A807,'Neizmirene obaveze JLS'!$A$8:$M$1500,10,FALSE)&gt;0,VLOOKUP($A807,'Neizmirene obaveze JLS'!$A$11:$M$1500,11,FALSE),VLOOKUP($A807,'Neizmirene obaveze JLS'!$A$11:$M$1500,13,FALSE)),0)))</f>
        <v/>
      </c>
      <c r="O807" s="87" t="str">
        <f>IF(A807=0,"",IF($A807&lt;=$A$1,VALUE(+VLOOKUP($A807,'Rashodi- plan-izvršenje'!$A$8:N$1500,'prenos-P-R-N'!O$1,FALSE)),IF($A807&lt;=A$2,VALUE(VLOOKUP($A807,'Prihodi- plan-izvršenje'!$A$8:$H$500,6,FALSE)),VALUE(VLOOKUP($A807,'Neizmirene obaveze JLS'!$A$8:$N$500,O$1,FALSE)))))</f>
        <v/>
      </c>
      <c r="P807" s="87" t="str">
        <f>IF(A807=0,"",IF(A807=0,0,IF(A807&gt;A$2,'šifarnik K-izvor'!G$3,+IF(Q807&lt;700,+'šifarnik K-izvor'!G$2,'šifarnik K-izvor'!G$1))))</f>
        <v/>
      </c>
      <c r="Q807" s="87">
        <f>IF($A807&lt;=$A$1,VALUE(+VLOOKUP($A807,'Rashodi- plan-izvršenje'!$A$8:O$1500,'prenos-P-R-N'!Q$1,FALSE)),IF($A807&lt;=$A$2,VLOOKUP($A807,'Prihodi- plan-izvršenje'!$A$4:$H$500,4,FALSE),IF($A807&lt;=$A$3,VLOOKUP(A807,'Neizmirene obaveze JLS'!$A$11:O$500,Q$1,FALSE),"")))</f>
        <v>0</v>
      </c>
      <c r="R807" s="88">
        <f>IF($A807&lt;=$A$1,VALUE(+VLOOKUP($A807,'Rashodi- plan-izvršenje'!$A$8:P$1500,'prenos-P-R-N'!R$1,FALSE)),IF($A807&lt;=$A$2,VLOOKUP($A807,'Prihodi- plan-izvršenje'!$A$4:$H$500,7,FALSE),""))</f>
        <v>0</v>
      </c>
      <c r="S807" s="88">
        <f>IF(A807=0,0,IF($A807&lt;=$A$1,VALUE(+VLOOKUP($A807,'Rashodi- plan-izvršenje'!$A$8:Q$1500,'prenos-P-R-N'!S$1,FALSE)),IF($A807&lt;=$A$2,VLOOKUP($A807,'Prihodi- plan-izvršenje'!$A$4:$H$500,8,FALSE),0)))</f>
        <v>0</v>
      </c>
      <c r="T807" s="88" t="str">
        <f>IF($A807&gt;$A$2,VLOOKUP($A807,'Neizmirene obaveze JLS'!$A$11:R$500,R$1,FALSE),"")</f>
        <v/>
      </c>
      <c r="U807" s="88">
        <f>IF($A807&gt;$A$2,VLOOKUP($A807,'Neizmirene obaveze JLS'!$A$11:S$500,S$1,FALSE),0)</f>
        <v>0</v>
      </c>
      <c r="V807" s="88">
        <f t="shared" si="73"/>
        <v>0</v>
      </c>
      <c r="W807" s="74"/>
      <c r="X807" s="74"/>
      <c r="Y807" s="74"/>
      <c r="Z807" s="74"/>
      <c r="AA807" s="193">
        <f t="shared" si="74"/>
        <v>1</v>
      </c>
      <c r="AB807" s="193" t="str">
        <f t="shared" si="75"/>
        <v/>
      </c>
    </row>
    <row r="808" spans="1:28">
      <c r="A808" s="89">
        <f>IF(AND(COUNTIF(A$1:A$3,"&gt;0")=1,MAX(A$8:A807)&lt;A$1),A807+1,IF(AND(COUNTIF(A$1:A$3,"&gt;0")=2,MAX(A$8:A807)&lt;A$2),A807+1,IF(AND(COUNTIF(A$1:A$3,"&gt;0")=3,MAX(A$8:A807)&lt;A$3),A807+1,0)))</f>
        <v>0</v>
      </c>
      <c r="B808" s="89" t="str">
        <f t="shared" si="76"/>
        <v/>
      </c>
      <c r="C808" s="89" t="str">
        <f t="shared" si="77"/>
        <v/>
      </c>
      <c r="D808" s="87" t="str">
        <f>IF($A808=0,"",IF($A808&lt;=$A$1,+VLOOKUP($A808,'Rashodi- plan-izvršenje'!$A$8:B$1500,'prenos-P-R-N'!D$1,FALSE),IF($A808&gt;$A$2,+VLOOKUP($A808,'Neizmirene obaveze JLS'!$A$11:B$500,'prenos-P-R-N'!D$1,FALSE),"")))</f>
        <v/>
      </c>
      <c r="E808" s="87" t="str">
        <f>IF($A808=0,"",IF($A808&lt;=$A$1,+VLOOKUP($A808,'Rashodi- plan-izvršenje'!$A$8:C$1500,'prenos-P-R-N'!E$1,FALSE),IF($A808&gt;$A$2,+VLOOKUP($A808,'Neizmirene obaveze JLS'!$A$11:C$500,'prenos-P-R-N'!E$1,FALSE),"")))</f>
        <v/>
      </c>
      <c r="F808" s="87" t="str">
        <f>IF($A808=0,"",IF($A808&lt;=$A$1,+VLOOKUP($A808,'Rashodi- plan-izvršenje'!$A$8:D$1500,'prenos-P-R-N'!F$1,FALSE),IF($A808&gt;$A$2,+VLOOKUP($A808,'Neizmirene obaveze JLS'!$A$11:D$500,'prenos-P-R-N'!F$1,FALSE),"")))</f>
        <v/>
      </c>
      <c r="G808" s="87" t="str">
        <f>IF($A808=0,"",IF($A808&lt;=$A$1,+VLOOKUP($A808,'Rashodi- plan-izvršenje'!$A$8:E$1500,'prenos-P-R-N'!G$1,FALSE),IF($A808&gt;$A$2,+VLOOKUP($A808,'Neizmirene obaveze JLS'!$A$11:E$500,'prenos-P-R-N'!G$1,FALSE),"")))</f>
        <v/>
      </c>
      <c r="H808" s="87" t="str">
        <f>IF($A808=0,"",IF($A808&lt;=$A$1,+VLOOKUP($A808,'Rashodi- plan-izvršenje'!$A$8:F$1500,'prenos-P-R-N'!H$1,FALSE),IF($A808&gt;$A$2,+VLOOKUP($A808,'Neizmirene obaveze JLS'!$A$11:F$500,'prenos-P-R-N'!H$1,FALSE),"")))</f>
        <v/>
      </c>
      <c r="I808" s="87" t="str">
        <f>IF($A808=0,"",IF($A808&lt;=$A$1,+VLOOKUP($A808,'Rashodi- plan-izvršenje'!$A$8:G$1500,'prenos-P-R-N'!I$1,FALSE),IF($A808&gt;$A$2,+VLOOKUP($A808,'Neizmirene obaveze JLS'!$A$11:G$500,'prenos-P-R-N'!I$1,FALSE),"")))</f>
        <v/>
      </c>
      <c r="J808" s="87" t="str">
        <f>IF($A808=0,"",IF($A808&lt;=$A$1,+VLOOKUP($A808,'Rashodi- plan-izvršenje'!$A$8:H$1500,'prenos-P-R-N'!J$1,FALSE),IF($A808&gt;$A$2,+VLOOKUP($A808,'Neizmirene obaveze JLS'!$A$11:H$500,'prenos-P-R-N'!J$1,FALSE),"")))</f>
        <v/>
      </c>
      <c r="K808" s="87" t="str">
        <f>IF($A808=0,"",IF($A808&lt;=$A$1,+VLOOKUP($A808,'Rashodi- plan-izvršenje'!$A$8:I$1500,'prenos-P-R-N'!K$1,FALSE),IF($A808&gt;$A$2,+VLOOKUP($A808,'Neizmirene obaveze JLS'!$A$11:I$500,'prenos-P-R-N'!K$1,FALSE),"")))</f>
        <v/>
      </c>
      <c r="L808" t="str">
        <f>IF(A808=0,"",IF(A808&lt;=A$1,+IF(VLOOKUP(A808,'Rashodi- plan-izvršenje'!A$8:J$1500,M$1,FALSE)&gt;0,"Програмска активност","Пројекат"),IF(A808&gt;A$2,+IF(VLOOKUP(A808,'Neizmirene obaveze JLS'!A$8:J$2008,M$1,FALSE)&gt;0,"Програмска активност","Пројекат"),"")))</f>
        <v/>
      </c>
      <c r="M808" s="87" t="str">
        <f>IF(A808=0,"",IF($A808&lt;=$A$1,+IF(VLOOKUP($A808,'Rashodi- plan-izvršenje'!$A$8:$M$1500,10,FALSE)&gt;0,VLOOKUP($A808,'Rashodi- plan-izvršenje'!$A$8:$M$1500,10,FALSE),VLOOKUP($A808,'Rashodi- plan-izvršenje'!$A$8:$M$1500,12,FALSE)),+IF($A808&gt;$A$2,IF(VLOOKUP($A808,'Neizmirene obaveze JLS'!$A$8:$M$1500,10,FALSE)&gt;0,VLOOKUP($A808,'Neizmirene obaveze JLS'!$A$11:$M$1500,10,FALSE),VLOOKUP($A808,'Neizmirene obaveze JLS'!$A$11:$M$1500,12,FALSE)),0)))</f>
        <v/>
      </c>
      <c r="N808" s="87" t="str">
        <f>IF(A808=0,"",IF($A808&lt;=$A$1,+IF(VLOOKUP(A808,'Rashodi- plan-izvršenje'!$A$8:$M$1500,10,FALSE)&gt;0,VLOOKUP(A808,'Rashodi- plan-izvršenje'!$A$8:$M$1500,11,FALSE),VLOOKUP(A808,'Rashodi- plan-izvršenje'!$A$8:$M$1500,13,FALSE)),+IF($A808&gt;$A$2,IF(VLOOKUP($A808,'Neizmirene obaveze JLS'!$A$8:$M$1500,10,FALSE)&gt;0,VLOOKUP($A808,'Neizmirene obaveze JLS'!$A$11:$M$1500,11,FALSE),VLOOKUP($A808,'Neizmirene obaveze JLS'!$A$11:$M$1500,13,FALSE)),0)))</f>
        <v/>
      </c>
      <c r="O808" s="87" t="str">
        <f>IF(A808=0,"",IF($A808&lt;=$A$1,VALUE(+VLOOKUP($A808,'Rashodi- plan-izvršenje'!$A$8:N$1500,'prenos-P-R-N'!O$1,FALSE)),IF($A808&lt;=A$2,VALUE(VLOOKUP($A808,'Prihodi- plan-izvršenje'!$A$8:$H$500,6,FALSE)),VALUE(VLOOKUP($A808,'Neizmirene obaveze JLS'!$A$8:$N$500,O$1,FALSE)))))</f>
        <v/>
      </c>
      <c r="P808" s="87" t="str">
        <f>IF(A808=0,"",IF(A808=0,0,IF(A808&gt;A$2,'šifarnik K-izvor'!G$3,+IF(Q808&lt;700,+'šifarnik K-izvor'!G$2,'šifarnik K-izvor'!G$1))))</f>
        <v/>
      </c>
      <c r="Q808" s="87">
        <f>IF($A808&lt;=$A$1,VALUE(+VLOOKUP($A808,'Rashodi- plan-izvršenje'!$A$8:O$1500,'prenos-P-R-N'!Q$1,FALSE)),IF($A808&lt;=$A$2,VLOOKUP($A808,'Prihodi- plan-izvršenje'!$A$4:$H$500,4,FALSE),IF($A808&lt;=$A$3,VLOOKUP(A808,'Neizmirene obaveze JLS'!$A$11:O$500,Q$1,FALSE),"")))</f>
        <v>0</v>
      </c>
      <c r="R808" s="88">
        <f>IF($A808&lt;=$A$1,VALUE(+VLOOKUP($A808,'Rashodi- plan-izvršenje'!$A$8:P$1500,'prenos-P-R-N'!R$1,FALSE)),IF($A808&lt;=$A$2,VLOOKUP($A808,'Prihodi- plan-izvršenje'!$A$4:$H$500,7,FALSE),""))</f>
        <v>0</v>
      </c>
      <c r="S808" s="88">
        <f>IF(A808=0,0,IF($A808&lt;=$A$1,VALUE(+VLOOKUP($A808,'Rashodi- plan-izvršenje'!$A$8:Q$1500,'prenos-P-R-N'!S$1,FALSE)),IF($A808&lt;=$A$2,VLOOKUP($A808,'Prihodi- plan-izvršenje'!$A$4:$H$500,8,FALSE),0)))</f>
        <v>0</v>
      </c>
      <c r="T808" s="88" t="str">
        <f>IF($A808&gt;$A$2,VLOOKUP($A808,'Neizmirene obaveze JLS'!$A$11:R$500,R$1,FALSE),"")</f>
        <v/>
      </c>
      <c r="U808" s="88">
        <f>IF($A808&gt;$A$2,VLOOKUP($A808,'Neizmirene obaveze JLS'!$A$11:S$500,S$1,FALSE),0)</f>
        <v>0</v>
      </c>
      <c r="V808" s="88">
        <f t="shared" si="73"/>
        <v>0</v>
      </c>
      <c r="W808" s="74"/>
      <c r="X808" s="74"/>
      <c r="Y808" s="74"/>
      <c r="Z808" s="74"/>
      <c r="AA808" s="193">
        <f t="shared" si="74"/>
        <v>1</v>
      </c>
      <c r="AB808" s="193" t="str">
        <f t="shared" si="75"/>
        <v/>
      </c>
    </row>
    <row r="809" spans="1:28">
      <c r="A809" s="89">
        <f>IF(AND(COUNTIF(A$1:A$3,"&gt;0")=1,MAX(A$8:A808)&lt;A$1),A808+1,IF(AND(COUNTIF(A$1:A$3,"&gt;0")=2,MAX(A$8:A808)&lt;A$2),A808+1,IF(AND(COUNTIF(A$1:A$3,"&gt;0")=3,MAX(A$8:A808)&lt;A$3),A808+1,0)))</f>
        <v>0</v>
      </c>
      <c r="B809" s="89" t="str">
        <f t="shared" si="76"/>
        <v/>
      </c>
      <c r="C809" s="89" t="str">
        <f t="shared" si="77"/>
        <v/>
      </c>
      <c r="D809" s="87" t="str">
        <f>IF($A809=0,"",IF($A809&lt;=$A$1,+VLOOKUP($A809,'Rashodi- plan-izvršenje'!$A$8:B$1500,'prenos-P-R-N'!D$1,FALSE),IF($A809&gt;$A$2,+VLOOKUP($A809,'Neizmirene obaveze JLS'!$A$11:B$500,'prenos-P-R-N'!D$1,FALSE),"")))</f>
        <v/>
      </c>
      <c r="E809" s="87" t="str">
        <f>IF($A809=0,"",IF($A809&lt;=$A$1,+VLOOKUP($A809,'Rashodi- plan-izvršenje'!$A$8:C$1500,'prenos-P-R-N'!E$1,FALSE),IF($A809&gt;$A$2,+VLOOKUP($A809,'Neizmirene obaveze JLS'!$A$11:C$500,'prenos-P-R-N'!E$1,FALSE),"")))</f>
        <v/>
      </c>
      <c r="F809" s="87" t="str">
        <f>IF($A809=0,"",IF($A809&lt;=$A$1,+VLOOKUP($A809,'Rashodi- plan-izvršenje'!$A$8:D$1500,'prenos-P-R-N'!F$1,FALSE),IF($A809&gt;$A$2,+VLOOKUP($A809,'Neizmirene obaveze JLS'!$A$11:D$500,'prenos-P-R-N'!F$1,FALSE),"")))</f>
        <v/>
      </c>
      <c r="G809" s="87" t="str">
        <f>IF($A809=0,"",IF($A809&lt;=$A$1,+VLOOKUP($A809,'Rashodi- plan-izvršenje'!$A$8:E$1500,'prenos-P-R-N'!G$1,FALSE),IF($A809&gt;$A$2,+VLOOKUP($A809,'Neizmirene obaveze JLS'!$A$11:E$500,'prenos-P-R-N'!G$1,FALSE),"")))</f>
        <v/>
      </c>
      <c r="H809" s="87" t="str">
        <f>IF($A809=0,"",IF($A809&lt;=$A$1,+VLOOKUP($A809,'Rashodi- plan-izvršenje'!$A$8:F$1500,'prenos-P-R-N'!H$1,FALSE),IF($A809&gt;$A$2,+VLOOKUP($A809,'Neizmirene obaveze JLS'!$A$11:F$500,'prenos-P-R-N'!H$1,FALSE),"")))</f>
        <v/>
      </c>
      <c r="I809" s="87" t="str">
        <f>IF($A809=0,"",IF($A809&lt;=$A$1,+VLOOKUP($A809,'Rashodi- plan-izvršenje'!$A$8:G$1500,'prenos-P-R-N'!I$1,FALSE),IF($A809&gt;$A$2,+VLOOKUP($A809,'Neizmirene obaveze JLS'!$A$11:G$500,'prenos-P-R-N'!I$1,FALSE),"")))</f>
        <v/>
      </c>
      <c r="J809" s="87" t="str">
        <f>IF($A809=0,"",IF($A809&lt;=$A$1,+VLOOKUP($A809,'Rashodi- plan-izvršenje'!$A$8:H$1500,'prenos-P-R-N'!J$1,FALSE),IF($A809&gt;$A$2,+VLOOKUP($A809,'Neizmirene obaveze JLS'!$A$11:H$500,'prenos-P-R-N'!J$1,FALSE),"")))</f>
        <v/>
      </c>
      <c r="K809" s="87" t="str">
        <f>IF($A809=0,"",IF($A809&lt;=$A$1,+VLOOKUP($A809,'Rashodi- plan-izvršenje'!$A$8:I$1500,'prenos-P-R-N'!K$1,FALSE),IF($A809&gt;$A$2,+VLOOKUP($A809,'Neizmirene obaveze JLS'!$A$11:I$500,'prenos-P-R-N'!K$1,FALSE),"")))</f>
        <v/>
      </c>
      <c r="L809" t="str">
        <f>IF(A809=0,"",IF(A809&lt;=A$1,+IF(VLOOKUP(A809,'Rashodi- plan-izvršenje'!A$8:J$1500,M$1,FALSE)&gt;0,"Програмска активност","Пројекат"),IF(A809&gt;A$2,+IF(VLOOKUP(A809,'Neizmirene obaveze JLS'!A$8:J$2008,M$1,FALSE)&gt;0,"Програмска активност","Пројекат"),"")))</f>
        <v/>
      </c>
      <c r="M809" s="87" t="str">
        <f>IF(A809=0,"",IF($A809&lt;=$A$1,+IF(VLOOKUP($A809,'Rashodi- plan-izvršenje'!$A$8:$M$1500,10,FALSE)&gt;0,VLOOKUP($A809,'Rashodi- plan-izvršenje'!$A$8:$M$1500,10,FALSE),VLOOKUP($A809,'Rashodi- plan-izvršenje'!$A$8:$M$1500,12,FALSE)),+IF($A809&gt;$A$2,IF(VLOOKUP($A809,'Neizmirene obaveze JLS'!$A$8:$M$1500,10,FALSE)&gt;0,VLOOKUP($A809,'Neizmirene obaveze JLS'!$A$11:$M$1500,10,FALSE),VLOOKUP($A809,'Neizmirene obaveze JLS'!$A$11:$M$1500,12,FALSE)),0)))</f>
        <v/>
      </c>
      <c r="N809" s="87" t="str">
        <f>IF(A809=0,"",IF($A809&lt;=$A$1,+IF(VLOOKUP(A809,'Rashodi- plan-izvršenje'!$A$8:$M$1500,10,FALSE)&gt;0,VLOOKUP(A809,'Rashodi- plan-izvršenje'!$A$8:$M$1500,11,FALSE),VLOOKUP(A809,'Rashodi- plan-izvršenje'!$A$8:$M$1500,13,FALSE)),+IF($A809&gt;$A$2,IF(VLOOKUP($A809,'Neizmirene obaveze JLS'!$A$8:$M$1500,10,FALSE)&gt;0,VLOOKUP($A809,'Neizmirene obaveze JLS'!$A$11:$M$1500,11,FALSE),VLOOKUP($A809,'Neizmirene obaveze JLS'!$A$11:$M$1500,13,FALSE)),0)))</f>
        <v/>
      </c>
      <c r="O809" s="87" t="str">
        <f>IF(A809=0,"",IF($A809&lt;=$A$1,VALUE(+VLOOKUP($A809,'Rashodi- plan-izvršenje'!$A$8:N$1500,'prenos-P-R-N'!O$1,FALSE)),IF($A809&lt;=A$2,VALUE(VLOOKUP($A809,'Prihodi- plan-izvršenje'!$A$8:$H$500,6,FALSE)),VALUE(VLOOKUP($A809,'Neizmirene obaveze JLS'!$A$8:$N$500,O$1,FALSE)))))</f>
        <v/>
      </c>
      <c r="P809" s="87" t="str">
        <f>IF(A809=0,"",IF(A809=0,0,IF(A809&gt;A$2,'šifarnik K-izvor'!G$3,+IF(Q809&lt;700,+'šifarnik K-izvor'!G$2,'šifarnik K-izvor'!G$1))))</f>
        <v/>
      </c>
      <c r="Q809" s="87">
        <f>IF($A809&lt;=$A$1,VALUE(+VLOOKUP($A809,'Rashodi- plan-izvršenje'!$A$8:O$1500,'prenos-P-R-N'!Q$1,FALSE)),IF($A809&lt;=$A$2,VLOOKUP($A809,'Prihodi- plan-izvršenje'!$A$4:$H$500,4,FALSE),IF($A809&lt;=$A$3,VLOOKUP(A809,'Neizmirene obaveze JLS'!$A$11:O$500,Q$1,FALSE),"")))</f>
        <v>0</v>
      </c>
      <c r="R809" s="88">
        <f>IF($A809&lt;=$A$1,VALUE(+VLOOKUP($A809,'Rashodi- plan-izvršenje'!$A$8:P$1500,'prenos-P-R-N'!R$1,FALSE)),IF($A809&lt;=$A$2,VLOOKUP($A809,'Prihodi- plan-izvršenje'!$A$4:$H$500,7,FALSE),""))</f>
        <v>0</v>
      </c>
      <c r="S809" s="88">
        <f>IF(A809=0,0,IF($A809&lt;=$A$1,VALUE(+VLOOKUP($A809,'Rashodi- plan-izvršenje'!$A$8:Q$1500,'prenos-P-R-N'!S$1,FALSE)),IF($A809&lt;=$A$2,VLOOKUP($A809,'Prihodi- plan-izvršenje'!$A$4:$H$500,8,FALSE),0)))</f>
        <v>0</v>
      </c>
      <c r="T809" s="88" t="str">
        <f>IF($A809&gt;$A$2,VLOOKUP($A809,'Neizmirene obaveze JLS'!$A$11:R$500,R$1,FALSE),"")</f>
        <v/>
      </c>
      <c r="U809" s="88">
        <f>IF($A809&gt;$A$2,VLOOKUP($A809,'Neizmirene obaveze JLS'!$A$11:S$500,S$1,FALSE),0)</f>
        <v>0</v>
      </c>
      <c r="V809" s="88">
        <f t="shared" si="73"/>
        <v>0</v>
      </c>
      <c r="W809" s="74"/>
      <c r="X809" s="74"/>
      <c r="Y809" s="74"/>
      <c r="Z809" s="74"/>
      <c r="AA809" s="193">
        <f t="shared" si="74"/>
        <v>1</v>
      </c>
      <c r="AB809" s="193" t="str">
        <f t="shared" si="75"/>
        <v/>
      </c>
    </row>
    <row r="810" spans="1:28">
      <c r="A810" s="89">
        <f>IF(AND(COUNTIF(A$1:A$3,"&gt;0")=1,MAX(A$8:A809)&lt;A$1),A809+1,IF(AND(COUNTIF(A$1:A$3,"&gt;0")=2,MAX(A$8:A809)&lt;A$2),A809+1,IF(AND(COUNTIF(A$1:A$3,"&gt;0")=3,MAX(A$8:A809)&lt;A$3),A809+1,0)))</f>
        <v>0</v>
      </c>
      <c r="B810" s="89" t="str">
        <f t="shared" si="76"/>
        <v/>
      </c>
      <c r="C810" s="89" t="str">
        <f t="shared" si="77"/>
        <v/>
      </c>
      <c r="D810" s="87" t="str">
        <f>IF($A810=0,"",IF($A810&lt;=$A$1,+VLOOKUP($A810,'Rashodi- plan-izvršenje'!$A$8:B$1500,'prenos-P-R-N'!D$1,FALSE),IF($A810&gt;$A$2,+VLOOKUP($A810,'Neizmirene obaveze JLS'!$A$11:B$500,'prenos-P-R-N'!D$1,FALSE),"")))</f>
        <v/>
      </c>
      <c r="E810" s="87" t="str">
        <f>IF($A810=0,"",IF($A810&lt;=$A$1,+VLOOKUP($A810,'Rashodi- plan-izvršenje'!$A$8:C$1500,'prenos-P-R-N'!E$1,FALSE),IF($A810&gt;$A$2,+VLOOKUP($A810,'Neizmirene obaveze JLS'!$A$11:C$500,'prenos-P-R-N'!E$1,FALSE),"")))</f>
        <v/>
      </c>
      <c r="F810" s="87" t="str">
        <f>IF($A810=0,"",IF($A810&lt;=$A$1,+VLOOKUP($A810,'Rashodi- plan-izvršenje'!$A$8:D$1500,'prenos-P-R-N'!F$1,FALSE),IF($A810&gt;$A$2,+VLOOKUP($A810,'Neizmirene obaveze JLS'!$A$11:D$500,'prenos-P-R-N'!F$1,FALSE),"")))</f>
        <v/>
      </c>
      <c r="G810" s="87" t="str">
        <f>IF($A810=0,"",IF($A810&lt;=$A$1,+VLOOKUP($A810,'Rashodi- plan-izvršenje'!$A$8:E$1500,'prenos-P-R-N'!G$1,FALSE),IF($A810&gt;$A$2,+VLOOKUP($A810,'Neizmirene obaveze JLS'!$A$11:E$500,'prenos-P-R-N'!G$1,FALSE),"")))</f>
        <v/>
      </c>
      <c r="H810" s="87" t="str">
        <f>IF($A810=0,"",IF($A810&lt;=$A$1,+VLOOKUP($A810,'Rashodi- plan-izvršenje'!$A$8:F$1500,'prenos-P-R-N'!H$1,FALSE),IF($A810&gt;$A$2,+VLOOKUP($A810,'Neizmirene obaveze JLS'!$A$11:F$500,'prenos-P-R-N'!H$1,FALSE),"")))</f>
        <v/>
      </c>
      <c r="I810" s="87" t="str">
        <f>IF($A810=0,"",IF($A810&lt;=$A$1,+VLOOKUP($A810,'Rashodi- plan-izvršenje'!$A$8:G$1500,'prenos-P-R-N'!I$1,FALSE),IF($A810&gt;$A$2,+VLOOKUP($A810,'Neizmirene obaveze JLS'!$A$11:G$500,'prenos-P-R-N'!I$1,FALSE),"")))</f>
        <v/>
      </c>
      <c r="J810" s="87" t="str">
        <f>IF($A810=0,"",IF($A810&lt;=$A$1,+VLOOKUP($A810,'Rashodi- plan-izvršenje'!$A$8:H$1500,'prenos-P-R-N'!J$1,FALSE),IF($A810&gt;$A$2,+VLOOKUP($A810,'Neizmirene obaveze JLS'!$A$11:H$500,'prenos-P-R-N'!J$1,FALSE),"")))</f>
        <v/>
      </c>
      <c r="K810" s="87" t="str">
        <f>IF($A810=0,"",IF($A810&lt;=$A$1,+VLOOKUP($A810,'Rashodi- plan-izvršenje'!$A$8:I$1500,'prenos-P-R-N'!K$1,FALSE),IF($A810&gt;$A$2,+VLOOKUP($A810,'Neizmirene obaveze JLS'!$A$11:I$500,'prenos-P-R-N'!K$1,FALSE),"")))</f>
        <v/>
      </c>
      <c r="L810" t="str">
        <f>IF(A810=0,"",IF(A810&lt;=A$1,+IF(VLOOKUP(A810,'Rashodi- plan-izvršenje'!A$8:J$1500,M$1,FALSE)&gt;0,"Програмска активност","Пројекат"),IF(A810&gt;A$2,+IF(VLOOKUP(A810,'Neizmirene obaveze JLS'!A$8:J$2008,M$1,FALSE)&gt;0,"Програмска активност","Пројекат"),"")))</f>
        <v/>
      </c>
      <c r="M810" s="87" t="str">
        <f>IF(A810=0,"",IF($A810&lt;=$A$1,+IF(VLOOKUP($A810,'Rashodi- plan-izvršenje'!$A$8:$M$1500,10,FALSE)&gt;0,VLOOKUP($A810,'Rashodi- plan-izvršenje'!$A$8:$M$1500,10,FALSE),VLOOKUP($A810,'Rashodi- plan-izvršenje'!$A$8:$M$1500,12,FALSE)),+IF($A810&gt;$A$2,IF(VLOOKUP($A810,'Neizmirene obaveze JLS'!$A$8:$M$1500,10,FALSE)&gt;0,VLOOKUP($A810,'Neizmirene obaveze JLS'!$A$11:$M$1500,10,FALSE),VLOOKUP($A810,'Neizmirene obaveze JLS'!$A$11:$M$1500,12,FALSE)),0)))</f>
        <v/>
      </c>
      <c r="N810" s="87" t="str">
        <f>IF(A810=0,"",IF($A810&lt;=$A$1,+IF(VLOOKUP(A810,'Rashodi- plan-izvršenje'!$A$8:$M$1500,10,FALSE)&gt;0,VLOOKUP(A810,'Rashodi- plan-izvršenje'!$A$8:$M$1500,11,FALSE),VLOOKUP(A810,'Rashodi- plan-izvršenje'!$A$8:$M$1500,13,FALSE)),+IF($A810&gt;$A$2,IF(VLOOKUP($A810,'Neizmirene obaveze JLS'!$A$8:$M$1500,10,FALSE)&gt;0,VLOOKUP($A810,'Neizmirene obaveze JLS'!$A$11:$M$1500,11,FALSE),VLOOKUP($A810,'Neizmirene obaveze JLS'!$A$11:$M$1500,13,FALSE)),0)))</f>
        <v/>
      </c>
      <c r="O810" s="87" t="str">
        <f>IF(A810=0,"",IF($A810&lt;=$A$1,VALUE(+VLOOKUP($A810,'Rashodi- plan-izvršenje'!$A$8:N$1500,'prenos-P-R-N'!O$1,FALSE)),IF($A810&lt;=A$2,VALUE(VLOOKUP($A810,'Prihodi- plan-izvršenje'!$A$8:$H$500,6,FALSE)),VALUE(VLOOKUP($A810,'Neizmirene obaveze JLS'!$A$8:$N$500,O$1,FALSE)))))</f>
        <v/>
      </c>
      <c r="P810" s="87" t="str">
        <f>IF(A810=0,"",IF(A810=0,0,IF(A810&gt;A$2,'šifarnik K-izvor'!G$3,+IF(Q810&lt;700,+'šifarnik K-izvor'!G$2,'šifarnik K-izvor'!G$1))))</f>
        <v/>
      </c>
      <c r="Q810" s="87">
        <f>IF($A810&lt;=$A$1,VALUE(+VLOOKUP($A810,'Rashodi- plan-izvršenje'!$A$8:O$1500,'prenos-P-R-N'!Q$1,FALSE)),IF($A810&lt;=$A$2,VLOOKUP($A810,'Prihodi- plan-izvršenje'!$A$4:$H$500,4,FALSE),IF($A810&lt;=$A$3,VLOOKUP(A810,'Neizmirene obaveze JLS'!$A$11:O$500,Q$1,FALSE),"")))</f>
        <v>0</v>
      </c>
      <c r="R810" s="88">
        <f>IF($A810&lt;=$A$1,VALUE(+VLOOKUP($A810,'Rashodi- plan-izvršenje'!$A$8:P$1500,'prenos-P-R-N'!R$1,FALSE)),IF($A810&lt;=$A$2,VLOOKUP($A810,'Prihodi- plan-izvršenje'!$A$4:$H$500,7,FALSE),""))</f>
        <v>0</v>
      </c>
      <c r="S810" s="88">
        <f>IF(A810=0,0,IF($A810&lt;=$A$1,VALUE(+VLOOKUP($A810,'Rashodi- plan-izvršenje'!$A$8:Q$1500,'prenos-P-R-N'!S$1,FALSE)),IF($A810&lt;=$A$2,VLOOKUP($A810,'Prihodi- plan-izvršenje'!$A$4:$H$500,8,FALSE),0)))</f>
        <v>0</v>
      </c>
      <c r="T810" s="88" t="str">
        <f>IF($A810&gt;$A$2,VLOOKUP($A810,'Neizmirene obaveze JLS'!$A$11:R$500,R$1,FALSE),"")</f>
        <v/>
      </c>
      <c r="U810" s="88">
        <f>IF($A810&gt;$A$2,VLOOKUP($A810,'Neizmirene obaveze JLS'!$A$11:S$500,S$1,FALSE),0)</f>
        <v>0</v>
      </c>
      <c r="V810" s="88">
        <f t="shared" si="73"/>
        <v>0</v>
      </c>
      <c r="W810" s="74"/>
      <c r="X810" s="74"/>
      <c r="Y810" s="74"/>
      <c r="Z810" s="74"/>
      <c r="AA810" s="193">
        <f t="shared" si="74"/>
        <v>1</v>
      </c>
      <c r="AB810" s="193" t="str">
        <f t="shared" si="75"/>
        <v/>
      </c>
    </row>
    <row r="811" spans="1:28">
      <c r="A811" s="89">
        <f>IF(AND(COUNTIF(A$1:A$3,"&gt;0")=1,MAX(A$8:A810)&lt;A$1),A810+1,IF(AND(COUNTIF(A$1:A$3,"&gt;0")=2,MAX(A$8:A810)&lt;A$2),A810+1,IF(AND(COUNTIF(A$1:A$3,"&gt;0")=3,MAX(A$8:A810)&lt;A$3),A810+1,0)))</f>
        <v>0</v>
      </c>
      <c r="B811" s="89" t="str">
        <f t="shared" si="76"/>
        <v/>
      </c>
      <c r="C811" s="89" t="str">
        <f t="shared" si="77"/>
        <v/>
      </c>
      <c r="D811" s="87" t="str">
        <f>IF($A811=0,"",IF($A811&lt;=$A$1,+VLOOKUP($A811,'Rashodi- plan-izvršenje'!$A$8:B$1500,'prenos-P-R-N'!D$1,FALSE),IF($A811&gt;$A$2,+VLOOKUP($A811,'Neizmirene obaveze JLS'!$A$11:B$500,'prenos-P-R-N'!D$1,FALSE),"")))</f>
        <v/>
      </c>
      <c r="E811" s="87" t="str">
        <f>IF($A811=0,"",IF($A811&lt;=$A$1,+VLOOKUP($A811,'Rashodi- plan-izvršenje'!$A$8:C$1500,'prenos-P-R-N'!E$1,FALSE),IF($A811&gt;$A$2,+VLOOKUP($A811,'Neizmirene obaveze JLS'!$A$11:C$500,'prenos-P-R-N'!E$1,FALSE),"")))</f>
        <v/>
      </c>
      <c r="F811" s="87" t="str">
        <f>IF($A811=0,"",IF($A811&lt;=$A$1,+VLOOKUP($A811,'Rashodi- plan-izvršenje'!$A$8:D$1500,'prenos-P-R-N'!F$1,FALSE),IF($A811&gt;$A$2,+VLOOKUP($A811,'Neizmirene obaveze JLS'!$A$11:D$500,'prenos-P-R-N'!F$1,FALSE),"")))</f>
        <v/>
      </c>
      <c r="G811" s="87" t="str">
        <f>IF($A811=0,"",IF($A811&lt;=$A$1,+VLOOKUP($A811,'Rashodi- plan-izvršenje'!$A$8:E$1500,'prenos-P-R-N'!G$1,FALSE),IF($A811&gt;$A$2,+VLOOKUP($A811,'Neizmirene obaveze JLS'!$A$11:E$500,'prenos-P-R-N'!G$1,FALSE),"")))</f>
        <v/>
      </c>
      <c r="H811" s="87" t="str">
        <f>IF($A811=0,"",IF($A811&lt;=$A$1,+VLOOKUP($A811,'Rashodi- plan-izvršenje'!$A$8:F$1500,'prenos-P-R-N'!H$1,FALSE),IF($A811&gt;$A$2,+VLOOKUP($A811,'Neizmirene obaveze JLS'!$A$11:F$500,'prenos-P-R-N'!H$1,FALSE),"")))</f>
        <v/>
      </c>
      <c r="I811" s="87" t="str">
        <f>IF($A811=0,"",IF($A811&lt;=$A$1,+VLOOKUP($A811,'Rashodi- plan-izvršenje'!$A$8:G$1500,'prenos-P-R-N'!I$1,FALSE),IF($A811&gt;$A$2,+VLOOKUP($A811,'Neizmirene obaveze JLS'!$A$11:G$500,'prenos-P-R-N'!I$1,FALSE),"")))</f>
        <v/>
      </c>
      <c r="J811" s="87" t="str">
        <f>IF($A811=0,"",IF($A811&lt;=$A$1,+VLOOKUP($A811,'Rashodi- plan-izvršenje'!$A$8:H$1500,'prenos-P-R-N'!J$1,FALSE),IF($A811&gt;$A$2,+VLOOKUP($A811,'Neizmirene obaveze JLS'!$A$11:H$500,'prenos-P-R-N'!J$1,FALSE),"")))</f>
        <v/>
      </c>
      <c r="K811" s="87" t="str">
        <f>IF($A811=0,"",IF($A811&lt;=$A$1,+VLOOKUP($A811,'Rashodi- plan-izvršenje'!$A$8:I$1500,'prenos-P-R-N'!K$1,FALSE),IF($A811&gt;$A$2,+VLOOKUP($A811,'Neizmirene obaveze JLS'!$A$11:I$500,'prenos-P-R-N'!K$1,FALSE),"")))</f>
        <v/>
      </c>
      <c r="L811" t="str">
        <f>IF(A811=0,"",IF(A811&lt;=A$1,+IF(VLOOKUP(A811,'Rashodi- plan-izvršenje'!A$8:J$1500,M$1,FALSE)&gt;0,"Програмска активност","Пројекат"),IF(A811&gt;A$2,+IF(VLOOKUP(A811,'Neizmirene obaveze JLS'!A$8:J$2008,M$1,FALSE)&gt;0,"Програмска активност","Пројекат"),"")))</f>
        <v/>
      </c>
      <c r="M811" s="87" t="str">
        <f>IF(A811=0,"",IF($A811&lt;=$A$1,+IF(VLOOKUP($A811,'Rashodi- plan-izvršenje'!$A$8:$M$1500,10,FALSE)&gt;0,VLOOKUP($A811,'Rashodi- plan-izvršenje'!$A$8:$M$1500,10,FALSE),VLOOKUP($A811,'Rashodi- plan-izvršenje'!$A$8:$M$1500,12,FALSE)),+IF($A811&gt;$A$2,IF(VLOOKUP($A811,'Neizmirene obaveze JLS'!$A$8:$M$1500,10,FALSE)&gt;0,VLOOKUP($A811,'Neizmirene obaveze JLS'!$A$11:$M$1500,10,FALSE),VLOOKUP($A811,'Neizmirene obaveze JLS'!$A$11:$M$1500,12,FALSE)),0)))</f>
        <v/>
      </c>
      <c r="N811" s="87" t="str">
        <f>IF(A811=0,"",IF($A811&lt;=$A$1,+IF(VLOOKUP(A811,'Rashodi- plan-izvršenje'!$A$8:$M$1500,10,FALSE)&gt;0,VLOOKUP(A811,'Rashodi- plan-izvršenje'!$A$8:$M$1500,11,FALSE),VLOOKUP(A811,'Rashodi- plan-izvršenje'!$A$8:$M$1500,13,FALSE)),+IF($A811&gt;$A$2,IF(VLOOKUP($A811,'Neizmirene obaveze JLS'!$A$8:$M$1500,10,FALSE)&gt;0,VLOOKUP($A811,'Neizmirene obaveze JLS'!$A$11:$M$1500,11,FALSE),VLOOKUP($A811,'Neizmirene obaveze JLS'!$A$11:$M$1500,13,FALSE)),0)))</f>
        <v/>
      </c>
      <c r="O811" s="87" t="str">
        <f>IF(A811=0,"",IF($A811&lt;=$A$1,VALUE(+VLOOKUP($A811,'Rashodi- plan-izvršenje'!$A$8:N$1500,'prenos-P-R-N'!O$1,FALSE)),IF($A811&lt;=A$2,VALUE(VLOOKUP($A811,'Prihodi- plan-izvršenje'!$A$8:$H$500,6,FALSE)),VALUE(VLOOKUP($A811,'Neizmirene obaveze JLS'!$A$8:$N$500,O$1,FALSE)))))</f>
        <v/>
      </c>
      <c r="P811" s="87" t="str">
        <f>IF(A811=0,"",IF(A811=0,0,IF(A811&gt;A$2,'šifarnik K-izvor'!G$3,+IF(Q811&lt;700,+'šifarnik K-izvor'!G$2,'šifarnik K-izvor'!G$1))))</f>
        <v/>
      </c>
      <c r="Q811" s="87">
        <f>IF($A811&lt;=$A$1,VALUE(+VLOOKUP($A811,'Rashodi- plan-izvršenje'!$A$8:O$1500,'prenos-P-R-N'!Q$1,FALSE)),IF($A811&lt;=$A$2,VLOOKUP($A811,'Prihodi- plan-izvršenje'!$A$4:$H$500,4,FALSE),IF($A811&lt;=$A$3,VLOOKUP(A811,'Neizmirene obaveze JLS'!$A$11:O$500,Q$1,FALSE),"")))</f>
        <v>0</v>
      </c>
      <c r="R811" s="88">
        <f>IF($A811&lt;=$A$1,VALUE(+VLOOKUP($A811,'Rashodi- plan-izvršenje'!$A$8:P$1500,'prenos-P-R-N'!R$1,FALSE)),IF($A811&lt;=$A$2,VLOOKUP($A811,'Prihodi- plan-izvršenje'!$A$4:$H$500,7,FALSE),""))</f>
        <v>0</v>
      </c>
      <c r="S811" s="88">
        <f>IF(A811=0,0,IF($A811&lt;=$A$1,VALUE(+VLOOKUP($A811,'Rashodi- plan-izvršenje'!$A$8:Q$1500,'prenos-P-R-N'!S$1,FALSE)),IF($A811&lt;=$A$2,VLOOKUP($A811,'Prihodi- plan-izvršenje'!$A$4:$H$500,8,FALSE),0)))</f>
        <v>0</v>
      </c>
      <c r="T811" s="88" t="str">
        <f>IF($A811&gt;$A$2,VLOOKUP($A811,'Neizmirene obaveze JLS'!$A$11:R$500,R$1,FALSE),"")</f>
        <v/>
      </c>
      <c r="U811" s="88">
        <f>IF($A811&gt;$A$2,VLOOKUP($A811,'Neizmirene obaveze JLS'!$A$11:S$500,S$1,FALSE),0)</f>
        <v>0</v>
      </c>
      <c r="V811" s="88">
        <f t="shared" si="73"/>
        <v>0</v>
      </c>
      <c r="W811" s="74"/>
      <c r="X811" s="74"/>
      <c r="Y811" s="74"/>
      <c r="Z811" s="74"/>
      <c r="AA811" s="193">
        <f t="shared" si="74"/>
        <v>1</v>
      </c>
      <c r="AB811" s="193" t="str">
        <f t="shared" si="75"/>
        <v/>
      </c>
    </row>
    <row r="812" spans="1:28">
      <c r="A812" s="89">
        <f>IF(AND(COUNTIF(A$1:A$3,"&gt;0")=1,MAX(A$8:A811)&lt;A$1),A811+1,IF(AND(COUNTIF(A$1:A$3,"&gt;0")=2,MAX(A$8:A811)&lt;A$2),A811+1,IF(AND(COUNTIF(A$1:A$3,"&gt;0")=3,MAX(A$8:A811)&lt;A$3),A811+1,0)))</f>
        <v>0</v>
      </c>
      <c r="B812" s="89" t="str">
        <f t="shared" si="76"/>
        <v/>
      </c>
      <c r="C812" s="89" t="str">
        <f t="shared" si="77"/>
        <v/>
      </c>
      <c r="D812" s="87" t="str">
        <f>IF($A812=0,"",IF($A812&lt;=$A$1,+VLOOKUP($A812,'Rashodi- plan-izvršenje'!$A$8:B$1500,'prenos-P-R-N'!D$1,FALSE),IF($A812&gt;$A$2,+VLOOKUP($A812,'Neizmirene obaveze JLS'!$A$11:B$500,'prenos-P-R-N'!D$1,FALSE),"")))</f>
        <v/>
      </c>
      <c r="E812" s="87" t="str">
        <f>IF($A812=0,"",IF($A812&lt;=$A$1,+VLOOKUP($A812,'Rashodi- plan-izvršenje'!$A$8:C$1500,'prenos-P-R-N'!E$1,FALSE),IF($A812&gt;$A$2,+VLOOKUP($A812,'Neizmirene obaveze JLS'!$A$11:C$500,'prenos-P-R-N'!E$1,FALSE),"")))</f>
        <v/>
      </c>
      <c r="F812" s="87" t="str">
        <f>IF($A812=0,"",IF($A812&lt;=$A$1,+VLOOKUP($A812,'Rashodi- plan-izvršenje'!$A$8:D$1500,'prenos-P-R-N'!F$1,FALSE),IF($A812&gt;$A$2,+VLOOKUP($A812,'Neizmirene obaveze JLS'!$A$11:D$500,'prenos-P-R-N'!F$1,FALSE),"")))</f>
        <v/>
      </c>
      <c r="G812" s="87" t="str">
        <f>IF($A812=0,"",IF($A812&lt;=$A$1,+VLOOKUP($A812,'Rashodi- plan-izvršenje'!$A$8:E$1500,'prenos-P-R-N'!G$1,FALSE),IF($A812&gt;$A$2,+VLOOKUP($A812,'Neizmirene obaveze JLS'!$A$11:E$500,'prenos-P-R-N'!G$1,FALSE),"")))</f>
        <v/>
      </c>
      <c r="H812" s="87" t="str">
        <f>IF($A812=0,"",IF($A812&lt;=$A$1,+VLOOKUP($A812,'Rashodi- plan-izvršenje'!$A$8:F$1500,'prenos-P-R-N'!H$1,FALSE),IF($A812&gt;$A$2,+VLOOKUP($A812,'Neizmirene obaveze JLS'!$A$11:F$500,'prenos-P-R-N'!H$1,FALSE),"")))</f>
        <v/>
      </c>
      <c r="I812" s="87" t="str">
        <f>IF($A812=0,"",IF($A812&lt;=$A$1,+VLOOKUP($A812,'Rashodi- plan-izvršenje'!$A$8:G$1500,'prenos-P-R-N'!I$1,FALSE),IF($A812&gt;$A$2,+VLOOKUP($A812,'Neizmirene obaveze JLS'!$A$11:G$500,'prenos-P-R-N'!I$1,FALSE),"")))</f>
        <v/>
      </c>
      <c r="J812" s="87" t="str">
        <f>IF($A812=0,"",IF($A812&lt;=$A$1,+VLOOKUP($A812,'Rashodi- plan-izvršenje'!$A$8:H$1500,'prenos-P-R-N'!J$1,FALSE),IF($A812&gt;$A$2,+VLOOKUP($A812,'Neizmirene obaveze JLS'!$A$11:H$500,'prenos-P-R-N'!J$1,FALSE),"")))</f>
        <v/>
      </c>
      <c r="K812" s="87" t="str">
        <f>IF($A812=0,"",IF($A812&lt;=$A$1,+VLOOKUP($A812,'Rashodi- plan-izvršenje'!$A$8:I$1500,'prenos-P-R-N'!K$1,FALSE),IF($A812&gt;$A$2,+VLOOKUP($A812,'Neizmirene obaveze JLS'!$A$11:I$500,'prenos-P-R-N'!K$1,FALSE),"")))</f>
        <v/>
      </c>
      <c r="L812" t="str">
        <f>IF(A812=0,"",IF(A812&lt;=A$1,+IF(VLOOKUP(A812,'Rashodi- plan-izvršenje'!A$8:J$1500,M$1,FALSE)&gt;0,"Програмска активност","Пројекат"),IF(A812&gt;A$2,+IF(VLOOKUP(A812,'Neizmirene obaveze JLS'!A$8:J$2008,M$1,FALSE)&gt;0,"Програмска активност","Пројекат"),"")))</f>
        <v/>
      </c>
      <c r="M812" s="87" t="str">
        <f>IF(A812=0,"",IF($A812&lt;=$A$1,+IF(VLOOKUP($A812,'Rashodi- plan-izvršenje'!$A$8:$M$1500,10,FALSE)&gt;0,VLOOKUP($A812,'Rashodi- plan-izvršenje'!$A$8:$M$1500,10,FALSE),VLOOKUP($A812,'Rashodi- plan-izvršenje'!$A$8:$M$1500,12,FALSE)),+IF($A812&gt;$A$2,IF(VLOOKUP($A812,'Neizmirene obaveze JLS'!$A$8:$M$1500,10,FALSE)&gt;0,VLOOKUP($A812,'Neizmirene obaveze JLS'!$A$11:$M$1500,10,FALSE),VLOOKUP($A812,'Neizmirene obaveze JLS'!$A$11:$M$1500,12,FALSE)),0)))</f>
        <v/>
      </c>
      <c r="N812" s="87" t="str">
        <f>IF(A812=0,"",IF($A812&lt;=$A$1,+IF(VLOOKUP(A812,'Rashodi- plan-izvršenje'!$A$8:$M$1500,10,FALSE)&gt;0,VLOOKUP(A812,'Rashodi- plan-izvršenje'!$A$8:$M$1500,11,FALSE),VLOOKUP(A812,'Rashodi- plan-izvršenje'!$A$8:$M$1500,13,FALSE)),+IF($A812&gt;$A$2,IF(VLOOKUP($A812,'Neizmirene obaveze JLS'!$A$8:$M$1500,10,FALSE)&gt;0,VLOOKUP($A812,'Neizmirene obaveze JLS'!$A$11:$M$1500,11,FALSE),VLOOKUP($A812,'Neizmirene obaveze JLS'!$A$11:$M$1500,13,FALSE)),0)))</f>
        <v/>
      </c>
      <c r="O812" s="87" t="str">
        <f>IF(A812=0,"",IF($A812&lt;=$A$1,VALUE(+VLOOKUP($A812,'Rashodi- plan-izvršenje'!$A$8:N$1500,'prenos-P-R-N'!O$1,FALSE)),IF($A812&lt;=A$2,VALUE(VLOOKUP($A812,'Prihodi- plan-izvršenje'!$A$8:$H$500,6,FALSE)),VALUE(VLOOKUP($A812,'Neizmirene obaveze JLS'!$A$8:$N$500,O$1,FALSE)))))</f>
        <v/>
      </c>
      <c r="P812" s="87" t="str">
        <f>IF(A812=0,"",IF(A812=0,0,IF(A812&gt;A$2,'šifarnik K-izvor'!G$3,+IF(Q812&lt;700,+'šifarnik K-izvor'!G$2,'šifarnik K-izvor'!G$1))))</f>
        <v/>
      </c>
      <c r="Q812" s="87">
        <f>IF($A812&lt;=$A$1,VALUE(+VLOOKUP($A812,'Rashodi- plan-izvršenje'!$A$8:O$1500,'prenos-P-R-N'!Q$1,FALSE)),IF($A812&lt;=$A$2,VLOOKUP($A812,'Prihodi- plan-izvršenje'!$A$4:$H$500,4,FALSE),IF($A812&lt;=$A$3,VLOOKUP(A812,'Neizmirene obaveze JLS'!$A$11:O$500,Q$1,FALSE),"")))</f>
        <v>0</v>
      </c>
      <c r="R812" s="88">
        <f>IF($A812&lt;=$A$1,VALUE(+VLOOKUP($A812,'Rashodi- plan-izvršenje'!$A$8:P$1500,'prenos-P-R-N'!R$1,FALSE)),IF($A812&lt;=$A$2,VLOOKUP($A812,'Prihodi- plan-izvršenje'!$A$4:$H$500,7,FALSE),""))</f>
        <v>0</v>
      </c>
      <c r="S812" s="88">
        <f>IF(A812=0,0,IF($A812&lt;=$A$1,VALUE(+VLOOKUP($A812,'Rashodi- plan-izvršenje'!$A$8:Q$1500,'prenos-P-R-N'!S$1,FALSE)),IF($A812&lt;=$A$2,VLOOKUP($A812,'Prihodi- plan-izvršenje'!$A$4:$H$500,8,FALSE),0)))</f>
        <v>0</v>
      </c>
      <c r="T812" s="88" t="str">
        <f>IF($A812&gt;$A$2,VLOOKUP($A812,'Neizmirene obaveze JLS'!$A$11:R$500,R$1,FALSE),"")</f>
        <v/>
      </c>
      <c r="U812" s="88">
        <f>IF($A812&gt;$A$2,VLOOKUP($A812,'Neizmirene obaveze JLS'!$A$11:S$500,S$1,FALSE),0)</f>
        <v>0</v>
      </c>
      <c r="V812" s="88">
        <f t="shared" si="73"/>
        <v>0</v>
      </c>
      <c r="W812" s="74"/>
      <c r="X812" s="74"/>
      <c r="Y812" s="74"/>
      <c r="Z812" s="74"/>
      <c r="AA812" s="193">
        <f t="shared" si="74"/>
        <v>1</v>
      </c>
      <c r="AB812" s="193" t="str">
        <f t="shared" si="75"/>
        <v/>
      </c>
    </row>
    <row r="813" spans="1:28">
      <c r="A813" s="89">
        <f>IF(AND(COUNTIF(A$1:A$3,"&gt;0")=1,MAX(A$8:A812)&lt;A$1),A812+1,IF(AND(COUNTIF(A$1:A$3,"&gt;0")=2,MAX(A$8:A812)&lt;A$2),A812+1,IF(AND(COUNTIF(A$1:A$3,"&gt;0")=3,MAX(A$8:A812)&lt;A$3),A812+1,0)))</f>
        <v>0</v>
      </c>
      <c r="B813" s="89" t="str">
        <f t="shared" si="76"/>
        <v/>
      </c>
      <c r="C813" s="89" t="str">
        <f t="shared" si="77"/>
        <v/>
      </c>
      <c r="D813" s="87" t="str">
        <f>IF($A813=0,"",IF($A813&lt;=$A$1,+VLOOKUP($A813,'Rashodi- plan-izvršenje'!$A$8:B$1500,'prenos-P-R-N'!D$1,FALSE),IF($A813&gt;$A$2,+VLOOKUP($A813,'Neizmirene obaveze JLS'!$A$11:B$500,'prenos-P-R-N'!D$1,FALSE),"")))</f>
        <v/>
      </c>
      <c r="E813" s="87" t="str">
        <f>IF($A813=0,"",IF($A813&lt;=$A$1,+VLOOKUP($A813,'Rashodi- plan-izvršenje'!$A$8:C$1500,'prenos-P-R-N'!E$1,FALSE),IF($A813&gt;$A$2,+VLOOKUP($A813,'Neizmirene obaveze JLS'!$A$11:C$500,'prenos-P-R-N'!E$1,FALSE),"")))</f>
        <v/>
      </c>
      <c r="F813" s="87" t="str">
        <f>IF($A813=0,"",IF($A813&lt;=$A$1,+VLOOKUP($A813,'Rashodi- plan-izvršenje'!$A$8:D$1500,'prenos-P-R-N'!F$1,FALSE),IF($A813&gt;$A$2,+VLOOKUP($A813,'Neizmirene obaveze JLS'!$A$11:D$500,'prenos-P-R-N'!F$1,FALSE),"")))</f>
        <v/>
      </c>
      <c r="G813" s="87" t="str">
        <f>IF($A813=0,"",IF($A813&lt;=$A$1,+VLOOKUP($A813,'Rashodi- plan-izvršenje'!$A$8:E$1500,'prenos-P-R-N'!G$1,FALSE),IF($A813&gt;$A$2,+VLOOKUP($A813,'Neizmirene obaveze JLS'!$A$11:E$500,'prenos-P-R-N'!G$1,FALSE),"")))</f>
        <v/>
      </c>
      <c r="H813" s="87" t="str">
        <f>IF($A813=0,"",IF($A813&lt;=$A$1,+VLOOKUP($A813,'Rashodi- plan-izvršenje'!$A$8:F$1500,'prenos-P-R-N'!H$1,FALSE),IF($A813&gt;$A$2,+VLOOKUP($A813,'Neizmirene obaveze JLS'!$A$11:F$500,'prenos-P-R-N'!H$1,FALSE),"")))</f>
        <v/>
      </c>
      <c r="I813" s="87" t="str">
        <f>IF($A813=0,"",IF($A813&lt;=$A$1,+VLOOKUP($A813,'Rashodi- plan-izvršenje'!$A$8:G$1500,'prenos-P-R-N'!I$1,FALSE),IF($A813&gt;$A$2,+VLOOKUP($A813,'Neizmirene obaveze JLS'!$A$11:G$500,'prenos-P-R-N'!I$1,FALSE),"")))</f>
        <v/>
      </c>
      <c r="J813" s="87" t="str">
        <f>IF($A813=0,"",IF($A813&lt;=$A$1,+VLOOKUP($A813,'Rashodi- plan-izvršenje'!$A$8:H$1500,'prenos-P-R-N'!J$1,FALSE),IF($A813&gt;$A$2,+VLOOKUP($A813,'Neizmirene obaveze JLS'!$A$11:H$500,'prenos-P-R-N'!J$1,FALSE),"")))</f>
        <v/>
      </c>
      <c r="K813" s="87" t="str">
        <f>IF($A813=0,"",IF($A813&lt;=$A$1,+VLOOKUP($A813,'Rashodi- plan-izvršenje'!$A$8:I$1500,'prenos-P-R-N'!K$1,FALSE),IF($A813&gt;$A$2,+VLOOKUP($A813,'Neizmirene obaveze JLS'!$A$11:I$500,'prenos-P-R-N'!K$1,FALSE),"")))</f>
        <v/>
      </c>
      <c r="L813" t="str">
        <f>IF(A813=0,"",IF(A813&lt;=A$1,+IF(VLOOKUP(A813,'Rashodi- plan-izvršenje'!A$8:J$1500,M$1,FALSE)&gt;0,"Програмска активност","Пројекат"),IF(A813&gt;A$2,+IF(VLOOKUP(A813,'Neizmirene obaveze JLS'!A$8:J$2008,M$1,FALSE)&gt;0,"Програмска активност","Пројекат"),"")))</f>
        <v/>
      </c>
      <c r="M813" s="87" t="str">
        <f>IF(A813=0,"",IF($A813&lt;=$A$1,+IF(VLOOKUP($A813,'Rashodi- plan-izvršenje'!$A$8:$M$1500,10,FALSE)&gt;0,VLOOKUP($A813,'Rashodi- plan-izvršenje'!$A$8:$M$1500,10,FALSE),VLOOKUP($A813,'Rashodi- plan-izvršenje'!$A$8:$M$1500,12,FALSE)),+IF($A813&gt;$A$2,IF(VLOOKUP($A813,'Neizmirene obaveze JLS'!$A$8:$M$1500,10,FALSE)&gt;0,VLOOKUP($A813,'Neizmirene obaveze JLS'!$A$11:$M$1500,10,FALSE),VLOOKUP($A813,'Neizmirene obaveze JLS'!$A$11:$M$1500,12,FALSE)),0)))</f>
        <v/>
      </c>
      <c r="N813" s="87" t="str">
        <f>IF(A813=0,"",IF($A813&lt;=$A$1,+IF(VLOOKUP(A813,'Rashodi- plan-izvršenje'!$A$8:$M$1500,10,FALSE)&gt;0,VLOOKUP(A813,'Rashodi- plan-izvršenje'!$A$8:$M$1500,11,FALSE),VLOOKUP(A813,'Rashodi- plan-izvršenje'!$A$8:$M$1500,13,FALSE)),+IF($A813&gt;$A$2,IF(VLOOKUP($A813,'Neizmirene obaveze JLS'!$A$8:$M$1500,10,FALSE)&gt;0,VLOOKUP($A813,'Neizmirene obaveze JLS'!$A$11:$M$1500,11,FALSE),VLOOKUP($A813,'Neizmirene obaveze JLS'!$A$11:$M$1500,13,FALSE)),0)))</f>
        <v/>
      </c>
      <c r="O813" s="87" t="str">
        <f>IF(A813=0,"",IF($A813&lt;=$A$1,VALUE(+VLOOKUP($A813,'Rashodi- plan-izvršenje'!$A$8:N$1500,'prenos-P-R-N'!O$1,FALSE)),IF($A813&lt;=A$2,VALUE(VLOOKUP($A813,'Prihodi- plan-izvršenje'!$A$8:$H$500,6,FALSE)),VALUE(VLOOKUP($A813,'Neizmirene obaveze JLS'!$A$8:$N$500,O$1,FALSE)))))</f>
        <v/>
      </c>
      <c r="P813" s="87" t="str">
        <f>IF(A813=0,"",IF(A813=0,0,IF(A813&gt;A$2,'šifarnik K-izvor'!G$3,+IF(Q813&lt;700,+'šifarnik K-izvor'!G$2,'šifarnik K-izvor'!G$1))))</f>
        <v/>
      </c>
      <c r="Q813" s="87">
        <f>IF($A813&lt;=$A$1,VALUE(+VLOOKUP($A813,'Rashodi- plan-izvršenje'!$A$8:O$1500,'prenos-P-R-N'!Q$1,FALSE)),IF($A813&lt;=$A$2,VLOOKUP($A813,'Prihodi- plan-izvršenje'!$A$4:$H$500,4,FALSE),IF($A813&lt;=$A$3,VLOOKUP(A813,'Neizmirene obaveze JLS'!$A$11:O$500,Q$1,FALSE),"")))</f>
        <v>0</v>
      </c>
      <c r="R813" s="88">
        <f>IF($A813&lt;=$A$1,VALUE(+VLOOKUP($A813,'Rashodi- plan-izvršenje'!$A$8:P$1500,'prenos-P-R-N'!R$1,FALSE)),IF($A813&lt;=$A$2,VLOOKUP($A813,'Prihodi- plan-izvršenje'!$A$4:$H$500,7,FALSE),""))</f>
        <v>0</v>
      </c>
      <c r="S813" s="88">
        <f>IF(A813=0,0,IF($A813&lt;=$A$1,VALUE(+VLOOKUP($A813,'Rashodi- plan-izvršenje'!$A$8:Q$1500,'prenos-P-R-N'!S$1,FALSE)),IF($A813&lt;=$A$2,VLOOKUP($A813,'Prihodi- plan-izvršenje'!$A$4:$H$500,8,FALSE),0)))</f>
        <v>0</v>
      </c>
      <c r="T813" s="88" t="str">
        <f>IF($A813&gt;$A$2,VLOOKUP($A813,'Neizmirene obaveze JLS'!$A$11:R$500,R$1,FALSE),"")</f>
        <v/>
      </c>
      <c r="U813" s="88">
        <f>IF($A813&gt;$A$2,VLOOKUP($A813,'Neizmirene obaveze JLS'!$A$11:S$500,S$1,FALSE),0)</f>
        <v>0</v>
      </c>
      <c r="V813" s="88">
        <f t="shared" si="73"/>
        <v>0</v>
      </c>
      <c r="W813" s="74"/>
      <c r="X813" s="74"/>
      <c r="Y813" s="74"/>
      <c r="Z813" s="74"/>
      <c r="AA813" s="193">
        <f t="shared" si="74"/>
        <v>1</v>
      </c>
      <c r="AB813" s="193" t="str">
        <f t="shared" si="75"/>
        <v/>
      </c>
    </row>
    <row r="814" spans="1:28">
      <c r="A814" s="89">
        <f>IF(AND(COUNTIF(A$1:A$3,"&gt;0")=1,MAX(A$8:A813)&lt;A$1),A813+1,IF(AND(COUNTIF(A$1:A$3,"&gt;0")=2,MAX(A$8:A813)&lt;A$2),A813+1,IF(AND(COUNTIF(A$1:A$3,"&gt;0")=3,MAX(A$8:A813)&lt;A$3),A813+1,0)))</f>
        <v>0</v>
      </c>
      <c r="B814" s="89" t="str">
        <f t="shared" si="76"/>
        <v/>
      </c>
      <c r="C814" s="89" t="str">
        <f t="shared" si="77"/>
        <v/>
      </c>
      <c r="D814" s="87" t="str">
        <f>IF($A814=0,"",IF($A814&lt;=$A$1,+VLOOKUP($A814,'Rashodi- plan-izvršenje'!$A$8:B$1500,'prenos-P-R-N'!D$1,FALSE),IF($A814&gt;$A$2,+VLOOKUP($A814,'Neizmirene obaveze JLS'!$A$11:B$500,'prenos-P-R-N'!D$1,FALSE),"")))</f>
        <v/>
      </c>
      <c r="E814" s="87" t="str">
        <f>IF($A814=0,"",IF($A814&lt;=$A$1,+VLOOKUP($A814,'Rashodi- plan-izvršenje'!$A$8:C$1500,'prenos-P-R-N'!E$1,FALSE),IF($A814&gt;$A$2,+VLOOKUP($A814,'Neizmirene obaveze JLS'!$A$11:C$500,'prenos-P-R-N'!E$1,FALSE),"")))</f>
        <v/>
      </c>
      <c r="F814" s="87" t="str">
        <f>IF($A814=0,"",IF($A814&lt;=$A$1,+VLOOKUP($A814,'Rashodi- plan-izvršenje'!$A$8:D$1500,'prenos-P-R-N'!F$1,FALSE),IF($A814&gt;$A$2,+VLOOKUP($A814,'Neizmirene obaveze JLS'!$A$11:D$500,'prenos-P-R-N'!F$1,FALSE),"")))</f>
        <v/>
      </c>
      <c r="G814" s="87" t="str">
        <f>IF($A814=0,"",IF($A814&lt;=$A$1,+VLOOKUP($A814,'Rashodi- plan-izvršenje'!$A$8:E$1500,'prenos-P-R-N'!G$1,FALSE),IF($A814&gt;$A$2,+VLOOKUP($A814,'Neizmirene obaveze JLS'!$A$11:E$500,'prenos-P-R-N'!G$1,FALSE),"")))</f>
        <v/>
      </c>
      <c r="H814" s="87" t="str">
        <f>IF($A814=0,"",IF($A814&lt;=$A$1,+VLOOKUP($A814,'Rashodi- plan-izvršenje'!$A$8:F$1500,'prenos-P-R-N'!H$1,FALSE),IF($A814&gt;$A$2,+VLOOKUP($A814,'Neizmirene obaveze JLS'!$A$11:F$500,'prenos-P-R-N'!H$1,FALSE),"")))</f>
        <v/>
      </c>
      <c r="I814" s="87" t="str">
        <f>IF($A814=0,"",IF($A814&lt;=$A$1,+VLOOKUP($A814,'Rashodi- plan-izvršenje'!$A$8:G$1500,'prenos-P-R-N'!I$1,FALSE),IF($A814&gt;$A$2,+VLOOKUP($A814,'Neizmirene obaveze JLS'!$A$11:G$500,'prenos-P-R-N'!I$1,FALSE),"")))</f>
        <v/>
      </c>
      <c r="J814" s="87" t="str">
        <f>IF($A814=0,"",IF($A814&lt;=$A$1,+VLOOKUP($A814,'Rashodi- plan-izvršenje'!$A$8:H$1500,'prenos-P-R-N'!J$1,FALSE),IF($A814&gt;$A$2,+VLOOKUP($A814,'Neizmirene obaveze JLS'!$A$11:H$500,'prenos-P-R-N'!J$1,FALSE),"")))</f>
        <v/>
      </c>
      <c r="K814" s="87" t="str">
        <f>IF($A814=0,"",IF($A814&lt;=$A$1,+VLOOKUP($A814,'Rashodi- plan-izvršenje'!$A$8:I$1500,'prenos-P-R-N'!K$1,FALSE),IF($A814&gt;$A$2,+VLOOKUP($A814,'Neizmirene obaveze JLS'!$A$11:I$500,'prenos-P-R-N'!K$1,FALSE),"")))</f>
        <v/>
      </c>
      <c r="L814" t="str">
        <f>IF(A814=0,"",IF(A814&lt;=A$1,+IF(VLOOKUP(A814,'Rashodi- plan-izvršenje'!A$8:J$1500,M$1,FALSE)&gt;0,"Програмска активност","Пројекат"),IF(A814&gt;A$2,+IF(VLOOKUP(A814,'Neizmirene obaveze JLS'!A$8:J$2008,M$1,FALSE)&gt;0,"Програмска активност","Пројекат"),"")))</f>
        <v/>
      </c>
      <c r="M814" s="87" t="str">
        <f>IF(A814=0,"",IF($A814&lt;=$A$1,+IF(VLOOKUP($A814,'Rashodi- plan-izvršenje'!$A$8:$M$1500,10,FALSE)&gt;0,VLOOKUP($A814,'Rashodi- plan-izvršenje'!$A$8:$M$1500,10,FALSE),VLOOKUP($A814,'Rashodi- plan-izvršenje'!$A$8:$M$1500,12,FALSE)),+IF($A814&gt;$A$2,IF(VLOOKUP($A814,'Neizmirene obaveze JLS'!$A$8:$M$1500,10,FALSE)&gt;0,VLOOKUP($A814,'Neizmirene obaveze JLS'!$A$11:$M$1500,10,FALSE),VLOOKUP($A814,'Neizmirene obaveze JLS'!$A$11:$M$1500,12,FALSE)),0)))</f>
        <v/>
      </c>
      <c r="N814" s="87" t="str">
        <f>IF(A814=0,"",IF($A814&lt;=$A$1,+IF(VLOOKUP(A814,'Rashodi- plan-izvršenje'!$A$8:$M$1500,10,FALSE)&gt;0,VLOOKUP(A814,'Rashodi- plan-izvršenje'!$A$8:$M$1500,11,FALSE),VLOOKUP(A814,'Rashodi- plan-izvršenje'!$A$8:$M$1500,13,FALSE)),+IF($A814&gt;$A$2,IF(VLOOKUP($A814,'Neizmirene obaveze JLS'!$A$8:$M$1500,10,FALSE)&gt;0,VLOOKUP($A814,'Neizmirene obaveze JLS'!$A$11:$M$1500,11,FALSE),VLOOKUP($A814,'Neizmirene obaveze JLS'!$A$11:$M$1500,13,FALSE)),0)))</f>
        <v/>
      </c>
      <c r="O814" s="87" t="str">
        <f>IF(A814=0,"",IF($A814&lt;=$A$1,VALUE(+VLOOKUP($A814,'Rashodi- plan-izvršenje'!$A$8:N$1500,'prenos-P-R-N'!O$1,FALSE)),IF($A814&lt;=A$2,VALUE(VLOOKUP($A814,'Prihodi- plan-izvršenje'!$A$8:$H$500,6,FALSE)),VALUE(VLOOKUP($A814,'Neizmirene obaveze JLS'!$A$8:$N$500,O$1,FALSE)))))</f>
        <v/>
      </c>
      <c r="P814" s="87" t="str">
        <f>IF(A814=0,"",IF(A814=0,0,IF(A814&gt;A$2,'šifarnik K-izvor'!G$3,+IF(Q814&lt;700,+'šifarnik K-izvor'!G$2,'šifarnik K-izvor'!G$1))))</f>
        <v/>
      </c>
      <c r="Q814" s="87">
        <f>IF($A814&lt;=$A$1,VALUE(+VLOOKUP($A814,'Rashodi- plan-izvršenje'!$A$8:O$1500,'prenos-P-R-N'!Q$1,FALSE)),IF($A814&lt;=$A$2,VLOOKUP($A814,'Prihodi- plan-izvršenje'!$A$4:$H$500,4,FALSE),IF($A814&lt;=$A$3,VLOOKUP(A814,'Neizmirene obaveze JLS'!$A$11:O$500,Q$1,FALSE),"")))</f>
        <v>0</v>
      </c>
      <c r="R814" s="88">
        <f>IF($A814&lt;=$A$1,VALUE(+VLOOKUP($A814,'Rashodi- plan-izvršenje'!$A$8:P$1500,'prenos-P-R-N'!R$1,FALSE)),IF($A814&lt;=$A$2,VLOOKUP($A814,'Prihodi- plan-izvršenje'!$A$4:$H$500,7,FALSE),""))</f>
        <v>0</v>
      </c>
      <c r="S814" s="88">
        <f>IF(A814=0,0,IF($A814&lt;=$A$1,VALUE(+VLOOKUP($A814,'Rashodi- plan-izvršenje'!$A$8:Q$1500,'prenos-P-R-N'!S$1,FALSE)),IF($A814&lt;=$A$2,VLOOKUP($A814,'Prihodi- plan-izvršenje'!$A$4:$H$500,8,FALSE),0)))</f>
        <v>0</v>
      </c>
      <c r="T814" s="88" t="str">
        <f>IF($A814&gt;$A$2,VLOOKUP($A814,'Neizmirene obaveze JLS'!$A$11:R$500,R$1,FALSE),"")</f>
        <v/>
      </c>
      <c r="U814" s="88">
        <f>IF($A814&gt;$A$2,VLOOKUP($A814,'Neizmirene obaveze JLS'!$A$11:S$500,S$1,FALSE),0)</f>
        <v>0</v>
      </c>
      <c r="V814" s="88">
        <f t="shared" si="73"/>
        <v>0</v>
      </c>
      <c r="W814" s="74"/>
      <c r="X814" s="74"/>
      <c r="Y814" s="74"/>
      <c r="Z814" s="74"/>
      <c r="AA814" s="193">
        <f t="shared" si="74"/>
        <v>1</v>
      </c>
      <c r="AB814" s="193" t="str">
        <f t="shared" si="75"/>
        <v/>
      </c>
    </row>
    <row r="815" spans="1:28">
      <c r="A815" s="89">
        <f>IF(AND(COUNTIF(A$1:A$3,"&gt;0")=1,MAX(A$8:A814)&lt;A$1),A814+1,IF(AND(COUNTIF(A$1:A$3,"&gt;0")=2,MAX(A$8:A814)&lt;A$2),A814+1,IF(AND(COUNTIF(A$1:A$3,"&gt;0")=3,MAX(A$8:A814)&lt;A$3),A814+1,0)))</f>
        <v>0</v>
      </c>
      <c r="B815" s="89" t="str">
        <f t="shared" si="76"/>
        <v/>
      </c>
      <c r="C815" s="89" t="str">
        <f t="shared" si="77"/>
        <v/>
      </c>
      <c r="D815" s="87" t="str">
        <f>IF($A815=0,"",IF($A815&lt;=$A$1,+VLOOKUP($A815,'Rashodi- plan-izvršenje'!$A$8:B$1500,'prenos-P-R-N'!D$1,FALSE),IF($A815&gt;$A$2,+VLOOKUP($A815,'Neizmirene obaveze JLS'!$A$11:B$500,'prenos-P-R-N'!D$1,FALSE),"")))</f>
        <v/>
      </c>
      <c r="E815" s="87" t="str">
        <f>IF($A815=0,"",IF($A815&lt;=$A$1,+VLOOKUP($A815,'Rashodi- plan-izvršenje'!$A$8:C$1500,'prenos-P-R-N'!E$1,FALSE),IF($A815&gt;$A$2,+VLOOKUP($A815,'Neizmirene obaveze JLS'!$A$11:C$500,'prenos-P-R-N'!E$1,FALSE),"")))</f>
        <v/>
      </c>
      <c r="F815" s="87" t="str">
        <f>IF($A815=0,"",IF($A815&lt;=$A$1,+VLOOKUP($A815,'Rashodi- plan-izvršenje'!$A$8:D$1500,'prenos-P-R-N'!F$1,FALSE),IF($A815&gt;$A$2,+VLOOKUP($A815,'Neizmirene obaveze JLS'!$A$11:D$500,'prenos-P-R-N'!F$1,FALSE),"")))</f>
        <v/>
      </c>
      <c r="G815" s="87" t="str">
        <f>IF($A815=0,"",IF($A815&lt;=$A$1,+VLOOKUP($A815,'Rashodi- plan-izvršenje'!$A$8:E$1500,'prenos-P-R-N'!G$1,FALSE),IF($A815&gt;$A$2,+VLOOKUP($A815,'Neizmirene obaveze JLS'!$A$11:E$500,'prenos-P-R-N'!G$1,FALSE),"")))</f>
        <v/>
      </c>
      <c r="H815" s="87" t="str">
        <f>IF($A815=0,"",IF($A815&lt;=$A$1,+VLOOKUP($A815,'Rashodi- plan-izvršenje'!$A$8:F$1500,'prenos-P-R-N'!H$1,FALSE),IF($A815&gt;$A$2,+VLOOKUP($A815,'Neizmirene obaveze JLS'!$A$11:F$500,'prenos-P-R-N'!H$1,FALSE),"")))</f>
        <v/>
      </c>
      <c r="I815" s="87" t="str">
        <f>IF($A815=0,"",IF($A815&lt;=$A$1,+VLOOKUP($A815,'Rashodi- plan-izvršenje'!$A$8:G$1500,'prenos-P-R-N'!I$1,FALSE),IF($A815&gt;$A$2,+VLOOKUP($A815,'Neizmirene obaveze JLS'!$A$11:G$500,'prenos-P-R-N'!I$1,FALSE),"")))</f>
        <v/>
      </c>
      <c r="J815" s="87" t="str">
        <f>IF($A815=0,"",IF($A815&lt;=$A$1,+VLOOKUP($A815,'Rashodi- plan-izvršenje'!$A$8:H$1500,'prenos-P-R-N'!J$1,FALSE),IF($A815&gt;$A$2,+VLOOKUP($A815,'Neizmirene obaveze JLS'!$A$11:H$500,'prenos-P-R-N'!J$1,FALSE),"")))</f>
        <v/>
      </c>
      <c r="K815" s="87" t="str">
        <f>IF($A815=0,"",IF($A815&lt;=$A$1,+VLOOKUP($A815,'Rashodi- plan-izvršenje'!$A$8:I$1500,'prenos-P-R-N'!K$1,FALSE),IF($A815&gt;$A$2,+VLOOKUP($A815,'Neizmirene obaveze JLS'!$A$11:I$500,'prenos-P-R-N'!K$1,FALSE),"")))</f>
        <v/>
      </c>
      <c r="L815" t="str">
        <f>IF(A815=0,"",IF(A815&lt;=A$1,+IF(VLOOKUP(A815,'Rashodi- plan-izvršenje'!A$8:J$1500,M$1,FALSE)&gt;0,"Програмска активност","Пројекат"),IF(A815&gt;A$2,+IF(VLOOKUP(A815,'Neizmirene obaveze JLS'!A$8:J$2008,M$1,FALSE)&gt;0,"Програмска активност","Пројекат"),"")))</f>
        <v/>
      </c>
      <c r="M815" s="87" t="str">
        <f>IF(A815=0,"",IF($A815&lt;=$A$1,+IF(VLOOKUP($A815,'Rashodi- plan-izvršenje'!$A$8:$M$1500,10,FALSE)&gt;0,VLOOKUP($A815,'Rashodi- plan-izvršenje'!$A$8:$M$1500,10,FALSE),VLOOKUP($A815,'Rashodi- plan-izvršenje'!$A$8:$M$1500,12,FALSE)),+IF($A815&gt;$A$2,IF(VLOOKUP($A815,'Neizmirene obaveze JLS'!$A$8:$M$1500,10,FALSE)&gt;0,VLOOKUP($A815,'Neizmirene obaveze JLS'!$A$11:$M$1500,10,FALSE),VLOOKUP($A815,'Neizmirene obaveze JLS'!$A$11:$M$1500,12,FALSE)),0)))</f>
        <v/>
      </c>
      <c r="N815" s="87" t="str">
        <f>IF(A815=0,"",IF($A815&lt;=$A$1,+IF(VLOOKUP(A815,'Rashodi- plan-izvršenje'!$A$8:$M$1500,10,FALSE)&gt;0,VLOOKUP(A815,'Rashodi- plan-izvršenje'!$A$8:$M$1500,11,FALSE),VLOOKUP(A815,'Rashodi- plan-izvršenje'!$A$8:$M$1500,13,FALSE)),+IF($A815&gt;$A$2,IF(VLOOKUP($A815,'Neizmirene obaveze JLS'!$A$8:$M$1500,10,FALSE)&gt;0,VLOOKUP($A815,'Neizmirene obaveze JLS'!$A$11:$M$1500,11,FALSE),VLOOKUP($A815,'Neizmirene obaveze JLS'!$A$11:$M$1500,13,FALSE)),0)))</f>
        <v/>
      </c>
      <c r="O815" s="87" t="str">
        <f>IF(A815=0,"",IF($A815&lt;=$A$1,VALUE(+VLOOKUP($A815,'Rashodi- plan-izvršenje'!$A$8:N$1500,'prenos-P-R-N'!O$1,FALSE)),IF($A815&lt;=A$2,VALUE(VLOOKUP($A815,'Prihodi- plan-izvršenje'!$A$8:$H$500,6,FALSE)),VALUE(VLOOKUP($A815,'Neizmirene obaveze JLS'!$A$8:$N$500,O$1,FALSE)))))</f>
        <v/>
      </c>
      <c r="P815" s="87" t="str">
        <f>IF(A815=0,"",IF(A815=0,0,IF(A815&gt;A$2,'šifarnik K-izvor'!G$3,+IF(Q815&lt;700,+'šifarnik K-izvor'!G$2,'šifarnik K-izvor'!G$1))))</f>
        <v/>
      </c>
      <c r="Q815" s="87">
        <f>IF($A815&lt;=$A$1,VALUE(+VLOOKUP($A815,'Rashodi- plan-izvršenje'!$A$8:O$1500,'prenos-P-R-N'!Q$1,FALSE)),IF($A815&lt;=$A$2,VLOOKUP($A815,'Prihodi- plan-izvršenje'!$A$4:$H$500,4,FALSE),IF($A815&lt;=$A$3,VLOOKUP(A815,'Neizmirene obaveze JLS'!$A$11:O$500,Q$1,FALSE),"")))</f>
        <v>0</v>
      </c>
      <c r="R815" s="88">
        <f>IF($A815&lt;=$A$1,VALUE(+VLOOKUP($A815,'Rashodi- plan-izvršenje'!$A$8:P$1500,'prenos-P-R-N'!R$1,FALSE)),IF($A815&lt;=$A$2,VLOOKUP($A815,'Prihodi- plan-izvršenje'!$A$4:$H$500,7,FALSE),""))</f>
        <v>0</v>
      </c>
      <c r="S815" s="88">
        <f>IF(A815=0,0,IF($A815&lt;=$A$1,VALUE(+VLOOKUP($A815,'Rashodi- plan-izvršenje'!$A$8:Q$1500,'prenos-P-R-N'!S$1,FALSE)),IF($A815&lt;=$A$2,VLOOKUP($A815,'Prihodi- plan-izvršenje'!$A$4:$H$500,8,FALSE),0)))</f>
        <v>0</v>
      </c>
      <c r="T815" s="88" t="str">
        <f>IF($A815&gt;$A$2,VLOOKUP($A815,'Neizmirene obaveze JLS'!$A$11:R$500,R$1,FALSE),"")</f>
        <v/>
      </c>
      <c r="U815" s="88">
        <f>IF($A815&gt;$A$2,VLOOKUP($A815,'Neizmirene obaveze JLS'!$A$11:S$500,S$1,FALSE),0)</f>
        <v>0</v>
      </c>
      <c r="V815" s="88">
        <f t="shared" si="73"/>
        <v>0</v>
      </c>
      <c r="W815" s="74"/>
      <c r="X815" s="74"/>
      <c r="Y815" s="74"/>
      <c r="Z815" s="74"/>
      <c r="AA815" s="193">
        <f t="shared" si="74"/>
        <v>1</v>
      </c>
      <c r="AB815" s="193" t="str">
        <f t="shared" si="75"/>
        <v/>
      </c>
    </row>
    <row r="816" spans="1:28">
      <c r="A816" s="89">
        <f>IF(AND(COUNTIF(A$1:A$3,"&gt;0")=1,MAX(A$8:A815)&lt;A$1),A815+1,IF(AND(COUNTIF(A$1:A$3,"&gt;0")=2,MAX(A$8:A815)&lt;A$2),A815+1,IF(AND(COUNTIF(A$1:A$3,"&gt;0")=3,MAX(A$8:A815)&lt;A$3),A815+1,0)))</f>
        <v>0</v>
      </c>
      <c r="B816" s="89" t="str">
        <f t="shared" si="76"/>
        <v/>
      </c>
      <c r="C816" s="89" t="str">
        <f t="shared" si="77"/>
        <v/>
      </c>
      <c r="D816" s="87" t="str">
        <f>IF($A816=0,"",IF($A816&lt;=$A$1,+VLOOKUP($A816,'Rashodi- plan-izvršenje'!$A$8:B$1500,'prenos-P-R-N'!D$1,FALSE),IF($A816&gt;$A$2,+VLOOKUP($A816,'Neizmirene obaveze JLS'!$A$11:B$500,'prenos-P-R-N'!D$1,FALSE),"")))</f>
        <v/>
      </c>
      <c r="E816" s="87" t="str">
        <f>IF($A816=0,"",IF($A816&lt;=$A$1,+VLOOKUP($A816,'Rashodi- plan-izvršenje'!$A$8:C$1500,'prenos-P-R-N'!E$1,FALSE),IF($A816&gt;$A$2,+VLOOKUP($A816,'Neizmirene obaveze JLS'!$A$11:C$500,'prenos-P-R-N'!E$1,FALSE),"")))</f>
        <v/>
      </c>
      <c r="F816" s="87" t="str">
        <f>IF($A816=0,"",IF($A816&lt;=$A$1,+VLOOKUP($A816,'Rashodi- plan-izvršenje'!$A$8:D$1500,'prenos-P-R-N'!F$1,FALSE),IF($A816&gt;$A$2,+VLOOKUP($A816,'Neizmirene obaveze JLS'!$A$11:D$500,'prenos-P-R-N'!F$1,FALSE),"")))</f>
        <v/>
      </c>
      <c r="G816" s="87" t="str">
        <f>IF($A816=0,"",IF($A816&lt;=$A$1,+VLOOKUP($A816,'Rashodi- plan-izvršenje'!$A$8:E$1500,'prenos-P-R-N'!G$1,FALSE),IF($A816&gt;$A$2,+VLOOKUP($A816,'Neizmirene obaveze JLS'!$A$11:E$500,'prenos-P-R-N'!G$1,FALSE),"")))</f>
        <v/>
      </c>
      <c r="H816" s="87" t="str">
        <f>IF($A816=0,"",IF($A816&lt;=$A$1,+VLOOKUP($A816,'Rashodi- plan-izvršenje'!$A$8:F$1500,'prenos-P-R-N'!H$1,FALSE),IF($A816&gt;$A$2,+VLOOKUP($A816,'Neizmirene obaveze JLS'!$A$11:F$500,'prenos-P-R-N'!H$1,FALSE),"")))</f>
        <v/>
      </c>
      <c r="I816" s="87" t="str">
        <f>IF($A816=0,"",IF($A816&lt;=$A$1,+VLOOKUP($A816,'Rashodi- plan-izvršenje'!$A$8:G$1500,'prenos-P-R-N'!I$1,FALSE),IF($A816&gt;$A$2,+VLOOKUP($A816,'Neizmirene obaveze JLS'!$A$11:G$500,'prenos-P-R-N'!I$1,FALSE),"")))</f>
        <v/>
      </c>
      <c r="J816" s="87" t="str">
        <f>IF($A816=0,"",IF($A816&lt;=$A$1,+VLOOKUP($A816,'Rashodi- plan-izvršenje'!$A$8:H$1500,'prenos-P-R-N'!J$1,FALSE),IF($A816&gt;$A$2,+VLOOKUP($A816,'Neizmirene obaveze JLS'!$A$11:H$500,'prenos-P-R-N'!J$1,FALSE),"")))</f>
        <v/>
      </c>
      <c r="K816" s="87" t="str">
        <f>IF($A816=0,"",IF($A816&lt;=$A$1,+VLOOKUP($A816,'Rashodi- plan-izvršenje'!$A$8:I$1500,'prenos-P-R-N'!K$1,FALSE),IF($A816&gt;$A$2,+VLOOKUP($A816,'Neizmirene obaveze JLS'!$A$11:I$500,'prenos-P-R-N'!K$1,FALSE),"")))</f>
        <v/>
      </c>
      <c r="L816" t="str">
        <f>IF(A816=0,"",IF(A816&lt;=A$1,+IF(VLOOKUP(A816,'Rashodi- plan-izvršenje'!A$8:J$1500,M$1,FALSE)&gt;0,"Програмска активност","Пројекат"),IF(A816&gt;A$2,+IF(VLOOKUP(A816,'Neizmirene obaveze JLS'!A$8:J$2008,M$1,FALSE)&gt;0,"Програмска активност","Пројекат"),"")))</f>
        <v/>
      </c>
      <c r="M816" s="87" t="str">
        <f>IF(A816=0,"",IF($A816&lt;=$A$1,+IF(VLOOKUP($A816,'Rashodi- plan-izvršenje'!$A$8:$M$1500,10,FALSE)&gt;0,VLOOKUP($A816,'Rashodi- plan-izvršenje'!$A$8:$M$1500,10,FALSE),VLOOKUP($A816,'Rashodi- plan-izvršenje'!$A$8:$M$1500,12,FALSE)),+IF($A816&gt;$A$2,IF(VLOOKUP($A816,'Neizmirene obaveze JLS'!$A$8:$M$1500,10,FALSE)&gt;0,VLOOKUP($A816,'Neizmirene obaveze JLS'!$A$11:$M$1500,10,FALSE),VLOOKUP($A816,'Neizmirene obaveze JLS'!$A$11:$M$1500,12,FALSE)),0)))</f>
        <v/>
      </c>
      <c r="N816" s="87" t="str">
        <f>IF(A816=0,"",IF($A816&lt;=$A$1,+IF(VLOOKUP(A816,'Rashodi- plan-izvršenje'!$A$8:$M$1500,10,FALSE)&gt;0,VLOOKUP(A816,'Rashodi- plan-izvršenje'!$A$8:$M$1500,11,FALSE),VLOOKUP(A816,'Rashodi- plan-izvršenje'!$A$8:$M$1500,13,FALSE)),+IF($A816&gt;$A$2,IF(VLOOKUP($A816,'Neizmirene obaveze JLS'!$A$8:$M$1500,10,FALSE)&gt;0,VLOOKUP($A816,'Neizmirene obaveze JLS'!$A$11:$M$1500,11,FALSE),VLOOKUP($A816,'Neizmirene obaveze JLS'!$A$11:$M$1500,13,FALSE)),0)))</f>
        <v/>
      </c>
      <c r="O816" s="87" t="str">
        <f>IF(A816=0,"",IF($A816&lt;=$A$1,VALUE(+VLOOKUP($A816,'Rashodi- plan-izvršenje'!$A$8:N$1500,'prenos-P-R-N'!O$1,FALSE)),IF($A816&lt;=A$2,VALUE(VLOOKUP($A816,'Prihodi- plan-izvršenje'!$A$8:$H$500,6,FALSE)),VALUE(VLOOKUP($A816,'Neizmirene obaveze JLS'!$A$8:$N$500,O$1,FALSE)))))</f>
        <v/>
      </c>
      <c r="P816" s="87" t="str">
        <f>IF(A816=0,"",IF(A816=0,0,IF(A816&gt;A$2,'šifarnik K-izvor'!G$3,+IF(Q816&lt;700,+'šifarnik K-izvor'!G$2,'šifarnik K-izvor'!G$1))))</f>
        <v/>
      </c>
      <c r="Q816" s="87">
        <f>IF($A816&lt;=$A$1,VALUE(+VLOOKUP($A816,'Rashodi- plan-izvršenje'!$A$8:O$1500,'prenos-P-R-N'!Q$1,FALSE)),IF($A816&lt;=$A$2,VLOOKUP($A816,'Prihodi- plan-izvršenje'!$A$4:$H$500,4,FALSE),IF($A816&lt;=$A$3,VLOOKUP(A816,'Neizmirene obaveze JLS'!$A$11:O$500,Q$1,FALSE),"")))</f>
        <v>0</v>
      </c>
      <c r="R816" s="88">
        <f>IF($A816&lt;=$A$1,VALUE(+VLOOKUP($A816,'Rashodi- plan-izvršenje'!$A$8:P$1500,'prenos-P-R-N'!R$1,FALSE)),IF($A816&lt;=$A$2,VLOOKUP($A816,'Prihodi- plan-izvršenje'!$A$4:$H$500,7,FALSE),""))</f>
        <v>0</v>
      </c>
      <c r="S816" s="88">
        <f>IF(A816=0,0,IF($A816&lt;=$A$1,VALUE(+VLOOKUP($A816,'Rashodi- plan-izvršenje'!$A$8:Q$1500,'prenos-P-R-N'!S$1,FALSE)),IF($A816&lt;=$A$2,VLOOKUP($A816,'Prihodi- plan-izvršenje'!$A$4:$H$500,8,FALSE),0)))</f>
        <v>0</v>
      </c>
      <c r="T816" s="88" t="str">
        <f>IF($A816&gt;$A$2,VLOOKUP($A816,'Neizmirene obaveze JLS'!$A$11:R$500,R$1,FALSE),"")</f>
        <v/>
      </c>
      <c r="U816" s="88">
        <f>IF($A816&gt;$A$2,VLOOKUP($A816,'Neizmirene obaveze JLS'!$A$11:S$500,S$1,FALSE),0)</f>
        <v>0</v>
      </c>
      <c r="V816" s="88">
        <f t="shared" si="73"/>
        <v>0</v>
      </c>
      <c r="W816" s="74"/>
      <c r="X816" s="74"/>
      <c r="Y816" s="74"/>
      <c r="Z816" s="74"/>
      <c r="AA816" s="193">
        <f t="shared" si="74"/>
        <v>1</v>
      </c>
      <c r="AB816" s="193" t="str">
        <f t="shared" si="75"/>
        <v/>
      </c>
    </row>
    <row r="817" spans="1:28">
      <c r="A817" s="89">
        <f>IF(AND(COUNTIF(A$1:A$3,"&gt;0")=1,MAX(A$8:A816)&lt;A$1),A816+1,IF(AND(COUNTIF(A$1:A$3,"&gt;0")=2,MAX(A$8:A816)&lt;A$2),A816+1,IF(AND(COUNTIF(A$1:A$3,"&gt;0")=3,MAX(A$8:A816)&lt;A$3),A816+1,0)))</f>
        <v>0</v>
      </c>
      <c r="B817" s="89" t="str">
        <f t="shared" si="76"/>
        <v/>
      </c>
      <c r="C817" s="89" t="str">
        <f t="shared" si="77"/>
        <v/>
      </c>
      <c r="D817" s="87" t="str">
        <f>IF($A817=0,"",IF($A817&lt;=$A$1,+VLOOKUP($A817,'Rashodi- plan-izvršenje'!$A$8:B$1500,'prenos-P-R-N'!D$1,FALSE),IF($A817&gt;$A$2,+VLOOKUP($A817,'Neizmirene obaveze JLS'!$A$11:B$500,'prenos-P-R-N'!D$1,FALSE),"")))</f>
        <v/>
      </c>
      <c r="E817" s="87" t="str">
        <f>IF($A817=0,"",IF($A817&lt;=$A$1,+VLOOKUP($A817,'Rashodi- plan-izvršenje'!$A$8:C$1500,'prenos-P-R-N'!E$1,FALSE),IF($A817&gt;$A$2,+VLOOKUP($A817,'Neizmirene obaveze JLS'!$A$11:C$500,'prenos-P-R-N'!E$1,FALSE),"")))</f>
        <v/>
      </c>
      <c r="F817" s="87" t="str">
        <f>IF($A817=0,"",IF($A817&lt;=$A$1,+VLOOKUP($A817,'Rashodi- plan-izvršenje'!$A$8:D$1500,'prenos-P-R-N'!F$1,FALSE),IF($A817&gt;$A$2,+VLOOKUP($A817,'Neizmirene obaveze JLS'!$A$11:D$500,'prenos-P-R-N'!F$1,FALSE),"")))</f>
        <v/>
      </c>
      <c r="G817" s="87" t="str">
        <f>IF($A817=0,"",IF($A817&lt;=$A$1,+VLOOKUP($A817,'Rashodi- plan-izvršenje'!$A$8:E$1500,'prenos-P-R-N'!G$1,FALSE),IF($A817&gt;$A$2,+VLOOKUP($A817,'Neizmirene obaveze JLS'!$A$11:E$500,'prenos-P-R-N'!G$1,FALSE),"")))</f>
        <v/>
      </c>
      <c r="H817" s="87" t="str">
        <f>IF($A817=0,"",IF($A817&lt;=$A$1,+VLOOKUP($A817,'Rashodi- plan-izvršenje'!$A$8:F$1500,'prenos-P-R-N'!H$1,FALSE),IF($A817&gt;$A$2,+VLOOKUP($A817,'Neizmirene obaveze JLS'!$A$11:F$500,'prenos-P-R-N'!H$1,FALSE),"")))</f>
        <v/>
      </c>
      <c r="I817" s="87" t="str">
        <f>IF($A817=0,"",IF($A817&lt;=$A$1,+VLOOKUP($A817,'Rashodi- plan-izvršenje'!$A$8:G$1500,'prenos-P-R-N'!I$1,FALSE),IF($A817&gt;$A$2,+VLOOKUP($A817,'Neizmirene obaveze JLS'!$A$11:G$500,'prenos-P-R-N'!I$1,FALSE),"")))</f>
        <v/>
      </c>
      <c r="J817" s="87" t="str">
        <f>IF($A817=0,"",IF($A817&lt;=$A$1,+VLOOKUP($A817,'Rashodi- plan-izvršenje'!$A$8:H$1500,'prenos-P-R-N'!J$1,FALSE),IF($A817&gt;$A$2,+VLOOKUP($A817,'Neizmirene obaveze JLS'!$A$11:H$500,'prenos-P-R-N'!J$1,FALSE),"")))</f>
        <v/>
      </c>
      <c r="K817" s="87" t="str">
        <f>IF($A817=0,"",IF($A817&lt;=$A$1,+VLOOKUP($A817,'Rashodi- plan-izvršenje'!$A$8:I$1500,'prenos-P-R-N'!K$1,FALSE),IF($A817&gt;$A$2,+VLOOKUP($A817,'Neizmirene obaveze JLS'!$A$11:I$500,'prenos-P-R-N'!K$1,FALSE),"")))</f>
        <v/>
      </c>
      <c r="L817" t="str">
        <f>IF(A817=0,"",IF(A817&lt;=A$1,+IF(VLOOKUP(A817,'Rashodi- plan-izvršenje'!A$8:J$1500,M$1,FALSE)&gt;0,"Програмска активност","Пројекат"),IF(A817&gt;A$2,+IF(VLOOKUP(A817,'Neizmirene obaveze JLS'!A$8:J$2008,M$1,FALSE)&gt;0,"Програмска активност","Пројекат"),"")))</f>
        <v/>
      </c>
      <c r="M817" s="87" t="str">
        <f>IF(A817=0,"",IF($A817&lt;=$A$1,+IF(VLOOKUP($A817,'Rashodi- plan-izvršenje'!$A$8:$M$1500,10,FALSE)&gt;0,VLOOKUP($A817,'Rashodi- plan-izvršenje'!$A$8:$M$1500,10,FALSE),VLOOKUP($A817,'Rashodi- plan-izvršenje'!$A$8:$M$1500,12,FALSE)),+IF($A817&gt;$A$2,IF(VLOOKUP($A817,'Neizmirene obaveze JLS'!$A$8:$M$1500,10,FALSE)&gt;0,VLOOKUP($A817,'Neizmirene obaveze JLS'!$A$11:$M$1500,10,FALSE),VLOOKUP($A817,'Neizmirene obaveze JLS'!$A$11:$M$1500,12,FALSE)),0)))</f>
        <v/>
      </c>
      <c r="N817" s="87" t="str">
        <f>IF(A817=0,"",IF($A817&lt;=$A$1,+IF(VLOOKUP(A817,'Rashodi- plan-izvršenje'!$A$8:$M$1500,10,FALSE)&gt;0,VLOOKUP(A817,'Rashodi- plan-izvršenje'!$A$8:$M$1500,11,FALSE),VLOOKUP(A817,'Rashodi- plan-izvršenje'!$A$8:$M$1500,13,FALSE)),+IF($A817&gt;$A$2,IF(VLOOKUP($A817,'Neizmirene obaveze JLS'!$A$8:$M$1500,10,FALSE)&gt;0,VLOOKUP($A817,'Neizmirene obaveze JLS'!$A$11:$M$1500,11,FALSE),VLOOKUP($A817,'Neizmirene obaveze JLS'!$A$11:$M$1500,13,FALSE)),0)))</f>
        <v/>
      </c>
      <c r="O817" s="87" t="str">
        <f>IF(A817=0,"",IF($A817&lt;=$A$1,VALUE(+VLOOKUP($A817,'Rashodi- plan-izvršenje'!$A$8:N$1500,'prenos-P-R-N'!O$1,FALSE)),IF($A817&lt;=A$2,VALUE(VLOOKUP($A817,'Prihodi- plan-izvršenje'!$A$8:$H$500,6,FALSE)),VALUE(VLOOKUP($A817,'Neizmirene obaveze JLS'!$A$8:$N$500,O$1,FALSE)))))</f>
        <v/>
      </c>
      <c r="P817" s="87" t="str">
        <f>IF(A817=0,"",IF(A817=0,0,IF(A817&gt;A$2,'šifarnik K-izvor'!G$3,+IF(Q817&lt;700,+'šifarnik K-izvor'!G$2,'šifarnik K-izvor'!G$1))))</f>
        <v/>
      </c>
      <c r="Q817" s="87">
        <f>IF($A817&lt;=$A$1,VALUE(+VLOOKUP($A817,'Rashodi- plan-izvršenje'!$A$8:O$1500,'prenos-P-R-N'!Q$1,FALSE)),IF($A817&lt;=$A$2,VLOOKUP($A817,'Prihodi- plan-izvršenje'!$A$4:$H$500,4,FALSE),IF($A817&lt;=$A$3,VLOOKUP(A817,'Neizmirene obaveze JLS'!$A$11:O$500,Q$1,FALSE),"")))</f>
        <v>0</v>
      </c>
      <c r="R817" s="88">
        <f>IF($A817&lt;=$A$1,VALUE(+VLOOKUP($A817,'Rashodi- plan-izvršenje'!$A$8:P$1500,'prenos-P-R-N'!R$1,FALSE)),IF($A817&lt;=$A$2,VLOOKUP($A817,'Prihodi- plan-izvršenje'!$A$4:$H$500,7,FALSE),""))</f>
        <v>0</v>
      </c>
      <c r="S817" s="88">
        <f>IF(A817=0,0,IF($A817&lt;=$A$1,VALUE(+VLOOKUP($A817,'Rashodi- plan-izvršenje'!$A$8:Q$1500,'prenos-P-R-N'!S$1,FALSE)),IF($A817&lt;=$A$2,VLOOKUP($A817,'Prihodi- plan-izvršenje'!$A$4:$H$500,8,FALSE),0)))</f>
        <v>0</v>
      </c>
      <c r="T817" s="88" t="str">
        <f>IF($A817&gt;$A$2,VLOOKUP($A817,'Neizmirene obaveze JLS'!$A$11:R$500,R$1,FALSE),"")</f>
        <v/>
      </c>
      <c r="U817" s="88">
        <f>IF($A817&gt;$A$2,VLOOKUP($A817,'Neizmirene obaveze JLS'!$A$11:S$500,S$1,FALSE),0)</f>
        <v>0</v>
      </c>
      <c r="V817" s="88">
        <f t="shared" si="73"/>
        <v>0</v>
      </c>
      <c r="W817" s="74"/>
      <c r="X817" s="74"/>
      <c r="Y817" s="74"/>
      <c r="Z817" s="74"/>
      <c r="AA817" s="193">
        <f t="shared" si="74"/>
        <v>1</v>
      </c>
      <c r="AB817" s="193" t="str">
        <f t="shared" si="75"/>
        <v/>
      </c>
    </row>
    <row r="818" spans="1:28">
      <c r="A818" s="89">
        <f>IF(AND(COUNTIF(A$1:A$3,"&gt;0")=1,MAX(A$8:A817)&lt;A$1),A817+1,IF(AND(COUNTIF(A$1:A$3,"&gt;0")=2,MAX(A$8:A817)&lt;A$2),A817+1,IF(AND(COUNTIF(A$1:A$3,"&gt;0")=3,MAX(A$8:A817)&lt;A$3),A817+1,0)))</f>
        <v>0</v>
      </c>
      <c r="B818" s="89" t="str">
        <f t="shared" si="76"/>
        <v/>
      </c>
      <c r="C818" s="89" t="str">
        <f t="shared" si="77"/>
        <v/>
      </c>
      <c r="D818" s="87" t="str">
        <f>IF($A818=0,"",IF($A818&lt;=$A$1,+VLOOKUP($A818,'Rashodi- plan-izvršenje'!$A$8:B$1500,'prenos-P-R-N'!D$1,FALSE),IF($A818&gt;$A$2,+VLOOKUP($A818,'Neizmirene obaveze JLS'!$A$11:B$500,'prenos-P-R-N'!D$1,FALSE),"")))</f>
        <v/>
      </c>
      <c r="E818" s="87" t="str">
        <f>IF($A818=0,"",IF($A818&lt;=$A$1,+VLOOKUP($A818,'Rashodi- plan-izvršenje'!$A$8:C$1500,'prenos-P-R-N'!E$1,FALSE),IF($A818&gt;$A$2,+VLOOKUP($A818,'Neizmirene obaveze JLS'!$A$11:C$500,'prenos-P-R-N'!E$1,FALSE),"")))</f>
        <v/>
      </c>
      <c r="F818" s="87" t="str">
        <f>IF($A818=0,"",IF($A818&lt;=$A$1,+VLOOKUP($A818,'Rashodi- plan-izvršenje'!$A$8:D$1500,'prenos-P-R-N'!F$1,FALSE),IF($A818&gt;$A$2,+VLOOKUP($A818,'Neizmirene obaveze JLS'!$A$11:D$500,'prenos-P-R-N'!F$1,FALSE),"")))</f>
        <v/>
      </c>
      <c r="G818" s="87" t="str">
        <f>IF($A818=0,"",IF($A818&lt;=$A$1,+VLOOKUP($A818,'Rashodi- plan-izvršenje'!$A$8:E$1500,'prenos-P-R-N'!G$1,FALSE),IF($A818&gt;$A$2,+VLOOKUP($A818,'Neizmirene obaveze JLS'!$A$11:E$500,'prenos-P-R-N'!G$1,FALSE),"")))</f>
        <v/>
      </c>
      <c r="H818" s="87" t="str">
        <f>IF($A818=0,"",IF($A818&lt;=$A$1,+VLOOKUP($A818,'Rashodi- plan-izvršenje'!$A$8:F$1500,'prenos-P-R-N'!H$1,FALSE),IF($A818&gt;$A$2,+VLOOKUP($A818,'Neizmirene obaveze JLS'!$A$11:F$500,'prenos-P-R-N'!H$1,FALSE),"")))</f>
        <v/>
      </c>
      <c r="I818" s="87" t="str">
        <f>IF($A818=0,"",IF($A818&lt;=$A$1,+VLOOKUP($A818,'Rashodi- plan-izvršenje'!$A$8:G$1500,'prenos-P-R-N'!I$1,FALSE),IF($A818&gt;$A$2,+VLOOKUP($A818,'Neizmirene obaveze JLS'!$A$11:G$500,'prenos-P-R-N'!I$1,FALSE),"")))</f>
        <v/>
      </c>
      <c r="J818" s="87" t="str">
        <f>IF($A818=0,"",IF($A818&lt;=$A$1,+VLOOKUP($A818,'Rashodi- plan-izvršenje'!$A$8:H$1500,'prenos-P-R-N'!J$1,FALSE),IF($A818&gt;$A$2,+VLOOKUP($A818,'Neizmirene obaveze JLS'!$A$11:H$500,'prenos-P-R-N'!J$1,FALSE),"")))</f>
        <v/>
      </c>
      <c r="K818" s="87" t="str">
        <f>IF($A818=0,"",IF($A818&lt;=$A$1,+VLOOKUP($A818,'Rashodi- plan-izvršenje'!$A$8:I$1500,'prenos-P-R-N'!K$1,FALSE),IF($A818&gt;$A$2,+VLOOKUP($A818,'Neizmirene obaveze JLS'!$A$11:I$500,'prenos-P-R-N'!K$1,FALSE),"")))</f>
        <v/>
      </c>
      <c r="L818" t="str">
        <f>IF(A818=0,"",IF(A818&lt;=A$1,+IF(VLOOKUP(A818,'Rashodi- plan-izvršenje'!A$8:J$1500,M$1,FALSE)&gt;0,"Програмска активност","Пројекат"),IF(A818&gt;A$2,+IF(VLOOKUP(A818,'Neizmirene obaveze JLS'!A$8:J$2008,M$1,FALSE)&gt;0,"Програмска активност","Пројекат"),"")))</f>
        <v/>
      </c>
      <c r="M818" s="87" t="str">
        <f>IF(A818=0,"",IF($A818&lt;=$A$1,+IF(VLOOKUP($A818,'Rashodi- plan-izvršenje'!$A$8:$M$1500,10,FALSE)&gt;0,VLOOKUP($A818,'Rashodi- plan-izvršenje'!$A$8:$M$1500,10,FALSE),VLOOKUP($A818,'Rashodi- plan-izvršenje'!$A$8:$M$1500,12,FALSE)),+IF($A818&gt;$A$2,IF(VLOOKUP($A818,'Neizmirene obaveze JLS'!$A$8:$M$1500,10,FALSE)&gt;0,VLOOKUP($A818,'Neizmirene obaveze JLS'!$A$11:$M$1500,10,FALSE),VLOOKUP($A818,'Neizmirene obaveze JLS'!$A$11:$M$1500,12,FALSE)),0)))</f>
        <v/>
      </c>
      <c r="N818" s="87" t="str">
        <f>IF(A818=0,"",IF($A818&lt;=$A$1,+IF(VLOOKUP(A818,'Rashodi- plan-izvršenje'!$A$8:$M$1500,10,FALSE)&gt;0,VLOOKUP(A818,'Rashodi- plan-izvršenje'!$A$8:$M$1500,11,FALSE),VLOOKUP(A818,'Rashodi- plan-izvršenje'!$A$8:$M$1500,13,FALSE)),+IF($A818&gt;$A$2,IF(VLOOKUP($A818,'Neizmirene obaveze JLS'!$A$8:$M$1500,10,FALSE)&gt;0,VLOOKUP($A818,'Neizmirene obaveze JLS'!$A$11:$M$1500,11,FALSE),VLOOKUP($A818,'Neizmirene obaveze JLS'!$A$11:$M$1500,13,FALSE)),0)))</f>
        <v/>
      </c>
      <c r="O818" s="87" t="str">
        <f>IF(A818=0,"",IF($A818&lt;=$A$1,VALUE(+VLOOKUP($A818,'Rashodi- plan-izvršenje'!$A$8:N$1500,'prenos-P-R-N'!O$1,FALSE)),IF($A818&lt;=A$2,VALUE(VLOOKUP($A818,'Prihodi- plan-izvršenje'!$A$8:$H$500,6,FALSE)),VALUE(VLOOKUP($A818,'Neizmirene obaveze JLS'!$A$8:$N$500,O$1,FALSE)))))</f>
        <v/>
      </c>
      <c r="P818" s="87" t="str">
        <f>IF(A818=0,"",IF(A818=0,0,IF(A818&gt;A$2,'šifarnik K-izvor'!G$3,+IF(Q818&lt;700,+'šifarnik K-izvor'!G$2,'šifarnik K-izvor'!G$1))))</f>
        <v/>
      </c>
      <c r="Q818" s="87">
        <f>IF($A818&lt;=$A$1,VALUE(+VLOOKUP($A818,'Rashodi- plan-izvršenje'!$A$8:O$1500,'prenos-P-R-N'!Q$1,FALSE)),IF($A818&lt;=$A$2,VLOOKUP($A818,'Prihodi- plan-izvršenje'!$A$4:$H$500,4,FALSE),IF($A818&lt;=$A$3,VLOOKUP(A818,'Neizmirene obaveze JLS'!$A$11:O$500,Q$1,FALSE),"")))</f>
        <v>0</v>
      </c>
      <c r="R818" s="88">
        <f>IF($A818&lt;=$A$1,VALUE(+VLOOKUP($A818,'Rashodi- plan-izvršenje'!$A$8:P$1500,'prenos-P-R-N'!R$1,FALSE)),IF($A818&lt;=$A$2,VLOOKUP($A818,'Prihodi- plan-izvršenje'!$A$4:$H$500,7,FALSE),""))</f>
        <v>0</v>
      </c>
      <c r="S818" s="88">
        <f>IF(A818=0,0,IF($A818&lt;=$A$1,VALUE(+VLOOKUP($A818,'Rashodi- plan-izvršenje'!$A$8:Q$1500,'prenos-P-R-N'!S$1,FALSE)),IF($A818&lt;=$A$2,VLOOKUP($A818,'Prihodi- plan-izvršenje'!$A$4:$H$500,8,FALSE),0)))</f>
        <v>0</v>
      </c>
      <c r="T818" s="88" t="str">
        <f>IF($A818&gt;$A$2,VLOOKUP($A818,'Neizmirene obaveze JLS'!$A$11:R$500,R$1,FALSE),"")</f>
        <v/>
      </c>
      <c r="U818" s="88">
        <f>IF($A818&gt;$A$2,VLOOKUP($A818,'Neizmirene obaveze JLS'!$A$11:S$500,S$1,FALSE),0)</f>
        <v>0</v>
      </c>
      <c r="V818" s="88">
        <f t="shared" si="73"/>
        <v>0</v>
      </c>
      <c r="W818" s="74"/>
      <c r="X818" s="74"/>
      <c r="Y818" s="74"/>
      <c r="Z818" s="74"/>
      <c r="AA818" s="193">
        <f t="shared" si="74"/>
        <v>1</v>
      </c>
      <c r="AB818" s="193" t="str">
        <f t="shared" si="75"/>
        <v/>
      </c>
    </row>
    <row r="819" spans="1:28">
      <c r="A819" s="89">
        <f>IF(AND(COUNTIF(A$1:A$3,"&gt;0")=1,MAX(A$8:A818)&lt;A$1),A818+1,IF(AND(COUNTIF(A$1:A$3,"&gt;0")=2,MAX(A$8:A818)&lt;A$2),A818+1,IF(AND(COUNTIF(A$1:A$3,"&gt;0")=3,MAX(A$8:A818)&lt;A$3),A818+1,0)))</f>
        <v>0</v>
      </c>
      <c r="B819" s="89" t="str">
        <f t="shared" si="76"/>
        <v/>
      </c>
      <c r="C819" s="89" t="str">
        <f t="shared" si="77"/>
        <v/>
      </c>
      <c r="D819" s="87" t="str">
        <f>IF($A819=0,"",IF($A819&lt;=$A$1,+VLOOKUP($A819,'Rashodi- plan-izvršenje'!$A$8:B$1500,'prenos-P-R-N'!D$1,FALSE),IF($A819&gt;$A$2,+VLOOKUP($A819,'Neizmirene obaveze JLS'!$A$11:B$500,'prenos-P-R-N'!D$1,FALSE),"")))</f>
        <v/>
      </c>
      <c r="E819" s="87" t="str">
        <f>IF($A819=0,"",IF($A819&lt;=$A$1,+VLOOKUP($A819,'Rashodi- plan-izvršenje'!$A$8:C$1500,'prenos-P-R-N'!E$1,FALSE),IF($A819&gt;$A$2,+VLOOKUP($A819,'Neizmirene obaveze JLS'!$A$11:C$500,'prenos-P-R-N'!E$1,FALSE),"")))</f>
        <v/>
      </c>
      <c r="F819" s="87" t="str">
        <f>IF($A819=0,"",IF($A819&lt;=$A$1,+VLOOKUP($A819,'Rashodi- plan-izvršenje'!$A$8:D$1500,'prenos-P-R-N'!F$1,FALSE),IF($A819&gt;$A$2,+VLOOKUP($A819,'Neizmirene obaveze JLS'!$A$11:D$500,'prenos-P-R-N'!F$1,FALSE),"")))</f>
        <v/>
      </c>
      <c r="G819" s="87" t="str">
        <f>IF($A819=0,"",IF($A819&lt;=$A$1,+VLOOKUP($A819,'Rashodi- plan-izvršenje'!$A$8:E$1500,'prenos-P-R-N'!G$1,FALSE),IF($A819&gt;$A$2,+VLOOKUP($A819,'Neizmirene obaveze JLS'!$A$11:E$500,'prenos-P-R-N'!G$1,FALSE),"")))</f>
        <v/>
      </c>
      <c r="H819" s="87" t="str">
        <f>IF($A819=0,"",IF($A819&lt;=$A$1,+VLOOKUP($A819,'Rashodi- plan-izvršenje'!$A$8:F$1500,'prenos-P-R-N'!H$1,FALSE),IF($A819&gt;$A$2,+VLOOKUP($A819,'Neizmirene obaveze JLS'!$A$11:F$500,'prenos-P-R-N'!H$1,FALSE),"")))</f>
        <v/>
      </c>
      <c r="I819" s="87" t="str">
        <f>IF($A819=0,"",IF($A819&lt;=$A$1,+VLOOKUP($A819,'Rashodi- plan-izvršenje'!$A$8:G$1500,'prenos-P-R-N'!I$1,FALSE),IF($A819&gt;$A$2,+VLOOKUP($A819,'Neizmirene obaveze JLS'!$A$11:G$500,'prenos-P-R-N'!I$1,FALSE),"")))</f>
        <v/>
      </c>
      <c r="J819" s="87" t="str">
        <f>IF($A819=0,"",IF($A819&lt;=$A$1,+VLOOKUP($A819,'Rashodi- plan-izvršenje'!$A$8:H$1500,'prenos-P-R-N'!J$1,FALSE),IF($A819&gt;$A$2,+VLOOKUP($A819,'Neizmirene obaveze JLS'!$A$11:H$500,'prenos-P-R-N'!J$1,FALSE),"")))</f>
        <v/>
      </c>
      <c r="K819" s="87" t="str">
        <f>IF($A819=0,"",IF($A819&lt;=$A$1,+VLOOKUP($A819,'Rashodi- plan-izvršenje'!$A$8:I$1500,'prenos-P-R-N'!K$1,FALSE),IF($A819&gt;$A$2,+VLOOKUP($A819,'Neizmirene obaveze JLS'!$A$11:I$500,'prenos-P-R-N'!K$1,FALSE),"")))</f>
        <v/>
      </c>
      <c r="L819" t="str">
        <f>IF(A819=0,"",IF(A819&lt;=A$1,+IF(VLOOKUP(A819,'Rashodi- plan-izvršenje'!A$8:J$1500,M$1,FALSE)&gt;0,"Програмска активност","Пројекат"),IF(A819&gt;A$2,+IF(VLOOKUP(A819,'Neizmirene obaveze JLS'!A$8:J$2008,M$1,FALSE)&gt;0,"Програмска активност","Пројекат"),"")))</f>
        <v/>
      </c>
      <c r="M819" s="87" t="str">
        <f>IF(A819=0,"",IF($A819&lt;=$A$1,+IF(VLOOKUP($A819,'Rashodi- plan-izvršenje'!$A$8:$M$1500,10,FALSE)&gt;0,VLOOKUP($A819,'Rashodi- plan-izvršenje'!$A$8:$M$1500,10,FALSE),VLOOKUP($A819,'Rashodi- plan-izvršenje'!$A$8:$M$1500,12,FALSE)),+IF($A819&gt;$A$2,IF(VLOOKUP($A819,'Neizmirene obaveze JLS'!$A$8:$M$1500,10,FALSE)&gt;0,VLOOKUP($A819,'Neizmirene obaveze JLS'!$A$11:$M$1500,10,FALSE),VLOOKUP($A819,'Neizmirene obaveze JLS'!$A$11:$M$1500,12,FALSE)),0)))</f>
        <v/>
      </c>
      <c r="N819" s="87" t="str">
        <f>IF(A819=0,"",IF($A819&lt;=$A$1,+IF(VLOOKUP(A819,'Rashodi- plan-izvršenje'!$A$8:$M$1500,10,FALSE)&gt;0,VLOOKUP(A819,'Rashodi- plan-izvršenje'!$A$8:$M$1500,11,FALSE),VLOOKUP(A819,'Rashodi- plan-izvršenje'!$A$8:$M$1500,13,FALSE)),+IF($A819&gt;$A$2,IF(VLOOKUP($A819,'Neizmirene obaveze JLS'!$A$8:$M$1500,10,FALSE)&gt;0,VLOOKUP($A819,'Neizmirene obaveze JLS'!$A$11:$M$1500,11,FALSE),VLOOKUP($A819,'Neizmirene obaveze JLS'!$A$11:$M$1500,13,FALSE)),0)))</f>
        <v/>
      </c>
      <c r="O819" s="87" t="str">
        <f>IF(A819=0,"",IF($A819&lt;=$A$1,VALUE(+VLOOKUP($A819,'Rashodi- plan-izvršenje'!$A$8:N$1500,'prenos-P-R-N'!O$1,FALSE)),IF($A819&lt;=A$2,VALUE(VLOOKUP($A819,'Prihodi- plan-izvršenje'!$A$8:$H$500,6,FALSE)),VALUE(VLOOKUP($A819,'Neizmirene obaveze JLS'!$A$8:$N$500,O$1,FALSE)))))</f>
        <v/>
      </c>
      <c r="P819" s="87" t="str">
        <f>IF(A819=0,"",IF(A819=0,0,IF(A819&gt;A$2,'šifarnik K-izvor'!G$3,+IF(Q819&lt;700,+'šifarnik K-izvor'!G$2,'šifarnik K-izvor'!G$1))))</f>
        <v/>
      </c>
      <c r="Q819" s="87">
        <f>IF($A819&lt;=$A$1,VALUE(+VLOOKUP($A819,'Rashodi- plan-izvršenje'!$A$8:O$1500,'prenos-P-R-N'!Q$1,FALSE)),IF($A819&lt;=$A$2,VLOOKUP($A819,'Prihodi- plan-izvršenje'!$A$4:$H$500,4,FALSE),IF($A819&lt;=$A$3,VLOOKUP(A819,'Neizmirene obaveze JLS'!$A$11:O$500,Q$1,FALSE),"")))</f>
        <v>0</v>
      </c>
      <c r="R819" s="88">
        <f>IF($A819&lt;=$A$1,VALUE(+VLOOKUP($A819,'Rashodi- plan-izvršenje'!$A$8:P$1500,'prenos-P-R-N'!R$1,FALSE)),IF($A819&lt;=$A$2,VLOOKUP($A819,'Prihodi- plan-izvršenje'!$A$4:$H$500,7,FALSE),""))</f>
        <v>0</v>
      </c>
      <c r="S819" s="88">
        <f>IF(A819=0,0,IF($A819&lt;=$A$1,VALUE(+VLOOKUP($A819,'Rashodi- plan-izvršenje'!$A$8:Q$1500,'prenos-P-R-N'!S$1,FALSE)),IF($A819&lt;=$A$2,VLOOKUP($A819,'Prihodi- plan-izvršenje'!$A$4:$H$500,8,FALSE),0)))</f>
        <v>0</v>
      </c>
      <c r="T819" s="88" t="str">
        <f>IF($A819&gt;$A$2,VLOOKUP($A819,'Neizmirene obaveze JLS'!$A$11:R$500,R$1,FALSE),"")</f>
        <v/>
      </c>
      <c r="U819" s="88">
        <f>IF($A819&gt;$A$2,VLOOKUP($A819,'Neizmirene obaveze JLS'!$A$11:S$500,S$1,FALSE),0)</f>
        <v>0</v>
      </c>
      <c r="V819" s="88">
        <f t="shared" si="73"/>
        <v>0</v>
      </c>
      <c r="W819" s="74"/>
      <c r="X819" s="74"/>
      <c r="Y819" s="74"/>
      <c r="Z819" s="74"/>
      <c r="AA819" s="193">
        <f t="shared" si="74"/>
        <v>1</v>
      </c>
      <c r="AB819" s="193" t="str">
        <f t="shared" si="75"/>
        <v/>
      </c>
    </row>
    <row r="820" spans="1:28">
      <c r="A820" s="89">
        <f>IF(AND(COUNTIF(A$1:A$3,"&gt;0")=1,MAX(A$8:A819)&lt;A$1),A819+1,IF(AND(COUNTIF(A$1:A$3,"&gt;0")=2,MAX(A$8:A819)&lt;A$2),A819+1,IF(AND(COUNTIF(A$1:A$3,"&gt;0")=3,MAX(A$8:A819)&lt;A$3),A819+1,0)))</f>
        <v>0</v>
      </c>
      <c r="B820" s="89" t="str">
        <f t="shared" si="76"/>
        <v/>
      </c>
      <c r="C820" s="89" t="str">
        <f t="shared" si="77"/>
        <v/>
      </c>
      <c r="D820" s="87" t="str">
        <f>IF($A820=0,"",IF($A820&lt;=$A$1,+VLOOKUP($A820,'Rashodi- plan-izvršenje'!$A$8:B$1500,'prenos-P-R-N'!D$1,FALSE),IF($A820&gt;$A$2,+VLOOKUP($A820,'Neizmirene obaveze JLS'!$A$11:B$500,'prenos-P-R-N'!D$1,FALSE),"")))</f>
        <v/>
      </c>
      <c r="E820" s="87" t="str">
        <f>IF($A820=0,"",IF($A820&lt;=$A$1,+VLOOKUP($A820,'Rashodi- plan-izvršenje'!$A$8:C$1500,'prenos-P-R-N'!E$1,FALSE),IF($A820&gt;$A$2,+VLOOKUP($A820,'Neizmirene obaveze JLS'!$A$11:C$500,'prenos-P-R-N'!E$1,FALSE),"")))</f>
        <v/>
      </c>
      <c r="F820" s="87" t="str">
        <f>IF($A820=0,"",IF($A820&lt;=$A$1,+VLOOKUP($A820,'Rashodi- plan-izvršenje'!$A$8:D$1500,'prenos-P-R-N'!F$1,FALSE),IF($A820&gt;$A$2,+VLOOKUP($A820,'Neizmirene obaveze JLS'!$A$11:D$500,'prenos-P-R-N'!F$1,FALSE),"")))</f>
        <v/>
      </c>
      <c r="G820" s="87" t="str">
        <f>IF($A820=0,"",IF($A820&lt;=$A$1,+VLOOKUP($A820,'Rashodi- plan-izvršenje'!$A$8:E$1500,'prenos-P-R-N'!G$1,FALSE),IF($A820&gt;$A$2,+VLOOKUP($A820,'Neizmirene obaveze JLS'!$A$11:E$500,'prenos-P-R-N'!G$1,FALSE),"")))</f>
        <v/>
      </c>
      <c r="H820" s="87" t="str">
        <f>IF($A820=0,"",IF($A820&lt;=$A$1,+VLOOKUP($A820,'Rashodi- plan-izvršenje'!$A$8:F$1500,'prenos-P-R-N'!H$1,FALSE),IF($A820&gt;$A$2,+VLOOKUP($A820,'Neizmirene obaveze JLS'!$A$11:F$500,'prenos-P-R-N'!H$1,FALSE),"")))</f>
        <v/>
      </c>
      <c r="I820" s="87" t="str">
        <f>IF($A820=0,"",IF($A820&lt;=$A$1,+VLOOKUP($A820,'Rashodi- plan-izvršenje'!$A$8:G$1500,'prenos-P-R-N'!I$1,FALSE),IF($A820&gt;$A$2,+VLOOKUP($A820,'Neizmirene obaveze JLS'!$A$11:G$500,'prenos-P-R-N'!I$1,FALSE),"")))</f>
        <v/>
      </c>
      <c r="J820" s="87" t="str">
        <f>IF($A820=0,"",IF($A820&lt;=$A$1,+VLOOKUP($A820,'Rashodi- plan-izvršenje'!$A$8:H$1500,'prenos-P-R-N'!J$1,FALSE),IF($A820&gt;$A$2,+VLOOKUP($A820,'Neizmirene obaveze JLS'!$A$11:H$500,'prenos-P-R-N'!J$1,FALSE),"")))</f>
        <v/>
      </c>
      <c r="K820" s="87" t="str">
        <f>IF($A820=0,"",IF($A820&lt;=$A$1,+VLOOKUP($A820,'Rashodi- plan-izvršenje'!$A$8:I$1500,'prenos-P-R-N'!K$1,FALSE),IF($A820&gt;$A$2,+VLOOKUP($A820,'Neizmirene obaveze JLS'!$A$11:I$500,'prenos-P-R-N'!K$1,FALSE),"")))</f>
        <v/>
      </c>
      <c r="L820" t="str">
        <f>IF(A820=0,"",IF(A820&lt;=A$1,+IF(VLOOKUP(A820,'Rashodi- plan-izvršenje'!A$8:J$1500,M$1,FALSE)&gt;0,"Програмска активност","Пројекат"),IF(A820&gt;A$2,+IF(VLOOKUP(A820,'Neizmirene obaveze JLS'!A$8:J$2008,M$1,FALSE)&gt;0,"Програмска активност","Пројекат"),"")))</f>
        <v/>
      </c>
      <c r="M820" s="87" t="str">
        <f>IF(A820=0,"",IF($A820&lt;=$A$1,+IF(VLOOKUP($A820,'Rashodi- plan-izvršenje'!$A$8:$M$1500,10,FALSE)&gt;0,VLOOKUP($A820,'Rashodi- plan-izvršenje'!$A$8:$M$1500,10,FALSE),VLOOKUP($A820,'Rashodi- plan-izvršenje'!$A$8:$M$1500,12,FALSE)),+IF($A820&gt;$A$2,IF(VLOOKUP($A820,'Neizmirene obaveze JLS'!$A$8:$M$1500,10,FALSE)&gt;0,VLOOKUP($A820,'Neizmirene obaveze JLS'!$A$11:$M$1500,10,FALSE),VLOOKUP($A820,'Neizmirene obaveze JLS'!$A$11:$M$1500,12,FALSE)),0)))</f>
        <v/>
      </c>
      <c r="N820" s="87" t="str">
        <f>IF(A820=0,"",IF($A820&lt;=$A$1,+IF(VLOOKUP(A820,'Rashodi- plan-izvršenje'!$A$8:$M$1500,10,FALSE)&gt;0,VLOOKUP(A820,'Rashodi- plan-izvršenje'!$A$8:$M$1500,11,FALSE),VLOOKUP(A820,'Rashodi- plan-izvršenje'!$A$8:$M$1500,13,FALSE)),+IF($A820&gt;$A$2,IF(VLOOKUP($A820,'Neizmirene obaveze JLS'!$A$8:$M$1500,10,FALSE)&gt;0,VLOOKUP($A820,'Neizmirene obaveze JLS'!$A$11:$M$1500,11,FALSE),VLOOKUP($A820,'Neizmirene obaveze JLS'!$A$11:$M$1500,13,FALSE)),0)))</f>
        <v/>
      </c>
      <c r="O820" s="87" t="str">
        <f>IF(A820=0,"",IF($A820&lt;=$A$1,VALUE(+VLOOKUP($A820,'Rashodi- plan-izvršenje'!$A$8:N$1500,'prenos-P-R-N'!O$1,FALSE)),IF($A820&lt;=A$2,VALUE(VLOOKUP($A820,'Prihodi- plan-izvršenje'!$A$8:$H$500,6,FALSE)),VALUE(VLOOKUP($A820,'Neizmirene obaveze JLS'!$A$8:$N$500,O$1,FALSE)))))</f>
        <v/>
      </c>
      <c r="P820" s="87" t="str">
        <f>IF(A820=0,"",IF(A820=0,0,IF(A820&gt;A$2,'šifarnik K-izvor'!G$3,+IF(Q820&lt;700,+'šifarnik K-izvor'!G$2,'šifarnik K-izvor'!G$1))))</f>
        <v/>
      </c>
      <c r="Q820" s="87">
        <f>IF($A820&lt;=$A$1,VALUE(+VLOOKUP($A820,'Rashodi- plan-izvršenje'!$A$8:O$1500,'prenos-P-R-N'!Q$1,FALSE)),IF($A820&lt;=$A$2,VLOOKUP($A820,'Prihodi- plan-izvršenje'!$A$4:$H$500,4,FALSE),IF($A820&lt;=$A$3,VLOOKUP(A820,'Neizmirene obaveze JLS'!$A$11:O$500,Q$1,FALSE),"")))</f>
        <v>0</v>
      </c>
      <c r="R820" s="88">
        <f>IF($A820&lt;=$A$1,VALUE(+VLOOKUP($A820,'Rashodi- plan-izvršenje'!$A$8:P$1500,'prenos-P-R-N'!R$1,FALSE)),IF($A820&lt;=$A$2,VLOOKUP($A820,'Prihodi- plan-izvršenje'!$A$4:$H$500,7,FALSE),""))</f>
        <v>0</v>
      </c>
      <c r="S820" s="88">
        <f>IF(A820=0,0,IF($A820&lt;=$A$1,VALUE(+VLOOKUP($A820,'Rashodi- plan-izvršenje'!$A$8:Q$1500,'prenos-P-R-N'!S$1,FALSE)),IF($A820&lt;=$A$2,VLOOKUP($A820,'Prihodi- plan-izvršenje'!$A$4:$H$500,8,FALSE),0)))</f>
        <v>0</v>
      </c>
      <c r="T820" s="88" t="str">
        <f>IF($A820&gt;$A$2,VLOOKUP($A820,'Neizmirene obaveze JLS'!$A$11:R$500,R$1,FALSE),"")</f>
        <v/>
      </c>
      <c r="U820" s="88">
        <f>IF($A820&gt;$A$2,VLOOKUP($A820,'Neizmirene obaveze JLS'!$A$11:S$500,S$1,FALSE),0)</f>
        <v>0</v>
      </c>
      <c r="V820" s="88">
        <f t="shared" si="73"/>
        <v>0</v>
      </c>
      <c r="W820" s="74"/>
      <c r="X820" s="74"/>
      <c r="Y820" s="74"/>
      <c r="Z820" s="74"/>
      <c r="AA820" s="193">
        <f t="shared" si="74"/>
        <v>1</v>
      </c>
      <c r="AB820" s="193" t="str">
        <f t="shared" si="75"/>
        <v/>
      </c>
    </row>
    <row r="821" spans="1:28">
      <c r="A821" s="89">
        <f>IF(AND(COUNTIF(A$1:A$3,"&gt;0")=1,MAX(A$8:A820)&lt;A$1),A820+1,IF(AND(COUNTIF(A$1:A$3,"&gt;0")=2,MAX(A$8:A820)&lt;A$2),A820+1,IF(AND(COUNTIF(A$1:A$3,"&gt;0")=3,MAX(A$8:A820)&lt;A$3),A820+1,0)))</f>
        <v>0</v>
      </c>
      <c r="B821" s="89" t="str">
        <f t="shared" si="76"/>
        <v/>
      </c>
      <c r="C821" s="89" t="str">
        <f t="shared" si="77"/>
        <v/>
      </c>
      <c r="D821" s="87" t="str">
        <f>IF($A821=0,"",IF($A821&lt;=$A$1,+VLOOKUP($A821,'Rashodi- plan-izvršenje'!$A$8:B$1500,'prenos-P-R-N'!D$1,FALSE),IF($A821&gt;$A$2,+VLOOKUP($A821,'Neizmirene obaveze JLS'!$A$11:B$500,'prenos-P-R-N'!D$1,FALSE),"")))</f>
        <v/>
      </c>
      <c r="E821" s="87" t="str">
        <f>IF($A821=0,"",IF($A821&lt;=$A$1,+VLOOKUP($A821,'Rashodi- plan-izvršenje'!$A$8:C$1500,'prenos-P-R-N'!E$1,FALSE),IF($A821&gt;$A$2,+VLOOKUP($A821,'Neizmirene obaveze JLS'!$A$11:C$500,'prenos-P-R-N'!E$1,FALSE),"")))</f>
        <v/>
      </c>
      <c r="F821" s="87" t="str">
        <f>IF($A821=0,"",IF($A821&lt;=$A$1,+VLOOKUP($A821,'Rashodi- plan-izvršenje'!$A$8:D$1500,'prenos-P-R-N'!F$1,FALSE),IF($A821&gt;$A$2,+VLOOKUP($A821,'Neizmirene obaveze JLS'!$A$11:D$500,'prenos-P-R-N'!F$1,FALSE),"")))</f>
        <v/>
      </c>
      <c r="G821" s="87" t="str">
        <f>IF($A821=0,"",IF($A821&lt;=$A$1,+VLOOKUP($A821,'Rashodi- plan-izvršenje'!$A$8:E$1500,'prenos-P-R-N'!G$1,FALSE),IF($A821&gt;$A$2,+VLOOKUP($A821,'Neizmirene obaveze JLS'!$A$11:E$500,'prenos-P-R-N'!G$1,FALSE),"")))</f>
        <v/>
      </c>
      <c r="H821" s="87" t="str">
        <f>IF($A821=0,"",IF($A821&lt;=$A$1,+VLOOKUP($A821,'Rashodi- plan-izvršenje'!$A$8:F$1500,'prenos-P-R-N'!H$1,FALSE),IF($A821&gt;$A$2,+VLOOKUP($A821,'Neizmirene obaveze JLS'!$A$11:F$500,'prenos-P-R-N'!H$1,FALSE),"")))</f>
        <v/>
      </c>
      <c r="I821" s="87" t="str">
        <f>IF($A821=0,"",IF($A821&lt;=$A$1,+VLOOKUP($A821,'Rashodi- plan-izvršenje'!$A$8:G$1500,'prenos-P-R-N'!I$1,FALSE),IF($A821&gt;$A$2,+VLOOKUP($A821,'Neizmirene obaveze JLS'!$A$11:G$500,'prenos-P-R-N'!I$1,FALSE),"")))</f>
        <v/>
      </c>
      <c r="J821" s="87" t="str">
        <f>IF($A821=0,"",IF($A821&lt;=$A$1,+VLOOKUP($A821,'Rashodi- plan-izvršenje'!$A$8:H$1500,'prenos-P-R-N'!J$1,FALSE),IF($A821&gt;$A$2,+VLOOKUP($A821,'Neizmirene obaveze JLS'!$A$11:H$500,'prenos-P-R-N'!J$1,FALSE),"")))</f>
        <v/>
      </c>
      <c r="K821" s="87" t="str">
        <f>IF($A821=0,"",IF($A821&lt;=$A$1,+VLOOKUP($A821,'Rashodi- plan-izvršenje'!$A$8:I$1500,'prenos-P-R-N'!K$1,FALSE),IF($A821&gt;$A$2,+VLOOKUP($A821,'Neizmirene obaveze JLS'!$A$11:I$500,'prenos-P-R-N'!K$1,FALSE),"")))</f>
        <v/>
      </c>
      <c r="L821" t="str">
        <f>IF(A821=0,"",IF(A821&lt;=A$1,+IF(VLOOKUP(A821,'Rashodi- plan-izvršenje'!A$8:J$1500,M$1,FALSE)&gt;0,"Програмска активност","Пројекат"),IF(A821&gt;A$2,+IF(VLOOKUP(A821,'Neizmirene obaveze JLS'!A$8:J$2008,M$1,FALSE)&gt;0,"Програмска активност","Пројекат"),"")))</f>
        <v/>
      </c>
      <c r="M821" s="87" t="str">
        <f>IF(A821=0,"",IF($A821&lt;=$A$1,+IF(VLOOKUP($A821,'Rashodi- plan-izvršenje'!$A$8:$M$1500,10,FALSE)&gt;0,VLOOKUP($A821,'Rashodi- plan-izvršenje'!$A$8:$M$1500,10,FALSE),VLOOKUP($A821,'Rashodi- plan-izvršenje'!$A$8:$M$1500,12,FALSE)),+IF($A821&gt;$A$2,IF(VLOOKUP($A821,'Neizmirene obaveze JLS'!$A$8:$M$1500,10,FALSE)&gt;0,VLOOKUP($A821,'Neizmirene obaveze JLS'!$A$11:$M$1500,10,FALSE),VLOOKUP($A821,'Neizmirene obaveze JLS'!$A$11:$M$1500,12,FALSE)),0)))</f>
        <v/>
      </c>
      <c r="N821" s="87" t="str">
        <f>IF(A821=0,"",IF($A821&lt;=$A$1,+IF(VLOOKUP(A821,'Rashodi- plan-izvršenje'!$A$8:$M$1500,10,FALSE)&gt;0,VLOOKUP(A821,'Rashodi- plan-izvršenje'!$A$8:$M$1500,11,FALSE),VLOOKUP(A821,'Rashodi- plan-izvršenje'!$A$8:$M$1500,13,FALSE)),+IF($A821&gt;$A$2,IF(VLOOKUP($A821,'Neizmirene obaveze JLS'!$A$8:$M$1500,10,FALSE)&gt;0,VLOOKUP($A821,'Neizmirene obaveze JLS'!$A$11:$M$1500,11,FALSE),VLOOKUP($A821,'Neizmirene obaveze JLS'!$A$11:$M$1500,13,FALSE)),0)))</f>
        <v/>
      </c>
      <c r="O821" s="87" t="str">
        <f>IF(A821=0,"",IF($A821&lt;=$A$1,VALUE(+VLOOKUP($A821,'Rashodi- plan-izvršenje'!$A$8:N$1500,'prenos-P-R-N'!O$1,FALSE)),IF($A821&lt;=A$2,VALUE(VLOOKUP($A821,'Prihodi- plan-izvršenje'!$A$8:$H$500,6,FALSE)),VALUE(VLOOKUP($A821,'Neizmirene obaveze JLS'!$A$8:$N$500,O$1,FALSE)))))</f>
        <v/>
      </c>
      <c r="P821" s="87" t="str">
        <f>IF(A821=0,"",IF(A821=0,0,IF(A821&gt;A$2,'šifarnik K-izvor'!G$3,+IF(Q821&lt;700,+'šifarnik K-izvor'!G$2,'šifarnik K-izvor'!G$1))))</f>
        <v/>
      </c>
      <c r="Q821" s="87">
        <f>IF($A821&lt;=$A$1,VALUE(+VLOOKUP($A821,'Rashodi- plan-izvršenje'!$A$8:O$1500,'prenos-P-R-N'!Q$1,FALSE)),IF($A821&lt;=$A$2,VLOOKUP($A821,'Prihodi- plan-izvršenje'!$A$4:$H$500,4,FALSE),IF($A821&lt;=$A$3,VLOOKUP(A821,'Neizmirene obaveze JLS'!$A$11:O$500,Q$1,FALSE),"")))</f>
        <v>0</v>
      </c>
      <c r="R821" s="88">
        <f>IF($A821&lt;=$A$1,VALUE(+VLOOKUP($A821,'Rashodi- plan-izvršenje'!$A$8:P$1500,'prenos-P-R-N'!R$1,FALSE)),IF($A821&lt;=$A$2,VLOOKUP($A821,'Prihodi- plan-izvršenje'!$A$4:$H$500,7,FALSE),""))</f>
        <v>0</v>
      </c>
      <c r="S821" s="88">
        <f>IF(A821=0,0,IF($A821&lt;=$A$1,VALUE(+VLOOKUP($A821,'Rashodi- plan-izvršenje'!$A$8:Q$1500,'prenos-P-R-N'!S$1,FALSE)),IF($A821&lt;=$A$2,VLOOKUP($A821,'Prihodi- plan-izvršenje'!$A$4:$H$500,8,FALSE),0)))</f>
        <v>0</v>
      </c>
      <c r="T821" s="88" t="str">
        <f>IF($A821&gt;$A$2,VLOOKUP($A821,'Neizmirene obaveze JLS'!$A$11:R$500,R$1,FALSE),"")</f>
        <v/>
      </c>
      <c r="U821" s="88">
        <f>IF($A821&gt;$A$2,VLOOKUP($A821,'Neizmirene obaveze JLS'!$A$11:S$500,S$1,FALSE),0)</f>
        <v>0</v>
      </c>
      <c r="V821" s="88">
        <f t="shared" si="73"/>
        <v>0</v>
      </c>
      <c r="W821" s="74"/>
      <c r="X821" s="74"/>
      <c r="Y821" s="74"/>
      <c r="Z821" s="74"/>
      <c r="AA821" s="193">
        <f t="shared" si="74"/>
        <v>1</v>
      </c>
      <c r="AB821" s="193" t="str">
        <f t="shared" si="75"/>
        <v/>
      </c>
    </row>
    <row r="822" spans="1:28">
      <c r="A822" s="89">
        <f>IF(AND(COUNTIF(A$1:A$3,"&gt;0")=1,MAX(A$8:A821)&lt;A$1),A821+1,IF(AND(COUNTIF(A$1:A$3,"&gt;0")=2,MAX(A$8:A821)&lt;A$2),A821+1,IF(AND(COUNTIF(A$1:A$3,"&gt;0")=3,MAX(A$8:A821)&lt;A$3),A821+1,0)))</f>
        <v>0</v>
      </c>
      <c r="B822" s="89" t="str">
        <f t="shared" si="76"/>
        <v/>
      </c>
      <c r="C822" s="89" t="str">
        <f t="shared" si="77"/>
        <v/>
      </c>
      <c r="D822" s="87" t="str">
        <f>IF($A822=0,"",IF($A822&lt;=$A$1,+VLOOKUP($A822,'Rashodi- plan-izvršenje'!$A$8:B$1500,'prenos-P-R-N'!D$1,FALSE),IF($A822&gt;$A$2,+VLOOKUP($A822,'Neizmirene obaveze JLS'!$A$11:B$500,'prenos-P-R-N'!D$1,FALSE),"")))</f>
        <v/>
      </c>
      <c r="E822" s="87" t="str">
        <f>IF($A822=0,"",IF($A822&lt;=$A$1,+VLOOKUP($A822,'Rashodi- plan-izvršenje'!$A$8:C$1500,'prenos-P-R-N'!E$1,FALSE),IF($A822&gt;$A$2,+VLOOKUP($A822,'Neizmirene obaveze JLS'!$A$11:C$500,'prenos-P-R-N'!E$1,FALSE),"")))</f>
        <v/>
      </c>
      <c r="F822" s="87" t="str">
        <f>IF($A822=0,"",IF($A822&lt;=$A$1,+VLOOKUP($A822,'Rashodi- plan-izvršenje'!$A$8:D$1500,'prenos-P-R-N'!F$1,FALSE),IF($A822&gt;$A$2,+VLOOKUP($A822,'Neizmirene obaveze JLS'!$A$11:D$500,'prenos-P-R-N'!F$1,FALSE),"")))</f>
        <v/>
      </c>
      <c r="G822" s="87" t="str">
        <f>IF($A822=0,"",IF($A822&lt;=$A$1,+VLOOKUP($A822,'Rashodi- plan-izvršenje'!$A$8:E$1500,'prenos-P-R-N'!G$1,FALSE),IF($A822&gt;$A$2,+VLOOKUP($A822,'Neizmirene obaveze JLS'!$A$11:E$500,'prenos-P-R-N'!G$1,FALSE),"")))</f>
        <v/>
      </c>
      <c r="H822" s="87" t="str">
        <f>IF($A822=0,"",IF($A822&lt;=$A$1,+VLOOKUP($A822,'Rashodi- plan-izvršenje'!$A$8:F$1500,'prenos-P-R-N'!H$1,FALSE),IF($A822&gt;$A$2,+VLOOKUP($A822,'Neizmirene obaveze JLS'!$A$11:F$500,'prenos-P-R-N'!H$1,FALSE),"")))</f>
        <v/>
      </c>
      <c r="I822" s="87" t="str">
        <f>IF($A822=0,"",IF($A822&lt;=$A$1,+VLOOKUP($A822,'Rashodi- plan-izvršenje'!$A$8:G$1500,'prenos-P-R-N'!I$1,FALSE),IF($A822&gt;$A$2,+VLOOKUP($A822,'Neizmirene obaveze JLS'!$A$11:G$500,'prenos-P-R-N'!I$1,FALSE),"")))</f>
        <v/>
      </c>
      <c r="J822" s="87" t="str">
        <f>IF($A822=0,"",IF($A822&lt;=$A$1,+VLOOKUP($A822,'Rashodi- plan-izvršenje'!$A$8:H$1500,'prenos-P-R-N'!J$1,FALSE),IF($A822&gt;$A$2,+VLOOKUP($A822,'Neizmirene obaveze JLS'!$A$11:H$500,'prenos-P-R-N'!J$1,FALSE),"")))</f>
        <v/>
      </c>
      <c r="K822" s="87" t="str">
        <f>IF($A822=0,"",IF($A822&lt;=$A$1,+VLOOKUP($A822,'Rashodi- plan-izvršenje'!$A$8:I$1500,'prenos-P-R-N'!K$1,FALSE),IF($A822&gt;$A$2,+VLOOKUP($A822,'Neizmirene obaveze JLS'!$A$11:I$500,'prenos-P-R-N'!K$1,FALSE),"")))</f>
        <v/>
      </c>
      <c r="L822" t="str">
        <f>IF(A822=0,"",IF(A822&lt;=A$1,+IF(VLOOKUP(A822,'Rashodi- plan-izvršenje'!A$8:J$1500,M$1,FALSE)&gt;0,"Програмска активност","Пројекат"),IF(A822&gt;A$2,+IF(VLOOKUP(A822,'Neizmirene obaveze JLS'!A$8:J$2008,M$1,FALSE)&gt;0,"Програмска активност","Пројекат"),"")))</f>
        <v/>
      </c>
      <c r="M822" s="87" t="str">
        <f>IF(A822=0,"",IF($A822&lt;=$A$1,+IF(VLOOKUP($A822,'Rashodi- plan-izvršenje'!$A$8:$M$1500,10,FALSE)&gt;0,VLOOKUP($A822,'Rashodi- plan-izvršenje'!$A$8:$M$1500,10,FALSE),VLOOKUP($A822,'Rashodi- plan-izvršenje'!$A$8:$M$1500,12,FALSE)),+IF($A822&gt;$A$2,IF(VLOOKUP($A822,'Neizmirene obaveze JLS'!$A$8:$M$1500,10,FALSE)&gt;0,VLOOKUP($A822,'Neizmirene obaveze JLS'!$A$11:$M$1500,10,FALSE),VLOOKUP($A822,'Neizmirene obaveze JLS'!$A$11:$M$1500,12,FALSE)),0)))</f>
        <v/>
      </c>
      <c r="N822" s="87" t="str">
        <f>IF(A822=0,"",IF($A822&lt;=$A$1,+IF(VLOOKUP(A822,'Rashodi- plan-izvršenje'!$A$8:$M$1500,10,FALSE)&gt;0,VLOOKUP(A822,'Rashodi- plan-izvršenje'!$A$8:$M$1500,11,FALSE),VLOOKUP(A822,'Rashodi- plan-izvršenje'!$A$8:$M$1500,13,FALSE)),+IF($A822&gt;$A$2,IF(VLOOKUP($A822,'Neizmirene obaveze JLS'!$A$8:$M$1500,10,FALSE)&gt;0,VLOOKUP($A822,'Neizmirene obaveze JLS'!$A$11:$M$1500,11,FALSE),VLOOKUP($A822,'Neizmirene obaveze JLS'!$A$11:$M$1500,13,FALSE)),0)))</f>
        <v/>
      </c>
      <c r="O822" s="87" t="str">
        <f>IF(A822=0,"",IF($A822&lt;=$A$1,VALUE(+VLOOKUP($A822,'Rashodi- plan-izvršenje'!$A$8:N$1500,'prenos-P-R-N'!O$1,FALSE)),IF($A822&lt;=A$2,VALUE(VLOOKUP($A822,'Prihodi- plan-izvršenje'!$A$8:$H$500,6,FALSE)),VALUE(VLOOKUP($A822,'Neizmirene obaveze JLS'!$A$8:$N$500,O$1,FALSE)))))</f>
        <v/>
      </c>
      <c r="P822" s="87" t="str">
        <f>IF(A822=0,"",IF(A822=0,0,IF(A822&gt;A$2,'šifarnik K-izvor'!G$3,+IF(Q822&lt;700,+'šifarnik K-izvor'!G$2,'šifarnik K-izvor'!G$1))))</f>
        <v/>
      </c>
      <c r="Q822" s="87">
        <f>IF($A822&lt;=$A$1,VALUE(+VLOOKUP($A822,'Rashodi- plan-izvršenje'!$A$8:O$1500,'prenos-P-R-N'!Q$1,FALSE)),IF($A822&lt;=$A$2,VLOOKUP($A822,'Prihodi- plan-izvršenje'!$A$4:$H$500,4,FALSE),IF($A822&lt;=$A$3,VLOOKUP(A822,'Neizmirene obaveze JLS'!$A$11:O$500,Q$1,FALSE),"")))</f>
        <v>0</v>
      </c>
      <c r="R822" s="88">
        <f>IF($A822&lt;=$A$1,VALUE(+VLOOKUP($A822,'Rashodi- plan-izvršenje'!$A$8:P$1500,'prenos-P-R-N'!R$1,FALSE)),IF($A822&lt;=$A$2,VLOOKUP($A822,'Prihodi- plan-izvršenje'!$A$4:$H$500,7,FALSE),""))</f>
        <v>0</v>
      </c>
      <c r="S822" s="88">
        <f>IF(A822=0,0,IF($A822&lt;=$A$1,VALUE(+VLOOKUP($A822,'Rashodi- plan-izvršenje'!$A$8:Q$1500,'prenos-P-R-N'!S$1,FALSE)),IF($A822&lt;=$A$2,VLOOKUP($A822,'Prihodi- plan-izvršenje'!$A$4:$H$500,8,FALSE),0)))</f>
        <v>0</v>
      </c>
      <c r="T822" s="88" t="str">
        <f>IF($A822&gt;$A$2,VLOOKUP($A822,'Neizmirene obaveze JLS'!$A$11:R$500,R$1,FALSE),"")</f>
        <v/>
      </c>
      <c r="U822" s="88">
        <f>IF($A822&gt;$A$2,VLOOKUP($A822,'Neizmirene obaveze JLS'!$A$11:S$500,S$1,FALSE),0)</f>
        <v>0</v>
      </c>
      <c r="V822" s="88">
        <f t="shared" si="73"/>
        <v>0</v>
      </c>
      <c r="W822" s="74"/>
      <c r="X822" s="74"/>
      <c r="Y822" s="74"/>
      <c r="Z822" s="74"/>
      <c r="AA822" s="193">
        <f t="shared" si="74"/>
        <v>1</v>
      </c>
      <c r="AB822" s="193" t="str">
        <f t="shared" si="75"/>
        <v/>
      </c>
    </row>
    <row r="823" spans="1:28">
      <c r="A823" s="89">
        <f>IF(AND(COUNTIF(A$1:A$3,"&gt;0")=1,MAX(A$8:A822)&lt;A$1),A822+1,IF(AND(COUNTIF(A$1:A$3,"&gt;0")=2,MAX(A$8:A822)&lt;A$2),A822+1,IF(AND(COUNTIF(A$1:A$3,"&gt;0")=3,MAX(A$8:A822)&lt;A$3),A822+1,0)))</f>
        <v>0</v>
      </c>
      <c r="B823" s="89" t="str">
        <f t="shared" si="76"/>
        <v/>
      </c>
      <c r="C823" s="89" t="str">
        <f t="shared" si="77"/>
        <v/>
      </c>
      <c r="D823" s="87" t="str">
        <f>IF($A823=0,"",IF($A823&lt;=$A$1,+VLOOKUP($A823,'Rashodi- plan-izvršenje'!$A$8:B$1500,'prenos-P-R-N'!D$1,FALSE),IF($A823&gt;$A$2,+VLOOKUP($A823,'Neizmirene obaveze JLS'!$A$11:B$500,'prenos-P-R-N'!D$1,FALSE),"")))</f>
        <v/>
      </c>
      <c r="E823" s="87" t="str">
        <f>IF($A823=0,"",IF($A823&lt;=$A$1,+VLOOKUP($A823,'Rashodi- plan-izvršenje'!$A$8:C$1500,'prenos-P-R-N'!E$1,FALSE),IF($A823&gt;$A$2,+VLOOKUP($A823,'Neizmirene obaveze JLS'!$A$11:C$500,'prenos-P-R-N'!E$1,FALSE),"")))</f>
        <v/>
      </c>
      <c r="F823" s="87" t="str">
        <f>IF($A823=0,"",IF($A823&lt;=$A$1,+VLOOKUP($A823,'Rashodi- plan-izvršenje'!$A$8:D$1500,'prenos-P-R-N'!F$1,FALSE),IF($A823&gt;$A$2,+VLOOKUP($A823,'Neizmirene obaveze JLS'!$A$11:D$500,'prenos-P-R-N'!F$1,FALSE),"")))</f>
        <v/>
      </c>
      <c r="G823" s="87" t="str">
        <f>IF($A823=0,"",IF($A823&lt;=$A$1,+VLOOKUP($A823,'Rashodi- plan-izvršenje'!$A$8:E$1500,'prenos-P-R-N'!G$1,FALSE),IF($A823&gt;$A$2,+VLOOKUP($A823,'Neizmirene obaveze JLS'!$A$11:E$500,'prenos-P-R-N'!G$1,FALSE),"")))</f>
        <v/>
      </c>
      <c r="H823" s="87" t="str">
        <f>IF($A823=0,"",IF($A823&lt;=$A$1,+VLOOKUP($A823,'Rashodi- plan-izvršenje'!$A$8:F$1500,'prenos-P-R-N'!H$1,FALSE),IF($A823&gt;$A$2,+VLOOKUP($A823,'Neizmirene obaveze JLS'!$A$11:F$500,'prenos-P-R-N'!H$1,FALSE),"")))</f>
        <v/>
      </c>
      <c r="I823" s="87" t="str">
        <f>IF($A823=0,"",IF($A823&lt;=$A$1,+VLOOKUP($A823,'Rashodi- plan-izvršenje'!$A$8:G$1500,'prenos-P-R-N'!I$1,FALSE),IF($A823&gt;$A$2,+VLOOKUP($A823,'Neizmirene obaveze JLS'!$A$11:G$500,'prenos-P-R-N'!I$1,FALSE),"")))</f>
        <v/>
      </c>
      <c r="J823" s="87" t="str">
        <f>IF($A823=0,"",IF($A823&lt;=$A$1,+VLOOKUP($A823,'Rashodi- plan-izvršenje'!$A$8:H$1500,'prenos-P-R-N'!J$1,FALSE),IF($A823&gt;$A$2,+VLOOKUP($A823,'Neizmirene obaveze JLS'!$A$11:H$500,'prenos-P-R-N'!J$1,FALSE),"")))</f>
        <v/>
      </c>
      <c r="K823" s="87" t="str">
        <f>IF($A823=0,"",IF($A823&lt;=$A$1,+VLOOKUP($A823,'Rashodi- plan-izvršenje'!$A$8:I$1500,'prenos-P-R-N'!K$1,FALSE),IF($A823&gt;$A$2,+VLOOKUP($A823,'Neizmirene obaveze JLS'!$A$11:I$500,'prenos-P-R-N'!K$1,FALSE),"")))</f>
        <v/>
      </c>
      <c r="L823" t="str">
        <f>IF(A823=0,"",IF(A823&lt;=A$1,+IF(VLOOKUP(A823,'Rashodi- plan-izvršenje'!A$8:J$1500,M$1,FALSE)&gt;0,"Програмска активност","Пројекат"),IF(A823&gt;A$2,+IF(VLOOKUP(A823,'Neizmirene obaveze JLS'!A$8:J$2008,M$1,FALSE)&gt;0,"Програмска активност","Пројекат"),"")))</f>
        <v/>
      </c>
      <c r="M823" s="87" t="str">
        <f>IF(A823=0,"",IF($A823&lt;=$A$1,+IF(VLOOKUP($A823,'Rashodi- plan-izvršenje'!$A$8:$M$1500,10,FALSE)&gt;0,VLOOKUP($A823,'Rashodi- plan-izvršenje'!$A$8:$M$1500,10,FALSE),VLOOKUP($A823,'Rashodi- plan-izvršenje'!$A$8:$M$1500,12,FALSE)),+IF($A823&gt;$A$2,IF(VLOOKUP($A823,'Neizmirene obaveze JLS'!$A$8:$M$1500,10,FALSE)&gt;0,VLOOKUP($A823,'Neizmirene obaveze JLS'!$A$11:$M$1500,10,FALSE),VLOOKUP($A823,'Neizmirene obaveze JLS'!$A$11:$M$1500,12,FALSE)),0)))</f>
        <v/>
      </c>
      <c r="N823" s="87" t="str">
        <f>IF(A823=0,"",IF($A823&lt;=$A$1,+IF(VLOOKUP(A823,'Rashodi- plan-izvršenje'!$A$8:$M$1500,10,FALSE)&gt;0,VLOOKUP(A823,'Rashodi- plan-izvršenje'!$A$8:$M$1500,11,FALSE),VLOOKUP(A823,'Rashodi- plan-izvršenje'!$A$8:$M$1500,13,FALSE)),+IF($A823&gt;$A$2,IF(VLOOKUP($A823,'Neizmirene obaveze JLS'!$A$8:$M$1500,10,FALSE)&gt;0,VLOOKUP($A823,'Neizmirene obaveze JLS'!$A$11:$M$1500,11,FALSE),VLOOKUP($A823,'Neizmirene obaveze JLS'!$A$11:$M$1500,13,FALSE)),0)))</f>
        <v/>
      </c>
      <c r="O823" s="87" t="str">
        <f>IF(A823=0,"",IF($A823&lt;=$A$1,VALUE(+VLOOKUP($A823,'Rashodi- plan-izvršenje'!$A$8:N$1500,'prenos-P-R-N'!O$1,FALSE)),IF($A823&lt;=A$2,VALUE(VLOOKUP($A823,'Prihodi- plan-izvršenje'!$A$8:$H$500,6,FALSE)),VALUE(VLOOKUP($A823,'Neizmirene obaveze JLS'!$A$8:$N$500,O$1,FALSE)))))</f>
        <v/>
      </c>
      <c r="P823" s="87" t="str">
        <f>IF(A823=0,"",IF(A823=0,0,IF(A823&gt;A$2,'šifarnik K-izvor'!G$3,+IF(Q823&lt;700,+'šifarnik K-izvor'!G$2,'šifarnik K-izvor'!G$1))))</f>
        <v/>
      </c>
      <c r="Q823" s="87">
        <f>IF($A823&lt;=$A$1,VALUE(+VLOOKUP($A823,'Rashodi- plan-izvršenje'!$A$8:O$1500,'prenos-P-R-N'!Q$1,FALSE)),IF($A823&lt;=$A$2,VLOOKUP($A823,'Prihodi- plan-izvršenje'!$A$4:$H$500,4,FALSE),IF($A823&lt;=$A$3,VLOOKUP(A823,'Neizmirene obaveze JLS'!$A$11:O$500,Q$1,FALSE),"")))</f>
        <v>0</v>
      </c>
      <c r="R823" s="88">
        <f>IF($A823&lt;=$A$1,VALUE(+VLOOKUP($A823,'Rashodi- plan-izvršenje'!$A$8:P$1500,'prenos-P-R-N'!R$1,FALSE)),IF($A823&lt;=$A$2,VLOOKUP($A823,'Prihodi- plan-izvršenje'!$A$4:$H$500,7,FALSE),""))</f>
        <v>0</v>
      </c>
      <c r="S823" s="88">
        <f>IF(A823=0,0,IF($A823&lt;=$A$1,VALUE(+VLOOKUP($A823,'Rashodi- plan-izvršenje'!$A$8:Q$1500,'prenos-P-R-N'!S$1,FALSE)),IF($A823&lt;=$A$2,VLOOKUP($A823,'Prihodi- plan-izvršenje'!$A$4:$H$500,8,FALSE),0)))</f>
        <v>0</v>
      </c>
      <c r="T823" s="88" t="str">
        <f>IF($A823&gt;$A$2,VLOOKUP($A823,'Neizmirene obaveze JLS'!$A$11:R$500,R$1,FALSE),"")</f>
        <v/>
      </c>
      <c r="U823" s="88">
        <f>IF($A823&gt;$A$2,VLOOKUP($A823,'Neizmirene obaveze JLS'!$A$11:S$500,S$1,FALSE),0)</f>
        <v>0</v>
      </c>
      <c r="V823" s="88">
        <f t="shared" si="73"/>
        <v>0</v>
      </c>
      <c r="W823" s="74"/>
      <c r="X823" s="74"/>
      <c r="Y823" s="74"/>
      <c r="Z823" s="74"/>
      <c r="AA823" s="193">
        <f t="shared" si="74"/>
        <v>1</v>
      </c>
      <c r="AB823" s="193" t="str">
        <f t="shared" si="75"/>
        <v/>
      </c>
    </row>
    <row r="824" spans="1:28">
      <c r="A824" s="89">
        <f>IF(AND(COUNTIF(A$1:A$3,"&gt;0")=1,MAX(A$8:A823)&lt;A$1),A823+1,IF(AND(COUNTIF(A$1:A$3,"&gt;0")=2,MAX(A$8:A823)&lt;A$2),A823+1,IF(AND(COUNTIF(A$1:A$3,"&gt;0")=3,MAX(A$8:A823)&lt;A$3),A823+1,0)))</f>
        <v>0</v>
      </c>
      <c r="B824" s="89" t="str">
        <f t="shared" si="76"/>
        <v/>
      </c>
      <c r="C824" s="89" t="str">
        <f t="shared" si="77"/>
        <v/>
      </c>
      <c r="D824" s="87" t="str">
        <f>IF($A824=0,"",IF($A824&lt;=$A$1,+VLOOKUP($A824,'Rashodi- plan-izvršenje'!$A$8:B$1500,'prenos-P-R-N'!D$1,FALSE),IF($A824&gt;$A$2,+VLOOKUP($A824,'Neizmirene obaveze JLS'!$A$11:B$500,'prenos-P-R-N'!D$1,FALSE),"")))</f>
        <v/>
      </c>
      <c r="E824" s="87" t="str">
        <f>IF($A824=0,"",IF($A824&lt;=$A$1,+VLOOKUP($A824,'Rashodi- plan-izvršenje'!$A$8:C$1500,'prenos-P-R-N'!E$1,FALSE),IF($A824&gt;$A$2,+VLOOKUP($A824,'Neizmirene obaveze JLS'!$A$11:C$500,'prenos-P-R-N'!E$1,FALSE),"")))</f>
        <v/>
      </c>
      <c r="F824" s="87" t="str">
        <f>IF($A824=0,"",IF($A824&lt;=$A$1,+VLOOKUP($A824,'Rashodi- plan-izvršenje'!$A$8:D$1500,'prenos-P-R-N'!F$1,FALSE),IF($A824&gt;$A$2,+VLOOKUP($A824,'Neizmirene obaveze JLS'!$A$11:D$500,'prenos-P-R-N'!F$1,FALSE),"")))</f>
        <v/>
      </c>
      <c r="G824" s="87" t="str">
        <f>IF($A824=0,"",IF($A824&lt;=$A$1,+VLOOKUP($A824,'Rashodi- plan-izvršenje'!$A$8:E$1500,'prenos-P-R-N'!G$1,FALSE),IF($A824&gt;$A$2,+VLOOKUP($A824,'Neizmirene obaveze JLS'!$A$11:E$500,'prenos-P-R-N'!G$1,FALSE),"")))</f>
        <v/>
      </c>
      <c r="H824" s="87" t="str">
        <f>IF($A824=0,"",IF($A824&lt;=$A$1,+VLOOKUP($A824,'Rashodi- plan-izvršenje'!$A$8:F$1500,'prenos-P-R-N'!H$1,FALSE),IF($A824&gt;$A$2,+VLOOKUP($A824,'Neizmirene obaveze JLS'!$A$11:F$500,'prenos-P-R-N'!H$1,FALSE),"")))</f>
        <v/>
      </c>
      <c r="I824" s="87" t="str">
        <f>IF($A824=0,"",IF($A824&lt;=$A$1,+VLOOKUP($A824,'Rashodi- plan-izvršenje'!$A$8:G$1500,'prenos-P-R-N'!I$1,FALSE),IF($A824&gt;$A$2,+VLOOKUP($A824,'Neizmirene obaveze JLS'!$A$11:G$500,'prenos-P-R-N'!I$1,FALSE),"")))</f>
        <v/>
      </c>
      <c r="J824" s="87" t="str">
        <f>IF($A824=0,"",IF($A824&lt;=$A$1,+VLOOKUP($A824,'Rashodi- plan-izvršenje'!$A$8:H$1500,'prenos-P-R-N'!J$1,FALSE),IF($A824&gt;$A$2,+VLOOKUP($A824,'Neizmirene obaveze JLS'!$A$11:H$500,'prenos-P-R-N'!J$1,FALSE),"")))</f>
        <v/>
      </c>
      <c r="K824" s="87" t="str">
        <f>IF($A824=0,"",IF($A824&lt;=$A$1,+VLOOKUP($A824,'Rashodi- plan-izvršenje'!$A$8:I$1500,'prenos-P-R-N'!K$1,FALSE),IF($A824&gt;$A$2,+VLOOKUP($A824,'Neizmirene obaveze JLS'!$A$11:I$500,'prenos-P-R-N'!K$1,FALSE),"")))</f>
        <v/>
      </c>
      <c r="L824" t="str">
        <f>IF(A824=0,"",IF(A824&lt;=A$1,+IF(VLOOKUP(A824,'Rashodi- plan-izvršenje'!A$8:J$1500,M$1,FALSE)&gt;0,"Програмска активност","Пројекат"),IF(A824&gt;A$2,+IF(VLOOKUP(A824,'Neizmirene obaveze JLS'!A$8:J$2008,M$1,FALSE)&gt;0,"Програмска активност","Пројекат"),"")))</f>
        <v/>
      </c>
      <c r="M824" s="87" t="str">
        <f>IF(A824=0,"",IF($A824&lt;=$A$1,+IF(VLOOKUP($A824,'Rashodi- plan-izvršenje'!$A$8:$M$1500,10,FALSE)&gt;0,VLOOKUP($A824,'Rashodi- plan-izvršenje'!$A$8:$M$1500,10,FALSE),VLOOKUP($A824,'Rashodi- plan-izvršenje'!$A$8:$M$1500,12,FALSE)),+IF($A824&gt;$A$2,IF(VLOOKUP($A824,'Neizmirene obaveze JLS'!$A$8:$M$1500,10,FALSE)&gt;0,VLOOKUP($A824,'Neizmirene obaveze JLS'!$A$11:$M$1500,10,FALSE),VLOOKUP($A824,'Neizmirene obaveze JLS'!$A$11:$M$1500,12,FALSE)),0)))</f>
        <v/>
      </c>
      <c r="N824" s="87" t="str">
        <f>IF(A824=0,"",IF($A824&lt;=$A$1,+IF(VLOOKUP(A824,'Rashodi- plan-izvršenje'!$A$8:$M$1500,10,FALSE)&gt;0,VLOOKUP(A824,'Rashodi- plan-izvršenje'!$A$8:$M$1500,11,FALSE),VLOOKUP(A824,'Rashodi- plan-izvršenje'!$A$8:$M$1500,13,FALSE)),+IF($A824&gt;$A$2,IF(VLOOKUP($A824,'Neizmirene obaveze JLS'!$A$8:$M$1500,10,FALSE)&gt;0,VLOOKUP($A824,'Neizmirene obaveze JLS'!$A$11:$M$1500,11,FALSE),VLOOKUP($A824,'Neizmirene obaveze JLS'!$A$11:$M$1500,13,FALSE)),0)))</f>
        <v/>
      </c>
      <c r="O824" s="87" t="str">
        <f>IF(A824=0,"",IF($A824&lt;=$A$1,VALUE(+VLOOKUP($A824,'Rashodi- plan-izvršenje'!$A$8:N$1500,'prenos-P-R-N'!O$1,FALSE)),IF($A824&lt;=A$2,VALUE(VLOOKUP($A824,'Prihodi- plan-izvršenje'!$A$8:$H$500,6,FALSE)),VALUE(VLOOKUP($A824,'Neizmirene obaveze JLS'!$A$8:$N$500,O$1,FALSE)))))</f>
        <v/>
      </c>
      <c r="P824" s="87" t="str">
        <f>IF(A824=0,"",IF(A824=0,0,IF(A824&gt;A$2,'šifarnik K-izvor'!G$3,+IF(Q824&lt;700,+'šifarnik K-izvor'!G$2,'šifarnik K-izvor'!G$1))))</f>
        <v/>
      </c>
      <c r="Q824" s="87">
        <f>IF($A824&lt;=$A$1,VALUE(+VLOOKUP($A824,'Rashodi- plan-izvršenje'!$A$8:O$1500,'prenos-P-R-N'!Q$1,FALSE)),IF($A824&lt;=$A$2,VLOOKUP($A824,'Prihodi- plan-izvršenje'!$A$4:$H$500,4,FALSE),IF($A824&lt;=$A$3,VLOOKUP(A824,'Neizmirene obaveze JLS'!$A$11:O$500,Q$1,FALSE),"")))</f>
        <v>0</v>
      </c>
      <c r="R824" s="88">
        <f>IF($A824&lt;=$A$1,VALUE(+VLOOKUP($A824,'Rashodi- plan-izvršenje'!$A$8:P$1500,'prenos-P-R-N'!R$1,FALSE)),IF($A824&lt;=$A$2,VLOOKUP($A824,'Prihodi- plan-izvršenje'!$A$4:$H$500,7,FALSE),""))</f>
        <v>0</v>
      </c>
      <c r="S824" s="88">
        <f>IF(A824=0,0,IF($A824&lt;=$A$1,VALUE(+VLOOKUP($A824,'Rashodi- plan-izvršenje'!$A$8:Q$1500,'prenos-P-R-N'!S$1,FALSE)),IF($A824&lt;=$A$2,VLOOKUP($A824,'Prihodi- plan-izvršenje'!$A$4:$H$500,8,FALSE),0)))</f>
        <v>0</v>
      </c>
      <c r="T824" s="88" t="str">
        <f>IF($A824&gt;$A$2,VLOOKUP($A824,'Neizmirene obaveze JLS'!$A$11:R$500,R$1,FALSE),"")</f>
        <v/>
      </c>
      <c r="U824" s="88">
        <f>IF($A824&gt;$A$2,VLOOKUP($A824,'Neizmirene obaveze JLS'!$A$11:S$500,S$1,FALSE),0)</f>
        <v>0</v>
      </c>
      <c r="V824" s="88">
        <f t="shared" si="73"/>
        <v>0</v>
      </c>
      <c r="W824" s="74"/>
      <c r="X824" s="74"/>
      <c r="Y824" s="74"/>
      <c r="Z824" s="74"/>
      <c r="AA824" s="193">
        <f t="shared" si="74"/>
        <v>1</v>
      </c>
      <c r="AB824" s="193" t="str">
        <f t="shared" si="75"/>
        <v/>
      </c>
    </row>
    <row r="825" spans="1:28">
      <c r="A825" s="89">
        <f>IF(AND(COUNTIF(A$1:A$3,"&gt;0")=1,MAX(A$8:A824)&lt;A$1),A824+1,IF(AND(COUNTIF(A$1:A$3,"&gt;0")=2,MAX(A$8:A824)&lt;A$2),A824+1,IF(AND(COUNTIF(A$1:A$3,"&gt;0")=3,MAX(A$8:A824)&lt;A$3),A824+1,0)))</f>
        <v>0</v>
      </c>
      <c r="B825" s="89" t="str">
        <f t="shared" si="76"/>
        <v/>
      </c>
      <c r="C825" s="89" t="str">
        <f t="shared" si="77"/>
        <v/>
      </c>
      <c r="D825" s="87" t="str">
        <f>IF($A825=0,"",IF($A825&lt;=$A$1,+VLOOKUP($A825,'Rashodi- plan-izvršenje'!$A$8:B$1500,'prenos-P-R-N'!D$1,FALSE),IF($A825&gt;$A$2,+VLOOKUP($A825,'Neizmirene obaveze JLS'!$A$11:B$500,'prenos-P-R-N'!D$1,FALSE),"")))</f>
        <v/>
      </c>
      <c r="E825" s="87" t="str">
        <f>IF($A825=0,"",IF($A825&lt;=$A$1,+VLOOKUP($A825,'Rashodi- plan-izvršenje'!$A$8:C$1500,'prenos-P-R-N'!E$1,FALSE),IF($A825&gt;$A$2,+VLOOKUP($A825,'Neizmirene obaveze JLS'!$A$11:C$500,'prenos-P-R-N'!E$1,FALSE),"")))</f>
        <v/>
      </c>
      <c r="F825" s="87" t="str">
        <f>IF($A825=0,"",IF($A825&lt;=$A$1,+VLOOKUP($A825,'Rashodi- plan-izvršenje'!$A$8:D$1500,'prenos-P-R-N'!F$1,FALSE),IF($A825&gt;$A$2,+VLOOKUP($A825,'Neizmirene obaveze JLS'!$A$11:D$500,'prenos-P-R-N'!F$1,FALSE),"")))</f>
        <v/>
      </c>
      <c r="G825" s="87" t="str">
        <f>IF($A825=0,"",IF($A825&lt;=$A$1,+VLOOKUP($A825,'Rashodi- plan-izvršenje'!$A$8:E$1500,'prenos-P-R-N'!G$1,FALSE),IF($A825&gt;$A$2,+VLOOKUP($A825,'Neizmirene obaveze JLS'!$A$11:E$500,'prenos-P-R-N'!G$1,FALSE),"")))</f>
        <v/>
      </c>
      <c r="H825" s="87" t="str">
        <f>IF($A825=0,"",IF($A825&lt;=$A$1,+VLOOKUP($A825,'Rashodi- plan-izvršenje'!$A$8:F$1500,'prenos-P-R-N'!H$1,FALSE),IF($A825&gt;$A$2,+VLOOKUP($A825,'Neizmirene obaveze JLS'!$A$11:F$500,'prenos-P-R-N'!H$1,FALSE),"")))</f>
        <v/>
      </c>
      <c r="I825" s="87" t="str">
        <f>IF($A825=0,"",IF($A825&lt;=$A$1,+VLOOKUP($A825,'Rashodi- plan-izvršenje'!$A$8:G$1500,'prenos-P-R-N'!I$1,FALSE),IF($A825&gt;$A$2,+VLOOKUP($A825,'Neizmirene obaveze JLS'!$A$11:G$500,'prenos-P-R-N'!I$1,FALSE),"")))</f>
        <v/>
      </c>
      <c r="J825" s="87" t="str">
        <f>IF($A825=0,"",IF($A825&lt;=$A$1,+VLOOKUP($A825,'Rashodi- plan-izvršenje'!$A$8:H$1500,'prenos-P-R-N'!J$1,FALSE),IF($A825&gt;$A$2,+VLOOKUP($A825,'Neizmirene obaveze JLS'!$A$11:H$500,'prenos-P-R-N'!J$1,FALSE),"")))</f>
        <v/>
      </c>
      <c r="K825" s="87" t="str">
        <f>IF($A825=0,"",IF($A825&lt;=$A$1,+VLOOKUP($A825,'Rashodi- plan-izvršenje'!$A$8:I$1500,'prenos-P-R-N'!K$1,FALSE),IF($A825&gt;$A$2,+VLOOKUP($A825,'Neizmirene obaveze JLS'!$A$11:I$500,'prenos-P-R-N'!K$1,FALSE),"")))</f>
        <v/>
      </c>
      <c r="L825" t="str">
        <f>IF(A825=0,"",IF(A825&lt;=A$1,+IF(VLOOKUP(A825,'Rashodi- plan-izvršenje'!A$8:J$1500,M$1,FALSE)&gt;0,"Програмска активност","Пројекат"),IF(A825&gt;A$2,+IF(VLOOKUP(A825,'Neizmirene obaveze JLS'!A$8:J$2008,M$1,FALSE)&gt;0,"Програмска активност","Пројекат"),"")))</f>
        <v/>
      </c>
      <c r="M825" s="87" t="str">
        <f>IF(A825=0,"",IF($A825&lt;=$A$1,+IF(VLOOKUP($A825,'Rashodi- plan-izvršenje'!$A$8:$M$1500,10,FALSE)&gt;0,VLOOKUP($A825,'Rashodi- plan-izvršenje'!$A$8:$M$1500,10,FALSE),VLOOKUP($A825,'Rashodi- plan-izvršenje'!$A$8:$M$1500,12,FALSE)),+IF($A825&gt;$A$2,IF(VLOOKUP($A825,'Neizmirene obaveze JLS'!$A$8:$M$1500,10,FALSE)&gt;0,VLOOKUP($A825,'Neizmirene obaveze JLS'!$A$11:$M$1500,10,FALSE),VLOOKUP($A825,'Neizmirene obaveze JLS'!$A$11:$M$1500,12,FALSE)),0)))</f>
        <v/>
      </c>
      <c r="N825" s="87" t="str">
        <f>IF(A825=0,"",IF($A825&lt;=$A$1,+IF(VLOOKUP(A825,'Rashodi- plan-izvršenje'!$A$8:$M$1500,10,FALSE)&gt;0,VLOOKUP(A825,'Rashodi- plan-izvršenje'!$A$8:$M$1500,11,FALSE),VLOOKUP(A825,'Rashodi- plan-izvršenje'!$A$8:$M$1500,13,FALSE)),+IF($A825&gt;$A$2,IF(VLOOKUP($A825,'Neizmirene obaveze JLS'!$A$8:$M$1500,10,FALSE)&gt;0,VLOOKUP($A825,'Neizmirene obaveze JLS'!$A$11:$M$1500,11,FALSE),VLOOKUP($A825,'Neizmirene obaveze JLS'!$A$11:$M$1500,13,FALSE)),0)))</f>
        <v/>
      </c>
      <c r="O825" s="87" t="str">
        <f>IF(A825=0,"",IF($A825&lt;=$A$1,VALUE(+VLOOKUP($A825,'Rashodi- plan-izvršenje'!$A$8:N$1500,'prenos-P-R-N'!O$1,FALSE)),IF($A825&lt;=A$2,VALUE(VLOOKUP($A825,'Prihodi- plan-izvršenje'!$A$8:$H$500,6,FALSE)),VALUE(VLOOKUP($A825,'Neizmirene obaveze JLS'!$A$8:$N$500,O$1,FALSE)))))</f>
        <v/>
      </c>
      <c r="P825" s="87" t="str">
        <f>IF(A825=0,"",IF(A825=0,0,IF(A825&gt;A$2,'šifarnik K-izvor'!G$3,+IF(Q825&lt;700,+'šifarnik K-izvor'!G$2,'šifarnik K-izvor'!G$1))))</f>
        <v/>
      </c>
      <c r="Q825" s="87">
        <f>IF($A825&lt;=$A$1,VALUE(+VLOOKUP($A825,'Rashodi- plan-izvršenje'!$A$8:O$1500,'prenos-P-R-N'!Q$1,FALSE)),IF($A825&lt;=$A$2,VLOOKUP($A825,'Prihodi- plan-izvršenje'!$A$4:$H$500,4,FALSE),IF($A825&lt;=$A$3,VLOOKUP(A825,'Neizmirene obaveze JLS'!$A$11:O$500,Q$1,FALSE),"")))</f>
        <v>0</v>
      </c>
      <c r="R825" s="88">
        <f>IF($A825&lt;=$A$1,VALUE(+VLOOKUP($A825,'Rashodi- plan-izvršenje'!$A$8:P$1500,'prenos-P-R-N'!R$1,FALSE)),IF($A825&lt;=$A$2,VLOOKUP($A825,'Prihodi- plan-izvršenje'!$A$4:$H$500,7,FALSE),""))</f>
        <v>0</v>
      </c>
      <c r="S825" s="88">
        <f>IF(A825=0,0,IF($A825&lt;=$A$1,VALUE(+VLOOKUP($A825,'Rashodi- plan-izvršenje'!$A$8:Q$1500,'prenos-P-R-N'!S$1,FALSE)),IF($A825&lt;=$A$2,VLOOKUP($A825,'Prihodi- plan-izvršenje'!$A$4:$H$500,8,FALSE),0)))</f>
        <v>0</v>
      </c>
      <c r="T825" s="88" t="str">
        <f>IF($A825&gt;$A$2,VLOOKUP($A825,'Neizmirene obaveze JLS'!$A$11:R$500,R$1,FALSE),"")</f>
        <v/>
      </c>
      <c r="U825" s="88">
        <f>IF($A825&gt;$A$2,VLOOKUP($A825,'Neizmirene obaveze JLS'!$A$11:S$500,S$1,FALSE),0)</f>
        <v>0</v>
      </c>
      <c r="V825" s="88">
        <f t="shared" si="73"/>
        <v>0</v>
      </c>
      <c r="W825" s="74"/>
      <c r="X825" s="74"/>
      <c r="Y825" s="74"/>
      <c r="Z825" s="74"/>
      <c r="AA825" s="193">
        <f t="shared" si="74"/>
        <v>1</v>
      </c>
      <c r="AB825" s="193" t="str">
        <f t="shared" si="75"/>
        <v/>
      </c>
    </row>
    <row r="826" spans="1:28">
      <c r="A826" s="89">
        <f>IF(AND(COUNTIF(A$1:A$3,"&gt;0")=1,MAX(A$8:A825)&lt;A$1),A825+1,IF(AND(COUNTIF(A$1:A$3,"&gt;0")=2,MAX(A$8:A825)&lt;A$2),A825+1,IF(AND(COUNTIF(A$1:A$3,"&gt;0")=3,MAX(A$8:A825)&lt;A$3),A825+1,0)))</f>
        <v>0</v>
      </c>
      <c r="B826" s="89" t="str">
        <f t="shared" si="76"/>
        <v/>
      </c>
      <c r="C826" s="89" t="str">
        <f t="shared" si="77"/>
        <v/>
      </c>
      <c r="D826" s="87" t="str">
        <f>IF($A826=0,"",IF($A826&lt;=$A$1,+VLOOKUP($A826,'Rashodi- plan-izvršenje'!$A$8:B$1500,'prenos-P-R-N'!D$1,FALSE),IF($A826&gt;$A$2,+VLOOKUP($A826,'Neizmirene obaveze JLS'!$A$11:B$500,'prenos-P-R-N'!D$1,FALSE),"")))</f>
        <v/>
      </c>
      <c r="E826" s="87" t="str">
        <f>IF($A826=0,"",IF($A826&lt;=$A$1,+VLOOKUP($A826,'Rashodi- plan-izvršenje'!$A$8:C$1500,'prenos-P-R-N'!E$1,FALSE),IF($A826&gt;$A$2,+VLOOKUP($A826,'Neizmirene obaveze JLS'!$A$11:C$500,'prenos-P-R-N'!E$1,FALSE),"")))</f>
        <v/>
      </c>
      <c r="F826" s="87" t="str">
        <f>IF($A826=0,"",IF($A826&lt;=$A$1,+VLOOKUP($A826,'Rashodi- plan-izvršenje'!$A$8:D$1500,'prenos-P-R-N'!F$1,FALSE),IF($A826&gt;$A$2,+VLOOKUP($A826,'Neizmirene obaveze JLS'!$A$11:D$500,'prenos-P-R-N'!F$1,FALSE),"")))</f>
        <v/>
      </c>
      <c r="G826" s="87" t="str">
        <f>IF($A826=0,"",IF($A826&lt;=$A$1,+VLOOKUP($A826,'Rashodi- plan-izvršenje'!$A$8:E$1500,'prenos-P-R-N'!G$1,FALSE),IF($A826&gt;$A$2,+VLOOKUP($A826,'Neizmirene obaveze JLS'!$A$11:E$500,'prenos-P-R-N'!G$1,FALSE),"")))</f>
        <v/>
      </c>
      <c r="H826" s="87" t="str">
        <f>IF($A826=0,"",IF($A826&lt;=$A$1,+VLOOKUP($A826,'Rashodi- plan-izvršenje'!$A$8:F$1500,'prenos-P-R-N'!H$1,FALSE),IF($A826&gt;$A$2,+VLOOKUP($A826,'Neizmirene obaveze JLS'!$A$11:F$500,'prenos-P-R-N'!H$1,FALSE),"")))</f>
        <v/>
      </c>
      <c r="I826" s="87" t="str">
        <f>IF($A826=0,"",IF($A826&lt;=$A$1,+VLOOKUP($A826,'Rashodi- plan-izvršenje'!$A$8:G$1500,'prenos-P-R-N'!I$1,FALSE),IF($A826&gt;$A$2,+VLOOKUP($A826,'Neizmirene obaveze JLS'!$A$11:G$500,'prenos-P-R-N'!I$1,FALSE),"")))</f>
        <v/>
      </c>
      <c r="J826" s="87" t="str">
        <f>IF($A826=0,"",IF($A826&lt;=$A$1,+VLOOKUP($A826,'Rashodi- plan-izvršenje'!$A$8:H$1500,'prenos-P-R-N'!J$1,FALSE),IF($A826&gt;$A$2,+VLOOKUP($A826,'Neizmirene obaveze JLS'!$A$11:H$500,'prenos-P-R-N'!J$1,FALSE),"")))</f>
        <v/>
      </c>
      <c r="K826" s="87" t="str">
        <f>IF($A826=0,"",IF($A826&lt;=$A$1,+VLOOKUP($A826,'Rashodi- plan-izvršenje'!$A$8:I$1500,'prenos-P-R-N'!K$1,FALSE),IF($A826&gt;$A$2,+VLOOKUP($A826,'Neizmirene obaveze JLS'!$A$11:I$500,'prenos-P-R-N'!K$1,FALSE),"")))</f>
        <v/>
      </c>
      <c r="L826" t="str">
        <f>IF(A826=0,"",IF(A826&lt;=A$1,+IF(VLOOKUP(A826,'Rashodi- plan-izvršenje'!A$8:J$1500,M$1,FALSE)&gt;0,"Програмска активност","Пројекат"),IF(A826&gt;A$2,+IF(VLOOKUP(A826,'Neizmirene obaveze JLS'!A$8:J$2008,M$1,FALSE)&gt;0,"Програмска активност","Пројекат"),"")))</f>
        <v/>
      </c>
      <c r="M826" s="87" t="str">
        <f>IF(A826=0,"",IF($A826&lt;=$A$1,+IF(VLOOKUP($A826,'Rashodi- plan-izvršenje'!$A$8:$M$1500,10,FALSE)&gt;0,VLOOKUP($A826,'Rashodi- plan-izvršenje'!$A$8:$M$1500,10,FALSE),VLOOKUP($A826,'Rashodi- plan-izvršenje'!$A$8:$M$1500,12,FALSE)),+IF($A826&gt;$A$2,IF(VLOOKUP($A826,'Neizmirene obaveze JLS'!$A$8:$M$1500,10,FALSE)&gt;0,VLOOKUP($A826,'Neizmirene obaveze JLS'!$A$11:$M$1500,10,FALSE),VLOOKUP($A826,'Neizmirene obaveze JLS'!$A$11:$M$1500,12,FALSE)),0)))</f>
        <v/>
      </c>
      <c r="N826" s="87" t="str">
        <f>IF(A826=0,"",IF($A826&lt;=$A$1,+IF(VLOOKUP(A826,'Rashodi- plan-izvršenje'!$A$8:$M$1500,10,FALSE)&gt;0,VLOOKUP(A826,'Rashodi- plan-izvršenje'!$A$8:$M$1500,11,FALSE),VLOOKUP(A826,'Rashodi- plan-izvršenje'!$A$8:$M$1500,13,FALSE)),+IF($A826&gt;$A$2,IF(VLOOKUP($A826,'Neizmirene obaveze JLS'!$A$8:$M$1500,10,FALSE)&gt;0,VLOOKUP($A826,'Neizmirene obaveze JLS'!$A$11:$M$1500,11,FALSE),VLOOKUP($A826,'Neizmirene obaveze JLS'!$A$11:$M$1500,13,FALSE)),0)))</f>
        <v/>
      </c>
      <c r="O826" s="87" t="str">
        <f>IF(A826=0,"",IF($A826&lt;=$A$1,VALUE(+VLOOKUP($A826,'Rashodi- plan-izvršenje'!$A$8:N$1500,'prenos-P-R-N'!O$1,FALSE)),IF($A826&lt;=A$2,VALUE(VLOOKUP($A826,'Prihodi- plan-izvršenje'!$A$8:$H$500,6,FALSE)),VALUE(VLOOKUP($A826,'Neizmirene obaveze JLS'!$A$8:$N$500,O$1,FALSE)))))</f>
        <v/>
      </c>
      <c r="P826" s="87" t="str">
        <f>IF(A826=0,"",IF(A826=0,0,IF(A826&gt;A$2,'šifarnik K-izvor'!G$3,+IF(Q826&lt;700,+'šifarnik K-izvor'!G$2,'šifarnik K-izvor'!G$1))))</f>
        <v/>
      </c>
      <c r="Q826" s="87">
        <f>IF($A826&lt;=$A$1,VALUE(+VLOOKUP($A826,'Rashodi- plan-izvršenje'!$A$8:O$1500,'prenos-P-R-N'!Q$1,FALSE)),IF($A826&lt;=$A$2,VLOOKUP($A826,'Prihodi- plan-izvršenje'!$A$4:$H$500,4,FALSE),IF($A826&lt;=$A$3,VLOOKUP(A826,'Neizmirene obaveze JLS'!$A$11:O$500,Q$1,FALSE),"")))</f>
        <v>0</v>
      </c>
      <c r="R826" s="88">
        <f>IF($A826&lt;=$A$1,VALUE(+VLOOKUP($A826,'Rashodi- plan-izvršenje'!$A$8:P$1500,'prenos-P-R-N'!R$1,FALSE)),IF($A826&lt;=$A$2,VLOOKUP($A826,'Prihodi- plan-izvršenje'!$A$4:$H$500,7,FALSE),""))</f>
        <v>0</v>
      </c>
      <c r="S826" s="88">
        <f>IF(A826=0,0,IF($A826&lt;=$A$1,VALUE(+VLOOKUP($A826,'Rashodi- plan-izvršenje'!$A$8:Q$1500,'prenos-P-R-N'!S$1,FALSE)),IF($A826&lt;=$A$2,VLOOKUP($A826,'Prihodi- plan-izvršenje'!$A$4:$H$500,8,FALSE),0)))</f>
        <v>0</v>
      </c>
      <c r="T826" s="88" t="str">
        <f>IF($A826&gt;$A$2,VLOOKUP($A826,'Neizmirene obaveze JLS'!$A$11:R$500,R$1,FALSE),"")</f>
        <v/>
      </c>
      <c r="U826" s="88">
        <f>IF($A826&gt;$A$2,VLOOKUP($A826,'Neizmirene obaveze JLS'!$A$11:S$500,S$1,FALSE),0)</f>
        <v>0</v>
      </c>
      <c r="V826" s="88">
        <f t="shared" si="73"/>
        <v>0</v>
      </c>
      <c r="W826" s="74"/>
      <c r="X826" s="74"/>
      <c r="Y826" s="74"/>
      <c r="Z826" s="74"/>
      <c r="AA826" s="193">
        <f t="shared" si="74"/>
        <v>1</v>
      </c>
      <c r="AB826" s="193" t="str">
        <f t="shared" si="75"/>
        <v/>
      </c>
    </row>
    <row r="827" spans="1:28">
      <c r="A827" s="89">
        <f>IF(AND(COUNTIF(A$1:A$3,"&gt;0")=1,MAX(A$8:A826)&lt;A$1),A826+1,IF(AND(COUNTIF(A$1:A$3,"&gt;0")=2,MAX(A$8:A826)&lt;A$2),A826+1,IF(AND(COUNTIF(A$1:A$3,"&gt;0")=3,MAX(A$8:A826)&lt;A$3),A826+1,0)))</f>
        <v>0</v>
      </c>
      <c r="B827" s="89" t="str">
        <f t="shared" si="76"/>
        <v/>
      </c>
      <c r="C827" s="89" t="str">
        <f t="shared" si="77"/>
        <v/>
      </c>
      <c r="D827" s="87" t="str">
        <f>IF($A827=0,"",IF($A827&lt;=$A$1,+VLOOKUP($A827,'Rashodi- plan-izvršenje'!$A$8:B$1500,'prenos-P-R-N'!D$1,FALSE),IF($A827&gt;$A$2,+VLOOKUP($A827,'Neizmirene obaveze JLS'!$A$11:B$500,'prenos-P-R-N'!D$1,FALSE),"")))</f>
        <v/>
      </c>
      <c r="E827" s="87" t="str">
        <f>IF($A827=0,"",IF($A827&lt;=$A$1,+VLOOKUP($A827,'Rashodi- plan-izvršenje'!$A$8:C$1500,'prenos-P-R-N'!E$1,FALSE),IF($A827&gt;$A$2,+VLOOKUP($A827,'Neizmirene obaveze JLS'!$A$11:C$500,'prenos-P-R-N'!E$1,FALSE),"")))</f>
        <v/>
      </c>
      <c r="F827" s="87" t="str">
        <f>IF($A827=0,"",IF($A827&lt;=$A$1,+VLOOKUP($A827,'Rashodi- plan-izvršenje'!$A$8:D$1500,'prenos-P-R-N'!F$1,FALSE),IF($A827&gt;$A$2,+VLOOKUP($A827,'Neizmirene obaveze JLS'!$A$11:D$500,'prenos-P-R-N'!F$1,FALSE),"")))</f>
        <v/>
      </c>
      <c r="G827" s="87" t="str">
        <f>IF($A827=0,"",IF($A827&lt;=$A$1,+VLOOKUP($A827,'Rashodi- plan-izvršenje'!$A$8:E$1500,'prenos-P-R-N'!G$1,FALSE),IF($A827&gt;$A$2,+VLOOKUP($A827,'Neizmirene obaveze JLS'!$A$11:E$500,'prenos-P-R-N'!G$1,FALSE),"")))</f>
        <v/>
      </c>
      <c r="H827" s="87" t="str">
        <f>IF($A827=0,"",IF($A827&lt;=$A$1,+VLOOKUP($A827,'Rashodi- plan-izvršenje'!$A$8:F$1500,'prenos-P-R-N'!H$1,FALSE),IF($A827&gt;$A$2,+VLOOKUP($A827,'Neizmirene obaveze JLS'!$A$11:F$500,'prenos-P-R-N'!H$1,FALSE),"")))</f>
        <v/>
      </c>
      <c r="I827" s="87" t="str">
        <f>IF($A827=0,"",IF($A827&lt;=$A$1,+VLOOKUP($A827,'Rashodi- plan-izvršenje'!$A$8:G$1500,'prenos-P-R-N'!I$1,FALSE),IF($A827&gt;$A$2,+VLOOKUP($A827,'Neizmirene obaveze JLS'!$A$11:G$500,'prenos-P-R-N'!I$1,FALSE),"")))</f>
        <v/>
      </c>
      <c r="J827" s="87" t="str">
        <f>IF($A827=0,"",IF($A827&lt;=$A$1,+VLOOKUP($A827,'Rashodi- plan-izvršenje'!$A$8:H$1500,'prenos-P-R-N'!J$1,FALSE),IF($A827&gt;$A$2,+VLOOKUP($A827,'Neizmirene obaveze JLS'!$A$11:H$500,'prenos-P-R-N'!J$1,FALSE),"")))</f>
        <v/>
      </c>
      <c r="K827" s="87" t="str">
        <f>IF($A827=0,"",IF($A827&lt;=$A$1,+VLOOKUP($A827,'Rashodi- plan-izvršenje'!$A$8:I$1500,'prenos-P-R-N'!K$1,FALSE),IF($A827&gt;$A$2,+VLOOKUP($A827,'Neizmirene obaveze JLS'!$A$11:I$500,'prenos-P-R-N'!K$1,FALSE),"")))</f>
        <v/>
      </c>
      <c r="L827" t="str">
        <f>IF(A827=0,"",IF(A827&lt;=A$1,+IF(VLOOKUP(A827,'Rashodi- plan-izvršenje'!A$8:J$1500,M$1,FALSE)&gt;0,"Програмска активност","Пројекат"),IF(A827&gt;A$2,+IF(VLOOKUP(A827,'Neizmirene obaveze JLS'!A$8:J$2008,M$1,FALSE)&gt;0,"Програмска активност","Пројекат"),"")))</f>
        <v/>
      </c>
      <c r="M827" s="87" t="str">
        <f>IF(A827=0,"",IF($A827&lt;=$A$1,+IF(VLOOKUP($A827,'Rashodi- plan-izvršenje'!$A$8:$M$1500,10,FALSE)&gt;0,VLOOKUP($A827,'Rashodi- plan-izvršenje'!$A$8:$M$1500,10,FALSE),VLOOKUP($A827,'Rashodi- plan-izvršenje'!$A$8:$M$1500,12,FALSE)),+IF($A827&gt;$A$2,IF(VLOOKUP($A827,'Neizmirene obaveze JLS'!$A$8:$M$1500,10,FALSE)&gt;0,VLOOKUP($A827,'Neizmirene obaveze JLS'!$A$11:$M$1500,10,FALSE),VLOOKUP($A827,'Neizmirene obaveze JLS'!$A$11:$M$1500,12,FALSE)),0)))</f>
        <v/>
      </c>
      <c r="N827" s="87" t="str">
        <f>IF(A827=0,"",IF($A827&lt;=$A$1,+IF(VLOOKUP(A827,'Rashodi- plan-izvršenje'!$A$8:$M$1500,10,FALSE)&gt;0,VLOOKUP(A827,'Rashodi- plan-izvršenje'!$A$8:$M$1500,11,FALSE),VLOOKUP(A827,'Rashodi- plan-izvršenje'!$A$8:$M$1500,13,FALSE)),+IF($A827&gt;$A$2,IF(VLOOKUP($A827,'Neizmirene obaveze JLS'!$A$8:$M$1500,10,FALSE)&gt;0,VLOOKUP($A827,'Neizmirene obaveze JLS'!$A$11:$M$1500,11,FALSE),VLOOKUP($A827,'Neizmirene obaveze JLS'!$A$11:$M$1500,13,FALSE)),0)))</f>
        <v/>
      </c>
      <c r="O827" s="87" t="str">
        <f>IF(A827=0,"",IF($A827&lt;=$A$1,VALUE(+VLOOKUP($A827,'Rashodi- plan-izvršenje'!$A$8:N$1500,'prenos-P-R-N'!O$1,FALSE)),IF($A827&lt;=A$2,VALUE(VLOOKUP($A827,'Prihodi- plan-izvršenje'!$A$8:$H$500,6,FALSE)),VALUE(VLOOKUP($A827,'Neizmirene obaveze JLS'!$A$8:$N$500,O$1,FALSE)))))</f>
        <v/>
      </c>
      <c r="P827" s="87" t="str">
        <f>IF(A827=0,"",IF(A827=0,0,IF(A827&gt;A$2,'šifarnik K-izvor'!G$3,+IF(Q827&lt;700,+'šifarnik K-izvor'!G$2,'šifarnik K-izvor'!G$1))))</f>
        <v/>
      </c>
      <c r="Q827" s="87">
        <f>IF($A827&lt;=$A$1,VALUE(+VLOOKUP($A827,'Rashodi- plan-izvršenje'!$A$8:O$1500,'prenos-P-R-N'!Q$1,FALSE)),IF($A827&lt;=$A$2,VLOOKUP($A827,'Prihodi- plan-izvršenje'!$A$4:$H$500,4,FALSE),IF($A827&lt;=$A$3,VLOOKUP(A827,'Neizmirene obaveze JLS'!$A$11:O$500,Q$1,FALSE),"")))</f>
        <v>0</v>
      </c>
      <c r="R827" s="88">
        <f>IF($A827&lt;=$A$1,VALUE(+VLOOKUP($A827,'Rashodi- plan-izvršenje'!$A$8:P$1500,'prenos-P-R-N'!R$1,FALSE)),IF($A827&lt;=$A$2,VLOOKUP($A827,'Prihodi- plan-izvršenje'!$A$4:$H$500,7,FALSE),""))</f>
        <v>0</v>
      </c>
      <c r="S827" s="88">
        <f>IF(A827=0,0,IF($A827&lt;=$A$1,VALUE(+VLOOKUP($A827,'Rashodi- plan-izvršenje'!$A$8:Q$1500,'prenos-P-R-N'!S$1,FALSE)),IF($A827&lt;=$A$2,VLOOKUP($A827,'Prihodi- plan-izvršenje'!$A$4:$H$500,8,FALSE),0)))</f>
        <v>0</v>
      </c>
      <c r="T827" s="88" t="str">
        <f>IF($A827&gt;$A$2,VLOOKUP($A827,'Neizmirene obaveze JLS'!$A$11:R$500,R$1,FALSE),"")</f>
        <v/>
      </c>
      <c r="U827" s="88">
        <f>IF($A827&gt;$A$2,VLOOKUP($A827,'Neizmirene obaveze JLS'!$A$11:S$500,S$1,FALSE),0)</f>
        <v>0</v>
      </c>
      <c r="V827" s="88">
        <f t="shared" si="73"/>
        <v>0</v>
      </c>
      <c r="W827" s="74"/>
      <c r="X827" s="74"/>
      <c r="Y827" s="74"/>
      <c r="Z827" s="74"/>
      <c r="AA827" s="193">
        <f t="shared" si="74"/>
        <v>1</v>
      </c>
      <c r="AB827" s="193" t="str">
        <f t="shared" si="75"/>
        <v/>
      </c>
    </row>
    <row r="828" spans="1:28">
      <c r="A828" s="89">
        <f>IF(AND(COUNTIF(A$1:A$3,"&gt;0")=1,MAX(A$8:A827)&lt;A$1),A827+1,IF(AND(COUNTIF(A$1:A$3,"&gt;0")=2,MAX(A$8:A827)&lt;A$2),A827+1,IF(AND(COUNTIF(A$1:A$3,"&gt;0")=3,MAX(A$8:A827)&lt;A$3),A827+1,0)))</f>
        <v>0</v>
      </c>
      <c r="B828" s="89" t="str">
        <f t="shared" si="76"/>
        <v/>
      </c>
      <c r="C828" s="89" t="str">
        <f t="shared" si="77"/>
        <v/>
      </c>
      <c r="D828" s="87" t="str">
        <f>IF($A828=0,"",IF($A828&lt;=$A$1,+VLOOKUP($A828,'Rashodi- plan-izvršenje'!$A$8:B$1500,'prenos-P-R-N'!D$1,FALSE),IF($A828&gt;$A$2,+VLOOKUP($A828,'Neizmirene obaveze JLS'!$A$11:B$500,'prenos-P-R-N'!D$1,FALSE),"")))</f>
        <v/>
      </c>
      <c r="E828" s="87" t="str">
        <f>IF($A828=0,"",IF($A828&lt;=$A$1,+VLOOKUP($A828,'Rashodi- plan-izvršenje'!$A$8:C$1500,'prenos-P-R-N'!E$1,FALSE),IF($A828&gt;$A$2,+VLOOKUP($A828,'Neizmirene obaveze JLS'!$A$11:C$500,'prenos-P-R-N'!E$1,FALSE),"")))</f>
        <v/>
      </c>
      <c r="F828" s="87" t="str">
        <f>IF($A828=0,"",IF($A828&lt;=$A$1,+VLOOKUP($A828,'Rashodi- plan-izvršenje'!$A$8:D$1500,'prenos-P-R-N'!F$1,FALSE),IF($A828&gt;$A$2,+VLOOKUP($A828,'Neizmirene obaveze JLS'!$A$11:D$500,'prenos-P-R-N'!F$1,FALSE),"")))</f>
        <v/>
      </c>
      <c r="G828" s="87" t="str">
        <f>IF($A828=0,"",IF($A828&lt;=$A$1,+VLOOKUP($A828,'Rashodi- plan-izvršenje'!$A$8:E$1500,'prenos-P-R-N'!G$1,FALSE),IF($A828&gt;$A$2,+VLOOKUP($A828,'Neizmirene obaveze JLS'!$A$11:E$500,'prenos-P-R-N'!G$1,FALSE),"")))</f>
        <v/>
      </c>
      <c r="H828" s="87" t="str">
        <f>IF($A828=0,"",IF($A828&lt;=$A$1,+VLOOKUP($A828,'Rashodi- plan-izvršenje'!$A$8:F$1500,'prenos-P-R-N'!H$1,FALSE),IF($A828&gt;$A$2,+VLOOKUP($A828,'Neizmirene obaveze JLS'!$A$11:F$500,'prenos-P-R-N'!H$1,FALSE),"")))</f>
        <v/>
      </c>
      <c r="I828" s="87" t="str">
        <f>IF($A828=0,"",IF($A828&lt;=$A$1,+VLOOKUP($A828,'Rashodi- plan-izvršenje'!$A$8:G$1500,'prenos-P-R-N'!I$1,FALSE),IF($A828&gt;$A$2,+VLOOKUP($A828,'Neizmirene obaveze JLS'!$A$11:G$500,'prenos-P-R-N'!I$1,FALSE),"")))</f>
        <v/>
      </c>
      <c r="J828" s="87" t="str">
        <f>IF($A828=0,"",IF($A828&lt;=$A$1,+VLOOKUP($A828,'Rashodi- plan-izvršenje'!$A$8:H$1500,'prenos-P-R-N'!J$1,FALSE),IF($A828&gt;$A$2,+VLOOKUP($A828,'Neizmirene obaveze JLS'!$A$11:H$500,'prenos-P-R-N'!J$1,FALSE),"")))</f>
        <v/>
      </c>
      <c r="K828" s="87" t="str">
        <f>IF($A828=0,"",IF($A828&lt;=$A$1,+VLOOKUP($A828,'Rashodi- plan-izvršenje'!$A$8:I$1500,'prenos-P-R-N'!K$1,FALSE),IF($A828&gt;$A$2,+VLOOKUP($A828,'Neizmirene obaveze JLS'!$A$11:I$500,'prenos-P-R-N'!K$1,FALSE),"")))</f>
        <v/>
      </c>
      <c r="L828" t="str">
        <f>IF(A828=0,"",IF(A828&lt;=A$1,+IF(VLOOKUP(A828,'Rashodi- plan-izvršenje'!A$8:J$1500,M$1,FALSE)&gt;0,"Програмска активност","Пројекат"),IF(A828&gt;A$2,+IF(VLOOKUP(A828,'Neizmirene obaveze JLS'!A$8:J$2008,M$1,FALSE)&gt;0,"Програмска активност","Пројекат"),"")))</f>
        <v/>
      </c>
      <c r="M828" s="87" t="str">
        <f>IF(A828=0,"",IF($A828&lt;=$A$1,+IF(VLOOKUP($A828,'Rashodi- plan-izvršenje'!$A$8:$M$1500,10,FALSE)&gt;0,VLOOKUP($A828,'Rashodi- plan-izvršenje'!$A$8:$M$1500,10,FALSE),VLOOKUP($A828,'Rashodi- plan-izvršenje'!$A$8:$M$1500,12,FALSE)),+IF($A828&gt;$A$2,IF(VLOOKUP($A828,'Neizmirene obaveze JLS'!$A$8:$M$1500,10,FALSE)&gt;0,VLOOKUP($A828,'Neizmirene obaveze JLS'!$A$11:$M$1500,10,FALSE),VLOOKUP($A828,'Neizmirene obaveze JLS'!$A$11:$M$1500,12,FALSE)),0)))</f>
        <v/>
      </c>
      <c r="N828" s="87" t="str">
        <f>IF(A828=0,"",IF($A828&lt;=$A$1,+IF(VLOOKUP(A828,'Rashodi- plan-izvršenje'!$A$8:$M$1500,10,FALSE)&gt;0,VLOOKUP(A828,'Rashodi- plan-izvršenje'!$A$8:$M$1500,11,FALSE),VLOOKUP(A828,'Rashodi- plan-izvršenje'!$A$8:$M$1500,13,FALSE)),+IF($A828&gt;$A$2,IF(VLOOKUP($A828,'Neizmirene obaveze JLS'!$A$8:$M$1500,10,FALSE)&gt;0,VLOOKUP($A828,'Neizmirene obaveze JLS'!$A$11:$M$1500,11,FALSE),VLOOKUP($A828,'Neizmirene obaveze JLS'!$A$11:$M$1500,13,FALSE)),0)))</f>
        <v/>
      </c>
      <c r="O828" s="87" t="str">
        <f>IF(A828=0,"",IF($A828&lt;=$A$1,VALUE(+VLOOKUP($A828,'Rashodi- plan-izvršenje'!$A$8:N$1500,'prenos-P-R-N'!O$1,FALSE)),IF($A828&lt;=A$2,VALUE(VLOOKUP($A828,'Prihodi- plan-izvršenje'!$A$8:$H$500,6,FALSE)),VALUE(VLOOKUP($A828,'Neizmirene obaveze JLS'!$A$8:$N$500,O$1,FALSE)))))</f>
        <v/>
      </c>
      <c r="P828" s="87" t="str">
        <f>IF(A828=0,"",IF(A828=0,0,IF(A828&gt;A$2,'šifarnik K-izvor'!G$3,+IF(Q828&lt;700,+'šifarnik K-izvor'!G$2,'šifarnik K-izvor'!G$1))))</f>
        <v/>
      </c>
      <c r="Q828" s="87">
        <f>IF($A828&lt;=$A$1,VALUE(+VLOOKUP($A828,'Rashodi- plan-izvršenje'!$A$8:O$1500,'prenos-P-R-N'!Q$1,FALSE)),IF($A828&lt;=$A$2,VLOOKUP($A828,'Prihodi- plan-izvršenje'!$A$4:$H$500,4,FALSE),IF($A828&lt;=$A$3,VLOOKUP(A828,'Neizmirene obaveze JLS'!$A$11:O$500,Q$1,FALSE),"")))</f>
        <v>0</v>
      </c>
      <c r="R828" s="88">
        <f>IF($A828&lt;=$A$1,VALUE(+VLOOKUP($A828,'Rashodi- plan-izvršenje'!$A$8:P$1500,'prenos-P-R-N'!R$1,FALSE)),IF($A828&lt;=$A$2,VLOOKUP($A828,'Prihodi- plan-izvršenje'!$A$4:$H$500,7,FALSE),""))</f>
        <v>0</v>
      </c>
      <c r="S828" s="88">
        <f>IF(A828=0,0,IF($A828&lt;=$A$1,VALUE(+VLOOKUP($A828,'Rashodi- plan-izvršenje'!$A$8:Q$1500,'prenos-P-R-N'!S$1,FALSE)),IF($A828&lt;=$A$2,VLOOKUP($A828,'Prihodi- plan-izvršenje'!$A$4:$H$500,8,FALSE),0)))</f>
        <v>0</v>
      </c>
      <c r="T828" s="88" t="str">
        <f>IF($A828&gt;$A$2,VLOOKUP($A828,'Neizmirene obaveze JLS'!$A$11:R$500,R$1,FALSE),"")</f>
        <v/>
      </c>
      <c r="U828" s="88">
        <f>IF($A828&gt;$A$2,VLOOKUP($A828,'Neizmirene obaveze JLS'!$A$11:S$500,S$1,FALSE),0)</f>
        <v>0</v>
      </c>
      <c r="V828" s="88">
        <f t="shared" si="73"/>
        <v>0</v>
      </c>
      <c r="W828" s="74"/>
      <c r="X828" s="74"/>
      <c r="Y828" s="74"/>
      <c r="Z828" s="74"/>
      <c r="AA828" s="193">
        <f t="shared" si="74"/>
        <v>1</v>
      </c>
      <c r="AB828" s="193" t="str">
        <f t="shared" si="75"/>
        <v/>
      </c>
    </row>
    <row r="829" spans="1:28">
      <c r="A829" s="89">
        <f>IF(AND(COUNTIF(A$1:A$3,"&gt;0")=1,MAX(A$8:A828)&lt;A$1),A828+1,IF(AND(COUNTIF(A$1:A$3,"&gt;0")=2,MAX(A$8:A828)&lt;A$2),A828+1,IF(AND(COUNTIF(A$1:A$3,"&gt;0")=3,MAX(A$8:A828)&lt;A$3),A828+1,0)))</f>
        <v>0</v>
      </c>
      <c r="B829" s="89" t="str">
        <f t="shared" si="76"/>
        <v/>
      </c>
      <c r="C829" s="89" t="str">
        <f t="shared" si="77"/>
        <v/>
      </c>
      <c r="D829" s="87" t="str">
        <f>IF($A829=0,"",IF($A829&lt;=$A$1,+VLOOKUP($A829,'Rashodi- plan-izvršenje'!$A$8:B$1500,'prenos-P-R-N'!D$1,FALSE),IF($A829&gt;$A$2,+VLOOKUP($A829,'Neizmirene obaveze JLS'!$A$11:B$500,'prenos-P-R-N'!D$1,FALSE),"")))</f>
        <v/>
      </c>
      <c r="E829" s="87" t="str">
        <f>IF($A829=0,"",IF($A829&lt;=$A$1,+VLOOKUP($A829,'Rashodi- plan-izvršenje'!$A$8:C$1500,'prenos-P-R-N'!E$1,FALSE),IF($A829&gt;$A$2,+VLOOKUP($A829,'Neizmirene obaveze JLS'!$A$11:C$500,'prenos-P-R-N'!E$1,FALSE),"")))</f>
        <v/>
      </c>
      <c r="F829" s="87" t="str">
        <f>IF($A829=0,"",IF($A829&lt;=$A$1,+VLOOKUP($A829,'Rashodi- plan-izvršenje'!$A$8:D$1500,'prenos-P-R-N'!F$1,FALSE),IF($A829&gt;$A$2,+VLOOKUP($A829,'Neizmirene obaveze JLS'!$A$11:D$500,'prenos-P-R-N'!F$1,FALSE),"")))</f>
        <v/>
      </c>
      <c r="G829" s="87" t="str">
        <f>IF($A829=0,"",IF($A829&lt;=$A$1,+VLOOKUP($A829,'Rashodi- plan-izvršenje'!$A$8:E$1500,'prenos-P-R-N'!G$1,FALSE),IF($A829&gt;$A$2,+VLOOKUP($A829,'Neizmirene obaveze JLS'!$A$11:E$500,'prenos-P-R-N'!G$1,FALSE),"")))</f>
        <v/>
      </c>
      <c r="H829" s="87" t="str">
        <f>IF($A829=0,"",IF($A829&lt;=$A$1,+VLOOKUP($A829,'Rashodi- plan-izvršenje'!$A$8:F$1500,'prenos-P-R-N'!H$1,FALSE),IF($A829&gt;$A$2,+VLOOKUP($A829,'Neizmirene obaveze JLS'!$A$11:F$500,'prenos-P-R-N'!H$1,FALSE),"")))</f>
        <v/>
      </c>
      <c r="I829" s="87" t="str">
        <f>IF($A829=0,"",IF($A829&lt;=$A$1,+VLOOKUP($A829,'Rashodi- plan-izvršenje'!$A$8:G$1500,'prenos-P-R-N'!I$1,FALSE),IF($A829&gt;$A$2,+VLOOKUP($A829,'Neizmirene obaveze JLS'!$A$11:G$500,'prenos-P-R-N'!I$1,FALSE),"")))</f>
        <v/>
      </c>
      <c r="J829" s="87" t="str">
        <f>IF($A829=0,"",IF($A829&lt;=$A$1,+VLOOKUP($A829,'Rashodi- plan-izvršenje'!$A$8:H$1500,'prenos-P-R-N'!J$1,FALSE),IF($A829&gt;$A$2,+VLOOKUP($A829,'Neizmirene obaveze JLS'!$A$11:H$500,'prenos-P-R-N'!J$1,FALSE),"")))</f>
        <v/>
      </c>
      <c r="K829" s="87" t="str">
        <f>IF($A829=0,"",IF($A829&lt;=$A$1,+VLOOKUP($A829,'Rashodi- plan-izvršenje'!$A$8:I$1500,'prenos-P-R-N'!K$1,FALSE),IF($A829&gt;$A$2,+VLOOKUP($A829,'Neizmirene obaveze JLS'!$A$11:I$500,'prenos-P-R-N'!K$1,FALSE),"")))</f>
        <v/>
      </c>
      <c r="L829" t="str">
        <f>IF(A829=0,"",IF(A829&lt;=A$1,+IF(VLOOKUP(A829,'Rashodi- plan-izvršenje'!A$8:J$1500,M$1,FALSE)&gt;0,"Програмска активност","Пројекат"),IF(A829&gt;A$2,+IF(VLOOKUP(A829,'Neizmirene obaveze JLS'!A$8:J$2008,M$1,FALSE)&gt;0,"Програмска активност","Пројекат"),"")))</f>
        <v/>
      </c>
      <c r="M829" s="87" t="str">
        <f>IF(A829=0,"",IF($A829&lt;=$A$1,+IF(VLOOKUP($A829,'Rashodi- plan-izvršenje'!$A$8:$M$1500,10,FALSE)&gt;0,VLOOKUP($A829,'Rashodi- plan-izvršenje'!$A$8:$M$1500,10,FALSE),VLOOKUP($A829,'Rashodi- plan-izvršenje'!$A$8:$M$1500,12,FALSE)),+IF($A829&gt;$A$2,IF(VLOOKUP($A829,'Neizmirene obaveze JLS'!$A$8:$M$1500,10,FALSE)&gt;0,VLOOKUP($A829,'Neizmirene obaveze JLS'!$A$11:$M$1500,10,FALSE),VLOOKUP($A829,'Neizmirene obaveze JLS'!$A$11:$M$1500,12,FALSE)),0)))</f>
        <v/>
      </c>
      <c r="N829" s="87" t="str">
        <f>IF(A829=0,"",IF($A829&lt;=$A$1,+IF(VLOOKUP(A829,'Rashodi- plan-izvršenje'!$A$8:$M$1500,10,FALSE)&gt;0,VLOOKUP(A829,'Rashodi- plan-izvršenje'!$A$8:$M$1500,11,FALSE),VLOOKUP(A829,'Rashodi- plan-izvršenje'!$A$8:$M$1500,13,FALSE)),+IF($A829&gt;$A$2,IF(VLOOKUP($A829,'Neizmirene obaveze JLS'!$A$8:$M$1500,10,FALSE)&gt;0,VLOOKUP($A829,'Neizmirene obaveze JLS'!$A$11:$M$1500,11,FALSE),VLOOKUP($A829,'Neizmirene obaveze JLS'!$A$11:$M$1500,13,FALSE)),0)))</f>
        <v/>
      </c>
      <c r="O829" s="87" t="str">
        <f>IF(A829=0,"",IF($A829&lt;=$A$1,VALUE(+VLOOKUP($A829,'Rashodi- plan-izvršenje'!$A$8:N$1500,'prenos-P-R-N'!O$1,FALSE)),IF($A829&lt;=A$2,VALUE(VLOOKUP($A829,'Prihodi- plan-izvršenje'!$A$8:$H$500,6,FALSE)),VALUE(VLOOKUP($A829,'Neizmirene obaveze JLS'!$A$8:$N$500,O$1,FALSE)))))</f>
        <v/>
      </c>
      <c r="P829" s="87" t="str">
        <f>IF(A829=0,"",IF(A829=0,0,IF(A829&gt;A$2,'šifarnik K-izvor'!G$3,+IF(Q829&lt;700,+'šifarnik K-izvor'!G$2,'šifarnik K-izvor'!G$1))))</f>
        <v/>
      </c>
      <c r="Q829" s="87">
        <f>IF($A829&lt;=$A$1,VALUE(+VLOOKUP($A829,'Rashodi- plan-izvršenje'!$A$8:O$1500,'prenos-P-R-N'!Q$1,FALSE)),IF($A829&lt;=$A$2,VLOOKUP($A829,'Prihodi- plan-izvršenje'!$A$4:$H$500,4,FALSE),IF($A829&lt;=$A$3,VLOOKUP(A829,'Neizmirene obaveze JLS'!$A$11:O$500,Q$1,FALSE),"")))</f>
        <v>0</v>
      </c>
      <c r="R829" s="88">
        <f>IF($A829&lt;=$A$1,VALUE(+VLOOKUP($A829,'Rashodi- plan-izvršenje'!$A$8:P$1500,'prenos-P-R-N'!R$1,FALSE)),IF($A829&lt;=$A$2,VLOOKUP($A829,'Prihodi- plan-izvršenje'!$A$4:$H$500,7,FALSE),""))</f>
        <v>0</v>
      </c>
      <c r="S829" s="88">
        <f>IF(A829=0,0,IF($A829&lt;=$A$1,VALUE(+VLOOKUP($A829,'Rashodi- plan-izvršenje'!$A$8:Q$1500,'prenos-P-R-N'!S$1,FALSE)),IF($A829&lt;=$A$2,VLOOKUP($A829,'Prihodi- plan-izvršenje'!$A$4:$H$500,8,FALSE),0)))</f>
        <v>0</v>
      </c>
      <c r="T829" s="88" t="str">
        <f>IF($A829&gt;$A$2,VLOOKUP($A829,'Neizmirene obaveze JLS'!$A$11:R$500,R$1,FALSE),"")</f>
        <v/>
      </c>
      <c r="U829" s="88">
        <f>IF($A829&gt;$A$2,VLOOKUP($A829,'Neizmirene obaveze JLS'!$A$11:S$500,S$1,FALSE),0)</f>
        <v>0</v>
      </c>
      <c r="V829" s="88">
        <f t="shared" si="73"/>
        <v>0</v>
      </c>
      <c r="W829" s="74"/>
      <c r="X829" s="74"/>
      <c r="Y829" s="74"/>
      <c r="Z829" s="74"/>
      <c r="AA829" s="193">
        <f t="shared" si="74"/>
        <v>1</v>
      </c>
      <c r="AB829" s="193" t="str">
        <f t="shared" si="75"/>
        <v/>
      </c>
    </row>
    <row r="830" spans="1:28">
      <c r="A830" s="89">
        <f>IF(AND(COUNTIF(A$1:A$3,"&gt;0")=1,MAX(A$8:A829)&lt;A$1),A829+1,IF(AND(COUNTIF(A$1:A$3,"&gt;0")=2,MAX(A$8:A829)&lt;A$2),A829+1,IF(AND(COUNTIF(A$1:A$3,"&gt;0")=3,MAX(A$8:A829)&lt;A$3),A829+1,0)))</f>
        <v>0</v>
      </c>
      <c r="B830" s="89" t="str">
        <f t="shared" si="76"/>
        <v/>
      </c>
      <c r="C830" s="89" t="str">
        <f t="shared" si="77"/>
        <v/>
      </c>
      <c r="D830" s="87" t="str">
        <f>IF($A830=0,"",IF($A830&lt;=$A$1,+VLOOKUP($A830,'Rashodi- plan-izvršenje'!$A$8:B$1500,'prenos-P-R-N'!D$1,FALSE),IF($A830&gt;$A$2,+VLOOKUP($A830,'Neizmirene obaveze JLS'!$A$11:B$500,'prenos-P-R-N'!D$1,FALSE),"")))</f>
        <v/>
      </c>
      <c r="E830" s="87" t="str">
        <f>IF($A830=0,"",IF($A830&lt;=$A$1,+VLOOKUP($A830,'Rashodi- plan-izvršenje'!$A$8:C$1500,'prenos-P-R-N'!E$1,FALSE),IF($A830&gt;$A$2,+VLOOKUP($A830,'Neizmirene obaveze JLS'!$A$11:C$500,'prenos-P-R-N'!E$1,FALSE),"")))</f>
        <v/>
      </c>
      <c r="F830" s="87" t="str">
        <f>IF($A830=0,"",IF($A830&lt;=$A$1,+VLOOKUP($A830,'Rashodi- plan-izvršenje'!$A$8:D$1500,'prenos-P-R-N'!F$1,FALSE),IF($A830&gt;$A$2,+VLOOKUP($A830,'Neizmirene obaveze JLS'!$A$11:D$500,'prenos-P-R-N'!F$1,FALSE),"")))</f>
        <v/>
      </c>
      <c r="G830" s="87" t="str">
        <f>IF($A830=0,"",IF($A830&lt;=$A$1,+VLOOKUP($A830,'Rashodi- plan-izvršenje'!$A$8:E$1500,'prenos-P-R-N'!G$1,FALSE),IF($A830&gt;$A$2,+VLOOKUP($A830,'Neizmirene obaveze JLS'!$A$11:E$500,'prenos-P-R-N'!G$1,FALSE),"")))</f>
        <v/>
      </c>
      <c r="H830" s="87" t="str">
        <f>IF($A830=0,"",IF($A830&lt;=$A$1,+VLOOKUP($A830,'Rashodi- plan-izvršenje'!$A$8:F$1500,'prenos-P-R-N'!H$1,FALSE),IF($A830&gt;$A$2,+VLOOKUP($A830,'Neizmirene obaveze JLS'!$A$11:F$500,'prenos-P-R-N'!H$1,FALSE),"")))</f>
        <v/>
      </c>
      <c r="I830" s="87" t="str">
        <f>IF($A830=0,"",IF($A830&lt;=$A$1,+VLOOKUP($A830,'Rashodi- plan-izvršenje'!$A$8:G$1500,'prenos-P-R-N'!I$1,FALSE),IF($A830&gt;$A$2,+VLOOKUP($A830,'Neizmirene obaveze JLS'!$A$11:G$500,'prenos-P-R-N'!I$1,FALSE),"")))</f>
        <v/>
      </c>
      <c r="J830" s="87" t="str">
        <f>IF($A830=0,"",IF($A830&lt;=$A$1,+VLOOKUP($A830,'Rashodi- plan-izvršenje'!$A$8:H$1500,'prenos-P-R-N'!J$1,FALSE),IF($A830&gt;$A$2,+VLOOKUP($A830,'Neizmirene obaveze JLS'!$A$11:H$500,'prenos-P-R-N'!J$1,FALSE),"")))</f>
        <v/>
      </c>
      <c r="K830" s="87" t="str">
        <f>IF($A830=0,"",IF($A830&lt;=$A$1,+VLOOKUP($A830,'Rashodi- plan-izvršenje'!$A$8:I$1500,'prenos-P-R-N'!K$1,FALSE),IF($A830&gt;$A$2,+VLOOKUP($A830,'Neizmirene obaveze JLS'!$A$11:I$500,'prenos-P-R-N'!K$1,FALSE),"")))</f>
        <v/>
      </c>
      <c r="L830" t="str">
        <f>IF(A830=0,"",IF(A830&lt;=A$1,+IF(VLOOKUP(A830,'Rashodi- plan-izvršenje'!A$8:J$1500,M$1,FALSE)&gt;0,"Програмска активност","Пројекат"),IF(A830&gt;A$2,+IF(VLOOKUP(A830,'Neizmirene obaveze JLS'!A$8:J$2008,M$1,FALSE)&gt;0,"Програмска активност","Пројекат"),"")))</f>
        <v/>
      </c>
      <c r="M830" s="87" t="str">
        <f>IF(A830=0,"",IF($A830&lt;=$A$1,+IF(VLOOKUP($A830,'Rashodi- plan-izvršenje'!$A$8:$M$1500,10,FALSE)&gt;0,VLOOKUP($A830,'Rashodi- plan-izvršenje'!$A$8:$M$1500,10,FALSE),VLOOKUP($A830,'Rashodi- plan-izvršenje'!$A$8:$M$1500,12,FALSE)),+IF($A830&gt;$A$2,IF(VLOOKUP($A830,'Neizmirene obaveze JLS'!$A$8:$M$1500,10,FALSE)&gt;0,VLOOKUP($A830,'Neizmirene obaveze JLS'!$A$11:$M$1500,10,FALSE),VLOOKUP($A830,'Neizmirene obaveze JLS'!$A$11:$M$1500,12,FALSE)),0)))</f>
        <v/>
      </c>
      <c r="N830" s="87" t="str">
        <f>IF(A830=0,"",IF($A830&lt;=$A$1,+IF(VLOOKUP(A830,'Rashodi- plan-izvršenje'!$A$8:$M$1500,10,FALSE)&gt;0,VLOOKUP(A830,'Rashodi- plan-izvršenje'!$A$8:$M$1500,11,FALSE),VLOOKUP(A830,'Rashodi- plan-izvršenje'!$A$8:$M$1500,13,FALSE)),+IF($A830&gt;$A$2,IF(VLOOKUP($A830,'Neizmirene obaveze JLS'!$A$8:$M$1500,10,FALSE)&gt;0,VLOOKUP($A830,'Neizmirene obaveze JLS'!$A$11:$M$1500,11,FALSE),VLOOKUP($A830,'Neizmirene obaveze JLS'!$A$11:$M$1500,13,FALSE)),0)))</f>
        <v/>
      </c>
      <c r="O830" s="87" t="str">
        <f>IF(A830=0,"",IF($A830&lt;=$A$1,VALUE(+VLOOKUP($A830,'Rashodi- plan-izvršenje'!$A$8:N$1500,'prenos-P-R-N'!O$1,FALSE)),IF($A830&lt;=A$2,VALUE(VLOOKUP($A830,'Prihodi- plan-izvršenje'!$A$8:$H$500,6,FALSE)),VALUE(VLOOKUP($A830,'Neizmirene obaveze JLS'!$A$8:$N$500,O$1,FALSE)))))</f>
        <v/>
      </c>
      <c r="P830" s="87" t="str">
        <f>IF(A830=0,"",IF(A830=0,0,IF(A830&gt;A$2,'šifarnik K-izvor'!G$3,+IF(Q830&lt;700,+'šifarnik K-izvor'!G$2,'šifarnik K-izvor'!G$1))))</f>
        <v/>
      </c>
      <c r="Q830" s="87">
        <f>IF($A830&lt;=$A$1,VALUE(+VLOOKUP($A830,'Rashodi- plan-izvršenje'!$A$8:O$1500,'prenos-P-R-N'!Q$1,FALSE)),IF($A830&lt;=$A$2,VLOOKUP($A830,'Prihodi- plan-izvršenje'!$A$4:$H$500,4,FALSE),IF($A830&lt;=$A$3,VLOOKUP(A830,'Neizmirene obaveze JLS'!$A$11:O$500,Q$1,FALSE),"")))</f>
        <v>0</v>
      </c>
      <c r="R830" s="88">
        <f>IF($A830&lt;=$A$1,VALUE(+VLOOKUP($A830,'Rashodi- plan-izvršenje'!$A$8:P$1500,'prenos-P-R-N'!R$1,FALSE)),IF($A830&lt;=$A$2,VLOOKUP($A830,'Prihodi- plan-izvršenje'!$A$4:$H$500,7,FALSE),""))</f>
        <v>0</v>
      </c>
      <c r="S830" s="88">
        <f>IF(A830=0,0,IF($A830&lt;=$A$1,VALUE(+VLOOKUP($A830,'Rashodi- plan-izvršenje'!$A$8:Q$1500,'prenos-P-R-N'!S$1,FALSE)),IF($A830&lt;=$A$2,VLOOKUP($A830,'Prihodi- plan-izvršenje'!$A$4:$H$500,8,FALSE),0)))</f>
        <v>0</v>
      </c>
      <c r="T830" s="88" t="str">
        <f>IF($A830&gt;$A$2,VLOOKUP($A830,'Neizmirene obaveze JLS'!$A$11:R$500,R$1,FALSE),"")</f>
        <v/>
      </c>
      <c r="U830" s="88">
        <f>IF($A830&gt;$A$2,VLOOKUP($A830,'Neizmirene obaveze JLS'!$A$11:S$500,S$1,FALSE),0)</f>
        <v>0</v>
      </c>
      <c r="V830" s="88">
        <f t="shared" si="73"/>
        <v>0</v>
      </c>
      <c r="W830" s="74"/>
      <c r="X830" s="74"/>
      <c r="Y830" s="74"/>
      <c r="Z830" s="74"/>
      <c r="AA830" s="193">
        <f t="shared" si="74"/>
        <v>1</v>
      </c>
      <c r="AB830" s="193" t="str">
        <f t="shared" si="75"/>
        <v/>
      </c>
    </row>
    <row r="831" spans="1:28">
      <c r="A831" s="89">
        <f>IF(AND(COUNTIF(A$1:A$3,"&gt;0")=1,MAX(A$8:A830)&lt;A$1),A830+1,IF(AND(COUNTIF(A$1:A$3,"&gt;0")=2,MAX(A$8:A830)&lt;A$2),A830+1,IF(AND(COUNTIF(A$1:A$3,"&gt;0")=3,MAX(A$8:A830)&lt;A$3),A830+1,0)))</f>
        <v>0</v>
      </c>
      <c r="B831" s="89" t="str">
        <f t="shared" si="76"/>
        <v/>
      </c>
      <c r="C831" s="89" t="str">
        <f t="shared" si="77"/>
        <v/>
      </c>
      <c r="D831" s="87" t="str">
        <f>IF($A831=0,"",IF($A831&lt;=$A$1,+VLOOKUP($A831,'Rashodi- plan-izvršenje'!$A$8:B$1500,'prenos-P-R-N'!D$1,FALSE),IF($A831&gt;$A$2,+VLOOKUP($A831,'Neizmirene obaveze JLS'!$A$11:B$500,'prenos-P-R-N'!D$1,FALSE),"")))</f>
        <v/>
      </c>
      <c r="E831" s="87" t="str">
        <f>IF($A831=0,"",IF($A831&lt;=$A$1,+VLOOKUP($A831,'Rashodi- plan-izvršenje'!$A$8:C$1500,'prenos-P-R-N'!E$1,FALSE),IF($A831&gt;$A$2,+VLOOKUP($A831,'Neizmirene obaveze JLS'!$A$11:C$500,'prenos-P-R-N'!E$1,FALSE),"")))</f>
        <v/>
      </c>
      <c r="F831" s="87" t="str">
        <f>IF($A831=0,"",IF($A831&lt;=$A$1,+VLOOKUP($A831,'Rashodi- plan-izvršenje'!$A$8:D$1500,'prenos-P-R-N'!F$1,FALSE),IF($A831&gt;$A$2,+VLOOKUP($A831,'Neizmirene obaveze JLS'!$A$11:D$500,'prenos-P-R-N'!F$1,FALSE),"")))</f>
        <v/>
      </c>
      <c r="G831" s="87" t="str">
        <f>IF($A831=0,"",IF($A831&lt;=$A$1,+VLOOKUP($A831,'Rashodi- plan-izvršenje'!$A$8:E$1500,'prenos-P-R-N'!G$1,FALSE),IF($A831&gt;$A$2,+VLOOKUP($A831,'Neizmirene obaveze JLS'!$A$11:E$500,'prenos-P-R-N'!G$1,FALSE),"")))</f>
        <v/>
      </c>
      <c r="H831" s="87" t="str">
        <f>IF($A831=0,"",IF($A831&lt;=$A$1,+VLOOKUP($A831,'Rashodi- plan-izvršenje'!$A$8:F$1500,'prenos-P-R-N'!H$1,FALSE),IF($A831&gt;$A$2,+VLOOKUP($A831,'Neizmirene obaveze JLS'!$A$11:F$500,'prenos-P-R-N'!H$1,FALSE),"")))</f>
        <v/>
      </c>
      <c r="I831" s="87" t="str">
        <f>IF($A831=0,"",IF($A831&lt;=$A$1,+VLOOKUP($A831,'Rashodi- plan-izvršenje'!$A$8:G$1500,'prenos-P-R-N'!I$1,FALSE),IF($A831&gt;$A$2,+VLOOKUP($A831,'Neizmirene obaveze JLS'!$A$11:G$500,'prenos-P-R-N'!I$1,FALSE),"")))</f>
        <v/>
      </c>
      <c r="J831" s="87" t="str">
        <f>IF($A831=0,"",IF($A831&lt;=$A$1,+VLOOKUP($A831,'Rashodi- plan-izvršenje'!$A$8:H$1500,'prenos-P-R-N'!J$1,FALSE),IF($A831&gt;$A$2,+VLOOKUP($A831,'Neizmirene obaveze JLS'!$A$11:H$500,'prenos-P-R-N'!J$1,FALSE),"")))</f>
        <v/>
      </c>
      <c r="K831" s="87" t="str">
        <f>IF($A831=0,"",IF($A831&lt;=$A$1,+VLOOKUP($A831,'Rashodi- plan-izvršenje'!$A$8:I$1500,'prenos-P-R-N'!K$1,FALSE),IF($A831&gt;$A$2,+VLOOKUP($A831,'Neizmirene obaveze JLS'!$A$11:I$500,'prenos-P-R-N'!K$1,FALSE),"")))</f>
        <v/>
      </c>
      <c r="L831" t="str">
        <f>IF(A831=0,"",IF(A831&lt;=A$1,+IF(VLOOKUP(A831,'Rashodi- plan-izvršenje'!A$8:J$1500,M$1,FALSE)&gt;0,"Програмска активност","Пројекат"),IF(A831&gt;A$2,+IF(VLOOKUP(A831,'Neizmirene obaveze JLS'!A$8:J$2008,M$1,FALSE)&gt;0,"Програмска активност","Пројекат"),"")))</f>
        <v/>
      </c>
      <c r="M831" s="87" t="str">
        <f>IF(A831=0,"",IF($A831&lt;=$A$1,+IF(VLOOKUP($A831,'Rashodi- plan-izvršenje'!$A$8:$M$1500,10,FALSE)&gt;0,VLOOKUP($A831,'Rashodi- plan-izvršenje'!$A$8:$M$1500,10,FALSE),VLOOKUP($A831,'Rashodi- plan-izvršenje'!$A$8:$M$1500,12,FALSE)),+IF($A831&gt;$A$2,IF(VLOOKUP($A831,'Neizmirene obaveze JLS'!$A$8:$M$1500,10,FALSE)&gt;0,VLOOKUP($A831,'Neizmirene obaveze JLS'!$A$11:$M$1500,10,FALSE),VLOOKUP($A831,'Neizmirene obaveze JLS'!$A$11:$M$1500,12,FALSE)),0)))</f>
        <v/>
      </c>
      <c r="N831" s="87" t="str">
        <f>IF(A831=0,"",IF($A831&lt;=$A$1,+IF(VLOOKUP(A831,'Rashodi- plan-izvršenje'!$A$8:$M$1500,10,FALSE)&gt;0,VLOOKUP(A831,'Rashodi- plan-izvršenje'!$A$8:$M$1500,11,FALSE),VLOOKUP(A831,'Rashodi- plan-izvršenje'!$A$8:$M$1500,13,FALSE)),+IF($A831&gt;$A$2,IF(VLOOKUP($A831,'Neizmirene obaveze JLS'!$A$8:$M$1500,10,FALSE)&gt;0,VLOOKUP($A831,'Neizmirene obaveze JLS'!$A$11:$M$1500,11,FALSE),VLOOKUP($A831,'Neizmirene obaveze JLS'!$A$11:$M$1500,13,FALSE)),0)))</f>
        <v/>
      </c>
      <c r="O831" s="87" t="str">
        <f>IF(A831=0,"",IF($A831&lt;=$A$1,VALUE(+VLOOKUP($A831,'Rashodi- plan-izvršenje'!$A$8:N$1500,'prenos-P-R-N'!O$1,FALSE)),IF($A831&lt;=A$2,VALUE(VLOOKUP($A831,'Prihodi- plan-izvršenje'!$A$8:$H$500,6,FALSE)),VALUE(VLOOKUP($A831,'Neizmirene obaveze JLS'!$A$8:$N$500,O$1,FALSE)))))</f>
        <v/>
      </c>
      <c r="P831" s="87" t="str">
        <f>IF(A831=0,"",IF(A831=0,0,IF(A831&gt;A$2,'šifarnik K-izvor'!G$3,+IF(Q831&lt;700,+'šifarnik K-izvor'!G$2,'šifarnik K-izvor'!G$1))))</f>
        <v/>
      </c>
      <c r="Q831" s="87">
        <f>IF($A831&lt;=$A$1,VALUE(+VLOOKUP($A831,'Rashodi- plan-izvršenje'!$A$8:O$1500,'prenos-P-R-N'!Q$1,FALSE)),IF($A831&lt;=$A$2,VLOOKUP($A831,'Prihodi- plan-izvršenje'!$A$4:$H$500,4,FALSE),IF($A831&lt;=$A$3,VLOOKUP(A831,'Neizmirene obaveze JLS'!$A$11:O$500,Q$1,FALSE),"")))</f>
        <v>0</v>
      </c>
      <c r="R831" s="88">
        <f>IF($A831&lt;=$A$1,VALUE(+VLOOKUP($A831,'Rashodi- plan-izvršenje'!$A$8:P$1500,'prenos-P-R-N'!R$1,FALSE)),IF($A831&lt;=$A$2,VLOOKUP($A831,'Prihodi- plan-izvršenje'!$A$4:$H$500,7,FALSE),""))</f>
        <v>0</v>
      </c>
      <c r="S831" s="88">
        <f>IF(A831=0,0,IF($A831&lt;=$A$1,VALUE(+VLOOKUP($A831,'Rashodi- plan-izvršenje'!$A$8:Q$1500,'prenos-P-R-N'!S$1,FALSE)),IF($A831&lt;=$A$2,VLOOKUP($A831,'Prihodi- plan-izvršenje'!$A$4:$H$500,8,FALSE),0)))</f>
        <v>0</v>
      </c>
      <c r="T831" s="88" t="str">
        <f>IF($A831&gt;$A$2,VLOOKUP($A831,'Neizmirene obaveze JLS'!$A$11:R$500,R$1,FALSE),"")</f>
        <v/>
      </c>
      <c r="U831" s="88">
        <f>IF($A831&gt;$A$2,VLOOKUP($A831,'Neizmirene obaveze JLS'!$A$11:S$500,S$1,FALSE),0)</f>
        <v>0</v>
      </c>
      <c r="V831" s="88">
        <f t="shared" si="73"/>
        <v>0</v>
      </c>
      <c r="W831" s="74"/>
      <c r="X831" s="74"/>
      <c r="Y831" s="74"/>
      <c r="Z831" s="74"/>
      <c r="AA831" s="193">
        <f t="shared" si="74"/>
        <v>1</v>
      </c>
      <c r="AB831" s="193" t="str">
        <f t="shared" si="75"/>
        <v/>
      </c>
    </row>
    <row r="832" spans="1:28">
      <c r="A832" s="89">
        <f>IF(AND(COUNTIF(A$1:A$3,"&gt;0")=1,MAX(A$8:A831)&lt;A$1),A831+1,IF(AND(COUNTIF(A$1:A$3,"&gt;0")=2,MAX(A$8:A831)&lt;A$2),A831+1,IF(AND(COUNTIF(A$1:A$3,"&gt;0")=3,MAX(A$8:A831)&lt;A$3),A831+1,0)))</f>
        <v>0</v>
      </c>
      <c r="B832" s="89" t="str">
        <f t="shared" si="76"/>
        <v/>
      </c>
      <c r="C832" s="89" t="str">
        <f t="shared" si="77"/>
        <v/>
      </c>
      <c r="D832" s="87" t="str">
        <f>IF($A832=0,"",IF($A832&lt;=$A$1,+VLOOKUP($A832,'Rashodi- plan-izvršenje'!$A$8:B$1500,'prenos-P-R-N'!D$1,FALSE),IF($A832&gt;$A$2,+VLOOKUP($A832,'Neizmirene obaveze JLS'!$A$11:B$500,'prenos-P-R-N'!D$1,FALSE),"")))</f>
        <v/>
      </c>
      <c r="E832" s="87" t="str">
        <f>IF($A832=0,"",IF($A832&lt;=$A$1,+VLOOKUP($A832,'Rashodi- plan-izvršenje'!$A$8:C$1500,'prenos-P-R-N'!E$1,FALSE),IF($A832&gt;$A$2,+VLOOKUP($A832,'Neizmirene obaveze JLS'!$A$11:C$500,'prenos-P-R-N'!E$1,FALSE),"")))</f>
        <v/>
      </c>
      <c r="F832" s="87" t="str">
        <f>IF($A832=0,"",IF($A832&lt;=$A$1,+VLOOKUP($A832,'Rashodi- plan-izvršenje'!$A$8:D$1500,'prenos-P-R-N'!F$1,FALSE),IF($A832&gt;$A$2,+VLOOKUP($A832,'Neizmirene obaveze JLS'!$A$11:D$500,'prenos-P-R-N'!F$1,FALSE),"")))</f>
        <v/>
      </c>
      <c r="G832" s="87" t="str">
        <f>IF($A832=0,"",IF($A832&lt;=$A$1,+VLOOKUP($A832,'Rashodi- plan-izvršenje'!$A$8:E$1500,'prenos-P-R-N'!G$1,FALSE),IF($A832&gt;$A$2,+VLOOKUP($A832,'Neizmirene obaveze JLS'!$A$11:E$500,'prenos-P-R-N'!G$1,FALSE),"")))</f>
        <v/>
      </c>
      <c r="H832" s="87" t="str">
        <f>IF($A832=0,"",IF($A832&lt;=$A$1,+VLOOKUP($A832,'Rashodi- plan-izvršenje'!$A$8:F$1500,'prenos-P-R-N'!H$1,FALSE),IF($A832&gt;$A$2,+VLOOKUP($A832,'Neizmirene obaveze JLS'!$A$11:F$500,'prenos-P-R-N'!H$1,FALSE),"")))</f>
        <v/>
      </c>
      <c r="I832" s="87" t="str">
        <f>IF($A832=0,"",IF($A832&lt;=$A$1,+VLOOKUP($A832,'Rashodi- plan-izvršenje'!$A$8:G$1500,'prenos-P-R-N'!I$1,FALSE),IF($A832&gt;$A$2,+VLOOKUP($A832,'Neizmirene obaveze JLS'!$A$11:G$500,'prenos-P-R-N'!I$1,FALSE),"")))</f>
        <v/>
      </c>
      <c r="J832" s="87" t="str">
        <f>IF($A832=0,"",IF($A832&lt;=$A$1,+VLOOKUP($A832,'Rashodi- plan-izvršenje'!$A$8:H$1500,'prenos-P-R-N'!J$1,FALSE),IF($A832&gt;$A$2,+VLOOKUP($A832,'Neizmirene obaveze JLS'!$A$11:H$500,'prenos-P-R-N'!J$1,FALSE),"")))</f>
        <v/>
      </c>
      <c r="K832" s="87" t="str">
        <f>IF($A832=0,"",IF($A832&lt;=$A$1,+VLOOKUP($A832,'Rashodi- plan-izvršenje'!$A$8:I$1500,'prenos-P-R-N'!K$1,FALSE),IF($A832&gt;$A$2,+VLOOKUP($A832,'Neizmirene obaveze JLS'!$A$11:I$500,'prenos-P-R-N'!K$1,FALSE),"")))</f>
        <v/>
      </c>
      <c r="L832" t="str">
        <f>IF(A832=0,"",IF(A832&lt;=A$1,+IF(VLOOKUP(A832,'Rashodi- plan-izvršenje'!A$8:J$1500,M$1,FALSE)&gt;0,"Програмска активност","Пројекат"),IF(A832&gt;A$2,+IF(VLOOKUP(A832,'Neizmirene obaveze JLS'!A$8:J$2008,M$1,FALSE)&gt;0,"Програмска активност","Пројекат"),"")))</f>
        <v/>
      </c>
      <c r="M832" s="87" t="str">
        <f>IF(A832=0,"",IF($A832&lt;=$A$1,+IF(VLOOKUP($A832,'Rashodi- plan-izvršenje'!$A$8:$M$1500,10,FALSE)&gt;0,VLOOKUP($A832,'Rashodi- plan-izvršenje'!$A$8:$M$1500,10,FALSE),VLOOKUP($A832,'Rashodi- plan-izvršenje'!$A$8:$M$1500,12,FALSE)),+IF($A832&gt;$A$2,IF(VLOOKUP($A832,'Neizmirene obaveze JLS'!$A$8:$M$1500,10,FALSE)&gt;0,VLOOKUP($A832,'Neizmirene obaveze JLS'!$A$11:$M$1500,10,FALSE),VLOOKUP($A832,'Neizmirene obaveze JLS'!$A$11:$M$1500,12,FALSE)),0)))</f>
        <v/>
      </c>
      <c r="N832" s="87" t="str">
        <f>IF(A832=0,"",IF($A832&lt;=$A$1,+IF(VLOOKUP(A832,'Rashodi- plan-izvršenje'!$A$8:$M$1500,10,FALSE)&gt;0,VLOOKUP(A832,'Rashodi- plan-izvršenje'!$A$8:$M$1500,11,FALSE),VLOOKUP(A832,'Rashodi- plan-izvršenje'!$A$8:$M$1500,13,FALSE)),+IF($A832&gt;$A$2,IF(VLOOKUP($A832,'Neizmirene obaveze JLS'!$A$8:$M$1500,10,FALSE)&gt;0,VLOOKUP($A832,'Neizmirene obaveze JLS'!$A$11:$M$1500,11,FALSE),VLOOKUP($A832,'Neizmirene obaveze JLS'!$A$11:$M$1500,13,FALSE)),0)))</f>
        <v/>
      </c>
      <c r="O832" s="87" t="str">
        <f>IF(A832=0,"",IF($A832&lt;=$A$1,VALUE(+VLOOKUP($A832,'Rashodi- plan-izvršenje'!$A$8:N$1500,'prenos-P-R-N'!O$1,FALSE)),IF($A832&lt;=A$2,VALUE(VLOOKUP($A832,'Prihodi- plan-izvršenje'!$A$8:$H$500,6,FALSE)),VALUE(VLOOKUP($A832,'Neizmirene obaveze JLS'!$A$8:$N$500,O$1,FALSE)))))</f>
        <v/>
      </c>
      <c r="P832" s="87" t="str">
        <f>IF(A832=0,"",IF(A832=0,0,IF(A832&gt;A$2,'šifarnik K-izvor'!G$3,+IF(Q832&lt;700,+'šifarnik K-izvor'!G$2,'šifarnik K-izvor'!G$1))))</f>
        <v/>
      </c>
      <c r="Q832" s="87">
        <f>IF($A832&lt;=$A$1,VALUE(+VLOOKUP($A832,'Rashodi- plan-izvršenje'!$A$8:O$1500,'prenos-P-R-N'!Q$1,FALSE)),IF($A832&lt;=$A$2,VLOOKUP($A832,'Prihodi- plan-izvršenje'!$A$4:$H$500,4,FALSE),IF($A832&lt;=$A$3,VLOOKUP(A832,'Neizmirene obaveze JLS'!$A$11:O$500,Q$1,FALSE),"")))</f>
        <v>0</v>
      </c>
      <c r="R832" s="88">
        <f>IF($A832&lt;=$A$1,VALUE(+VLOOKUP($A832,'Rashodi- plan-izvršenje'!$A$8:P$1500,'prenos-P-R-N'!R$1,FALSE)),IF($A832&lt;=$A$2,VLOOKUP($A832,'Prihodi- plan-izvršenje'!$A$4:$H$500,7,FALSE),""))</f>
        <v>0</v>
      </c>
      <c r="S832" s="88">
        <f>IF(A832=0,0,IF($A832&lt;=$A$1,VALUE(+VLOOKUP($A832,'Rashodi- plan-izvršenje'!$A$8:Q$1500,'prenos-P-R-N'!S$1,FALSE)),IF($A832&lt;=$A$2,VLOOKUP($A832,'Prihodi- plan-izvršenje'!$A$4:$H$500,8,FALSE),0)))</f>
        <v>0</v>
      </c>
      <c r="T832" s="88" t="str">
        <f>IF($A832&gt;$A$2,VLOOKUP($A832,'Neizmirene obaveze JLS'!$A$11:R$500,R$1,FALSE),"")</f>
        <v/>
      </c>
      <c r="U832" s="88">
        <f>IF($A832&gt;$A$2,VLOOKUP($A832,'Neizmirene obaveze JLS'!$A$11:S$500,S$1,FALSE),0)</f>
        <v>0</v>
      </c>
      <c r="V832" s="88">
        <f t="shared" si="73"/>
        <v>0</v>
      </c>
      <c r="W832" s="74"/>
      <c r="X832" s="74"/>
      <c r="Y832" s="74"/>
      <c r="Z832" s="74"/>
      <c r="AA832" s="193">
        <f t="shared" si="74"/>
        <v>1</v>
      </c>
      <c r="AB832" s="193" t="str">
        <f t="shared" si="75"/>
        <v/>
      </c>
    </row>
    <row r="833" spans="1:28">
      <c r="A833" s="89">
        <f>IF(AND(COUNTIF(A$1:A$3,"&gt;0")=1,MAX(A$8:A832)&lt;A$1),A832+1,IF(AND(COUNTIF(A$1:A$3,"&gt;0")=2,MAX(A$8:A832)&lt;A$2),A832+1,IF(AND(COUNTIF(A$1:A$3,"&gt;0")=3,MAX(A$8:A832)&lt;A$3),A832+1,0)))</f>
        <v>0</v>
      </c>
      <c r="B833" s="89" t="str">
        <f t="shared" si="76"/>
        <v/>
      </c>
      <c r="C833" s="89" t="str">
        <f t="shared" si="77"/>
        <v/>
      </c>
      <c r="D833" s="87" t="str">
        <f>IF($A833=0,"",IF($A833&lt;=$A$1,+VLOOKUP($A833,'Rashodi- plan-izvršenje'!$A$8:B$1500,'prenos-P-R-N'!D$1,FALSE),IF($A833&gt;$A$2,+VLOOKUP($A833,'Neizmirene obaveze JLS'!$A$11:B$500,'prenos-P-R-N'!D$1,FALSE),"")))</f>
        <v/>
      </c>
      <c r="E833" s="87" t="str">
        <f>IF($A833=0,"",IF($A833&lt;=$A$1,+VLOOKUP($A833,'Rashodi- plan-izvršenje'!$A$8:C$1500,'prenos-P-R-N'!E$1,FALSE),IF($A833&gt;$A$2,+VLOOKUP($A833,'Neizmirene obaveze JLS'!$A$11:C$500,'prenos-P-R-N'!E$1,FALSE),"")))</f>
        <v/>
      </c>
      <c r="F833" s="87" t="str">
        <f>IF($A833=0,"",IF($A833&lt;=$A$1,+VLOOKUP($A833,'Rashodi- plan-izvršenje'!$A$8:D$1500,'prenos-P-R-N'!F$1,FALSE),IF($A833&gt;$A$2,+VLOOKUP($A833,'Neizmirene obaveze JLS'!$A$11:D$500,'prenos-P-R-N'!F$1,FALSE),"")))</f>
        <v/>
      </c>
      <c r="G833" s="87" t="str">
        <f>IF($A833=0,"",IF($A833&lt;=$A$1,+VLOOKUP($A833,'Rashodi- plan-izvršenje'!$A$8:E$1500,'prenos-P-R-N'!G$1,FALSE),IF($A833&gt;$A$2,+VLOOKUP($A833,'Neizmirene obaveze JLS'!$A$11:E$500,'prenos-P-R-N'!G$1,FALSE),"")))</f>
        <v/>
      </c>
      <c r="H833" s="87" t="str">
        <f>IF($A833=0,"",IF($A833&lt;=$A$1,+VLOOKUP($A833,'Rashodi- plan-izvršenje'!$A$8:F$1500,'prenos-P-R-N'!H$1,FALSE),IF($A833&gt;$A$2,+VLOOKUP($A833,'Neizmirene obaveze JLS'!$A$11:F$500,'prenos-P-R-N'!H$1,FALSE),"")))</f>
        <v/>
      </c>
      <c r="I833" s="87" t="str">
        <f>IF($A833=0,"",IF($A833&lt;=$A$1,+VLOOKUP($A833,'Rashodi- plan-izvršenje'!$A$8:G$1500,'prenos-P-R-N'!I$1,FALSE),IF($A833&gt;$A$2,+VLOOKUP($A833,'Neizmirene obaveze JLS'!$A$11:G$500,'prenos-P-R-N'!I$1,FALSE),"")))</f>
        <v/>
      </c>
      <c r="J833" s="87" t="str">
        <f>IF($A833=0,"",IF($A833&lt;=$A$1,+VLOOKUP($A833,'Rashodi- plan-izvršenje'!$A$8:H$1500,'prenos-P-R-N'!J$1,FALSE),IF($A833&gt;$A$2,+VLOOKUP($A833,'Neizmirene obaveze JLS'!$A$11:H$500,'prenos-P-R-N'!J$1,FALSE),"")))</f>
        <v/>
      </c>
      <c r="K833" s="87" t="str">
        <f>IF($A833=0,"",IF($A833&lt;=$A$1,+VLOOKUP($A833,'Rashodi- plan-izvršenje'!$A$8:I$1500,'prenos-P-R-N'!K$1,FALSE),IF($A833&gt;$A$2,+VLOOKUP($A833,'Neizmirene obaveze JLS'!$A$11:I$500,'prenos-P-R-N'!K$1,FALSE),"")))</f>
        <v/>
      </c>
      <c r="L833" t="str">
        <f>IF(A833=0,"",IF(A833&lt;=A$1,+IF(VLOOKUP(A833,'Rashodi- plan-izvršenje'!A$8:J$1500,M$1,FALSE)&gt;0,"Програмска активност","Пројекат"),IF(A833&gt;A$2,+IF(VLOOKUP(A833,'Neizmirene obaveze JLS'!A$8:J$2008,M$1,FALSE)&gt;0,"Програмска активност","Пројекат"),"")))</f>
        <v/>
      </c>
      <c r="M833" s="87" t="str">
        <f>IF(A833=0,"",IF($A833&lt;=$A$1,+IF(VLOOKUP($A833,'Rashodi- plan-izvršenje'!$A$8:$M$1500,10,FALSE)&gt;0,VLOOKUP($A833,'Rashodi- plan-izvršenje'!$A$8:$M$1500,10,FALSE),VLOOKUP($A833,'Rashodi- plan-izvršenje'!$A$8:$M$1500,12,FALSE)),+IF($A833&gt;$A$2,IF(VLOOKUP($A833,'Neizmirene obaveze JLS'!$A$8:$M$1500,10,FALSE)&gt;0,VLOOKUP($A833,'Neizmirene obaveze JLS'!$A$11:$M$1500,10,FALSE),VLOOKUP($A833,'Neizmirene obaveze JLS'!$A$11:$M$1500,12,FALSE)),0)))</f>
        <v/>
      </c>
      <c r="N833" s="87" t="str">
        <f>IF(A833=0,"",IF($A833&lt;=$A$1,+IF(VLOOKUP(A833,'Rashodi- plan-izvršenje'!$A$8:$M$1500,10,FALSE)&gt;0,VLOOKUP(A833,'Rashodi- plan-izvršenje'!$A$8:$M$1500,11,FALSE),VLOOKUP(A833,'Rashodi- plan-izvršenje'!$A$8:$M$1500,13,FALSE)),+IF($A833&gt;$A$2,IF(VLOOKUP($A833,'Neizmirene obaveze JLS'!$A$8:$M$1500,10,FALSE)&gt;0,VLOOKUP($A833,'Neizmirene obaveze JLS'!$A$11:$M$1500,11,FALSE),VLOOKUP($A833,'Neizmirene obaveze JLS'!$A$11:$M$1500,13,FALSE)),0)))</f>
        <v/>
      </c>
      <c r="O833" s="87" t="str">
        <f>IF(A833=0,"",IF($A833&lt;=$A$1,VALUE(+VLOOKUP($A833,'Rashodi- plan-izvršenje'!$A$8:N$1500,'prenos-P-R-N'!O$1,FALSE)),IF($A833&lt;=A$2,VALUE(VLOOKUP($A833,'Prihodi- plan-izvršenje'!$A$8:$H$500,6,FALSE)),VALUE(VLOOKUP($A833,'Neizmirene obaveze JLS'!$A$8:$N$500,O$1,FALSE)))))</f>
        <v/>
      </c>
      <c r="P833" s="87" t="str">
        <f>IF(A833=0,"",IF(A833=0,0,IF(A833&gt;A$2,'šifarnik K-izvor'!G$3,+IF(Q833&lt;700,+'šifarnik K-izvor'!G$2,'šifarnik K-izvor'!G$1))))</f>
        <v/>
      </c>
      <c r="Q833" s="87">
        <f>IF($A833&lt;=$A$1,VALUE(+VLOOKUP($A833,'Rashodi- plan-izvršenje'!$A$8:O$1500,'prenos-P-R-N'!Q$1,FALSE)),IF($A833&lt;=$A$2,VLOOKUP($A833,'Prihodi- plan-izvršenje'!$A$4:$H$500,4,FALSE),IF($A833&lt;=$A$3,VLOOKUP(A833,'Neizmirene obaveze JLS'!$A$11:O$500,Q$1,FALSE),"")))</f>
        <v>0</v>
      </c>
      <c r="R833" s="88">
        <f>IF($A833&lt;=$A$1,VALUE(+VLOOKUP($A833,'Rashodi- plan-izvršenje'!$A$8:P$1500,'prenos-P-R-N'!R$1,FALSE)),IF($A833&lt;=$A$2,VLOOKUP($A833,'Prihodi- plan-izvršenje'!$A$4:$H$500,7,FALSE),""))</f>
        <v>0</v>
      </c>
      <c r="S833" s="88">
        <f>IF(A833=0,0,IF($A833&lt;=$A$1,VALUE(+VLOOKUP($A833,'Rashodi- plan-izvršenje'!$A$8:Q$1500,'prenos-P-R-N'!S$1,FALSE)),IF($A833&lt;=$A$2,VLOOKUP($A833,'Prihodi- plan-izvršenje'!$A$4:$H$500,8,FALSE),0)))</f>
        <v>0</v>
      </c>
      <c r="T833" s="88" t="str">
        <f>IF($A833&gt;$A$2,VLOOKUP($A833,'Neizmirene obaveze JLS'!$A$11:R$500,R$1,FALSE),"")</f>
        <v/>
      </c>
      <c r="U833" s="88">
        <f>IF($A833&gt;$A$2,VLOOKUP($A833,'Neizmirene obaveze JLS'!$A$11:S$500,S$1,FALSE),0)</f>
        <v>0</v>
      </c>
      <c r="V833" s="88">
        <f t="shared" si="73"/>
        <v>0</v>
      </c>
      <c r="W833" s="74"/>
      <c r="X833" s="74"/>
      <c r="Y833" s="74"/>
      <c r="Z833" s="74"/>
      <c r="AA833" s="193">
        <f t="shared" si="74"/>
        <v>1</v>
      </c>
      <c r="AB833" s="193" t="str">
        <f t="shared" si="75"/>
        <v/>
      </c>
    </row>
    <row r="834" spans="1:28">
      <c r="A834" s="89">
        <f>IF(AND(COUNTIF(A$1:A$3,"&gt;0")=1,MAX(A$8:A833)&lt;A$1),A833+1,IF(AND(COUNTIF(A$1:A$3,"&gt;0")=2,MAX(A$8:A833)&lt;A$2),A833+1,IF(AND(COUNTIF(A$1:A$3,"&gt;0")=3,MAX(A$8:A833)&lt;A$3),A833+1,0)))</f>
        <v>0</v>
      </c>
      <c r="B834" s="89" t="str">
        <f t="shared" si="76"/>
        <v/>
      </c>
      <c r="C834" s="89" t="str">
        <f t="shared" si="77"/>
        <v/>
      </c>
      <c r="D834" s="87" t="str">
        <f>IF($A834=0,"",IF($A834&lt;=$A$1,+VLOOKUP($A834,'Rashodi- plan-izvršenje'!$A$8:B$1500,'prenos-P-R-N'!D$1,FALSE),IF($A834&gt;$A$2,+VLOOKUP($A834,'Neizmirene obaveze JLS'!$A$11:B$500,'prenos-P-R-N'!D$1,FALSE),"")))</f>
        <v/>
      </c>
      <c r="E834" s="87" t="str">
        <f>IF($A834=0,"",IF($A834&lt;=$A$1,+VLOOKUP($A834,'Rashodi- plan-izvršenje'!$A$8:C$1500,'prenos-P-R-N'!E$1,FALSE),IF($A834&gt;$A$2,+VLOOKUP($A834,'Neizmirene obaveze JLS'!$A$11:C$500,'prenos-P-R-N'!E$1,FALSE),"")))</f>
        <v/>
      </c>
      <c r="F834" s="87" t="str">
        <f>IF($A834=0,"",IF($A834&lt;=$A$1,+VLOOKUP($A834,'Rashodi- plan-izvršenje'!$A$8:D$1500,'prenos-P-R-N'!F$1,FALSE),IF($A834&gt;$A$2,+VLOOKUP($A834,'Neizmirene obaveze JLS'!$A$11:D$500,'prenos-P-R-N'!F$1,FALSE),"")))</f>
        <v/>
      </c>
      <c r="G834" s="87" t="str">
        <f>IF($A834=0,"",IF($A834&lt;=$A$1,+VLOOKUP($A834,'Rashodi- plan-izvršenje'!$A$8:E$1500,'prenos-P-R-N'!G$1,FALSE),IF($A834&gt;$A$2,+VLOOKUP($A834,'Neizmirene obaveze JLS'!$A$11:E$500,'prenos-P-R-N'!G$1,FALSE),"")))</f>
        <v/>
      </c>
      <c r="H834" s="87" t="str">
        <f>IF($A834=0,"",IF($A834&lt;=$A$1,+VLOOKUP($A834,'Rashodi- plan-izvršenje'!$A$8:F$1500,'prenos-P-R-N'!H$1,FALSE),IF($A834&gt;$A$2,+VLOOKUP($A834,'Neizmirene obaveze JLS'!$A$11:F$500,'prenos-P-R-N'!H$1,FALSE),"")))</f>
        <v/>
      </c>
      <c r="I834" s="87" t="str">
        <f>IF($A834=0,"",IF($A834&lt;=$A$1,+VLOOKUP($A834,'Rashodi- plan-izvršenje'!$A$8:G$1500,'prenos-P-R-N'!I$1,FALSE),IF($A834&gt;$A$2,+VLOOKUP($A834,'Neizmirene obaveze JLS'!$A$11:G$500,'prenos-P-R-N'!I$1,FALSE),"")))</f>
        <v/>
      </c>
      <c r="J834" s="87" t="str">
        <f>IF($A834=0,"",IF($A834&lt;=$A$1,+VLOOKUP($A834,'Rashodi- plan-izvršenje'!$A$8:H$1500,'prenos-P-R-N'!J$1,FALSE),IF($A834&gt;$A$2,+VLOOKUP($A834,'Neizmirene obaveze JLS'!$A$11:H$500,'prenos-P-R-N'!J$1,FALSE),"")))</f>
        <v/>
      </c>
      <c r="K834" s="87" t="str">
        <f>IF($A834=0,"",IF($A834&lt;=$A$1,+VLOOKUP($A834,'Rashodi- plan-izvršenje'!$A$8:I$1500,'prenos-P-R-N'!K$1,FALSE),IF($A834&gt;$A$2,+VLOOKUP($A834,'Neizmirene obaveze JLS'!$A$11:I$500,'prenos-P-R-N'!K$1,FALSE),"")))</f>
        <v/>
      </c>
      <c r="L834" t="str">
        <f>IF(A834=0,"",IF(A834&lt;=A$1,+IF(VLOOKUP(A834,'Rashodi- plan-izvršenje'!A$8:J$1500,M$1,FALSE)&gt;0,"Програмска активност","Пројекат"),IF(A834&gt;A$2,+IF(VLOOKUP(A834,'Neizmirene obaveze JLS'!A$8:J$2008,M$1,FALSE)&gt;0,"Програмска активност","Пројекат"),"")))</f>
        <v/>
      </c>
      <c r="M834" s="87" t="str">
        <f>IF(A834=0,"",IF($A834&lt;=$A$1,+IF(VLOOKUP($A834,'Rashodi- plan-izvršenje'!$A$8:$M$1500,10,FALSE)&gt;0,VLOOKUP($A834,'Rashodi- plan-izvršenje'!$A$8:$M$1500,10,FALSE),VLOOKUP($A834,'Rashodi- plan-izvršenje'!$A$8:$M$1500,12,FALSE)),+IF($A834&gt;$A$2,IF(VLOOKUP($A834,'Neizmirene obaveze JLS'!$A$8:$M$1500,10,FALSE)&gt;0,VLOOKUP($A834,'Neizmirene obaveze JLS'!$A$11:$M$1500,10,FALSE),VLOOKUP($A834,'Neizmirene obaveze JLS'!$A$11:$M$1500,12,FALSE)),0)))</f>
        <v/>
      </c>
      <c r="N834" s="87" t="str">
        <f>IF(A834=0,"",IF($A834&lt;=$A$1,+IF(VLOOKUP(A834,'Rashodi- plan-izvršenje'!$A$8:$M$1500,10,FALSE)&gt;0,VLOOKUP(A834,'Rashodi- plan-izvršenje'!$A$8:$M$1500,11,FALSE),VLOOKUP(A834,'Rashodi- plan-izvršenje'!$A$8:$M$1500,13,FALSE)),+IF($A834&gt;$A$2,IF(VLOOKUP($A834,'Neizmirene obaveze JLS'!$A$8:$M$1500,10,FALSE)&gt;0,VLOOKUP($A834,'Neizmirene obaveze JLS'!$A$11:$M$1500,11,FALSE),VLOOKUP($A834,'Neizmirene obaveze JLS'!$A$11:$M$1500,13,FALSE)),0)))</f>
        <v/>
      </c>
      <c r="O834" s="87" t="str">
        <f>IF(A834=0,"",IF($A834&lt;=$A$1,VALUE(+VLOOKUP($A834,'Rashodi- plan-izvršenje'!$A$8:N$1500,'prenos-P-R-N'!O$1,FALSE)),IF($A834&lt;=A$2,VALUE(VLOOKUP($A834,'Prihodi- plan-izvršenje'!$A$8:$H$500,6,FALSE)),VALUE(VLOOKUP($A834,'Neizmirene obaveze JLS'!$A$8:$N$500,O$1,FALSE)))))</f>
        <v/>
      </c>
      <c r="P834" s="87" t="str">
        <f>IF(A834=0,"",IF(A834=0,0,IF(A834&gt;A$2,'šifarnik K-izvor'!G$3,+IF(Q834&lt;700,+'šifarnik K-izvor'!G$2,'šifarnik K-izvor'!G$1))))</f>
        <v/>
      </c>
      <c r="Q834" s="87">
        <f>IF($A834&lt;=$A$1,VALUE(+VLOOKUP($A834,'Rashodi- plan-izvršenje'!$A$8:O$1500,'prenos-P-R-N'!Q$1,FALSE)),IF($A834&lt;=$A$2,VLOOKUP($A834,'Prihodi- plan-izvršenje'!$A$4:$H$500,4,FALSE),IF($A834&lt;=$A$3,VLOOKUP(A834,'Neizmirene obaveze JLS'!$A$11:O$500,Q$1,FALSE),"")))</f>
        <v>0</v>
      </c>
      <c r="R834" s="88">
        <f>IF($A834&lt;=$A$1,VALUE(+VLOOKUP($A834,'Rashodi- plan-izvršenje'!$A$8:P$1500,'prenos-P-R-N'!R$1,FALSE)),IF($A834&lt;=$A$2,VLOOKUP($A834,'Prihodi- plan-izvršenje'!$A$4:$H$500,7,FALSE),""))</f>
        <v>0</v>
      </c>
      <c r="S834" s="88">
        <f>IF(A834=0,0,IF($A834&lt;=$A$1,VALUE(+VLOOKUP($A834,'Rashodi- plan-izvršenje'!$A$8:Q$1500,'prenos-P-R-N'!S$1,FALSE)),IF($A834&lt;=$A$2,VLOOKUP($A834,'Prihodi- plan-izvršenje'!$A$4:$H$500,8,FALSE),0)))</f>
        <v>0</v>
      </c>
      <c r="T834" s="88" t="str">
        <f>IF($A834&gt;$A$2,VLOOKUP($A834,'Neizmirene obaveze JLS'!$A$11:R$500,R$1,FALSE),"")</f>
        <v/>
      </c>
      <c r="U834" s="88">
        <f>IF($A834&gt;$A$2,VLOOKUP($A834,'Neizmirene obaveze JLS'!$A$11:S$500,S$1,FALSE),0)</f>
        <v>0</v>
      </c>
      <c r="V834" s="88">
        <f t="shared" si="73"/>
        <v>0</v>
      </c>
      <c r="W834" s="74"/>
      <c r="X834" s="74"/>
      <c r="Y834" s="74"/>
      <c r="Z834" s="74"/>
      <c r="AA834" s="193">
        <f t="shared" si="74"/>
        <v>1</v>
      </c>
      <c r="AB834" s="193" t="str">
        <f t="shared" si="75"/>
        <v/>
      </c>
    </row>
    <row r="835" spans="1:28">
      <c r="A835" s="89">
        <f>IF(AND(COUNTIF(A$1:A$3,"&gt;0")=1,MAX(A$8:A834)&lt;A$1),A834+1,IF(AND(COUNTIF(A$1:A$3,"&gt;0")=2,MAX(A$8:A834)&lt;A$2),A834+1,IF(AND(COUNTIF(A$1:A$3,"&gt;0")=3,MAX(A$8:A834)&lt;A$3),A834+1,0)))</f>
        <v>0</v>
      </c>
      <c r="B835" s="89" t="str">
        <f t="shared" si="76"/>
        <v/>
      </c>
      <c r="C835" s="89" t="str">
        <f t="shared" si="77"/>
        <v/>
      </c>
      <c r="D835" s="87" t="str">
        <f>IF($A835=0,"",IF($A835&lt;=$A$1,+VLOOKUP($A835,'Rashodi- plan-izvršenje'!$A$8:B$1500,'prenos-P-R-N'!D$1,FALSE),IF($A835&gt;$A$2,+VLOOKUP($A835,'Neizmirene obaveze JLS'!$A$11:B$500,'prenos-P-R-N'!D$1,FALSE),"")))</f>
        <v/>
      </c>
      <c r="E835" s="87" t="str">
        <f>IF($A835=0,"",IF($A835&lt;=$A$1,+VLOOKUP($A835,'Rashodi- plan-izvršenje'!$A$8:C$1500,'prenos-P-R-N'!E$1,FALSE),IF($A835&gt;$A$2,+VLOOKUP($A835,'Neizmirene obaveze JLS'!$A$11:C$500,'prenos-P-R-N'!E$1,FALSE),"")))</f>
        <v/>
      </c>
      <c r="F835" s="87" t="str">
        <f>IF($A835=0,"",IF($A835&lt;=$A$1,+VLOOKUP($A835,'Rashodi- plan-izvršenje'!$A$8:D$1500,'prenos-P-R-N'!F$1,FALSE),IF($A835&gt;$A$2,+VLOOKUP($A835,'Neizmirene obaveze JLS'!$A$11:D$500,'prenos-P-R-N'!F$1,FALSE),"")))</f>
        <v/>
      </c>
      <c r="G835" s="87" t="str">
        <f>IF($A835=0,"",IF($A835&lt;=$A$1,+VLOOKUP($A835,'Rashodi- plan-izvršenje'!$A$8:E$1500,'prenos-P-R-N'!G$1,FALSE),IF($A835&gt;$A$2,+VLOOKUP($A835,'Neizmirene obaveze JLS'!$A$11:E$500,'prenos-P-R-N'!G$1,FALSE),"")))</f>
        <v/>
      </c>
      <c r="H835" s="87" t="str">
        <f>IF($A835=0,"",IF($A835&lt;=$A$1,+VLOOKUP($A835,'Rashodi- plan-izvršenje'!$A$8:F$1500,'prenos-P-R-N'!H$1,FALSE),IF($A835&gt;$A$2,+VLOOKUP($A835,'Neizmirene obaveze JLS'!$A$11:F$500,'prenos-P-R-N'!H$1,FALSE),"")))</f>
        <v/>
      </c>
      <c r="I835" s="87" t="str">
        <f>IF($A835=0,"",IF($A835&lt;=$A$1,+VLOOKUP($A835,'Rashodi- plan-izvršenje'!$A$8:G$1500,'prenos-P-R-N'!I$1,FALSE),IF($A835&gt;$A$2,+VLOOKUP($A835,'Neizmirene obaveze JLS'!$A$11:G$500,'prenos-P-R-N'!I$1,FALSE),"")))</f>
        <v/>
      </c>
      <c r="J835" s="87" t="str">
        <f>IF($A835=0,"",IF($A835&lt;=$A$1,+VLOOKUP($A835,'Rashodi- plan-izvršenje'!$A$8:H$1500,'prenos-P-R-N'!J$1,FALSE),IF($A835&gt;$A$2,+VLOOKUP($A835,'Neizmirene obaveze JLS'!$A$11:H$500,'prenos-P-R-N'!J$1,FALSE),"")))</f>
        <v/>
      </c>
      <c r="K835" s="87" t="str">
        <f>IF($A835=0,"",IF($A835&lt;=$A$1,+VLOOKUP($A835,'Rashodi- plan-izvršenje'!$A$8:I$1500,'prenos-P-R-N'!K$1,FALSE),IF($A835&gt;$A$2,+VLOOKUP($A835,'Neizmirene obaveze JLS'!$A$11:I$500,'prenos-P-R-N'!K$1,FALSE),"")))</f>
        <v/>
      </c>
      <c r="L835" t="str">
        <f>IF(A835=0,"",IF(A835&lt;=A$1,+IF(VLOOKUP(A835,'Rashodi- plan-izvršenje'!A$8:J$1500,M$1,FALSE)&gt;0,"Програмска активност","Пројекат"),IF(A835&gt;A$2,+IF(VLOOKUP(A835,'Neizmirene obaveze JLS'!A$8:J$2008,M$1,FALSE)&gt;0,"Програмска активност","Пројекат"),"")))</f>
        <v/>
      </c>
      <c r="M835" s="87" t="str">
        <f>IF(A835=0,"",IF($A835&lt;=$A$1,+IF(VLOOKUP($A835,'Rashodi- plan-izvršenje'!$A$8:$M$1500,10,FALSE)&gt;0,VLOOKUP($A835,'Rashodi- plan-izvršenje'!$A$8:$M$1500,10,FALSE),VLOOKUP($A835,'Rashodi- plan-izvršenje'!$A$8:$M$1500,12,FALSE)),+IF($A835&gt;$A$2,IF(VLOOKUP($A835,'Neizmirene obaveze JLS'!$A$8:$M$1500,10,FALSE)&gt;0,VLOOKUP($A835,'Neizmirene obaveze JLS'!$A$11:$M$1500,10,FALSE),VLOOKUP($A835,'Neizmirene obaveze JLS'!$A$11:$M$1500,12,FALSE)),0)))</f>
        <v/>
      </c>
      <c r="N835" s="87" t="str">
        <f>IF(A835=0,"",IF($A835&lt;=$A$1,+IF(VLOOKUP(A835,'Rashodi- plan-izvršenje'!$A$8:$M$1500,10,FALSE)&gt;0,VLOOKUP(A835,'Rashodi- plan-izvršenje'!$A$8:$M$1500,11,FALSE),VLOOKUP(A835,'Rashodi- plan-izvršenje'!$A$8:$M$1500,13,FALSE)),+IF($A835&gt;$A$2,IF(VLOOKUP($A835,'Neizmirene obaveze JLS'!$A$8:$M$1500,10,FALSE)&gt;0,VLOOKUP($A835,'Neizmirene obaveze JLS'!$A$11:$M$1500,11,FALSE),VLOOKUP($A835,'Neizmirene obaveze JLS'!$A$11:$M$1500,13,FALSE)),0)))</f>
        <v/>
      </c>
      <c r="O835" s="87" t="str">
        <f>IF(A835=0,"",IF($A835&lt;=$A$1,VALUE(+VLOOKUP($A835,'Rashodi- plan-izvršenje'!$A$8:N$1500,'prenos-P-R-N'!O$1,FALSE)),IF($A835&lt;=A$2,VALUE(VLOOKUP($A835,'Prihodi- plan-izvršenje'!$A$8:$H$500,6,FALSE)),VALUE(VLOOKUP($A835,'Neizmirene obaveze JLS'!$A$8:$N$500,O$1,FALSE)))))</f>
        <v/>
      </c>
      <c r="P835" s="87" t="str">
        <f>IF(A835=0,"",IF(A835=0,0,IF(A835&gt;A$2,'šifarnik K-izvor'!G$3,+IF(Q835&lt;700,+'šifarnik K-izvor'!G$2,'šifarnik K-izvor'!G$1))))</f>
        <v/>
      </c>
      <c r="Q835" s="87">
        <f>IF($A835&lt;=$A$1,VALUE(+VLOOKUP($A835,'Rashodi- plan-izvršenje'!$A$8:O$1500,'prenos-P-R-N'!Q$1,FALSE)),IF($A835&lt;=$A$2,VLOOKUP($A835,'Prihodi- plan-izvršenje'!$A$4:$H$500,4,FALSE),IF($A835&lt;=$A$3,VLOOKUP(A835,'Neizmirene obaveze JLS'!$A$11:O$500,Q$1,FALSE),"")))</f>
        <v>0</v>
      </c>
      <c r="R835" s="88">
        <f>IF($A835&lt;=$A$1,VALUE(+VLOOKUP($A835,'Rashodi- plan-izvršenje'!$A$8:P$1500,'prenos-P-R-N'!R$1,FALSE)),IF($A835&lt;=$A$2,VLOOKUP($A835,'Prihodi- plan-izvršenje'!$A$4:$H$500,7,FALSE),""))</f>
        <v>0</v>
      </c>
      <c r="S835" s="88">
        <f>IF(A835=0,0,IF($A835&lt;=$A$1,VALUE(+VLOOKUP($A835,'Rashodi- plan-izvršenje'!$A$8:Q$1500,'prenos-P-R-N'!S$1,FALSE)),IF($A835&lt;=$A$2,VLOOKUP($A835,'Prihodi- plan-izvršenje'!$A$4:$H$500,8,FALSE),0)))</f>
        <v>0</v>
      </c>
      <c r="T835" s="88" t="str">
        <f>IF($A835&gt;$A$2,VLOOKUP($A835,'Neizmirene obaveze JLS'!$A$11:R$500,R$1,FALSE),"")</f>
        <v/>
      </c>
      <c r="U835" s="88">
        <f>IF($A835&gt;$A$2,VLOOKUP($A835,'Neizmirene obaveze JLS'!$A$11:S$500,S$1,FALSE),0)</f>
        <v>0</v>
      </c>
      <c r="V835" s="88">
        <f t="shared" si="73"/>
        <v>0</v>
      </c>
      <c r="W835" s="74"/>
      <c r="X835" s="74"/>
      <c r="Y835" s="74"/>
      <c r="Z835" s="74"/>
      <c r="AA835" s="193">
        <f t="shared" si="74"/>
        <v>1</v>
      </c>
      <c r="AB835" s="193" t="str">
        <f t="shared" si="75"/>
        <v/>
      </c>
    </row>
    <row r="836" spans="1:28">
      <c r="A836" s="89">
        <f>IF(AND(COUNTIF(A$1:A$3,"&gt;0")=1,MAX(A$8:A835)&lt;A$1),A835+1,IF(AND(COUNTIF(A$1:A$3,"&gt;0")=2,MAX(A$8:A835)&lt;A$2),A835+1,IF(AND(COUNTIF(A$1:A$3,"&gt;0")=3,MAX(A$8:A835)&lt;A$3),A835+1,0)))</f>
        <v>0</v>
      </c>
      <c r="B836" s="89" t="str">
        <f t="shared" si="76"/>
        <v/>
      </c>
      <c r="C836" s="89" t="str">
        <f t="shared" si="77"/>
        <v/>
      </c>
      <c r="D836" s="87" t="str">
        <f>IF($A836=0,"",IF($A836&lt;=$A$1,+VLOOKUP($A836,'Rashodi- plan-izvršenje'!$A$8:B$1500,'prenos-P-R-N'!D$1,FALSE),IF($A836&gt;$A$2,+VLOOKUP($A836,'Neizmirene obaveze JLS'!$A$11:B$500,'prenos-P-R-N'!D$1,FALSE),"")))</f>
        <v/>
      </c>
      <c r="E836" s="87" t="str">
        <f>IF($A836=0,"",IF($A836&lt;=$A$1,+VLOOKUP($A836,'Rashodi- plan-izvršenje'!$A$8:C$1500,'prenos-P-R-N'!E$1,FALSE),IF($A836&gt;$A$2,+VLOOKUP($A836,'Neizmirene obaveze JLS'!$A$11:C$500,'prenos-P-R-N'!E$1,FALSE),"")))</f>
        <v/>
      </c>
      <c r="F836" s="87" t="str">
        <f>IF($A836=0,"",IF($A836&lt;=$A$1,+VLOOKUP($A836,'Rashodi- plan-izvršenje'!$A$8:D$1500,'prenos-P-R-N'!F$1,FALSE),IF($A836&gt;$A$2,+VLOOKUP($A836,'Neizmirene obaveze JLS'!$A$11:D$500,'prenos-P-R-N'!F$1,FALSE),"")))</f>
        <v/>
      </c>
      <c r="G836" s="87" t="str">
        <f>IF($A836=0,"",IF($A836&lt;=$A$1,+VLOOKUP($A836,'Rashodi- plan-izvršenje'!$A$8:E$1500,'prenos-P-R-N'!G$1,FALSE),IF($A836&gt;$A$2,+VLOOKUP($A836,'Neizmirene obaveze JLS'!$A$11:E$500,'prenos-P-R-N'!G$1,FALSE),"")))</f>
        <v/>
      </c>
      <c r="H836" s="87" t="str">
        <f>IF($A836=0,"",IF($A836&lt;=$A$1,+VLOOKUP($A836,'Rashodi- plan-izvršenje'!$A$8:F$1500,'prenos-P-R-N'!H$1,FALSE),IF($A836&gt;$A$2,+VLOOKUP($A836,'Neizmirene obaveze JLS'!$A$11:F$500,'prenos-P-R-N'!H$1,FALSE),"")))</f>
        <v/>
      </c>
      <c r="I836" s="87" t="str">
        <f>IF($A836=0,"",IF($A836&lt;=$A$1,+VLOOKUP($A836,'Rashodi- plan-izvršenje'!$A$8:G$1500,'prenos-P-R-N'!I$1,FALSE),IF($A836&gt;$A$2,+VLOOKUP($A836,'Neizmirene obaveze JLS'!$A$11:G$500,'prenos-P-R-N'!I$1,FALSE),"")))</f>
        <v/>
      </c>
      <c r="J836" s="87" t="str">
        <f>IF($A836=0,"",IF($A836&lt;=$A$1,+VLOOKUP($A836,'Rashodi- plan-izvršenje'!$A$8:H$1500,'prenos-P-R-N'!J$1,FALSE),IF($A836&gt;$A$2,+VLOOKUP($A836,'Neizmirene obaveze JLS'!$A$11:H$500,'prenos-P-R-N'!J$1,FALSE),"")))</f>
        <v/>
      </c>
      <c r="K836" s="87" t="str">
        <f>IF($A836=0,"",IF($A836&lt;=$A$1,+VLOOKUP($A836,'Rashodi- plan-izvršenje'!$A$8:I$1500,'prenos-P-R-N'!K$1,FALSE),IF($A836&gt;$A$2,+VLOOKUP($A836,'Neizmirene obaveze JLS'!$A$11:I$500,'prenos-P-R-N'!K$1,FALSE),"")))</f>
        <v/>
      </c>
      <c r="L836" t="str">
        <f>IF(A836=0,"",IF(A836&lt;=A$1,+IF(VLOOKUP(A836,'Rashodi- plan-izvršenje'!A$8:J$1500,M$1,FALSE)&gt;0,"Програмска активност","Пројекат"),IF(A836&gt;A$2,+IF(VLOOKUP(A836,'Neizmirene obaveze JLS'!A$8:J$2008,M$1,FALSE)&gt;0,"Програмска активност","Пројекат"),"")))</f>
        <v/>
      </c>
      <c r="M836" s="87" t="str">
        <f>IF(A836=0,"",IF($A836&lt;=$A$1,+IF(VLOOKUP($A836,'Rashodi- plan-izvršenje'!$A$8:$M$1500,10,FALSE)&gt;0,VLOOKUP($A836,'Rashodi- plan-izvršenje'!$A$8:$M$1500,10,FALSE),VLOOKUP($A836,'Rashodi- plan-izvršenje'!$A$8:$M$1500,12,FALSE)),+IF($A836&gt;$A$2,IF(VLOOKUP($A836,'Neizmirene obaveze JLS'!$A$8:$M$1500,10,FALSE)&gt;0,VLOOKUP($A836,'Neizmirene obaveze JLS'!$A$11:$M$1500,10,FALSE),VLOOKUP($A836,'Neizmirene obaveze JLS'!$A$11:$M$1500,12,FALSE)),0)))</f>
        <v/>
      </c>
      <c r="N836" s="87" t="str">
        <f>IF(A836=0,"",IF($A836&lt;=$A$1,+IF(VLOOKUP(A836,'Rashodi- plan-izvršenje'!$A$8:$M$1500,10,FALSE)&gt;0,VLOOKUP(A836,'Rashodi- plan-izvršenje'!$A$8:$M$1500,11,FALSE),VLOOKUP(A836,'Rashodi- plan-izvršenje'!$A$8:$M$1500,13,FALSE)),+IF($A836&gt;$A$2,IF(VLOOKUP($A836,'Neizmirene obaveze JLS'!$A$8:$M$1500,10,FALSE)&gt;0,VLOOKUP($A836,'Neizmirene obaveze JLS'!$A$11:$M$1500,11,FALSE),VLOOKUP($A836,'Neizmirene obaveze JLS'!$A$11:$M$1500,13,FALSE)),0)))</f>
        <v/>
      </c>
      <c r="O836" s="87" t="str">
        <f>IF(A836=0,"",IF($A836&lt;=$A$1,VALUE(+VLOOKUP($A836,'Rashodi- plan-izvršenje'!$A$8:N$1500,'prenos-P-R-N'!O$1,FALSE)),IF($A836&lt;=A$2,VALUE(VLOOKUP($A836,'Prihodi- plan-izvršenje'!$A$8:$H$500,6,FALSE)),VALUE(VLOOKUP($A836,'Neizmirene obaveze JLS'!$A$8:$N$500,O$1,FALSE)))))</f>
        <v/>
      </c>
      <c r="P836" s="87" t="str">
        <f>IF(A836=0,"",IF(A836=0,0,IF(A836&gt;A$2,'šifarnik K-izvor'!G$3,+IF(Q836&lt;700,+'šifarnik K-izvor'!G$2,'šifarnik K-izvor'!G$1))))</f>
        <v/>
      </c>
      <c r="Q836" s="87">
        <f>IF($A836&lt;=$A$1,VALUE(+VLOOKUP($A836,'Rashodi- plan-izvršenje'!$A$8:O$1500,'prenos-P-R-N'!Q$1,FALSE)),IF($A836&lt;=$A$2,VLOOKUP($A836,'Prihodi- plan-izvršenje'!$A$4:$H$500,4,FALSE),IF($A836&lt;=$A$3,VLOOKUP(A836,'Neizmirene obaveze JLS'!$A$11:O$500,Q$1,FALSE),"")))</f>
        <v>0</v>
      </c>
      <c r="R836" s="88">
        <f>IF($A836&lt;=$A$1,VALUE(+VLOOKUP($A836,'Rashodi- plan-izvršenje'!$A$8:P$1500,'prenos-P-R-N'!R$1,FALSE)),IF($A836&lt;=$A$2,VLOOKUP($A836,'Prihodi- plan-izvršenje'!$A$4:$H$500,7,FALSE),""))</f>
        <v>0</v>
      </c>
      <c r="S836" s="88">
        <f>IF(A836=0,0,IF($A836&lt;=$A$1,VALUE(+VLOOKUP($A836,'Rashodi- plan-izvršenje'!$A$8:Q$1500,'prenos-P-R-N'!S$1,FALSE)),IF($A836&lt;=$A$2,VLOOKUP($A836,'Prihodi- plan-izvršenje'!$A$4:$H$500,8,FALSE),0)))</f>
        <v>0</v>
      </c>
      <c r="T836" s="88" t="str">
        <f>IF($A836&gt;$A$2,VLOOKUP($A836,'Neizmirene obaveze JLS'!$A$11:R$500,R$1,FALSE),"")</f>
        <v/>
      </c>
      <c r="U836" s="88">
        <f>IF($A836&gt;$A$2,VLOOKUP($A836,'Neizmirene obaveze JLS'!$A$11:S$500,S$1,FALSE),0)</f>
        <v>0</v>
      </c>
      <c r="V836" s="88">
        <f t="shared" si="73"/>
        <v>0</v>
      </c>
      <c r="W836" s="74"/>
      <c r="X836" s="74"/>
      <c r="Y836" s="74"/>
      <c r="Z836" s="74"/>
      <c r="AA836" s="193">
        <f t="shared" si="74"/>
        <v>1</v>
      </c>
      <c r="AB836" s="193" t="str">
        <f t="shared" si="75"/>
        <v/>
      </c>
    </row>
    <row r="837" spans="1:28">
      <c r="A837" s="89">
        <f>IF(AND(COUNTIF(A$1:A$3,"&gt;0")=1,MAX(A$8:A836)&lt;A$1),A836+1,IF(AND(COUNTIF(A$1:A$3,"&gt;0")=2,MAX(A$8:A836)&lt;A$2),A836+1,IF(AND(COUNTIF(A$1:A$3,"&gt;0")=3,MAX(A$8:A836)&lt;A$3),A836+1,0)))</f>
        <v>0</v>
      </c>
      <c r="B837" s="89" t="str">
        <f t="shared" si="76"/>
        <v/>
      </c>
      <c r="C837" s="89" t="str">
        <f t="shared" si="77"/>
        <v/>
      </c>
      <c r="D837" s="87" t="str">
        <f>IF($A837=0,"",IF($A837&lt;=$A$1,+VLOOKUP($A837,'Rashodi- plan-izvršenje'!$A$8:B$1500,'prenos-P-R-N'!D$1,FALSE),IF($A837&gt;$A$2,+VLOOKUP($A837,'Neizmirene obaveze JLS'!$A$11:B$500,'prenos-P-R-N'!D$1,FALSE),"")))</f>
        <v/>
      </c>
      <c r="E837" s="87" t="str">
        <f>IF($A837=0,"",IF($A837&lt;=$A$1,+VLOOKUP($A837,'Rashodi- plan-izvršenje'!$A$8:C$1500,'prenos-P-R-N'!E$1,FALSE),IF($A837&gt;$A$2,+VLOOKUP($A837,'Neizmirene obaveze JLS'!$A$11:C$500,'prenos-P-R-N'!E$1,FALSE),"")))</f>
        <v/>
      </c>
      <c r="F837" s="87" t="str">
        <f>IF($A837=0,"",IF($A837&lt;=$A$1,+VLOOKUP($A837,'Rashodi- plan-izvršenje'!$A$8:D$1500,'prenos-P-R-N'!F$1,FALSE),IF($A837&gt;$A$2,+VLOOKUP($A837,'Neizmirene obaveze JLS'!$A$11:D$500,'prenos-P-R-N'!F$1,FALSE),"")))</f>
        <v/>
      </c>
      <c r="G837" s="87" t="str">
        <f>IF($A837=0,"",IF($A837&lt;=$A$1,+VLOOKUP($A837,'Rashodi- plan-izvršenje'!$A$8:E$1500,'prenos-P-R-N'!G$1,FALSE),IF($A837&gt;$A$2,+VLOOKUP($A837,'Neizmirene obaveze JLS'!$A$11:E$500,'prenos-P-R-N'!G$1,FALSE),"")))</f>
        <v/>
      </c>
      <c r="H837" s="87" t="str">
        <f>IF($A837=0,"",IF($A837&lt;=$A$1,+VLOOKUP($A837,'Rashodi- plan-izvršenje'!$A$8:F$1500,'prenos-P-R-N'!H$1,FALSE),IF($A837&gt;$A$2,+VLOOKUP($A837,'Neizmirene obaveze JLS'!$A$11:F$500,'prenos-P-R-N'!H$1,FALSE),"")))</f>
        <v/>
      </c>
      <c r="I837" s="87" t="str">
        <f>IF($A837=0,"",IF($A837&lt;=$A$1,+VLOOKUP($A837,'Rashodi- plan-izvršenje'!$A$8:G$1500,'prenos-P-R-N'!I$1,FALSE),IF($A837&gt;$A$2,+VLOOKUP($A837,'Neizmirene obaveze JLS'!$A$11:G$500,'prenos-P-R-N'!I$1,FALSE),"")))</f>
        <v/>
      </c>
      <c r="J837" s="87" t="str">
        <f>IF($A837=0,"",IF($A837&lt;=$A$1,+VLOOKUP($A837,'Rashodi- plan-izvršenje'!$A$8:H$1500,'prenos-P-R-N'!J$1,FALSE),IF($A837&gt;$A$2,+VLOOKUP($A837,'Neizmirene obaveze JLS'!$A$11:H$500,'prenos-P-R-N'!J$1,FALSE),"")))</f>
        <v/>
      </c>
      <c r="K837" s="87" t="str">
        <f>IF($A837=0,"",IF($A837&lt;=$A$1,+VLOOKUP($A837,'Rashodi- plan-izvršenje'!$A$8:I$1500,'prenos-P-R-N'!K$1,FALSE),IF($A837&gt;$A$2,+VLOOKUP($A837,'Neizmirene obaveze JLS'!$A$11:I$500,'prenos-P-R-N'!K$1,FALSE),"")))</f>
        <v/>
      </c>
      <c r="L837" t="str">
        <f>IF(A837=0,"",IF(A837&lt;=A$1,+IF(VLOOKUP(A837,'Rashodi- plan-izvršenje'!A$8:J$1500,M$1,FALSE)&gt;0,"Програмска активност","Пројекат"),IF(A837&gt;A$2,+IF(VLOOKUP(A837,'Neizmirene obaveze JLS'!A$8:J$2008,M$1,FALSE)&gt;0,"Програмска активност","Пројекат"),"")))</f>
        <v/>
      </c>
      <c r="M837" s="87" t="str">
        <f>IF(A837=0,"",IF($A837&lt;=$A$1,+IF(VLOOKUP($A837,'Rashodi- plan-izvršenje'!$A$8:$M$1500,10,FALSE)&gt;0,VLOOKUP($A837,'Rashodi- plan-izvršenje'!$A$8:$M$1500,10,FALSE),VLOOKUP($A837,'Rashodi- plan-izvršenje'!$A$8:$M$1500,12,FALSE)),+IF($A837&gt;$A$2,IF(VLOOKUP($A837,'Neizmirene obaveze JLS'!$A$8:$M$1500,10,FALSE)&gt;0,VLOOKUP($A837,'Neizmirene obaveze JLS'!$A$11:$M$1500,10,FALSE),VLOOKUP($A837,'Neizmirene obaveze JLS'!$A$11:$M$1500,12,FALSE)),0)))</f>
        <v/>
      </c>
      <c r="N837" s="87" t="str">
        <f>IF(A837=0,"",IF($A837&lt;=$A$1,+IF(VLOOKUP(A837,'Rashodi- plan-izvršenje'!$A$8:$M$1500,10,FALSE)&gt;0,VLOOKUP(A837,'Rashodi- plan-izvršenje'!$A$8:$M$1500,11,FALSE),VLOOKUP(A837,'Rashodi- plan-izvršenje'!$A$8:$M$1500,13,FALSE)),+IF($A837&gt;$A$2,IF(VLOOKUP($A837,'Neizmirene obaveze JLS'!$A$8:$M$1500,10,FALSE)&gt;0,VLOOKUP($A837,'Neizmirene obaveze JLS'!$A$11:$M$1500,11,FALSE),VLOOKUP($A837,'Neizmirene obaveze JLS'!$A$11:$M$1500,13,FALSE)),0)))</f>
        <v/>
      </c>
      <c r="O837" s="87" t="str">
        <f>IF(A837=0,"",IF($A837&lt;=$A$1,VALUE(+VLOOKUP($A837,'Rashodi- plan-izvršenje'!$A$8:N$1500,'prenos-P-R-N'!O$1,FALSE)),IF($A837&lt;=A$2,VALUE(VLOOKUP($A837,'Prihodi- plan-izvršenje'!$A$8:$H$500,6,FALSE)),VALUE(VLOOKUP($A837,'Neizmirene obaveze JLS'!$A$8:$N$500,O$1,FALSE)))))</f>
        <v/>
      </c>
      <c r="P837" s="87" t="str">
        <f>IF(A837=0,"",IF(A837=0,0,IF(A837&gt;A$2,'šifarnik K-izvor'!G$3,+IF(Q837&lt;700,+'šifarnik K-izvor'!G$2,'šifarnik K-izvor'!G$1))))</f>
        <v/>
      </c>
      <c r="Q837" s="87">
        <f>IF($A837&lt;=$A$1,VALUE(+VLOOKUP($A837,'Rashodi- plan-izvršenje'!$A$8:O$1500,'prenos-P-R-N'!Q$1,FALSE)),IF($A837&lt;=$A$2,VLOOKUP($A837,'Prihodi- plan-izvršenje'!$A$4:$H$500,4,FALSE),IF($A837&lt;=$A$3,VLOOKUP(A837,'Neizmirene obaveze JLS'!$A$11:O$500,Q$1,FALSE),"")))</f>
        <v>0</v>
      </c>
      <c r="R837" s="88">
        <f>IF($A837&lt;=$A$1,VALUE(+VLOOKUP($A837,'Rashodi- plan-izvršenje'!$A$8:P$1500,'prenos-P-R-N'!R$1,FALSE)),IF($A837&lt;=$A$2,VLOOKUP($A837,'Prihodi- plan-izvršenje'!$A$4:$H$500,7,FALSE),""))</f>
        <v>0</v>
      </c>
      <c r="S837" s="88">
        <f>IF(A837=0,0,IF($A837&lt;=$A$1,VALUE(+VLOOKUP($A837,'Rashodi- plan-izvršenje'!$A$8:Q$1500,'prenos-P-R-N'!S$1,FALSE)),IF($A837&lt;=$A$2,VLOOKUP($A837,'Prihodi- plan-izvršenje'!$A$4:$H$500,8,FALSE),0)))</f>
        <v>0</v>
      </c>
      <c r="T837" s="88" t="str">
        <f>IF($A837&gt;$A$2,VLOOKUP($A837,'Neizmirene obaveze JLS'!$A$11:R$500,R$1,FALSE),"")</f>
        <v/>
      </c>
      <c r="U837" s="88">
        <f>IF($A837&gt;$A$2,VLOOKUP($A837,'Neizmirene obaveze JLS'!$A$11:S$500,S$1,FALSE),0)</f>
        <v>0</v>
      </c>
      <c r="V837" s="88">
        <f t="shared" si="73"/>
        <v>0</v>
      </c>
      <c r="W837" s="74"/>
      <c r="X837" s="74"/>
      <c r="Y837" s="74"/>
      <c r="Z837" s="74"/>
      <c r="AA837" s="193">
        <f t="shared" si="74"/>
        <v>1</v>
      </c>
      <c r="AB837" s="193" t="str">
        <f t="shared" si="75"/>
        <v/>
      </c>
    </row>
    <row r="838" spans="1:28">
      <c r="A838" s="89">
        <f>IF(AND(COUNTIF(A$1:A$3,"&gt;0")=1,MAX(A$8:A837)&lt;A$1),A837+1,IF(AND(COUNTIF(A$1:A$3,"&gt;0")=2,MAX(A$8:A837)&lt;A$2),A837+1,IF(AND(COUNTIF(A$1:A$3,"&gt;0")=3,MAX(A$8:A837)&lt;A$3),A837+1,0)))</f>
        <v>0</v>
      </c>
      <c r="B838" s="89" t="str">
        <f t="shared" si="76"/>
        <v/>
      </c>
      <c r="C838" s="89" t="str">
        <f t="shared" si="77"/>
        <v/>
      </c>
      <c r="D838" s="87" t="str">
        <f>IF($A838=0,"",IF($A838&lt;=$A$1,+VLOOKUP($A838,'Rashodi- plan-izvršenje'!$A$8:B$1500,'prenos-P-R-N'!D$1,FALSE),IF($A838&gt;$A$2,+VLOOKUP($A838,'Neizmirene obaveze JLS'!$A$11:B$500,'prenos-P-R-N'!D$1,FALSE),"")))</f>
        <v/>
      </c>
      <c r="E838" s="87" t="str">
        <f>IF($A838=0,"",IF($A838&lt;=$A$1,+VLOOKUP($A838,'Rashodi- plan-izvršenje'!$A$8:C$1500,'prenos-P-R-N'!E$1,FALSE),IF($A838&gt;$A$2,+VLOOKUP($A838,'Neizmirene obaveze JLS'!$A$11:C$500,'prenos-P-R-N'!E$1,FALSE),"")))</f>
        <v/>
      </c>
      <c r="F838" s="87" t="str">
        <f>IF($A838=0,"",IF($A838&lt;=$A$1,+VLOOKUP($A838,'Rashodi- plan-izvršenje'!$A$8:D$1500,'prenos-P-R-N'!F$1,FALSE),IF($A838&gt;$A$2,+VLOOKUP($A838,'Neizmirene obaveze JLS'!$A$11:D$500,'prenos-P-R-N'!F$1,FALSE),"")))</f>
        <v/>
      </c>
      <c r="G838" s="87" t="str">
        <f>IF($A838=0,"",IF($A838&lt;=$A$1,+VLOOKUP($A838,'Rashodi- plan-izvršenje'!$A$8:E$1500,'prenos-P-R-N'!G$1,FALSE),IF($A838&gt;$A$2,+VLOOKUP($A838,'Neizmirene obaveze JLS'!$A$11:E$500,'prenos-P-R-N'!G$1,FALSE),"")))</f>
        <v/>
      </c>
      <c r="H838" s="87" t="str">
        <f>IF($A838=0,"",IF($A838&lt;=$A$1,+VLOOKUP($A838,'Rashodi- plan-izvršenje'!$A$8:F$1500,'prenos-P-R-N'!H$1,FALSE),IF($A838&gt;$A$2,+VLOOKUP($A838,'Neizmirene obaveze JLS'!$A$11:F$500,'prenos-P-R-N'!H$1,FALSE),"")))</f>
        <v/>
      </c>
      <c r="I838" s="87" t="str">
        <f>IF($A838=0,"",IF($A838&lt;=$A$1,+VLOOKUP($A838,'Rashodi- plan-izvršenje'!$A$8:G$1500,'prenos-P-R-N'!I$1,FALSE),IF($A838&gt;$A$2,+VLOOKUP($A838,'Neizmirene obaveze JLS'!$A$11:G$500,'prenos-P-R-N'!I$1,FALSE),"")))</f>
        <v/>
      </c>
      <c r="J838" s="87" t="str">
        <f>IF($A838=0,"",IF($A838&lt;=$A$1,+VLOOKUP($A838,'Rashodi- plan-izvršenje'!$A$8:H$1500,'prenos-P-R-N'!J$1,FALSE),IF($A838&gt;$A$2,+VLOOKUP($A838,'Neizmirene obaveze JLS'!$A$11:H$500,'prenos-P-R-N'!J$1,FALSE),"")))</f>
        <v/>
      </c>
      <c r="K838" s="87" t="str">
        <f>IF($A838=0,"",IF($A838&lt;=$A$1,+VLOOKUP($A838,'Rashodi- plan-izvršenje'!$A$8:I$1500,'prenos-P-R-N'!K$1,FALSE),IF($A838&gt;$A$2,+VLOOKUP($A838,'Neizmirene obaveze JLS'!$A$11:I$500,'prenos-P-R-N'!K$1,FALSE),"")))</f>
        <v/>
      </c>
      <c r="L838" t="str">
        <f>IF(A838=0,"",IF(A838&lt;=A$1,+IF(VLOOKUP(A838,'Rashodi- plan-izvršenje'!A$8:J$1500,M$1,FALSE)&gt;0,"Програмска активност","Пројекат"),IF(A838&gt;A$2,+IF(VLOOKUP(A838,'Neizmirene obaveze JLS'!A$8:J$2008,M$1,FALSE)&gt;0,"Програмска активност","Пројекат"),"")))</f>
        <v/>
      </c>
      <c r="M838" s="87" t="str">
        <f>IF(A838=0,"",IF($A838&lt;=$A$1,+IF(VLOOKUP($A838,'Rashodi- plan-izvršenje'!$A$8:$M$1500,10,FALSE)&gt;0,VLOOKUP($A838,'Rashodi- plan-izvršenje'!$A$8:$M$1500,10,FALSE),VLOOKUP($A838,'Rashodi- plan-izvršenje'!$A$8:$M$1500,12,FALSE)),+IF($A838&gt;$A$2,IF(VLOOKUP($A838,'Neizmirene obaveze JLS'!$A$8:$M$1500,10,FALSE)&gt;0,VLOOKUP($A838,'Neizmirene obaveze JLS'!$A$11:$M$1500,10,FALSE),VLOOKUP($A838,'Neizmirene obaveze JLS'!$A$11:$M$1500,12,FALSE)),0)))</f>
        <v/>
      </c>
      <c r="N838" s="87" t="str">
        <f>IF(A838=0,"",IF($A838&lt;=$A$1,+IF(VLOOKUP(A838,'Rashodi- plan-izvršenje'!$A$8:$M$1500,10,FALSE)&gt;0,VLOOKUP(A838,'Rashodi- plan-izvršenje'!$A$8:$M$1500,11,FALSE),VLOOKUP(A838,'Rashodi- plan-izvršenje'!$A$8:$M$1500,13,FALSE)),+IF($A838&gt;$A$2,IF(VLOOKUP($A838,'Neizmirene obaveze JLS'!$A$8:$M$1500,10,FALSE)&gt;0,VLOOKUP($A838,'Neizmirene obaveze JLS'!$A$11:$M$1500,11,FALSE),VLOOKUP($A838,'Neizmirene obaveze JLS'!$A$11:$M$1500,13,FALSE)),0)))</f>
        <v/>
      </c>
      <c r="O838" s="87" t="str">
        <f>IF(A838=0,"",IF($A838&lt;=$A$1,VALUE(+VLOOKUP($A838,'Rashodi- plan-izvršenje'!$A$8:N$1500,'prenos-P-R-N'!O$1,FALSE)),IF($A838&lt;=A$2,VALUE(VLOOKUP($A838,'Prihodi- plan-izvršenje'!$A$8:$H$500,6,FALSE)),VALUE(VLOOKUP($A838,'Neizmirene obaveze JLS'!$A$8:$N$500,O$1,FALSE)))))</f>
        <v/>
      </c>
      <c r="P838" s="87" t="str">
        <f>IF(A838=0,"",IF(A838=0,0,IF(A838&gt;A$2,'šifarnik K-izvor'!G$3,+IF(Q838&lt;700,+'šifarnik K-izvor'!G$2,'šifarnik K-izvor'!G$1))))</f>
        <v/>
      </c>
      <c r="Q838" s="87">
        <f>IF($A838&lt;=$A$1,VALUE(+VLOOKUP($A838,'Rashodi- plan-izvršenje'!$A$8:O$1500,'prenos-P-R-N'!Q$1,FALSE)),IF($A838&lt;=$A$2,VLOOKUP($A838,'Prihodi- plan-izvršenje'!$A$4:$H$500,4,FALSE),IF($A838&lt;=$A$3,VLOOKUP(A838,'Neizmirene obaveze JLS'!$A$11:O$500,Q$1,FALSE),"")))</f>
        <v>0</v>
      </c>
      <c r="R838" s="88">
        <f>IF($A838&lt;=$A$1,VALUE(+VLOOKUP($A838,'Rashodi- plan-izvršenje'!$A$8:P$1500,'prenos-P-R-N'!R$1,FALSE)),IF($A838&lt;=$A$2,VLOOKUP($A838,'Prihodi- plan-izvršenje'!$A$4:$H$500,7,FALSE),""))</f>
        <v>0</v>
      </c>
      <c r="S838" s="88">
        <f>IF(A838=0,0,IF($A838&lt;=$A$1,VALUE(+VLOOKUP($A838,'Rashodi- plan-izvršenje'!$A$8:Q$1500,'prenos-P-R-N'!S$1,FALSE)),IF($A838&lt;=$A$2,VLOOKUP($A838,'Prihodi- plan-izvršenje'!$A$4:$H$500,8,FALSE),0)))</f>
        <v>0</v>
      </c>
      <c r="T838" s="88" t="str">
        <f>IF($A838&gt;$A$2,VLOOKUP($A838,'Neizmirene obaveze JLS'!$A$11:R$500,R$1,FALSE),"")</f>
        <v/>
      </c>
      <c r="U838" s="88">
        <f>IF($A838&gt;$A$2,VLOOKUP($A838,'Neizmirene obaveze JLS'!$A$11:S$500,S$1,FALSE),0)</f>
        <v>0</v>
      </c>
      <c r="V838" s="88">
        <f t="shared" si="73"/>
        <v>0</v>
      </c>
      <c r="W838" s="74"/>
      <c r="X838" s="74"/>
      <c r="Y838" s="74"/>
      <c r="Z838" s="74"/>
      <c r="AA838" s="193">
        <f t="shared" si="74"/>
        <v>1</v>
      </c>
      <c r="AB838" s="193" t="str">
        <f t="shared" si="75"/>
        <v/>
      </c>
    </row>
    <row r="839" spans="1:28">
      <c r="A839" s="89">
        <f>IF(AND(COUNTIF(A$1:A$3,"&gt;0")=1,MAX(A$8:A838)&lt;A$1),A838+1,IF(AND(COUNTIF(A$1:A$3,"&gt;0")=2,MAX(A$8:A838)&lt;A$2),A838+1,IF(AND(COUNTIF(A$1:A$3,"&gt;0")=3,MAX(A$8:A838)&lt;A$3),A838+1,0)))</f>
        <v>0</v>
      </c>
      <c r="B839" s="89" t="str">
        <f t="shared" si="76"/>
        <v/>
      </c>
      <c r="C839" s="89" t="str">
        <f t="shared" si="77"/>
        <v/>
      </c>
      <c r="D839" s="87" t="str">
        <f>IF($A839=0,"",IF($A839&lt;=$A$1,+VLOOKUP($A839,'Rashodi- plan-izvršenje'!$A$8:B$1500,'prenos-P-R-N'!D$1,FALSE),IF($A839&gt;$A$2,+VLOOKUP($A839,'Neizmirene obaveze JLS'!$A$11:B$500,'prenos-P-R-N'!D$1,FALSE),"")))</f>
        <v/>
      </c>
      <c r="E839" s="87" t="str">
        <f>IF($A839=0,"",IF($A839&lt;=$A$1,+VLOOKUP($A839,'Rashodi- plan-izvršenje'!$A$8:C$1500,'prenos-P-R-N'!E$1,FALSE),IF($A839&gt;$A$2,+VLOOKUP($A839,'Neizmirene obaveze JLS'!$A$11:C$500,'prenos-P-R-N'!E$1,FALSE),"")))</f>
        <v/>
      </c>
      <c r="F839" s="87" t="str">
        <f>IF($A839=0,"",IF($A839&lt;=$A$1,+VLOOKUP($A839,'Rashodi- plan-izvršenje'!$A$8:D$1500,'prenos-P-R-N'!F$1,FALSE),IF($A839&gt;$A$2,+VLOOKUP($A839,'Neizmirene obaveze JLS'!$A$11:D$500,'prenos-P-R-N'!F$1,FALSE),"")))</f>
        <v/>
      </c>
      <c r="G839" s="87" t="str">
        <f>IF($A839=0,"",IF($A839&lt;=$A$1,+VLOOKUP($A839,'Rashodi- plan-izvršenje'!$A$8:E$1500,'prenos-P-R-N'!G$1,FALSE),IF($A839&gt;$A$2,+VLOOKUP($A839,'Neizmirene obaveze JLS'!$A$11:E$500,'prenos-P-R-N'!G$1,FALSE),"")))</f>
        <v/>
      </c>
      <c r="H839" s="87" t="str">
        <f>IF($A839=0,"",IF($A839&lt;=$A$1,+VLOOKUP($A839,'Rashodi- plan-izvršenje'!$A$8:F$1500,'prenos-P-R-N'!H$1,FALSE),IF($A839&gt;$A$2,+VLOOKUP($A839,'Neizmirene obaveze JLS'!$A$11:F$500,'prenos-P-R-N'!H$1,FALSE),"")))</f>
        <v/>
      </c>
      <c r="I839" s="87" t="str">
        <f>IF($A839=0,"",IF($A839&lt;=$A$1,+VLOOKUP($A839,'Rashodi- plan-izvršenje'!$A$8:G$1500,'prenos-P-R-N'!I$1,FALSE),IF($A839&gt;$A$2,+VLOOKUP($A839,'Neizmirene obaveze JLS'!$A$11:G$500,'prenos-P-R-N'!I$1,FALSE),"")))</f>
        <v/>
      </c>
      <c r="J839" s="87" t="str">
        <f>IF($A839=0,"",IF($A839&lt;=$A$1,+VLOOKUP($A839,'Rashodi- plan-izvršenje'!$A$8:H$1500,'prenos-P-R-N'!J$1,FALSE),IF($A839&gt;$A$2,+VLOOKUP($A839,'Neizmirene obaveze JLS'!$A$11:H$500,'prenos-P-R-N'!J$1,FALSE),"")))</f>
        <v/>
      </c>
      <c r="K839" s="87" t="str">
        <f>IF($A839=0,"",IF($A839&lt;=$A$1,+VLOOKUP($A839,'Rashodi- plan-izvršenje'!$A$8:I$1500,'prenos-P-R-N'!K$1,FALSE),IF($A839&gt;$A$2,+VLOOKUP($A839,'Neizmirene obaveze JLS'!$A$11:I$500,'prenos-P-R-N'!K$1,FALSE),"")))</f>
        <v/>
      </c>
      <c r="L839" t="str">
        <f>IF(A839=0,"",IF(A839&lt;=A$1,+IF(VLOOKUP(A839,'Rashodi- plan-izvršenje'!A$8:J$1500,M$1,FALSE)&gt;0,"Програмска активност","Пројекат"),IF(A839&gt;A$2,+IF(VLOOKUP(A839,'Neizmirene obaveze JLS'!A$8:J$2008,M$1,FALSE)&gt;0,"Програмска активност","Пројекат"),"")))</f>
        <v/>
      </c>
      <c r="M839" s="87" t="str">
        <f>IF(A839=0,"",IF($A839&lt;=$A$1,+IF(VLOOKUP($A839,'Rashodi- plan-izvršenje'!$A$8:$M$1500,10,FALSE)&gt;0,VLOOKUP($A839,'Rashodi- plan-izvršenje'!$A$8:$M$1500,10,FALSE),VLOOKUP($A839,'Rashodi- plan-izvršenje'!$A$8:$M$1500,12,FALSE)),+IF($A839&gt;$A$2,IF(VLOOKUP($A839,'Neizmirene obaveze JLS'!$A$8:$M$1500,10,FALSE)&gt;0,VLOOKUP($A839,'Neizmirene obaveze JLS'!$A$11:$M$1500,10,FALSE),VLOOKUP($A839,'Neizmirene obaveze JLS'!$A$11:$M$1500,12,FALSE)),0)))</f>
        <v/>
      </c>
      <c r="N839" s="87" t="str">
        <f>IF(A839=0,"",IF($A839&lt;=$A$1,+IF(VLOOKUP(A839,'Rashodi- plan-izvršenje'!$A$8:$M$1500,10,FALSE)&gt;0,VLOOKUP(A839,'Rashodi- plan-izvršenje'!$A$8:$M$1500,11,FALSE),VLOOKUP(A839,'Rashodi- plan-izvršenje'!$A$8:$M$1500,13,FALSE)),+IF($A839&gt;$A$2,IF(VLOOKUP($A839,'Neizmirene obaveze JLS'!$A$8:$M$1500,10,FALSE)&gt;0,VLOOKUP($A839,'Neizmirene obaveze JLS'!$A$11:$M$1500,11,FALSE),VLOOKUP($A839,'Neizmirene obaveze JLS'!$A$11:$M$1500,13,FALSE)),0)))</f>
        <v/>
      </c>
      <c r="O839" s="87" t="str">
        <f>IF(A839=0,"",IF($A839&lt;=$A$1,VALUE(+VLOOKUP($A839,'Rashodi- plan-izvršenje'!$A$8:N$1500,'prenos-P-R-N'!O$1,FALSE)),IF($A839&lt;=A$2,VALUE(VLOOKUP($A839,'Prihodi- plan-izvršenje'!$A$8:$H$500,6,FALSE)),VALUE(VLOOKUP($A839,'Neizmirene obaveze JLS'!$A$8:$N$500,O$1,FALSE)))))</f>
        <v/>
      </c>
      <c r="P839" s="87" t="str">
        <f>IF(A839=0,"",IF(A839=0,0,IF(A839&gt;A$2,'šifarnik K-izvor'!G$3,+IF(Q839&lt;700,+'šifarnik K-izvor'!G$2,'šifarnik K-izvor'!G$1))))</f>
        <v/>
      </c>
      <c r="Q839" s="87">
        <f>IF($A839&lt;=$A$1,VALUE(+VLOOKUP($A839,'Rashodi- plan-izvršenje'!$A$8:O$1500,'prenos-P-R-N'!Q$1,FALSE)),IF($A839&lt;=$A$2,VLOOKUP($A839,'Prihodi- plan-izvršenje'!$A$4:$H$500,4,FALSE),IF($A839&lt;=$A$3,VLOOKUP(A839,'Neizmirene obaveze JLS'!$A$11:O$500,Q$1,FALSE),"")))</f>
        <v>0</v>
      </c>
      <c r="R839" s="88">
        <f>IF($A839&lt;=$A$1,VALUE(+VLOOKUP($A839,'Rashodi- plan-izvršenje'!$A$8:P$1500,'prenos-P-R-N'!R$1,FALSE)),IF($A839&lt;=$A$2,VLOOKUP($A839,'Prihodi- plan-izvršenje'!$A$4:$H$500,7,FALSE),""))</f>
        <v>0</v>
      </c>
      <c r="S839" s="88">
        <f>IF(A839=0,0,IF($A839&lt;=$A$1,VALUE(+VLOOKUP($A839,'Rashodi- plan-izvršenje'!$A$8:Q$1500,'prenos-P-R-N'!S$1,FALSE)),IF($A839&lt;=$A$2,VLOOKUP($A839,'Prihodi- plan-izvršenje'!$A$4:$H$500,8,FALSE),0)))</f>
        <v>0</v>
      </c>
      <c r="T839" s="88" t="str">
        <f>IF($A839&gt;$A$2,VLOOKUP($A839,'Neizmirene obaveze JLS'!$A$11:R$500,R$1,FALSE),"")</f>
        <v/>
      </c>
      <c r="U839" s="88">
        <f>IF($A839&gt;$A$2,VLOOKUP($A839,'Neizmirene obaveze JLS'!$A$11:S$500,S$1,FALSE),0)</f>
        <v>0</v>
      </c>
      <c r="V839" s="88">
        <f t="shared" si="73"/>
        <v>0</v>
      </c>
      <c r="W839" s="74"/>
      <c r="X839" s="74"/>
      <c r="Y839" s="74"/>
      <c r="Z839" s="74"/>
      <c r="AA839" s="193">
        <f t="shared" si="74"/>
        <v>1</v>
      </c>
      <c r="AB839" s="193" t="str">
        <f t="shared" si="75"/>
        <v/>
      </c>
    </row>
    <row r="840" spans="1:28">
      <c r="A840" s="89">
        <f>IF(AND(COUNTIF(A$1:A$3,"&gt;0")=1,MAX(A$8:A839)&lt;A$1),A839+1,IF(AND(COUNTIF(A$1:A$3,"&gt;0")=2,MAX(A$8:A839)&lt;A$2),A839+1,IF(AND(COUNTIF(A$1:A$3,"&gt;0")=3,MAX(A$8:A839)&lt;A$3),A839+1,0)))</f>
        <v>0</v>
      </c>
      <c r="B840" s="89" t="str">
        <f t="shared" si="76"/>
        <v/>
      </c>
      <c r="C840" s="89" t="str">
        <f t="shared" si="77"/>
        <v/>
      </c>
      <c r="D840" s="87" t="str">
        <f>IF($A840=0,"",IF($A840&lt;=$A$1,+VLOOKUP($A840,'Rashodi- plan-izvršenje'!$A$8:B$1500,'prenos-P-R-N'!D$1,FALSE),IF($A840&gt;$A$2,+VLOOKUP($A840,'Neizmirene obaveze JLS'!$A$11:B$500,'prenos-P-R-N'!D$1,FALSE),"")))</f>
        <v/>
      </c>
      <c r="E840" s="87" t="str">
        <f>IF($A840=0,"",IF($A840&lt;=$A$1,+VLOOKUP($A840,'Rashodi- plan-izvršenje'!$A$8:C$1500,'prenos-P-R-N'!E$1,FALSE),IF($A840&gt;$A$2,+VLOOKUP($A840,'Neizmirene obaveze JLS'!$A$11:C$500,'prenos-P-R-N'!E$1,FALSE),"")))</f>
        <v/>
      </c>
      <c r="F840" s="87" t="str">
        <f>IF($A840=0,"",IF($A840&lt;=$A$1,+VLOOKUP($A840,'Rashodi- plan-izvršenje'!$A$8:D$1500,'prenos-P-R-N'!F$1,FALSE),IF($A840&gt;$A$2,+VLOOKUP($A840,'Neizmirene obaveze JLS'!$A$11:D$500,'prenos-P-R-N'!F$1,FALSE),"")))</f>
        <v/>
      </c>
      <c r="G840" s="87" t="str">
        <f>IF($A840=0,"",IF($A840&lt;=$A$1,+VLOOKUP($A840,'Rashodi- plan-izvršenje'!$A$8:E$1500,'prenos-P-R-N'!G$1,FALSE),IF($A840&gt;$A$2,+VLOOKUP($A840,'Neizmirene obaveze JLS'!$A$11:E$500,'prenos-P-R-N'!G$1,FALSE),"")))</f>
        <v/>
      </c>
      <c r="H840" s="87" t="str">
        <f>IF($A840=0,"",IF($A840&lt;=$A$1,+VLOOKUP($A840,'Rashodi- plan-izvršenje'!$A$8:F$1500,'prenos-P-R-N'!H$1,FALSE),IF($A840&gt;$A$2,+VLOOKUP($A840,'Neizmirene obaveze JLS'!$A$11:F$500,'prenos-P-R-N'!H$1,FALSE),"")))</f>
        <v/>
      </c>
      <c r="I840" s="87" t="str">
        <f>IF($A840=0,"",IF($A840&lt;=$A$1,+VLOOKUP($A840,'Rashodi- plan-izvršenje'!$A$8:G$1500,'prenos-P-R-N'!I$1,FALSE),IF($A840&gt;$A$2,+VLOOKUP($A840,'Neizmirene obaveze JLS'!$A$11:G$500,'prenos-P-R-N'!I$1,FALSE),"")))</f>
        <v/>
      </c>
      <c r="J840" s="87" t="str">
        <f>IF($A840=0,"",IF($A840&lt;=$A$1,+VLOOKUP($A840,'Rashodi- plan-izvršenje'!$A$8:H$1500,'prenos-P-R-N'!J$1,FALSE),IF($A840&gt;$A$2,+VLOOKUP($A840,'Neizmirene obaveze JLS'!$A$11:H$500,'prenos-P-R-N'!J$1,FALSE),"")))</f>
        <v/>
      </c>
      <c r="K840" s="87" t="str">
        <f>IF($A840=0,"",IF($A840&lt;=$A$1,+VLOOKUP($A840,'Rashodi- plan-izvršenje'!$A$8:I$1500,'prenos-P-R-N'!K$1,FALSE),IF($A840&gt;$A$2,+VLOOKUP($A840,'Neizmirene obaveze JLS'!$A$11:I$500,'prenos-P-R-N'!K$1,FALSE),"")))</f>
        <v/>
      </c>
      <c r="L840" t="str">
        <f>IF(A840=0,"",IF(A840&lt;=A$1,+IF(VLOOKUP(A840,'Rashodi- plan-izvršenje'!A$8:J$1500,M$1,FALSE)&gt;0,"Програмска активност","Пројекат"),IF(A840&gt;A$2,+IF(VLOOKUP(A840,'Neizmirene obaveze JLS'!A$8:J$2008,M$1,FALSE)&gt;0,"Програмска активност","Пројекат"),"")))</f>
        <v/>
      </c>
      <c r="M840" s="87" t="str">
        <f>IF(A840=0,"",IF($A840&lt;=$A$1,+IF(VLOOKUP($A840,'Rashodi- plan-izvršenje'!$A$8:$M$1500,10,FALSE)&gt;0,VLOOKUP($A840,'Rashodi- plan-izvršenje'!$A$8:$M$1500,10,FALSE),VLOOKUP($A840,'Rashodi- plan-izvršenje'!$A$8:$M$1500,12,FALSE)),+IF($A840&gt;$A$2,IF(VLOOKUP($A840,'Neizmirene obaveze JLS'!$A$8:$M$1500,10,FALSE)&gt;0,VLOOKUP($A840,'Neizmirene obaveze JLS'!$A$11:$M$1500,10,FALSE),VLOOKUP($A840,'Neizmirene obaveze JLS'!$A$11:$M$1500,12,FALSE)),0)))</f>
        <v/>
      </c>
      <c r="N840" s="87" t="str">
        <f>IF(A840=0,"",IF($A840&lt;=$A$1,+IF(VLOOKUP(A840,'Rashodi- plan-izvršenje'!$A$8:$M$1500,10,FALSE)&gt;0,VLOOKUP(A840,'Rashodi- plan-izvršenje'!$A$8:$M$1500,11,FALSE),VLOOKUP(A840,'Rashodi- plan-izvršenje'!$A$8:$M$1500,13,FALSE)),+IF($A840&gt;$A$2,IF(VLOOKUP($A840,'Neizmirene obaveze JLS'!$A$8:$M$1500,10,FALSE)&gt;0,VLOOKUP($A840,'Neizmirene obaveze JLS'!$A$11:$M$1500,11,FALSE),VLOOKUP($A840,'Neizmirene obaveze JLS'!$A$11:$M$1500,13,FALSE)),0)))</f>
        <v/>
      </c>
      <c r="O840" s="87" t="str">
        <f>IF(A840=0,"",IF($A840&lt;=$A$1,VALUE(+VLOOKUP($A840,'Rashodi- plan-izvršenje'!$A$8:N$1500,'prenos-P-R-N'!O$1,FALSE)),IF($A840&lt;=A$2,VALUE(VLOOKUP($A840,'Prihodi- plan-izvršenje'!$A$8:$H$500,6,FALSE)),VALUE(VLOOKUP($A840,'Neizmirene obaveze JLS'!$A$8:$N$500,O$1,FALSE)))))</f>
        <v/>
      </c>
      <c r="P840" s="87" t="str">
        <f>IF(A840=0,"",IF(A840=0,0,IF(A840&gt;A$2,'šifarnik K-izvor'!G$3,+IF(Q840&lt;700,+'šifarnik K-izvor'!G$2,'šifarnik K-izvor'!G$1))))</f>
        <v/>
      </c>
      <c r="Q840" s="87">
        <f>IF($A840&lt;=$A$1,VALUE(+VLOOKUP($A840,'Rashodi- plan-izvršenje'!$A$8:O$1500,'prenos-P-R-N'!Q$1,FALSE)),IF($A840&lt;=$A$2,VLOOKUP($A840,'Prihodi- plan-izvršenje'!$A$4:$H$500,4,FALSE),IF($A840&lt;=$A$3,VLOOKUP(A840,'Neizmirene obaveze JLS'!$A$11:O$500,Q$1,FALSE),"")))</f>
        <v>0</v>
      </c>
      <c r="R840" s="88">
        <f>IF($A840&lt;=$A$1,VALUE(+VLOOKUP($A840,'Rashodi- plan-izvršenje'!$A$8:P$1500,'prenos-P-R-N'!R$1,FALSE)),IF($A840&lt;=$A$2,VLOOKUP($A840,'Prihodi- plan-izvršenje'!$A$4:$H$500,7,FALSE),""))</f>
        <v>0</v>
      </c>
      <c r="S840" s="88">
        <f>IF(A840=0,0,IF($A840&lt;=$A$1,VALUE(+VLOOKUP($A840,'Rashodi- plan-izvršenje'!$A$8:Q$1500,'prenos-P-R-N'!S$1,FALSE)),IF($A840&lt;=$A$2,VLOOKUP($A840,'Prihodi- plan-izvršenje'!$A$4:$H$500,8,FALSE),0)))</f>
        <v>0</v>
      </c>
      <c r="T840" s="88" t="str">
        <f>IF($A840&gt;$A$2,VLOOKUP($A840,'Neizmirene obaveze JLS'!$A$11:R$500,R$1,FALSE),"")</f>
        <v/>
      </c>
      <c r="U840" s="88">
        <f>IF($A840&gt;$A$2,VLOOKUP($A840,'Neizmirene obaveze JLS'!$A$11:S$500,S$1,FALSE),0)</f>
        <v>0</v>
      </c>
      <c r="V840" s="88">
        <f t="shared" ref="V840:V903" si="78">IFERROR(+U840+T840,0)</f>
        <v>0</v>
      </c>
      <c r="W840" s="74"/>
      <c r="X840" s="74"/>
      <c r="Y840" s="74"/>
      <c r="Z840" s="74"/>
      <c r="AA840" s="193">
        <f t="shared" si="74"/>
        <v>1</v>
      </c>
      <c r="AB840" s="193" t="str">
        <f t="shared" si="75"/>
        <v/>
      </c>
    </row>
    <row r="841" spans="1:28">
      <c r="A841" s="89">
        <f>IF(AND(COUNTIF(A$1:A$3,"&gt;0")=1,MAX(A$8:A840)&lt;A$1),A840+1,IF(AND(COUNTIF(A$1:A$3,"&gt;0")=2,MAX(A$8:A840)&lt;A$2),A840+1,IF(AND(COUNTIF(A$1:A$3,"&gt;0")=3,MAX(A$8:A840)&lt;A$3),A840+1,0)))</f>
        <v>0</v>
      </c>
      <c r="B841" s="89" t="str">
        <f t="shared" si="76"/>
        <v/>
      </c>
      <c r="C841" s="89" t="str">
        <f t="shared" si="77"/>
        <v/>
      </c>
      <c r="D841" s="87" t="str">
        <f>IF($A841=0,"",IF($A841&lt;=$A$1,+VLOOKUP($A841,'Rashodi- plan-izvršenje'!$A$8:B$1500,'prenos-P-R-N'!D$1,FALSE),IF($A841&gt;$A$2,+VLOOKUP($A841,'Neizmirene obaveze JLS'!$A$11:B$500,'prenos-P-R-N'!D$1,FALSE),"")))</f>
        <v/>
      </c>
      <c r="E841" s="87" t="str">
        <f>IF($A841=0,"",IF($A841&lt;=$A$1,+VLOOKUP($A841,'Rashodi- plan-izvršenje'!$A$8:C$1500,'prenos-P-R-N'!E$1,FALSE),IF($A841&gt;$A$2,+VLOOKUP($A841,'Neizmirene obaveze JLS'!$A$11:C$500,'prenos-P-R-N'!E$1,FALSE),"")))</f>
        <v/>
      </c>
      <c r="F841" s="87" t="str">
        <f>IF($A841=0,"",IF($A841&lt;=$A$1,+VLOOKUP($A841,'Rashodi- plan-izvršenje'!$A$8:D$1500,'prenos-P-R-N'!F$1,FALSE),IF($A841&gt;$A$2,+VLOOKUP($A841,'Neizmirene obaveze JLS'!$A$11:D$500,'prenos-P-R-N'!F$1,FALSE),"")))</f>
        <v/>
      </c>
      <c r="G841" s="87" t="str">
        <f>IF($A841=0,"",IF($A841&lt;=$A$1,+VLOOKUP($A841,'Rashodi- plan-izvršenje'!$A$8:E$1500,'prenos-P-R-N'!G$1,FALSE),IF($A841&gt;$A$2,+VLOOKUP($A841,'Neizmirene obaveze JLS'!$A$11:E$500,'prenos-P-R-N'!G$1,FALSE),"")))</f>
        <v/>
      </c>
      <c r="H841" s="87" t="str">
        <f>IF($A841=0,"",IF($A841&lt;=$A$1,+VLOOKUP($A841,'Rashodi- plan-izvršenje'!$A$8:F$1500,'prenos-P-R-N'!H$1,FALSE),IF($A841&gt;$A$2,+VLOOKUP($A841,'Neizmirene obaveze JLS'!$A$11:F$500,'prenos-P-R-N'!H$1,FALSE),"")))</f>
        <v/>
      </c>
      <c r="I841" s="87" t="str">
        <f>IF($A841=0,"",IF($A841&lt;=$A$1,+VLOOKUP($A841,'Rashodi- plan-izvršenje'!$A$8:G$1500,'prenos-P-R-N'!I$1,FALSE),IF($A841&gt;$A$2,+VLOOKUP($A841,'Neizmirene obaveze JLS'!$A$11:G$500,'prenos-P-R-N'!I$1,FALSE),"")))</f>
        <v/>
      </c>
      <c r="J841" s="87" t="str">
        <f>IF($A841=0,"",IF($A841&lt;=$A$1,+VLOOKUP($A841,'Rashodi- plan-izvršenje'!$A$8:H$1500,'prenos-P-R-N'!J$1,FALSE),IF($A841&gt;$A$2,+VLOOKUP($A841,'Neizmirene obaveze JLS'!$A$11:H$500,'prenos-P-R-N'!J$1,FALSE),"")))</f>
        <v/>
      </c>
      <c r="K841" s="87" t="str">
        <f>IF($A841=0,"",IF($A841&lt;=$A$1,+VLOOKUP($A841,'Rashodi- plan-izvršenje'!$A$8:I$1500,'prenos-P-R-N'!K$1,FALSE),IF($A841&gt;$A$2,+VLOOKUP($A841,'Neizmirene obaveze JLS'!$A$11:I$500,'prenos-P-R-N'!K$1,FALSE),"")))</f>
        <v/>
      </c>
      <c r="L841" t="str">
        <f>IF(A841=0,"",IF(A841&lt;=A$1,+IF(VLOOKUP(A841,'Rashodi- plan-izvršenje'!A$8:J$1500,M$1,FALSE)&gt;0,"Програмска активност","Пројекат"),IF(A841&gt;A$2,+IF(VLOOKUP(A841,'Neizmirene obaveze JLS'!A$8:J$2008,M$1,FALSE)&gt;0,"Програмска активност","Пројекат"),"")))</f>
        <v/>
      </c>
      <c r="M841" s="87" t="str">
        <f>IF(A841=0,"",IF($A841&lt;=$A$1,+IF(VLOOKUP($A841,'Rashodi- plan-izvršenje'!$A$8:$M$1500,10,FALSE)&gt;0,VLOOKUP($A841,'Rashodi- plan-izvršenje'!$A$8:$M$1500,10,FALSE),VLOOKUP($A841,'Rashodi- plan-izvršenje'!$A$8:$M$1500,12,FALSE)),+IF($A841&gt;$A$2,IF(VLOOKUP($A841,'Neizmirene obaveze JLS'!$A$8:$M$1500,10,FALSE)&gt;0,VLOOKUP($A841,'Neizmirene obaveze JLS'!$A$11:$M$1500,10,FALSE),VLOOKUP($A841,'Neizmirene obaveze JLS'!$A$11:$M$1500,12,FALSE)),0)))</f>
        <v/>
      </c>
      <c r="N841" s="87" t="str">
        <f>IF(A841=0,"",IF($A841&lt;=$A$1,+IF(VLOOKUP(A841,'Rashodi- plan-izvršenje'!$A$8:$M$1500,10,FALSE)&gt;0,VLOOKUP(A841,'Rashodi- plan-izvršenje'!$A$8:$M$1500,11,FALSE),VLOOKUP(A841,'Rashodi- plan-izvršenje'!$A$8:$M$1500,13,FALSE)),+IF($A841&gt;$A$2,IF(VLOOKUP($A841,'Neizmirene obaveze JLS'!$A$8:$M$1500,10,FALSE)&gt;0,VLOOKUP($A841,'Neizmirene obaveze JLS'!$A$11:$M$1500,11,FALSE),VLOOKUP($A841,'Neizmirene obaveze JLS'!$A$11:$M$1500,13,FALSE)),0)))</f>
        <v/>
      </c>
      <c r="O841" s="87" t="str">
        <f>IF(A841=0,"",IF($A841&lt;=$A$1,VALUE(+VLOOKUP($A841,'Rashodi- plan-izvršenje'!$A$8:N$1500,'prenos-P-R-N'!O$1,FALSE)),IF($A841&lt;=A$2,VALUE(VLOOKUP($A841,'Prihodi- plan-izvršenje'!$A$8:$H$500,6,FALSE)),VALUE(VLOOKUP($A841,'Neizmirene obaveze JLS'!$A$8:$N$500,O$1,FALSE)))))</f>
        <v/>
      </c>
      <c r="P841" s="87" t="str">
        <f>IF(A841=0,"",IF(A841=0,0,IF(A841&gt;A$2,'šifarnik K-izvor'!G$3,+IF(Q841&lt;700,+'šifarnik K-izvor'!G$2,'šifarnik K-izvor'!G$1))))</f>
        <v/>
      </c>
      <c r="Q841" s="87">
        <f>IF($A841&lt;=$A$1,VALUE(+VLOOKUP($A841,'Rashodi- plan-izvršenje'!$A$8:O$1500,'prenos-P-R-N'!Q$1,FALSE)),IF($A841&lt;=$A$2,VLOOKUP($A841,'Prihodi- plan-izvršenje'!$A$4:$H$500,4,FALSE),IF($A841&lt;=$A$3,VLOOKUP(A841,'Neizmirene obaveze JLS'!$A$11:O$500,Q$1,FALSE),"")))</f>
        <v>0</v>
      </c>
      <c r="R841" s="88">
        <f>IF($A841&lt;=$A$1,VALUE(+VLOOKUP($A841,'Rashodi- plan-izvršenje'!$A$8:P$1500,'prenos-P-R-N'!R$1,FALSE)),IF($A841&lt;=$A$2,VLOOKUP($A841,'Prihodi- plan-izvršenje'!$A$4:$H$500,7,FALSE),""))</f>
        <v>0</v>
      </c>
      <c r="S841" s="88">
        <f>IF(A841=0,0,IF($A841&lt;=$A$1,VALUE(+VLOOKUP($A841,'Rashodi- plan-izvršenje'!$A$8:Q$1500,'prenos-P-R-N'!S$1,FALSE)),IF($A841&lt;=$A$2,VLOOKUP($A841,'Prihodi- plan-izvršenje'!$A$4:$H$500,8,FALSE),0)))</f>
        <v>0</v>
      </c>
      <c r="T841" s="88" t="str">
        <f>IF($A841&gt;$A$2,VLOOKUP($A841,'Neizmirene obaveze JLS'!$A$11:R$500,R$1,FALSE),"")</f>
        <v/>
      </c>
      <c r="U841" s="88">
        <f>IF($A841&gt;$A$2,VLOOKUP($A841,'Neizmirene obaveze JLS'!$A$11:S$500,S$1,FALSE),0)</f>
        <v>0</v>
      </c>
      <c r="V841" s="88">
        <f t="shared" si="78"/>
        <v>0</v>
      </c>
      <c r="W841" s="74"/>
      <c r="X841" s="74"/>
      <c r="Y841" s="74"/>
      <c r="Z841" s="74"/>
      <c r="AA841" s="193">
        <f t="shared" ref="AA841:AA904" si="79">+LEN(Q841)</f>
        <v>1</v>
      </c>
      <c r="AB841" s="193" t="str">
        <f t="shared" ref="AB841:AB904" si="80">IF(A841=0,"",+IF(AND(A$1&gt;0,A841&lt;=A$1),"Расходи",IF(AND(A$2&gt;0,A841&lt;=A$2),"Приходи",IF(AND(A$3&gt;0,A841&lt;=A$3),"НО",""))))</f>
        <v/>
      </c>
    </row>
    <row r="842" spans="1:28">
      <c r="A842" s="89">
        <f>IF(AND(COUNTIF(A$1:A$3,"&gt;0")=1,MAX(A$8:A841)&lt;A$1),A841+1,IF(AND(COUNTIF(A$1:A$3,"&gt;0")=2,MAX(A$8:A841)&lt;A$2),A841+1,IF(AND(COUNTIF(A$1:A$3,"&gt;0")=3,MAX(A$8:A841)&lt;A$3),A841+1,0)))</f>
        <v>0</v>
      </c>
      <c r="B842" s="89" t="str">
        <f t="shared" ref="B842:B905" si="81">+IF($A842&gt;0,B841,"")</f>
        <v/>
      </c>
      <c r="C842" s="89" t="str">
        <f t="shared" ref="C842:C905" si="82">+IF($A842&gt;0,C841,"")</f>
        <v/>
      </c>
      <c r="D842" s="87" t="str">
        <f>IF($A842=0,"",IF($A842&lt;=$A$1,+VLOOKUP($A842,'Rashodi- plan-izvršenje'!$A$8:B$1500,'prenos-P-R-N'!D$1,FALSE),IF($A842&gt;$A$2,+VLOOKUP($A842,'Neizmirene obaveze JLS'!$A$11:B$500,'prenos-P-R-N'!D$1,FALSE),"")))</f>
        <v/>
      </c>
      <c r="E842" s="87" t="str">
        <f>IF($A842=0,"",IF($A842&lt;=$A$1,+VLOOKUP($A842,'Rashodi- plan-izvršenje'!$A$8:C$1500,'prenos-P-R-N'!E$1,FALSE),IF($A842&gt;$A$2,+VLOOKUP($A842,'Neizmirene obaveze JLS'!$A$11:C$500,'prenos-P-R-N'!E$1,FALSE),"")))</f>
        <v/>
      </c>
      <c r="F842" s="87" t="str">
        <f>IF($A842=0,"",IF($A842&lt;=$A$1,+VLOOKUP($A842,'Rashodi- plan-izvršenje'!$A$8:D$1500,'prenos-P-R-N'!F$1,FALSE),IF($A842&gt;$A$2,+VLOOKUP($A842,'Neizmirene obaveze JLS'!$A$11:D$500,'prenos-P-R-N'!F$1,FALSE),"")))</f>
        <v/>
      </c>
      <c r="G842" s="87" t="str">
        <f>IF($A842=0,"",IF($A842&lt;=$A$1,+VLOOKUP($A842,'Rashodi- plan-izvršenje'!$A$8:E$1500,'prenos-P-R-N'!G$1,FALSE),IF($A842&gt;$A$2,+VLOOKUP($A842,'Neizmirene obaveze JLS'!$A$11:E$500,'prenos-P-R-N'!G$1,FALSE),"")))</f>
        <v/>
      </c>
      <c r="H842" s="87" t="str">
        <f>IF($A842=0,"",IF($A842&lt;=$A$1,+VLOOKUP($A842,'Rashodi- plan-izvršenje'!$A$8:F$1500,'prenos-P-R-N'!H$1,FALSE),IF($A842&gt;$A$2,+VLOOKUP($A842,'Neizmirene obaveze JLS'!$A$11:F$500,'prenos-P-R-N'!H$1,FALSE),"")))</f>
        <v/>
      </c>
      <c r="I842" s="87" t="str">
        <f>IF($A842=0,"",IF($A842&lt;=$A$1,+VLOOKUP($A842,'Rashodi- plan-izvršenje'!$A$8:G$1500,'prenos-P-R-N'!I$1,FALSE),IF($A842&gt;$A$2,+VLOOKUP($A842,'Neizmirene obaveze JLS'!$A$11:G$500,'prenos-P-R-N'!I$1,FALSE),"")))</f>
        <v/>
      </c>
      <c r="J842" s="87" t="str">
        <f>IF($A842=0,"",IF($A842&lt;=$A$1,+VLOOKUP($A842,'Rashodi- plan-izvršenje'!$A$8:H$1500,'prenos-P-R-N'!J$1,FALSE),IF($A842&gt;$A$2,+VLOOKUP($A842,'Neizmirene obaveze JLS'!$A$11:H$500,'prenos-P-R-N'!J$1,FALSE),"")))</f>
        <v/>
      </c>
      <c r="K842" s="87" t="str">
        <f>IF($A842=0,"",IF($A842&lt;=$A$1,+VLOOKUP($A842,'Rashodi- plan-izvršenje'!$A$8:I$1500,'prenos-P-R-N'!K$1,FALSE),IF($A842&gt;$A$2,+VLOOKUP($A842,'Neizmirene obaveze JLS'!$A$11:I$500,'prenos-P-R-N'!K$1,FALSE),"")))</f>
        <v/>
      </c>
      <c r="L842" t="str">
        <f>IF(A842=0,"",IF(A842&lt;=A$1,+IF(VLOOKUP(A842,'Rashodi- plan-izvršenje'!A$8:J$1500,M$1,FALSE)&gt;0,"Програмска активност","Пројекат"),IF(A842&gt;A$2,+IF(VLOOKUP(A842,'Neizmirene obaveze JLS'!A$8:J$2008,M$1,FALSE)&gt;0,"Програмска активност","Пројекат"),"")))</f>
        <v/>
      </c>
      <c r="M842" s="87" t="str">
        <f>IF(A842=0,"",IF($A842&lt;=$A$1,+IF(VLOOKUP($A842,'Rashodi- plan-izvršenje'!$A$8:$M$1500,10,FALSE)&gt;0,VLOOKUP($A842,'Rashodi- plan-izvršenje'!$A$8:$M$1500,10,FALSE),VLOOKUP($A842,'Rashodi- plan-izvršenje'!$A$8:$M$1500,12,FALSE)),+IF($A842&gt;$A$2,IF(VLOOKUP($A842,'Neizmirene obaveze JLS'!$A$8:$M$1500,10,FALSE)&gt;0,VLOOKUP($A842,'Neizmirene obaveze JLS'!$A$11:$M$1500,10,FALSE),VLOOKUP($A842,'Neizmirene obaveze JLS'!$A$11:$M$1500,12,FALSE)),0)))</f>
        <v/>
      </c>
      <c r="N842" s="87" t="str">
        <f>IF(A842=0,"",IF($A842&lt;=$A$1,+IF(VLOOKUP(A842,'Rashodi- plan-izvršenje'!$A$8:$M$1500,10,FALSE)&gt;0,VLOOKUP(A842,'Rashodi- plan-izvršenje'!$A$8:$M$1500,11,FALSE),VLOOKUP(A842,'Rashodi- plan-izvršenje'!$A$8:$M$1500,13,FALSE)),+IF($A842&gt;$A$2,IF(VLOOKUP($A842,'Neizmirene obaveze JLS'!$A$8:$M$1500,10,FALSE)&gt;0,VLOOKUP($A842,'Neizmirene obaveze JLS'!$A$11:$M$1500,11,FALSE),VLOOKUP($A842,'Neizmirene obaveze JLS'!$A$11:$M$1500,13,FALSE)),0)))</f>
        <v/>
      </c>
      <c r="O842" s="87" t="str">
        <f>IF(A842=0,"",IF($A842&lt;=$A$1,VALUE(+VLOOKUP($A842,'Rashodi- plan-izvršenje'!$A$8:N$1500,'prenos-P-R-N'!O$1,FALSE)),IF($A842&lt;=A$2,VALUE(VLOOKUP($A842,'Prihodi- plan-izvršenje'!$A$8:$H$500,6,FALSE)),VALUE(VLOOKUP($A842,'Neizmirene obaveze JLS'!$A$8:$N$500,O$1,FALSE)))))</f>
        <v/>
      </c>
      <c r="P842" s="87" t="str">
        <f>IF(A842=0,"",IF(A842=0,0,IF(A842&gt;A$2,'šifarnik K-izvor'!G$3,+IF(Q842&lt;700,+'šifarnik K-izvor'!G$2,'šifarnik K-izvor'!G$1))))</f>
        <v/>
      </c>
      <c r="Q842" s="87">
        <f>IF($A842&lt;=$A$1,VALUE(+VLOOKUP($A842,'Rashodi- plan-izvršenje'!$A$8:O$1500,'prenos-P-R-N'!Q$1,FALSE)),IF($A842&lt;=$A$2,VLOOKUP($A842,'Prihodi- plan-izvršenje'!$A$4:$H$500,4,FALSE),IF($A842&lt;=$A$3,VLOOKUP(A842,'Neizmirene obaveze JLS'!$A$11:O$500,Q$1,FALSE),"")))</f>
        <v>0</v>
      </c>
      <c r="R842" s="88">
        <f>IF($A842&lt;=$A$1,VALUE(+VLOOKUP($A842,'Rashodi- plan-izvršenje'!$A$8:P$1500,'prenos-P-R-N'!R$1,FALSE)),IF($A842&lt;=$A$2,VLOOKUP($A842,'Prihodi- plan-izvršenje'!$A$4:$H$500,7,FALSE),""))</f>
        <v>0</v>
      </c>
      <c r="S842" s="88">
        <f>IF(A842=0,0,IF($A842&lt;=$A$1,VALUE(+VLOOKUP($A842,'Rashodi- plan-izvršenje'!$A$8:Q$1500,'prenos-P-R-N'!S$1,FALSE)),IF($A842&lt;=$A$2,VLOOKUP($A842,'Prihodi- plan-izvršenje'!$A$4:$H$500,8,FALSE),0)))</f>
        <v>0</v>
      </c>
      <c r="T842" s="88" t="str">
        <f>IF($A842&gt;$A$2,VLOOKUP($A842,'Neizmirene obaveze JLS'!$A$11:R$500,R$1,FALSE),"")</f>
        <v/>
      </c>
      <c r="U842" s="88">
        <f>IF($A842&gt;$A$2,VLOOKUP($A842,'Neizmirene obaveze JLS'!$A$11:S$500,S$1,FALSE),0)</f>
        <v>0</v>
      </c>
      <c r="V842" s="88">
        <f t="shared" si="78"/>
        <v>0</v>
      </c>
      <c r="W842" s="74"/>
      <c r="X842" s="74"/>
      <c r="Y842" s="74"/>
      <c r="Z842" s="74"/>
      <c r="AA842" s="193">
        <f t="shared" si="79"/>
        <v>1</v>
      </c>
      <c r="AB842" s="193" t="str">
        <f t="shared" si="80"/>
        <v/>
      </c>
    </row>
    <row r="843" spans="1:28">
      <c r="A843" s="89">
        <f>IF(AND(COUNTIF(A$1:A$3,"&gt;0")=1,MAX(A$8:A842)&lt;A$1),A842+1,IF(AND(COUNTIF(A$1:A$3,"&gt;0")=2,MAX(A$8:A842)&lt;A$2),A842+1,IF(AND(COUNTIF(A$1:A$3,"&gt;0")=3,MAX(A$8:A842)&lt;A$3),A842+1,0)))</f>
        <v>0</v>
      </c>
      <c r="B843" s="89" t="str">
        <f t="shared" si="81"/>
        <v/>
      </c>
      <c r="C843" s="89" t="str">
        <f t="shared" si="82"/>
        <v/>
      </c>
      <c r="D843" s="87" t="str">
        <f>IF($A843=0,"",IF($A843&lt;=$A$1,+VLOOKUP($A843,'Rashodi- plan-izvršenje'!$A$8:B$1500,'prenos-P-R-N'!D$1,FALSE),IF($A843&gt;$A$2,+VLOOKUP($A843,'Neizmirene obaveze JLS'!$A$11:B$500,'prenos-P-R-N'!D$1,FALSE),"")))</f>
        <v/>
      </c>
      <c r="E843" s="87" t="str">
        <f>IF($A843=0,"",IF($A843&lt;=$A$1,+VLOOKUP($A843,'Rashodi- plan-izvršenje'!$A$8:C$1500,'prenos-P-R-N'!E$1,FALSE),IF($A843&gt;$A$2,+VLOOKUP($A843,'Neizmirene obaveze JLS'!$A$11:C$500,'prenos-P-R-N'!E$1,FALSE),"")))</f>
        <v/>
      </c>
      <c r="F843" s="87" t="str">
        <f>IF($A843=0,"",IF($A843&lt;=$A$1,+VLOOKUP($A843,'Rashodi- plan-izvršenje'!$A$8:D$1500,'prenos-P-R-N'!F$1,FALSE),IF($A843&gt;$A$2,+VLOOKUP($A843,'Neizmirene obaveze JLS'!$A$11:D$500,'prenos-P-R-N'!F$1,FALSE),"")))</f>
        <v/>
      </c>
      <c r="G843" s="87" t="str">
        <f>IF($A843=0,"",IF($A843&lt;=$A$1,+VLOOKUP($A843,'Rashodi- plan-izvršenje'!$A$8:E$1500,'prenos-P-R-N'!G$1,FALSE),IF($A843&gt;$A$2,+VLOOKUP($A843,'Neizmirene obaveze JLS'!$A$11:E$500,'prenos-P-R-N'!G$1,FALSE),"")))</f>
        <v/>
      </c>
      <c r="H843" s="87" t="str">
        <f>IF($A843=0,"",IF($A843&lt;=$A$1,+VLOOKUP($A843,'Rashodi- plan-izvršenje'!$A$8:F$1500,'prenos-P-R-N'!H$1,FALSE),IF($A843&gt;$A$2,+VLOOKUP($A843,'Neizmirene obaveze JLS'!$A$11:F$500,'prenos-P-R-N'!H$1,FALSE),"")))</f>
        <v/>
      </c>
      <c r="I843" s="87" t="str">
        <f>IF($A843=0,"",IF($A843&lt;=$A$1,+VLOOKUP($A843,'Rashodi- plan-izvršenje'!$A$8:G$1500,'prenos-P-R-N'!I$1,FALSE),IF($A843&gt;$A$2,+VLOOKUP($A843,'Neizmirene obaveze JLS'!$A$11:G$500,'prenos-P-R-N'!I$1,FALSE),"")))</f>
        <v/>
      </c>
      <c r="J843" s="87" t="str">
        <f>IF($A843=0,"",IF($A843&lt;=$A$1,+VLOOKUP($A843,'Rashodi- plan-izvršenje'!$A$8:H$1500,'prenos-P-R-N'!J$1,FALSE),IF($A843&gt;$A$2,+VLOOKUP($A843,'Neizmirene obaveze JLS'!$A$11:H$500,'prenos-P-R-N'!J$1,FALSE),"")))</f>
        <v/>
      </c>
      <c r="K843" s="87" t="str">
        <f>IF($A843=0,"",IF($A843&lt;=$A$1,+VLOOKUP($A843,'Rashodi- plan-izvršenje'!$A$8:I$1500,'prenos-P-R-N'!K$1,FALSE),IF($A843&gt;$A$2,+VLOOKUP($A843,'Neizmirene obaveze JLS'!$A$11:I$500,'prenos-P-R-N'!K$1,FALSE),"")))</f>
        <v/>
      </c>
      <c r="L843" t="str">
        <f>IF(A843=0,"",IF(A843&lt;=A$1,+IF(VLOOKUP(A843,'Rashodi- plan-izvršenje'!A$8:J$1500,M$1,FALSE)&gt;0,"Програмска активност","Пројекат"),IF(A843&gt;A$2,+IF(VLOOKUP(A843,'Neizmirene obaveze JLS'!A$8:J$2008,M$1,FALSE)&gt;0,"Програмска активност","Пројекат"),"")))</f>
        <v/>
      </c>
      <c r="M843" s="87" t="str">
        <f>IF(A843=0,"",IF($A843&lt;=$A$1,+IF(VLOOKUP($A843,'Rashodi- plan-izvršenje'!$A$8:$M$1500,10,FALSE)&gt;0,VLOOKUP($A843,'Rashodi- plan-izvršenje'!$A$8:$M$1500,10,FALSE),VLOOKUP($A843,'Rashodi- plan-izvršenje'!$A$8:$M$1500,12,FALSE)),+IF($A843&gt;$A$2,IF(VLOOKUP($A843,'Neizmirene obaveze JLS'!$A$8:$M$1500,10,FALSE)&gt;0,VLOOKUP($A843,'Neizmirene obaveze JLS'!$A$11:$M$1500,10,FALSE),VLOOKUP($A843,'Neizmirene obaveze JLS'!$A$11:$M$1500,12,FALSE)),0)))</f>
        <v/>
      </c>
      <c r="N843" s="87" t="str">
        <f>IF(A843=0,"",IF($A843&lt;=$A$1,+IF(VLOOKUP(A843,'Rashodi- plan-izvršenje'!$A$8:$M$1500,10,FALSE)&gt;0,VLOOKUP(A843,'Rashodi- plan-izvršenje'!$A$8:$M$1500,11,FALSE),VLOOKUP(A843,'Rashodi- plan-izvršenje'!$A$8:$M$1500,13,FALSE)),+IF($A843&gt;$A$2,IF(VLOOKUP($A843,'Neizmirene obaveze JLS'!$A$8:$M$1500,10,FALSE)&gt;0,VLOOKUP($A843,'Neizmirene obaveze JLS'!$A$11:$M$1500,11,FALSE),VLOOKUP($A843,'Neizmirene obaveze JLS'!$A$11:$M$1500,13,FALSE)),0)))</f>
        <v/>
      </c>
      <c r="O843" s="87" t="str">
        <f>IF(A843=0,"",IF($A843&lt;=$A$1,VALUE(+VLOOKUP($A843,'Rashodi- plan-izvršenje'!$A$8:N$1500,'prenos-P-R-N'!O$1,FALSE)),IF($A843&lt;=A$2,VALUE(VLOOKUP($A843,'Prihodi- plan-izvršenje'!$A$8:$H$500,6,FALSE)),VALUE(VLOOKUP($A843,'Neizmirene obaveze JLS'!$A$8:$N$500,O$1,FALSE)))))</f>
        <v/>
      </c>
      <c r="P843" s="87" t="str">
        <f>IF(A843=0,"",IF(A843=0,0,IF(A843&gt;A$2,'šifarnik K-izvor'!G$3,+IF(Q843&lt;700,+'šifarnik K-izvor'!G$2,'šifarnik K-izvor'!G$1))))</f>
        <v/>
      </c>
      <c r="Q843" s="87">
        <f>IF($A843&lt;=$A$1,VALUE(+VLOOKUP($A843,'Rashodi- plan-izvršenje'!$A$8:O$1500,'prenos-P-R-N'!Q$1,FALSE)),IF($A843&lt;=$A$2,VLOOKUP($A843,'Prihodi- plan-izvršenje'!$A$4:$H$500,4,FALSE),IF($A843&lt;=$A$3,VLOOKUP(A843,'Neizmirene obaveze JLS'!$A$11:O$500,Q$1,FALSE),"")))</f>
        <v>0</v>
      </c>
      <c r="R843" s="88">
        <f>IF($A843&lt;=$A$1,VALUE(+VLOOKUP($A843,'Rashodi- plan-izvršenje'!$A$8:P$1500,'prenos-P-R-N'!R$1,FALSE)),IF($A843&lt;=$A$2,VLOOKUP($A843,'Prihodi- plan-izvršenje'!$A$4:$H$500,7,FALSE),""))</f>
        <v>0</v>
      </c>
      <c r="S843" s="88">
        <f>IF(A843=0,0,IF($A843&lt;=$A$1,VALUE(+VLOOKUP($A843,'Rashodi- plan-izvršenje'!$A$8:Q$1500,'prenos-P-R-N'!S$1,FALSE)),IF($A843&lt;=$A$2,VLOOKUP($A843,'Prihodi- plan-izvršenje'!$A$4:$H$500,8,FALSE),0)))</f>
        <v>0</v>
      </c>
      <c r="T843" s="88" t="str">
        <f>IF($A843&gt;$A$2,VLOOKUP($A843,'Neizmirene obaveze JLS'!$A$11:R$500,R$1,FALSE),"")</f>
        <v/>
      </c>
      <c r="U843" s="88">
        <f>IF($A843&gt;$A$2,VLOOKUP($A843,'Neizmirene obaveze JLS'!$A$11:S$500,S$1,FALSE),0)</f>
        <v>0</v>
      </c>
      <c r="V843" s="88">
        <f t="shared" si="78"/>
        <v>0</v>
      </c>
      <c r="W843" s="74"/>
      <c r="X843" s="74"/>
      <c r="Y843" s="74"/>
      <c r="Z843" s="74"/>
      <c r="AA843" s="193">
        <f t="shared" si="79"/>
        <v>1</v>
      </c>
      <c r="AB843" s="193" t="str">
        <f t="shared" si="80"/>
        <v/>
      </c>
    </row>
    <row r="844" spans="1:28">
      <c r="A844" s="89">
        <f>IF(AND(COUNTIF(A$1:A$3,"&gt;0")=1,MAX(A$8:A843)&lt;A$1),A843+1,IF(AND(COUNTIF(A$1:A$3,"&gt;0")=2,MAX(A$8:A843)&lt;A$2),A843+1,IF(AND(COUNTIF(A$1:A$3,"&gt;0")=3,MAX(A$8:A843)&lt;A$3),A843+1,0)))</f>
        <v>0</v>
      </c>
      <c r="B844" s="89" t="str">
        <f t="shared" si="81"/>
        <v/>
      </c>
      <c r="C844" s="89" t="str">
        <f t="shared" si="82"/>
        <v/>
      </c>
      <c r="D844" s="87" t="str">
        <f>IF($A844=0,"",IF($A844&lt;=$A$1,+VLOOKUP($A844,'Rashodi- plan-izvršenje'!$A$8:B$1500,'prenos-P-R-N'!D$1,FALSE),IF($A844&gt;$A$2,+VLOOKUP($A844,'Neizmirene obaveze JLS'!$A$11:B$500,'prenos-P-R-N'!D$1,FALSE),"")))</f>
        <v/>
      </c>
      <c r="E844" s="87" t="str">
        <f>IF($A844=0,"",IF($A844&lt;=$A$1,+VLOOKUP($A844,'Rashodi- plan-izvršenje'!$A$8:C$1500,'prenos-P-R-N'!E$1,FALSE),IF($A844&gt;$A$2,+VLOOKUP($A844,'Neizmirene obaveze JLS'!$A$11:C$500,'prenos-P-R-N'!E$1,FALSE),"")))</f>
        <v/>
      </c>
      <c r="F844" s="87" t="str">
        <f>IF($A844=0,"",IF($A844&lt;=$A$1,+VLOOKUP($A844,'Rashodi- plan-izvršenje'!$A$8:D$1500,'prenos-P-R-N'!F$1,FALSE),IF($A844&gt;$A$2,+VLOOKUP($A844,'Neizmirene obaveze JLS'!$A$11:D$500,'prenos-P-R-N'!F$1,FALSE),"")))</f>
        <v/>
      </c>
      <c r="G844" s="87" t="str">
        <f>IF($A844=0,"",IF($A844&lt;=$A$1,+VLOOKUP($A844,'Rashodi- plan-izvršenje'!$A$8:E$1500,'prenos-P-R-N'!G$1,FALSE),IF($A844&gt;$A$2,+VLOOKUP($A844,'Neizmirene obaveze JLS'!$A$11:E$500,'prenos-P-R-N'!G$1,FALSE),"")))</f>
        <v/>
      </c>
      <c r="H844" s="87" t="str">
        <f>IF($A844=0,"",IF($A844&lt;=$A$1,+VLOOKUP($A844,'Rashodi- plan-izvršenje'!$A$8:F$1500,'prenos-P-R-N'!H$1,FALSE),IF($A844&gt;$A$2,+VLOOKUP($A844,'Neizmirene obaveze JLS'!$A$11:F$500,'prenos-P-R-N'!H$1,FALSE),"")))</f>
        <v/>
      </c>
      <c r="I844" s="87" t="str">
        <f>IF($A844=0,"",IF($A844&lt;=$A$1,+VLOOKUP($A844,'Rashodi- plan-izvršenje'!$A$8:G$1500,'prenos-P-R-N'!I$1,FALSE),IF($A844&gt;$A$2,+VLOOKUP($A844,'Neizmirene obaveze JLS'!$A$11:G$500,'prenos-P-R-N'!I$1,FALSE),"")))</f>
        <v/>
      </c>
      <c r="J844" s="87" t="str">
        <f>IF($A844=0,"",IF($A844&lt;=$A$1,+VLOOKUP($A844,'Rashodi- plan-izvršenje'!$A$8:H$1500,'prenos-P-R-N'!J$1,FALSE),IF($A844&gt;$A$2,+VLOOKUP($A844,'Neizmirene obaveze JLS'!$A$11:H$500,'prenos-P-R-N'!J$1,FALSE),"")))</f>
        <v/>
      </c>
      <c r="K844" s="87" t="str">
        <f>IF($A844=0,"",IF($A844&lt;=$A$1,+VLOOKUP($A844,'Rashodi- plan-izvršenje'!$A$8:I$1500,'prenos-P-R-N'!K$1,FALSE),IF($A844&gt;$A$2,+VLOOKUP($A844,'Neizmirene obaveze JLS'!$A$11:I$500,'prenos-P-R-N'!K$1,FALSE),"")))</f>
        <v/>
      </c>
      <c r="L844" t="str">
        <f>IF(A844=0,"",IF(A844&lt;=A$1,+IF(VLOOKUP(A844,'Rashodi- plan-izvršenje'!A$8:J$1500,M$1,FALSE)&gt;0,"Програмска активност","Пројекат"),IF(A844&gt;A$2,+IF(VLOOKUP(A844,'Neizmirene obaveze JLS'!A$8:J$2008,M$1,FALSE)&gt;0,"Програмска активност","Пројекат"),"")))</f>
        <v/>
      </c>
      <c r="M844" s="87" t="str">
        <f>IF(A844=0,"",IF($A844&lt;=$A$1,+IF(VLOOKUP($A844,'Rashodi- plan-izvršenje'!$A$8:$M$1500,10,FALSE)&gt;0,VLOOKUP($A844,'Rashodi- plan-izvršenje'!$A$8:$M$1500,10,FALSE),VLOOKUP($A844,'Rashodi- plan-izvršenje'!$A$8:$M$1500,12,FALSE)),+IF($A844&gt;$A$2,IF(VLOOKUP($A844,'Neizmirene obaveze JLS'!$A$8:$M$1500,10,FALSE)&gt;0,VLOOKUP($A844,'Neizmirene obaveze JLS'!$A$11:$M$1500,10,FALSE),VLOOKUP($A844,'Neizmirene obaveze JLS'!$A$11:$M$1500,12,FALSE)),0)))</f>
        <v/>
      </c>
      <c r="N844" s="87" t="str">
        <f>IF(A844=0,"",IF($A844&lt;=$A$1,+IF(VLOOKUP(A844,'Rashodi- plan-izvršenje'!$A$8:$M$1500,10,FALSE)&gt;0,VLOOKUP(A844,'Rashodi- plan-izvršenje'!$A$8:$M$1500,11,FALSE),VLOOKUP(A844,'Rashodi- plan-izvršenje'!$A$8:$M$1500,13,FALSE)),+IF($A844&gt;$A$2,IF(VLOOKUP($A844,'Neizmirene obaveze JLS'!$A$8:$M$1500,10,FALSE)&gt;0,VLOOKUP($A844,'Neizmirene obaveze JLS'!$A$11:$M$1500,11,FALSE),VLOOKUP($A844,'Neizmirene obaveze JLS'!$A$11:$M$1500,13,FALSE)),0)))</f>
        <v/>
      </c>
      <c r="O844" s="87" t="str">
        <f>IF(A844=0,"",IF($A844&lt;=$A$1,VALUE(+VLOOKUP($A844,'Rashodi- plan-izvršenje'!$A$8:N$1500,'prenos-P-R-N'!O$1,FALSE)),IF($A844&lt;=A$2,VALUE(VLOOKUP($A844,'Prihodi- plan-izvršenje'!$A$8:$H$500,6,FALSE)),VALUE(VLOOKUP($A844,'Neizmirene obaveze JLS'!$A$8:$N$500,O$1,FALSE)))))</f>
        <v/>
      </c>
      <c r="P844" s="87" t="str">
        <f>IF(A844=0,"",IF(A844=0,0,IF(A844&gt;A$2,'šifarnik K-izvor'!G$3,+IF(Q844&lt;700,+'šifarnik K-izvor'!G$2,'šifarnik K-izvor'!G$1))))</f>
        <v/>
      </c>
      <c r="Q844" s="87">
        <f>IF($A844&lt;=$A$1,VALUE(+VLOOKUP($A844,'Rashodi- plan-izvršenje'!$A$8:O$1500,'prenos-P-R-N'!Q$1,FALSE)),IF($A844&lt;=$A$2,VLOOKUP($A844,'Prihodi- plan-izvršenje'!$A$4:$H$500,4,FALSE),IF($A844&lt;=$A$3,VLOOKUP(A844,'Neizmirene obaveze JLS'!$A$11:O$500,Q$1,FALSE),"")))</f>
        <v>0</v>
      </c>
      <c r="R844" s="88">
        <f>IF($A844&lt;=$A$1,VALUE(+VLOOKUP($A844,'Rashodi- plan-izvršenje'!$A$8:P$1500,'prenos-P-R-N'!R$1,FALSE)),IF($A844&lt;=$A$2,VLOOKUP($A844,'Prihodi- plan-izvršenje'!$A$4:$H$500,7,FALSE),""))</f>
        <v>0</v>
      </c>
      <c r="S844" s="88">
        <f>IF(A844=0,0,IF($A844&lt;=$A$1,VALUE(+VLOOKUP($A844,'Rashodi- plan-izvršenje'!$A$8:Q$1500,'prenos-P-R-N'!S$1,FALSE)),IF($A844&lt;=$A$2,VLOOKUP($A844,'Prihodi- plan-izvršenje'!$A$4:$H$500,8,FALSE),0)))</f>
        <v>0</v>
      </c>
      <c r="T844" s="88" t="str">
        <f>IF($A844&gt;$A$2,VLOOKUP($A844,'Neizmirene obaveze JLS'!$A$11:R$500,R$1,FALSE),"")</f>
        <v/>
      </c>
      <c r="U844" s="88">
        <f>IF($A844&gt;$A$2,VLOOKUP($A844,'Neizmirene obaveze JLS'!$A$11:S$500,S$1,FALSE),0)</f>
        <v>0</v>
      </c>
      <c r="V844" s="88">
        <f t="shared" si="78"/>
        <v>0</v>
      </c>
      <c r="W844" s="74"/>
      <c r="X844" s="74"/>
      <c r="Y844" s="74"/>
      <c r="Z844" s="74"/>
      <c r="AA844" s="193">
        <f t="shared" si="79"/>
        <v>1</v>
      </c>
      <c r="AB844" s="193" t="str">
        <f t="shared" si="80"/>
        <v/>
      </c>
    </row>
    <row r="845" spans="1:28">
      <c r="A845" s="89">
        <f>IF(AND(COUNTIF(A$1:A$3,"&gt;0")=1,MAX(A$8:A844)&lt;A$1),A844+1,IF(AND(COUNTIF(A$1:A$3,"&gt;0")=2,MAX(A$8:A844)&lt;A$2),A844+1,IF(AND(COUNTIF(A$1:A$3,"&gt;0")=3,MAX(A$8:A844)&lt;A$3),A844+1,0)))</f>
        <v>0</v>
      </c>
      <c r="B845" s="89" t="str">
        <f t="shared" si="81"/>
        <v/>
      </c>
      <c r="C845" s="89" t="str">
        <f t="shared" si="82"/>
        <v/>
      </c>
      <c r="D845" s="87" t="str">
        <f>IF($A845=0,"",IF($A845&lt;=$A$1,+VLOOKUP($A845,'Rashodi- plan-izvršenje'!$A$8:B$1500,'prenos-P-R-N'!D$1,FALSE),IF($A845&gt;$A$2,+VLOOKUP($A845,'Neizmirene obaveze JLS'!$A$11:B$500,'prenos-P-R-N'!D$1,FALSE),"")))</f>
        <v/>
      </c>
      <c r="E845" s="87" t="str">
        <f>IF($A845=0,"",IF($A845&lt;=$A$1,+VLOOKUP($A845,'Rashodi- plan-izvršenje'!$A$8:C$1500,'prenos-P-R-N'!E$1,FALSE),IF($A845&gt;$A$2,+VLOOKUP($A845,'Neizmirene obaveze JLS'!$A$11:C$500,'prenos-P-R-N'!E$1,FALSE),"")))</f>
        <v/>
      </c>
      <c r="F845" s="87" t="str">
        <f>IF($A845=0,"",IF($A845&lt;=$A$1,+VLOOKUP($A845,'Rashodi- plan-izvršenje'!$A$8:D$1500,'prenos-P-R-N'!F$1,FALSE),IF($A845&gt;$A$2,+VLOOKUP($A845,'Neizmirene obaveze JLS'!$A$11:D$500,'prenos-P-R-N'!F$1,FALSE),"")))</f>
        <v/>
      </c>
      <c r="G845" s="87" t="str">
        <f>IF($A845=0,"",IF($A845&lt;=$A$1,+VLOOKUP($A845,'Rashodi- plan-izvršenje'!$A$8:E$1500,'prenos-P-R-N'!G$1,FALSE),IF($A845&gt;$A$2,+VLOOKUP($A845,'Neizmirene obaveze JLS'!$A$11:E$500,'prenos-P-R-N'!G$1,FALSE),"")))</f>
        <v/>
      </c>
      <c r="H845" s="87" t="str">
        <f>IF($A845=0,"",IF($A845&lt;=$A$1,+VLOOKUP($A845,'Rashodi- plan-izvršenje'!$A$8:F$1500,'prenos-P-R-N'!H$1,FALSE),IF($A845&gt;$A$2,+VLOOKUP($A845,'Neizmirene obaveze JLS'!$A$11:F$500,'prenos-P-R-N'!H$1,FALSE),"")))</f>
        <v/>
      </c>
      <c r="I845" s="87" t="str">
        <f>IF($A845=0,"",IF($A845&lt;=$A$1,+VLOOKUP($A845,'Rashodi- plan-izvršenje'!$A$8:G$1500,'prenos-P-R-N'!I$1,FALSE),IF($A845&gt;$A$2,+VLOOKUP($A845,'Neizmirene obaveze JLS'!$A$11:G$500,'prenos-P-R-N'!I$1,FALSE),"")))</f>
        <v/>
      </c>
      <c r="J845" s="87" t="str">
        <f>IF($A845=0,"",IF($A845&lt;=$A$1,+VLOOKUP($A845,'Rashodi- plan-izvršenje'!$A$8:H$1500,'prenos-P-R-N'!J$1,FALSE),IF($A845&gt;$A$2,+VLOOKUP($A845,'Neizmirene obaveze JLS'!$A$11:H$500,'prenos-P-R-N'!J$1,FALSE),"")))</f>
        <v/>
      </c>
      <c r="K845" s="87" t="str">
        <f>IF($A845=0,"",IF($A845&lt;=$A$1,+VLOOKUP($A845,'Rashodi- plan-izvršenje'!$A$8:I$1500,'prenos-P-R-N'!K$1,FALSE),IF($A845&gt;$A$2,+VLOOKUP($A845,'Neizmirene obaveze JLS'!$A$11:I$500,'prenos-P-R-N'!K$1,FALSE),"")))</f>
        <v/>
      </c>
      <c r="L845" t="str">
        <f>IF(A845=0,"",IF(A845&lt;=A$1,+IF(VLOOKUP(A845,'Rashodi- plan-izvršenje'!A$8:J$1500,M$1,FALSE)&gt;0,"Програмска активност","Пројекат"),IF(A845&gt;A$2,+IF(VLOOKUP(A845,'Neizmirene obaveze JLS'!A$8:J$2008,M$1,FALSE)&gt;0,"Програмска активност","Пројекат"),"")))</f>
        <v/>
      </c>
      <c r="M845" s="87" t="str">
        <f>IF(A845=0,"",IF($A845&lt;=$A$1,+IF(VLOOKUP($A845,'Rashodi- plan-izvršenje'!$A$8:$M$1500,10,FALSE)&gt;0,VLOOKUP($A845,'Rashodi- plan-izvršenje'!$A$8:$M$1500,10,FALSE),VLOOKUP($A845,'Rashodi- plan-izvršenje'!$A$8:$M$1500,12,FALSE)),+IF($A845&gt;$A$2,IF(VLOOKUP($A845,'Neizmirene obaveze JLS'!$A$8:$M$1500,10,FALSE)&gt;0,VLOOKUP($A845,'Neizmirene obaveze JLS'!$A$11:$M$1500,10,FALSE),VLOOKUP($A845,'Neizmirene obaveze JLS'!$A$11:$M$1500,12,FALSE)),0)))</f>
        <v/>
      </c>
      <c r="N845" s="87" t="str">
        <f>IF(A845=0,"",IF($A845&lt;=$A$1,+IF(VLOOKUP(A845,'Rashodi- plan-izvršenje'!$A$8:$M$1500,10,FALSE)&gt;0,VLOOKUP(A845,'Rashodi- plan-izvršenje'!$A$8:$M$1500,11,FALSE),VLOOKUP(A845,'Rashodi- plan-izvršenje'!$A$8:$M$1500,13,FALSE)),+IF($A845&gt;$A$2,IF(VLOOKUP($A845,'Neizmirene obaveze JLS'!$A$8:$M$1500,10,FALSE)&gt;0,VLOOKUP($A845,'Neizmirene obaveze JLS'!$A$11:$M$1500,11,FALSE),VLOOKUP($A845,'Neizmirene obaveze JLS'!$A$11:$M$1500,13,FALSE)),0)))</f>
        <v/>
      </c>
      <c r="O845" s="87" t="str">
        <f>IF(A845=0,"",IF($A845&lt;=$A$1,VALUE(+VLOOKUP($A845,'Rashodi- plan-izvršenje'!$A$8:N$1500,'prenos-P-R-N'!O$1,FALSE)),IF($A845&lt;=A$2,VALUE(VLOOKUP($A845,'Prihodi- plan-izvršenje'!$A$8:$H$500,6,FALSE)),VALUE(VLOOKUP($A845,'Neizmirene obaveze JLS'!$A$8:$N$500,O$1,FALSE)))))</f>
        <v/>
      </c>
      <c r="P845" s="87" t="str">
        <f>IF(A845=0,"",IF(A845=0,0,IF(A845&gt;A$2,'šifarnik K-izvor'!G$3,+IF(Q845&lt;700,+'šifarnik K-izvor'!G$2,'šifarnik K-izvor'!G$1))))</f>
        <v/>
      </c>
      <c r="Q845" s="87">
        <f>IF($A845&lt;=$A$1,VALUE(+VLOOKUP($A845,'Rashodi- plan-izvršenje'!$A$8:O$1500,'prenos-P-R-N'!Q$1,FALSE)),IF($A845&lt;=$A$2,VLOOKUP($A845,'Prihodi- plan-izvršenje'!$A$4:$H$500,4,FALSE),IF($A845&lt;=$A$3,VLOOKUP(A845,'Neizmirene obaveze JLS'!$A$11:O$500,Q$1,FALSE),"")))</f>
        <v>0</v>
      </c>
      <c r="R845" s="88">
        <f>IF($A845&lt;=$A$1,VALUE(+VLOOKUP($A845,'Rashodi- plan-izvršenje'!$A$8:P$1500,'prenos-P-R-N'!R$1,FALSE)),IF($A845&lt;=$A$2,VLOOKUP($A845,'Prihodi- plan-izvršenje'!$A$4:$H$500,7,FALSE),""))</f>
        <v>0</v>
      </c>
      <c r="S845" s="88">
        <f>IF(A845=0,0,IF($A845&lt;=$A$1,VALUE(+VLOOKUP($A845,'Rashodi- plan-izvršenje'!$A$8:Q$1500,'prenos-P-R-N'!S$1,FALSE)),IF($A845&lt;=$A$2,VLOOKUP($A845,'Prihodi- plan-izvršenje'!$A$4:$H$500,8,FALSE),0)))</f>
        <v>0</v>
      </c>
      <c r="T845" s="88" t="str">
        <f>IF($A845&gt;$A$2,VLOOKUP($A845,'Neizmirene obaveze JLS'!$A$11:R$500,R$1,FALSE),"")</f>
        <v/>
      </c>
      <c r="U845" s="88">
        <f>IF($A845&gt;$A$2,VLOOKUP($A845,'Neizmirene obaveze JLS'!$A$11:S$500,S$1,FALSE),0)</f>
        <v>0</v>
      </c>
      <c r="V845" s="88">
        <f t="shared" si="78"/>
        <v>0</v>
      </c>
      <c r="W845" s="74"/>
      <c r="X845" s="74"/>
      <c r="Y845" s="74"/>
      <c r="Z845" s="74"/>
      <c r="AA845" s="193">
        <f t="shared" si="79"/>
        <v>1</v>
      </c>
      <c r="AB845" s="193" t="str">
        <f t="shared" si="80"/>
        <v/>
      </c>
    </row>
    <row r="846" spans="1:28">
      <c r="A846" s="89">
        <f>IF(AND(COUNTIF(A$1:A$3,"&gt;0")=1,MAX(A$8:A845)&lt;A$1),A845+1,IF(AND(COUNTIF(A$1:A$3,"&gt;0")=2,MAX(A$8:A845)&lt;A$2),A845+1,IF(AND(COUNTIF(A$1:A$3,"&gt;0")=3,MAX(A$8:A845)&lt;A$3),A845+1,0)))</f>
        <v>0</v>
      </c>
      <c r="B846" s="89" t="str">
        <f t="shared" si="81"/>
        <v/>
      </c>
      <c r="C846" s="89" t="str">
        <f t="shared" si="82"/>
        <v/>
      </c>
      <c r="D846" s="87" t="str">
        <f>IF($A846=0,"",IF($A846&lt;=$A$1,+VLOOKUP($A846,'Rashodi- plan-izvršenje'!$A$8:B$1500,'prenos-P-R-N'!D$1,FALSE),IF($A846&gt;$A$2,+VLOOKUP($A846,'Neizmirene obaveze JLS'!$A$11:B$500,'prenos-P-R-N'!D$1,FALSE),"")))</f>
        <v/>
      </c>
      <c r="E846" s="87" t="str">
        <f>IF($A846=0,"",IF($A846&lt;=$A$1,+VLOOKUP($A846,'Rashodi- plan-izvršenje'!$A$8:C$1500,'prenos-P-R-N'!E$1,FALSE),IF($A846&gt;$A$2,+VLOOKUP($A846,'Neizmirene obaveze JLS'!$A$11:C$500,'prenos-P-R-N'!E$1,FALSE),"")))</f>
        <v/>
      </c>
      <c r="F846" s="87" t="str">
        <f>IF($A846=0,"",IF($A846&lt;=$A$1,+VLOOKUP($A846,'Rashodi- plan-izvršenje'!$A$8:D$1500,'prenos-P-R-N'!F$1,FALSE),IF($A846&gt;$A$2,+VLOOKUP($A846,'Neizmirene obaveze JLS'!$A$11:D$500,'prenos-P-R-N'!F$1,FALSE),"")))</f>
        <v/>
      </c>
      <c r="G846" s="87" t="str">
        <f>IF($A846=0,"",IF($A846&lt;=$A$1,+VLOOKUP($A846,'Rashodi- plan-izvršenje'!$A$8:E$1500,'prenos-P-R-N'!G$1,FALSE),IF($A846&gt;$A$2,+VLOOKUP($A846,'Neizmirene obaveze JLS'!$A$11:E$500,'prenos-P-R-N'!G$1,FALSE),"")))</f>
        <v/>
      </c>
      <c r="H846" s="87" t="str">
        <f>IF($A846=0,"",IF($A846&lt;=$A$1,+VLOOKUP($A846,'Rashodi- plan-izvršenje'!$A$8:F$1500,'prenos-P-R-N'!H$1,FALSE),IF($A846&gt;$A$2,+VLOOKUP($A846,'Neizmirene obaveze JLS'!$A$11:F$500,'prenos-P-R-N'!H$1,FALSE),"")))</f>
        <v/>
      </c>
      <c r="I846" s="87" t="str">
        <f>IF($A846=0,"",IF($A846&lt;=$A$1,+VLOOKUP($A846,'Rashodi- plan-izvršenje'!$A$8:G$1500,'prenos-P-R-N'!I$1,FALSE),IF($A846&gt;$A$2,+VLOOKUP($A846,'Neizmirene obaveze JLS'!$A$11:G$500,'prenos-P-R-N'!I$1,FALSE),"")))</f>
        <v/>
      </c>
      <c r="J846" s="87" t="str">
        <f>IF($A846=0,"",IF($A846&lt;=$A$1,+VLOOKUP($A846,'Rashodi- plan-izvršenje'!$A$8:H$1500,'prenos-P-R-N'!J$1,FALSE),IF($A846&gt;$A$2,+VLOOKUP($A846,'Neizmirene obaveze JLS'!$A$11:H$500,'prenos-P-R-N'!J$1,FALSE),"")))</f>
        <v/>
      </c>
      <c r="K846" s="87" t="str">
        <f>IF($A846=0,"",IF($A846&lt;=$A$1,+VLOOKUP($A846,'Rashodi- plan-izvršenje'!$A$8:I$1500,'prenos-P-R-N'!K$1,FALSE),IF($A846&gt;$A$2,+VLOOKUP($A846,'Neizmirene obaveze JLS'!$A$11:I$500,'prenos-P-R-N'!K$1,FALSE),"")))</f>
        <v/>
      </c>
      <c r="L846" t="str">
        <f>IF(A846=0,"",IF(A846&lt;=A$1,+IF(VLOOKUP(A846,'Rashodi- plan-izvršenje'!A$8:J$1500,M$1,FALSE)&gt;0,"Програмска активност","Пројекат"),IF(A846&gt;A$2,+IF(VLOOKUP(A846,'Neizmirene obaveze JLS'!A$8:J$2008,M$1,FALSE)&gt;0,"Програмска активност","Пројекат"),"")))</f>
        <v/>
      </c>
      <c r="M846" s="87" t="str">
        <f>IF(A846=0,"",IF($A846&lt;=$A$1,+IF(VLOOKUP($A846,'Rashodi- plan-izvršenje'!$A$8:$M$1500,10,FALSE)&gt;0,VLOOKUP($A846,'Rashodi- plan-izvršenje'!$A$8:$M$1500,10,FALSE),VLOOKUP($A846,'Rashodi- plan-izvršenje'!$A$8:$M$1500,12,FALSE)),+IF($A846&gt;$A$2,IF(VLOOKUP($A846,'Neizmirene obaveze JLS'!$A$8:$M$1500,10,FALSE)&gt;0,VLOOKUP($A846,'Neizmirene obaveze JLS'!$A$11:$M$1500,10,FALSE),VLOOKUP($A846,'Neizmirene obaveze JLS'!$A$11:$M$1500,12,FALSE)),0)))</f>
        <v/>
      </c>
      <c r="N846" s="87" t="str">
        <f>IF(A846=0,"",IF($A846&lt;=$A$1,+IF(VLOOKUP(A846,'Rashodi- plan-izvršenje'!$A$8:$M$1500,10,FALSE)&gt;0,VLOOKUP(A846,'Rashodi- plan-izvršenje'!$A$8:$M$1500,11,FALSE),VLOOKUP(A846,'Rashodi- plan-izvršenje'!$A$8:$M$1500,13,FALSE)),+IF($A846&gt;$A$2,IF(VLOOKUP($A846,'Neizmirene obaveze JLS'!$A$8:$M$1500,10,FALSE)&gt;0,VLOOKUP($A846,'Neizmirene obaveze JLS'!$A$11:$M$1500,11,FALSE),VLOOKUP($A846,'Neizmirene obaveze JLS'!$A$11:$M$1500,13,FALSE)),0)))</f>
        <v/>
      </c>
      <c r="O846" s="87" t="str">
        <f>IF(A846=0,"",IF($A846&lt;=$A$1,VALUE(+VLOOKUP($A846,'Rashodi- plan-izvršenje'!$A$8:N$1500,'prenos-P-R-N'!O$1,FALSE)),IF($A846&lt;=A$2,VALUE(VLOOKUP($A846,'Prihodi- plan-izvršenje'!$A$8:$H$500,6,FALSE)),VALUE(VLOOKUP($A846,'Neizmirene obaveze JLS'!$A$8:$N$500,O$1,FALSE)))))</f>
        <v/>
      </c>
      <c r="P846" s="87" t="str">
        <f>IF(A846=0,"",IF(A846=0,0,IF(A846&gt;A$2,'šifarnik K-izvor'!G$3,+IF(Q846&lt;700,+'šifarnik K-izvor'!G$2,'šifarnik K-izvor'!G$1))))</f>
        <v/>
      </c>
      <c r="Q846" s="87">
        <f>IF($A846&lt;=$A$1,VALUE(+VLOOKUP($A846,'Rashodi- plan-izvršenje'!$A$8:O$1500,'prenos-P-R-N'!Q$1,FALSE)),IF($A846&lt;=$A$2,VLOOKUP($A846,'Prihodi- plan-izvršenje'!$A$4:$H$500,4,FALSE),IF($A846&lt;=$A$3,VLOOKUP(A846,'Neizmirene obaveze JLS'!$A$11:O$500,Q$1,FALSE),"")))</f>
        <v>0</v>
      </c>
      <c r="R846" s="88">
        <f>IF($A846&lt;=$A$1,VALUE(+VLOOKUP($A846,'Rashodi- plan-izvršenje'!$A$8:P$1500,'prenos-P-R-N'!R$1,FALSE)),IF($A846&lt;=$A$2,VLOOKUP($A846,'Prihodi- plan-izvršenje'!$A$4:$H$500,7,FALSE),""))</f>
        <v>0</v>
      </c>
      <c r="S846" s="88">
        <f>IF(A846=0,0,IF($A846&lt;=$A$1,VALUE(+VLOOKUP($A846,'Rashodi- plan-izvršenje'!$A$8:Q$1500,'prenos-P-R-N'!S$1,FALSE)),IF($A846&lt;=$A$2,VLOOKUP($A846,'Prihodi- plan-izvršenje'!$A$4:$H$500,8,FALSE),0)))</f>
        <v>0</v>
      </c>
      <c r="T846" s="88" t="str">
        <f>IF($A846&gt;$A$2,VLOOKUP($A846,'Neizmirene obaveze JLS'!$A$11:R$500,R$1,FALSE),"")</f>
        <v/>
      </c>
      <c r="U846" s="88">
        <f>IF($A846&gt;$A$2,VLOOKUP($A846,'Neizmirene obaveze JLS'!$A$11:S$500,S$1,FALSE),0)</f>
        <v>0</v>
      </c>
      <c r="V846" s="88">
        <f t="shared" si="78"/>
        <v>0</v>
      </c>
      <c r="W846" s="74"/>
      <c r="X846" s="74"/>
      <c r="Y846" s="74"/>
      <c r="Z846" s="74"/>
      <c r="AA846" s="193">
        <f t="shared" si="79"/>
        <v>1</v>
      </c>
      <c r="AB846" s="193" t="str">
        <f t="shared" si="80"/>
        <v/>
      </c>
    </row>
    <row r="847" spans="1:28">
      <c r="A847" s="89">
        <f>IF(AND(COUNTIF(A$1:A$3,"&gt;0")=1,MAX(A$8:A846)&lt;A$1),A846+1,IF(AND(COUNTIF(A$1:A$3,"&gt;0")=2,MAX(A$8:A846)&lt;A$2),A846+1,IF(AND(COUNTIF(A$1:A$3,"&gt;0")=3,MAX(A$8:A846)&lt;A$3),A846+1,0)))</f>
        <v>0</v>
      </c>
      <c r="B847" s="89" t="str">
        <f t="shared" si="81"/>
        <v/>
      </c>
      <c r="C847" s="89" t="str">
        <f t="shared" si="82"/>
        <v/>
      </c>
      <c r="D847" s="87" t="str">
        <f>IF($A847=0,"",IF($A847&lt;=$A$1,+VLOOKUP($A847,'Rashodi- plan-izvršenje'!$A$8:B$1500,'prenos-P-R-N'!D$1,FALSE),IF($A847&gt;$A$2,+VLOOKUP($A847,'Neizmirene obaveze JLS'!$A$11:B$500,'prenos-P-R-N'!D$1,FALSE),"")))</f>
        <v/>
      </c>
      <c r="E847" s="87" t="str">
        <f>IF($A847=0,"",IF($A847&lt;=$A$1,+VLOOKUP($A847,'Rashodi- plan-izvršenje'!$A$8:C$1500,'prenos-P-R-N'!E$1,FALSE),IF($A847&gt;$A$2,+VLOOKUP($A847,'Neizmirene obaveze JLS'!$A$11:C$500,'prenos-P-R-N'!E$1,FALSE),"")))</f>
        <v/>
      </c>
      <c r="F847" s="87" t="str">
        <f>IF($A847=0,"",IF($A847&lt;=$A$1,+VLOOKUP($A847,'Rashodi- plan-izvršenje'!$A$8:D$1500,'prenos-P-R-N'!F$1,FALSE),IF($A847&gt;$A$2,+VLOOKUP($A847,'Neizmirene obaveze JLS'!$A$11:D$500,'prenos-P-R-N'!F$1,FALSE),"")))</f>
        <v/>
      </c>
      <c r="G847" s="87" t="str">
        <f>IF($A847=0,"",IF($A847&lt;=$A$1,+VLOOKUP($A847,'Rashodi- plan-izvršenje'!$A$8:E$1500,'prenos-P-R-N'!G$1,FALSE),IF($A847&gt;$A$2,+VLOOKUP($A847,'Neizmirene obaveze JLS'!$A$11:E$500,'prenos-P-R-N'!G$1,FALSE),"")))</f>
        <v/>
      </c>
      <c r="H847" s="87" t="str">
        <f>IF($A847=0,"",IF($A847&lt;=$A$1,+VLOOKUP($A847,'Rashodi- plan-izvršenje'!$A$8:F$1500,'prenos-P-R-N'!H$1,FALSE),IF($A847&gt;$A$2,+VLOOKUP($A847,'Neizmirene obaveze JLS'!$A$11:F$500,'prenos-P-R-N'!H$1,FALSE),"")))</f>
        <v/>
      </c>
      <c r="I847" s="87" t="str">
        <f>IF($A847=0,"",IF($A847&lt;=$A$1,+VLOOKUP($A847,'Rashodi- plan-izvršenje'!$A$8:G$1500,'prenos-P-R-N'!I$1,FALSE),IF($A847&gt;$A$2,+VLOOKUP($A847,'Neizmirene obaveze JLS'!$A$11:G$500,'prenos-P-R-N'!I$1,FALSE),"")))</f>
        <v/>
      </c>
      <c r="J847" s="87" t="str">
        <f>IF($A847=0,"",IF($A847&lt;=$A$1,+VLOOKUP($A847,'Rashodi- plan-izvršenje'!$A$8:H$1500,'prenos-P-R-N'!J$1,FALSE),IF($A847&gt;$A$2,+VLOOKUP($A847,'Neizmirene obaveze JLS'!$A$11:H$500,'prenos-P-R-N'!J$1,FALSE),"")))</f>
        <v/>
      </c>
      <c r="K847" s="87" t="str">
        <f>IF($A847=0,"",IF($A847&lt;=$A$1,+VLOOKUP($A847,'Rashodi- plan-izvršenje'!$A$8:I$1500,'prenos-P-R-N'!K$1,FALSE),IF($A847&gt;$A$2,+VLOOKUP($A847,'Neizmirene obaveze JLS'!$A$11:I$500,'prenos-P-R-N'!K$1,FALSE),"")))</f>
        <v/>
      </c>
      <c r="L847" t="str">
        <f>IF(A847=0,"",IF(A847&lt;=A$1,+IF(VLOOKUP(A847,'Rashodi- plan-izvršenje'!A$8:J$1500,M$1,FALSE)&gt;0,"Програмска активност","Пројекат"),IF(A847&gt;A$2,+IF(VLOOKUP(A847,'Neizmirene obaveze JLS'!A$8:J$2008,M$1,FALSE)&gt;0,"Програмска активност","Пројекат"),"")))</f>
        <v/>
      </c>
      <c r="M847" s="87" t="str">
        <f>IF(A847=0,"",IF($A847&lt;=$A$1,+IF(VLOOKUP($A847,'Rashodi- plan-izvršenje'!$A$8:$M$1500,10,FALSE)&gt;0,VLOOKUP($A847,'Rashodi- plan-izvršenje'!$A$8:$M$1500,10,FALSE),VLOOKUP($A847,'Rashodi- plan-izvršenje'!$A$8:$M$1500,12,FALSE)),+IF($A847&gt;$A$2,IF(VLOOKUP($A847,'Neizmirene obaveze JLS'!$A$8:$M$1500,10,FALSE)&gt;0,VLOOKUP($A847,'Neizmirene obaveze JLS'!$A$11:$M$1500,10,FALSE),VLOOKUP($A847,'Neizmirene obaveze JLS'!$A$11:$M$1500,12,FALSE)),0)))</f>
        <v/>
      </c>
      <c r="N847" s="87" t="str">
        <f>IF(A847=0,"",IF($A847&lt;=$A$1,+IF(VLOOKUP(A847,'Rashodi- plan-izvršenje'!$A$8:$M$1500,10,FALSE)&gt;0,VLOOKUP(A847,'Rashodi- plan-izvršenje'!$A$8:$M$1500,11,FALSE),VLOOKUP(A847,'Rashodi- plan-izvršenje'!$A$8:$M$1500,13,FALSE)),+IF($A847&gt;$A$2,IF(VLOOKUP($A847,'Neizmirene obaveze JLS'!$A$8:$M$1500,10,FALSE)&gt;0,VLOOKUP($A847,'Neizmirene obaveze JLS'!$A$11:$M$1500,11,FALSE),VLOOKUP($A847,'Neizmirene obaveze JLS'!$A$11:$M$1500,13,FALSE)),0)))</f>
        <v/>
      </c>
      <c r="O847" s="87" t="str">
        <f>IF(A847=0,"",IF($A847&lt;=$A$1,VALUE(+VLOOKUP($A847,'Rashodi- plan-izvršenje'!$A$8:N$1500,'prenos-P-R-N'!O$1,FALSE)),IF($A847&lt;=A$2,VALUE(VLOOKUP($A847,'Prihodi- plan-izvršenje'!$A$8:$H$500,6,FALSE)),VALUE(VLOOKUP($A847,'Neizmirene obaveze JLS'!$A$8:$N$500,O$1,FALSE)))))</f>
        <v/>
      </c>
      <c r="P847" s="87" t="str">
        <f>IF(A847=0,"",IF(A847=0,0,IF(A847&gt;A$2,'šifarnik K-izvor'!G$3,+IF(Q847&lt;700,+'šifarnik K-izvor'!G$2,'šifarnik K-izvor'!G$1))))</f>
        <v/>
      </c>
      <c r="Q847" s="87">
        <f>IF($A847&lt;=$A$1,VALUE(+VLOOKUP($A847,'Rashodi- plan-izvršenje'!$A$8:O$1500,'prenos-P-R-N'!Q$1,FALSE)),IF($A847&lt;=$A$2,VLOOKUP($A847,'Prihodi- plan-izvršenje'!$A$4:$H$500,4,FALSE),IF($A847&lt;=$A$3,VLOOKUP(A847,'Neizmirene obaveze JLS'!$A$11:O$500,Q$1,FALSE),"")))</f>
        <v>0</v>
      </c>
      <c r="R847" s="88">
        <f>IF($A847&lt;=$A$1,VALUE(+VLOOKUP($A847,'Rashodi- plan-izvršenje'!$A$8:P$1500,'prenos-P-R-N'!R$1,FALSE)),IF($A847&lt;=$A$2,VLOOKUP($A847,'Prihodi- plan-izvršenje'!$A$4:$H$500,7,FALSE),""))</f>
        <v>0</v>
      </c>
      <c r="S847" s="88">
        <f>IF(A847=0,0,IF($A847&lt;=$A$1,VALUE(+VLOOKUP($A847,'Rashodi- plan-izvršenje'!$A$8:Q$1500,'prenos-P-R-N'!S$1,FALSE)),IF($A847&lt;=$A$2,VLOOKUP($A847,'Prihodi- plan-izvršenje'!$A$4:$H$500,8,FALSE),0)))</f>
        <v>0</v>
      </c>
      <c r="T847" s="88" t="str">
        <f>IF($A847&gt;$A$2,VLOOKUP($A847,'Neizmirene obaveze JLS'!$A$11:R$500,R$1,FALSE),"")</f>
        <v/>
      </c>
      <c r="U847" s="88">
        <f>IF($A847&gt;$A$2,VLOOKUP($A847,'Neizmirene obaveze JLS'!$A$11:S$500,S$1,FALSE),0)</f>
        <v>0</v>
      </c>
      <c r="V847" s="88">
        <f t="shared" si="78"/>
        <v>0</v>
      </c>
      <c r="W847" s="74"/>
      <c r="X847" s="74"/>
      <c r="Y847" s="74"/>
      <c r="Z847" s="74"/>
      <c r="AA847" s="193">
        <f t="shared" si="79"/>
        <v>1</v>
      </c>
      <c r="AB847" s="193" t="str">
        <f t="shared" si="80"/>
        <v/>
      </c>
    </row>
    <row r="848" spans="1:28">
      <c r="A848" s="89">
        <f>IF(AND(COUNTIF(A$1:A$3,"&gt;0")=1,MAX(A$8:A847)&lt;A$1),A847+1,IF(AND(COUNTIF(A$1:A$3,"&gt;0")=2,MAX(A$8:A847)&lt;A$2),A847+1,IF(AND(COUNTIF(A$1:A$3,"&gt;0")=3,MAX(A$8:A847)&lt;A$3),A847+1,0)))</f>
        <v>0</v>
      </c>
      <c r="B848" s="89" t="str">
        <f t="shared" si="81"/>
        <v/>
      </c>
      <c r="C848" s="89" t="str">
        <f t="shared" si="82"/>
        <v/>
      </c>
      <c r="D848" s="87" t="str">
        <f>IF($A848=0,"",IF($A848&lt;=$A$1,+VLOOKUP($A848,'Rashodi- plan-izvršenje'!$A$8:B$1500,'prenos-P-R-N'!D$1,FALSE),IF($A848&gt;$A$2,+VLOOKUP($A848,'Neizmirene obaveze JLS'!$A$11:B$500,'prenos-P-R-N'!D$1,FALSE),"")))</f>
        <v/>
      </c>
      <c r="E848" s="87" t="str">
        <f>IF($A848=0,"",IF($A848&lt;=$A$1,+VLOOKUP($A848,'Rashodi- plan-izvršenje'!$A$8:C$1500,'prenos-P-R-N'!E$1,FALSE),IF($A848&gt;$A$2,+VLOOKUP($A848,'Neizmirene obaveze JLS'!$A$11:C$500,'prenos-P-R-N'!E$1,FALSE),"")))</f>
        <v/>
      </c>
      <c r="F848" s="87" t="str">
        <f>IF($A848=0,"",IF($A848&lt;=$A$1,+VLOOKUP($A848,'Rashodi- plan-izvršenje'!$A$8:D$1500,'prenos-P-R-N'!F$1,FALSE),IF($A848&gt;$A$2,+VLOOKUP($A848,'Neizmirene obaveze JLS'!$A$11:D$500,'prenos-P-R-N'!F$1,FALSE),"")))</f>
        <v/>
      </c>
      <c r="G848" s="87" t="str">
        <f>IF($A848=0,"",IF($A848&lt;=$A$1,+VLOOKUP($A848,'Rashodi- plan-izvršenje'!$A$8:E$1500,'prenos-P-R-N'!G$1,FALSE),IF($A848&gt;$A$2,+VLOOKUP($A848,'Neizmirene obaveze JLS'!$A$11:E$500,'prenos-P-R-N'!G$1,FALSE),"")))</f>
        <v/>
      </c>
      <c r="H848" s="87" t="str">
        <f>IF($A848=0,"",IF($A848&lt;=$A$1,+VLOOKUP($A848,'Rashodi- plan-izvršenje'!$A$8:F$1500,'prenos-P-R-N'!H$1,FALSE),IF($A848&gt;$A$2,+VLOOKUP($A848,'Neizmirene obaveze JLS'!$A$11:F$500,'prenos-P-R-N'!H$1,FALSE),"")))</f>
        <v/>
      </c>
      <c r="I848" s="87" t="str">
        <f>IF($A848=0,"",IF($A848&lt;=$A$1,+VLOOKUP($A848,'Rashodi- plan-izvršenje'!$A$8:G$1500,'prenos-P-R-N'!I$1,FALSE),IF($A848&gt;$A$2,+VLOOKUP($A848,'Neizmirene obaveze JLS'!$A$11:G$500,'prenos-P-R-N'!I$1,FALSE),"")))</f>
        <v/>
      </c>
      <c r="J848" s="87" t="str">
        <f>IF($A848=0,"",IF($A848&lt;=$A$1,+VLOOKUP($A848,'Rashodi- plan-izvršenje'!$A$8:H$1500,'prenos-P-R-N'!J$1,FALSE),IF($A848&gt;$A$2,+VLOOKUP($A848,'Neizmirene obaveze JLS'!$A$11:H$500,'prenos-P-R-N'!J$1,FALSE),"")))</f>
        <v/>
      </c>
      <c r="K848" s="87" t="str">
        <f>IF($A848=0,"",IF($A848&lt;=$A$1,+VLOOKUP($A848,'Rashodi- plan-izvršenje'!$A$8:I$1500,'prenos-P-R-N'!K$1,FALSE),IF($A848&gt;$A$2,+VLOOKUP($A848,'Neizmirene obaveze JLS'!$A$11:I$500,'prenos-P-R-N'!K$1,FALSE),"")))</f>
        <v/>
      </c>
      <c r="L848" t="str">
        <f>IF(A848=0,"",IF(A848&lt;=A$1,+IF(VLOOKUP(A848,'Rashodi- plan-izvršenje'!A$8:J$1500,M$1,FALSE)&gt;0,"Програмска активност","Пројекат"),IF(A848&gt;A$2,+IF(VLOOKUP(A848,'Neizmirene obaveze JLS'!A$8:J$2008,M$1,FALSE)&gt;0,"Програмска активност","Пројекат"),"")))</f>
        <v/>
      </c>
      <c r="M848" s="87" t="str">
        <f>IF(A848=0,"",IF($A848&lt;=$A$1,+IF(VLOOKUP($A848,'Rashodi- plan-izvršenje'!$A$8:$M$1500,10,FALSE)&gt;0,VLOOKUP($A848,'Rashodi- plan-izvršenje'!$A$8:$M$1500,10,FALSE),VLOOKUP($A848,'Rashodi- plan-izvršenje'!$A$8:$M$1500,12,FALSE)),+IF($A848&gt;$A$2,IF(VLOOKUP($A848,'Neizmirene obaveze JLS'!$A$8:$M$1500,10,FALSE)&gt;0,VLOOKUP($A848,'Neizmirene obaveze JLS'!$A$11:$M$1500,10,FALSE),VLOOKUP($A848,'Neizmirene obaveze JLS'!$A$11:$M$1500,12,FALSE)),0)))</f>
        <v/>
      </c>
      <c r="N848" s="87" t="str">
        <f>IF(A848=0,"",IF($A848&lt;=$A$1,+IF(VLOOKUP(A848,'Rashodi- plan-izvršenje'!$A$8:$M$1500,10,FALSE)&gt;0,VLOOKUP(A848,'Rashodi- plan-izvršenje'!$A$8:$M$1500,11,FALSE),VLOOKUP(A848,'Rashodi- plan-izvršenje'!$A$8:$M$1500,13,FALSE)),+IF($A848&gt;$A$2,IF(VLOOKUP($A848,'Neizmirene obaveze JLS'!$A$8:$M$1500,10,FALSE)&gt;0,VLOOKUP($A848,'Neizmirene obaveze JLS'!$A$11:$M$1500,11,FALSE),VLOOKUP($A848,'Neizmirene obaveze JLS'!$A$11:$M$1500,13,FALSE)),0)))</f>
        <v/>
      </c>
      <c r="O848" s="87" t="str">
        <f>IF(A848=0,"",IF($A848&lt;=$A$1,VALUE(+VLOOKUP($A848,'Rashodi- plan-izvršenje'!$A$8:N$1500,'prenos-P-R-N'!O$1,FALSE)),IF($A848&lt;=A$2,VALUE(VLOOKUP($A848,'Prihodi- plan-izvršenje'!$A$8:$H$500,6,FALSE)),VALUE(VLOOKUP($A848,'Neizmirene obaveze JLS'!$A$8:$N$500,O$1,FALSE)))))</f>
        <v/>
      </c>
      <c r="P848" s="87" t="str">
        <f>IF(A848=0,"",IF(A848=0,0,IF(A848&gt;A$2,'šifarnik K-izvor'!G$3,+IF(Q848&lt;700,+'šifarnik K-izvor'!G$2,'šifarnik K-izvor'!G$1))))</f>
        <v/>
      </c>
      <c r="Q848" s="87">
        <f>IF($A848&lt;=$A$1,VALUE(+VLOOKUP($A848,'Rashodi- plan-izvršenje'!$A$8:O$1500,'prenos-P-R-N'!Q$1,FALSE)),IF($A848&lt;=$A$2,VLOOKUP($A848,'Prihodi- plan-izvršenje'!$A$4:$H$500,4,FALSE),IF($A848&lt;=$A$3,VLOOKUP(A848,'Neizmirene obaveze JLS'!$A$11:O$500,Q$1,FALSE),"")))</f>
        <v>0</v>
      </c>
      <c r="R848" s="88">
        <f>IF($A848&lt;=$A$1,VALUE(+VLOOKUP($A848,'Rashodi- plan-izvršenje'!$A$8:P$1500,'prenos-P-R-N'!R$1,FALSE)),IF($A848&lt;=$A$2,VLOOKUP($A848,'Prihodi- plan-izvršenje'!$A$4:$H$500,7,FALSE),""))</f>
        <v>0</v>
      </c>
      <c r="S848" s="88">
        <f>IF(A848=0,0,IF($A848&lt;=$A$1,VALUE(+VLOOKUP($A848,'Rashodi- plan-izvršenje'!$A$8:Q$1500,'prenos-P-R-N'!S$1,FALSE)),IF($A848&lt;=$A$2,VLOOKUP($A848,'Prihodi- plan-izvršenje'!$A$4:$H$500,8,FALSE),0)))</f>
        <v>0</v>
      </c>
      <c r="T848" s="88" t="str">
        <f>IF($A848&gt;$A$2,VLOOKUP($A848,'Neizmirene obaveze JLS'!$A$11:R$500,R$1,FALSE),"")</f>
        <v/>
      </c>
      <c r="U848" s="88">
        <f>IF($A848&gt;$A$2,VLOOKUP($A848,'Neizmirene obaveze JLS'!$A$11:S$500,S$1,FALSE),0)</f>
        <v>0</v>
      </c>
      <c r="V848" s="88">
        <f t="shared" si="78"/>
        <v>0</v>
      </c>
      <c r="W848" s="74"/>
      <c r="X848" s="74"/>
      <c r="Y848" s="74"/>
      <c r="Z848" s="74"/>
      <c r="AA848" s="193">
        <f t="shared" si="79"/>
        <v>1</v>
      </c>
      <c r="AB848" s="193" t="str">
        <f t="shared" si="80"/>
        <v/>
      </c>
    </row>
    <row r="849" spans="1:28">
      <c r="A849" s="89">
        <f>IF(AND(COUNTIF(A$1:A$3,"&gt;0")=1,MAX(A$8:A848)&lt;A$1),A848+1,IF(AND(COUNTIF(A$1:A$3,"&gt;0")=2,MAX(A$8:A848)&lt;A$2),A848+1,IF(AND(COUNTIF(A$1:A$3,"&gt;0")=3,MAX(A$8:A848)&lt;A$3),A848+1,0)))</f>
        <v>0</v>
      </c>
      <c r="B849" s="89" t="str">
        <f t="shared" si="81"/>
        <v/>
      </c>
      <c r="C849" s="89" t="str">
        <f t="shared" si="82"/>
        <v/>
      </c>
      <c r="D849" s="87" t="str">
        <f>IF($A849=0,"",IF($A849&lt;=$A$1,+VLOOKUP($A849,'Rashodi- plan-izvršenje'!$A$8:B$1500,'prenos-P-R-N'!D$1,FALSE),IF($A849&gt;$A$2,+VLOOKUP($A849,'Neizmirene obaveze JLS'!$A$11:B$500,'prenos-P-R-N'!D$1,FALSE),"")))</f>
        <v/>
      </c>
      <c r="E849" s="87" t="str">
        <f>IF($A849=0,"",IF($A849&lt;=$A$1,+VLOOKUP($A849,'Rashodi- plan-izvršenje'!$A$8:C$1500,'prenos-P-R-N'!E$1,FALSE),IF($A849&gt;$A$2,+VLOOKUP($A849,'Neizmirene obaveze JLS'!$A$11:C$500,'prenos-P-R-N'!E$1,FALSE),"")))</f>
        <v/>
      </c>
      <c r="F849" s="87" t="str">
        <f>IF($A849=0,"",IF($A849&lt;=$A$1,+VLOOKUP($A849,'Rashodi- plan-izvršenje'!$A$8:D$1500,'prenos-P-R-N'!F$1,FALSE),IF($A849&gt;$A$2,+VLOOKUP($A849,'Neizmirene obaveze JLS'!$A$11:D$500,'prenos-P-R-N'!F$1,FALSE),"")))</f>
        <v/>
      </c>
      <c r="G849" s="87" t="str">
        <f>IF($A849=0,"",IF($A849&lt;=$A$1,+VLOOKUP($A849,'Rashodi- plan-izvršenje'!$A$8:E$1500,'prenos-P-R-N'!G$1,FALSE),IF($A849&gt;$A$2,+VLOOKUP($A849,'Neizmirene obaveze JLS'!$A$11:E$500,'prenos-P-R-N'!G$1,FALSE),"")))</f>
        <v/>
      </c>
      <c r="H849" s="87" t="str">
        <f>IF($A849=0,"",IF($A849&lt;=$A$1,+VLOOKUP($A849,'Rashodi- plan-izvršenje'!$A$8:F$1500,'prenos-P-R-N'!H$1,FALSE),IF($A849&gt;$A$2,+VLOOKUP($A849,'Neizmirene obaveze JLS'!$A$11:F$500,'prenos-P-R-N'!H$1,FALSE),"")))</f>
        <v/>
      </c>
      <c r="I849" s="87" t="str">
        <f>IF($A849=0,"",IF($A849&lt;=$A$1,+VLOOKUP($A849,'Rashodi- plan-izvršenje'!$A$8:G$1500,'prenos-P-R-N'!I$1,FALSE),IF($A849&gt;$A$2,+VLOOKUP($A849,'Neizmirene obaveze JLS'!$A$11:G$500,'prenos-P-R-N'!I$1,FALSE),"")))</f>
        <v/>
      </c>
      <c r="J849" s="87" t="str">
        <f>IF($A849=0,"",IF($A849&lt;=$A$1,+VLOOKUP($A849,'Rashodi- plan-izvršenje'!$A$8:H$1500,'prenos-P-R-N'!J$1,FALSE),IF($A849&gt;$A$2,+VLOOKUP($A849,'Neizmirene obaveze JLS'!$A$11:H$500,'prenos-P-R-N'!J$1,FALSE),"")))</f>
        <v/>
      </c>
      <c r="K849" s="87" t="str">
        <f>IF($A849=0,"",IF($A849&lt;=$A$1,+VLOOKUP($A849,'Rashodi- plan-izvršenje'!$A$8:I$1500,'prenos-P-R-N'!K$1,FALSE),IF($A849&gt;$A$2,+VLOOKUP($A849,'Neizmirene obaveze JLS'!$A$11:I$500,'prenos-P-R-N'!K$1,FALSE),"")))</f>
        <v/>
      </c>
      <c r="L849" t="str">
        <f>IF(A849=0,"",IF(A849&lt;=A$1,+IF(VLOOKUP(A849,'Rashodi- plan-izvršenje'!A$8:J$1500,M$1,FALSE)&gt;0,"Програмска активност","Пројекат"),IF(A849&gt;A$2,+IF(VLOOKUP(A849,'Neizmirene obaveze JLS'!A$8:J$2008,M$1,FALSE)&gt;0,"Програмска активност","Пројекат"),"")))</f>
        <v/>
      </c>
      <c r="M849" s="87" t="str">
        <f>IF(A849=0,"",IF($A849&lt;=$A$1,+IF(VLOOKUP($A849,'Rashodi- plan-izvršenje'!$A$8:$M$1500,10,FALSE)&gt;0,VLOOKUP($A849,'Rashodi- plan-izvršenje'!$A$8:$M$1500,10,FALSE),VLOOKUP($A849,'Rashodi- plan-izvršenje'!$A$8:$M$1500,12,FALSE)),+IF($A849&gt;$A$2,IF(VLOOKUP($A849,'Neizmirene obaveze JLS'!$A$8:$M$1500,10,FALSE)&gt;0,VLOOKUP($A849,'Neizmirene obaveze JLS'!$A$11:$M$1500,10,FALSE),VLOOKUP($A849,'Neizmirene obaveze JLS'!$A$11:$M$1500,12,FALSE)),0)))</f>
        <v/>
      </c>
      <c r="N849" s="87" t="str">
        <f>IF(A849=0,"",IF($A849&lt;=$A$1,+IF(VLOOKUP(A849,'Rashodi- plan-izvršenje'!$A$8:$M$1500,10,FALSE)&gt;0,VLOOKUP(A849,'Rashodi- plan-izvršenje'!$A$8:$M$1500,11,FALSE),VLOOKUP(A849,'Rashodi- plan-izvršenje'!$A$8:$M$1500,13,FALSE)),+IF($A849&gt;$A$2,IF(VLOOKUP($A849,'Neizmirene obaveze JLS'!$A$8:$M$1500,10,FALSE)&gt;0,VLOOKUP($A849,'Neizmirene obaveze JLS'!$A$11:$M$1500,11,FALSE),VLOOKUP($A849,'Neizmirene obaveze JLS'!$A$11:$M$1500,13,FALSE)),0)))</f>
        <v/>
      </c>
      <c r="O849" s="87" t="str">
        <f>IF(A849=0,"",IF($A849&lt;=$A$1,VALUE(+VLOOKUP($A849,'Rashodi- plan-izvršenje'!$A$8:N$1500,'prenos-P-R-N'!O$1,FALSE)),IF($A849&lt;=A$2,VALUE(VLOOKUP($A849,'Prihodi- plan-izvršenje'!$A$8:$H$500,6,FALSE)),VALUE(VLOOKUP($A849,'Neizmirene obaveze JLS'!$A$8:$N$500,O$1,FALSE)))))</f>
        <v/>
      </c>
      <c r="P849" s="87" t="str">
        <f>IF(A849=0,"",IF(A849=0,0,IF(A849&gt;A$2,'šifarnik K-izvor'!G$3,+IF(Q849&lt;700,+'šifarnik K-izvor'!G$2,'šifarnik K-izvor'!G$1))))</f>
        <v/>
      </c>
      <c r="Q849" s="87">
        <f>IF($A849&lt;=$A$1,VALUE(+VLOOKUP($A849,'Rashodi- plan-izvršenje'!$A$8:O$1500,'prenos-P-R-N'!Q$1,FALSE)),IF($A849&lt;=$A$2,VLOOKUP($A849,'Prihodi- plan-izvršenje'!$A$4:$H$500,4,FALSE),IF($A849&lt;=$A$3,VLOOKUP(A849,'Neizmirene obaveze JLS'!$A$11:O$500,Q$1,FALSE),"")))</f>
        <v>0</v>
      </c>
      <c r="R849" s="88">
        <f>IF($A849&lt;=$A$1,VALUE(+VLOOKUP($A849,'Rashodi- plan-izvršenje'!$A$8:P$1500,'prenos-P-R-N'!R$1,FALSE)),IF($A849&lt;=$A$2,VLOOKUP($A849,'Prihodi- plan-izvršenje'!$A$4:$H$500,7,FALSE),""))</f>
        <v>0</v>
      </c>
      <c r="S849" s="88">
        <f>IF(A849=0,0,IF($A849&lt;=$A$1,VALUE(+VLOOKUP($A849,'Rashodi- plan-izvršenje'!$A$8:Q$1500,'prenos-P-R-N'!S$1,FALSE)),IF($A849&lt;=$A$2,VLOOKUP($A849,'Prihodi- plan-izvršenje'!$A$4:$H$500,8,FALSE),0)))</f>
        <v>0</v>
      </c>
      <c r="T849" s="88" t="str">
        <f>IF($A849&gt;$A$2,VLOOKUP($A849,'Neizmirene obaveze JLS'!$A$11:R$500,R$1,FALSE),"")</f>
        <v/>
      </c>
      <c r="U849" s="88">
        <f>IF($A849&gt;$A$2,VLOOKUP($A849,'Neizmirene obaveze JLS'!$A$11:S$500,S$1,FALSE),0)</f>
        <v>0</v>
      </c>
      <c r="V849" s="88">
        <f t="shared" si="78"/>
        <v>0</v>
      </c>
      <c r="W849" s="74"/>
      <c r="X849" s="74"/>
      <c r="Y849" s="74"/>
      <c r="Z849" s="74"/>
      <c r="AA849" s="193">
        <f t="shared" si="79"/>
        <v>1</v>
      </c>
      <c r="AB849" s="193" t="str">
        <f t="shared" si="80"/>
        <v/>
      </c>
    </row>
    <row r="850" spans="1:28">
      <c r="A850" s="89">
        <f>IF(AND(COUNTIF(A$1:A$3,"&gt;0")=1,MAX(A$8:A849)&lt;A$1),A849+1,IF(AND(COUNTIF(A$1:A$3,"&gt;0")=2,MAX(A$8:A849)&lt;A$2),A849+1,IF(AND(COUNTIF(A$1:A$3,"&gt;0")=3,MAX(A$8:A849)&lt;A$3),A849+1,0)))</f>
        <v>0</v>
      </c>
      <c r="B850" s="89" t="str">
        <f t="shared" si="81"/>
        <v/>
      </c>
      <c r="C850" s="89" t="str">
        <f t="shared" si="82"/>
        <v/>
      </c>
      <c r="D850" s="87" t="str">
        <f>IF($A850=0,"",IF($A850&lt;=$A$1,+VLOOKUP($A850,'Rashodi- plan-izvršenje'!$A$8:B$1500,'prenos-P-R-N'!D$1,FALSE),IF($A850&gt;$A$2,+VLOOKUP($A850,'Neizmirene obaveze JLS'!$A$11:B$500,'prenos-P-R-N'!D$1,FALSE),"")))</f>
        <v/>
      </c>
      <c r="E850" s="87" t="str">
        <f>IF($A850=0,"",IF($A850&lt;=$A$1,+VLOOKUP($A850,'Rashodi- plan-izvršenje'!$A$8:C$1500,'prenos-P-R-N'!E$1,FALSE),IF($A850&gt;$A$2,+VLOOKUP($A850,'Neizmirene obaveze JLS'!$A$11:C$500,'prenos-P-R-N'!E$1,FALSE),"")))</f>
        <v/>
      </c>
      <c r="F850" s="87" t="str">
        <f>IF($A850=0,"",IF($A850&lt;=$A$1,+VLOOKUP($A850,'Rashodi- plan-izvršenje'!$A$8:D$1500,'prenos-P-R-N'!F$1,FALSE),IF($A850&gt;$A$2,+VLOOKUP($A850,'Neizmirene obaveze JLS'!$A$11:D$500,'prenos-P-R-N'!F$1,FALSE),"")))</f>
        <v/>
      </c>
      <c r="G850" s="87" t="str">
        <f>IF($A850=0,"",IF($A850&lt;=$A$1,+VLOOKUP($A850,'Rashodi- plan-izvršenje'!$A$8:E$1500,'prenos-P-R-N'!G$1,FALSE),IF($A850&gt;$A$2,+VLOOKUP($A850,'Neizmirene obaveze JLS'!$A$11:E$500,'prenos-P-R-N'!G$1,FALSE),"")))</f>
        <v/>
      </c>
      <c r="H850" s="87" t="str">
        <f>IF($A850=0,"",IF($A850&lt;=$A$1,+VLOOKUP($A850,'Rashodi- plan-izvršenje'!$A$8:F$1500,'prenos-P-R-N'!H$1,FALSE),IF($A850&gt;$A$2,+VLOOKUP($A850,'Neizmirene obaveze JLS'!$A$11:F$500,'prenos-P-R-N'!H$1,FALSE),"")))</f>
        <v/>
      </c>
      <c r="I850" s="87" t="str">
        <f>IF($A850=0,"",IF($A850&lt;=$A$1,+VLOOKUP($A850,'Rashodi- plan-izvršenje'!$A$8:G$1500,'prenos-P-R-N'!I$1,FALSE),IF($A850&gt;$A$2,+VLOOKUP($A850,'Neizmirene obaveze JLS'!$A$11:G$500,'prenos-P-R-N'!I$1,FALSE),"")))</f>
        <v/>
      </c>
      <c r="J850" s="87" t="str">
        <f>IF($A850=0,"",IF($A850&lt;=$A$1,+VLOOKUP($A850,'Rashodi- plan-izvršenje'!$A$8:H$1500,'prenos-P-R-N'!J$1,FALSE),IF($A850&gt;$A$2,+VLOOKUP($A850,'Neizmirene obaveze JLS'!$A$11:H$500,'prenos-P-R-N'!J$1,FALSE),"")))</f>
        <v/>
      </c>
      <c r="K850" s="87" t="str">
        <f>IF($A850=0,"",IF($A850&lt;=$A$1,+VLOOKUP($A850,'Rashodi- plan-izvršenje'!$A$8:I$1500,'prenos-P-R-N'!K$1,FALSE),IF($A850&gt;$A$2,+VLOOKUP($A850,'Neizmirene obaveze JLS'!$A$11:I$500,'prenos-P-R-N'!K$1,FALSE),"")))</f>
        <v/>
      </c>
      <c r="L850" t="str">
        <f>IF(A850=0,"",IF(A850&lt;=A$1,+IF(VLOOKUP(A850,'Rashodi- plan-izvršenje'!A$8:J$1500,M$1,FALSE)&gt;0,"Програмска активност","Пројекат"),IF(A850&gt;A$2,+IF(VLOOKUP(A850,'Neizmirene obaveze JLS'!A$8:J$2008,M$1,FALSE)&gt;0,"Програмска активност","Пројекат"),"")))</f>
        <v/>
      </c>
      <c r="M850" s="87" t="str">
        <f>IF(A850=0,"",IF($A850&lt;=$A$1,+IF(VLOOKUP($A850,'Rashodi- plan-izvršenje'!$A$8:$M$1500,10,FALSE)&gt;0,VLOOKUP($A850,'Rashodi- plan-izvršenje'!$A$8:$M$1500,10,FALSE),VLOOKUP($A850,'Rashodi- plan-izvršenje'!$A$8:$M$1500,12,FALSE)),+IF($A850&gt;$A$2,IF(VLOOKUP($A850,'Neizmirene obaveze JLS'!$A$8:$M$1500,10,FALSE)&gt;0,VLOOKUP($A850,'Neizmirene obaveze JLS'!$A$11:$M$1500,10,FALSE),VLOOKUP($A850,'Neizmirene obaveze JLS'!$A$11:$M$1500,12,FALSE)),0)))</f>
        <v/>
      </c>
      <c r="N850" s="87" t="str">
        <f>IF(A850=0,"",IF($A850&lt;=$A$1,+IF(VLOOKUP(A850,'Rashodi- plan-izvršenje'!$A$8:$M$1500,10,FALSE)&gt;0,VLOOKUP(A850,'Rashodi- plan-izvršenje'!$A$8:$M$1500,11,FALSE),VLOOKUP(A850,'Rashodi- plan-izvršenje'!$A$8:$M$1500,13,FALSE)),+IF($A850&gt;$A$2,IF(VLOOKUP($A850,'Neizmirene obaveze JLS'!$A$8:$M$1500,10,FALSE)&gt;0,VLOOKUP($A850,'Neizmirene obaveze JLS'!$A$11:$M$1500,11,FALSE),VLOOKUP($A850,'Neizmirene obaveze JLS'!$A$11:$M$1500,13,FALSE)),0)))</f>
        <v/>
      </c>
      <c r="O850" s="87" t="str">
        <f>IF(A850=0,"",IF($A850&lt;=$A$1,VALUE(+VLOOKUP($A850,'Rashodi- plan-izvršenje'!$A$8:N$1500,'prenos-P-R-N'!O$1,FALSE)),IF($A850&lt;=A$2,VALUE(VLOOKUP($A850,'Prihodi- plan-izvršenje'!$A$8:$H$500,6,FALSE)),VALUE(VLOOKUP($A850,'Neizmirene obaveze JLS'!$A$8:$N$500,O$1,FALSE)))))</f>
        <v/>
      </c>
      <c r="P850" s="87" t="str">
        <f>IF(A850=0,"",IF(A850=0,0,IF(A850&gt;A$2,'šifarnik K-izvor'!G$3,+IF(Q850&lt;700,+'šifarnik K-izvor'!G$2,'šifarnik K-izvor'!G$1))))</f>
        <v/>
      </c>
      <c r="Q850" s="87">
        <f>IF($A850&lt;=$A$1,VALUE(+VLOOKUP($A850,'Rashodi- plan-izvršenje'!$A$8:O$1500,'prenos-P-R-N'!Q$1,FALSE)),IF($A850&lt;=$A$2,VLOOKUP($A850,'Prihodi- plan-izvršenje'!$A$4:$H$500,4,FALSE),IF($A850&lt;=$A$3,VLOOKUP(A850,'Neizmirene obaveze JLS'!$A$11:O$500,Q$1,FALSE),"")))</f>
        <v>0</v>
      </c>
      <c r="R850" s="88">
        <f>IF($A850&lt;=$A$1,VALUE(+VLOOKUP($A850,'Rashodi- plan-izvršenje'!$A$8:P$1500,'prenos-P-R-N'!R$1,FALSE)),IF($A850&lt;=$A$2,VLOOKUP($A850,'Prihodi- plan-izvršenje'!$A$4:$H$500,7,FALSE),""))</f>
        <v>0</v>
      </c>
      <c r="S850" s="88">
        <f>IF(A850=0,0,IF($A850&lt;=$A$1,VALUE(+VLOOKUP($A850,'Rashodi- plan-izvršenje'!$A$8:Q$1500,'prenos-P-R-N'!S$1,FALSE)),IF($A850&lt;=$A$2,VLOOKUP($A850,'Prihodi- plan-izvršenje'!$A$4:$H$500,8,FALSE),0)))</f>
        <v>0</v>
      </c>
      <c r="T850" s="88" t="str">
        <f>IF($A850&gt;$A$2,VLOOKUP($A850,'Neizmirene obaveze JLS'!$A$11:R$500,R$1,FALSE),"")</f>
        <v/>
      </c>
      <c r="U850" s="88">
        <f>IF($A850&gt;$A$2,VLOOKUP($A850,'Neizmirene obaveze JLS'!$A$11:S$500,S$1,FALSE),0)</f>
        <v>0</v>
      </c>
      <c r="V850" s="88">
        <f t="shared" si="78"/>
        <v>0</v>
      </c>
      <c r="W850" s="74"/>
      <c r="X850" s="74"/>
      <c r="Y850" s="74"/>
      <c r="Z850" s="74"/>
      <c r="AA850" s="193">
        <f t="shared" si="79"/>
        <v>1</v>
      </c>
      <c r="AB850" s="193" t="str">
        <f t="shared" si="80"/>
        <v/>
      </c>
    </row>
    <row r="851" spans="1:28">
      <c r="A851" s="89">
        <f>IF(AND(COUNTIF(A$1:A$3,"&gt;0")=1,MAX(A$8:A850)&lt;A$1),A850+1,IF(AND(COUNTIF(A$1:A$3,"&gt;0")=2,MAX(A$8:A850)&lt;A$2),A850+1,IF(AND(COUNTIF(A$1:A$3,"&gt;0")=3,MAX(A$8:A850)&lt;A$3),A850+1,0)))</f>
        <v>0</v>
      </c>
      <c r="B851" s="89" t="str">
        <f t="shared" si="81"/>
        <v/>
      </c>
      <c r="C851" s="89" t="str">
        <f t="shared" si="82"/>
        <v/>
      </c>
      <c r="D851" s="87" t="str">
        <f>IF($A851=0,"",IF($A851&lt;=$A$1,+VLOOKUP($A851,'Rashodi- plan-izvršenje'!$A$8:B$1500,'prenos-P-R-N'!D$1,FALSE),IF($A851&gt;$A$2,+VLOOKUP($A851,'Neizmirene obaveze JLS'!$A$11:B$500,'prenos-P-R-N'!D$1,FALSE),"")))</f>
        <v/>
      </c>
      <c r="E851" s="87" t="str">
        <f>IF($A851=0,"",IF($A851&lt;=$A$1,+VLOOKUP($A851,'Rashodi- plan-izvršenje'!$A$8:C$1500,'prenos-P-R-N'!E$1,FALSE),IF($A851&gt;$A$2,+VLOOKUP($A851,'Neizmirene obaveze JLS'!$A$11:C$500,'prenos-P-R-N'!E$1,FALSE),"")))</f>
        <v/>
      </c>
      <c r="F851" s="87" t="str">
        <f>IF($A851=0,"",IF($A851&lt;=$A$1,+VLOOKUP($A851,'Rashodi- plan-izvršenje'!$A$8:D$1500,'prenos-P-R-N'!F$1,FALSE),IF($A851&gt;$A$2,+VLOOKUP($A851,'Neizmirene obaveze JLS'!$A$11:D$500,'prenos-P-R-N'!F$1,FALSE),"")))</f>
        <v/>
      </c>
      <c r="G851" s="87" t="str">
        <f>IF($A851=0,"",IF($A851&lt;=$A$1,+VLOOKUP($A851,'Rashodi- plan-izvršenje'!$A$8:E$1500,'prenos-P-R-N'!G$1,FALSE),IF($A851&gt;$A$2,+VLOOKUP($A851,'Neizmirene obaveze JLS'!$A$11:E$500,'prenos-P-R-N'!G$1,FALSE),"")))</f>
        <v/>
      </c>
      <c r="H851" s="87" t="str">
        <f>IF($A851=0,"",IF($A851&lt;=$A$1,+VLOOKUP($A851,'Rashodi- plan-izvršenje'!$A$8:F$1500,'prenos-P-R-N'!H$1,FALSE),IF($A851&gt;$A$2,+VLOOKUP($A851,'Neizmirene obaveze JLS'!$A$11:F$500,'prenos-P-R-N'!H$1,FALSE),"")))</f>
        <v/>
      </c>
      <c r="I851" s="87" t="str">
        <f>IF($A851=0,"",IF($A851&lt;=$A$1,+VLOOKUP($A851,'Rashodi- plan-izvršenje'!$A$8:G$1500,'prenos-P-R-N'!I$1,FALSE),IF($A851&gt;$A$2,+VLOOKUP($A851,'Neizmirene obaveze JLS'!$A$11:G$500,'prenos-P-R-N'!I$1,FALSE),"")))</f>
        <v/>
      </c>
      <c r="J851" s="87" t="str">
        <f>IF($A851=0,"",IF($A851&lt;=$A$1,+VLOOKUP($A851,'Rashodi- plan-izvršenje'!$A$8:H$1500,'prenos-P-R-N'!J$1,FALSE),IF($A851&gt;$A$2,+VLOOKUP($A851,'Neizmirene obaveze JLS'!$A$11:H$500,'prenos-P-R-N'!J$1,FALSE),"")))</f>
        <v/>
      </c>
      <c r="K851" s="87" t="str">
        <f>IF($A851=0,"",IF($A851&lt;=$A$1,+VLOOKUP($A851,'Rashodi- plan-izvršenje'!$A$8:I$1500,'prenos-P-R-N'!K$1,FALSE),IF($A851&gt;$A$2,+VLOOKUP($A851,'Neizmirene obaveze JLS'!$A$11:I$500,'prenos-P-R-N'!K$1,FALSE),"")))</f>
        <v/>
      </c>
      <c r="L851" t="str">
        <f>IF(A851=0,"",IF(A851&lt;=A$1,+IF(VLOOKUP(A851,'Rashodi- plan-izvršenje'!A$8:J$1500,M$1,FALSE)&gt;0,"Програмска активност","Пројекат"),IF(A851&gt;A$2,+IF(VLOOKUP(A851,'Neizmirene obaveze JLS'!A$8:J$2008,M$1,FALSE)&gt;0,"Програмска активност","Пројекат"),"")))</f>
        <v/>
      </c>
      <c r="M851" s="87" t="str">
        <f>IF(A851=0,"",IF($A851&lt;=$A$1,+IF(VLOOKUP($A851,'Rashodi- plan-izvršenje'!$A$8:$M$1500,10,FALSE)&gt;0,VLOOKUP($A851,'Rashodi- plan-izvršenje'!$A$8:$M$1500,10,FALSE),VLOOKUP($A851,'Rashodi- plan-izvršenje'!$A$8:$M$1500,12,FALSE)),+IF($A851&gt;$A$2,IF(VLOOKUP($A851,'Neizmirene obaveze JLS'!$A$8:$M$1500,10,FALSE)&gt;0,VLOOKUP($A851,'Neizmirene obaveze JLS'!$A$11:$M$1500,10,FALSE),VLOOKUP($A851,'Neizmirene obaveze JLS'!$A$11:$M$1500,12,FALSE)),0)))</f>
        <v/>
      </c>
      <c r="N851" s="87" t="str">
        <f>IF(A851=0,"",IF($A851&lt;=$A$1,+IF(VLOOKUP(A851,'Rashodi- plan-izvršenje'!$A$8:$M$1500,10,FALSE)&gt;0,VLOOKUP(A851,'Rashodi- plan-izvršenje'!$A$8:$M$1500,11,FALSE),VLOOKUP(A851,'Rashodi- plan-izvršenje'!$A$8:$M$1500,13,FALSE)),+IF($A851&gt;$A$2,IF(VLOOKUP($A851,'Neizmirene obaveze JLS'!$A$8:$M$1500,10,FALSE)&gt;0,VLOOKUP($A851,'Neizmirene obaveze JLS'!$A$11:$M$1500,11,FALSE),VLOOKUP($A851,'Neizmirene obaveze JLS'!$A$11:$M$1500,13,FALSE)),0)))</f>
        <v/>
      </c>
      <c r="O851" s="87" t="str">
        <f>IF(A851=0,"",IF($A851&lt;=$A$1,VALUE(+VLOOKUP($A851,'Rashodi- plan-izvršenje'!$A$8:N$1500,'prenos-P-R-N'!O$1,FALSE)),IF($A851&lt;=A$2,VALUE(VLOOKUP($A851,'Prihodi- plan-izvršenje'!$A$8:$H$500,6,FALSE)),VALUE(VLOOKUP($A851,'Neizmirene obaveze JLS'!$A$8:$N$500,O$1,FALSE)))))</f>
        <v/>
      </c>
      <c r="P851" s="87" t="str">
        <f>IF(A851=0,"",IF(A851=0,0,IF(A851&gt;A$2,'šifarnik K-izvor'!G$3,+IF(Q851&lt;700,+'šifarnik K-izvor'!G$2,'šifarnik K-izvor'!G$1))))</f>
        <v/>
      </c>
      <c r="Q851" s="87">
        <f>IF($A851&lt;=$A$1,VALUE(+VLOOKUP($A851,'Rashodi- plan-izvršenje'!$A$8:O$1500,'prenos-P-R-N'!Q$1,FALSE)),IF($A851&lt;=$A$2,VLOOKUP($A851,'Prihodi- plan-izvršenje'!$A$4:$H$500,4,FALSE),IF($A851&lt;=$A$3,VLOOKUP(A851,'Neizmirene obaveze JLS'!$A$11:O$500,Q$1,FALSE),"")))</f>
        <v>0</v>
      </c>
      <c r="R851" s="88">
        <f>IF($A851&lt;=$A$1,VALUE(+VLOOKUP($A851,'Rashodi- plan-izvršenje'!$A$8:P$1500,'prenos-P-R-N'!R$1,FALSE)),IF($A851&lt;=$A$2,VLOOKUP($A851,'Prihodi- plan-izvršenje'!$A$4:$H$500,7,FALSE),""))</f>
        <v>0</v>
      </c>
      <c r="S851" s="88">
        <f>IF(A851=0,0,IF($A851&lt;=$A$1,VALUE(+VLOOKUP($A851,'Rashodi- plan-izvršenje'!$A$8:Q$1500,'prenos-P-R-N'!S$1,FALSE)),IF($A851&lt;=$A$2,VLOOKUP($A851,'Prihodi- plan-izvršenje'!$A$4:$H$500,8,FALSE),0)))</f>
        <v>0</v>
      </c>
      <c r="T851" s="88" t="str">
        <f>IF($A851&gt;$A$2,VLOOKUP($A851,'Neizmirene obaveze JLS'!$A$11:R$500,R$1,FALSE),"")</f>
        <v/>
      </c>
      <c r="U851" s="88">
        <f>IF($A851&gt;$A$2,VLOOKUP($A851,'Neizmirene obaveze JLS'!$A$11:S$500,S$1,FALSE),0)</f>
        <v>0</v>
      </c>
      <c r="V851" s="88">
        <f t="shared" si="78"/>
        <v>0</v>
      </c>
      <c r="W851" s="74"/>
      <c r="X851" s="74"/>
      <c r="Y851" s="74"/>
      <c r="Z851" s="74"/>
      <c r="AA851" s="193">
        <f t="shared" si="79"/>
        <v>1</v>
      </c>
      <c r="AB851" s="193" t="str">
        <f t="shared" si="80"/>
        <v/>
      </c>
    </row>
    <row r="852" spans="1:28">
      <c r="A852" s="89">
        <f>IF(AND(COUNTIF(A$1:A$3,"&gt;0")=1,MAX(A$8:A851)&lt;A$1),A851+1,IF(AND(COUNTIF(A$1:A$3,"&gt;0")=2,MAX(A$8:A851)&lt;A$2),A851+1,IF(AND(COUNTIF(A$1:A$3,"&gt;0")=3,MAX(A$8:A851)&lt;A$3),A851+1,0)))</f>
        <v>0</v>
      </c>
      <c r="B852" s="89" t="str">
        <f t="shared" si="81"/>
        <v/>
      </c>
      <c r="C852" s="89" t="str">
        <f t="shared" si="82"/>
        <v/>
      </c>
      <c r="D852" s="87" t="str">
        <f>IF($A852=0,"",IF($A852&lt;=$A$1,+VLOOKUP($A852,'Rashodi- plan-izvršenje'!$A$8:B$1500,'prenos-P-R-N'!D$1,FALSE),IF($A852&gt;$A$2,+VLOOKUP($A852,'Neizmirene obaveze JLS'!$A$11:B$500,'prenos-P-R-N'!D$1,FALSE),"")))</f>
        <v/>
      </c>
      <c r="E852" s="87" t="str">
        <f>IF($A852=0,"",IF($A852&lt;=$A$1,+VLOOKUP($A852,'Rashodi- plan-izvršenje'!$A$8:C$1500,'prenos-P-R-N'!E$1,FALSE),IF($A852&gt;$A$2,+VLOOKUP($A852,'Neizmirene obaveze JLS'!$A$11:C$500,'prenos-P-R-N'!E$1,FALSE),"")))</f>
        <v/>
      </c>
      <c r="F852" s="87" t="str">
        <f>IF($A852=0,"",IF($A852&lt;=$A$1,+VLOOKUP($A852,'Rashodi- plan-izvršenje'!$A$8:D$1500,'prenos-P-R-N'!F$1,FALSE),IF($A852&gt;$A$2,+VLOOKUP($A852,'Neizmirene obaveze JLS'!$A$11:D$500,'prenos-P-R-N'!F$1,FALSE),"")))</f>
        <v/>
      </c>
      <c r="G852" s="87" t="str">
        <f>IF($A852=0,"",IF($A852&lt;=$A$1,+VLOOKUP($A852,'Rashodi- plan-izvršenje'!$A$8:E$1500,'prenos-P-R-N'!G$1,FALSE),IF($A852&gt;$A$2,+VLOOKUP($A852,'Neizmirene obaveze JLS'!$A$11:E$500,'prenos-P-R-N'!G$1,FALSE),"")))</f>
        <v/>
      </c>
      <c r="H852" s="87" t="str">
        <f>IF($A852=0,"",IF($A852&lt;=$A$1,+VLOOKUP($A852,'Rashodi- plan-izvršenje'!$A$8:F$1500,'prenos-P-R-N'!H$1,FALSE),IF($A852&gt;$A$2,+VLOOKUP($A852,'Neizmirene obaveze JLS'!$A$11:F$500,'prenos-P-R-N'!H$1,FALSE),"")))</f>
        <v/>
      </c>
      <c r="I852" s="87" t="str">
        <f>IF($A852=0,"",IF($A852&lt;=$A$1,+VLOOKUP($A852,'Rashodi- plan-izvršenje'!$A$8:G$1500,'prenos-P-R-N'!I$1,FALSE),IF($A852&gt;$A$2,+VLOOKUP($A852,'Neizmirene obaveze JLS'!$A$11:G$500,'prenos-P-R-N'!I$1,FALSE),"")))</f>
        <v/>
      </c>
      <c r="J852" s="87" t="str">
        <f>IF($A852=0,"",IF($A852&lt;=$A$1,+VLOOKUP($A852,'Rashodi- plan-izvršenje'!$A$8:H$1500,'prenos-P-R-N'!J$1,FALSE),IF($A852&gt;$A$2,+VLOOKUP($A852,'Neizmirene obaveze JLS'!$A$11:H$500,'prenos-P-R-N'!J$1,FALSE),"")))</f>
        <v/>
      </c>
      <c r="K852" s="87" t="str">
        <f>IF($A852=0,"",IF($A852&lt;=$A$1,+VLOOKUP($A852,'Rashodi- plan-izvršenje'!$A$8:I$1500,'prenos-P-R-N'!K$1,FALSE),IF($A852&gt;$A$2,+VLOOKUP($A852,'Neizmirene obaveze JLS'!$A$11:I$500,'prenos-P-R-N'!K$1,FALSE),"")))</f>
        <v/>
      </c>
      <c r="L852" t="str">
        <f>IF(A852=0,"",IF(A852&lt;=A$1,+IF(VLOOKUP(A852,'Rashodi- plan-izvršenje'!A$8:J$1500,M$1,FALSE)&gt;0,"Програмска активност","Пројекат"),IF(A852&gt;A$2,+IF(VLOOKUP(A852,'Neizmirene obaveze JLS'!A$8:J$2008,M$1,FALSE)&gt;0,"Програмска активност","Пројекат"),"")))</f>
        <v/>
      </c>
      <c r="M852" s="87" t="str">
        <f>IF(A852=0,"",IF($A852&lt;=$A$1,+IF(VLOOKUP($A852,'Rashodi- plan-izvršenje'!$A$8:$M$1500,10,FALSE)&gt;0,VLOOKUP($A852,'Rashodi- plan-izvršenje'!$A$8:$M$1500,10,FALSE),VLOOKUP($A852,'Rashodi- plan-izvršenje'!$A$8:$M$1500,12,FALSE)),+IF($A852&gt;$A$2,IF(VLOOKUP($A852,'Neizmirene obaveze JLS'!$A$8:$M$1500,10,FALSE)&gt;0,VLOOKUP($A852,'Neizmirene obaveze JLS'!$A$11:$M$1500,10,FALSE),VLOOKUP($A852,'Neizmirene obaveze JLS'!$A$11:$M$1500,12,FALSE)),0)))</f>
        <v/>
      </c>
      <c r="N852" s="87" t="str">
        <f>IF(A852=0,"",IF($A852&lt;=$A$1,+IF(VLOOKUP(A852,'Rashodi- plan-izvršenje'!$A$8:$M$1500,10,FALSE)&gt;0,VLOOKUP(A852,'Rashodi- plan-izvršenje'!$A$8:$M$1500,11,FALSE),VLOOKUP(A852,'Rashodi- plan-izvršenje'!$A$8:$M$1500,13,FALSE)),+IF($A852&gt;$A$2,IF(VLOOKUP($A852,'Neizmirene obaveze JLS'!$A$8:$M$1500,10,FALSE)&gt;0,VLOOKUP($A852,'Neizmirene obaveze JLS'!$A$11:$M$1500,11,FALSE),VLOOKUP($A852,'Neizmirene obaveze JLS'!$A$11:$M$1500,13,FALSE)),0)))</f>
        <v/>
      </c>
      <c r="O852" s="87" t="str">
        <f>IF(A852=0,"",IF($A852&lt;=$A$1,VALUE(+VLOOKUP($A852,'Rashodi- plan-izvršenje'!$A$8:N$1500,'prenos-P-R-N'!O$1,FALSE)),IF($A852&lt;=A$2,VALUE(VLOOKUP($A852,'Prihodi- plan-izvršenje'!$A$8:$H$500,6,FALSE)),VALUE(VLOOKUP($A852,'Neizmirene obaveze JLS'!$A$8:$N$500,O$1,FALSE)))))</f>
        <v/>
      </c>
      <c r="P852" s="87" t="str">
        <f>IF(A852=0,"",IF(A852=0,0,IF(A852&gt;A$2,'šifarnik K-izvor'!G$3,+IF(Q852&lt;700,+'šifarnik K-izvor'!G$2,'šifarnik K-izvor'!G$1))))</f>
        <v/>
      </c>
      <c r="Q852" s="87">
        <f>IF($A852&lt;=$A$1,VALUE(+VLOOKUP($A852,'Rashodi- plan-izvršenje'!$A$8:O$1500,'prenos-P-R-N'!Q$1,FALSE)),IF($A852&lt;=$A$2,VLOOKUP($A852,'Prihodi- plan-izvršenje'!$A$4:$H$500,4,FALSE),IF($A852&lt;=$A$3,VLOOKUP(A852,'Neizmirene obaveze JLS'!$A$11:O$500,Q$1,FALSE),"")))</f>
        <v>0</v>
      </c>
      <c r="R852" s="88">
        <f>IF($A852&lt;=$A$1,VALUE(+VLOOKUP($A852,'Rashodi- plan-izvršenje'!$A$8:P$1500,'prenos-P-R-N'!R$1,FALSE)),IF($A852&lt;=$A$2,VLOOKUP($A852,'Prihodi- plan-izvršenje'!$A$4:$H$500,7,FALSE),""))</f>
        <v>0</v>
      </c>
      <c r="S852" s="88">
        <f>IF(A852=0,0,IF($A852&lt;=$A$1,VALUE(+VLOOKUP($A852,'Rashodi- plan-izvršenje'!$A$8:Q$1500,'prenos-P-R-N'!S$1,FALSE)),IF($A852&lt;=$A$2,VLOOKUP($A852,'Prihodi- plan-izvršenje'!$A$4:$H$500,8,FALSE),0)))</f>
        <v>0</v>
      </c>
      <c r="T852" s="88" t="str">
        <f>IF($A852&gt;$A$2,VLOOKUP($A852,'Neizmirene obaveze JLS'!$A$11:R$500,R$1,FALSE),"")</f>
        <v/>
      </c>
      <c r="U852" s="88">
        <f>IF($A852&gt;$A$2,VLOOKUP($A852,'Neizmirene obaveze JLS'!$A$11:S$500,S$1,FALSE),0)</f>
        <v>0</v>
      </c>
      <c r="V852" s="88">
        <f t="shared" si="78"/>
        <v>0</v>
      </c>
      <c r="W852" s="74"/>
      <c r="X852" s="74"/>
      <c r="Y852" s="74"/>
      <c r="Z852" s="74"/>
      <c r="AA852" s="193">
        <f t="shared" si="79"/>
        <v>1</v>
      </c>
      <c r="AB852" s="193" t="str">
        <f t="shared" si="80"/>
        <v/>
      </c>
    </row>
    <row r="853" spans="1:28">
      <c r="A853" s="89">
        <f>IF(AND(COUNTIF(A$1:A$3,"&gt;0")=1,MAX(A$8:A852)&lt;A$1),A852+1,IF(AND(COUNTIF(A$1:A$3,"&gt;0")=2,MAX(A$8:A852)&lt;A$2),A852+1,IF(AND(COUNTIF(A$1:A$3,"&gt;0")=3,MAX(A$8:A852)&lt;A$3),A852+1,0)))</f>
        <v>0</v>
      </c>
      <c r="B853" s="89" t="str">
        <f t="shared" si="81"/>
        <v/>
      </c>
      <c r="C853" s="89" t="str">
        <f t="shared" si="82"/>
        <v/>
      </c>
      <c r="D853" s="87" t="str">
        <f>IF($A853=0,"",IF($A853&lt;=$A$1,+VLOOKUP($A853,'Rashodi- plan-izvršenje'!$A$8:B$1500,'prenos-P-R-N'!D$1,FALSE),IF($A853&gt;$A$2,+VLOOKUP($A853,'Neizmirene obaveze JLS'!$A$11:B$500,'prenos-P-R-N'!D$1,FALSE),"")))</f>
        <v/>
      </c>
      <c r="E853" s="87" t="str">
        <f>IF($A853=0,"",IF($A853&lt;=$A$1,+VLOOKUP($A853,'Rashodi- plan-izvršenje'!$A$8:C$1500,'prenos-P-R-N'!E$1,FALSE),IF($A853&gt;$A$2,+VLOOKUP($A853,'Neizmirene obaveze JLS'!$A$11:C$500,'prenos-P-R-N'!E$1,FALSE),"")))</f>
        <v/>
      </c>
      <c r="F853" s="87" t="str">
        <f>IF($A853=0,"",IF($A853&lt;=$A$1,+VLOOKUP($A853,'Rashodi- plan-izvršenje'!$A$8:D$1500,'prenos-P-R-N'!F$1,FALSE),IF($A853&gt;$A$2,+VLOOKUP($A853,'Neizmirene obaveze JLS'!$A$11:D$500,'prenos-P-R-N'!F$1,FALSE),"")))</f>
        <v/>
      </c>
      <c r="G853" s="87" t="str">
        <f>IF($A853=0,"",IF($A853&lt;=$A$1,+VLOOKUP($A853,'Rashodi- plan-izvršenje'!$A$8:E$1500,'prenos-P-R-N'!G$1,FALSE),IF($A853&gt;$A$2,+VLOOKUP($A853,'Neizmirene obaveze JLS'!$A$11:E$500,'prenos-P-R-N'!G$1,FALSE),"")))</f>
        <v/>
      </c>
      <c r="H853" s="87" t="str">
        <f>IF($A853=0,"",IF($A853&lt;=$A$1,+VLOOKUP($A853,'Rashodi- plan-izvršenje'!$A$8:F$1500,'prenos-P-R-N'!H$1,FALSE),IF($A853&gt;$A$2,+VLOOKUP($A853,'Neizmirene obaveze JLS'!$A$11:F$500,'prenos-P-R-N'!H$1,FALSE),"")))</f>
        <v/>
      </c>
      <c r="I853" s="87" t="str">
        <f>IF($A853=0,"",IF($A853&lt;=$A$1,+VLOOKUP($A853,'Rashodi- plan-izvršenje'!$A$8:G$1500,'prenos-P-R-N'!I$1,FALSE),IF($A853&gt;$A$2,+VLOOKUP($A853,'Neizmirene obaveze JLS'!$A$11:G$500,'prenos-P-R-N'!I$1,FALSE),"")))</f>
        <v/>
      </c>
      <c r="J853" s="87" t="str">
        <f>IF($A853=0,"",IF($A853&lt;=$A$1,+VLOOKUP($A853,'Rashodi- plan-izvršenje'!$A$8:H$1500,'prenos-P-R-N'!J$1,FALSE),IF($A853&gt;$A$2,+VLOOKUP($A853,'Neizmirene obaveze JLS'!$A$11:H$500,'prenos-P-R-N'!J$1,FALSE),"")))</f>
        <v/>
      </c>
      <c r="K853" s="87" t="str">
        <f>IF($A853=0,"",IF($A853&lt;=$A$1,+VLOOKUP($A853,'Rashodi- plan-izvršenje'!$A$8:I$1500,'prenos-P-R-N'!K$1,FALSE),IF($A853&gt;$A$2,+VLOOKUP($A853,'Neizmirene obaveze JLS'!$A$11:I$500,'prenos-P-R-N'!K$1,FALSE),"")))</f>
        <v/>
      </c>
      <c r="L853" t="str">
        <f>IF(A853=0,"",IF(A853&lt;=A$1,+IF(VLOOKUP(A853,'Rashodi- plan-izvršenje'!A$8:J$1500,M$1,FALSE)&gt;0,"Програмска активност","Пројекат"),IF(A853&gt;A$2,+IF(VLOOKUP(A853,'Neizmirene obaveze JLS'!A$8:J$2008,M$1,FALSE)&gt;0,"Програмска активност","Пројекат"),"")))</f>
        <v/>
      </c>
      <c r="M853" s="87" t="str">
        <f>IF(A853=0,"",IF($A853&lt;=$A$1,+IF(VLOOKUP($A853,'Rashodi- plan-izvršenje'!$A$8:$M$1500,10,FALSE)&gt;0,VLOOKUP($A853,'Rashodi- plan-izvršenje'!$A$8:$M$1500,10,FALSE),VLOOKUP($A853,'Rashodi- plan-izvršenje'!$A$8:$M$1500,12,FALSE)),+IF($A853&gt;$A$2,IF(VLOOKUP($A853,'Neizmirene obaveze JLS'!$A$8:$M$1500,10,FALSE)&gt;0,VLOOKUP($A853,'Neizmirene obaveze JLS'!$A$11:$M$1500,10,FALSE),VLOOKUP($A853,'Neizmirene obaveze JLS'!$A$11:$M$1500,12,FALSE)),0)))</f>
        <v/>
      </c>
      <c r="N853" s="87" t="str">
        <f>IF(A853=0,"",IF($A853&lt;=$A$1,+IF(VLOOKUP(A853,'Rashodi- plan-izvršenje'!$A$8:$M$1500,10,FALSE)&gt;0,VLOOKUP(A853,'Rashodi- plan-izvršenje'!$A$8:$M$1500,11,FALSE),VLOOKUP(A853,'Rashodi- plan-izvršenje'!$A$8:$M$1500,13,FALSE)),+IF($A853&gt;$A$2,IF(VLOOKUP($A853,'Neizmirene obaveze JLS'!$A$8:$M$1500,10,FALSE)&gt;0,VLOOKUP($A853,'Neizmirene obaveze JLS'!$A$11:$M$1500,11,FALSE),VLOOKUP($A853,'Neizmirene obaveze JLS'!$A$11:$M$1500,13,FALSE)),0)))</f>
        <v/>
      </c>
      <c r="O853" s="87" t="str">
        <f>IF(A853=0,"",IF($A853&lt;=$A$1,VALUE(+VLOOKUP($A853,'Rashodi- plan-izvršenje'!$A$8:N$1500,'prenos-P-R-N'!O$1,FALSE)),IF($A853&lt;=A$2,VALUE(VLOOKUP($A853,'Prihodi- plan-izvršenje'!$A$8:$H$500,6,FALSE)),VALUE(VLOOKUP($A853,'Neizmirene obaveze JLS'!$A$8:$N$500,O$1,FALSE)))))</f>
        <v/>
      </c>
      <c r="P853" s="87" t="str">
        <f>IF(A853=0,"",IF(A853=0,0,IF(A853&gt;A$2,'šifarnik K-izvor'!G$3,+IF(Q853&lt;700,+'šifarnik K-izvor'!G$2,'šifarnik K-izvor'!G$1))))</f>
        <v/>
      </c>
      <c r="Q853" s="87">
        <f>IF($A853&lt;=$A$1,VALUE(+VLOOKUP($A853,'Rashodi- plan-izvršenje'!$A$8:O$1500,'prenos-P-R-N'!Q$1,FALSE)),IF($A853&lt;=$A$2,VLOOKUP($A853,'Prihodi- plan-izvršenje'!$A$4:$H$500,4,FALSE),IF($A853&lt;=$A$3,VLOOKUP(A853,'Neizmirene obaveze JLS'!$A$11:O$500,Q$1,FALSE),"")))</f>
        <v>0</v>
      </c>
      <c r="R853" s="88">
        <f>IF($A853&lt;=$A$1,VALUE(+VLOOKUP($A853,'Rashodi- plan-izvršenje'!$A$8:P$1500,'prenos-P-R-N'!R$1,FALSE)),IF($A853&lt;=$A$2,VLOOKUP($A853,'Prihodi- plan-izvršenje'!$A$4:$H$500,7,FALSE),""))</f>
        <v>0</v>
      </c>
      <c r="S853" s="88">
        <f>IF(A853=0,0,IF($A853&lt;=$A$1,VALUE(+VLOOKUP($A853,'Rashodi- plan-izvršenje'!$A$8:Q$1500,'prenos-P-R-N'!S$1,FALSE)),IF($A853&lt;=$A$2,VLOOKUP($A853,'Prihodi- plan-izvršenje'!$A$4:$H$500,8,FALSE),0)))</f>
        <v>0</v>
      </c>
      <c r="T853" s="88" t="str">
        <f>IF($A853&gt;$A$2,VLOOKUP($A853,'Neizmirene obaveze JLS'!$A$11:R$500,R$1,FALSE),"")</f>
        <v/>
      </c>
      <c r="U853" s="88">
        <f>IF($A853&gt;$A$2,VLOOKUP($A853,'Neizmirene obaveze JLS'!$A$11:S$500,S$1,FALSE),0)</f>
        <v>0</v>
      </c>
      <c r="V853" s="88">
        <f t="shared" si="78"/>
        <v>0</v>
      </c>
      <c r="W853" s="74"/>
      <c r="X853" s="74"/>
      <c r="Y853" s="74"/>
      <c r="Z853" s="74"/>
      <c r="AA853" s="193">
        <f t="shared" si="79"/>
        <v>1</v>
      </c>
      <c r="AB853" s="193" t="str">
        <f t="shared" si="80"/>
        <v/>
      </c>
    </row>
    <row r="854" spans="1:28">
      <c r="A854" s="89">
        <f>IF(AND(COUNTIF(A$1:A$3,"&gt;0")=1,MAX(A$8:A853)&lt;A$1),A853+1,IF(AND(COUNTIF(A$1:A$3,"&gt;0")=2,MAX(A$8:A853)&lt;A$2),A853+1,IF(AND(COUNTIF(A$1:A$3,"&gt;0")=3,MAX(A$8:A853)&lt;A$3),A853+1,0)))</f>
        <v>0</v>
      </c>
      <c r="B854" s="89" t="str">
        <f t="shared" si="81"/>
        <v/>
      </c>
      <c r="C854" s="89" t="str">
        <f t="shared" si="82"/>
        <v/>
      </c>
      <c r="D854" s="87" t="str">
        <f>IF($A854=0,"",IF($A854&lt;=$A$1,+VLOOKUP($A854,'Rashodi- plan-izvršenje'!$A$8:B$1500,'prenos-P-R-N'!D$1,FALSE),IF($A854&gt;$A$2,+VLOOKUP($A854,'Neizmirene obaveze JLS'!$A$11:B$500,'prenos-P-R-N'!D$1,FALSE),"")))</f>
        <v/>
      </c>
      <c r="E854" s="87" t="str">
        <f>IF($A854=0,"",IF($A854&lt;=$A$1,+VLOOKUP($A854,'Rashodi- plan-izvršenje'!$A$8:C$1500,'prenos-P-R-N'!E$1,FALSE),IF($A854&gt;$A$2,+VLOOKUP($A854,'Neizmirene obaveze JLS'!$A$11:C$500,'prenos-P-R-N'!E$1,FALSE),"")))</f>
        <v/>
      </c>
      <c r="F854" s="87" t="str">
        <f>IF($A854=0,"",IF($A854&lt;=$A$1,+VLOOKUP($A854,'Rashodi- plan-izvršenje'!$A$8:D$1500,'prenos-P-R-N'!F$1,FALSE),IF($A854&gt;$A$2,+VLOOKUP($A854,'Neizmirene obaveze JLS'!$A$11:D$500,'prenos-P-R-N'!F$1,FALSE),"")))</f>
        <v/>
      </c>
      <c r="G854" s="87" t="str">
        <f>IF($A854=0,"",IF($A854&lt;=$A$1,+VLOOKUP($A854,'Rashodi- plan-izvršenje'!$A$8:E$1500,'prenos-P-R-N'!G$1,FALSE),IF($A854&gt;$A$2,+VLOOKUP($A854,'Neizmirene obaveze JLS'!$A$11:E$500,'prenos-P-R-N'!G$1,FALSE),"")))</f>
        <v/>
      </c>
      <c r="H854" s="87" t="str">
        <f>IF($A854=0,"",IF($A854&lt;=$A$1,+VLOOKUP($A854,'Rashodi- plan-izvršenje'!$A$8:F$1500,'prenos-P-R-N'!H$1,FALSE),IF($A854&gt;$A$2,+VLOOKUP($A854,'Neizmirene obaveze JLS'!$A$11:F$500,'prenos-P-R-N'!H$1,FALSE),"")))</f>
        <v/>
      </c>
      <c r="I854" s="87" t="str">
        <f>IF($A854=0,"",IF($A854&lt;=$A$1,+VLOOKUP($A854,'Rashodi- plan-izvršenje'!$A$8:G$1500,'prenos-P-R-N'!I$1,FALSE),IF($A854&gt;$A$2,+VLOOKUP($A854,'Neizmirene obaveze JLS'!$A$11:G$500,'prenos-P-R-N'!I$1,FALSE),"")))</f>
        <v/>
      </c>
      <c r="J854" s="87" t="str">
        <f>IF($A854=0,"",IF($A854&lt;=$A$1,+VLOOKUP($A854,'Rashodi- plan-izvršenje'!$A$8:H$1500,'prenos-P-R-N'!J$1,FALSE),IF($A854&gt;$A$2,+VLOOKUP($A854,'Neizmirene obaveze JLS'!$A$11:H$500,'prenos-P-R-N'!J$1,FALSE),"")))</f>
        <v/>
      </c>
      <c r="K854" s="87" t="str">
        <f>IF($A854=0,"",IF($A854&lt;=$A$1,+VLOOKUP($A854,'Rashodi- plan-izvršenje'!$A$8:I$1500,'prenos-P-R-N'!K$1,FALSE),IF($A854&gt;$A$2,+VLOOKUP($A854,'Neizmirene obaveze JLS'!$A$11:I$500,'prenos-P-R-N'!K$1,FALSE),"")))</f>
        <v/>
      </c>
      <c r="L854" t="str">
        <f>IF(A854=0,"",IF(A854&lt;=A$1,+IF(VLOOKUP(A854,'Rashodi- plan-izvršenje'!A$8:J$1500,M$1,FALSE)&gt;0,"Програмска активност","Пројекат"),IF(A854&gt;A$2,+IF(VLOOKUP(A854,'Neizmirene obaveze JLS'!A$8:J$2008,M$1,FALSE)&gt;0,"Програмска активност","Пројекат"),"")))</f>
        <v/>
      </c>
      <c r="M854" s="87" t="str">
        <f>IF(A854=0,"",IF($A854&lt;=$A$1,+IF(VLOOKUP($A854,'Rashodi- plan-izvršenje'!$A$8:$M$1500,10,FALSE)&gt;0,VLOOKUP($A854,'Rashodi- plan-izvršenje'!$A$8:$M$1500,10,FALSE),VLOOKUP($A854,'Rashodi- plan-izvršenje'!$A$8:$M$1500,12,FALSE)),+IF($A854&gt;$A$2,IF(VLOOKUP($A854,'Neizmirene obaveze JLS'!$A$8:$M$1500,10,FALSE)&gt;0,VLOOKUP($A854,'Neizmirene obaveze JLS'!$A$11:$M$1500,10,FALSE),VLOOKUP($A854,'Neizmirene obaveze JLS'!$A$11:$M$1500,12,FALSE)),0)))</f>
        <v/>
      </c>
      <c r="N854" s="87" t="str">
        <f>IF(A854=0,"",IF($A854&lt;=$A$1,+IF(VLOOKUP(A854,'Rashodi- plan-izvršenje'!$A$8:$M$1500,10,FALSE)&gt;0,VLOOKUP(A854,'Rashodi- plan-izvršenje'!$A$8:$M$1500,11,FALSE),VLOOKUP(A854,'Rashodi- plan-izvršenje'!$A$8:$M$1500,13,FALSE)),+IF($A854&gt;$A$2,IF(VLOOKUP($A854,'Neizmirene obaveze JLS'!$A$8:$M$1500,10,FALSE)&gt;0,VLOOKUP($A854,'Neizmirene obaveze JLS'!$A$11:$M$1500,11,FALSE),VLOOKUP($A854,'Neizmirene obaveze JLS'!$A$11:$M$1500,13,FALSE)),0)))</f>
        <v/>
      </c>
      <c r="O854" s="87" t="str">
        <f>IF(A854=0,"",IF($A854&lt;=$A$1,VALUE(+VLOOKUP($A854,'Rashodi- plan-izvršenje'!$A$8:N$1500,'prenos-P-R-N'!O$1,FALSE)),IF($A854&lt;=A$2,VALUE(VLOOKUP($A854,'Prihodi- plan-izvršenje'!$A$8:$H$500,6,FALSE)),VALUE(VLOOKUP($A854,'Neizmirene obaveze JLS'!$A$8:$N$500,O$1,FALSE)))))</f>
        <v/>
      </c>
      <c r="P854" s="87" t="str">
        <f>IF(A854=0,"",IF(A854=0,0,IF(A854&gt;A$2,'šifarnik K-izvor'!G$3,+IF(Q854&lt;700,+'šifarnik K-izvor'!G$2,'šifarnik K-izvor'!G$1))))</f>
        <v/>
      </c>
      <c r="Q854" s="87">
        <f>IF($A854&lt;=$A$1,VALUE(+VLOOKUP($A854,'Rashodi- plan-izvršenje'!$A$8:O$1500,'prenos-P-R-N'!Q$1,FALSE)),IF($A854&lt;=$A$2,VLOOKUP($A854,'Prihodi- plan-izvršenje'!$A$4:$H$500,4,FALSE),IF($A854&lt;=$A$3,VLOOKUP(A854,'Neizmirene obaveze JLS'!$A$11:O$500,Q$1,FALSE),"")))</f>
        <v>0</v>
      </c>
      <c r="R854" s="88">
        <f>IF($A854&lt;=$A$1,VALUE(+VLOOKUP($A854,'Rashodi- plan-izvršenje'!$A$8:P$1500,'prenos-P-R-N'!R$1,FALSE)),IF($A854&lt;=$A$2,VLOOKUP($A854,'Prihodi- plan-izvršenje'!$A$4:$H$500,7,FALSE),""))</f>
        <v>0</v>
      </c>
      <c r="S854" s="88">
        <f>IF(A854=0,0,IF($A854&lt;=$A$1,VALUE(+VLOOKUP($A854,'Rashodi- plan-izvršenje'!$A$8:Q$1500,'prenos-P-R-N'!S$1,FALSE)),IF($A854&lt;=$A$2,VLOOKUP($A854,'Prihodi- plan-izvršenje'!$A$4:$H$500,8,FALSE),0)))</f>
        <v>0</v>
      </c>
      <c r="T854" s="88" t="str">
        <f>IF($A854&gt;$A$2,VLOOKUP($A854,'Neizmirene obaveze JLS'!$A$11:R$500,R$1,FALSE),"")</f>
        <v/>
      </c>
      <c r="U854" s="88">
        <f>IF($A854&gt;$A$2,VLOOKUP($A854,'Neizmirene obaveze JLS'!$A$11:S$500,S$1,FALSE),0)</f>
        <v>0</v>
      </c>
      <c r="V854" s="88">
        <f t="shared" si="78"/>
        <v>0</v>
      </c>
      <c r="W854" s="74"/>
      <c r="X854" s="74"/>
      <c r="Y854" s="74"/>
      <c r="Z854" s="74"/>
      <c r="AA854" s="193">
        <f t="shared" si="79"/>
        <v>1</v>
      </c>
      <c r="AB854" s="193" t="str">
        <f t="shared" si="80"/>
        <v/>
      </c>
    </row>
    <row r="855" spans="1:28">
      <c r="A855" s="89">
        <f>IF(AND(COUNTIF(A$1:A$3,"&gt;0")=1,MAX(A$8:A854)&lt;A$1),A854+1,IF(AND(COUNTIF(A$1:A$3,"&gt;0")=2,MAX(A$8:A854)&lt;A$2),A854+1,IF(AND(COUNTIF(A$1:A$3,"&gt;0")=3,MAX(A$8:A854)&lt;A$3),A854+1,0)))</f>
        <v>0</v>
      </c>
      <c r="B855" s="89" t="str">
        <f t="shared" si="81"/>
        <v/>
      </c>
      <c r="C855" s="89" t="str">
        <f t="shared" si="82"/>
        <v/>
      </c>
      <c r="D855" s="87" t="str">
        <f>IF($A855=0,"",IF($A855&lt;=$A$1,+VLOOKUP($A855,'Rashodi- plan-izvršenje'!$A$8:B$1500,'prenos-P-R-N'!D$1,FALSE),IF($A855&gt;$A$2,+VLOOKUP($A855,'Neizmirene obaveze JLS'!$A$11:B$500,'prenos-P-R-N'!D$1,FALSE),"")))</f>
        <v/>
      </c>
      <c r="E855" s="87" t="str">
        <f>IF($A855=0,"",IF($A855&lt;=$A$1,+VLOOKUP($A855,'Rashodi- plan-izvršenje'!$A$8:C$1500,'prenos-P-R-N'!E$1,FALSE),IF($A855&gt;$A$2,+VLOOKUP($A855,'Neizmirene obaveze JLS'!$A$11:C$500,'prenos-P-R-N'!E$1,FALSE),"")))</f>
        <v/>
      </c>
      <c r="F855" s="87" t="str">
        <f>IF($A855=0,"",IF($A855&lt;=$A$1,+VLOOKUP($A855,'Rashodi- plan-izvršenje'!$A$8:D$1500,'prenos-P-R-N'!F$1,FALSE),IF($A855&gt;$A$2,+VLOOKUP($A855,'Neizmirene obaveze JLS'!$A$11:D$500,'prenos-P-R-N'!F$1,FALSE),"")))</f>
        <v/>
      </c>
      <c r="G855" s="87" t="str">
        <f>IF($A855=0,"",IF($A855&lt;=$A$1,+VLOOKUP($A855,'Rashodi- plan-izvršenje'!$A$8:E$1500,'prenos-P-R-N'!G$1,FALSE),IF($A855&gt;$A$2,+VLOOKUP($A855,'Neizmirene obaveze JLS'!$A$11:E$500,'prenos-P-R-N'!G$1,FALSE),"")))</f>
        <v/>
      </c>
      <c r="H855" s="87" t="str">
        <f>IF($A855=0,"",IF($A855&lt;=$A$1,+VLOOKUP($A855,'Rashodi- plan-izvršenje'!$A$8:F$1500,'prenos-P-R-N'!H$1,FALSE),IF($A855&gt;$A$2,+VLOOKUP($A855,'Neizmirene obaveze JLS'!$A$11:F$500,'prenos-P-R-N'!H$1,FALSE),"")))</f>
        <v/>
      </c>
      <c r="I855" s="87" t="str">
        <f>IF($A855=0,"",IF($A855&lt;=$A$1,+VLOOKUP($A855,'Rashodi- plan-izvršenje'!$A$8:G$1500,'prenos-P-R-N'!I$1,FALSE),IF($A855&gt;$A$2,+VLOOKUP($A855,'Neizmirene obaveze JLS'!$A$11:G$500,'prenos-P-R-N'!I$1,FALSE),"")))</f>
        <v/>
      </c>
      <c r="J855" s="87" t="str">
        <f>IF($A855=0,"",IF($A855&lt;=$A$1,+VLOOKUP($A855,'Rashodi- plan-izvršenje'!$A$8:H$1500,'prenos-P-R-N'!J$1,FALSE),IF($A855&gt;$A$2,+VLOOKUP($A855,'Neizmirene obaveze JLS'!$A$11:H$500,'prenos-P-R-N'!J$1,FALSE),"")))</f>
        <v/>
      </c>
      <c r="K855" s="87" t="str">
        <f>IF($A855=0,"",IF($A855&lt;=$A$1,+VLOOKUP($A855,'Rashodi- plan-izvršenje'!$A$8:I$1500,'prenos-P-R-N'!K$1,FALSE),IF($A855&gt;$A$2,+VLOOKUP($A855,'Neizmirene obaveze JLS'!$A$11:I$500,'prenos-P-R-N'!K$1,FALSE),"")))</f>
        <v/>
      </c>
      <c r="L855" t="str">
        <f>IF(A855=0,"",IF(A855&lt;=A$1,+IF(VLOOKUP(A855,'Rashodi- plan-izvršenje'!A$8:J$1500,M$1,FALSE)&gt;0,"Програмска активност","Пројекат"),IF(A855&gt;A$2,+IF(VLOOKUP(A855,'Neizmirene obaveze JLS'!A$8:J$2008,M$1,FALSE)&gt;0,"Програмска активност","Пројекат"),"")))</f>
        <v/>
      </c>
      <c r="M855" s="87" t="str">
        <f>IF(A855=0,"",IF($A855&lt;=$A$1,+IF(VLOOKUP($A855,'Rashodi- plan-izvršenje'!$A$8:$M$1500,10,FALSE)&gt;0,VLOOKUP($A855,'Rashodi- plan-izvršenje'!$A$8:$M$1500,10,FALSE),VLOOKUP($A855,'Rashodi- plan-izvršenje'!$A$8:$M$1500,12,FALSE)),+IF($A855&gt;$A$2,IF(VLOOKUP($A855,'Neizmirene obaveze JLS'!$A$8:$M$1500,10,FALSE)&gt;0,VLOOKUP($A855,'Neizmirene obaveze JLS'!$A$11:$M$1500,10,FALSE),VLOOKUP($A855,'Neizmirene obaveze JLS'!$A$11:$M$1500,12,FALSE)),0)))</f>
        <v/>
      </c>
      <c r="N855" s="87" t="str">
        <f>IF(A855=0,"",IF($A855&lt;=$A$1,+IF(VLOOKUP(A855,'Rashodi- plan-izvršenje'!$A$8:$M$1500,10,FALSE)&gt;0,VLOOKUP(A855,'Rashodi- plan-izvršenje'!$A$8:$M$1500,11,FALSE),VLOOKUP(A855,'Rashodi- plan-izvršenje'!$A$8:$M$1500,13,FALSE)),+IF($A855&gt;$A$2,IF(VLOOKUP($A855,'Neizmirene obaveze JLS'!$A$8:$M$1500,10,FALSE)&gt;0,VLOOKUP($A855,'Neizmirene obaveze JLS'!$A$11:$M$1500,11,FALSE),VLOOKUP($A855,'Neizmirene obaveze JLS'!$A$11:$M$1500,13,FALSE)),0)))</f>
        <v/>
      </c>
      <c r="O855" s="87" t="str">
        <f>IF(A855=0,"",IF($A855&lt;=$A$1,VALUE(+VLOOKUP($A855,'Rashodi- plan-izvršenje'!$A$8:N$1500,'prenos-P-R-N'!O$1,FALSE)),IF($A855&lt;=A$2,VALUE(VLOOKUP($A855,'Prihodi- plan-izvršenje'!$A$8:$H$500,6,FALSE)),VALUE(VLOOKUP($A855,'Neizmirene obaveze JLS'!$A$8:$N$500,O$1,FALSE)))))</f>
        <v/>
      </c>
      <c r="P855" s="87" t="str">
        <f>IF(A855=0,"",IF(A855=0,0,IF(A855&gt;A$2,'šifarnik K-izvor'!G$3,+IF(Q855&lt;700,+'šifarnik K-izvor'!G$2,'šifarnik K-izvor'!G$1))))</f>
        <v/>
      </c>
      <c r="Q855" s="87">
        <f>IF($A855&lt;=$A$1,VALUE(+VLOOKUP($A855,'Rashodi- plan-izvršenje'!$A$8:O$1500,'prenos-P-R-N'!Q$1,FALSE)),IF($A855&lt;=$A$2,VLOOKUP($A855,'Prihodi- plan-izvršenje'!$A$4:$H$500,4,FALSE),IF($A855&lt;=$A$3,VLOOKUP(A855,'Neizmirene obaveze JLS'!$A$11:O$500,Q$1,FALSE),"")))</f>
        <v>0</v>
      </c>
      <c r="R855" s="88">
        <f>IF($A855&lt;=$A$1,VALUE(+VLOOKUP($A855,'Rashodi- plan-izvršenje'!$A$8:P$1500,'prenos-P-R-N'!R$1,FALSE)),IF($A855&lt;=$A$2,VLOOKUP($A855,'Prihodi- plan-izvršenje'!$A$4:$H$500,7,FALSE),""))</f>
        <v>0</v>
      </c>
      <c r="S855" s="88">
        <f>IF(A855=0,0,IF($A855&lt;=$A$1,VALUE(+VLOOKUP($A855,'Rashodi- plan-izvršenje'!$A$8:Q$1500,'prenos-P-R-N'!S$1,FALSE)),IF($A855&lt;=$A$2,VLOOKUP($A855,'Prihodi- plan-izvršenje'!$A$4:$H$500,8,FALSE),0)))</f>
        <v>0</v>
      </c>
      <c r="T855" s="88" t="str">
        <f>IF($A855&gt;$A$2,VLOOKUP($A855,'Neizmirene obaveze JLS'!$A$11:R$500,R$1,FALSE),"")</f>
        <v/>
      </c>
      <c r="U855" s="88">
        <f>IF($A855&gt;$A$2,VLOOKUP($A855,'Neizmirene obaveze JLS'!$A$11:S$500,S$1,FALSE),0)</f>
        <v>0</v>
      </c>
      <c r="V855" s="88">
        <f t="shared" si="78"/>
        <v>0</v>
      </c>
      <c r="W855" s="74"/>
      <c r="X855" s="74"/>
      <c r="Y855" s="74"/>
      <c r="Z855" s="74"/>
      <c r="AA855" s="193">
        <f t="shared" si="79"/>
        <v>1</v>
      </c>
      <c r="AB855" s="193" t="str">
        <f t="shared" si="80"/>
        <v/>
      </c>
    </row>
    <row r="856" spans="1:28">
      <c r="A856" s="89">
        <f>IF(AND(COUNTIF(A$1:A$3,"&gt;0")=1,MAX(A$8:A855)&lt;A$1),A855+1,IF(AND(COUNTIF(A$1:A$3,"&gt;0")=2,MAX(A$8:A855)&lt;A$2),A855+1,IF(AND(COUNTIF(A$1:A$3,"&gt;0")=3,MAX(A$8:A855)&lt;A$3),A855+1,0)))</f>
        <v>0</v>
      </c>
      <c r="B856" s="89" t="str">
        <f t="shared" si="81"/>
        <v/>
      </c>
      <c r="C856" s="89" t="str">
        <f t="shared" si="82"/>
        <v/>
      </c>
      <c r="D856" s="87" t="str">
        <f>IF($A856=0,"",IF($A856&lt;=$A$1,+VLOOKUP($A856,'Rashodi- plan-izvršenje'!$A$8:B$1500,'prenos-P-R-N'!D$1,FALSE),IF($A856&gt;$A$2,+VLOOKUP($A856,'Neizmirene obaveze JLS'!$A$11:B$500,'prenos-P-R-N'!D$1,FALSE),"")))</f>
        <v/>
      </c>
      <c r="E856" s="87" t="str">
        <f>IF($A856=0,"",IF($A856&lt;=$A$1,+VLOOKUP($A856,'Rashodi- plan-izvršenje'!$A$8:C$1500,'prenos-P-R-N'!E$1,FALSE),IF($A856&gt;$A$2,+VLOOKUP($A856,'Neizmirene obaveze JLS'!$A$11:C$500,'prenos-P-R-N'!E$1,FALSE),"")))</f>
        <v/>
      </c>
      <c r="F856" s="87" t="str">
        <f>IF($A856=0,"",IF($A856&lt;=$A$1,+VLOOKUP($A856,'Rashodi- plan-izvršenje'!$A$8:D$1500,'prenos-P-R-N'!F$1,FALSE),IF($A856&gt;$A$2,+VLOOKUP($A856,'Neizmirene obaveze JLS'!$A$11:D$500,'prenos-P-R-N'!F$1,FALSE),"")))</f>
        <v/>
      </c>
      <c r="G856" s="87" t="str">
        <f>IF($A856=0,"",IF($A856&lt;=$A$1,+VLOOKUP($A856,'Rashodi- plan-izvršenje'!$A$8:E$1500,'prenos-P-R-N'!G$1,FALSE),IF($A856&gt;$A$2,+VLOOKUP($A856,'Neizmirene obaveze JLS'!$A$11:E$500,'prenos-P-R-N'!G$1,FALSE),"")))</f>
        <v/>
      </c>
      <c r="H856" s="87" t="str">
        <f>IF($A856=0,"",IF($A856&lt;=$A$1,+VLOOKUP($A856,'Rashodi- plan-izvršenje'!$A$8:F$1500,'prenos-P-R-N'!H$1,FALSE),IF($A856&gt;$A$2,+VLOOKUP($A856,'Neizmirene obaveze JLS'!$A$11:F$500,'prenos-P-R-N'!H$1,FALSE),"")))</f>
        <v/>
      </c>
      <c r="I856" s="87" t="str">
        <f>IF($A856=0,"",IF($A856&lt;=$A$1,+VLOOKUP($A856,'Rashodi- plan-izvršenje'!$A$8:G$1500,'prenos-P-R-N'!I$1,FALSE),IF($A856&gt;$A$2,+VLOOKUP($A856,'Neizmirene obaveze JLS'!$A$11:G$500,'prenos-P-R-N'!I$1,FALSE),"")))</f>
        <v/>
      </c>
      <c r="J856" s="87" t="str">
        <f>IF($A856=0,"",IF($A856&lt;=$A$1,+VLOOKUP($A856,'Rashodi- plan-izvršenje'!$A$8:H$1500,'prenos-P-R-N'!J$1,FALSE),IF($A856&gt;$A$2,+VLOOKUP($A856,'Neizmirene obaveze JLS'!$A$11:H$500,'prenos-P-R-N'!J$1,FALSE),"")))</f>
        <v/>
      </c>
      <c r="K856" s="87" t="str">
        <f>IF($A856=0,"",IF($A856&lt;=$A$1,+VLOOKUP($A856,'Rashodi- plan-izvršenje'!$A$8:I$1500,'prenos-P-R-N'!K$1,FALSE),IF($A856&gt;$A$2,+VLOOKUP($A856,'Neizmirene obaveze JLS'!$A$11:I$500,'prenos-P-R-N'!K$1,FALSE),"")))</f>
        <v/>
      </c>
      <c r="L856" t="str">
        <f>IF(A856=0,"",IF(A856&lt;=A$1,+IF(VLOOKUP(A856,'Rashodi- plan-izvršenje'!A$8:J$1500,M$1,FALSE)&gt;0,"Програмска активност","Пројекат"),IF(A856&gt;A$2,+IF(VLOOKUP(A856,'Neizmirene obaveze JLS'!A$8:J$2008,M$1,FALSE)&gt;0,"Програмска активност","Пројекат"),"")))</f>
        <v/>
      </c>
      <c r="M856" s="87" t="str">
        <f>IF(A856=0,"",IF($A856&lt;=$A$1,+IF(VLOOKUP($A856,'Rashodi- plan-izvršenje'!$A$8:$M$1500,10,FALSE)&gt;0,VLOOKUP($A856,'Rashodi- plan-izvršenje'!$A$8:$M$1500,10,FALSE),VLOOKUP($A856,'Rashodi- plan-izvršenje'!$A$8:$M$1500,12,FALSE)),+IF($A856&gt;$A$2,IF(VLOOKUP($A856,'Neizmirene obaveze JLS'!$A$8:$M$1500,10,FALSE)&gt;0,VLOOKUP($A856,'Neizmirene obaveze JLS'!$A$11:$M$1500,10,FALSE),VLOOKUP($A856,'Neizmirene obaveze JLS'!$A$11:$M$1500,12,FALSE)),0)))</f>
        <v/>
      </c>
      <c r="N856" s="87" t="str">
        <f>IF(A856=0,"",IF($A856&lt;=$A$1,+IF(VLOOKUP(A856,'Rashodi- plan-izvršenje'!$A$8:$M$1500,10,FALSE)&gt;0,VLOOKUP(A856,'Rashodi- plan-izvršenje'!$A$8:$M$1500,11,FALSE),VLOOKUP(A856,'Rashodi- plan-izvršenje'!$A$8:$M$1500,13,FALSE)),+IF($A856&gt;$A$2,IF(VLOOKUP($A856,'Neizmirene obaveze JLS'!$A$8:$M$1500,10,FALSE)&gt;0,VLOOKUP($A856,'Neizmirene obaveze JLS'!$A$11:$M$1500,11,FALSE),VLOOKUP($A856,'Neizmirene obaveze JLS'!$A$11:$M$1500,13,FALSE)),0)))</f>
        <v/>
      </c>
      <c r="O856" s="87" t="str">
        <f>IF(A856=0,"",IF($A856&lt;=$A$1,VALUE(+VLOOKUP($A856,'Rashodi- plan-izvršenje'!$A$8:N$1500,'prenos-P-R-N'!O$1,FALSE)),IF($A856&lt;=A$2,VALUE(VLOOKUP($A856,'Prihodi- plan-izvršenje'!$A$8:$H$500,6,FALSE)),VALUE(VLOOKUP($A856,'Neizmirene obaveze JLS'!$A$8:$N$500,O$1,FALSE)))))</f>
        <v/>
      </c>
      <c r="P856" s="87" t="str">
        <f>IF(A856=0,"",IF(A856=0,0,IF(A856&gt;A$2,'šifarnik K-izvor'!G$3,+IF(Q856&lt;700,+'šifarnik K-izvor'!G$2,'šifarnik K-izvor'!G$1))))</f>
        <v/>
      </c>
      <c r="Q856" s="87">
        <f>IF($A856&lt;=$A$1,VALUE(+VLOOKUP($A856,'Rashodi- plan-izvršenje'!$A$8:O$1500,'prenos-P-R-N'!Q$1,FALSE)),IF($A856&lt;=$A$2,VLOOKUP($A856,'Prihodi- plan-izvršenje'!$A$4:$H$500,4,FALSE),IF($A856&lt;=$A$3,VLOOKUP(A856,'Neizmirene obaveze JLS'!$A$11:O$500,Q$1,FALSE),"")))</f>
        <v>0</v>
      </c>
      <c r="R856" s="88">
        <f>IF($A856&lt;=$A$1,VALUE(+VLOOKUP($A856,'Rashodi- plan-izvršenje'!$A$8:P$1500,'prenos-P-R-N'!R$1,FALSE)),IF($A856&lt;=$A$2,VLOOKUP($A856,'Prihodi- plan-izvršenje'!$A$4:$H$500,7,FALSE),""))</f>
        <v>0</v>
      </c>
      <c r="S856" s="88">
        <f>IF(A856=0,0,IF($A856&lt;=$A$1,VALUE(+VLOOKUP($A856,'Rashodi- plan-izvršenje'!$A$8:Q$1500,'prenos-P-R-N'!S$1,FALSE)),IF($A856&lt;=$A$2,VLOOKUP($A856,'Prihodi- plan-izvršenje'!$A$4:$H$500,8,FALSE),0)))</f>
        <v>0</v>
      </c>
      <c r="T856" s="88" t="str">
        <f>IF($A856&gt;$A$2,VLOOKUP($A856,'Neizmirene obaveze JLS'!$A$11:R$500,R$1,FALSE),"")</f>
        <v/>
      </c>
      <c r="U856" s="88">
        <f>IF($A856&gt;$A$2,VLOOKUP($A856,'Neizmirene obaveze JLS'!$A$11:S$500,S$1,FALSE),0)</f>
        <v>0</v>
      </c>
      <c r="V856" s="88">
        <f t="shared" si="78"/>
        <v>0</v>
      </c>
      <c r="W856" s="74"/>
      <c r="X856" s="74"/>
      <c r="Y856" s="74"/>
      <c r="Z856" s="74"/>
      <c r="AA856" s="193">
        <f t="shared" si="79"/>
        <v>1</v>
      </c>
      <c r="AB856" s="193" t="str">
        <f t="shared" si="80"/>
        <v/>
      </c>
    </row>
    <row r="857" spans="1:28">
      <c r="A857" s="89">
        <f>IF(AND(COUNTIF(A$1:A$3,"&gt;0")=1,MAX(A$8:A856)&lt;A$1),A856+1,IF(AND(COUNTIF(A$1:A$3,"&gt;0")=2,MAX(A$8:A856)&lt;A$2),A856+1,IF(AND(COUNTIF(A$1:A$3,"&gt;0")=3,MAX(A$8:A856)&lt;A$3),A856+1,0)))</f>
        <v>0</v>
      </c>
      <c r="B857" s="89" t="str">
        <f t="shared" si="81"/>
        <v/>
      </c>
      <c r="C857" s="89" t="str">
        <f t="shared" si="82"/>
        <v/>
      </c>
      <c r="D857" s="87" t="str">
        <f>IF($A857=0,"",IF($A857&lt;=$A$1,+VLOOKUP($A857,'Rashodi- plan-izvršenje'!$A$8:B$1500,'prenos-P-R-N'!D$1,FALSE),IF($A857&gt;$A$2,+VLOOKUP($A857,'Neizmirene obaveze JLS'!$A$11:B$500,'prenos-P-R-N'!D$1,FALSE),"")))</f>
        <v/>
      </c>
      <c r="E857" s="87" t="str">
        <f>IF($A857=0,"",IF($A857&lt;=$A$1,+VLOOKUP($A857,'Rashodi- plan-izvršenje'!$A$8:C$1500,'prenos-P-R-N'!E$1,FALSE),IF($A857&gt;$A$2,+VLOOKUP($A857,'Neizmirene obaveze JLS'!$A$11:C$500,'prenos-P-R-N'!E$1,FALSE),"")))</f>
        <v/>
      </c>
      <c r="F857" s="87" t="str">
        <f>IF($A857=0,"",IF($A857&lt;=$A$1,+VLOOKUP($A857,'Rashodi- plan-izvršenje'!$A$8:D$1500,'prenos-P-R-N'!F$1,FALSE),IF($A857&gt;$A$2,+VLOOKUP($A857,'Neizmirene obaveze JLS'!$A$11:D$500,'prenos-P-R-N'!F$1,FALSE),"")))</f>
        <v/>
      </c>
      <c r="G857" s="87" t="str">
        <f>IF($A857=0,"",IF($A857&lt;=$A$1,+VLOOKUP($A857,'Rashodi- plan-izvršenje'!$A$8:E$1500,'prenos-P-R-N'!G$1,FALSE),IF($A857&gt;$A$2,+VLOOKUP($A857,'Neizmirene obaveze JLS'!$A$11:E$500,'prenos-P-R-N'!G$1,FALSE),"")))</f>
        <v/>
      </c>
      <c r="H857" s="87" t="str">
        <f>IF($A857=0,"",IF($A857&lt;=$A$1,+VLOOKUP($A857,'Rashodi- plan-izvršenje'!$A$8:F$1500,'prenos-P-R-N'!H$1,FALSE),IF($A857&gt;$A$2,+VLOOKUP($A857,'Neizmirene obaveze JLS'!$A$11:F$500,'prenos-P-R-N'!H$1,FALSE),"")))</f>
        <v/>
      </c>
      <c r="I857" s="87" t="str">
        <f>IF($A857=0,"",IF($A857&lt;=$A$1,+VLOOKUP($A857,'Rashodi- plan-izvršenje'!$A$8:G$1500,'prenos-P-R-N'!I$1,FALSE),IF($A857&gt;$A$2,+VLOOKUP($A857,'Neizmirene obaveze JLS'!$A$11:G$500,'prenos-P-R-N'!I$1,FALSE),"")))</f>
        <v/>
      </c>
      <c r="J857" s="87" t="str">
        <f>IF($A857=0,"",IF($A857&lt;=$A$1,+VLOOKUP($A857,'Rashodi- plan-izvršenje'!$A$8:H$1500,'prenos-P-R-N'!J$1,FALSE),IF($A857&gt;$A$2,+VLOOKUP($A857,'Neizmirene obaveze JLS'!$A$11:H$500,'prenos-P-R-N'!J$1,FALSE),"")))</f>
        <v/>
      </c>
      <c r="K857" s="87" t="str">
        <f>IF($A857=0,"",IF($A857&lt;=$A$1,+VLOOKUP($A857,'Rashodi- plan-izvršenje'!$A$8:I$1500,'prenos-P-R-N'!K$1,FALSE),IF($A857&gt;$A$2,+VLOOKUP($A857,'Neizmirene obaveze JLS'!$A$11:I$500,'prenos-P-R-N'!K$1,FALSE),"")))</f>
        <v/>
      </c>
      <c r="L857" t="str">
        <f>IF(A857=0,"",IF(A857&lt;=A$1,+IF(VLOOKUP(A857,'Rashodi- plan-izvršenje'!A$8:J$1500,M$1,FALSE)&gt;0,"Програмска активност","Пројекат"),IF(A857&gt;A$2,+IF(VLOOKUP(A857,'Neizmirene obaveze JLS'!A$8:J$2008,M$1,FALSE)&gt;0,"Програмска активност","Пројекат"),"")))</f>
        <v/>
      </c>
      <c r="M857" s="87" t="str">
        <f>IF(A857=0,"",IF($A857&lt;=$A$1,+IF(VLOOKUP($A857,'Rashodi- plan-izvršenje'!$A$8:$M$1500,10,FALSE)&gt;0,VLOOKUP($A857,'Rashodi- plan-izvršenje'!$A$8:$M$1500,10,FALSE),VLOOKUP($A857,'Rashodi- plan-izvršenje'!$A$8:$M$1500,12,FALSE)),+IF($A857&gt;$A$2,IF(VLOOKUP($A857,'Neizmirene obaveze JLS'!$A$8:$M$1500,10,FALSE)&gt;0,VLOOKUP($A857,'Neizmirene obaveze JLS'!$A$11:$M$1500,10,FALSE),VLOOKUP($A857,'Neizmirene obaveze JLS'!$A$11:$M$1500,12,FALSE)),0)))</f>
        <v/>
      </c>
      <c r="N857" s="87" t="str">
        <f>IF(A857=0,"",IF($A857&lt;=$A$1,+IF(VLOOKUP(A857,'Rashodi- plan-izvršenje'!$A$8:$M$1500,10,FALSE)&gt;0,VLOOKUP(A857,'Rashodi- plan-izvršenje'!$A$8:$M$1500,11,FALSE),VLOOKUP(A857,'Rashodi- plan-izvršenje'!$A$8:$M$1500,13,FALSE)),+IF($A857&gt;$A$2,IF(VLOOKUP($A857,'Neizmirene obaveze JLS'!$A$8:$M$1500,10,FALSE)&gt;0,VLOOKUP($A857,'Neizmirene obaveze JLS'!$A$11:$M$1500,11,FALSE),VLOOKUP($A857,'Neizmirene obaveze JLS'!$A$11:$M$1500,13,FALSE)),0)))</f>
        <v/>
      </c>
      <c r="O857" s="87" t="str">
        <f>IF(A857=0,"",IF($A857&lt;=$A$1,VALUE(+VLOOKUP($A857,'Rashodi- plan-izvršenje'!$A$8:N$1500,'prenos-P-R-N'!O$1,FALSE)),IF($A857&lt;=A$2,VALUE(VLOOKUP($A857,'Prihodi- plan-izvršenje'!$A$8:$H$500,6,FALSE)),VALUE(VLOOKUP($A857,'Neizmirene obaveze JLS'!$A$8:$N$500,O$1,FALSE)))))</f>
        <v/>
      </c>
      <c r="P857" s="87" t="str">
        <f>IF(A857=0,"",IF(A857=0,0,IF(A857&gt;A$2,'šifarnik K-izvor'!G$3,+IF(Q857&lt;700,+'šifarnik K-izvor'!G$2,'šifarnik K-izvor'!G$1))))</f>
        <v/>
      </c>
      <c r="Q857" s="87">
        <f>IF($A857&lt;=$A$1,VALUE(+VLOOKUP($A857,'Rashodi- plan-izvršenje'!$A$8:O$1500,'prenos-P-R-N'!Q$1,FALSE)),IF($A857&lt;=$A$2,VLOOKUP($A857,'Prihodi- plan-izvršenje'!$A$4:$H$500,4,FALSE),IF($A857&lt;=$A$3,VLOOKUP(A857,'Neizmirene obaveze JLS'!$A$11:O$500,Q$1,FALSE),"")))</f>
        <v>0</v>
      </c>
      <c r="R857" s="88">
        <f>IF($A857&lt;=$A$1,VALUE(+VLOOKUP($A857,'Rashodi- plan-izvršenje'!$A$8:P$1500,'prenos-P-R-N'!R$1,FALSE)),IF($A857&lt;=$A$2,VLOOKUP($A857,'Prihodi- plan-izvršenje'!$A$4:$H$500,7,FALSE),""))</f>
        <v>0</v>
      </c>
      <c r="S857" s="88">
        <f>IF(A857=0,0,IF($A857&lt;=$A$1,VALUE(+VLOOKUP($A857,'Rashodi- plan-izvršenje'!$A$8:Q$1500,'prenos-P-R-N'!S$1,FALSE)),IF($A857&lt;=$A$2,VLOOKUP($A857,'Prihodi- plan-izvršenje'!$A$4:$H$500,8,FALSE),0)))</f>
        <v>0</v>
      </c>
      <c r="T857" s="88" t="str">
        <f>IF($A857&gt;$A$2,VLOOKUP($A857,'Neizmirene obaveze JLS'!$A$11:R$500,R$1,FALSE),"")</f>
        <v/>
      </c>
      <c r="U857" s="88">
        <f>IF($A857&gt;$A$2,VLOOKUP($A857,'Neizmirene obaveze JLS'!$A$11:S$500,S$1,FALSE),0)</f>
        <v>0</v>
      </c>
      <c r="V857" s="88">
        <f t="shared" si="78"/>
        <v>0</v>
      </c>
      <c r="W857" s="74"/>
      <c r="X857" s="74"/>
      <c r="Y857" s="74"/>
      <c r="Z857" s="74"/>
      <c r="AA857" s="193">
        <f t="shared" si="79"/>
        <v>1</v>
      </c>
      <c r="AB857" s="193" t="str">
        <f t="shared" si="80"/>
        <v/>
      </c>
    </row>
    <row r="858" spans="1:28">
      <c r="A858" s="89">
        <f>IF(AND(COUNTIF(A$1:A$3,"&gt;0")=1,MAX(A$8:A857)&lt;A$1),A857+1,IF(AND(COUNTIF(A$1:A$3,"&gt;0")=2,MAX(A$8:A857)&lt;A$2),A857+1,IF(AND(COUNTIF(A$1:A$3,"&gt;0")=3,MAX(A$8:A857)&lt;A$3),A857+1,0)))</f>
        <v>0</v>
      </c>
      <c r="B858" s="89" t="str">
        <f t="shared" si="81"/>
        <v/>
      </c>
      <c r="C858" s="89" t="str">
        <f t="shared" si="82"/>
        <v/>
      </c>
      <c r="D858" s="87" t="str">
        <f>IF($A858=0,"",IF($A858&lt;=$A$1,+VLOOKUP($A858,'Rashodi- plan-izvršenje'!$A$8:B$1500,'prenos-P-R-N'!D$1,FALSE),IF($A858&gt;$A$2,+VLOOKUP($A858,'Neizmirene obaveze JLS'!$A$11:B$500,'prenos-P-R-N'!D$1,FALSE),"")))</f>
        <v/>
      </c>
      <c r="E858" s="87" t="str">
        <f>IF($A858=0,"",IF($A858&lt;=$A$1,+VLOOKUP($A858,'Rashodi- plan-izvršenje'!$A$8:C$1500,'prenos-P-R-N'!E$1,FALSE),IF($A858&gt;$A$2,+VLOOKUP($A858,'Neizmirene obaveze JLS'!$A$11:C$500,'prenos-P-R-N'!E$1,FALSE),"")))</f>
        <v/>
      </c>
      <c r="F858" s="87" t="str">
        <f>IF($A858=0,"",IF($A858&lt;=$A$1,+VLOOKUP($A858,'Rashodi- plan-izvršenje'!$A$8:D$1500,'prenos-P-R-N'!F$1,FALSE),IF($A858&gt;$A$2,+VLOOKUP($A858,'Neizmirene obaveze JLS'!$A$11:D$500,'prenos-P-R-N'!F$1,FALSE),"")))</f>
        <v/>
      </c>
      <c r="G858" s="87" t="str">
        <f>IF($A858=0,"",IF($A858&lt;=$A$1,+VLOOKUP($A858,'Rashodi- plan-izvršenje'!$A$8:E$1500,'prenos-P-R-N'!G$1,FALSE),IF($A858&gt;$A$2,+VLOOKUP($A858,'Neizmirene obaveze JLS'!$A$11:E$500,'prenos-P-R-N'!G$1,FALSE),"")))</f>
        <v/>
      </c>
      <c r="H858" s="87" t="str">
        <f>IF($A858=0,"",IF($A858&lt;=$A$1,+VLOOKUP($A858,'Rashodi- plan-izvršenje'!$A$8:F$1500,'prenos-P-R-N'!H$1,FALSE),IF($A858&gt;$A$2,+VLOOKUP($A858,'Neizmirene obaveze JLS'!$A$11:F$500,'prenos-P-R-N'!H$1,FALSE),"")))</f>
        <v/>
      </c>
      <c r="I858" s="87" t="str">
        <f>IF($A858=0,"",IF($A858&lt;=$A$1,+VLOOKUP($A858,'Rashodi- plan-izvršenje'!$A$8:G$1500,'prenos-P-R-N'!I$1,FALSE),IF($A858&gt;$A$2,+VLOOKUP($A858,'Neizmirene obaveze JLS'!$A$11:G$500,'prenos-P-R-N'!I$1,FALSE),"")))</f>
        <v/>
      </c>
      <c r="J858" s="87" t="str">
        <f>IF($A858=0,"",IF($A858&lt;=$A$1,+VLOOKUP($A858,'Rashodi- plan-izvršenje'!$A$8:H$1500,'prenos-P-R-N'!J$1,FALSE),IF($A858&gt;$A$2,+VLOOKUP($A858,'Neizmirene obaveze JLS'!$A$11:H$500,'prenos-P-R-N'!J$1,FALSE),"")))</f>
        <v/>
      </c>
      <c r="K858" s="87" t="str">
        <f>IF($A858=0,"",IF($A858&lt;=$A$1,+VLOOKUP($A858,'Rashodi- plan-izvršenje'!$A$8:I$1500,'prenos-P-R-N'!K$1,FALSE),IF($A858&gt;$A$2,+VLOOKUP($A858,'Neizmirene obaveze JLS'!$A$11:I$500,'prenos-P-R-N'!K$1,FALSE),"")))</f>
        <v/>
      </c>
      <c r="L858" t="str">
        <f>IF(A858=0,"",IF(A858&lt;=A$1,+IF(VLOOKUP(A858,'Rashodi- plan-izvršenje'!A$8:J$1500,M$1,FALSE)&gt;0,"Програмска активност","Пројекат"),IF(A858&gt;A$2,+IF(VLOOKUP(A858,'Neizmirene obaveze JLS'!A$8:J$2008,M$1,FALSE)&gt;0,"Програмска активност","Пројекат"),"")))</f>
        <v/>
      </c>
      <c r="M858" s="87" t="str">
        <f>IF(A858=0,"",IF($A858&lt;=$A$1,+IF(VLOOKUP($A858,'Rashodi- plan-izvršenje'!$A$8:$M$1500,10,FALSE)&gt;0,VLOOKUP($A858,'Rashodi- plan-izvršenje'!$A$8:$M$1500,10,FALSE),VLOOKUP($A858,'Rashodi- plan-izvršenje'!$A$8:$M$1500,12,FALSE)),+IF($A858&gt;$A$2,IF(VLOOKUP($A858,'Neizmirene obaveze JLS'!$A$8:$M$1500,10,FALSE)&gt;0,VLOOKUP($A858,'Neizmirene obaveze JLS'!$A$11:$M$1500,10,FALSE),VLOOKUP($A858,'Neizmirene obaveze JLS'!$A$11:$M$1500,12,FALSE)),0)))</f>
        <v/>
      </c>
      <c r="N858" s="87" t="str">
        <f>IF(A858=0,"",IF($A858&lt;=$A$1,+IF(VLOOKUP(A858,'Rashodi- plan-izvršenje'!$A$8:$M$1500,10,FALSE)&gt;0,VLOOKUP(A858,'Rashodi- plan-izvršenje'!$A$8:$M$1500,11,FALSE),VLOOKUP(A858,'Rashodi- plan-izvršenje'!$A$8:$M$1500,13,FALSE)),+IF($A858&gt;$A$2,IF(VLOOKUP($A858,'Neizmirene obaveze JLS'!$A$8:$M$1500,10,FALSE)&gt;0,VLOOKUP($A858,'Neizmirene obaveze JLS'!$A$11:$M$1500,11,FALSE),VLOOKUP($A858,'Neizmirene obaveze JLS'!$A$11:$M$1500,13,FALSE)),0)))</f>
        <v/>
      </c>
      <c r="O858" s="87" t="str">
        <f>IF(A858=0,"",IF($A858&lt;=$A$1,VALUE(+VLOOKUP($A858,'Rashodi- plan-izvršenje'!$A$8:N$1500,'prenos-P-R-N'!O$1,FALSE)),IF($A858&lt;=A$2,VALUE(VLOOKUP($A858,'Prihodi- plan-izvršenje'!$A$8:$H$500,6,FALSE)),VALUE(VLOOKUP($A858,'Neizmirene obaveze JLS'!$A$8:$N$500,O$1,FALSE)))))</f>
        <v/>
      </c>
      <c r="P858" s="87" t="str">
        <f>IF(A858=0,"",IF(A858=0,0,IF(A858&gt;A$2,'šifarnik K-izvor'!G$3,+IF(Q858&lt;700,+'šifarnik K-izvor'!G$2,'šifarnik K-izvor'!G$1))))</f>
        <v/>
      </c>
      <c r="Q858" s="87">
        <f>IF($A858&lt;=$A$1,VALUE(+VLOOKUP($A858,'Rashodi- plan-izvršenje'!$A$8:O$1500,'prenos-P-R-N'!Q$1,FALSE)),IF($A858&lt;=$A$2,VLOOKUP($A858,'Prihodi- plan-izvršenje'!$A$4:$H$500,4,FALSE),IF($A858&lt;=$A$3,VLOOKUP(A858,'Neizmirene obaveze JLS'!$A$11:O$500,Q$1,FALSE),"")))</f>
        <v>0</v>
      </c>
      <c r="R858" s="88">
        <f>IF($A858&lt;=$A$1,VALUE(+VLOOKUP($A858,'Rashodi- plan-izvršenje'!$A$8:P$1500,'prenos-P-R-N'!R$1,FALSE)),IF($A858&lt;=$A$2,VLOOKUP($A858,'Prihodi- plan-izvršenje'!$A$4:$H$500,7,FALSE),""))</f>
        <v>0</v>
      </c>
      <c r="S858" s="88">
        <f>IF(A858=0,0,IF($A858&lt;=$A$1,VALUE(+VLOOKUP($A858,'Rashodi- plan-izvršenje'!$A$8:Q$1500,'prenos-P-R-N'!S$1,FALSE)),IF($A858&lt;=$A$2,VLOOKUP($A858,'Prihodi- plan-izvršenje'!$A$4:$H$500,8,FALSE),0)))</f>
        <v>0</v>
      </c>
      <c r="T858" s="88" t="str">
        <f>IF($A858&gt;$A$2,VLOOKUP($A858,'Neizmirene obaveze JLS'!$A$11:R$500,R$1,FALSE),"")</f>
        <v/>
      </c>
      <c r="U858" s="88">
        <f>IF($A858&gt;$A$2,VLOOKUP($A858,'Neizmirene obaveze JLS'!$A$11:S$500,S$1,FALSE),0)</f>
        <v>0</v>
      </c>
      <c r="V858" s="88">
        <f t="shared" si="78"/>
        <v>0</v>
      </c>
      <c r="W858" s="74"/>
      <c r="X858" s="74"/>
      <c r="Y858" s="74"/>
      <c r="Z858" s="74"/>
      <c r="AA858" s="193">
        <f t="shared" si="79"/>
        <v>1</v>
      </c>
      <c r="AB858" s="193" t="str">
        <f t="shared" si="80"/>
        <v/>
      </c>
    </row>
    <row r="859" spans="1:28">
      <c r="A859" s="89">
        <f>IF(AND(COUNTIF(A$1:A$3,"&gt;0")=1,MAX(A$8:A858)&lt;A$1),A858+1,IF(AND(COUNTIF(A$1:A$3,"&gt;0")=2,MAX(A$8:A858)&lt;A$2),A858+1,IF(AND(COUNTIF(A$1:A$3,"&gt;0")=3,MAX(A$8:A858)&lt;A$3),A858+1,0)))</f>
        <v>0</v>
      </c>
      <c r="B859" s="89" t="str">
        <f t="shared" si="81"/>
        <v/>
      </c>
      <c r="C859" s="89" t="str">
        <f t="shared" si="82"/>
        <v/>
      </c>
      <c r="D859" s="87" t="str">
        <f>IF($A859=0,"",IF($A859&lt;=$A$1,+VLOOKUP($A859,'Rashodi- plan-izvršenje'!$A$8:B$1500,'prenos-P-R-N'!D$1,FALSE),IF($A859&gt;$A$2,+VLOOKUP($A859,'Neizmirene obaveze JLS'!$A$11:B$500,'prenos-P-R-N'!D$1,FALSE),"")))</f>
        <v/>
      </c>
      <c r="E859" s="87" t="str">
        <f>IF($A859=0,"",IF($A859&lt;=$A$1,+VLOOKUP($A859,'Rashodi- plan-izvršenje'!$A$8:C$1500,'prenos-P-R-N'!E$1,FALSE),IF($A859&gt;$A$2,+VLOOKUP($A859,'Neizmirene obaveze JLS'!$A$11:C$500,'prenos-P-R-N'!E$1,FALSE),"")))</f>
        <v/>
      </c>
      <c r="F859" s="87" t="str">
        <f>IF($A859=0,"",IF($A859&lt;=$A$1,+VLOOKUP($A859,'Rashodi- plan-izvršenje'!$A$8:D$1500,'prenos-P-R-N'!F$1,FALSE),IF($A859&gt;$A$2,+VLOOKUP($A859,'Neizmirene obaveze JLS'!$A$11:D$500,'prenos-P-R-N'!F$1,FALSE),"")))</f>
        <v/>
      </c>
      <c r="G859" s="87" t="str">
        <f>IF($A859=0,"",IF($A859&lt;=$A$1,+VLOOKUP($A859,'Rashodi- plan-izvršenje'!$A$8:E$1500,'prenos-P-R-N'!G$1,FALSE),IF($A859&gt;$A$2,+VLOOKUP($A859,'Neizmirene obaveze JLS'!$A$11:E$500,'prenos-P-R-N'!G$1,FALSE),"")))</f>
        <v/>
      </c>
      <c r="H859" s="87" t="str">
        <f>IF($A859=0,"",IF($A859&lt;=$A$1,+VLOOKUP($A859,'Rashodi- plan-izvršenje'!$A$8:F$1500,'prenos-P-R-N'!H$1,FALSE),IF($A859&gt;$A$2,+VLOOKUP($A859,'Neizmirene obaveze JLS'!$A$11:F$500,'prenos-P-R-N'!H$1,FALSE),"")))</f>
        <v/>
      </c>
      <c r="I859" s="87" t="str">
        <f>IF($A859=0,"",IF($A859&lt;=$A$1,+VLOOKUP($A859,'Rashodi- plan-izvršenje'!$A$8:G$1500,'prenos-P-R-N'!I$1,FALSE),IF($A859&gt;$A$2,+VLOOKUP($A859,'Neizmirene obaveze JLS'!$A$11:G$500,'prenos-P-R-N'!I$1,FALSE),"")))</f>
        <v/>
      </c>
      <c r="J859" s="87" t="str">
        <f>IF($A859=0,"",IF($A859&lt;=$A$1,+VLOOKUP($A859,'Rashodi- plan-izvršenje'!$A$8:H$1500,'prenos-P-R-N'!J$1,FALSE),IF($A859&gt;$A$2,+VLOOKUP($A859,'Neizmirene obaveze JLS'!$A$11:H$500,'prenos-P-R-N'!J$1,FALSE),"")))</f>
        <v/>
      </c>
      <c r="K859" s="87" t="str">
        <f>IF($A859=0,"",IF($A859&lt;=$A$1,+VLOOKUP($A859,'Rashodi- plan-izvršenje'!$A$8:I$1500,'prenos-P-R-N'!K$1,FALSE),IF($A859&gt;$A$2,+VLOOKUP($A859,'Neizmirene obaveze JLS'!$A$11:I$500,'prenos-P-R-N'!K$1,FALSE),"")))</f>
        <v/>
      </c>
      <c r="L859" t="str">
        <f>IF(A859=0,"",IF(A859&lt;=A$1,+IF(VLOOKUP(A859,'Rashodi- plan-izvršenje'!A$8:J$1500,M$1,FALSE)&gt;0,"Програмска активност","Пројекат"),IF(A859&gt;A$2,+IF(VLOOKUP(A859,'Neizmirene obaveze JLS'!A$8:J$2008,M$1,FALSE)&gt;0,"Програмска активност","Пројекат"),"")))</f>
        <v/>
      </c>
      <c r="M859" s="87" t="str">
        <f>IF(A859=0,"",IF($A859&lt;=$A$1,+IF(VLOOKUP($A859,'Rashodi- plan-izvršenje'!$A$8:$M$1500,10,FALSE)&gt;0,VLOOKUP($A859,'Rashodi- plan-izvršenje'!$A$8:$M$1500,10,FALSE),VLOOKUP($A859,'Rashodi- plan-izvršenje'!$A$8:$M$1500,12,FALSE)),+IF($A859&gt;$A$2,IF(VLOOKUP($A859,'Neizmirene obaveze JLS'!$A$8:$M$1500,10,FALSE)&gt;0,VLOOKUP($A859,'Neizmirene obaveze JLS'!$A$11:$M$1500,10,FALSE),VLOOKUP($A859,'Neizmirene obaveze JLS'!$A$11:$M$1500,12,FALSE)),0)))</f>
        <v/>
      </c>
      <c r="N859" s="87" t="str">
        <f>IF(A859=0,"",IF($A859&lt;=$A$1,+IF(VLOOKUP(A859,'Rashodi- plan-izvršenje'!$A$8:$M$1500,10,FALSE)&gt;0,VLOOKUP(A859,'Rashodi- plan-izvršenje'!$A$8:$M$1500,11,FALSE),VLOOKUP(A859,'Rashodi- plan-izvršenje'!$A$8:$M$1500,13,FALSE)),+IF($A859&gt;$A$2,IF(VLOOKUP($A859,'Neizmirene obaveze JLS'!$A$8:$M$1500,10,FALSE)&gt;0,VLOOKUP($A859,'Neizmirene obaveze JLS'!$A$11:$M$1500,11,FALSE),VLOOKUP($A859,'Neizmirene obaveze JLS'!$A$11:$M$1500,13,FALSE)),0)))</f>
        <v/>
      </c>
      <c r="O859" s="87" t="str">
        <f>IF(A859=0,"",IF($A859&lt;=$A$1,VALUE(+VLOOKUP($A859,'Rashodi- plan-izvršenje'!$A$8:N$1500,'prenos-P-R-N'!O$1,FALSE)),IF($A859&lt;=A$2,VALUE(VLOOKUP($A859,'Prihodi- plan-izvršenje'!$A$8:$H$500,6,FALSE)),VALUE(VLOOKUP($A859,'Neizmirene obaveze JLS'!$A$8:$N$500,O$1,FALSE)))))</f>
        <v/>
      </c>
      <c r="P859" s="87" t="str">
        <f>IF(A859=0,"",IF(A859=0,0,IF(A859&gt;A$2,'šifarnik K-izvor'!G$3,+IF(Q859&lt;700,+'šifarnik K-izvor'!G$2,'šifarnik K-izvor'!G$1))))</f>
        <v/>
      </c>
      <c r="Q859" s="87">
        <f>IF($A859&lt;=$A$1,VALUE(+VLOOKUP($A859,'Rashodi- plan-izvršenje'!$A$8:O$1500,'prenos-P-R-N'!Q$1,FALSE)),IF($A859&lt;=$A$2,VLOOKUP($A859,'Prihodi- plan-izvršenje'!$A$4:$H$500,4,FALSE),IF($A859&lt;=$A$3,VLOOKUP(A859,'Neizmirene obaveze JLS'!$A$11:O$500,Q$1,FALSE),"")))</f>
        <v>0</v>
      </c>
      <c r="R859" s="88">
        <f>IF($A859&lt;=$A$1,VALUE(+VLOOKUP($A859,'Rashodi- plan-izvršenje'!$A$8:P$1500,'prenos-P-R-N'!R$1,FALSE)),IF($A859&lt;=$A$2,VLOOKUP($A859,'Prihodi- plan-izvršenje'!$A$4:$H$500,7,FALSE),""))</f>
        <v>0</v>
      </c>
      <c r="S859" s="88">
        <f>IF(A859=0,0,IF($A859&lt;=$A$1,VALUE(+VLOOKUP($A859,'Rashodi- plan-izvršenje'!$A$8:Q$1500,'prenos-P-R-N'!S$1,FALSE)),IF($A859&lt;=$A$2,VLOOKUP($A859,'Prihodi- plan-izvršenje'!$A$4:$H$500,8,FALSE),0)))</f>
        <v>0</v>
      </c>
      <c r="T859" s="88" t="str">
        <f>IF($A859&gt;$A$2,VLOOKUP($A859,'Neizmirene obaveze JLS'!$A$11:R$500,R$1,FALSE),"")</f>
        <v/>
      </c>
      <c r="U859" s="88">
        <f>IF($A859&gt;$A$2,VLOOKUP($A859,'Neizmirene obaveze JLS'!$A$11:S$500,S$1,FALSE),0)</f>
        <v>0</v>
      </c>
      <c r="V859" s="88">
        <f t="shared" si="78"/>
        <v>0</v>
      </c>
      <c r="W859" s="74"/>
      <c r="X859" s="74"/>
      <c r="Y859" s="74"/>
      <c r="Z859" s="74"/>
      <c r="AA859" s="193">
        <f t="shared" si="79"/>
        <v>1</v>
      </c>
      <c r="AB859" s="193" t="str">
        <f t="shared" si="80"/>
        <v/>
      </c>
    </row>
    <row r="860" spans="1:28">
      <c r="A860" s="89">
        <f>IF(AND(COUNTIF(A$1:A$3,"&gt;0")=1,MAX(A$8:A859)&lt;A$1),A859+1,IF(AND(COUNTIF(A$1:A$3,"&gt;0")=2,MAX(A$8:A859)&lt;A$2),A859+1,IF(AND(COUNTIF(A$1:A$3,"&gt;0")=3,MAX(A$8:A859)&lt;A$3),A859+1,0)))</f>
        <v>0</v>
      </c>
      <c r="B860" s="89" t="str">
        <f t="shared" si="81"/>
        <v/>
      </c>
      <c r="C860" s="89" t="str">
        <f t="shared" si="82"/>
        <v/>
      </c>
      <c r="D860" s="87" t="str">
        <f>IF($A860=0,"",IF($A860&lt;=$A$1,+VLOOKUP($A860,'Rashodi- plan-izvršenje'!$A$8:B$1500,'prenos-P-R-N'!D$1,FALSE),IF($A860&gt;$A$2,+VLOOKUP($A860,'Neizmirene obaveze JLS'!$A$11:B$500,'prenos-P-R-N'!D$1,FALSE),"")))</f>
        <v/>
      </c>
      <c r="E860" s="87" t="str">
        <f>IF($A860=0,"",IF($A860&lt;=$A$1,+VLOOKUP($A860,'Rashodi- plan-izvršenje'!$A$8:C$1500,'prenos-P-R-N'!E$1,FALSE),IF($A860&gt;$A$2,+VLOOKUP($A860,'Neizmirene obaveze JLS'!$A$11:C$500,'prenos-P-R-N'!E$1,FALSE),"")))</f>
        <v/>
      </c>
      <c r="F860" s="87" t="str">
        <f>IF($A860=0,"",IF($A860&lt;=$A$1,+VLOOKUP($A860,'Rashodi- plan-izvršenje'!$A$8:D$1500,'prenos-P-R-N'!F$1,FALSE),IF($A860&gt;$A$2,+VLOOKUP($A860,'Neizmirene obaveze JLS'!$A$11:D$500,'prenos-P-R-N'!F$1,FALSE),"")))</f>
        <v/>
      </c>
      <c r="G860" s="87" t="str">
        <f>IF($A860=0,"",IF($A860&lt;=$A$1,+VLOOKUP($A860,'Rashodi- plan-izvršenje'!$A$8:E$1500,'prenos-P-R-N'!G$1,FALSE),IF($A860&gt;$A$2,+VLOOKUP($A860,'Neizmirene obaveze JLS'!$A$11:E$500,'prenos-P-R-N'!G$1,FALSE),"")))</f>
        <v/>
      </c>
      <c r="H860" s="87" t="str">
        <f>IF($A860=0,"",IF($A860&lt;=$A$1,+VLOOKUP($A860,'Rashodi- plan-izvršenje'!$A$8:F$1500,'prenos-P-R-N'!H$1,FALSE),IF($A860&gt;$A$2,+VLOOKUP($A860,'Neizmirene obaveze JLS'!$A$11:F$500,'prenos-P-R-N'!H$1,FALSE),"")))</f>
        <v/>
      </c>
      <c r="I860" s="87" t="str">
        <f>IF($A860=0,"",IF($A860&lt;=$A$1,+VLOOKUP($A860,'Rashodi- plan-izvršenje'!$A$8:G$1500,'prenos-P-R-N'!I$1,FALSE),IF($A860&gt;$A$2,+VLOOKUP($A860,'Neizmirene obaveze JLS'!$A$11:G$500,'prenos-P-R-N'!I$1,FALSE),"")))</f>
        <v/>
      </c>
      <c r="J860" s="87" t="str">
        <f>IF($A860=0,"",IF($A860&lt;=$A$1,+VLOOKUP($A860,'Rashodi- plan-izvršenje'!$A$8:H$1500,'prenos-P-R-N'!J$1,FALSE),IF($A860&gt;$A$2,+VLOOKUP($A860,'Neizmirene obaveze JLS'!$A$11:H$500,'prenos-P-R-N'!J$1,FALSE),"")))</f>
        <v/>
      </c>
      <c r="K860" s="87" t="str">
        <f>IF($A860=0,"",IF($A860&lt;=$A$1,+VLOOKUP($A860,'Rashodi- plan-izvršenje'!$A$8:I$1500,'prenos-P-R-N'!K$1,FALSE),IF($A860&gt;$A$2,+VLOOKUP($A860,'Neizmirene obaveze JLS'!$A$11:I$500,'prenos-P-R-N'!K$1,FALSE),"")))</f>
        <v/>
      </c>
      <c r="L860" t="str">
        <f>IF(A860=0,"",IF(A860&lt;=A$1,+IF(VLOOKUP(A860,'Rashodi- plan-izvršenje'!A$8:J$1500,M$1,FALSE)&gt;0,"Програмска активност","Пројекат"),IF(A860&gt;A$2,+IF(VLOOKUP(A860,'Neizmirene obaveze JLS'!A$8:J$2008,M$1,FALSE)&gt;0,"Програмска активност","Пројекат"),"")))</f>
        <v/>
      </c>
      <c r="M860" s="87" t="str">
        <f>IF(A860=0,"",IF($A860&lt;=$A$1,+IF(VLOOKUP($A860,'Rashodi- plan-izvršenje'!$A$8:$M$1500,10,FALSE)&gt;0,VLOOKUP($A860,'Rashodi- plan-izvršenje'!$A$8:$M$1500,10,FALSE),VLOOKUP($A860,'Rashodi- plan-izvršenje'!$A$8:$M$1500,12,FALSE)),+IF($A860&gt;$A$2,IF(VLOOKUP($A860,'Neizmirene obaveze JLS'!$A$8:$M$1500,10,FALSE)&gt;0,VLOOKUP($A860,'Neizmirene obaveze JLS'!$A$11:$M$1500,10,FALSE),VLOOKUP($A860,'Neizmirene obaveze JLS'!$A$11:$M$1500,12,FALSE)),0)))</f>
        <v/>
      </c>
      <c r="N860" s="87" t="str">
        <f>IF(A860=0,"",IF($A860&lt;=$A$1,+IF(VLOOKUP(A860,'Rashodi- plan-izvršenje'!$A$8:$M$1500,10,FALSE)&gt;0,VLOOKUP(A860,'Rashodi- plan-izvršenje'!$A$8:$M$1500,11,FALSE),VLOOKUP(A860,'Rashodi- plan-izvršenje'!$A$8:$M$1500,13,FALSE)),+IF($A860&gt;$A$2,IF(VLOOKUP($A860,'Neizmirene obaveze JLS'!$A$8:$M$1500,10,FALSE)&gt;0,VLOOKUP($A860,'Neizmirene obaveze JLS'!$A$11:$M$1500,11,FALSE),VLOOKUP($A860,'Neizmirene obaveze JLS'!$A$11:$M$1500,13,FALSE)),0)))</f>
        <v/>
      </c>
      <c r="O860" s="87" t="str">
        <f>IF(A860=0,"",IF($A860&lt;=$A$1,VALUE(+VLOOKUP($A860,'Rashodi- plan-izvršenje'!$A$8:N$1500,'prenos-P-R-N'!O$1,FALSE)),IF($A860&lt;=A$2,VALUE(VLOOKUP($A860,'Prihodi- plan-izvršenje'!$A$8:$H$500,6,FALSE)),VALUE(VLOOKUP($A860,'Neizmirene obaveze JLS'!$A$8:$N$500,O$1,FALSE)))))</f>
        <v/>
      </c>
      <c r="P860" s="87" t="str">
        <f>IF(A860=0,"",IF(A860=0,0,IF(A860&gt;A$2,'šifarnik K-izvor'!G$3,+IF(Q860&lt;700,+'šifarnik K-izvor'!G$2,'šifarnik K-izvor'!G$1))))</f>
        <v/>
      </c>
      <c r="Q860" s="87">
        <f>IF($A860&lt;=$A$1,VALUE(+VLOOKUP($A860,'Rashodi- plan-izvršenje'!$A$8:O$1500,'prenos-P-R-N'!Q$1,FALSE)),IF($A860&lt;=$A$2,VLOOKUP($A860,'Prihodi- plan-izvršenje'!$A$4:$H$500,4,FALSE),IF($A860&lt;=$A$3,VLOOKUP(A860,'Neizmirene obaveze JLS'!$A$11:O$500,Q$1,FALSE),"")))</f>
        <v>0</v>
      </c>
      <c r="R860" s="88">
        <f>IF($A860&lt;=$A$1,VALUE(+VLOOKUP($A860,'Rashodi- plan-izvršenje'!$A$8:P$1500,'prenos-P-R-N'!R$1,FALSE)),IF($A860&lt;=$A$2,VLOOKUP($A860,'Prihodi- plan-izvršenje'!$A$4:$H$500,7,FALSE),""))</f>
        <v>0</v>
      </c>
      <c r="S860" s="88">
        <f>IF(A860=0,0,IF($A860&lt;=$A$1,VALUE(+VLOOKUP($A860,'Rashodi- plan-izvršenje'!$A$8:Q$1500,'prenos-P-R-N'!S$1,FALSE)),IF($A860&lt;=$A$2,VLOOKUP($A860,'Prihodi- plan-izvršenje'!$A$4:$H$500,8,FALSE),0)))</f>
        <v>0</v>
      </c>
      <c r="T860" s="88" t="str">
        <f>IF($A860&gt;$A$2,VLOOKUP($A860,'Neizmirene obaveze JLS'!$A$11:R$500,R$1,FALSE),"")</f>
        <v/>
      </c>
      <c r="U860" s="88">
        <f>IF($A860&gt;$A$2,VLOOKUP($A860,'Neizmirene obaveze JLS'!$A$11:S$500,S$1,FALSE),0)</f>
        <v>0</v>
      </c>
      <c r="V860" s="88">
        <f t="shared" si="78"/>
        <v>0</v>
      </c>
      <c r="W860" s="74"/>
      <c r="X860" s="74"/>
      <c r="Y860" s="74"/>
      <c r="Z860" s="74"/>
      <c r="AA860" s="193">
        <f t="shared" si="79"/>
        <v>1</v>
      </c>
      <c r="AB860" s="193" t="str">
        <f t="shared" si="80"/>
        <v/>
      </c>
    </row>
    <row r="861" spans="1:28">
      <c r="A861" s="89">
        <f>IF(AND(COUNTIF(A$1:A$3,"&gt;0")=1,MAX(A$8:A860)&lt;A$1),A860+1,IF(AND(COUNTIF(A$1:A$3,"&gt;0")=2,MAX(A$8:A860)&lt;A$2),A860+1,IF(AND(COUNTIF(A$1:A$3,"&gt;0")=3,MAX(A$8:A860)&lt;A$3),A860+1,0)))</f>
        <v>0</v>
      </c>
      <c r="B861" s="89" t="str">
        <f t="shared" si="81"/>
        <v/>
      </c>
      <c r="C861" s="89" t="str">
        <f t="shared" si="82"/>
        <v/>
      </c>
      <c r="D861" s="87" t="str">
        <f>IF($A861=0,"",IF($A861&lt;=$A$1,+VLOOKUP($A861,'Rashodi- plan-izvršenje'!$A$8:B$1500,'prenos-P-R-N'!D$1,FALSE),IF($A861&gt;$A$2,+VLOOKUP($A861,'Neizmirene obaveze JLS'!$A$11:B$500,'prenos-P-R-N'!D$1,FALSE),"")))</f>
        <v/>
      </c>
      <c r="E861" s="87" t="str">
        <f>IF($A861=0,"",IF($A861&lt;=$A$1,+VLOOKUP($A861,'Rashodi- plan-izvršenje'!$A$8:C$1500,'prenos-P-R-N'!E$1,FALSE),IF($A861&gt;$A$2,+VLOOKUP($A861,'Neizmirene obaveze JLS'!$A$11:C$500,'prenos-P-R-N'!E$1,FALSE),"")))</f>
        <v/>
      </c>
      <c r="F861" s="87" t="str">
        <f>IF($A861=0,"",IF($A861&lt;=$A$1,+VLOOKUP($A861,'Rashodi- plan-izvršenje'!$A$8:D$1500,'prenos-P-R-N'!F$1,FALSE),IF($A861&gt;$A$2,+VLOOKUP($A861,'Neizmirene obaveze JLS'!$A$11:D$500,'prenos-P-R-N'!F$1,FALSE),"")))</f>
        <v/>
      </c>
      <c r="G861" s="87" t="str">
        <f>IF($A861=0,"",IF($A861&lt;=$A$1,+VLOOKUP($A861,'Rashodi- plan-izvršenje'!$A$8:E$1500,'prenos-P-R-N'!G$1,FALSE),IF($A861&gt;$A$2,+VLOOKUP($A861,'Neizmirene obaveze JLS'!$A$11:E$500,'prenos-P-R-N'!G$1,FALSE),"")))</f>
        <v/>
      </c>
      <c r="H861" s="87" t="str">
        <f>IF($A861=0,"",IF($A861&lt;=$A$1,+VLOOKUP($A861,'Rashodi- plan-izvršenje'!$A$8:F$1500,'prenos-P-R-N'!H$1,FALSE),IF($A861&gt;$A$2,+VLOOKUP($A861,'Neizmirene obaveze JLS'!$A$11:F$500,'prenos-P-R-N'!H$1,FALSE),"")))</f>
        <v/>
      </c>
      <c r="I861" s="87" t="str">
        <f>IF($A861=0,"",IF($A861&lt;=$A$1,+VLOOKUP($A861,'Rashodi- plan-izvršenje'!$A$8:G$1500,'prenos-P-R-N'!I$1,FALSE),IF($A861&gt;$A$2,+VLOOKUP($A861,'Neizmirene obaveze JLS'!$A$11:G$500,'prenos-P-R-N'!I$1,FALSE),"")))</f>
        <v/>
      </c>
      <c r="J861" s="87" t="str">
        <f>IF($A861=0,"",IF($A861&lt;=$A$1,+VLOOKUP($A861,'Rashodi- plan-izvršenje'!$A$8:H$1500,'prenos-P-R-N'!J$1,FALSE),IF($A861&gt;$A$2,+VLOOKUP($A861,'Neizmirene obaveze JLS'!$A$11:H$500,'prenos-P-R-N'!J$1,FALSE),"")))</f>
        <v/>
      </c>
      <c r="K861" s="87" t="str">
        <f>IF($A861=0,"",IF($A861&lt;=$A$1,+VLOOKUP($A861,'Rashodi- plan-izvršenje'!$A$8:I$1500,'prenos-P-R-N'!K$1,FALSE),IF($A861&gt;$A$2,+VLOOKUP($A861,'Neizmirene obaveze JLS'!$A$11:I$500,'prenos-P-R-N'!K$1,FALSE),"")))</f>
        <v/>
      </c>
      <c r="L861" t="str">
        <f>IF(A861=0,"",IF(A861&lt;=A$1,+IF(VLOOKUP(A861,'Rashodi- plan-izvršenje'!A$8:J$1500,M$1,FALSE)&gt;0,"Програмска активност","Пројекат"),IF(A861&gt;A$2,+IF(VLOOKUP(A861,'Neizmirene obaveze JLS'!A$8:J$2008,M$1,FALSE)&gt;0,"Програмска активност","Пројекат"),"")))</f>
        <v/>
      </c>
      <c r="M861" s="87" t="str">
        <f>IF(A861=0,"",IF($A861&lt;=$A$1,+IF(VLOOKUP($A861,'Rashodi- plan-izvršenje'!$A$8:$M$1500,10,FALSE)&gt;0,VLOOKUP($A861,'Rashodi- plan-izvršenje'!$A$8:$M$1500,10,FALSE),VLOOKUP($A861,'Rashodi- plan-izvršenje'!$A$8:$M$1500,12,FALSE)),+IF($A861&gt;$A$2,IF(VLOOKUP($A861,'Neizmirene obaveze JLS'!$A$8:$M$1500,10,FALSE)&gt;0,VLOOKUP($A861,'Neizmirene obaveze JLS'!$A$11:$M$1500,10,FALSE),VLOOKUP($A861,'Neizmirene obaveze JLS'!$A$11:$M$1500,12,FALSE)),0)))</f>
        <v/>
      </c>
      <c r="N861" s="87" t="str">
        <f>IF(A861=0,"",IF($A861&lt;=$A$1,+IF(VLOOKUP(A861,'Rashodi- plan-izvršenje'!$A$8:$M$1500,10,FALSE)&gt;0,VLOOKUP(A861,'Rashodi- plan-izvršenje'!$A$8:$M$1500,11,FALSE),VLOOKUP(A861,'Rashodi- plan-izvršenje'!$A$8:$M$1500,13,FALSE)),+IF($A861&gt;$A$2,IF(VLOOKUP($A861,'Neizmirene obaveze JLS'!$A$8:$M$1500,10,FALSE)&gt;0,VLOOKUP($A861,'Neizmirene obaveze JLS'!$A$11:$M$1500,11,FALSE),VLOOKUP($A861,'Neizmirene obaveze JLS'!$A$11:$M$1500,13,FALSE)),0)))</f>
        <v/>
      </c>
      <c r="O861" s="87" t="str">
        <f>IF(A861=0,"",IF($A861&lt;=$A$1,VALUE(+VLOOKUP($A861,'Rashodi- plan-izvršenje'!$A$8:N$1500,'prenos-P-R-N'!O$1,FALSE)),IF($A861&lt;=A$2,VALUE(VLOOKUP($A861,'Prihodi- plan-izvršenje'!$A$8:$H$500,6,FALSE)),VALUE(VLOOKUP($A861,'Neizmirene obaveze JLS'!$A$8:$N$500,O$1,FALSE)))))</f>
        <v/>
      </c>
      <c r="P861" s="87" t="str">
        <f>IF(A861=0,"",IF(A861=0,0,IF(A861&gt;A$2,'šifarnik K-izvor'!G$3,+IF(Q861&lt;700,+'šifarnik K-izvor'!G$2,'šifarnik K-izvor'!G$1))))</f>
        <v/>
      </c>
      <c r="Q861" s="87">
        <f>IF($A861&lt;=$A$1,VALUE(+VLOOKUP($A861,'Rashodi- plan-izvršenje'!$A$8:O$1500,'prenos-P-R-N'!Q$1,FALSE)),IF($A861&lt;=$A$2,VLOOKUP($A861,'Prihodi- plan-izvršenje'!$A$4:$H$500,4,FALSE),IF($A861&lt;=$A$3,VLOOKUP(A861,'Neizmirene obaveze JLS'!$A$11:O$500,Q$1,FALSE),"")))</f>
        <v>0</v>
      </c>
      <c r="R861" s="88">
        <f>IF($A861&lt;=$A$1,VALUE(+VLOOKUP($A861,'Rashodi- plan-izvršenje'!$A$8:P$1500,'prenos-P-R-N'!R$1,FALSE)),IF($A861&lt;=$A$2,VLOOKUP($A861,'Prihodi- plan-izvršenje'!$A$4:$H$500,7,FALSE),""))</f>
        <v>0</v>
      </c>
      <c r="S861" s="88">
        <f>IF(A861=0,0,IF($A861&lt;=$A$1,VALUE(+VLOOKUP($A861,'Rashodi- plan-izvršenje'!$A$8:Q$1500,'prenos-P-R-N'!S$1,FALSE)),IF($A861&lt;=$A$2,VLOOKUP($A861,'Prihodi- plan-izvršenje'!$A$4:$H$500,8,FALSE),0)))</f>
        <v>0</v>
      </c>
      <c r="T861" s="88" t="str">
        <f>IF($A861&gt;$A$2,VLOOKUP($A861,'Neizmirene obaveze JLS'!$A$11:R$500,R$1,FALSE),"")</f>
        <v/>
      </c>
      <c r="U861" s="88">
        <f>IF($A861&gt;$A$2,VLOOKUP($A861,'Neizmirene obaveze JLS'!$A$11:S$500,S$1,FALSE),0)</f>
        <v>0</v>
      </c>
      <c r="V861" s="88">
        <f t="shared" si="78"/>
        <v>0</v>
      </c>
      <c r="W861" s="74"/>
      <c r="X861" s="74"/>
      <c r="Y861" s="74"/>
      <c r="Z861" s="74"/>
      <c r="AA861" s="193">
        <f t="shared" si="79"/>
        <v>1</v>
      </c>
      <c r="AB861" s="193" t="str">
        <f t="shared" si="80"/>
        <v/>
      </c>
    </row>
    <row r="862" spans="1:28">
      <c r="A862" s="89">
        <f>IF(AND(COUNTIF(A$1:A$3,"&gt;0")=1,MAX(A$8:A861)&lt;A$1),A861+1,IF(AND(COUNTIF(A$1:A$3,"&gt;0")=2,MAX(A$8:A861)&lt;A$2),A861+1,IF(AND(COUNTIF(A$1:A$3,"&gt;0")=3,MAX(A$8:A861)&lt;A$3),A861+1,0)))</f>
        <v>0</v>
      </c>
      <c r="B862" s="89" t="str">
        <f t="shared" si="81"/>
        <v/>
      </c>
      <c r="C862" s="89" t="str">
        <f t="shared" si="82"/>
        <v/>
      </c>
      <c r="D862" s="87" t="str">
        <f>IF($A862=0,"",IF($A862&lt;=$A$1,+VLOOKUP($A862,'Rashodi- plan-izvršenje'!$A$8:B$1500,'prenos-P-R-N'!D$1,FALSE),IF($A862&gt;$A$2,+VLOOKUP($A862,'Neizmirene obaveze JLS'!$A$11:B$500,'prenos-P-R-N'!D$1,FALSE),"")))</f>
        <v/>
      </c>
      <c r="E862" s="87" t="str">
        <f>IF($A862=0,"",IF($A862&lt;=$A$1,+VLOOKUP($A862,'Rashodi- plan-izvršenje'!$A$8:C$1500,'prenos-P-R-N'!E$1,FALSE),IF($A862&gt;$A$2,+VLOOKUP($A862,'Neizmirene obaveze JLS'!$A$11:C$500,'prenos-P-R-N'!E$1,FALSE),"")))</f>
        <v/>
      </c>
      <c r="F862" s="87" t="str">
        <f>IF($A862=0,"",IF($A862&lt;=$A$1,+VLOOKUP($A862,'Rashodi- plan-izvršenje'!$A$8:D$1500,'prenos-P-R-N'!F$1,FALSE),IF($A862&gt;$A$2,+VLOOKUP($A862,'Neizmirene obaveze JLS'!$A$11:D$500,'prenos-P-R-N'!F$1,FALSE),"")))</f>
        <v/>
      </c>
      <c r="G862" s="87" t="str">
        <f>IF($A862=0,"",IF($A862&lt;=$A$1,+VLOOKUP($A862,'Rashodi- plan-izvršenje'!$A$8:E$1500,'prenos-P-R-N'!G$1,FALSE),IF($A862&gt;$A$2,+VLOOKUP($A862,'Neizmirene obaveze JLS'!$A$11:E$500,'prenos-P-R-N'!G$1,FALSE),"")))</f>
        <v/>
      </c>
      <c r="H862" s="87" t="str">
        <f>IF($A862=0,"",IF($A862&lt;=$A$1,+VLOOKUP($A862,'Rashodi- plan-izvršenje'!$A$8:F$1500,'prenos-P-R-N'!H$1,FALSE),IF($A862&gt;$A$2,+VLOOKUP($A862,'Neizmirene obaveze JLS'!$A$11:F$500,'prenos-P-R-N'!H$1,FALSE),"")))</f>
        <v/>
      </c>
      <c r="I862" s="87" t="str">
        <f>IF($A862=0,"",IF($A862&lt;=$A$1,+VLOOKUP($A862,'Rashodi- plan-izvršenje'!$A$8:G$1500,'prenos-P-R-N'!I$1,FALSE),IF($A862&gt;$A$2,+VLOOKUP($A862,'Neizmirene obaveze JLS'!$A$11:G$500,'prenos-P-R-N'!I$1,FALSE),"")))</f>
        <v/>
      </c>
      <c r="J862" s="87" t="str">
        <f>IF($A862=0,"",IF($A862&lt;=$A$1,+VLOOKUP($A862,'Rashodi- plan-izvršenje'!$A$8:H$1500,'prenos-P-R-N'!J$1,FALSE),IF($A862&gt;$A$2,+VLOOKUP($A862,'Neizmirene obaveze JLS'!$A$11:H$500,'prenos-P-R-N'!J$1,FALSE),"")))</f>
        <v/>
      </c>
      <c r="K862" s="87" t="str">
        <f>IF($A862=0,"",IF($A862&lt;=$A$1,+VLOOKUP($A862,'Rashodi- plan-izvršenje'!$A$8:I$1500,'prenos-P-R-N'!K$1,FALSE),IF($A862&gt;$A$2,+VLOOKUP($A862,'Neizmirene obaveze JLS'!$A$11:I$500,'prenos-P-R-N'!K$1,FALSE),"")))</f>
        <v/>
      </c>
      <c r="L862" t="str">
        <f>IF(A862=0,"",IF(A862&lt;=A$1,+IF(VLOOKUP(A862,'Rashodi- plan-izvršenje'!A$8:J$1500,M$1,FALSE)&gt;0,"Програмска активност","Пројекат"),IF(A862&gt;A$2,+IF(VLOOKUP(A862,'Neizmirene obaveze JLS'!A$8:J$2008,M$1,FALSE)&gt;0,"Програмска активност","Пројекат"),"")))</f>
        <v/>
      </c>
      <c r="M862" s="87" t="str">
        <f>IF(A862=0,"",IF($A862&lt;=$A$1,+IF(VLOOKUP($A862,'Rashodi- plan-izvršenje'!$A$8:$M$1500,10,FALSE)&gt;0,VLOOKUP($A862,'Rashodi- plan-izvršenje'!$A$8:$M$1500,10,FALSE),VLOOKUP($A862,'Rashodi- plan-izvršenje'!$A$8:$M$1500,12,FALSE)),+IF($A862&gt;$A$2,IF(VLOOKUP($A862,'Neizmirene obaveze JLS'!$A$8:$M$1500,10,FALSE)&gt;0,VLOOKUP($A862,'Neizmirene obaveze JLS'!$A$11:$M$1500,10,FALSE),VLOOKUP($A862,'Neizmirene obaveze JLS'!$A$11:$M$1500,12,FALSE)),0)))</f>
        <v/>
      </c>
      <c r="N862" s="87" t="str">
        <f>IF(A862=0,"",IF($A862&lt;=$A$1,+IF(VLOOKUP(A862,'Rashodi- plan-izvršenje'!$A$8:$M$1500,10,FALSE)&gt;0,VLOOKUP(A862,'Rashodi- plan-izvršenje'!$A$8:$M$1500,11,FALSE),VLOOKUP(A862,'Rashodi- plan-izvršenje'!$A$8:$M$1500,13,FALSE)),+IF($A862&gt;$A$2,IF(VLOOKUP($A862,'Neizmirene obaveze JLS'!$A$8:$M$1500,10,FALSE)&gt;0,VLOOKUP($A862,'Neizmirene obaveze JLS'!$A$11:$M$1500,11,FALSE),VLOOKUP($A862,'Neizmirene obaveze JLS'!$A$11:$M$1500,13,FALSE)),0)))</f>
        <v/>
      </c>
      <c r="O862" s="87" t="str">
        <f>IF(A862=0,"",IF($A862&lt;=$A$1,VALUE(+VLOOKUP($A862,'Rashodi- plan-izvršenje'!$A$8:N$1500,'prenos-P-R-N'!O$1,FALSE)),IF($A862&lt;=A$2,VALUE(VLOOKUP($A862,'Prihodi- plan-izvršenje'!$A$8:$H$500,6,FALSE)),VALUE(VLOOKUP($A862,'Neizmirene obaveze JLS'!$A$8:$N$500,O$1,FALSE)))))</f>
        <v/>
      </c>
      <c r="P862" s="87" t="str">
        <f>IF(A862=0,"",IF(A862=0,0,IF(A862&gt;A$2,'šifarnik K-izvor'!G$3,+IF(Q862&lt;700,+'šifarnik K-izvor'!G$2,'šifarnik K-izvor'!G$1))))</f>
        <v/>
      </c>
      <c r="Q862" s="87">
        <f>IF($A862&lt;=$A$1,VALUE(+VLOOKUP($A862,'Rashodi- plan-izvršenje'!$A$8:O$1500,'prenos-P-R-N'!Q$1,FALSE)),IF($A862&lt;=$A$2,VLOOKUP($A862,'Prihodi- plan-izvršenje'!$A$4:$H$500,4,FALSE),IF($A862&lt;=$A$3,VLOOKUP(A862,'Neizmirene obaveze JLS'!$A$11:O$500,Q$1,FALSE),"")))</f>
        <v>0</v>
      </c>
      <c r="R862" s="88">
        <f>IF($A862&lt;=$A$1,VALUE(+VLOOKUP($A862,'Rashodi- plan-izvršenje'!$A$8:P$1500,'prenos-P-R-N'!R$1,FALSE)),IF($A862&lt;=$A$2,VLOOKUP($A862,'Prihodi- plan-izvršenje'!$A$4:$H$500,7,FALSE),""))</f>
        <v>0</v>
      </c>
      <c r="S862" s="88">
        <f>IF(A862=0,0,IF($A862&lt;=$A$1,VALUE(+VLOOKUP($A862,'Rashodi- plan-izvršenje'!$A$8:Q$1500,'prenos-P-R-N'!S$1,FALSE)),IF($A862&lt;=$A$2,VLOOKUP($A862,'Prihodi- plan-izvršenje'!$A$4:$H$500,8,FALSE),0)))</f>
        <v>0</v>
      </c>
      <c r="T862" s="88" t="str">
        <f>IF($A862&gt;$A$2,VLOOKUP($A862,'Neizmirene obaveze JLS'!$A$11:R$500,R$1,FALSE),"")</f>
        <v/>
      </c>
      <c r="U862" s="88">
        <f>IF($A862&gt;$A$2,VLOOKUP($A862,'Neizmirene obaveze JLS'!$A$11:S$500,S$1,FALSE),0)</f>
        <v>0</v>
      </c>
      <c r="V862" s="88">
        <f t="shared" si="78"/>
        <v>0</v>
      </c>
      <c r="W862" s="74"/>
      <c r="X862" s="74"/>
      <c r="Y862" s="74"/>
      <c r="Z862" s="74"/>
      <c r="AA862" s="193">
        <f t="shared" si="79"/>
        <v>1</v>
      </c>
      <c r="AB862" s="193" t="str">
        <f t="shared" si="80"/>
        <v/>
      </c>
    </row>
    <row r="863" spans="1:28">
      <c r="A863" s="89">
        <f>IF(AND(COUNTIF(A$1:A$3,"&gt;0")=1,MAX(A$8:A862)&lt;A$1),A862+1,IF(AND(COUNTIF(A$1:A$3,"&gt;0")=2,MAX(A$8:A862)&lt;A$2),A862+1,IF(AND(COUNTIF(A$1:A$3,"&gt;0")=3,MAX(A$8:A862)&lt;A$3),A862+1,0)))</f>
        <v>0</v>
      </c>
      <c r="B863" s="89" t="str">
        <f t="shared" si="81"/>
        <v/>
      </c>
      <c r="C863" s="89" t="str">
        <f t="shared" si="82"/>
        <v/>
      </c>
      <c r="D863" s="87" t="str">
        <f>IF($A863=0,"",IF($A863&lt;=$A$1,+VLOOKUP($A863,'Rashodi- plan-izvršenje'!$A$8:B$1500,'prenos-P-R-N'!D$1,FALSE),IF($A863&gt;$A$2,+VLOOKUP($A863,'Neizmirene obaveze JLS'!$A$11:B$500,'prenos-P-R-N'!D$1,FALSE),"")))</f>
        <v/>
      </c>
      <c r="E863" s="87" t="str">
        <f>IF($A863=0,"",IF($A863&lt;=$A$1,+VLOOKUP($A863,'Rashodi- plan-izvršenje'!$A$8:C$1500,'prenos-P-R-N'!E$1,FALSE),IF($A863&gt;$A$2,+VLOOKUP($A863,'Neizmirene obaveze JLS'!$A$11:C$500,'prenos-P-R-N'!E$1,FALSE),"")))</f>
        <v/>
      </c>
      <c r="F863" s="87" t="str">
        <f>IF($A863=0,"",IF($A863&lt;=$A$1,+VLOOKUP($A863,'Rashodi- plan-izvršenje'!$A$8:D$1500,'prenos-P-R-N'!F$1,FALSE),IF($A863&gt;$A$2,+VLOOKUP($A863,'Neizmirene obaveze JLS'!$A$11:D$500,'prenos-P-R-N'!F$1,FALSE),"")))</f>
        <v/>
      </c>
      <c r="G863" s="87" t="str">
        <f>IF($A863=0,"",IF($A863&lt;=$A$1,+VLOOKUP($A863,'Rashodi- plan-izvršenje'!$A$8:E$1500,'prenos-P-R-N'!G$1,FALSE),IF($A863&gt;$A$2,+VLOOKUP($A863,'Neizmirene obaveze JLS'!$A$11:E$500,'prenos-P-R-N'!G$1,FALSE),"")))</f>
        <v/>
      </c>
      <c r="H863" s="87" t="str">
        <f>IF($A863=0,"",IF($A863&lt;=$A$1,+VLOOKUP($A863,'Rashodi- plan-izvršenje'!$A$8:F$1500,'prenos-P-R-N'!H$1,FALSE),IF($A863&gt;$A$2,+VLOOKUP($A863,'Neizmirene obaveze JLS'!$A$11:F$500,'prenos-P-R-N'!H$1,FALSE),"")))</f>
        <v/>
      </c>
      <c r="I863" s="87" t="str">
        <f>IF($A863=0,"",IF($A863&lt;=$A$1,+VLOOKUP($A863,'Rashodi- plan-izvršenje'!$A$8:G$1500,'prenos-P-R-N'!I$1,FALSE),IF($A863&gt;$A$2,+VLOOKUP($A863,'Neizmirene obaveze JLS'!$A$11:G$500,'prenos-P-R-N'!I$1,FALSE),"")))</f>
        <v/>
      </c>
      <c r="J863" s="87" t="str">
        <f>IF($A863=0,"",IF($A863&lt;=$A$1,+VLOOKUP($A863,'Rashodi- plan-izvršenje'!$A$8:H$1500,'prenos-P-R-N'!J$1,FALSE),IF($A863&gt;$A$2,+VLOOKUP($A863,'Neizmirene obaveze JLS'!$A$11:H$500,'prenos-P-R-N'!J$1,FALSE),"")))</f>
        <v/>
      </c>
      <c r="K863" s="87" t="str">
        <f>IF($A863=0,"",IF($A863&lt;=$A$1,+VLOOKUP($A863,'Rashodi- plan-izvršenje'!$A$8:I$1500,'prenos-P-R-N'!K$1,FALSE),IF($A863&gt;$A$2,+VLOOKUP($A863,'Neizmirene obaveze JLS'!$A$11:I$500,'prenos-P-R-N'!K$1,FALSE),"")))</f>
        <v/>
      </c>
      <c r="L863" t="str">
        <f>IF(A863=0,"",IF(A863&lt;=A$1,+IF(VLOOKUP(A863,'Rashodi- plan-izvršenje'!A$8:J$1500,M$1,FALSE)&gt;0,"Програмска активност","Пројекат"),IF(A863&gt;A$2,+IF(VLOOKUP(A863,'Neizmirene obaveze JLS'!A$8:J$2008,M$1,FALSE)&gt;0,"Програмска активност","Пројекат"),"")))</f>
        <v/>
      </c>
      <c r="M863" s="87" t="str">
        <f>IF(A863=0,"",IF($A863&lt;=$A$1,+IF(VLOOKUP($A863,'Rashodi- plan-izvršenje'!$A$8:$M$1500,10,FALSE)&gt;0,VLOOKUP($A863,'Rashodi- plan-izvršenje'!$A$8:$M$1500,10,FALSE),VLOOKUP($A863,'Rashodi- plan-izvršenje'!$A$8:$M$1500,12,FALSE)),+IF($A863&gt;$A$2,IF(VLOOKUP($A863,'Neizmirene obaveze JLS'!$A$8:$M$1500,10,FALSE)&gt;0,VLOOKUP($A863,'Neizmirene obaveze JLS'!$A$11:$M$1500,10,FALSE),VLOOKUP($A863,'Neizmirene obaveze JLS'!$A$11:$M$1500,12,FALSE)),0)))</f>
        <v/>
      </c>
      <c r="N863" s="87" t="str">
        <f>IF(A863=0,"",IF($A863&lt;=$A$1,+IF(VLOOKUP(A863,'Rashodi- plan-izvršenje'!$A$8:$M$1500,10,FALSE)&gt;0,VLOOKUP(A863,'Rashodi- plan-izvršenje'!$A$8:$M$1500,11,FALSE),VLOOKUP(A863,'Rashodi- plan-izvršenje'!$A$8:$M$1500,13,FALSE)),+IF($A863&gt;$A$2,IF(VLOOKUP($A863,'Neizmirene obaveze JLS'!$A$8:$M$1500,10,FALSE)&gt;0,VLOOKUP($A863,'Neizmirene obaveze JLS'!$A$11:$M$1500,11,FALSE),VLOOKUP($A863,'Neizmirene obaveze JLS'!$A$11:$M$1500,13,FALSE)),0)))</f>
        <v/>
      </c>
      <c r="O863" s="87" t="str">
        <f>IF(A863=0,"",IF($A863&lt;=$A$1,VALUE(+VLOOKUP($A863,'Rashodi- plan-izvršenje'!$A$8:N$1500,'prenos-P-R-N'!O$1,FALSE)),IF($A863&lt;=A$2,VALUE(VLOOKUP($A863,'Prihodi- plan-izvršenje'!$A$8:$H$500,6,FALSE)),VALUE(VLOOKUP($A863,'Neizmirene obaveze JLS'!$A$8:$N$500,O$1,FALSE)))))</f>
        <v/>
      </c>
      <c r="P863" s="87" t="str">
        <f>IF(A863=0,"",IF(A863=0,0,IF(A863&gt;A$2,'šifarnik K-izvor'!G$3,+IF(Q863&lt;700,+'šifarnik K-izvor'!G$2,'šifarnik K-izvor'!G$1))))</f>
        <v/>
      </c>
      <c r="Q863" s="87">
        <f>IF($A863&lt;=$A$1,VALUE(+VLOOKUP($A863,'Rashodi- plan-izvršenje'!$A$8:O$1500,'prenos-P-R-N'!Q$1,FALSE)),IF($A863&lt;=$A$2,VLOOKUP($A863,'Prihodi- plan-izvršenje'!$A$4:$H$500,4,FALSE),IF($A863&lt;=$A$3,VLOOKUP(A863,'Neizmirene obaveze JLS'!$A$11:O$500,Q$1,FALSE),"")))</f>
        <v>0</v>
      </c>
      <c r="R863" s="88">
        <f>IF($A863&lt;=$A$1,VALUE(+VLOOKUP($A863,'Rashodi- plan-izvršenje'!$A$8:P$1500,'prenos-P-R-N'!R$1,FALSE)),IF($A863&lt;=$A$2,VLOOKUP($A863,'Prihodi- plan-izvršenje'!$A$4:$H$500,7,FALSE),""))</f>
        <v>0</v>
      </c>
      <c r="S863" s="88">
        <f>IF(A863=0,0,IF($A863&lt;=$A$1,VALUE(+VLOOKUP($A863,'Rashodi- plan-izvršenje'!$A$8:Q$1500,'prenos-P-R-N'!S$1,FALSE)),IF($A863&lt;=$A$2,VLOOKUP($A863,'Prihodi- plan-izvršenje'!$A$4:$H$500,8,FALSE),0)))</f>
        <v>0</v>
      </c>
      <c r="T863" s="88" t="str">
        <f>IF($A863&gt;$A$2,VLOOKUP($A863,'Neizmirene obaveze JLS'!$A$11:R$500,R$1,FALSE),"")</f>
        <v/>
      </c>
      <c r="U863" s="88">
        <f>IF($A863&gt;$A$2,VLOOKUP($A863,'Neizmirene obaveze JLS'!$A$11:S$500,S$1,FALSE),0)</f>
        <v>0</v>
      </c>
      <c r="V863" s="88">
        <f t="shared" si="78"/>
        <v>0</v>
      </c>
      <c r="W863" s="74"/>
      <c r="X863" s="74"/>
      <c r="Y863" s="74"/>
      <c r="Z863" s="74"/>
      <c r="AA863" s="193">
        <f t="shared" si="79"/>
        <v>1</v>
      </c>
      <c r="AB863" s="193" t="str">
        <f t="shared" si="80"/>
        <v/>
      </c>
    </row>
    <row r="864" spans="1:28">
      <c r="A864" s="89">
        <f>IF(AND(COUNTIF(A$1:A$3,"&gt;0")=1,MAX(A$8:A863)&lt;A$1),A863+1,IF(AND(COUNTIF(A$1:A$3,"&gt;0")=2,MAX(A$8:A863)&lt;A$2),A863+1,IF(AND(COUNTIF(A$1:A$3,"&gt;0")=3,MAX(A$8:A863)&lt;A$3),A863+1,0)))</f>
        <v>0</v>
      </c>
      <c r="B864" s="89" t="str">
        <f t="shared" si="81"/>
        <v/>
      </c>
      <c r="C864" s="89" t="str">
        <f t="shared" si="82"/>
        <v/>
      </c>
      <c r="D864" s="87" t="str">
        <f>IF($A864=0,"",IF($A864&lt;=$A$1,+VLOOKUP($A864,'Rashodi- plan-izvršenje'!$A$8:B$1500,'prenos-P-R-N'!D$1,FALSE),IF($A864&gt;$A$2,+VLOOKUP($A864,'Neizmirene obaveze JLS'!$A$11:B$500,'prenos-P-R-N'!D$1,FALSE),"")))</f>
        <v/>
      </c>
      <c r="E864" s="87" t="str">
        <f>IF($A864=0,"",IF($A864&lt;=$A$1,+VLOOKUP($A864,'Rashodi- plan-izvršenje'!$A$8:C$1500,'prenos-P-R-N'!E$1,FALSE),IF($A864&gt;$A$2,+VLOOKUP($A864,'Neizmirene obaveze JLS'!$A$11:C$500,'prenos-P-R-N'!E$1,FALSE),"")))</f>
        <v/>
      </c>
      <c r="F864" s="87" t="str">
        <f>IF($A864=0,"",IF($A864&lt;=$A$1,+VLOOKUP($A864,'Rashodi- plan-izvršenje'!$A$8:D$1500,'prenos-P-R-N'!F$1,FALSE),IF($A864&gt;$A$2,+VLOOKUP($A864,'Neizmirene obaveze JLS'!$A$11:D$500,'prenos-P-R-N'!F$1,FALSE),"")))</f>
        <v/>
      </c>
      <c r="G864" s="87" t="str">
        <f>IF($A864=0,"",IF($A864&lt;=$A$1,+VLOOKUP($A864,'Rashodi- plan-izvršenje'!$A$8:E$1500,'prenos-P-R-N'!G$1,FALSE),IF($A864&gt;$A$2,+VLOOKUP($A864,'Neizmirene obaveze JLS'!$A$11:E$500,'prenos-P-R-N'!G$1,FALSE),"")))</f>
        <v/>
      </c>
      <c r="H864" s="87" t="str">
        <f>IF($A864=0,"",IF($A864&lt;=$A$1,+VLOOKUP($A864,'Rashodi- plan-izvršenje'!$A$8:F$1500,'prenos-P-R-N'!H$1,FALSE),IF($A864&gt;$A$2,+VLOOKUP($A864,'Neizmirene obaveze JLS'!$A$11:F$500,'prenos-P-R-N'!H$1,FALSE),"")))</f>
        <v/>
      </c>
      <c r="I864" s="87" t="str">
        <f>IF($A864=0,"",IF($A864&lt;=$A$1,+VLOOKUP($A864,'Rashodi- plan-izvršenje'!$A$8:G$1500,'prenos-P-R-N'!I$1,FALSE),IF($A864&gt;$A$2,+VLOOKUP($A864,'Neizmirene obaveze JLS'!$A$11:G$500,'prenos-P-R-N'!I$1,FALSE),"")))</f>
        <v/>
      </c>
      <c r="J864" s="87" t="str">
        <f>IF($A864=0,"",IF($A864&lt;=$A$1,+VLOOKUP($A864,'Rashodi- plan-izvršenje'!$A$8:H$1500,'prenos-P-R-N'!J$1,FALSE),IF($A864&gt;$A$2,+VLOOKUP($A864,'Neizmirene obaveze JLS'!$A$11:H$500,'prenos-P-R-N'!J$1,FALSE),"")))</f>
        <v/>
      </c>
      <c r="K864" s="87" t="str">
        <f>IF($A864=0,"",IF($A864&lt;=$A$1,+VLOOKUP($A864,'Rashodi- plan-izvršenje'!$A$8:I$1500,'prenos-P-R-N'!K$1,FALSE),IF($A864&gt;$A$2,+VLOOKUP($A864,'Neizmirene obaveze JLS'!$A$11:I$500,'prenos-P-R-N'!K$1,FALSE),"")))</f>
        <v/>
      </c>
      <c r="L864" t="str">
        <f>IF(A864=0,"",IF(A864&lt;=A$1,+IF(VLOOKUP(A864,'Rashodi- plan-izvršenje'!A$8:J$1500,M$1,FALSE)&gt;0,"Програмска активност","Пројекат"),IF(A864&gt;A$2,+IF(VLOOKUP(A864,'Neizmirene obaveze JLS'!A$8:J$2008,M$1,FALSE)&gt;0,"Програмска активност","Пројекат"),"")))</f>
        <v/>
      </c>
      <c r="M864" s="87" t="str">
        <f>IF(A864=0,"",IF($A864&lt;=$A$1,+IF(VLOOKUP($A864,'Rashodi- plan-izvršenje'!$A$8:$M$1500,10,FALSE)&gt;0,VLOOKUP($A864,'Rashodi- plan-izvršenje'!$A$8:$M$1500,10,FALSE),VLOOKUP($A864,'Rashodi- plan-izvršenje'!$A$8:$M$1500,12,FALSE)),+IF($A864&gt;$A$2,IF(VLOOKUP($A864,'Neizmirene obaveze JLS'!$A$8:$M$1500,10,FALSE)&gt;0,VLOOKUP($A864,'Neizmirene obaveze JLS'!$A$11:$M$1500,10,FALSE),VLOOKUP($A864,'Neizmirene obaveze JLS'!$A$11:$M$1500,12,FALSE)),0)))</f>
        <v/>
      </c>
      <c r="N864" s="87" t="str">
        <f>IF(A864=0,"",IF($A864&lt;=$A$1,+IF(VLOOKUP(A864,'Rashodi- plan-izvršenje'!$A$8:$M$1500,10,FALSE)&gt;0,VLOOKUP(A864,'Rashodi- plan-izvršenje'!$A$8:$M$1500,11,FALSE),VLOOKUP(A864,'Rashodi- plan-izvršenje'!$A$8:$M$1500,13,FALSE)),+IF($A864&gt;$A$2,IF(VLOOKUP($A864,'Neizmirene obaveze JLS'!$A$8:$M$1500,10,FALSE)&gt;0,VLOOKUP($A864,'Neizmirene obaveze JLS'!$A$11:$M$1500,11,FALSE),VLOOKUP($A864,'Neizmirene obaveze JLS'!$A$11:$M$1500,13,FALSE)),0)))</f>
        <v/>
      </c>
      <c r="O864" s="87" t="str">
        <f>IF(A864=0,"",IF($A864&lt;=$A$1,VALUE(+VLOOKUP($A864,'Rashodi- plan-izvršenje'!$A$8:N$1500,'prenos-P-R-N'!O$1,FALSE)),IF($A864&lt;=A$2,VALUE(VLOOKUP($A864,'Prihodi- plan-izvršenje'!$A$8:$H$500,6,FALSE)),VALUE(VLOOKUP($A864,'Neizmirene obaveze JLS'!$A$8:$N$500,O$1,FALSE)))))</f>
        <v/>
      </c>
      <c r="P864" s="87" t="str">
        <f>IF(A864=0,"",IF(A864=0,0,IF(A864&gt;A$2,'šifarnik K-izvor'!G$3,+IF(Q864&lt;700,+'šifarnik K-izvor'!G$2,'šifarnik K-izvor'!G$1))))</f>
        <v/>
      </c>
      <c r="Q864" s="87">
        <f>IF($A864&lt;=$A$1,VALUE(+VLOOKUP($A864,'Rashodi- plan-izvršenje'!$A$8:O$1500,'prenos-P-R-N'!Q$1,FALSE)),IF($A864&lt;=$A$2,VLOOKUP($A864,'Prihodi- plan-izvršenje'!$A$4:$H$500,4,FALSE),IF($A864&lt;=$A$3,VLOOKUP(A864,'Neizmirene obaveze JLS'!$A$11:O$500,Q$1,FALSE),"")))</f>
        <v>0</v>
      </c>
      <c r="R864" s="88">
        <f>IF($A864&lt;=$A$1,VALUE(+VLOOKUP($A864,'Rashodi- plan-izvršenje'!$A$8:P$1500,'prenos-P-R-N'!R$1,FALSE)),IF($A864&lt;=$A$2,VLOOKUP($A864,'Prihodi- plan-izvršenje'!$A$4:$H$500,7,FALSE),""))</f>
        <v>0</v>
      </c>
      <c r="S864" s="88">
        <f>IF(A864=0,0,IF($A864&lt;=$A$1,VALUE(+VLOOKUP($A864,'Rashodi- plan-izvršenje'!$A$8:Q$1500,'prenos-P-R-N'!S$1,FALSE)),IF($A864&lt;=$A$2,VLOOKUP($A864,'Prihodi- plan-izvršenje'!$A$4:$H$500,8,FALSE),0)))</f>
        <v>0</v>
      </c>
      <c r="T864" s="88" t="str">
        <f>IF($A864&gt;$A$2,VLOOKUP($A864,'Neizmirene obaveze JLS'!$A$11:R$500,R$1,FALSE),"")</f>
        <v/>
      </c>
      <c r="U864" s="88">
        <f>IF($A864&gt;$A$2,VLOOKUP($A864,'Neizmirene obaveze JLS'!$A$11:S$500,S$1,FALSE),0)</f>
        <v>0</v>
      </c>
      <c r="V864" s="88">
        <f t="shared" si="78"/>
        <v>0</v>
      </c>
      <c r="W864" s="74"/>
      <c r="X864" s="74"/>
      <c r="Y864" s="74"/>
      <c r="Z864" s="74"/>
      <c r="AA864" s="193">
        <f t="shared" si="79"/>
        <v>1</v>
      </c>
      <c r="AB864" s="193" t="str">
        <f t="shared" si="80"/>
        <v/>
      </c>
    </row>
    <row r="865" spans="1:28">
      <c r="A865" s="89">
        <f>IF(AND(COUNTIF(A$1:A$3,"&gt;0")=1,MAX(A$8:A864)&lt;A$1),A864+1,IF(AND(COUNTIF(A$1:A$3,"&gt;0")=2,MAX(A$8:A864)&lt;A$2),A864+1,IF(AND(COUNTIF(A$1:A$3,"&gt;0")=3,MAX(A$8:A864)&lt;A$3),A864+1,0)))</f>
        <v>0</v>
      </c>
      <c r="B865" s="89" t="str">
        <f t="shared" si="81"/>
        <v/>
      </c>
      <c r="C865" s="89" t="str">
        <f t="shared" si="82"/>
        <v/>
      </c>
      <c r="D865" s="87" t="str">
        <f>IF($A865=0,"",IF($A865&lt;=$A$1,+VLOOKUP($A865,'Rashodi- plan-izvršenje'!$A$8:B$1500,'prenos-P-R-N'!D$1,FALSE),IF($A865&gt;$A$2,+VLOOKUP($A865,'Neizmirene obaveze JLS'!$A$11:B$500,'prenos-P-R-N'!D$1,FALSE),"")))</f>
        <v/>
      </c>
      <c r="E865" s="87" t="str">
        <f>IF($A865=0,"",IF($A865&lt;=$A$1,+VLOOKUP($A865,'Rashodi- plan-izvršenje'!$A$8:C$1500,'prenos-P-R-N'!E$1,FALSE),IF($A865&gt;$A$2,+VLOOKUP($A865,'Neizmirene obaveze JLS'!$A$11:C$500,'prenos-P-R-N'!E$1,FALSE),"")))</f>
        <v/>
      </c>
      <c r="F865" s="87" t="str">
        <f>IF($A865=0,"",IF($A865&lt;=$A$1,+VLOOKUP($A865,'Rashodi- plan-izvršenje'!$A$8:D$1500,'prenos-P-R-N'!F$1,FALSE),IF($A865&gt;$A$2,+VLOOKUP($A865,'Neizmirene obaveze JLS'!$A$11:D$500,'prenos-P-R-N'!F$1,FALSE),"")))</f>
        <v/>
      </c>
      <c r="G865" s="87" t="str">
        <f>IF($A865=0,"",IF($A865&lt;=$A$1,+VLOOKUP($A865,'Rashodi- plan-izvršenje'!$A$8:E$1500,'prenos-P-R-N'!G$1,FALSE),IF($A865&gt;$A$2,+VLOOKUP($A865,'Neizmirene obaveze JLS'!$A$11:E$500,'prenos-P-R-N'!G$1,FALSE),"")))</f>
        <v/>
      </c>
      <c r="H865" s="87" t="str">
        <f>IF($A865=0,"",IF($A865&lt;=$A$1,+VLOOKUP($A865,'Rashodi- plan-izvršenje'!$A$8:F$1500,'prenos-P-R-N'!H$1,FALSE),IF($A865&gt;$A$2,+VLOOKUP($A865,'Neizmirene obaveze JLS'!$A$11:F$500,'prenos-P-R-N'!H$1,FALSE),"")))</f>
        <v/>
      </c>
      <c r="I865" s="87" t="str">
        <f>IF($A865=0,"",IF($A865&lt;=$A$1,+VLOOKUP($A865,'Rashodi- plan-izvršenje'!$A$8:G$1500,'prenos-P-R-N'!I$1,FALSE),IF($A865&gt;$A$2,+VLOOKUP($A865,'Neizmirene obaveze JLS'!$A$11:G$500,'prenos-P-R-N'!I$1,FALSE),"")))</f>
        <v/>
      </c>
      <c r="J865" s="87" t="str">
        <f>IF($A865=0,"",IF($A865&lt;=$A$1,+VLOOKUP($A865,'Rashodi- plan-izvršenje'!$A$8:H$1500,'prenos-P-R-N'!J$1,FALSE),IF($A865&gt;$A$2,+VLOOKUP($A865,'Neizmirene obaveze JLS'!$A$11:H$500,'prenos-P-R-N'!J$1,FALSE),"")))</f>
        <v/>
      </c>
      <c r="K865" s="87" t="str">
        <f>IF($A865=0,"",IF($A865&lt;=$A$1,+VLOOKUP($A865,'Rashodi- plan-izvršenje'!$A$8:I$1500,'prenos-P-R-N'!K$1,FALSE),IF($A865&gt;$A$2,+VLOOKUP($A865,'Neizmirene obaveze JLS'!$A$11:I$500,'prenos-P-R-N'!K$1,FALSE),"")))</f>
        <v/>
      </c>
      <c r="L865" t="str">
        <f>IF(A865=0,"",IF(A865&lt;=A$1,+IF(VLOOKUP(A865,'Rashodi- plan-izvršenje'!A$8:J$1500,M$1,FALSE)&gt;0,"Програмска активност","Пројекат"),IF(A865&gt;A$2,+IF(VLOOKUP(A865,'Neizmirene obaveze JLS'!A$8:J$2008,M$1,FALSE)&gt;0,"Програмска активност","Пројекат"),"")))</f>
        <v/>
      </c>
      <c r="M865" s="87" t="str">
        <f>IF(A865=0,"",IF($A865&lt;=$A$1,+IF(VLOOKUP($A865,'Rashodi- plan-izvršenje'!$A$8:$M$1500,10,FALSE)&gt;0,VLOOKUP($A865,'Rashodi- plan-izvršenje'!$A$8:$M$1500,10,FALSE),VLOOKUP($A865,'Rashodi- plan-izvršenje'!$A$8:$M$1500,12,FALSE)),+IF($A865&gt;$A$2,IF(VLOOKUP($A865,'Neizmirene obaveze JLS'!$A$8:$M$1500,10,FALSE)&gt;0,VLOOKUP($A865,'Neizmirene obaveze JLS'!$A$11:$M$1500,10,FALSE),VLOOKUP($A865,'Neizmirene obaveze JLS'!$A$11:$M$1500,12,FALSE)),0)))</f>
        <v/>
      </c>
      <c r="N865" s="87" t="str">
        <f>IF(A865=0,"",IF($A865&lt;=$A$1,+IF(VLOOKUP(A865,'Rashodi- plan-izvršenje'!$A$8:$M$1500,10,FALSE)&gt;0,VLOOKUP(A865,'Rashodi- plan-izvršenje'!$A$8:$M$1500,11,FALSE),VLOOKUP(A865,'Rashodi- plan-izvršenje'!$A$8:$M$1500,13,FALSE)),+IF($A865&gt;$A$2,IF(VLOOKUP($A865,'Neizmirene obaveze JLS'!$A$8:$M$1500,10,FALSE)&gt;0,VLOOKUP($A865,'Neizmirene obaveze JLS'!$A$11:$M$1500,11,FALSE),VLOOKUP($A865,'Neizmirene obaveze JLS'!$A$11:$M$1500,13,FALSE)),0)))</f>
        <v/>
      </c>
      <c r="O865" s="87" t="str">
        <f>IF(A865=0,"",IF($A865&lt;=$A$1,VALUE(+VLOOKUP($A865,'Rashodi- plan-izvršenje'!$A$8:N$1500,'prenos-P-R-N'!O$1,FALSE)),IF($A865&lt;=A$2,VALUE(VLOOKUP($A865,'Prihodi- plan-izvršenje'!$A$8:$H$500,6,FALSE)),VALUE(VLOOKUP($A865,'Neizmirene obaveze JLS'!$A$8:$N$500,O$1,FALSE)))))</f>
        <v/>
      </c>
      <c r="P865" s="87" t="str">
        <f>IF(A865=0,"",IF(A865=0,0,IF(A865&gt;A$2,'šifarnik K-izvor'!G$3,+IF(Q865&lt;700,+'šifarnik K-izvor'!G$2,'šifarnik K-izvor'!G$1))))</f>
        <v/>
      </c>
      <c r="Q865" s="87">
        <f>IF($A865&lt;=$A$1,VALUE(+VLOOKUP($A865,'Rashodi- plan-izvršenje'!$A$8:O$1500,'prenos-P-R-N'!Q$1,FALSE)),IF($A865&lt;=$A$2,VLOOKUP($A865,'Prihodi- plan-izvršenje'!$A$4:$H$500,4,FALSE),IF($A865&lt;=$A$3,VLOOKUP(A865,'Neizmirene obaveze JLS'!$A$11:O$500,Q$1,FALSE),"")))</f>
        <v>0</v>
      </c>
      <c r="R865" s="88">
        <f>IF($A865&lt;=$A$1,VALUE(+VLOOKUP($A865,'Rashodi- plan-izvršenje'!$A$8:P$1500,'prenos-P-R-N'!R$1,FALSE)),IF($A865&lt;=$A$2,VLOOKUP($A865,'Prihodi- plan-izvršenje'!$A$4:$H$500,7,FALSE),""))</f>
        <v>0</v>
      </c>
      <c r="S865" s="88">
        <f>IF(A865=0,0,IF($A865&lt;=$A$1,VALUE(+VLOOKUP($A865,'Rashodi- plan-izvršenje'!$A$8:Q$1500,'prenos-P-R-N'!S$1,FALSE)),IF($A865&lt;=$A$2,VLOOKUP($A865,'Prihodi- plan-izvršenje'!$A$4:$H$500,8,FALSE),0)))</f>
        <v>0</v>
      </c>
      <c r="T865" s="88" t="str">
        <f>IF($A865&gt;$A$2,VLOOKUP($A865,'Neizmirene obaveze JLS'!$A$11:R$500,R$1,FALSE),"")</f>
        <v/>
      </c>
      <c r="U865" s="88">
        <f>IF($A865&gt;$A$2,VLOOKUP($A865,'Neizmirene obaveze JLS'!$A$11:S$500,S$1,FALSE),0)</f>
        <v>0</v>
      </c>
      <c r="V865" s="88">
        <f t="shared" si="78"/>
        <v>0</v>
      </c>
      <c r="W865" s="74"/>
      <c r="X865" s="74"/>
      <c r="Y865" s="74"/>
      <c r="Z865" s="74"/>
      <c r="AA865" s="193">
        <f t="shared" si="79"/>
        <v>1</v>
      </c>
      <c r="AB865" s="193" t="str">
        <f t="shared" si="80"/>
        <v/>
      </c>
    </row>
    <row r="866" spans="1:28">
      <c r="A866" s="89">
        <f>IF(AND(COUNTIF(A$1:A$3,"&gt;0")=1,MAX(A$8:A865)&lt;A$1),A865+1,IF(AND(COUNTIF(A$1:A$3,"&gt;0")=2,MAX(A$8:A865)&lt;A$2),A865+1,IF(AND(COUNTIF(A$1:A$3,"&gt;0")=3,MAX(A$8:A865)&lt;A$3),A865+1,0)))</f>
        <v>0</v>
      </c>
      <c r="B866" s="89" t="str">
        <f t="shared" si="81"/>
        <v/>
      </c>
      <c r="C866" s="89" t="str">
        <f t="shared" si="82"/>
        <v/>
      </c>
      <c r="D866" s="87" t="str">
        <f>IF($A866=0,"",IF($A866&lt;=$A$1,+VLOOKUP($A866,'Rashodi- plan-izvršenje'!$A$8:B$1500,'prenos-P-R-N'!D$1,FALSE),IF($A866&gt;$A$2,+VLOOKUP($A866,'Neizmirene obaveze JLS'!$A$11:B$500,'prenos-P-R-N'!D$1,FALSE),"")))</f>
        <v/>
      </c>
      <c r="E866" s="87" t="str">
        <f>IF($A866=0,"",IF($A866&lt;=$A$1,+VLOOKUP($A866,'Rashodi- plan-izvršenje'!$A$8:C$1500,'prenos-P-R-N'!E$1,FALSE),IF($A866&gt;$A$2,+VLOOKUP($A866,'Neizmirene obaveze JLS'!$A$11:C$500,'prenos-P-R-N'!E$1,FALSE),"")))</f>
        <v/>
      </c>
      <c r="F866" s="87" t="str">
        <f>IF($A866=0,"",IF($A866&lt;=$A$1,+VLOOKUP($A866,'Rashodi- plan-izvršenje'!$A$8:D$1500,'prenos-P-R-N'!F$1,FALSE),IF($A866&gt;$A$2,+VLOOKUP($A866,'Neizmirene obaveze JLS'!$A$11:D$500,'prenos-P-R-N'!F$1,FALSE),"")))</f>
        <v/>
      </c>
      <c r="G866" s="87" t="str">
        <f>IF($A866=0,"",IF($A866&lt;=$A$1,+VLOOKUP($A866,'Rashodi- plan-izvršenje'!$A$8:E$1500,'prenos-P-R-N'!G$1,FALSE),IF($A866&gt;$A$2,+VLOOKUP($A866,'Neizmirene obaveze JLS'!$A$11:E$500,'prenos-P-R-N'!G$1,FALSE),"")))</f>
        <v/>
      </c>
      <c r="H866" s="87" t="str">
        <f>IF($A866=0,"",IF($A866&lt;=$A$1,+VLOOKUP($A866,'Rashodi- plan-izvršenje'!$A$8:F$1500,'prenos-P-R-N'!H$1,FALSE),IF($A866&gt;$A$2,+VLOOKUP($A866,'Neizmirene obaveze JLS'!$A$11:F$500,'prenos-P-R-N'!H$1,FALSE),"")))</f>
        <v/>
      </c>
      <c r="I866" s="87" t="str">
        <f>IF($A866=0,"",IF($A866&lt;=$A$1,+VLOOKUP($A866,'Rashodi- plan-izvršenje'!$A$8:G$1500,'prenos-P-R-N'!I$1,FALSE),IF($A866&gt;$A$2,+VLOOKUP($A866,'Neizmirene obaveze JLS'!$A$11:G$500,'prenos-P-R-N'!I$1,FALSE),"")))</f>
        <v/>
      </c>
      <c r="J866" s="87" t="str">
        <f>IF($A866=0,"",IF($A866&lt;=$A$1,+VLOOKUP($A866,'Rashodi- plan-izvršenje'!$A$8:H$1500,'prenos-P-R-N'!J$1,FALSE),IF($A866&gt;$A$2,+VLOOKUP($A866,'Neizmirene obaveze JLS'!$A$11:H$500,'prenos-P-R-N'!J$1,FALSE),"")))</f>
        <v/>
      </c>
      <c r="K866" s="87" t="str">
        <f>IF($A866=0,"",IF($A866&lt;=$A$1,+VLOOKUP($A866,'Rashodi- plan-izvršenje'!$A$8:I$1500,'prenos-P-R-N'!K$1,FALSE),IF($A866&gt;$A$2,+VLOOKUP($A866,'Neizmirene obaveze JLS'!$A$11:I$500,'prenos-P-R-N'!K$1,FALSE),"")))</f>
        <v/>
      </c>
      <c r="L866" t="str">
        <f>IF(A866=0,"",IF(A866&lt;=A$1,+IF(VLOOKUP(A866,'Rashodi- plan-izvršenje'!A$8:J$1500,M$1,FALSE)&gt;0,"Програмска активност","Пројекат"),IF(A866&gt;A$2,+IF(VLOOKUP(A866,'Neizmirene obaveze JLS'!A$8:J$2008,M$1,FALSE)&gt;0,"Програмска активност","Пројекат"),"")))</f>
        <v/>
      </c>
      <c r="M866" s="87" t="str">
        <f>IF(A866=0,"",IF($A866&lt;=$A$1,+IF(VLOOKUP($A866,'Rashodi- plan-izvršenje'!$A$8:$M$1500,10,FALSE)&gt;0,VLOOKUP($A866,'Rashodi- plan-izvršenje'!$A$8:$M$1500,10,FALSE),VLOOKUP($A866,'Rashodi- plan-izvršenje'!$A$8:$M$1500,12,FALSE)),+IF($A866&gt;$A$2,IF(VLOOKUP($A866,'Neizmirene obaveze JLS'!$A$8:$M$1500,10,FALSE)&gt;0,VLOOKUP($A866,'Neizmirene obaveze JLS'!$A$11:$M$1500,10,FALSE),VLOOKUP($A866,'Neizmirene obaveze JLS'!$A$11:$M$1500,12,FALSE)),0)))</f>
        <v/>
      </c>
      <c r="N866" s="87" t="str">
        <f>IF(A866=0,"",IF($A866&lt;=$A$1,+IF(VLOOKUP(A866,'Rashodi- plan-izvršenje'!$A$8:$M$1500,10,FALSE)&gt;0,VLOOKUP(A866,'Rashodi- plan-izvršenje'!$A$8:$M$1500,11,FALSE),VLOOKUP(A866,'Rashodi- plan-izvršenje'!$A$8:$M$1500,13,FALSE)),+IF($A866&gt;$A$2,IF(VLOOKUP($A866,'Neizmirene obaveze JLS'!$A$8:$M$1500,10,FALSE)&gt;0,VLOOKUP($A866,'Neizmirene obaveze JLS'!$A$11:$M$1500,11,FALSE),VLOOKUP($A866,'Neizmirene obaveze JLS'!$A$11:$M$1500,13,FALSE)),0)))</f>
        <v/>
      </c>
      <c r="O866" s="87" t="str">
        <f>IF(A866=0,"",IF($A866&lt;=$A$1,VALUE(+VLOOKUP($A866,'Rashodi- plan-izvršenje'!$A$8:N$1500,'prenos-P-R-N'!O$1,FALSE)),IF($A866&lt;=A$2,VALUE(VLOOKUP($A866,'Prihodi- plan-izvršenje'!$A$8:$H$500,6,FALSE)),VALUE(VLOOKUP($A866,'Neizmirene obaveze JLS'!$A$8:$N$500,O$1,FALSE)))))</f>
        <v/>
      </c>
      <c r="P866" s="87" t="str">
        <f>IF(A866=0,"",IF(A866=0,0,IF(A866&gt;A$2,'šifarnik K-izvor'!G$3,+IF(Q866&lt;700,+'šifarnik K-izvor'!G$2,'šifarnik K-izvor'!G$1))))</f>
        <v/>
      </c>
      <c r="Q866" s="87">
        <f>IF($A866&lt;=$A$1,VALUE(+VLOOKUP($A866,'Rashodi- plan-izvršenje'!$A$8:O$1500,'prenos-P-R-N'!Q$1,FALSE)),IF($A866&lt;=$A$2,VLOOKUP($A866,'Prihodi- plan-izvršenje'!$A$4:$H$500,4,FALSE),IF($A866&lt;=$A$3,VLOOKUP(A866,'Neizmirene obaveze JLS'!$A$11:O$500,Q$1,FALSE),"")))</f>
        <v>0</v>
      </c>
      <c r="R866" s="88">
        <f>IF($A866&lt;=$A$1,VALUE(+VLOOKUP($A866,'Rashodi- plan-izvršenje'!$A$8:P$1500,'prenos-P-R-N'!R$1,FALSE)),IF($A866&lt;=$A$2,VLOOKUP($A866,'Prihodi- plan-izvršenje'!$A$4:$H$500,7,FALSE),""))</f>
        <v>0</v>
      </c>
      <c r="S866" s="88">
        <f>IF(A866=0,0,IF($A866&lt;=$A$1,VALUE(+VLOOKUP($A866,'Rashodi- plan-izvršenje'!$A$8:Q$1500,'prenos-P-R-N'!S$1,FALSE)),IF($A866&lt;=$A$2,VLOOKUP($A866,'Prihodi- plan-izvršenje'!$A$4:$H$500,8,FALSE),0)))</f>
        <v>0</v>
      </c>
      <c r="T866" s="88" t="str">
        <f>IF($A866&gt;$A$2,VLOOKUP($A866,'Neizmirene obaveze JLS'!$A$11:R$500,R$1,FALSE),"")</f>
        <v/>
      </c>
      <c r="U866" s="88">
        <f>IF($A866&gt;$A$2,VLOOKUP($A866,'Neizmirene obaveze JLS'!$A$11:S$500,S$1,FALSE),0)</f>
        <v>0</v>
      </c>
      <c r="V866" s="88">
        <f t="shared" si="78"/>
        <v>0</v>
      </c>
      <c r="W866" s="74"/>
      <c r="X866" s="74"/>
      <c r="Y866" s="74"/>
      <c r="Z866" s="74"/>
      <c r="AA866" s="193">
        <f t="shared" si="79"/>
        <v>1</v>
      </c>
      <c r="AB866" s="193" t="str">
        <f t="shared" si="80"/>
        <v/>
      </c>
    </row>
    <row r="867" spans="1:28">
      <c r="A867" s="89">
        <f>IF(AND(COUNTIF(A$1:A$3,"&gt;0")=1,MAX(A$8:A866)&lt;A$1),A866+1,IF(AND(COUNTIF(A$1:A$3,"&gt;0")=2,MAX(A$8:A866)&lt;A$2),A866+1,IF(AND(COUNTIF(A$1:A$3,"&gt;0")=3,MAX(A$8:A866)&lt;A$3),A866+1,0)))</f>
        <v>0</v>
      </c>
      <c r="B867" s="89" t="str">
        <f t="shared" si="81"/>
        <v/>
      </c>
      <c r="C867" s="89" t="str">
        <f t="shared" si="82"/>
        <v/>
      </c>
      <c r="D867" s="87" t="str">
        <f>IF($A867=0,"",IF($A867&lt;=$A$1,+VLOOKUP($A867,'Rashodi- plan-izvršenje'!$A$8:B$1500,'prenos-P-R-N'!D$1,FALSE),IF($A867&gt;$A$2,+VLOOKUP($A867,'Neizmirene obaveze JLS'!$A$11:B$500,'prenos-P-R-N'!D$1,FALSE),"")))</f>
        <v/>
      </c>
      <c r="E867" s="87" t="str">
        <f>IF($A867=0,"",IF($A867&lt;=$A$1,+VLOOKUP($A867,'Rashodi- plan-izvršenje'!$A$8:C$1500,'prenos-P-R-N'!E$1,FALSE),IF($A867&gt;$A$2,+VLOOKUP($A867,'Neizmirene obaveze JLS'!$A$11:C$500,'prenos-P-R-N'!E$1,FALSE),"")))</f>
        <v/>
      </c>
      <c r="F867" s="87" t="str">
        <f>IF($A867=0,"",IF($A867&lt;=$A$1,+VLOOKUP($A867,'Rashodi- plan-izvršenje'!$A$8:D$1500,'prenos-P-R-N'!F$1,FALSE),IF($A867&gt;$A$2,+VLOOKUP($A867,'Neizmirene obaveze JLS'!$A$11:D$500,'prenos-P-R-N'!F$1,FALSE),"")))</f>
        <v/>
      </c>
      <c r="G867" s="87" t="str">
        <f>IF($A867=0,"",IF($A867&lt;=$A$1,+VLOOKUP($A867,'Rashodi- plan-izvršenje'!$A$8:E$1500,'prenos-P-R-N'!G$1,FALSE),IF($A867&gt;$A$2,+VLOOKUP($A867,'Neizmirene obaveze JLS'!$A$11:E$500,'prenos-P-R-N'!G$1,FALSE),"")))</f>
        <v/>
      </c>
      <c r="H867" s="87" t="str">
        <f>IF($A867=0,"",IF($A867&lt;=$A$1,+VLOOKUP($A867,'Rashodi- plan-izvršenje'!$A$8:F$1500,'prenos-P-R-N'!H$1,FALSE),IF($A867&gt;$A$2,+VLOOKUP($A867,'Neizmirene obaveze JLS'!$A$11:F$500,'prenos-P-R-N'!H$1,FALSE),"")))</f>
        <v/>
      </c>
      <c r="I867" s="87" t="str">
        <f>IF($A867=0,"",IF($A867&lt;=$A$1,+VLOOKUP($A867,'Rashodi- plan-izvršenje'!$A$8:G$1500,'prenos-P-R-N'!I$1,FALSE),IF($A867&gt;$A$2,+VLOOKUP($A867,'Neizmirene obaveze JLS'!$A$11:G$500,'prenos-P-R-N'!I$1,FALSE),"")))</f>
        <v/>
      </c>
      <c r="J867" s="87" t="str">
        <f>IF($A867=0,"",IF($A867&lt;=$A$1,+VLOOKUP($A867,'Rashodi- plan-izvršenje'!$A$8:H$1500,'prenos-P-R-N'!J$1,FALSE),IF($A867&gt;$A$2,+VLOOKUP($A867,'Neizmirene obaveze JLS'!$A$11:H$500,'prenos-P-R-N'!J$1,FALSE),"")))</f>
        <v/>
      </c>
      <c r="K867" s="87" t="str">
        <f>IF($A867=0,"",IF($A867&lt;=$A$1,+VLOOKUP($A867,'Rashodi- plan-izvršenje'!$A$8:I$1500,'prenos-P-R-N'!K$1,FALSE),IF($A867&gt;$A$2,+VLOOKUP($A867,'Neizmirene obaveze JLS'!$A$11:I$500,'prenos-P-R-N'!K$1,FALSE),"")))</f>
        <v/>
      </c>
      <c r="L867" t="str">
        <f>IF(A867=0,"",IF(A867&lt;=A$1,+IF(VLOOKUP(A867,'Rashodi- plan-izvršenje'!A$8:J$1500,M$1,FALSE)&gt;0,"Програмска активност","Пројекат"),IF(A867&gt;A$2,+IF(VLOOKUP(A867,'Neizmirene obaveze JLS'!A$8:J$2008,M$1,FALSE)&gt;0,"Програмска активност","Пројекат"),"")))</f>
        <v/>
      </c>
      <c r="M867" s="87" t="str">
        <f>IF(A867=0,"",IF($A867&lt;=$A$1,+IF(VLOOKUP($A867,'Rashodi- plan-izvršenje'!$A$8:$M$1500,10,FALSE)&gt;0,VLOOKUP($A867,'Rashodi- plan-izvršenje'!$A$8:$M$1500,10,FALSE),VLOOKUP($A867,'Rashodi- plan-izvršenje'!$A$8:$M$1500,12,FALSE)),+IF($A867&gt;$A$2,IF(VLOOKUP($A867,'Neizmirene obaveze JLS'!$A$8:$M$1500,10,FALSE)&gt;0,VLOOKUP($A867,'Neizmirene obaveze JLS'!$A$11:$M$1500,10,FALSE),VLOOKUP($A867,'Neizmirene obaveze JLS'!$A$11:$M$1500,12,FALSE)),0)))</f>
        <v/>
      </c>
      <c r="N867" s="87" t="str">
        <f>IF(A867=0,"",IF($A867&lt;=$A$1,+IF(VLOOKUP(A867,'Rashodi- plan-izvršenje'!$A$8:$M$1500,10,FALSE)&gt;0,VLOOKUP(A867,'Rashodi- plan-izvršenje'!$A$8:$M$1500,11,FALSE),VLOOKUP(A867,'Rashodi- plan-izvršenje'!$A$8:$M$1500,13,FALSE)),+IF($A867&gt;$A$2,IF(VLOOKUP($A867,'Neizmirene obaveze JLS'!$A$8:$M$1500,10,FALSE)&gt;0,VLOOKUP($A867,'Neizmirene obaveze JLS'!$A$11:$M$1500,11,FALSE),VLOOKUP($A867,'Neizmirene obaveze JLS'!$A$11:$M$1500,13,FALSE)),0)))</f>
        <v/>
      </c>
      <c r="O867" s="87" t="str">
        <f>IF(A867=0,"",IF($A867&lt;=$A$1,VALUE(+VLOOKUP($A867,'Rashodi- plan-izvršenje'!$A$8:N$1500,'prenos-P-R-N'!O$1,FALSE)),IF($A867&lt;=A$2,VALUE(VLOOKUP($A867,'Prihodi- plan-izvršenje'!$A$8:$H$500,6,FALSE)),VALUE(VLOOKUP($A867,'Neizmirene obaveze JLS'!$A$8:$N$500,O$1,FALSE)))))</f>
        <v/>
      </c>
      <c r="P867" s="87" t="str">
        <f>IF(A867=0,"",IF(A867=0,0,IF(A867&gt;A$2,'šifarnik K-izvor'!G$3,+IF(Q867&lt;700,+'šifarnik K-izvor'!G$2,'šifarnik K-izvor'!G$1))))</f>
        <v/>
      </c>
      <c r="Q867" s="87">
        <f>IF($A867&lt;=$A$1,VALUE(+VLOOKUP($A867,'Rashodi- plan-izvršenje'!$A$8:O$1500,'prenos-P-R-N'!Q$1,FALSE)),IF($A867&lt;=$A$2,VLOOKUP($A867,'Prihodi- plan-izvršenje'!$A$4:$H$500,4,FALSE),IF($A867&lt;=$A$3,VLOOKUP(A867,'Neizmirene obaveze JLS'!$A$11:O$500,Q$1,FALSE),"")))</f>
        <v>0</v>
      </c>
      <c r="R867" s="88">
        <f>IF($A867&lt;=$A$1,VALUE(+VLOOKUP($A867,'Rashodi- plan-izvršenje'!$A$8:P$1500,'prenos-P-R-N'!R$1,FALSE)),IF($A867&lt;=$A$2,VLOOKUP($A867,'Prihodi- plan-izvršenje'!$A$4:$H$500,7,FALSE),""))</f>
        <v>0</v>
      </c>
      <c r="S867" s="88">
        <f>IF(A867=0,0,IF($A867&lt;=$A$1,VALUE(+VLOOKUP($A867,'Rashodi- plan-izvršenje'!$A$8:Q$1500,'prenos-P-R-N'!S$1,FALSE)),IF($A867&lt;=$A$2,VLOOKUP($A867,'Prihodi- plan-izvršenje'!$A$4:$H$500,8,FALSE),0)))</f>
        <v>0</v>
      </c>
      <c r="T867" s="88" t="str">
        <f>IF($A867&gt;$A$2,VLOOKUP($A867,'Neizmirene obaveze JLS'!$A$11:R$500,R$1,FALSE),"")</f>
        <v/>
      </c>
      <c r="U867" s="88">
        <f>IF($A867&gt;$A$2,VLOOKUP($A867,'Neizmirene obaveze JLS'!$A$11:S$500,S$1,FALSE),0)</f>
        <v>0</v>
      </c>
      <c r="V867" s="88">
        <f t="shared" si="78"/>
        <v>0</v>
      </c>
      <c r="W867" s="74"/>
      <c r="X867" s="74"/>
      <c r="Y867" s="74"/>
      <c r="Z867" s="74"/>
      <c r="AA867" s="193">
        <f t="shared" si="79"/>
        <v>1</v>
      </c>
      <c r="AB867" s="193" t="str">
        <f t="shared" si="80"/>
        <v/>
      </c>
    </row>
    <row r="868" spans="1:28">
      <c r="A868" s="89">
        <f>IF(AND(COUNTIF(A$1:A$3,"&gt;0")=1,MAX(A$8:A867)&lt;A$1),A867+1,IF(AND(COUNTIF(A$1:A$3,"&gt;0")=2,MAX(A$8:A867)&lt;A$2),A867+1,IF(AND(COUNTIF(A$1:A$3,"&gt;0")=3,MAX(A$8:A867)&lt;A$3),A867+1,0)))</f>
        <v>0</v>
      </c>
      <c r="B868" s="89" t="str">
        <f t="shared" si="81"/>
        <v/>
      </c>
      <c r="C868" s="89" t="str">
        <f t="shared" si="82"/>
        <v/>
      </c>
      <c r="D868" s="87" t="str">
        <f>IF($A868=0,"",IF($A868&lt;=$A$1,+VLOOKUP($A868,'Rashodi- plan-izvršenje'!$A$8:B$1500,'prenos-P-R-N'!D$1,FALSE),IF($A868&gt;$A$2,+VLOOKUP($A868,'Neizmirene obaveze JLS'!$A$11:B$500,'prenos-P-R-N'!D$1,FALSE),"")))</f>
        <v/>
      </c>
      <c r="E868" s="87" t="str">
        <f>IF($A868=0,"",IF($A868&lt;=$A$1,+VLOOKUP($A868,'Rashodi- plan-izvršenje'!$A$8:C$1500,'prenos-P-R-N'!E$1,FALSE),IF($A868&gt;$A$2,+VLOOKUP($A868,'Neizmirene obaveze JLS'!$A$11:C$500,'prenos-P-R-N'!E$1,FALSE),"")))</f>
        <v/>
      </c>
      <c r="F868" s="87" t="str">
        <f>IF($A868=0,"",IF($A868&lt;=$A$1,+VLOOKUP($A868,'Rashodi- plan-izvršenje'!$A$8:D$1500,'prenos-P-R-N'!F$1,FALSE),IF($A868&gt;$A$2,+VLOOKUP($A868,'Neizmirene obaveze JLS'!$A$11:D$500,'prenos-P-R-N'!F$1,FALSE),"")))</f>
        <v/>
      </c>
      <c r="G868" s="87" t="str">
        <f>IF($A868=0,"",IF($A868&lt;=$A$1,+VLOOKUP($A868,'Rashodi- plan-izvršenje'!$A$8:E$1500,'prenos-P-R-N'!G$1,FALSE),IF($A868&gt;$A$2,+VLOOKUP($A868,'Neizmirene obaveze JLS'!$A$11:E$500,'prenos-P-R-N'!G$1,FALSE),"")))</f>
        <v/>
      </c>
      <c r="H868" s="87" t="str">
        <f>IF($A868=0,"",IF($A868&lt;=$A$1,+VLOOKUP($A868,'Rashodi- plan-izvršenje'!$A$8:F$1500,'prenos-P-R-N'!H$1,FALSE),IF($A868&gt;$A$2,+VLOOKUP($A868,'Neizmirene obaveze JLS'!$A$11:F$500,'prenos-P-R-N'!H$1,FALSE),"")))</f>
        <v/>
      </c>
      <c r="I868" s="87" t="str">
        <f>IF($A868=0,"",IF($A868&lt;=$A$1,+VLOOKUP($A868,'Rashodi- plan-izvršenje'!$A$8:G$1500,'prenos-P-R-N'!I$1,FALSE),IF($A868&gt;$A$2,+VLOOKUP($A868,'Neizmirene obaveze JLS'!$A$11:G$500,'prenos-P-R-N'!I$1,FALSE),"")))</f>
        <v/>
      </c>
      <c r="J868" s="87" t="str">
        <f>IF($A868=0,"",IF($A868&lt;=$A$1,+VLOOKUP($A868,'Rashodi- plan-izvršenje'!$A$8:H$1500,'prenos-P-R-N'!J$1,FALSE),IF($A868&gt;$A$2,+VLOOKUP($A868,'Neizmirene obaveze JLS'!$A$11:H$500,'prenos-P-R-N'!J$1,FALSE),"")))</f>
        <v/>
      </c>
      <c r="K868" s="87" t="str">
        <f>IF($A868=0,"",IF($A868&lt;=$A$1,+VLOOKUP($A868,'Rashodi- plan-izvršenje'!$A$8:I$1500,'prenos-P-R-N'!K$1,FALSE),IF($A868&gt;$A$2,+VLOOKUP($A868,'Neizmirene obaveze JLS'!$A$11:I$500,'prenos-P-R-N'!K$1,FALSE),"")))</f>
        <v/>
      </c>
      <c r="L868" t="str">
        <f>IF(A868=0,"",IF(A868&lt;=A$1,+IF(VLOOKUP(A868,'Rashodi- plan-izvršenje'!A$8:J$1500,M$1,FALSE)&gt;0,"Програмска активност","Пројекат"),IF(A868&gt;A$2,+IF(VLOOKUP(A868,'Neizmirene obaveze JLS'!A$8:J$2008,M$1,FALSE)&gt;0,"Програмска активност","Пројекат"),"")))</f>
        <v/>
      </c>
      <c r="M868" s="87" t="str">
        <f>IF(A868=0,"",IF($A868&lt;=$A$1,+IF(VLOOKUP($A868,'Rashodi- plan-izvršenje'!$A$8:$M$1500,10,FALSE)&gt;0,VLOOKUP($A868,'Rashodi- plan-izvršenje'!$A$8:$M$1500,10,FALSE),VLOOKUP($A868,'Rashodi- plan-izvršenje'!$A$8:$M$1500,12,FALSE)),+IF($A868&gt;$A$2,IF(VLOOKUP($A868,'Neizmirene obaveze JLS'!$A$8:$M$1500,10,FALSE)&gt;0,VLOOKUP($A868,'Neizmirene obaveze JLS'!$A$11:$M$1500,10,FALSE),VLOOKUP($A868,'Neizmirene obaveze JLS'!$A$11:$M$1500,12,FALSE)),0)))</f>
        <v/>
      </c>
      <c r="N868" s="87" t="str">
        <f>IF(A868=0,"",IF($A868&lt;=$A$1,+IF(VLOOKUP(A868,'Rashodi- plan-izvršenje'!$A$8:$M$1500,10,FALSE)&gt;0,VLOOKUP(A868,'Rashodi- plan-izvršenje'!$A$8:$M$1500,11,FALSE),VLOOKUP(A868,'Rashodi- plan-izvršenje'!$A$8:$M$1500,13,FALSE)),+IF($A868&gt;$A$2,IF(VLOOKUP($A868,'Neizmirene obaveze JLS'!$A$8:$M$1500,10,FALSE)&gt;0,VLOOKUP($A868,'Neizmirene obaveze JLS'!$A$11:$M$1500,11,FALSE),VLOOKUP($A868,'Neizmirene obaveze JLS'!$A$11:$M$1500,13,FALSE)),0)))</f>
        <v/>
      </c>
      <c r="O868" s="87" t="str">
        <f>IF(A868=0,"",IF($A868&lt;=$A$1,VALUE(+VLOOKUP($A868,'Rashodi- plan-izvršenje'!$A$8:N$1500,'prenos-P-R-N'!O$1,FALSE)),IF($A868&lt;=A$2,VALUE(VLOOKUP($A868,'Prihodi- plan-izvršenje'!$A$8:$H$500,6,FALSE)),VALUE(VLOOKUP($A868,'Neizmirene obaveze JLS'!$A$8:$N$500,O$1,FALSE)))))</f>
        <v/>
      </c>
      <c r="P868" s="87" t="str">
        <f>IF(A868=0,"",IF(A868=0,0,IF(A868&gt;A$2,'šifarnik K-izvor'!G$3,+IF(Q868&lt;700,+'šifarnik K-izvor'!G$2,'šifarnik K-izvor'!G$1))))</f>
        <v/>
      </c>
      <c r="Q868" s="87">
        <f>IF($A868&lt;=$A$1,VALUE(+VLOOKUP($A868,'Rashodi- plan-izvršenje'!$A$8:O$1500,'prenos-P-R-N'!Q$1,FALSE)),IF($A868&lt;=$A$2,VLOOKUP($A868,'Prihodi- plan-izvršenje'!$A$4:$H$500,4,FALSE),IF($A868&lt;=$A$3,VLOOKUP(A868,'Neizmirene obaveze JLS'!$A$11:O$500,Q$1,FALSE),"")))</f>
        <v>0</v>
      </c>
      <c r="R868" s="88">
        <f>IF($A868&lt;=$A$1,VALUE(+VLOOKUP($A868,'Rashodi- plan-izvršenje'!$A$8:P$1500,'prenos-P-R-N'!R$1,FALSE)),IF($A868&lt;=$A$2,VLOOKUP($A868,'Prihodi- plan-izvršenje'!$A$4:$H$500,7,FALSE),""))</f>
        <v>0</v>
      </c>
      <c r="S868" s="88">
        <f>IF(A868=0,0,IF($A868&lt;=$A$1,VALUE(+VLOOKUP($A868,'Rashodi- plan-izvršenje'!$A$8:Q$1500,'prenos-P-R-N'!S$1,FALSE)),IF($A868&lt;=$A$2,VLOOKUP($A868,'Prihodi- plan-izvršenje'!$A$4:$H$500,8,FALSE),0)))</f>
        <v>0</v>
      </c>
      <c r="T868" s="88" t="str">
        <f>IF($A868&gt;$A$2,VLOOKUP($A868,'Neizmirene obaveze JLS'!$A$11:R$500,R$1,FALSE),"")</f>
        <v/>
      </c>
      <c r="U868" s="88">
        <f>IF($A868&gt;$A$2,VLOOKUP($A868,'Neizmirene obaveze JLS'!$A$11:S$500,S$1,FALSE),0)</f>
        <v>0</v>
      </c>
      <c r="V868" s="88">
        <f t="shared" si="78"/>
        <v>0</v>
      </c>
      <c r="W868" s="74"/>
      <c r="X868" s="74"/>
      <c r="Y868" s="74"/>
      <c r="Z868" s="74"/>
      <c r="AA868" s="193">
        <f t="shared" si="79"/>
        <v>1</v>
      </c>
      <c r="AB868" s="193" t="str">
        <f t="shared" si="80"/>
        <v/>
      </c>
    </row>
    <row r="869" spans="1:28">
      <c r="A869" s="89">
        <f>IF(AND(COUNTIF(A$1:A$3,"&gt;0")=1,MAX(A$8:A868)&lt;A$1),A868+1,IF(AND(COUNTIF(A$1:A$3,"&gt;0")=2,MAX(A$8:A868)&lt;A$2),A868+1,IF(AND(COUNTIF(A$1:A$3,"&gt;0")=3,MAX(A$8:A868)&lt;A$3),A868+1,0)))</f>
        <v>0</v>
      </c>
      <c r="B869" s="89" t="str">
        <f t="shared" si="81"/>
        <v/>
      </c>
      <c r="C869" s="89" t="str">
        <f t="shared" si="82"/>
        <v/>
      </c>
      <c r="D869" s="87" t="str">
        <f>IF($A869=0,"",IF($A869&lt;=$A$1,+VLOOKUP($A869,'Rashodi- plan-izvršenje'!$A$8:B$1500,'prenos-P-R-N'!D$1,FALSE),IF($A869&gt;$A$2,+VLOOKUP($A869,'Neizmirene obaveze JLS'!$A$11:B$500,'prenos-P-R-N'!D$1,FALSE),"")))</f>
        <v/>
      </c>
      <c r="E869" s="87" t="str">
        <f>IF($A869=0,"",IF($A869&lt;=$A$1,+VLOOKUP($A869,'Rashodi- plan-izvršenje'!$A$8:C$1500,'prenos-P-R-N'!E$1,FALSE),IF($A869&gt;$A$2,+VLOOKUP($A869,'Neizmirene obaveze JLS'!$A$11:C$500,'prenos-P-R-N'!E$1,FALSE),"")))</f>
        <v/>
      </c>
      <c r="F869" s="87" t="str">
        <f>IF($A869=0,"",IF($A869&lt;=$A$1,+VLOOKUP($A869,'Rashodi- plan-izvršenje'!$A$8:D$1500,'prenos-P-R-N'!F$1,FALSE),IF($A869&gt;$A$2,+VLOOKUP($A869,'Neizmirene obaveze JLS'!$A$11:D$500,'prenos-P-R-N'!F$1,FALSE),"")))</f>
        <v/>
      </c>
      <c r="G869" s="87" t="str">
        <f>IF($A869=0,"",IF($A869&lt;=$A$1,+VLOOKUP($A869,'Rashodi- plan-izvršenje'!$A$8:E$1500,'prenos-P-R-N'!G$1,FALSE),IF($A869&gt;$A$2,+VLOOKUP($A869,'Neizmirene obaveze JLS'!$A$11:E$500,'prenos-P-R-N'!G$1,FALSE),"")))</f>
        <v/>
      </c>
      <c r="H869" s="87" t="str">
        <f>IF($A869=0,"",IF($A869&lt;=$A$1,+VLOOKUP($A869,'Rashodi- plan-izvršenje'!$A$8:F$1500,'prenos-P-R-N'!H$1,FALSE),IF($A869&gt;$A$2,+VLOOKUP($A869,'Neizmirene obaveze JLS'!$A$11:F$500,'prenos-P-R-N'!H$1,FALSE),"")))</f>
        <v/>
      </c>
      <c r="I869" s="87" t="str">
        <f>IF($A869=0,"",IF($A869&lt;=$A$1,+VLOOKUP($A869,'Rashodi- plan-izvršenje'!$A$8:G$1500,'prenos-P-R-N'!I$1,FALSE),IF($A869&gt;$A$2,+VLOOKUP($A869,'Neizmirene obaveze JLS'!$A$11:G$500,'prenos-P-R-N'!I$1,FALSE),"")))</f>
        <v/>
      </c>
      <c r="J869" s="87" t="str">
        <f>IF($A869=0,"",IF($A869&lt;=$A$1,+VLOOKUP($A869,'Rashodi- plan-izvršenje'!$A$8:H$1500,'prenos-P-R-N'!J$1,FALSE),IF($A869&gt;$A$2,+VLOOKUP($A869,'Neizmirene obaveze JLS'!$A$11:H$500,'prenos-P-R-N'!J$1,FALSE),"")))</f>
        <v/>
      </c>
      <c r="K869" s="87" t="str">
        <f>IF($A869=0,"",IF($A869&lt;=$A$1,+VLOOKUP($A869,'Rashodi- plan-izvršenje'!$A$8:I$1500,'prenos-P-R-N'!K$1,FALSE),IF($A869&gt;$A$2,+VLOOKUP($A869,'Neizmirene obaveze JLS'!$A$11:I$500,'prenos-P-R-N'!K$1,FALSE),"")))</f>
        <v/>
      </c>
      <c r="L869" t="str">
        <f>IF(A869=0,"",IF(A869&lt;=A$1,+IF(VLOOKUP(A869,'Rashodi- plan-izvršenje'!A$8:J$1500,M$1,FALSE)&gt;0,"Програмска активност","Пројекат"),IF(A869&gt;A$2,+IF(VLOOKUP(A869,'Neizmirene obaveze JLS'!A$8:J$2008,M$1,FALSE)&gt;0,"Програмска активност","Пројекат"),"")))</f>
        <v/>
      </c>
      <c r="M869" s="87" t="str">
        <f>IF(A869=0,"",IF($A869&lt;=$A$1,+IF(VLOOKUP($A869,'Rashodi- plan-izvršenje'!$A$8:$M$1500,10,FALSE)&gt;0,VLOOKUP($A869,'Rashodi- plan-izvršenje'!$A$8:$M$1500,10,FALSE),VLOOKUP($A869,'Rashodi- plan-izvršenje'!$A$8:$M$1500,12,FALSE)),+IF($A869&gt;$A$2,IF(VLOOKUP($A869,'Neizmirene obaveze JLS'!$A$8:$M$1500,10,FALSE)&gt;0,VLOOKUP($A869,'Neizmirene obaveze JLS'!$A$11:$M$1500,10,FALSE),VLOOKUP($A869,'Neizmirene obaveze JLS'!$A$11:$M$1500,12,FALSE)),0)))</f>
        <v/>
      </c>
      <c r="N869" s="87" t="str">
        <f>IF(A869=0,"",IF($A869&lt;=$A$1,+IF(VLOOKUP(A869,'Rashodi- plan-izvršenje'!$A$8:$M$1500,10,FALSE)&gt;0,VLOOKUP(A869,'Rashodi- plan-izvršenje'!$A$8:$M$1500,11,FALSE),VLOOKUP(A869,'Rashodi- plan-izvršenje'!$A$8:$M$1500,13,FALSE)),+IF($A869&gt;$A$2,IF(VLOOKUP($A869,'Neizmirene obaveze JLS'!$A$8:$M$1500,10,FALSE)&gt;0,VLOOKUP($A869,'Neizmirene obaveze JLS'!$A$11:$M$1500,11,FALSE),VLOOKUP($A869,'Neizmirene obaveze JLS'!$A$11:$M$1500,13,FALSE)),0)))</f>
        <v/>
      </c>
      <c r="O869" s="87" t="str">
        <f>IF(A869=0,"",IF($A869&lt;=$A$1,VALUE(+VLOOKUP($A869,'Rashodi- plan-izvršenje'!$A$8:N$1500,'prenos-P-R-N'!O$1,FALSE)),IF($A869&lt;=A$2,VALUE(VLOOKUP($A869,'Prihodi- plan-izvršenje'!$A$8:$H$500,6,FALSE)),VALUE(VLOOKUP($A869,'Neizmirene obaveze JLS'!$A$8:$N$500,O$1,FALSE)))))</f>
        <v/>
      </c>
      <c r="P869" s="87" t="str">
        <f>IF(A869=0,"",IF(A869=0,0,IF(A869&gt;A$2,'šifarnik K-izvor'!G$3,+IF(Q869&lt;700,+'šifarnik K-izvor'!G$2,'šifarnik K-izvor'!G$1))))</f>
        <v/>
      </c>
      <c r="Q869" s="87">
        <f>IF($A869&lt;=$A$1,VALUE(+VLOOKUP($A869,'Rashodi- plan-izvršenje'!$A$8:O$1500,'prenos-P-R-N'!Q$1,FALSE)),IF($A869&lt;=$A$2,VLOOKUP($A869,'Prihodi- plan-izvršenje'!$A$4:$H$500,4,FALSE),IF($A869&lt;=$A$3,VLOOKUP(A869,'Neizmirene obaveze JLS'!$A$11:O$500,Q$1,FALSE),"")))</f>
        <v>0</v>
      </c>
      <c r="R869" s="88">
        <f>IF($A869&lt;=$A$1,VALUE(+VLOOKUP($A869,'Rashodi- plan-izvršenje'!$A$8:P$1500,'prenos-P-R-N'!R$1,FALSE)),IF($A869&lt;=$A$2,VLOOKUP($A869,'Prihodi- plan-izvršenje'!$A$4:$H$500,7,FALSE),""))</f>
        <v>0</v>
      </c>
      <c r="S869" s="88">
        <f>IF(A869=0,0,IF($A869&lt;=$A$1,VALUE(+VLOOKUP($A869,'Rashodi- plan-izvršenje'!$A$8:Q$1500,'prenos-P-R-N'!S$1,FALSE)),IF($A869&lt;=$A$2,VLOOKUP($A869,'Prihodi- plan-izvršenje'!$A$4:$H$500,8,FALSE),0)))</f>
        <v>0</v>
      </c>
      <c r="T869" s="88" t="str">
        <f>IF($A869&gt;$A$2,VLOOKUP($A869,'Neizmirene obaveze JLS'!$A$11:R$500,R$1,FALSE),"")</f>
        <v/>
      </c>
      <c r="U869" s="88">
        <f>IF($A869&gt;$A$2,VLOOKUP($A869,'Neizmirene obaveze JLS'!$A$11:S$500,S$1,FALSE),0)</f>
        <v>0</v>
      </c>
      <c r="V869" s="88">
        <f t="shared" si="78"/>
        <v>0</v>
      </c>
      <c r="W869" s="74"/>
      <c r="X869" s="74"/>
      <c r="Y869" s="74"/>
      <c r="Z869" s="74"/>
      <c r="AA869" s="193">
        <f t="shared" si="79"/>
        <v>1</v>
      </c>
      <c r="AB869" s="193" t="str">
        <f t="shared" si="80"/>
        <v/>
      </c>
    </row>
    <row r="870" spans="1:28">
      <c r="A870" s="89">
        <f>IF(AND(COUNTIF(A$1:A$3,"&gt;0")=1,MAX(A$8:A869)&lt;A$1),A869+1,IF(AND(COUNTIF(A$1:A$3,"&gt;0")=2,MAX(A$8:A869)&lt;A$2),A869+1,IF(AND(COUNTIF(A$1:A$3,"&gt;0")=3,MAX(A$8:A869)&lt;A$3),A869+1,0)))</f>
        <v>0</v>
      </c>
      <c r="B870" s="89" t="str">
        <f t="shared" si="81"/>
        <v/>
      </c>
      <c r="C870" s="89" t="str">
        <f t="shared" si="82"/>
        <v/>
      </c>
      <c r="D870" s="87" t="str">
        <f>IF($A870=0,"",IF($A870&lt;=$A$1,+VLOOKUP($A870,'Rashodi- plan-izvršenje'!$A$8:B$1500,'prenos-P-R-N'!D$1,FALSE),IF($A870&gt;$A$2,+VLOOKUP($A870,'Neizmirene obaveze JLS'!$A$11:B$500,'prenos-P-R-N'!D$1,FALSE),"")))</f>
        <v/>
      </c>
      <c r="E870" s="87" t="str">
        <f>IF($A870=0,"",IF($A870&lt;=$A$1,+VLOOKUP($A870,'Rashodi- plan-izvršenje'!$A$8:C$1500,'prenos-P-R-N'!E$1,FALSE),IF($A870&gt;$A$2,+VLOOKUP($A870,'Neizmirene obaveze JLS'!$A$11:C$500,'prenos-P-R-N'!E$1,FALSE),"")))</f>
        <v/>
      </c>
      <c r="F870" s="87" t="str">
        <f>IF($A870=0,"",IF($A870&lt;=$A$1,+VLOOKUP($A870,'Rashodi- plan-izvršenje'!$A$8:D$1500,'prenos-P-R-N'!F$1,FALSE),IF($A870&gt;$A$2,+VLOOKUP($A870,'Neizmirene obaveze JLS'!$A$11:D$500,'prenos-P-R-N'!F$1,FALSE),"")))</f>
        <v/>
      </c>
      <c r="G870" s="87" t="str">
        <f>IF($A870=0,"",IF($A870&lt;=$A$1,+VLOOKUP($A870,'Rashodi- plan-izvršenje'!$A$8:E$1500,'prenos-P-R-N'!G$1,FALSE),IF($A870&gt;$A$2,+VLOOKUP($A870,'Neizmirene obaveze JLS'!$A$11:E$500,'prenos-P-R-N'!G$1,FALSE),"")))</f>
        <v/>
      </c>
      <c r="H870" s="87" t="str">
        <f>IF($A870=0,"",IF($A870&lt;=$A$1,+VLOOKUP($A870,'Rashodi- plan-izvršenje'!$A$8:F$1500,'prenos-P-R-N'!H$1,FALSE),IF($A870&gt;$A$2,+VLOOKUP($A870,'Neizmirene obaveze JLS'!$A$11:F$500,'prenos-P-R-N'!H$1,FALSE),"")))</f>
        <v/>
      </c>
      <c r="I870" s="87" t="str">
        <f>IF($A870=0,"",IF($A870&lt;=$A$1,+VLOOKUP($A870,'Rashodi- plan-izvršenje'!$A$8:G$1500,'prenos-P-R-N'!I$1,FALSE),IF($A870&gt;$A$2,+VLOOKUP($A870,'Neizmirene obaveze JLS'!$A$11:G$500,'prenos-P-R-N'!I$1,FALSE),"")))</f>
        <v/>
      </c>
      <c r="J870" s="87" t="str">
        <f>IF($A870=0,"",IF($A870&lt;=$A$1,+VLOOKUP($A870,'Rashodi- plan-izvršenje'!$A$8:H$1500,'prenos-P-R-N'!J$1,FALSE),IF($A870&gt;$A$2,+VLOOKUP($A870,'Neizmirene obaveze JLS'!$A$11:H$500,'prenos-P-R-N'!J$1,FALSE),"")))</f>
        <v/>
      </c>
      <c r="K870" s="87" t="str">
        <f>IF($A870=0,"",IF($A870&lt;=$A$1,+VLOOKUP($A870,'Rashodi- plan-izvršenje'!$A$8:I$1500,'prenos-P-R-N'!K$1,FALSE),IF($A870&gt;$A$2,+VLOOKUP($A870,'Neizmirene obaveze JLS'!$A$11:I$500,'prenos-P-R-N'!K$1,FALSE),"")))</f>
        <v/>
      </c>
      <c r="L870" t="str">
        <f>IF(A870=0,"",IF(A870&lt;=A$1,+IF(VLOOKUP(A870,'Rashodi- plan-izvršenje'!A$8:J$1500,M$1,FALSE)&gt;0,"Програмска активност","Пројекат"),IF(A870&gt;A$2,+IF(VLOOKUP(A870,'Neizmirene obaveze JLS'!A$8:J$2008,M$1,FALSE)&gt;0,"Програмска активност","Пројекат"),"")))</f>
        <v/>
      </c>
      <c r="M870" s="87" t="str">
        <f>IF(A870=0,"",IF($A870&lt;=$A$1,+IF(VLOOKUP($A870,'Rashodi- plan-izvršenje'!$A$8:$M$1500,10,FALSE)&gt;0,VLOOKUP($A870,'Rashodi- plan-izvršenje'!$A$8:$M$1500,10,FALSE),VLOOKUP($A870,'Rashodi- plan-izvršenje'!$A$8:$M$1500,12,FALSE)),+IF($A870&gt;$A$2,IF(VLOOKUP($A870,'Neizmirene obaveze JLS'!$A$8:$M$1500,10,FALSE)&gt;0,VLOOKUP($A870,'Neizmirene obaveze JLS'!$A$11:$M$1500,10,FALSE),VLOOKUP($A870,'Neizmirene obaveze JLS'!$A$11:$M$1500,12,FALSE)),0)))</f>
        <v/>
      </c>
      <c r="N870" s="87" t="str">
        <f>IF(A870=0,"",IF($A870&lt;=$A$1,+IF(VLOOKUP(A870,'Rashodi- plan-izvršenje'!$A$8:$M$1500,10,FALSE)&gt;0,VLOOKUP(A870,'Rashodi- plan-izvršenje'!$A$8:$M$1500,11,FALSE),VLOOKUP(A870,'Rashodi- plan-izvršenje'!$A$8:$M$1500,13,FALSE)),+IF($A870&gt;$A$2,IF(VLOOKUP($A870,'Neizmirene obaveze JLS'!$A$8:$M$1500,10,FALSE)&gt;0,VLOOKUP($A870,'Neizmirene obaveze JLS'!$A$11:$M$1500,11,FALSE),VLOOKUP($A870,'Neizmirene obaveze JLS'!$A$11:$M$1500,13,FALSE)),0)))</f>
        <v/>
      </c>
      <c r="O870" s="87" t="str">
        <f>IF(A870=0,"",IF($A870&lt;=$A$1,VALUE(+VLOOKUP($A870,'Rashodi- plan-izvršenje'!$A$8:N$1500,'prenos-P-R-N'!O$1,FALSE)),IF($A870&lt;=A$2,VALUE(VLOOKUP($A870,'Prihodi- plan-izvršenje'!$A$8:$H$500,6,FALSE)),VALUE(VLOOKUP($A870,'Neizmirene obaveze JLS'!$A$8:$N$500,O$1,FALSE)))))</f>
        <v/>
      </c>
      <c r="P870" s="87" t="str">
        <f>IF(A870=0,"",IF(A870=0,0,IF(A870&gt;A$2,'šifarnik K-izvor'!G$3,+IF(Q870&lt;700,+'šifarnik K-izvor'!G$2,'šifarnik K-izvor'!G$1))))</f>
        <v/>
      </c>
      <c r="Q870" s="87">
        <f>IF($A870&lt;=$A$1,VALUE(+VLOOKUP($A870,'Rashodi- plan-izvršenje'!$A$8:O$1500,'prenos-P-R-N'!Q$1,FALSE)),IF($A870&lt;=$A$2,VLOOKUP($A870,'Prihodi- plan-izvršenje'!$A$4:$H$500,4,FALSE),IF($A870&lt;=$A$3,VLOOKUP(A870,'Neizmirene obaveze JLS'!$A$11:O$500,Q$1,FALSE),"")))</f>
        <v>0</v>
      </c>
      <c r="R870" s="88">
        <f>IF($A870&lt;=$A$1,VALUE(+VLOOKUP($A870,'Rashodi- plan-izvršenje'!$A$8:P$1500,'prenos-P-R-N'!R$1,FALSE)),IF($A870&lt;=$A$2,VLOOKUP($A870,'Prihodi- plan-izvršenje'!$A$4:$H$500,7,FALSE),""))</f>
        <v>0</v>
      </c>
      <c r="S870" s="88">
        <f>IF(A870=0,0,IF($A870&lt;=$A$1,VALUE(+VLOOKUP($A870,'Rashodi- plan-izvršenje'!$A$8:Q$1500,'prenos-P-R-N'!S$1,FALSE)),IF($A870&lt;=$A$2,VLOOKUP($A870,'Prihodi- plan-izvršenje'!$A$4:$H$500,8,FALSE),0)))</f>
        <v>0</v>
      </c>
      <c r="T870" s="88" t="str">
        <f>IF($A870&gt;$A$2,VLOOKUP($A870,'Neizmirene obaveze JLS'!$A$11:R$500,R$1,FALSE),"")</f>
        <v/>
      </c>
      <c r="U870" s="88">
        <f>IF($A870&gt;$A$2,VLOOKUP($A870,'Neizmirene obaveze JLS'!$A$11:S$500,S$1,FALSE),0)</f>
        <v>0</v>
      </c>
      <c r="V870" s="88">
        <f t="shared" si="78"/>
        <v>0</v>
      </c>
      <c r="W870" s="74"/>
      <c r="X870" s="74"/>
      <c r="Y870" s="74"/>
      <c r="Z870" s="74"/>
      <c r="AA870" s="193">
        <f t="shared" si="79"/>
        <v>1</v>
      </c>
      <c r="AB870" s="193" t="str">
        <f t="shared" si="80"/>
        <v/>
      </c>
    </row>
    <row r="871" spans="1:28">
      <c r="A871" s="89">
        <f>IF(AND(COUNTIF(A$1:A$3,"&gt;0")=1,MAX(A$8:A870)&lt;A$1),A870+1,IF(AND(COUNTIF(A$1:A$3,"&gt;0")=2,MAX(A$8:A870)&lt;A$2),A870+1,IF(AND(COUNTIF(A$1:A$3,"&gt;0")=3,MAX(A$8:A870)&lt;A$3),A870+1,0)))</f>
        <v>0</v>
      </c>
      <c r="B871" s="89" t="str">
        <f t="shared" si="81"/>
        <v/>
      </c>
      <c r="C871" s="89" t="str">
        <f t="shared" si="82"/>
        <v/>
      </c>
      <c r="D871" s="87" t="str">
        <f>IF($A871=0,"",IF($A871&lt;=$A$1,+VLOOKUP($A871,'Rashodi- plan-izvršenje'!$A$8:B$1500,'prenos-P-R-N'!D$1,FALSE),IF($A871&gt;$A$2,+VLOOKUP($A871,'Neizmirene obaveze JLS'!$A$11:B$500,'prenos-P-R-N'!D$1,FALSE),"")))</f>
        <v/>
      </c>
      <c r="E871" s="87" t="str">
        <f>IF($A871=0,"",IF($A871&lt;=$A$1,+VLOOKUP($A871,'Rashodi- plan-izvršenje'!$A$8:C$1500,'prenos-P-R-N'!E$1,FALSE),IF($A871&gt;$A$2,+VLOOKUP($A871,'Neizmirene obaveze JLS'!$A$11:C$500,'prenos-P-R-N'!E$1,FALSE),"")))</f>
        <v/>
      </c>
      <c r="F871" s="87" t="str">
        <f>IF($A871=0,"",IF($A871&lt;=$A$1,+VLOOKUP($A871,'Rashodi- plan-izvršenje'!$A$8:D$1500,'prenos-P-R-N'!F$1,FALSE),IF($A871&gt;$A$2,+VLOOKUP($A871,'Neizmirene obaveze JLS'!$A$11:D$500,'prenos-P-R-N'!F$1,FALSE),"")))</f>
        <v/>
      </c>
      <c r="G871" s="87" t="str">
        <f>IF($A871=0,"",IF($A871&lt;=$A$1,+VLOOKUP($A871,'Rashodi- plan-izvršenje'!$A$8:E$1500,'prenos-P-R-N'!G$1,FALSE),IF($A871&gt;$A$2,+VLOOKUP($A871,'Neizmirene obaveze JLS'!$A$11:E$500,'prenos-P-R-N'!G$1,FALSE),"")))</f>
        <v/>
      </c>
      <c r="H871" s="87" t="str">
        <f>IF($A871=0,"",IF($A871&lt;=$A$1,+VLOOKUP($A871,'Rashodi- plan-izvršenje'!$A$8:F$1500,'prenos-P-R-N'!H$1,FALSE),IF($A871&gt;$A$2,+VLOOKUP($A871,'Neizmirene obaveze JLS'!$A$11:F$500,'prenos-P-R-N'!H$1,FALSE),"")))</f>
        <v/>
      </c>
      <c r="I871" s="87" t="str">
        <f>IF($A871=0,"",IF($A871&lt;=$A$1,+VLOOKUP($A871,'Rashodi- plan-izvršenje'!$A$8:G$1500,'prenos-P-R-N'!I$1,FALSE),IF($A871&gt;$A$2,+VLOOKUP($A871,'Neizmirene obaveze JLS'!$A$11:G$500,'prenos-P-R-N'!I$1,FALSE),"")))</f>
        <v/>
      </c>
      <c r="J871" s="87" t="str">
        <f>IF($A871=0,"",IF($A871&lt;=$A$1,+VLOOKUP($A871,'Rashodi- plan-izvršenje'!$A$8:H$1500,'prenos-P-R-N'!J$1,FALSE),IF($A871&gt;$A$2,+VLOOKUP($A871,'Neizmirene obaveze JLS'!$A$11:H$500,'prenos-P-R-N'!J$1,FALSE),"")))</f>
        <v/>
      </c>
      <c r="K871" s="87" t="str">
        <f>IF($A871=0,"",IF($A871&lt;=$A$1,+VLOOKUP($A871,'Rashodi- plan-izvršenje'!$A$8:I$1500,'prenos-P-R-N'!K$1,FALSE),IF($A871&gt;$A$2,+VLOOKUP($A871,'Neizmirene obaveze JLS'!$A$11:I$500,'prenos-P-R-N'!K$1,FALSE),"")))</f>
        <v/>
      </c>
      <c r="L871" t="str">
        <f>IF(A871=0,"",IF(A871&lt;=A$1,+IF(VLOOKUP(A871,'Rashodi- plan-izvršenje'!A$8:J$1500,M$1,FALSE)&gt;0,"Програмска активност","Пројекат"),IF(A871&gt;A$2,+IF(VLOOKUP(A871,'Neizmirene obaveze JLS'!A$8:J$2008,M$1,FALSE)&gt;0,"Програмска активност","Пројекат"),"")))</f>
        <v/>
      </c>
      <c r="M871" s="87" t="str">
        <f>IF(A871=0,"",IF($A871&lt;=$A$1,+IF(VLOOKUP($A871,'Rashodi- plan-izvršenje'!$A$8:$M$1500,10,FALSE)&gt;0,VLOOKUP($A871,'Rashodi- plan-izvršenje'!$A$8:$M$1500,10,FALSE),VLOOKUP($A871,'Rashodi- plan-izvršenje'!$A$8:$M$1500,12,FALSE)),+IF($A871&gt;$A$2,IF(VLOOKUP($A871,'Neizmirene obaveze JLS'!$A$8:$M$1500,10,FALSE)&gt;0,VLOOKUP($A871,'Neizmirene obaveze JLS'!$A$11:$M$1500,10,FALSE),VLOOKUP($A871,'Neizmirene obaveze JLS'!$A$11:$M$1500,12,FALSE)),0)))</f>
        <v/>
      </c>
      <c r="N871" s="87" t="str">
        <f>IF(A871=0,"",IF($A871&lt;=$A$1,+IF(VLOOKUP(A871,'Rashodi- plan-izvršenje'!$A$8:$M$1500,10,FALSE)&gt;0,VLOOKUP(A871,'Rashodi- plan-izvršenje'!$A$8:$M$1500,11,FALSE),VLOOKUP(A871,'Rashodi- plan-izvršenje'!$A$8:$M$1500,13,FALSE)),+IF($A871&gt;$A$2,IF(VLOOKUP($A871,'Neizmirene obaveze JLS'!$A$8:$M$1500,10,FALSE)&gt;0,VLOOKUP($A871,'Neizmirene obaveze JLS'!$A$11:$M$1500,11,FALSE),VLOOKUP($A871,'Neizmirene obaveze JLS'!$A$11:$M$1500,13,FALSE)),0)))</f>
        <v/>
      </c>
      <c r="O871" s="87" t="str">
        <f>IF(A871=0,"",IF($A871&lt;=$A$1,VALUE(+VLOOKUP($A871,'Rashodi- plan-izvršenje'!$A$8:N$1500,'prenos-P-R-N'!O$1,FALSE)),IF($A871&lt;=A$2,VALUE(VLOOKUP($A871,'Prihodi- plan-izvršenje'!$A$8:$H$500,6,FALSE)),VALUE(VLOOKUP($A871,'Neizmirene obaveze JLS'!$A$8:$N$500,O$1,FALSE)))))</f>
        <v/>
      </c>
      <c r="P871" s="87" t="str">
        <f>IF(A871=0,"",IF(A871=0,0,IF(A871&gt;A$2,'šifarnik K-izvor'!G$3,+IF(Q871&lt;700,+'šifarnik K-izvor'!G$2,'šifarnik K-izvor'!G$1))))</f>
        <v/>
      </c>
      <c r="Q871" s="87">
        <f>IF($A871&lt;=$A$1,VALUE(+VLOOKUP($A871,'Rashodi- plan-izvršenje'!$A$8:O$1500,'prenos-P-R-N'!Q$1,FALSE)),IF($A871&lt;=$A$2,VLOOKUP($A871,'Prihodi- plan-izvršenje'!$A$4:$H$500,4,FALSE),IF($A871&lt;=$A$3,VLOOKUP(A871,'Neizmirene obaveze JLS'!$A$11:O$500,Q$1,FALSE),"")))</f>
        <v>0</v>
      </c>
      <c r="R871" s="88">
        <f>IF($A871&lt;=$A$1,VALUE(+VLOOKUP($A871,'Rashodi- plan-izvršenje'!$A$8:P$1500,'prenos-P-R-N'!R$1,FALSE)),IF($A871&lt;=$A$2,VLOOKUP($A871,'Prihodi- plan-izvršenje'!$A$4:$H$500,7,FALSE),""))</f>
        <v>0</v>
      </c>
      <c r="S871" s="88">
        <f>IF(A871=0,0,IF($A871&lt;=$A$1,VALUE(+VLOOKUP($A871,'Rashodi- plan-izvršenje'!$A$8:Q$1500,'prenos-P-R-N'!S$1,FALSE)),IF($A871&lt;=$A$2,VLOOKUP($A871,'Prihodi- plan-izvršenje'!$A$4:$H$500,8,FALSE),0)))</f>
        <v>0</v>
      </c>
      <c r="T871" s="88" t="str">
        <f>IF($A871&gt;$A$2,VLOOKUP($A871,'Neizmirene obaveze JLS'!$A$11:R$500,R$1,FALSE),"")</f>
        <v/>
      </c>
      <c r="U871" s="88">
        <f>IF($A871&gt;$A$2,VLOOKUP($A871,'Neizmirene obaveze JLS'!$A$11:S$500,S$1,FALSE),0)</f>
        <v>0</v>
      </c>
      <c r="V871" s="88">
        <f t="shared" si="78"/>
        <v>0</v>
      </c>
      <c r="W871" s="74"/>
      <c r="X871" s="74"/>
      <c r="Y871" s="74"/>
      <c r="Z871" s="74"/>
      <c r="AA871" s="193">
        <f t="shared" si="79"/>
        <v>1</v>
      </c>
      <c r="AB871" s="193" t="str">
        <f t="shared" si="80"/>
        <v/>
      </c>
    </row>
    <row r="872" spans="1:28">
      <c r="A872" s="89">
        <f>IF(AND(COUNTIF(A$1:A$3,"&gt;0")=1,MAX(A$8:A871)&lt;A$1),A871+1,IF(AND(COUNTIF(A$1:A$3,"&gt;0")=2,MAX(A$8:A871)&lt;A$2),A871+1,IF(AND(COUNTIF(A$1:A$3,"&gt;0")=3,MAX(A$8:A871)&lt;A$3),A871+1,0)))</f>
        <v>0</v>
      </c>
      <c r="B872" s="89" t="str">
        <f t="shared" si="81"/>
        <v/>
      </c>
      <c r="C872" s="89" t="str">
        <f t="shared" si="82"/>
        <v/>
      </c>
      <c r="D872" s="87" t="str">
        <f>IF($A872=0,"",IF($A872&lt;=$A$1,+VLOOKUP($A872,'Rashodi- plan-izvršenje'!$A$8:B$1500,'prenos-P-R-N'!D$1,FALSE),IF($A872&gt;$A$2,+VLOOKUP($A872,'Neizmirene obaveze JLS'!$A$11:B$500,'prenos-P-R-N'!D$1,FALSE),"")))</f>
        <v/>
      </c>
      <c r="E872" s="87" t="str">
        <f>IF($A872=0,"",IF($A872&lt;=$A$1,+VLOOKUP($A872,'Rashodi- plan-izvršenje'!$A$8:C$1500,'prenos-P-R-N'!E$1,FALSE),IF($A872&gt;$A$2,+VLOOKUP($A872,'Neizmirene obaveze JLS'!$A$11:C$500,'prenos-P-R-N'!E$1,FALSE),"")))</f>
        <v/>
      </c>
      <c r="F872" s="87" t="str">
        <f>IF($A872=0,"",IF($A872&lt;=$A$1,+VLOOKUP($A872,'Rashodi- plan-izvršenje'!$A$8:D$1500,'prenos-P-R-N'!F$1,FALSE),IF($A872&gt;$A$2,+VLOOKUP($A872,'Neizmirene obaveze JLS'!$A$11:D$500,'prenos-P-R-N'!F$1,FALSE),"")))</f>
        <v/>
      </c>
      <c r="G872" s="87" t="str">
        <f>IF($A872=0,"",IF($A872&lt;=$A$1,+VLOOKUP($A872,'Rashodi- plan-izvršenje'!$A$8:E$1500,'prenos-P-R-N'!G$1,FALSE),IF($A872&gt;$A$2,+VLOOKUP($A872,'Neizmirene obaveze JLS'!$A$11:E$500,'prenos-P-R-N'!G$1,FALSE),"")))</f>
        <v/>
      </c>
      <c r="H872" s="87" t="str">
        <f>IF($A872=0,"",IF($A872&lt;=$A$1,+VLOOKUP($A872,'Rashodi- plan-izvršenje'!$A$8:F$1500,'prenos-P-R-N'!H$1,FALSE),IF($A872&gt;$A$2,+VLOOKUP($A872,'Neizmirene obaveze JLS'!$A$11:F$500,'prenos-P-R-N'!H$1,FALSE),"")))</f>
        <v/>
      </c>
      <c r="I872" s="87" t="str">
        <f>IF($A872=0,"",IF($A872&lt;=$A$1,+VLOOKUP($A872,'Rashodi- plan-izvršenje'!$A$8:G$1500,'prenos-P-R-N'!I$1,FALSE),IF($A872&gt;$A$2,+VLOOKUP($A872,'Neizmirene obaveze JLS'!$A$11:G$500,'prenos-P-R-N'!I$1,FALSE),"")))</f>
        <v/>
      </c>
      <c r="J872" s="87" t="str">
        <f>IF($A872=0,"",IF($A872&lt;=$A$1,+VLOOKUP($A872,'Rashodi- plan-izvršenje'!$A$8:H$1500,'prenos-P-R-N'!J$1,FALSE),IF($A872&gt;$A$2,+VLOOKUP($A872,'Neizmirene obaveze JLS'!$A$11:H$500,'prenos-P-R-N'!J$1,FALSE),"")))</f>
        <v/>
      </c>
      <c r="K872" s="87" t="str">
        <f>IF($A872=0,"",IF($A872&lt;=$A$1,+VLOOKUP($A872,'Rashodi- plan-izvršenje'!$A$8:I$1500,'prenos-P-R-N'!K$1,FALSE),IF($A872&gt;$A$2,+VLOOKUP($A872,'Neizmirene obaveze JLS'!$A$11:I$500,'prenos-P-R-N'!K$1,FALSE),"")))</f>
        <v/>
      </c>
      <c r="L872" t="str">
        <f>IF(A872=0,"",IF(A872&lt;=A$1,+IF(VLOOKUP(A872,'Rashodi- plan-izvršenje'!A$8:J$1500,M$1,FALSE)&gt;0,"Програмска активност","Пројекат"),IF(A872&gt;A$2,+IF(VLOOKUP(A872,'Neizmirene obaveze JLS'!A$8:J$2008,M$1,FALSE)&gt;0,"Програмска активност","Пројекат"),"")))</f>
        <v/>
      </c>
      <c r="M872" s="87" t="str">
        <f>IF(A872=0,"",IF($A872&lt;=$A$1,+IF(VLOOKUP($A872,'Rashodi- plan-izvršenje'!$A$8:$M$1500,10,FALSE)&gt;0,VLOOKUP($A872,'Rashodi- plan-izvršenje'!$A$8:$M$1500,10,FALSE),VLOOKUP($A872,'Rashodi- plan-izvršenje'!$A$8:$M$1500,12,FALSE)),+IF($A872&gt;$A$2,IF(VLOOKUP($A872,'Neizmirene obaveze JLS'!$A$8:$M$1500,10,FALSE)&gt;0,VLOOKUP($A872,'Neizmirene obaveze JLS'!$A$11:$M$1500,10,FALSE),VLOOKUP($A872,'Neizmirene obaveze JLS'!$A$11:$M$1500,12,FALSE)),0)))</f>
        <v/>
      </c>
      <c r="N872" s="87" t="str">
        <f>IF(A872=0,"",IF($A872&lt;=$A$1,+IF(VLOOKUP(A872,'Rashodi- plan-izvršenje'!$A$8:$M$1500,10,FALSE)&gt;0,VLOOKUP(A872,'Rashodi- plan-izvršenje'!$A$8:$M$1500,11,FALSE),VLOOKUP(A872,'Rashodi- plan-izvršenje'!$A$8:$M$1500,13,FALSE)),+IF($A872&gt;$A$2,IF(VLOOKUP($A872,'Neizmirene obaveze JLS'!$A$8:$M$1500,10,FALSE)&gt;0,VLOOKUP($A872,'Neizmirene obaveze JLS'!$A$11:$M$1500,11,FALSE),VLOOKUP($A872,'Neizmirene obaveze JLS'!$A$11:$M$1500,13,FALSE)),0)))</f>
        <v/>
      </c>
      <c r="O872" s="87" t="str">
        <f>IF(A872=0,"",IF($A872&lt;=$A$1,VALUE(+VLOOKUP($A872,'Rashodi- plan-izvršenje'!$A$8:N$1500,'prenos-P-R-N'!O$1,FALSE)),IF($A872&lt;=A$2,VALUE(VLOOKUP($A872,'Prihodi- plan-izvršenje'!$A$8:$H$500,6,FALSE)),VALUE(VLOOKUP($A872,'Neizmirene obaveze JLS'!$A$8:$N$500,O$1,FALSE)))))</f>
        <v/>
      </c>
      <c r="P872" s="87" t="str">
        <f>IF(A872=0,"",IF(A872=0,0,IF(A872&gt;A$2,'šifarnik K-izvor'!G$3,+IF(Q872&lt;700,+'šifarnik K-izvor'!G$2,'šifarnik K-izvor'!G$1))))</f>
        <v/>
      </c>
      <c r="Q872" s="87">
        <f>IF($A872&lt;=$A$1,VALUE(+VLOOKUP($A872,'Rashodi- plan-izvršenje'!$A$8:O$1500,'prenos-P-R-N'!Q$1,FALSE)),IF($A872&lt;=$A$2,VLOOKUP($A872,'Prihodi- plan-izvršenje'!$A$4:$H$500,4,FALSE),IF($A872&lt;=$A$3,VLOOKUP(A872,'Neizmirene obaveze JLS'!$A$11:O$500,Q$1,FALSE),"")))</f>
        <v>0</v>
      </c>
      <c r="R872" s="88">
        <f>IF($A872&lt;=$A$1,VALUE(+VLOOKUP($A872,'Rashodi- plan-izvršenje'!$A$8:P$1500,'prenos-P-R-N'!R$1,FALSE)),IF($A872&lt;=$A$2,VLOOKUP($A872,'Prihodi- plan-izvršenje'!$A$4:$H$500,7,FALSE),""))</f>
        <v>0</v>
      </c>
      <c r="S872" s="88">
        <f>IF(A872=0,0,IF($A872&lt;=$A$1,VALUE(+VLOOKUP($A872,'Rashodi- plan-izvršenje'!$A$8:Q$1500,'prenos-P-R-N'!S$1,FALSE)),IF($A872&lt;=$A$2,VLOOKUP($A872,'Prihodi- plan-izvršenje'!$A$4:$H$500,8,FALSE),0)))</f>
        <v>0</v>
      </c>
      <c r="T872" s="88" t="str">
        <f>IF($A872&gt;$A$2,VLOOKUP($A872,'Neizmirene obaveze JLS'!$A$11:R$500,R$1,FALSE),"")</f>
        <v/>
      </c>
      <c r="U872" s="88">
        <f>IF($A872&gt;$A$2,VLOOKUP($A872,'Neizmirene obaveze JLS'!$A$11:S$500,S$1,FALSE),0)</f>
        <v>0</v>
      </c>
      <c r="V872" s="88">
        <f t="shared" si="78"/>
        <v>0</v>
      </c>
      <c r="W872" s="74"/>
      <c r="X872" s="74"/>
      <c r="Y872" s="74"/>
      <c r="Z872" s="74"/>
      <c r="AA872" s="193">
        <f t="shared" si="79"/>
        <v>1</v>
      </c>
      <c r="AB872" s="193" t="str">
        <f t="shared" si="80"/>
        <v/>
      </c>
    </row>
    <row r="873" spans="1:28">
      <c r="A873" s="89">
        <f>IF(AND(COUNTIF(A$1:A$3,"&gt;0")=1,MAX(A$8:A872)&lt;A$1),A872+1,IF(AND(COUNTIF(A$1:A$3,"&gt;0")=2,MAX(A$8:A872)&lt;A$2),A872+1,IF(AND(COUNTIF(A$1:A$3,"&gt;0")=3,MAX(A$8:A872)&lt;A$3),A872+1,0)))</f>
        <v>0</v>
      </c>
      <c r="B873" s="89" t="str">
        <f t="shared" si="81"/>
        <v/>
      </c>
      <c r="C873" s="89" t="str">
        <f t="shared" si="82"/>
        <v/>
      </c>
      <c r="D873" s="87" t="str">
        <f>IF($A873=0,"",IF($A873&lt;=$A$1,+VLOOKUP($A873,'Rashodi- plan-izvršenje'!$A$8:B$1500,'prenos-P-R-N'!D$1,FALSE),IF($A873&gt;$A$2,+VLOOKUP($A873,'Neizmirene obaveze JLS'!$A$11:B$500,'prenos-P-R-N'!D$1,FALSE),"")))</f>
        <v/>
      </c>
      <c r="E873" s="87" t="str">
        <f>IF($A873=0,"",IF($A873&lt;=$A$1,+VLOOKUP($A873,'Rashodi- plan-izvršenje'!$A$8:C$1500,'prenos-P-R-N'!E$1,FALSE),IF($A873&gt;$A$2,+VLOOKUP($A873,'Neizmirene obaveze JLS'!$A$11:C$500,'prenos-P-R-N'!E$1,FALSE),"")))</f>
        <v/>
      </c>
      <c r="F873" s="87" t="str">
        <f>IF($A873=0,"",IF($A873&lt;=$A$1,+VLOOKUP($A873,'Rashodi- plan-izvršenje'!$A$8:D$1500,'prenos-P-R-N'!F$1,FALSE),IF($A873&gt;$A$2,+VLOOKUP($A873,'Neizmirene obaveze JLS'!$A$11:D$500,'prenos-P-R-N'!F$1,FALSE),"")))</f>
        <v/>
      </c>
      <c r="G873" s="87" t="str">
        <f>IF($A873=0,"",IF($A873&lt;=$A$1,+VLOOKUP($A873,'Rashodi- plan-izvršenje'!$A$8:E$1500,'prenos-P-R-N'!G$1,FALSE),IF($A873&gt;$A$2,+VLOOKUP($A873,'Neizmirene obaveze JLS'!$A$11:E$500,'prenos-P-R-N'!G$1,FALSE),"")))</f>
        <v/>
      </c>
      <c r="H873" s="87" t="str">
        <f>IF($A873=0,"",IF($A873&lt;=$A$1,+VLOOKUP($A873,'Rashodi- plan-izvršenje'!$A$8:F$1500,'prenos-P-R-N'!H$1,FALSE),IF($A873&gt;$A$2,+VLOOKUP($A873,'Neizmirene obaveze JLS'!$A$11:F$500,'prenos-P-R-N'!H$1,FALSE),"")))</f>
        <v/>
      </c>
      <c r="I873" s="87" t="str">
        <f>IF($A873=0,"",IF($A873&lt;=$A$1,+VLOOKUP($A873,'Rashodi- plan-izvršenje'!$A$8:G$1500,'prenos-P-R-N'!I$1,FALSE),IF($A873&gt;$A$2,+VLOOKUP($A873,'Neizmirene obaveze JLS'!$A$11:G$500,'prenos-P-R-N'!I$1,FALSE),"")))</f>
        <v/>
      </c>
      <c r="J873" s="87" t="str">
        <f>IF($A873=0,"",IF($A873&lt;=$A$1,+VLOOKUP($A873,'Rashodi- plan-izvršenje'!$A$8:H$1500,'prenos-P-R-N'!J$1,FALSE),IF($A873&gt;$A$2,+VLOOKUP($A873,'Neizmirene obaveze JLS'!$A$11:H$500,'prenos-P-R-N'!J$1,FALSE),"")))</f>
        <v/>
      </c>
      <c r="K873" s="87" t="str">
        <f>IF($A873=0,"",IF($A873&lt;=$A$1,+VLOOKUP($A873,'Rashodi- plan-izvršenje'!$A$8:I$1500,'prenos-P-R-N'!K$1,FALSE),IF($A873&gt;$A$2,+VLOOKUP($A873,'Neizmirene obaveze JLS'!$A$11:I$500,'prenos-P-R-N'!K$1,FALSE),"")))</f>
        <v/>
      </c>
      <c r="L873" t="str">
        <f>IF(A873=0,"",IF(A873&lt;=A$1,+IF(VLOOKUP(A873,'Rashodi- plan-izvršenje'!A$8:J$1500,M$1,FALSE)&gt;0,"Програмска активност","Пројекат"),IF(A873&gt;A$2,+IF(VLOOKUP(A873,'Neizmirene obaveze JLS'!A$8:J$2008,M$1,FALSE)&gt;0,"Програмска активност","Пројекат"),"")))</f>
        <v/>
      </c>
      <c r="M873" s="87" t="str">
        <f>IF(A873=0,"",IF($A873&lt;=$A$1,+IF(VLOOKUP($A873,'Rashodi- plan-izvršenje'!$A$8:$M$1500,10,FALSE)&gt;0,VLOOKUP($A873,'Rashodi- plan-izvršenje'!$A$8:$M$1500,10,FALSE),VLOOKUP($A873,'Rashodi- plan-izvršenje'!$A$8:$M$1500,12,FALSE)),+IF($A873&gt;$A$2,IF(VLOOKUP($A873,'Neizmirene obaveze JLS'!$A$8:$M$1500,10,FALSE)&gt;0,VLOOKUP($A873,'Neizmirene obaveze JLS'!$A$11:$M$1500,10,FALSE),VLOOKUP($A873,'Neizmirene obaveze JLS'!$A$11:$M$1500,12,FALSE)),0)))</f>
        <v/>
      </c>
      <c r="N873" s="87" t="str">
        <f>IF(A873=0,"",IF($A873&lt;=$A$1,+IF(VLOOKUP(A873,'Rashodi- plan-izvršenje'!$A$8:$M$1500,10,FALSE)&gt;0,VLOOKUP(A873,'Rashodi- plan-izvršenje'!$A$8:$M$1500,11,FALSE),VLOOKUP(A873,'Rashodi- plan-izvršenje'!$A$8:$M$1500,13,FALSE)),+IF($A873&gt;$A$2,IF(VLOOKUP($A873,'Neizmirene obaveze JLS'!$A$8:$M$1500,10,FALSE)&gt;0,VLOOKUP($A873,'Neizmirene obaveze JLS'!$A$11:$M$1500,11,FALSE),VLOOKUP($A873,'Neizmirene obaveze JLS'!$A$11:$M$1500,13,FALSE)),0)))</f>
        <v/>
      </c>
      <c r="O873" s="87" t="str">
        <f>IF(A873=0,"",IF($A873&lt;=$A$1,VALUE(+VLOOKUP($A873,'Rashodi- plan-izvršenje'!$A$8:N$1500,'prenos-P-R-N'!O$1,FALSE)),IF($A873&lt;=A$2,VALUE(VLOOKUP($A873,'Prihodi- plan-izvršenje'!$A$8:$H$500,6,FALSE)),VALUE(VLOOKUP($A873,'Neizmirene obaveze JLS'!$A$8:$N$500,O$1,FALSE)))))</f>
        <v/>
      </c>
      <c r="P873" s="87" t="str">
        <f>IF(A873=0,"",IF(A873=0,0,IF(A873&gt;A$2,'šifarnik K-izvor'!G$3,+IF(Q873&lt;700,+'šifarnik K-izvor'!G$2,'šifarnik K-izvor'!G$1))))</f>
        <v/>
      </c>
      <c r="Q873" s="87">
        <f>IF($A873&lt;=$A$1,VALUE(+VLOOKUP($A873,'Rashodi- plan-izvršenje'!$A$8:O$1500,'prenos-P-R-N'!Q$1,FALSE)),IF($A873&lt;=$A$2,VLOOKUP($A873,'Prihodi- plan-izvršenje'!$A$4:$H$500,4,FALSE),IF($A873&lt;=$A$3,VLOOKUP(A873,'Neizmirene obaveze JLS'!$A$11:O$500,Q$1,FALSE),"")))</f>
        <v>0</v>
      </c>
      <c r="R873" s="88">
        <f>IF($A873&lt;=$A$1,VALUE(+VLOOKUP($A873,'Rashodi- plan-izvršenje'!$A$8:P$1500,'prenos-P-R-N'!R$1,FALSE)),IF($A873&lt;=$A$2,VLOOKUP($A873,'Prihodi- plan-izvršenje'!$A$4:$H$500,7,FALSE),""))</f>
        <v>0</v>
      </c>
      <c r="S873" s="88">
        <f>IF(A873=0,0,IF($A873&lt;=$A$1,VALUE(+VLOOKUP($A873,'Rashodi- plan-izvršenje'!$A$8:Q$1500,'prenos-P-R-N'!S$1,FALSE)),IF($A873&lt;=$A$2,VLOOKUP($A873,'Prihodi- plan-izvršenje'!$A$4:$H$500,8,FALSE),0)))</f>
        <v>0</v>
      </c>
      <c r="T873" s="88" t="str">
        <f>IF($A873&gt;$A$2,VLOOKUP($A873,'Neizmirene obaveze JLS'!$A$11:R$500,R$1,FALSE),"")</f>
        <v/>
      </c>
      <c r="U873" s="88">
        <f>IF($A873&gt;$A$2,VLOOKUP($A873,'Neizmirene obaveze JLS'!$A$11:S$500,S$1,FALSE),0)</f>
        <v>0</v>
      </c>
      <c r="V873" s="88">
        <f t="shared" si="78"/>
        <v>0</v>
      </c>
      <c r="W873" s="74"/>
      <c r="X873" s="74"/>
      <c r="Y873" s="74"/>
      <c r="Z873" s="74"/>
      <c r="AA873" s="193">
        <f t="shared" si="79"/>
        <v>1</v>
      </c>
      <c r="AB873" s="193" t="str">
        <f t="shared" si="80"/>
        <v/>
      </c>
    </row>
    <row r="874" spans="1:28">
      <c r="A874" s="89">
        <f>IF(AND(COUNTIF(A$1:A$3,"&gt;0")=1,MAX(A$8:A873)&lt;A$1),A873+1,IF(AND(COUNTIF(A$1:A$3,"&gt;0")=2,MAX(A$8:A873)&lt;A$2),A873+1,IF(AND(COUNTIF(A$1:A$3,"&gt;0")=3,MAX(A$8:A873)&lt;A$3),A873+1,0)))</f>
        <v>0</v>
      </c>
      <c r="B874" s="89" t="str">
        <f t="shared" si="81"/>
        <v/>
      </c>
      <c r="C874" s="89" t="str">
        <f t="shared" si="82"/>
        <v/>
      </c>
      <c r="D874" s="87" t="str">
        <f>IF($A874=0,"",IF($A874&lt;=$A$1,+VLOOKUP($A874,'Rashodi- plan-izvršenje'!$A$8:B$1500,'prenos-P-R-N'!D$1,FALSE),IF($A874&gt;$A$2,+VLOOKUP($A874,'Neizmirene obaveze JLS'!$A$11:B$500,'prenos-P-R-N'!D$1,FALSE),"")))</f>
        <v/>
      </c>
      <c r="E874" s="87" t="str">
        <f>IF($A874=0,"",IF($A874&lt;=$A$1,+VLOOKUP($A874,'Rashodi- plan-izvršenje'!$A$8:C$1500,'prenos-P-R-N'!E$1,FALSE),IF($A874&gt;$A$2,+VLOOKUP($A874,'Neizmirene obaveze JLS'!$A$11:C$500,'prenos-P-R-N'!E$1,FALSE),"")))</f>
        <v/>
      </c>
      <c r="F874" s="87" t="str">
        <f>IF($A874=0,"",IF($A874&lt;=$A$1,+VLOOKUP($A874,'Rashodi- plan-izvršenje'!$A$8:D$1500,'prenos-P-R-N'!F$1,FALSE),IF($A874&gt;$A$2,+VLOOKUP($A874,'Neizmirene obaveze JLS'!$A$11:D$500,'prenos-P-R-N'!F$1,FALSE),"")))</f>
        <v/>
      </c>
      <c r="G874" s="87" t="str">
        <f>IF($A874=0,"",IF($A874&lt;=$A$1,+VLOOKUP($A874,'Rashodi- plan-izvršenje'!$A$8:E$1500,'prenos-P-R-N'!G$1,FALSE),IF($A874&gt;$A$2,+VLOOKUP($A874,'Neizmirene obaveze JLS'!$A$11:E$500,'prenos-P-R-N'!G$1,FALSE),"")))</f>
        <v/>
      </c>
      <c r="H874" s="87" t="str">
        <f>IF($A874=0,"",IF($A874&lt;=$A$1,+VLOOKUP($A874,'Rashodi- plan-izvršenje'!$A$8:F$1500,'prenos-P-R-N'!H$1,FALSE),IF($A874&gt;$A$2,+VLOOKUP($A874,'Neizmirene obaveze JLS'!$A$11:F$500,'prenos-P-R-N'!H$1,FALSE),"")))</f>
        <v/>
      </c>
      <c r="I874" s="87" t="str">
        <f>IF($A874=0,"",IF($A874&lt;=$A$1,+VLOOKUP($A874,'Rashodi- plan-izvršenje'!$A$8:G$1500,'prenos-P-R-N'!I$1,FALSE),IF($A874&gt;$A$2,+VLOOKUP($A874,'Neizmirene obaveze JLS'!$A$11:G$500,'prenos-P-R-N'!I$1,FALSE),"")))</f>
        <v/>
      </c>
      <c r="J874" s="87" t="str">
        <f>IF($A874=0,"",IF($A874&lt;=$A$1,+VLOOKUP($A874,'Rashodi- plan-izvršenje'!$A$8:H$1500,'prenos-P-R-N'!J$1,FALSE),IF($A874&gt;$A$2,+VLOOKUP($A874,'Neizmirene obaveze JLS'!$A$11:H$500,'prenos-P-R-N'!J$1,FALSE),"")))</f>
        <v/>
      </c>
      <c r="K874" s="87" t="str">
        <f>IF($A874=0,"",IF($A874&lt;=$A$1,+VLOOKUP($A874,'Rashodi- plan-izvršenje'!$A$8:I$1500,'prenos-P-R-N'!K$1,FALSE),IF($A874&gt;$A$2,+VLOOKUP($A874,'Neizmirene obaveze JLS'!$A$11:I$500,'prenos-P-R-N'!K$1,FALSE),"")))</f>
        <v/>
      </c>
      <c r="L874" t="str">
        <f>IF(A874=0,"",IF(A874&lt;=A$1,+IF(VLOOKUP(A874,'Rashodi- plan-izvršenje'!A$8:J$1500,M$1,FALSE)&gt;0,"Програмска активност","Пројекат"),IF(A874&gt;A$2,+IF(VLOOKUP(A874,'Neizmirene obaveze JLS'!A$8:J$2008,M$1,FALSE)&gt;0,"Програмска активност","Пројекат"),"")))</f>
        <v/>
      </c>
      <c r="M874" s="87" t="str">
        <f>IF(A874=0,"",IF($A874&lt;=$A$1,+IF(VLOOKUP($A874,'Rashodi- plan-izvršenje'!$A$8:$M$1500,10,FALSE)&gt;0,VLOOKUP($A874,'Rashodi- plan-izvršenje'!$A$8:$M$1500,10,FALSE),VLOOKUP($A874,'Rashodi- plan-izvršenje'!$A$8:$M$1500,12,FALSE)),+IF($A874&gt;$A$2,IF(VLOOKUP($A874,'Neizmirene obaveze JLS'!$A$8:$M$1500,10,FALSE)&gt;0,VLOOKUP($A874,'Neizmirene obaveze JLS'!$A$11:$M$1500,10,FALSE),VLOOKUP($A874,'Neizmirene obaveze JLS'!$A$11:$M$1500,12,FALSE)),0)))</f>
        <v/>
      </c>
      <c r="N874" s="87" t="str">
        <f>IF(A874=0,"",IF($A874&lt;=$A$1,+IF(VLOOKUP(A874,'Rashodi- plan-izvršenje'!$A$8:$M$1500,10,FALSE)&gt;0,VLOOKUP(A874,'Rashodi- plan-izvršenje'!$A$8:$M$1500,11,FALSE),VLOOKUP(A874,'Rashodi- plan-izvršenje'!$A$8:$M$1500,13,FALSE)),+IF($A874&gt;$A$2,IF(VLOOKUP($A874,'Neizmirene obaveze JLS'!$A$8:$M$1500,10,FALSE)&gt;0,VLOOKUP($A874,'Neizmirene obaveze JLS'!$A$11:$M$1500,11,FALSE),VLOOKUP($A874,'Neizmirene obaveze JLS'!$A$11:$M$1500,13,FALSE)),0)))</f>
        <v/>
      </c>
      <c r="O874" s="87" t="str">
        <f>IF(A874=0,"",IF($A874&lt;=$A$1,VALUE(+VLOOKUP($A874,'Rashodi- plan-izvršenje'!$A$8:N$1500,'prenos-P-R-N'!O$1,FALSE)),IF($A874&lt;=A$2,VALUE(VLOOKUP($A874,'Prihodi- plan-izvršenje'!$A$8:$H$500,6,FALSE)),VALUE(VLOOKUP($A874,'Neizmirene obaveze JLS'!$A$8:$N$500,O$1,FALSE)))))</f>
        <v/>
      </c>
      <c r="P874" s="87" t="str">
        <f>IF(A874=0,"",IF(A874=0,0,IF(A874&gt;A$2,'šifarnik K-izvor'!G$3,+IF(Q874&lt;700,+'šifarnik K-izvor'!G$2,'šifarnik K-izvor'!G$1))))</f>
        <v/>
      </c>
      <c r="Q874" s="87">
        <f>IF($A874&lt;=$A$1,VALUE(+VLOOKUP($A874,'Rashodi- plan-izvršenje'!$A$8:O$1500,'prenos-P-R-N'!Q$1,FALSE)),IF($A874&lt;=$A$2,VLOOKUP($A874,'Prihodi- plan-izvršenje'!$A$4:$H$500,4,FALSE),IF($A874&lt;=$A$3,VLOOKUP(A874,'Neizmirene obaveze JLS'!$A$11:O$500,Q$1,FALSE),"")))</f>
        <v>0</v>
      </c>
      <c r="R874" s="88">
        <f>IF($A874&lt;=$A$1,VALUE(+VLOOKUP($A874,'Rashodi- plan-izvršenje'!$A$8:P$1500,'prenos-P-R-N'!R$1,FALSE)),IF($A874&lt;=$A$2,VLOOKUP($A874,'Prihodi- plan-izvršenje'!$A$4:$H$500,7,FALSE),""))</f>
        <v>0</v>
      </c>
      <c r="S874" s="88">
        <f>IF(A874=0,0,IF($A874&lt;=$A$1,VALUE(+VLOOKUP($A874,'Rashodi- plan-izvršenje'!$A$8:Q$1500,'prenos-P-R-N'!S$1,FALSE)),IF($A874&lt;=$A$2,VLOOKUP($A874,'Prihodi- plan-izvršenje'!$A$4:$H$500,8,FALSE),0)))</f>
        <v>0</v>
      </c>
      <c r="T874" s="88" t="str">
        <f>IF($A874&gt;$A$2,VLOOKUP($A874,'Neizmirene obaveze JLS'!$A$11:R$500,R$1,FALSE),"")</f>
        <v/>
      </c>
      <c r="U874" s="88">
        <f>IF($A874&gt;$A$2,VLOOKUP($A874,'Neizmirene obaveze JLS'!$A$11:S$500,S$1,FALSE),0)</f>
        <v>0</v>
      </c>
      <c r="V874" s="88">
        <f t="shared" si="78"/>
        <v>0</v>
      </c>
      <c r="W874" s="74"/>
      <c r="X874" s="74"/>
      <c r="Y874" s="74"/>
      <c r="Z874" s="74"/>
      <c r="AA874" s="193">
        <f t="shared" si="79"/>
        <v>1</v>
      </c>
      <c r="AB874" s="193" t="str">
        <f t="shared" si="80"/>
        <v/>
      </c>
    </row>
    <row r="875" spans="1:28">
      <c r="A875" s="89">
        <f>IF(AND(COUNTIF(A$1:A$3,"&gt;0")=1,MAX(A$8:A874)&lt;A$1),A874+1,IF(AND(COUNTIF(A$1:A$3,"&gt;0")=2,MAX(A$8:A874)&lt;A$2),A874+1,IF(AND(COUNTIF(A$1:A$3,"&gt;0")=3,MAX(A$8:A874)&lt;A$3),A874+1,0)))</f>
        <v>0</v>
      </c>
      <c r="B875" s="89" t="str">
        <f t="shared" si="81"/>
        <v/>
      </c>
      <c r="C875" s="89" t="str">
        <f t="shared" si="82"/>
        <v/>
      </c>
      <c r="D875" s="87" t="str">
        <f>IF($A875=0,"",IF($A875&lt;=$A$1,+VLOOKUP($A875,'Rashodi- plan-izvršenje'!$A$8:B$1500,'prenos-P-R-N'!D$1,FALSE),IF($A875&gt;$A$2,+VLOOKUP($A875,'Neizmirene obaveze JLS'!$A$11:B$500,'prenos-P-R-N'!D$1,FALSE),"")))</f>
        <v/>
      </c>
      <c r="E875" s="87" t="str">
        <f>IF($A875=0,"",IF($A875&lt;=$A$1,+VLOOKUP($A875,'Rashodi- plan-izvršenje'!$A$8:C$1500,'prenos-P-R-N'!E$1,FALSE),IF($A875&gt;$A$2,+VLOOKUP($A875,'Neizmirene obaveze JLS'!$A$11:C$500,'prenos-P-R-N'!E$1,FALSE),"")))</f>
        <v/>
      </c>
      <c r="F875" s="87" t="str">
        <f>IF($A875=0,"",IF($A875&lt;=$A$1,+VLOOKUP($A875,'Rashodi- plan-izvršenje'!$A$8:D$1500,'prenos-P-R-N'!F$1,FALSE),IF($A875&gt;$A$2,+VLOOKUP($A875,'Neizmirene obaveze JLS'!$A$11:D$500,'prenos-P-R-N'!F$1,FALSE),"")))</f>
        <v/>
      </c>
      <c r="G875" s="87" t="str">
        <f>IF($A875=0,"",IF($A875&lt;=$A$1,+VLOOKUP($A875,'Rashodi- plan-izvršenje'!$A$8:E$1500,'prenos-P-R-N'!G$1,FALSE),IF($A875&gt;$A$2,+VLOOKUP($A875,'Neizmirene obaveze JLS'!$A$11:E$500,'prenos-P-R-N'!G$1,FALSE),"")))</f>
        <v/>
      </c>
      <c r="H875" s="87" t="str">
        <f>IF($A875=0,"",IF($A875&lt;=$A$1,+VLOOKUP($A875,'Rashodi- plan-izvršenje'!$A$8:F$1500,'prenos-P-R-N'!H$1,FALSE),IF($A875&gt;$A$2,+VLOOKUP($A875,'Neizmirene obaveze JLS'!$A$11:F$500,'prenos-P-R-N'!H$1,FALSE),"")))</f>
        <v/>
      </c>
      <c r="I875" s="87" t="str">
        <f>IF($A875=0,"",IF($A875&lt;=$A$1,+VLOOKUP($A875,'Rashodi- plan-izvršenje'!$A$8:G$1500,'prenos-P-R-N'!I$1,FALSE),IF($A875&gt;$A$2,+VLOOKUP($A875,'Neizmirene obaveze JLS'!$A$11:G$500,'prenos-P-R-N'!I$1,FALSE),"")))</f>
        <v/>
      </c>
      <c r="J875" s="87" t="str">
        <f>IF($A875=0,"",IF($A875&lt;=$A$1,+VLOOKUP($A875,'Rashodi- plan-izvršenje'!$A$8:H$1500,'prenos-P-R-N'!J$1,FALSE),IF($A875&gt;$A$2,+VLOOKUP($A875,'Neizmirene obaveze JLS'!$A$11:H$500,'prenos-P-R-N'!J$1,FALSE),"")))</f>
        <v/>
      </c>
      <c r="K875" s="87" t="str">
        <f>IF($A875=0,"",IF($A875&lt;=$A$1,+VLOOKUP($A875,'Rashodi- plan-izvršenje'!$A$8:I$1500,'prenos-P-R-N'!K$1,FALSE),IF($A875&gt;$A$2,+VLOOKUP($A875,'Neizmirene obaveze JLS'!$A$11:I$500,'prenos-P-R-N'!K$1,FALSE),"")))</f>
        <v/>
      </c>
      <c r="L875" t="str">
        <f>IF(A875=0,"",IF(A875&lt;=A$1,+IF(VLOOKUP(A875,'Rashodi- plan-izvršenje'!A$8:J$1500,M$1,FALSE)&gt;0,"Програмска активност","Пројекат"),IF(A875&gt;A$2,+IF(VLOOKUP(A875,'Neizmirene obaveze JLS'!A$8:J$2008,M$1,FALSE)&gt;0,"Програмска активност","Пројекат"),"")))</f>
        <v/>
      </c>
      <c r="M875" s="87" t="str">
        <f>IF(A875=0,"",IF($A875&lt;=$A$1,+IF(VLOOKUP($A875,'Rashodi- plan-izvršenje'!$A$8:$M$1500,10,FALSE)&gt;0,VLOOKUP($A875,'Rashodi- plan-izvršenje'!$A$8:$M$1500,10,FALSE),VLOOKUP($A875,'Rashodi- plan-izvršenje'!$A$8:$M$1500,12,FALSE)),+IF($A875&gt;$A$2,IF(VLOOKUP($A875,'Neizmirene obaveze JLS'!$A$8:$M$1500,10,FALSE)&gt;0,VLOOKUP($A875,'Neizmirene obaveze JLS'!$A$11:$M$1500,10,FALSE),VLOOKUP($A875,'Neizmirene obaveze JLS'!$A$11:$M$1500,12,FALSE)),0)))</f>
        <v/>
      </c>
      <c r="N875" s="87" t="str">
        <f>IF(A875=0,"",IF($A875&lt;=$A$1,+IF(VLOOKUP(A875,'Rashodi- plan-izvršenje'!$A$8:$M$1500,10,FALSE)&gt;0,VLOOKUP(A875,'Rashodi- plan-izvršenje'!$A$8:$M$1500,11,FALSE),VLOOKUP(A875,'Rashodi- plan-izvršenje'!$A$8:$M$1500,13,FALSE)),+IF($A875&gt;$A$2,IF(VLOOKUP($A875,'Neizmirene obaveze JLS'!$A$8:$M$1500,10,FALSE)&gt;0,VLOOKUP($A875,'Neizmirene obaveze JLS'!$A$11:$M$1500,11,FALSE),VLOOKUP($A875,'Neizmirene obaveze JLS'!$A$11:$M$1500,13,FALSE)),0)))</f>
        <v/>
      </c>
      <c r="O875" s="87" t="str">
        <f>IF(A875=0,"",IF($A875&lt;=$A$1,VALUE(+VLOOKUP($A875,'Rashodi- plan-izvršenje'!$A$8:N$1500,'prenos-P-R-N'!O$1,FALSE)),IF($A875&lt;=A$2,VALUE(VLOOKUP($A875,'Prihodi- plan-izvršenje'!$A$8:$H$500,6,FALSE)),VALUE(VLOOKUP($A875,'Neizmirene obaveze JLS'!$A$8:$N$500,O$1,FALSE)))))</f>
        <v/>
      </c>
      <c r="P875" s="87" t="str">
        <f>IF(A875=0,"",IF(A875=0,0,IF(A875&gt;A$2,'šifarnik K-izvor'!G$3,+IF(Q875&lt;700,+'šifarnik K-izvor'!G$2,'šifarnik K-izvor'!G$1))))</f>
        <v/>
      </c>
      <c r="Q875" s="87">
        <f>IF($A875&lt;=$A$1,VALUE(+VLOOKUP($A875,'Rashodi- plan-izvršenje'!$A$8:O$1500,'prenos-P-R-N'!Q$1,FALSE)),IF($A875&lt;=$A$2,VLOOKUP($A875,'Prihodi- plan-izvršenje'!$A$4:$H$500,4,FALSE),IF($A875&lt;=$A$3,VLOOKUP(A875,'Neizmirene obaveze JLS'!$A$11:O$500,Q$1,FALSE),"")))</f>
        <v>0</v>
      </c>
      <c r="R875" s="88">
        <f>IF($A875&lt;=$A$1,VALUE(+VLOOKUP($A875,'Rashodi- plan-izvršenje'!$A$8:P$1500,'prenos-P-R-N'!R$1,FALSE)),IF($A875&lt;=$A$2,VLOOKUP($A875,'Prihodi- plan-izvršenje'!$A$4:$H$500,7,FALSE),""))</f>
        <v>0</v>
      </c>
      <c r="S875" s="88">
        <f>IF(A875=0,0,IF($A875&lt;=$A$1,VALUE(+VLOOKUP($A875,'Rashodi- plan-izvršenje'!$A$8:Q$1500,'prenos-P-R-N'!S$1,FALSE)),IF($A875&lt;=$A$2,VLOOKUP($A875,'Prihodi- plan-izvršenje'!$A$4:$H$500,8,FALSE),0)))</f>
        <v>0</v>
      </c>
      <c r="T875" s="88" t="str">
        <f>IF($A875&gt;$A$2,VLOOKUP($A875,'Neizmirene obaveze JLS'!$A$11:R$500,R$1,FALSE),"")</f>
        <v/>
      </c>
      <c r="U875" s="88">
        <f>IF($A875&gt;$A$2,VLOOKUP($A875,'Neizmirene obaveze JLS'!$A$11:S$500,S$1,FALSE),0)</f>
        <v>0</v>
      </c>
      <c r="V875" s="88">
        <f t="shared" si="78"/>
        <v>0</v>
      </c>
      <c r="W875" s="74"/>
      <c r="X875" s="74"/>
      <c r="Y875" s="74"/>
      <c r="Z875" s="74"/>
      <c r="AA875" s="193">
        <f t="shared" si="79"/>
        <v>1</v>
      </c>
      <c r="AB875" s="193" t="str">
        <f t="shared" si="80"/>
        <v/>
      </c>
    </row>
    <row r="876" spans="1:28">
      <c r="A876" s="89">
        <f>IF(AND(COUNTIF(A$1:A$3,"&gt;0")=1,MAX(A$8:A875)&lt;A$1),A875+1,IF(AND(COUNTIF(A$1:A$3,"&gt;0")=2,MAX(A$8:A875)&lt;A$2),A875+1,IF(AND(COUNTIF(A$1:A$3,"&gt;0")=3,MAX(A$8:A875)&lt;A$3),A875+1,0)))</f>
        <v>0</v>
      </c>
      <c r="B876" s="89" t="str">
        <f t="shared" si="81"/>
        <v/>
      </c>
      <c r="C876" s="89" t="str">
        <f t="shared" si="82"/>
        <v/>
      </c>
      <c r="D876" s="87" t="str">
        <f>IF($A876=0,"",IF($A876&lt;=$A$1,+VLOOKUP($A876,'Rashodi- plan-izvršenje'!$A$8:B$1500,'prenos-P-R-N'!D$1,FALSE),IF($A876&gt;$A$2,+VLOOKUP($A876,'Neizmirene obaveze JLS'!$A$11:B$500,'prenos-P-R-N'!D$1,FALSE),"")))</f>
        <v/>
      </c>
      <c r="E876" s="87" t="str">
        <f>IF($A876=0,"",IF($A876&lt;=$A$1,+VLOOKUP($A876,'Rashodi- plan-izvršenje'!$A$8:C$1500,'prenos-P-R-N'!E$1,FALSE),IF($A876&gt;$A$2,+VLOOKUP($A876,'Neizmirene obaveze JLS'!$A$11:C$500,'prenos-P-R-N'!E$1,FALSE),"")))</f>
        <v/>
      </c>
      <c r="F876" s="87" t="str">
        <f>IF($A876=0,"",IF($A876&lt;=$A$1,+VLOOKUP($A876,'Rashodi- plan-izvršenje'!$A$8:D$1500,'prenos-P-R-N'!F$1,FALSE),IF($A876&gt;$A$2,+VLOOKUP($A876,'Neizmirene obaveze JLS'!$A$11:D$500,'prenos-P-R-N'!F$1,FALSE),"")))</f>
        <v/>
      </c>
      <c r="G876" s="87" t="str">
        <f>IF($A876=0,"",IF($A876&lt;=$A$1,+VLOOKUP($A876,'Rashodi- plan-izvršenje'!$A$8:E$1500,'prenos-P-R-N'!G$1,FALSE),IF($A876&gt;$A$2,+VLOOKUP($A876,'Neizmirene obaveze JLS'!$A$11:E$500,'prenos-P-R-N'!G$1,FALSE),"")))</f>
        <v/>
      </c>
      <c r="H876" s="87" t="str">
        <f>IF($A876=0,"",IF($A876&lt;=$A$1,+VLOOKUP($A876,'Rashodi- plan-izvršenje'!$A$8:F$1500,'prenos-P-R-N'!H$1,FALSE),IF($A876&gt;$A$2,+VLOOKUP($A876,'Neizmirene obaveze JLS'!$A$11:F$500,'prenos-P-R-N'!H$1,FALSE),"")))</f>
        <v/>
      </c>
      <c r="I876" s="87" t="str">
        <f>IF($A876=0,"",IF($A876&lt;=$A$1,+VLOOKUP($A876,'Rashodi- plan-izvršenje'!$A$8:G$1500,'prenos-P-R-N'!I$1,FALSE),IF($A876&gt;$A$2,+VLOOKUP($A876,'Neizmirene obaveze JLS'!$A$11:G$500,'prenos-P-R-N'!I$1,FALSE),"")))</f>
        <v/>
      </c>
      <c r="J876" s="87" t="str">
        <f>IF($A876=0,"",IF($A876&lt;=$A$1,+VLOOKUP($A876,'Rashodi- plan-izvršenje'!$A$8:H$1500,'prenos-P-R-N'!J$1,FALSE),IF($A876&gt;$A$2,+VLOOKUP($A876,'Neizmirene obaveze JLS'!$A$11:H$500,'prenos-P-R-N'!J$1,FALSE),"")))</f>
        <v/>
      </c>
      <c r="K876" s="87" t="str">
        <f>IF($A876=0,"",IF($A876&lt;=$A$1,+VLOOKUP($A876,'Rashodi- plan-izvršenje'!$A$8:I$1500,'prenos-P-R-N'!K$1,FALSE),IF($A876&gt;$A$2,+VLOOKUP($A876,'Neizmirene obaveze JLS'!$A$11:I$500,'prenos-P-R-N'!K$1,FALSE),"")))</f>
        <v/>
      </c>
      <c r="L876" t="str">
        <f>IF(A876=0,"",IF(A876&lt;=A$1,+IF(VLOOKUP(A876,'Rashodi- plan-izvršenje'!A$8:J$1500,M$1,FALSE)&gt;0,"Програмска активност","Пројекат"),IF(A876&gt;A$2,+IF(VLOOKUP(A876,'Neizmirene obaveze JLS'!A$8:J$2008,M$1,FALSE)&gt;0,"Програмска активност","Пројекат"),"")))</f>
        <v/>
      </c>
      <c r="M876" s="87" t="str">
        <f>IF(A876=0,"",IF($A876&lt;=$A$1,+IF(VLOOKUP($A876,'Rashodi- plan-izvršenje'!$A$8:$M$1500,10,FALSE)&gt;0,VLOOKUP($A876,'Rashodi- plan-izvršenje'!$A$8:$M$1500,10,FALSE),VLOOKUP($A876,'Rashodi- plan-izvršenje'!$A$8:$M$1500,12,FALSE)),+IF($A876&gt;$A$2,IF(VLOOKUP($A876,'Neizmirene obaveze JLS'!$A$8:$M$1500,10,FALSE)&gt;0,VLOOKUP($A876,'Neizmirene obaveze JLS'!$A$11:$M$1500,10,FALSE),VLOOKUP($A876,'Neizmirene obaveze JLS'!$A$11:$M$1500,12,FALSE)),0)))</f>
        <v/>
      </c>
      <c r="N876" s="87" t="str">
        <f>IF(A876=0,"",IF($A876&lt;=$A$1,+IF(VLOOKUP(A876,'Rashodi- plan-izvršenje'!$A$8:$M$1500,10,FALSE)&gt;0,VLOOKUP(A876,'Rashodi- plan-izvršenje'!$A$8:$M$1500,11,FALSE),VLOOKUP(A876,'Rashodi- plan-izvršenje'!$A$8:$M$1500,13,FALSE)),+IF($A876&gt;$A$2,IF(VLOOKUP($A876,'Neizmirene obaveze JLS'!$A$8:$M$1500,10,FALSE)&gt;0,VLOOKUP($A876,'Neizmirene obaveze JLS'!$A$11:$M$1500,11,FALSE),VLOOKUP($A876,'Neizmirene obaveze JLS'!$A$11:$M$1500,13,FALSE)),0)))</f>
        <v/>
      </c>
      <c r="O876" s="87" t="str">
        <f>IF(A876=0,"",IF($A876&lt;=$A$1,VALUE(+VLOOKUP($A876,'Rashodi- plan-izvršenje'!$A$8:N$1500,'prenos-P-R-N'!O$1,FALSE)),IF($A876&lt;=A$2,VALUE(VLOOKUP($A876,'Prihodi- plan-izvršenje'!$A$8:$H$500,6,FALSE)),VALUE(VLOOKUP($A876,'Neizmirene obaveze JLS'!$A$8:$N$500,O$1,FALSE)))))</f>
        <v/>
      </c>
      <c r="P876" s="87" t="str">
        <f>IF(A876=0,"",IF(A876=0,0,IF(A876&gt;A$2,'šifarnik K-izvor'!G$3,+IF(Q876&lt;700,+'šifarnik K-izvor'!G$2,'šifarnik K-izvor'!G$1))))</f>
        <v/>
      </c>
      <c r="Q876" s="87">
        <f>IF($A876&lt;=$A$1,VALUE(+VLOOKUP($A876,'Rashodi- plan-izvršenje'!$A$8:O$1500,'prenos-P-R-N'!Q$1,FALSE)),IF($A876&lt;=$A$2,VLOOKUP($A876,'Prihodi- plan-izvršenje'!$A$4:$H$500,4,FALSE),IF($A876&lt;=$A$3,VLOOKUP(A876,'Neizmirene obaveze JLS'!$A$11:O$500,Q$1,FALSE),"")))</f>
        <v>0</v>
      </c>
      <c r="R876" s="88">
        <f>IF($A876&lt;=$A$1,VALUE(+VLOOKUP($A876,'Rashodi- plan-izvršenje'!$A$8:P$1500,'prenos-P-R-N'!R$1,FALSE)),IF($A876&lt;=$A$2,VLOOKUP($A876,'Prihodi- plan-izvršenje'!$A$4:$H$500,7,FALSE),""))</f>
        <v>0</v>
      </c>
      <c r="S876" s="88">
        <f>IF(A876=0,0,IF($A876&lt;=$A$1,VALUE(+VLOOKUP($A876,'Rashodi- plan-izvršenje'!$A$8:Q$1500,'prenos-P-R-N'!S$1,FALSE)),IF($A876&lt;=$A$2,VLOOKUP($A876,'Prihodi- plan-izvršenje'!$A$4:$H$500,8,FALSE),0)))</f>
        <v>0</v>
      </c>
      <c r="T876" s="88" t="str">
        <f>IF($A876&gt;$A$2,VLOOKUP($A876,'Neizmirene obaveze JLS'!$A$11:R$500,R$1,FALSE),"")</f>
        <v/>
      </c>
      <c r="U876" s="88">
        <f>IF($A876&gt;$A$2,VLOOKUP($A876,'Neizmirene obaveze JLS'!$A$11:S$500,S$1,FALSE),0)</f>
        <v>0</v>
      </c>
      <c r="V876" s="88">
        <f t="shared" si="78"/>
        <v>0</v>
      </c>
      <c r="W876" s="74"/>
      <c r="X876" s="74"/>
      <c r="Y876" s="74"/>
      <c r="Z876" s="74"/>
      <c r="AA876" s="193">
        <f t="shared" si="79"/>
        <v>1</v>
      </c>
      <c r="AB876" s="193" t="str">
        <f t="shared" si="80"/>
        <v/>
      </c>
    </row>
    <row r="877" spans="1:28">
      <c r="A877" s="89">
        <f>IF(AND(COUNTIF(A$1:A$3,"&gt;0")=1,MAX(A$8:A876)&lt;A$1),A876+1,IF(AND(COUNTIF(A$1:A$3,"&gt;0")=2,MAX(A$8:A876)&lt;A$2),A876+1,IF(AND(COUNTIF(A$1:A$3,"&gt;0")=3,MAX(A$8:A876)&lt;A$3),A876+1,0)))</f>
        <v>0</v>
      </c>
      <c r="B877" s="89" t="str">
        <f t="shared" si="81"/>
        <v/>
      </c>
      <c r="C877" s="89" t="str">
        <f t="shared" si="82"/>
        <v/>
      </c>
      <c r="D877" s="87" t="str">
        <f>IF($A877=0,"",IF($A877&lt;=$A$1,+VLOOKUP($A877,'Rashodi- plan-izvršenje'!$A$8:B$1500,'prenos-P-R-N'!D$1,FALSE),IF($A877&gt;$A$2,+VLOOKUP($A877,'Neizmirene obaveze JLS'!$A$11:B$500,'prenos-P-R-N'!D$1,FALSE),"")))</f>
        <v/>
      </c>
      <c r="E877" s="87" t="str">
        <f>IF($A877=0,"",IF($A877&lt;=$A$1,+VLOOKUP($A877,'Rashodi- plan-izvršenje'!$A$8:C$1500,'prenos-P-R-N'!E$1,FALSE),IF($A877&gt;$A$2,+VLOOKUP($A877,'Neizmirene obaveze JLS'!$A$11:C$500,'prenos-P-R-N'!E$1,FALSE),"")))</f>
        <v/>
      </c>
      <c r="F877" s="87" t="str">
        <f>IF($A877=0,"",IF($A877&lt;=$A$1,+VLOOKUP($A877,'Rashodi- plan-izvršenje'!$A$8:D$1500,'prenos-P-R-N'!F$1,FALSE),IF($A877&gt;$A$2,+VLOOKUP($A877,'Neizmirene obaveze JLS'!$A$11:D$500,'prenos-P-R-N'!F$1,FALSE),"")))</f>
        <v/>
      </c>
      <c r="G877" s="87" t="str">
        <f>IF($A877=0,"",IF($A877&lt;=$A$1,+VLOOKUP($A877,'Rashodi- plan-izvršenje'!$A$8:E$1500,'prenos-P-R-N'!G$1,FALSE),IF($A877&gt;$A$2,+VLOOKUP($A877,'Neizmirene obaveze JLS'!$A$11:E$500,'prenos-P-R-N'!G$1,FALSE),"")))</f>
        <v/>
      </c>
      <c r="H877" s="87" t="str">
        <f>IF($A877=0,"",IF($A877&lt;=$A$1,+VLOOKUP($A877,'Rashodi- plan-izvršenje'!$A$8:F$1500,'prenos-P-R-N'!H$1,FALSE),IF($A877&gt;$A$2,+VLOOKUP($A877,'Neizmirene obaveze JLS'!$A$11:F$500,'prenos-P-R-N'!H$1,FALSE),"")))</f>
        <v/>
      </c>
      <c r="I877" s="87" t="str">
        <f>IF($A877=0,"",IF($A877&lt;=$A$1,+VLOOKUP($A877,'Rashodi- plan-izvršenje'!$A$8:G$1500,'prenos-P-R-N'!I$1,FALSE),IF($A877&gt;$A$2,+VLOOKUP($A877,'Neizmirene obaveze JLS'!$A$11:G$500,'prenos-P-R-N'!I$1,FALSE),"")))</f>
        <v/>
      </c>
      <c r="J877" s="87" t="str">
        <f>IF($A877=0,"",IF($A877&lt;=$A$1,+VLOOKUP($A877,'Rashodi- plan-izvršenje'!$A$8:H$1500,'prenos-P-R-N'!J$1,FALSE),IF($A877&gt;$A$2,+VLOOKUP($A877,'Neizmirene obaveze JLS'!$A$11:H$500,'prenos-P-R-N'!J$1,FALSE),"")))</f>
        <v/>
      </c>
      <c r="K877" s="87" t="str">
        <f>IF($A877=0,"",IF($A877&lt;=$A$1,+VLOOKUP($A877,'Rashodi- plan-izvršenje'!$A$8:I$1500,'prenos-P-R-N'!K$1,FALSE),IF($A877&gt;$A$2,+VLOOKUP($A877,'Neizmirene obaveze JLS'!$A$11:I$500,'prenos-P-R-N'!K$1,FALSE),"")))</f>
        <v/>
      </c>
      <c r="L877" t="str">
        <f>IF(A877=0,"",IF(A877&lt;=A$1,+IF(VLOOKUP(A877,'Rashodi- plan-izvršenje'!A$8:J$1500,M$1,FALSE)&gt;0,"Програмска активност","Пројекат"),IF(A877&gt;A$2,+IF(VLOOKUP(A877,'Neizmirene obaveze JLS'!A$8:J$2008,M$1,FALSE)&gt;0,"Програмска активност","Пројекат"),"")))</f>
        <v/>
      </c>
      <c r="M877" s="87" t="str">
        <f>IF(A877=0,"",IF($A877&lt;=$A$1,+IF(VLOOKUP($A877,'Rashodi- plan-izvršenje'!$A$8:$M$1500,10,FALSE)&gt;0,VLOOKUP($A877,'Rashodi- plan-izvršenje'!$A$8:$M$1500,10,FALSE),VLOOKUP($A877,'Rashodi- plan-izvršenje'!$A$8:$M$1500,12,FALSE)),+IF($A877&gt;$A$2,IF(VLOOKUP($A877,'Neizmirene obaveze JLS'!$A$8:$M$1500,10,FALSE)&gt;0,VLOOKUP($A877,'Neizmirene obaveze JLS'!$A$11:$M$1500,10,FALSE),VLOOKUP($A877,'Neizmirene obaveze JLS'!$A$11:$M$1500,12,FALSE)),0)))</f>
        <v/>
      </c>
      <c r="N877" s="87" t="str">
        <f>IF(A877=0,"",IF($A877&lt;=$A$1,+IF(VLOOKUP(A877,'Rashodi- plan-izvršenje'!$A$8:$M$1500,10,FALSE)&gt;0,VLOOKUP(A877,'Rashodi- plan-izvršenje'!$A$8:$M$1500,11,FALSE),VLOOKUP(A877,'Rashodi- plan-izvršenje'!$A$8:$M$1500,13,FALSE)),+IF($A877&gt;$A$2,IF(VLOOKUP($A877,'Neizmirene obaveze JLS'!$A$8:$M$1500,10,FALSE)&gt;0,VLOOKUP($A877,'Neizmirene obaveze JLS'!$A$11:$M$1500,11,FALSE),VLOOKUP($A877,'Neizmirene obaveze JLS'!$A$11:$M$1500,13,FALSE)),0)))</f>
        <v/>
      </c>
      <c r="O877" s="87" t="str">
        <f>IF(A877=0,"",IF($A877&lt;=$A$1,VALUE(+VLOOKUP($A877,'Rashodi- plan-izvršenje'!$A$8:N$1500,'prenos-P-R-N'!O$1,FALSE)),IF($A877&lt;=A$2,VALUE(VLOOKUP($A877,'Prihodi- plan-izvršenje'!$A$8:$H$500,6,FALSE)),VALUE(VLOOKUP($A877,'Neizmirene obaveze JLS'!$A$8:$N$500,O$1,FALSE)))))</f>
        <v/>
      </c>
      <c r="P877" s="87" t="str">
        <f>IF(A877=0,"",IF(A877=0,0,IF(A877&gt;A$2,'šifarnik K-izvor'!G$3,+IF(Q877&lt;700,+'šifarnik K-izvor'!G$2,'šifarnik K-izvor'!G$1))))</f>
        <v/>
      </c>
      <c r="Q877" s="87">
        <f>IF($A877&lt;=$A$1,VALUE(+VLOOKUP($A877,'Rashodi- plan-izvršenje'!$A$8:O$1500,'prenos-P-R-N'!Q$1,FALSE)),IF($A877&lt;=$A$2,VLOOKUP($A877,'Prihodi- plan-izvršenje'!$A$4:$H$500,4,FALSE),IF($A877&lt;=$A$3,VLOOKUP(A877,'Neizmirene obaveze JLS'!$A$11:O$500,Q$1,FALSE),"")))</f>
        <v>0</v>
      </c>
      <c r="R877" s="88">
        <f>IF($A877&lt;=$A$1,VALUE(+VLOOKUP($A877,'Rashodi- plan-izvršenje'!$A$8:P$1500,'prenos-P-R-N'!R$1,FALSE)),IF($A877&lt;=$A$2,VLOOKUP($A877,'Prihodi- plan-izvršenje'!$A$4:$H$500,7,FALSE),""))</f>
        <v>0</v>
      </c>
      <c r="S877" s="88">
        <f>IF(A877=0,0,IF($A877&lt;=$A$1,VALUE(+VLOOKUP($A877,'Rashodi- plan-izvršenje'!$A$8:Q$1500,'prenos-P-R-N'!S$1,FALSE)),IF($A877&lt;=$A$2,VLOOKUP($A877,'Prihodi- plan-izvršenje'!$A$4:$H$500,8,FALSE),0)))</f>
        <v>0</v>
      </c>
      <c r="T877" s="88" t="str">
        <f>IF($A877&gt;$A$2,VLOOKUP($A877,'Neizmirene obaveze JLS'!$A$11:R$500,R$1,FALSE),"")</f>
        <v/>
      </c>
      <c r="U877" s="88">
        <f>IF($A877&gt;$A$2,VLOOKUP($A877,'Neizmirene obaveze JLS'!$A$11:S$500,S$1,FALSE),0)</f>
        <v>0</v>
      </c>
      <c r="V877" s="88">
        <f t="shared" si="78"/>
        <v>0</v>
      </c>
      <c r="W877" s="74"/>
      <c r="X877" s="74"/>
      <c r="Y877" s="74"/>
      <c r="Z877" s="74"/>
      <c r="AA877" s="193">
        <f t="shared" si="79"/>
        <v>1</v>
      </c>
      <c r="AB877" s="193" t="str">
        <f t="shared" si="80"/>
        <v/>
      </c>
    </row>
    <row r="878" spans="1:28">
      <c r="A878" s="89">
        <f>IF(AND(COUNTIF(A$1:A$3,"&gt;0")=1,MAX(A$8:A877)&lt;A$1),A877+1,IF(AND(COUNTIF(A$1:A$3,"&gt;0")=2,MAX(A$8:A877)&lt;A$2),A877+1,IF(AND(COUNTIF(A$1:A$3,"&gt;0")=3,MAX(A$8:A877)&lt;A$3),A877+1,0)))</f>
        <v>0</v>
      </c>
      <c r="B878" s="89" t="str">
        <f t="shared" si="81"/>
        <v/>
      </c>
      <c r="C878" s="89" t="str">
        <f t="shared" si="82"/>
        <v/>
      </c>
      <c r="D878" s="87" t="str">
        <f>IF($A878=0,"",IF($A878&lt;=$A$1,+VLOOKUP($A878,'Rashodi- plan-izvršenje'!$A$8:B$1500,'prenos-P-R-N'!D$1,FALSE),IF($A878&gt;$A$2,+VLOOKUP($A878,'Neizmirene obaveze JLS'!$A$11:B$500,'prenos-P-R-N'!D$1,FALSE),"")))</f>
        <v/>
      </c>
      <c r="E878" s="87" t="str">
        <f>IF($A878=0,"",IF($A878&lt;=$A$1,+VLOOKUP($A878,'Rashodi- plan-izvršenje'!$A$8:C$1500,'prenos-P-R-N'!E$1,FALSE),IF($A878&gt;$A$2,+VLOOKUP($A878,'Neizmirene obaveze JLS'!$A$11:C$500,'prenos-P-R-N'!E$1,FALSE),"")))</f>
        <v/>
      </c>
      <c r="F878" s="87" t="str">
        <f>IF($A878=0,"",IF($A878&lt;=$A$1,+VLOOKUP($A878,'Rashodi- plan-izvršenje'!$A$8:D$1500,'prenos-P-R-N'!F$1,FALSE),IF($A878&gt;$A$2,+VLOOKUP($A878,'Neizmirene obaveze JLS'!$A$11:D$500,'prenos-P-R-N'!F$1,FALSE),"")))</f>
        <v/>
      </c>
      <c r="G878" s="87" t="str">
        <f>IF($A878=0,"",IF($A878&lt;=$A$1,+VLOOKUP($A878,'Rashodi- plan-izvršenje'!$A$8:E$1500,'prenos-P-R-N'!G$1,FALSE),IF($A878&gt;$A$2,+VLOOKUP($A878,'Neizmirene obaveze JLS'!$A$11:E$500,'prenos-P-R-N'!G$1,FALSE),"")))</f>
        <v/>
      </c>
      <c r="H878" s="87" t="str">
        <f>IF($A878=0,"",IF($A878&lt;=$A$1,+VLOOKUP($A878,'Rashodi- plan-izvršenje'!$A$8:F$1500,'prenos-P-R-N'!H$1,FALSE),IF($A878&gt;$A$2,+VLOOKUP($A878,'Neizmirene obaveze JLS'!$A$11:F$500,'prenos-P-R-N'!H$1,FALSE),"")))</f>
        <v/>
      </c>
      <c r="I878" s="87" t="str">
        <f>IF($A878=0,"",IF($A878&lt;=$A$1,+VLOOKUP($A878,'Rashodi- plan-izvršenje'!$A$8:G$1500,'prenos-P-R-N'!I$1,FALSE),IF($A878&gt;$A$2,+VLOOKUP($A878,'Neizmirene obaveze JLS'!$A$11:G$500,'prenos-P-R-N'!I$1,FALSE),"")))</f>
        <v/>
      </c>
      <c r="J878" s="87" t="str">
        <f>IF($A878=0,"",IF($A878&lt;=$A$1,+VLOOKUP($A878,'Rashodi- plan-izvršenje'!$A$8:H$1500,'prenos-P-R-N'!J$1,FALSE),IF($A878&gt;$A$2,+VLOOKUP($A878,'Neizmirene obaveze JLS'!$A$11:H$500,'prenos-P-R-N'!J$1,FALSE),"")))</f>
        <v/>
      </c>
      <c r="K878" s="87" t="str">
        <f>IF($A878=0,"",IF($A878&lt;=$A$1,+VLOOKUP($A878,'Rashodi- plan-izvršenje'!$A$8:I$1500,'prenos-P-R-N'!K$1,FALSE),IF($A878&gt;$A$2,+VLOOKUP($A878,'Neizmirene obaveze JLS'!$A$11:I$500,'prenos-P-R-N'!K$1,FALSE),"")))</f>
        <v/>
      </c>
      <c r="L878" t="str">
        <f>IF(A878=0,"",IF(A878&lt;=A$1,+IF(VLOOKUP(A878,'Rashodi- plan-izvršenje'!A$8:J$1500,M$1,FALSE)&gt;0,"Програмска активност","Пројекат"),IF(A878&gt;A$2,+IF(VLOOKUP(A878,'Neizmirene obaveze JLS'!A$8:J$2008,M$1,FALSE)&gt;0,"Програмска активност","Пројекат"),"")))</f>
        <v/>
      </c>
      <c r="M878" s="87" t="str">
        <f>IF(A878=0,"",IF($A878&lt;=$A$1,+IF(VLOOKUP($A878,'Rashodi- plan-izvršenje'!$A$8:$M$1500,10,FALSE)&gt;0,VLOOKUP($A878,'Rashodi- plan-izvršenje'!$A$8:$M$1500,10,FALSE),VLOOKUP($A878,'Rashodi- plan-izvršenje'!$A$8:$M$1500,12,FALSE)),+IF($A878&gt;$A$2,IF(VLOOKUP($A878,'Neizmirene obaveze JLS'!$A$8:$M$1500,10,FALSE)&gt;0,VLOOKUP($A878,'Neizmirene obaveze JLS'!$A$11:$M$1500,10,FALSE),VLOOKUP($A878,'Neizmirene obaveze JLS'!$A$11:$M$1500,12,FALSE)),0)))</f>
        <v/>
      </c>
      <c r="N878" s="87" t="str">
        <f>IF(A878=0,"",IF($A878&lt;=$A$1,+IF(VLOOKUP(A878,'Rashodi- plan-izvršenje'!$A$8:$M$1500,10,FALSE)&gt;0,VLOOKUP(A878,'Rashodi- plan-izvršenje'!$A$8:$M$1500,11,FALSE),VLOOKUP(A878,'Rashodi- plan-izvršenje'!$A$8:$M$1500,13,FALSE)),+IF($A878&gt;$A$2,IF(VLOOKUP($A878,'Neizmirene obaveze JLS'!$A$8:$M$1500,10,FALSE)&gt;0,VLOOKUP($A878,'Neizmirene obaveze JLS'!$A$11:$M$1500,11,FALSE),VLOOKUP($A878,'Neizmirene obaveze JLS'!$A$11:$M$1500,13,FALSE)),0)))</f>
        <v/>
      </c>
      <c r="O878" s="87" t="str">
        <f>IF(A878=0,"",IF($A878&lt;=$A$1,VALUE(+VLOOKUP($A878,'Rashodi- plan-izvršenje'!$A$8:N$1500,'prenos-P-R-N'!O$1,FALSE)),IF($A878&lt;=A$2,VALUE(VLOOKUP($A878,'Prihodi- plan-izvršenje'!$A$8:$H$500,6,FALSE)),VALUE(VLOOKUP($A878,'Neizmirene obaveze JLS'!$A$8:$N$500,O$1,FALSE)))))</f>
        <v/>
      </c>
      <c r="P878" s="87" t="str">
        <f>IF(A878=0,"",IF(A878=0,0,IF(A878&gt;A$2,'šifarnik K-izvor'!G$3,+IF(Q878&lt;700,+'šifarnik K-izvor'!G$2,'šifarnik K-izvor'!G$1))))</f>
        <v/>
      </c>
      <c r="Q878" s="87">
        <f>IF($A878&lt;=$A$1,VALUE(+VLOOKUP($A878,'Rashodi- plan-izvršenje'!$A$8:O$1500,'prenos-P-R-N'!Q$1,FALSE)),IF($A878&lt;=$A$2,VLOOKUP($A878,'Prihodi- plan-izvršenje'!$A$4:$H$500,4,FALSE),IF($A878&lt;=$A$3,VLOOKUP(A878,'Neizmirene obaveze JLS'!$A$11:O$500,Q$1,FALSE),"")))</f>
        <v>0</v>
      </c>
      <c r="R878" s="88">
        <f>IF($A878&lt;=$A$1,VALUE(+VLOOKUP($A878,'Rashodi- plan-izvršenje'!$A$8:P$1500,'prenos-P-R-N'!R$1,FALSE)),IF($A878&lt;=$A$2,VLOOKUP($A878,'Prihodi- plan-izvršenje'!$A$4:$H$500,7,FALSE),""))</f>
        <v>0</v>
      </c>
      <c r="S878" s="88">
        <f>IF(A878=0,0,IF($A878&lt;=$A$1,VALUE(+VLOOKUP($A878,'Rashodi- plan-izvršenje'!$A$8:Q$1500,'prenos-P-R-N'!S$1,FALSE)),IF($A878&lt;=$A$2,VLOOKUP($A878,'Prihodi- plan-izvršenje'!$A$4:$H$500,8,FALSE),0)))</f>
        <v>0</v>
      </c>
      <c r="T878" s="88" t="str">
        <f>IF($A878&gt;$A$2,VLOOKUP($A878,'Neizmirene obaveze JLS'!$A$11:R$500,R$1,FALSE),"")</f>
        <v/>
      </c>
      <c r="U878" s="88">
        <f>IF($A878&gt;$A$2,VLOOKUP($A878,'Neizmirene obaveze JLS'!$A$11:S$500,S$1,FALSE),0)</f>
        <v>0</v>
      </c>
      <c r="V878" s="88">
        <f t="shared" si="78"/>
        <v>0</v>
      </c>
      <c r="W878" s="74"/>
      <c r="X878" s="74"/>
      <c r="Y878" s="74"/>
      <c r="Z878" s="74"/>
      <c r="AA878" s="193">
        <f t="shared" si="79"/>
        <v>1</v>
      </c>
      <c r="AB878" s="193" t="str">
        <f t="shared" si="80"/>
        <v/>
      </c>
    </row>
    <row r="879" spans="1:28">
      <c r="A879" s="89">
        <f>IF(AND(COUNTIF(A$1:A$3,"&gt;0")=1,MAX(A$8:A878)&lt;A$1),A878+1,IF(AND(COUNTIF(A$1:A$3,"&gt;0")=2,MAX(A$8:A878)&lt;A$2),A878+1,IF(AND(COUNTIF(A$1:A$3,"&gt;0")=3,MAX(A$8:A878)&lt;A$3),A878+1,0)))</f>
        <v>0</v>
      </c>
      <c r="B879" s="89" t="str">
        <f t="shared" si="81"/>
        <v/>
      </c>
      <c r="C879" s="89" t="str">
        <f t="shared" si="82"/>
        <v/>
      </c>
      <c r="D879" s="87" t="str">
        <f>IF($A879=0,"",IF($A879&lt;=$A$1,+VLOOKUP($A879,'Rashodi- plan-izvršenje'!$A$8:B$1500,'prenos-P-R-N'!D$1,FALSE),IF($A879&gt;$A$2,+VLOOKUP($A879,'Neizmirene obaveze JLS'!$A$11:B$500,'prenos-P-R-N'!D$1,FALSE),"")))</f>
        <v/>
      </c>
      <c r="E879" s="87" t="str">
        <f>IF($A879=0,"",IF($A879&lt;=$A$1,+VLOOKUP($A879,'Rashodi- plan-izvršenje'!$A$8:C$1500,'prenos-P-R-N'!E$1,FALSE),IF($A879&gt;$A$2,+VLOOKUP($A879,'Neizmirene obaveze JLS'!$A$11:C$500,'prenos-P-R-N'!E$1,FALSE),"")))</f>
        <v/>
      </c>
      <c r="F879" s="87" t="str">
        <f>IF($A879=0,"",IF($A879&lt;=$A$1,+VLOOKUP($A879,'Rashodi- plan-izvršenje'!$A$8:D$1500,'prenos-P-R-N'!F$1,FALSE),IF($A879&gt;$A$2,+VLOOKUP($A879,'Neizmirene obaveze JLS'!$A$11:D$500,'prenos-P-R-N'!F$1,FALSE),"")))</f>
        <v/>
      </c>
      <c r="G879" s="87" t="str">
        <f>IF($A879=0,"",IF($A879&lt;=$A$1,+VLOOKUP($A879,'Rashodi- plan-izvršenje'!$A$8:E$1500,'prenos-P-R-N'!G$1,FALSE),IF($A879&gt;$A$2,+VLOOKUP($A879,'Neizmirene obaveze JLS'!$A$11:E$500,'prenos-P-R-N'!G$1,FALSE),"")))</f>
        <v/>
      </c>
      <c r="H879" s="87" t="str">
        <f>IF($A879=0,"",IF($A879&lt;=$A$1,+VLOOKUP($A879,'Rashodi- plan-izvršenje'!$A$8:F$1500,'prenos-P-R-N'!H$1,FALSE),IF($A879&gt;$A$2,+VLOOKUP($A879,'Neizmirene obaveze JLS'!$A$11:F$500,'prenos-P-R-N'!H$1,FALSE),"")))</f>
        <v/>
      </c>
      <c r="I879" s="87" t="str">
        <f>IF($A879=0,"",IF($A879&lt;=$A$1,+VLOOKUP($A879,'Rashodi- plan-izvršenje'!$A$8:G$1500,'prenos-P-R-N'!I$1,FALSE),IF($A879&gt;$A$2,+VLOOKUP($A879,'Neizmirene obaveze JLS'!$A$11:G$500,'prenos-P-R-N'!I$1,FALSE),"")))</f>
        <v/>
      </c>
      <c r="J879" s="87" t="str">
        <f>IF($A879=0,"",IF($A879&lt;=$A$1,+VLOOKUP($A879,'Rashodi- plan-izvršenje'!$A$8:H$1500,'prenos-P-R-N'!J$1,FALSE),IF($A879&gt;$A$2,+VLOOKUP($A879,'Neizmirene obaveze JLS'!$A$11:H$500,'prenos-P-R-N'!J$1,FALSE),"")))</f>
        <v/>
      </c>
      <c r="K879" s="87" t="str">
        <f>IF($A879=0,"",IF($A879&lt;=$A$1,+VLOOKUP($A879,'Rashodi- plan-izvršenje'!$A$8:I$1500,'prenos-P-R-N'!K$1,FALSE),IF($A879&gt;$A$2,+VLOOKUP($A879,'Neizmirene obaveze JLS'!$A$11:I$500,'prenos-P-R-N'!K$1,FALSE),"")))</f>
        <v/>
      </c>
      <c r="L879" t="str">
        <f>IF(A879=0,"",IF(A879&lt;=A$1,+IF(VLOOKUP(A879,'Rashodi- plan-izvršenje'!A$8:J$1500,M$1,FALSE)&gt;0,"Програмска активност","Пројекат"),IF(A879&gt;A$2,+IF(VLOOKUP(A879,'Neizmirene obaveze JLS'!A$8:J$2008,M$1,FALSE)&gt;0,"Програмска активност","Пројекат"),"")))</f>
        <v/>
      </c>
      <c r="M879" s="87" t="str">
        <f>IF(A879=0,"",IF($A879&lt;=$A$1,+IF(VLOOKUP($A879,'Rashodi- plan-izvršenje'!$A$8:$M$1500,10,FALSE)&gt;0,VLOOKUP($A879,'Rashodi- plan-izvršenje'!$A$8:$M$1500,10,FALSE),VLOOKUP($A879,'Rashodi- plan-izvršenje'!$A$8:$M$1500,12,FALSE)),+IF($A879&gt;$A$2,IF(VLOOKUP($A879,'Neizmirene obaveze JLS'!$A$8:$M$1500,10,FALSE)&gt;0,VLOOKUP($A879,'Neizmirene obaveze JLS'!$A$11:$M$1500,10,FALSE),VLOOKUP($A879,'Neizmirene obaveze JLS'!$A$11:$M$1500,12,FALSE)),0)))</f>
        <v/>
      </c>
      <c r="N879" s="87" t="str">
        <f>IF(A879=0,"",IF($A879&lt;=$A$1,+IF(VLOOKUP(A879,'Rashodi- plan-izvršenje'!$A$8:$M$1500,10,FALSE)&gt;0,VLOOKUP(A879,'Rashodi- plan-izvršenje'!$A$8:$M$1500,11,FALSE),VLOOKUP(A879,'Rashodi- plan-izvršenje'!$A$8:$M$1500,13,FALSE)),+IF($A879&gt;$A$2,IF(VLOOKUP($A879,'Neizmirene obaveze JLS'!$A$8:$M$1500,10,FALSE)&gt;0,VLOOKUP($A879,'Neizmirene obaveze JLS'!$A$11:$M$1500,11,FALSE),VLOOKUP($A879,'Neizmirene obaveze JLS'!$A$11:$M$1500,13,FALSE)),0)))</f>
        <v/>
      </c>
      <c r="O879" s="87" t="str">
        <f>IF(A879=0,"",IF($A879&lt;=$A$1,VALUE(+VLOOKUP($A879,'Rashodi- plan-izvršenje'!$A$8:N$1500,'prenos-P-R-N'!O$1,FALSE)),IF($A879&lt;=A$2,VALUE(VLOOKUP($A879,'Prihodi- plan-izvršenje'!$A$8:$H$500,6,FALSE)),VALUE(VLOOKUP($A879,'Neizmirene obaveze JLS'!$A$8:$N$500,O$1,FALSE)))))</f>
        <v/>
      </c>
      <c r="P879" s="87" t="str">
        <f>IF(A879=0,"",IF(A879=0,0,IF(A879&gt;A$2,'šifarnik K-izvor'!G$3,+IF(Q879&lt;700,+'šifarnik K-izvor'!G$2,'šifarnik K-izvor'!G$1))))</f>
        <v/>
      </c>
      <c r="Q879" s="87">
        <f>IF($A879&lt;=$A$1,VALUE(+VLOOKUP($A879,'Rashodi- plan-izvršenje'!$A$8:O$1500,'prenos-P-R-N'!Q$1,FALSE)),IF($A879&lt;=$A$2,VLOOKUP($A879,'Prihodi- plan-izvršenje'!$A$4:$H$500,4,FALSE),IF($A879&lt;=$A$3,VLOOKUP(A879,'Neizmirene obaveze JLS'!$A$11:O$500,Q$1,FALSE),"")))</f>
        <v>0</v>
      </c>
      <c r="R879" s="88">
        <f>IF($A879&lt;=$A$1,VALUE(+VLOOKUP($A879,'Rashodi- plan-izvršenje'!$A$8:P$1500,'prenos-P-R-N'!R$1,FALSE)),IF($A879&lt;=$A$2,VLOOKUP($A879,'Prihodi- plan-izvršenje'!$A$4:$H$500,7,FALSE),""))</f>
        <v>0</v>
      </c>
      <c r="S879" s="88">
        <f>IF(A879=0,0,IF($A879&lt;=$A$1,VALUE(+VLOOKUP($A879,'Rashodi- plan-izvršenje'!$A$8:Q$1500,'prenos-P-R-N'!S$1,FALSE)),IF($A879&lt;=$A$2,VLOOKUP($A879,'Prihodi- plan-izvršenje'!$A$4:$H$500,8,FALSE),0)))</f>
        <v>0</v>
      </c>
      <c r="T879" s="88" t="str">
        <f>IF($A879&gt;$A$2,VLOOKUP($A879,'Neizmirene obaveze JLS'!$A$11:R$500,R$1,FALSE),"")</f>
        <v/>
      </c>
      <c r="U879" s="88">
        <f>IF($A879&gt;$A$2,VLOOKUP($A879,'Neizmirene obaveze JLS'!$A$11:S$500,S$1,FALSE),0)</f>
        <v>0</v>
      </c>
      <c r="V879" s="88">
        <f t="shared" si="78"/>
        <v>0</v>
      </c>
      <c r="W879" s="74"/>
      <c r="X879" s="74"/>
      <c r="Y879" s="74"/>
      <c r="Z879" s="74"/>
      <c r="AA879" s="193">
        <f t="shared" si="79"/>
        <v>1</v>
      </c>
      <c r="AB879" s="193" t="str">
        <f t="shared" si="80"/>
        <v/>
      </c>
    </row>
    <row r="880" spans="1:28">
      <c r="A880" s="89">
        <f>IF(AND(COUNTIF(A$1:A$3,"&gt;0")=1,MAX(A$8:A879)&lt;A$1),A879+1,IF(AND(COUNTIF(A$1:A$3,"&gt;0")=2,MAX(A$8:A879)&lt;A$2),A879+1,IF(AND(COUNTIF(A$1:A$3,"&gt;0")=3,MAX(A$8:A879)&lt;A$3),A879+1,0)))</f>
        <v>0</v>
      </c>
      <c r="B880" s="89" t="str">
        <f t="shared" si="81"/>
        <v/>
      </c>
      <c r="C880" s="89" t="str">
        <f t="shared" si="82"/>
        <v/>
      </c>
      <c r="D880" s="87" t="str">
        <f>IF($A880=0,"",IF($A880&lt;=$A$1,+VLOOKUP($A880,'Rashodi- plan-izvršenje'!$A$8:B$1500,'prenos-P-R-N'!D$1,FALSE),IF($A880&gt;$A$2,+VLOOKUP($A880,'Neizmirene obaveze JLS'!$A$11:B$500,'prenos-P-R-N'!D$1,FALSE),"")))</f>
        <v/>
      </c>
      <c r="E880" s="87" t="str">
        <f>IF($A880=0,"",IF($A880&lt;=$A$1,+VLOOKUP($A880,'Rashodi- plan-izvršenje'!$A$8:C$1500,'prenos-P-R-N'!E$1,FALSE),IF($A880&gt;$A$2,+VLOOKUP($A880,'Neizmirene obaveze JLS'!$A$11:C$500,'prenos-P-R-N'!E$1,FALSE),"")))</f>
        <v/>
      </c>
      <c r="F880" s="87" t="str">
        <f>IF($A880=0,"",IF($A880&lt;=$A$1,+VLOOKUP($A880,'Rashodi- plan-izvršenje'!$A$8:D$1500,'prenos-P-R-N'!F$1,FALSE),IF($A880&gt;$A$2,+VLOOKUP($A880,'Neizmirene obaveze JLS'!$A$11:D$500,'prenos-P-R-N'!F$1,FALSE),"")))</f>
        <v/>
      </c>
      <c r="G880" s="87" t="str">
        <f>IF($A880=0,"",IF($A880&lt;=$A$1,+VLOOKUP($A880,'Rashodi- plan-izvršenje'!$A$8:E$1500,'prenos-P-R-N'!G$1,FALSE),IF($A880&gt;$A$2,+VLOOKUP($A880,'Neizmirene obaveze JLS'!$A$11:E$500,'prenos-P-R-N'!G$1,FALSE),"")))</f>
        <v/>
      </c>
      <c r="H880" s="87" t="str">
        <f>IF($A880=0,"",IF($A880&lt;=$A$1,+VLOOKUP($A880,'Rashodi- plan-izvršenje'!$A$8:F$1500,'prenos-P-R-N'!H$1,FALSE),IF($A880&gt;$A$2,+VLOOKUP($A880,'Neizmirene obaveze JLS'!$A$11:F$500,'prenos-P-R-N'!H$1,FALSE),"")))</f>
        <v/>
      </c>
      <c r="I880" s="87" t="str">
        <f>IF($A880=0,"",IF($A880&lt;=$A$1,+VLOOKUP($A880,'Rashodi- plan-izvršenje'!$A$8:G$1500,'prenos-P-R-N'!I$1,FALSE),IF($A880&gt;$A$2,+VLOOKUP($A880,'Neizmirene obaveze JLS'!$A$11:G$500,'prenos-P-R-N'!I$1,FALSE),"")))</f>
        <v/>
      </c>
      <c r="J880" s="87" t="str">
        <f>IF($A880=0,"",IF($A880&lt;=$A$1,+VLOOKUP($A880,'Rashodi- plan-izvršenje'!$A$8:H$1500,'prenos-P-R-N'!J$1,FALSE),IF($A880&gt;$A$2,+VLOOKUP($A880,'Neizmirene obaveze JLS'!$A$11:H$500,'prenos-P-R-N'!J$1,FALSE),"")))</f>
        <v/>
      </c>
      <c r="K880" s="87" t="str">
        <f>IF($A880=0,"",IF($A880&lt;=$A$1,+VLOOKUP($A880,'Rashodi- plan-izvršenje'!$A$8:I$1500,'prenos-P-R-N'!K$1,FALSE),IF($A880&gt;$A$2,+VLOOKUP($A880,'Neizmirene obaveze JLS'!$A$11:I$500,'prenos-P-R-N'!K$1,FALSE),"")))</f>
        <v/>
      </c>
      <c r="L880" t="str">
        <f>IF(A880=0,"",IF(A880&lt;=A$1,+IF(VLOOKUP(A880,'Rashodi- plan-izvršenje'!A$8:J$1500,M$1,FALSE)&gt;0,"Програмска активност","Пројекат"),IF(A880&gt;A$2,+IF(VLOOKUP(A880,'Neizmirene obaveze JLS'!A$8:J$2008,M$1,FALSE)&gt;0,"Програмска активност","Пројекат"),"")))</f>
        <v/>
      </c>
      <c r="M880" s="87" t="str">
        <f>IF(A880=0,"",IF($A880&lt;=$A$1,+IF(VLOOKUP($A880,'Rashodi- plan-izvršenje'!$A$8:$M$1500,10,FALSE)&gt;0,VLOOKUP($A880,'Rashodi- plan-izvršenje'!$A$8:$M$1500,10,FALSE),VLOOKUP($A880,'Rashodi- plan-izvršenje'!$A$8:$M$1500,12,FALSE)),+IF($A880&gt;$A$2,IF(VLOOKUP($A880,'Neizmirene obaveze JLS'!$A$8:$M$1500,10,FALSE)&gt;0,VLOOKUP($A880,'Neizmirene obaveze JLS'!$A$11:$M$1500,10,FALSE),VLOOKUP($A880,'Neizmirene obaveze JLS'!$A$11:$M$1500,12,FALSE)),0)))</f>
        <v/>
      </c>
      <c r="N880" s="87" t="str">
        <f>IF(A880=0,"",IF($A880&lt;=$A$1,+IF(VLOOKUP(A880,'Rashodi- plan-izvršenje'!$A$8:$M$1500,10,FALSE)&gt;0,VLOOKUP(A880,'Rashodi- plan-izvršenje'!$A$8:$M$1500,11,FALSE),VLOOKUP(A880,'Rashodi- plan-izvršenje'!$A$8:$M$1500,13,FALSE)),+IF($A880&gt;$A$2,IF(VLOOKUP($A880,'Neizmirene obaveze JLS'!$A$8:$M$1500,10,FALSE)&gt;0,VLOOKUP($A880,'Neizmirene obaveze JLS'!$A$11:$M$1500,11,FALSE),VLOOKUP($A880,'Neizmirene obaveze JLS'!$A$11:$M$1500,13,FALSE)),0)))</f>
        <v/>
      </c>
      <c r="O880" s="87" t="str">
        <f>IF(A880=0,"",IF($A880&lt;=$A$1,VALUE(+VLOOKUP($A880,'Rashodi- plan-izvršenje'!$A$8:N$1500,'prenos-P-R-N'!O$1,FALSE)),IF($A880&lt;=A$2,VALUE(VLOOKUP($A880,'Prihodi- plan-izvršenje'!$A$8:$H$500,6,FALSE)),VALUE(VLOOKUP($A880,'Neizmirene obaveze JLS'!$A$8:$N$500,O$1,FALSE)))))</f>
        <v/>
      </c>
      <c r="P880" s="87" t="str">
        <f>IF(A880=0,"",IF(A880=0,0,IF(A880&gt;A$2,'šifarnik K-izvor'!G$3,+IF(Q880&lt;700,+'šifarnik K-izvor'!G$2,'šifarnik K-izvor'!G$1))))</f>
        <v/>
      </c>
      <c r="Q880" s="87">
        <f>IF($A880&lt;=$A$1,VALUE(+VLOOKUP($A880,'Rashodi- plan-izvršenje'!$A$8:O$1500,'prenos-P-R-N'!Q$1,FALSE)),IF($A880&lt;=$A$2,VLOOKUP($A880,'Prihodi- plan-izvršenje'!$A$4:$H$500,4,FALSE),IF($A880&lt;=$A$3,VLOOKUP(A880,'Neizmirene obaveze JLS'!$A$11:O$500,Q$1,FALSE),"")))</f>
        <v>0</v>
      </c>
      <c r="R880" s="88">
        <f>IF($A880&lt;=$A$1,VALUE(+VLOOKUP($A880,'Rashodi- plan-izvršenje'!$A$8:P$1500,'prenos-P-R-N'!R$1,FALSE)),IF($A880&lt;=$A$2,VLOOKUP($A880,'Prihodi- plan-izvršenje'!$A$4:$H$500,7,FALSE),""))</f>
        <v>0</v>
      </c>
      <c r="S880" s="88">
        <f>IF(A880=0,0,IF($A880&lt;=$A$1,VALUE(+VLOOKUP($A880,'Rashodi- plan-izvršenje'!$A$8:Q$1500,'prenos-P-R-N'!S$1,FALSE)),IF($A880&lt;=$A$2,VLOOKUP($A880,'Prihodi- plan-izvršenje'!$A$4:$H$500,8,FALSE),0)))</f>
        <v>0</v>
      </c>
      <c r="T880" s="88" t="str">
        <f>IF($A880&gt;$A$2,VLOOKUP($A880,'Neizmirene obaveze JLS'!$A$11:R$500,R$1,FALSE),"")</f>
        <v/>
      </c>
      <c r="U880" s="88">
        <f>IF($A880&gt;$A$2,VLOOKUP($A880,'Neizmirene obaveze JLS'!$A$11:S$500,S$1,FALSE),0)</f>
        <v>0</v>
      </c>
      <c r="V880" s="88">
        <f t="shared" si="78"/>
        <v>0</v>
      </c>
      <c r="W880" s="74"/>
      <c r="X880" s="74"/>
      <c r="Y880" s="74"/>
      <c r="Z880" s="74"/>
      <c r="AA880" s="193">
        <f t="shared" si="79"/>
        <v>1</v>
      </c>
      <c r="AB880" s="193" t="str">
        <f t="shared" si="80"/>
        <v/>
      </c>
    </row>
    <row r="881" spans="1:28">
      <c r="A881" s="89">
        <f>IF(AND(COUNTIF(A$1:A$3,"&gt;0")=1,MAX(A$8:A880)&lt;A$1),A880+1,IF(AND(COUNTIF(A$1:A$3,"&gt;0")=2,MAX(A$8:A880)&lt;A$2),A880+1,IF(AND(COUNTIF(A$1:A$3,"&gt;0")=3,MAX(A$8:A880)&lt;A$3),A880+1,0)))</f>
        <v>0</v>
      </c>
      <c r="B881" s="89" t="str">
        <f t="shared" si="81"/>
        <v/>
      </c>
      <c r="C881" s="89" t="str">
        <f t="shared" si="82"/>
        <v/>
      </c>
      <c r="D881" s="87" t="str">
        <f>IF($A881=0,"",IF($A881&lt;=$A$1,+VLOOKUP($A881,'Rashodi- plan-izvršenje'!$A$8:B$1500,'prenos-P-R-N'!D$1,FALSE),IF($A881&gt;$A$2,+VLOOKUP($A881,'Neizmirene obaveze JLS'!$A$11:B$500,'prenos-P-R-N'!D$1,FALSE),"")))</f>
        <v/>
      </c>
      <c r="E881" s="87" t="str">
        <f>IF($A881=0,"",IF($A881&lt;=$A$1,+VLOOKUP($A881,'Rashodi- plan-izvršenje'!$A$8:C$1500,'prenos-P-R-N'!E$1,FALSE),IF($A881&gt;$A$2,+VLOOKUP($A881,'Neizmirene obaveze JLS'!$A$11:C$500,'prenos-P-R-N'!E$1,FALSE),"")))</f>
        <v/>
      </c>
      <c r="F881" s="87" t="str">
        <f>IF($A881=0,"",IF($A881&lt;=$A$1,+VLOOKUP($A881,'Rashodi- plan-izvršenje'!$A$8:D$1500,'prenos-P-R-N'!F$1,FALSE),IF($A881&gt;$A$2,+VLOOKUP($A881,'Neizmirene obaveze JLS'!$A$11:D$500,'prenos-P-R-N'!F$1,FALSE),"")))</f>
        <v/>
      </c>
      <c r="G881" s="87" t="str">
        <f>IF($A881=0,"",IF($A881&lt;=$A$1,+VLOOKUP($A881,'Rashodi- plan-izvršenje'!$A$8:E$1500,'prenos-P-R-N'!G$1,FALSE),IF($A881&gt;$A$2,+VLOOKUP($A881,'Neizmirene obaveze JLS'!$A$11:E$500,'prenos-P-R-N'!G$1,FALSE),"")))</f>
        <v/>
      </c>
      <c r="H881" s="87" t="str">
        <f>IF($A881=0,"",IF($A881&lt;=$A$1,+VLOOKUP($A881,'Rashodi- plan-izvršenje'!$A$8:F$1500,'prenos-P-R-N'!H$1,FALSE),IF($A881&gt;$A$2,+VLOOKUP($A881,'Neizmirene obaveze JLS'!$A$11:F$500,'prenos-P-R-N'!H$1,FALSE),"")))</f>
        <v/>
      </c>
      <c r="I881" s="87" t="str">
        <f>IF($A881=0,"",IF($A881&lt;=$A$1,+VLOOKUP($A881,'Rashodi- plan-izvršenje'!$A$8:G$1500,'prenos-P-R-N'!I$1,FALSE),IF($A881&gt;$A$2,+VLOOKUP($A881,'Neizmirene obaveze JLS'!$A$11:G$500,'prenos-P-R-N'!I$1,FALSE),"")))</f>
        <v/>
      </c>
      <c r="J881" s="87" t="str">
        <f>IF($A881=0,"",IF($A881&lt;=$A$1,+VLOOKUP($A881,'Rashodi- plan-izvršenje'!$A$8:H$1500,'prenos-P-R-N'!J$1,FALSE),IF($A881&gt;$A$2,+VLOOKUP($A881,'Neizmirene obaveze JLS'!$A$11:H$500,'prenos-P-R-N'!J$1,FALSE),"")))</f>
        <v/>
      </c>
      <c r="K881" s="87" t="str">
        <f>IF($A881=0,"",IF($A881&lt;=$A$1,+VLOOKUP($A881,'Rashodi- plan-izvršenje'!$A$8:I$1500,'prenos-P-R-N'!K$1,FALSE),IF($A881&gt;$A$2,+VLOOKUP($A881,'Neizmirene obaveze JLS'!$A$11:I$500,'prenos-P-R-N'!K$1,FALSE),"")))</f>
        <v/>
      </c>
      <c r="L881" t="str">
        <f>IF(A881=0,"",IF(A881&lt;=A$1,+IF(VLOOKUP(A881,'Rashodi- plan-izvršenje'!A$8:J$1500,M$1,FALSE)&gt;0,"Програмска активност","Пројекат"),IF(A881&gt;A$2,+IF(VLOOKUP(A881,'Neizmirene obaveze JLS'!A$8:J$2008,M$1,FALSE)&gt;0,"Програмска активност","Пројекат"),"")))</f>
        <v/>
      </c>
      <c r="M881" s="87" t="str">
        <f>IF(A881=0,"",IF($A881&lt;=$A$1,+IF(VLOOKUP($A881,'Rashodi- plan-izvršenje'!$A$8:$M$1500,10,FALSE)&gt;0,VLOOKUP($A881,'Rashodi- plan-izvršenje'!$A$8:$M$1500,10,FALSE),VLOOKUP($A881,'Rashodi- plan-izvršenje'!$A$8:$M$1500,12,FALSE)),+IF($A881&gt;$A$2,IF(VLOOKUP($A881,'Neizmirene obaveze JLS'!$A$8:$M$1500,10,FALSE)&gt;0,VLOOKUP($A881,'Neizmirene obaveze JLS'!$A$11:$M$1500,10,FALSE),VLOOKUP($A881,'Neizmirene obaveze JLS'!$A$11:$M$1500,12,FALSE)),0)))</f>
        <v/>
      </c>
      <c r="N881" s="87" t="str">
        <f>IF(A881=0,"",IF($A881&lt;=$A$1,+IF(VLOOKUP(A881,'Rashodi- plan-izvršenje'!$A$8:$M$1500,10,FALSE)&gt;0,VLOOKUP(A881,'Rashodi- plan-izvršenje'!$A$8:$M$1500,11,FALSE),VLOOKUP(A881,'Rashodi- plan-izvršenje'!$A$8:$M$1500,13,FALSE)),+IF($A881&gt;$A$2,IF(VLOOKUP($A881,'Neizmirene obaveze JLS'!$A$8:$M$1500,10,FALSE)&gt;0,VLOOKUP($A881,'Neizmirene obaveze JLS'!$A$11:$M$1500,11,FALSE),VLOOKUP($A881,'Neizmirene obaveze JLS'!$A$11:$M$1500,13,FALSE)),0)))</f>
        <v/>
      </c>
      <c r="O881" s="87" t="str">
        <f>IF(A881=0,"",IF($A881&lt;=$A$1,VALUE(+VLOOKUP($A881,'Rashodi- plan-izvršenje'!$A$8:N$1500,'prenos-P-R-N'!O$1,FALSE)),IF($A881&lt;=A$2,VALUE(VLOOKUP($A881,'Prihodi- plan-izvršenje'!$A$8:$H$500,6,FALSE)),VALUE(VLOOKUP($A881,'Neizmirene obaveze JLS'!$A$8:$N$500,O$1,FALSE)))))</f>
        <v/>
      </c>
      <c r="P881" s="87" t="str">
        <f>IF(A881=0,"",IF(A881=0,0,IF(A881&gt;A$2,'šifarnik K-izvor'!G$3,+IF(Q881&lt;700,+'šifarnik K-izvor'!G$2,'šifarnik K-izvor'!G$1))))</f>
        <v/>
      </c>
      <c r="Q881" s="87">
        <f>IF($A881&lt;=$A$1,VALUE(+VLOOKUP($A881,'Rashodi- plan-izvršenje'!$A$8:O$1500,'prenos-P-R-N'!Q$1,FALSE)),IF($A881&lt;=$A$2,VLOOKUP($A881,'Prihodi- plan-izvršenje'!$A$4:$H$500,4,FALSE),IF($A881&lt;=$A$3,VLOOKUP(A881,'Neizmirene obaveze JLS'!$A$11:O$500,Q$1,FALSE),"")))</f>
        <v>0</v>
      </c>
      <c r="R881" s="88">
        <f>IF($A881&lt;=$A$1,VALUE(+VLOOKUP($A881,'Rashodi- plan-izvršenje'!$A$8:P$1500,'prenos-P-R-N'!R$1,FALSE)),IF($A881&lt;=$A$2,VLOOKUP($A881,'Prihodi- plan-izvršenje'!$A$4:$H$500,7,FALSE),""))</f>
        <v>0</v>
      </c>
      <c r="S881" s="88">
        <f>IF(A881=0,0,IF($A881&lt;=$A$1,VALUE(+VLOOKUP($A881,'Rashodi- plan-izvršenje'!$A$8:Q$1500,'prenos-P-R-N'!S$1,FALSE)),IF($A881&lt;=$A$2,VLOOKUP($A881,'Prihodi- plan-izvršenje'!$A$4:$H$500,8,FALSE),0)))</f>
        <v>0</v>
      </c>
      <c r="T881" s="88" t="str">
        <f>IF($A881&gt;$A$2,VLOOKUP($A881,'Neizmirene obaveze JLS'!$A$11:R$500,R$1,FALSE),"")</f>
        <v/>
      </c>
      <c r="U881" s="88">
        <f>IF($A881&gt;$A$2,VLOOKUP($A881,'Neizmirene obaveze JLS'!$A$11:S$500,S$1,FALSE),0)</f>
        <v>0</v>
      </c>
      <c r="V881" s="88">
        <f t="shared" si="78"/>
        <v>0</v>
      </c>
      <c r="W881" s="74"/>
      <c r="X881" s="74"/>
      <c r="Y881" s="74"/>
      <c r="Z881" s="74"/>
      <c r="AA881" s="193">
        <f t="shared" si="79"/>
        <v>1</v>
      </c>
      <c r="AB881" s="193" t="str">
        <f t="shared" si="80"/>
        <v/>
      </c>
    </row>
    <row r="882" spans="1:28">
      <c r="A882" s="89">
        <f>IF(AND(COUNTIF(A$1:A$3,"&gt;0")=1,MAX(A$8:A881)&lt;A$1),A881+1,IF(AND(COUNTIF(A$1:A$3,"&gt;0")=2,MAX(A$8:A881)&lt;A$2),A881+1,IF(AND(COUNTIF(A$1:A$3,"&gt;0")=3,MAX(A$8:A881)&lt;A$3),A881+1,0)))</f>
        <v>0</v>
      </c>
      <c r="B882" s="89" t="str">
        <f t="shared" si="81"/>
        <v/>
      </c>
      <c r="C882" s="89" t="str">
        <f t="shared" si="82"/>
        <v/>
      </c>
      <c r="D882" s="87" t="str">
        <f>IF($A882=0,"",IF($A882&lt;=$A$1,+VLOOKUP($A882,'Rashodi- plan-izvršenje'!$A$8:B$1500,'prenos-P-R-N'!D$1,FALSE),IF($A882&gt;$A$2,+VLOOKUP($A882,'Neizmirene obaveze JLS'!$A$11:B$500,'prenos-P-R-N'!D$1,FALSE),"")))</f>
        <v/>
      </c>
      <c r="E882" s="87" t="str">
        <f>IF($A882=0,"",IF($A882&lt;=$A$1,+VLOOKUP($A882,'Rashodi- plan-izvršenje'!$A$8:C$1500,'prenos-P-R-N'!E$1,FALSE),IF($A882&gt;$A$2,+VLOOKUP($A882,'Neizmirene obaveze JLS'!$A$11:C$500,'prenos-P-R-N'!E$1,FALSE),"")))</f>
        <v/>
      </c>
      <c r="F882" s="87" t="str">
        <f>IF($A882=0,"",IF($A882&lt;=$A$1,+VLOOKUP($A882,'Rashodi- plan-izvršenje'!$A$8:D$1500,'prenos-P-R-N'!F$1,FALSE),IF($A882&gt;$A$2,+VLOOKUP($A882,'Neizmirene obaveze JLS'!$A$11:D$500,'prenos-P-R-N'!F$1,FALSE),"")))</f>
        <v/>
      </c>
      <c r="G882" s="87" t="str">
        <f>IF($A882=0,"",IF($A882&lt;=$A$1,+VLOOKUP($A882,'Rashodi- plan-izvršenje'!$A$8:E$1500,'prenos-P-R-N'!G$1,FALSE),IF($A882&gt;$A$2,+VLOOKUP($A882,'Neizmirene obaveze JLS'!$A$11:E$500,'prenos-P-R-N'!G$1,FALSE),"")))</f>
        <v/>
      </c>
      <c r="H882" s="87" t="str">
        <f>IF($A882=0,"",IF($A882&lt;=$A$1,+VLOOKUP($A882,'Rashodi- plan-izvršenje'!$A$8:F$1500,'prenos-P-R-N'!H$1,FALSE),IF($A882&gt;$A$2,+VLOOKUP($A882,'Neizmirene obaveze JLS'!$A$11:F$500,'prenos-P-R-N'!H$1,FALSE),"")))</f>
        <v/>
      </c>
      <c r="I882" s="87" t="str">
        <f>IF($A882=0,"",IF($A882&lt;=$A$1,+VLOOKUP($A882,'Rashodi- plan-izvršenje'!$A$8:G$1500,'prenos-P-R-N'!I$1,FALSE),IF($A882&gt;$A$2,+VLOOKUP($A882,'Neizmirene obaveze JLS'!$A$11:G$500,'prenos-P-R-N'!I$1,FALSE),"")))</f>
        <v/>
      </c>
      <c r="J882" s="87" t="str">
        <f>IF($A882=0,"",IF($A882&lt;=$A$1,+VLOOKUP($A882,'Rashodi- plan-izvršenje'!$A$8:H$1500,'prenos-P-R-N'!J$1,FALSE),IF($A882&gt;$A$2,+VLOOKUP($A882,'Neizmirene obaveze JLS'!$A$11:H$500,'prenos-P-R-N'!J$1,FALSE),"")))</f>
        <v/>
      </c>
      <c r="K882" s="87" t="str">
        <f>IF($A882=0,"",IF($A882&lt;=$A$1,+VLOOKUP($A882,'Rashodi- plan-izvršenje'!$A$8:I$1500,'prenos-P-R-N'!K$1,FALSE),IF($A882&gt;$A$2,+VLOOKUP($A882,'Neizmirene obaveze JLS'!$A$11:I$500,'prenos-P-R-N'!K$1,FALSE),"")))</f>
        <v/>
      </c>
      <c r="L882" t="str">
        <f>IF(A882=0,"",IF(A882&lt;=A$1,+IF(VLOOKUP(A882,'Rashodi- plan-izvršenje'!A$8:J$1500,M$1,FALSE)&gt;0,"Програмска активност","Пројекат"),IF(A882&gt;A$2,+IF(VLOOKUP(A882,'Neizmirene obaveze JLS'!A$8:J$2008,M$1,FALSE)&gt;0,"Програмска активност","Пројекат"),"")))</f>
        <v/>
      </c>
      <c r="M882" s="87" t="str">
        <f>IF(A882=0,"",IF($A882&lt;=$A$1,+IF(VLOOKUP($A882,'Rashodi- plan-izvršenje'!$A$8:$M$1500,10,FALSE)&gt;0,VLOOKUP($A882,'Rashodi- plan-izvršenje'!$A$8:$M$1500,10,FALSE),VLOOKUP($A882,'Rashodi- plan-izvršenje'!$A$8:$M$1500,12,FALSE)),+IF($A882&gt;$A$2,IF(VLOOKUP($A882,'Neizmirene obaveze JLS'!$A$8:$M$1500,10,FALSE)&gt;0,VLOOKUP($A882,'Neizmirene obaveze JLS'!$A$11:$M$1500,10,FALSE),VLOOKUP($A882,'Neizmirene obaveze JLS'!$A$11:$M$1500,12,FALSE)),0)))</f>
        <v/>
      </c>
      <c r="N882" s="87" t="str">
        <f>IF(A882=0,"",IF($A882&lt;=$A$1,+IF(VLOOKUP(A882,'Rashodi- plan-izvršenje'!$A$8:$M$1500,10,FALSE)&gt;0,VLOOKUP(A882,'Rashodi- plan-izvršenje'!$A$8:$M$1500,11,FALSE),VLOOKUP(A882,'Rashodi- plan-izvršenje'!$A$8:$M$1500,13,FALSE)),+IF($A882&gt;$A$2,IF(VLOOKUP($A882,'Neizmirene obaveze JLS'!$A$8:$M$1500,10,FALSE)&gt;0,VLOOKUP($A882,'Neizmirene obaveze JLS'!$A$11:$M$1500,11,FALSE),VLOOKUP($A882,'Neizmirene obaveze JLS'!$A$11:$M$1500,13,FALSE)),0)))</f>
        <v/>
      </c>
      <c r="O882" s="87" t="str">
        <f>IF(A882=0,"",IF($A882&lt;=$A$1,VALUE(+VLOOKUP($A882,'Rashodi- plan-izvršenje'!$A$8:N$1500,'prenos-P-R-N'!O$1,FALSE)),IF($A882&lt;=A$2,VALUE(VLOOKUP($A882,'Prihodi- plan-izvršenje'!$A$8:$H$500,6,FALSE)),VALUE(VLOOKUP($A882,'Neizmirene obaveze JLS'!$A$8:$N$500,O$1,FALSE)))))</f>
        <v/>
      </c>
      <c r="P882" s="87" t="str">
        <f>IF(A882=0,"",IF(A882=0,0,IF(A882&gt;A$2,'šifarnik K-izvor'!G$3,+IF(Q882&lt;700,+'šifarnik K-izvor'!G$2,'šifarnik K-izvor'!G$1))))</f>
        <v/>
      </c>
      <c r="Q882" s="87">
        <f>IF($A882&lt;=$A$1,VALUE(+VLOOKUP($A882,'Rashodi- plan-izvršenje'!$A$8:O$1500,'prenos-P-R-N'!Q$1,FALSE)),IF($A882&lt;=$A$2,VLOOKUP($A882,'Prihodi- plan-izvršenje'!$A$4:$H$500,4,FALSE),IF($A882&lt;=$A$3,VLOOKUP(A882,'Neizmirene obaveze JLS'!$A$11:O$500,Q$1,FALSE),"")))</f>
        <v>0</v>
      </c>
      <c r="R882" s="88">
        <f>IF($A882&lt;=$A$1,VALUE(+VLOOKUP($A882,'Rashodi- plan-izvršenje'!$A$8:P$1500,'prenos-P-R-N'!R$1,FALSE)),IF($A882&lt;=$A$2,VLOOKUP($A882,'Prihodi- plan-izvršenje'!$A$4:$H$500,7,FALSE),""))</f>
        <v>0</v>
      </c>
      <c r="S882" s="88">
        <f>IF(A882=0,0,IF($A882&lt;=$A$1,VALUE(+VLOOKUP($A882,'Rashodi- plan-izvršenje'!$A$8:Q$1500,'prenos-P-R-N'!S$1,FALSE)),IF($A882&lt;=$A$2,VLOOKUP($A882,'Prihodi- plan-izvršenje'!$A$4:$H$500,8,FALSE),0)))</f>
        <v>0</v>
      </c>
      <c r="T882" s="88" t="str">
        <f>IF($A882&gt;$A$2,VLOOKUP($A882,'Neizmirene obaveze JLS'!$A$11:R$500,R$1,FALSE),"")</f>
        <v/>
      </c>
      <c r="U882" s="88">
        <f>IF($A882&gt;$A$2,VLOOKUP($A882,'Neizmirene obaveze JLS'!$A$11:S$500,S$1,FALSE),0)</f>
        <v>0</v>
      </c>
      <c r="V882" s="88">
        <f t="shared" si="78"/>
        <v>0</v>
      </c>
      <c r="W882" s="74"/>
      <c r="X882" s="74"/>
      <c r="Y882" s="74"/>
      <c r="Z882" s="74"/>
      <c r="AA882" s="193">
        <f t="shared" si="79"/>
        <v>1</v>
      </c>
      <c r="AB882" s="193" t="str">
        <f t="shared" si="80"/>
        <v/>
      </c>
    </row>
    <row r="883" spans="1:28">
      <c r="A883" s="89">
        <f>IF(AND(COUNTIF(A$1:A$3,"&gt;0")=1,MAX(A$8:A882)&lt;A$1),A882+1,IF(AND(COUNTIF(A$1:A$3,"&gt;0")=2,MAX(A$8:A882)&lt;A$2),A882+1,IF(AND(COUNTIF(A$1:A$3,"&gt;0")=3,MAX(A$8:A882)&lt;A$3),A882+1,0)))</f>
        <v>0</v>
      </c>
      <c r="B883" s="89" t="str">
        <f t="shared" si="81"/>
        <v/>
      </c>
      <c r="C883" s="89" t="str">
        <f t="shared" si="82"/>
        <v/>
      </c>
      <c r="D883" s="87" t="str">
        <f>IF($A883=0,"",IF($A883&lt;=$A$1,+VLOOKUP($A883,'Rashodi- plan-izvršenje'!$A$8:B$1500,'prenos-P-R-N'!D$1,FALSE),IF($A883&gt;$A$2,+VLOOKUP($A883,'Neizmirene obaveze JLS'!$A$11:B$500,'prenos-P-R-N'!D$1,FALSE),"")))</f>
        <v/>
      </c>
      <c r="E883" s="87" t="str">
        <f>IF($A883=0,"",IF($A883&lt;=$A$1,+VLOOKUP($A883,'Rashodi- plan-izvršenje'!$A$8:C$1500,'prenos-P-R-N'!E$1,FALSE),IF($A883&gt;$A$2,+VLOOKUP($A883,'Neizmirene obaveze JLS'!$A$11:C$500,'prenos-P-R-N'!E$1,FALSE),"")))</f>
        <v/>
      </c>
      <c r="F883" s="87" t="str">
        <f>IF($A883=0,"",IF($A883&lt;=$A$1,+VLOOKUP($A883,'Rashodi- plan-izvršenje'!$A$8:D$1500,'prenos-P-R-N'!F$1,FALSE),IF($A883&gt;$A$2,+VLOOKUP($A883,'Neizmirene obaveze JLS'!$A$11:D$500,'prenos-P-R-N'!F$1,FALSE),"")))</f>
        <v/>
      </c>
      <c r="G883" s="87" t="str">
        <f>IF($A883=0,"",IF($A883&lt;=$A$1,+VLOOKUP($A883,'Rashodi- plan-izvršenje'!$A$8:E$1500,'prenos-P-R-N'!G$1,FALSE),IF($A883&gt;$A$2,+VLOOKUP($A883,'Neizmirene obaveze JLS'!$A$11:E$500,'prenos-P-R-N'!G$1,FALSE),"")))</f>
        <v/>
      </c>
      <c r="H883" s="87" t="str">
        <f>IF($A883=0,"",IF($A883&lt;=$A$1,+VLOOKUP($A883,'Rashodi- plan-izvršenje'!$A$8:F$1500,'prenos-P-R-N'!H$1,FALSE),IF($A883&gt;$A$2,+VLOOKUP($A883,'Neizmirene obaveze JLS'!$A$11:F$500,'prenos-P-R-N'!H$1,FALSE),"")))</f>
        <v/>
      </c>
      <c r="I883" s="87" t="str">
        <f>IF($A883=0,"",IF($A883&lt;=$A$1,+VLOOKUP($A883,'Rashodi- plan-izvršenje'!$A$8:G$1500,'prenos-P-R-N'!I$1,FALSE),IF($A883&gt;$A$2,+VLOOKUP($A883,'Neizmirene obaveze JLS'!$A$11:G$500,'prenos-P-R-N'!I$1,FALSE),"")))</f>
        <v/>
      </c>
      <c r="J883" s="87" t="str">
        <f>IF($A883=0,"",IF($A883&lt;=$A$1,+VLOOKUP($A883,'Rashodi- plan-izvršenje'!$A$8:H$1500,'prenos-P-R-N'!J$1,FALSE),IF($A883&gt;$A$2,+VLOOKUP($A883,'Neizmirene obaveze JLS'!$A$11:H$500,'prenos-P-R-N'!J$1,FALSE),"")))</f>
        <v/>
      </c>
      <c r="K883" s="87" t="str">
        <f>IF($A883=0,"",IF($A883&lt;=$A$1,+VLOOKUP($A883,'Rashodi- plan-izvršenje'!$A$8:I$1500,'prenos-P-R-N'!K$1,FALSE),IF($A883&gt;$A$2,+VLOOKUP($A883,'Neizmirene obaveze JLS'!$A$11:I$500,'prenos-P-R-N'!K$1,FALSE),"")))</f>
        <v/>
      </c>
      <c r="L883" t="str">
        <f>IF(A883=0,"",IF(A883&lt;=A$1,+IF(VLOOKUP(A883,'Rashodi- plan-izvršenje'!A$8:J$1500,M$1,FALSE)&gt;0,"Програмска активност","Пројекат"),IF(A883&gt;A$2,+IF(VLOOKUP(A883,'Neizmirene obaveze JLS'!A$8:J$2008,M$1,FALSE)&gt;0,"Програмска активност","Пројекат"),"")))</f>
        <v/>
      </c>
      <c r="M883" s="87" t="str">
        <f>IF(A883=0,"",IF($A883&lt;=$A$1,+IF(VLOOKUP($A883,'Rashodi- plan-izvršenje'!$A$8:$M$1500,10,FALSE)&gt;0,VLOOKUP($A883,'Rashodi- plan-izvršenje'!$A$8:$M$1500,10,FALSE),VLOOKUP($A883,'Rashodi- plan-izvršenje'!$A$8:$M$1500,12,FALSE)),+IF($A883&gt;$A$2,IF(VLOOKUP($A883,'Neizmirene obaveze JLS'!$A$8:$M$1500,10,FALSE)&gt;0,VLOOKUP($A883,'Neizmirene obaveze JLS'!$A$11:$M$1500,10,FALSE),VLOOKUP($A883,'Neizmirene obaveze JLS'!$A$11:$M$1500,12,FALSE)),0)))</f>
        <v/>
      </c>
      <c r="N883" s="87" t="str">
        <f>IF(A883=0,"",IF($A883&lt;=$A$1,+IF(VLOOKUP(A883,'Rashodi- plan-izvršenje'!$A$8:$M$1500,10,FALSE)&gt;0,VLOOKUP(A883,'Rashodi- plan-izvršenje'!$A$8:$M$1500,11,FALSE),VLOOKUP(A883,'Rashodi- plan-izvršenje'!$A$8:$M$1500,13,FALSE)),+IF($A883&gt;$A$2,IF(VLOOKUP($A883,'Neizmirene obaveze JLS'!$A$8:$M$1500,10,FALSE)&gt;0,VLOOKUP($A883,'Neizmirene obaveze JLS'!$A$11:$M$1500,11,FALSE),VLOOKUP($A883,'Neizmirene obaveze JLS'!$A$11:$M$1500,13,FALSE)),0)))</f>
        <v/>
      </c>
      <c r="O883" s="87" t="str">
        <f>IF(A883=0,"",IF($A883&lt;=$A$1,VALUE(+VLOOKUP($A883,'Rashodi- plan-izvršenje'!$A$8:N$1500,'prenos-P-R-N'!O$1,FALSE)),IF($A883&lt;=A$2,VALUE(VLOOKUP($A883,'Prihodi- plan-izvršenje'!$A$8:$H$500,6,FALSE)),VALUE(VLOOKUP($A883,'Neizmirene obaveze JLS'!$A$8:$N$500,O$1,FALSE)))))</f>
        <v/>
      </c>
      <c r="P883" s="87" t="str">
        <f>IF(A883=0,"",IF(A883=0,0,IF(A883&gt;A$2,'šifarnik K-izvor'!G$3,+IF(Q883&lt;700,+'šifarnik K-izvor'!G$2,'šifarnik K-izvor'!G$1))))</f>
        <v/>
      </c>
      <c r="Q883" s="87">
        <f>IF($A883&lt;=$A$1,VALUE(+VLOOKUP($A883,'Rashodi- plan-izvršenje'!$A$8:O$1500,'prenos-P-R-N'!Q$1,FALSE)),IF($A883&lt;=$A$2,VLOOKUP($A883,'Prihodi- plan-izvršenje'!$A$4:$H$500,4,FALSE),IF($A883&lt;=$A$3,VLOOKUP(A883,'Neizmirene obaveze JLS'!$A$11:O$500,Q$1,FALSE),"")))</f>
        <v>0</v>
      </c>
      <c r="R883" s="88">
        <f>IF($A883&lt;=$A$1,VALUE(+VLOOKUP($A883,'Rashodi- plan-izvršenje'!$A$8:P$1500,'prenos-P-R-N'!R$1,FALSE)),IF($A883&lt;=$A$2,VLOOKUP($A883,'Prihodi- plan-izvršenje'!$A$4:$H$500,7,FALSE),""))</f>
        <v>0</v>
      </c>
      <c r="S883" s="88">
        <f>IF(A883=0,0,IF($A883&lt;=$A$1,VALUE(+VLOOKUP($A883,'Rashodi- plan-izvršenje'!$A$8:Q$1500,'prenos-P-R-N'!S$1,FALSE)),IF($A883&lt;=$A$2,VLOOKUP($A883,'Prihodi- plan-izvršenje'!$A$4:$H$500,8,FALSE),0)))</f>
        <v>0</v>
      </c>
      <c r="T883" s="88" t="str">
        <f>IF($A883&gt;$A$2,VLOOKUP($A883,'Neizmirene obaveze JLS'!$A$11:R$500,R$1,FALSE),"")</f>
        <v/>
      </c>
      <c r="U883" s="88">
        <f>IF($A883&gt;$A$2,VLOOKUP($A883,'Neizmirene obaveze JLS'!$A$11:S$500,S$1,FALSE),0)</f>
        <v>0</v>
      </c>
      <c r="V883" s="88">
        <f t="shared" si="78"/>
        <v>0</v>
      </c>
      <c r="W883" s="74"/>
      <c r="X883" s="74"/>
      <c r="Y883" s="74"/>
      <c r="Z883" s="74"/>
      <c r="AA883" s="193">
        <f t="shared" si="79"/>
        <v>1</v>
      </c>
      <c r="AB883" s="193" t="str">
        <f t="shared" si="80"/>
        <v/>
      </c>
    </row>
    <row r="884" spans="1:28">
      <c r="A884" s="89">
        <f>IF(AND(COUNTIF(A$1:A$3,"&gt;0")=1,MAX(A$8:A883)&lt;A$1),A883+1,IF(AND(COUNTIF(A$1:A$3,"&gt;0")=2,MAX(A$8:A883)&lt;A$2),A883+1,IF(AND(COUNTIF(A$1:A$3,"&gt;0")=3,MAX(A$8:A883)&lt;A$3),A883+1,0)))</f>
        <v>0</v>
      </c>
      <c r="B884" s="89" t="str">
        <f t="shared" si="81"/>
        <v/>
      </c>
      <c r="C884" s="89" t="str">
        <f t="shared" si="82"/>
        <v/>
      </c>
      <c r="D884" s="87" t="str">
        <f>IF($A884=0,"",IF($A884&lt;=$A$1,+VLOOKUP($A884,'Rashodi- plan-izvršenje'!$A$8:B$1500,'prenos-P-R-N'!D$1,FALSE),IF($A884&gt;$A$2,+VLOOKUP($A884,'Neizmirene obaveze JLS'!$A$11:B$500,'prenos-P-R-N'!D$1,FALSE),"")))</f>
        <v/>
      </c>
      <c r="E884" s="87" t="str">
        <f>IF($A884=0,"",IF($A884&lt;=$A$1,+VLOOKUP($A884,'Rashodi- plan-izvršenje'!$A$8:C$1500,'prenos-P-R-N'!E$1,FALSE),IF($A884&gt;$A$2,+VLOOKUP($A884,'Neizmirene obaveze JLS'!$A$11:C$500,'prenos-P-R-N'!E$1,FALSE),"")))</f>
        <v/>
      </c>
      <c r="F884" s="87" t="str">
        <f>IF($A884=0,"",IF($A884&lt;=$A$1,+VLOOKUP($A884,'Rashodi- plan-izvršenje'!$A$8:D$1500,'prenos-P-R-N'!F$1,FALSE),IF($A884&gt;$A$2,+VLOOKUP($A884,'Neizmirene obaveze JLS'!$A$11:D$500,'prenos-P-R-N'!F$1,FALSE),"")))</f>
        <v/>
      </c>
      <c r="G884" s="87" t="str">
        <f>IF($A884=0,"",IF($A884&lt;=$A$1,+VLOOKUP($A884,'Rashodi- plan-izvršenje'!$A$8:E$1500,'prenos-P-R-N'!G$1,FALSE),IF($A884&gt;$A$2,+VLOOKUP($A884,'Neizmirene obaveze JLS'!$A$11:E$500,'prenos-P-R-N'!G$1,FALSE),"")))</f>
        <v/>
      </c>
      <c r="H884" s="87" t="str">
        <f>IF($A884=0,"",IF($A884&lt;=$A$1,+VLOOKUP($A884,'Rashodi- plan-izvršenje'!$A$8:F$1500,'prenos-P-R-N'!H$1,FALSE),IF($A884&gt;$A$2,+VLOOKUP($A884,'Neizmirene obaveze JLS'!$A$11:F$500,'prenos-P-R-N'!H$1,FALSE),"")))</f>
        <v/>
      </c>
      <c r="I884" s="87" t="str">
        <f>IF($A884=0,"",IF($A884&lt;=$A$1,+VLOOKUP($A884,'Rashodi- plan-izvršenje'!$A$8:G$1500,'prenos-P-R-N'!I$1,FALSE),IF($A884&gt;$A$2,+VLOOKUP($A884,'Neizmirene obaveze JLS'!$A$11:G$500,'prenos-P-R-N'!I$1,FALSE),"")))</f>
        <v/>
      </c>
      <c r="J884" s="87" t="str">
        <f>IF($A884=0,"",IF($A884&lt;=$A$1,+VLOOKUP($A884,'Rashodi- plan-izvršenje'!$A$8:H$1500,'prenos-P-R-N'!J$1,FALSE),IF($A884&gt;$A$2,+VLOOKUP($A884,'Neizmirene obaveze JLS'!$A$11:H$500,'prenos-P-R-N'!J$1,FALSE),"")))</f>
        <v/>
      </c>
      <c r="K884" s="87" t="str">
        <f>IF($A884=0,"",IF($A884&lt;=$A$1,+VLOOKUP($A884,'Rashodi- plan-izvršenje'!$A$8:I$1500,'prenos-P-R-N'!K$1,FALSE),IF($A884&gt;$A$2,+VLOOKUP($A884,'Neizmirene obaveze JLS'!$A$11:I$500,'prenos-P-R-N'!K$1,FALSE),"")))</f>
        <v/>
      </c>
      <c r="L884" t="str">
        <f>IF(A884=0,"",IF(A884&lt;=A$1,+IF(VLOOKUP(A884,'Rashodi- plan-izvršenje'!A$8:J$1500,M$1,FALSE)&gt;0,"Програмска активност","Пројекат"),IF(A884&gt;A$2,+IF(VLOOKUP(A884,'Neizmirene obaveze JLS'!A$8:J$2008,M$1,FALSE)&gt;0,"Програмска активност","Пројекат"),"")))</f>
        <v/>
      </c>
      <c r="M884" s="87" t="str">
        <f>IF(A884=0,"",IF($A884&lt;=$A$1,+IF(VLOOKUP($A884,'Rashodi- plan-izvršenje'!$A$8:$M$1500,10,FALSE)&gt;0,VLOOKUP($A884,'Rashodi- plan-izvršenje'!$A$8:$M$1500,10,FALSE),VLOOKUP($A884,'Rashodi- plan-izvršenje'!$A$8:$M$1500,12,FALSE)),+IF($A884&gt;$A$2,IF(VLOOKUP($A884,'Neizmirene obaveze JLS'!$A$8:$M$1500,10,FALSE)&gt;0,VLOOKUP($A884,'Neizmirene obaveze JLS'!$A$11:$M$1500,10,FALSE),VLOOKUP($A884,'Neizmirene obaveze JLS'!$A$11:$M$1500,12,FALSE)),0)))</f>
        <v/>
      </c>
      <c r="N884" s="87" t="str">
        <f>IF(A884=0,"",IF($A884&lt;=$A$1,+IF(VLOOKUP(A884,'Rashodi- plan-izvršenje'!$A$8:$M$1500,10,FALSE)&gt;0,VLOOKUP(A884,'Rashodi- plan-izvršenje'!$A$8:$M$1500,11,FALSE),VLOOKUP(A884,'Rashodi- plan-izvršenje'!$A$8:$M$1500,13,FALSE)),+IF($A884&gt;$A$2,IF(VLOOKUP($A884,'Neizmirene obaveze JLS'!$A$8:$M$1500,10,FALSE)&gt;0,VLOOKUP($A884,'Neizmirene obaveze JLS'!$A$11:$M$1500,11,FALSE),VLOOKUP($A884,'Neizmirene obaveze JLS'!$A$11:$M$1500,13,FALSE)),0)))</f>
        <v/>
      </c>
      <c r="O884" s="87" t="str">
        <f>IF(A884=0,"",IF($A884&lt;=$A$1,VALUE(+VLOOKUP($A884,'Rashodi- plan-izvršenje'!$A$8:N$1500,'prenos-P-R-N'!O$1,FALSE)),IF($A884&lt;=A$2,VALUE(VLOOKUP($A884,'Prihodi- plan-izvršenje'!$A$8:$H$500,6,FALSE)),VALUE(VLOOKUP($A884,'Neizmirene obaveze JLS'!$A$8:$N$500,O$1,FALSE)))))</f>
        <v/>
      </c>
      <c r="P884" s="87" t="str">
        <f>IF(A884=0,"",IF(A884=0,0,IF(A884&gt;A$2,'šifarnik K-izvor'!G$3,+IF(Q884&lt;700,+'šifarnik K-izvor'!G$2,'šifarnik K-izvor'!G$1))))</f>
        <v/>
      </c>
      <c r="Q884" s="87">
        <f>IF($A884&lt;=$A$1,VALUE(+VLOOKUP($A884,'Rashodi- plan-izvršenje'!$A$8:O$1500,'prenos-P-R-N'!Q$1,FALSE)),IF($A884&lt;=$A$2,VLOOKUP($A884,'Prihodi- plan-izvršenje'!$A$4:$H$500,4,FALSE),IF($A884&lt;=$A$3,VLOOKUP(A884,'Neizmirene obaveze JLS'!$A$11:O$500,Q$1,FALSE),"")))</f>
        <v>0</v>
      </c>
      <c r="R884" s="88">
        <f>IF($A884&lt;=$A$1,VALUE(+VLOOKUP($A884,'Rashodi- plan-izvršenje'!$A$8:P$1500,'prenos-P-R-N'!R$1,FALSE)),IF($A884&lt;=$A$2,VLOOKUP($A884,'Prihodi- plan-izvršenje'!$A$4:$H$500,7,FALSE),""))</f>
        <v>0</v>
      </c>
      <c r="S884" s="88">
        <f>IF(A884=0,0,IF($A884&lt;=$A$1,VALUE(+VLOOKUP($A884,'Rashodi- plan-izvršenje'!$A$8:Q$1500,'prenos-P-R-N'!S$1,FALSE)),IF($A884&lt;=$A$2,VLOOKUP($A884,'Prihodi- plan-izvršenje'!$A$4:$H$500,8,FALSE),0)))</f>
        <v>0</v>
      </c>
      <c r="T884" s="88" t="str">
        <f>IF($A884&gt;$A$2,VLOOKUP($A884,'Neizmirene obaveze JLS'!$A$11:R$500,R$1,FALSE),"")</f>
        <v/>
      </c>
      <c r="U884" s="88">
        <f>IF($A884&gt;$A$2,VLOOKUP($A884,'Neizmirene obaveze JLS'!$A$11:S$500,S$1,FALSE),0)</f>
        <v>0</v>
      </c>
      <c r="V884" s="88">
        <f t="shared" si="78"/>
        <v>0</v>
      </c>
      <c r="W884" s="74"/>
      <c r="X884" s="74"/>
      <c r="Y884" s="74"/>
      <c r="Z884" s="74"/>
      <c r="AA884" s="193">
        <f t="shared" si="79"/>
        <v>1</v>
      </c>
      <c r="AB884" s="193" t="str">
        <f t="shared" si="80"/>
        <v/>
      </c>
    </row>
    <row r="885" spans="1:28">
      <c r="A885" s="89">
        <f>IF(AND(COUNTIF(A$1:A$3,"&gt;0")=1,MAX(A$8:A884)&lt;A$1),A884+1,IF(AND(COUNTIF(A$1:A$3,"&gt;0")=2,MAX(A$8:A884)&lt;A$2),A884+1,IF(AND(COUNTIF(A$1:A$3,"&gt;0")=3,MAX(A$8:A884)&lt;A$3),A884+1,0)))</f>
        <v>0</v>
      </c>
      <c r="B885" s="89" t="str">
        <f t="shared" si="81"/>
        <v/>
      </c>
      <c r="C885" s="89" t="str">
        <f t="shared" si="82"/>
        <v/>
      </c>
      <c r="D885" s="87" t="str">
        <f>IF($A885=0,"",IF($A885&lt;=$A$1,+VLOOKUP($A885,'Rashodi- plan-izvršenje'!$A$8:B$1500,'prenos-P-R-N'!D$1,FALSE),IF($A885&gt;$A$2,+VLOOKUP($A885,'Neizmirene obaveze JLS'!$A$11:B$500,'prenos-P-R-N'!D$1,FALSE),"")))</f>
        <v/>
      </c>
      <c r="E885" s="87" t="str">
        <f>IF($A885=0,"",IF($A885&lt;=$A$1,+VLOOKUP($A885,'Rashodi- plan-izvršenje'!$A$8:C$1500,'prenos-P-R-N'!E$1,FALSE),IF($A885&gt;$A$2,+VLOOKUP($A885,'Neizmirene obaveze JLS'!$A$11:C$500,'prenos-P-R-N'!E$1,FALSE),"")))</f>
        <v/>
      </c>
      <c r="F885" s="87" t="str">
        <f>IF($A885=0,"",IF($A885&lt;=$A$1,+VLOOKUP($A885,'Rashodi- plan-izvršenje'!$A$8:D$1500,'prenos-P-R-N'!F$1,FALSE),IF($A885&gt;$A$2,+VLOOKUP($A885,'Neizmirene obaveze JLS'!$A$11:D$500,'prenos-P-R-N'!F$1,FALSE),"")))</f>
        <v/>
      </c>
      <c r="G885" s="87" t="str">
        <f>IF($A885=0,"",IF($A885&lt;=$A$1,+VLOOKUP($A885,'Rashodi- plan-izvršenje'!$A$8:E$1500,'prenos-P-R-N'!G$1,FALSE),IF($A885&gt;$A$2,+VLOOKUP($A885,'Neizmirene obaveze JLS'!$A$11:E$500,'prenos-P-R-N'!G$1,FALSE),"")))</f>
        <v/>
      </c>
      <c r="H885" s="87" t="str">
        <f>IF($A885=0,"",IF($A885&lt;=$A$1,+VLOOKUP($A885,'Rashodi- plan-izvršenje'!$A$8:F$1500,'prenos-P-R-N'!H$1,FALSE),IF($A885&gt;$A$2,+VLOOKUP($A885,'Neizmirene obaveze JLS'!$A$11:F$500,'prenos-P-R-N'!H$1,FALSE),"")))</f>
        <v/>
      </c>
      <c r="I885" s="87" t="str">
        <f>IF($A885=0,"",IF($A885&lt;=$A$1,+VLOOKUP($A885,'Rashodi- plan-izvršenje'!$A$8:G$1500,'prenos-P-R-N'!I$1,FALSE),IF($A885&gt;$A$2,+VLOOKUP($A885,'Neizmirene obaveze JLS'!$A$11:G$500,'prenos-P-R-N'!I$1,FALSE),"")))</f>
        <v/>
      </c>
      <c r="J885" s="87" t="str">
        <f>IF($A885=0,"",IF($A885&lt;=$A$1,+VLOOKUP($A885,'Rashodi- plan-izvršenje'!$A$8:H$1500,'prenos-P-R-N'!J$1,FALSE),IF($A885&gt;$A$2,+VLOOKUP($A885,'Neizmirene obaveze JLS'!$A$11:H$500,'prenos-P-R-N'!J$1,FALSE),"")))</f>
        <v/>
      </c>
      <c r="K885" s="87" t="str">
        <f>IF($A885=0,"",IF($A885&lt;=$A$1,+VLOOKUP($A885,'Rashodi- plan-izvršenje'!$A$8:I$1500,'prenos-P-R-N'!K$1,FALSE),IF($A885&gt;$A$2,+VLOOKUP($A885,'Neizmirene obaveze JLS'!$A$11:I$500,'prenos-P-R-N'!K$1,FALSE),"")))</f>
        <v/>
      </c>
      <c r="L885" t="str">
        <f>IF(A885=0,"",IF(A885&lt;=A$1,+IF(VLOOKUP(A885,'Rashodi- plan-izvršenje'!A$8:J$1500,M$1,FALSE)&gt;0,"Програмска активност","Пројекат"),IF(A885&gt;A$2,+IF(VLOOKUP(A885,'Neizmirene obaveze JLS'!A$8:J$2008,M$1,FALSE)&gt;0,"Програмска активност","Пројекат"),"")))</f>
        <v/>
      </c>
      <c r="M885" s="87" t="str">
        <f>IF(A885=0,"",IF($A885&lt;=$A$1,+IF(VLOOKUP($A885,'Rashodi- plan-izvršenje'!$A$8:$M$1500,10,FALSE)&gt;0,VLOOKUP($A885,'Rashodi- plan-izvršenje'!$A$8:$M$1500,10,FALSE),VLOOKUP($A885,'Rashodi- plan-izvršenje'!$A$8:$M$1500,12,FALSE)),+IF($A885&gt;$A$2,IF(VLOOKUP($A885,'Neizmirene obaveze JLS'!$A$8:$M$1500,10,FALSE)&gt;0,VLOOKUP($A885,'Neizmirene obaveze JLS'!$A$11:$M$1500,10,FALSE),VLOOKUP($A885,'Neizmirene obaveze JLS'!$A$11:$M$1500,12,FALSE)),0)))</f>
        <v/>
      </c>
      <c r="N885" s="87" t="str">
        <f>IF(A885=0,"",IF($A885&lt;=$A$1,+IF(VLOOKUP(A885,'Rashodi- plan-izvršenje'!$A$8:$M$1500,10,FALSE)&gt;0,VLOOKUP(A885,'Rashodi- plan-izvršenje'!$A$8:$M$1500,11,FALSE),VLOOKUP(A885,'Rashodi- plan-izvršenje'!$A$8:$M$1500,13,FALSE)),+IF($A885&gt;$A$2,IF(VLOOKUP($A885,'Neizmirene obaveze JLS'!$A$8:$M$1500,10,FALSE)&gt;0,VLOOKUP($A885,'Neizmirene obaveze JLS'!$A$11:$M$1500,11,FALSE),VLOOKUP($A885,'Neizmirene obaveze JLS'!$A$11:$M$1500,13,FALSE)),0)))</f>
        <v/>
      </c>
      <c r="O885" s="87" t="str">
        <f>IF(A885=0,"",IF($A885&lt;=$A$1,VALUE(+VLOOKUP($A885,'Rashodi- plan-izvršenje'!$A$8:N$1500,'prenos-P-R-N'!O$1,FALSE)),IF($A885&lt;=A$2,VALUE(VLOOKUP($A885,'Prihodi- plan-izvršenje'!$A$8:$H$500,6,FALSE)),VALUE(VLOOKUP($A885,'Neizmirene obaveze JLS'!$A$8:$N$500,O$1,FALSE)))))</f>
        <v/>
      </c>
      <c r="P885" s="87" t="str">
        <f>IF(A885=0,"",IF(A885=0,0,IF(A885&gt;A$2,'šifarnik K-izvor'!G$3,+IF(Q885&lt;700,+'šifarnik K-izvor'!G$2,'šifarnik K-izvor'!G$1))))</f>
        <v/>
      </c>
      <c r="Q885" s="87">
        <f>IF($A885&lt;=$A$1,VALUE(+VLOOKUP($A885,'Rashodi- plan-izvršenje'!$A$8:O$1500,'prenos-P-R-N'!Q$1,FALSE)),IF($A885&lt;=$A$2,VLOOKUP($A885,'Prihodi- plan-izvršenje'!$A$4:$H$500,4,FALSE),IF($A885&lt;=$A$3,VLOOKUP(A885,'Neizmirene obaveze JLS'!$A$11:O$500,Q$1,FALSE),"")))</f>
        <v>0</v>
      </c>
      <c r="R885" s="88">
        <f>IF($A885&lt;=$A$1,VALUE(+VLOOKUP($A885,'Rashodi- plan-izvršenje'!$A$8:P$1500,'prenos-P-R-N'!R$1,FALSE)),IF($A885&lt;=$A$2,VLOOKUP($A885,'Prihodi- plan-izvršenje'!$A$4:$H$500,7,FALSE),""))</f>
        <v>0</v>
      </c>
      <c r="S885" s="88">
        <f>IF(A885=0,0,IF($A885&lt;=$A$1,VALUE(+VLOOKUP($A885,'Rashodi- plan-izvršenje'!$A$8:Q$1500,'prenos-P-R-N'!S$1,FALSE)),IF($A885&lt;=$A$2,VLOOKUP($A885,'Prihodi- plan-izvršenje'!$A$4:$H$500,8,FALSE),0)))</f>
        <v>0</v>
      </c>
      <c r="T885" s="88" t="str">
        <f>IF($A885&gt;$A$2,VLOOKUP($A885,'Neizmirene obaveze JLS'!$A$11:R$500,R$1,FALSE),"")</f>
        <v/>
      </c>
      <c r="U885" s="88">
        <f>IF($A885&gt;$A$2,VLOOKUP($A885,'Neizmirene obaveze JLS'!$A$11:S$500,S$1,FALSE),0)</f>
        <v>0</v>
      </c>
      <c r="V885" s="88">
        <f t="shared" si="78"/>
        <v>0</v>
      </c>
      <c r="W885" s="74"/>
      <c r="X885" s="74"/>
      <c r="Y885" s="74"/>
      <c r="Z885" s="74"/>
      <c r="AA885" s="193">
        <f t="shared" si="79"/>
        <v>1</v>
      </c>
      <c r="AB885" s="193" t="str">
        <f t="shared" si="80"/>
        <v/>
      </c>
    </row>
    <row r="886" spans="1:28">
      <c r="A886" s="89">
        <f>IF(AND(COUNTIF(A$1:A$3,"&gt;0")=1,MAX(A$8:A885)&lt;A$1),A885+1,IF(AND(COUNTIF(A$1:A$3,"&gt;0")=2,MAX(A$8:A885)&lt;A$2),A885+1,IF(AND(COUNTIF(A$1:A$3,"&gt;0")=3,MAX(A$8:A885)&lt;A$3),A885+1,0)))</f>
        <v>0</v>
      </c>
      <c r="B886" s="89" t="str">
        <f t="shared" si="81"/>
        <v/>
      </c>
      <c r="C886" s="89" t="str">
        <f t="shared" si="82"/>
        <v/>
      </c>
      <c r="D886" s="87" t="str">
        <f>IF($A886=0,"",IF($A886&lt;=$A$1,+VLOOKUP($A886,'Rashodi- plan-izvršenje'!$A$8:B$1500,'prenos-P-R-N'!D$1,FALSE),IF($A886&gt;$A$2,+VLOOKUP($A886,'Neizmirene obaveze JLS'!$A$11:B$500,'prenos-P-R-N'!D$1,FALSE),"")))</f>
        <v/>
      </c>
      <c r="E886" s="87" t="str">
        <f>IF($A886=0,"",IF($A886&lt;=$A$1,+VLOOKUP($A886,'Rashodi- plan-izvršenje'!$A$8:C$1500,'prenos-P-R-N'!E$1,FALSE),IF($A886&gt;$A$2,+VLOOKUP($A886,'Neizmirene obaveze JLS'!$A$11:C$500,'prenos-P-R-N'!E$1,FALSE),"")))</f>
        <v/>
      </c>
      <c r="F886" s="87" t="str">
        <f>IF($A886=0,"",IF($A886&lt;=$A$1,+VLOOKUP($A886,'Rashodi- plan-izvršenje'!$A$8:D$1500,'prenos-P-R-N'!F$1,FALSE),IF($A886&gt;$A$2,+VLOOKUP($A886,'Neizmirene obaveze JLS'!$A$11:D$500,'prenos-P-R-N'!F$1,FALSE),"")))</f>
        <v/>
      </c>
      <c r="G886" s="87" t="str">
        <f>IF($A886=0,"",IF($A886&lt;=$A$1,+VLOOKUP($A886,'Rashodi- plan-izvršenje'!$A$8:E$1500,'prenos-P-R-N'!G$1,FALSE),IF($A886&gt;$A$2,+VLOOKUP($A886,'Neizmirene obaveze JLS'!$A$11:E$500,'prenos-P-R-N'!G$1,FALSE),"")))</f>
        <v/>
      </c>
      <c r="H886" s="87" t="str">
        <f>IF($A886=0,"",IF($A886&lt;=$A$1,+VLOOKUP($A886,'Rashodi- plan-izvršenje'!$A$8:F$1500,'prenos-P-R-N'!H$1,FALSE),IF($A886&gt;$A$2,+VLOOKUP($A886,'Neizmirene obaveze JLS'!$A$11:F$500,'prenos-P-R-N'!H$1,FALSE),"")))</f>
        <v/>
      </c>
      <c r="I886" s="87" t="str">
        <f>IF($A886=0,"",IF($A886&lt;=$A$1,+VLOOKUP($A886,'Rashodi- plan-izvršenje'!$A$8:G$1500,'prenos-P-R-N'!I$1,FALSE),IF($A886&gt;$A$2,+VLOOKUP($A886,'Neizmirene obaveze JLS'!$A$11:G$500,'prenos-P-R-N'!I$1,FALSE),"")))</f>
        <v/>
      </c>
      <c r="J886" s="87" t="str">
        <f>IF($A886=0,"",IF($A886&lt;=$A$1,+VLOOKUP($A886,'Rashodi- plan-izvršenje'!$A$8:H$1500,'prenos-P-R-N'!J$1,FALSE),IF($A886&gt;$A$2,+VLOOKUP($A886,'Neizmirene obaveze JLS'!$A$11:H$500,'prenos-P-R-N'!J$1,FALSE),"")))</f>
        <v/>
      </c>
      <c r="K886" s="87" t="str">
        <f>IF($A886=0,"",IF($A886&lt;=$A$1,+VLOOKUP($A886,'Rashodi- plan-izvršenje'!$A$8:I$1500,'prenos-P-R-N'!K$1,FALSE),IF($A886&gt;$A$2,+VLOOKUP($A886,'Neizmirene obaveze JLS'!$A$11:I$500,'prenos-P-R-N'!K$1,FALSE),"")))</f>
        <v/>
      </c>
      <c r="L886" t="str">
        <f>IF(A886=0,"",IF(A886&lt;=A$1,+IF(VLOOKUP(A886,'Rashodi- plan-izvršenje'!A$8:J$1500,M$1,FALSE)&gt;0,"Програмска активност","Пројекат"),IF(A886&gt;A$2,+IF(VLOOKUP(A886,'Neizmirene obaveze JLS'!A$8:J$2008,M$1,FALSE)&gt;0,"Програмска активност","Пројекат"),"")))</f>
        <v/>
      </c>
      <c r="M886" s="87" t="str">
        <f>IF(A886=0,"",IF($A886&lt;=$A$1,+IF(VLOOKUP($A886,'Rashodi- plan-izvršenje'!$A$8:$M$1500,10,FALSE)&gt;0,VLOOKUP($A886,'Rashodi- plan-izvršenje'!$A$8:$M$1500,10,FALSE),VLOOKUP($A886,'Rashodi- plan-izvršenje'!$A$8:$M$1500,12,FALSE)),+IF($A886&gt;$A$2,IF(VLOOKUP($A886,'Neizmirene obaveze JLS'!$A$8:$M$1500,10,FALSE)&gt;0,VLOOKUP($A886,'Neizmirene obaveze JLS'!$A$11:$M$1500,10,FALSE),VLOOKUP($A886,'Neizmirene obaveze JLS'!$A$11:$M$1500,12,FALSE)),0)))</f>
        <v/>
      </c>
      <c r="N886" s="87" t="str">
        <f>IF(A886=0,"",IF($A886&lt;=$A$1,+IF(VLOOKUP(A886,'Rashodi- plan-izvršenje'!$A$8:$M$1500,10,FALSE)&gt;0,VLOOKUP(A886,'Rashodi- plan-izvršenje'!$A$8:$M$1500,11,FALSE),VLOOKUP(A886,'Rashodi- plan-izvršenje'!$A$8:$M$1500,13,FALSE)),+IF($A886&gt;$A$2,IF(VLOOKUP($A886,'Neizmirene obaveze JLS'!$A$8:$M$1500,10,FALSE)&gt;0,VLOOKUP($A886,'Neizmirene obaveze JLS'!$A$11:$M$1500,11,FALSE),VLOOKUP($A886,'Neizmirene obaveze JLS'!$A$11:$M$1500,13,FALSE)),0)))</f>
        <v/>
      </c>
      <c r="O886" s="87" t="str">
        <f>IF(A886=0,"",IF($A886&lt;=$A$1,VALUE(+VLOOKUP($A886,'Rashodi- plan-izvršenje'!$A$8:N$1500,'prenos-P-R-N'!O$1,FALSE)),IF($A886&lt;=A$2,VALUE(VLOOKUP($A886,'Prihodi- plan-izvršenje'!$A$8:$H$500,6,FALSE)),VALUE(VLOOKUP($A886,'Neizmirene obaveze JLS'!$A$8:$N$500,O$1,FALSE)))))</f>
        <v/>
      </c>
      <c r="P886" s="87" t="str">
        <f>IF(A886=0,"",IF(A886=0,0,IF(A886&gt;A$2,'šifarnik K-izvor'!G$3,+IF(Q886&lt;700,+'šifarnik K-izvor'!G$2,'šifarnik K-izvor'!G$1))))</f>
        <v/>
      </c>
      <c r="Q886" s="87">
        <f>IF($A886&lt;=$A$1,VALUE(+VLOOKUP($A886,'Rashodi- plan-izvršenje'!$A$8:O$1500,'prenos-P-R-N'!Q$1,FALSE)),IF($A886&lt;=$A$2,VLOOKUP($A886,'Prihodi- plan-izvršenje'!$A$4:$H$500,4,FALSE),IF($A886&lt;=$A$3,VLOOKUP(A886,'Neizmirene obaveze JLS'!$A$11:O$500,Q$1,FALSE),"")))</f>
        <v>0</v>
      </c>
      <c r="R886" s="88">
        <f>IF($A886&lt;=$A$1,VALUE(+VLOOKUP($A886,'Rashodi- plan-izvršenje'!$A$8:P$1500,'prenos-P-R-N'!R$1,FALSE)),IF($A886&lt;=$A$2,VLOOKUP($A886,'Prihodi- plan-izvršenje'!$A$4:$H$500,7,FALSE),""))</f>
        <v>0</v>
      </c>
      <c r="S886" s="88">
        <f>IF(A886=0,0,IF($A886&lt;=$A$1,VALUE(+VLOOKUP($A886,'Rashodi- plan-izvršenje'!$A$8:Q$1500,'prenos-P-R-N'!S$1,FALSE)),IF($A886&lt;=$A$2,VLOOKUP($A886,'Prihodi- plan-izvršenje'!$A$4:$H$500,8,FALSE),0)))</f>
        <v>0</v>
      </c>
      <c r="T886" s="88" t="str">
        <f>IF($A886&gt;$A$2,VLOOKUP($A886,'Neizmirene obaveze JLS'!$A$11:R$500,R$1,FALSE),"")</f>
        <v/>
      </c>
      <c r="U886" s="88">
        <f>IF($A886&gt;$A$2,VLOOKUP($A886,'Neizmirene obaveze JLS'!$A$11:S$500,S$1,FALSE),0)</f>
        <v>0</v>
      </c>
      <c r="V886" s="88">
        <f t="shared" si="78"/>
        <v>0</v>
      </c>
      <c r="W886" s="74"/>
      <c r="X886" s="74"/>
      <c r="Y886" s="74"/>
      <c r="Z886" s="74"/>
      <c r="AA886" s="193">
        <f t="shared" si="79"/>
        <v>1</v>
      </c>
      <c r="AB886" s="193" t="str">
        <f t="shared" si="80"/>
        <v/>
      </c>
    </row>
    <row r="887" spans="1:28">
      <c r="A887" s="89">
        <f>IF(AND(COUNTIF(A$1:A$3,"&gt;0")=1,MAX(A$8:A886)&lt;A$1),A886+1,IF(AND(COUNTIF(A$1:A$3,"&gt;0")=2,MAX(A$8:A886)&lt;A$2),A886+1,IF(AND(COUNTIF(A$1:A$3,"&gt;0")=3,MAX(A$8:A886)&lt;A$3),A886+1,0)))</f>
        <v>0</v>
      </c>
      <c r="B887" s="89" t="str">
        <f t="shared" si="81"/>
        <v/>
      </c>
      <c r="C887" s="89" t="str">
        <f t="shared" si="82"/>
        <v/>
      </c>
      <c r="D887" s="87" t="str">
        <f>IF($A887=0,"",IF($A887&lt;=$A$1,+VLOOKUP($A887,'Rashodi- plan-izvršenje'!$A$8:B$1500,'prenos-P-R-N'!D$1,FALSE),IF($A887&gt;$A$2,+VLOOKUP($A887,'Neizmirene obaveze JLS'!$A$11:B$500,'prenos-P-R-N'!D$1,FALSE),"")))</f>
        <v/>
      </c>
      <c r="E887" s="87" t="str">
        <f>IF($A887=0,"",IF($A887&lt;=$A$1,+VLOOKUP($A887,'Rashodi- plan-izvršenje'!$A$8:C$1500,'prenos-P-R-N'!E$1,FALSE),IF($A887&gt;$A$2,+VLOOKUP($A887,'Neizmirene obaveze JLS'!$A$11:C$500,'prenos-P-R-N'!E$1,FALSE),"")))</f>
        <v/>
      </c>
      <c r="F887" s="87" t="str">
        <f>IF($A887=0,"",IF($A887&lt;=$A$1,+VLOOKUP($A887,'Rashodi- plan-izvršenje'!$A$8:D$1500,'prenos-P-R-N'!F$1,FALSE),IF($A887&gt;$A$2,+VLOOKUP($A887,'Neizmirene obaveze JLS'!$A$11:D$500,'prenos-P-R-N'!F$1,FALSE),"")))</f>
        <v/>
      </c>
      <c r="G887" s="87" t="str">
        <f>IF($A887=0,"",IF($A887&lt;=$A$1,+VLOOKUP($A887,'Rashodi- plan-izvršenje'!$A$8:E$1500,'prenos-P-R-N'!G$1,FALSE),IF($A887&gt;$A$2,+VLOOKUP($A887,'Neizmirene obaveze JLS'!$A$11:E$500,'prenos-P-R-N'!G$1,FALSE),"")))</f>
        <v/>
      </c>
      <c r="H887" s="87" t="str">
        <f>IF($A887=0,"",IF($A887&lt;=$A$1,+VLOOKUP($A887,'Rashodi- plan-izvršenje'!$A$8:F$1500,'prenos-P-R-N'!H$1,FALSE),IF($A887&gt;$A$2,+VLOOKUP($A887,'Neizmirene obaveze JLS'!$A$11:F$500,'prenos-P-R-N'!H$1,FALSE),"")))</f>
        <v/>
      </c>
      <c r="I887" s="87" t="str">
        <f>IF($A887=0,"",IF($A887&lt;=$A$1,+VLOOKUP($A887,'Rashodi- plan-izvršenje'!$A$8:G$1500,'prenos-P-R-N'!I$1,FALSE),IF($A887&gt;$A$2,+VLOOKUP($A887,'Neizmirene obaveze JLS'!$A$11:G$500,'prenos-P-R-N'!I$1,FALSE),"")))</f>
        <v/>
      </c>
      <c r="J887" s="87" t="str">
        <f>IF($A887=0,"",IF($A887&lt;=$A$1,+VLOOKUP($A887,'Rashodi- plan-izvršenje'!$A$8:H$1500,'prenos-P-R-N'!J$1,FALSE),IF($A887&gt;$A$2,+VLOOKUP($A887,'Neizmirene obaveze JLS'!$A$11:H$500,'prenos-P-R-N'!J$1,FALSE),"")))</f>
        <v/>
      </c>
      <c r="K887" s="87" t="str">
        <f>IF($A887=0,"",IF($A887&lt;=$A$1,+VLOOKUP($A887,'Rashodi- plan-izvršenje'!$A$8:I$1500,'prenos-P-R-N'!K$1,FALSE),IF($A887&gt;$A$2,+VLOOKUP($A887,'Neizmirene obaveze JLS'!$A$11:I$500,'prenos-P-R-N'!K$1,FALSE),"")))</f>
        <v/>
      </c>
      <c r="L887" t="str">
        <f>IF(A887=0,"",IF(A887&lt;=A$1,+IF(VLOOKUP(A887,'Rashodi- plan-izvršenje'!A$8:J$1500,M$1,FALSE)&gt;0,"Програмска активност","Пројекат"),IF(A887&gt;A$2,+IF(VLOOKUP(A887,'Neizmirene obaveze JLS'!A$8:J$2008,M$1,FALSE)&gt;0,"Програмска активност","Пројекат"),"")))</f>
        <v/>
      </c>
      <c r="M887" s="87" t="str">
        <f>IF(A887=0,"",IF($A887&lt;=$A$1,+IF(VLOOKUP($A887,'Rashodi- plan-izvršenje'!$A$8:$M$1500,10,FALSE)&gt;0,VLOOKUP($A887,'Rashodi- plan-izvršenje'!$A$8:$M$1500,10,FALSE),VLOOKUP($A887,'Rashodi- plan-izvršenje'!$A$8:$M$1500,12,FALSE)),+IF($A887&gt;$A$2,IF(VLOOKUP($A887,'Neizmirene obaveze JLS'!$A$8:$M$1500,10,FALSE)&gt;0,VLOOKUP($A887,'Neizmirene obaveze JLS'!$A$11:$M$1500,10,FALSE),VLOOKUP($A887,'Neizmirene obaveze JLS'!$A$11:$M$1500,12,FALSE)),0)))</f>
        <v/>
      </c>
      <c r="N887" s="87" t="str">
        <f>IF(A887=0,"",IF($A887&lt;=$A$1,+IF(VLOOKUP(A887,'Rashodi- plan-izvršenje'!$A$8:$M$1500,10,FALSE)&gt;0,VLOOKUP(A887,'Rashodi- plan-izvršenje'!$A$8:$M$1500,11,FALSE),VLOOKUP(A887,'Rashodi- plan-izvršenje'!$A$8:$M$1500,13,FALSE)),+IF($A887&gt;$A$2,IF(VLOOKUP($A887,'Neizmirene obaveze JLS'!$A$8:$M$1500,10,FALSE)&gt;0,VLOOKUP($A887,'Neizmirene obaveze JLS'!$A$11:$M$1500,11,FALSE),VLOOKUP($A887,'Neizmirene obaveze JLS'!$A$11:$M$1500,13,FALSE)),0)))</f>
        <v/>
      </c>
      <c r="O887" s="87" t="str">
        <f>IF(A887=0,"",IF($A887&lt;=$A$1,VALUE(+VLOOKUP($A887,'Rashodi- plan-izvršenje'!$A$8:N$1500,'prenos-P-R-N'!O$1,FALSE)),IF($A887&lt;=A$2,VALUE(VLOOKUP($A887,'Prihodi- plan-izvršenje'!$A$8:$H$500,6,FALSE)),VALUE(VLOOKUP($A887,'Neizmirene obaveze JLS'!$A$8:$N$500,O$1,FALSE)))))</f>
        <v/>
      </c>
      <c r="P887" s="87" t="str">
        <f>IF(A887=0,"",IF(A887=0,0,IF(A887&gt;A$2,'šifarnik K-izvor'!G$3,+IF(Q887&lt;700,+'šifarnik K-izvor'!G$2,'šifarnik K-izvor'!G$1))))</f>
        <v/>
      </c>
      <c r="Q887" s="87">
        <f>IF($A887&lt;=$A$1,VALUE(+VLOOKUP($A887,'Rashodi- plan-izvršenje'!$A$8:O$1500,'prenos-P-R-N'!Q$1,FALSE)),IF($A887&lt;=$A$2,VLOOKUP($A887,'Prihodi- plan-izvršenje'!$A$4:$H$500,4,FALSE),IF($A887&lt;=$A$3,VLOOKUP(A887,'Neizmirene obaveze JLS'!$A$11:O$500,Q$1,FALSE),"")))</f>
        <v>0</v>
      </c>
      <c r="R887" s="88">
        <f>IF($A887&lt;=$A$1,VALUE(+VLOOKUP($A887,'Rashodi- plan-izvršenje'!$A$8:P$1500,'prenos-P-R-N'!R$1,FALSE)),IF($A887&lt;=$A$2,VLOOKUP($A887,'Prihodi- plan-izvršenje'!$A$4:$H$500,7,FALSE),""))</f>
        <v>0</v>
      </c>
      <c r="S887" s="88">
        <f>IF(A887=0,0,IF($A887&lt;=$A$1,VALUE(+VLOOKUP($A887,'Rashodi- plan-izvršenje'!$A$8:Q$1500,'prenos-P-R-N'!S$1,FALSE)),IF($A887&lt;=$A$2,VLOOKUP($A887,'Prihodi- plan-izvršenje'!$A$4:$H$500,8,FALSE),0)))</f>
        <v>0</v>
      </c>
      <c r="T887" s="88" t="str">
        <f>IF($A887&gt;$A$2,VLOOKUP($A887,'Neizmirene obaveze JLS'!$A$11:R$500,R$1,FALSE),"")</f>
        <v/>
      </c>
      <c r="U887" s="88">
        <f>IF($A887&gt;$A$2,VLOOKUP($A887,'Neizmirene obaveze JLS'!$A$11:S$500,S$1,FALSE),0)</f>
        <v>0</v>
      </c>
      <c r="V887" s="88">
        <f t="shared" si="78"/>
        <v>0</v>
      </c>
      <c r="W887" s="74"/>
      <c r="X887" s="74"/>
      <c r="Y887" s="74"/>
      <c r="Z887" s="74"/>
      <c r="AA887" s="193">
        <f t="shared" si="79"/>
        <v>1</v>
      </c>
      <c r="AB887" s="193" t="str">
        <f t="shared" si="80"/>
        <v/>
      </c>
    </row>
    <row r="888" spans="1:28">
      <c r="A888" s="89">
        <f>IF(AND(COUNTIF(A$1:A$3,"&gt;0")=1,MAX(A$8:A887)&lt;A$1),A887+1,IF(AND(COUNTIF(A$1:A$3,"&gt;0")=2,MAX(A$8:A887)&lt;A$2),A887+1,IF(AND(COUNTIF(A$1:A$3,"&gt;0")=3,MAX(A$8:A887)&lt;A$3),A887+1,0)))</f>
        <v>0</v>
      </c>
      <c r="B888" s="89" t="str">
        <f t="shared" si="81"/>
        <v/>
      </c>
      <c r="C888" s="89" t="str">
        <f t="shared" si="82"/>
        <v/>
      </c>
      <c r="D888" s="87" t="str">
        <f>IF($A888=0,"",IF($A888&lt;=$A$1,+VLOOKUP($A888,'Rashodi- plan-izvršenje'!$A$8:B$1500,'prenos-P-R-N'!D$1,FALSE),IF($A888&gt;$A$2,+VLOOKUP($A888,'Neizmirene obaveze JLS'!$A$11:B$500,'prenos-P-R-N'!D$1,FALSE),"")))</f>
        <v/>
      </c>
      <c r="E888" s="87" t="str">
        <f>IF($A888=0,"",IF($A888&lt;=$A$1,+VLOOKUP($A888,'Rashodi- plan-izvršenje'!$A$8:C$1500,'prenos-P-R-N'!E$1,FALSE),IF($A888&gt;$A$2,+VLOOKUP($A888,'Neizmirene obaveze JLS'!$A$11:C$500,'prenos-P-R-N'!E$1,FALSE),"")))</f>
        <v/>
      </c>
      <c r="F888" s="87" t="str">
        <f>IF($A888=0,"",IF($A888&lt;=$A$1,+VLOOKUP($A888,'Rashodi- plan-izvršenje'!$A$8:D$1500,'prenos-P-R-N'!F$1,FALSE),IF($A888&gt;$A$2,+VLOOKUP($A888,'Neizmirene obaveze JLS'!$A$11:D$500,'prenos-P-R-N'!F$1,FALSE),"")))</f>
        <v/>
      </c>
      <c r="G888" s="87" t="str">
        <f>IF($A888=0,"",IF($A888&lt;=$A$1,+VLOOKUP($A888,'Rashodi- plan-izvršenje'!$A$8:E$1500,'prenos-P-R-N'!G$1,FALSE),IF($A888&gt;$A$2,+VLOOKUP($A888,'Neizmirene obaveze JLS'!$A$11:E$500,'prenos-P-R-N'!G$1,FALSE),"")))</f>
        <v/>
      </c>
      <c r="H888" s="87" t="str">
        <f>IF($A888=0,"",IF($A888&lt;=$A$1,+VLOOKUP($A888,'Rashodi- plan-izvršenje'!$A$8:F$1500,'prenos-P-R-N'!H$1,FALSE),IF($A888&gt;$A$2,+VLOOKUP($A888,'Neizmirene obaveze JLS'!$A$11:F$500,'prenos-P-R-N'!H$1,FALSE),"")))</f>
        <v/>
      </c>
      <c r="I888" s="87" t="str">
        <f>IF($A888=0,"",IF($A888&lt;=$A$1,+VLOOKUP($A888,'Rashodi- plan-izvršenje'!$A$8:G$1500,'prenos-P-R-N'!I$1,FALSE),IF($A888&gt;$A$2,+VLOOKUP($A888,'Neizmirene obaveze JLS'!$A$11:G$500,'prenos-P-R-N'!I$1,FALSE),"")))</f>
        <v/>
      </c>
      <c r="J888" s="87" t="str">
        <f>IF($A888=0,"",IF($A888&lt;=$A$1,+VLOOKUP($A888,'Rashodi- plan-izvršenje'!$A$8:H$1500,'prenos-P-R-N'!J$1,FALSE),IF($A888&gt;$A$2,+VLOOKUP($A888,'Neizmirene obaveze JLS'!$A$11:H$500,'prenos-P-R-N'!J$1,FALSE),"")))</f>
        <v/>
      </c>
      <c r="K888" s="87" t="str">
        <f>IF($A888=0,"",IF($A888&lt;=$A$1,+VLOOKUP($A888,'Rashodi- plan-izvršenje'!$A$8:I$1500,'prenos-P-R-N'!K$1,FALSE),IF($A888&gt;$A$2,+VLOOKUP($A888,'Neizmirene obaveze JLS'!$A$11:I$500,'prenos-P-R-N'!K$1,FALSE),"")))</f>
        <v/>
      </c>
      <c r="L888" t="str">
        <f>IF(A888=0,"",IF(A888&lt;=A$1,+IF(VLOOKUP(A888,'Rashodi- plan-izvršenje'!A$8:J$1500,M$1,FALSE)&gt;0,"Програмска активност","Пројекат"),IF(A888&gt;A$2,+IF(VLOOKUP(A888,'Neizmirene obaveze JLS'!A$8:J$2008,M$1,FALSE)&gt;0,"Програмска активност","Пројекат"),"")))</f>
        <v/>
      </c>
      <c r="M888" s="87" t="str">
        <f>IF(A888=0,"",IF($A888&lt;=$A$1,+IF(VLOOKUP($A888,'Rashodi- plan-izvršenje'!$A$8:$M$1500,10,FALSE)&gt;0,VLOOKUP($A888,'Rashodi- plan-izvršenje'!$A$8:$M$1500,10,FALSE),VLOOKUP($A888,'Rashodi- plan-izvršenje'!$A$8:$M$1500,12,FALSE)),+IF($A888&gt;$A$2,IF(VLOOKUP($A888,'Neizmirene obaveze JLS'!$A$8:$M$1500,10,FALSE)&gt;0,VLOOKUP($A888,'Neizmirene obaveze JLS'!$A$11:$M$1500,10,FALSE),VLOOKUP($A888,'Neizmirene obaveze JLS'!$A$11:$M$1500,12,FALSE)),0)))</f>
        <v/>
      </c>
      <c r="N888" s="87" t="str">
        <f>IF(A888=0,"",IF($A888&lt;=$A$1,+IF(VLOOKUP(A888,'Rashodi- plan-izvršenje'!$A$8:$M$1500,10,FALSE)&gt;0,VLOOKUP(A888,'Rashodi- plan-izvršenje'!$A$8:$M$1500,11,FALSE),VLOOKUP(A888,'Rashodi- plan-izvršenje'!$A$8:$M$1500,13,FALSE)),+IF($A888&gt;$A$2,IF(VLOOKUP($A888,'Neizmirene obaveze JLS'!$A$8:$M$1500,10,FALSE)&gt;0,VLOOKUP($A888,'Neizmirene obaveze JLS'!$A$11:$M$1500,11,FALSE),VLOOKUP($A888,'Neizmirene obaveze JLS'!$A$11:$M$1500,13,FALSE)),0)))</f>
        <v/>
      </c>
      <c r="O888" s="87" t="str">
        <f>IF(A888=0,"",IF($A888&lt;=$A$1,VALUE(+VLOOKUP($A888,'Rashodi- plan-izvršenje'!$A$8:N$1500,'prenos-P-R-N'!O$1,FALSE)),IF($A888&lt;=A$2,VALUE(VLOOKUP($A888,'Prihodi- plan-izvršenje'!$A$8:$H$500,6,FALSE)),VALUE(VLOOKUP($A888,'Neizmirene obaveze JLS'!$A$8:$N$500,O$1,FALSE)))))</f>
        <v/>
      </c>
      <c r="P888" s="87" t="str">
        <f>IF(A888=0,"",IF(A888=0,0,IF(A888&gt;A$2,'šifarnik K-izvor'!G$3,+IF(Q888&lt;700,+'šifarnik K-izvor'!G$2,'šifarnik K-izvor'!G$1))))</f>
        <v/>
      </c>
      <c r="Q888" s="87">
        <f>IF($A888&lt;=$A$1,VALUE(+VLOOKUP($A888,'Rashodi- plan-izvršenje'!$A$8:O$1500,'prenos-P-R-N'!Q$1,FALSE)),IF($A888&lt;=$A$2,VLOOKUP($A888,'Prihodi- plan-izvršenje'!$A$4:$H$500,4,FALSE),IF($A888&lt;=$A$3,VLOOKUP(A888,'Neizmirene obaveze JLS'!$A$11:O$500,Q$1,FALSE),"")))</f>
        <v>0</v>
      </c>
      <c r="R888" s="88">
        <f>IF($A888&lt;=$A$1,VALUE(+VLOOKUP($A888,'Rashodi- plan-izvršenje'!$A$8:P$1500,'prenos-P-R-N'!R$1,FALSE)),IF($A888&lt;=$A$2,VLOOKUP($A888,'Prihodi- plan-izvršenje'!$A$4:$H$500,7,FALSE),""))</f>
        <v>0</v>
      </c>
      <c r="S888" s="88">
        <f>IF(A888=0,0,IF($A888&lt;=$A$1,VALUE(+VLOOKUP($A888,'Rashodi- plan-izvršenje'!$A$8:Q$1500,'prenos-P-R-N'!S$1,FALSE)),IF($A888&lt;=$A$2,VLOOKUP($A888,'Prihodi- plan-izvršenje'!$A$4:$H$500,8,FALSE),0)))</f>
        <v>0</v>
      </c>
      <c r="T888" s="88" t="str">
        <f>IF($A888&gt;$A$2,VLOOKUP($A888,'Neizmirene obaveze JLS'!$A$11:R$500,R$1,FALSE),"")</f>
        <v/>
      </c>
      <c r="U888" s="88">
        <f>IF($A888&gt;$A$2,VLOOKUP($A888,'Neizmirene obaveze JLS'!$A$11:S$500,S$1,FALSE),0)</f>
        <v>0</v>
      </c>
      <c r="V888" s="88">
        <f t="shared" si="78"/>
        <v>0</v>
      </c>
      <c r="W888" s="74"/>
      <c r="X888" s="74"/>
      <c r="Y888" s="74"/>
      <c r="Z888" s="74"/>
      <c r="AA888" s="193">
        <f t="shared" si="79"/>
        <v>1</v>
      </c>
      <c r="AB888" s="193" t="str">
        <f t="shared" si="80"/>
        <v/>
      </c>
    </row>
    <row r="889" spans="1:28">
      <c r="A889" s="89">
        <f>IF(AND(COUNTIF(A$1:A$3,"&gt;0")=1,MAX(A$8:A888)&lt;A$1),A888+1,IF(AND(COUNTIF(A$1:A$3,"&gt;0")=2,MAX(A$8:A888)&lt;A$2),A888+1,IF(AND(COUNTIF(A$1:A$3,"&gt;0")=3,MAX(A$8:A888)&lt;A$3),A888+1,0)))</f>
        <v>0</v>
      </c>
      <c r="B889" s="89" t="str">
        <f t="shared" si="81"/>
        <v/>
      </c>
      <c r="C889" s="89" t="str">
        <f t="shared" si="82"/>
        <v/>
      </c>
      <c r="D889" s="87" t="str">
        <f>IF($A889=0,"",IF($A889&lt;=$A$1,+VLOOKUP($A889,'Rashodi- plan-izvršenje'!$A$8:B$1500,'prenos-P-R-N'!D$1,FALSE),IF($A889&gt;$A$2,+VLOOKUP($A889,'Neizmirene obaveze JLS'!$A$11:B$500,'prenos-P-R-N'!D$1,FALSE),"")))</f>
        <v/>
      </c>
      <c r="E889" s="87" t="str">
        <f>IF($A889=0,"",IF($A889&lt;=$A$1,+VLOOKUP($A889,'Rashodi- plan-izvršenje'!$A$8:C$1500,'prenos-P-R-N'!E$1,FALSE),IF($A889&gt;$A$2,+VLOOKUP($A889,'Neizmirene obaveze JLS'!$A$11:C$500,'prenos-P-R-N'!E$1,FALSE),"")))</f>
        <v/>
      </c>
      <c r="F889" s="87" t="str">
        <f>IF($A889=0,"",IF($A889&lt;=$A$1,+VLOOKUP($A889,'Rashodi- plan-izvršenje'!$A$8:D$1500,'prenos-P-R-N'!F$1,FALSE),IF($A889&gt;$A$2,+VLOOKUP($A889,'Neizmirene obaveze JLS'!$A$11:D$500,'prenos-P-R-N'!F$1,FALSE),"")))</f>
        <v/>
      </c>
      <c r="G889" s="87" t="str">
        <f>IF($A889=0,"",IF($A889&lt;=$A$1,+VLOOKUP($A889,'Rashodi- plan-izvršenje'!$A$8:E$1500,'prenos-P-R-N'!G$1,FALSE),IF($A889&gt;$A$2,+VLOOKUP($A889,'Neizmirene obaveze JLS'!$A$11:E$500,'prenos-P-R-N'!G$1,FALSE),"")))</f>
        <v/>
      </c>
      <c r="H889" s="87" t="str">
        <f>IF($A889=0,"",IF($A889&lt;=$A$1,+VLOOKUP($A889,'Rashodi- plan-izvršenje'!$A$8:F$1500,'prenos-P-R-N'!H$1,FALSE),IF($A889&gt;$A$2,+VLOOKUP($A889,'Neizmirene obaveze JLS'!$A$11:F$500,'prenos-P-R-N'!H$1,FALSE),"")))</f>
        <v/>
      </c>
      <c r="I889" s="87" t="str">
        <f>IF($A889=0,"",IF($A889&lt;=$A$1,+VLOOKUP($A889,'Rashodi- plan-izvršenje'!$A$8:G$1500,'prenos-P-R-N'!I$1,FALSE),IF($A889&gt;$A$2,+VLOOKUP($A889,'Neizmirene obaveze JLS'!$A$11:G$500,'prenos-P-R-N'!I$1,FALSE),"")))</f>
        <v/>
      </c>
      <c r="J889" s="87" t="str">
        <f>IF($A889=0,"",IF($A889&lt;=$A$1,+VLOOKUP($A889,'Rashodi- plan-izvršenje'!$A$8:H$1500,'prenos-P-R-N'!J$1,FALSE),IF($A889&gt;$A$2,+VLOOKUP($A889,'Neizmirene obaveze JLS'!$A$11:H$500,'prenos-P-R-N'!J$1,FALSE),"")))</f>
        <v/>
      </c>
      <c r="K889" s="87" t="str">
        <f>IF($A889=0,"",IF($A889&lt;=$A$1,+VLOOKUP($A889,'Rashodi- plan-izvršenje'!$A$8:I$1500,'prenos-P-R-N'!K$1,FALSE),IF($A889&gt;$A$2,+VLOOKUP($A889,'Neizmirene obaveze JLS'!$A$11:I$500,'prenos-P-R-N'!K$1,FALSE),"")))</f>
        <v/>
      </c>
      <c r="L889" t="str">
        <f>IF(A889=0,"",IF(A889&lt;=A$1,+IF(VLOOKUP(A889,'Rashodi- plan-izvršenje'!A$8:J$1500,M$1,FALSE)&gt;0,"Програмска активност","Пројекат"),IF(A889&gt;A$2,+IF(VLOOKUP(A889,'Neizmirene obaveze JLS'!A$8:J$2008,M$1,FALSE)&gt;0,"Програмска активност","Пројекат"),"")))</f>
        <v/>
      </c>
      <c r="M889" s="87" t="str">
        <f>IF(A889=0,"",IF($A889&lt;=$A$1,+IF(VLOOKUP($A889,'Rashodi- plan-izvršenje'!$A$8:$M$1500,10,FALSE)&gt;0,VLOOKUP($A889,'Rashodi- plan-izvršenje'!$A$8:$M$1500,10,FALSE),VLOOKUP($A889,'Rashodi- plan-izvršenje'!$A$8:$M$1500,12,FALSE)),+IF($A889&gt;$A$2,IF(VLOOKUP($A889,'Neizmirene obaveze JLS'!$A$8:$M$1500,10,FALSE)&gt;0,VLOOKUP($A889,'Neizmirene obaveze JLS'!$A$11:$M$1500,10,FALSE),VLOOKUP($A889,'Neizmirene obaveze JLS'!$A$11:$M$1500,12,FALSE)),0)))</f>
        <v/>
      </c>
      <c r="N889" s="87" t="str">
        <f>IF(A889=0,"",IF($A889&lt;=$A$1,+IF(VLOOKUP(A889,'Rashodi- plan-izvršenje'!$A$8:$M$1500,10,FALSE)&gt;0,VLOOKUP(A889,'Rashodi- plan-izvršenje'!$A$8:$M$1500,11,FALSE),VLOOKUP(A889,'Rashodi- plan-izvršenje'!$A$8:$M$1500,13,FALSE)),+IF($A889&gt;$A$2,IF(VLOOKUP($A889,'Neizmirene obaveze JLS'!$A$8:$M$1500,10,FALSE)&gt;0,VLOOKUP($A889,'Neizmirene obaveze JLS'!$A$11:$M$1500,11,FALSE),VLOOKUP($A889,'Neizmirene obaveze JLS'!$A$11:$M$1500,13,FALSE)),0)))</f>
        <v/>
      </c>
      <c r="O889" s="87" t="str">
        <f>IF(A889=0,"",IF($A889&lt;=$A$1,VALUE(+VLOOKUP($A889,'Rashodi- plan-izvršenje'!$A$8:N$1500,'prenos-P-R-N'!O$1,FALSE)),IF($A889&lt;=A$2,VALUE(VLOOKUP($A889,'Prihodi- plan-izvršenje'!$A$8:$H$500,6,FALSE)),VALUE(VLOOKUP($A889,'Neizmirene obaveze JLS'!$A$8:$N$500,O$1,FALSE)))))</f>
        <v/>
      </c>
      <c r="P889" s="87" t="str">
        <f>IF(A889=0,"",IF(A889=0,0,IF(A889&gt;A$2,'šifarnik K-izvor'!G$3,+IF(Q889&lt;700,+'šifarnik K-izvor'!G$2,'šifarnik K-izvor'!G$1))))</f>
        <v/>
      </c>
      <c r="Q889" s="87">
        <f>IF($A889&lt;=$A$1,VALUE(+VLOOKUP($A889,'Rashodi- plan-izvršenje'!$A$8:O$1500,'prenos-P-R-N'!Q$1,FALSE)),IF($A889&lt;=$A$2,VLOOKUP($A889,'Prihodi- plan-izvršenje'!$A$4:$H$500,4,FALSE),IF($A889&lt;=$A$3,VLOOKUP(A889,'Neizmirene obaveze JLS'!$A$11:O$500,Q$1,FALSE),"")))</f>
        <v>0</v>
      </c>
      <c r="R889" s="88">
        <f>IF($A889&lt;=$A$1,VALUE(+VLOOKUP($A889,'Rashodi- plan-izvršenje'!$A$8:P$1500,'prenos-P-R-N'!R$1,FALSE)),IF($A889&lt;=$A$2,VLOOKUP($A889,'Prihodi- plan-izvršenje'!$A$4:$H$500,7,FALSE),""))</f>
        <v>0</v>
      </c>
      <c r="S889" s="88">
        <f>IF(A889=0,0,IF($A889&lt;=$A$1,VALUE(+VLOOKUP($A889,'Rashodi- plan-izvršenje'!$A$8:Q$1500,'prenos-P-R-N'!S$1,FALSE)),IF($A889&lt;=$A$2,VLOOKUP($A889,'Prihodi- plan-izvršenje'!$A$4:$H$500,8,FALSE),0)))</f>
        <v>0</v>
      </c>
      <c r="T889" s="88" t="str">
        <f>IF($A889&gt;$A$2,VLOOKUP($A889,'Neizmirene obaveze JLS'!$A$11:R$500,R$1,FALSE),"")</f>
        <v/>
      </c>
      <c r="U889" s="88">
        <f>IF($A889&gt;$A$2,VLOOKUP($A889,'Neizmirene obaveze JLS'!$A$11:S$500,S$1,FALSE),0)</f>
        <v>0</v>
      </c>
      <c r="V889" s="88">
        <f t="shared" si="78"/>
        <v>0</v>
      </c>
      <c r="W889" s="74"/>
      <c r="X889" s="74"/>
      <c r="Y889" s="74"/>
      <c r="Z889" s="74"/>
      <c r="AA889" s="193">
        <f t="shared" si="79"/>
        <v>1</v>
      </c>
      <c r="AB889" s="193" t="str">
        <f t="shared" si="80"/>
        <v/>
      </c>
    </row>
    <row r="890" spans="1:28">
      <c r="A890" s="89">
        <f>IF(AND(COUNTIF(A$1:A$3,"&gt;0")=1,MAX(A$8:A889)&lt;A$1),A889+1,IF(AND(COUNTIF(A$1:A$3,"&gt;0")=2,MAX(A$8:A889)&lt;A$2),A889+1,IF(AND(COUNTIF(A$1:A$3,"&gt;0")=3,MAX(A$8:A889)&lt;A$3),A889+1,0)))</f>
        <v>0</v>
      </c>
      <c r="B890" s="89" t="str">
        <f t="shared" si="81"/>
        <v/>
      </c>
      <c r="C890" s="89" t="str">
        <f t="shared" si="82"/>
        <v/>
      </c>
      <c r="D890" s="87" t="str">
        <f>IF($A890=0,"",IF($A890&lt;=$A$1,+VLOOKUP($A890,'Rashodi- plan-izvršenje'!$A$8:B$1500,'prenos-P-R-N'!D$1,FALSE),IF($A890&gt;$A$2,+VLOOKUP($A890,'Neizmirene obaveze JLS'!$A$11:B$500,'prenos-P-R-N'!D$1,FALSE),"")))</f>
        <v/>
      </c>
      <c r="E890" s="87" t="str">
        <f>IF($A890=0,"",IF($A890&lt;=$A$1,+VLOOKUP($A890,'Rashodi- plan-izvršenje'!$A$8:C$1500,'prenos-P-R-N'!E$1,FALSE),IF($A890&gt;$A$2,+VLOOKUP($A890,'Neizmirene obaveze JLS'!$A$11:C$500,'prenos-P-R-N'!E$1,FALSE),"")))</f>
        <v/>
      </c>
      <c r="F890" s="87" t="str">
        <f>IF($A890=0,"",IF($A890&lt;=$A$1,+VLOOKUP($A890,'Rashodi- plan-izvršenje'!$A$8:D$1500,'prenos-P-R-N'!F$1,FALSE),IF($A890&gt;$A$2,+VLOOKUP($A890,'Neizmirene obaveze JLS'!$A$11:D$500,'prenos-P-R-N'!F$1,FALSE),"")))</f>
        <v/>
      </c>
      <c r="G890" s="87" t="str">
        <f>IF($A890=0,"",IF($A890&lt;=$A$1,+VLOOKUP($A890,'Rashodi- plan-izvršenje'!$A$8:E$1500,'prenos-P-R-N'!G$1,FALSE),IF($A890&gt;$A$2,+VLOOKUP($A890,'Neizmirene obaveze JLS'!$A$11:E$500,'prenos-P-R-N'!G$1,FALSE),"")))</f>
        <v/>
      </c>
      <c r="H890" s="87" t="str">
        <f>IF($A890=0,"",IF($A890&lt;=$A$1,+VLOOKUP($A890,'Rashodi- plan-izvršenje'!$A$8:F$1500,'prenos-P-R-N'!H$1,FALSE),IF($A890&gt;$A$2,+VLOOKUP($A890,'Neizmirene obaveze JLS'!$A$11:F$500,'prenos-P-R-N'!H$1,FALSE),"")))</f>
        <v/>
      </c>
      <c r="I890" s="87" t="str">
        <f>IF($A890=0,"",IF($A890&lt;=$A$1,+VLOOKUP($A890,'Rashodi- plan-izvršenje'!$A$8:G$1500,'prenos-P-R-N'!I$1,FALSE),IF($A890&gt;$A$2,+VLOOKUP($A890,'Neizmirene obaveze JLS'!$A$11:G$500,'prenos-P-R-N'!I$1,FALSE),"")))</f>
        <v/>
      </c>
      <c r="J890" s="87" t="str">
        <f>IF($A890=0,"",IF($A890&lt;=$A$1,+VLOOKUP($A890,'Rashodi- plan-izvršenje'!$A$8:H$1500,'prenos-P-R-N'!J$1,FALSE),IF($A890&gt;$A$2,+VLOOKUP($A890,'Neizmirene obaveze JLS'!$A$11:H$500,'prenos-P-R-N'!J$1,FALSE),"")))</f>
        <v/>
      </c>
      <c r="K890" s="87" t="str">
        <f>IF($A890=0,"",IF($A890&lt;=$A$1,+VLOOKUP($A890,'Rashodi- plan-izvršenje'!$A$8:I$1500,'prenos-P-R-N'!K$1,FALSE),IF($A890&gt;$A$2,+VLOOKUP($A890,'Neizmirene obaveze JLS'!$A$11:I$500,'prenos-P-R-N'!K$1,FALSE),"")))</f>
        <v/>
      </c>
      <c r="L890" t="str">
        <f>IF(A890=0,"",IF(A890&lt;=A$1,+IF(VLOOKUP(A890,'Rashodi- plan-izvršenje'!A$8:J$1500,M$1,FALSE)&gt;0,"Програмска активност","Пројекат"),IF(A890&gt;A$2,+IF(VLOOKUP(A890,'Neizmirene obaveze JLS'!A$8:J$2008,M$1,FALSE)&gt;0,"Програмска активност","Пројекат"),"")))</f>
        <v/>
      </c>
      <c r="M890" s="87" t="str">
        <f>IF(A890=0,"",IF($A890&lt;=$A$1,+IF(VLOOKUP($A890,'Rashodi- plan-izvršenje'!$A$8:$M$1500,10,FALSE)&gt;0,VLOOKUP($A890,'Rashodi- plan-izvršenje'!$A$8:$M$1500,10,FALSE),VLOOKUP($A890,'Rashodi- plan-izvršenje'!$A$8:$M$1500,12,FALSE)),+IF($A890&gt;$A$2,IF(VLOOKUP($A890,'Neizmirene obaveze JLS'!$A$8:$M$1500,10,FALSE)&gt;0,VLOOKUP($A890,'Neizmirene obaveze JLS'!$A$11:$M$1500,10,FALSE),VLOOKUP($A890,'Neizmirene obaveze JLS'!$A$11:$M$1500,12,FALSE)),0)))</f>
        <v/>
      </c>
      <c r="N890" s="87" t="str">
        <f>IF(A890=0,"",IF($A890&lt;=$A$1,+IF(VLOOKUP(A890,'Rashodi- plan-izvršenje'!$A$8:$M$1500,10,FALSE)&gt;0,VLOOKUP(A890,'Rashodi- plan-izvršenje'!$A$8:$M$1500,11,FALSE),VLOOKUP(A890,'Rashodi- plan-izvršenje'!$A$8:$M$1500,13,FALSE)),+IF($A890&gt;$A$2,IF(VLOOKUP($A890,'Neizmirene obaveze JLS'!$A$8:$M$1500,10,FALSE)&gt;0,VLOOKUP($A890,'Neizmirene obaveze JLS'!$A$11:$M$1500,11,FALSE),VLOOKUP($A890,'Neizmirene obaveze JLS'!$A$11:$M$1500,13,FALSE)),0)))</f>
        <v/>
      </c>
      <c r="O890" s="87" t="str">
        <f>IF(A890=0,"",IF($A890&lt;=$A$1,VALUE(+VLOOKUP($A890,'Rashodi- plan-izvršenje'!$A$8:N$1500,'prenos-P-R-N'!O$1,FALSE)),IF($A890&lt;=A$2,VALUE(VLOOKUP($A890,'Prihodi- plan-izvršenje'!$A$8:$H$500,6,FALSE)),VALUE(VLOOKUP($A890,'Neizmirene obaveze JLS'!$A$8:$N$500,O$1,FALSE)))))</f>
        <v/>
      </c>
      <c r="P890" s="87" t="str">
        <f>IF(A890=0,"",IF(A890=0,0,IF(A890&gt;A$2,'šifarnik K-izvor'!G$3,+IF(Q890&lt;700,+'šifarnik K-izvor'!G$2,'šifarnik K-izvor'!G$1))))</f>
        <v/>
      </c>
      <c r="Q890" s="87">
        <f>IF($A890&lt;=$A$1,VALUE(+VLOOKUP($A890,'Rashodi- plan-izvršenje'!$A$8:O$1500,'prenos-P-R-N'!Q$1,FALSE)),IF($A890&lt;=$A$2,VLOOKUP($A890,'Prihodi- plan-izvršenje'!$A$4:$H$500,4,FALSE),IF($A890&lt;=$A$3,VLOOKUP(A890,'Neizmirene obaveze JLS'!$A$11:O$500,Q$1,FALSE),"")))</f>
        <v>0</v>
      </c>
      <c r="R890" s="88">
        <f>IF($A890&lt;=$A$1,VALUE(+VLOOKUP($A890,'Rashodi- plan-izvršenje'!$A$8:P$1500,'prenos-P-R-N'!R$1,FALSE)),IF($A890&lt;=$A$2,VLOOKUP($A890,'Prihodi- plan-izvršenje'!$A$4:$H$500,7,FALSE),""))</f>
        <v>0</v>
      </c>
      <c r="S890" s="88">
        <f>IF(A890=0,0,IF($A890&lt;=$A$1,VALUE(+VLOOKUP($A890,'Rashodi- plan-izvršenje'!$A$8:Q$1500,'prenos-P-R-N'!S$1,FALSE)),IF($A890&lt;=$A$2,VLOOKUP($A890,'Prihodi- plan-izvršenje'!$A$4:$H$500,8,FALSE),0)))</f>
        <v>0</v>
      </c>
      <c r="T890" s="88" t="str">
        <f>IF($A890&gt;$A$2,VLOOKUP($A890,'Neizmirene obaveze JLS'!$A$11:R$500,R$1,FALSE),"")</f>
        <v/>
      </c>
      <c r="U890" s="88">
        <f>IF($A890&gt;$A$2,VLOOKUP($A890,'Neizmirene obaveze JLS'!$A$11:S$500,S$1,FALSE),0)</f>
        <v>0</v>
      </c>
      <c r="V890" s="88">
        <f t="shared" si="78"/>
        <v>0</v>
      </c>
      <c r="W890" s="74"/>
      <c r="X890" s="74"/>
      <c r="Y890" s="74"/>
      <c r="Z890" s="74"/>
      <c r="AA890" s="193">
        <f t="shared" si="79"/>
        <v>1</v>
      </c>
      <c r="AB890" s="193" t="str">
        <f t="shared" si="80"/>
        <v/>
      </c>
    </row>
    <row r="891" spans="1:28">
      <c r="A891" s="89">
        <f>IF(AND(COUNTIF(A$1:A$3,"&gt;0")=1,MAX(A$8:A890)&lt;A$1),A890+1,IF(AND(COUNTIF(A$1:A$3,"&gt;0")=2,MAX(A$8:A890)&lt;A$2),A890+1,IF(AND(COUNTIF(A$1:A$3,"&gt;0")=3,MAX(A$8:A890)&lt;A$3),A890+1,0)))</f>
        <v>0</v>
      </c>
      <c r="B891" s="89" t="str">
        <f t="shared" si="81"/>
        <v/>
      </c>
      <c r="C891" s="89" t="str">
        <f t="shared" si="82"/>
        <v/>
      </c>
      <c r="D891" s="87" t="str">
        <f>IF($A891=0,"",IF($A891&lt;=$A$1,+VLOOKUP($A891,'Rashodi- plan-izvršenje'!$A$8:B$1500,'prenos-P-R-N'!D$1,FALSE),IF($A891&gt;$A$2,+VLOOKUP($A891,'Neizmirene obaveze JLS'!$A$11:B$500,'prenos-P-R-N'!D$1,FALSE),"")))</f>
        <v/>
      </c>
      <c r="E891" s="87" t="str">
        <f>IF($A891=0,"",IF($A891&lt;=$A$1,+VLOOKUP($A891,'Rashodi- plan-izvršenje'!$A$8:C$1500,'prenos-P-R-N'!E$1,FALSE),IF($A891&gt;$A$2,+VLOOKUP($A891,'Neizmirene obaveze JLS'!$A$11:C$500,'prenos-P-R-N'!E$1,FALSE),"")))</f>
        <v/>
      </c>
      <c r="F891" s="87" t="str">
        <f>IF($A891=0,"",IF($A891&lt;=$A$1,+VLOOKUP($A891,'Rashodi- plan-izvršenje'!$A$8:D$1500,'prenos-P-R-N'!F$1,FALSE),IF($A891&gt;$A$2,+VLOOKUP($A891,'Neizmirene obaveze JLS'!$A$11:D$500,'prenos-P-R-N'!F$1,FALSE),"")))</f>
        <v/>
      </c>
      <c r="G891" s="87" t="str">
        <f>IF($A891=0,"",IF($A891&lt;=$A$1,+VLOOKUP($A891,'Rashodi- plan-izvršenje'!$A$8:E$1500,'prenos-P-R-N'!G$1,FALSE),IF($A891&gt;$A$2,+VLOOKUP($A891,'Neizmirene obaveze JLS'!$A$11:E$500,'prenos-P-R-N'!G$1,FALSE),"")))</f>
        <v/>
      </c>
      <c r="H891" s="87" t="str">
        <f>IF($A891=0,"",IF($A891&lt;=$A$1,+VLOOKUP($A891,'Rashodi- plan-izvršenje'!$A$8:F$1500,'prenos-P-R-N'!H$1,FALSE),IF($A891&gt;$A$2,+VLOOKUP($A891,'Neizmirene obaveze JLS'!$A$11:F$500,'prenos-P-R-N'!H$1,FALSE),"")))</f>
        <v/>
      </c>
      <c r="I891" s="87" t="str">
        <f>IF($A891=0,"",IF($A891&lt;=$A$1,+VLOOKUP($A891,'Rashodi- plan-izvršenje'!$A$8:G$1500,'prenos-P-R-N'!I$1,FALSE),IF($A891&gt;$A$2,+VLOOKUP($A891,'Neizmirene obaveze JLS'!$A$11:G$500,'prenos-P-R-N'!I$1,FALSE),"")))</f>
        <v/>
      </c>
      <c r="J891" s="87" t="str">
        <f>IF($A891=0,"",IF($A891&lt;=$A$1,+VLOOKUP($A891,'Rashodi- plan-izvršenje'!$A$8:H$1500,'prenos-P-R-N'!J$1,FALSE),IF($A891&gt;$A$2,+VLOOKUP($A891,'Neizmirene obaveze JLS'!$A$11:H$500,'prenos-P-R-N'!J$1,FALSE),"")))</f>
        <v/>
      </c>
      <c r="K891" s="87" t="str">
        <f>IF($A891=0,"",IF($A891&lt;=$A$1,+VLOOKUP($A891,'Rashodi- plan-izvršenje'!$A$8:I$1500,'prenos-P-R-N'!K$1,FALSE),IF($A891&gt;$A$2,+VLOOKUP($A891,'Neizmirene obaveze JLS'!$A$11:I$500,'prenos-P-R-N'!K$1,FALSE),"")))</f>
        <v/>
      </c>
      <c r="L891" t="str">
        <f>IF(A891=0,"",IF(A891&lt;=A$1,+IF(VLOOKUP(A891,'Rashodi- plan-izvršenje'!A$8:J$1500,M$1,FALSE)&gt;0,"Програмска активност","Пројекат"),IF(A891&gt;A$2,+IF(VLOOKUP(A891,'Neizmirene obaveze JLS'!A$8:J$2008,M$1,FALSE)&gt;0,"Програмска активност","Пројекат"),"")))</f>
        <v/>
      </c>
      <c r="M891" s="87" t="str">
        <f>IF(A891=0,"",IF($A891&lt;=$A$1,+IF(VLOOKUP($A891,'Rashodi- plan-izvršenje'!$A$8:$M$1500,10,FALSE)&gt;0,VLOOKUP($A891,'Rashodi- plan-izvršenje'!$A$8:$M$1500,10,FALSE),VLOOKUP($A891,'Rashodi- plan-izvršenje'!$A$8:$M$1500,12,FALSE)),+IF($A891&gt;$A$2,IF(VLOOKUP($A891,'Neizmirene obaveze JLS'!$A$8:$M$1500,10,FALSE)&gt;0,VLOOKUP($A891,'Neizmirene obaveze JLS'!$A$11:$M$1500,10,FALSE),VLOOKUP($A891,'Neizmirene obaveze JLS'!$A$11:$M$1500,12,FALSE)),0)))</f>
        <v/>
      </c>
      <c r="N891" s="87" t="str">
        <f>IF(A891=0,"",IF($A891&lt;=$A$1,+IF(VLOOKUP(A891,'Rashodi- plan-izvršenje'!$A$8:$M$1500,10,FALSE)&gt;0,VLOOKUP(A891,'Rashodi- plan-izvršenje'!$A$8:$M$1500,11,FALSE),VLOOKUP(A891,'Rashodi- plan-izvršenje'!$A$8:$M$1500,13,FALSE)),+IF($A891&gt;$A$2,IF(VLOOKUP($A891,'Neizmirene obaveze JLS'!$A$8:$M$1500,10,FALSE)&gt;0,VLOOKUP($A891,'Neizmirene obaveze JLS'!$A$11:$M$1500,11,FALSE),VLOOKUP($A891,'Neizmirene obaveze JLS'!$A$11:$M$1500,13,FALSE)),0)))</f>
        <v/>
      </c>
      <c r="O891" s="87" t="str">
        <f>IF(A891=0,"",IF($A891&lt;=$A$1,VALUE(+VLOOKUP($A891,'Rashodi- plan-izvršenje'!$A$8:N$1500,'prenos-P-R-N'!O$1,FALSE)),IF($A891&lt;=A$2,VALUE(VLOOKUP($A891,'Prihodi- plan-izvršenje'!$A$8:$H$500,6,FALSE)),VALUE(VLOOKUP($A891,'Neizmirene obaveze JLS'!$A$8:$N$500,O$1,FALSE)))))</f>
        <v/>
      </c>
      <c r="P891" s="87" t="str">
        <f>IF(A891=0,"",IF(A891=0,0,IF(A891&gt;A$2,'šifarnik K-izvor'!G$3,+IF(Q891&lt;700,+'šifarnik K-izvor'!G$2,'šifarnik K-izvor'!G$1))))</f>
        <v/>
      </c>
      <c r="Q891" s="87">
        <f>IF($A891&lt;=$A$1,VALUE(+VLOOKUP($A891,'Rashodi- plan-izvršenje'!$A$8:O$1500,'prenos-P-R-N'!Q$1,FALSE)),IF($A891&lt;=$A$2,VLOOKUP($A891,'Prihodi- plan-izvršenje'!$A$4:$H$500,4,FALSE),IF($A891&lt;=$A$3,VLOOKUP(A891,'Neizmirene obaveze JLS'!$A$11:O$500,Q$1,FALSE),"")))</f>
        <v>0</v>
      </c>
      <c r="R891" s="88">
        <f>IF($A891&lt;=$A$1,VALUE(+VLOOKUP($A891,'Rashodi- plan-izvršenje'!$A$8:P$1500,'prenos-P-R-N'!R$1,FALSE)),IF($A891&lt;=$A$2,VLOOKUP($A891,'Prihodi- plan-izvršenje'!$A$4:$H$500,7,FALSE),""))</f>
        <v>0</v>
      </c>
      <c r="S891" s="88">
        <f>IF(A891=0,0,IF($A891&lt;=$A$1,VALUE(+VLOOKUP($A891,'Rashodi- plan-izvršenje'!$A$8:Q$1500,'prenos-P-R-N'!S$1,FALSE)),IF($A891&lt;=$A$2,VLOOKUP($A891,'Prihodi- plan-izvršenje'!$A$4:$H$500,8,FALSE),0)))</f>
        <v>0</v>
      </c>
      <c r="T891" s="88" t="str">
        <f>IF($A891&gt;$A$2,VLOOKUP($A891,'Neizmirene obaveze JLS'!$A$11:R$500,R$1,FALSE),"")</f>
        <v/>
      </c>
      <c r="U891" s="88">
        <f>IF($A891&gt;$A$2,VLOOKUP($A891,'Neizmirene obaveze JLS'!$A$11:S$500,S$1,FALSE),0)</f>
        <v>0</v>
      </c>
      <c r="V891" s="88">
        <f t="shared" si="78"/>
        <v>0</v>
      </c>
      <c r="W891" s="74"/>
      <c r="X891" s="74"/>
      <c r="Y891" s="74"/>
      <c r="Z891" s="74"/>
      <c r="AA891" s="193">
        <f t="shared" si="79"/>
        <v>1</v>
      </c>
      <c r="AB891" s="193" t="str">
        <f t="shared" si="80"/>
        <v/>
      </c>
    </row>
    <row r="892" spans="1:28">
      <c r="A892" s="89">
        <f>IF(AND(COUNTIF(A$1:A$3,"&gt;0")=1,MAX(A$8:A891)&lt;A$1),A891+1,IF(AND(COUNTIF(A$1:A$3,"&gt;0")=2,MAX(A$8:A891)&lt;A$2),A891+1,IF(AND(COUNTIF(A$1:A$3,"&gt;0")=3,MAX(A$8:A891)&lt;A$3),A891+1,0)))</f>
        <v>0</v>
      </c>
      <c r="B892" s="89" t="str">
        <f t="shared" si="81"/>
        <v/>
      </c>
      <c r="C892" s="89" t="str">
        <f t="shared" si="82"/>
        <v/>
      </c>
      <c r="D892" s="87" t="str">
        <f>IF($A892=0,"",IF($A892&lt;=$A$1,+VLOOKUP($A892,'Rashodi- plan-izvršenje'!$A$8:B$1500,'prenos-P-R-N'!D$1,FALSE),IF($A892&gt;$A$2,+VLOOKUP($A892,'Neizmirene obaveze JLS'!$A$11:B$500,'prenos-P-R-N'!D$1,FALSE),"")))</f>
        <v/>
      </c>
      <c r="E892" s="87" t="str">
        <f>IF($A892=0,"",IF($A892&lt;=$A$1,+VLOOKUP($A892,'Rashodi- plan-izvršenje'!$A$8:C$1500,'prenos-P-R-N'!E$1,FALSE),IF($A892&gt;$A$2,+VLOOKUP($A892,'Neizmirene obaveze JLS'!$A$11:C$500,'prenos-P-R-N'!E$1,FALSE),"")))</f>
        <v/>
      </c>
      <c r="F892" s="87" t="str">
        <f>IF($A892=0,"",IF($A892&lt;=$A$1,+VLOOKUP($A892,'Rashodi- plan-izvršenje'!$A$8:D$1500,'prenos-P-R-N'!F$1,FALSE),IF($A892&gt;$A$2,+VLOOKUP($A892,'Neizmirene obaveze JLS'!$A$11:D$500,'prenos-P-R-N'!F$1,FALSE),"")))</f>
        <v/>
      </c>
      <c r="G892" s="87" t="str">
        <f>IF($A892=0,"",IF($A892&lt;=$A$1,+VLOOKUP($A892,'Rashodi- plan-izvršenje'!$A$8:E$1500,'prenos-P-R-N'!G$1,FALSE),IF($A892&gt;$A$2,+VLOOKUP($A892,'Neizmirene obaveze JLS'!$A$11:E$500,'prenos-P-R-N'!G$1,FALSE),"")))</f>
        <v/>
      </c>
      <c r="H892" s="87" t="str">
        <f>IF($A892=0,"",IF($A892&lt;=$A$1,+VLOOKUP($A892,'Rashodi- plan-izvršenje'!$A$8:F$1500,'prenos-P-R-N'!H$1,FALSE),IF($A892&gt;$A$2,+VLOOKUP($A892,'Neizmirene obaveze JLS'!$A$11:F$500,'prenos-P-R-N'!H$1,FALSE),"")))</f>
        <v/>
      </c>
      <c r="I892" s="87" t="str">
        <f>IF($A892=0,"",IF($A892&lt;=$A$1,+VLOOKUP($A892,'Rashodi- plan-izvršenje'!$A$8:G$1500,'prenos-P-R-N'!I$1,FALSE),IF($A892&gt;$A$2,+VLOOKUP($A892,'Neizmirene obaveze JLS'!$A$11:G$500,'prenos-P-R-N'!I$1,FALSE),"")))</f>
        <v/>
      </c>
      <c r="J892" s="87" t="str">
        <f>IF($A892=0,"",IF($A892&lt;=$A$1,+VLOOKUP($A892,'Rashodi- plan-izvršenje'!$A$8:H$1500,'prenos-P-R-N'!J$1,FALSE),IF($A892&gt;$A$2,+VLOOKUP($A892,'Neizmirene obaveze JLS'!$A$11:H$500,'prenos-P-R-N'!J$1,FALSE),"")))</f>
        <v/>
      </c>
      <c r="K892" s="87" t="str">
        <f>IF($A892=0,"",IF($A892&lt;=$A$1,+VLOOKUP($A892,'Rashodi- plan-izvršenje'!$A$8:I$1500,'prenos-P-R-N'!K$1,FALSE),IF($A892&gt;$A$2,+VLOOKUP($A892,'Neizmirene obaveze JLS'!$A$11:I$500,'prenos-P-R-N'!K$1,FALSE),"")))</f>
        <v/>
      </c>
      <c r="L892" t="str">
        <f>IF(A892=0,"",IF(A892&lt;=A$1,+IF(VLOOKUP(A892,'Rashodi- plan-izvršenje'!A$8:J$1500,M$1,FALSE)&gt;0,"Програмска активност","Пројекат"),IF(A892&gt;A$2,+IF(VLOOKUP(A892,'Neizmirene obaveze JLS'!A$8:J$2008,M$1,FALSE)&gt;0,"Програмска активност","Пројекат"),"")))</f>
        <v/>
      </c>
      <c r="M892" s="87" t="str">
        <f>IF(A892=0,"",IF($A892&lt;=$A$1,+IF(VLOOKUP($A892,'Rashodi- plan-izvršenje'!$A$8:$M$1500,10,FALSE)&gt;0,VLOOKUP($A892,'Rashodi- plan-izvršenje'!$A$8:$M$1500,10,FALSE),VLOOKUP($A892,'Rashodi- plan-izvršenje'!$A$8:$M$1500,12,FALSE)),+IF($A892&gt;$A$2,IF(VLOOKUP($A892,'Neizmirene obaveze JLS'!$A$8:$M$1500,10,FALSE)&gt;0,VLOOKUP($A892,'Neizmirene obaveze JLS'!$A$11:$M$1500,10,FALSE),VLOOKUP($A892,'Neizmirene obaveze JLS'!$A$11:$M$1500,12,FALSE)),0)))</f>
        <v/>
      </c>
      <c r="N892" s="87" t="str">
        <f>IF(A892=0,"",IF($A892&lt;=$A$1,+IF(VLOOKUP(A892,'Rashodi- plan-izvršenje'!$A$8:$M$1500,10,FALSE)&gt;0,VLOOKUP(A892,'Rashodi- plan-izvršenje'!$A$8:$M$1500,11,FALSE),VLOOKUP(A892,'Rashodi- plan-izvršenje'!$A$8:$M$1500,13,FALSE)),+IF($A892&gt;$A$2,IF(VLOOKUP($A892,'Neizmirene obaveze JLS'!$A$8:$M$1500,10,FALSE)&gt;0,VLOOKUP($A892,'Neizmirene obaveze JLS'!$A$11:$M$1500,11,FALSE),VLOOKUP($A892,'Neizmirene obaveze JLS'!$A$11:$M$1500,13,FALSE)),0)))</f>
        <v/>
      </c>
      <c r="O892" s="87" t="str">
        <f>IF(A892=0,"",IF($A892&lt;=$A$1,VALUE(+VLOOKUP($A892,'Rashodi- plan-izvršenje'!$A$8:N$1500,'prenos-P-R-N'!O$1,FALSE)),IF($A892&lt;=A$2,VALUE(VLOOKUP($A892,'Prihodi- plan-izvršenje'!$A$8:$H$500,6,FALSE)),VALUE(VLOOKUP($A892,'Neizmirene obaveze JLS'!$A$8:$N$500,O$1,FALSE)))))</f>
        <v/>
      </c>
      <c r="P892" s="87" t="str">
        <f>IF(A892=0,"",IF(A892=0,0,IF(A892&gt;A$2,'šifarnik K-izvor'!G$3,+IF(Q892&lt;700,+'šifarnik K-izvor'!G$2,'šifarnik K-izvor'!G$1))))</f>
        <v/>
      </c>
      <c r="Q892" s="87">
        <f>IF($A892&lt;=$A$1,VALUE(+VLOOKUP($A892,'Rashodi- plan-izvršenje'!$A$8:O$1500,'prenos-P-R-N'!Q$1,FALSE)),IF($A892&lt;=$A$2,VLOOKUP($A892,'Prihodi- plan-izvršenje'!$A$4:$H$500,4,FALSE),IF($A892&lt;=$A$3,VLOOKUP(A892,'Neizmirene obaveze JLS'!$A$11:O$500,Q$1,FALSE),"")))</f>
        <v>0</v>
      </c>
      <c r="R892" s="88">
        <f>IF($A892&lt;=$A$1,VALUE(+VLOOKUP($A892,'Rashodi- plan-izvršenje'!$A$8:P$1500,'prenos-P-R-N'!R$1,FALSE)),IF($A892&lt;=$A$2,VLOOKUP($A892,'Prihodi- plan-izvršenje'!$A$4:$H$500,7,FALSE),""))</f>
        <v>0</v>
      </c>
      <c r="S892" s="88">
        <f>IF(A892=0,0,IF($A892&lt;=$A$1,VALUE(+VLOOKUP($A892,'Rashodi- plan-izvršenje'!$A$8:Q$1500,'prenos-P-R-N'!S$1,FALSE)),IF($A892&lt;=$A$2,VLOOKUP($A892,'Prihodi- plan-izvršenje'!$A$4:$H$500,8,FALSE),0)))</f>
        <v>0</v>
      </c>
      <c r="T892" s="88" t="str">
        <f>IF($A892&gt;$A$2,VLOOKUP($A892,'Neizmirene obaveze JLS'!$A$11:R$500,R$1,FALSE),"")</f>
        <v/>
      </c>
      <c r="U892" s="88">
        <f>IF($A892&gt;$A$2,VLOOKUP($A892,'Neizmirene obaveze JLS'!$A$11:S$500,S$1,FALSE),0)</f>
        <v>0</v>
      </c>
      <c r="V892" s="88">
        <f t="shared" si="78"/>
        <v>0</v>
      </c>
      <c r="W892" s="74"/>
      <c r="X892" s="74"/>
      <c r="Y892" s="74"/>
      <c r="Z892" s="74"/>
      <c r="AA892" s="193">
        <f t="shared" si="79"/>
        <v>1</v>
      </c>
      <c r="AB892" s="193" t="str">
        <f t="shared" si="80"/>
        <v/>
      </c>
    </row>
    <row r="893" spans="1:28">
      <c r="A893" s="89">
        <f>IF(AND(COUNTIF(A$1:A$3,"&gt;0")=1,MAX(A$8:A892)&lt;A$1),A892+1,IF(AND(COUNTIF(A$1:A$3,"&gt;0")=2,MAX(A$8:A892)&lt;A$2),A892+1,IF(AND(COUNTIF(A$1:A$3,"&gt;0")=3,MAX(A$8:A892)&lt;A$3),A892+1,0)))</f>
        <v>0</v>
      </c>
      <c r="B893" s="89" t="str">
        <f t="shared" si="81"/>
        <v/>
      </c>
      <c r="C893" s="89" t="str">
        <f t="shared" si="82"/>
        <v/>
      </c>
      <c r="D893" s="87" t="str">
        <f>IF($A893=0,"",IF($A893&lt;=$A$1,+VLOOKUP($A893,'Rashodi- plan-izvršenje'!$A$8:B$1500,'prenos-P-R-N'!D$1,FALSE),IF($A893&gt;$A$2,+VLOOKUP($A893,'Neizmirene obaveze JLS'!$A$11:B$500,'prenos-P-R-N'!D$1,FALSE),"")))</f>
        <v/>
      </c>
      <c r="E893" s="87" t="str">
        <f>IF($A893=0,"",IF($A893&lt;=$A$1,+VLOOKUP($A893,'Rashodi- plan-izvršenje'!$A$8:C$1500,'prenos-P-R-N'!E$1,FALSE),IF($A893&gt;$A$2,+VLOOKUP($A893,'Neizmirene obaveze JLS'!$A$11:C$500,'prenos-P-R-N'!E$1,FALSE),"")))</f>
        <v/>
      </c>
      <c r="F893" s="87" t="str">
        <f>IF($A893=0,"",IF($A893&lt;=$A$1,+VLOOKUP($A893,'Rashodi- plan-izvršenje'!$A$8:D$1500,'prenos-P-R-N'!F$1,FALSE),IF($A893&gt;$A$2,+VLOOKUP($A893,'Neizmirene obaveze JLS'!$A$11:D$500,'prenos-P-R-N'!F$1,FALSE),"")))</f>
        <v/>
      </c>
      <c r="G893" s="87" t="str">
        <f>IF($A893=0,"",IF($A893&lt;=$A$1,+VLOOKUP($A893,'Rashodi- plan-izvršenje'!$A$8:E$1500,'prenos-P-R-N'!G$1,FALSE),IF($A893&gt;$A$2,+VLOOKUP($A893,'Neizmirene obaveze JLS'!$A$11:E$500,'prenos-P-R-N'!G$1,FALSE),"")))</f>
        <v/>
      </c>
      <c r="H893" s="87" t="str">
        <f>IF($A893=0,"",IF($A893&lt;=$A$1,+VLOOKUP($A893,'Rashodi- plan-izvršenje'!$A$8:F$1500,'prenos-P-R-N'!H$1,FALSE),IF($A893&gt;$A$2,+VLOOKUP($A893,'Neizmirene obaveze JLS'!$A$11:F$500,'prenos-P-R-N'!H$1,FALSE),"")))</f>
        <v/>
      </c>
      <c r="I893" s="87" t="str">
        <f>IF($A893=0,"",IF($A893&lt;=$A$1,+VLOOKUP($A893,'Rashodi- plan-izvršenje'!$A$8:G$1500,'prenos-P-R-N'!I$1,FALSE),IF($A893&gt;$A$2,+VLOOKUP($A893,'Neizmirene obaveze JLS'!$A$11:G$500,'prenos-P-R-N'!I$1,FALSE),"")))</f>
        <v/>
      </c>
      <c r="J893" s="87" t="str">
        <f>IF($A893=0,"",IF($A893&lt;=$A$1,+VLOOKUP($A893,'Rashodi- plan-izvršenje'!$A$8:H$1500,'prenos-P-R-N'!J$1,FALSE),IF($A893&gt;$A$2,+VLOOKUP($A893,'Neizmirene obaveze JLS'!$A$11:H$500,'prenos-P-R-N'!J$1,FALSE),"")))</f>
        <v/>
      </c>
      <c r="K893" s="87" t="str">
        <f>IF($A893=0,"",IF($A893&lt;=$A$1,+VLOOKUP($A893,'Rashodi- plan-izvršenje'!$A$8:I$1500,'prenos-P-R-N'!K$1,FALSE),IF($A893&gt;$A$2,+VLOOKUP($A893,'Neizmirene obaveze JLS'!$A$11:I$500,'prenos-P-R-N'!K$1,FALSE),"")))</f>
        <v/>
      </c>
      <c r="L893" t="str">
        <f>IF(A893=0,"",IF(A893&lt;=A$1,+IF(VLOOKUP(A893,'Rashodi- plan-izvršenje'!A$8:J$1500,M$1,FALSE)&gt;0,"Програмска активност","Пројекат"),IF(A893&gt;A$2,+IF(VLOOKUP(A893,'Neizmirene obaveze JLS'!A$8:J$2008,M$1,FALSE)&gt;0,"Програмска активност","Пројекат"),"")))</f>
        <v/>
      </c>
      <c r="M893" s="87" t="str">
        <f>IF(A893=0,"",IF($A893&lt;=$A$1,+IF(VLOOKUP($A893,'Rashodi- plan-izvršenje'!$A$8:$M$1500,10,FALSE)&gt;0,VLOOKUP($A893,'Rashodi- plan-izvršenje'!$A$8:$M$1500,10,FALSE),VLOOKUP($A893,'Rashodi- plan-izvršenje'!$A$8:$M$1500,12,FALSE)),+IF($A893&gt;$A$2,IF(VLOOKUP($A893,'Neizmirene obaveze JLS'!$A$8:$M$1500,10,FALSE)&gt;0,VLOOKUP($A893,'Neizmirene obaveze JLS'!$A$11:$M$1500,10,FALSE),VLOOKUP($A893,'Neizmirene obaveze JLS'!$A$11:$M$1500,12,FALSE)),0)))</f>
        <v/>
      </c>
      <c r="N893" s="87" t="str">
        <f>IF(A893=0,"",IF($A893&lt;=$A$1,+IF(VLOOKUP(A893,'Rashodi- plan-izvršenje'!$A$8:$M$1500,10,FALSE)&gt;0,VLOOKUP(A893,'Rashodi- plan-izvršenje'!$A$8:$M$1500,11,FALSE),VLOOKUP(A893,'Rashodi- plan-izvršenje'!$A$8:$M$1500,13,FALSE)),+IF($A893&gt;$A$2,IF(VLOOKUP($A893,'Neizmirene obaveze JLS'!$A$8:$M$1500,10,FALSE)&gt;0,VLOOKUP($A893,'Neizmirene obaveze JLS'!$A$11:$M$1500,11,FALSE),VLOOKUP($A893,'Neizmirene obaveze JLS'!$A$11:$M$1500,13,FALSE)),0)))</f>
        <v/>
      </c>
      <c r="O893" s="87" t="str">
        <f>IF(A893=0,"",IF($A893&lt;=$A$1,VALUE(+VLOOKUP($A893,'Rashodi- plan-izvršenje'!$A$8:N$1500,'prenos-P-R-N'!O$1,FALSE)),IF($A893&lt;=A$2,VALUE(VLOOKUP($A893,'Prihodi- plan-izvršenje'!$A$8:$H$500,6,FALSE)),VALUE(VLOOKUP($A893,'Neizmirene obaveze JLS'!$A$8:$N$500,O$1,FALSE)))))</f>
        <v/>
      </c>
      <c r="P893" s="87" t="str">
        <f>IF(A893=0,"",IF(A893=0,0,IF(A893&gt;A$2,'šifarnik K-izvor'!G$3,+IF(Q893&lt;700,+'šifarnik K-izvor'!G$2,'šifarnik K-izvor'!G$1))))</f>
        <v/>
      </c>
      <c r="Q893" s="87">
        <f>IF($A893&lt;=$A$1,VALUE(+VLOOKUP($A893,'Rashodi- plan-izvršenje'!$A$8:O$1500,'prenos-P-R-N'!Q$1,FALSE)),IF($A893&lt;=$A$2,VLOOKUP($A893,'Prihodi- plan-izvršenje'!$A$4:$H$500,4,FALSE),IF($A893&lt;=$A$3,VLOOKUP(A893,'Neizmirene obaveze JLS'!$A$11:O$500,Q$1,FALSE),"")))</f>
        <v>0</v>
      </c>
      <c r="R893" s="88">
        <f>IF($A893&lt;=$A$1,VALUE(+VLOOKUP($A893,'Rashodi- plan-izvršenje'!$A$8:P$1500,'prenos-P-R-N'!R$1,FALSE)),IF($A893&lt;=$A$2,VLOOKUP($A893,'Prihodi- plan-izvršenje'!$A$4:$H$500,7,FALSE),""))</f>
        <v>0</v>
      </c>
      <c r="S893" s="88">
        <f>IF(A893=0,0,IF($A893&lt;=$A$1,VALUE(+VLOOKUP($A893,'Rashodi- plan-izvršenje'!$A$8:Q$1500,'prenos-P-R-N'!S$1,FALSE)),IF($A893&lt;=$A$2,VLOOKUP($A893,'Prihodi- plan-izvršenje'!$A$4:$H$500,8,FALSE),0)))</f>
        <v>0</v>
      </c>
      <c r="T893" s="88" t="str">
        <f>IF($A893&gt;$A$2,VLOOKUP($A893,'Neizmirene obaveze JLS'!$A$11:R$500,R$1,FALSE),"")</f>
        <v/>
      </c>
      <c r="U893" s="88">
        <f>IF($A893&gt;$A$2,VLOOKUP($A893,'Neizmirene obaveze JLS'!$A$11:S$500,S$1,FALSE),0)</f>
        <v>0</v>
      </c>
      <c r="V893" s="88">
        <f t="shared" si="78"/>
        <v>0</v>
      </c>
      <c r="W893" s="74"/>
      <c r="X893" s="74"/>
      <c r="Y893" s="74"/>
      <c r="Z893" s="74"/>
      <c r="AA893" s="193">
        <f t="shared" si="79"/>
        <v>1</v>
      </c>
      <c r="AB893" s="193" t="str">
        <f t="shared" si="80"/>
        <v/>
      </c>
    </row>
    <row r="894" spans="1:28">
      <c r="A894" s="89">
        <f>IF(AND(COUNTIF(A$1:A$3,"&gt;0")=1,MAX(A$8:A893)&lt;A$1),A893+1,IF(AND(COUNTIF(A$1:A$3,"&gt;0")=2,MAX(A$8:A893)&lt;A$2),A893+1,IF(AND(COUNTIF(A$1:A$3,"&gt;0")=3,MAX(A$8:A893)&lt;A$3),A893+1,0)))</f>
        <v>0</v>
      </c>
      <c r="B894" s="89" t="str">
        <f t="shared" si="81"/>
        <v/>
      </c>
      <c r="C894" s="89" t="str">
        <f t="shared" si="82"/>
        <v/>
      </c>
      <c r="D894" s="87" t="str">
        <f>IF($A894=0,"",IF($A894&lt;=$A$1,+VLOOKUP($A894,'Rashodi- plan-izvršenje'!$A$8:B$1500,'prenos-P-R-N'!D$1,FALSE),IF($A894&gt;$A$2,+VLOOKUP($A894,'Neizmirene obaveze JLS'!$A$11:B$500,'prenos-P-R-N'!D$1,FALSE),"")))</f>
        <v/>
      </c>
      <c r="E894" s="87" t="str">
        <f>IF($A894=0,"",IF($A894&lt;=$A$1,+VLOOKUP($A894,'Rashodi- plan-izvršenje'!$A$8:C$1500,'prenos-P-R-N'!E$1,FALSE),IF($A894&gt;$A$2,+VLOOKUP($A894,'Neizmirene obaveze JLS'!$A$11:C$500,'prenos-P-R-N'!E$1,FALSE),"")))</f>
        <v/>
      </c>
      <c r="F894" s="87" t="str">
        <f>IF($A894=0,"",IF($A894&lt;=$A$1,+VLOOKUP($A894,'Rashodi- plan-izvršenje'!$A$8:D$1500,'prenos-P-R-N'!F$1,FALSE),IF($A894&gt;$A$2,+VLOOKUP($A894,'Neizmirene obaveze JLS'!$A$11:D$500,'prenos-P-R-N'!F$1,FALSE),"")))</f>
        <v/>
      </c>
      <c r="G894" s="87" t="str">
        <f>IF($A894=0,"",IF($A894&lt;=$A$1,+VLOOKUP($A894,'Rashodi- plan-izvršenje'!$A$8:E$1500,'prenos-P-R-N'!G$1,FALSE),IF($A894&gt;$A$2,+VLOOKUP($A894,'Neizmirene obaveze JLS'!$A$11:E$500,'prenos-P-R-N'!G$1,FALSE),"")))</f>
        <v/>
      </c>
      <c r="H894" s="87" t="str">
        <f>IF($A894=0,"",IF($A894&lt;=$A$1,+VLOOKUP($A894,'Rashodi- plan-izvršenje'!$A$8:F$1500,'prenos-P-R-N'!H$1,FALSE),IF($A894&gt;$A$2,+VLOOKUP($A894,'Neizmirene obaveze JLS'!$A$11:F$500,'prenos-P-R-N'!H$1,FALSE),"")))</f>
        <v/>
      </c>
      <c r="I894" s="87" t="str">
        <f>IF($A894=0,"",IF($A894&lt;=$A$1,+VLOOKUP($A894,'Rashodi- plan-izvršenje'!$A$8:G$1500,'prenos-P-R-N'!I$1,FALSE),IF($A894&gt;$A$2,+VLOOKUP($A894,'Neizmirene obaveze JLS'!$A$11:G$500,'prenos-P-R-N'!I$1,FALSE),"")))</f>
        <v/>
      </c>
      <c r="J894" s="87" t="str">
        <f>IF($A894=0,"",IF($A894&lt;=$A$1,+VLOOKUP($A894,'Rashodi- plan-izvršenje'!$A$8:H$1500,'prenos-P-R-N'!J$1,FALSE),IF($A894&gt;$A$2,+VLOOKUP($A894,'Neizmirene obaveze JLS'!$A$11:H$500,'prenos-P-R-N'!J$1,FALSE),"")))</f>
        <v/>
      </c>
      <c r="K894" s="87" t="str">
        <f>IF($A894=0,"",IF($A894&lt;=$A$1,+VLOOKUP($A894,'Rashodi- plan-izvršenje'!$A$8:I$1500,'prenos-P-R-N'!K$1,FALSE),IF($A894&gt;$A$2,+VLOOKUP($A894,'Neizmirene obaveze JLS'!$A$11:I$500,'prenos-P-R-N'!K$1,FALSE),"")))</f>
        <v/>
      </c>
      <c r="L894" t="str">
        <f>IF(A894=0,"",IF(A894&lt;=A$1,+IF(VLOOKUP(A894,'Rashodi- plan-izvršenje'!A$8:J$1500,M$1,FALSE)&gt;0,"Програмска активност","Пројекат"),IF(A894&gt;A$2,+IF(VLOOKUP(A894,'Neizmirene obaveze JLS'!A$8:J$2008,M$1,FALSE)&gt;0,"Програмска активност","Пројекат"),"")))</f>
        <v/>
      </c>
      <c r="M894" s="87" t="str">
        <f>IF(A894=0,"",IF($A894&lt;=$A$1,+IF(VLOOKUP($A894,'Rashodi- plan-izvršenje'!$A$8:$M$1500,10,FALSE)&gt;0,VLOOKUP($A894,'Rashodi- plan-izvršenje'!$A$8:$M$1500,10,FALSE),VLOOKUP($A894,'Rashodi- plan-izvršenje'!$A$8:$M$1500,12,FALSE)),+IF($A894&gt;$A$2,IF(VLOOKUP($A894,'Neizmirene obaveze JLS'!$A$8:$M$1500,10,FALSE)&gt;0,VLOOKUP($A894,'Neizmirene obaveze JLS'!$A$11:$M$1500,10,FALSE),VLOOKUP($A894,'Neizmirene obaveze JLS'!$A$11:$M$1500,12,FALSE)),0)))</f>
        <v/>
      </c>
      <c r="N894" s="87" t="str">
        <f>IF(A894=0,"",IF($A894&lt;=$A$1,+IF(VLOOKUP(A894,'Rashodi- plan-izvršenje'!$A$8:$M$1500,10,FALSE)&gt;0,VLOOKUP(A894,'Rashodi- plan-izvršenje'!$A$8:$M$1500,11,FALSE),VLOOKUP(A894,'Rashodi- plan-izvršenje'!$A$8:$M$1500,13,FALSE)),+IF($A894&gt;$A$2,IF(VLOOKUP($A894,'Neizmirene obaveze JLS'!$A$8:$M$1500,10,FALSE)&gt;0,VLOOKUP($A894,'Neizmirene obaveze JLS'!$A$11:$M$1500,11,FALSE),VLOOKUP($A894,'Neizmirene obaveze JLS'!$A$11:$M$1500,13,FALSE)),0)))</f>
        <v/>
      </c>
      <c r="O894" s="87" t="str">
        <f>IF(A894=0,"",IF($A894&lt;=$A$1,VALUE(+VLOOKUP($A894,'Rashodi- plan-izvršenje'!$A$8:N$1500,'prenos-P-R-N'!O$1,FALSE)),IF($A894&lt;=A$2,VALUE(VLOOKUP($A894,'Prihodi- plan-izvršenje'!$A$8:$H$500,6,FALSE)),VALUE(VLOOKUP($A894,'Neizmirene obaveze JLS'!$A$8:$N$500,O$1,FALSE)))))</f>
        <v/>
      </c>
      <c r="P894" s="87" t="str">
        <f>IF(A894=0,"",IF(A894=0,0,IF(A894&gt;A$2,'šifarnik K-izvor'!G$3,+IF(Q894&lt;700,+'šifarnik K-izvor'!G$2,'šifarnik K-izvor'!G$1))))</f>
        <v/>
      </c>
      <c r="Q894" s="87">
        <f>IF($A894&lt;=$A$1,VALUE(+VLOOKUP($A894,'Rashodi- plan-izvršenje'!$A$8:O$1500,'prenos-P-R-N'!Q$1,FALSE)),IF($A894&lt;=$A$2,VLOOKUP($A894,'Prihodi- plan-izvršenje'!$A$4:$H$500,4,FALSE),IF($A894&lt;=$A$3,VLOOKUP(A894,'Neizmirene obaveze JLS'!$A$11:O$500,Q$1,FALSE),"")))</f>
        <v>0</v>
      </c>
      <c r="R894" s="88">
        <f>IF($A894&lt;=$A$1,VALUE(+VLOOKUP($A894,'Rashodi- plan-izvršenje'!$A$8:P$1500,'prenos-P-R-N'!R$1,FALSE)),IF($A894&lt;=$A$2,VLOOKUP($A894,'Prihodi- plan-izvršenje'!$A$4:$H$500,7,FALSE),""))</f>
        <v>0</v>
      </c>
      <c r="S894" s="88">
        <f>IF(A894=0,0,IF($A894&lt;=$A$1,VALUE(+VLOOKUP($A894,'Rashodi- plan-izvršenje'!$A$8:Q$1500,'prenos-P-R-N'!S$1,FALSE)),IF($A894&lt;=$A$2,VLOOKUP($A894,'Prihodi- plan-izvršenje'!$A$4:$H$500,8,FALSE),0)))</f>
        <v>0</v>
      </c>
      <c r="T894" s="88" t="str">
        <f>IF($A894&gt;$A$2,VLOOKUP($A894,'Neizmirene obaveze JLS'!$A$11:R$500,R$1,FALSE),"")</f>
        <v/>
      </c>
      <c r="U894" s="88">
        <f>IF($A894&gt;$A$2,VLOOKUP($A894,'Neizmirene obaveze JLS'!$A$11:S$500,S$1,FALSE),0)</f>
        <v>0</v>
      </c>
      <c r="V894" s="88">
        <f t="shared" si="78"/>
        <v>0</v>
      </c>
      <c r="W894" s="74"/>
      <c r="X894" s="74"/>
      <c r="Y894" s="74"/>
      <c r="Z894" s="74"/>
      <c r="AA894" s="193">
        <f t="shared" si="79"/>
        <v>1</v>
      </c>
      <c r="AB894" s="193" t="str">
        <f t="shared" si="80"/>
        <v/>
      </c>
    </row>
    <row r="895" spans="1:28">
      <c r="A895" s="89">
        <f>IF(AND(COUNTIF(A$1:A$3,"&gt;0")=1,MAX(A$8:A894)&lt;A$1),A894+1,IF(AND(COUNTIF(A$1:A$3,"&gt;0")=2,MAX(A$8:A894)&lt;A$2),A894+1,IF(AND(COUNTIF(A$1:A$3,"&gt;0")=3,MAX(A$8:A894)&lt;A$3),A894+1,0)))</f>
        <v>0</v>
      </c>
      <c r="B895" s="89" t="str">
        <f t="shared" si="81"/>
        <v/>
      </c>
      <c r="C895" s="89" t="str">
        <f t="shared" si="82"/>
        <v/>
      </c>
      <c r="D895" s="87" t="str">
        <f>IF($A895=0,"",IF($A895&lt;=$A$1,+VLOOKUP($A895,'Rashodi- plan-izvršenje'!$A$8:B$1500,'prenos-P-R-N'!D$1,FALSE),IF($A895&gt;$A$2,+VLOOKUP($A895,'Neizmirene obaveze JLS'!$A$11:B$500,'prenos-P-R-N'!D$1,FALSE),"")))</f>
        <v/>
      </c>
      <c r="E895" s="87" t="str">
        <f>IF($A895=0,"",IF($A895&lt;=$A$1,+VLOOKUP($A895,'Rashodi- plan-izvršenje'!$A$8:C$1500,'prenos-P-R-N'!E$1,FALSE),IF($A895&gt;$A$2,+VLOOKUP($A895,'Neizmirene obaveze JLS'!$A$11:C$500,'prenos-P-R-N'!E$1,FALSE),"")))</f>
        <v/>
      </c>
      <c r="F895" s="87" t="str">
        <f>IF($A895=0,"",IF($A895&lt;=$A$1,+VLOOKUP($A895,'Rashodi- plan-izvršenje'!$A$8:D$1500,'prenos-P-R-N'!F$1,FALSE),IF($A895&gt;$A$2,+VLOOKUP($A895,'Neizmirene obaveze JLS'!$A$11:D$500,'prenos-P-R-N'!F$1,FALSE),"")))</f>
        <v/>
      </c>
      <c r="G895" s="87" t="str">
        <f>IF($A895=0,"",IF($A895&lt;=$A$1,+VLOOKUP($A895,'Rashodi- plan-izvršenje'!$A$8:E$1500,'prenos-P-R-N'!G$1,FALSE),IF($A895&gt;$A$2,+VLOOKUP($A895,'Neizmirene obaveze JLS'!$A$11:E$500,'prenos-P-R-N'!G$1,FALSE),"")))</f>
        <v/>
      </c>
      <c r="H895" s="87" t="str">
        <f>IF($A895=0,"",IF($A895&lt;=$A$1,+VLOOKUP($A895,'Rashodi- plan-izvršenje'!$A$8:F$1500,'prenos-P-R-N'!H$1,FALSE),IF($A895&gt;$A$2,+VLOOKUP($A895,'Neizmirene obaveze JLS'!$A$11:F$500,'prenos-P-R-N'!H$1,FALSE),"")))</f>
        <v/>
      </c>
      <c r="I895" s="87" t="str">
        <f>IF($A895=0,"",IF($A895&lt;=$A$1,+VLOOKUP($A895,'Rashodi- plan-izvršenje'!$A$8:G$1500,'prenos-P-R-N'!I$1,FALSE),IF($A895&gt;$A$2,+VLOOKUP($A895,'Neizmirene obaveze JLS'!$A$11:G$500,'prenos-P-R-N'!I$1,FALSE),"")))</f>
        <v/>
      </c>
      <c r="J895" s="87" t="str">
        <f>IF($A895=0,"",IF($A895&lt;=$A$1,+VLOOKUP($A895,'Rashodi- plan-izvršenje'!$A$8:H$1500,'prenos-P-R-N'!J$1,FALSE),IF($A895&gt;$A$2,+VLOOKUP($A895,'Neizmirene obaveze JLS'!$A$11:H$500,'prenos-P-R-N'!J$1,FALSE),"")))</f>
        <v/>
      </c>
      <c r="K895" s="87" t="str">
        <f>IF($A895=0,"",IF($A895&lt;=$A$1,+VLOOKUP($A895,'Rashodi- plan-izvršenje'!$A$8:I$1500,'prenos-P-R-N'!K$1,FALSE),IF($A895&gt;$A$2,+VLOOKUP($A895,'Neizmirene obaveze JLS'!$A$11:I$500,'prenos-P-R-N'!K$1,FALSE),"")))</f>
        <v/>
      </c>
      <c r="L895" t="str">
        <f>IF(A895=0,"",IF(A895&lt;=A$1,+IF(VLOOKUP(A895,'Rashodi- plan-izvršenje'!A$8:J$1500,M$1,FALSE)&gt;0,"Програмска активност","Пројекат"),IF(A895&gt;A$2,+IF(VLOOKUP(A895,'Neizmirene obaveze JLS'!A$8:J$2008,M$1,FALSE)&gt;0,"Програмска активност","Пројекат"),"")))</f>
        <v/>
      </c>
      <c r="M895" s="87" t="str">
        <f>IF(A895=0,"",IF($A895&lt;=$A$1,+IF(VLOOKUP($A895,'Rashodi- plan-izvršenje'!$A$8:$M$1500,10,FALSE)&gt;0,VLOOKUP($A895,'Rashodi- plan-izvršenje'!$A$8:$M$1500,10,FALSE),VLOOKUP($A895,'Rashodi- plan-izvršenje'!$A$8:$M$1500,12,FALSE)),+IF($A895&gt;$A$2,IF(VLOOKUP($A895,'Neizmirene obaveze JLS'!$A$8:$M$1500,10,FALSE)&gt;0,VLOOKUP($A895,'Neizmirene obaveze JLS'!$A$11:$M$1500,10,FALSE),VLOOKUP($A895,'Neizmirene obaveze JLS'!$A$11:$M$1500,12,FALSE)),0)))</f>
        <v/>
      </c>
      <c r="N895" s="87" t="str">
        <f>IF(A895=0,"",IF($A895&lt;=$A$1,+IF(VLOOKUP(A895,'Rashodi- plan-izvršenje'!$A$8:$M$1500,10,FALSE)&gt;0,VLOOKUP(A895,'Rashodi- plan-izvršenje'!$A$8:$M$1500,11,FALSE),VLOOKUP(A895,'Rashodi- plan-izvršenje'!$A$8:$M$1500,13,FALSE)),+IF($A895&gt;$A$2,IF(VLOOKUP($A895,'Neizmirene obaveze JLS'!$A$8:$M$1500,10,FALSE)&gt;0,VLOOKUP($A895,'Neizmirene obaveze JLS'!$A$11:$M$1500,11,FALSE),VLOOKUP($A895,'Neizmirene obaveze JLS'!$A$11:$M$1500,13,FALSE)),0)))</f>
        <v/>
      </c>
      <c r="O895" s="87" t="str">
        <f>IF(A895=0,"",IF($A895&lt;=$A$1,VALUE(+VLOOKUP($A895,'Rashodi- plan-izvršenje'!$A$8:N$1500,'prenos-P-R-N'!O$1,FALSE)),IF($A895&lt;=A$2,VALUE(VLOOKUP($A895,'Prihodi- plan-izvršenje'!$A$8:$H$500,6,FALSE)),VALUE(VLOOKUP($A895,'Neizmirene obaveze JLS'!$A$8:$N$500,O$1,FALSE)))))</f>
        <v/>
      </c>
      <c r="P895" s="87" t="str">
        <f>IF(A895=0,"",IF(A895=0,0,IF(A895&gt;A$2,'šifarnik K-izvor'!G$3,+IF(Q895&lt;700,+'šifarnik K-izvor'!G$2,'šifarnik K-izvor'!G$1))))</f>
        <v/>
      </c>
      <c r="Q895" s="87">
        <f>IF($A895&lt;=$A$1,VALUE(+VLOOKUP($A895,'Rashodi- plan-izvršenje'!$A$8:O$1500,'prenos-P-R-N'!Q$1,FALSE)),IF($A895&lt;=$A$2,VLOOKUP($A895,'Prihodi- plan-izvršenje'!$A$4:$H$500,4,FALSE),IF($A895&lt;=$A$3,VLOOKUP(A895,'Neizmirene obaveze JLS'!$A$11:O$500,Q$1,FALSE),"")))</f>
        <v>0</v>
      </c>
      <c r="R895" s="88">
        <f>IF($A895&lt;=$A$1,VALUE(+VLOOKUP($A895,'Rashodi- plan-izvršenje'!$A$8:P$1500,'prenos-P-R-N'!R$1,FALSE)),IF($A895&lt;=$A$2,VLOOKUP($A895,'Prihodi- plan-izvršenje'!$A$4:$H$500,7,FALSE),""))</f>
        <v>0</v>
      </c>
      <c r="S895" s="88">
        <f>IF(A895=0,0,IF($A895&lt;=$A$1,VALUE(+VLOOKUP($A895,'Rashodi- plan-izvršenje'!$A$8:Q$1500,'prenos-P-R-N'!S$1,FALSE)),IF($A895&lt;=$A$2,VLOOKUP($A895,'Prihodi- plan-izvršenje'!$A$4:$H$500,8,FALSE),0)))</f>
        <v>0</v>
      </c>
      <c r="T895" s="88" t="str">
        <f>IF($A895&gt;$A$2,VLOOKUP($A895,'Neizmirene obaveze JLS'!$A$11:R$500,R$1,FALSE),"")</f>
        <v/>
      </c>
      <c r="U895" s="88">
        <f>IF($A895&gt;$A$2,VLOOKUP($A895,'Neizmirene obaveze JLS'!$A$11:S$500,S$1,FALSE),0)</f>
        <v>0</v>
      </c>
      <c r="V895" s="88">
        <f t="shared" si="78"/>
        <v>0</v>
      </c>
      <c r="W895" s="74"/>
      <c r="X895" s="74"/>
      <c r="Y895" s="74"/>
      <c r="Z895" s="74"/>
      <c r="AA895" s="193">
        <f t="shared" si="79"/>
        <v>1</v>
      </c>
      <c r="AB895" s="193" t="str">
        <f t="shared" si="80"/>
        <v/>
      </c>
    </row>
    <row r="896" spans="1:28">
      <c r="A896" s="89">
        <f>IF(AND(COUNTIF(A$1:A$3,"&gt;0")=1,MAX(A$8:A895)&lt;A$1),A895+1,IF(AND(COUNTIF(A$1:A$3,"&gt;0")=2,MAX(A$8:A895)&lt;A$2),A895+1,IF(AND(COUNTIF(A$1:A$3,"&gt;0")=3,MAX(A$8:A895)&lt;A$3),A895+1,0)))</f>
        <v>0</v>
      </c>
      <c r="B896" s="89" t="str">
        <f t="shared" si="81"/>
        <v/>
      </c>
      <c r="C896" s="89" t="str">
        <f t="shared" si="82"/>
        <v/>
      </c>
      <c r="D896" s="87" t="str">
        <f>IF($A896=0,"",IF($A896&lt;=$A$1,+VLOOKUP($A896,'Rashodi- plan-izvršenje'!$A$8:B$1500,'prenos-P-R-N'!D$1,FALSE),IF($A896&gt;$A$2,+VLOOKUP($A896,'Neizmirene obaveze JLS'!$A$11:B$500,'prenos-P-R-N'!D$1,FALSE),"")))</f>
        <v/>
      </c>
      <c r="E896" s="87" t="str">
        <f>IF($A896=0,"",IF($A896&lt;=$A$1,+VLOOKUP($A896,'Rashodi- plan-izvršenje'!$A$8:C$1500,'prenos-P-R-N'!E$1,FALSE),IF($A896&gt;$A$2,+VLOOKUP($A896,'Neizmirene obaveze JLS'!$A$11:C$500,'prenos-P-R-N'!E$1,FALSE),"")))</f>
        <v/>
      </c>
      <c r="F896" s="87" t="str">
        <f>IF($A896=0,"",IF($A896&lt;=$A$1,+VLOOKUP($A896,'Rashodi- plan-izvršenje'!$A$8:D$1500,'prenos-P-R-N'!F$1,FALSE),IF($A896&gt;$A$2,+VLOOKUP($A896,'Neizmirene obaveze JLS'!$A$11:D$500,'prenos-P-R-N'!F$1,FALSE),"")))</f>
        <v/>
      </c>
      <c r="G896" s="87" t="str">
        <f>IF($A896=0,"",IF($A896&lt;=$A$1,+VLOOKUP($A896,'Rashodi- plan-izvršenje'!$A$8:E$1500,'prenos-P-R-N'!G$1,FALSE),IF($A896&gt;$A$2,+VLOOKUP($A896,'Neizmirene obaveze JLS'!$A$11:E$500,'prenos-P-R-N'!G$1,FALSE),"")))</f>
        <v/>
      </c>
      <c r="H896" s="87" t="str">
        <f>IF($A896=0,"",IF($A896&lt;=$A$1,+VLOOKUP($A896,'Rashodi- plan-izvršenje'!$A$8:F$1500,'prenos-P-R-N'!H$1,FALSE),IF($A896&gt;$A$2,+VLOOKUP($A896,'Neizmirene obaveze JLS'!$A$11:F$500,'prenos-P-R-N'!H$1,FALSE),"")))</f>
        <v/>
      </c>
      <c r="I896" s="87" t="str">
        <f>IF($A896=0,"",IF($A896&lt;=$A$1,+VLOOKUP($A896,'Rashodi- plan-izvršenje'!$A$8:G$1500,'prenos-P-R-N'!I$1,FALSE),IF($A896&gt;$A$2,+VLOOKUP($A896,'Neizmirene obaveze JLS'!$A$11:G$500,'prenos-P-R-N'!I$1,FALSE),"")))</f>
        <v/>
      </c>
      <c r="J896" s="87" t="str">
        <f>IF($A896=0,"",IF($A896&lt;=$A$1,+VLOOKUP($A896,'Rashodi- plan-izvršenje'!$A$8:H$1500,'prenos-P-R-N'!J$1,FALSE),IF($A896&gt;$A$2,+VLOOKUP($A896,'Neizmirene obaveze JLS'!$A$11:H$500,'prenos-P-R-N'!J$1,FALSE),"")))</f>
        <v/>
      </c>
      <c r="K896" s="87" t="str">
        <f>IF($A896=0,"",IF($A896&lt;=$A$1,+VLOOKUP($A896,'Rashodi- plan-izvršenje'!$A$8:I$1500,'prenos-P-R-N'!K$1,FALSE),IF($A896&gt;$A$2,+VLOOKUP($A896,'Neizmirene obaveze JLS'!$A$11:I$500,'prenos-P-R-N'!K$1,FALSE),"")))</f>
        <v/>
      </c>
      <c r="L896" t="str">
        <f>IF(A896=0,"",IF(A896&lt;=A$1,+IF(VLOOKUP(A896,'Rashodi- plan-izvršenje'!A$8:J$1500,M$1,FALSE)&gt;0,"Програмска активност","Пројекат"),IF(A896&gt;A$2,+IF(VLOOKUP(A896,'Neizmirene obaveze JLS'!A$8:J$2008,M$1,FALSE)&gt;0,"Програмска активност","Пројекат"),"")))</f>
        <v/>
      </c>
      <c r="M896" s="87" t="str">
        <f>IF(A896=0,"",IF($A896&lt;=$A$1,+IF(VLOOKUP($A896,'Rashodi- plan-izvršenje'!$A$8:$M$1500,10,FALSE)&gt;0,VLOOKUP($A896,'Rashodi- plan-izvršenje'!$A$8:$M$1500,10,FALSE),VLOOKUP($A896,'Rashodi- plan-izvršenje'!$A$8:$M$1500,12,FALSE)),+IF($A896&gt;$A$2,IF(VLOOKUP($A896,'Neizmirene obaveze JLS'!$A$8:$M$1500,10,FALSE)&gt;0,VLOOKUP($A896,'Neizmirene obaveze JLS'!$A$11:$M$1500,10,FALSE),VLOOKUP($A896,'Neizmirene obaveze JLS'!$A$11:$M$1500,12,FALSE)),0)))</f>
        <v/>
      </c>
      <c r="N896" s="87" t="str">
        <f>IF(A896=0,"",IF($A896&lt;=$A$1,+IF(VLOOKUP(A896,'Rashodi- plan-izvršenje'!$A$8:$M$1500,10,FALSE)&gt;0,VLOOKUP(A896,'Rashodi- plan-izvršenje'!$A$8:$M$1500,11,FALSE),VLOOKUP(A896,'Rashodi- plan-izvršenje'!$A$8:$M$1500,13,FALSE)),+IF($A896&gt;$A$2,IF(VLOOKUP($A896,'Neizmirene obaveze JLS'!$A$8:$M$1500,10,FALSE)&gt;0,VLOOKUP($A896,'Neizmirene obaveze JLS'!$A$11:$M$1500,11,FALSE),VLOOKUP($A896,'Neizmirene obaveze JLS'!$A$11:$M$1500,13,FALSE)),0)))</f>
        <v/>
      </c>
      <c r="O896" s="87" t="str">
        <f>IF(A896=0,"",IF($A896&lt;=$A$1,VALUE(+VLOOKUP($A896,'Rashodi- plan-izvršenje'!$A$8:N$1500,'prenos-P-R-N'!O$1,FALSE)),IF($A896&lt;=A$2,VALUE(VLOOKUP($A896,'Prihodi- plan-izvršenje'!$A$8:$H$500,6,FALSE)),VALUE(VLOOKUP($A896,'Neizmirene obaveze JLS'!$A$8:$N$500,O$1,FALSE)))))</f>
        <v/>
      </c>
      <c r="P896" s="87" t="str">
        <f>IF(A896=0,"",IF(A896=0,0,IF(A896&gt;A$2,'šifarnik K-izvor'!G$3,+IF(Q896&lt;700,+'šifarnik K-izvor'!G$2,'šifarnik K-izvor'!G$1))))</f>
        <v/>
      </c>
      <c r="Q896" s="87">
        <f>IF($A896&lt;=$A$1,VALUE(+VLOOKUP($A896,'Rashodi- plan-izvršenje'!$A$8:O$1500,'prenos-P-R-N'!Q$1,FALSE)),IF($A896&lt;=$A$2,VLOOKUP($A896,'Prihodi- plan-izvršenje'!$A$4:$H$500,4,FALSE),IF($A896&lt;=$A$3,VLOOKUP(A896,'Neizmirene obaveze JLS'!$A$11:O$500,Q$1,FALSE),"")))</f>
        <v>0</v>
      </c>
      <c r="R896" s="88">
        <f>IF($A896&lt;=$A$1,VALUE(+VLOOKUP($A896,'Rashodi- plan-izvršenje'!$A$8:P$1500,'prenos-P-R-N'!R$1,FALSE)),IF($A896&lt;=$A$2,VLOOKUP($A896,'Prihodi- plan-izvršenje'!$A$4:$H$500,7,FALSE),""))</f>
        <v>0</v>
      </c>
      <c r="S896" s="88">
        <f>IF(A896=0,0,IF($A896&lt;=$A$1,VALUE(+VLOOKUP($A896,'Rashodi- plan-izvršenje'!$A$8:Q$1500,'prenos-P-R-N'!S$1,FALSE)),IF($A896&lt;=$A$2,VLOOKUP($A896,'Prihodi- plan-izvršenje'!$A$4:$H$500,8,FALSE),0)))</f>
        <v>0</v>
      </c>
      <c r="T896" s="88" t="str">
        <f>IF($A896&gt;$A$2,VLOOKUP($A896,'Neizmirene obaveze JLS'!$A$11:R$500,R$1,FALSE),"")</f>
        <v/>
      </c>
      <c r="U896" s="88">
        <f>IF($A896&gt;$A$2,VLOOKUP($A896,'Neizmirene obaveze JLS'!$A$11:S$500,S$1,FALSE),0)</f>
        <v>0</v>
      </c>
      <c r="V896" s="88">
        <f t="shared" si="78"/>
        <v>0</v>
      </c>
      <c r="W896" s="74"/>
      <c r="X896" s="74"/>
      <c r="Y896" s="74"/>
      <c r="Z896" s="74"/>
      <c r="AA896" s="193">
        <f t="shared" si="79"/>
        <v>1</v>
      </c>
      <c r="AB896" s="193" t="str">
        <f t="shared" si="80"/>
        <v/>
      </c>
    </row>
    <row r="897" spans="1:28">
      <c r="A897" s="89">
        <f>IF(AND(COUNTIF(A$1:A$3,"&gt;0")=1,MAX(A$8:A896)&lt;A$1),A896+1,IF(AND(COUNTIF(A$1:A$3,"&gt;0")=2,MAX(A$8:A896)&lt;A$2),A896+1,IF(AND(COUNTIF(A$1:A$3,"&gt;0")=3,MAX(A$8:A896)&lt;A$3),A896+1,0)))</f>
        <v>0</v>
      </c>
      <c r="B897" s="89" t="str">
        <f t="shared" si="81"/>
        <v/>
      </c>
      <c r="C897" s="89" t="str">
        <f t="shared" si="82"/>
        <v/>
      </c>
      <c r="D897" s="87" t="str">
        <f>IF($A897=0,"",IF($A897&lt;=$A$1,+VLOOKUP($A897,'Rashodi- plan-izvršenje'!$A$8:B$1500,'prenos-P-R-N'!D$1,FALSE),IF($A897&gt;$A$2,+VLOOKUP($A897,'Neizmirene obaveze JLS'!$A$11:B$500,'prenos-P-R-N'!D$1,FALSE),"")))</f>
        <v/>
      </c>
      <c r="E897" s="87" t="str">
        <f>IF($A897=0,"",IF($A897&lt;=$A$1,+VLOOKUP($A897,'Rashodi- plan-izvršenje'!$A$8:C$1500,'prenos-P-R-N'!E$1,FALSE),IF($A897&gt;$A$2,+VLOOKUP($A897,'Neizmirene obaveze JLS'!$A$11:C$500,'prenos-P-R-N'!E$1,FALSE),"")))</f>
        <v/>
      </c>
      <c r="F897" s="87" t="str">
        <f>IF($A897=0,"",IF($A897&lt;=$A$1,+VLOOKUP($A897,'Rashodi- plan-izvršenje'!$A$8:D$1500,'prenos-P-R-N'!F$1,FALSE),IF($A897&gt;$A$2,+VLOOKUP($A897,'Neizmirene obaveze JLS'!$A$11:D$500,'prenos-P-R-N'!F$1,FALSE),"")))</f>
        <v/>
      </c>
      <c r="G897" s="87" t="str">
        <f>IF($A897=0,"",IF($A897&lt;=$A$1,+VLOOKUP($A897,'Rashodi- plan-izvršenje'!$A$8:E$1500,'prenos-P-R-N'!G$1,FALSE),IF($A897&gt;$A$2,+VLOOKUP($A897,'Neizmirene obaveze JLS'!$A$11:E$500,'prenos-P-R-N'!G$1,FALSE),"")))</f>
        <v/>
      </c>
      <c r="H897" s="87" t="str">
        <f>IF($A897=0,"",IF($A897&lt;=$A$1,+VLOOKUP($A897,'Rashodi- plan-izvršenje'!$A$8:F$1500,'prenos-P-R-N'!H$1,FALSE),IF($A897&gt;$A$2,+VLOOKUP($A897,'Neizmirene obaveze JLS'!$A$11:F$500,'prenos-P-R-N'!H$1,FALSE),"")))</f>
        <v/>
      </c>
      <c r="I897" s="87" t="str">
        <f>IF($A897=0,"",IF($A897&lt;=$A$1,+VLOOKUP($A897,'Rashodi- plan-izvršenje'!$A$8:G$1500,'prenos-P-R-N'!I$1,FALSE),IF($A897&gt;$A$2,+VLOOKUP($A897,'Neizmirene obaveze JLS'!$A$11:G$500,'prenos-P-R-N'!I$1,FALSE),"")))</f>
        <v/>
      </c>
      <c r="J897" s="87" t="str">
        <f>IF($A897=0,"",IF($A897&lt;=$A$1,+VLOOKUP($A897,'Rashodi- plan-izvršenje'!$A$8:H$1500,'prenos-P-R-N'!J$1,FALSE),IF($A897&gt;$A$2,+VLOOKUP($A897,'Neizmirene obaveze JLS'!$A$11:H$500,'prenos-P-R-N'!J$1,FALSE),"")))</f>
        <v/>
      </c>
      <c r="K897" s="87" t="str">
        <f>IF($A897=0,"",IF($A897&lt;=$A$1,+VLOOKUP($A897,'Rashodi- plan-izvršenje'!$A$8:I$1500,'prenos-P-R-N'!K$1,FALSE),IF($A897&gt;$A$2,+VLOOKUP($A897,'Neizmirene obaveze JLS'!$A$11:I$500,'prenos-P-R-N'!K$1,FALSE),"")))</f>
        <v/>
      </c>
      <c r="L897" t="str">
        <f>IF(A897=0,"",IF(A897&lt;=A$1,+IF(VLOOKUP(A897,'Rashodi- plan-izvršenje'!A$8:J$1500,M$1,FALSE)&gt;0,"Програмска активност","Пројекат"),IF(A897&gt;A$2,+IF(VLOOKUP(A897,'Neizmirene obaveze JLS'!A$8:J$2008,M$1,FALSE)&gt;0,"Програмска активност","Пројекат"),"")))</f>
        <v/>
      </c>
      <c r="M897" s="87" t="str">
        <f>IF(A897=0,"",IF($A897&lt;=$A$1,+IF(VLOOKUP($A897,'Rashodi- plan-izvršenje'!$A$8:$M$1500,10,FALSE)&gt;0,VLOOKUP($A897,'Rashodi- plan-izvršenje'!$A$8:$M$1500,10,FALSE),VLOOKUP($A897,'Rashodi- plan-izvršenje'!$A$8:$M$1500,12,FALSE)),+IF($A897&gt;$A$2,IF(VLOOKUP($A897,'Neizmirene obaveze JLS'!$A$8:$M$1500,10,FALSE)&gt;0,VLOOKUP($A897,'Neizmirene obaveze JLS'!$A$11:$M$1500,10,FALSE),VLOOKUP($A897,'Neizmirene obaveze JLS'!$A$11:$M$1500,12,FALSE)),0)))</f>
        <v/>
      </c>
      <c r="N897" s="87" t="str">
        <f>IF(A897=0,"",IF($A897&lt;=$A$1,+IF(VLOOKUP(A897,'Rashodi- plan-izvršenje'!$A$8:$M$1500,10,FALSE)&gt;0,VLOOKUP(A897,'Rashodi- plan-izvršenje'!$A$8:$M$1500,11,FALSE),VLOOKUP(A897,'Rashodi- plan-izvršenje'!$A$8:$M$1500,13,FALSE)),+IF($A897&gt;$A$2,IF(VLOOKUP($A897,'Neizmirene obaveze JLS'!$A$8:$M$1500,10,FALSE)&gt;0,VLOOKUP($A897,'Neizmirene obaveze JLS'!$A$11:$M$1500,11,FALSE),VLOOKUP($A897,'Neizmirene obaveze JLS'!$A$11:$M$1500,13,FALSE)),0)))</f>
        <v/>
      </c>
      <c r="O897" s="87" t="str">
        <f>IF(A897=0,"",IF($A897&lt;=$A$1,VALUE(+VLOOKUP($A897,'Rashodi- plan-izvršenje'!$A$8:N$1500,'prenos-P-R-N'!O$1,FALSE)),IF($A897&lt;=A$2,VALUE(VLOOKUP($A897,'Prihodi- plan-izvršenje'!$A$8:$H$500,6,FALSE)),VALUE(VLOOKUP($A897,'Neizmirene obaveze JLS'!$A$8:$N$500,O$1,FALSE)))))</f>
        <v/>
      </c>
      <c r="P897" s="87" t="str">
        <f>IF(A897=0,"",IF(A897=0,0,IF(A897&gt;A$2,'šifarnik K-izvor'!G$3,+IF(Q897&lt;700,+'šifarnik K-izvor'!G$2,'šifarnik K-izvor'!G$1))))</f>
        <v/>
      </c>
      <c r="Q897" s="87">
        <f>IF($A897&lt;=$A$1,VALUE(+VLOOKUP($A897,'Rashodi- plan-izvršenje'!$A$8:O$1500,'prenos-P-R-N'!Q$1,FALSE)),IF($A897&lt;=$A$2,VLOOKUP($A897,'Prihodi- plan-izvršenje'!$A$4:$H$500,4,FALSE),IF($A897&lt;=$A$3,VLOOKUP(A897,'Neizmirene obaveze JLS'!$A$11:O$500,Q$1,FALSE),"")))</f>
        <v>0</v>
      </c>
      <c r="R897" s="88">
        <f>IF($A897&lt;=$A$1,VALUE(+VLOOKUP($A897,'Rashodi- plan-izvršenje'!$A$8:P$1500,'prenos-P-R-N'!R$1,FALSE)),IF($A897&lt;=$A$2,VLOOKUP($A897,'Prihodi- plan-izvršenje'!$A$4:$H$500,7,FALSE),""))</f>
        <v>0</v>
      </c>
      <c r="S897" s="88">
        <f>IF(A897=0,0,IF($A897&lt;=$A$1,VALUE(+VLOOKUP($A897,'Rashodi- plan-izvršenje'!$A$8:Q$1500,'prenos-P-R-N'!S$1,FALSE)),IF($A897&lt;=$A$2,VLOOKUP($A897,'Prihodi- plan-izvršenje'!$A$4:$H$500,8,FALSE),0)))</f>
        <v>0</v>
      </c>
      <c r="T897" s="88" t="str">
        <f>IF($A897&gt;$A$2,VLOOKUP($A897,'Neizmirene obaveze JLS'!$A$11:R$500,R$1,FALSE),"")</f>
        <v/>
      </c>
      <c r="U897" s="88">
        <f>IF($A897&gt;$A$2,VLOOKUP($A897,'Neizmirene obaveze JLS'!$A$11:S$500,S$1,FALSE),0)</f>
        <v>0</v>
      </c>
      <c r="V897" s="88">
        <f t="shared" si="78"/>
        <v>0</v>
      </c>
      <c r="W897" s="74"/>
      <c r="X897" s="74"/>
      <c r="Y897" s="74"/>
      <c r="Z897" s="74"/>
      <c r="AA897" s="193">
        <f t="shared" si="79"/>
        <v>1</v>
      </c>
      <c r="AB897" s="193" t="str">
        <f t="shared" si="80"/>
        <v/>
      </c>
    </row>
    <row r="898" spans="1:28">
      <c r="A898" s="89">
        <f>IF(AND(COUNTIF(A$1:A$3,"&gt;0")=1,MAX(A$8:A897)&lt;A$1),A897+1,IF(AND(COUNTIF(A$1:A$3,"&gt;0")=2,MAX(A$8:A897)&lt;A$2),A897+1,IF(AND(COUNTIF(A$1:A$3,"&gt;0")=3,MAX(A$8:A897)&lt;A$3),A897+1,0)))</f>
        <v>0</v>
      </c>
      <c r="B898" s="89" t="str">
        <f t="shared" si="81"/>
        <v/>
      </c>
      <c r="C898" s="89" t="str">
        <f t="shared" si="82"/>
        <v/>
      </c>
      <c r="D898" s="87" t="str">
        <f>IF($A898=0,"",IF($A898&lt;=$A$1,+VLOOKUP($A898,'Rashodi- plan-izvršenje'!$A$8:B$1500,'prenos-P-R-N'!D$1,FALSE),IF($A898&gt;$A$2,+VLOOKUP($A898,'Neizmirene obaveze JLS'!$A$11:B$500,'prenos-P-R-N'!D$1,FALSE),"")))</f>
        <v/>
      </c>
      <c r="E898" s="87" t="str">
        <f>IF($A898=0,"",IF($A898&lt;=$A$1,+VLOOKUP($A898,'Rashodi- plan-izvršenje'!$A$8:C$1500,'prenos-P-R-N'!E$1,FALSE),IF($A898&gt;$A$2,+VLOOKUP($A898,'Neizmirene obaveze JLS'!$A$11:C$500,'prenos-P-R-N'!E$1,FALSE),"")))</f>
        <v/>
      </c>
      <c r="F898" s="87" t="str">
        <f>IF($A898=0,"",IF($A898&lt;=$A$1,+VLOOKUP($A898,'Rashodi- plan-izvršenje'!$A$8:D$1500,'prenos-P-R-N'!F$1,FALSE),IF($A898&gt;$A$2,+VLOOKUP($A898,'Neizmirene obaveze JLS'!$A$11:D$500,'prenos-P-R-N'!F$1,FALSE),"")))</f>
        <v/>
      </c>
      <c r="G898" s="87" t="str">
        <f>IF($A898=0,"",IF($A898&lt;=$A$1,+VLOOKUP($A898,'Rashodi- plan-izvršenje'!$A$8:E$1500,'prenos-P-R-N'!G$1,FALSE),IF($A898&gt;$A$2,+VLOOKUP($A898,'Neizmirene obaveze JLS'!$A$11:E$500,'prenos-P-R-N'!G$1,FALSE),"")))</f>
        <v/>
      </c>
      <c r="H898" s="87" t="str">
        <f>IF($A898=0,"",IF($A898&lt;=$A$1,+VLOOKUP($A898,'Rashodi- plan-izvršenje'!$A$8:F$1500,'prenos-P-R-N'!H$1,FALSE),IF($A898&gt;$A$2,+VLOOKUP($A898,'Neizmirene obaveze JLS'!$A$11:F$500,'prenos-P-R-N'!H$1,FALSE),"")))</f>
        <v/>
      </c>
      <c r="I898" s="87" t="str">
        <f>IF($A898=0,"",IF($A898&lt;=$A$1,+VLOOKUP($A898,'Rashodi- plan-izvršenje'!$A$8:G$1500,'prenos-P-R-N'!I$1,FALSE),IF($A898&gt;$A$2,+VLOOKUP($A898,'Neizmirene obaveze JLS'!$A$11:G$500,'prenos-P-R-N'!I$1,FALSE),"")))</f>
        <v/>
      </c>
      <c r="J898" s="87" t="str">
        <f>IF($A898=0,"",IF($A898&lt;=$A$1,+VLOOKUP($A898,'Rashodi- plan-izvršenje'!$A$8:H$1500,'prenos-P-R-N'!J$1,FALSE),IF($A898&gt;$A$2,+VLOOKUP($A898,'Neizmirene obaveze JLS'!$A$11:H$500,'prenos-P-R-N'!J$1,FALSE),"")))</f>
        <v/>
      </c>
      <c r="K898" s="87" t="str">
        <f>IF($A898=0,"",IF($A898&lt;=$A$1,+VLOOKUP($A898,'Rashodi- plan-izvršenje'!$A$8:I$1500,'prenos-P-R-N'!K$1,FALSE),IF($A898&gt;$A$2,+VLOOKUP($A898,'Neizmirene obaveze JLS'!$A$11:I$500,'prenos-P-R-N'!K$1,FALSE),"")))</f>
        <v/>
      </c>
      <c r="L898" t="str">
        <f>IF(A898=0,"",IF(A898&lt;=A$1,+IF(VLOOKUP(A898,'Rashodi- plan-izvršenje'!A$8:J$1500,M$1,FALSE)&gt;0,"Програмска активност","Пројекат"),IF(A898&gt;A$2,+IF(VLOOKUP(A898,'Neizmirene obaveze JLS'!A$8:J$2008,M$1,FALSE)&gt;0,"Програмска активност","Пројекат"),"")))</f>
        <v/>
      </c>
      <c r="M898" s="87" t="str">
        <f>IF(A898=0,"",IF($A898&lt;=$A$1,+IF(VLOOKUP($A898,'Rashodi- plan-izvršenje'!$A$8:$M$1500,10,FALSE)&gt;0,VLOOKUP($A898,'Rashodi- plan-izvršenje'!$A$8:$M$1500,10,FALSE),VLOOKUP($A898,'Rashodi- plan-izvršenje'!$A$8:$M$1500,12,FALSE)),+IF($A898&gt;$A$2,IF(VLOOKUP($A898,'Neizmirene obaveze JLS'!$A$8:$M$1500,10,FALSE)&gt;0,VLOOKUP($A898,'Neizmirene obaveze JLS'!$A$11:$M$1500,10,FALSE),VLOOKUP($A898,'Neizmirene obaveze JLS'!$A$11:$M$1500,12,FALSE)),0)))</f>
        <v/>
      </c>
      <c r="N898" s="87" t="str">
        <f>IF(A898=0,"",IF($A898&lt;=$A$1,+IF(VLOOKUP(A898,'Rashodi- plan-izvršenje'!$A$8:$M$1500,10,FALSE)&gt;0,VLOOKUP(A898,'Rashodi- plan-izvršenje'!$A$8:$M$1500,11,FALSE),VLOOKUP(A898,'Rashodi- plan-izvršenje'!$A$8:$M$1500,13,FALSE)),+IF($A898&gt;$A$2,IF(VLOOKUP($A898,'Neizmirene obaveze JLS'!$A$8:$M$1500,10,FALSE)&gt;0,VLOOKUP($A898,'Neizmirene obaveze JLS'!$A$11:$M$1500,11,FALSE),VLOOKUP($A898,'Neizmirene obaveze JLS'!$A$11:$M$1500,13,FALSE)),0)))</f>
        <v/>
      </c>
      <c r="O898" s="87" t="str">
        <f>IF(A898=0,"",IF($A898&lt;=$A$1,VALUE(+VLOOKUP($A898,'Rashodi- plan-izvršenje'!$A$8:N$1500,'prenos-P-R-N'!O$1,FALSE)),IF($A898&lt;=A$2,VALUE(VLOOKUP($A898,'Prihodi- plan-izvršenje'!$A$8:$H$500,6,FALSE)),VALUE(VLOOKUP($A898,'Neizmirene obaveze JLS'!$A$8:$N$500,O$1,FALSE)))))</f>
        <v/>
      </c>
      <c r="P898" s="87" t="str">
        <f>IF(A898=0,"",IF(A898=0,0,IF(A898&gt;A$2,'šifarnik K-izvor'!G$3,+IF(Q898&lt;700,+'šifarnik K-izvor'!G$2,'šifarnik K-izvor'!G$1))))</f>
        <v/>
      </c>
      <c r="Q898" s="87">
        <f>IF($A898&lt;=$A$1,VALUE(+VLOOKUP($A898,'Rashodi- plan-izvršenje'!$A$8:O$1500,'prenos-P-R-N'!Q$1,FALSE)),IF($A898&lt;=$A$2,VLOOKUP($A898,'Prihodi- plan-izvršenje'!$A$4:$H$500,4,FALSE),IF($A898&lt;=$A$3,VLOOKUP(A898,'Neizmirene obaveze JLS'!$A$11:O$500,Q$1,FALSE),"")))</f>
        <v>0</v>
      </c>
      <c r="R898" s="88">
        <f>IF($A898&lt;=$A$1,VALUE(+VLOOKUP($A898,'Rashodi- plan-izvršenje'!$A$8:P$1500,'prenos-P-R-N'!R$1,FALSE)),IF($A898&lt;=$A$2,VLOOKUP($A898,'Prihodi- plan-izvršenje'!$A$4:$H$500,7,FALSE),""))</f>
        <v>0</v>
      </c>
      <c r="S898" s="88">
        <f>IF(A898=0,0,IF($A898&lt;=$A$1,VALUE(+VLOOKUP($A898,'Rashodi- plan-izvršenje'!$A$8:Q$1500,'prenos-P-R-N'!S$1,FALSE)),IF($A898&lt;=$A$2,VLOOKUP($A898,'Prihodi- plan-izvršenje'!$A$4:$H$500,8,FALSE),0)))</f>
        <v>0</v>
      </c>
      <c r="T898" s="88" t="str">
        <f>IF($A898&gt;$A$2,VLOOKUP($A898,'Neizmirene obaveze JLS'!$A$11:R$500,R$1,FALSE),"")</f>
        <v/>
      </c>
      <c r="U898" s="88">
        <f>IF($A898&gt;$A$2,VLOOKUP($A898,'Neizmirene obaveze JLS'!$A$11:S$500,S$1,FALSE),0)</f>
        <v>0</v>
      </c>
      <c r="V898" s="88">
        <f t="shared" si="78"/>
        <v>0</v>
      </c>
      <c r="W898" s="74"/>
      <c r="X898" s="74"/>
      <c r="Y898" s="74"/>
      <c r="Z898" s="74"/>
      <c r="AA898" s="193">
        <f t="shared" si="79"/>
        <v>1</v>
      </c>
      <c r="AB898" s="193" t="str">
        <f t="shared" si="80"/>
        <v/>
      </c>
    </row>
    <row r="899" spans="1:28">
      <c r="A899" s="89">
        <f>IF(AND(COUNTIF(A$1:A$3,"&gt;0")=1,MAX(A$8:A898)&lt;A$1),A898+1,IF(AND(COUNTIF(A$1:A$3,"&gt;0")=2,MAX(A$8:A898)&lt;A$2),A898+1,IF(AND(COUNTIF(A$1:A$3,"&gt;0")=3,MAX(A$8:A898)&lt;A$3),A898+1,0)))</f>
        <v>0</v>
      </c>
      <c r="B899" s="89" t="str">
        <f t="shared" si="81"/>
        <v/>
      </c>
      <c r="C899" s="89" t="str">
        <f t="shared" si="82"/>
        <v/>
      </c>
      <c r="D899" s="87" t="str">
        <f>IF($A899=0,"",IF($A899&lt;=$A$1,+VLOOKUP($A899,'Rashodi- plan-izvršenje'!$A$8:B$1500,'prenos-P-R-N'!D$1,FALSE),IF($A899&gt;$A$2,+VLOOKUP($A899,'Neizmirene obaveze JLS'!$A$11:B$500,'prenos-P-R-N'!D$1,FALSE),"")))</f>
        <v/>
      </c>
      <c r="E899" s="87" t="str">
        <f>IF($A899=0,"",IF($A899&lt;=$A$1,+VLOOKUP($A899,'Rashodi- plan-izvršenje'!$A$8:C$1500,'prenos-P-R-N'!E$1,FALSE),IF($A899&gt;$A$2,+VLOOKUP($A899,'Neizmirene obaveze JLS'!$A$11:C$500,'prenos-P-R-N'!E$1,FALSE),"")))</f>
        <v/>
      </c>
      <c r="F899" s="87" t="str">
        <f>IF($A899=0,"",IF($A899&lt;=$A$1,+VLOOKUP($A899,'Rashodi- plan-izvršenje'!$A$8:D$1500,'prenos-P-R-N'!F$1,FALSE),IF($A899&gt;$A$2,+VLOOKUP($A899,'Neizmirene obaveze JLS'!$A$11:D$500,'prenos-P-R-N'!F$1,FALSE),"")))</f>
        <v/>
      </c>
      <c r="G899" s="87" t="str">
        <f>IF($A899=0,"",IF($A899&lt;=$A$1,+VLOOKUP($A899,'Rashodi- plan-izvršenje'!$A$8:E$1500,'prenos-P-R-N'!G$1,FALSE),IF($A899&gt;$A$2,+VLOOKUP($A899,'Neizmirene obaveze JLS'!$A$11:E$500,'prenos-P-R-N'!G$1,FALSE),"")))</f>
        <v/>
      </c>
      <c r="H899" s="87" t="str">
        <f>IF($A899=0,"",IF($A899&lt;=$A$1,+VLOOKUP($A899,'Rashodi- plan-izvršenje'!$A$8:F$1500,'prenos-P-R-N'!H$1,FALSE),IF($A899&gt;$A$2,+VLOOKUP($A899,'Neizmirene obaveze JLS'!$A$11:F$500,'prenos-P-R-N'!H$1,FALSE),"")))</f>
        <v/>
      </c>
      <c r="I899" s="87" t="str">
        <f>IF($A899=0,"",IF($A899&lt;=$A$1,+VLOOKUP($A899,'Rashodi- plan-izvršenje'!$A$8:G$1500,'prenos-P-R-N'!I$1,FALSE),IF($A899&gt;$A$2,+VLOOKUP($A899,'Neizmirene obaveze JLS'!$A$11:G$500,'prenos-P-R-N'!I$1,FALSE),"")))</f>
        <v/>
      </c>
      <c r="J899" s="87" t="str">
        <f>IF($A899=0,"",IF($A899&lt;=$A$1,+VLOOKUP($A899,'Rashodi- plan-izvršenje'!$A$8:H$1500,'prenos-P-R-N'!J$1,FALSE),IF($A899&gt;$A$2,+VLOOKUP($A899,'Neizmirene obaveze JLS'!$A$11:H$500,'prenos-P-R-N'!J$1,FALSE),"")))</f>
        <v/>
      </c>
      <c r="K899" s="87" t="str">
        <f>IF($A899=0,"",IF($A899&lt;=$A$1,+VLOOKUP($A899,'Rashodi- plan-izvršenje'!$A$8:I$1500,'prenos-P-R-N'!K$1,FALSE),IF($A899&gt;$A$2,+VLOOKUP($A899,'Neizmirene obaveze JLS'!$A$11:I$500,'prenos-P-R-N'!K$1,FALSE),"")))</f>
        <v/>
      </c>
      <c r="L899" t="str">
        <f>IF(A899=0,"",IF(A899&lt;=A$1,+IF(VLOOKUP(A899,'Rashodi- plan-izvršenje'!A$8:J$1500,M$1,FALSE)&gt;0,"Програмска активност","Пројекат"),IF(A899&gt;A$2,+IF(VLOOKUP(A899,'Neizmirene obaveze JLS'!A$8:J$2008,M$1,FALSE)&gt;0,"Програмска активност","Пројекат"),"")))</f>
        <v/>
      </c>
      <c r="M899" s="87" t="str">
        <f>IF(A899=0,"",IF($A899&lt;=$A$1,+IF(VLOOKUP($A899,'Rashodi- plan-izvršenje'!$A$8:$M$1500,10,FALSE)&gt;0,VLOOKUP($A899,'Rashodi- plan-izvršenje'!$A$8:$M$1500,10,FALSE),VLOOKUP($A899,'Rashodi- plan-izvršenje'!$A$8:$M$1500,12,FALSE)),+IF($A899&gt;$A$2,IF(VLOOKUP($A899,'Neizmirene obaveze JLS'!$A$8:$M$1500,10,FALSE)&gt;0,VLOOKUP($A899,'Neizmirene obaveze JLS'!$A$11:$M$1500,10,FALSE),VLOOKUP($A899,'Neizmirene obaveze JLS'!$A$11:$M$1500,12,FALSE)),0)))</f>
        <v/>
      </c>
      <c r="N899" s="87" t="str">
        <f>IF(A899=0,"",IF($A899&lt;=$A$1,+IF(VLOOKUP(A899,'Rashodi- plan-izvršenje'!$A$8:$M$1500,10,FALSE)&gt;0,VLOOKUP(A899,'Rashodi- plan-izvršenje'!$A$8:$M$1500,11,FALSE),VLOOKUP(A899,'Rashodi- plan-izvršenje'!$A$8:$M$1500,13,FALSE)),+IF($A899&gt;$A$2,IF(VLOOKUP($A899,'Neizmirene obaveze JLS'!$A$8:$M$1500,10,FALSE)&gt;0,VLOOKUP($A899,'Neizmirene obaveze JLS'!$A$11:$M$1500,11,FALSE),VLOOKUP($A899,'Neizmirene obaveze JLS'!$A$11:$M$1500,13,FALSE)),0)))</f>
        <v/>
      </c>
      <c r="O899" s="87" t="str">
        <f>IF(A899=0,"",IF($A899&lt;=$A$1,VALUE(+VLOOKUP($A899,'Rashodi- plan-izvršenje'!$A$8:N$1500,'prenos-P-R-N'!O$1,FALSE)),IF($A899&lt;=A$2,VALUE(VLOOKUP($A899,'Prihodi- plan-izvršenje'!$A$8:$H$500,6,FALSE)),VALUE(VLOOKUP($A899,'Neizmirene obaveze JLS'!$A$8:$N$500,O$1,FALSE)))))</f>
        <v/>
      </c>
      <c r="P899" s="87" t="str">
        <f>IF(A899=0,"",IF(A899=0,0,IF(A899&gt;A$2,'šifarnik K-izvor'!G$3,+IF(Q899&lt;700,+'šifarnik K-izvor'!G$2,'šifarnik K-izvor'!G$1))))</f>
        <v/>
      </c>
      <c r="Q899" s="87">
        <f>IF($A899&lt;=$A$1,VALUE(+VLOOKUP($A899,'Rashodi- plan-izvršenje'!$A$8:O$1500,'prenos-P-R-N'!Q$1,FALSE)),IF($A899&lt;=$A$2,VLOOKUP($A899,'Prihodi- plan-izvršenje'!$A$4:$H$500,4,FALSE),IF($A899&lt;=$A$3,VLOOKUP(A899,'Neizmirene obaveze JLS'!$A$11:O$500,Q$1,FALSE),"")))</f>
        <v>0</v>
      </c>
      <c r="R899" s="88">
        <f>IF($A899&lt;=$A$1,VALUE(+VLOOKUP($A899,'Rashodi- plan-izvršenje'!$A$8:P$1500,'prenos-P-R-N'!R$1,FALSE)),IF($A899&lt;=$A$2,VLOOKUP($A899,'Prihodi- plan-izvršenje'!$A$4:$H$500,7,FALSE),""))</f>
        <v>0</v>
      </c>
      <c r="S899" s="88">
        <f>IF(A899=0,0,IF($A899&lt;=$A$1,VALUE(+VLOOKUP($A899,'Rashodi- plan-izvršenje'!$A$8:Q$1500,'prenos-P-R-N'!S$1,FALSE)),IF($A899&lt;=$A$2,VLOOKUP($A899,'Prihodi- plan-izvršenje'!$A$4:$H$500,8,FALSE),0)))</f>
        <v>0</v>
      </c>
      <c r="T899" s="88" t="str">
        <f>IF($A899&gt;$A$2,VLOOKUP($A899,'Neizmirene obaveze JLS'!$A$11:R$500,R$1,FALSE),"")</f>
        <v/>
      </c>
      <c r="U899" s="88">
        <f>IF($A899&gt;$A$2,VLOOKUP($A899,'Neizmirene obaveze JLS'!$A$11:S$500,S$1,FALSE),0)</f>
        <v>0</v>
      </c>
      <c r="V899" s="88">
        <f t="shared" si="78"/>
        <v>0</v>
      </c>
      <c r="W899" s="74"/>
      <c r="X899" s="74"/>
      <c r="Y899" s="74"/>
      <c r="Z899" s="74"/>
      <c r="AA899" s="193">
        <f t="shared" si="79"/>
        <v>1</v>
      </c>
      <c r="AB899" s="193" t="str">
        <f t="shared" si="80"/>
        <v/>
      </c>
    </row>
    <row r="900" spans="1:28">
      <c r="A900" s="89">
        <f>IF(AND(COUNTIF(A$1:A$3,"&gt;0")=1,MAX(A$8:A899)&lt;A$1),A899+1,IF(AND(COUNTIF(A$1:A$3,"&gt;0")=2,MAX(A$8:A899)&lt;A$2),A899+1,IF(AND(COUNTIF(A$1:A$3,"&gt;0")=3,MAX(A$8:A899)&lt;A$3),A899+1,0)))</f>
        <v>0</v>
      </c>
      <c r="B900" s="89" t="str">
        <f t="shared" si="81"/>
        <v/>
      </c>
      <c r="C900" s="89" t="str">
        <f t="shared" si="82"/>
        <v/>
      </c>
      <c r="D900" s="87" t="str">
        <f>IF($A900=0,"",IF($A900&lt;=$A$1,+VLOOKUP($A900,'Rashodi- plan-izvršenje'!$A$8:B$1500,'prenos-P-R-N'!D$1,FALSE),IF($A900&gt;$A$2,+VLOOKUP($A900,'Neizmirene obaveze JLS'!$A$11:B$500,'prenos-P-R-N'!D$1,FALSE),"")))</f>
        <v/>
      </c>
      <c r="E900" s="87" t="str">
        <f>IF($A900=0,"",IF($A900&lt;=$A$1,+VLOOKUP($A900,'Rashodi- plan-izvršenje'!$A$8:C$1500,'prenos-P-R-N'!E$1,FALSE),IF($A900&gt;$A$2,+VLOOKUP($A900,'Neizmirene obaveze JLS'!$A$11:C$500,'prenos-P-R-N'!E$1,FALSE),"")))</f>
        <v/>
      </c>
      <c r="F900" s="87" t="str">
        <f>IF($A900=0,"",IF($A900&lt;=$A$1,+VLOOKUP($A900,'Rashodi- plan-izvršenje'!$A$8:D$1500,'prenos-P-R-N'!F$1,FALSE),IF($A900&gt;$A$2,+VLOOKUP($A900,'Neizmirene obaveze JLS'!$A$11:D$500,'prenos-P-R-N'!F$1,FALSE),"")))</f>
        <v/>
      </c>
      <c r="G900" s="87" t="str">
        <f>IF($A900=0,"",IF($A900&lt;=$A$1,+VLOOKUP($A900,'Rashodi- plan-izvršenje'!$A$8:E$1500,'prenos-P-R-N'!G$1,FALSE),IF($A900&gt;$A$2,+VLOOKUP($A900,'Neizmirene obaveze JLS'!$A$11:E$500,'prenos-P-R-N'!G$1,FALSE),"")))</f>
        <v/>
      </c>
      <c r="H900" s="87" t="str">
        <f>IF($A900=0,"",IF($A900&lt;=$A$1,+VLOOKUP($A900,'Rashodi- plan-izvršenje'!$A$8:F$1500,'prenos-P-R-N'!H$1,FALSE),IF($A900&gt;$A$2,+VLOOKUP($A900,'Neizmirene obaveze JLS'!$A$11:F$500,'prenos-P-R-N'!H$1,FALSE),"")))</f>
        <v/>
      </c>
      <c r="I900" s="87" t="str">
        <f>IF($A900=0,"",IF($A900&lt;=$A$1,+VLOOKUP($A900,'Rashodi- plan-izvršenje'!$A$8:G$1500,'prenos-P-R-N'!I$1,FALSE),IF($A900&gt;$A$2,+VLOOKUP($A900,'Neizmirene obaveze JLS'!$A$11:G$500,'prenos-P-R-N'!I$1,FALSE),"")))</f>
        <v/>
      </c>
      <c r="J900" s="87" t="str">
        <f>IF($A900=0,"",IF($A900&lt;=$A$1,+VLOOKUP($A900,'Rashodi- plan-izvršenje'!$A$8:H$1500,'prenos-P-R-N'!J$1,FALSE),IF($A900&gt;$A$2,+VLOOKUP($A900,'Neizmirene obaveze JLS'!$A$11:H$500,'prenos-P-R-N'!J$1,FALSE),"")))</f>
        <v/>
      </c>
      <c r="K900" s="87" t="str">
        <f>IF($A900=0,"",IF($A900&lt;=$A$1,+VLOOKUP($A900,'Rashodi- plan-izvršenje'!$A$8:I$1500,'prenos-P-R-N'!K$1,FALSE),IF($A900&gt;$A$2,+VLOOKUP($A900,'Neizmirene obaveze JLS'!$A$11:I$500,'prenos-P-R-N'!K$1,FALSE),"")))</f>
        <v/>
      </c>
      <c r="L900" t="str">
        <f>IF(A900=0,"",IF(A900&lt;=A$1,+IF(VLOOKUP(A900,'Rashodi- plan-izvršenje'!A$8:J$1500,M$1,FALSE)&gt;0,"Програмска активност","Пројекат"),IF(A900&gt;A$2,+IF(VLOOKUP(A900,'Neizmirene obaveze JLS'!A$8:J$2008,M$1,FALSE)&gt;0,"Програмска активност","Пројекат"),"")))</f>
        <v/>
      </c>
      <c r="M900" s="87" t="str">
        <f>IF(A900=0,"",IF($A900&lt;=$A$1,+IF(VLOOKUP($A900,'Rashodi- plan-izvršenje'!$A$8:$M$1500,10,FALSE)&gt;0,VLOOKUP($A900,'Rashodi- plan-izvršenje'!$A$8:$M$1500,10,FALSE),VLOOKUP($A900,'Rashodi- plan-izvršenje'!$A$8:$M$1500,12,FALSE)),+IF($A900&gt;$A$2,IF(VLOOKUP($A900,'Neizmirene obaveze JLS'!$A$8:$M$1500,10,FALSE)&gt;0,VLOOKUP($A900,'Neizmirene obaveze JLS'!$A$11:$M$1500,10,FALSE),VLOOKUP($A900,'Neizmirene obaveze JLS'!$A$11:$M$1500,12,FALSE)),0)))</f>
        <v/>
      </c>
      <c r="N900" s="87" t="str">
        <f>IF(A900=0,"",IF($A900&lt;=$A$1,+IF(VLOOKUP(A900,'Rashodi- plan-izvršenje'!$A$8:$M$1500,10,FALSE)&gt;0,VLOOKUP(A900,'Rashodi- plan-izvršenje'!$A$8:$M$1500,11,FALSE),VLOOKUP(A900,'Rashodi- plan-izvršenje'!$A$8:$M$1500,13,FALSE)),+IF($A900&gt;$A$2,IF(VLOOKUP($A900,'Neizmirene obaveze JLS'!$A$8:$M$1500,10,FALSE)&gt;0,VLOOKUP($A900,'Neizmirene obaveze JLS'!$A$11:$M$1500,11,FALSE),VLOOKUP($A900,'Neizmirene obaveze JLS'!$A$11:$M$1500,13,FALSE)),0)))</f>
        <v/>
      </c>
      <c r="O900" s="87" t="str">
        <f>IF(A900=0,"",IF($A900&lt;=$A$1,VALUE(+VLOOKUP($A900,'Rashodi- plan-izvršenje'!$A$8:N$1500,'prenos-P-R-N'!O$1,FALSE)),IF($A900&lt;=A$2,VALUE(VLOOKUP($A900,'Prihodi- plan-izvršenje'!$A$8:$H$500,6,FALSE)),VALUE(VLOOKUP($A900,'Neizmirene obaveze JLS'!$A$8:$N$500,O$1,FALSE)))))</f>
        <v/>
      </c>
      <c r="P900" s="87" t="str">
        <f>IF(A900=0,"",IF(A900=0,0,IF(A900&gt;A$2,'šifarnik K-izvor'!G$3,+IF(Q900&lt;700,+'šifarnik K-izvor'!G$2,'šifarnik K-izvor'!G$1))))</f>
        <v/>
      </c>
      <c r="Q900" s="87">
        <f>IF($A900&lt;=$A$1,VALUE(+VLOOKUP($A900,'Rashodi- plan-izvršenje'!$A$8:O$1500,'prenos-P-R-N'!Q$1,FALSE)),IF($A900&lt;=$A$2,VLOOKUP($A900,'Prihodi- plan-izvršenje'!$A$4:$H$500,4,FALSE),IF($A900&lt;=$A$3,VLOOKUP(A900,'Neizmirene obaveze JLS'!$A$11:O$500,Q$1,FALSE),"")))</f>
        <v>0</v>
      </c>
      <c r="R900" s="88">
        <f>IF($A900&lt;=$A$1,VALUE(+VLOOKUP($A900,'Rashodi- plan-izvršenje'!$A$8:P$1500,'prenos-P-R-N'!R$1,FALSE)),IF($A900&lt;=$A$2,VLOOKUP($A900,'Prihodi- plan-izvršenje'!$A$4:$H$500,7,FALSE),""))</f>
        <v>0</v>
      </c>
      <c r="S900" s="88">
        <f>IF(A900=0,0,IF($A900&lt;=$A$1,VALUE(+VLOOKUP($A900,'Rashodi- plan-izvršenje'!$A$8:Q$1500,'prenos-P-R-N'!S$1,FALSE)),IF($A900&lt;=$A$2,VLOOKUP($A900,'Prihodi- plan-izvršenje'!$A$4:$H$500,8,FALSE),0)))</f>
        <v>0</v>
      </c>
      <c r="T900" s="88" t="str">
        <f>IF($A900&gt;$A$2,VLOOKUP($A900,'Neizmirene obaveze JLS'!$A$11:R$500,R$1,FALSE),"")</f>
        <v/>
      </c>
      <c r="U900" s="88">
        <f>IF($A900&gt;$A$2,VLOOKUP($A900,'Neizmirene obaveze JLS'!$A$11:S$500,S$1,FALSE),0)</f>
        <v>0</v>
      </c>
      <c r="V900" s="88">
        <f t="shared" si="78"/>
        <v>0</v>
      </c>
      <c r="W900" s="74"/>
      <c r="X900" s="74"/>
      <c r="Y900" s="74"/>
      <c r="Z900" s="74"/>
      <c r="AA900" s="193">
        <f t="shared" si="79"/>
        <v>1</v>
      </c>
      <c r="AB900" s="193" t="str">
        <f t="shared" si="80"/>
        <v/>
      </c>
    </row>
    <row r="901" spans="1:28">
      <c r="A901" s="89">
        <f>IF(AND(COUNTIF(A$1:A$3,"&gt;0")=1,MAX(A$8:A900)&lt;A$1),A900+1,IF(AND(COUNTIF(A$1:A$3,"&gt;0")=2,MAX(A$8:A900)&lt;A$2),A900+1,IF(AND(COUNTIF(A$1:A$3,"&gt;0")=3,MAX(A$8:A900)&lt;A$3),A900+1,0)))</f>
        <v>0</v>
      </c>
      <c r="B901" s="89" t="str">
        <f t="shared" si="81"/>
        <v/>
      </c>
      <c r="C901" s="89" t="str">
        <f t="shared" si="82"/>
        <v/>
      </c>
      <c r="D901" s="87" t="str">
        <f>IF($A901=0,"",IF($A901&lt;=$A$1,+VLOOKUP($A901,'Rashodi- plan-izvršenje'!$A$8:B$1500,'prenos-P-R-N'!D$1,FALSE),IF($A901&gt;$A$2,+VLOOKUP($A901,'Neizmirene obaveze JLS'!$A$11:B$500,'prenos-P-R-N'!D$1,FALSE),"")))</f>
        <v/>
      </c>
      <c r="E901" s="87" t="str">
        <f>IF($A901=0,"",IF($A901&lt;=$A$1,+VLOOKUP($A901,'Rashodi- plan-izvršenje'!$A$8:C$1500,'prenos-P-R-N'!E$1,FALSE),IF($A901&gt;$A$2,+VLOOKUP($A901,'Neizmirene obaveze JLS'!$A$11:C$500,'prenos-P-R-N'!E$1,FALSE),"")))</f>
        <v/>
      </c>
      <c r="F901" s="87" t="str">
        <f>IF($A901=0,"",IF($A901&lt;=$A$1,+VLOOKUP($A901,'Rashodi- plan-izvršenje'!$A$8:D$1500,'prenos-P-R-N'!F$1,FALSE),IF($A901&gt;$A$2,+VLOOKUP($A901,'Neizmirene obaveze JLS'!$A$11:D$500,'prenos-P-R-N'!F$1,FALSE),"")))</f>
        <v/>
      </c>
      <c r="G901" s="87" t="str">
        <f>IF($A901=0,"",IF($A901&lt;=$A$1,+VLOOKUP($A901,'Rashodi- plan-izvršenje'!$A$8:E$1500,'prenos-P-R-N'!G$1,FALSE),IF($A901&gt;$A$2,+VLOOKUP($A901,'Neizmirene obaveze JLS'!$A$11:E$500,'prenos-P-R-N'!G$1,FALSE),"")))</f>
        <v/>
      </c>
      <c r="H901" s="87" t="str">
        <f>IF($A901=0,"",IF($A901&lt;=$A$1,+VLOOKUP($A901,'Rashodi- plan-izvršenje'!$A$8:F$1500,'prenos-P-R-N'!H$1,FALSE),IF($A901&gt;$A$2,+VLOOKUP($A901,'Neizmirene obaveze JLS'!$A$11:F$500,'prenos-P-R-N'!H$1,FALSE),"")))</f>
        <v/>
      </c>
      <c r="I901" s="87" t="str">
        <f>IF($A901=0,"",IF($A901&lt;=$A$1,+VLOOKUP($A901,'Rashodi- plan-izvršenje'!$A$8:G$1500,'prenos-P-R-N'!I$1,FALSE),IF($A901&gt;$A$2,+VLOOKUP($A901,'Neizmirene obaveze JLS'!$A$11:G$500,'prenos-P-R-N'!I$1,FALSE),"")))</f>
        <v/>
      </c>
      <c r="J901" s="87" t="str">
        <f>IF($A901=0,"",IF($A901&lt;=$A$1,+VLOOKUP($A901,'Rashodi- plan-izvršenje'!$A$8:H$1500,'prenos-P-R-N'!J$1,FALSE),IF($A901&gt;$A$2,+VLOOKUP($A901,'Neizmirene obaveze JLS'!$A$11:H$500,'prenos-P-R-N'!J$1,FALSE),"")))</f>
        <v/>
      </c>
      <c r="K901" s="87" t="str">
        <f>IF($A901=0,"",IF($A901&lt;=$A$1,+VLOOKUP($A901,'Rashodi- plan-izvršenje'!$A$8:I$1500,'prenos-P-R-N'!K$1,FALSE),IF($A901&gt;$A$2,+VLOOKUP($A901,'Neizmirene obaveze JLS'!$A$11:I$500,'prenos-P-R-N'!K$1,FALSE),"")))</f>
        <v/>
      </c>
      <c r="L901" t="str">
        <f>IF(A901=0,"",IF(A901&lt;=A$1,+IF(VLOOKUP(A901,'Rashodi- plan-izvršenje'!A$8:J$1500,M$1,FALSE)&gt;0,"Програмска активност","Пројекат"),IF(A901&gt;A$2,+IF(VLOOKUP(A901,'Neizmirene obaveze JLS'!A$8:J$2008,M$1,FALSE)&gt;0,"Програмска активност","Пројекат"),"")))</f>
        <v/>
      </c>
      <c r="M901" s="87" t="str">
        <f>IF(A901=0,"",IF($A901&lt;=$A$1,+IF(VLOOKUP($A901,'Rashodi- plan-izvršenje'!$A$8:$M$1500,10,FALSE)&gt;0,VLOOKUP($A901,'Rashodi- plan-izvršenje'!$A$8:$M$1500,10,FALSE),VLOOKUP($A901,'Rashodi- plan-izvršenje'!$A$8:$M$1500,12,FALSE)),+IF($A901&gt;$A$2,IF(VLOOKUP($A901,'Neizmirene obaveze JLS'!$A$8:$M$1500,10,FALSE)&gt;0,VLOOKUP($A901,'Neizmirene obaveze JLS'!$A$11:$M$1500,10,FALSE),VLOOKUP($A901,'Neizmirene obaveze JLS'!$A$11:$M$1500,12,FALSE)),0)))</f>
        <v/>
      </c>
      <c r="N901" s="87" t="str">
        <f>IF(A901=0,"",IF($A901&lt;=$A$1,+IF(VLOOKUP(A901,'Rashodi- plan-izvršenje'!$A$8:$M$1500,10,FALSE)&gt;0,VLOOKUP(A901,'Rashodi- plan-izvršenje'!$A$8:$M$1500,11,FALSE),VLOOKUP(A901,'Rashodi- plan-izvršenje'!$A$8:$M$1500,13,FALSE)),+IF($A901&gt;$A$2,IF(VLOOKUP($A901,'Neizmirene obaveze JLS'!$A$8:$M$1500,10,FALSE)&gt;0,VLOOKUP($A901,'Neizmirene obaveze JLS'!$A$11:$M$1500,11,FALSE),VLOOKUP($A901,'Neizmirene obaveze JLS'!$A$11:$M$1500,13,FALSE)),0)))</f>
        <v/>
      </c>
      <c r="O901" s="87" t="str">
        <f>IF(A901=0,"",IF($A901&lt;=$A$1,VALUE(+VLOOKUP($A901,'Rashodi- plan-izvršenje'!$A$8:N$1500,'prenos-P-R-N'!O$1,FALSE)),IF($A901&lt;=A$2,VALUE(VLOOKUP($A901,'Prihodi- plan-izvršenje'!$A$8:$H$500,6,FALSE)),VALUE(VLOOKUP($A901,'Neizmirene obaveze JLS'!$A$8:$N$500,O$1,FALSE)))))</f>
        <v/>
      </c>
      <c r="P901" s="87" t="str">
        <f>IF(A901=0,"",IF(A901=0,0,IF(A901&gt;A$2,'šifarnik K-izvor'!G$3,+IF(Q901&lt;700,+'šifarnik K-izvor'!G$2,'šifarnik K-izvor'!G$1))))</f>
        <v/>
      </c>
      <c r="Q901" s="87">
        <f>IF($A901&lt;=$A$1,VALUE(+VLOOKUP($A901,'Rashodi- plan-izvršenje'!$A$8:O$1500,'prenos-P-R-N'!Q$1,FALSE)),IF($A901&lt;=$A$2,VLOOKUP($A901,'Prihodi- plan-izvršenje'!$A$4:$H$500,4,FALSE),IF($A901&lt;=$A$3,VLOOKUP(A901,'Neizmirene obaveze JLS'!$A$11:O$500,Q$1,FALSE),"")))</f>
        <v>0</v>
      </c>
      <c r="R901" s="88">
        <f>IF($A901&lt;=$A$1,VALUE(+VLOOKUP($A901,'Rashodi- plan-izvršenje'!$A$8:P$1500,'prenos-P-R-N'!R$1,FALSE)),IF($A901&lt;=$A$2,VLOOKUP($A901,'Prihodi- plan-izvršenje'!$A$4:$H$500,7,FALSE),""))</f>
        <v>0</v>
      </c>
      <c r="S901" s="88">
        <f>IF(A901=0,0,IF($A901&lt;=$A$1,VALUE(+VLOOKUP($A901,'Rashodi- plan-izvršenje'!$A$8:Q$1500,'prenos-P-R-N'!S$1,FALSE)),IF($A901&lt;=$A$2,VLOOKUP($A901,'Prihodi- plan-izvršenje'!$A$4:$H$500,8,FALSE),0)))</f>
        <v>0</v>
      </c>
      <c r="T901" s="88" t="str">
        <f>IF($A901&gt;$A$2,VLOOKUP($A901,'Neizmirene obaveze JLS'!$A$11:R$500,R$1,FALSE),"")</f>
        <v/>
      </c>
      <c r="U901" s="88">
        <f>IF($A901&gt;$A$2,VLOOKUP($A901,'Neizmirene obaveze JLS'!$A$11:S$500,S$1,FALSE),0)</f>
        <v>0</v>
      </c>
      <c r="V901" s="88">
        <f t="shared" si="78"/>
        <v>0</v>
      </c>
      <c r="W901" s="74"/>
      <c r="X901" s="74"/>
      <c r="Y901" s="74"/>
      <c r="Z901" s="74"/>
      <c r="AA901" s="193">
        <f t="shared" si="79"/>
        <v>1</v>
      </c>
      <c r="AB901" s="193" t="str">
        <f t="shared" si="80"/>
        <v/>
      </c>
    </row>
    <row r="902" spans="1:28">
      <c r="A902" s="89">
        <f>IF(AND(COUNTIF(A$1:A$3,"&gt;0")=1,MAX(A$8:A901)&lt;A$1),A901+1,IF(AND(COUNTIF(A$1:A$3,"&gt;0")=2,MAX(A$8:A901)&lt;A$2),A901+1,IF(AND(COUNTIF(A$1:A$3,"&gt;0")=3,MAX(A$8:A901)&lt;A$3),A901+1,0)))</f>
        <v>0</v>
      </c>
      <c r="B902" s="89" t="str">
        <f t="shared" si="81"/>
        <v/>
      </c>
      <c r="C902" s="89" t="str">
        <f t="shared" si="82"/>
        <v/>
      </c>
      <c r="D902" s="87" t="str">
        <f>IF($A902=0,"",IF($A902&lt;=$A$1,+VLOOKUP($A902,'Rashodi- plan-izvršenje'!$A$8:B$1500,'prenos-P-R-N'!D$1,FALSE),IF($A902&gt;$A$2,+VLOOKUP($A902,'Neizmirene obaveze JLS'!$A$11:B$500,'prenos-P-R-N'!D$1,FALSE),"")))</f>
        <v/>
      </c>
      <c r="E902" s="87" t="str">
        <f>IF($A902=0,"",IF($A902&lt;=$A$1,+VLOOKUP($A902,'Rashodi- plan-izvršenje'!$A$8:C$1500,'prenos-P-R-N'!E$1,FALSE),IF($A902&gt;$A$2,+VLOOKUP($A902,'Neizmirene obaveze JLS'!$A$11:C$500,'prenos-P-R-N'!E$1,FALSE),"")))</f>
        <v/>
      </c>
      <c r="F902" s="87" t="str">
        <f>IF($A902=0,"",IF($A902&lt;=$A$1,+VLOOKUP($A902,'Rashodi- plan-izvršenje'!$A$8:D$1500,'prenos-P-R-N'!F$1,FALSE),IF($A902&gt;$A$2,+VLOOKUP($A902,'Neizmirene obaveze JLS'!$A$11:D$500,'prenos-P-R-N'!F$1,FALSE),"")))</f>
        <v/>
      </c>
      <c r="G902" s="87" t="str">
        <f>IF($A902=0,"",IF($A902&lt;=$A$1,+VLOOKUP($A902,'Rashodi- plan-izvršenje'!$A$8:E$1500,'prenos-P-R-N'!G$1,FALSE),IF($A902&gt;$A$2,+VLOOKUP($A902,'Neizmirene obaveze JLS'!$A$11:E$500,'prenos-P-R-N'!G$1,FALSE),"")))</f>
        <v/>
      </c>
      <c r="H902" s="87" t="str">
        <f>IF($A902=0,"",IF($A902&lt;=$A$1,+VLOOKUP($A902,'Rashodi- plan-izvršenje'!$A$8:F$1500,'prenos-P-R-N'!H$1,FALSE),IF($A902&gt;$A$2,+VLOOKUP($A902,'Neizmirene obaveze JLS'!$A$11:F$500,'prenos-P-R-N'!H$1,FALSE),"")))</f>
        <v/>
      </c>
      <c r="I902" s="87" t="str">
        <f>IF($A902=0,"",IF($A902&lt;=$A$1,+VLOOKUP($A902,'Rashodi- plan-izvršenje'!$A$8:G$1500,'prenos-P-R-N'!I$1,FALSE),IF($A902&gt;$A$2,+VLOOKUP($A902,'Neizmirene obaveze JLS'!$A$11:G$500,'prenos-P-R-N'!I$1,FALSE),"")))</f>
        <v/>
      </c>
      <c r="J902" s="87" t="str">
        <f>IF($A902=0,"",IF($A902&lt;=$A$1,+VLOOKUP($A902,'Rashodi- plan-izvršenje'!$A$8:H$1500,'prenos-P-R-N'!J$1,FALSE),IF($A902&gt;$A$2,+VLOOKUP($A902,'Neizmirene obaveze JLS'!$A$11:H$500,'prenos-P-R-N'!J$1,FALSE),"")))</f>
        <v/>
      </c>
      <c r="K902" s="87" t="str">
        <f>IF($A902=0,"",IF($A902&lt;=$A$1,+VLOOKUP($A902,'Rashodi- plan-izvršenje'!$A$8:I$1500,'prenos-P-R-N'!K$1,FALSE),IF($A902&gt;$A$2,+VLOOKUP($A902,'Neizmirene obaveze JLS'!$A$11:I$500,'prenos-P-R-N'!K$1,FALSE),"")))</f>
        <v/>
      </c>
      <c r="L902" t="str">
        <f>IF(A902=0,"",IF(A902&lt;=A$1,+IF(VLOOKUP(A902,'Rashodi- plan-izvršenje'!A$8:J$1500,M$1,FALSE)&gt;0,"Програмска активност","Пројекат"),IF(A902&gt;A$2,+IF(VLOOKUP(A902,'Neizmirene obaveze JLS'!A$8:J$2008,M$1,FALSE)&gt;0,"Програмска активност","Пројекат"),"")))</f>
        <v/>
      </c>
      <c r="M902" s="87" t="str">
        <f>IF(A902=0,"",IF($A902&lt;=$A$1,+IF(VLOOKUP($A902,'Rashodi- plan-izvršenje'!$A$8:$M$1500,10,FALSE)&gt;0,VLOOKUP($A902,'Rashodi- plan-izvršenje'!$A$8:$M$1500,10,FALSE),VLOOKUP($A902,'Rashodi- plan-izvršenje'!$A$8:$M$1500,12,FALSE)),+IF($A902&gt;$A$2,IF(VLOOKUP($A902,'Neizmirene obaveze JLS'!$A$8:$M$1500,10,FALSE)&gt;0,VLOOKUP($A902,'Neizmirene obaveze JLS'!$A$11:$M$1500,10,FALSE),VLOOKUP($A902,'Neizmirene obaveze JLS'!$A$11:$M$1500,12,FALSE)),0)))</f>
        <v/>
      </c>
      <c r="N902" s="87" t="str">
        <f>IF(A902=0,"",IF($A902&lt;=$A$1,+IF(VLOOKUP(A902,'Rashodi- plan-izvršenje'!$A$8:$M$1500,10,FALSE)&gt;0,VLOOKUP(A902,'Rashodi- plan-izvršenje'!$A$8:$M$1500,11,FALSE),VLOOKUP(A902,'Rashodi- plan-izvršenje'!$A$8:$M$1500,13,FALSE)),+IF($A902&gt;$A$2,IF(VLOOKUP($A902,'Neizmirene obaveze JLS'!$A$8:$M$1500,10,FALSE)&gt;0,VLOOKUP($A902,'Neizmirene obaveze JLS'!$A$11:$M$1500,11,FALSE),VLOOKUP($A902,'Neizmirene obaveze JLS'!$A$11:$M$1500,13,FALSE)),0)))</f>
        <v/>
      </c>
      <c r="O902" s="87" t="str">
        <f>IF(A902=0,"",IF($A902&lt;=$A$1,VALUE(+VLOOKUP($A902,'Rashodi- plan-izvršenje'!$A$8:N$1500,'prenos-P-R-N'!O$1,FALSE)),IF($A902&lt;=A$2,VALUE(VLOOKUP($A902,'Prihodi- plan-izvršenje'!$A$8:$H$500,6,FALSE)),VALUE(VLOOKUP($A902,'Neizmirene obaveze JLS'!$A$8:$N$500,O$1,FALSE)))))</f>
        <v/>
      </c>
      <c r="P902" s="87" t="str">
        <f>IF(A902=0,"",IF(A902=0,0,IF(A902&gt;A$2,'šifarnik K-izvor'!G$3,+IF(Q902&lt;700,+'šifarnik K-izvor'!G$2,'šifarnik K-izvor'!G$1))))</f>
        <v/>
      </c>
      <c r="Q902" s="87">
        <f>IF($A902&lt;=$A$1,VALUE(+VLOOKUP($A902,'Rashodi- plan-izvršenje'!$A$8:O$1500,'prenos-P-R-N'!Q$1,FALSE)),IF($A902&lt;=$A$2,VLOOKUP($A902,'Prihodi- plan-izvršenje'!$A$4:$H$500,4,FALSE),IF($A902&lt;=$A$3,VLOOKUP(A902,'Neizmirene obaveze JLS'!$A$11:O$500,Q$1,FALSE),"")))</f>
        <v>0</v>
      </c>
      <c r="R902" s="88">
        <f>IF($A902&lt;=$A$1,VALUE(+VLOOKUP($A902,'Rashodi- plan-izvršenje'!$A$8:P$1500,'prenos-P-R-N'!R$1,FALSE)),IF($A902&lt;=$A$2,VLOOKUP($A902,'Prihodi- plan-izvršenje'!$A$4:$H$500,7,FALSE),""))</f>
        <v>0</v>
      </c>
      <c r="S902" s="88">
        <f>IF(A902=0,0,IF($A902&lt;=$A$1,VALUE(+VLOOKUP($A902,'Rashodi- plan-izvršenje'!$A$8:Q$1500,'prenos-P-R-N'!S$1,FALSE)),IF($A902&lt;=$A$2,VLOOKUP($A902,'Prihodi- plan-izvršenje'!$A$4:$H$500,8,FALSE),0)))</f>
        <v>0</v>
      </c>
      <c r="T902" s="88" t="str">
        <f>IF($A902&gt;$A$2,VLOOKUP($A902,'Neizmirene obaveze JLS'!$A$11:R$500,R$1,FALSE),"")</f>
        <v/>
      </c>
      <c r="U902" s="88">
        <f>IF($A902&gt;$A$2,VLOOKUP($A902,'Neizmirene obaveze JLS'!$A$11:S$500,S$1,FALSE),0)</f>
        <v>0</v>
      </c>
      <c r="V902" s="88">
        <f t="shared" si="78"/>
        <v>0</v>
      </c>
      <c r="W902" s="74"/>
      <c r="X902" s="74"/>
      <c r="Y902" s="74"/>
      <c r="Z902" s="74"/>
      <c r="AA902" s="193">
        <f t="shared" si="79"/>
        <v>1</v>
      </c>
      <c r="AB902" s="193" t="str">
        <f t="shared" si="80"/>
        <v/>
      </c>
    </row>
    <row r="903" spans="1:28">
      <c r="A903" s="89">
        <f>IF(AND(COUNTIF(A$1:A$3,"&gt;0")=1,MAX(A$8:A902)&lt;A$1),A902+1,IF(AND(COUNTIF(A$1:A$3,"&gt;0")=2,MAX(A$8:A902)&lt;A$2),A902+1,IF(AND(COUNTIF(A$1:A$3,"&gt;0")=3,MAX(A$8:A902)&lt;A$3),A902+1,0)))</f>
        <v>0</v>
      </c>
      <c r="B903" s="89" t="str">
        <f t="shared" si="81"/>
        <v/>
      </c>
      <c r="C903" s="89" t="str">
        <f t="shared" si="82"/>
        <v/>
      </c>
      <c r="D903" s="87" t="str">
        <f>IF($A903=0,"",IF($A903&lt;=$A$1,+VLOOKUP($A903,'Rashodi- plan-izvršenje'!$A$8:B$1500,'prenos-P-R-N'!D$1,FALSE),IF($A903&gt;$A$2,+VLOOKUP($A903,'Neizmirene obaveze JLS'!$A$11:B$500,'prenos-P-R-N'!D$1,FALSE),"")))</f>
        <v/>
      </c>
      <c r="E903" s="87" t="str">
        <f>IF($A903=0,"",IF($A903&lt;=$A$1,+VLOOKUP($A903,'Rashodi- plan-izvršenje'!$A$8:C$1500,'prenos-P-R-N'!E$1,FALSE),IF($A903&gt;$A$2,+VLOOKUP($A903,'Neizmirene obaveze JLS'!$A$11:C$500,'prenos-P-R-N'!E$1,FALSE),"")))</f>
        <v/>
      </c>
      <c r="F903" s="87" t="str">
        <f>IF($A903=0,"",IF($A903&lt;=$A$1,+VLOOKUP($A903,'Rashodi- plan-izvršenje'!$A$8:D$1500,'prenos-P-R-N'!F$1,FALSE),IF($A903&gt;$A$2,+VLOOKUP($A903,'Neizmirene obaveze JLS'!$A$11:D$500,'prenos-P-R-N'!F$1,FALSE),"")))</f>
        <v/>
      </c>
      <c r="G903" s="87" t="str">
        <f>IF($A903=0,"",IF($A903&lt;=$A$1,+VLOOKUP($A903,'Rashodi- plan-izvršenje'!$A$8:E$1500,'prenos-P-R-N'!G$1,FALSE),IF($A903&gt;$A$2,+VLOOKUP($A903,'Neizmirene obaveze JLS'!$A$11:E$500,'prenos-P-R-N'!G$1,FALSE),"")))</f>
        <v/>
      </c>
      <c r="H903" s="87" t="str">
        <f>IF($A903=0,"",IF($A903&lt;=$A$1,+VLOOKUP($A903,'Rashodi- plan-izvršenje'!$A$8:F$1500,'prenos-P-R-N'!H$1,FALSE),IF($A903&gt;$A$2,+VLOOKUP($A903,'Neizmirene obaveze JLS'!$A$11:F$500,'prenos-P-R-N'!H$1,FALSE),"")))</f>
        <v/>
      </c>
      <c r="I903" s="87" t="str">
        <f>IF($A903=0,"",IF($A903&lt;=$A$1,+VLOOKUP($A903,'Rashodi- plan-izvršenje'!$A$8:G$1500,'prenos-P-R-N'!I$1,FALSE),IF($A903&gt;$A$2,+VLOOKUP($A903,'Neizmirene obaveze JLS'!$A$11:G$500,'prenos-P-R-N'!I$1,FALSE),"")))</f>
        <v/>
      </c>
      <c r="J903" s="87" t="str">
        <f>IF($A903=0,"",IF($A903&lt;=$A$1,+VLOOKUP($A903,'Rashodi- plan-izvršenje'!$A$8:H$1500,'prenos-P-R-N'!J$1,FALSE),IF($A903&gt;$A$2,+VLOOKUP($A903,'Neizmirene obaveze JLS'!$A$11:H$500,'prenos-P-R-N'!J$1,FALSE),"")))</f>
        <v/>
      </c>
      <c r="K903" s="87" t="str">
        <f>IF($A903=0,"",IF($A903&lt;=$A$1,+VLOOKUP($A903,'Rashodi- plan-izvršenje'!$A$8:I$1500,'prenos-P-R-N'!K$1,FALSE),IF($A903&gt;$A$2,+VLOOKUP($A903,'Neizmirene obaveze JLS'!$A$11:I$500,'prenos-P-R-N'!K$1,FALSE),"")))</f>
        <v/>
      </c>
      <c r="L903" t="str">
        <f>IF(A903=0,"",IF(A903&lt;=A$1,+IF(VLOOKUP(A903,'Rashodi- plan-izvršenje'!A$8:J$1500,M$1,FALSE)&gt;0,"Програмска активност","Пројекат"),IF(A903&gt;A$2,+IF(VLOOKUP(A903,'Neizmirene obaveze JLS'!A$8:J$2008,M$1,FALSE)&gt;0,"Програмска активност","Пројекат"),"")))</f>
        <v/>
      </c>
      <c r="M903" s="87" t="str">
        <f>IF(A903=0,"",IF($A903&lt;=$A$1,+IF(VLOOKUP($A903,'Rashodi- plan-izvršenje'!$A$8:$M$1500,10,FALSE)&gt;0,VLOOKUP($A903,'Rashodi- plan-izvršenje'!$A$8:$M$1500,10,FALSE),VLOOKUP($A903,'Rashodi- plan-izvršenje'!$A$8:$M$1500,12,FALSE)),+IF($A903&gt;$A$2,IF(VLOOKUP($A903,'Neizmirene obaveze JLS'!$A$8:$M$1500,10,FALSE)&gt;0,VLOOKUP($A903,'Neizmirene obaveze JLS'!$A$11:$M$1500,10,FALSE),VLOOKUP($A903,'Neizmirene obaveze JLS'!$A$11:$M$1500,12,FALSE)),0)))</f>
        <v/>
      </c>
      <c r="N903" s="87" t="str">
        <f>IF(A903=0,"",IF($A903&lt;=$A$1,+IF(VLOOKUP(A903,'Rashodi- plan-izvršenje'!$A$8:$M$1500,10,FALSE)&gt;0,VLOOKUP(A903,'Rashodi- plan-izvršenje'!$A$8:$M$1500,11,FALSE),VLOOKUP(A903,'Rashodi- plan-izvršenje'!$A$8:$M$1500,13,FALSE)),+IF($A903&gt;$A$2,IF(VLOOKUP($A903,'Neizmirene obaveze JLS'!$A$8:$M$1500,10,FALSE)&gt;0,VLOOKUP($A903,'Neizmirene obaveze JLS'!$A$11:$M$1500,11,FALSE),VLOOKUP($A903,'Neizmirene obaveze JLS'!$A$11:$M$1500,13,FALSE)),0)))</f>
        <v/>
      </c>
      <c r="O903" s="87" t="str">
        <f>IF(A903=0,"",IF($A903&lt;=$A$1,VALUE(+VLOOKUP($A903,'Rashodi- plan-izvršenje'!$A$8:N$1500,'prenos-P-R-N'!O$1,FALSE)),IF($A903&lt;=A$2,VALUE(VLOOKUP($A903,'Prihodi- plan-izvršenje'!$A$8:$H$500,6,FALSE)),VALUE(VLOOKUP($A903,'Neizmirene obaveze JLS'!$A$8:$N$500,O$1,FALSE)))))</f>
        <v/>
      </c>
      <c r="P903" s="87" t="str">
        <f>IF(A903=0,"",IF(A903=0,0,IF(A903&gt;A$2,'šifarnik K-izvor'!G$3,+IF(Q903&lt;700,+'šifarnik K-izvor'!G$2,'šifarnik K-izvor'!G$1))))</f>
        <v/>
      </c>
      <c r="Q903" s="87">
        <f>IF($A903&lt;=$A$1,VALUE(+VLOOKUP($A903,'Rashodi- plan-izvršenje'!$A$8:O$1500,'prenos-P-R-N'!Q$1,FALSE)),IF($A903&lt;=$A$2,VLOOKUP($A903,'Prihodi- plan-izvršenje'!$A$4:$H$500,4,FALSE),IF($A903&lt;=$A$3,VLOOKUP(A903,'Neizmirene obaveze JLS'!$A$11:O$500,Q$1,FALSE),"")))</f>
        <v>0</v>
      </c>
      <c r="R903" s="88">
        <f>IF($A903&lt;=$A$1,VALUE(+VLOOKUP($A903,'Rashodi- plan-izvršenje'!$A$8:P$1500,'prenos-P-R-N'!R$1,FALSE)),IF($A903&lt;=$A$2,VLOOKUP($A903,'Prihodi- plan-izvršenje'!$A$4:$H$500,7,FALSE),""))</f>
        <v>0</v>
      </c>
      <c r="S903" s="88">
        <f>IF(A903=0,0,IF($A903&lt;=$A$1,VALUE(+VLOOKUP($A903,'Rashodi- plan-izvršenje'!$A$8:Q$1500,'prenos-P-R-N'!S$1,FALSE)),IF($A903&lt;=$A$2,VLOOKUP($A903,'Prihodi- plan-izvršenje'!$A$4:$H$500,8,FALSE),0)))</f>
        <v>0</v>
      </c>
      <c r="T903" s="88" t="str">
        <f>IF($A903&gt;$A$2,VLOOKUP($A903,'Neizmirene obaveze JLS'!$A$11:R$500,R$1,FALSE),"")</f>
        <v/>
      </c>
      <c r="U903" s="88">
        <f>IF($A903&gt;$A$2,VLOOKUP($A903,'Neizmirene obaveze JLS'!$A$11:S$500,S$1,FALSE),0)</f>
        <v>0</v>
      </c>
      <c r="V903" s="88">
        <f t="shared" si="78"/>
        <v>0</v>
      </c>
      <c r="W903" s="74"/>
      <c r="X903" s="74"/>
      <c r="Y903" s="74"/>
      <c r="Z903" s="74"/>
      <c r="AA903" s="193">
        <f t="shared" si="79"/>
        <v>1</v>
      </c>
      <c r="AB903" s="193" t="str">
        <f t="shared" si="80"/>
        <v/>
      </c>
    </row>
    <row r="904" spans="1:28">
      <c r="A904" s="89">
        <f>IF(AND(COUNTIF(A$1:A$3,"&gt;0")=1,MAX(A$8:A903)&lt;A$1),A903+1,IF(AND(COUNTIF(A$1:A$3,"&gt;0")=2,MAX(A$8:A903)&lt;A$2),A903+1,IF(AND(COUNTIF(A$1:A$3,"&gt;0")=3,MAX(A$8:A903)&lt;A$3),A903+1,0)))</f>
        <v>0</v>
      </c>
      <c r="B904" s="89" t="str">
        <f t="shared" si="81"/>
        <v/>
      </c>
      <c r="C904" s="89" t="str">
        <f t="shared" si="82"/>
        <v/>
      </c>
      <c r="D904" s="87" t="str">
        <f>IF($A904=0,"",IF($A904&lt;=$A$1,+VLOOKUP($A904,'Rashodi- plan-izvršenje'!$A$8:B$1500,'prenos-P-R-N'!D$1,FALSE),IF($A904&gt;$A$2,+VLOOKUP($A904,'Neizmirene obaveze JLS'!$A$11:B$500,'prenos-P-R-N'!D$1,FALSE),"")))</f>
        <v/>
      </c>
      <c r="E904" s="87" t="str">
        <f>IF($A904=0,"",IF($A904&lt;=$A$1,+VLOOKUP($A904,'Rashodi- plan-izvršenje'!$A$8:C$1500,'prenos-P-R-N'!E$1,FALSE),IF($A904&gt;$A$2,+VLOOKUP($A904,'Neizmirene obaveze JLS'!$A$11:C$500,'prenos-P-R-N'!E$1,FALSE),"")))</f>
        <v/>
      </c>
      <c r="F904" s="87" t="str">
        <f>IF($A904=0,"",IF($A904&lt;=$A$1,+VLOOKUP($A904,'Rashodi- plan-izvršenje'!$A$8:D$1500,'prenos-P-R-N'!F$1,FALSE),IF($A904&gt;$A$2,+VLOOKUP($A904,'Neizmirene obaveze JLS'!$A$11:D$500,'prenos-P-R-N'!F$1,FALSE),"")))</f>
        <v/>
      </c>
      <c r="G904" s="87" t="str">
        <f>IF($A904=0,"",IF($A904&lt;=$A$1,+VLOOKUP($A904,'Rashodi- plan-izvršenje'!$A$8:E$1500,'prenos-P-R-N'!G$1,FALSE),IF($A904&gt;$A$2,+VLOOKUP($A904,'Neizmirene obaveze JLS'!$A$11:E$500,'prenos-P-R-N'!G$1,FALSE),"")))</f>
        <v/>
      </c>
      <c r="H904" s="87" t="str">
        <f>IF($A904=0,"",IF($A904&lt;=$A$1,+VLOOKUP($A904,'Rashodi- plan-izvršenje'!$A$8:F$1500,'prenos-P-R-N'!H$1,FALSE),IF($A904&gt;$A$2,+VLOOKUP($A904,'Neizmirene obaveze JLS'!$A$11:F$500,'prenos-P-R-N'!H$1,FALSE),"")))</f>
        <v/>
      </c>
      <c r="I904" s="87" t="str">
        <f>IF($A904=0,"",IF($A904&lt;=$A$1,+VLOOKUP($A904,'Rashodi- plan-izvršenje'!$A$8:G$1500,'prenos-P-R-N'!I$1,FALSE),IF($A904&gt;$A$2,+VLOOKUP($A904,'Neizmirene obaveze JLS'!$A$11:G$500,'prenos-P-R-N'!I$1,FALSE),"")))</f>
        <v/>
      </c>
      <c r="J904" s="87" t="str">
        <f>IF($A904=0,"",IF($A904&lt;=$A$1,+VLOOKUP($A904,'Rashodi- plan-izvršenje'!$A$8:H$1500,'prenos-P-R-N'!J$1,FALSE),IF($A904&gt;$A$2,+VLOOKUP($A904,'Neizmirene obaveze JLS'!$A$11:H$500,'prenos-P-R-N'!J$1,FALSE),"")))</f>
        <v/>
      </c>
      <c r="K904" s="87" t="str">
        <f>IF($A904=0,"",IF($A904&lt;=$A$1,+VLOOKUP($A904,'Rashodi- plan-izvršenje'!$A$8:I$1500,'prenos-P-R-N'!K$1,FALSE),IF($A904&gt;$A$2,+VLOOKUP($A904,'Neizmirene obaveze JLS'!$A$11:I$500,'prenos-P-R-N'!K$1,FALSE),"")))</f>
        <v/>
      </c>
      <c r="L904" t="str">
        <f>IF(A904=0,"",IF(A904&lt;=A$1,+IF(VLOOKUP(A904,'Rashodi- plan-izvršenje'!A$8:J$1500,M$1,FALSE)&gt;0,"Програмска активност","Пројекат"),IF(A904&gt;A$2,+IF(VLOOKUP(A904,'Neizmirene obaveze JLS'!A$8:J$2008,M$1,FALSE)&gt;0,"Програмска активност","Пројекат"),"")))</f>
        <v/>
      </c>
      <c r="M904" s="87" t="str">
        <f>IF(A904=0,"",IF($A904&lt;=$A$1,+IF(VLOOKUP($A904,'Rashodi- plan-izvršenje'!$A$8:$M$1500,10,FALSE)&gt;0,VLOOKUP($A904,'Rashodi- plan-izvršenje'!$A$8:$M$1500,10,FALSE),VLOOKUP($A904,'Rashodi- plan-izvršenje'!$A$8:$M$1500,12,FALSE)),+IF($A904&gt;$A$2,IF(VLOOKUP($A904,'Neizmirene obaveze JLS'!$A$8:$M$1500,10,FALSE)&gt;0,VLOOKUP($A904,'Neizmirene obaveze JLS'!$A$11:$M$1500,10,FALSE),VLOOKUP($A904,'Neizmirene obaveze JLS'!$A$11:$M$1500,12,FALSE)),0)))</f>
        <v/>
      </c>
      <c r="N904" s="87" t="str">
        <f>IF(A904=0,"",IF($A904&lt;=$A$1,+IF(VLOOKUP(A904,'Rashodi- plan-izvršenje'!$A$8:$M$1500,10,FALSE)&gt;0,VLOOKUP(A904,'Rashodi- plan-izvršenje'!$A$8:$M$1500,11,FALSE),VLOOKUP(A904,'Rashodi- plan-izvršenje'!$A$8:$M$1500,13,FALSE)),+IF($A904&gt;$A$2,IF(VLOOKUP($A904,'Neizmirene obaveze JLS'!$A$8:$M$1500,10,FALSE)&gt;0,VLOOKUP($A904,'Neizmirene obaveze JLS'!$A$11:$M$1500,11,FALSE),VLOOKUP($A904,'Neizmirene obaveze JLS'!$A$11:$M$1500,13,FALSE)),0)))</f>
        <v/>
      </c>
      <c r="O904" s="87" t="str">
        <f>IF(A904=0,"",IF($A904&lt;=$A$1,VALUE(+VLOOKUP($A904,'Rashodi- plan-izvršenje'!$A$8:N$1500,'prenos-P-R-N'!O$1,FALSE)),IF($A904&lt;=A$2,VALUE(VLOOKUP($A904,'Prihodi- plan-izvršenje'!$A$8:$H$500,6,FALSE)),VALUE(VLOOKUP($A904,'Neizmirene obaveze JLS'!$A$8:$N$500,O$1,FALSE)))))</f>
        <v/>
      </c>
      <c r="P904" s="87" t="str">
        <f>IF(A904=0,"",IF(A904=0,0,IF(A904&gt;A$2,'šifarnik K-izvor'!G$3,+IF(Q904&lt;700,+'šifarnik K-izvor'!G$2,'šifarnik K-izvor'!G$1))))</f>
        <v/>
      </c>
      <c r="Q904" s="87">
        <f>IF($A904&lt;=$A$1,VALUE(+VLOOKUP($A904,'Rashodi- plan-izvršenje'!$A$8:O$1500,'prenos-P-R-N'!Q$1,FALSE)),IF($A904&lt;=$A$2,VLOOKUP($A904,'Prihodi- plan-izvršenje'!$A$4:$H$500,4,FALSE),IF($A904&lt;=$A$3,VLOOKUP(A904,'Neizmirene obaveze JLS'!$A$11:O$500,Q$1,FALSE),"")))</f>
        <v>0</v>
      </c>
      <c r="R904" s="88">
        <f>IF($A904&lt;=$A$1,VALUE(+VLOOKUP($A904,'Rashodi- plan-izvršenje'!$A$8:P$1500,'prenos-P-R-N'!R$1,FALSE)),IF($A904&lt;=$A$2,VLOOKUP($A904,'Prihodi- plan-izvršenje'!$A$4:$H$500,7,FALSE),""))</f>
        <v>0</v>
      </c>
      <c r="S904" s="88">
        <f>IF(A904=0,0,IF($A904&lt;=$A$1,VALUE(+VLOOKUP($A904,'Rashodi- plan-izvršenje'!$A$8:Q$1500,'prenos-P-R-N'!S$1,FALSE)),IF($A904&lt;=$A$2,VLOOKUP($A904,'Prihodi- plan-izvršenje'!$A$4:$H$500,8,FALSE),0)))</f>
        <v>0</v>
      </c>
      <c r="T904" s="88" t="str">
        <f>IF($A904&gt;$A$2,VLOOKUP($A904,'Neizmirene obaveze JLS'!$A$11:R$500,R$1,FALSE),"")</f>
        <v/>
      </c>
      <c r="U904" s="88">
        <f>IF($A904&gt;$A$2,VLOOKUP($A904,'Neizmirene obaveze JLS'!$A$11:S$500,S$1,FALSE),0)</f>
        <v>0</v>
      </c>
      <c r="V904" s="88">
        <f t="shared" ref="V904:V967" si="83">IFERROR(+U904+T904,0)</f>
        <v>0</v>
      </c>
      <c r="W904" s="74"/>
      <c r="X904" s="74"/>
      <c r="Y904" s="74"/>
      <c r="Z904" s="74"/>
      <c r="AA904" s="193">
        <f t="shared" si="79"/>
        <v>1</v>
      </c>
      <c r="AB904" s="193" t="str">
        <f t="shared" si="80"/>
        <v/>
      </c>
    </row>
    <row r="905" spans="1:28">
      <c r="A905" s="89">
        <f>IF(AND(COUNTIF(A$1:A$3,"&gt;0")=1,MAX(A$8:A904)&lt;A$1),A904+1,IF(AND(COUNTIF(A$1:A$3,"&gt;0")=2,MAX(A$8:A904)&lt;A$2),A904+1,IF(AND(COUNTIF(A$1:A$3,"&gt;0")=3,MAX(A$8:A904)&lt;A$3),A904+1,0)))</f>
        <v>0</v>
      </c>
      <c r="B905" s="89" t="str">
        <f t="shared" si="81"/>
        <v/>
      </c>
      <c r="C905" s="89" t="str">
        <f t="shared" si="82"/>
        <v/>
      </c>
      <c r="D905" s="87" t="str">
        <f>IF($A905=0,"",IF($A905&lt;=$A$1,+VLOOKUP($A905,'Rashodi- plan-izvršenje'!$A$8:B$1500,'prenos-P-R-N'!D$1,FALSE),IF($A905&gt;$A$2,+VLOOKUP($A905,'Neizmirene obaveze JLS'!$A$11:B$500,'prenos-P-R-N'!D$1,FALSE),"")))</f>
        <v/>
      </c>
      <c r="E905" s="87" t="str">
        <f>IF($A905=0,"",IF($A905&lt;=$A$1,+VLOOKUP($A905,'Rashodi- plan-izvršenje'!$A$8:C$1500,'prenos-P-R-N'!E$1,FALSE),IF($A905&gt;$A$2,+VLOOKUP($A905,'Neizmirene obaveze JLS'!$A$11:C$500,'prenos-P-R-N'!E$1,FALSE),"")))</f>
        <v/>
      </c>
      <c r="F905" s="87" t="str">
        <f>IF($A905=0,"",IF($A905&lt;=$A$1,+VLOOKUP($A905,'Rashodi- plan-izvršenje'!$A$8:D$1500,'prenos-P-R-N'!F$1,FALSE),IF($A905&gt;$A$2,+VLOOKUP($A905,'Neizmirene obaveze JLS'!$A$11:D$500,'prenos-P-R-N'!F$1,FALSE),"")))</f>
        <v/>
      </c>
      <c r="G905" s="87" t="str">
        <f>IF($A905=0,"",IF($A905&lt;=$A$1,+VLOOKUP($A905,'Rashodi- plan-izvršenje'!$A$8:E$1500,'prenos-P-R-N'!G$1,FALSE),IF($A905&gt;$A$2,+VLOOKUP($A905,'Neizmirene obaveze JLS'!$A$11:E$500,'prenos-P-R-N'!G$1,FALSE),"")))</f>
        <v/>
      </c>
      <c r="H905" s="87" t="str">
        <f>IF($A905=0,"",IF($A905&lt;=$A$1,+VLOOKUP($A905,'Rashodi- plan-izvršenje'!$A$8:F$1500,'prenos-P-R-N'!H$1,FALSE),IF($A905&gt;$A$2,+VLOOKUP($A905,'Neizmirene obaveze JLS'!$A$11:F$500,'prenos-P-R-N'!H$1,FALSE),"")))</f>
        <v/>
      </c>
      <c r="I905" s="87" t="str">
        <f>IF($A905=0,"",IF($A905&lt;=$A$1,+VLOOKUP($A905,'Rashodi- plan-izvršenje'!$A$8:G$1500,'prenos-P-R-N'!I$1,FALSE),IF($A905&gt;$A$2,+VLOOKUP($A905,'Neizmirene obaveze JLS'!$A$11:G$500,'prenos-P-R-N'!I$1,FALSE),"")))</f>
        <v/>
      </c>
      <c r="J905" s="87" t="str">
        <f>IF($A905=0,"",IF($A905&lt;=$A$1,+VLOOKUP($A905,'Rashodi- plan-izvršenje'!$A$8:H$1500,'prenos-P-R-N'!J$1,FALSE),IF($A905&gt;$A$2,+VLOOKUP($A905,'Neizmirene obaveze JLS'!$A$11:H$500,'prenos-P-R-N'!J$1,FALSE),"")))</f>
        <v/>
      </c>
      <c r="K905" s="87" t="str">
        <f>IF($A905=0,"",IF($A905&lt;=$A$1,+VLOOKUP($A905,'Rashodi- plan-izvršenje'!$A$8:I$1500,'prenos-P-R-N'!K$1,FALSE),IF($A905&gt;$A$2,+VLOOKUP($A905,'Neizmirene obaveze JLS'!$A$11:I$500,'prenos-P-R-N'!K$1,FALSE),"")))</f>
        <v/>
      </c>
      <c r="L905" t="str">
        <f>IF(A905=0,"",IF(A905&lt;=A$1,+IF(VLOOKUP(A905,'Rashodi- plan-izvršenje'!A$8:J$1500,M$1,FALSE)&gt;0,"Програмска активност","Пројекат"),IF(A905&gt;A$2,+IF(VLOOKUP(A905,'Neizmirene obaveze JLS'!A$8:J$2008,M$1,FALSE)&gt;0,"Програмска активност","Пројекат"),"")))</f>
        <v/>
      </c>
      <c r="M905" s="87" t="str">
        <f>IF(A905=0,"",IF($A905&lt;=$A$1,+IF(VLOOKUP($A905,'Rashodi- plan-izvršenje'!$A$8:$M$1500,10,FALSE)&gt;0,VLOOKUP($A905,'Rashodi- plan-izvršenje'!$A$8:$M$1500,10,FALSE),VLOOKUP($A905,'Rashodi- plan-izvršenje'!$A$8:$M$1500,12,FALSE)),+IF($A905&gt;$A$2,IF(VLOOKUP($A905,'Neizmirene obaveze JLS'!$A$8:$M$1500,10,FALSE)&gt;0,VLOOKUP($A905,'Neizmirene obaveze JLS'!$A$11:$M$1500,10,FALSE),VLOOKUP($A905,'Neizmirene obaveze JLS'!$A$11:$M$1500,12,FALSE)),0)))</f>
        <v/>
      </c>
      <c r="N905" s="87" t="str">
        <f>IF(A905=0,"",IF($A905&lt;=$A$1,+IF(VLOOKUP(A905,'Rashodi- plan-izvršenje'!$A$8:$M$1500,10,FALSE)&gt;0,VLOOKUP(A905,'Rashodi- plan-izvršenje'!$A$8:$M$1500,11,FALSE),VLOOKUP(A905,'Rashodi- plan-izvršenje'!$A$8:$M$1500,13,FALSE)),+IF($A905&gt;$A$2,IF(VLOOKUP($A905,'Neizmirene obaveze JLS'!$A$8:$M$1500,10,FALSE)&gt;0,VLOOKUP($A905,'Neizmirene obaveze JLS'!$A$11:$M$1500,11,FALSE),VLOOKUP($A905,'Neizmirene obaveze JLS'!$A$11:$M$1500,13,FALSE)),0)))</f>
        <v/>
      </c>
      <c r="O905" s="87" t="str">
        <f>IF(A905=0,"",IF($A905&lt;=$A$1,VALUE(+VLOOKUP($A905,'Rashodi- plan-izvršenje'!$A$8:N$1500,'prenos-P-R-N'!O$1,FALSE)),IF($A905&lt;=A$2,VALUE(VLOOKUP($A905,'Prihodi- plan-izvršenje'!$A$8:$H$500,6,FALSE)),VALUE(VLOOKUP($A905,'Neizmirene obaveze JLS'!$A$8:$N$500,O$1,FALSE)))))</f>
        <v/>
      </c>
      <c r="P905" s="87" t="str">
        <f>IF(A905=0,"",IF(A905=0,0,IF(A905&gt;A$2,'šifarnik K-izvor'!G$3,+IF(Q905&lt;700,+'šifarnik K-izvor'!G$2,'šifarnik K-izvor'!G$1))))</f>
        <v/>
      </c>
      <c r="Q905" s="87">
        <f>IF($A905&lt;=$A$1,VALUE(+VLOOKUP($A905,'Rashodi- plan-izvršenje'!$A$8:O$1500,'prenos-P-R-N'!Q$1,FALSE)),IF($A905&lt;=$A$2,VLOOKUP($A905,'Prihodi- plan-izvršenje'!$A$4:$H$500,4,FALSE),IF($A905&lt;=$A$3,VLOOKUP(A905,'Neizmirene obaveze JLS'!$A$11:O$500,Q$1,FALSE),"")))</f>
        <v>0</v>
      </c>
      <c r="R905" s="88">
        <f>IF($A905&lt;=$A$1,VALUE(+VLOOKUP($A905,'Rashodi- plan-izvršenje'!$A$8:P$1500,'prenos-P-R-N'!R$1,FALSE)),IF($A905&lt;=$A$2,VLOOKUP($A905,'Prihodi- plan-izvršenje'!$A$4:$H$500,7,FALSE),""))</f>
        <v>0</v>
      </c>
      <c r="S905" s="88">
        <f>IF(A905=0,0,IF($A905&lt;=$A$1,VALUE(+VLOOKUP($A905,'Rashodi- plan-izvršenje'!$A$8:Q$1500,'prenos-P-R-N'!S$1,FALSE)),IF($A905&lt;=$A$2,VLOOKUP($A905,'Prihodi- plan-izvršenje'!$A$4:$H$500,8,FALSE),0)))</f>
        <v>0</v>
      </c>
      <c r="T905" s="88" t="str">
        <f>IF($A905&gt;$A$2,VLOOKUP($A905,'Neizmirene obaveze JLS'!$A$11:R$500,R$1,FALSE),"")</f>
        <v/>
      </c>
      <c r="U905" s="88">
        <f>IF($A905&gt;$A$2,VLOOKUP($A905,'Neizmirene obaveze JLS'!$A$11:S$500,S$1,FALSE),0)</f>
        <v>0</v>
      </c>
      <c r="V905" s="88">
        <f t="shared" si="83"/>
        <v>0</v>
      </c>
      <c r="W905" s="74"/>
      <c r="X905" s="74"/>
      <c r="Y905" s="74"/>
      <c r="Z905" s="74"/>
      <c r="AA905" s="193">
        <f t="shared" ref="AA905:AA968" si="84">+LEN(Q905)</f>
        <v>1</v>
      </c>
      <c r="AB905" s="193" t="str">
        <f t="shared" ref="AB905:AB968" si="85">IF(A905=0,"",+IF(AND(A$1&gt;0,A905&lt;=A$1),"Расходи",IF(AND(A$2&gt;0,A905&lt;=A$2),"Приходи",IF(AND(A$3&gt;0,A905&lt;=A$3),"НО",""))))</f>
        <v/>
      </c>
    </row>
    <row r="906" spans="1:28">
      <c r="A906" s="89">
        <f>IF(AND(COUNTIF(A$1:A$3,"&gt;0")=1,MAX(A$8:A905)&lt;A$1),A905+1,IF(AND(COUNTIF(A$1:A$3,"&gt;0")=2,MAX(A$8:A905)&lt;A$2),A905+1,IF(AND(COUNTIF(A$1:A$3,"&gt;0")=3,MAX(A$8:A905)&lt;A$3),A905+1,0)))</f>
        <v>0</v>
      </c>
      <c r="B906" s="89" t="str">
        <f t="shared" ref="B906:B969" si="86">+IF($A906&gt;0,B905,"")</f>
        <v/>
      </c>
      <c r="C906" s="89" t="str">
        <f t="shared" ref="C906:C969" si="87">+IF($A906&gt;0,C905,"")</f>
        <v/>
      </c>
      <c r="D906" s="87" t="str">
        <f>IF($A906=0,"",IF($A906&lt;=$A$1,+VLOOKUP($A906,'Rashodi- plan-izvršenje'!$A$8:B$1500,'prenos-P-R-N'!D$1,FALSE),IF($A906&gt;$A$2,+VLOOKUP($A906,'Neizmirene obaveze JLS'!$A$11:B$500,'prenos-P-R-N'!D$1,FALSE),"")))</f>
        <v/>
      </c>
      <c r="E906" s="87" t="str">
        <f>IF($A906=0,"",IF($A906&lt;=$A$1,+VLOOKUP($A906,'Rashodi- plan-izvršenje'!$A$8:C$1500,'prenos-P-R-N'!E$1,FALSE),IF($A906&gt;$A$2,+VLOOKUP($A906,'Neizmirene obaveze JLS'!$A$11:C$500,'prenos-P-R-N'!E$1,FALSE),"")))</f>
        <v/>
      </c>
      <c r="F906" s="87" t="str">
        <f>IF($A906=0,"",IF($A906&lt;=$A$1,+VLOOKUP($A906,'Rashodi- plan-izvršenje'!$A$8:D$1500,'prenos-P-R-N'!F$1,FALSE),IF($A906&gt;$A$2,+VLOOKUP($A906,'Neizmirene obaveze JLS'!$A$11:D$500,'prenos-P-R-N'!F$1,FALSE),"")))</f>
        <v/>
      </c>
      <c r="G906" s="87" t="str">
        <f>IF($A906=0,"",IF($A906&lt;=$A$1,+VLOOKUP($A906,'Rashodi- plan-izvršenje'!$A$8:E$1500,'prenos-P-R-N'!G$1,FALSE),IF($A906&gt;$A$2,+VLOOKUP($A906,'Neizmirene obaveze JLS'!$A$11:E$500,'prenos-P-R-N'!G$1,FALSE),"")))</f>
        <v/>
      </c>
      <c r="H906" s="87" t="str">
        <f>IF($A906=0,"",IF($A906&lt;=$A$1,+VLOOKUP($A906,'Rashodi- plan-izvršenje'!$A$8:F$1500,'prenos-P-R-N'!H$1,FALSE),IF($A906&gt;$A$2,+VLOOKUP($A906,'Neizmirene obaveze JLS'!$A$11:F$500,'prenos-P-R-N'!H$1,FALSE),"")))</f>
        <v/>
      </c>
      <c r="I906" s="87" t="str">
        <f>IF($A906=0,"",IF($A906&lt;=$A$1,+VLOOKUP($A906,'Rashodi- plan-izvršenje'!$A$8:G$1500,'prenos-P-R-N'!I$1,FALSE),IF($A906&gt;$A$2,+VLOOKUP($A906,'Neizmirene obaveze JLS'!$A$11:G$500,'prenos-P-R-N'!I$1,FALSE),"")))</f>
        <v/>
      </c>
      <c r="J906" s="87" t="str">
        <f>IF($A906=0,"",IF($A906&lt;=$A$1,+VLOOKUP($A906,'Rashodi- plan-izvršenje'!$A$8:H$1500,'prenos-P-R-N'!J$1,FALSE),IF($A906&gt;$A$2,+VLOOKUP($A906,'Neizmirene obaveze JLS'!$A$11:H$500,'prenos-P-R-N'!J$1,FALSE),"")))</f>
        <v/>
      </c>
      <c r="K906" s="87" t="str">
        <f>IF($A906=0,"",IF($A906&lt;=$A$1,+VLOOKUP($A906,'Rashodi- plan-izvršenje'!$A$8:I$1500,'prenos-P-R-N'!K$1,FALSE),IF($A906&gt;$A$2,+VLOOKUP($A906,'Neizmirene obaveze JLS'!$A$11:I$500,'prenos-P-R-N'!K$1,FALSE),"")))</f>
        <v/>
      </c>
      <c r="L906" t="str">
        <f>IF(A906=0,"",IF(A906&lt;=A$1,+IF(VLOOKUP(A906,'Rashodi- plan-izvršenje'!A$8:J$1500,M$1,FALSE)&gt;0,"Програмска активност","Пројекат"),IF(A906&gt;A$2,+IF(VLOOKUP(A906,'Neizmirene obaveze JLS'!A$8:J$2008,M$1,FALSE)&gt;0,"Програмска активност","Пројекат"),"")))</f>
        <v/>
      </c>
      <c r="M906" s="87" t="str">
        <f>IF(A906=0,"",IF($A906&lt;=$A$1,+IF(VLOOKUP($A906,'Rashodi- plan-izvršenje'!$A$8:$M$1500,10,FALSE)&gt;0,VLOOKUP($A906,'Rashodi- plan-izvršenje'!$A$8:$M$1500,10,FALSE),VLOOKUP($A906,'Rashodi- plan-izvršenje'!$A$8:$M$1500,12,FALSE)),+IF($A906&gt;$A$2,IF(VLOOKUP($A906,'Neizmirene obaveze JLS'!$A$8:$M$1500,10,FALSE)&gt;0,VLOOKUP($A906,'Neizmirene obaveze JLS'!$A$11:$M$1500,10,FALSE),VLOOKUP($A906,'Neizmirene obaveze JLS'!$A$11:$M$1500,12,FALSE)),0)))</f>
        <v/>
      </c>
      <c r="N906" s="87" t="str">
        <f>IF(A906=0,"",IF($A906&lt;=$A$1,+IF(VLOOKUP(A906,'Rashodi- plan-izvršenje'!$A$8:$M$1500,10,FALSE)&gt;0,VLOOKUP(A906,'Rashodi- plan-izvršenje'!$A$8:$M$1500,11,FALSE),VLOOKUP(A906,'Rashodi- plan-izvršenje'!$A$8:$M$1500,13,FALSE)),+IF($A906&gt;$A$2,IF(VLOOKUP($A906,'Neizmirene obaveze JLS'!$A$8:$M$1500,10,FALSE)&gt;0,VLOOKUP($A906,'Neizmirene obaveze JLS'!$A$11:$M$1500,11,FALSE),VLOOKUP($A906,'Neizmirene obaveze JLS'!$A$11:$M$1500,13,FALSE)),0)))</f>
        <v/>
      </c>
      <c r="O906" s="87" t="str">
        <f>IF(A906=0,"",IF($A906&lt;=$A$1,VALUE(+VLOOKUP($A906,'Rashodi- plan-izvršenje'!$A$8:N$1500,'prenos-P-R-N'!O$1,FALSE)),IF($A906&lt;=A$2,VALUE(VLOOKUP($A906,'Prihodi- plan-izvršenje'!$A$8:$H$500,6,FALSE)),VALUE(VLOOKUP($A906,'Neizmirene obaveze JLS'!$A$8:$N$500,O$1,FALSE)))))</f>
        <v/>
      </c>
      <c r="P906" s="87" t="str">
        <f>IF(A906=0,"",IF(A906=0,0,IF(A906&gt;A$2,'šifarnik K-izvor'!G$3,+IF(Q906&lt;700,+'šifarnik K-izvor'!G$2,'šifarnik K-izvor'!G$1))))</f>
        <v/>
      </c>
      <c r="Q906" s="87">
        <f>IF($A906&lt;=$A$1,VALUE(+VLOOKUP($A906,'Rashodi- plan-izvršenje'!$A$8:O$1500,'prenos-P-R-N'!Q$1,FALSE)),IF($A906&lt;=$A$2,VLOOKUP($A906,'Prihodi- plan-izvršenje'!$A$4:$H$500,4,FALSE),IF($A906&lt;=$A$3,VLOOKUP(A906,'Neizmirene obaveze JLS'!$A$11:O$500,Q$1,FALSE),"")))</f>
        <v>0</v>
      </c>
      <c r="R906" s="88">
        <f>IF($A906&lt;=$A$1,VALUE(+VLOOKUP($A906,'Rashodi- plan-izvršenje'!$A$8:P$1500,'prenos-P-R-N'!R$1,FALSE)),IF($A906&lt;=$A$2,VLOOKUP($A906,'Prihodi- plan-izvršenje'!$A$4:$H$500,7,FALSE),""))</f>
        <v>0</v>
      </c>
      <c r="S906" s="88">
        <f>IF(A906=0,0,IF($A906&lt;=$A$1,VALUE(+VLOOKUP($A906,'Rashodi- plan-izvršenje'!$A$8:Q$1500,'prenos-P-R-N'!S$1,FALSE)),IF($A906&lt;=$A$2,VLOOKUP($A906,'Prihodi- plan-izvršenje'!$A$4:$H$500,8,FALSE),0)))</f>
        <v>0</v>
      </c>
      <c r="T906" s="88" t="str">
        <f>IF($A906&gt;$A$2,VLOOKUP($A906,'Neizmirene obaveze JLS'!$A$11:R$500,R$1,FALSE),"")</f>
        <v/>
      </c>
      <c r="U906" s="88">
        <f>IF($A906&gt;$A$2,VLOOKUP($A906,'Neizmirene obaveze JLS'!$A$11:S$500,S$1,FALSE),0)</f>
        <v>0</v>
      </c>
      <c r="V906" s="88">
        <f t="shared" si="83"/>
        <v>0</v>
      </c>
      <c r="W906" s="74"/>
      <c r="X906" s="74"/>
      <c r="Y906" s="74"/>
      <c r="Z906" s="74"/>
      <c r="AA906" s="193">
        <f t="shared" si="84"/>
        <v>1</v>
      </c>
      <c r="AB906" s="193" t="str">
        <f t="shared" si="85"/>
        <v/>
      </c>
    </row>
    <row r="907" spans="1:28">
      <c r="A907" s="89">
        <f>IF(AND(COUNTIF(A$1:A$3,"&gt;0")=1,MAX(A$8:A906)&lt;A$1),A906+1,IF(AND(COUNTIF(A$1:A$3,"&gt;0")=2,MAX(A$8:A906)&lt;A$2),A906+1,IF(AND(COUNTIF(A$1:A$3,"&gt;0")=3,MAX(A$8:A906)&lt;A$3),A906+1,0)))</f>
        <v>0</v>
      </c>
      <c r="B907" s="89" t="str">
        <f t="shared" si="86"/>
        <v/>
      </c>
      <c r="C907" s="89" t="str">
        <f t="shared" si="87"/>
        <v/>
      </c>
      <c r="D907" s="87" t="str">
        <f>IF($A907=0,"",IF($A907&lt;=$A$1,+VLOOKUP($A907,'Rashodi- plan-izvršenje'!$A$8:B$1500,'prenos-P-R-N'!D$1,FALSE),IF($A907&gt;$A$2,+VLOOKUP($A907,'Neizmirene obaveze JLS'!$A$11:B$500,'prenos-P-R-N'!D$1,FALSE),"")))</f>
        <v/>
      </c>
      <c r="E907" s="87" t="str">
        <f>IF($A907=0,"",IF($A907&lt;=$A$1,+VLOOKUP($A907,'Rashodi- plan-izvršenje'!$A$8:C$1500,'prenos-P-R-N'!E$1,FALSE),IF($A907&gt;$A$2,+VLOOKUP($A907,'Neizmirene obaveze JLS'!$A$11:C$500,'prenos-P-R-N'!E$1,FALSE),"")))</f>
        <v/>
      </c>
      <c r="F907" s="87" t="str">
        <f>IF($A907=0,"",IF($A907&lt;=$A$1,+VLOOKUP($A907,'Rashodi- plan-izvršenje'!$A$8:D$1500,'prenos-P-R-N'!F$1,FALSE),IF($A907&gt;$A$2,+VLOOKUP($A907,'Neizmirene obaveze JLS'!$A$11:D$500,'prenos-P-R-N'!F$1,FALSE),"")))</f>
        <v/>
      </c>
      <c r="G907" s="87" t="str">
        <f>IF($A907=0,"",IF($A907&lt;=$A$1,+VLOOKUP($A907,'Rashodi- plan-izvršenje'!$A$8:E$1500,'prenos-P-R-N'!G$1,FALSE),IF($A907&gt;$A$2,+VLOOKUP($A907,'Neizmirene obaveze JLS'!$A$11:E$500,'prenos-P-R-N'!G$1,FALSE),"")))</f>
        <v/>
      </c>
      <c r="H907" s="87" t="str">
        <f>IF($A907=0,"",IF($A907&lt;=$A$1,+VLOOKUP($A907,'Rashodi- plan-izvršenje'!$A$8:F$1500,'prenos-P-R-N'!H$1,FALSE),IF($A907&gt;$A$2,+VLOOKUP($A907,'Neizmirene obaveze JLS'!$A$11:F$500,'prenos-P-R-N'!H$1,FALSE),"")))</f>
        <v/>
      </c>
      <c r="I907" s="87" t="str">
        <f>IF($A907=0,"",IF($A907&lt;=$A$1,+VLOOKUP($A907,'Rashodi- plan-izvršenje'!$A$8:G$1500,'prenos-P-R-N'!I$1,FALSE),IF($A907&gt;$A$2,+VLOOKUP($A907,'Neizmirene obaveze JLS'!$A$11:G$500,'prenos-P-R-N'!I$1,FALSE),"")))</f>
        <v/>
      </c>
      <c r="J907" s="87" t="str">
        <f>IF($A907=0,"",IF($A907&lt;=$A$1,+VLOOKUP($A907,'Rashodi- plan-izvršenje'!$A$8:H$1500,'prenos-P-R-N'!J$1,FALSE),IF($A907&gt;$A$2,+VLOOKUP($A907,'Neizmirene obaveze JLS'!$A$11:H$500,'prenos-P-R-N'!J$1,FALSE),"")))</f>
        <v/>
      </c>
      <c r="K907" s="87" t="str">
        <f>IF($A907=0,"",IF($A907&lt;=$A$1,+VLOOKUP($A907,'Rashodi- plan-izvršenje'!$A$8:I$1500,'prenos-P-R-N'!K$1,FALSE),IF($A907&gt;$A$2,+VLOOKUP($A907,'Neizmirene obaveze JLS'!$A$11:I$500,'prenos-P-R-N'!K$1,FALSE),"")))</f>
        <v/>
      </c>
      <c r="L907" t="str">
        <f>IF(A907=0,"",IF(A907&lt;=A$1,+IF(VLOOKUP(A907,'Rashodi- plan-izvršenje'!A$8:J$1500,M$1,FALSE)&gt;0,"Програмска активност","Пројекат"),IF(A907&gt;A$2,+IF(VLOOKUP(A907,'Neizmirene obaveze JLS'!A$8:J$2008,M$1,FALSE)&gt;0,"Програмска активност","Пројекат"),"")))</f>
        <v/>
      </c>
      <c r="M907" s="87" t="str">
        <f>IF(A907=0,"",IF($A907&lt;=$A$1,+IF(VLOOKUP($A907,'Rashodi- plan-izvršenje'!$A$8:$M$1500,10,FALSE)&gt;0,VLOOKUP($A907,'Rashodi- plan-izvršenje'!$A$8:$M$1500,10,FALSE),VLOOKUP($A907,'Rashodi- plan-izvršenje'!$A$8:$M$1500,12,FALSE)),+IF($A907&gt;$A$2,IF(VLOOKUP($A907,'Neizmirene obaveze JLS'!$A$8:$M$1500,10,FALSE)&gt;0,VLOOKUP($A907,'Neizmirene obaveze JLS'!$A$11:$M$1500,10,FALSE),VLOOKUP($A907,'Neizmirene obaveze JLS'!$A$11:$M$1500,12,FALSE)),0)))</f>
        <v/>
      </c>
      <c r="N907" s="87" t="str">
        <f>IF(A907=0,"",IF($A907&lt;=$A$1,+IF(VLOOKUP(A907,'Rashodi- plan-izvršenje'!$A$8:$M$1500,10,FALSE)&gt;0,VLOOKUP(A907,'Rashodi- plan-izvršenje'!$A$8:$M$1500,11,FALSE),VLOOKUP(A907,'Rashodi- plan-izvršenje'!$A$8:$M$1500,13,FALSE)),+IF($A907&gt;$A$2,IF(VLOOKUP($A907,'Neizmirene obaveze JLS'!$A$8:$M$1500,10,FALSE)&gt;0,VLOOKUP($A907,'Neizmirene obaveze JLS'!$A$11:$M$1500,11,FALSE),VLOOKUP($A907,'Neizmirene obaveze JLS'!$A$11:$M$1500,13,FALSE)),0)))</f>
        <v/>
      </c>
      <c r="O907" s="87" t="str">
        <f>IF(A907=0,"",IF($A907&lt;=$A$1,VALUE(+VLOOKUP($A907,'Rashodi- plan-izvršenje'!$A$8:N$1500,'prenos-P-R-N'!O$1,FALSE)),IF($A907&lt;=A$2,VALUE(VLOOKUP($A907,'Prihodi- plan-izvršenje'!$A$8:$H$500,6,FALSE)),VALUE(VLOOKUP($A907,'Neizmirene obaveze JLS'!$A$8:$N$500,O$1,FALSE)))))</f>
        <v/>
      </c>
      <c r="P907" s="87" t="str">
        <f>IF(A907=0,"",IF(A907=0,0,IF(A907&gt;A$2,'šifarnik K-izvor'!G$3,+IF(Q907&lt;700,+'šifarnik K-izvor'!G$2,'šifarnik K-izvor'!G$1))))</f>
        <v/>
      </c>
      <c r="Q907" s="87">
        <f>IF($A907&lt;=$A$1,VALUE(+VLOOKUP($A907,'Rashodi- plan-izvršenje'!$A$8:O$1500,'prenos-P-R-N'!Q$1,FALSE)),IF($A907&lt;=$A$2,VLOOKUP($A907,'Prihodi- plan-izvršenje'!$A$4:$H$500,4,FALSE),IF($A907&lt;=$A$3,VLOOKUP(A907,'Neizmirene obaveze JLS'!$A$11:O$500,Q$1,FALSE),"")))</f>
        <v>0</v>
      </c>
      <c r="R907" s="88">
        <f>IF($A907&lt;=$A$1,VALUE(+VLOOKUP($A907,'Rashodi- plan-izvršenje'!$A$8:P$1500,'prenos-P-R-N'!R$1,FALSE)),IF($A907&lt;=$A$2,VLOOKUP($A907,'Prihodi- plan-izvršenje'!$A$4:$H$500,7,FALSE),""))</f>
        <v>0</v>
      </c>
      <c r="S907" s="88">
        <f>IF(A907=0,0,IF($A907&lt;=$A$1,VALUE(+VLOOKUP($A907,'Rashodi- plan-izvršenje'!$A$8:Q$1500,'prenos-P-R-N'!S$1,FALSE)),IF($A907&lt;=$A$2,VLOOKUP($A907,'Prihodi- plan-izvršenje'!$A$4:$H$500,8,FALSE),0)))</f>
        <v>0</v>
      </c>
      <c r="T907" s="88" t="str">
        <f>IF($A907&gt;$A$2,VLOOKUP($A907,'Neizmirene obaveze JLS'!$A$11:R$500,R$1,FALSE),"")</f>
        <v/>
      </c>
      <c r="U907" s="88">
        <f>IF($A907&gt;$A$2,VLOOKUP($A907,'Neizmirene obaveze JLS'!$A$11:S$500,S$1,FALSE),0)</f>
        <v>0</v>
      </c>
      <c r="V907" s="88">
        <f t="shared" si="83"/>
        <v>0</v>
      </c>
      <c r="W907" s="74"/>
      <c r="X907" s="74"/>
      <c r="Y907" s="74"/>
      <c r="Z907" s="74"/>
      <c r="AA907" s="193">
        <f t="shared" si="84"/>
        <v>1</v>
      </c>
      <c r="AB907" s="193" t="str">
        <f t="shared" si="85"/>
        <v/>
      </c>
    </row>
    <row r="908" spans="1:28">
      <c r="A908" s="89">
        <f>IF(AND(COUNTIF(A$1:A$3,"&gt;0")=1,MAX(A$8:A907)&lt;A$1),A907+1,IF(AND(COUNTIF(A$1:A$3,"&gt;0")=2,MAX(A$8:A907)&lt;A$2),A907+1,IF(AND(COUNTIF(A$1:A$3,"&gt;0")=3,MAX(A$8:A907)&lt;A$3),A907+1,0)))</f>
        <v>0</v>
      </c>
      <c r="B908" s="89" t="str">
        <f t="shared" si="86"/>
        <v/>
      </c>
      <c r="C908" s="89" t="str">
        <f t="shared" si="87"/>
        <v/>
      </c>
      <c r="D908" s="87" t="str">
        <f>IF($A908=0,"",IF($A908&lt;=$A$1,+VLOOKUP($A908,'Rashodi- plan-izvršenje'!$A$8:B$1500,'prenos-P-R-N'!D$1,FALSE),IF($A908&gt;$A$2,+VLOOKUP($A908,'Neizmirene obaveze JLS'!$A$11:B$500,'prenos-P-R-N'!D$1,FALSE),"")))</f>
        <v/>
      </c>
      <c r="E908" s="87" t="str">
        <f>IF($A908=0,"",IF($A908&lt;=$A$1,+VLOOKUP($A908,'Rashodi- plan-izvršenje'!$A$8:C$1500,'prenos-P-R-N'!E$1,FALSE),IF($A908&gt;$A$2,+VLOOKUP($A908,'Neizmirene obaveze JLS'!$A$11:C$500,'prenos-P-R-N'!E$1,FALSE),"")))</f>
        <v/>
      </c>
      <c r="F908" s="87" t="str">
        <f>IF($A908=0,"",IF($A908&lt;=$A$1,+VLOOKUP($A908,'Rashodi- plan-izvršenje'!$A$8:D$1500,'prenos-P-R-N'!F$1,FALSE),IF($A908&gt;$A$2,+VLOOKUP($A908,'Neizmirene obaveze JLS'!$A$11:D$500,'prenos-P-R-N'!F$1,FALSE),"")))</f>
        <v/>
      </c>
      <c r="G908" s="87" t="str">
        <f>IF($A908=0,"",IF($A908&lt;=$A$1,+VLOOKUP($A908,'Rashodi- plan-izvršenje'!$A$8:E$1500,'prenos-P-R-N'!G$1,FALSE),IF($A908&gt;$A$2,+VLOOKUP($A908,'Neizmirene obaveze JLS'!$A$11:E$500,'prenos-P-R-N'!G$1,FALSE),"")))</f>
        <v/>
      </c>
      <c r="H908" s="87" t="str">
        <f>IF($A908=0,"",IF($A908&lt;=$A$1,+VLOOKUP($A908,'Rashodi- plan-izvršenje'!$A$8:F$1500,'prenos-P-R-N'!H$1,FALSE),IF($A908&gt;$A$2,+VLOOKUP($A908,'Neizmirene obaveze JLS'!$A$11:F$500,'prenos-P-R-N'!H$1,FALSE),"")))</f>
        <v/>
      </c>
      <c r="I908" s="87" t="str">
        <f>IF($A908=0,"",IF($A908&lt;=$A$1,+VLOOKUP($A908,'Rashodi- plan-izvršenje'!$A$8:G$1500,'prenos-P-R-N'!I$1,FALSE),IF($A908&gt;$A$2,+VLOOKUP($A908,'Neizmirene obaveze JLS'!$A$11:G$500,'prenos-P-R-N'!I$1,FALSE),"")))</f>
        <v/>
      </c>
      <c r="J908" s="87" t="str">
        <f>IF($A908=0,"",IF($A908&lt;=$A$1,+VLOOKUP($A908,'Rashodi- plan-izvršenje'!$A$8:H$1500,'prenos-P-R-N'!J$1,FALSE),IF($A908&gt;$A$2,+VLOOKUP($A908,'Neizmirene obaveze JLS'!$A$11:H$500,'prenos-P-R-N'!J$1,FALSE),"")))</f>
        <v/>
      </c>
      <c r="K908" s="87" t="str">
        <f>IF($A908=0,"",IF($A908&lt;=$A$1,+VLOOKUP($A908,'Rashodi- plan-izvršenje'!$A$8:I$1500,'prenos-P-R-N'!K$1,FALSE),IF($A908&gt;$A$2,+VLOOKUP($A908,'Neizmirene obaveze JLS'!$A$11:I$500,'prenos-P-R-N'!K$1,FALSE),"")))</f>
        <v/>
      </c>
      <c r="L908" t="str">
        <f>IF(A908=0,"",IF(A908&lt;=A$1,+IF(VLOOKUP(A908,'Rashodi- plan-izvršenje'!A$8:J$1500,M$1,FALSE)&gt;0,"Програмска активност","Пројекат"),IF(A908&gt;A$2,+IF(VLOOKUP(A908,'Neizmirene obaveze JLS'!A$8:J$2008,M$1,FALSE)&gt;0,"Програмска активност","Пројекат"),"")))</f>
        <v/>
      </c>
      <c r="M908" s="87" t="str">
        <f>IF(A908=0,"",IF($A908&lt;=$A$1,+IF(VLOOKUP($A908,'Rashodi- plan-izvršenje'!$A$8:$M$1500,10,FALSE)&gt;0,VLOOKUP($A908,'Rashodi- plan-izvršenje'!$A$8:$M$1500,10,FALSE),VLOOKUP($A908,'Rashodi- plan-izvršenje'!$A$8:$M$1500,12,FALSE)),+IF($A908&gt;$A$2,IF(VLOOKUP($A908,'Neizmirene obaveze JLS'!$A$8:$M$1500,10,FALSE)&gt;0,VLOOKUP($A908,'Neizmirene obaveze JLS'!$A$11:$M$1500,10,FALSE),VLOOKUP($A908,'Neizmirene obaveze JLS'!$A$11:$M$1500,12,FALSE)),0)))</f>
        <v/>
      </c>
      <c r="N908" s="87" t="str">
        <f>IF(A908=0,"",IF($A908&lt;=$A$1,+IF(VLOOKUP(A908,'Rashodi- plan-izvršenje'!$A$8:$M$1500,10,FALSE)&gt;0,VLOOKUP(A908,'Rashodi- plan-izvršenje'!$A$8:$M$1500,11,FALSE),VLOOKUP(A908,'Rashodi- plan-izvršenje'!$A$8:$M$1500,13,FALSE)),+IF($A908&gt;$A$2,IF(VLOOKUP($A908,'Neizmirene obaveze JLS'!$A$8:$M$1500,10,FALSE)&gt;0,VLOOKUP($A908,'Neizmirene obaveze JLS'!$A$11:$M$1500,11,FALSE),VLOOKUP($A908,'Neizmirene obaveze JLS'!$A$11:$M$1500,13,FALSE)),0)))</f>
        <v/>
      </c>
      <c r="O908" s="87" t="str">
        <f>IF(A908=0,"",IF($A908&lt;=$A$1,VALUE(+VLOOKUP($A908,'Rashodi- plan-izvršenje'!$A$8:N$1500,'prenos-P-R-N'!O$1,FALSE)),IF($A908&lt;=A$2,VALUE(VLOOKUP($A908,'Prihodi- plan-izvršenje'!$A$8:$H$500,6,FALSE)),VALUE(VLOOKUP($A908,'Neizmirene obaveze JLS'!$A$8:$N$500,O$1,FALSE)))))</f>
        <v/>
      </c>
      <c r="P908" s="87" t="str">
        <f>IF(A908=0,"",IF(A908=0,0,IF(A908&gt;A$2,'šifarnik K-izvor'!G$3,+IF(Q908&lt;700,+'šifarnik K-izvor'!G$2,'šifarnik K-izvor'!G$1))))</f>
        <v/>
      </c>
      <c r="Q908" s="87">
        <f>IF($A908&lt;=$A$1,VALUE(+VLOOKUP($A908,'Rashodi- plan-izvršenje'!$A$8:O$1500,'prenos-P-R-N'!Q$1,FALSE)),IF($A908&lt;=$A$2,VLOOKUP($A908,'Prihodi- plan-izvršenje'!$A$4:$H$500,4,FALSE),IF($A908&lt;=$A$3,VLOOKUP(A908,'Neizmirene obaveze JLS'!$A$11:O$500,Q$1,FALSE),"")))</f>
        <v>0</v>
      </c>
      <c r="R908" s="88">
        <f>IF($A908&lt;=$A$1,VALUE(+VLOOKUP($A908,'Rashodi- plan-izvršenje'!$A$8:P$1500,'prenos-P-R-N'!R$1,FALSE)),IF($A908&lt;=$A$2,VLOOKUP($A908,'Prihodi- plan-izvršenje'!$A$4:$H$500,7,FALSE),""))</f>
        <v>0</v>
      </c>
      <c r="S908" s="88">
        <f>IF(A908=0,0,IF($A908&lt;=$A$1,VALUE(+VLOOKUP($A908,'Rashodi- plan-izvršenje'!$A$8:Q$1500,'prenos-P-R-N'!S$1,FALSE)),IF($A908&lt;=$A$2,VLOOKUP($A908,'Prihodi- plan-izvršenje'!$A$4:$H$500,8,FALSE),0)))</f>
        <v>0</v>
      </c>
      <c r="T908" s="88" t="str">
        <f>IF($A908&gt;$A$2,VLOOKUP($A908,'Neizmirene obaveze JLS'!$A$11:R$500,R$1,FALSE),"")</f>
        <v/>
      </c>
      <c r="U908" s="88">
        <f>IF($A908&gt;$A$2,VLOOKUP($A908,'Neizmirene obaveze JLS'!$A$11:S$500,S$1,FALSE),0)</f>
        <v>0</v>
      </c>
      <c r="V908" s="88">
        <f t="shared" si="83"/>
        <v>0</v>
      </c>
      <c r="W908" s="74"/>
      <c r="X908" s="74"/>
      <c r="Y908" s="74"/>
      <c r="Z908" s="74"/>
      <c r="AA908" s="193">
        <f t="shared" si="84"/>
        <v>1</v>
      </c>
      <c r="AB908" s="193" t="str">
        <f t="shared" si="85"/>
        <v/>
      </c>
    </row>
    <row r="909" spans="1:28">
      <c r="A909" s="89">
        <f>IF(AND(COUNTIF(A$1:A$3,"&gt;0")=1,MAX(A$8:A908)&lt;A$1),A908+1,IF(AND(COUNTIF(A$1:A$3,"&gt;0")=2,MAX(A$8:A908)&lt;A$2),A908+1,IF(AND(COUNTIF(A$1:A$3,"&gt;0")=3,MAX(A$8:A908)&lt;A$3),A908+1,0)))</f>
        <v>0</v>
      </c>
      <c r="B909" s="89" t="str">
        <f t="shared" si="86"/>
        <v/>
      </c>
      <c r="C909" s="89" t="str">
        <f t="shared" si="87"/>
        <v/>
      </c>
      <c r="D909" s="87" t="str">
        <f>IF($A909=0,"",IF($A909&lt;=$A$1,+VLOOKUP($A909,'Rashodi- plan-izvršenje'!$A$8:B$1500,'prenos-P-R-N'!D$1,FALSE),IF($A909&gt;$A$2,+VLOOKUP($A909,'Neizmirene obaveze JLS'!$A$11:B$500,'prenos-P-R-N'!D$1,FALSE),"")))</f>
        <v/>
      </c>
      <c r="E909" s="87" t="str">
        <f>IF($A909=0,"",IF($A909&lt;=$A$1,+VLOOKUP($A909,'Rashodi- plan-izvršenje'!$A$8:C$1500,'prenos-P-R-N'!E$1,FALSE),IF($A909&gt;$A$2,+VLOOKUP($A909,'Neizmirene obaveze JLS'!$A$11:C$500,'prenos-P-R-N'!E$1,FALSE),"")))</f>
        <v/>
      </c>
      <c r="F909" s="87" t="str">
        <f>IF($A909=0,"",IF($A909&lt;=$A$1,+VLOOKUP($A909,'Rashodi- plan-izvršenje'!$A$8:D$1500,'prenos-P-R-N'!F$1,FALSE),IF($A909&gt;$A$2,+VLOOKUP($A909,'Neizmirene obaveze JLS'!$A$11:D$500,'prenos-P-R-N'!F$1,FALSE),"")))</f>
        <v/>
      </c>
      <c r="G909" s="87" t="str">
        <f>IF($A909=0,"",IF($A909&lt;=$A$1,+VLOOKUP($A909,'Rashodi- plan-izvršenje'!$A$8:E$1500,'prenos-P-R-N'!G$1,FALSE),IF($A909&gt;$A$2,+VLOOKUP($A909,'Neizmirene obaveze JLS'!$A$11:E$500,'prenos-P-R-N'!G$1,FALSE),"")))</f>
        <v/>
      </c>
      <c r="H909" s="87" t="str">
        <f>IF($A909=0,"",IF($A909&lt;=$A$1,+VLOOKUP($A909,'Rashodi- plan-izvršenje'!$A$8:F$1500,'prenos-P-R-N'!H$1,FALSE),IF($A909&gt;$A$2,+VLOOKUP($A909,'Neizmirene obaveze JLS'!$A$11:F$500,'prenos-P-R-N'!H$1,FALSE),"")))</f>
        <v/>
      </c>
      <c r="I909" s="87" t="str">
        <f>IF($A909=0,"",IF($A909&lt;=$A$1,+VLOOKUP($A909,'Rashodi- plan-izvršenje'!$A$8:G$1500,'prenos-P-R-N'!I$1,FALSE),IF($A909&gt;$A$2,+VLOOKUP($A909,'Neizmirene obaveze JLS'!$A$11:G$500,'prenos-P-R-N'!I$1,FALSE),"")))</f>
        <v/>
      </c>
      <c r="J909" s="87" t="str">
        <f>IF($A909=0,"",IF($A909&lt;=$A$1,+VLOOKUP($A909,'Rashodi- plan-izvršenje'!$A$8:H$1500,'prenos-P-R-N'!J$1,FALSE),IF($A909&gt;$A$2,+VLOOKUP($A909,'Neizmirene obaveze JLS'!$A$11:H$500,'prenos-P-R-N'!J$1,FALSE),"")))</f>
        <v/>
      </c>
      <c r="K909" s="87" t="str">
        <f>IF($A909=0,"",IF($A909&lt;=$A$1,+VLOOKUP($A909,'Rashodi- plan-izvršenje'!$A$8:I$1500,'prenos-P-R-N'!K$1,FALSE),IF($A909&gt;$A$2,+VLOOKUP($A909,'Neizmirene obaveze JLS'!$A$11:I$500,'prenos-P-R-N'!K$1,FALSE),"")))</f>
        <v/>
      </c>
      <c r="L909" t="str">
        <f>IF(A909=0,"",IF(A909&lt;=A$1,+IF(VLOOKUP(A909,'Rashodi- plan-izvršenje'!A$8:J$1500,M$1,FALSE)&gt;0,"Програмска активност","Пројекат"),IF(A909&gt;A$2,+IF(VLOOKUP(A909,'Neizmirene obaveze JLS'!A$8:J$2008,M$1,FALSE)&gt;0,"Програмска активност","Пројекат"),"")))</f>
        <v/>
      </c>
      <c r="M909" s="87" t="str">
        <f>IF(A909=0,"",IF($A909&lt;=$A$1,+IF(VLOOKUP($A909,'Rashodi- plan-izvršenje'!$A$8:$M$1500,10,FALSE)&gt;0,VLOOKUP($A909,'Rashodi- plan-izvršenje'!$A$8:$M$1500,10,FALSE),VLOOKUP($A909,'Rashodi- plan-izvršenje'!$A$8:$M$1500,12,FALSE)),+IF($A909&gt;$A$2,IF(VLOOKUP($A909,'Neizmirene obaveze JLS'!$A$8:$M$1500,10,FALSE)&gt;0,VLOOKUP($A909,'Neizmirene obaveze JLS'!$A$11:$M$1500,10,FALSE),VLOOKUP($A909,'Neizmirene obaveze JLS'!$A$11:$M$1500,12,FALSE)),0)))</f>
        <v/>
      </c>
      <c r="N909" s="87" t="str">
        <f>IF(A909=0,"",IF($A909&lt;=$A$1,+IF(VLOOKUP(A909,'Rashodi- plan-izvršenje'!$A$8:$M$1500,10,FALSE)&gt;0,VLOOKUP(A909,'Rashodi- plan-izvršenje'!$A$8:$M$1500,11,FALSE),VLOOKUP(A909,'Rashodi- plan-izvršenje'!$A$8:$M$1500,13,FALSE)),+IF($A909&gt;$A$2,IF(VLOOKUP($A909,'Neizmirene obaveze JLS'!$A$8:$M$1500,10,FALSE)&gt;0,VLOOKUP($A909,'Neizmirene obaveze JLS'!$A$11:$M$1500,11,FALSE),VLOOKUP($A909,'Neizmirene obaveze JLS'!$A$11:$M$1500,13,FALSE)),0)))</f>
        <v/>
      </c>
      <c r="O909" s="87" t="str">
        <f>IF(A909=0,"",IF($A909&lt;=$A$1,VALUE(+VLOOKUP($A909,'Rashodi- plan-izvršenje'!$A$8:N$1500,'prenos-P-R-N'!O$1,FALSE)),IF($A909&lt;=A$2,VALUE(VLOOKUP($A909,'Prihodi- plan-izvršenje'!$A$8:$H$500,6,FALSE)),VALUE(VLOOKUP($A909,'Neizmirene obaveze JLS'!$A$8:$N$500,O$1,FALSE)))))</f>
        <v/>
      </c>
      <c r="P909" s="87" t="str">
        <f>IF(A909=0,"",IF(A909=0,0,IF(A909&gt;A$2,'šifarnik K-izvor'!G$3,+IF(Q909&lt;700,+'šifarnik K-izvor'!G$2,'šifarnik K-izvor'!G$1))))</f>
        <v/>
      </c>
      <c r="Q909" s="87">
        <f>IF($A909&lt;=$A$1,VALUE(+VLOOKUP($A909,'Rashodi- plan-izvršenje'!$A$8:O$1500,'prenos-P-R-N'!Q$1,FALSE)),IF($A909&lt;=$A$2,VLOOKUP($A909,'Prihodi- plan-izvršenje'!$A$4:$H$500,4,FALSE),IF($A909&lt;=$A$3,VLOOKUP(A909,'Neizmirene obaveze JLS'!$A$11:O$500,Q$1,FALSE),"")))</f>
        <v>0</v>
      </c>
      <c r="R909" s="88">
        <f>IF($A909&lt;=$A$1,VALUE(+VLOOKUP($A909,'Rashodi- plan-izvršenje'!$A$8:P$1500,'prenos-P-R-N'!R$1,FALSE)),IF($A909&lt;=$A$2,VLOOKUP($A909,'Prihodi- plan-izvršenje'!$A$4:$H$500,7,FALSE),""))</f>
        <v>0</v>
      </c>
      <c r="S909" s="88">
        <f>IF(A909=0,0,IF($A909&lt;=$A$1,VALUE(+VLOOKUP($A909,'Rashodi- plan-izvršenje'!$A$8:Q$1500,'prenos-P-R-N'!S$1,FALSE)),IF($A909&lt;=$A$2,VLOOKUP($A909,'Prihodi- plan-izvršenje'!$A$4:$H$500,8,FALSE),0)))</f>
        <v>0</v>
      </c>
      <c r="T909" s="88" t="str">
        <f>IF($A909&gt;$A$2,VLOOKUP($A909,'Neizmirene obaveze JLS'!$A$11:R$500,R$1,FALSE),"")</f>
        <v/>
      </c>
      <c r="U909" s="88">
        <f>IF($A909&gt;$A$2,VLOOKUP($A909,'Neizmirene obaveze JLS'!$A$11:S$500,S$1,FALSE),0)</f>
        <v>0</v>
      </c>
      <c r="V909" s="88">
        <f t="shared" si="83"/>
        <v>0</v>
      </c>
      <c r="W909" s="74"/>
      <c r="X909" s="74"/>
      <c r="Y909" s="74"/>
      <c r="Z909" s="74"/>
      <c r="AA909" s="193">
        <f t="shared" si="84"/>
        <v>1</v>
      </c>
      <c r="AB909" s="193" t="str">
        <f t="shared" si="85"/>
        <v/>
      </c>
    </row>
    <row r="910" spans="1:28">
      <c r="A910" s="89">
        <f>IF(AND(COUNTIF(A$1:A$3,"&gt;0")=1,MAX(A$8:A909)&lt;A$1),A909+1,IF(AND(COUNTIF(A$1:A$3,"&gt;0")=2,MAX(A$8:A909)&lt;A$2),A909+1,IF(AND(COUNTIF(A$1:A$3,"&gt;0")=3,MAX(A$8:A909)&lt;A$3),A909+1,0)))</f>
        <v>0</v>
      </c>
      <c r="B910" s="89" t="str">
        <f t="shared" si="86"/>
        <v/>
      </c>
      <c r="C910" s="89" t="str">
        <f t="shared" si="87"/>
        <v/>
      </c>
      <c r="D910" s="87" t="str">
        <f>IF($A910=0,"",IF($A910&lt;=$A$1,+VLOOKUP($A910,'Rashodi- plan-izvršenje'!$A$8:B$1500,'prenos-P-R-N'!D$1,FALSE),IF($A910&gt;$A$2,+VLOOKUP($A910,'Neizmirene obaveze JLS'!$A$11:B$500,'prenos-P-R-N'!D$1,FALSE),"")))</f>
        <v/>
      </c>
      <c r="E910" s="87" t="str">
        <f>IF($A910=0,"",IF($A910&lt;=$A$1,+VLOOKUP($A910,'Rashodi- plan-izvršenje'!$A$8:C$1500,'prenos-P-R-N'!E$1,FALSE),IF($A910&gt;$A$2,+VLOOKUP($A910,'Neizmirene obaveze JLS'!$A$11:C$500,'prenos-P-R-N'!E$1,FALSE),"")))</f>
        <v/>
      </c>
      <c r="F910" s="87" t="str">
        <f>IF($A910=0,"",IF($A910&lt;=$A$1,+VLOOKUP($A910,'Rashodi- plan-izvršenje'!$A$8:D$1500,'prenos-P-R-N'!F$1,FALSE),IF($A910&gt;$A$2,+VLOOKUP($A910,'Neizmirene obaveze JLS'!$A$11:D$500,'prenos-P-R-N'!F$1,FALSE),"")))</f>
        <v/>
      </c>
      <c r="G910" s="87" t="str">
        <f>IF($A910=0,"",IF($A910&lt;=$A$1,+VLOOKUP($A910,'Rashodi- plan-izvršenje'!$A$8:E$1500,'prenos-P-R-N'!G$1,FALSE),IF($A910&gt;$A$2,+VLOOKUP($A910,'Neizmirene obaveze JLS'!$A$11:E$500,'prenos-P-R-N'!G$1,FALSE),"")))</f>
        <v/>
      </c>
      <c r="H910" s="87" t="str">
        <f>IF($A910=0,"",IF($A910&lt;=$A$1,+VLOOKUP($A910,'Rashodi- plan-izvršenje'!$A$8:F$1500,'prenos-P-R-N'!H$1,FALSE),IF($A910&gt;$A$2,+VLOOKUP($A910,'Neizmirene obaveze JLS'!$A$11:F$500,'prenos-P-R-N'!H$1,FALSE),"")))</f>
        <v/>
      </c>
      <c r="I910" s="87" t="str">
        <f>IF($A910=0,"",IF($A910&lt;=$A$1,+VLOOKUP($A910,'Rashodi- plan-izvršenje'!$A$8:G$1500,'prenos-P-R-N'!I$1,FALSE),IF($A910&gt;$A$2,+VLOOKUP($A910,'Neizmirene obaveze JLS'!$A$11:G$500,'prenos-P-R-N'!I$1,FALSE),"")))</f>
        <v/>
      </c>
      <c r="J910" s="87" t="str">
        <f>IF($A910=0,"",IF($A910&lt;=$A$1,+VLOOKUP($A910,'Rashodi- plan-izvršenje'!$A$8:H$1500,'prenos-P-R-N'!J$1,FALSE),IF($A910&gt;$A$2,+VLOOKUP($A910,'Neizmirene obaveze JLS'!$A$11:H$500,'prenos-P-R-N'!J$1,FALSE),"")))</f>
        <v/>
      </c>
      <c r="K910" s="87" t="str">
        <f>IF($A910=0,"",IF($A910&lt;=$A$1,+VLOOKUP($A910,'Rashodi- plan-izvršenje'!$A$8:I$1500,'prenos-P-R-N'!K$1,FALSE),IF($A910&gt;$A$2,+VLOOKUP($A910,'Neizmirene obaveze JLS'!$A$11:I$500,'prenos-P-R-N'!K$1,FALSE),"")))</f>
        <v/>
      </c>
      <c r="L910" t="str">
        <f>IF(A910=0,"",IF(A910&lt;=A$1,+IF(VLOOKUP(A910,'Rashodi- plan-izvršenje'!A$8:J$1500,M$1,FALSE)&gt;0,"Програмска активност","Пројекат"),IF(A910&gt;A$2,+IF(VLOOKUP(A910,'Neizmirene obaveze JLS'!A$8:J$2008,M$1,FALSE)&gt;0,"Програмска активност","Пројекат"),"")))</f>
        <v/>
      </c>
      <c r="M910" s="87" t="str">
        <f>IF(A910=0,"",IF($A910&lt;=$A$1,+IF(VLOOKUP($A910,'Rashodi- plan-izvršenje'!$A$8:$M$1500,10,FALSE)&gt;0,VLOOKUP($A910,'Rashodi- plan-izvršenje'!$A$8:$M$1500,10,FALSE),VLOOKUP($A910,'Rashodi- plan-izvršenje'!$A$8:$M$1500,12,FALSE)),+IF($A910&gt;$A$2,IF(VLOOKUP($A910,'Neizmirene obaveze JLS'!$A$8:$M$1500,10,FALSE)&gt;0,VLOOKUP($A910,'Neizmirene obaveze JLS'!$A$11:$M$1500,10,FALSE),VLOOKUP($A910,'Neizmirene obaveze JLS'!$A$11:$M$1500,12,FALSE)),0)))</f>
        <v/>
      </c>
      <c r="N910" s="87" t="str">
        <f>IF(A910=0,"",IF($A910&lt;=$A$1,+IF(VLOOKUP(A910,'Rashodi- plan-izvršenje'!$A$8:$M$1500,10,FALSE)&gt;0,VLOOKUP(A910,'Rashodi- plan-izvršenje'!$A$8:$M$1500,11,FALSE),VLOOKUP(A910,'Rashodi- plan-izvršenje'!$A$8:$M$1500,13,FALSE)),+IF($A910&gt;$A$2,IF(VLOOKUP($A910,'Neizmirene obaveze JLS'!$A$8:$M$1500,10,FALSE)&gt;0,VLOOKUP($A910,'Neizmirene obaveze JLS'!$A$11:$M$1500,11,FALSE),VLOOKUP($A910,'Neizmirene obaveze JLS'!$A$11:$M$1500,13,FALSE)),0)))</f>
        <v/>
      </c>
      <c r="O910" s="87" t="str">
        <f>IF(A910=0,"",IF($A910&lt;=$A$1,VALUE(+VLOOKUP($A910,'Rashodi- plan-izvršenje'!$A$8:N$1500,'prenos-P-R-N'!O$1,FALSE)),IF($A910&lt;=A$2,VALUE(VLOOKUP($A910,'Prihodi- plan-izvršenje'!$A$8:$H$500,6,FALSE)),VALUE(VLOOKUP($A910,'Neizmirene obaveze JLS'!$A$8:$N$500,O$1,FALSE)))))</f>
        <v/>
      </c>
      <c r="P910" s="87" t="str">
        <f>IF(A910=0,"",IF(A910=0,0,IF(A910&gt;A$2,'šifarnik K-izvor'!G$3,+IF(Q910&lt;700,+'šifarnik K-izvor'!G$2,'šifarnik K-izvor'!G$1))))</f>
        <v/>
      </c>
      <c r="Q910" s="87">
        <f>IF($A910&lt;=$A$1,VALUE(+VLOOKUP($A910,'Rashodi- plan-izvršenje'!$A$8:O$1500,'prenos-P-R-N'!Q$1,FALSE)),IF($A910&lt;=$A$2,VLOOKUP($A910,'Prihodi- plan-izvršenje'!$A$4:$H$500,4,FALSE),IF($A910&lt;=$A$3,VLOOKUP(A910,'Neizmirene obaveze JLS'!$A$11:O$500,Q$1,FALSE),"")))</f>
        <v>0</v>
      </c>
      <c r="R910" s="88">
        <f>IF($A910&lt;=$A$1,VALUE(+VLOOKUP($A910,'Rashodi- plan-izvršenje'!$A$8:P$1500,'prenos-P-R-N'!R$1,FALSE)),IF($A910&lt;=$A$2,VLOOKUP($A910,'Prihodi- plan-izvršenje'!$A$4:$H$500,7,FALSE),""))</f>
        <v>0</v>
      </c>
      <c r="S910" s="88">
        <f>IF(A910=0,0,IF($A910&lt;=$A$1,VALUE(+VLOOKUP($A910,'Rashodi- plan-izvršenje'!$A$8:Q$1500,'prenos-P-R-N'!S$1,FALSE)),IF($A910&lt;=$A$2,VLOOKUP($A910,'Prihodi- plan-izvršenje'!$A$4:$H$500,8,FALSE),0)))</f>
        <v>0</v>
      </c>
      <c r="T910" s="88" t="str">
        <f>IF($A910&gt;$A$2,VLOOKUP($A910,'Neizmirene obaveze JLS'!$A$11:R$500,R$1,FALSE),"")</f>
        <v/>
      </c>
      <c r="U910" s="88">
        <f>IF($A910&gt;$A$2,VLOOKUP($A910,'Neizmirene obaveze JLS'!$A$11:S$500,S$1,FALSE),0)</f>
        <v>0</v>
      </c>
      <c r="V910" s="88">
        <f t="shared" si="83"/>
        <v>0</v>
      </c>
      <c r="W910" s="74"/>
      <c r="X910" s="74"/>
      <c r="Y910" s="74"/>
      <c r="Z910" s="74"/>
      <c r="AA910" s="193">
        <f t="shared" si="84"/>
        <v>1</v>
      </c>
      <c r="AB910" s="193" t="str">
        <f t="shared" si="85"/>
        <v/>
      </c>
    </row>
    <row r="911" spans="1:28">
      <c r="A911" s="89">
        <f>IF(AND(COUNTIF(A$1:A$3,"&gt;0")=1,MAX(A$8:A910)&lt;A$1),A910+1,IF(AND(COUNTIF(A$1:A$3,"&gt;0")=2,MAX(A$8:A910)&lt;A$2),A910+1,IF(AND(COUNTIF(A$1:A$3,"&gt;0")=3,MAX(A$8:A910)&lt;A$3),A910+1,0)))</f>
        <v>0</v>
      </c>
      <c r="B911" s="89" t="str">
        <f t="shared" si="86"/>
        <v/>
      </c>
      <c r="C911" s="89" t="str">
        <f t="shared" si="87"/>
        <v/>
      </c>
      <c r="D911" s="87" t="str">
        <f>IF($A911=0,"",IF($A911&lt;=$A$1,+VLOOKUP($A911,'Rashodi- plan-izvršenje'!$A$8:B$1500,'prenos-P-R-N'!D$1,FALSE),IF($A911&gt;$A$2,+VLOOKUP($A911,'Neizmirene obaveze JLS'!$A$11:B$500,'prenos-P-R-N'!D$1,FALSE),"")))</f>
        <v/>
      </c>
      <c r="E911" s="87" t="str">
        <f>IF($A911=0,"",IF($A911&lt;=$A$1,+VLOOKUP($A911,'Rashodi- plan-izvršenje'!$A$8:C$1500,'prenos-P-R-N'!E$1,FALSE),IF($A911&gt;$A$2,+VLOOKUP($A911,'Neizmirene obaveze JLS'!$A$11:C$500,'prenos-P-R-N'!E$1,FALSE),"")))</f>
        <v/>
      </c>
      <c r="F911" s="87" t="str">
        <f>IF($A911=0,"",IF($A911&lt;=$A$1,+VLOOKUP($A911,'Rashodi- plan-izvršenje'!$A$8:D$1500,'prenos-P-R-N'!F$1,FALSE),IF($A911&gt;$A$2,+VLOOKUP($A911,'Neizmirene obaveze JLS'!$A$11:D$500,'prenos-P-R-N'!F$1,FALSE),"")))</f>
        <v/>
      </c>
      <c r="G911" s="87" t="str">
        <f>IF($A911=0,"",IF($A911&lt;=$A$1,+VLOOKUP($A911,'Rashodi- plan-izvršenje'!$A$8:E$1500,'prenos-P-R-N'!G$1,FALSE),IF($A911&gt;$A$2,+VLOOKUP($A911,'Neizmirene obaveze JLS'!$A$11:E$500,'prenos-P-R-N'!G$1,FALSE),"")))</f>
        <v/>
      </c>
      <c r="H911" s="87" t="str">
        <f>IF($A911=0,"",IF($A911&lt;=$A$1,+VLOOKUP($A911,'Rashodi- plan-izvršenje'!$A$8:F$1500,'prenos-P-R-N'!H$1,FALSE),IF($A911&gt;$A$2,+VLOOKUP($A911,'Neizmirene obaveze JLS'!$A$11:F$500,'prenos-P-R-N'!H$1,FALSE),"")))</f>
        <v/>
      </c>
      <c r="I911" s="87" t="str">
        <f>IF($A911=0,"",IF($A911&lt;=$A$1,+VLOOKUP($A911,'Rashodi- plan-izvršenje'!$A$8:G$1500,'prenos-P-R-N'!I$1,FALSE),IF($A911&gt;$A$2,+VLOOKUP($A911,'Neizmirene obaveze JLS'!$A$11:G$500,'prenos-P-R-N'!I$1,FALSE),"")))</f>
        <v/>
      </c>
      <c r="J911" s="87" t="str">
        <f>IF($A911=0,"",IF($A911&lt;=$A$1,+VLOOKUP($A911,'Rashodi- plan-izvršenje'!$A$8:H$1500,'prenos-P-R-N'!J$1,FALSE),IF($A911&gt;$A$2,+VLOOKUP($A911,'Neizmirene obaveze JLS'!$A$11:H$500,'prenos-P-R-N'!J$1,FALSE),"")))</f>
        <v/>
      </c>
      <c r="K911" s="87" t="str">
        <f>IF($A911=0,"",IF($A911&lt;=$A$1,+VLOOKUP($A911,'Rashodi- plan-izvršenje'!$A$8:I$1500,'prenos-P-R-N'!K$1,FALSE),IF($A911&gt;$A$2,+VLOOKUP($A911,'Neizmirene obaveze JLS'!$A$11:I$500,'prenos-P-R-N'!K$1,FALSE),"")))</f>
        <v/>
      </c>
      <c r="L911" t="str">
        <f>IF(A911=0,"",IF(A911&lt;=A$1,+IF(VLOOKUP(A911,'Rashodi- plan-izvršenje'!A$8:J$1500,M$1,FALSE)&gt;0,"Програмска активност","Пројекат"),IF(A911&gt;A$2,+IF(VLOOKUP(A911,'Neizmirene obaveze JLS'!A$8:J$2008,M$1,FALSE)&gt;0,"Програмска активност","Пројекат"),"")))</f>
        <v/>
      </c>
      <c r="M911" s="87" t="str">
        <f>IF(A911=0,"",IF($A911&lt;=$A$1,+IF(VLOOKUP($A911,'Rashodi- plan-izvršenje'!$A$8:$M$1500,10,FALSE)&gt;0,VLOOKUP($A911,'Rashodi- plan-izvršenje'!$A$8:$M$1500,10,FALSE),VLOOKUP($A911,'Rashodi- plan-izvršenje'!$A$8:$M$1500,12,FALSE)),+IF($A911&gt;$A$2,IF(VLOOKUP($A911,'Neizmirene obaveze JLS'!$A$8:$M$1500,10,FALSE)&gt;0,VLOOKUP($A911,'Neizmirene obaveze JLS'!$A$11:$M$1500,10,FALSE),VLOOKUP($A911,'Neizmirene obaveze JLS'!$A$11:$M$1500,12,FALSE)),0)))</f>
        <v/>
      </c>
      <c r="N911" s="87" t="str">
        <f>IF(A911=0,"",IF($A911&lt;=$A$1,+IF(VLOOKUP(A911,'Rashodi- plan-izvršenje'!$A$8:$M$1500,10,FALSE)&gt;0,VLOOKUP(A911,'Rashodi- plan-izvršenje'!$A$8:$M$1500,11,FALSE),VLOOKUP(A911,'Rashodi- plan-izvršenje'!$A$8:$M$1500,13,FALSE)),+IF($A911&gt;$A$2,IF(VLOOKUP($A911,'Neizmirene obaveze JLS'!$A$8:$M$1500,10,FALSE)&gt;0,VLOOKUP($A911,'Neizmirene obaveze JLS'!$A$11:$M$1500,11,FALSE),VLOOKUP($A911,'Neizmirene obaveze JLS'!$A$11:$M$1500,13,FALSE)),0)))</f>
        <v/>
      </c>
      <c r="O911" s="87" t="str">
        <f>IF(A911=0,"",IF($A911&lt;=$A$1,VALUE(+VLOOKUP($A911,'Rashodi- plan-izvršenje'!$A$8:N$1500,'prenos-P-R-N'!O$1,FALSE)),IF($A911&lt;=A$2,VALUE(VLOOKUP($A911,'Prihodi- plan-izvršenje'!$A$8:$H$500,6,FALSE)),VALUE(VLOOKUP($A911,'Neizmirene obaveze JLS'!$A$8:$N$500,O$1,FALSE)))))</f>
        <v/>
      </c>
      <c r="P911" s="87" t="str">
        <f>IF(A911=0,"",IF(A911=0,0,IF(A911&gt;A$2,'šifarnik K-izvor'!G$3,+IF(Q911&lt;700,+'šifarnik K-izvor'!G$2,'šifarnik K-izvor'!G$1))))</f>
        <v/>
      </c>
      <c r="Q911" s="87">
        <f>IF($A911&lt;=$A$1,VALUE(+VLOOKUP($A911,'Rashodi- plan-izvršenje'!$A$8:O$1500,'prenos-P-R-N'!Q$1,FALSE)),IF($A911&lt;=$A$2,VLOOKUP($A911,'Prihodi- plan-izvršenje'!$A$4:$H$500,4,FALSE),IF($A911&lt;=$A$3,VLOOKUP(A911,'Neizmirene obaveze JLS'!$A$11:O$500,Q$1,FALSE),"")))</f>
        <v>0</v>
      </c>
      <c r="R911" s="88">
        <f>IF($A911&lt;=$A$1,VALUE(+VLOOKUP($A911,'Rashodi- plan-izvršenje'!$A$8:P$1500,'prenos-P-R-N'!R$1,FALSE)),IF($A911&lt;=$A$2,VLOOKUP($A911,'Prihodi- plan-izvršenje'!$A$4:$H$500,7,FALSE),""))</f>
        <v>0</v>
      </c>
      <c r="S911" s="88">
        <f>IF(A911=0,0,IF($A911&lt;=$A$1,VALUE(+VLOOKUP($A911,'Rashodi- plan-izvršenje'!$A$8:Q$1500,'prenos-P-R-N'!S$1,FALSE)),IF($A911&lt;=$A$2,VLOOKUP($A911,'Prihodi- plan-izvršenje'!$A$4:$H$500,8,FALSE),0)))</f>
        <v>0</v>
      </c>
      <c r="T911" s="88" t="str">
        <f>IF($A911&gt;$A$2,VLOOKUP($A911,'Neizmirene obaveze JLS'!$A$11:R$500,R$1,FALSE),"")</f>
        <v/>
      </c>
      <c r="U911" s="88">
        <f>IF($A911&gt;$A$2,VLOOKUP($A911,'Neizmirene obaveze JLS'!$A$11:S$500,S$1,FALSE),0)</f>
        <v>0</v>
      </c>
      <c r="V911" s="88">
        <f t="shared" si="83"/>
        <v>0</v>
      </c>
      <c r="W911" s="74"/>
      <c r="X911" s="74"/>
      <c r="Y911" s="74"/>
      <c r="Z911" s="74"/>
      <c r="AA911" s="193">
        <f t="shared" si="84"/>
        <v>1</v>
      </c>
      <c r="AB911" s="193" t="str">
        <f t="shared" si="85"/>
        <v/>
      </c>
    </row>
    <row r="912" spans="1:28">
      <c r="A912" s="89">
        <f>IF(AND(COUNTIF(A$1:A$3,"&gt;0")=1,MAX(A$8:A911)&lt;A$1),A911+1,IF(AND(COUNTIF(A$1:A$3,"&gt;0")=2,MAX(A$8:A911)&lt;A$2),A911+1,IF(AND(COUNTIF(A$1:A$3,"&gt;0")=3,MAX(A$8:A911)&lt;A$3),A911+1,0)))</f>
        <v>0</v>
      </c>
      <c r="B912" s="89" t="str">
        <f t="shared" si="86"/>
        <v/>
      </c>
      <c r="C912" s="89" t="str">
        <f t="shared" si="87"/>
        <v/>
      </c>
      <c r="D912" s="87" t="str">
        <f>IF($A912=0,"",IF($A912&lt;=$A$1,+VLOOKUP($A912,'Rashodi- plan-izvršenje'!$A$8:B$1500,'prenos-P-R-N'!D$1,FALSE),IF($A912&gt;$A$2,+VLOOKUP($A912,'Neizmirene obaveze JLS'!$A$11:B$500,'prenos-P-R-N'!D$1,FALSE),"")))</f>
        <v/>
      </c>
      <c r="E912" s="87" t="str">
        <f>IF($A912=0,"",IF($A912&lt;=$A$1,+VLOOKUP($A912,'Rashodi- plan-izvršenje'!$A$8:C$1500,'prenos-P-R-N'!E$1,FALSE),IF($A912&gt;$A$2,+VLOOKUP($A912,'Neizmirene obaveze JLS'!$A$11:C$500,'prenos-P-R-N'!E$1,FALSE),"")))</f>
        <v/>
      </c>
      <c r="F912" s="87" t="str">
        <f>IF($A912=0,"",IF($A912&lt;=$A$1,+VLOOKUP($A912,'Rashodi- plan-izvršenje'!$A$8:D$1500,'prenos-P-R-N'!F$1,FALSE),IF($A912&gt;$A$2,+VLOOKUP($A912,'Neizmirene obaveze JLS'!$A$11:D$500,'prenos-P-R-N'!F$1,FALSE),"")))</f>
        <v/>
      </c>
      <c r="G912" s="87" t="str">
        <f>IF($A912=0,"",IF($A912&lt;=$A$1,+VLOOKUP($A912,'Rashodi- plan-izvršenje'!$A$8:E$1500,'prenos-P-R-N'!G$1,FALSE),IF($A912&gt;$A$2,+VLOOKUP($A912,'Neizmirene obaveze JLS'!$A$11:E$500,'prenos-P-R-N'!G$1,FALSE),"")))</f>
        <v/>
      </c>
      <c r="H912" s="87" t="str">
        <f>IF($A912=0,"",IF($A912&lt;=$A$1,+VLOOKUP($A912,'Rashodi- plan-izvršenje'!$A$8:F$1500,'prenos-P-R-N'!H$1,FALSE),IF($A912&gt;$A$2,+VLOOKUP($A912,'Neizmirene obaveze JLS'!$A$11:F$500,'prenos-P-R-N'!H$1,FALSE),"")))</f>
        <v/>
      </c>
      <c r="I912" s="87" t="str">
        <f>IF($A912=0,"",IF($A912&lt;=$A$1,+VLOOKUP($A912,'Rashodi- plan-izvršenje'!$A$8:G$1500,'prenos-P-R-N'!I$1,FALSE),IF($A912&gt;$A$2,+VLOOKUP($A912,'Neizmirene obaveze JLS'!$A$11:G$500,'prenos-P-R-N'!I$1,FALSE),"")))</f>
        <v/>
      </c>
      <c r="J912" s="87" t="str">
        <f>IF($A912=0,"",IF($A912&lt;=$A$1,+VLOOKUP($A912,'Rashodi- plan-izvršenje'!$A$8:H$1500,'prenos-P-R-N'!J$1,FALSE),IF($A912&gt;$A$2,+VLOOKUP($A912,'Neizmirene obaveze JLS'!$A$11:H$500,'prenos-P-R-N'!J$1,FALSE),"")))</f>
        <v/>
      </c>
      <c r="K912" s="87" t="str">
        <f>IF($A912=0,"",IF($A912&lt;=$A$1,+VLOOKUP($A912,'Rashodi- plan-izvršenje'!$A$8:I$1500,'prenos-P-R-N'!K$1,FALSE),IF($A912&gt;$A$2,+VLOOKUP($A912,'Neizmirene obaveze JLS'!$A$11:I$500,'prenos-P-R-N'!K$1,FALSE),"")))</f>
        <v/>
      </c>
      <c r="L912" t="str">
        <f>IF(A912=0,"",IF(A912&lt;=A$1,+IF(VLOOKUP(A912,'Rashodi- plan-izvršenje'!A$8:J$1500,M$1,FALSE)&gt;0,"Програмска активност","Пројекат"),IF(A912&gt;A$2,+IF(VLOOKUP(A912,'Neizmirene obaveze JLS'!A$8:J$2008,M$1,FALSE)&gt;0,"Програмска активност","Пројекат"),"")))</f>
        <v/>
      </c>
      <c r="M912" s="87" t="str">
        <f>IF(A912=0,"",IF($A912&lt;=$A$1,+IF(VLOOKUP($A912,'Rashodi- plan-izvršenje'!$A$8:$M$1500,10,FALSE)&gt;0,VLOOKUP($A912,'Rashodi- plan-izvršenje'!$A$8:$M$1500,10,FALSE),VLOOKUP($A912,'Rashodi- plan-izvršenje'!$A$8:$M$1500,12,FALSE)),+IF($A912&gt;$A$2,IF(VLOOKUP($A912,'Neizmirene obaveze JLS'!$A$8:$M$1500,10,FALSE)&gt;0,VLOOKUP($A912,'Neizmirene obaveze JLS'!$A$11:$M$1500,10,FALSE),VLOOKUP($A912,'Neizmirene obaveze JLS'!$A$11:$M$1500,12,FALSE)),0)))</f>
        <v/>
      </c>
      <c r="N912" s="87" t="str">
        <f>IF(A912=0,"",IF($A912&lt;=$A$1,+IF(VLOOKUP(A912,'Rashodi- plan-izvršenje'!$A$8:$M$1500,10,FALSE)&gt;0,VLOOKUP(A912,'Rashodi- plan-izvršenje'!$A$8:$M$1500,11,FALSE),VLOOKUP(A912,'Rashodi- plan-izvršenje'!$A$8:$M$1500,13,FALSE)),+IF($A912&gt;$A$2,IF(VLOOKUP($A912,'Neizmirene obaveze JLS'!$A$8:$M$1500,10,FALSE)&gt;0,VLOOKUP($A912,'Neizmirene obaveze JLS'!$A$11:$M$1500,11,FALSE),VLOOKUP($A912,'Neizmirene obaveze JLS'!$A$11:$M$1500,13,FALSE)),0)))</f>
        <v/>
      </c>
      <c r="O912" s="87" t="str">
        <f>IF(A912=0,"",IF($A912&lt;=$A$1,VALUE(+VLOOKUP($A912,'Rashodi- plan-izvršenje'!$A$8:N$1500,'prenos-P-R-N'!O$1,FALSE)),IF($A912&lt;=A$2,VALUE(VLOOKUP($A912,'Prihodi- plan-izvršenje'!$A$8:$H$500,6,FALSE)),VALUE(VLOOKUP($A912,'Neizmirene obaveze JLS'!$A$8:$N$500,O$1,FALSE)))))</f>
        <v/>
      </c>
      <c r="P912" s="87" t="str">
        <f>IF(A912=0,"",IF(A912=0,0,IF(A912&gt;A$2,'šifarnik K-izvor'!G$3,+IF(Q912&lt;700,+'šifarnik K-izvor'!G$2,'šifarnik K-izvor'!G$1))))</f>
        <v/>
      </c>
      <c r="Q912" s="87">
        <f>IF($A912&lt;=$A$1,VALUE(+VLOOKUP($A912,'Rashodi- plan-izvršenje'!$A$8:O$1500,'prenos-P-R-N'!Q$1,FALSE)),IF($A912&lt;=$A$2,VLOOKUP($A912,'Prihodi- plan-izvršenje'!$A$4:$H$500,4,FALSE),IF($A912&lt;=$A$3,VLOOKUP(A912,'Neizmirene obaveze JLS'!$A$11:O$500,Q$1,FALSE),"")))</f>
        <v>0</v>
      </c>
      <c r="R912" s="88">
        <f>IF($A912&lt;=$A$1,VALUE(+VLOOKUP($A912,'Rashodi- plan-izvršenje'!$A$8:P$1500,'prenos-P-R-N'!R$1,FALSE)),IF($A912&lt;=$A$2,VLOOKUP($A912,'Prihodi- plan-izvršenje'!$A$4:$H$500,7,FALSE),""))</f>
        <v>0</v>
      </c>
      <c r="S912" s="88">
        <f>IF(A912=0,0,IF($A912&lt;=$A$1,VALUE(+VLOOKUP($A912,'Rashodi- plan-izvršenje'!$A$8:Q$1500,'prenos-P-R-N'!S$1,FALSE)),IF($A912&lt;=$A$2,VLOOKUP($A912,'Prihodi- plan-izvršenje'!$A$4:$H$500,8,FALSE),0)))</f>
        <v>0</v>
      </c>
      <c r="T912" s="88" t="str">
        <f>IF($A912&gt;$A$2,VLOOKUP($A912,'Neizmirene obaveze JLS'!$A$11:R$500,R$1,FALSE),"")</f>
        <v/>
      </c>
      <c r="U912" s="88">
        <f>IF($A912&gt;$A$2,VLOOKUP($A912,'Neizmirene obaveze JLS'!$A$11:S$500,S$1,FALSE),0)</f>
        <v>0</v>
      </c>
      <c r="V912" s="88">
        <f t="shared" si="83"/>
        <v>0</v>
      </c>
      <c r="W912" s="74"/>
      <c r="X912" s="74"/>
      <c r="Y912" s="74"/>
      <c r="Z912" s="74"/>
      <c r="AA912" s="193">
        <f t="shared" si="84"/>
        <v>1</v>
      </c>
      <c r="AB912" s="193" t="str">
        <f t="shared" si="85"/>
        <v/>
      </c>
    </row>
    <row r="913" spans="1:28">
      <c r="A913" s="89">
        <f>IF(AND(COUNTIF(A$1:A$3,"&gt;0")=1,MAX(A$8:A912)&lt;A$1),A912+1,IF(AND(COUNTIF(A$1:A$3,"&gt;0")=2,MAX(A$8:A912)&lt;A$2),A912+1,IF(AND(COUNTIF(A$1:A$3,"&gt;0")=3,MAX(A$8:A912)&lt;A$3),A912+1,0)))</f>
        <v>0</v>
      </c>
      <c r="B913" s="89" t="str">
        <f t="shared" si="86"/>
        <v/>
      </c>
      <c r="C913" s="89" t="str">
        <f t="shared" si="87"/>
        <v/>
      </c>
      <c r="D913" s="87" t="str">
        <f>IF($A913=0,"",IF($A913&lt;=$A$1,+VLOOKUP($A913,'Rashodi- plan-izvršenje'!$A$8:B$1500,'prenos-P-R-N'!D$1,FALSE),IF($A913&gt;$A$2,+VLOOKUP($A913,'Neizmirene obaveze JLS'!$A$11:B$500,'prenos-P-R-N'!D$1,FALSE),"")))</f>
        <v/>
      </c>
      <c r="E913" s="87" t="str">
        <f>IF($A913=0,"",IF($A913&lt;=$A$1,+VLOOKUP($A913,'Rashodi- plan-izvršenje'!$A$8:C$1500,'prenos-P-R-N'!E$1,FALSE),IF($A913&gt;$A$2,+VLOOKUP($A913,'Neizmirene obaveze JLS'!$A$11:C$500,'prenos-P-R-N'!E$1,FALSE),"")))</f>
        <v/>
      </c>
      <c r="F913" s="87" t="str">
        <f>IF($A913=0,"",IF($A913&lt;=$A$1,+VLOOKUP($A913,'Rashodi- plan-izvršenje'!$A$8:D$1500,'prenos-P-R-N'!F$1,FALSE),IF($A913&gt;$A$2,+VLOOKUP($A913,'Neizmirene obaveze JLS'!$A$11:D$500,'prenos-P-R-N'!F$1,FALSE),"")))</f>
        <v/>
      </c>
      <c r="G913" s="87" t="str">
        <f>IF($A913=0,"",IF($A913&lt;=$A$1,+VLOOKUP($A913,'Rashodi- plan-izvršenje'!$A$8:E$1500,'prenos-P-R-N'!G$1,FALSE),IF($A913&gt;$A$2,+VLOOKUP($A913,'Neizmirene obaveze JLS'!$A$11:E$500,'prenos-P-R-N'!G$1,FALSE),"")))</f>
        <v/>
      </c>
      <c r="H913" s="87" t="str">
        <f>IF($A913=0,"",IF($A913&lt;=$A$1,+VLOOKUP($A913,'Rashodi- plan-izvršenje'!$A$8:F$1500,'prenos-P-R-N'!H$1,FALSE),IF($A913&gt;$A$2,+VLOOKUP($A913,'Neizmirene obaveze JLS'!$A$11:F$500,'prenos-P-R-N'!H$1,FALSE),"")))</f>
        <v/>
      </c>
      <c r="I913" s="87" t="str">
        <f>IF($A913=0,"",IF($A913&lt;=$A$1,+VLOOKUP($A913,'Rashodi- plan-izvršenje'!$A$8:G$1500,'prenos-P-R-N'!I$1,FALSE),IF($A913&gt;$A$2,+VLOOKUP($A913,'Neizmirene obaveze JLS'!$A$11:G$500,'prenos-P-R-N'!I$1,FALSE),"")))</f>
        <v/>
      </c>
      <c r="J913" s="87" t="str">
        <f>IF($A913=0,"",IF($A913&lt;=$A$1,+VLOOKUP($A913,'Rashodi- plan-izvršenje'!$A$8:H$1500,'prenos-P-R-N'!J$1,FALSE),IF($A913&gt;$A$2,+VLOOKUP($A913,'Neizmirene obaveze JLS'!$A$11:H$500,'prenos-P-R-N'!J$1,FALSE),"")))</f>
        <v/>
      </c>
      <c r="K913" s="87" t="str">
        <f>IF($A913=0,"",IF($A913&lt;=$A$1,+VLOOKUP($A913,'Rashodi- plan-izvršenje'!$A$8:I$1500,'prenos-P-R-N'!K$1,FALSE),IF($A913&gt;$A$2,+VLOOKUP($A913,'Neizmirene obaveze JLS'!$A$11:I$500,'prenos-P-R-N'!K$1,FALSE),"")))</f>
        <v/>
      </c>
      <c r="L913" t="str">
        <f>IF(A913=0,"",IF(A913&lt;=A$1,+IF(VLOOKUP(A913,'Rashodi- plan-izvršenje'!A$8:J$1500,M$1,FALSE)&gt;0,"Програмска активност","Пројекат"),IF(A913&gt;A$2,+IF(VLOOKUP(A913,'Neizmirene obaveze JLS'!A$8:J$2008,M$1,FALSE)&gt;0,"Програмска активност","Пројекат"),"")))</f>
        <v/>
      </c>
      <c r="M913" s="87" t="str">
        <f>IF(A913=0,"",IF($A913&lt;=$A$1,+IF(VLOOKUP($A913,'Rashodi- plan-izvršenje'!$A$8:$M$1500,10,FALSE)&gt;0,VLOOKUP($A913,'Rashodi- plan-izvršenje'!$A$8:$M$1500,10,FALSE),VLOOKUP($A913,'Rashodi- plan-izvršenje'!$A$8:$M$1500,12,FALSE)),+IF($A913&gt;$A$2,IF(VLOOKUP($A913,'Neizmirene obaveze JLS'!$A$8:$M$1500,10,FALSE)&gt;0,VLOOKUP($A913,'Neizmirene obaveze JLS'!$A$11:$M$1500,10,FALSE),VLOOKUP($A913,'Neizmirene obaveze JLS'!$A$11:$M$1500,12,FALSE)),0)))</f>
        <v/>
      </c>
      <c r="N913" s="87" t="str">
        <f>IF(A913=0,"",IF($A913&lt;=$A$1,+IF(VLOOKUP(A913,'Rashodi- plan-izvršenje'!$A$8:$M$1500,10,FALSE)&gt;0,VLOOKUP(A913,'Rashodi- plan-izvršenje'!$A$8:$M$1500,11,FALSE),VLOOKUP(A913,'Rashodi- plan-izvršenje'!$A$8:$M$1500,13,FALSE)),+IF($A913&gt;$A$2,IF(VLOOKUP($A913,'Neizmirene obaveze JLS'!$A$8:$M$1500,10,FALSE)&gt;0,VLOOKUP($A913,'Neizmirene obaveze JLS'!$A$11:$M$1500,11,FALSE),VLOOKUP($A913,'Neizmirene obaveze JLS'!$A$11:$M$1500,13,FALSE)),0)))</f>
        <v/>
      </c>
      <c r="O913" s="87" t="str">
        <f>IF(A913=0,"",IF($A913&lt;=$A$1,VALUE(+VLOOKUP($A913,'Rashodi- plan-izvršenje'!$A$8:N$1500,'prenos-P-R-N'!O$1,FALSE)),IF($A913&lt;=A$2,VALUE(VLOOKUP($A913,'Prihodi- plan-izvršenje'!$A$8:$H$500,6,FALSE)),VALUE(VLOOKUP($A913,'Neizmirene obaveze JLS'!$A$8:$N$500,O$1,FALSE)))))</f>
        <v/>
      </c>
      <c r="P913" s="87" t="str">
        <f>IF(A913=0,"",IF(A913=0,0,IF(A913&gt;A$2,'šifarnik K-izvor'!G$3,+IF(Q913&lt;700,+'šifarnik K-izvor'!G$2,'šifarnik K-izvor'!G$1))))</f>
        <v/>
      </c>
      <c r="Q913" s="87">
        <f>IF($A913&lt;=$A$1,VALUE(+VLOOKUP($A913,'Rashodi- plan-izvršenje'!$A$8:O$1500,'prenos-P-R-N'!Q$1,FALSE)),IF($A913&lt;=$A$2,VLOOKUP($A913,'Prihodi- plan-izvršenje'!$A$4:$H$500,4,FALSE),IF($A913&lt;=$A$3,VLOOKUP(A913,'Neizmirene obaveze JLS'!$A$11:O$500,Q$1,FALSE),"")))</f>
        <v>0</v>
      </c>
      <c r="R913" s="88">
        <f>IF($A913&lt;=$A$1,VALUE(+VLOOKUP($A913,'Rashodi- plan-izvršenje'!$A$8:P$1500,'prenos-P-R-N'!R$1,FALSE)),IF($A913&lt;=$A$2,VLOOKUP($A913,'Prihodi- plan-izvršenje'!$A$4:$H$500,7,FALSE),""))</f>
        <v>0</v>
      </c>
      <c r="S913" s="88">
        <f>IF(A913=0,0,IF($A913&lt;=$A$1,VALUE(+VLOOKUP($A913,'Rashodi- plan-izvršenje'!$A$8:Q$1500,'prenos-P-R-N'!S$1,FALSE)),IF($A913&lt;=$A$2,VLOOKUP($A913,'Prihodi- plan-izvršenje'!$A$4:$H$500,8,FALSE),0)))</f>
        <v>0</v>
      </c>
      <c r="T913" s="88" t="str">
        <f>IF($A913&gt;$A$2,VLOOKUP($A913,'Neizmirene obaveze JLS'!$A$11:R$500,R$1,FALSE),"")</f>
        <v/>
      </c>
      <c r="U913" s="88">
        <f>IF($A913&gt;$A$2,VLOOKUP($A913,'Neizmirene obaveze JLS'!$A$11:S$500,S$1,FALSE),0)</f>
        <v>0</v>
      </c>
      <c r="V913" s="88">
        <f t="shared" si="83"/>
        <v>0</v>
      </c>
      <c r="W913" s="74"/>
      <c r="X913" s="74"/>
      <c r="Y913" s="74"/>
      <c r="Z913" s="74"/>
      <c r="AA913" s="193">
        <f t="shared" si="84"/>
        <v>1</v>
      </c>
      <c r="AB913" s="193" t="str">
        <f t="shared" si="85"/>
        <v/>
      </c>
    </row>
    <row r="914" spans="1:28">
      <c r="A914" s="89">
        <f>IF(AND(COUNTIF(A$1:A$3,"&gt;0")=1,MAX(A$8:A913)&lt;A$1),A913+1,IF(AND(COUNTIF(A$1:A$3,"&gt;0")=2,MAX(A$8:A913)&lt;A$2),A913+1,IF(AND(COUNTIF(A$1:A$3,"&gt;0")=3,MAX(A$8:A913)&lt;A$3),A913+1,0)))</f>
        <v>0</v>
      </c>
      <c r="B914" s="89" t="str">
        <f t="shared" si="86"/>
        <v/>
      </c>
      <c r="C914" s="89" t="str">
        <f t="shared" si="87"/>
        <v/>
      </c>
      <c r="D914" s="87" t="str">
        <f>IF($A914=0,"",IF($A914&lt;=$A$1,+VLOOKUP($A914,'Rashodi- plan-izvršenje'!$A$8:B$1500,'prenos-P-R-N'!D$1,FALSE),IF($A914&gt;$A$2,+VLOOKUP($A914,'Neizmirene obaveze JLS'!$A$11:B$500,'prenos-P-R-N'!D$1,FALSE),"")))</f>
        <v/>
      </c>
      <c r="E914" s="87" t="str">
        <f>IF($A914=0,"",IF($A914&lt;=$A$1,+VLOOKUP($A914,'Rashodi- plan-izvršenje'!$A$8:C$1500,'prenos-P-R-N'!E$1,FALSE),IF($A914&gt;$A$2,+VLOOKUP($A914,'Neizmirene obaveze JLS'!$A$11:C$500,'prenos-P-R-N'!E$1,FALSE),"")))</f>
        <v/>
      </c>
      <c r="F914" s="87" t="str">
        <f>IF($A914=0,"",IF($A914&lt;=$A$1,+VLOOKUP($A914,'Rashodi- plan-izvršenje'!$A$8:D$1500,'prenos-P-R-N'!F$1,FALSE),IF($A914&gt;$A$2,+VLOOKUP($A914,'Neizmirene obaveze JLS'!$A$11:D$500,'prenos-P-R-N'!F$1,FALSE),"")))</f>
        <v/>
      </c>
      <c r="G914" s="87" t="str">
        <f>IF($A914=0,"",IF($A914&lt;=$A$1,+VLOOKUP($A914,'Rashodi- plan-izvršenje'!$A$8:E$1500,'prenos-P-R-N'!G$1,FALSE),IF($A914&gt;$A$2,+VLOOKUP($A914,'Neizmirene obaveze JLS'!$A$11:E$500,'prenos-P-R-N'!G$1,FALSE),"")))</f>
        <v/>
      </c>
      <c r="H914" s="87" t="str">
        <f>IF($A914=0,"",IF($A914&lt;=$A$1,+VLOOKUP($A914,'Rashodi- plan-izvršenje'!$A$8:F$1500,'prenos-P-R-N'!H$1,FALSE),IF($A914&gt;$A$2,+VLOOKUP($A914,'Neizmirene obaveze JLS'!$A$11:F$500,'prenos-P-R-N'!H$1,FALSE),"")))</f>
        <v/>
      </c>
      <c r="I914" s="87" t="str">
        <f>IF($A914=0,"",IF($A914&lt;=$A$1,+VLOOKUP($A914,'Rashodi- plan-izvršenje'!$A$8:G$1500,'prenos-P-R-N'!I$1,FALSE),IF($A914&gt;$A$2,+VLOOKUP($A914,'Neizmirene obaveze JLS'!$A$11:G$500,'prenos-P-R-N'!I$1,FALSE),"")))</f>
        <v/>
      </c>
      <c r="J914" s="87" t="str">
        <f>IF($A914=0,"",IF($A914&lt;=$A$1,+VLOOKUP($A914,'Rashodi- plan-izvršenje'!$A$8:H$1500,'prenos-P-R-N'!J$1,FALSE),IF($A914&gt;$A$2,+VLOOKUP($A914,'Neizmirene obaveze JLS'!$A$11:H$500,'prenos-P-R-N'!J$1,FALSE),"")))</f>
        <v/>
      </c>
      <c r="K914" s="87" t="str">
        <f>IF($A914=0,"",IF($A914&lt;=$A$1,+VLOOKUP($A914,'Rashodi- plan-izvršenje'!$A$8:I$1500,'prenos-P-R-N'!K$1,FALSE),IF($A914&gt;$A$2,+VLOOKUP($A914,'Neizmirene obaveze JLS'!$A$11:I$500,'prenos-P-R-N'!K$1,FALSE),"")))</f>
        <v/>
      </c>
      <c r="L914" t="str">
        <f>IF(A914=0,"",IF(A914&lt;=A$1,+IF(VLOOKUP(A914,'Rashodi- plan-izvršenje'!A$8:J$1500,M$1,FALSE)&gt;0,"Програмска активност","Пројекат"),IF(A914&gt;A$2,+IF(VLOOKUP(A914,'Neizmirene obaveze JLS'!A$8:J$2008,M$1,FALSE)&gt;0,"Програмска активност","Пројекат"),"")))</f>
        <v/>
      </c>
      <c r="M914" s="87" t="str">
        <f>IF(A914=0,"",IF($A914&lt;=$A$1,+IF(VLOOKUP($A914,'Rashodi- plan-izvršenje'!$A$8:$M$1500,10,FALSE)&gt;0,VLOOKUP($A914,'Rashodi- plan-izvršenje'!$A$8:$M$1500,10,FALSE),VLOOKUP($A914,'Rashodi- plan-izvršenje'!$A$8:$M$1500,12,FALSE)),+IF($A914&gt;$A$2,IF(VLOOKUP($A914,'Neizmirene obaveze JLS'!$A$8:$M$1500,10,FALSE)&gt;0,VLOOKUP($A914,'Neizmirene obaveze JLS'!$A$11:$M$1500,10,FALSE),VLOOKUP($A914,'Neizmirene obaveze JLS'!$A$11:$M$1500,12,FALSE)),0)))</f>
        <v/>
      </c>
      <c r="N914" s="87" t="str">
        <f>IF(A914=0,"",IF($A914&lt;=$A$1,+IF(VLOOKUP(A914,'Rashodi- plan-izvršenje'!$A$8:$M$1500,10,FALSE)&gt;0,VLOOKUP(A914,'Rashodi- plan-izvršenje'!$A$8:$M$1500,11,FALSE),VLOOKUP(A914,'Rashodi- plan-izvršenje'!$A$8:$M$1500,13,FALSE)),+IF($A914&gt;$A$2,IF(VLOOKUP($A914,'Neizmirene obaveze JLS'!$A$8:$M$1500,10,FALSE)&gt;0,VLOOKUP($A914,'Neizmirene obaveze JLS'!$A$11:$M$1500,11,FALSE),VLOOKUP($A914,'Neizmirene obaveze JLS'!$A$11:$M$1500,13,FALSE)),0)))</f>
        <v/>
      </c>
      <c r="O914" s="87" t="str">
        <f>IF(A914=0,"",IF($A914&lt;=$A$1,VALUE(+VLOOKUP($A914,'Rashodi- plan-izvršenje'!$A$8:N$1500,'prenos-P-R-N'!O$1,FALSE)),IF($A914&lt;=A$2,VALUE(VLOOKUP($A914,'Prihodi- plan-izvršenje'!$A$8:$H$500,6,FALSE)),VALUE(VLOOKUP($A914,'Neizmirene obaveze JLS'!$A$8:$N$500,O$1,FALSE)))))</f>
        <v/>
      </c>
      <c r="P914" s="87" t="str">
        <f>IF(A914=0,"",IF(A914=0,0,IF(A914&gt;A$2,'šifarnik K-izvor'!G$3,+IF(Q914&lt;700,+'šifarnik K-izvor'!G$2,'šifarnik K-izvor'!G$1))))</f>
        <v/>
      </c>
      <c r="Q914" s="87">
        <f>IF($A914&lt;=$A$1,VALUE(+VLOOKUP($A914,'Rashodi- plan-izvršenje'!$A$8:O$1500,'prenos-P-R-N'!Q$1,FALSE)),IF($A914&lt;=$A$2,VLOOKUP($A914,'Prihodi- plan-izvršenje'!$A$4:$H$500,4,FALSE),IF($A914&lt;=$A$3,VLOOKUP(A914,'Neizmirene obaveze JLS'!$A$11:O$500,Q$1,FALSE),"")))</f>
        <v>0</v>
      </c>
      <c r="R914" s="88">
        <f>IF($A914&lt;=$A$1,VALUE(+VLOOKUP($A914,'Rashodi- plan-izvršenje'!$A$8:P$1500,'prenos-P-R-N'!R$1,FALSE)),IF($A914&lt;=$A$2,VLOOKUP($A914,'Prihodi- plan-izvršenje'!$A$4:$H$500,7,FALSE),""))</f>
        <v>0</v>
      </c>
      <c r="S914" s="88">
        <f>IF(A914=0,0,IF($A914&lt;=$A$1,VALUE(+VLOOKUP($A914,'Rashodi- plan-izvršenje'!$A$8:Q$1500,'prenos-P-R-N'!S$1,FALSE)),IF($A914&lt;=$A$2,VLOOKUP($A914,'Prihodi- plan-izvršenje'!$A$4:$H$500,8,FALSE),0)))</f>
        <v>0</v>
      </c>
      <c r="T914" s="88" t="str">
        <f>IF($A914&gt;$A$2,VLOOKUP($A914,'Neizmirene obaveze JLS'!$A$11:R$500,R$1,FALSE),"")</f>
        <v/>
      </c>
      <c r="U914" s="88">
        <f>IF($A914&gt;$A$2,VLOOKUP($A914,'Neizmirene obaveze JLS'!$A$11:S$500,S$1,FALSE),0)</f>
        <v>0</v>
      </c>
      <c r="V914" s="88">
        <f t="shared" si="83"/>
        <v>0</v>
      </c>
      <c r="W914" s="74"/>
      <c r="X914" s="74"/>
      <c r="Y914" s="74"/>
      <c r="Z914" s="74"/>
      <c r="AA914" s="193">
        <f t="shared" si="84"/>
        <v>1</v>
      </c>
      <c r="AB914" s="193" t="str">
        <f t="shared" si="85"/>
        <v/>
      </c>
    </row>
    <row r="915" spans="1:28">
      <c r="A915" s="89">
        <f>IF(AND(COUNTIF(A$1:A$3,"&gt;0")=1,MAX(A$8:A914)&lt;A$1),A914+1,IF(AND(COUNTIF(A$1:A$3,"&gt;0")=2,MAX(A$8:A914)&lt;A$2),A914+1,IF(AND(COUNTIF(A$1:A$3,"&gt;0")=3,MAX(A$8:A914)&lt;A$3),A914+1,0)))</f>
        <v>0</v>
      </c>
      <c r="B915" s="89" t="str">
        <f t="shared" si="86"/>
        <v/>
      </c>
      <c r="C915" s="89" t="str">
        <f t="shared" si="87"/>
        <v/>
      </c>
      <c r="D915" s="87" t="str">
        <f>IF($A915=0,"",IF($A915&lt;=$A$1,+VLOOKUP($A915,'Rashodi- plan-izvršenje'!$A$8:B$1500,'prenos-P-R-N'!D$1,FALSE),IF($A915&gt;$A$2,+VLOOKUP($A915,'Neizmirene obaveze JLS'!$A$11:B$500,'prenos-P-R-N'!D$1,FALSE),"")))</f>
        <v/>
      </c>
      <c r="E915" s="87" t="str">
        <f>IF($A915=0,"",IF($A915&lt;=$A$1,+VLOOKUP($A915,'Rashodi- plan-izvršenje'!$A$8:C$1500,'prenos-P-R-N'!E$1,FALSE),IF($A915&gt;$A$2,+VLOOKUP($A915,'Neizmirene obaveze JLS'!$A$11:C$500,'prenos-P-R-N'!E$1,FALSE),"")))</f>
        <v/>
      </c>
      <c r="F915" s="87" t="str">
        <f>IF($A915=0,"",IF($A915&lt;=$A$1,+VLOOKUP($A915,'Rashodi- plan-izvršenje'!$A$8:D$1500,'prenos-P-R-N'!F$1,FALSE),IF($A915&gt;$A$2,+VLOOKUP($A915,'Neizmirene obaveze JLS'!$A$11:D$500,'prenos-P-R-N'!F$1,FALSE),"")))</f>
        <v/>
      </c>
      <c r="G915" s="87" t="str">
        <f>IF($A915=0,"",IF($A915&lt;=$A$1,+VLOOKUP($A915,'Rashodi- plan-izvršenje'!$A$8:E$1500,'prenos-P-R-N'!G$1,FALSE),IF($A915&gt;$A$2,+VLOOKUP($A915,'Neizmirene obaveze JLS'!$A$11:E$500,'prenos-P-R-N'!G$1,FALSE),"")))</f>
        <v/>
      </c>
      <c r="H915" s="87" t="str">
        <f>IF($A915=0,"",IF($A915&lt;=$A$1,+VLOOKUP($A915,'Rashodi- plan-izvršenje'!$A$8:F$1500,'prenos-P-R-N'!H$1,FALSE),IF($A915&gt;$A$2,+VLOOKUP($A915,'Neizmirene obaveze JLS'!$A$11:F$500,'prenos-P-R-N'!H$1,FALSE),"")))</f>
        <v/>
      </c>
      <c r="I915" s="87" t="str">
        <f>IF($A915=0,"",IF($A915&lt;=$A$1,+VLOOKUP($A915,'Rashodi- plan-izvršenje'!$A$8:G$1500,'prenos-P-R-N'!I$1,FALSE),IF($A915&gt;$A$2,+VLOOKUP($A915,'Neizmirene obaveze JLS'!$A$11:G$500,'prenos-P-R-N'!I$1,FALSE),"")))</f>
        <v/>
      </c>
      <c r="J915" s="87" t="str">
        <f>IF($A915=0,"",IF($A915&lt;=$A$1,+VLOOKUP($A915,'Rashodi- plan-izvršenje'!$A$8:H$1500,'prenos-P-R-N'!J$1,FALSE),IF($A915&gt;$A$2,+VLOOKUP($A915,'Neizmirene obaveze JLS'!$A$11:H$500,'prenos-P-R-N'!J$1,FALSE),"")))</f>
        <v/>
      </c>
      <c r="K915" s="87" t="str">
        <f>IF($A915=0,"",IF($A915&lt;=$A$1,+VLOOKUP($A915,'Rashodi- plan-izvršenje'!$A$8:I$1500,'prenos-P-R-N'!K$1,FALSE),IF($A915&gt;$A$2,+VLOOKUP($A915,'Neizmirene obaveze JLS'!$A$11:I$500,'prenos-P-R-N'!K$1,FALSE),"")))</f>
        <v/>
      </c>
      <c r="L915" t="str">
        <f>IF(A915=0,"",IF(A915&lt;=A$1,+IF(VLOOKUP(A915,'Rashodi- plan-izvršenje'!A$8:J$1500,M$1,FALSE)&gt;0,"Програмска активност","Пројекат"),IF(A915&gt;A$2,+IF(VLOOKUP(A915,'Neizmirene obaveze JLS'!A$8:J$2008,M$1,FALSE)&gt;0,"Програмска активност","Пројекат"),"")))</f>
        <v/>
      </c>
      <c r="M915" s="87" t="str">
        <f>IF(A915=0,"",IF($A915&lt;=$A$1,+IF(VLOOKUP($A915,'Rashodi- plan-izvršenje'!$A$8:$M$1500,10,FALSE)&gt;0,VLOOKUP($A915,'Rashodi- plan-izvršenje'!$A$8:$M$1500,10,FALSE),VLOOKUP($A915,'Rashodi- plan-izvršenje'!$A$8:$M$1500,12,FALSE)),+IF($A915&gt;$A$2,IF(VLOOKUP($A915,'Neizmirene obaveze JLS'!$A$8:$M$1500,10,FALSE)&gt;0,VLOOKUP($A915,'Neizmirene obaveze JLS'!$A$11:$M$1500,10,FALSE),VLOOKUP($A915,'Neizmirene obaveze JLS'!$A$11:$M$1500,12,FALSE)),0)))</f>
        <v/>
      </c>
      <c r="N915" s="87" t="str">
        <f>IF(A915=0,"",IF($A915&lt;=$A$1,+IF(VLOOKUP(A915,'Rashodi- plan-izvršenje'!$A$8:$M$1500,10,FALSE)&gt;0,VLOOKUP(A915,'Rashodi- plan-izvršenje'!$A$8:$M$1500,11,FALSE),VLOOKUP(A915,'Rashodi- plan-izvršenje'!$A$8:$M$1500,13,FALSE)),+IF($A915&gt;$A$2,IF(VLOOKUP($A915,'Neizmirene obaveze JLS'!$A$8:$M$1500,10,FALSE)&gt;0,VLOOKUP($A915,'Neizmirene obaveze JLS'!$A$11:$M$1500,11,FALSE),VLOOKUP($A915,'Neizmirene obaveze JLS'!$A$11:$M$1500,13,FALSE)),0)))</f>
        <v/>
      </c>
      <c r="O915" s="87" t="str">
        <f>IF(A915=0,"",IF($A915&lt;=$A$1,VALUE(+VLOOKUP($A915,'Rashodi- plan-izvršenje'!$A$8:N$1500,'prenos-P-R-N'!O$1,FALSE)),IF($A915&lt;=A$2,VALUE(VLOOKUP($A915,'Prihodi- plan-izvršenje'!$A$8:$H$500,6,FALSE)),VALUE(VLOOKUP($A915,'Neizmirene obaveze JLS'!$A$8:$N$500,O$1,FALSE)))))</f>
        <v/>
      </c>
      <c r="P915" s="87" t="str">
        <f>IF(A915=0,"",IF(A915=0,0,IF(A915&gt;A$2,'šifarnik K-izvor'!G$3,+IF(Q915&lt;700,+'šifarnik K-izvor'!G$2,'šifarnik K-izvor'!G$1))))</f>
        <v/>
      </c>
      <c r="Q915" s="87">
        <f>IF($A915&lt;=$A$1,VALUE(+VLOOKUP($A915,'Rashodi- plan-izvršenje'!$A$8:O$1500,'prenos-P-R-N'!Q$1,FALSE)),IF($A915&lt;=$A$2,VLOOKUP($A915,'Prihodi- plan-izvršenje'!$A$4:$H$500,4,FALSE),IF($A915&lt;=$A$3,VLOOKUP(A915,'Neizmirene obaveze JLS'!$A$11:O$500,Q$1,FALSE),"")))</f>
        <v>0</v>
      </c>
      <c r="R915" s="88">
        <f>IF($A915&lt;=$A$1,VALUE(+VLOOKUP($A915,'Rashodi- plan-izvršenje'!$A$8:P$1500,'prenos-P-R-N'!R$1,FALSE)),IF($A915&lt;=$A$2,VLOOKUP($A915,'Prihodi- plan-izvršenje'!$A$4:$H$500,7,FALSE),""))</f>
        <v>0</v>
      </c>
      <c r="S915" s="88">
        <f>IF(A915=0,0,IF($A915&lt;=$A$1,VALUE(+VLOOKUP($A915,'Rashodi- plan-izvršenje'!$A$8:Q$1500,'prenos-P-R-N'!S$1,FALSE)),IF($A915&lt;=$A$2,VLOOKUP($A915,'Prihodi- plan-izvršenje'!$A$4:$H$500,8,FALSE),0)))</f>
        <v>0</v>
      </c>
      <c r="T915" s="88" t="str">
        <f>IF($A915&gt;$A$2,VLOOKUP($A915,'Neizmirene obaveze JLS'!$A$11:R$500,R$1,FALSE),"")</f>
        <v/>
      </c>
      <c r="U915" s="88">
        <f>IF($A915&gt;$A$2,VLOOKUP($A915,'Neizmirene obaveze JLS'!$A$11:S$500,S$1,FALSE),0)</f>
        <v>0</v>
      </c>
      <c r="V915" s="88">
        <f t="shared" si="83"/>
        <v>0</v>
      </c>
      <c r="W915" s="74"/>
      <c r="X915" s="74"/>
      <c r="Y915" s="74"/>
      <c r="Z915" s="74"/>
      <c r="AA915" s="193">
        <f t="shared" si="84"/>
        <v>1</v>
      </c>
      <c r="AB915" s="193" t="str">
        <f t="shared" si="85"/>
        <v/>
      </c>
    </row>
    <row r="916" spans="1:28">
      <c r="A916" s="89">
        <f>IF(AND(COUNTIF(A$1:A$3,"&gt;0")=1,MAX(A$8:A915)&lt;A$1),A915+1,IF(AND(COUNTIF(A$1:A$3,"&gt;0")=2,MAX(A$8:A915)&lt;A$2),A915+1,IF(AND(COUNTIF(A$1:A$3,"&gt;0")=3,MAX(A$8:A915)&lt;A$3),A915+1,0)))</f>
        <v>0</v>
      </c>
      <c r="B916" s="89" t="str">
        <f t="shared" si="86"/>
        <v/>
      </c>
      <c r="C916" s="89" t="str">
        <f t="shared" si="87"/>
        <v/>
      </c>
      <c r="D916" s="87" t="str">
        <f>IF($A916=0,"",IF($A916&lt;=$A$1,+VLOOKUP($A916,'Rashodi- plan-izvršenje'!$A$8:B$1500,'prenos-P-R-N'!D$1,FALSE),IF($A916&gt;$A$2,+VLOOKUP($A916,'Neizmirene obaveze JLS'!$A$11:B$500,'prenos-P-R-N'!D$1,FALSE),"")))</f>
        <v/>
      </c>
      <c r="E916" s="87" t="str">
        <f>IF($A916=0,"",IF($A916&lt;=$A$1,+VLOOKUP($A916,'Rashodi- plan-izvršenje'!$A$8:C$1500,'prenos-P-R-N'!E$1,FALSE),IF($A916&gt;$A$2,+VLOOKUP($A916,'Neizmirene obaveze JLS'!$A$11:C$500,'prenos-P-R-N'!E$1,FALSE),"")))</f>
        <v/>
      </c>
      <c r="F916" s="87" t="str">
        <f>IF($A916=0,"",IF($A916&lt;=$A$1,+VLOOKUP($A916,'Rashodi- plan-izvršenje'!$A$8:D$1500,'prenos-P-R-N'!F$1,FALSE),IF($A916&gt;$A$2,+VLOOKUP($A916,'Neizmirene obaveze JLS'!$A$11:D$500,'prenos-P-R-N'!F$1,FALSE),"")))</f>
        <v/>
      </c>
      <c r="G916" s="87" t="str">
        <f>IF($A916=0,"",IF($A916&lt;=$A$1,+VLOOKUP($A916,'Rashodi- plan-izvršenje'!$A$8:E$1500,'prenos-P-R-N'!G$1,FALSE),IF($A916&gt;$A$2,+VLOOKUP($A916,'Neizmirene obaveze JLS'!$A$11:E$500,'prenos-P-R-N'!G$1,FALSE),"")))</f>
        <v/>
      </c>
      <c r="H916" s="87" t="str">
        <f>IF($A916=0,"",IF($A916&lt;=$A$1,+VLOOKUP($A916,'Rashodi- plan-izvršenje'!$A$8:F$1500,'prenos-P-R-N'!H$1,FALSE),IF($A916&gt;$A$2,+VLOOKUP($A916,'Neizmirene obaveze JLS'!$A$11:F$500,'prenos-P-R-N'!H$1,FALSE),"")))</f>
        <v/>
      </c>
      <c r="I916" s="87" t="str">
        <f>IF($A916=0,"",IF($A916&lt;=$A$1,+VLOOKUP($A916,'Rashodi- plan-izvršenje'!$A$8:G$1500,'prenos-P-R-N'!I$1,FALSE),IF($A916&gt;$A$2,+VLOOKUP($A916,'Neizmirene obaveze JLS'!$A$11:G$500,'prenos-P-R-N'!I$1,FALSE),"")))</f>
        <v/>
      </c>
      <c r="J916" s="87" t="str">
        <f>IF($A916=0,"",IF($A916&lt;=$A$1,+VLOOKUP($A916,'Rashodi- plan-izvršenje'!$A$8:H$1500,'prenos-P-R-N'!J$1,FALSE),IF($A916&gt;$A$2,+VLOOKUP($A916,'Neizmirene obaveze JLS'!$A$11:H$500,'prenos-P-R-N'!J$1,FALSE),"")))</f>
        <v/>
      </c>
      <c r="K916" s="87" t="str">
        <f>IF($A916=0,"",IF($A916&lt;=$A$1,+VLOOKUP($A916,'Rashodi- plan-izvršenje'!$A$8:I$1500,'prenos-P-R-N'!K$1,FALSE),IF($A916&gt;$A$2,+VLOOKUP($A916,'Neizmirene obaveze JLS'!$A$11:I$500,'prenos-P-R-N'!K$1,FALSE),"")))</f>
        <v/>
      </c>
      <c r="L916" t="str">
        <f>IF(A916=0,"",IF(A916&lt;=A$1,+IF(VLOOKUP(A916,'Rashodi- plan-izvršenje'!A$8:J$1500,M$1,FALSE)&gt;0,"Програмска активност","Пројекат"),IF(A916&gt;A$2,+IF(VLOOKUP(A916,'Neizmirene obaveze JLS'!A$8:J$2008,M$1,FALSE)&gt;0,"Програмска активност","Пројекат"),"")))</f>
        <v/>
      </c>
      <c r="M916" s="87" t="str">
        <f>IF(A916=0,"",IF($A916&lt;=$A$1,+IF(VLOOKUP($A916,'Rashodi- plan-izvršenje'!$A$8:$M$1500,10,FALSE)&gt;0,VLOOKUP($A916,'Rashodi- plan-izvršenje'!$A$8:$M$1500,10,FALSE),VLOOKUP($A916,'Rashodi- plan-izvršenje'!$A$8:$M$1500,12,FALSE)),+IF($A916&gt;$A$2,IF(VLOOKUP($A916,'Neizmirene obaveze JLS'!$A$8:$M$1500,10,FALSE)&gt;0,VLOOKUP($A916,'Neizmirene obaveze JLS'!$A$11:$M$1500,10,FALSE),VLOOKUP($A916,'Neizmirene obaveze JLS'!$A$11:$M$1500,12,FALSE)),0)))</f>
        <v/>
      </c>
      <c r="N916" s="87" t="str">
        <f>IF(A916=0,"",IF($A916&lt;=$A$1,+IF(VLOOKUP(A916,'Rashodi- plan-izvršenje'!$A$8:$M$1500,10,FALSE)&gt;0,VLOOKUP(A916,'Rashodi- plan-izvršenje'!$A$8:$M$1500,11,FALSE),VLOOKUP(A916,'Rashodi- plan-izvršenje'!$A$8:$M$1500,13,FALSE)),+IF($A916&gt;$A$2,IF(VLOOKUP($A916,'Neizmirene obaveze JLS'!$A$8:$M$1500,10,FALSE)&gt;0,VLOOKUP($A916,'Neizmirene obaveze JLS'!$A$11:$M$1500,11,FALSE),VLOOKUP($A916,'Neizmirene obaveze JLS'!$A$11:$M$1500,13,FALSE)),0)))</f>
        <v/>
      </c>
      <c r="O916" s="87" t="str">
        <f>IF(A916=0,"",IF($A916&lt;=$A$1,VALUE(+VLOOKUP($A916,'Rashodi- plan-izvršenje'!$A$8:N$1500,'prenos-P-R-N'!O$1,FALSE)),IF($A916&lt;=A$2,VALUE(VLOOKUP($A916,'Prihodi- plan-izvršenje'!$A$8:$H$500,6,FALSE)),VALUE(VLOOKUP($A916,'Neizmirene obaveze JLS'!$A$8:$N$500,O$1,FALSE)))))</f>
        <v/>
      </c>
      <c r="P916" s="87" t="str">
        <f>IF(A916=0,"",IF(A916=0,0,IF(A916&gt;A$2,'šifarnik K-izvor'!G$3,+IF(Q916&lt;700,+'šifarnik K-izvor'!G$2,'šifarnik K-izvor'!G$1))))</f>
        <v/>
      </c>
      <c r="Q916" s="87">
        <f>IF($A916&lt;=$A$1,VALUE(+VLOOKUP($A916,'Rashodi- plan-izvršenje'!$A$8:O$1500,'prenos-P-R-N'!Q$1,FALSE)),IF($A916&lt;=$A$2,VLOOKUP($A916,'Prihodi- plan-izvršenje'!$A$4:$H$500,4,FALSE),IF($A916&lt;=$A$3,VLOOKUP(A916,'Neizmirene obaveze JLS'!$A$11:O$500,Q$1,FALSE),"")))</f>
        <v>0</v>
      </c>
      <c r="R916" s="88">
        <f>IF($A916&lt;=$A$1,VALUE(+VLOOKUP($A916,'Rashodi- plan-izvršenje'!$A$8:P$1500,'prenos-P-R-N'!R$1,FALSE)),IF($A916&lt;=$A$2,VLOOKUP($A916,'Prihodi- plan-izvršenje'!$A$4:$H$500,7,FALSE),""))</f>
        <v>0</v>
      </c>
      <c r="S916" s="88">
        <f>IF(A916=0,0,IF($A916&lt;=$A$1,VALUE(+VLOOKUP($A916,'Rashodi- plan-izvršenje'!$A$8:Q$1500,'prenos-P-R-N'!S$1,FALSE)),IF($A916&lt;=$A$2,VLOOKUP($A916,'Prihodi- plan-izvršenje'!$A$4:$H$500,8,FALSE),0)))</f>
        <v>0</v>
      </c>
      <c r="T916" s="88" t="str">
        <f>IF($A916&gt;$A$2,VLOOKUP($A916,'Neizmirene obaveze JLS'!$A$11:R$500,R$1,FALSE),"")</f>
        <v/>
      </c>
      <c r="U916" s="88">
        <f>IF($A916&gt;$A$2,VLOOKUP($A916,'Neizmirene obaveze JLS'!$A$11:S$500,S$1,FALSE),0)</f>
        <v>0</v>
      </c>
      <c r="V916" s="88">
        <f t="shared" si="83"/>
        <v>0</v>
      </c>
      <c r="W916" s="74"/>
      <c r="X916" s="74"/>
      <c r="Y916" s="74"/>
      <c r="Z916" s="74"/>
      <c r="AA916" s="193">
        <f t="shared" si="84"/>
        <v>1</v>
      </c>
      <c r="AB916" s="193" t="str">
        <f t="shared" si="85"/>
        <v/>
      </c>
    </row>
    <row r="917" spans="1:28">
      <c r="A917" s="89">
        <f>IF(AND(COUNTIF(A$1:A$3,"&gt;0")=1,MAX(A$8:A916)&lt;A$1),A916+1,IF(AND(COUNTIF(A$1:A$3,"&gt;0")=2,MAX(A$8:A916)&lt;A$2),A916+1,IF(AND(COUNTIF(A$1:A$3,"&gt;0")=3,MAX(A$8:A916)&lt;A$3),A916+1,0)))</f>
        <v>0</v>
      </c>
      <c r="B917" s="89" t="str">
        <f t="shared" si="86"/>
        <v/>
      </c>
      <c r="C917" s="89" t="str">
        <f t="shared" si="87"/>
        <v/>
      </c>
      <c r="D917" s="87" t="str">
        <f>IF($A917=0,"",IF($A917&lt;=$A$1,+VLOOKUP($A917,'Rashodi- plan-izvršenje'!$A$8:B$1500,'prenos-P-R-N'!D$1,FALSE),IF($A917&gt;$A$2,+VLOOKUP($A917,'Neizmirene obaveze JLS'!$A$11:B$500,'prenos-P-R-N'!D$1,FALSE),"")))</f>
        <v/>
      </c>
      <c r="E917" s="87" t="str">
        <f>IF($A917=0,"",IF($A917&lt;=$A$1,+VLOOKUP($A917,'Rashodi- plan-izvršenje'!$A$8:C$1500,'prenos-P-R-N'!E$1,FALSE),IF($A917&gt;$A$2,+VLOOKUP($A917,'Neizmirene obaveze JLS'!$A$11:C$500,'prenos-P-R-N'!E$1,FALSE),"")))</f>
        <v/>
      </c>
      <c r="F917" s="87" t="str">
        <f>IF($A917=0,"",IF($A917&lt;=$A$1,+VLOOKUP($A917,'Rashodi- plan-izvršenje'!$A$8:D$1500,'prenos-P-R-N'!F$1,FALSE),IF($A917&gt;$A$2,+VLOOKUP($A917,'Neizmirene obaveze JLS'!$A$11:D$500,'prenos-P-R-N'!F$1,FALSE),"")))</f>
        <v/>
      </c>
      <c r="G917" s="87" t="str">
        <f>IF($A917=0,"",IF($A917&lt;=$A$1,+VLOOKUP($A917,'Rashodi- plan-izvršenje'!$A$8:E$1500,'prenos-P-R-N'!G$1,FALSE),IF($A917&gt;$A$2,+VLOOKUP($A917,'Neizmirene obaveze JLS'!$A$11:E$500,'prenos-P-R-N'!G$1,FALSE),"")))</f>
        <v/>
      </c>
      <c r="H917" s="87" t="str">
        <f>IF($A917=0,"",IF($A917&lt;=$A$1,+VLOOKUP($A917,'Rashodi- plan-izvršenje'!$A$8:F$1500,'prenos-P-R-N'!H$1,FALSE),IF($A917&gt;$A$2,+VLOOKUP($A917,'Neizmirene obaveze JLS'!$A$11:F$500,'prenos-P-R-N'!H$1,FALSE),"")))</f>
        <v/>
      </c>
      <c r="I917" s="87" t="str">
        <f>IF($A917=0,"",IF($A917&lt;=$A$1,+VLOOKUP($A917,'Rashodi- plan-izvršenje'!$A$8:G$1500,'prenos-P-R-N'!I$1,FALSE),IF($A917&gt;$A$2,+VLOOKUP($A917,'Neizmirene obaveze JLS'!$A$11:G$500,'prenos-P-R-N'!I$1,FALSE),"")))</f>
        <v/>
      </c>
      <c r="J917" s="87" t="str">
        <f>IF($A917=0,"",IF($A917&lt;=$A$1,+VLOOKUP($A917,'Rashodi- plan-izvršenje'!$A$8:H$1500,'prenos-P-R-N'!J$1,FALSE),IF($A917&gt;$A$2,+VLOOKUP($A917,'Neizmirene obaveze JLS'!$A$11:H$500,'prenos-P-R-N'!J$1,FALSE),"")))</f>
        <v/>
      </c>
      <c r="K917" s="87" t="str">
        <f>IF($A917=0,"",IF($A917&lt;=$A$1,+VLOOKUP($A917,'Rashodi- plan-izvršenje'!$A$8:I$1500,'prenos-P-R-N'!K$1,FALSE),IF($A917&gt;$A$2,+VLOOKUP($A917,'Neizmirene obaveze JLS'!$A$11:I$500,'prenos-P-R-N'!K$1,FALSE),"")))</f>
        <v/>
      </c>
      <c r="L917" t="str">
        <f>IF(A917=0,"",IF(A917&lt;=A$1,+IF(VLOOKUP(A917,'Rashodi- plan-izvršenje'!A$8:J$1500,M$1,FALSE)&gt;0,"Програмска активност","Пројекат"),IF(A917&gt;A$2,+IF(VLOOKUP(A917,'Neizmirene obaveze JLS'!A$8:J$2008,M$1,FALSE)&gt;0,"Програмска активност","Пројекат"),"")))</f>
        <v/>
      </c>
      <c r="M917" s="87" t="str">
        <f>IF(A917=0,"",IF($A917&lt;=$A$1,+IF(VLOOKUP($A917,'Rashodi- plan-izvršenje'!$A$8:$M$1500,10,FALSE)&gt;0,VLOOKUP($A917,'Rashodi- plan-izvršenje'!$A$8:$M$1500,10,FALSE),VLOOKUP($A917,'Rashodi- plan-izvršenje'!$A$8:$M$1500,12,FALSE)),+IF($A917&gt;$A$2,IF(VLOOKUP($A917,'Neizmirene obaveze JLS'!$A$8:$M$1500,10,FALSE)&gt;0,VLOOKUP($A917,'Neizmirene obaveze JLS'!$A$11:$M$1500,10,FALSE),VLOOKUP($A917,'Neizmirene obaveze JLS'!$A$11:$M$1500,12,FALSE)),0)))</f>
        <v/>
      </c>
      <c r="N917" s="87" t="str">
        <f>IF(A917=0,"",IF($A917&lt;=$A$1,+IF(VLOOKUP(A917,'Rashodi- plan-izvršenje'!$A$8:$M$1500,10,FALSE)&gt;0,VLOOKUP(A917,'Rashodi- plan-izvršenje'!$A$8:$M$1500,11,FALSE),VLOOKUP(A917,'Rashodi- plan-izvršenje'!$A$8:$M$1500,13,FALSE)),+IF($A917&gt;$A$2,IF(VLOOKUP($A917,'Neizmirene obaveze JLS'!$A$8:$M$1500,10,FALSE)&gt;0,VLOOKUP($A917,'Neizmirene obaveze JLS'!$A$11:$M$1500,11,FALSE),VLOOKUP($A917,'Neizmirene obaveze JLS'!$A$11:$M$1500,13,FALSE)),0)))</f>
        <v/>
      </c>
      <c r="O917" s="87" t="str">
        <f>IF(A917=0,"",IF($A917&lt;=$A$1,VALUE(+VLOOKUP($A917,'Rashodi- plan-izvršenje'!$A$8:N$1500,'prenos-P-R-N'!O$1,FALSE)),IF($A917&lt;=A$2,VALUE(VLOOKUP($A917,'Prihodi- plan-izvršenje'!$A$8:$H$500,6,FALSE)),VALUE(VLOOKUP($A917,'Neizmirene obaveze JLS'!$A$8:$N$500,O$1,FALSE)))))</f>
        <v/>
      </c>
      <c r="P917" s="87" t="str">
        <f>IF(A917=0,"",IF(A917=0,0,IF(A917&gt;A$2,'šifarnik K-izvor'!G$3,+IF(Q917&lt;700,+'šifarnik K-izvor'!G$2,'šifarnik K-izvor'!G$1))))</f>
        <v/>
      </c>
      <c r="Q917" s="87">
        <f>IF($A917&lt;=$A$1,VALUE(+VLOOKUP($A917,'Rashodi- plan-izvršenje'!$A$8:O$1500,'prenos-P-R-N'!Q$1,FALSE)),IF($A917&lt;=$A$2,VLOOKUP($A917,'Prihodi- plan-izvršenje'!$A$4:$H$500,4,FALSE),IF($A917&lt;=$A$3,VLOOKUP(A917,'Neizmirene obaveze JLS'!$A$11:O$500,Q$1,FALSE),"")))</f>
        <v>0</v>
      </c>
      <c r="R917" s="88">
        <f>IF($A917&lt;=$A$1,VALUE(+VLOOKUP($A917,'Rashodi- plan-izvršenje'!$A$8:P$1500,'prenos-P-R-N'!R$1,FALSE)),IF($A917&lt;=$A$2,VLOOKUP($A917,'Prihodi- plan-izvršenje'!$A$4:$H$500,7,FALSE),""))</f>
        <v>0</v>
      </c>
      <c r="S917" s="88">
        <f>IF(A917=0,0,IF($A917&lt;=$A$1,VALUE(+VLOOKUP($A917,'Rashodi- plan-izvršenje'!$A$8:Q$1500,'prenos-P-R-N'!S$1,FALSE)),IF($A917&lt;=$A$2,VLOOKUP($A917,'Prihodi- plan-izvršenje'!$A$4:$H$500,8,FALSE),0)))</f>
        <v>0</v>
      </c>
      <c r="T917" s="88" t="str">
        <f>IF($A917&gt;$A$2,VLOOKUP($A917,'Neizmirene obaveze JLS'!$A$11:R$500,R$1,FALSE),"")</f>
        <v/>
      </c>
      <c r="U917" s="88">
        <f>IF($A917&gt;$A$2,VLOOKUP($A917,'Neizmirene obaveze JLS'!$A$11:S$500,S$1,FALSE),0)</f>
        <v>0</v>
      </c>
      <c r="V917" s="88">
        <f t="shared" si="83"/>
        <v>0</v>
      </c>
      <c r="W917" s="74"/>
      <c r="X917" s="74"/>
      <c r="Y917" s="74"/>
      <c r="Z917" s="74"/>
      <c r="AA917" s="193">
        <f t="shared" si="84"/>
        <v>1</v>
      </c>
      <c r="AB917" s="193" t="str">
        <f t="shared" si="85"/>
        <v/>
      </c>
    </row>
    <row r="918" spans="1:28">
      <c r="A918" s="89">
        <f>IF(AND(COUNTIF(A$1:A$3,"&gt;0")=1,MAX(A$8:A917)&lt;A$1),A917+1,IF(AND(COUNTIF(A$1:A$3,"&gt;0")=2,MAX(A$8:A917)&lt;A$2),A917+1,IF(AND(COUNTIF(A$1:A$3,"&gt;0")=3,MAX(A$8:A917)&lt;A$3),A917+1,0)))</f>
        <v>0</v>
      </c>
      <c r="B918" s="89" t="str">
        <f t="shared" si="86"/>
        <v/>
      </c>
      <c r="C918" s="89" t="str">
        <f t="shared" si="87"/>
        <v/>
      </c>
      <c r="D918" s="87" t="str">
        <f>IF($A918=0,"",IF($A918&lt;=$A$1,+VLOOKUP($A918,'Rashodi- plan-izvršenje'!$A$8:B$1500,'prenos-P-R-N'!D$1,FALSE),IF($A918&gt;$A$2,+VLOOKUP($A918,'Neizmirene obaveze JLS'!$A$11:B$500,'prenos-P-R-N'!D$1,FALSE),"")))</f>
        <v/>
      </c>
      <c r="E918" s="87" t="str">
        <f>IF($A918=0,"",IF($A918&lt;=$A$1,+VLOOKUP($A918,'Rashodi- plan-izvršenje'!$A$8:C$1500,'prenos-P-R-N'!E$1,FALSE),IF($A918&gt;$A$2,+VLOOKUP($A918,'Neizmirene obaveze JLS'!$A$11:C$500,'prenos-P-R-N'!E$1,FALSE),"")))</f>
        <v/>
      </c>
      <c r="F918" s="87" t="str">
        <f>IF($A918=0,"",IF($A918&lt;=$A$1,+VLOOKUP($A918,'Rashodi- plan-izvršenje'!$A$8:D$1500,'prenos-P-R-N'!F$1,FALSE),IF($A918&gt;$A$2,+VLOOKUP($A918,'Neizmirene obaveze JLS'!$A$11:D$500,'prenos-P-R-N'!F$1,FALSE),"")))</f>
        <v/>
      </c>
      <c r="G918" s="87" t="str">
        <f>IF($A918=0,"",IF($A918&lt;=$A$1,+VLOOKUP($A918,'Rashodi- plan-izvršenje'!$A$8:E$1500,'prenos-P-R-N'!G$1,FALSE),IF($A918&gt;$A$2,+VLOOKUP($A918,'Neizmirene obaveze JLS'!$A$11:E$500,'prenos-P-R-N'!G$1,FALSE),"")))</f>
        <v/>
      </c>
      <c r="H918" s="87" t="str">
        <f>IF($A918=0,"",IF($A918&lt;=$A$1,+VLOOKUP($A918,'Rashodi- plan-izvršenje'!$A$8:F$1500,'prenos-P-R-N'!H$1,FALSE),IF($A918&gt;$A$2,+VLOOKUP($A918,'Neizmirene obaveze JLS'!$A$11:F$500,'prenos-P-R-N'!H$1,FALSE),"")))</f>
        <v/>
      </c>
      <c r="I918" s="87" t="str">
        <f>IF($A918=0,"",IF($A918&lt;=$A$1,+VLOOKUP($A918,'Rashodi- plan-izvršenje'!$A$8:G$1500,'prenos-P-R-N'!I$1,FALSE),IF($A918&gt;$A$2,+VLOOKUP($A918,'Neizmirene obaveze JLS'!$A$11:G$500,'prenos-P-R-N'!I$1,FALSE),"")))</f>
        <v/>
      </c>
      <c r="J918" s="87" t="str">
        <f>IF($A918=0,"",IF($A918&lt;=$A$1,+VLOOKUP($A918,'Rashodi- plan-izvršenje'!$A$8:H$1500,'prenos-P-R-N'!J$1,FALSE),IF($A918&gt;$A$2,+VLOOKUP($A918,'Neizmirene obaveze JLS'!$A$11:H$500,'prenos-P-R-N'!J$1,FALSE),"")))</f>
        <v/>
      </c>
      <c r="K918" s="87" t="str">
        <f>IF($A918=0,"",IF($A918&lt;=$A$1,+VLOOKUP($A918,'Rashodi- plan-izvršenje'!$A$8:I$1500,'prenos-P-R-N'!K$1,FALSE),IF($A918&gt;$A$2,+VLOOKUP($A918,'Neizmirene obaveze JLS'!$A$11:I$500,'prenos-P-R-N'!K$1,FALSE),"")))</f>
        <v/>
      </c>
      <c r="L918" t="str">
        <f>IF(A918=0,"",IF(A918&lt;=A$1,+IF(VLOOKUP(A918,'Rashodi- plan-izvršenje'!A$8:J$1500,M$1,FALSE)&gt;0,"Програмска активност","Пројекат"),IF(A918&gt;A$2,+IF(VLOOKUP(A918,'Neizmirene obaveze JLS'!A$8:J$2008,M$1,FALSE)&gt;0,"Програмска активност","Пројекат"),"")))</f>
        <v/>
      </c>
      <c r="M918" s="87" t="str">
        <f>IF(A918=0,"",IF($A918&lt;=$A$1,+IF(VLOOKUP($A918,'Rashodi- plan-izvršenje'!$A$8:$M$1500,10,FALSE)&gt;0,VLOOKUP($A918,'Rashodi- plan-izvršenje'!$A$8:$M$1500,10,FALSE),VLOOKUP($A918,'Rashodi- plan-izvršenje'!$A$8:$M$1500,12,FALSE)),+IF($A918&gt;$A$2,IF(VLOOKUP($A918,'Neizmirene obaveze JLS'!$A$8:$M$1500,10,FALSE)&gt;0,VLOOKUP($A918,'Neizmirene obaveze JLS'!$A$11:$M$1500,10,FALSE),VLOOKUP($A918,'Neizmirene obaveze JLS'!$A$11:$M$1500,12,FALSE)),0)))</f>
        <v/>
      </c>
      <c r="N918" s="87" t="str">
        <f>IF(A918=0,"",IF($A918&lt;=$A$1,+IF(VLOOKUP(A918,'Rashodi- plan-izvršenje'!$A$8:$M$1500,10,FALSE)&gt;0,VLOOKUP(A918,'Rashodi- plan-izvršenje'!$A$8:$M$1500,11,FALSE),VLOOKUP(A918,'Rashodi- plan-izvršenje'!$A$8:$M$1500,13,FALSE)),+IF($A918&gt;$A$2,IF(VLOOKUP($A918,'Neizmirene obaveze JLS'!$A$8:$M$1500,10,FALSE)&gt;0,VLOOKUP($A918,'Neizmirene obaveze JLS'!$A$11:$M$1500,11,FALSE),VLOOKUP($A918,'Neizmirene obaveze JLS'!$A$11:$M$1500,13,FALSE)),0)))</f>
        <v/>
      </c>
      <c r="O918" s="87" t="str">
        <f>IF(A918=0,"",IF($A918&lt;=$A$1,VALUE(+VLOOKUP($A918,'Rashodi- plan-izvršenje'!$A$8:N$1500,'prenos-P-R-N'!O$1,FALSE)),IF($A918&lt;=A$2,VALUE(VLOOKUP($A918,'Prihodi- plan-izvršenje'!$A$8:$H$500,6,FALSE)),VALUE(VLOOKUP($A918,'Neizmirene obaveze JLS'!$A$8:$N$500,O$1,FALSE)))))</f>
        <v/>
      </c>
      <c r="P918" s="87" t="str">
        <f>IF(A918=0,"",IF(A918=0,0,IF(A918&gt;A$2,'šifarnik K-izvor'!G$3,+IF(Q918&lt;700,+'šifarnik K-izvor'!G$2,'šifarnik K-izvor'!G$1))))</f>
        <v/>
      </c>
      <c r="Q918" s="87">
        <f>IF($A918&lt;=$A$1,VALUE(+VLOOKUP($A918,'Rashodi- plan-izvršenje'!$A$8:O$1500,'prenos-P-R-N'!Q$1,FALSE)),IF($A918&lt;=$A$2,VLOOKUP($A918,'Prihodi- plan-izvršenje'!$A$4:$H$500,4,FALSE),IF($A918&lt;=$A$3,VLOOKUP(A918,'Neizmirene obaveze JLS'!$A$11:O$500,Q$1,FALSE),"")))</f>
        <v>0</v>
      </c>
      <c r="R918" s="88">
        <f>IF($A918&lt;=$A$1,VALUE(+VLOOKUP($A918,'Rashodi- plan-izvršenje'!$A$8:P$1500,'prenos-P-R-N'!R$1,FALSE)),IF($A918&lt;=$A$2,VLOOKUP($A918,'Prihodi- plan-izvršenje'!$A$4:$H$500,7,FALSE),""))</f>
        <v>0</v>
      </c>
      <c r="S918" s="88">
        <f>IF(A918=0,0,IF($A918&lt;=$A$1,VALUE(+VLOOKUP($A918,'Rashodi- plan-izvršenje'!$A$8:Q$1500,'prenos-P-R-N'!S$1,FALSE)),IF($A918&lt;=$A$2,VLOOKUP($A918,'Prihodi- plan-izvršenje'!$A$4:$H$500,8,FALSE),0)))</f>
        <v>0</v>
      </c>
      <c r="T918" s="88" t="str">
        <f>IF($A918&gt;$A$2,VLOOKUP($A918,'Neizmirene obaveze JLS'!$A$11:R$500,R$1,FALSE),"")</f>
        <v/>
      </c>
      <c r="U918" s="88">
        <f>IF($A918&gt;$A$2,VLOOKUP($A918,'Neizmirene obaveze JLS'!$A$11:S$500,S$1,FALSE),0)</f>
        <v>0</v>
      </c>
      <c r="V918" s="88">
        <f t="shared" si="83"/>
        <v>0</v>
      </c>
      <c r="W918" s="74"/>
      <c r="X918" s="74"/>
      <c r="Y918" s="74"/>
      <c r="Z918" s="74"/>
      <c r="AA918" s="193">
        <f t="shared" si="84"/>
        <v>1</v>
      </c>
      <c r="AB918" s="193" t="str">
        <f t="shared" si="85"/>
        <v/>
      </c>
    </row>
    <row r="919" spans="1:28">
      <c r="A919" s="89">
        <f>IF(AND(COUNTIF(A$1:A$3,"&gt;0")=1,MAX(A$8:A918)&lt;A$1),A918+1,IF(AND(COUNTIF(A$1:A$3,"&gt;0")=2,MAX(A$8:A918)&lt;A$2),A918+1,IF(AND(COUNTIF(A$1:A$3,"&gt;0")=3,MAX(A$8:A918)&lt;A$3),A918+1,0)))</f>
        <v>0</v>
      </c>
      <c r="B919" s="89" t="str">
        <f t="shared" si="86"/>
        <v/>
      </c>
      <c r="C919" s="89" t="str">
        <f t="shared" si="87"/>
        <v/>
      </c>
      <c r="D919" s="87" t="str">
        <f>IF($A919=0,"",IF($A919&lt;=$A$1,+VLOOKUP($A919,'Rashodi- plan-izvršenje'!$A$8:B$1500,'prenos-P-R-N'!D$1,FALSE),IF($A919&gt;$A$2,+VLOOKUP($A919,'Neizmirene obaveze JLS'!$A$11:B$500,'prenos-P-R-N'!D$1,FALSE),"")))</f>
        <v/>
      </c>
      <c r="E919" s="87" t="str">
        <f>IF($A919=0,"",IF($A919&lt;=$A$1,+VLOOKUP($A919,'Rashodi- plan-izvršenje'!$A$8:C$1500,'prenos-P-R-N'!E$1,FALSE),IF($A919&gt;$A$2,+VLOOKUP($A919,'Neizmirene obaveze JLS'!$A$11:C$500,'prenos-P-R-N'!E$1,FALSE),"")))</f>
        <v/>
      </c>
      <c r="F919" s="87" t="str">
        <f>IF($A919=0,"",IF($A919&lt;=$A$1,+VLOOKUP($A919,'Rashodi- plan-izvršenje'!$A$8:D$1500,'prenos-P-R-N'!F$1,FALSE),IF($A919&gt;$A$2,+VLOOKUP($A919,'Neizmirene obaveze JLS'!$A$11:D$500,'prenos-P-R-N'!F$1,FALSE),"")))</f>
        <v/>
      </c>
      <c r="G919" s="87" t="str">
        <f>IF($A919=0,"",IF($A919&lt;=$A$1,+VLOOKUP($A919,'Rashodi- plan-izvršenje'!$A$8:E$1500,'prenos-P-R-N'!G$1,FALSE),IF($A919&gt;$A$2,+VLOOKUP($A919,'Neizmirene obaveze JLS'!$A$11:E$500,'prenos-P-R-N'!G$1,FALSE),"")))</f>
        <v/>
      </c>
      <c r="H919" s="87" t="str">
        <f>IF($A919=0,"",IF($A919&lt;=$A$1,+VLOOKUP($A919,'Rashodi- plan-izvršenje'!$A$8:F$1500,'prenos-P-R-N'!H$1,FALSE),IF($A919&gt;$A$2,+VLOOKUP($A919,'Neizmirene obaveze JLS'!$A$11:F$500,'prenos-P-R-N'!H$1,FALSE),"")))</f>
        <v/>
      </c>
      <c r="I919" s="87" t="str">
        <f>IF($A919=0,"",IF($A919&lt;=$A$1,+VLOOKUP($A919,'Rashodi- plan-izvršenje'!$A$8:G$1500,'prenos-P-R-N'!I$1,FALSE),IF($A919&gt;$A$2,+VLOOKUP($A919,'Neizmirene obaveze JLS'!$A$11:G$500,'prenos-P-R-N'!I$1,FALSE),"")))</f>
        <v/>
      </c>
      <c r="J919" s="87" t="str">
        <f>IF($A919=0,"",IF($A919&lt;=$A$1,+VLOOKUP($A919,'Rashodi- plan-izvršenje'!$A$8:H$1500,'prenos-P-R-N'!J$1,FALSE),IF($A919&gt;$A$2,+VLOOKUP($A919,'Neizmirene obaveze JLS'!$A$11:H$500,'prenos-P-R-N'!J$1,FALSE),"")))</f>
        <v/>
      </c>
      <c r="K919" s="87" t="str">
        <f>IF($A919=0,"",IF($A919&lt;=$A$1,+VLOOKUP($A919,'Rashodi- plan-izvršenje'!$A$8:I$1500,'prenos-P-R-N'!K$1,FALSE),IF($A919&gt;$A$2,+VLOOKUP($A919,'Neizmirene obaveze JLS'!$A$11:I$500,'prenos-P-R-N'!K$1,FALSE),"")))</f>
        <v/>
      </c>
      <c r="L919" t="str">
        <f>IF(A919=0,"",IF(A919&lt;=A$1,+IF(VLOOKUP(A919,'Rashodi- plan-izvršenje'!A$8:J$1500,M$1,FALSE)&gt;0,"Програмска активност","Пројекат"),IF(A919&gt;A$2,+IF(VLOOKUP(A919,'Neizmirene obaveze JLS'!A$8:J$2008,M$1,FALSE)&gt;0,"Програмска активност","Пројекат"),"")))</f>
        <v/>
      </c>
      <c r="M919" s="87" t="str">
        <f>IF(A919=0,"",IF($A919&lt;=$A$1,+IF(VLOOKUP($A919,'Rashodi- plan-izvršenje'!$A$8:$M$1500,10,FALSE)&gt;0,VLOOKUP($A919,'Rashodi- plan-izvršenje'!$A$8:$M$1500,10,FALSE),VLOOKUP($A919,'Rashodi- plan-izvršenje'!$A$8:$M$1500,12,FALSE)),+IF($A919&gt;$A$2,IF(VLOOKUP($A919,'Neizmirene obaveze JLS'!$A$8:$M$1500,10,FALSE)&gt;0,VLOOKUP($A919,'Neizmirene obaveze JLS'!$A$11:$M$1500,10,FALSE),VLOOKUP($A919,'Neizmirene obaveze JLS'!$A$11:$M$1500,12,FALSE)),0)))</f>
        <v/>
      </c>
      <c r="N919" s="87" t="str">
        <f>IF(A919=0,"",IF($A919&lt;=$A$1,+IF(VLOOKUP(A919,'Rashodi- plan-izvršenje'!$A$8:$M$1500,10,FALSE)&gt;0,VLOOKUP(A919,'Rashodi- plan-izvršenje'!$A$8:$M$1500,11,FALSE),VLOOKUP(A919,'Rashodi- plan-izvršenje'!$A$8:$M$1500,13,FALSE)),+IF($A919&gt;$A$2,IF(VLOOKUP($A919,'Neizmirene obaveze JLS'!$A$8:$M$1500,10,FALSE)&gt;0,VLOOKUP($A919,'Neizmirene obaveze JLS'!$A$11:$M$1500,11,FALSE),VLOOKUP($A919,'Neizmirene obaveze JLS'!$A$11:$M$1500,13,FALSE)),0)))</f>
        <v/>
      </c>
      <c r="O919" s="87" t="str">
        <f>IF(A919=0,"",IF($A919&lt;=$A$1,VALUE(+VLOOKUP($A919,'Rashodi- plan-izvršenje'!$A$8:N$1500,'prenos-P-R-N'!O$1,FALSE)),IF($A919&lt;=A$2,VALUE(VLOOKUP($A919,'Prihodi- plan-izvršenje'!$A$8:$H$500,6,FALSE)),VALUE(VLOOKUP($A919,'Neizmirene obaveze JLS'!$A$8:$N$500,O$1,FALSE)))))</f>
        <v/>
      </c>
      <c r="P919" s="87" t="str">
        <f>IF(A919=0,"",IF(A919=0,0,IF(A919&gt;A$2,'šifarnik K-izvor'!G$3,+IF(Q919&lt;700,+'šifarnik K-izvor'!G$2,'šifarnik K-izvor'!G$1))))</f>
        <v/>
      </c>
      <c r="Q919" s="87">
        <f>IF($A919&lt;=$A$1,VALUE(+VLOOKUP($A919,'Rashodi- plan-izvršenje'!$A$8:O$1500,'prenos-P-R-N'!Q$1,FALSE)),IF($A919&lt;=$A$2,VLOOKUP($A919,'Prihodi- plan-izvršenje'!$A$4:$H$500,4,FALSE),IF($A919&lt;=$A$3,VLOOKUP(A919,'Neizmirene obaveze JLS'!$A$11:O$500,Q$1,FALSE),"")))</f>
        <v>0</v>
      </c>
      <c r="R919" s="88">
        <f>IF($A919&lt;=$A$1,VALUE(+VLOOKUP($A919,'Rashodi- plan-izvršenje'!$A$8:P$1500,'prenos-P-R-N'!R$1,FALSE)),IF($A919&lt;=$A$2,VLOOKUP($A919,'Prihodi- plan-izvršenje'!$A$4:$H$500,7,FALSE),""))</f>
        <v>0</v>
      </c>
      <c r="S919" s="88">
        <f>IF(A919=0,0,IF($A919&lt;=$A$1,VALUE(+VLOOKUP($A919,'Rashodi- plan-izvršenje'!$A$8:Q$1500,'prenos-P-R-N'!S$1,FALSE)),IF($A919&lt;=$A$2,VLOOKUP($A919,'Prihodi- plan-izvršenje'!$A$4:$H$500,8,FALSE),0)))</f>
        <v>0</v>
      </c>
      <c r="T919" s="88" t="str">
        <f>IF($A919&gt;$A$2,VLOOKUP($A919,'Neizmirene obaveze JLS'!$A$11:R$500,R$1,FALSE),"")</f>
        <v/>
      </c>
      <c r="U919" s="88">
        <f>IF($A919&gt;$A$2,VLOOKUP($A919,'Neizmirene obaveze JLS'!$A$11:S$500,S$1,FALSE),0)</f>
        <v>0</v>
      </c>
      <c r="V919" s="88">
        <f t="shared" si="83"/>
        <v>0</v>
      </c>
      <c r="W919" s="74"/>
      <c r="X919" s="74"/>
      <c r="Y919" s="74"/>
      <c r="Z919" s="74"/>
      <c r="AA919" s="193">
        <f t="shared" si="84"/>
        <v>1</v>
      </c>
      <c r="AB919" s="193" t="str">
        <f t="shared" si="85"/>
        <v/>
      </c>
    </row>
    <row r="920" spans="1:28">
      <c r="A920" s="89">
        <f>IF(AND(COUNTIF(A$1:A$3,"&gt;0")=1,MAX(A$8:A919)&lt;A$1),A919+1,IF(AND(COUNTIF(A$1:A$3,"&gt;0")=2,MAX(A$8:A919)&lt;A$2),A919+1,IF(AND(COUNTIF(A$1:A$3,"&gt;0")=3,MAX(A$8:A919)&lt;A$3),A919+1,0)))</f>
        <v>0</v>
      </c>
      <c r="B920" s="89" t="str">
        <f t="shared" si="86"/>
        <v/>
      </c>
      <c r="C920" s="89" t="str">
        <f t="shared" si="87"/>
        <v/>
      </c>
      <c r="D920" s="87" t="str">
        <f>IF($A920=0,"",IF($A920&lt;=$A$1,+VLOOKUP($A920,'Rashodi- plan-izvršenje'!$A$8:B$1500,'prenos-P-R-N'!D$1,FALSE),IF($A920&gt;$A$2,+VLOOKUP($A920,'Neizmirene obaveze JLS'!$A$11:B$500,'prenos-P-R-N'!D$1,FALSE),"")))</f>
        <v/>
      </c>
      <c r="E920" s="87" t="str">
        <f>IF($A920=0,"",IF($A920&lt;=$A$1,+VLOOKUP($A920,'Rashodi- plan-izvršenje'!$A$8:C$1500,'prenos-P-R-N'!E$1,FALSE),IF($A920&gt;$A$2,+VLOOKUP($A920,'Neizmirene obaveze JLS'!$A$11:C$500,'prenos-P-R-N'!E$1,FALSE),"")))</f>
        <v/>
      </c>
      <c r="F920" s="87" t="str">
        <f>IF($A920=0,"",IF($A920&lt;=$A$1,+VLOOKUP($A920,'Rashodi- plan-izvršenje'!$A$8:D$1500,'prenos-P-R-N'!F$1,FALSE),IF($A920&gt;$A$2,+VLOOKUP($A920,'Neizmirene obaveze JLS'!$A$11:D$500,'prenos-P-R-N'!F$1,FALSE),"")))</f>
        <v/>
      </c>
      <c r="G920" s="87" t="str">
        <f>IF($A920=0,"",IF($A920&lt;=$A$1,+VLOOKUP($A920,'Rashodi- plan-izvršenje'!$A$8:E$1500,'prenos-P-R-N'!G$1,FALSE),IF($A920&gt;$A$2,+VLOOKUP($A920,'Neizmirene obaveze JLS'!$A$11:E$500,'prenos-P-R-N'!G$1,FALSE),"")))</f>
        <v/>
      </c>
      <c r="H920" s="87" t="str">
        <f>IF($A920=0,"",IF($A920&lt;=$A$1,+VLOOKUP($A920,'Rashodi- plan-izvršenje'!$A$8:F$1500,'prenos-P-R-N'!H$1,FALSE),IF($A920&gt;$A$2,+VLOOKUP($A920,'Neizmirene obaveze JLS'!$A$11:F$500,'prenos-P-R-N'!H$1,FALSE),"")))</f>
        <v/>
      </c>
      <c r="I920" s="87" t="str">
        <f>IF($A920=0,"",IF($A920&lt;=$A$1,+VLOOKUP($A920,'Rashodi- plan-izvršenje'!$A$8:G$1500,'prenos-P-R-N'!I$1,FALSE),IF($A920&gt;$A$2,+VLOOKUP($A920,'Neizmirene obaveze JLS'!$A$11:G$500,'prenos-P-R-N'!I$1,FALSE),"")))</f>
        <v/>
      </c>
      <c r="J920" s="87" t="str">
        <f>IF($A920=0,"",IF($A920&lt;=$A$1,+VLOOKUP($A920,'Rashodi- plan-izvršenje'!$A$8:H$1500,'prenos-P-R-N'!J$1,FALSE),IF($A920&gt;$A$2,+VLOOKUP($A920,'Neizmirene obaveze JLS'!$A$11:H$500,'prenos-P-R-N'!J$1,FALSE),"")))</f>
        <v/>
      </c>
      <c r="K920" s="87" t="str">
        <f>IF($A920=0,"",IF($A920&lt;=$A$1,+VLOOKUP($A920,'Rashodi- plan-izvršenje'!$A$8:I$1500,'prenos-P-R-N'!K$1,FALSE),IF($A920&gt;$A$2,+VLOOKUP($A920,'Neizmirene obaveze JLS'!$A$11:I$500,'prenos-P-R-N'!K$1,FALSE),"")))</f>
        <v/>
      </c>
      <c r="L920" t="str">
        <f>IF(A920=0,"",IF(A920&lt;=A$1,+IF(VLOOKUP(A920,'Rashodi- plan-izvršenje'!A$8:J$1500,M$1,FALSE)&gt;0,"Програмска активност","Пројекат"),IF(A920&gt;A$2,+IF(VLOOKUP(A920,'Neizmirene obaveze JLS'!A$8:J$2008,M$1,FALSE)&gt;0,"Програмска активност","Пројекат"),"")))</f>
        <v/>
      </c>
      <c r="M920" s="87" t="str">
        <f>IF(A920=0,"",IF($A920&lt;=$A$1,+IF(VLOOKUP($A920,'Rashodi- plan-izvršenje'!$A$8:$M$1500,10,FALSE)&gt;0,VLOOKUP($A920,'Rashodi- plan-izvršenje'!$A$8:$M$1500,10,FALSE),VLOOKUP($A920,'Rashodi- plan-izvršenje'!$A$8:$M$1500,12,FALSE)),+IF($A920&gt;$A$2,IF(VLOOKUP($A920,'Neizmirene obaveze JLS'!$A$8:$M$1500,10,FALSE)&gt;0,VLOOKUP($A920,'Neizmirene obaveze JLS'!$A$11:$M$1500,10,FALSE),VLOOKUP($A920,'Neizmirene obaveze JLS'!$A$11:$M$1500,12,FALSE)),0)))</f>
        <v/>
      </c>
      <c r="N920" s="87" t="str">
        <f>IF(A920=0,"",IF($A920&lt;=$A$1,+IF(VLOOKUP(A920,'Rashodi- plan-izvršenje'!$A$8:$M$1500,10,FALSE)&gt;0,VLOOKUP(A920,'Rashodi- plan-izvršenje'!$A$8:$M$1500,11,FALSE),VLOOKUP(A920,'Rashodi- plan-izvršenje'!$A$8:$M$1500,13,FALSE)),+IF($A920&gt;$A$2,IF(VLOOKUP($A920,'Neizmirene obaveze JLS'!$A$8:$M$1500,10,FALSE)&gt;0,VLOOKUP($A920,'Neizmirene obaveze JLS'!$A$11:$M$1500,11,FALSE),VLOOKUP($A920,'Neizmirene obaveze JLS'!$A$11:$M$1500,13,FALSE)),0)))</f>
        <v/>
      </c>
      <c r="O920" s="87" t="str">
        <f>IF(A920=0,"",IF($A920&lt;=$A$1,VALUE(+VLOOKUP($A920,'Rashodi- plan-izvršenje'!$A$8:N$1500,'prenos-P-R-N'!O$1,FALSE)),IF($A920&lt;=A$2,VALUE(VLOOKUP($A920,'Prihodi- plan-izvršenje'!$A$8:$H$500,6,FALSE)),VALUE(VLOOKUP($A920,'Neizmirene obaveze JLS'!$A$8:$N$500,O$1,FALSE)))))</f>
        <v/>
      </c>
      <c r="P920" s="87" t="str">
        <f>IF(A920=0,"",IF(A920=0,0,IF(A920&gt;A$2,'šifarnik K-izvor'!G$3,+IF(Q920&lt;700,+'šifarnik K-izvor'!G$2,'šifarnik K-izvor'!G$1))))</f>
        <v/>
      </c>
      <c r="Q920" s="87">
        <f>IF($A920&lt;=$A$1,VALUE(+VLOOKUP($A920,'Rashodi- plan-izvršenje'!$A$8:O$1500,'prenos-P-R-N'!Q$1,FALSE)),IF($A920&lt;=$A$2,VLOOKUP($A920,'Prihodi- plan-izvršenje'!$A$4:$H$500,4,FALSE),IF($A920&lt;=$A$3,VLOOKUP(A920,'Neizmirene obaveze JLS'!$A$11:O$500,Q$1,FALSE),"")))</f>
        <v>0</v>
      </c>
      <c r="R920" s="88">
        <f>IF($A920&lt;=$A$1,VALUE(+VLOOKUP($A920,'Rashodi- plan-izvršenje'!$A$8:P$1500,'prenos-P-R-N'!R$1,FALSE)),IF($A920&lt;=$A$2,VLOOKUP($A920,'Prihodi- plan-izvršenje'!$A$4:$H$500,7,FALSE),""))</f>
        <v>0</v>
      </c>
      <c r="S920" s="88">
        <f>IF(A920=0,0,IF($A920&lt;=$A$1,VALUE(+VLOOKUP($A920,'Rashodi- plan-izvršenje'!$A$8:Q$1500,'prenos-P-R-N'!S$1,FALSE)),IF($A920&lt;=$A$2,VLOOKUP($A920,'Prihodi- plan-izvršenje'!$A$4:$H$500,8,FALSE),0)))</f>
        <v>0</v>
      </c>
      <c r="T920" s="88" t="str">
        <f>IF($A920&gt;$A$2,VLOOKUP($A920,'Neizmirene obaveze JLS'!$A$11:R$500,R$1,FALSE),"")</f>
        <v/>
      </c>
      <c r="U920" s="88">
        <f>IF($A920&gt;$A$2,VLOOKUP($A920,'Neizmirene obaveze JLS'!$A$11:S$500,S$1,FALSE),0)</f>
        <v>0</v>
      </c>
      <c r="V920" s="88">
        <f t="shared" si="83"/>
        <v>0</v>
      </c>
      <c r="W920" s="74"/>
      <c r="X920" s="74"/>
      <c r="Y920" s="74"/>
      <c r="Z920" s="74"/>
      <c r="AA920" s="193">
        <f t="shared" si="84"/>
        <v>1</v>
      </c>
      <c r="AB920" s="193" t="str">
        <f t="shared" si="85"/>
        <v/>
      </c>
    </row>
    <row r="921" spans="1:28">
      <c r="A921" s="89">
        <f>IF(AND(COUNTIF(A$1:A$3,"&gt;0")=1,MAX(A$8:A920)&lt;A$1),A920+1,IF(AND(COUNTIF(A$1:A$3,"&gt;0")=2,MAX(A$8:A920)&lt;A$2),A920+1,IF(AND(COUNTIF(A$1:A$3,"&gt;0")=3,MAX(A$8:A920)&lt;A$3),A920+1,0)))</f>
        <v>0</v>
      </c>
      <c r="B921" s="89" t="str">
        <f t="shared" si="86"/>
        <v/>
      </c>
      <c r="C921" s="89" t="str">
        <f t="shared" si="87"/>
        <v/>
      </c>
      <c r="D921" s="87" t="str">
        <f>IF($A921=0,"",IF($A921&lt;=$A$1,+VLOOKUP($A921,'Rashodi- plan-izvršenje'!$A$8:B$1500,'prenos-P-R-N'!D$1,FALSE),IF($A921&gt;$A$2,+VLOOKUP($A921,'Neizmirene obaveze JLS'!$A$11:B$500,'prenos-P-R-N'!D$1,FALSE),"")))</f>
        <v/>
      </c>
      <c r="E921" s="87" t="str">
        <f>IF($A921=0,"",IF($A921&lt;=$A$1,+VLOOKUP($A921,'Rashodi- plan-izvršenje'!$A$8:C$1500,'prenos-P-R-N'!E$1,FALSE),IF($A921&gt;$A$2,+VLOOKUP($A921,'Neizmirene obaveze JLS'!$A$11:C$500,'prenos-P-R-N'!E$1,FALSE),"")))</f>
        <v/>
      </c>
      <c r="F921" s="87" t="str">
        <f>IF($A921=0,"",IF($A921&lt;=$A$1,+VLOOKUP($A921,'Rashodi- plan-izvršenje'!$A$8:D$1500,'prenos-P-R-N'!F$1,FALSE),IF($A921&gt;$A$2,+VLOOKUP($A921,'Neizmirene obaveze JLS'!$A$11:D$500,'prenos-P-R-N'!F$1,FALSE),"")))</f>
        <v/>
      </c>
      <c r="G921" s="87" t="str">
        <f>IF($A921=0,"",IF($A921&lt;=$A$1,+VLOOKUP($A921,'Rashodi- plan-izvršenje'!$A$8:E$1500,'prenos-P-R-N'!G$1,FALSE),IF($A921&gt;$A$2,+VLOOKUP($A921,'Neizmirene obaveze JLS'!$A$11:E$500,'prenos-P-R-N'!G$1,FALSE),"")))</f>
        <v/>
      </c>
      <c r="H921" s="87" t="str">
        <f>IF($A921=0,"",IF($A921&lt;=$A$1,+VLOOKUP($A921,'Rashodi- plan-izvršenje'!$A$8:F$1500,'prenos-P-R-N'!H$1,FALSE),IF($A921&gt;$A$2,+VLOOKUP($A921,'Neizmirene obaveze JLS'!$A$11:F$500,'prenos-P-R-N'!H$1,FALSE),"")))</f>
        <v/>
      </c>
      <c r="I921" s="87" t="str">
        <f>IF($A921=0,"",IF($A921&lt;=$A$1,+VLOOKUP($A921,'Rashodi- plan-izvršenje'!$A$8:G$1500,'prenos-P-R-N'!I$1,FALSE),IF($A921&gt;$A$2,+VLOOKUP($A921,'Neizmirene obaveze JLS'!$A$11:G$500,'prenos-P-R-N'!I$1,FALSE),"")))</f>
        <v/>
      </c>
      <c r="J921" s="87" t="str">
        <f>IF($A921=0,"",IF($A921&lt;=$A$1,+VLOOKUP($A921,'Rashodi- plan-izvršenje'!$A$8:H$1500,'prenos-P-R-N'!J$1,FALSE),IF($A921&gt;$A$2,+VLOOKUP($A921,'Neizmirene obaveze JLS'!$A$11:H$500,'prenos-P-R-N'!J$1,FALSE),"")))</f>
        <v/>
      </c>
      <c r="K921" s="87" t="str">
        <f>IF($A921=0,"",IF($A921&lt;=$A$1,+VLOOKUP($A921,'Rashodi- plan-izvršenje'!$A$8:I$1500,'prenos-P-R-N'!K$1,FALSE),IF($A921&gt;$A$2,+VLOOKUP($A921,'Neizmirene obaveze JLS'!$A$11:I$500,'prenos-P-R-N'!K$1,FALSE),"")))</f>
        <v/>
      </c>
      <c r="L921" t="str">
        <f>IF(A921=0,"",IF(A921&lt;=A$1,+IF(VLOOKUP(A921,'Rashodi- plan-izvršenje'!A$8:J$1500,M$1,FALSE)&gt;0,"Програмска активност","Пројекат"),IF(A921&gt;A$2,+IF(VLOOKUP(A921,'Neizmirene obaveze JLS'!A$8:J$2008,M$1,FALSE)&gt;0,"Програмска активност","Пројекат"),"")))</f>
        <v/>
      </c>
      <c r="M921" s="87" t="str">
        <f>IF(A921=0,"",IF($A921&lt;=$A$1,+IF(VLOOKUP($A921,'Rashodi- plan-izvršenje'!$A$8:$M$1500,10,FALSE)&gt;0,VLOOKUP($A921,'Rashodi- plan-izvršenje'!$A$8:$M$1500,10,FALSE),VLOOKUP($A921,'Rashodi- plan-izvršenje'!$A$8:$M$1500,12,FALSE)),+IF($A921&gt;$A$2,IF(VLOOKUP($A921,'Neizmirene obaveze JLS'!$A$8:$M$1500,10,FALSE)&gt;0,VLOOKUP($A921,'Neizmirene obaveze JLS'!$A$11:$M$1500,10,FALSE),VLOOKUP($A921,'Neizmirene obaveze JLS'!$A$11:$M$1500,12,FALSE)),0)))</f>
        <v/>
      </c>
      <c r="N921" s="87" t="str">
        <f>IF(A921=0,"",IF($A921&lt;=$A$1,+IF(VLOOKUP(A921,'Rashodi- plan-izvršenje'!$A$8:$M$1500,10,FALSE)&gt;0,VLOOKUP(A921,'Rashodi- plan-izvršenje'!$A$8:$M$1500,11,FALSE),VLOOKUP(A921,'Rashodi- plan-izvršenje'!$A$8:$M$1500,13,FALSE)),+IF($A921&gt;$A$2,IF(VLOOKUP($A921,'Neizmirene obaveze JLS'!$A$8:$M$1500,10,FALSE)&gt;0,VLOOKUP($A921,'Neizmirene obaveze JLS'!$A$11:$M$1500,11,FALSE),VLOOKUP($A921,'Neizmirene obaveze JLS'!$A$11:$M$1500,13,FALSE)),0)))</f>
        <v/>
      </c>
      <c r="O921" s="87" t="str">
        <f>IF(A921=0,"",IF($A921&lt;=$A$1,VALUE(+VLOOKUP($A921,'Rashodi- plan-izvršenje'!$A$8:N$1500,'prenos-P-R-N'!O$1,FALSE)),IF($A921&lt;=A$2,VALUE(VLOOKUP($A921,'Prihodi- plan-izvršenje'!$A$8:$H$500,6,FALSE)),VALUE(VLOOKUP($A921,'Neizmirene obaveze JLS'!$A$8:$N$500,O$1,FALSE)))))</f>
        <v/>
      </c>
      <c r="P921" s="87" t="str">
        <f>IF(A921=0,"",IF(A921=0,0,IF(A921&gt;A$2,'šifarnik K-izvor'!G$3,+IF(Q921&lt;700,+'šifarnik K-izvor'!G$2,'šifarnik K-izvor'!G$1))))</f>
        <v/>
      </c>
      <c r="Q921" s="87">
        <f>IF($A921&lt;=$A$1,VALUE(+VLOOKUP($A921,'Rashodi- plan-izvršenje'!$A$8:O$1500,'prenos-P-R-N'!Q$1,FALSE)),IF($A921&lt;=$A$2,VLOOKUP($A921,'Prihodi- plan-izvršenje'!$A$4:$H$500,4,FALSE),IF($A921&lt;=$A$3,VLOOKUP(A921,'Neizmirene obaveze JLS'!$A$11:O$500,Q$1,FALSE),"")))</f>
        <v>0</v>
      </c>
      <c r="R921" s="88">
        <f>IF($A921&lt;=$A$1,VALUE(+VLOOKUP($A921,'Rashodi- plan-izvršenje'!$A$8:P$1500,'prenos-P-R-N'!R$1,FALSE)),IF($A921&lt;=$A$2,VLOOKUP($A921,'Prihodi- plan-izvršenje'!$A$4:$H$500,7,FALSE),""))</f>
        <v>0</v>
      </c>
      <c r="S921" s="88">
        <f>IF(A921=0,0,IF($A921&lt;=$A$1,VALUE(+VLOOKUP($A921,'Rashodi- plan-izvršenje'!$A$8:Q$1500,'prenos-P-R-N'!S$1,FALSE)),IF($A921&lt;=$A$2,VLOOKUP($A921,'Prihodi- plan-izvršenje'!$A$4:$H$500,8,FALSE),0)))</f>
        <v>0</v>
      </c>
      <c r="T921" s="88" t="str">
        <f>IF($A921&gt;$A$2,VLOOKUP($A921,'Neizmirene obaveze JLS'!$A$11:R$500,R$1,FALSE),"")</f>
        <v/>
      </c>
      <c r="U921" s="88">
        <f>IF($A921&gt;$A$2,VLOOKUP($A921,'Neizmirene obaveze JLS'!$A$11:S$500,S$1,FALSE),0)</f>
        <v>0</v>
      </c>
      <c r="V921" s="88">
        <f t="shared" si="83"/>
        <v>0</v>
      </c>
      <c r="W921" s="74"/>
      <c r="X921" s="74"/>
      <c r="Y921" s="74"/>
      <c r="Z921" s="74"/>
      <c r="AA921" s="193">
        <f t="shared" si="84"/>
        <v>1</v>
      </c>
      <c r="AB921" s="193" t="str">
        <f t="shared" si="85"/>
        <v/>
      </c>
    </row>
    <row r="922" spans="1:28">
      <c r="A922" s="89">
        <f>IF(AND(COUNTIF(A$1:A$3,"&gt;0")=1,MAX(A$8:A921)&lt;A$1),A921+1,IF(AND(COUNTIF(A$1:A$3,"&gt;0")=2,MAX(A$8:A921)&lt;A$2),A921+1,IF(AND(COUNTIF(A$1:A$3,"&gt;0")=3,MAX(A$8:A921)&lt;A$3),A921+1,0)))</f>
        <v>0</v>
      </c>
      <c r="B922" s="89" t="str">
        <f t="shared" si="86"/>
        <v/>
      </c>
      <c r="C922" s="89" t="str">
        <f t="shared" si="87"/>
        <v/>
      </c>
      <c r="D922" s="87" t="str">
        <f>IF($A922=0,"",IF($A922&lt;=$A$1,+VLOOKUP($A922,'Rashodi- plan-izvršenje'!$A$8:B$1500,'prenos-P-R-N'!D$1,FALSE),IF($A922&gt;$A$2,+VLOOKUP($A922,'Neizmirene obaveze JLS'!$A$11:B$500,'prenos-P-R-N'!D$1,FALSE),"")))</f>
        <v/>
      </c>
      <c r="E922" s="87" t="str">
        <f>IF($A922=0,"",IF($A922&lt;=$A$1,+VLOOKUP($A922,'Rashodi- plan-izvršenje'!$A$8:C$1500,'prenos-P-R-N'!E$1,FALSE),IF($A922&gt;$A$2,+VLOOKUP($A922,'Neizmirene obaveze JLS'!$A$11:C$500,'prenos-P-R-N'!E$1,FALSE),"")))</f>
        <v/>
      </c>
      <c r="F922" s="87" t="str">
        <f>IF($A922=0,"",IF($A922&lt;=$A$1,+VLOOKUP($A922,'Rashodi- plan-izvršenje'!$A$8:D$1500,'prenos-P-R-N'!F$1,FALSE),IF($A922&gt;$A$2,+VLOOKUP($A922,'Neizmirene obaveze JLS'!$A$11:D$500,'prenos-P-R-N'!F$1,FALSE),"")))</f>
        <v/>
      </c>
      <c r="G922" s="87" t="str">
        <f>IF($A922=0,"",IF($A922&lt;=$A$1,+VLOOKUP($A922,'Rashodi- plan-izvršenje'!$A$8:E$1500,'prenos-P-R-N'!G$1,FALSE),IF($A922&gt;$A$2,+VLOOKUP($A922,'Neizmirene obaveze JLS'!$A$11:E$500,'prenos-P-R-N'!G$1,FALSE),"")))</f>
        <v/>
      </c>
      <c r="H922" s="87" t="str">
        <f>IF($A922=0,"",IF($A922&lt;=$A$1,+VLOOKUP($A922,'Rashodi- plan-izvršenje'!$A$8:F$1500,'prenos-P-R-N'!H$1,FALSE),IF($A922&gt;$A$2,+VLOOKUP($A922,'Neizmirene obaveze JLS'!$A$11:F$500,'prenos-P-R-N'!H$1,FALSE),"")))</f>
        <v/>
      </c>
      <c r="I922" s="87" t="str">
        <f>IF($A922=0,"",IF($A922&lt;=$A$1,+VLOOKUP($A922,'Rashodi- plan-izvršenje'!$A$8:G$1500,'prenos-P-R-N'!I$1,FALSE),IF($A922&gt;$A$2,+VLOOKUP($A922,'Neizmirene obaveze JLS'!$A$11:G$500,'prenos-P-R-N'!I$1,FALSE),"")))</f>
        <v/>
      </c>
      <c r="J922" s="87" t="str">
        <f>IF($A922=0,"",IF($A922&lt;=$A$1,+VLOOKUP($A922,'Rashodi- plan-izvršenje'!$A$8:H$1500,'prenos-P-R-N'!J$1,FALSE),IF($A922&gt;$A$2,+VLOOKUP($A922,'Neizmirene obaveze JLS'!$A$11:H$500,'prenos-P-R-N'!J$1,FALSE),"")))</f>
        <v/>
      </c>
      <c r="K922" s="87" t="str">
        <f>IF($A922=0,"",IF($A922&lt;=$A$1,+VLOOKUP($A922,'Rashodi- plan-izvršenje'!$A$8:I$1500,'prenos-P-R-N'!K$1,FALSE),IF($A922&gt;$A$2,+VLOOKUP($A922,'Neizmirene obaveze JLS'!$A$11:I$500,'prenos-P-R-N'!K$1,FALSE),"")))</f>
        <v/>
      </c>
      <c r="L922" t="str">
        <f>IF(A922=0,"",IF(A922&lt;=A$1,+IF(VLOOKUP(A922,'Rashodi- plan-izvršenje'!A$8:J$1500,M$1,FALSE)&gt;0,"Програмска активност","Пројекат"),IF(A922&gt;A$2,+IF(VLOOKUP(A922,'Neizmirene obaveze JLS'!A$8:J$2008,M$1,FALSE)&gt;0,"Програмска активност","Пројекат"),"")))</f>
        <v/>
      </c>
      <c r="M922" s="87" t="str">
        <f>IF(A922=0,"",IF($A922&lt;=$A$1,+IF(VLOOKUP($A922,'Rashodi- plan-izvršenje'!$A$8:$M$1500,10,FALSE)&gt;0,VLOOKUP($A922,'Rashodi- plan-izvršenje'!$A$8:$M$1500,10,FALSE),VLOOKUP($A922,'Rashodi- plan-izvršenje'!$A$8:$M$1500,12,FALSE)),+IF($A922&gt;$A$2,IF(VLOOKUP($A922,'Neizmirene obaveze JLS'!$A$8:$M$1500,10,FALSE)&gt;0,VLOOKUP($A922,'Neizmirene obaveze JLS'!$A$11:$M$1500,10,FALSE),VLOOKUP($A922,'Neizmirene obaveze JLS'!$A$11:$M$1500,12,FALSE)),0)))</f>
        <v/>
      </c>
      <c r="N922" s="87" t="str">
        <f>IF(A922=0,"",IF($A922&lt;=$A$1,+IF(VLOOKUP(A922,'Rashodi- plan-izvršenje'!$A$8:$M$1500,10,FALSE)&gt;0,VLOOKUP(A922,'Rashodi- plan-izvršenje'!$A$8:$M$1500,11,FALSE),VLOOKUP(A922,'Rashodi- plan-izvršenje'!$A$8:$M$1500,13,FALSE)),+IF($A922&gt;$A$2,IF(VLOOKUP($A922,'Neizmirene obaveze JLS'!$A$8:$M$1500,10,FALSE)&gt;0,VLOOKUP($A922,'Neizmirene obaveze JLS'!$A$11:$M$1500,11,FALSE),VLOOKUP($A922,'Neizmirene obaveze JLS'!$A$11:$M$1500,13,FALSE)),0)))</f>
        <v/>
      </c>
      <c r="O922" s="87" t="str">
        <f>IF(A922=0,"",IF($A922&lt;=$A$1,VALUE(+VLOOKUP($A922,'Rashodi- plan-izvršenje'!$A$8:N$1500,'prenos-P-R-N'!O$1,FALSE)),IF($A922&lt;=A$2,VALUE(VLOOKUP($A922,'Prihodi- plan-izvršenje'!$A$8:$H$500,6,FALSE)),VALUE(VLOOKUP($A922,'Neizmirene obaveze JLS'!$A$8:$N$500,O$1,FALSE)))))</f>
        <v/>
      </c>
      <c r="P922" s="87" t="str">
        <f>IF(A922=0,"",IF(A922=0,0,IF(A922&gt;A$2,'šifarnik K-izvor'!G$3,+IF(Q922&lt;700,+'šifarnik K-izvor'!G$2,'šifarnik K-izvor'!G$1))))</f>
        <v/>
      </c>
      <c r="Q922" s="87">
        <f>IF($A922&lt;=$A$1,VALUE(+VLOOKUP($A922,'Rashodi- plan-izvršenje'!$A$8:O$1500,'prenos-P-R-N'!Q$1,FALSE)),IF($A922&lt;=$A$2,VLOOKUP($A922,'Prihodi- plan-izvršenje'!$A$4:$H$500,4,FALSE),IF($A922&lt;=$A$3,VLOOKUP(A922,'Neizmirene obaveze JLS'!$A$11:O$500,Q$1,FALSE),"")))</f>
        <v>0</v>
      </c>
      <c r="R922" s="88">
        <f>IF($A922&lt;=$A$1,VALUE(+VLOOKUP($A922,'Rashodi- plan-izvršenje'!$A$8:P$1500,'prenos-P-R-N'!R$1,FALSE)),IF($A922&lt;=$A$2,VLOOKUP($A922,'Prihodi- plan-izvršenje'!$A$4:$H$500,7,FALSE),""))</f>
        <v>0</v>
      </c>
      <c r="S922" s="88">
        <f>IF(A922=0,0,IF($A922&lt;=$A$1,VALUE(+VLOOKUP($A922,'Rashodi- plan-izvršenje'!$A$8:Q$1500,'prenos-P-R-N'!S$1,FALSE)),IF($A922&lt;=$A$2,VLOOKUP($A922,'Prihodi- plan-izvršenje'!$A$4:$H$500,8,FALSE),0)))</f>
        <v>0</v>
      </c>
      <c r="T922" s="88" t="str">
        <f>IF($A922&gt;$A$2,VLOOKUP($A922,'Neizmirene obaveze JLS'!$A$11:R$500,R$1,FALSE),"")</f>
        <v/>
      </c>
      <c r="U922" s="88">
        <f>IF($A922&gt;$A$2,VLOOKUP($A922,'Neizmirene obaveze JLS'!$A$11:S$500,S$1,FALSE),0)</f>
        <v>0</v>
      </c>
      <c r="V922" s="88">
        <f t="shared" si="83"/>
        <v>0</v>
      </c>
      <c r="W922" s="74"/>
      <c r="X922" s="74"/>
      <c r="Y922" s="74"/>
      <c r="Z922" s="74"/>
      <c r="AA922" s="193">
        <f t="shared" si="84"/>
        <v>1</v>
      </c>
      <c r="AB922" s="193" t="str">
        <f t="shared" si="85"/>
        <v/>
      </c>
    </row>
    <row r="923" spans="1:28">
      <c r="A923" s="89">
        <f>IF(AND(COUNTIF(A$1:A$3,"&gt;0")=1,MAX(A$8:A922)&lt;A$1),A922+1,IF(AND(COUNTIF(A$1:A$3,"&gt;0")=2,MAX(A$8:A922)&lt;A$2),A922+1,IF(AND(COUNTIF(A$1:A$3,"&gt;0")=3,MAX(A$8:A922)&lt;A$3),A922+1,0)))</f>
        <v>0</v>
      </c>
      <c r="B923" s="89" t="str">
        <f t="shared" si="86"/>
        <v/>
      </c>
      <c r="C923" s="89" t="str">
        <f t="shared" si="87"/>
        <v/>
      </c>
      <c r="D923" s="87" t="str">
        <f>IF($A923=0,"",IF($A923&lt;=$A$1,+VLOOKUP($A923,'Rashodi- plan-izvršenje'!$A$8:B$1500,'prenos-P-R-N'!D$1,FALSE),IF($A923&gt;$A$2,+VLOOKUP($A923,'Neizmirene obaveze JLS'!$A$11:B$500,'prenos-P-R-N'!D$1,FALSE),"")))</f>
        <v/>
      </c>
      <c r="E923" s="87" t="str">
        <f>IF($A923=0,"",IF($A923&lt;=$A$1,+VLOOKUP($A923,'Rashodi- plan-izvršenje'!$A$8:C$1500,'prenos-P-R-N'!E$1,FALSE),IF($A923&gt;$A$2,+VLOOKUP($A923,'Neizmirene obaveze JLS'!$A$11:C$500,'prenos-P-R-N'!E$1,FALSE),"")))</f>
        <v/>
      </c>
      <c r="F923" s="87" t="str">
        <f>IF($A923=0,"",IF($A923&lt;=$A$1,+VLOOKUP($A923,'Rashodi- plan-izvršenje'!$A$8:D$1500,'prenos-P-R-N'!F$1,FALSE),IF($A923&gt;$A$2,+VLOOKUP($A923,'Neizmirene obaveze JLS'!$A$11:D$500,'prenos-P-R-N'!F$1,FALSE),"")))</f>
        <v/>
      </c>
      <c r="G923" s="87" t="str">
        <f>IF($A923=0,"",IF($A923&lt;=$A$1,+VLOOKUP($A923,'Rashodi- plan-izvršenje'!$A$8:E$1500,'prenos-P-R-N'!G$1,FALSE),IF($A923&gt;$A$2,+VLOOKUP($A923,'Neizmirene obaveze JLS'!$A$11:E$500,'prenos-P-R-N'!G$1,FALSE),"")))</f>
        <v/>
      </c>
      <c r="H923" s="87" t="str">
        <f>IF($A923=0,"",IF($A923&lt;=$A$1,+VLOOKUP($A923,'Rashodi- plan-izvršenje'!$A$8:F$1500,'prenos-P-R-N'!H$1,FALSE),IF($A923&gt;$A$2,+VLOOKUP($A923,'Neizmirene obaveze JLS'!$A$11:F$500,'prenos-P-R-N'!H$1,FALSE),"")))</f>
        <v/>
      </c>
      <c r="I923" s="87" t="str">
        <f>IF($A923=0,"",IF($A923&lt;=$A$1,+VLOOKUP($A923,'Rashodi- plan-izvršenje'!$A$8:G$1500,'prenos-P-R-N'!I$1,FALSE),IF($A923&gt;$A$2,+VLOOKUP($A923,'Neizmirene obaveze JLS'!$A$11:G$500,'prenos-P-R-N'!I$1,FALSE),"")))</f>
        <v/>
      </c>
      <c r="J923" s="87" t="str">
        <f>IF($A923=0,"",IF($A923&lt;=$A$1,+VLOOKUP($A923,'Rashodi- plan-izvršenje'!$A$8:H$1500,'prenos-P-R-N'!J$1,FALSE),IF($A923&gt;$A$2,+VLOOKUP($A923,'Neizmirene obaveze JLS'!$A$11:H$500,'prenos-P-R-N'!J$1,FALSE),"")))</f>
        <v/>
      </c>
      <c r="K923" s="87" t="str">
        <f>IF($A923=0,"",IF($A923&lt;=$A$1,+VLOOKUP($A923,'Rashodi- plan-izvršenje'!$A$8:I$1500,'prenos-P-R-N'!K$1,FALSE),IF($A923&gt;$A$2,+VLOOKUP($A923,'Neizmirene obaveze JLS'!$A$11:I$500,'prenos-P-R-N'!K$1,FALSE),"")))</f>
        <v/>
      </c>
      <c r="L923" t="str">
        <f>IF(A923=0,"",IF(A923&lt;=A$1,+IF(VLOOKUP(A923,'Rashodi- plan-izvršenje'!A$8:J$1500,M$1,FALSE)&gt;0,"Програмска активност","Пројекат"),IF(A923&gt;A$2,+IF(VLOOKUP(A923,'Neizmirene obaveze JLS'!A$8:J$2008,M$1,FALSE)&gt;0,"Програмска активност","Пројекат"),"")))</f>
        <v/>
      </c>
      <c r="M923" s="87" t="str">
        <f>IF(A923=0,"",IF($A923&lt;=$A$1,+IF(VLOOKUP($A923,'Rashodi- plan-izvršenje'!$A$8:$M$1500,10,FALSE)&gt;0,VLOOKUP($A923,'Rashodi- plan-izvršenje'!$A$8:$M$1500,10,FALSE),VLOOKUP($A923,'Rashodi- plan-izvršenje'!$A$8:$M$1500,12,FALSE)),+IF($A923&gt;$A$2,IF(VLOOKUP($A923,'Neizmirene obaveze JLS'!$A$8:$M$1500,10,FALSE)&gt;0,VLOOKUP($A923,'Neizmirene obaveze JLS'!$A$11:$M$1500,10,FALSE),VLOOKUP($A923,'Neizmirene obaveze JLS'!$A$11:$M$1500,12,FALSE)),0)))</f>
        <v/>
      </c>
      <c r="N923" s="87" t="str">
        <f>IF(A923=0,"",IF($A923&lt;=$A$1,+IF(VLOOKUP(A923,'Rashodi- plan-izvršenje'!$A$8:$M$1500,10,FALSE)&gt;0,VLOOKUP(A923,'Rashodi- plan-izvršenje'!$A$8:$M$1500,11,FALSE),VLOOKUP(A923,'Rashodi- plan-izvršenje'!$A$8:$M$1500,13,FALSE)),+IF($A923&gt;$A$2,IF(VLOOKUP($A923,'Neizmirene obaveze JLS'!$A$8:$M$1500,10,FALSE)&gt;0,VLOOKUP($A923,'Neizmirene obaveze JLS'!$A$11:$M$1500,11,FALSE),VLOOKUP($A923,'Neizmirene obaveze JLS'!$A$11:$M$1500,13,FALSE)),0)))</f>
        <v/>
      </c>
      <c r="O923" s="87" t="str">
        <f>IF(A923=0,"",IF($A923&lt;=$A$1,VALUE(+VLOOKUP($A923,'Rashodi- plan-izvršenje'!$A$8:N$1500,'prenos-P-R-N'!O$1,FALSE)),IF($A923&lt;=A$2,VALUE(VLOOKUP($A923,'Prihodi- plan-izvršenje'!$A$8:$H$500,6,FALSE)),VALUE(VLOOKUP($A923,'Neizmirene obaveze JLS'!$A$8:$N$500,O$1,FALSE)))))</f>
        <v/>
      </c>
      <c r="P923" s="87" t="str">
        <f>IF(A923=0,"",IF(A923=0,0,IF(A923&gt;A$2,'šifarnik K-izvor'!G$3,+IF(Q923&lt;700,+'šifarnik K-izvor'!G$2,'šifarnik K-izvor'!G$1))))</f>
        <v/>
      </c>
      <c r="Q923" s="87">
        <f>IF($A923&lt;=$A$1,VALUE(+VLOOKUP($A923,'Rashodi- plan-izvršenje'!$A$8:O$1500,'prenos-P-R-N'!Q$1,FALSE)),IF($A923&lt;=$A$2,VLOOKUP($A923,'Prihodi- plan-izvršenje'!$A$4:$H$500,4,FALSE),IF($A923&lt;=$A$3,VLOOKUP(A923,'Neizmirene obaveze JLS'!$A$11:O$500,Q$1,FALSE),"")))</f>
        <v>0</v>
      </c>
      <c r="R923" s="88">
        <f>IF($A923&lt;=$A$1,VALUE(+VLOOKUP($A923,'Rashodi- plan-izvršenje'!$A$8:P$1500,'prenos-P-R-N'!R$1,FALSE)),IF($A923&lt;=$A$2,VLOOKUP($A923,'Prihodi- plan-izvršenje'!$A$4:$H$500,7,FALSE),""))</f>
        <v>0</v>
      </c>
      <c r="S923" s="88">
        <f>IF(A923=0,0,IF($A923&lt;=$A$1,VALUE(+VLOOKUP($A923,'Rashodi- plan-izvršenje'!$A$8:Q$1500,'prenos-P-R-N'!S$1,FALSE)),IF($A923&lt;=$A$2,VLOOKUP($A923,'Prihodi- plan-izvršenje'!$A$4:$H$500,8,FALSE),0)))</f>
        <v>0</v>
      </c>
      <c r="T923" s="88" t="str">
        <f>IF($A923&gt;$A$2,VLOOKUP($A923,'Neizmirene obaveze JLS'!$A$11:R$500,R$1,FALSE),"")</f>
        <v/>
      </c>
      <c r="U923" s="88">
        <f>IF($A923&gt;$A$2,VLOOKUP($A923,'Neizmirene obaveze JLS'!$A$11:S$500,S$1,FALSE),0)</f>
        <v>0</v>
      </c>
      <c r="V923" s="88">
        <f t="shared" si="83"/>
        <v>0</v>
      </c>
      <c r="W923" s="74"/>
      <c r="X923" s="74"/>
      <c r="Y923" s="74"/>
      <c r="Z923" s="74"/>
      <c r="AA923" s="193">
        <f t="shared" si="84"/>
        <v>1</v>
      </c>
      <c r="AB923" s="193" t="str">
        <f t="shared" si="85"/>
        <v/>
      </c>
    </row>
    <row r="924" spans="1:28">
      <c r="A924" s="89">
        <f>IF(AND(COUNTIF(A$1:A$3,"&gt;0")=1,MAX(A$8:A923)&lt;A$1),A923+1,IF(AND(COUNTIF(A$1:A$3,"&gt;0")=2,MAX(A$8:A923)&lt;A$2),A923+1,IF(AND(COUNTIF(A$1:A$3,"&gt;0")=3,MAX(A$8:A923)&lt;A$3),A923+1,0)))</f>
        <v>0</v>
      </c>
      <c r="B924" s="89" t="str">
        <f t="shared" si="86"/>
        <v/>
      </c>
      <c r="C924" s="89" t="str">
        <f t="shared" si="87"/>
        <v/>
      </c>
      <c r="D924" s="87" t="str">
        <f>IF($A924=0,"",IF($A924&lt;=$A$1,+VLOOKUP($A924,'Rashodi- plan-izvršenje'!$A$8:B$1500,'prenos-P-R-N'!D$1,FALSE),IF($A924&gt;$A$2,+VLOOKUP($A924,'Neizmirene obaveze JLS'!$A$11:B$500,'prenos-P-R-N'!D$1,FALSE),"")))</f>
        <v/>
      </c>
      <c r="E924" s="87" t="str">
        <f>IF($A924=0,"",IF($A924&lt;=$A$1,+VLOOKUP($A924,'Rashodi- plan-izvršenje'!$A$8:C$1500,'prenos-P-R-N'!E$1,FALSE),IF($A924&gt;$A$2,+VLOOKUP($A924,'Neizmirene obaveze JLS'!$A$11:C$500,'prenos-P-R-N'!E$1,FALSE),"")))</f>
        <v/>
      </c>
      <c r="F924" s="87" t="str">
        <f>IF($A924=0,"",IF($A924&lt;=$A$1,+VLOOKUP($A924,'Rashodi- plan-izvršenje'!$A$8:D$1500,'prenos-P-R-N'!F$1,FALSE),IF($A924&gt;$A$2,+VLOOKUP($A924,'Neizmirene obaveze JLS'!$A$11:D$500,'prenos-P-R-N'!F$1,FALSE),"")))</f>
        <v/>
      </c>
      <c r="G924" s="87" t="str">
        <f>IF($A924=0,"",IF($A924&lt;=$A$1,+VLOOKUP($A924,'Rashodi- plan-izvršenje'!$A$8:E$1500,'prenos-P-R-N'!G$1,FALSE),IF($A924&gt;$A$2,+VLOOKUP($A924,'Neizmirene obaveze JLS'!$A$11:E$500,'prenos-P-R-N'!G$1,FALSE),"")))</f>
        <v/>
      </c>
      <c r="H924" s="87" t="str">
        <f>IF($A924=0,"",IF($A924&lt;=$A$1,+VLOOKUP($A924,'Rashodi- plan-izvršenje'!$A$8:F$1500,'prenos-P-R-N'!H$1,FALSE),IF($A924&gt;$A$2,+VLOOKUP($A924,'Neizmirene obaveze JLS'!$A$11:F$500,'prenos-P-R-N'!H$1,FALSE),"")))</f>
        <v/>
      </c>
      <c r="I924" s="87" t="str">
        <f>IF($A924=0,"",IF($A924&lt;=$A$1,+VLOOKUP($A924,'Rashodi- plan-izvršenje'!$A$8:G$1500,'prenos-P-R-N'!I$1,FALSE),IF($A924&gt;$A$2,+VLOOKUP($A924,'Neizmirene obaveze JLS'!$A$11:G$500,'prenos-P-R-N'!I$1,FALSE),"")))</f>
        <v/>
      </c>
      <c r="J924" s="87" t="str">
        <f>IF($A924=0,"",IF($A924&lt;=$A$1,+VLOOKUP($A924,'Rashodi- plan-izvršenje'!$A$8:H$1500,'prenos-P-R-N'!J$1,FALSE),IF($A924&gt;$A$2,+VLOOKUP($A924,'Neizmirene obaveze JLS'!$A$11:H$500,'prenos-P-R-N'!J$1,FALSE),"")))</f>
        <v/>
      </c>
      <c r="K924" s="87" t="str">
        <f>IF($A924=0,"",IF($A924&lt;=$A$1,+VLOOKUP($A924,'Rashodi- plan-izvršenje'!$A$8:I$1500,'prenos-P-R-N'!K$1,FALSE),IF($A924&gt;$A$2,+VLOOKUP($A924,'Neizmirene obaveze JLS'!$A$11:I$500,'prenos-P-R-N'!K$1,FALSE),"")))</f>
        <v/>
      </c>
      <c r="L924" t="str">
        <f>IF(A924=0,"",IF(A924&lt;=A$1,+IF(VLOOKUP(A924,'Rashodi- plan-izvršenje'!A$8:J$1500,M$1,FALSE)&gt;0,"Програмска активност","Пројекат"),IF(A924&gt;A$2,+IF(VLOOKUP(A924,'Neizmirene obaveze JLS'!A$8:J$2008,M$1,FALSE)&gt;0,"Програмска активност","Пројекат"),"")))</f>
        <v/>
      </c>
      <c r="M924" s="87" t="str">
        <f>IF(A924=0,"",IF($A924&lt;=$A$1,+IF(VLOOKUP($A924,'Rashodi- plan-izvršenje'!$A$8:$M$1500,10,FALSE)&gt;0,VLOOKUP($A924,'Rashodi- plan-izvršenje'!$A$8:$M$1500,10,FALSE),VLOOKUP($A924,'Rashodi- plan-izvršenje'!$A$8:$M$1500,12,FALSE)),+IF($A924&gt;$A$2,IF(VLOOKUP($A924,'Neizmirene obaveze JLS'!$A$8:$M$1500,10,FALSE)&gt;0,VLOOKUP($A924,'Neizmirene obaveze JLS'!$A$11:$M$1500,10,FALSE),VLOOKUP($A924,'Neizmirene obaveze JLS'!$A$11:$M$1500,12,FALSE)),0)))</f>
        <v/>
      </c>
      <c r="N924" s="87" t="str">
        <f>IF(A924=0,"",IF($A924&lt;=$A$1,+IF(VLOOKUP(A924,'Rashodi- plan-izvršenje'!$A$8:$M$1500,10,FALSE)&gt;0,VLOOKUP(A924,'Rashodi- plan-izvršenje'!$A$8:$M$1500,11,FALSE),VLOOKUP(A924,'Rashodi- plan-izvršenje'!$A$8:$M$1500,13,FALSE)),+IF($A924&gt;$A$2,IF(VLOOKUP($A924,'Neizmirene obaveze JLS'!$A$8:$M$1500,10,FALSE)&gt;0,VLOOKUP($A924,'Neizmirene obaveze JLS'!$A$11:$M$1500,11,FALSE),VLOOKUP($A924,'Neizmirene obaveze JLS'!$A$11:$M$1500,13,FALSE)),0)))</f>
        <v/>
      </c>
      <c r="O924" s="87" t="str">
        <f>IF(A924=0,"",IF($A924&lt;=$A$1,VALUE(+VLOOKUP($A924,'Rashodi- plan-izvršenje'!$A$8:N$1500,'prenos-P-R-N'!O$1,FALSE)),IF($A924&lt;=A$2,VALUE(VLOOKUP($A924,'Prihodi- plan-izvršenje'!$A$8:$H$500,6,FALSE)),VALUE(VLOOKUP($A924,'Neizmirene obaveze JLS'!$A$8:$N$500,O$1,FALSE)))))</f>
        <v/>
      </c>
      <c r="P924" s="87" t="str">
        <f>IF(A924=0,"",IF(A924=0,0,IF(A924&gt;A$2,'šifarnik K-izvor'!G$3,+IF(Q924&lt;700,+'šifarnik K-izvor'!G$2,'šifarnik K-izvor'!G$1))))</f>
        <v/>
      </c>
      <c r="Q924" s="87">
        <f>IF($A924&lt;=$A$1,VALUE(+VLOOKUP($A924,'Rashodi- plan-izvršenje'!$A$8:O$1500,'prenos-P-R-N'!Q$1,FALSE)),IF($A924&lt;=$A$2,VLOOKUP($A924,'Prihodi- plan-izvršenje'!$A$4:$H$500,4,FALSE),IF($A924&lt;=$A$3,VLOOKUP(A924,'Neizmirene obaveze JLS'!$A$11:O$500,Q$1,FALSE),"")))</f>
        <v>0</v>
      </c>
      <c r="R924" s="88">
        <f>IF($A924&lt;=$A$1,VALUE(+VLOOKUP($A924,'Rashodi- plan-izvršenje'!$A$8:P$1500,'prenos-P-R-N'!R$1,FALSE)),IF($A924&lt;=$A$2,VLOOKUP($A924,'Prihodi- plan-izvršenje'!$A$4:$H$500,7,FALSE),""))</f>
        <v>0</v>
      </c>
      <c r="S924" s="88">
        <f>IF(A924=0,0,IF($A924&lt;=$A$1,VALUE(+VLOOKUP($A924,'Rashodi- plan-izvršenje'!$A$8:Q$1500,'prenos-P-R-N'!S$1,FALSE)),IF($A924&lt;=$A$2,VLOOKUP($A924,'Prihodi- plan-izvršenje'!$A$4:$H$500,8,FALSE),0)))</f>
        <v>0</v>
      </c>
      <c r="T924" s="88" t="str">
        <f>IF($A924&gt;$A$2,VLOOKUP($A924,'Neizmirene obaveze JLS'!$A$11:R$500,R$1,FALSE),"")</f>
        <v/>
      </c>
      <c r="U924" s="88">
        <f>IF($A924&gt;$A$2,VLOOKUP($A924,'Neizmirene obaveze JLS'!$A$11:S$500,S$1,FALSE),0)</f>
        <v>0</v>
      </c>
      <c r="V924" s="88">
        <f t="shared" si="83"/>
        <v>0</v>
      </c>
      <c r="W924" s="74"/>
      <c r="X924" s="74"/>
      <c r="Y924" s="74"/>
      <c r="Z924" s="74"/>
      <c r="AA924" s="193">
        <f t="shared" si="84"/>
        <v>1</v>
      </c>
      <c r="AB924" s="193" t="str">
        <f t="shared" si="85"/>
        <v/>
      </c>
    </row>
    <row r="925" spans="1:28">
      <c r="A925" s="89">
        <f>IF(AND(COUNTIF(A$1:A$3,"&gt;0")=1,MAX(A$8:A924)&lt;A$1),A924+1,IF(AND(COUNTIF(A$1:A$3,"&gt;0")=2,MAX(A$8:A924)&lt;A$2),A924+1,IF(AND(COUNTIF(A$1:A$3,"&gt;0")=3,MAX(A$8:A924)&lt;A$3),A924+1,0)))</f>
        <v>0</v>
      </c>
      <c r="B925" s="89" t="str">
        <f t="shared" si="86"/>
        <v/>
      </c>
      <c r="C925" s="89" t="str">
        <f t="shared" si="87"/>
        <v/>
      </c>
      <c r="D925" s="87" t="str">
        <f>IF($A925=0,"",IF($A925&lt;=$A$1,+VLOOKUP($A925,'Rashodi- plan-izvršenje'!$A$8:B$1500,'prenos-P-R-N'!D$1,FALSE),IF($A925&gt;$A$2,+VLOOKUP($A925,'Neizmirene obaveze JLS'!$A$11:B$500,'prenos-P-R-N'!D$1,FALSE),"")))</f>
        <v/>
      </c>
      <c r="E925" s="87" t="str">
        <f>IF($A925=0,"",IF($A925&lt;=$A$1,+VLOOKUP($A925,'Rashodi- plan-izvršenje'!$A$8:C$1500,'prenos-P-R-N'!E$1,FALSE),IF($A925&gt;$A$2,+VLOOKUP($A925,'Neizmirene obaveze JLS'!$A$11:C$500,'prenos-P-R-N'!E$1,FALSE),"")))</f>
        <v/>
      </c>
      <c r="F925" s="87" t="str">
        <f>IF($A925=0,"",IF($A925&lt;=$A$1,+VLOOKUP($A925,'Rashodi- plan-izvršenje'!$A$8:D$1500,'prenos-P-R-N'!F$1,FALSE),IF($A925&gt;$A$2,+VLOOKUP($A925,'Neizmirene obaveze JLS'!$A$11:D$500,'prenos-P-R-N'!F$1,FALSE),"")))</f>
        <v/>
      </c>
      <c r="G925" s="87" t="str">
        <f>IF($A925=0,"",IF($A925&lt;=$A$1,+VLOOKUP($A925,'Rashodi- plan-izvršenje'!$A$8:E$1500,'prenos-P-R-N'!G$1,FALSE),IF($A925&gt;$A$2,+VLOOKUP($A925,'Neizmirene obaveze JLS'!$A$11:E$500,'prenos-P-R-N'!G$1,FALSE),"")))</f>
        <v/>
      </c>
      <c r="H925" s="87" t="str">
        <f>IF($A925=0,"",IF($A925&lt;=$A$1,+VLOOKUP($A925,'Rashodi- plan-izvršenje'!$A$8:F$1500,'prenos-P-R-N'!H$1,FALSE),IF($A925&gt;$A$2,+VLOOKUP($A925,'Neizmirene obaveze JLS'!$A$11:F$500,'prenos-P-R-N'!H$1,FALSE),"")))</f>
        <v/>
      </c>
      <c r="I925" s="87" t="str">
        <f>IF($A925=0,"",IF($A925&lt;=$A$1,+VLOOKUP($A925,'Rashodi- plan-izvršenje'!$A$8:G$1500,'prenos-P-R-N'!I$1,FALSE),IF($A925&gt;$A$2,+VLOOKUP($A925,'Neizmirene obaveze JLS'!$A$11:G$500,'prenos-P-R-N'!I$1,FALSE),"")))</f>
        <v/>
      </c>
      <c r="J925" s="87" t="str">
        <f>IF($A925=0,"",IF($A925&lt;=$A$1,+VLOOKUP($A925,'Rashodi- plan-izvršenje'!$A$8:H$1500,'prenos-P-R-N'!J$1,FALSE),IF($A925&gt;$A$2,+VLOOKUP($A925,'Neizmirene obaveze JLS'!$A$11:H$500,'prenos-P-R-N'!J$1,FALSE),"")))</f>
        <v/>
      </c>
      <c r="K925" s="87" t="str">
        <f>IF($A925=0,"",IF($A925&lt;=$A$1,+VLOOKUP($A925,'Rashodi- plan-izvršenje'!$A$8:I$1500,'prenos-P-R-N'!K$1,FALSE),IF($A925&gt;$A$2,+VLOOKUP($A925,'Neizmirene obaveze JLS'!$A$11:I$500,'prenos-P-R-N'!K$1,FALSE),"")))</f>
        <v/>
      </c>
      <c r="L925" t="str">
        <f>IF(A925=0,"",IF(A925&lt;=A$1,+IF(VLOOKUP(A925,'Rashodi- plan-izvršenje'!A$8:J$1500,M$1,FALSE)&gt;0,"Програмска активност","Пројекат"),IF(A925&gt;A$2,+IF(VLOOKUP(A925,'Neizmirene obaveze JLS'!A$8:J$2008,M$1,FALSE)&gt;0,"Програмска активност","Пројекат"),"")))</f>
        <v/>
      </c>
      <c r="M925" s="87" t="str">
        <f>IF(A925=0,"",IF($A925&lt;=$A$1,+IF(VLOOKUP($A925,'Rashodi- plan-izvršenje'!$A$8:$M$1500,10,FALSE)&gt;0,VLOOKUP($A925,'Rashodi- plan-izvršenje'!$A$8:$M$1500,10,FALSE),VLOOKUP($A925,'Rashodi- plan-izvršenje'!$A$8:$M$1500,12,FALSE)),+IF($A925&gt;$A$2,IF(VLOOKUP($A925,'Neizmirene obaveze JLS'!$A$8:$M$1500,10,FALSE)&gt;0,VLOOKUP($A925,'Neizmirene obaveze JLS'!$A$11:$M$1500,10,FALSE),VLOOKUP($A925,'Neizmirene obaveze JLS'!$A$11:$M$1500,12,FALSE)),0)))</f>
        <v/>
      </c>
      <c r="N925" s="87" t="str">
        <f>IF(A925=0,"",IF($A925&lt;=$A$1,+IF(VLOOKUP(A925,'Rashodi- plan-izvršenje'!$A$8:$M$1500,10,FALSE)&gt;0,VLOOKUP(A925,'Rashodi- plan-izvršenje'!$A$8:$M$1500,11,FALSE),VLOOKUP(A925,'Rashodi- plan-izvršenje'!$A$8:$M$1500,13,FALSE)),+IF($A925&gt;$A$2,IF(VLOOKUP($A925,'Neizmirene obaveze JLS'!$A$8:$M$1500,10,FALSE)&gt;0,VLOOKUP($A925,'Neizmirene obaveze JLS'!$A$11:$M$1500,11,FALSE),VLOOKUP($A925,'Neizmirene obaveze JLS'!$A$11:$M$1500,13,FALSE)),0)))</f>
        <v/>
      </c>
      <c r="O925" s="87" t="str">
        <f>IF(A925=0,"",IF($A925&lt;=$A$1,VALUE(+VLOOKUP($A925,'Rashodi- plan-izvršenje'!$A$8:N$1500,'prenos-P-R-N'!O$1,FALSE)),IF($A925&lt;=A$2,VALUE(VLOOKUP($A925,'Prihodi- plan-izvršenje'!$A$8:$H$500,6,FALSE)),VALUE(VLOOKUP($A925,'Neizmirene obaveze JLS'!$A$8:$N$500,O$1,FALSE)))))</f>
        <v/>
      </c>
      <c r="P925" s="87" t="str">
        <f>IF(A925=0,"",IF(A925=0,0,IF(A925&gt;A$2,'šifarnik K-izvor'!G$3,+IF(Q925&lt;700,+'šifarnik K-izvor'!G$2,'šifarnik K-izvor'!G$1))))</f>
        <v/>
      </c>
      <c r="Q925" s="87">
        <f>IF($A925&lt;=$A$1,VALUE(+VLOOKUP($A925,'Rashodi- plan-izvršenje'!$A$8:O$1500,'prenos-P-R-N'!Q$1,FALSE)),IF($A925&lt;=$A$2,VLOOKUP($A925,'Prihodi- plan-izvršenje'!$A$4:$H$500,4,FALSE),IF($A925&lt;=$A$3,VLOOKUP(A925,'Neizmirene obaveze JLS'!$A$11:O$500,Q$1,FALSE),"")))</f>
        <v>0</v>
      </c>
      <c r="R925" s="88">
        <f>IF($A925&lt;=$A$1,VALUE(+VLOOKUP($A925,'Rashodi- plan-izvršenje'!$A$8:P$1500,'prenos-P-R-N'!R$1,FALSE)),IF($A925&lt;=$A$2,VLOOKUP($A925,'Prihodi- plan-izvršenje'!$A$4:$H$500,7,FALSE),""))</f>
        <v>0</v>
      </c>
      <c r="S925" s="88">
        <f>IF(A925=0,0,IF($A925&lt;=$A$1,VALUE(+VLOOKUP($A925,'Rashodi- plan-izvršenje'!$A$8:Q$1500,'prenos-P-R-N'!S$1,FALSE)),IF($A925&lt;=$A$2,VLOOKUP($A925,'Prihodi- plan-izvršenje'!$A$4:$H$500,8,FALSE),0)))</f>
        <v>0</v>
      </c>
      <c r="T925" s="88" t="str">
        <f>IF($A925&gt;$A$2,VLOOKUP($A925,'Neizmirene obaveze JLS'!$A$11:R$500,R$1,FALSE),"")</f>
        <v/>
      </c>
      <c r="U925" s="88">
        <f>IF($A925&gt;$A$2,VLOOKUP($A925,'Neizmirene obaveze JLS'!$A$11:S$500,S$1,FALSE),0)</f>
        <v>0</v>
      </c>
      <c r="V925" s="88">
        <f t="shared" si="83"/>
        <v>0</v>
      </c>
      <c r="W925" s="74"/>
      <c r="X925" s="74"/>
      <c r="Y925" s="74"/>
      <c r="Z925" s="74"/>
      <c r="AA925" s="193">
        <f t="shared" si="84"/>
        <v>1</v>
      </c>
      <c r="AB925" s="193" t="str">
        <f t="shared" si="85"/>
        <v/>
      </c>
    </row>
    <row r="926" spans="1:28">
      <c r="A926" s="89">
        <f>IF(AND(COUNTIF(A$1:A$3,"&gt;0")=1,MAX(A$8:A925)&lt;A$1),A925+1,IF(AND(COUNTIF(A$1:A$3,"&gt;0")=2,MAX(A$8:A925)&lt;A$2),A925+1,IF(AND(COUNTIF(A$1:A$3,"&gt;0")=3,MAX(A$8:A925)&lt;A$3),A925+1,0)))</f>
        <v>0</v>
      </c>
      <c r="B926" s="89" t="str">
        <f t="shared" si="86"/>
        <v/>
      </c>
      <c r="C926" s="89" t="str">
        <f t="shared" si="87"/>
        <v/>
      </c>
      <c r="D926" s="87" t="str">
        <f>IF($A926=0,"",IF($A926&lt;=$A$1,+VLOOKUP($A926,'Rashodi- plan-izvršenje'!$A$8:B$1500,'prenos-P-R-N'!D$1,FALSE),IF($A926&gt;$A$2,+VLOOKUP($A926,'Neizmirene obaveze JLS'!$A$11:B$500,'prenos-P-R-N'!D$1,FALSE),"")))</f>
        <v/>
      </c>
      <c r="E926" s="87" t="str">
        <f>IF($A926=0,"",IF($A926&lt;=$A$1,+VLOOKUP($A926,'Rashodi- plan-izvršenje'!$A$8:C$1500,'prenos-P-R-N'!E$1,FALSE),IF($A926&gt;$A$2,+VLOOKUP($A926,'Neizmirene obaveze JLS'!$A$11:C$500,'prenos-P-R-N'!E$1,FALSE),"")))</f>
        <v/>
      </c>
      <c r="F926" s="87" t="str">
        <f>IF($A926=0,"",IF($A926&lt;=$A$1,+VLOOKUP($A926,'Rashodi- plan-izvršenje'!$A$8:D$1500,'prenos-P-R-N'!F$1,FALSE),IF($A926&gt;$A$2,+VLOOKUP($A926,'Neizmirene obaveze JLS'!$A$11:D$500,'prenos-P-R-N'!F$1,FALSE),"")))</f>
        <v/>
      </c>
      <c r="G926" s="87" t="str">
        <f>IF($A926=0,"",IF($A926&lt;=$A$1,+VLOOKUP($A926,'Rashodi- plan-izvršenje'!$A$8:E$1500,'prenos-P-R-N'!G$1,FALSE),IF($A926&gt;$A$2,+VLOOKUP($A926,'Neizmirene obaveze JLS'!$A$11:E$500,'prenos-P-R-N'!G$1,FALSE),"")))</f>
        <v/>
      </c>
      <c r="H926" s="87" t="str">
        <f>IF($A926=0,"",IF($A926&lt;=$A$1,+VLOOKUP($A926,'Rashodi- plan-izvršenje'!$A$8:F$1500,'prenos-P-R-N'!H$1,FALSE),IF($A926&gt;$A$2,+VLOOKUP($A926,'Neizmirene obaveze JLS'!$A$11:F$500,'prenos-P-R-N'!H$1,FALSE),"")))</f>
        <v/>
      </c>
      <c r="I926" s="87" t="str">
        <f>IF($A926=0,"",IF($A926&lt;=$A$1,+VLOOKUP($A926,'Rashodi- plan-izvršenje'!$A$8:G$1500,'prenos-P-R-N'!I$1,FALSE),IF($A926&gt;$A$2,+VLOOKUP($A926,'Neizmirene obaveze JLS'!$A$11:G$500,'prenos-P-R-N'!I$1,FALSE),"")))</f>
        <v/>
      </c>
      <c r="J926" s="87" t="str">
        <f>IF($A926=0,"",IF($A926&lt;=$A$1,+VLOOKUP($A926,'Rashodi- plan-izvršenje'!$A$8:H$1500,'prenos-P-R-N'!J$1,FALSE),IF($A926&gt;$A$2,+VLOOKUP($A926,'Neizmirene obaveze JLS'!$A$11:H$500,'prenos-P-R-N'!J$1,FALSE),"")))</f>
        <v/>
      </c>
      <c r="K926" s="87" t="str">
        <f>IF($A926=0,"",IF($A926&lt;=$A$1,+VLOOKUP($A926,'Rashodi- plan-izvršenje'!$A$8:I$1500,'prenos-P-R-N'!K$1,FALSE),IF($A926&gt;$A$2,+VLOOKUP($A926,'Neizmirene obaveze JLS'!$A$11:I$500,'prenos-P-R-N'!K$1,FALSE),"")))</f>
        <v/>
      </c>
      <c r="L926" t="str">
        <f>IF(A926=0,"",IF(A926&lt;=A$1,+IF(VLOOKUP(A926,'Rashodi- plan-izvršenje'!A$8:J$1500,M$1,FALSE)&gt;0,"Програмска активност","Пројекат"),IF(A926&gt;A$2,+IF(VLOOKUP(A926,'Neizmirene obaveze JLS'!A$8:J$2008,M$1,FALSE)&gt;0,"Програмска активност","Пројекат"),"")))</f>
        <v/>
      </c>
      <c r="M926" s="87" t="str">
        <f>IF(A926=0,"",IF($A926&lt;=$A$1,+IF(VLOOKUP($A926,'Rashodi- plan-izvršenje'!$A$8:$M$1500,10,FALSE)&gt;0,VLOOKUP($A926,'Rashodi- plan-izvršenje'!$A$8:$M$1500,10,FALSE),VLOOKUP($A926,'Rashodi- plan-izvršenje'!$A$8:$M$1500,12,FALSE)),+IF($A926&gt;$A$2,IF(VLOOKUP($A926,'Neizmirene obaveze JLS'!$A$8:$M$1500,10,FALSE)&gt;0,VLOOKUP($A926,'Neizmirene obaveze JLS'!$A$11:$M$1500,10,FALSE),VLOOKUP($A926,'Neizmirene obaveze JLS'!$A$11:$M$1500,12,FALSE)),0)))</f>
        <v/>
      </c>
      <c r="N926" s="87" t="str">
        <f>IF(A926=0,"",IF($A926&lt;=$A$1,+IF(VLOOKUP(A926,'Rashodi- plan-izvršenje'!$A$8:$M$1500,10,FALSE)&gt;0,VLOOKUP(A926,'Rashodi- plan-izvršenje'!$A$8:$M$1500,11,FALSE),VLOOKUP(A926,'Rashodi- plan-izvršenje'!$A$8:$M$1500,13,FALSE)),+IF($A926&gt;$A$2,IF(VLOOKUP($A926,'Neizmirene obaveze JLS'!$A$8:$M$1500,10,FALSE)&gt;0,VLOOKUP($A926,'Neizmirene obaveze JLS'!$A$11:$M$1500,11,FALSE),VLOOKUP($A926,'Neizmirene obaveze JLS'!$A$11:$M$1500,13,FALSE)),0)))</f>
        <v/>
      </c>
      <c r="O926" s="87" t="str">
        <f>IF(A926=0,"",IF($A926&lt;=$A$1,VALUE(+VLOOKUP($A926,'Rashodi- plan-izvršenje'!$A$8:N$1500,'prenos-P-R-N'!O$1,FALSE)),IF($A926&lt;=A$2,VALUE(VLOOKUP($A926,'Prihodi- plan-izvršenje'!$A$8:$H$500,6,FALSE)),VALUE(VLOOKUP($A926,'Neizmirene obaveze JLS'!$A$8:$N$500,O$1,FALSE)))))</f>
        <v/>
      </c>
      <c r="P926" s="87" t="str">
        <f>IF(A926=0,"",IF(A926=0,0,IF(A926&gt;A$2,'šifarnik K-izvor'!G$3,+IF(Q926&lt;700,+'šifarnik K-izvor'!G$2,'šifarnik K-izvor'!G$1))))</f>
        <v/>
      </c>
      <c r="Q926" s="87">
        <f>IF($A926&lt;=$A$1,VALUE(+VLOOKUP($A926,'Rashodi- plan-izvršenje'!$A$8:O$1500,'prenos-P-R-N'!Q$1,FALSE)),IF($A926&lt;=$A$2,VLOOKUP($A926,'Prihodi- plan-izvršenje'!$A$4:$H$500,4,FALSE),IF($A926&lt;=$A$3,VLOOKUP(A926,'Neizmirene obaveze JLS'!$A$11:O$500,Q$1,FALSE),"")))</f>
        <v>0</v>
      </c>
      <c r="R926" s="88">
        <f>IF($A926&lt;=$A$1,VALUE(+VLOOKUP($A926,'Rashodi- plan-izvršenje'!$A$8:P$1500,'prenos-P-R-N'!R$1,FALSE)),IF($A926&lt;=$A$2,VLOOKUP($A926,'Prihodi- plan-izvršenje'!$A$4:$H$500,7,FALSE),""))</f>
        <v>0</v>
      </c>
      <c r="S926" s="88">
        <f>IF(A926=0,0,IF($A926&lt;=$A$1,VALUE(+VLOOKUP($A926,'Rashodi- plan-izvršenje'!$A$8:Q$1500,'prenos-P-R-N'!S$1,FALSE)),IF($A926&lt;=$A$2,VLOOKUP($A926,'Prihodi- plan-izvršenje'!$A$4:$H$500,8,FALSE),0)))</f>
        <v>0</v>
      </c>
      <c r="T926" s="88" t="str">
        <f>IF($A926&gt;$A$2,VLOOKUP($A926,'Neizmirene obaveze JLS'!$A$11:R$500,R$1,FALSE),"")</f>
        <v/>
      </c>
      <c r="U926" s="88">
        <f>IF($A926&gt;$A$2,VLOOKUP($A926,'Neizmirene obaveze JLS'!$A$11:S$500,S$1,FALSE),0)</f>
        <v>0</v>
      </c>
      <c r="V926" s="88">
        <f t="shared" si="83"/>
        <v>0</v>
      </c>
      <c r="W926" s="74"/>
      <c r="X926" s="74"/>
      <c r="Y926" s="74"/>
      <c r="Z926" s="74"/>
      <c r="AA926" s="193">
        <f t="shared" si="84"/>
        <v>1</v>
      </c>
      <c r="AB926" s="193" t="str">
        <f t="shared" si="85"/>
        <v/>
      </c>
    </row>
    <row r="927" spans="1:28">
      <c r="A927" s="89">
        <f>IF(AND(COUNTIF(A$1:A$3,"&gt;0")=1,MAX(A$8:A926)&lt;A$1),A926+1,IF(AND(COUNTIF(A$1:A$3,"&gt;0")=2,MAX(A$8:A926)&lt;A$2),A926+1,IF(AND(COUNTIF(A$1:A$3,"&gt;0")=3,MAX(A$8:A926)&lt;A$3),A926+1,0)))</f>
        <v>0</v>
      </c>
      <c r="B927" s="89" t="str">
        <f t="shared" si="86"/>
        <v/>
      </c>
      <c r="C927" s="89" t="str">
        <f t="shared" si="87"/>
        <v/>
      </c>
      <c r="D927" s="87" t="str">
        <f>IF($A927=0,"",IF($A927&lt;=$A$1,+VLOOKUP($A927,'Rashodi- plan-izvršenje'!$A$8:B$1500,'prenos-P-R-N'!D$1,FALSE),IF($A927&gt;$A$2,+VLOOKUP($A927,'Neizmirene obaveze JLS'!$A$11:B$500,'prenos-P-R-N'!D$1,FALSE),"")))</f>
        <v/>
      </c>
      <c r="E927" s="87" t="str">
        <f>IF($A927=0,"",IF($A927&lt;=$A$1,+VLOOKUP($A927,'Rashodi- plan-izvršenje'!$A$8:C$1500,'prenos-P-R-N'!E$1,FALSE),IF($A927&gt;$A$2,+VLOOKUP($A927,'Neizmirene obaveze JLS'!$A$11:C$500,'prenos-P-R-N'!E$1,FALSE),"")))</f>
        <v/>
      </c>
      <c r="F927" s="87" t="str">
        <f>IF($A927=0,"",IF($A927&lt;=$A$1,+VLOOKUP($A927,'Rashodi- plan-izvršenje'!$A$8:D$1500,'prenos-P-R-N'!F$1,FALSE),IF($A927&gt;$A$2,+VLOOKUP($A927,'Neizmirene obaveze JLS'!$A$11:D$500,'prenos-P-R-N'!F$1,FALSE),"")))</f>
        <v/>
      </c>
      <c r="G927" s="87" t="str">
        <f>IF($A927=0,"",IF($A927&lt;=$A$1,+VLOOKUP($A927,'Rashodi- plan-izvršenje'!$A$8:E$1500,'prenos-P-R-N'!G$1,FALSE),IF($A927&gt;$A$2,+VLOOKUP($A927,'Neizmirene obaveze JLS'!$A$11:E$500,'prenos-P-R-N'!G$1,FALSE),"")))</f>
        <v/>
      </c>
      <c r="H927" s="87" t="str">
        <f>IF($A927=0,"",IF($A927&lt;=$A$1,+VLOOKUP($A927,'Rashodi- plan-izvršenje'!$A$8:F$1500,'prenos-P-R-N'!H$1,FALSE),IF($A927&gt;$A$2,+VLOOKUP($A927,'Neizmirene obaveze JLS'!$A$11:F$500,'prenos-P-R-N'!H$1,FALSE),"")))</f>
        <v/>
      </c>
      <c r="I927" s="87" t="str">
        <f>IF($A927=0,"",IF($A927&lt;=$A$1,+VLOOKUP($A927,'Rashodi- plan-izvršenje'!$A$8:G$1500,'prenos-P-R-N'!I$1,FALSE),IF($A927&gt;$A$2,+VLOOKUP($A927,'Neizmirene obaveze JLS'!$A$11:G$500,'prenos-P-R-N'!I$1,FALSE),"")))</f>
        <v/>
      </c>
      <c r="J927" s="87" t="str">
        <f>IF($A927=0,"",IF($A927&lt;=$A$1,+VLOOKUP($A927,'Rashodi- plan-izvršenje'!$A$8:H$1500,'prenos-P-R-N'!J$1,FALSE),IF($A927&gt;$A$2,+VLOOKUP($A927,'Neizmirene obaveze JLS'!$A$11:H$500,'prenos-P-R-N'!J$1,FALSE),"")))</f>
        <v/>
      </c>
      <c r="K927" s="87" t="str">
        <f>IF($A927=0,"",IF($A927&lt;=$A$1,+VLOOKUP($A927,'Rashodi- plan-izvršenje'!$A$8:I$1500,'prenos-P-R-N'!K$1,FALSE),IF($A927&gt;$A$2,+VLOOKUP($A927,'Neizmirene obaveze JLS'!$A$11:I$500,'prenos-P-R-N'!K$1,FALSE),"")))</f>
        <v/>
      </c>
      <c r="L927" t="str">
        <f>IF(A927=0,"",IF(A927&lt;=A$1,+IF(VLOOKUP(A927,'Rashodi- plan-izvršenje'!A$8:J$1500,M$1,FALSE)&gt;0,"Програмска активност","Пројекат"),IF(A927&gt;A$2,+IF(VLOOKUP(A927,'Neizmirene obaveze JLS'!A$8:J$2008,M$1,FALSE)&gt;0,"Програмска активност","Пројекат"),"")))</f>
        <v/>
      </c>
      <c r="M927" s="87" t="str">
        <f>IF(A927=0,"",IF($A927&lt;=$A$1,+IF(VLOOKUP($A927,'Rashodi- plan-izvršenje'!$A$8:$M$1500,10,FALSE)&gt;0,VLOOKUP($A927,'Rashodi- plan-izvršenje'!$A$8:$M$1500,10,FALSE),VLOOKUP($A927,'Rashodi- plan-izvršenje'!$A$8:$M$1500,12,FALSE)),+IF($A927&gt;$A$2,IF(VLOOKUP($A927,'Neizmirene obaveze JLS'!$A$8:$M$1500,10,FALSE)&gt;0,VLOOKUP($A927,'Neizmirene obaveze JLS'!$A$11:$M$1500,10,FALSE),VLOOKUP($A927,'Neizmirene obaveze JLS'!$A$11:$M$1500,12,FALSE)),0)))</f>
        <v/>
      </c>
      <c r="N927" s="87" t="str">
        <f>IF(A927=0,"",IF($A927&lt;=$A$1,+IF(VLOOKUP(A927,'Rashodi- plan-izvršenje'!$A$8:$M$1500,10,FALSE)&gt;0,VLOOKUP(A927,'Rashodi- plan-izvršenje'!$A$8:$M$1500,11,FALSE),VLOOKUP(A927,'Rashodi- plan-izvršenje'!$A$8:$M$1500,13,FALSE)),+IF($A927&gt;$A$2,IF(VLOOKUP($A927,'Neizmirene obaveze JLS'!$A$8:$M$1500,10,FALSE)&gt;0,VLOOKUP($A927,'Neizmirene obaveze JLS'!$A$11:$M$1500,11,FALSE),VLOOKUP($A927,'Neizmirene obaveze JLS'!$A$11:$M$1500,13,FALSE)),0)))</f>
        <v/>
      </c>
      <c r="O927" s="87" t="str">
        <f>IF(A927=0,"",IF($A927&lt;=$A$1,VALUE(+VLOOKUP($A927,'Rashodi- plan-izvršenje'!$A$8:N$1500,'prenos-P-R-N'!O$1,FALSE)),IF($A927&lt;=A$2,VALUE(VLOOKUP($A927,'Prihodi- plan-izvršenje'!$A$8:$H$500,6,FALSE)),VALUE(VLOOKUP($A927,'Neizmirene obaveze JLS'!$A$8:$N$500,O$1,FALSE)))))</f>
        <v/>
      </c>
      <c r="P927" s="87" t="str">
        <f>IF(A927=0,"",IF(A927=0,0,IF(A927&gt;A$2,'šifarnik K-izvor'!G$3,+IF(Q927&lt;700,+'šifarnik K-izvor'!G$2,'šifarnik K-izvor'!G$1))))</f>
        <v/>
      </c>
      <c r="Q927" s="87">
        <f>IF($A927&lt;=$A$1,VALUE(+VLOOKUP($A927,'Rashodi- plan-izvršenje'!$A$8:O$1500,'prenos-P-R-N'!Q$1,FALSE)),IF($A927&lt;=$A$2,VLOOKUP($A927,'Prihodi- plan-izvršenje'!$A$4:$H$500,4,FALSE),IF($A927&lt;=$A$3,VLOOKUP(A927,'Neizmirene obaveze JLS'!$A$11:O$500,Q$1,FALSE),"")))</f>
        <v>0</v>
      </c>
      <c r="R927" s="88">
        <f>IF($A927&lt;=$A$1,VALUE(+VLOOKUP($A927,'Rashodi- plan-izvršenje'!$A$8:P$1500,'prenos-P-R-N'!R$1,FALSE)),IF($A927&lt;=$A$2,VLOOKUP($A927,'Prihodi- plan-izvršenje'!$A$4:$H$500,7,FALSE),""))</f>
        <v>0</v>
      </c>
      <c r="S927" s="88">
        <f>IF(A927=0,0,IF($A927&lt;=$A$1,VALUE(+VLOOKUP($A927,'Rashodi- plan-izvršenje'!$A$8:Q$1500,'prenos-P-R-N'!S$1,FALSE)),IF($A927&lt;=$A$2,VLOOKUP($A927,'Prihodi- plan-izvršenje'!$A$4:$H$500,8,FALSE),0)))</f>
        <v>0</v>
      </c>
      <c r="T927" s="88" t="str">
        <f>IF($A927&gt;$A$2,VLOOKUP($A927,'Neizmirene obaveze JLS'!$A$11:R$500,R$1,FALSE),"")</f>
        <v/>
      </c>
      <c r="U927" s="88">
        <f>IF($A927&gt;$A$2,VLOOKUP($A927,'Neizmirene obaveze JLS'!$A$11:S$500,S$1,FALSE),0)</f>
        <v>0</v>
      </c>
      <c r="V927" s="88">
        <f t="shared" si="83"/>
        <v>0</v>
      </c>
      <c r="W927" s="74"/>
      <c r="X927" s="74"/>
      <c r="Y927" s="74"/>
      <c r="Z927" s="74"/>
      <c r="AA927" s="193">
        <f t="shared" si="84"/>
        <v>1</v>
      </c>
      <c r="AB927" s="193" t="str">
        <f t="shared" si="85"/>
        <v/>
      </c>
    </row>
    <row r="928" spans="1:28">
      <c r="A928" s="89">
        <f>IF(AND(COUNTIF(A$1:A$3,"&gt;0")=1,MAX(A$8:A927)&lt;A$1),A927+1,IF(AND(COUNTIF(A$1:A$3,"&gt;0")=2,MAX(A$8:A927)&lt;A$2),A927+1,IF(AND(COUNTIF(A$1:A$3,"&gt;0")=3,MAX(A$8:A927)&lt;A$3),A927+1,0)))</f>
        <v>0</v>
      </c>
      <c r="B928" s="89" t="str">
        <f t="shared" si="86"/>
        <v/>
      </c>
      <c r="C928" s="89" t="str">
        <f t="shared" si="87"/>
        <v/>
      </c>
      <c r="D928" s="87" t="str">
        <f>IF($A928=0,"",IF($A928&lt;=$A$1,+VLOOKUP($A928,'Rashodi- plan-izvršenje'!$A$8:B$1500,'prenos-P-R-N'!D$1,FALSE),IF($A928&gt;$A$2,+VLOOKUP($A928,'Neizmirene obaveze JLS'!$A$11:B$500,'prenos-P-R-N'!D$1,FALSE),"")))</f>
        <v/>
      </c>
      <c r="E928" s="87" t="str">
        <f>IF($A928=0,"",IF($A928&lt;=$A$1,+VLOOKUP($A928,'Rashodi- plan-izvršenje'!$A$8:C$1500,'prenos-P-R-N'!E$1,FALSE),IF($A928&gt;$A$2,+VLOOKUP($A928,'Neizmirene obaveze JLS'!$A$11:C$500,'prenos-P-R-N'!E$1,FALSE),"")))</f>
        <v/>
      </c>
      <c r="F928" s="87" t="str">
        <f>IF($A928=0,"",IF($A928&lt;=$A$1,+VLOOKUP($A928,'Rashodi- plan-izvršenje'!$A$8:D$1500,'prenos-P-R-N'!F$1,FALSE),IF($A928&gt;$A$2,+VLOOKUP($A928,'Neizmirene obaveze JLS'!$A$11:D$500,'prenos-P-R-N'!F$1,FALSE),"")))</f>
        <v/>
      </c>
      <c r="G928" s="87" t="str">
        <f>IF($A928=0,"",IF($A928&lt;=$A$1,+VLOOKUP($A928,'Rashodi- plan-izvršenje'!$A$8:E$1500,'prenos-P-R-N'!G$1,FALSE),IF($A928&gt;$A$2,+VLOOKUP($A928,'Neizmirene obaveze JLS'!$A$11:E$500,'prenos-P-R-N'!G$1,FALSE),"")))</f>
        <v/>
      </c>
      <c r="H928" s="87" t="str">
        <f>IF($A928=0,"",IF($A928&lt;=$A$1,+VLOOKUP($A928,'Rashodi- plan-izvršenje'!$A$8:F$1500,'prenos-P-R-N'!H$1,FALSE),IF($A928&gt;$A$2,+VLOOKUP($A928,'Neizmirene obaveze JLS'!$A$11:F$500,'prenos-P-R-N'!H$1,FALSE),"")))</f>
        <v/>
      </c>
      <c r="I928" s="87" t="str">
        <f>IF($A928=0,"",IF($A928&lt;=$A$1,+VLOOKUP($A928,'Rashodi- plan-izvršenje'!$A$8:G$1500,'prenos-P-R-N'!I$1,FALSE),IF($A928&gt;$A$2,+VLOOKUP($A928,'Neizmirene obaveze JLS'!$A$11:G$500,'prenos-P-R-N'!I$1,FALSE),"")))</f>
        <v/>
      </c>
      <c r="J928" s="87" t="str">
        <f>IF($A928=0,"",IF($A928&lt;=$A$1,+VLOOKUP($A928,'Rashodi- plan-izvršenje'!$A$8:H$1500,'prenos-P-R-N'!J$1,FALSE),IF($A928&gt;$A$2,+VLOOKUP($A928,'Neizmirene obaveze JLS'!$A$11:H$500,'prenos-P-R-N'!J$1,FALSE),"")))</f>
        <v/>
      </c>
      <c r="K928" s="87" t="str">
        <f>IF($A928=0,"",IF($A928&lt;=$A$1,+VLOOKUP($A928,'Rashodi- plan-izvršenje'!$A$8:I$1500,'prenos-P-R-N'!K$1,FALSE),IF($A928&gt;$A$2,+VLOOKUP($A928,'Neizmirene obaveze JLS'!$A$11:I$500,'prenos-P-R-N'!K$1,FALSE),"")))</f>
        <v/>
      </c>
      <c r="L928" t="str">
        <f>IF(A928=0,"",IF(A928&lt;=A$1,+IF(VLOOKUP(A928,'Rashodi- plan-izvršenje'!A$8:J$1500,M$1,FALSE)&gt;0,"Програмска активност","Пројекат"),IF(A928&gt;A$2,+IF(VLOOKUP(A928,'Neizmirene obaveze JLS'!A$8:J$2008,M$1,FALSE)&gt;0,"Програмска активност","Пројекат"),"")))</f>
        <v/>
      </c>
      <c r="M928" s="87" t="str">
        <f>IF(A928=0,"",IF($A928&lt;=$A$1,+IF(VLOOKUP($A928,'Rashodi- plan-izvršenje'!$A$8:$M$1500,10,FALSE)&gt;0,VLOOKUP($A928,'Rashodi- plan-izvršenje'!$A$8:$M$1500,10,FALSE),VLOOKUP($A928,'Rashodi- plan-izvršenje'!$A$8:$M$1500,12,FALSE)),+IF($A928&gt;$A$2,IF(VLOOKUP($A928,'Neizmirene obaveze JLS'!$A$8:$M$1500,10,FALSE)&gt;0,VLOOKUP($A928,'Neizmirene obaveze JLS'!$A$11:$M$1500,10,FALSE),VLOOKUP($A928,'Neizmirene obaveze JLS'!$A$11:$M$1500,12,FALSE)),0)))</f>
        <v/>
      </c>
      <c r="N928" s="87" t="str">
        <f>IF(A928=0,"",IF($A928&lt;=$A$1,+IF(VLOOKUP(A928,'Rashodi- plan-izvršenje'!$A$8:$M$1500,10,FALSE)&gt;0,VLOOKUP(A928,'Rashodi- plan-izvršenje'!$A$8:$M$1500,11,FALSE),VLOOKUP(A928,'Rashodi- plan-izvršenje'!$A$8:$M$1500,13,FALSE)),+IF($A928&gt;$A$2,IF(VLOOKUP($A928,'Neizmirene obaveze JLS'!$A$8:$M$1500,10,FALSE)&gt;0,VLOOKUP($A928,'Neizmirene obaveze JLS'!$A$11:$M$1500,11,FALSE),VLOOKUP($A928,'Neizmirene obaveze JLS'!$A$11:$M$1500,13,FALSE)),0)))</f>
        <v/>
      </c>
      <c r="O928" s="87" t="str">
        <f>IF(A928=0,"",IF($A928&lt;=$A$1,VALUE(+VLOOKUP($A928,'Rashodi- plan-izvršenje'!$A$8:N$1500,'prenos-P-R-N'!O$1,FALSE)),IF($A928&lt;=A$2,VALUE(VLOOKUP($A928,'Prihodi- plan-izvršenje'!$A$8:$H$500,6,FALSE)),VALUE(VLOOKUP($A928,'Neizmirene obaveze JLS'!$A$8:$N$500,O$1,FALSE)))))</f>
        <v/>
      </c>
      <c r="P928" s="87" t="str">
        <f>IF(A928=0,"",IF(A928=0,0,IF(A928&gt;A$2,'šifarnik K-izvor'!G$3,+IF(Q928&lt;700,+'šifarnik K-izvor'!G$2,'šifarnik K-izvor'!G$1))))</f>
        <v/>
      </c>
      <c r="Q928" s="87">
        <f>IF($A928&lt;=$A$1,VALUE(+VLOOKUP($A928,'Rashodi- plan-izvršenje'!$A$8:O$1500,'prenos-P-R-N'!Q$1,FALSE)),IF($A928&lt;=$A$2,VLOOKUP($A928,'Prihodi- plan-izvršenje'!$A$4:$H$500,4,FALSE),IF($A928&lt;=$A$3,VLOOKUP(A928,'Neizmirene obaveze JLS'!$A$11:O$500,Q$1,FALSE),"")))</f>
        <v>0</v>
      </c>
      <c r="R928" s="88">
        <f>IF($A928&lt;=$A$1,VALUE(+VLOOKUP($A928,'Rashodi- plan-izvršenje'!$A$8:P$1500,'prenos-P-R-N'!R$1,FALSE)),IF($A928&lt;=$A$2,VLOOKUP($A928,'Prihodi- plan-izvršenje'!$A$4:$H$500,7,FALSE),""))</f>
        <v>0</v>
      </c>
      <c r="S928" s="88">
        <f>IF(A928=0,0,IF($A928&lt;=$A$1,VALUE(+VLOOKUP($A928,'Rashodi- plan-izvršenje'!$A$8:Q$1500,'prenos-P-R-N'!S$1,FALSE)),IF($A928&lt;=$A$2,VLOOKUP($A928,'Prihodi- plan-izvršenje'!$A$4:$H$500,8,FALSE),0)))</f>
        <v>0</v>
      </c>
      <c r="T928" s="88" t="str">
        <f>IF($A928&gt;$A$2,VLOOKUP($A928,'Neizmirene obaveze JLS'!$A$11:R$500,R$1,FALSE),"")</f>
        <v/>
      </c>
      <c r="U928" s="88">
        <f>IF($A928&gt;$A$2,VLOOKUP($A928,'Neizmirene obaveze JLS'!$A$11:S$500,S$1,FALSE),0)</f>
        <v>0</v>
      </c>
      <c r="V928" s="88">
        <f t="shared" si="83"/>
        <v>0</v>
      </c>
      <c r="W928" s="74"/>
      <c r="X928" s="74"/>
      <c r="Y928" s="74"/>
      <c r="Z928" s="74"/>
      <c r="AA928" s="193">
        <f t="shared" si="84"/>
        <v>1</v>
      </c>
      <c r="AB928" s="193" t="str">
        <f t="shared" si="85"/>
        <v/>
      </c>
    </row>
    <row r="929" spans="1:28">
      <c r="A929" s="89">
        <f>IF(AND(COUNTIF(A$1:A$3,"&gt;0")=1,MAX(A$8:A928)&lt;A$1),A928+1,IF(AND(COUNTIF(A$1:A$3,"&gt;0")=2,MAX(A$8:A928)&lt;A$2),A928+1,IF(AND(COUNTIF(A$1:A$3,"&gt;0")=3,MAX(A$8:A928)&lt;A$3),A928+1,0)))</f>
        <v>0</v>
      </c>
      <c r="B929" s="89" t="str">
        <f t="shared" si="86"/>
        <v/>
      </c>
      <c r="C929" s="89" t="str">
        <f t="shared" si="87"/>
        <v/>
      </c>
      <c r="D929" s="87" t="str">
        <f>IF($A929=0,"",IF($A929&lt;=$A$1,+VLOOKUP($A929,'Rashodi- plan-izvršenje'!$A$8:B$1500,'prenos-P-R-N'!D$1,FALSE),IF($A929&gt;$A$2,+VLOOKUP($A929,'Neizmirene obaveze JLS'!$A$11:B$500,'prenos-P-R-N'!D$1,FALSE),"")))</f>
        <v/>
      </c>
      <c r="E929" s="87" t="str">
        <f>IF($A929=0,"",IF($A929&lt;=$A$1,+VLOOKUP($A929,'Rashodi- plan-izvršenje'!$A$8:C$1500,'prenos-P-R-N'!E$1,FALSE),IF($A929&gt;$A$2,+VLOOKUP($A929,'Neizmirene obaveze JLS'!$A$11:C$500,'prenos-P-R-N'!E$1,FALSE),"")))</f>
        <v/>
      </c>
      <c r="F929" s="87" t="str">
        <f>IF($A929=0,"",IF($A929&lt;=$A$1,+VLOOKUP($A929,'Rashodi- plan-izvršenje'!$A$8:D$1500,'prenos-P-R-N'!F$1,FALSE),IF($A929&gt;$A$2,+VLOOKUP($A929,'Neizmirene obaveze JLS'!$A$11:D$500,'prenos-P-R-N'!F$1,FALSE),"")))</f>
        <v/>
      </c>
      <c r="G929" s="87" t="str">
        <f>IF($A929=0,"",IF($A929&lt;=$A$1,+VLOOKUP($A929,'Rashodi- plan-izvršenje'!$A$8:E$1500,'prenos-P-R-N'!G$1,FALSE),IF($A929&gt;$A$2,+VLOOKUP($A929,'Neizmirene obaveze JLS'!$A$11:E$500,'prenos-P-R-N'!G$1,FALSE),"")))</f>
        <v/>
      </c>
      <c r="H929" s="87" t="str">
        <f>IF($A929=0,"",IF($A929&lt;=$A$1,+VLOOKUP($A929,'Rashodi- plan-izvršenje'!$A$8:F$1500,'prenos-P-R-N'!H$1,FALSE),IF($A929&gt;$A$2,+VLOOKUP($A929,'Neizmirene obaveze JLS'!$A$11:F$500,'prenos-P-R-N'!H$1,FALSE),"")))</f>
        <v/>
      </c>
      <c r="I929" s="87" t="str">
        <f>IF($A929=0,"",IF($A929&lt;=$A$1,+VLOOKUP($A929,'Rashodi- plan-izvršenje'!$A$8:G$1500,'prenos-P-R-N'!I$1,FALSE),IF($A929&gt;$A$2,+VLOOKUP($A929,'Neizmirene obaveze JLS'!$A$11:G$500,'prenos-P-R-N'!I$1,FALSE),"")))</f>
        <v/>
      </c>
      <c r="J929" s="87" t="str">
        <f>IF($A929=0,"",IF($A929&lt;=$A$1,+VLOOKUP($A929,'Rashodi- plan-izvršenje'!$A$8:H$1500,'prenos-P-R-N'!J$1,FALSE),IF($A929&gt;$A$2,+VLOOKUP($A929,'Neizmirene obaveze JLS'!$A$11:H$500,'prenos-P-R-N'!J$1,FALSE),"")))</f>
        <v/>
      </c>
      <c r="K929" s="87" t="str">
        <f>IF($A929=0,"",IF($A929&lt;=$A$1,+VLOOKUP($A929,'Rashodi- plan-izvršenje'!$A$8:I$1500,'prenos-P-R-N'!K$1,FALSE),IF($A929&gt;$A$2,+VLOOKUP($A929,'Neizmirene obaveze JLS'!$A$11:I$500,'prenos-P-R-N'!K$1,FALSE),"")))</f>
        <v/>
      </c>
      <c r="L929" t="str">
        <f>IF(A929=0,"",IF(A929&lt;=A$1,+IF(VLOOKUP(A929,'Rashodi- plan-izvršenje'!A$8:J$1500,M$1,FALSE)&gt;0,"Програмска активност","Пројекат"),IF(A929&gt;A$2,+IF(VLOOKUP(A929,'Neizmirene obaveze JLS'!A$8:J$2008,M$1,FALSE)&gt;0,"Програмска активност","Пројекат"),"")))</f>
        <v/>
      </c>
      <c r="M929" s="87" t="str">
        <f>IF(A929=0,"",IF($A929&lt;=$A$1,+IF(VLOOKUP($A929,'Rashodi- plan-izvršenje'!$A$8:$M$1500,10,FALSE)&gt;0,VLOOKUP($A929,'Rashodi- plan-izvršenje'!$A$8:$M$1500,10,FALSE),VLOOKUP($A929,'Rashodi- plan-izvršenje'!$A$8:$M$1500,12,FALSE)),+IF($A929&gt;$A$2,IF(VLOOKUP($A929,'Neizmirene obaveze JLS'!$A$8:$M$1500,10,FALSE)&gt;0,VLOOKUP($A929,'Neizmirene obaveze JLS'!$A$11:$M$1500,10,FALSE),VLOOKUP($A929,'Neizmirene obaveze JLS'!$A$11:$M$1500,12,FALSE)),0)))</f>
        <v/>
      </c>
      <c r="N929" s="87" t="str">
        <f>IF(A929=0,"",IF($A929&lt;=$A$1,+IF(VLOOKUP(A929,'Rashodi- plan-izvršenje'!$A$8:$M$1500,10,FALSE)&gt;0,VLOOKUP(A929,'Rashodi- plan-izvršenje'!$A$8:$M$1500,11,FALSE),VLOOKUP(A929,'Rashodi- plan-izvršenje'!$A$8:$M$1500,13,FALSE)),+IF($A929&gt;$A$2,IF(VLOOKUP($A929,'Neizmirene obaveze JLS'!$A$8:$M$1500,10,FALSE)&gt;0,VLOOKUP($A929,'Neizmirene obaveze JLS'!$A$11:$M$1500,11,FALSE),VLOOKUP($A929,'Neizmirene obaveze JLS'!$A$11:$M$1500,13,FALSE)),0)))</f>
        <v/>
      </c>
      <c r="O929" s="87" t="str">
        <f>IF(A929=0,"",IF($A929&lt;=$A$1,VALUE(+VLOOKUP($A929,'Rashodi- plan-izvršenje'!$A$8:N$1500,'prenos-P-R-N'!O$1,FALSE)),IF($A929&lt;=A$2,VALUE(VLOOKUP($A929,'Prihodi- plan-izvršenje'!$A$8:$H$500,6,FALSE)),VALUE(VLOOKUP($A929,'Neizmirene obaveze JLS'!$A$8:$N$500,O$1,FALSE)))))</f>
        <v/>
      </c>
      <c r="P929" s="87" t="str">
        <f>IF(A929=0,"",IF(A929=0,0,IF(A929&gt;A$2,'šifarnik K-izvor'!G$3,+IF(Q929&lt;700,+'šifarnik K-izvor'!G$2,'šifarnik K-izvor'!G$1))))</f>
        <v/>
      </c>
      <c r="Q929" s="87">
        <f>IF($A929&lt;=$A$1,VALUE(+VLOOKUP($A929,'Rashodi- plan-izvršenje'!$A$8:O$1500,'prenos-P-R-N'!Q$1,FALSE)),IF($A929&lt;=$A$2,VLOOKUP($A929,'Prihodi- plan-izvršenje'!$A$4:$H$500,4,FALSE),IF($A929&lt;=$A$3,VLOOKUP(A929,'Neizmirene obaveze JLS'!$A$11:O$500,Q$1,FALSE),"")))</f>
        <v>0</v>
      </c>
      <c r="R929" s="88">
        <f>IF($A929&lt;=$A$1,VALUE(+VLOOKUP($A929,'Rashodi- plan-izvršenje'!$A$8:P$1500,'prenos-P-R-N'!R$1,FALSE)),IF($A929&lt;=$A$2,VLOOKUP($A929,'Prihodi- plan-izvršenje'!$A$4:$H$500,7,FALSE),""))</f>
        <v>0</v>
      </c>
      <c r="S929" s="88">
        <f>IF(A929=0,0,IF($A929&lt;=$A$1,VALUE(+VLOOKUP($A929,'Rashodi- plan-izvršenje'!$A$8:Q$1500,'prenos-P-R-N'!S$1,FALSE)),IF($A929&lt;=$A$2,VLOOKUP($A929,'Prihodi- plan-izvršenje'!$A$4:$H$500,8,FALSE),0)))</f>
        <v>0</v>
      </c>
      <c r="T929" s="88" t="str">
        <f>IF($A929&gt;$A$2,VLOOKUP($A929,'Neizmirene obaveze JLS'!$A$11:R$500,R$1,FALSE),"")</f>
        <v/>
      </c>
      <c r="U929" s="88">
        <f>IF($A929&gt;$A$2,VLOOKUP($A929,'Neizmirene obaveze JLS'!$A$11:S$500,S$1,FALSE),0)</f>
        <v>0</v>
      </c>
      <c r="V929" s="88">
        <f t="shared" si="83"/>
        <v>0</v>
      </c>
      <c r="W929" s="74"/>
      <c r="X929" s="74"/>
      <c r="Y929" s="74"/>
      <c r="Z929" s="74"/>
      <c r="AA929" s="193">
        <f t="shared" si="84"/>
        <v>1</v>
      </c>
      <c r="AB929" s="193" t="str">
        <f t="shared" si="85"/>
        <v/>
      </c>
    </row>
    <row r="930" spans="1:28">
      <c r="A930" s="89">
        <f>IF(AND(COUNTIF(A$1:A$3,"&gt;0")=1,MAX(A$8:A929)&lt;A$1),A929+1,IF(AND(COUNTIF(A$1:A$3,"&gt;0")=2,MAX(A$8:A929)&lt;A$2),A929+1,IF(AND(COUNTIF(A$1:A$3,"&gt;0")=3,MAX(A$8:A929)&lt;A$3),A929+1,0)))</f>
        <v>0</v>
      </c>
      <c r="B930" s="89" t="str">
        <f t="shared" si="86"/>
        <v/>
      </c>
      <c r="C930" s="89" t="str">
        <f t="shared" si="87"/>
        <v/>
      </c>
      <c r="D930" s="87" t="str">
        <f>IF($A930=0,"",IF($A930&lt;=$A$1,+VLOOKUP($A930,'Rashodi- plan-izvršenje'!$A$8:B$1500,'prenos-P-R-N'!D$1,FALSE),IF($A930&gt;$A$2,+VLOOKUP($A930,'Neizmirene obaveze JLS'!$A$11:B$500,'prenos-P-R-N'!D$1,FALSE),"")))</f>
        <v/>
      </c>
      <c r="E930" s="87" t="str">
        <f>IF($A930=0,"",IF($A930&lt;=$A$1,+VLOOKUP($A930,'Rashodi- plan-izvršenje'!$A$8:C$1500,'prenos-P-R-N'!E$1,FALSE),IF($A930&gt;$A$2,+VLOOKUP($A930,'Neizmirene obaveze JLS'!$A$11:C$500,'prenos-P-R-N'!E$1,FALSE),"")))</f>
        <v/>
      </c>
      <c r="F930" s="87" t="str">
        <f>IF($A930=0,"",IF($A930&lt;=$A$1,+VLOOKUP($A930,'Rashodi- plan-izvršenje'!$A$8:D$1500,'prenos-P-R-N'!F$1,FALSE),IF($A930&gt;$A$2,+VLOOKUP($A930,'Neizmirene obaveze JLS'!$A$11:D$500,'prenos-P-R-N'!F$1,FALSE),"")))</f>
        <v/>
      </c>
      <c r="G930" s="87" t="str">
        <f>IF($A930=0,"",IF($A930&lt;=$A$1,+VLOOKUP($A930,'Rashodi- plan-izvršenje'!$A$8:E$1500,'prenos-P-R-N'!G$1,FALSE),IF($A930&gt;$A$2,+VLOOKUP($A930,'Neizmirene obaveze JLS'!$A$11:E$500,'prenos-P-R-N'!G$1,FALSE),"")))</f>
        <v/>
      </c>
      <c r="H930" s="87" t="str">
        <f>IF($A930=0,"",IF($A930&lt;=$A$1,+VLOOKUP($A930,'Rashodi- plan-izvršenje'!$A$8:F$1500,'prenos-P-R-N'!H$1,FALSE),IF($A930&gt;$A$2,+VLOOKUP($A930,'Neizmirene obaveze JLS'!$A$11:F$500,'prenos-P-R-N'!H$1,FALSE),"")))</f>
        <v/>
      </c>
      <c r="I930" s="87" t="str">
        <f>IF($A930=0,"",IF($A930&lt;=$A$1,+VLOOKUP($A930,'Rashodi- plan-izvršenje'!$A$8:G$1500,'prenos-P-R-N'!I$1,FALSE),IF($A930&gt;$A$2,+VLOOKUP($A930,'Neizmirene obaveze JLS'!$A$11:G$500,'prenos-P-R-N'!I$1,FALSE),"")))</f>
        <v/>
      </c>
      <c r="J930" s="87" t="str">
        <f>IF($A930=0,"",IF($A930&lt;=$A$1,+VLOOKUP($A930,'Rashodi- plan-izvršenje'!$A$8:H$1500,'prenos-P-R-N'!J$1,FALSE),IF($A930&gt;$A$2,+VLOOKUP($A930,'Neizmirene obaveze JLS'!$A$11:H$500,'prenos-P-R-N'!J$1,FALSE),"")))</f>
        <v/>
      </c>
      <c r="K930" s="87" t="str">
        <f>IF($A930=0,"",IF($A930&lt;=$A$1,+VLOOKUP($A930,'Rashodi- plan-izvršenje'!$A$8:I$1500,'prenos-P-R-N'!K$1,FALSE),IF($A930&gt;$A$2,+VLOOKUP($A930,'Neizmirene obaveze JLS'!$A$11:I$500,'prenos-P-R-N'!K$1,FALSE),"")))</f>
        <v/>
      </c>
      <c r="L930" t="str">
        <f>IF(A930=0,"",IF(A930&lt;=A$1,+IF(VLOOKUP(A930,'Rashodi- plan-izvršenje'!A$8:J$1500,M$1,FALSE)&gt;0,"Програмска активност","Пројекат"),IF(A930&gt;A$2,+IF(VLOOKUP(A930,'Neizmirene obaveze JLS'!A$8:J$2008,M$1,FALSE)&gt;0,"Програмска активност","Пројекат"),"")))</f>
        <v/>
      </c>
      <c r="M930" s="87" t="str">
        <f>IF(A930=0,"",IF($A930&lt;=$A$1,+IF(VLOOKUP($A930,'Rashodi- plan-izvršenje'!$A$8:$M$1500,10,FALSE)&gt;0,VLOOKUP($A930,'Rashodi- plan-izvršenje'!$A$8:$M$1500,10,FALSE),VLOOKUP($A930,'Rashodi- plan-izvršenje'!$A$8:$M$1500,12,FALSE)),+IF($A930&gt;$A$2,IF(VLOOKUP($A930,'Neizmirene obaveze JLS'!$A$8:$M$1500,10,FALSE)&gt;0,VLOOKUP($A930,'Neizmirene obaveze JLS'!$A$11:$M$1500,10,FALSE),VLOOKUP($A930,'Neizmirene obaveze JLS'!$A$11:$M$1500,12,FALSE)),0)))</f>
        <v/>
      </c>
      <c r="N930" s="87" t="str">
        <f>IF(A930=0,"",IF($A930&lt;=$A$1,+IF(VLOOKUP(A930,'Rashodi- plan-izvršenje'!$A$8:$M$1500,10,FALSE)&gt;0,VLOOKUP(A930,'Rashodi- plan-izvršenje'!$A$8:$M$1500,11,FALSE),VLOOKUP(A930,'Rashodi- plan-izvršenje'!$A$8:$M$1500,13,FALSE)),+IF($A930&gt;$A$2,IF(VLOOKUP($A930,'Neizmirene obaveze JLS'!$A$8:$M$1500,10,FALSE)&gt;0,VLOOKUP($A930,'Neizmirene obaveze JLS'!$A$11:$M$1500,11,FALSE),VLOOKUP($A930,'Neizmirene obaveze JLS'!$A$11:$M$1500,13,FALSE)),0)))</f>
        <v/>
      </c>
      <c r="O930" s="87" t="str">
        <f>IF(A930=0,"",IF($A930&lt;=$A$1,VALUE(+VLOOKUP($A930,'Rashodi- plan-izvršenje'!$A$8:N$1500,'prenos-P-R-N'!O$1,FALSE)),IF($A930&lt;=A$2,VALUE(VLOOKUP($A930,'Prihodi- plan-izvršenje'!$A$8:$H$500,6,FALSE)),VALUE(VLOOKUP($A930,'Neizmirene obaveze JLS'!$A$8:$N$500,O$1,FALSE)))))</f>
        <v/>
      </c>
      <c r="P930" s="87" t="str">
        <f>IF(A930=0,"",IF(A930=0,0,IF(A930&gt;A$2,'šifarnik K-izvor'!G$3,+IF(Q930&lt;700,+'šifarnik K-izvor'!G$2,'šifarnik K-izvor'!G$1))))</f>
        <v/>
      </c>
      <c r="Q930" s="87">
        <f>IF($A930&lt;=$A$1,VALUE(+VLOOKUP($A930,'Rashodi- plan-izvršenje'!$A$8:O$1500,'prenos-P-R-N'!Q$1,FALSE)),IF($A930&lt;=$A$2,VLOOKUP($A930,'Prihodi- plan-izvršenje'!$A$4:$H$500,4,FALSE),IF($A930&lt;=$A$3,VLOOKUP(A930,'Neizmirene obaveze JLS'!$A$11:O$500,Q$1,FALSE),"")))</f>
        <v>0</v>
      </c>
      <c r="R930" s="88">
        <f>IF($A930&lt;=$A$1,VALUE(+VLOOKUP($A930,'Rashodi- plan-izvršenje'!$A$8:P$1500,'prenos-P-R-N'!R$1,FALSE)),IF($A930&lt;=$A$2,VLOOKUP($A930,'Prihodi- plan-izvršenje'!$A$4:$H$500,7,FALSE),""))</f>
        <v>0</v>
      </c>
      <c r="S930" s="88">
        <f>IF(A930=0,0,IF($A930&lt;=$A$1,VALUE(+VLOOKUP($A930,'Rashodi- plan-izvršenje'!$A$8:Q$1500,'prenos-P-R-N'!S$1,FALSE)),IF($A930&lt;=$A$2,VLOOKUP($A930,'Prihodi- plan-izvršenje'!$A$4:$H$500,8,FALSE),0)))</f>
        <v>0</v>
      </c>
      <c r="T930" s="88" t="str">
        <f>IF($A930&gt;$A$2,VLOOKUP($A930,'Neizmirene obaveze JLS'!$A$11:R$500,R$1,FALSE),"")</f>
        <v/>
      </c>
      <c r="U930" s="88">
        <f>IF($A930&gt;$A$2,VLOOKUP($A930,'Neizmirene obaveze JLS'!$A$11:S$500,S$1,FALSE),0)</f>
        <v>0</v>
      </c>
      <c r="V930" s="88">
        <f t="shared" si="83"/>
        <v>0</v>
      </c>
      <c r="W930" s="74"/>
      <c r="X930" s="74"/>
      <c r="Y930" s="74"/>
      <c r="Z930" s="74"/>
      <c r="AA930" s="193">
        <f t="shared" si="84"/>
        <v>1</v>
      </c>
      <c r="AB930" s="193" t="str">
        <f t="shared" si="85"/>
        <v/>
      </c>
    </row>
    <row r="931" spans="1:28">
      <c r="A931" s="89">
        <f>IF(AND(COUNTIF(A$1:A$3,"&gt;0")=1,MAX(A$8:A930)&lt;A$1),A930+1,IF(AND(COUNTIF(A$1:A$3,"&gt;0")=2,MAX(A$8:A930)&lt;A$2),A930+1,IF(AND(COUNTIF(A$1:A$3,"&gt;0")=3,MAX(A$8:A930)&lt;A$3),A930+1,0)))</f>
        <v>0</v>
      </c>
      <c r="B931" s="89" t="str">
        <f t="shared" si="86"/>
        <v/>
      </c>
      <c r="C931" s="89" t="str">
        <f t="shared" si="87"/>
        <v/>
      </c>
      <c r="D931" s="87" t="str">
        <f>IF($A931=0,"",IF($A931&lt;=$A$1,+VLOOKUP($A931,'Rashodi- plan-izvršenje'!$A$8:B$1500,'prenos-P-R-N'!D$1,FALSE),IF($A931&gt;$A$2,+VLOOKUP($A931,'Neizmirene obaveze JLS'!$A$11:B$500,'prenos-P-R-N'!D$1,FALSE),"")))</f>
        <v/>
      </c>
      <c r="E931" s="87" t="str">
        <f>IF($A931=0,"",IF($A931&lt;=$A$1,+VLOOKUP($A931,'Rashodi- plan-izvršenje'!$A$8:C$1500,'prenos-P-R-N'!E$1,FALSE),IF($A931&gt;$A$2,+VLOOKUP($A931,'Neizmirene obaveze JLS'!$A$11:C$500,'prenos-P-R-N'!E$1,FALSE),"")))</f>
        <v/>
      </c>
      <c r="F931" s="87" t="str">
        <f>IF($A931=0,"",IF($A931&lt;=$A$1,+VLOOKUP($A931,'Rashodi- plan-izvršenje'!$A$8:D$1500,'prenos-P-R-N'!F$1,FALSE),IF($A931&gt;$A$2,+VLOOKUP($A931,'Neizmirene obaveze JLS'!$A$11:D$500,'prenos-P-R-N'!F$1,FALSE),"")))</f>
        <v/>
      </c>
      <c r="G931" s="87" t="str">
        <f>IF($A931=0,"",IF($A931&lt;=$A$1,+VLOOKUP($A931,'Rashodi- plan-izvršenje'!$A$8:E$1500,'prenos-P-R-N'!G$1,FALSE),IF($A931&gt;$A$2,+VLOOKUP($A931,'Neizmirene obaveze JLS'!$A$11:E$500,'prenos-P-R-N'!G$1,FALSE),"")))</f>
        <v/>
      </c>
      <c r="H931" s="87" t="str">
        <f>IF($A931=0,"",IF($A931&lt;=$A$1,+VLOOKUP($A931,'Rashodi- plan-izvršenje'!$A$8:F$1500,'prenos-P-R-N'!H$1,FALSE),IF($A931&gt;$A$2,+VLOOKUP($A931,'Neizmirene obaveze JLS'!$A$11:F$500,'prenos-P-R-N'!H$1,FALSE),"")))</f>
        <v/>
      </c>
      <c r="I931" s="87" t="str">
        <f>IF($A931=0,"",IF($A931&lt;=$A$1,+VLOOKUP($A931,'Rashodi- plan-izvršenje'!$A$8:G$1500,'prenos-P-R-N'!I$1,FALSE),IF($A931&gt;$A$2,+VLOOKUP($A931,'Neizmirene obaveze JLS'!$A$11:G$500,'prenos-P-R-N'!I$1,FALSE),"")))</f>
        <v/>
      </c>
      <c r="J931" s="87" t="str">
        <f>IF($A931=0,"",IF($A931&lt;=$A$1,+VLOOKUP($A931,'Rashodi- plan-izvršenje'!$A$8:H$1500,'prenos-P-R-N'!J$1,FALSE),IF($A931&gt;$A$2,+VLOOKUP($A931,'Neizmirene obaveze JLS'!$A$11:H$500,'prenos-P-R-N'!J$1,FALSE),"")))</f>
        <v/>
      </c>
      <c r="K931" s="87" t="str">
        <f>IF($A931=0,"",IF($A931&lt;=$A$1,+VLOOKUP($A931,'Rashodi- plan-izvršenje'!$A$8:I$1500,'prenos-P-R-N'!K$1,FALSE),IF($A931&gt;$A$2,+VLOOKUP($A931,'Neizmirene obaveze JLS'!$A$11:I$500,'prenos-P-R-N'!K$1,FALSE),"")))</f>
        <v/>
      </c>
      <c r="L931" t="str">
        <f>IF(A931=0,"",IF(A931&lt;=A$1,+IF(VLOOKUP(A931,'Rashodi- plan-izvršenje'!A$8:J$1500,M$1,FALSE)&gt;0,"Програмска активност","Пројекат"),IF(A931&gt;A$2,+IF(VLOOKUP(A931,'Neizmirene obaveze JLS'!A$8:J$2008,M$1,FALSE)&gt;0,"Програмска активност","Пројекат"),"")))</f>
        <v/>
      </c>
      <c r="M931" s="87" t="str">
        <f>IF(A931=0,"",IF($A931&lt;=$A$1,+IF(VLOOKUP($A931,'Rashodi- plan-izvršenje'!$A$8:$M$1500,10,FALSE)&gt;0,VLOOKUP($A931,'Rashodi- plan-izvršenje'!$A$8:$M$1500,10,FALSE),VLOOKUP($A931,'Rashodi- plan-izvršenje'!$A$8:$M$1500,12,FALSE)),+IF($A931&gt;$A$2,IF(VLOOKUP($A931,'Neizmirene obaveze JLS'!$A$8:$M$1500,10,FALSE)&gt;0,VLOOKUP($A931,'Neizmirene obaveze JLS'!$A$11:$M$1500,10,FALSE),VLOOKUP($A931,'Neizmirene obaveze JLS'!$A$11:$M$1500,12,FALSE)),0)))</f>
        <v/>
      </c>
      <c r="N931" s="87" t="str">
        <f>IF(A931=0,"",IF($A931&lt;=$A$1,+IF(VLOOKUP(A931,'Rashodi- plan-izvršenje'!$A$8:$M$1500,10,FALSE)&gt;0,VLOOKUP(A931,'Rashodi- plan-izvršenje'!$A$8:$M$1500,11,FALSE),VLOOKUP(A931,'Rashodi- plan-izvršenje'!$A$8:$M$1500,13,FALSE)),+IF($A931&gt;$A$2,IF(VLOOKUP($A931,'Neizmirene obaveze JLS'!$A$8:$M$1500,10,FALSE)&gt;0,VLOOKUP($A931,'Neizmirene obaveze JLS'!$A$11:$M$1500,11,FALSE),VLOOKUP($A931,'Neizmirene obaveze JLS'!$A$11:$M$1500,13,FALSE)),0)))</f>
        <v/>
      </c>
      <c r="O931" s="87" t="str">
        <f>IF(A931=0,"",IF($A931&lt;=$A$1,VALUE(+VLOOKUP($A931,'Rashodi- plan-izvršenje'!$A$8:N$1500,'prenos-P-R-N'!O$1,FALSE)),IF($A931&lt;=A$2,VALUE(VLOOKUP($A931,'Prihodi- plan-izvršenje'!$A$8:$H$500,6,FALSE)),VALUE(VLOOKUP($A931,'Neizmirene obaveze JLS'!$A$8:$N$500,O$1,FALSE)))))</f>
        <v/>
      </c>
      <c r="P931" s="87" t="str">
        <f>IF(A931=0,"",IF(A931=0,0,IF(A931&gt;A$2,'šifarnik K-izvor'!G$3,+IF(Q931&lt;700,+'šifarnik K-izvor'!G$2,'šifarnik K-izvor'!G$1))))</f>
        <v/>
      </c>
      <c r="Q931" s="87">
        <f>IF($A931&lt;=$A$1,VALUE(+VLOOKUP($A931,'Rashodi- plan-izvršenje'!$A$8:O$1500,'prenos-P-R-N'!Q$1,FALSE)),IF($A931&lt;=$A$2,VLOOKUP($A931,'Prihodi- plan-izvršenje'!$A$4:$H$500,4,FALSE),IF($A931&lt;=$A$3,VLOOKUP(A931,'Neizmirene obaveze JLS'!$A$11:O$500,Q$1,FALSE),"")))</f>
        <v>0</v>
      </c>
      <c r="R931" s="88">
        <f>IF($A931&lt;=$A$1,VALUE(+VLOOKUP($A931,'Rashodi- plan-izvršenje'!$A$8:P$1500,'prenos-P-R-N'!R$1,FALSE)),IF($A931&lt;=$A$2,VLOOKUP($A931,'Prihodi- plan-izvršenje'!$A$4:$H$500,7,FALSE),""))</f>
        <v>0</v>
      </c>
      <c r="S931" s="88">
        <f>IF(A931=0,0,IF($A931&lt;=$A$1,VALUE(+VLOOKUP($A931,'Rashodi- plan-izvršenje'!$A$8:Q$1500,'prenos-P-R-N'!S$1,FALSE)),IF($A931&lt;=$A$2,VLOOKUP($A931,'Prihodi- plan-izvršenje'!$A$4:$H$500,8,FALSE),0)))</f>
        <v>0</v>
      </c>
      <c r="T931" s="88" t="str">
        <f>IF($A931&gt;$A$2,VLOOKUP($A931,'Neizmirene obaveze JLS'!$A$11:R$500,R$1,FALSE),"")</f>
        <v/>
      </c>
      <c r="U931" s="88">
        <f>IF($A931&gt;$A$2,VLOOKUP($A931,'Neizmirene obaveze JLS'!$A$11:S$500,S$1,FALSE),0)</f>
        <v>0</v>
      </c>
      <c r="V931" s="88">
        <f t="shared" si="83"/>
        <v>0</v>
      </c>
      <c r="W931" s="74"/>
      <c r="X931" s="74"/>
      <c r="Y931" s="74"/>
      <c r="Z931" s="74"/>
      <c r="AA931" s="193">
        <f t="shared" si="84"/>
        <v>1</v>
      </c>
      <c r="AB931" s="193" t="str">
        <f t="shared" si="85"/>
        <v/>
      </c>
    </row>
    <row r="932" spans="1:28">
      <c r="A932" s="89">
        <f>IF(AND(COUNTIF(A$1:A$3,"&gt;0")=1,MAX(A$8:A931)&lt;A$1),A931+1,IF(AND(COUNTIF(A$1:A$3,"&gt;0")=2,MAX(A$8:A931)&lt;A$2),A931+1,IF(AND(COUNTIF(A$1:A$3,"&gt;0")=3,MAX(A$8:A931)&lt;A$3),A931+1,0)))</f>
        <v>0</v>
      </c>
      <c r="B932" s="89" t="str">
        <f t="shared" si="86"/>
        <v/>
      </c>
      <c r="C932" s="89" t="str">
        <f t="shared" si="87"/>
        <v/>
      </c>
      <c r="D932" s="87" t="str">
        <f>IF($A932=0,"",IF($A932&lt;=$A$1,+VLOOKUP($A932,'Rashodi- plan-izvršenje'!$A$8:B$1500,'prenos-P-R-N'!D$1,FALSE),IF($A932&gt;$A$2,+VLOOKUP($A932,'Neizmirene obaveze JLS'!$A$11:B$500,'prenos-P-R-N'!D$1,FALSE),"")))</f>
        <v/>
      </c>
      <c r="E932" s="87" t="str">
        <f>IF($A932=0,"",IF($A932&lt;=$A$1,+VLOOKUP($A932,'Rashodi- plan-izvršenje'!$A$8:C$1500,'prenos-P-R-N'!E$1,FALSE),IF($A932&gt;$A$2,+VLOOKUP($A932,'Neizmirene obaveze JLS'!$A$11:C$500,'prenos-P-R-N'!E$1,FALSE),"")))</f>
        <v/>
      </c>
      <c r="F932" s="87" t="str">
        <f>IF($A932=0,"",IF($A932&lt;=$A$1,+VLOOKUP($A932,'Rashodi- plan-izvršenje'!$A$8:D$1500,'prenos-P-R-N'!F$1,FALSE),IF($A932&gt;$A$2,+VLOOKUP($A932,'Neizmirene obaveze JLS'!$A$11:D$500,'prenos-P-R-N'!F$1,FALSE),"")))</f>
        <v/>
      </c>
      <c r="G932" s="87" t="str">
        <f>IF($A932=0,"",IF($A932&lt;=$A$1,+VLOOKUP($A932,'Rashodi- plan-izvršenje'!$A$8:E$1500,'prenos-P-R-N'!G$1,FALSE),IF($A932&gt;$A$2,+VLOOKUP($A932,'Neizmirene obaveze JLS'!$A$11:E$500,'prenos-P-R-N'!G$1,FALSE),"")))</f>
        <v/>
      </c>
      <c r="H932" s="87" t="str">
        <f>IF($A932=0,"",IF($A932&lt;=$A$1,+VLOOKUP($A932,'Rashodi- plan-izvršenje'!$A$8:F$1500,'prenos-P-R-N'!H$1,FALSE),IF($A932&gt;$A$2,+VLOOKUP($A932,'Neizmirene obaveze JLS'!$A$11:F$500,'prenos-P-R-N'!H$1,FALSE),"")))</f>
        <v/>
      </c>
      <c r="I932" s="87" t="str">
        <f>IF($A932=0,"",IF($A932&lt;=$A$1,+VLOOKUP($A932,'Rashodi- plan-izvršenje'!$A$8:G$1500,'prenos-P-R-N'!I$1,FALSE),IF($A932&gt;$A$2,+VLOOKUP($A932,'Neizmirene obaveze JLS'!$A$11:G$500,'prenos-P-R-N'!I$1,FALSE),"")))</f>
        <v/>
      </c>
      <c r="J932" s="87" t="str">
        <f>IF($A932=0,"",IF($A932&lt;=$A$1,+VLOOKUP($A932,'Rashodi- plan-izvršenje'!$A$8:H$1500,'prenos-P-R-N'!J$1,FALSE),IF($A932&gt;$A$2,+VLOOKUP($A932,'Neizmirene obaveze JLS'!$A$11:H$500,'prenos-P-R-N'!J$1,FALSE),"")))</f>
        <v/>
      </c>
      <c r="K932" s="87" t="str">
        <f>IF($A932=0,"",IF($A932&lt;=$A$1,+VLOOKUP($A932,'Rashodi- plan-izvršenje'!$A$8:I$1500,'prenos-P-R-N'!K$1,FALSE),IF($A932&gt;$A$2,+VLOOKUP($A932,'Neizmirene obaveze JLS'!$A$11:I$500,'prenos-P-R-N'!K$1,FALSE),"")))</f>
        <v/>
      </c>
      <c r="L932" t="str">
        <f>IF(A932=0,"",IF(A932&lt;=A$1,+IF(VLOOKUP(A932,'Rashodi- plan-izvršenje'!A$8:J$1500,M$1,FALSE)&gt;0,"Програмска активност","Пројекат"),IF(A932&gt;A$2,+IF(VLOOKUP(A932,'Neizmirene obaveze JLS'!A$8:J$2008,M$1,FALSE)&gt;0,"Програмска активност","Пројекат"),"")))</f>
        <v/>
      </c>
      <c r="M932" s="87" t="str">
        <f>IF(A932=0,"",IF($A932&lt;=$A$1,+IF(VLOOKUP($A932,'Rashodi- plan-izvršenje'!$A$8:$M$1500,10,FALSE)&gt;0,VLOOKUP($A932,'Rashodi- plan-izvršenje'!$A$8:$M$1500,10,FALSE),VLOOKUP($A932,'Rashodi- plan-izvršenje'!$A$8:$M$1500,12,FALSE)),+IF($A932&gt;$A$2,IF(VLOOKUP($A932,'Neizmirene obaveze JLS'!$A$8:$M$1500,10,FALSE)&gt;0,VLOOKUP($A932,'Neizmirene obaveze JLS'!$A$11:$M$1500,10,FALSE),VLOOKUP($A932,'Neizmirene obaveze JLS'!$A$11:$M$1500,12,FALSE)),0)))</f>
        <v/>
      </c>
      <c r="N932" s="87" t="str">
        <f>IF(A932=0,"",IF($A932&lt;=$A$1,+IF(VLOOKUP(A932,'Rashodi- plan-izvršenje'!$A$8:$M$1500,10,FALSE)&gt;0,VLOOKUP(A932,'Rashodi- plan-izvršenje'!$A$8:$M$1500,11,FALSE),VLOOKUP(A932,'Rashodi- plan-izvršenje'!$A$8:$M$1500,13,FALSE)),+IF($A932&gt;$A$2,IF(VLOOKUP($A932,'Neizmirene obaveze JLS'!$A$8:$M$1500,10,FALSE)&gt;0,VLOOKUP($A932,'Neizmirene obaveze JLS'!$A$11:$M$1500,11,FALSE),VLOOKUP($A932,'Neizmirene obaveze JLS'!$A$11:$M$1500,13,FALSE)),0)))</f>
        <v/>
      </c>
      <c r="O932" s="87" t="str">
        <f>IF(A932=0,"",IF($A932&lt;=$A$1,VALUE(+VLOOKUP($A932,'Rashodi- plan-izvršenje'!$A$8:N$1500,'prenos-P-R-N'!O$1,FALSE)),IF($A932&lt;=A$2,VALUE(VLOOKUP($A932,'Prihodi- plan-izvršenje'!$A$8:$H$500,6,FALSE)),VALUE(VLOOKUP($A932,'Neizmirene obaveze JLS'!$A$8:$N$500,O$1,FALSE)))))</f>
        <v/>
      </c>
      <c r="P932" s="87" t="str">
        <f>IF(A932=0,"",IF(A932=0,0,IF(A932&gt;A$2,'šifarnik K-izvor'!G$3,+IF(Q932&lt;700,+'šifarnik K-izvor'!G$2,'šifarnik K-izvor'!G$1))))</f>
        <v/>
      </c>
      <c r="Q932" s="87">
        <f>IF($A932&lt;=$A$1,VALUE(+VLOOKUP($A932,'Rashodi- plan-izvršenje'!$A$8:O$1500,'prenos-P-R-N'!Q$1,FALSE)),IF($A932&lt;=$A$2,VLOOKUP($A932,'Prihodi- plan-izvršenje'!$A$4:$H$500,4,FALSE),IF($A932&lt;=$A$3,VLOOKUP(A932,'Neizmirene obaveze JLS'!$A$11:O$500,Q$1,FALSE),"")))</f>
        <v>0</v>
      </c>
      <c r="R932" s="88">
        <f>IF($A932&lt;=$A$1,VALUE(+VLOOKUP($A932,'Rashodi- plan-izvršenje'!$A$8:P$1500,'prenos-P-R-N'!R$1,FALSE)),IF($A932&lt;=$A$2,VLOOKUP($A932,'Prihodi- plan-izvršenje'!$A$4:$H$500,7,FALSE),""))</f>
        <v>0</v>
      </c>
      <c r="S932" s="88">
        <f>IF(A932=0,0,IF($A932&lt;=$A$1,VALUE(+VLOOKUP($A932,'Rashodi- plan-izvršenje'!$A$8:Q$1500,'prenos-P-R-N'!S$1,FALSE)),IF($A932&lt;=$A$2,VLOOKUP($A932,'Prihodi- plan-izvršenje'!$A$4:$H$500,8,FALSE),0)))</f>
        <v>0</v>
      </c>
      <c r="T932" s="88" t="str">
        <f>IF($A932&gt;$A$2,VLOOKUP($A932,'Neizmirene obaveze JLS'!$A$11:R$500,R$1,FALSE),"")</f>
        <v/>
      </c>
      <c r="U932" s="88">
        <f>IF($A932&gt;$A$2,VLOOKUP($A932,'Neizmirene obaveze JLS'!$A$11:S$500,S$1,FALSE),0)</f>
        <v>0</v>
      </c>
      <c r="V932" s="88">
        <f t="shared" si="83"/>
        <v>0</v>
      </c>
      <c r="W932" s="74"/>
      <c r="X932" s="74"/>
      <c r="Y932" s="74"/>
      <c r="Z932" s="74"/>
      <c r="AA932" s="193">
        <f t="shared" si="84"/>
        <v>1</v>
      </c>
      <c r="AB932" s="193" t="str">
        <f t="shared" si="85"/>
        <v/>
      </c>
    </row>
    <row r="933" spans="1:28">
      <c r="A933" s="89">
        <f>IF(AND(COUNTIF(A$1:A$3,"&gt;0")=1,MAX(A$8:A932)&lt;A$1),A932+1,IF(AND(COUNTIF(A$1:A$3,"&gt;0")=2,MAX(A$8:A932)&lt;A$2),A932+1,IF(AND(COUNTIF(A$1:A$3,"&gt;0")=3,MAX(A$8:A932)&lt;A$3),A932+1,0)))</f>
        <v>0</v>
      </c>
      <c r="B933" s="89" t="str">
        <f t="shared" si="86"/>
        <v/>
      </c>
      <c r="C933" s="89" t="str">
        <f t="shared" si="87"/>
        <v/>
      </c>
      <c r="D933" s="87" t="str">
        <f>IF($A933=0,"",IF($A933&lt;=$A$1,+VLOOKUP($A933,'Rashodi- plan-izvršenje'!$A$8:B$1500,'prenos-P-R-N'!D$1,FALSE),IF($A933&gt;$A$2,+VLOOKUP($A933,'Neizmirene obaveze JLS'!$A$11:B$500,'prenos-P-R-N'!D$1,FALSE),"")))</f>
        <v/>
      </c>
      <c r="E933" s="87" t="str">
        <f>IF($A933=0,"",IF($A933&lt;=$A$1,+VLOOKUP($A933,'Rashodi- plan-izvršenje'!$A$8:C$1500,'prenos-P-R-N'!E$1,FALSE),IF($A933&gt;$A$2,+VLOOKUP($A933,'Neizmirene obaveze JLS'!$A$11:C$500,'prenos-P-R-N'!E$1,FALSE),"")))</f>
        <v/>
      </c>
      <c r="F933" s="87" t="str">
        <f>IF($A933=0,"",IF($A933&lt;=$A$1,+VLOOKUP($A933,'Rashodi- plan-izvršenje'!$A$8:D$1500,'prenos-P-R-N'!F$1,FALSE),IF($A933&gt;$A$2,+VLOOKUP($A933,'Neizmirene obaveze JLS'!$A$11:D$500,'prenos-P-R-N'!F$1,FALSE),"")))</f>
        <v/>
      </c>
      <c r="G933" s="87" t="str">
        <f>IF($A933=0,"",IF($A933&lt;=$A$1,+VLOOKUP($A933,'Rashodi- plan-izvršenje'!$A$8:E$1500,'prenos-P-R-N'!G$1,FALSE),IF($A933&gt;$A$2,+VLOOKUP($A933,'Neizmirene obaveze JLS'!$A$11:E$500,'prenos-P-R-N'!G$1,FALSE),"")))</f>
        <v/>
      </c>
      <c r="H933" s="87" t="str">
        <f>IF($A933=0,"",IF($A933&lt;=$A$1,+VLOOKUP($A933,'Rashodi- plan-izvršenje'!$A$8:F$1500,'prenos-P-R-N'!H$1,FALSE),IF($A933&gt;$A$2,+VLOOKUP($A933,'Neizmirene obaveze JLS'!$A$11:F$500,'prenos-P-R-N'!H$1,FALSE),"")))</f>
        <v/>
      </c>
      <c r="I933" s="87" t="str">
        <f>IF($A933=0,"",IF($A933&lt;=$A$1,+VLOOKUP($A933,'Rashodi- plan-izvršenje'!$A$8:G$1500,'prenos-P-R-N'!I$1,FALSE),IF($A933&gt;$A$2,+VLOOKUP($A933,'Neizmirene obaveze JLS'!$A$11:G$500,'prenos-P-R-N'!I$1,FALSE),"")))</f>
        <v/>
      </c>
      <c r="J933" s="87" t="str">
        <f>IF($A933=0,"",IF($A933&lt;=$A$1,+VLOOKUP($A933,'Rashodi- plan-izvršenje'!$A$8:H$1500,'prenos-P-R-N'!J$1,FALSE),IF($A933&gt;$A$2,+VLOOKUP($A933,'Neizmirene obaveze JLS'!$A$11:H$500,'prenos-P-R-N'!J$1,FALSE),"")))</f>
        <v/>
      </c>
      <c r="K933" s="87" t="str">
        <f>IF($A933=0,"",IF($A933&lt;=$A$1,+VLOOKUP($A933,'Rashodi- plan-izvršenje'!$A$8:I$1500,'prenos-P-R-N'!K$1,FALSE),IF($A933&gt;$A$2,+VLOOKUP($A933,'Neizmirene obaveze JLS'!$A$11:I$500,'prenos-P-R-N'!K$1,FALSE),"")))</f>
        <v/>
      </c>
      <c r="L933" t="str">
        <f>IF(A933=0,"",IF(A933&lt;=A$1,+IF(VLOOKUP(A933,'Rashodi- plan-izvršenje'!A$8:J$1500,M$1,FALSE)&gt;0,"Програмска активност","Пројекат"),IF(A933&gt;A$2,+IF(VLOOKUP(A933,'Neizmirene obaveze JLS'!A$8:J$2008,M$1,FALSE)&gt;0,"Програмска активност","Пројекат"),"")))</f>
        <v/>
      </c>
      <c r="M933" s="87" t="str">
        <f>IF(A933=0,"",IF($A933&lt;=$A$1,+IF(VLOOKUP($A933,'Rashodi- plan-izvršenje'!$A$8:$M$1500,10,FALSE)&gt;0,VLOOKUP($A933,'Rashodi- plan-izvršenje'!$A$8:$M$1500,10,FALSE),VLOOKUP($A933,'Rashodi- plan-izvršenje'!$A$8:$M$1500,12,FALSE)),+IF($A933&gt;$A$2,IF(VLOOKUP($A933,'Neizmirene obaveze JLS'!$A$8:$M$1500,10,FALSE)&gt;0,VLOOKUP($A933,'Neizmirene obaveze JLS'!$A$11:$M$1500,10,FALSE),VLOOKUP($A933,'Neizmirene obaveze JLS'!$A$11:$M$1500,12,FALSE)),0)))</f>
        <v/>
      </c>
      <c r="N933" s="87" t="str">
        <f>IF(A933=0,"",IF($A933&lt;=$A$1,+IF(VLOOKUP(A933,'Rashodi- plan-izvršenje'!$A$8:$M$1500,10,FALSE)&gt;0,VLOOKUP(A933,'Rashodi- plan-izvršenje'!$A$8:$M$1500,11,FALSE),VLOOKUP(A933,'Rashodi- plan-izvršenje'!$A$8:$M$1500,13,FALSE)),+IF($A933&gt;$A$2,IF(VLOOKUP($A933,'Neizmirene obaveze JLS'!$A$8:$M$1500,10,FALSE)&gt;0,VLOOKUP($A933,'Neizmirene obaveze JLS'!$A$11:$M$1500,11,FALSE),VLOOKUP($A933,'Neizmirene obaveze JLS'!$A$11:$M$1500,13,FALSE)),0)))</f>
        <v/>
      </c>
      <c r="O933" s="87" t="str">
        <f>IF(A933=0,"",IF($A933&lt;=$A$1,VALUE(+VLOOKUP($A933,'Rashodi- plan-izvršenje'!$A$8:N$1500,'prenos-P-R-N'!O$1,FALSE)),IF($A933&lt;=A$2,VALUE(VLOOKUP($A933,'Prihodi- plan-izvršenje'!$A$8:$H$500,6,FALSE)),VALUE(VLOOKUP($A933,'Neizmirene obaveze JLS'!$A$8:$N$500,O$1,FALSE)))))</f>
        <v/>
      </c>
      <c r="P933" s="87" t="str">
        <f>IF(A933=0,"",IF(A933=0,0,IF(A933&gt;A$2,'šifarnik K-izvor'!G$3,+IF(Q933&lt;700,+'šifarnik K-izvor'!G$2,'šifarnik K-izvor'!G$1))))</f>
        <v/>
      </c>
      <c r="Q933" s="87">
        <f>IF($A933&lt;=$A$1,VALUE(+VLOOKUP($A933,'Rashodi- plan-izvršenje'!$A$8:O$1500,'prenos-P-R-N'!Q$1,FALSE)),IF($A933&lt;=$A$2,VLOOKUP($A933,'Prihodi- plan-izvršenje'!$A$4:$H$500,4,FALSE),IF($A933&lt;=$A$3,VLOOKUP(A933,'Neizmirene obaveze JLS'!$A$11:O$500,Q$1,FALSE),"")))</f>
        <v>0</v>
      </c>
      <c r="R933" s="88">
        <f>IF($A933&lt;=$A$1,VALUE(+VLOOKUP($A933,'Rashodi- plan-izvršenje'!$A$8:P$1500,'prenos-P-R-N'!R$1,FALSE)),IF($A933&lt;=$A$2,VLOOKUP($A933,'Prihodi- plan-izvršenje'!$A$4:$H$500,7,FALSE),""))</f>
        <v>0</v>
      </c>
      <c r="S933" s="88">
        <f>IF(A933=0,0,IF($A933&lt;=$A$1,VALUE(+VLOOKUP($A933,'Rashodi- plan-izvršenje'!$A$8:Q$1500,'prenos-P-R-N'!S$1,FALSE)),IF($A933&lt;=$A$2,VLOOKUP($A933,'Prihodi- plan-izvršenje'!$A$4:$H$500,8,FALSE),0)))</f>
        <v>0</v>
      </c>
      <c r="T933" s="88" t="str">
        <f>IF($A933&gt;$A$2,VLOOKUP($A933,'Neizmirene obaveze JLS'!$A$11:R$500,R$1,FALSE),"")</f>
        <v/>
      </c>
      <c r="U933" s="88">
        <f>IF($A933&gt;$A$2,VLOOKUP($A933,'Neizmirene obaveze JLS'!$A$11:S$500,S$1,FALSE),0)</f>
        <v>0</v>
      </c>
      <c r="V933" s="88">
        <f t="shared" si="83"/>
        <v>0</v>
      </c>
      <c r="W933" s="74"/>
      <c r="X933" s="74"/>
      <c r="Y933" s="74"/>
      <c r="Z933" s="74"/>
      <c r="AA933" s="193">
        <f t="shared" si="84"/>
        <v>1</v>
      </c>
      <c r="AB933" s="193" t="str">
        <f t="shared" si="85"/>
        <v/>
      </c>
    </row>
    <row r="934" spans="1:28">
      <c r="A934" s="89">
        <f>IF(AND(COUNTIF(A$1:A$3,"&gt;0")=1,MAX(A$8:A933)&lt;A$1),A933+1,IF(AND(COUNTIF(A$1:A$3,"&gt;0")=2,MAX(A$8:A933)&lt;A$2),A933+1,IF(AND(COUNTIF(A$1:A$3,"&gt;0")=3,MAX(A$8:A933)&lt;A$3),A933+1,0)))</f>
        <v>0</v>
      </c>
      <c r="B934" s="89" t="str">
        <f t="shared" si="86"/>
        <v/>
      </c>
      <c r="C934" s="89" t="str">
        <f t="shared" si="87"/>
        <v/>
      </c>
      <c r="D934" s="87" t="str">
        <f>IF($A934=0,"",IF($A934&lt;=$A$1,+VLOOKUP($A934,'Rashodi- plan-izvršenje'!$A$8:B$1500,'prenos-P-R-N'!D$1,FALSE),IF($A934&gt;$A$2,+VLOOKUP($A934,'Neizmirene obaveze JLS'!$A$11:B$500,'prenos-P-R-N'!D$1,FALSE),"")))</f>
        <v/>
      </c>
      <c r="E934" s="87" t="str">
        <f>IF($A934=0,"",IF($A934&lt;=$A$1,+VLOOKUP($A934,'Rashodi- plan-izvršenje'!$A$8:C$1500,'prenos-P-R-N'!E$1,FALSE),IF($A934&gt;$A$2,+VLOOKUP($A934,'Neizmirene obaveze JLS'!$A$11:C$500,'prenos-P-R-N'!E$1,FALSE),"")))</f>
        <v/>
      </c>
      <c r="F934" s="87" t="str">
        <f>IF($A934=0,"",IF($A934&lt;=$A$1,+VLOOKUP($A934,'Rashodi- plan-izvršenje'!$A$8:D$1500,'prenos-P-R-N'!F$1,FALSE),IF($A934&gt;$A$2,+VLOOKUP($A934,'Neizmirene obaveze JLS'!$A$11:D$500,'prenos-P-R-N'!F$1,FALSE),"")))</f>
        <v/>
      </c>
      <c r="G934" s="87" t="str">
        <f>IF($A934=0,"",IF($A934&lt;=$A$1,+VLOOKUP($A934,'Rashodi- plan-izvršenje'!$A$8:E$1500,'prenos-P-R-N'!G$1,FALSE),IF($A934&gt;$A$2,+VLOOKUP($A934,'Neizmirene obaveze JLS'!$A$11:E$500,'prenos-P-R-N'!G$1,FALSE),"")))</f>
        <v/>
      </c>
      <c r="H934" s="87" t="str">
        <f>IF($A934=0,"",IF($A934&lt;=$A$1,+VLOOKUP($A934,'Rashodi- plan-izvršenje'!$A$8:F$1500,'prenos-P-R-N'!H$1,FALSE),IF($A934&gt;$A$2,+VLOOKUP($A934,'Neizmirene obaveze JLS'!$A$11:F$500,'prenos-P-R-N'!H$1,FALSE),"")))</f>
        <v/>
      </c>
      <c r="I934" s="87" t="str">
        <f>IF($A934=0,"",IF($A934&lt;=$A$1,+VLOOKUP($A934,'Rashodi- plan-izvršenje'!$A$8:G$1500,'prenos-P-R-N'!I$1,FALSE),IF($A934&gt;$A$2,+VLOOKUP($A934,'Neizmirene obaveze JLS'!$A$11:G$500,'prenos-P-R-N'!I$1,FALSE),"")))</f>
        <v/>
      </c>
      <c r="J934" s="87" t="str">
        <f>IF($A934=0,"",IF($A934&lt;=$A$1,+VLOOKUP($A934,'Rashodi- plan-izvršenje'!$A$8:H$1500,'prenos-P-R-N'!J$1,FALSE),IF($A934&gt;$A$2,+VLOOKUP($A934,'Neizmirene obaveze JLS'!$A$11:H$500,'prenos-P-R-N'!J$1,FALSE),"")))</f>
        <v/>
      </c>
      <c r="K934" s="87" t="str">
        <f>IF($A934=0,"",IF($A934&lt;=$A$1,+VLOOKUP($A934,'Rashodi- plan-izvršenje'!$A$8:I$1500,'prenos-P-R-N'!K$1,FALSE),IF($A934&gt;$A$2,+VLOOKUP($A934,'Neizmirene obaveze JLS'!$A$11:I$500,'prenos-P-R-N'!K$1,FALSE),"")))</f>
        <v/>
      </c>
      <c r="L934" t="str">
        <f>IF(A934=0,"",IF(A934&lt;=A$1,+IF(VLOOKUP(A934,'Rashodi- plan-izvršenje'!A$8:J$1500,M$1,FALSE)&gt;0,"Програмска активност","Пројекат"),IF(A934&gt;A$2,+IF(VLOOKUP(A934,'Neizmirene obaveze JLS'!A$8:J$2008,M$1,FALSE)&gt;0,"Програмска активност","Пројекат"),"")))</f>
        <v/>
      </c>
      <c r="M934" s="87" t="str">
        <f>IF(A934=0,"",IF($A934&lt;=$A$1,+IF(VLOOKUP($A934,'Rashodi- plan-izvršenje'!$A$8:$M$1500,10,FALSE)&gt;0,VLOOKUP($A934,'Rashodi- plan-izvršenje'!$A$8:$M$1500,10,FALSE),VLOOKUP($A934,'Rashodi- plan-izvršenje'!$A$8:$M$1500,12,FALSE)),+IF($A934&gt;$A$2,IF(VLOOKUP($A934,'Neizmirene obaveze JLS'!$A$8:$M$1500,10,FALSE)&gt;0,VLOOKUP($A934,'Neizmirene obaveze JLS'!$A$11:$M$1500,10,FALSE),VLOOKUP($A934,'Neizmirene obaveze JLS'!$A$11:$M$1500,12,FALSE)),0)))</f>
        <v/>
      </c>
      <c r="N934" s="87" t="str">
        <f>IF(A934=0,"",IF($A934&lt;=$A$1,+IF(VLOOKUP(A934,'Rashodi- plan-izvršenje'!$A$8:$M$1500,10,FALSE)&gt;0,VLOOKUP(A934,'Rashodi- plan-izvršenje'!$A$8:$M$1500,11,FALSE),VLOOKUP(A934,'Rashodi- plan-izvršenje'!$A$8:$M$1500,13,FALSE)),+IF($A934&gt;$A$2,IF(VLOOKUP($A934,'Neizmirene obaveze JLS'!$A$8:$M$1500,10,FALSE)&gt;0,VLOOKUP($A934,'Neizmirene obaveze JLS'!$A$11:$M$1500,11,FALSE),VLOOKUP($A934,'Neizmirene obaveze JLS'!$A$11:$M$1500,13,FALSE)),0)))</f>
        <v/>
      </c>
      <c r="O934" s="87" t="str">
        <f>IF(A934=0,"",IF($A934&lt;=$A$1,VALUE(+VLOOKUP($A934,'Rashodi- plan-izvršenje'!$A$8:N$1500,'prenos-P-R-N'!O$1,FALSE)),IF($A934&lt;=A$2,VALUE(VLOOKUP($A934,'Prihodi- plan-izvršenje'!$A$8:$H$500,6,FALSE)),VALUE(VLOOKUP($A934,'Neizmirene obaveze JLS'!$A$8:$N$500,O$1,FALSE)))))</f>
        <v/>
      </c>
      <c r="P934" s="87" t="str">
        <f>IF(A934=0,"",IF(A934=0,0,IF(A934&gt;A$2,'šifarnik K-izvor'!G$3,+IF(Q934&lt;700,+'šifarnik K-izvor'!G$2,'šifarnik K-izvor'!G$1))))</f>
        <v/>
      </c>
      <c r="Q934" s="87">
        <f>IF($A934&lt;=$A$1,VALUE(+VLOOKUP($A934,'Rashodi- plan-izvršenje'!$A$8:O$1500,'prenos-P-R-N'!Q$1,FALSE)),IF($A934&lt;=$A$2,VLOOKUP($A934,'Prihodi- plan-izvršenje'!$A$4:$H$500,4,FALSE),IF($A934&lt;=$A$3,VLOOKUP(A934,'Neizmirene obaveze JLS'!$A$11:O$500,Q$1,FALSE),"")))</f>
        <v>0</v>
      </c>
      <c r="R934" s="88">
        <f>IF($A934&lt;=$A$1,VALUE(+VLOOKUP($A934,'Rashodi- plan-izvršenje'!$A$8:P$1500,'prenos-P-R-N'!R$1,FALSE)),IF($A934&lt;=$A$2,VLOOKUP($A934,'Prihodi- plan-izvršenje'!$A$4:$H$500,7,FALSE),""))</f>
        <v>0</v>
      </c>
      <c r="S934" s="88">
        <f>IF(A934=0,0,IF($A934&lt;=$A$1,VALUE(+VLOOKUP($A934,'Rashodi- plan-izvršenje'!$A$8:Q$1500,'prenos-P-R-N'!S$1,FALSE)),IF($A934&lt;=$A$2,VLOOKUP($A934,'Prihodi- plan-izvršenje'!$A$4:$H$500,8,FALSE),0)))</f>
        <v>0</v>
      </c>
      <c r="T934" s="88" t="str">
        <f>IF($A934&gt;$A$2,VLOOKUP($A934,'Neizmirene obaveze JLS'!$A$11:R$500,R$1,FALSE),"")</f>
        <v/>
      </c>
      <c r="U934" s="88">
        <f>IF($A934&gt;$A$2,VLOOKUP($A934,'Neizmirene obaveze JLS'!$A$11:S$500,S$1,FALSE),0)</f>
        <v>0</v>
      </c>
      <c r="V934" s="88">
        <f t="shared" si="83"/>
        <v>0</v>
      </c>
      <c r="W934" s="74"/>
      <c r="X934" s="74"/>
      <c r="Y934" s="74"/>
      <c r="Z934" s="74"/>
      <c r="AA934" s="193">
        <f t="shared" si="84"/>
        <v>1</v>
      </c>
      <c r="AB934" s="193" t="str">
        <f t="shared" si="85"/>
        <v/>
      </c>
    </row>
    <row r="935" spans="1:28">
      <c r="A935" s="89">
        <f>IF(AND(COUNTIF(A$1:A$3,"&gt;0")=1,MAX(A$8:A934)&lt;A$1),A934+1,IF(AND(COUNTIF(A$1:A$3,"&gt;0")=2,MAX(A$8:A934)&lt;A$2),A934+1,IF(AND(COUNTIF(A$1:A$3,"&gt;0")=3,MAX(A$8:A934)&lt;A$3),A934+1,0)))</f>
        <v>0</v>
      </c>
      <c r="B935" s="89" t="str">
        <f t="shared" si="86"/>
        <v/>
      </c>
      <c r="C935" s="89" t="str">
        <f t="shared" si="87"/>
        <v/>
      </c>
      <c r="D935" s="87" t="str">
        <f>IF($A935=0,"",IF($A935&lt;=$A$1,+VLOOKUP($A935,'Rashodi- plan-izvršenje'!$A$8:B$1500,'prenos-P-R-N'!D$1,FALSE),IF($A935&gt;$A$2,+VLOOKUP($A935,'Neizmirene obaveze JLS'!$A$11:B$500,'prenos-P-R-N'!D$1,FALSE),"")))</f>
        <v/>
      </c>
      <c r="E935" s="87" t="str">
        <f>IF($A935=0,"",IF($A935&lt;=$A$1,+VLOOKUP($A935,'Rashodi- plan-izvršenje'!$A$8:C$1500,'prenos-P-R-N'!E$1,FALSE),IF($A935&gt;$A$2,+VLOOKUP($A935,'Neizmirene obaveze JLS'!$A$11:C$500,'prenos-P-R-N'!E$1,FALSE),"")))</f>
        <v/>
      </c>
      <c r="F935" s="87" t="str">
        <f>IF($A935=0,"",IF($A935&lt;=$A$1,+VLOOKUP($A935,'Rashodi- plan-izvršenje'!$A$8:D$1500,'prenos-P-R-N'!F$1,FALSE),IF($A935&gt;$A$2,+VLOOKUP($A935,'Neizmirene obaveze JLS'!$A$11:D$500,'prenos-P-R-N'!F$1,FALSE),"")))</f>
        <v/>
      </c>
      <c r="G935" s="87" t="str">
        <f>IF($A935=0,"",IF($A935&lt;=$A$1,+VLOOKUP($A935,'Rashodi- plan-izvršenje'!$A$8:E$1500,'prenos-P-R-N'!G$1,FALSE),IF($A935&gt;$A$2,+VLOOKUP($A935,'Neizmirene obaveze JLS'!$A$11:E$500,'prenos-P-R-N'!G$1,FALSE),"")))</f>
        <v/>
      </c>
      <c r="H935" s="87" t="str">
        <f>IF($A935=0,"",IF($A935&lt;=$A$1,+VLOOKUP($A935,'Rashodi- plan-izvršenje'!$A$8:F$1500,'prenos-P-R-N'!H$1,FALSE),IF($A935&gt;$A$2,+VLOOKUP($A935,'Neizmirene obaveze JLS'!$A$11:F$500,'prenos-P-R-N'!H$1,FALSE),"")))</f>
        <v/>
      </c>
      <c r="I935" s="87" t="str">
        <f>IF($A935=0,"",IF($A935&lt;=$A$1,+VLOOKUP($A935,'Rashodi- plan-izvršenje'!$A$8:G$1500,'prenos-P-R-N'!I$1,FALSE),IF($A935&gt;$A$2,+VLOOKUP($A935,'Neizmirene obaveze JLS'!$A$11:G$500,'prenos-P-R-N'!I$1,FALSE),"")))</f>
        <v/>
      </c>
      <c r="J935" s="87" t="str">
        <f>IF($A935=0,"",IF($A935&lt;=$A$1,+VLOOKUP($A935,'Rashodi- plan-izvršenje'!$A$8:H$1500,'prenos-P-R-N'!J$1,FALSE),IF($A935&gt;$A$2,+VLOOKUP($A935,'Neizmirene obaveze JLS'!$A$11:H$500,'prenos-P-R-N'!J$1,FALSE),"")))</f>
        <v/>
      </c>
      <c r="K935" s="87" t="str">
        <f>IF($A935=0,"",IF($A935&lt;=$A$1,+VLOOKUP($A935,'Rashodi- plan-izvršenje'!$A$8:I$1500,'prenos-P-R-N'!K$1,FALSE),IF($A935&gt;$A$2,+VLOOKUP($A935,'Neizmirene obaveze JLS'!$A$11:I$500,'prenos-P-R-N'!K$1,FALSE),"")))</f>
        <v/>
      </c>
      <c r="L935" t="str">
        <f>IF(A935=0,"",IF(A935&lt;=A$1,+IF(VLOOKUP(A935,'Rashodi- plan-izvršenje'!A$8:J$1500,M$1,FALSE)&gt;0,"Програмска активност","Пројекат"),IF(A935&gt;A$2,+IF(VLOOKUP(A935,'Neizmirene obaveze JLS'!A$8:J$2008,M$1,FALSE)&gt;0,"Програмска активност","Пројекат"),"")))</f>
        <v/>
      </c>
      <c r="M935" s="87" t="str">
        <f>IF(A935=0,"",IF($A935&lt;=$A$1,+IF(VLOOKUP($A935,'Rashodi- plan-izvršenje'!$A$8:$M$1500,10,FALSE)&gt;0,VLOOKUP($A935,'Rashodi- plan-izvršenje'!$A$8:$M$1500,10,FALSE),VLOOKUP($A935,'Rashodi- plan-izvršenje'!$A$8:$M$1500,12,FALSE)),+IF($A935&gt;$A$2,IF(VLOOKUP($A935,'Neizmirene obaveze JLS'!$A$8:$M$1500,10,FALSE)&gt;0,VLOOKUP($A935,'Neizmirene obaveze JLS'!$A$11:$M$1500,10,FALSE),VLOOKUP($A935,'Neizmirene obaveze JLS'!$A$11:$M$1500,12,FALSE)),0)))</f>
        <v/>
      </c>
      <c r="N935" s="87" t="str">
        <f>IF(A935=0,"",IF($A935&lt;=$A$1,+IF(VLOOKUP(A935,'Rashodi- plan-izvršenje'!$A$8:$M$1500,10,FALSE)&gt;0,VLOOKUP(A935,'Rashodi- plan-izvršenje'!$A$8:$M$1500,11,FALSE),VLOOKUP(A935,'Rashodi- plan-izvršenje'!$A$8:$M$1500,13,FALSE)),+IF($A935&gt;$A$2,IF(VLOOKUP($A935,'Neizmirene obaveze JLS'!$A$8:$M$1500,10,FALSE)&gt;0,VLOOKUP($A935,'Neizmirene obaveze JLS'!$A$11:$M$1500,11,FALSE),VLOOKUP($A935,'Neizmirene obaveze JLS'!$A$11:$M$1500,13,FALSE)),0)))</f>
        <v/>
      </c>
      <c r="O935" s="87" t="str">
        <f>IF(A935=0,"",IF($A935&lt;=$A$1,VALUE(+VLOOKUP($A935,'Rashodi- plan-izvršenje'!$A$8:N$1500,'prenos-P-R-N'!O$1,FALSE)),IF($A935&lt;=A$2,VALUE(VLOOKUP($A935,'Prihodi- plan-izvršenje'!$A$8:$H$500,6,FALSE)),VALUE(VLOOKUP($A935,'Neizmirene obaveze JLS'!$A$8:$N$500,O$1,FALSE)))))</f>
        <v/>
      </c>
      <c r="P935" s="87" t="str">
        <f>IF(A935=0,"",IF(A935=0,0,IF(A935&gt;A$2,'šifarnik K-izvor'!G$3,+IF(Q935&lt;700,+'šifarnik K-izvor'!G$2,'šifarnik K-izvor'!G$1))))</f>
        <v/>
      </c>
      <c r="Q935" s="87">
        <f>IF($A935&lt;=$A$1,VALUE(+VLOOKUP($A935,'Rashodi- plan-izvršenje'!$A$8:O$1500,'prenos-P-R-N'!Q$1,FALSE)),IF($A935&lt;=$A$2,VLOOKUP($A935,'Prihodi- plan-izvršenje'!$A$4:$H$500,4,FALSE),IF($A935&lt;=$A$3,VLOOKUP(A935,'Neizmirene obaveze JLS'!$A$11:O$500,Q$1,FALSE),"")))</f>
        <v>0</v>
      </c>
      <c r="R935" s="88">
        <f>IF($A935&lt;=$A$1,VALUE(+VLOOKUP($A935,'Rashodi- plan-izvršenje'!$A$8:P$1500,'prenos-P-R-N'!R$1,FALSE)),IF($A935&lt;=$A$2,VLOOKUP($A935,'Prihodi- plan-izvršenje'!$A$4:$H$500,7,FALSE),""))</f>
        <v>0</v>
      </c>
      <c r="S935" s="88">
        <f>IF(A935=0,0,IF($A935&lt;=$A$1,VALUE(+VLOOKUP($A935,'Rashodi- plan-izvršenje'!$A$8:Q$1500,'prenos-P-R-N'!S$1,FALSE)),IF($A935&lt;=$A$2,VLOOKUP($A935,'Prihodi- plan-izvršenje'!$A$4:$H$500,8,FALSE),0)))</f>
        <v>0</v>
      </c>
      <c r="T935" s="88" t="str">
        <f>IF($A935&gt;$A$2,VLOOKUP($A935,'Neizmirene obaveze JLS'!$A$11:R$500,R$1,FALSE),"")</f>
        <v/>
      </c>
      <c r="U935" s="88">
        <f>IF($A935&gt;$A$2,VLOOKUP($A935,'Neizmirene obaveze JLS'!$A$11:S$500,S$1,FALSE),0)</f>
        <v>0</v>
      </c>
      <c r="V935" s="88">
        <f t="shared" si="83"/>
        <v>0</v>
      </c>
      <c r="W935" s="74"/>
      <c r="X935" s="74"/>
      <c r="Y935" s="74"/>
      <c r="Z935" s="74"/>
      <c r="AA935" s="193">
        <f t="shared" si="84"/>
        <v>1</v>
      </c>
      <c r="AB935" s="193" t="str">
        <f t="shared" si="85"/>
        <v/>
      </c>
    </row>
    <row r="936" spans="1:28">
      <c r="A936" s="89">
        <f>IF(AND(COUNTIF(A$1:A$3,"&gt;0")=1,MAX(A$8:A935)&lt;A$1),A935+1,IF(AND(COUNTIF(A$1:A$3,"&gt;0")=2,MAX(A$8:A935)&lt;A$2),A935+1,IF(AND(COUNTIF(A$1:A$3,"&gt;0")=3,MAX(A$8:A935)&lt;A$3),A935+1,0)))</f>
        <v>0</v>
      </c>
      <c r="B936" s="89" t="str">
        <f t="shared" si="86"/>
        <v/>
      </c>
      <c r="C936" s="89" t="str">
        <f t="shared" si="87"/>
        <v/>
      </c>
      <c r="D936" s="87" t="str">
        <f>IF($A936=0,"",IF($A936&lt;=$A$1,+VLOOKUP($A936,'Rashodi- plan-izvršenje'!$A$8:B$1500,'prenos-P-R-N'!D$1,FALSE),IF($A936&gt;$A$2,+VLOOKUP($A936,'Neizmirene obaveze JLS'!$A$11:B$500,'prenos-P-R-N'!D$1,FALSE),"")))</f>
        <v/>
      </c>
      <c r="E936" s="87" t="str">
        <f>IF($A936=0,"",IF($A936&lt;=$A$1,+VLOOKUP($A936,'Rashodi- plan-izvršenje'!$A$8:C$1500,'prenos-P-R-N'!E$1,FALSE),IF($A936&gt;$A$2,+VLOOKUP($A936,'Neizmirene obaveze JLS'!$A$11:C$500,'prenos-P-R-N'!E$1,FALSE),"")))</f>
        <v/>
      </c>
      <c r="F936" s="87" t="str">
        <f>IF($A936=0,"",IF($A936&lt;=$A$1,+VLOOKUP($A936,'Rashodi- plan-izvršenje'!$A$8:D$1500,'prenos-P-R-N'!F$1,FALSE),IF($A936&gt;$A$2,+VLOOKUP($A936,'Neizmirene obaveze JLS'!$A$11:D$500,'prenos-P-R-N'!F$1,FALSE),"")))</f>
        <v/>
      </c>
      <c r="G936" s="87" t="str">
        <f>IF($A936=0,"",IF($A936&lt;=$A$1,+VLOOKUP($A936,'Rashodi- plan-izvršenje'!$A$8:E$1500,'prenos-P-R-N'!G$1,FALSE),IF($A936&gt;$A$2,+VLOOKUP($A936,'Neizmirene obaveze JLS'!$A$11:E$500,'prenos-P-R-N'!G$1,FALSE),"")))</f>
        <v/>
      </c>
      <c r="H936" s="87" t="str">
        <f>IF($A936=0,"",IF($A936&lt;=$A$1,+VLOOKUP($A936,'Rashodi- plan-izvršenje'!$A$8:F$1500,'prenos-P-R-N'!H$1,FALSE),IF($A936&gt;$A$2,+VLOOKUP($A936,'Neizmirene obaveze JLS'!$A$11:F$500,'prenos-P-R-N'!H$1,FALSE),"")))</f>
        <v/>
      </c>
      <c r="I936" s="87" t="str">
        <f>IF($A936=0,"",IF($A936&lt;=$A$1,+VLOOKUP($A936,'Rashodi- plan-izvršenje'!$A$8:G$1500,'prenos-P-R-N'!I$1,FALSE),IF($A936&gt;$A$2,+VLOOKUP($A936,'Neizmirene obaveze JLS'!$A$11:G$500,'prenos-P-R-N'!I$1,FALSE),"")))</f>
        <v/>
      </c>
      <c r="J936" s="87" t="str">
        <f>IF($A936=0,"",IF($A936&lt;=$A$1,+VLOOKUP($A936,'Rashodi- plan-izvršenje'!$A$8:H$1500,'prenos-P-R-N'!J$1,FALSE),IF($A936&gt;$A$2,+VLOOKUP($A936,'Neizmirene obaveze JLS'!$A$11:H$500,'prenos-P-R-N'!J$1,FALSE),"")))</f>
        <v/>
      </c>
      <c r="K936" s="87" t="str">
        <f>IF($A936=0,"",IF($A936&lt;=$A$1,+VLOOKUP($A936,'Rashodi- plan-izvršenje'!$A$8:I$1500,'prenos-P-R-N'!K$1,FALSE),IF($A936&gt;$A$2,+VLOOKUP($A936,'Neizmirene obaveze JLS'!$A$11:I$500,'prenos-P-R-N'!K$1,FALSE),"")))</f>
        <v/>
      </c>
      <c r="L936" t="str">
        <f>IF(A936=0,"",IF(A936&lt;=A$1,+IF(VLOOKUP(A936,'Rashodi- plan-izvršenje'!A$8:J$1500,M$1,FALSE)&gt;0,"Програмска активност","Пројекат"),IF(A936&gt;A$2,+IF(VLOOKUP(A936,'Neizmirene obaveze JLS'!A$8:J$2008,M$1,FALSE)&gt;0,"Програмска активност","Пројекат"),"")))</f>
        <v/>
      </c>
      <c r="M936" s="87" t="str">
        <f>IF(A936=0,"",IF($A936&lt;=$A$1,+IF(VLOOKUP($A936,'Rashodi- plan-izvršenje'!$A$8:$M$1500,10,FALSE)&gt;0,VLOOKUP($A936,'Rashodi- plan-izvršenje'!$A$8:$M$1500,10,FALSE),VLOOKUP($A936,'Rashodi- plan-izvršenje'!$A$8:$M$1500,12,FALSE)),+IF($A936&gt;$A$2,IF(VLOOKUP($A936,'Neizmirene obaveze JLS'!$A$8:$M$1500,10,FALSE)&gt;0,VLOOKUP($A936,'Neizmirene obaveze JLS'!$A$11:$M$1500,10,FALSE),VLOOKUP($A936,'Neizmirene obaveze JLS'!$A$11:$M$1500,12,FALSE)),0)))</f>
        <v/>
      </c>
      <c r="N936" s="87" t="str">
        <f>IF(A936=0,"",IF($A936&lt;=$A$1,+IF(VLOOKUP(A936,'Rashodi- plan-izvršenje'!$A$8:$M$1500,10,FALSE)&gt;0,VLOOKUP(A936,'Rashodi- plan-izvršenje'!$A$8:$M$1500,11,FALSE),VLOOKUP(A936,'Rashodi- plan-izvršenje'!$A$8:$M$1500,13,FALSE)),+IF($A936&gt;$A$2,IF(VLOOKUP($A936,'Neizmirene obaveze JLS'!$A$8:$M$1500,10,FALSE)&gt;0,VLOOKUP($A936,'Neizmirene obaveze JLS'!$A$11:$M$1500,11,FALSE),VLOOKUP($A936,'Neizmirene obaveze JLS'!$A$11:$M$1500,13,FALSE)),0)))</f>
        <v/>
      </c>
      <c r="O936" s="87" t="str">
        <f>IF(A936=0,"",IF($A936&lt;=$A$1,VALUE(+VLOOKUP($A936,'Rashodi- plan-izvršenje'!$A$8:N$1500,'prenos-P-R-N'!O$1,FALSE)),IF($A936&lt;=A$2,VALUE(VLOOKUP($A936,'Prihodi- plan-izvršenje'!$A$8:$H$500,6,FALSE)),VALUE(VLOOKUP($A936,'Neizmirene obaveze JLS'!$A$8:$N$500,O$1,FALSE)))))</f>
        <v/>
      </c>
      <c r="P936" s="87" t="str">
        <f>IF(A936=0,"",IF(A936=0,0,IF(A936&gt;A$2,'šifarnik K-izvor'!G$3,+IF(Q936&lt;700,+'šifarnik K-izvor'!G$2,'šifarnik K-izvor'!G$1))))</f>
        <v/>
      </c>
      <c r="Q936" s="87">
        <f>IF($A936&lt;=$A$1,VALUE(+VLOOKUP($A936,'Rashodi- plan-izvršenje'!$A$8:O$1500,'prenos-P-R-N'!Q$1,FALSE)),IF($A936&lt;=$A$2,VLOOKUP($A936,'Prihodi- plan-izvršenje'!$A$4:$H$500,4,FALSE),IF($A936&lt;=$A$3,VLOOKUP(A936,'Neizmirene obaveze JLS'!$A$11:O$500,Q$1,FALSE),"")))</f>
        <v>0</v>
      </c>
      <c r="R936" s="88">
        <f>IF($A936&lt;=$A$1,VALUE(+VLOOKUP($A936,'Rashodi- plan-izvršenje'!$A$8:P$1500,'prenos-P-R-N'!R$1,FALSE)),IF($A936&lt;=$A$2,VLOOKUP($A936,'Prihodi- plan-izvršenje'!$A$4:$H$500,7,FALSE),""))</f>
        <v>0</v>
      </c>
      <c r="S936" s="88">
        <f>IF(A936=0,0,IF($A936&lt;=$A$1,VALUE(+VLOOKUP($A936,'Rashodi- plan-izvršenje'!$A$8:Q$1500,'prenos-P-R-N'!S$1,FALSE)),IF($A936&lt;=$A$2,VLOOKUP($A936,'Prihodi- plan-izvršenje'!$A$4:$H$500,8,FALSE),0)))</f>
        <v>0</v>
      </c>
      <c r="T936" s="88" t="str">
        <f>IF($A936&gt;$A$2,VLOOKUP($A936,'Neizmirene obaveze JLS'!$A$11:R$500,R$1,FALSE),"")</f>
        <v/>
      </c>
      <c r="U936" s="88">
        <f>IF($A936&gt;$A$2,VLOOKUP($A936,'Neizmirene obaveze JLS'!$A$11:S$500,S$1,FALSE),0)</f>
        <v>0</v>
      </c>
      <c r="V936" s="88">
        <f t="shared" si="83"/>
        <v>0</v>
      </c>
      <c r="W936" s="74"/>
      <c r="X936" s="74"/>
      <c r="Y936" s="74"/>
      <c r="Z936" s="74"/>
      <c r="AA936" s="193">
        <f t="shared" si="84"/>
        <v>1</v>
      </c>
      <c r="AB936" s="193" t="str">
        <f t="shared" si="85"/>
        <v/>
      </c>
    </row>
    <row r="937" spans="1:28">
      <c r="A937" s="89">
        <f>IF(AND(COUNTIF(A$1:A$3,"&gt;0")=1,MAX(A$8:A936)&lt;A$1),A936+1,IF(AND(COUNTIF(A$1:A$3,"&gt;0")=2,MAX(A$8:A936)&lt;A$2),A936+1,IF(AND(COUNTIF(A$1:A$3,"&gt;0")=3,MAX(A$8:A936)&lt;A$3),A936+1,0)))</f>
        <v>0</v>
      </c>
      <c r="B937" s="89" t="str">
        <f t="shared" si="86"/>
        <v/>
      </c>
      <c r="C937" s="89" t="str">
        <f t="shared" si="87"/>
        <v/>
      </c>
      <c r="D937" s="87" t="str">
        <f>IF($A937=0,"",IF($A937&lt;=$A$1,+VLOOKUP($A937,'Rashodi- plan-izvršenje'!$A$8:B$1500,'prenos-P-R-N'!D$1,FALSE),IF($A937&gt;$A$2,+VLOOKUP($A937,'Neizmirene obaveze JLS'!$A$11:B$500,'prenos-P-R-N'!D$1,FALSE),"")))</f>
        <v/>
      </c>
      <c r="E937" s="87" t="str">
        <f>IF($A937=0,"",IF($A937&lt;=$A$1,+VLOOKUP($A937,'Rashodi- plan-izvršenje'!$A$8:C$1500,'prenos-P-R-N'!E$1,FALSE),IF($A937&gt;$A$2,+VLOOKUP($A937,'Neizmirene obaveze JLS'!$A$11:C$500,'prenos-P-R-N'!E$1,FALSE),"")))</f>
        <v/>
      </c>
      <c r="F937" s="87" t="str">
        <f>IF($A937=0,"",IF($A937&lt;=$A$1,+VLOOKUP($A937,'Rashodi- plan-izvršenje'!$A$8:D$1500,'prenos-P-R-N'!F$1,FALSE),IF($A937&gt;$A$2,+VLOOKUP($A937,'Neizmirene obaveze JLS'!$A$11:D$500,'prenos-P-R-N'!F$1,FALSE),"")))</f>
        <v/>
      </c>
      <c r="G937" s="87" t="str">
        <f>IF($A937=0,"",IF($A937&lt;=$A$1,+VLOOKUP($A937,'Rashodi- plan-izvršenje'!$A$8:E$1500,'prenos-P-R-N'!G$1,FALSE),IF($A937&gt;$A$2,+VLOOKUP($A937,'Neizmirene obaveze JLS'!$A$11:E$500,'prenos-P-R-N'!G$1,FALSE),"")))</f>
        <v/>
      </c>
      <c r="H937" s="87" t="str">
        <f>IF($A937=0,"",IF($A937&lt;=$A$1,+VLOOKUP($A937,'Rashodi- plan-izvršenje'!$A$8:F$1500,'prenos-P-R-N'!H$1,FALSE),IF($A937&gt;$A$2,+VLOOKUP($A937,'Neizmirene obaveze JLS'!$A$11:F$500,'prenos-P-R-N'!H$1,FALSE),"")))</f>
        <v/>
      </c>
      <c r="I937" s="87" t="str">
        <f>IF($A937=0,"",IF($A937&lt;=$A$1,+VLOOKUP($A937,'Rashodi- plan-izvršenje'!$A$8:G$1500,'prenos-P-R-N'!I$1,FALSE),IF($A937&gt;$A$2,+VLOOKUP($A937,'Neizmirene obaveze JLS'!$A$11:G$500,'prenos-P-R-N'!I$1,FALSE),"")))</f>
        <v/>
      </c>
      <c r="J937" s="87" t="str">
        <f>IF($A937=0,"",IF($A937&lt;=$A$1,+VLOOKUP($A937,'Rashodi- plan-izvršenje'!$A$8:H$1500,'prenos-P-R-N'!J$1,FALSE),IF($A937&gt;$A$2,+VLOOKUP($A937,'Neizmirene obaveze JLS'!$A$11:H$500,'prenos-P-R-N'!J$1,FALSE),"")))</f>
        <v/>
      </c>
      <c r="K937" s="87" t="str">
        <f>IF($A937=0,"",IF($A937&lt;=$A$1,+VLOOKUP($A937,'Rashodi- plan-izvršenje'!$A$8:I$1500,'prenos-P-R-N'!K$1,FALSE),IF($A937&gt;$A$2,+VLOOKUP($A937,'Neizmirene obaveze JLS'!$A$11:I$500,'prenos-P-R-N'!K$1,FALSE),"")))</f>
        <v/>
      </c>
      <c r="L937" t="str">
        <f>IF(A937=0,"",IF(A937&lt;=A$1,+IF(VLOOKUP(A937,'Rashodi- plan-izvršenje'!A$8:J$1500,M$1,FALSE)&gt;0,"Програмска активност","Пројекат"),IF(A937&gt;A$2,+IF(VLOOKUP(A937,'Neizmirene obaveze JLS'!A$8:J$2008,M$1,FALSE)&gt;0,"Програмска активност","Пројекат"),"")))</f>
        <v/>
      </c>
      <c r="M937" s="87" t="str">
        <f>IF(A937=0,"",IF($A937&lt;=$A$1,+IF(VLOOKUP($A937,'Rashodi- plan-izvršenje'!$A$8:$M$1500,10,FALSE)&gt;0,VLOOKUP($A937,'Rashodi- plan-izvršenje'!$A$8:$M$1500,10,FALSE),VLOOKUP($A937,'Rashodi- plan-izvršenje'!$A$8:$M$1500,12,FALSE)),+IF($A937&gt;$A$2,IF(VLOOKUP($A937,'Neizmirene obaveze JLS'!$A$8:$M$1500,10,FALSE)&gt;0,VLOOKUP($A937,'Neizmirene obaveze JLS'!$A$11:$M$1500,10,FALSE),VLOOKUP($A937,'Neizmirene obaveze JLS'!$A$11:$M$1500,12,FALSE)),0)))</f>
        <v/>
      </c>
      <c r="N937" s="87" t="str">
        <f>IF(A937=0,"",IF($A937&lt;=$A$1,+IF(VLOOKUP(A937,'Rashodi- plan-izvršenje'!$A$8:$M$1500,10,FALSE)&gt;0,VLOOKUP(A937,'Rashodi- plan-izvršenje'!$A$8:$M$1500,11,FALSE),VLOOKUP(A937,'Rashodi- plan-izvršenje'!$A$8:$M$1500,13,FALSE)),+IF($A937&gt;$A$2,IF(VLOOKUP($A937,'Neizmirene obaveze JLS'!$A$8:$M$1500,10,FALSE)&gt;0,VLOOKUP($A937,'Neizmirene obaveze JLS'!$A$11:$M$1500,11,FALSE),VLOOKUP($A937,'Neizmirene obaveze JLS'!$A$11:$M$1500,13,FALSE)),0)))</f>
        <v/>
      </c>
      <c r="O937" s="87" t="str">
        <f>IF(A937=0,"",IF($A937&lt;=$A$1,VALUE(+VLOOKUP($A937,'Rashodi- plan-izvršenje'!$A$8:N$1500,'prenos-P-R-N'!O$1,FALSE)),IF($A937&lt;=A$2,VALUE(VLOOKUP($A937,'Prihodi- plan-izvršenje'!$A$8:$H$500,6,FALSE)),VALUE(VLOOKUP($A937,'Neizmirene obaveze JLS'!$A$8:$N$500,O$1,FALSE)))))</f>
        <v/>
      </c>
      <c r="P937" s="87" t="str">
        <f>IF(A937=0,"",IF(A937=0,0,IF(A937&gt;A$2,'šifarnik K-izvor'!G$3,+IF(Q937&lt;700,+'šifarnik K-izvor'!G$2,'šifarnik K-izvor'!G$1))))</f>
        <v/>
      </c>
      <c r="Q937" s="87">
        <f>IF($A937&lt;=$A$1,VALUE(+VLOOKUP($A937,'Rashodi- plan-izvršenje'!$A$8:O$1500,'prenos-P-R-N'!Q$1,FALSE)),IF($A937&lt;=$A$2,VLOOKUP($A937,'Prihodi- plan-izvršenje'!$A$4:$H$500,4,FALSE),IF($A937&lt;=$A$3,VLOOKUP(A937,'Neizmirene obaveze JLS'!$A$11:O$500,Q$1,FALSE),"")))</f>
        <v>0</v>
      </c>
      <c r="R937" s="88">
        <f>IF($A937&lt;=$A$1,VALUE(+VLOOKUP($A937,'Rashodi- plan-izvršenje'!$A$8:P$1500,'prenos-P-R-N'!R$1,FALSE)),IF($A937&lt;=$A$2,VLOOKUP($A937,'Prihodi- plan-izvršenje'!$A$4:$H$500,7,FALSE),""))</f>
        <v>0</v>
      </c>
      <c r="S937" s="88">
        <f>IF(A937=0,0,IF($A937&lt;=$A$1,VALUE(+VLOOKUP($A937,'Rashodi- plan-izvršenje'!$A$8:Q$1500,'prenos-P-R-N'!S$1,FALSE)),IF($A937&lt;=$A$2,VLOOKUP($A937,'Prihodi- plan-izvršenje'!$A$4:$H$500,8,FALSE),0)))</f>
        <v>0</v>
      </c>
      <c r="T937" s="88" t="str">
        <f>IF($A937&gt;$A$2,VLOOKUP($A937,'Neizmirene obaveze JLS'!$A$11:R$500,R$1,FALSE),"")</f>
        <v/>
      </c>
      <c r="U937" s="88">
        <f>IF($A937&gt;$A$2,VLOOKUP($A937,'Neizmirene obaveze JLS'!$A$11:S$500,S$1,FALSE),0)</f>
        <v>0</v>
      </c>
      <c r="V937" s="88">
        <f t="shared" si="83"/>
        <v>0</v>
      </c>
      <c r="W937" s="74"/>
      <c r="X937" s="74"/>
      <c r="Y937" s="74"/>
      <c r="Z937" s="74"/>
      <c r="AA937" s="193">
        <f t="shared" si="84"/>
        <v>1</v>
      </c>
      <c r="AB937" s="193" t="str">
        <f t="shared" si="85"/>
        <v/>
      </c>
    </row>
    <row r="938" spans="1:28">
      <c r="A938" s="89">
        <f>IF(AND(COUNTIF(A$1:A$3,"&gt;0")=1,MAX(A$8:A937)&lt;A$1),A937+1,IF(AND(COUNTIF(A$1:A$3,"&gt;0")=2,MAX(A$8:A937)&lt;A$2),A937+1,IF(AND(COUNTIF(A$1:A$3,"&gt;0")=3,MAX(A$8:A937)&lt;A$3),A937+1,0)))</f>
        <v>0</v>
      </c>
      <c r="B938" s="89" t="str">
        <f t="shared" si="86"/>
        <v/>
      </c>
      <c r="C938" s="89" t="str">
        <f t="shared" si="87"/>
        <v/>
      </c>
      <c r="D938" s="87" t="str">
        <f>IF($A938=0,"",IF($A938&lt;=$A$1,+VLOOKUP($A938,'Rashodi- plan-izvršenje'!$A$8:B$1500,'prenos-P-R-N'!D$1,FALSE),IF($A938&gt;$A$2,+VLOOKUP($A938,'Neizmirene obaveze JLS'!$A$11:B$500,'prenos-P-R-N'!D$1,FALSE),"")))</f>
        <v/>
      </c>
      <c r="E938" s="87" t="str">
        <f>IF($A938=0,"",IF($A938&lt;=$A$1,+VLOOKUP($A938,'Rashodi- plan-izvršenje'!$A$8:C$1500,'prenos-P-R-N'!E$1,FALSE),IF($A938&gt;$A$2,+VLOOKUP($A938,'Neizmirene obaveze JLS'!$A$11:C$500,'prenos-P-R-N'!E$1,FALSE),"")))</f>
        <v/>
      </c>
      <c r="F938" s="87" t="str">
        <f>IF($A938=0,"",IF($A938&lt;=$A$1,+VLOOKUP($A938,'Rashodi- plan-izvršenje'!$A$8:D$1500,'prenos-P-R-N'!F$1,FALSE),IF($A938&gt;$A$2,+VLOOKUP($A938,'Neizmirene obaveze JLS'!$A$11:D$500,'prenos-P-R-N'!F$1,FALSE),"")))</f>
        <v/>
      </c>
      <c r="G938" s="87" t="str">
        <f>IF($A938=0,"",IF($A938&lt;=$A$1,+VLOOKUP($A938,'Rashodi- plan-izvršenje'!$A$8:E$1500,'prenos-P-R-N'!G$1,FALSE),IF($A938&gt;$A$2,+VLOOKUP($A938,'Neizmirene obaveze JLS'!$A$11:E$500,'prenos-P-R-N'!G$1,FALSE),"")))</f>
        <v/>
      </c>
      <c r="H938" s="87" t="str">
        <f>IF($A938=0,"",IF($A938&lt;=$A$1,+VLOOKUP($A938,'Rashodi- plan-izvršenje'!$A$8:F$1500,'prenos-P-R-N'!H$1,FALSE),IF($A938&gt;$A$2,+VLOOKUP($A938,'Neizmirene obaveze JLS'!$A$11:F$500,'prenos-P-R-N'!H$1,FALSE),"")))</f>
        <v/>
      </c>
      <c r="I938" s="87" t="str">
        <f>IF($A938=0,"",IF($A938&lt;=$A$1,+VLOOKUP($A938,'Rashodi- plan-izvršenje'!$A$8:G$1500,'prenos-P-R-N'!I$1,FALSE),IF($A938&gt;$A$2,+VLOOKUP($A938,'Neizmirene obaveze JLS'!$A$11:G$500,'prenos-P-R-N'!I$1,FALSE),"")))</f>
        <v/>
      </c>
      <c r="J938" s="87" t="str">
        <f>IF($A938=0,"",IF($A938&lt;=$A$1,+VLOOKUP($A938,'Rashodi- plan-izvršenje'!$A$8:H$1500,'prenos-P-R-N'!J$1,FALSE),IF($A938&gt;$A$2,+VLOOKUP($A938,'Neizmirene obaveze JLS'!$A$11:H$500,'prenos-P-R-N'!J$1,FALSE),"")))</f>
        <v/>
      </c>
      <c r="K938" s="87" t="str">
        <f>IF($A938=0,"",IF($A938&lt;=$A$1,+VLOOKUP($A938,'Rashodi- plan-izvršenje'!$A$8:I$1500,'prenos-P-R-N'!K$1,FALSE),IF($A938&gt;$A$2,+VLOOKUP($A938,'Neizmirene obaveze JLS'!$A$11:I$500,'prenos-P-R-N'!K$1,FALSE),"")))</f>
        <v/>
      </c>
      <c r="L938" t="str">
        <f>IF(A938=0,"",IF(A938&lt;=A$1,+IF(VLOOKUP(A938,'Rashodi- plan-izvršenje'!A$8:J$1500,M$1,FALSE)&gt;0,"Програмска активност","Пројекат"),IF(A938&gt;A$2,+IF(VLOOKUP(A938,'Neizmirene obaveze JLS'!A$8:J$2008,M$1,FALSE)&gt;0,"Програмска активност","Пројекат"),"")))</f>
        <v/>
      </c>
      <c r="M938" s="87" t="str">
        <f>IF(A938=0,"",IF($A938&lt;=$A$1,+IF(VLOOKUP($A938,'Rashodi- plan-izvršenje'!$A$8:$M$1500,10,FALSE)&gt;0,VLOOKUP($A938,'Rashodi- plan-izvršenje'!$A$8:$M$1500,10,FALSE),VLOOKUP($A938,'Rashodi- plan-izvršenje'!$A$8:$M$1500,12,FALSE)),+IF($A938&gt;$A$2,IF(VLOOKUP($A938,'Neizmirene obaveze JLS'!$A$8:$M$1500,10,FALSE)&gt;0,VLOOKUP($A938,'Neizmirene obaveze JLS'!$A$11:$M$1500,10,FALSE),VLOOKUP($A938,'Neizmirene obaveze JLS'!$A$11:$M$1500,12,FALSE)),0)))</f>
        <v/>
      </c>
      <c r="N938" s="87" t="str">
        <f>IF(A938=0,"",IF($A938&lt;=$A$1,+IF(VLOOKUP(A938,'Rashodi- plan-izvršenje'!$A$8:$M$1500,10,FALSE)&gt;0,VLOOKUP(A938,'Rashodi- plan-izvršenje'!$A$8:$M$1500,11,FALSE),VLOOKUP(A938,'Rashodi- plan-izvršenje'!$A$8:$M$1500,13,FALSE)),+IF($A938&gt;$A$2,IF(VLOOKUP($A938,'Neizmirene obaveze JLS'!$A$8:$M$1500,10,FALSE)&gt;0,VLOOKUP($A938,'Neizmirene obaveze JLS'!$A$11:$M$1500,11,FALSE),VLOOKUP($A938,'Neizmirene obaveze JLS'!$A$11:$M$1500,13,FALSE)),0)))</f>
        <v/>
      </c>
      <c r="O938" s="87" t="str">
        <f>IF(A938=0,"",IF($A938&lt;=$A$1,VALUE(+VLOOKUP($A938,'Rashodi- plan-izvršenje'!$A$8:N$1500,'prenos-P-R-N'!O$1,FALSE)),IF($A938&lt;=A$2,VALUE(VLOOKUP($A938,'Prihodi- plan-izvršenje'!$A$8:$H$500,6,FALSE)),VALUE(VLOOKUP($A938,'Neizmirene obaveze JLS'!$A$8:$N$500,O$1,FALSE)))))</f>
        <v/>
      </c>
      <c r="P938" s="87" t="str">
        <f>IF(A938=0,"",IF(A938=0,0,IF(A938&gt;A$2,'šifarnik K-izvor'!G$3,+IF(Q938&lt;700,+'šifarnik K-izvor'!G$2,'šifarnik K-izvor'!G$1))))</f>
        <v/>
      </c>
      <c r="Q938" s="87">
        <f>IF($A938&lt;=$A$1,VALUE(+VLOOKUP($A938,'Rashodi- plan-izvršenje'!$A$8:O$1500,'prenos-P-R-N'!Q$1,FALSE)),IF($A938&lt;=$A$2,VLOOKUP($A938,'Prihodi- plan-izvršenje'!$A$4:$H$500,4,FALSE),IF($A938&lt;=$A$3,VLOOKUP(A938,'Neizmirene obaveze JLS'!$A$11:O$500,Q$1,FALSE),"")))</f>
        <v>0</v>
      </c>
      <c r="R938" s="88">
        <f>IF($A938&lt;=$A$1,VALUE(+VLOOKUP($A938,'Rashodi- plan-izvršenje'!$A$8:P$1500,'prenos-P-R-N'!R$1,FALSE)),IF($A938&lt;=$A$2,VLOOKUP($A938,'Prihodi- plan-izvršenje'!$A$4:$H$500,7,FALSE),""))</f>
        <v>0</v>
      </c>
      <c r="S938" s="88">
        <f>IF(A938=0,0,IF($A938&lt;=$A$1,VALUE(+VLOOKUP($A938,'Rashodi- plan-izvršenje'!$A$8:Q$1500,'prenos-P-R-N'!S$1,FALSE)),IF($A938&lt;=$A$2,VLOOKUP($A938,'Prihodi- plan-izvršenje'!$A$4:$H$500,8,FALSE),0)))</f>
        <v>0</v>
      </c>
      <c r="T938" s="88" t="str">
        <f>IF($A938&gt;$A$2,VLOOKUP($A938,'Neizmirene obaveze JLS'!$A$11:R$500,R$1,FALSE),"")</f>
        <v/>
      </c>
      <c r="U938" s="88">
        <f>IF($A938&gt;$A$2,VLOOKUP($A938,'Neizmirene obaveze JLS'!$A$11:S$500,S$1,FALSE),0)</f>
        <v>0</v>
      </c>
      <c r="V938" s="88">
        <f t="shared" si="83"/>
        <v>0</v>
      </c>
      <c r="W938" s="74"/>
      <c r="X938" s="74"/>
      <c r="Y938" s="74"/>
      <c r="Z938" s="74"/>
      <c r="AA938" s="193">
        <f t="shared" si="84"/>
        <v>1</v>
      </c>
      <c r="AB938" s="193" t="str">
        <f t="shared" si="85"/>
        <v/>
      </c>
    </row>
    <row r="939" spans="1:28">
      <c r="A939" s="89">
        <f>IF(AND(COUNTIF(A$1:A$3,"&gt;0")=1,MAX(A$8:A938)&lt;A$1),A938+1,IF(AND(COUNTIF(A$1:A$3,"&gt;0")=2,MAX(A$8:A938)&lt;A$2),A938+1,IF(AND(COUNTIF(A$1:A$3,"&gt;0")=3,MAX(A$8:A938)&lt;A$3),A938+1,0)))</f>
        <v>0</v>
      </c>
      <c r="B939" s="89" t="str">
        <f t="shared" si="86"/>
        <v/>
      </c>
      <c r="C939" s="89" t="str">
        <f t="shared" si="87"/>
        <v/>
      </c>
      <c r="D939" s="87" t="str">
        <f>IF($A939=0,"",IF($A939&lt;=$A$1,+VLOOKUP($A939,'Rashodi- plan-izvršenje'!$A$8:B$1500,'prenos-P-R-N'!D$1,FALSE),IF($A939&gt;$A$2,+VLOOKUP($A939,'Neizmirene obaveze JLS'!$A$11:B$500,'prenos-P-R-N'!D$1,FALSE),"")))</f>
        <v/>
      </c>
      <c r="E939" s="87" t="str">
        <f>IF($A939=0,"",IF($A939&lt;=$A$1,+VLOOKUP($A939,'Rashodi- plan-izvršenje'!$A$8:C$1500,'prenos-P-R-N'!E$1,FALSE),IF($A939&gt;$A$2,+VLOOKUP($A939,'Neizmirene obaveze JLS'!$A$11:C$500,'prenos-P-R-N'!E$1,FALSE),"")))</f>
        <v/>
      </c>
      <c r="F939" s="87" t="str">
        <f>IF($A939=0,"",IF($A939&lt;=$A$1,+VLOOKUP($A939,'Rashodi- plan-izvršenje'!$A$8:D$1500,'prenos-P-R-N'!F$1,FALSE),IF($A939&gt;$A$2,+VLOOKUP($A939,'Neizmirene obaveze JLS'!$A$11:D$500,'prenos-P-R-N'!F$1,FALSE),"")))</f>
        <v/>
      </c>
      <c r="G939" s="87" t="str">
        <f>IF($A939=0,"",IF($A939&lt;=$A$1,+VLOOKUP($A939,'Rashodi- plan-izvršenje'!$A$8:E$1500,'prenos-P-R-N'!G$1,FALSE),IF($A939&gt;$A$2,+VLOOKUP($A939,'Neizmirene obaveze JLS'!$A$11:E$500,'prenos-P-R-N'!G$1,FALSE),"")))</f>
        <v/>
      </c>
      <c r="H939" s="87" t="str">
        <f>IF($A939=0,"",IF($A939&lt;=$A$1,+VLOOKUP($A939,'Rashodi- plan-izvršenje'!$A$8:F$1500,'prenos-P-R-N'!H$1,FALSE),IF($A939&gt;$A$2,+VLOOKUP($A939,'Neizmirene obaveze JLS'!$A$11:F$500,'prenos-P-R-N'!H$1,FALSE),"")))</f>
        <v/>
      </c>
      <c r="I939" s="87" t="str">
        <f>IF($A939=0,"",IF($A939&lt;=$A$1,+VLOOKUP($A939,'Rashodi- plan-izvršenje'!$A$8:G$1500,'prenos-P-R-N'!I$1,FALSE),IF($A939&gt;$A$2,+VLOOKUP($A939,'Neizmirene obaveze JLS'!$A$11:G$500,'prenos-P-R-N'!I$1,FALSE),"")))</f>
        <v/>
      </c>
      <c r="J939" s="87" t="str">
        <f>IF($A939=0,"",IF($A939&lt;=$A$1,+VLOOKUP($A939,'Rashodi- plan-izvršenje'!$A$8:H$1500,'prenos-P-R-N'!J$1,FALSE),IF($A939&gt;$A$2,+VLOOKUP($A939,'Neizmirene obaveze JLS'!$A$11:H$500,'prenos-P-R-N'!J$1,FALSE),"")))</f>
        <v/>
      </c>
      <c r="K939" s="87" t="str">
        <f>IF($A939=0,"",IF($A939&lt;=$A$1,+VLOOKUP($A939,'Rashodi- plan-izvršenje'!$A$8:I$1500,'prenos-P-R-N'!K$1,FALSE),IF($A939&gt;$A$2,+VLOOKUP($A939,'Neizmirene obaveze JLS'!$A$11:I$500,'prenos-P-R-N'!K$1,FALSE),"")))</f>
        <v/>
      </c>
      <c r="L939" t="str">
        <f>IF(A939=0,"",IF(A939&lt;=A$1,+IF(VLOOKUP(A939,'Rashodi- plan-izvršenje'!A$8:J$1500,M$1,FALSE)&gt;0,"Програмска активност","Пројекат"),IF(A939&gt;A$2,+IF(VLOOKUP(A939,'Neizmirene obaveze JLS'!A$8:J$2008,M$1,FALSE)&gt;0,"Програмска активност","Пројекат"),"")))</f>
        <v/>
      </c>
      <c r="M939" s="87" t="str">
        <f>IF(A939=0,"",IF($A939&lt;=$A$1,+IF(VLOOKUP($A939,'Rashodi- plan-izvršenje'!$A$8:$M$1500,10,FALSE)&gt;0,VLOOKUP($A939,'Rashodi- plan-izvršenje'!$A$8:$M$1500,10,FALSE),VLOOKUP($A939,'Rashodi- plan-izvršenje'!$A$8:$M$1500,12,FALSE)),+IF($A939&gt;$A$2,IF(VLOOKUP($A939,'Neizmirene obaveze JLS'!$A$8:$M$1500,10,FALSE)&gt;0,VLOOKUP($A939,'Neizmirene obaveze JLS'!$A$11:$M$1500,10,FALSE),VLOOKUP($A939,'Neizmirene obaveze JLS'!$A$11:$M$1500,12,FALSE)),0)))</f>
        <v/>
      </c>
      <c r="N939" s="87" t="str">
        <f>IF(A939=0,"",IF($A939&lt;=$A$1,+IF(VLOOKUP(A939,'Rashodi- plan-izvršenje'!$A$8:$M$1500,10,FALSE)&gt;0,VLOOKUP(A939,'Rashodi- plan-izvršenje'!$A$8:$M$1500,11,FALSE),VLOOKUP(A939,'Rashodi- plan-izvršenje'!$A$8:$M$1500,13,FALSE)),+IF($A939&gt;$A$2,IF(VLOOKUP($A939,'Neizmirene obaveze JLS'!$A$8:$M$1500,10,FALSE)&gt;0,VLOOKUP($A939,'Neizmirene obaveze JLS'!$A$11:$M$1500,11,FALSE),VLOOKUP($A939,'Neizmirene obaveze JLS'!$A$11:$M$1500,13,FALSE)),0)))</f>
        <v/>
      </c>
      <c r="O939" s="87" t="str">
        <f>IF(A939=0,"",IF($A939&lt;=$A$1,VALUE(+VLOOKUP($A939,'Rashodi- plan-izvršenje'!$A$8:N$1500,'prenos-P-R-N'!O$1,FALSE)),IF($A939&lt;=A$2,VALUE(VLOOKUP($A939,'Prihodi- plan-izvršenje'!$A$8:$H$500,6,FALSE)),VALUE(VLOOKUP($A939,'Neizmirene obaveze JLS'!$A$8:$N$500,O$1,FALSE)))))</f>
        <v/>
      </c>
      <c r="P939" s="87" t="str">
        <f>IF(A939=0,"",IF(A939=0,0,IF(A939&gt;A$2,'šifarnik K-izvor'!G$3,+IF(Q939&lt;700,+'šifarnik K-izvor'!G$2,'šifarnik K-izvor'!G$1))))</f>
        <v/>
      </c>
      <c r="Q939" s="87">
        <f>IF($A939&lt;=$A$1,VALUE(+VLOOKUP($A939,'Rashodi- plan-izvršenje'!$A$8:O$1500,'prenos-P-R-N'!Q$1,FALSE)),IF($A939&lt;=$A$2,VLOOKUP($A939,'Prihodi- plan-izvršenje'!$A$4:$H$500,4,FALSE),IF($A939&lt;=$A$3,VLOOKUP(A939,'Neizmirene obaveze JLS'!$A$11:O$500,Q$1,FALSE),"")))</f>
        <v>0</v>
      </c>
      <c r="R939" s="88">
        <f>IF($A939&lt;=$A$1,VALUE(+VLOOKUP($A939,'Rashodi- plan-izvršenje'!$A$8:P$1500,'prenos-P-R-N'!R$1,FALSE)),IF($A939&lt;=$A$2,VLOOKUP($A939,'Prihodi- plan-izvršenje'!$A$4:$H$500,7,FALSE),""))</f>
        <v>0</v>
      </c>
      <c r="S939" s="88">
        <f>IF(A939=0,0,IF($A939&lt;=$A$1,VALUE(+VLOOKUP($A939,'Rashodi- plan-izvršenje'!$A$8:Q$1500,'prenos-P-R-N'!S$1,FALSE)),IF($A939&lt;=$A$2,VLOOKUP($A939,'Prihodi- plan-izvršenje'!$A$4:$H$500,8,FALSE),0)))</f>
        <v>0</v>
      </c>
      <c r="T939" s="88" t="str">
        <f>IF($A939&gt;$A$2,VLOOKUP($A939,'Neizmirene obaveze JLS'!$A$11:R$500,R$1,FALSE),"")</f>
        <v/>
      </c>
      <c r="U939" s="88">
        <f>IF($A939&gt;$A$2,VLOOKUP($A939,'Neizmirene obaveze JLS'!$A$11:S$500,S$1,FALSE),0)</f>
        <v>0</v>
      </c>
      <c r="V939" s="88">
        <f t="shared" si="83"/>
        <v>0</v>
      </c>
      <c r="W939" s="74"/>
      <c r="X939" s="74"/>
      <c r="Y939" s="74"/>
      <c r="Z939" s="74"/>
      <c r="AA939" s="193">
        <f t="shared" si="84"/>
        <v>1</v>
      </c>
      <c r="AB939" s="193" t="str">
        <f t="shared" si="85"/>
        <v/>
      </c>
    </row>
    <row r="940" spans="1:28">
      <c r="A940" s="89">
        <f>IF(AND(COUNTIF(A$1:A$3,"&gt;0")=1,MAX(A$8:A939)&lt;A$1),A939+1,IF(AND(COUNTIF(A$1:A$3,"&gt;0")=2,MAX(A$8:A939)&lt;A$2),A939+1,IF(AND(COUNTIF(A$1:A$3,"&gt;0")=3,MAX(A$8:A939)&lt;A$3),A939+1,0)))</f>
        <v>0</v>
      </c>
      <c r="B940" s="89" t="str">
        <f t="shared" si="86"/>
        <v/>
      </c>
      <c r="C940" s="89" t="str">
        <f t="shared" si="87"/>
        <v/>
      </c>
      <c r="D940" s="87" t="str">
        <f>IF($A940=0,"",IF($A940&lt;=$A$1,+VLOOKUP($A940,'Rashodi- plan-izvršenje'!$A$8:B$1500,'prenos-P-R-N'!D$1,FALSE),IF($A940&gt;$A$2,+VLOOKUP($A940,'Neizmirene obaveze JLS'!$A$11:B$500,'prenos-P-R-N'!D$1,FALSE),"")))</f>
        <v/>
      </c>
      <c r="E940" s="87" t="str">
        <f>IF($A940=0,"",IF($A940&lt;=$A$1,+VLOOKUP($A940,'Rashodi- plan-izvršenje'!$A$8:C$1500,'prenos-P-R-N'!E$1,FALSE),IF($A940&gt;$A$2,+VLOOKUP($A940,'Neizmirene obaveze JLS'!$A$11:C$500,'prenos-P-R-N'!E$1,FALSE),"")))</f>
        <v/>
      </c>
      <c r="F940" s="87" t="str">
        <f>IF($A940=0,"",IF($A940&lt;=$A$1,+VLOOKUP($A940,'Rashodi- plan-izvršenje'!$A$8:D$1500,'prenos-P-R-N'!F$1,FALSE),IF($A940&gt;$A$2,+VLOOKUP($A940,'Neizmirene obaveze JLS'!$A$11:D$500,'prenos-P-R-N'!F$1,FALSE),"")))</f>
        <v/>
      </c>
      <c r="G940" s="87" t="str">
        <f>IF($A940=0,"",IF($A940&lt;=$A$1,+VLOOKUP($A940,'Rashodi- plan-izvršenje'!$A$8:E$1500,'prenos-P-R-N'!G$1,FALSE),IF($A940&gt;$A$2,+VLOOKUP($A940,'Neizmirene obaveze JLS'!$A$11:E$500,'prenos-P-R-N'!G$1,FALSE),"")))</f>
        <v/>
      </c>
      <c r="H940" s="87" t="str">
        <f>IF($A940=0,"",IF($A940&lt;=$A$1,+VLOOKUP($A940,'Rashodi- plan-izvršenje'!$A$8:F$1500,'prenos-P-R-N'!H$1,FALSE),IF($A940&gt;$A$2,+VLOOKUP($A940,'Neizmirene obaveze JLS'!$A$11:F$500,'prenos-P-R-N'!H$1,FALSE),"")))</f>
        <v/>
      </c>
      <c r="I940" s="87" t="str">
        <f>IF($A940=0,"",IF($A940&lt;=$A$1,+VLOOKUP($A940,'Rashodi- plan-izvršenje'!$A$8:G$1500,'prenos-P-R-N'!I$1,FALSE),IF($A940&gt;$A$2,+VLOOKUP($A940,'Neizmirene obaveze JLS'!$A$11:G$500,'prenos-P-R-N'!I$1,FALSE),"")))</f>
        <v/>
      </c>
      <c r="J940" s="87" t="str">
        <f>IF($A940=0,"",IF($A940&lt;=$A$1,+VLOOKUP($A940,'Rashodi- plan-izvršenje'!$A$8:H$1500,'prenos-P-R-N'!J$1,FALSE),IF($A940&gt;$A$2,+VLOOKUP($A940,'Neizmirene obaveze JLS'!$A$11:H$500,'prenos-P-R-N'!J$1,FALSE),"")))</f>
        <v/>
      </c>
      <c r="K940" s="87" t="str">
        <f>IF($A940=0,"",IF($A940&lt;=$A$1,+VLOOKUP($A940,'Rashodi- plan-izvršenje'!$A$8:I$1500,'prenos-P-R-N'!K$1,FALSE),IF($A940&gt;$A$2,+VLOOKUP($A940,'Neizmirene obaveze JLS'!$A$11:I$500,'prenos-P-R-N'!K$1,FALSE),"")))</f>
        <v/>
      </c>
      <c r="L940" t="str">
        <f>IF(A940=0,"",IF(A940&lt;=A$1,+IF(VLOOKUP(A940,'Rashodi- plan-izvršenje'!A$8:J$1500,M$1,FALSE)&gt;0,"Програмска активност","Пројекат"),IF(A940&gt;A$2,+IF(VLOOKUP(A940,'Neizmirene obaveze JLS'!A$8:J$2008,M$1,FALSE)&gt;0,"Програмска активност","Пројекат"),"")))</f>
        <v/>
      </c>
      <c r="M940" s="87" t="str">
        <f>IF(A940=0,"",IF($A940&lt;=$A$1,+IF(VLOOKUP($A940,'Rashodi- plan-izvršenje'!$A$8:$M$1500,10,FALSE)&gt;0,VLOOKUP($A940,'Rashodi- plan-izvršenje'!$A$8:$M$1500,10,FALSE),VLOOKUP($A940,'Rashodi- plan-izvršenje'!$A$8:$M$1500,12,FALSE)),+IF($A940&gt;$A$2,IF(VLOOKUP($A940,'Neizmirene obaveze JLS'!$A$8:$M$1500,10,FALSE)&gt;0,VLOOKUP($A940,'Neizmirene obaveze JLS'!$A$11:$M$1500,10,FALSE),VLOOKUP($A940,'Neizmirene obaveze JLS'!$A$11:$M$1500,12,FALSE)),0)))</f>
        <v/>
      </c>
      <c r="N940" s="87" t="str">
        <f>IF(A940=0,"",IF($A940&lt;=$A$1,+IF(VLOOKUP(A940,'Rashodi- plan-izvršenje'!$A$8:$M$1500,10,FALSE)&gt;0,VLOOKUP(A940,'Rashodi- plan-izvršenje'!$A$8:$M$1500,11,FALSE),VLOOKUP(A940,'Rashodi- plan-izvršenje'!$A$8:$M$1500,13,FALSE)),+IF($A940&gt;$A$2,IF(VLOOKUP($A940,'Neizmirene obaveze JLS'!$A$8:$M$1500,10,FALSE)&gt;0,VLOOKUP($A940,'Neizmirene obaveze JLS'!$A$11:$M$1500,11,FALSE),VLOOKUP($A940,'Neizmirene obaveze JLS'!$A$11:$M$1500,13,FALSE)),0)))</f>
        <v/>
      </c>
      <c r="O940" s="87" t="str">
        <f>IF(A940=0,"",IF($A940&lt;=$A$1,VALUE(+VLOOKUP($A940,'Rashodi- plan-izvršenje'!$A$8:N$1500,'prenos-P-R-N'!O$1,FALSE)),IF($A940&lt;=A$2,VALUE(VLOOKUP($A940,'Prihodi- plan-izvršenje'!$A$8:$H$500,6,FALSE)),VALUE(VLOOKUP($A940,'Neizmirene obaveze JLS'!$A$8:$N$500,O$1,FALSE)))))</f>
        <v/>
      </c>
      <c r="P940" s="87" t="str">
        <f>IF(A940=0,"",IF(A940=0,0,IF(A940&gt;A$2,'šifarnik K-izvor'!G$3,+IF(Q940&lt;700,+'šifarnik K-izvor'!G$2,'šifarnik K-izvor'!G$1))))</f>
        <v/>
      </c>
      <c r="Q940" s="87">
        <f>IF($A940&lt;=$A$1,VALUE(+VLOOKUP($A940,'Rashodi- plan-izvršenje'!$A$8:O$1500,'prenos-P-R-N'!Q$1,FALSE)),IF($A940&lt;=$A$2,VLOOKUP($A940,'Prihodi- plan-izvršenje'!$A$4:$H$500,4,FALSE),IF($A940&lt;=$A$3,VLOOKUP(A940,'Neizmirene obaveze JLS'!$A$11:O$500,Q$1,FALSE),"")))</f>
        <v>0</v>
      </c>
      <c r="R940" s="88">
        <f>IF($A940&lt;=$A$1,VALUE(+VLOOKUP($A940,'Rashodi- plan-izvršenje'!$A$8:P$1500,'prenos-P-R-N'!R$1,FALSE)),IF($A940&lt;=$A$2,VLOOKUP($A940,'Prihodi- plan-izvršenje'!$A$4:$H$500,7,FALSE),""))</f>
        <v>0</v>
      </c>
      <c r="S940" s="88">
        <f>IF(A940=0,0,IF($A940&lt;=$A$1,VALUE(+VLOOKUP($A940,'Rashodi- plan-izvršenje'!$A$8:Q$1500,'prenos-P-R-N'!S$1,FALSE)),IF($A940&lt;=$A$2,VLOOKUP($A940,'Prihodi- plan-izvršenje'!$A$4:$H$500,8,FALSE),0)))</f>
        <v>0</v>
      </c>
      <c r="T940" s="88" t="str">
        <f>IF($A940&gt;$A$2,VLOOKUP($A940,'Neizmirene obaveze JLS'!$A$11:R$500,R$1,FALSE),"")</f>
        <v/>
      </c>
      <c r="U940" s="88">
        <f>IF($A940&gt;$A$2,VLOOKUP($A940,'Neizmirene obaveze JLS'!$A$11:S$500,S$1,FALSE),0)</f>
        <v>0</v>
      </c>
      <c r="V940" s="88">
        <f t="shared" si="83"/>
        <v>0</v>
      </c>
      <c r="W940" s="74"/>
      <c r="X940" s="74"/>
      <c r="Y940" s="74"/>
      <c r="Z940" s="74"/>
      <c r="AA940" s="193">
        <f t="shared" si="84"/>
        <v>1</v>
      </c>
      <c r="AB940" s="193" t="str">
        <f t="shared" si="85"/>
        <v/>
      </c>
    </row>
    <row r="941" spans="1:28">
      <c r="A941" s="89">
        <f>IF(AND(COUNTIF(A$1:A$3,"&gt;0")=1,MAX(A$8:A940)&lt;A$1),A940+1,IF(AND(COUNTIF(A$1:A$3,"&gt;0")=2,MAX(A$8:A940)&lt;A$2),A940+1,IF(AND(COUNTIF(A$1:A$3,"&gt;0")=3,MAX(A$8:A940)&lt;A$3),A940+1,0)))</f>
        <v>0</v>
      </c>
      <c r="B941" s="89" t="str">
        <f t="shared" si="86"/>
        <v/>
      </c>
      <c r="C941" s="89" t="str">
        <f t="shared" si="87"/>
        <v/>
      </c>
      <c r="D941" s="87" t="str">
        <f>IF($A941=0,"",IF($A941&lt;=$A$1,+VLOOKUP($A941,'Rashodi- plan-izvršenje'!$A$8:B$1500,'prenos-P-R-N'!D$1,FALSE),IF($A941&gt;$A$2,+VLOOKUP($A941,'Neizmirene obaveze JLS'!$A$11:B$500,'prenos-P-R-N'!D$1,FALSE),"")))</f>
        <v/>
      </c>
      <c r="E941" s="87" t="str">
        <f>IF($A941=0,"",IF($A941&lt;=$A$1,+VLOOKUP($A941,'Rashodi- plan-izvršenje'!$A$8:C$1500,'prenos-P-R-N'!E$1,FALSE),IF($A941&gt;$A$2,+VLOOKUP($A941,'Neizmirene obaveze JLS'!$A$11:C$500,'prenos-P-R-N'!E$1,FALSE),"")))</f>
        <v/>
      </c>
      <c r="F941" s="87" t="str">
        <f>IF($A941=0,"",IF($A941&lt;=$A$1,+VLOOKUP($A941,'Rashodi- plan-izvršenje'!$A$8:D$1500,'prenos-P-R-N'!F$1,FALSE),IF($A941&gt;$A$2,+VLOOKUP($A941,'Neizmirene obaveze JLS'!$A$11:D$500,'prenos-P-R-N'!F$1,FALSE),"")))</f>
        <v/>
      </c>
      <c r="G941" s="87" t="str">
        <f>IF($A941=0,"",IF($A941&lt;=$A$1,+VLOOKUP($A941,'Rashodi- plan-izvršenje'!$A$8:E$1500,'prenos-P-R-N'!G$1,FALSE),IF($A941&gt;$A$2,+VLOOKUP($A941,'Neizmirene obaveze JLS'!$A$11:E$500,'prenos-P-R-N'!G$1,FALSE),"")))</f>
        <v/>
      </c>
      <c r="H941" s="87" t="str">
        <f>IF($A941=0,"",IF($A941&lt;=$A$1,+VLOOKUP($A941,'Rashodi- plan-izvršenje'!$A$8:F$1500,'prenos-P-R-N'!H$1,FALSE),IF($A941&gt;$A$2,+VLOOKUP($A941,'Neizmirene obaveze JLS'!$A$11:F$500,'prenos-P-R-N'!H$1,FALSE),"")))</f>
        <v/>
      </c>
      <c r="I941" s="87" t="str">
        <f>IF($A941=0,"",IF($A941&lt;=$A$1,+VLOOKUP($A941,'Rashodi- plan-izvršenje'!$A$8:G$1500,'prenos-P-R-N'!I$1,FALSE),IF($A941&gt;$A$2,+VLOOKUP($A941,'Neizmirene obaveze JLS'!$A$11:G$500,'prenos-P-R-N'!I$1,FALSE),"")))</f>
        <v/>
      </c>
      <c r="J941" s="87" t="str">
        <f>IF($A941=0,"",IF($A941&lt;=$A$1,+VLOOKUP($A941,'Rashodi- plan-izvršenje'!$A$8:H$1500,'prenos-P-R-N'!J$1,FALSE),IF($A941&gt;$A$2,+VLOOKUP($A941,'Neizmirene obaveze JLS'!$A$11:H$500,'prenos-P-R-N'!J$1,FALSE),"")))</f>
        <v/>
      </c>
      <c r="K941" s="87" t="str">
        <f>IF($A941=0,"",IF($A941&lt;=$A$1,+VLOOKUP($A941,'Rashodi- plan-izvršenje'!$A$8:I$1500,'prenos-P-R-N'!K$1,FALSE),IF($A941&gt;$A$2,+VLOOKUP($A941,'Neizmirene obaveze JLS'!$A$11:I$500,'prenos-P-R-N'!K$1,FALSE),"")))</f>
        <v/>
      </c>
      <c r="L941" t="str">
        <f>IF(A941=0,"",IF(A941&lt;=A$1,+IF(VLOOKUP(A941,'Rashodi- plan-izvršenje'!A$8:J$1500,M$1,FALSE)&gt;0,"Програмска активност","Пројекат"),IF(A941&gt;A$2,+IF(VLOOKUP(A941,'Neizmirene obaveze JLS'!A$8:J$2008,M$1,FALSE)&gt;0,"Програмска активност","Пројекат"),"")))</f>
        <v/>
      </c>
      <c r="M941" s="87" t="str">
        <f>IF(A941=0,"",IF($A941&lt;=$A$1,+IF(VLOOKUP($A941,'Rashodi- plan-izvršenje'!$A$8:$M$1500,10,FALSE)&gt;0,VLOOKUP($A941,'Rashodi- plan-izvršenje'!$A$8:$M$1500,10,FALSE),VLOOKUP($A941,'Rashodi- plan-izvršenje'!$A$8:$M$1500,12,FALSE)),+IF($A941&gt;$A$2,IF(VLOOKUP($A941,'Neizmirene obaveze JLS'!$A$8:$M$1500,10,FALSE)&gt;0,VLOOKUP($A941,'Neizmirene obaveze JLS'!$A$11:$M$1500,10,FALSE),VLOOKUP($A941,'Neizmirene obaveze JLS'!$A$11:$M$1500,12,FALSE)),0)))</f>
        <v/>
      </c>
      <c r="N941" s="87" t="str">
        <f>IF(A941=0,"",IF($A941&lt;=$A$1,+IF(VLOOKUP(A941,'Rashodi- plan-izvršenje'!$A$8:$M$1500,10,FALSE)&gt;0,VLOOKUP(A941,'Rashodi- plan-izvršenje'!$A$8:$M$1500,11,FALSE),VLOOKUP(A941,'Rashodi- plan-izvršenje'!$A$8:$M$1500,13,FALSE)),+IF($A941&gt;$A$2,IF(VLOOKUP($A941,'Neizmirene obaveze JLS'!$A$8:$M$1500,10,FALSE)&gt;0,VLOOKUP($A941,'Neizmirene obaveze JLS'!$A$11:$M$1500,11,FALSE),VLOOKUP($A941,'Neizmirene obaveze JLS'!$A$11:$M$1500,13,FALSE)),0)))</f>
        <v/>
      </c>
      <c r="O941" s="87" t="str">
        <f>IF(A941=0,"",IF($A941&lt;=$A$1,VALUE(+VLOOKUP($A941,'Rashodi- plan-izvršenje'!$A$8:N$1500,'prenos-P-R-N'!O$1,FALSE)),IF($A941&lt;=A$2,VALUE(VLOOKUP($A941,'Prihodi- plan-izvršenje'!$A$8:$H$500,6,FALSE)),VALUE(VLOOKUP($A941,'Neizmirene obaveze JLS'!$A$8:$N$500,O$1,FALSE)))))</f>
        <v/>
      </c>
      <c r="P941" s="87" t="str">
        <f>IF(A941=0,"",IF(A941=0,0,IF(A941&gt;A$2,'šifarnik K-izvor'!G$3,+IF(Q941&lt;700,+'šifarnik K-izvor'!G$2,'šifarnik K-izvor'!G$1))))</f>
        <v/>
      </c>
      <c r="Q941" s="87">
        <f>IF($A941&lt;=$A$1,VALUE(+VLOOKUP($A941,'Rashodi- plan-izvršenje'!$A$8:O$1500,'prenos-P-R-N'!Q$1,FALSE)),IF($A941&lt;=$A$2,VLOOKUP($A941,'Prihodi- plan-izvršenje'!$A$4:$H$500,4,FALSE),IF($A941&lt;=$A$3,VLOOKUP(A941,'Neizmirene obaveze JLS'!$A$11:O$500,Q$1,FALSE),"")))</f>
        <v>0</v>
      </c>
      <c r="R941" s="88">
        <f>IF($A941&lt;=$A$1,VALUE(+VLOOKUP($A941,'Rashodi- plan-izvršenje'!$A$8:P$1500,'prenos-P-R-N'!R$1,FALSE)),IF($A941&lt;=$A$2,VLOOKUP($A941,'Prihodi- plan-izvršenje'!$A$4:$H$500,7,FALSE),""))</f>
        <v>0</v>
      </c>
      <c r="S941" s="88">
        <f>IF(A941=0,0,IF($A941&lt;=$A$1,VALUE(+VLOOKUP($A941,'Rashodi- plan-izvršenje'!$A$8:Q$1500,'prenos-P-R-N'!S$1,FALSE)),IF($A941&lt;=$A$2,VLOOKUP($A941,'Prihodi- plan-izvršenje'!$A$4:$H$500,8,FALSE),0)))</f>
        <v>0</v>
      </c>
      <c r="T941" s="88" t="str">
        <f>IF($A941&gt;$A$2,VLOOKUP($A941,'Neizmirene obaveze JLS'!$A$11:R$500,R$1,FALSE),"")</f>
        <v/>
      </c>
      <c r="U941" s="88">
        <f>IF($A941&gt;$A$2,VLOOKUP($A941,'Neizmirene obaveze JLS'!$A$11:S$500,S$1,FALSE),0)</f>
        <v>0</v>
      </c>
      <c r="V941" s="88">
        <f t="shared" si="83"/>
        <v>0</v>
      </c>
      <c r="W941" s="74"/>
      <c r="X941" s="74"/>
      <c r="Y941" s="74"/>
      <c r="Z941" s="74"/>
      <c r="AA941" s="193">
        <f t="shared" si="84"/>
        <v>1</v>
      </c>
      <c r="AB941" s="193" t="str">
        <f t="shared" si="85"/>
        <v/>
      </c>
    </row>
    <row r="942" spans="1:28">
      <c r="A942" s="89">
        <f>IF(AND(COUNTIF(A$1:A$3,"&gt;0")=1,MAX(A$8:A941)&lt;A$1),A941+1,IF(AND(COUNTIF(A$1:A$3,"&gt;0")=2,MAX(A$8:A941)&lt;A$2),A941+1,IF(AND(COUNTIF(A$1:A$3,"&gt;0")=3,MAX(A$8:A941)&lt;A$3),A941+1,0)))</f>
        <v>0</v>
      </c>
      <c r="B942" s="89" t="str">
        <f t="shared" si="86"/>
        <v/>
      </c>
      <c r="C942" s="89" t="str">
        <f t="shared" si="87"/>
        <v/>
      </c>
      <c r="D942" s="87" t="str">
        <f>IF($A942=0,"",IF($A942&lt;=$A$1,+VLOOKUP($A942,'Rashodi- plan-izvršenje'!$A$8:B$1500,'prenos-P-R-N'!D$1,FALSE),IF($A942&gt;$A$2,+VLOOKUP($A942,'Neizmirene obaveze JLS'!$A$11:B$500,'prenos-P-R-N'!D$1,FALSE),"")))</f>
        <v/>
      </c>
      <c r="E942" s="87" t="str">
        <f>IF($A942=0,"",IF($A942&lt;=$A$1,+VLOOKUP($A942,'Rashodi- plan-izvršenje'!$A$8:C$1500,'prenos-P-R-N'!E$1,FALSE),IF($A942&gt;$A$2,+VLOOKUP($A942,'Neizmirene obaveze JLS'!$A$11:C$500,'prenos-P-R-N'!E$1,FALSE),"")))</f>
        <v/>
      </c>
      <c r="F942" s="87" t="str">
        <f>IF($A942=0,"",IF($A942&lt;=$A$1,+VLOOKUP($A942,'Rashodi- plan-izvršenje'!$A$8:D$1500,'prenos-P-R-N'!F$1,FALSE),IF($A942&gt;$A$2,+VLOOKUP($A942,'Neizmirene obaveze JLS'!$A$11:D$500,'prenos-P-R-N'!F$1,FALSE),"")))</f>
        <v/>
      </c>
      <c r="G942" s="87" t="str">
        <f>IF($A942=0,"",IF($A942&lt;=$A$1,+VLOOKUP($A942,'Rashodi- plan-izvršenje'!$A$8:E$1500,'prenos-P-R-N'!G$1,FALSE),IF($A942&gt;$A$2,+VLOOKUP($A942,'Neizmirene obaveze JLS'!$A$11:E$500,'prenos-P-R-N'!G$1,FALSE),"")))</f>
        <v/>
      </c>
      <c r="H942" s="87" t="str">
        <f>IF($A942=0,"",IF($A942&lt;=$A$1,+VLOOKUP($A942,'Rashodi- plan-izvršenje'!$A$8:F$1500,'prenos-P-R-N'!H$1,FALSE),IF($A942&gt;$A$2,+VLOOKUP($A942,'Neizmirene obaveze JLS'!$A$11:F$500,'prenos-P-R-N'!H$1,FALSE),"")))</f>
        <v/>
      </c>
      <c r="I942" s="87" t="str">
        <f>IF($A942=0,"",IF($A942&lt;=$A$1,+VLOOKUP($A942,'Rashodi- plan-izvršenje'!$A$8:G$1500,'prenos-P-R-N'!I$1,FALSE),IF($A942&gt;$A$2,+VLOOKUP($A942,'Neizmirene obaveze JLS'!$A$11:G$500,'prenos-P-R-N'!I$1,FALSE),"")))</f>
        <v/>
      </c>
      <c r="J942" s="87" t="str">
        <f>IF($A942=0,"",IF($A942&lt;=$A$1,+VLOOKUP($A942,'Rashodi- plan-izvršenje'!$A$8:H$1500,'prenos-P-R-N'!J$1,FALSE),IF($A942&gt;$A$2,+VLOOKUP($A942,'Neizmirene obaveze JLS'!$A$11:H$500,'prenos-P-R-N'!J$1,FALSE),"")))</f>
        <v/>
      </c>
      <c r="K942" s="87" t="str">
        <f>IF($A942=0,"",IF($A942&lt;=$A$1,+VLOOKUP($A942,'Rashodi- plan-izvršenje'!$A$8:I$1500,'prenos-P-R-N'!K$1,FALSE),IF($A942&gt;$A$2,+VLOOKUP($A942,'Neizmirene obaveze JLS'!$A$11:I$500,'prenos-P-R-N'!K$1,FALSE),"")))</f>
        <v/>
      </c>
      <c r="L942" t="str">
        <f>IF(A942=0,"",IF(A942&lt;=A$1,+IF(VLOOKUP(A942,'Rashodi- plan-izvršenje'!A$8:J$1500,M$1,FALSE)&gt;0,"Програмска активност","Пројекат"),IF(A942&gt;A$2,+IF(VLOOKUP(A942,'Neizmirene obaveze JLS'!A$8:J$2008,M$1,FALSE)&gt;0,"Програмска активност","Пројекат"),"")))</f>
        <v/>
      </c>
      <c r="M942" s="87" t="str">
        <f>IF(A942=0,"",IF($A942&lt;=$A$1,+IF(VLOOKUP($A942,'Rashodi- plan-izvršenje'!$A$8:$M$1500,10,FALSE)&gt;0,VLOOKUP($A942,'Rashodi- plan-izvršenje'!$A$8:$M$1500,10,FALSE),VLOOKUP($A942,'Rashodi- plan-izvršenje'!$A$8:$M$1500,12,FALSE)),+IF($A942&gt;$A$2,IF(VLOOKUP($A942,'Neizmirene obaveze JLS'!$A$8:$M$1500,10,FALSE)&gt;0,VLOOKUP($A942,'Neizmirene obaveze JLS'!$A$11:$M$1500,10,FALSE),VLOOKUP($A942,'Neizmirene obaveze JLS'!$A$11:$M$1500,12,FALSE)),0)))</f>
        <v/>
      </c>
      <c r="N942" s="87" t="str">
        <f>IF(A942=0,"",IF($A942&lt;=$A$1,+IF(VLOOKUP(A942,'Rashodi- plan-izvršenje'!$A$8:$M$1500,10,FALSE)&gt;0,VLOOKUP(A942,'Rashodi- plan-izvršenje'!$A$8:$M$1500,11,FALSE),VLOOKUP(A942,'Rashodi- plan-izvršenje'!$A$8:$M$1500,13,FALSE)),+IF($A942&gt;$A$2,IF(VLOOKUP($A942,'Neizmirene obaveze JLS'!$A$8:$M$1500,10,FALSE)&gt;0,VLOOKUP($A942,'Neizmirene obaveze JLS'!$A$11:$M$1500,11,FALSE),VLOOKUP($A942,'Neizmirene obaveze JLS'!$A$11:$M$1500,13,FALSE)),0)))</f>
        <v/>
      </c>
      <c r="O942" s="87" t="str">
        <f>IF(A942=0,"",IF($A942&lt;=$A$1,VALUE(+VLOOKUP($A942,'Rashodi- plan-izvršenje'!$A$8:N$1500,'prenos-P-R-N'!O$1,FALSE)),IF($A942&lt;=A$2,VALUE(VLOOKUP($A942,'Prihodi- plan-izvršenje'!$A$8:$H$500,6,FALSE)),VALUE(VLOOKUP($A942,'Neizmirene obaveze JLS'!$A$8:$N$500,O$1,FALSE)))))</f>
        <v/>
      </c>
      <c r="P942" s="87" t="str">
        <f>IF(A942=0,"",IF(A942=0,0,IF(A942&gt;A$2,'šifarnik K-izvor'!G$3,+IF(Q942&lt;700,+'šifarnik K-izvor'!G$2,'šifarnik K-izvor'!G$1))))</f>
        <v/>
      </c>
      <c r="Q942" s="87">
        <f>IF($A942&lt;=$A$1,VALUE(+VLOOKUP($A942,'Rashodi- plan-izvršenje'!$A$8:O$1500,'prenos-P-R-N'!Q$1,FALSE)),IF($A942&lt;=$A$2,VLOOKUP($A942,'Prihodi- plan-izvršenje'!$A$4:$H$500,4,FALSE),IF($A942&lt;=$A$3,VLOOKUP(A942,'Neizmirene obaveze JLS'!$A$11:O$500,Q$1,FALSE),"")))</f>
        <v>0</v>
      </c>
      <c r="R942" s="88">
        <f>IF($A942&lt;=$A$1,VALUE(+VLOOKUP($A942,'Rashodi- plan-izvršenje'!$A$8:P$1500,'prenos-P-R-N'!R$1,FALSE)),IF($A942&lt;=$A$2,VLOOKUP($A942,'Prihodi- plan-izvršenje'!$A$4:$H$500,7,FALSE),""))</f>
        <v>0</v>
      </c>
      <c r="S942" s="88">
        <f>IF(A942=0,0,IF($A942&lt;=$A$1,VALUE(+VLOOKUP($A942,'Rashodi- plan-izvršenje'!$A$8:Q$1500,'prenos-P-R-N'!S$1,FALSE)),IF($A942&lt;=$A$2,VLOOKUP($A942,'Prihodi- plan-izvršenje'!$A$4:$H$500,8,FALSE),0)))</f>
        <v>0</v>
      </c>
      <c r="T942" s="88" t="str">
        <f>IF($A942&gt;$A$2,VLOOKUP($A942,'Neizmirene obaveze JLS'!$A$11:R$500,R$1,FALSE),"")</f>
        <v/>
      </c>
      <c r="U942" s="88">
        <f>IF($A942&gt;$A$2,VLOOKUP($A942,'Neizmirene obaveze JLS'!$A$11:S$500,S$1,FALSE),0)</f>
        <v>0</v>
      </c>
      <c r="V942" s="88">
        <f t="shared" si="83"/>
        <v>0</v>
      </c>
      <c r="W942" s="74"/>
      <c r="X942" s="74"/>
      <c r="Y942" s="74"/>
      <c r="Z942" s="74"/>
      <c r="AA942" s="193">
        <f t="shared" si="84"/>
        <v>1</v>
      </c>
      <c r="AB942" s="193" t="str">
        <f t="shared" si="85"/>
        <v/>
      </c>
    </row>
    <row r="943" spans="1:28">
      <c r="A943" s="89">
        <f>IF(AND(COUNTIF(A$1:A$3,"&gt;0")=1,MAX(A$8:A942)&lt;A$1),A942+1,IF(AND(COUNTIF(A$1:A$3,"&gt;0")=2,MAX(A$8:A942)&lt;A$2),A942+1,IF(AND(COUNTIF(A$1:A$3,"&gt;0")=3,MAX(A$8:A942)&lt;A$3),A942+1,0)))</f>
        <v>0</v>
      </c>
      <c r="B943" s="89" t="str">
        <f t="shared" si="86"/>
        <v/>
      </c>
      <c r="C943" s="89" t="str">
        <f t="shared" si="87"/>
        <v/>
      </c>
      <c r="D943" s="87" t="str">
        <f>IF($A943=0,"",IF($A943&lt;=$A$1,+VLOOKUP($A943,'Rashodi- plan-izvršenje'!$A$8:B$1500,'prenos-P-R-N'!D$1,FALSE),IF($A943&gt;$A$2,+VLOOKUP($A943,'Neizmirene obaveze JLS'!$A$11:B$500,'prenos-P-R-N'!D$1,FALSE),"")))</f>
        <v/>
      </c>
      <c r="E943" s="87" t="str">
        <f>IF($A943=0,"",IF($A943&lt;=$A$1,+VLOOKUP($A943,'Rashodi- plan-izvršenje'!$A$8:C$1500,'prenos-P-R-N'!E$1,FALSE),IF($A943&gt;$A$2,+VLOOKUP($A943,'Neizmirene obaveze JLS'!$A$11:C$500,'prenos-P-R-N'!E$1,FALSE),"")))</f>
        <v/>
      </c>
      <c r="F943" s="87" t="str">
        <f>IF($A943=0,"",IF($A943&lt;=$A$1,+VLOOKUP($A943,'Rashodi- plan-izvršenje'!$A$8:D$1500,'prenos-P-R-N'!F$1,FALSE),IF($A943&gt;$A$2,+VLOOKUP($A943,'Neizmirene obaveze JLS'!$A$11:D$500,'prenos-P-R-N'!F$1,FALSE),"")))</f>
        <v/>
      </c>
      <c r="G943" s="87" t="str">
        <f>IF($A943=0,"",IF($A943&lt;=$A$1,+VLOOKUP($A943,'Rashodi- plan-izvršenje'!$A$8:E$1500,'prenos-P-R-N'!G$1,FALSE),IF($A943&gt;$A$2,+VLOOKUP($A943,'Neizmirene obaveze JLS'!$A$11:E$500,'prenos-P-R-N'!G$1,FALSE),"")))</f>
        <v/>
      </c>
      <c r="H943" s="87" t="str">
        <f>IF($A943=0,"",IF($A943&lt;=$A$1,+VLOOKUP($A943,'Rashodi- plan-izvršenje'!$A$8:F$1500,'prenos-P-R-N'!H$1,FALSE),IF($A943&gt;$A$2,+VLOOKUP($A943,'Neizmirene obaveze JLS'!$A$11:F$500,'prenos-P-R-N'!H$1,FALSE),"")))</f>
        <v/>
      </c>
      <c r="I943" s="87" t="str">
        <f>IF($A943=0,"",IF($A943&lt;=$A$1,+VLOOKUP($A943,'Rashodi- plan-izvršenje'!$A$8:G$1500,'prenos-P-R-N'!I$1,FALSE),IF($A943&gt;$A$2,+VLOOKUP($A943,'Neizmirene obaveze JLS'!$A$11:G$500,'prenos-P-R-N'!I$1,FALSE),"")))</f>
        <v/>
      </c>
      <c r="J943" s="87" t="str">
        <f>IF($A943=0,"",IF($A943&lt;=$A$1,+VLOOKUP($A943,'Rashodi- plan-izvršenje'!$A$8:H$1500,'prenos-P-R-N'!J$1,FALSE),IF($A943&gt;$A$2,+VLOOKUP($A943,'Neizmirene obaveze JLS'!$A$11:H$500,'prenos-P-R-N'!J$1,FALSE),"")))</f>
        <v/>
      </c>
      <c r="K943" s="87" t="str">
        <f>IF($A943=0,"",IF($A943&lt;=$A$1,+VLOOKUP($A943,'Rashodi- plan-izvršenje'!$A$8:I$1500,'prenos-P-R-N'!K$1,FALSE),IF($A943&gt;$A$2,+VLOOKUP($A943,'Neizmirene obaveze JLS'!$A$11:I$500,'prenos-P-R-N'!K$1,FALSE),"")))</f>
        <v/>
      </c>
      <c r="L943" t="str">
        <f>IF(A943=0,"",IF(A943&lt;=A$1,+IF(VLOOKUP(A943,'Rashodi- plan-izvršenje'!A$8:J$1500,M$1,FALSE)&gt;0,"Програмска активност","Пројекат"),IF(A943&gt;A$2,+IF(VLOOKUP(A943,'Neizmirene obaveze JLS'!A$8:J$2008,M$1,FALSE)&gt;0,"Програмска активност","Пројекат"),"")))</f>
        <v/>
      </c>
      <c r="M943" s="87" t="str">
        <f>IF(A943=0,"",IF($A943&lt;=$A$1,+IF(VLOOKUP($A943,'Rashodi- plan-izvršenje'!$A$8:$M$1500,10,FALSE)&gt;0,VLOOKUP($A943,'Rashodi- plan-izvršenje'!$A$8:$M$1500,10,FALSE),VLOOKUP($A943,'Rashodi- plan-izvršenje'!$A$8:$M$1500,12,FALSE)),+IF($A943&gt;$A$2,IF(VLOOKUP($A943,'Neizmirene obaveze JLS'!$A$8:$M$1500,10,FALSE)&gt;0,VLOOKUP($A943,'Neizmirene obaveze JLS'!$A$11:$M$1500,10,FALSE),VLOOKUP($A943,'Neizmirene obaveze JLS'!$A$11:$M$1500,12,FALSE)),0)))</f>
        <v/>
      </c>
      <c r="N943" s="87" t="str">
        <f>IF(A943=0,"",IF($A943&lt;=$A$1,+IF(VLOOKUP(A943,'Rashodi- plan-izvršenje'!$A$8:$M$1500,10,FALSE)&gt;0,VLOOKUP(A943,'Rashodi- plan-izvršenje'!$A$8:$M$1500,11,FALSE),VLOOKUP(A943,'Rashodi- plan-izvršenje'!$A$8:$M$1500,13,FALSE)),+IF($A943&gt;$A$2,IF(VLOOKUP($A943,'Neizmirene obaveze JLS'!$A$8:$M$1500,10,FALSE)&gt;0,VLOOKUP($A943,'Neizmirene obaveze JLS'!$A$11:$M$1500,11,FALSE),VLOOKUP($A943,'Neizmirene obaveze JLS'!$A$11:$M$1500,13,FALSE)),0)))</f>
        <v/>
      </c>
      <c r="O943" s="87" t="str">
        <f>IF(A943=0,"",IF($A943&lt;=$A$1,VALUE(+VLOOKUP($A943,'Rashodi- plan-izvršenje'!$A$8:N$1500,'prenos-P-R-N'!O$1,FALSE)),IF($A943&lt;=A$2,VALUE(VLOOKUP($A943,'Prihodi- plan-izvršenje'!$A$8:$H$500,6,FALSE)),VALUE(VLOOKUP($A943,'Neizmirene obaveze JLS'!$A$8:$N$500,O$1,FALSE)))))</f>
        <v/>
      </c>
      <c r="P943" s="87" t="str">
        <f>IF(A943=0,"",IF(A943=0,0,IF(A943&gt;A$2,'šifarnik K-izvor'!G$3,+IF(Q943&lt;700,+'šifarnik K-izvor'!G$2,'šifarnik K-izvor'!G$1))))</f>
        <v/>
      </c>
      <c r="Q943" s="87">
        <f>IF($A943&lt;=$A$1,VALUE(+VLOOKUP($A943,'Rashodi- plan-izvršenje'!$A$8:O$1500,'prenos-P-R-N'!Q$1,FALSE)),IF($A943&lt;=$A$2,VLOOKUP($A943,'Prihodi- plan-izvršenje'!$A$4:$H$500,4,FALSE),IF($A943&lt;=$A$3,VLOOKUP(A943,'Neizmirene obaveze JLS'!$A$11:O$500,Q$1,FALSE),"")))</f>
        <v>0</v>
      </c>
      <c r="R943" s="88">
        <f>IF($A943&lt;=$A$1,VALUE(+VLOOKUP($A943,'Rashodi- plan-izvršenje'!$A$8:P$1500,'prenos-P-R-N'!R$1,FALSE)),IF($A943&lt;=$A$2,VLOOKUP($A943,'Prihodi- plan-izvršenje'!$A$4:$H$500,7,FALSE),""))</f>
        <v>0</v>
      </c>
      <c r="S943" s="88">
        <f>IF(A943=0,0,IF($A943&lt;=$A$1,VALUE(+VLOOKUP($A943,'Rashodi- plan-izvršenje'!$A$8:Q$1500,'prenos-P-R-N'!S$1,FALSE)),IF($A943&lt;=$A$2,VLOOKUP($A943,'Prihodi- plan-izvršenje'!$A$4:$H$500,8,FALSE),0)))</f>
        <v>0</v>
      </c>
      <c r="T943" s="88" t="str">
        <f>IF($A943&gt;$A$2,VLOOKUP($A943,'Neizmirene obaveze JLS'!$A$11:R$500,R$1,FALSE),"")</f>
        <v/>
      </c>
      <c r="U943" s="88">
        <f>IF($A943&gt;$A$2,VLOOKUP($A943,'Neizmirene obaveze JLS'!$A$11:S$500,S$1,FALSE),0)</f>
        <v>0</v>
      </c>
      <c r="V943" s="88">
        <f t="shared" si="83"/>
        <v>0</v>
      </c>
      <c r="W943" s="74"/>
      <c r="X943" s="74"/>
      <c r="Y943" s="74"/>
      <c r="Z943" s="74"/>
      <c r="AA943" s="193">
        <f t="shared" si="84"/>
        <v>1</v>
      </c>
      <c r="AB943" s="193" t="str">
        <f t="shared" si="85"/>
        <v/>
      </c>
    </row>
    <row r="944" spans="1:28">
      <c r="A944" s="89">
        <f>IF(AND(COUNTIF(A$1:A$3,"&gt;0")=1,MAX(A$8:A943)&lt;A$1),A943+1,IF(AND(COUNTIF(A$1:A$3,"&gt;0")=2,MAX(A$8:A943)&lt;A$2),A943+1,IF(AND(COUNTIF(A$1:A$3,"&gt;0")=3,MAX(A$8:A943)&lt;A$3),A943+1,0)))</f>
        <v>0</v>
      </c>
      <c r="B944" s="89" t="str">
        <f t="shared" si="86"/>
        <v/>
      </c>
      <c r="C944" s="89" t="str">
        <f t="shared" si="87"/>
        <v/>
      </c>
      <c r="D944" s="87" t="str">
        <f>IF($A944=0,"",IF($A944&lt;=$A$1,+VLOOKUP($A944,'Rashodi- plan-izvršenje'!$A$8:B$1500,'prenos-P-R-N'!D$1,FALSE),IF($A944&gt;$A$2,+VLOOKUP($A944,'Neizmirene obaveze JLS'!$A$11:B$500,'prenos-P-R-N'!D$1,FALSE),"")))</f>
        <v/>
      </c>
      <c r="E944" s="87" t="str">
        <f>IF($A944=0,"",IF($A944&lt;=$A$1,+VLOOKUP($A944,'Rashodi- plan-izvršenje'!$A$8:C$1500,'prenos-P-R-N'!E$1,FALSE),IF($A944&gt;$A$2,+VLOOKUP($A944,'Neizmirene obaveze JLS'!$A$11:C$500,'prenos-P-R-N'!E$1,FALSE),"")))</f>
        <v/>
      </c>
      <c r="F944" s="87" t="str">
        <f>IF($A944=0,"",IF($A944&lt;=$A$1,+VLOOKUP($A944,'Rashodi- plan-izvršenje'!$A$8:D$1500,'prenos-P-R-N'!F$1,FALSE),IF($A944&gt;$A$2,+VLOOKUP($A944,'Neizmirene obaveze JLS'!$A$11:D$500,'prenos-P-R-N'!F$1,FALSE),"")))</f>
        <v/>
      </c>
      <c r="G944" s="87" t="str">
        <f>IF($A944=0,"",IF($A944&lt;=$A$1,+VLOOKUP($A944,'Rashodi- plan-izvršenje'!$A$8:E$1500,'prenos-P-R-N'!G$1,FALSE),IF($A944&gt;$A$2,+VLOOKUP($A944,'Neizmirene obaveze JLS'!$A$11:E$500,'prenos-P-R-N'!G$1,FALSE),"")))</f>
        <v/>
      </c>
      <c r="H944" s="87" t="str">
        <f>IF($A944=0,"",IF($A944&lt;=$A$1,+VLOOKUP($A944,'Rashodi- plan-izvršenje'!$A$8:F$1500,'prenos-P-R-N'!H$1,FALSE),IF($A944&gt;$A$2,+VLOOKUP($A944,'Neizmirene obaveze JLS'!$A$11:F$500,'prenos-P-R-N'!H$1,FALSE),"")))</f>
        <v/>
      </c>
      <c r="I944" s="87" t="str">
        <f>IF($A944=0,"",IF($A944&lt;=$A$1,+VLOOKUP($A944,'Rashodi- plan-izvršenje'!$A$8:G$1500,'prenos-P-R-N'!I$1,FALSE),IF($A944&gt;$A$2,+VLOOKUP($A944,'Neizmirene obaveze JLS'!$A$11:G$500,'prenos-P-R-N'!I$1,FALSE),"")))</f>
        <v/>
      </c>
      <c r="J944" s="87" t="str">
        <f>IF($A944=0,"",IF($A944&lt;=$A$1,+VLOOKUP($A944,'Rashodi- plan-izvršenje'!$A$8:H$1500,'prenos-P-R-N'!J$1,FALSE),IF($A944&gt;$A$2,+VLOOKUP($A944,'Neizmirene obaveze JLS'!$A$11:H$500,'prenos-P-R-N'!J$1,FALSE),"")))</f>
        <v/>
      </c>
      <c r="K944" s="87" t="str">
        <f>IF($A944=0,"",IF($A944&lt;=$A$1,+VLOOKUP($A944,'Rashodi- plan-izvršenje'!$A$8:I$1500,'prenos-P-R-N'!K$1,FALSE),IF($A944&gt;$A$2,+VLOOKUP($A944,'Neizmirene obaveze JLS'!$A$11:I$500,'prenos-P-R-N'!K$1,FALSE),"")))</f>
        <v/>
      </c>
      <c r="L944" t="str">
        <f>IF(A944=0,"",IF(A944&lt;=A$1,+IF(VLOOKUP(A944,'Rashodi- plan-izvršenje'!A$8:J$1500,M$1,FALSE)&gt;0,"Програмска активност","Пројекат"),IF(A944&gt;A$2,+IF(VLOOKUP(A944,'Neizmirene obaveze JLS'!A$8:J$2008,M$1,FALSE)&gt;0,"Програмска активност","Пројекат"),"")))</f>
        <v/>
      </c>
      <c r="M944" s="87" t="str">
        <f>IF(A944=0,"",IF($A944&lt;=$A$1,+IF(VLOOKUP($A944,'Rashodi- plan-izvršenje'!$A$8:$M$1500,10,FALSE)&gt;0,VLOOKUP($A944,'Rashodi- plan-izvršenje'!$A$8:$M$1500,10,FALSE),VLOOKUP($A944,'Rashodi- plan-izvršenje'!$A$8:$M$1500,12,FALSE)),+IF($A944&gt;$A$2,IF(VLOOKUP($A944,'Neizmirene obaveze JLS'!$A$8:$M$1500,10,FALSE)&gt;0,VLOOKUP($A944,'Neizmirene obaveze JLS'!$A$11:$M$1500,10,FALSE),VLOOKUP($A944,'Neizmirene obaveze JLS'!$A$11:$M$1500,12,FALSE)),0)))</f>
        <v/>
      </c>
      <c r="N944" s="87" t="str">
        <f>IF(A944=0,"",IF($A944&lt;=$A$1,+IF(VLOOKUP(A944,'Rashodi- plan-izvršenje'!$A$8:$M$1500,10,FALSE)&gt;0,VLOOKUP(A944,'Rashodi- plan-izvršenje'!$A$8:$M$1500,11,FALSE),VLOOKUP(A944,'Rashodi- plan-izvršenje'!$A$8:$M$1500,13,FALSE)),+IF($A944&gt;$A$2,IF(VLOOKUP($A944,'Neizmirene obaveze JLS'!$A$8:$M$1500,10,FALSE)&gt;0,VLOOKUP($A944,'Neizmirene obaveze JLS'!$A$11:$M$1500,11,FALSE),VLOOKUP($A944,'Neizmirene obaveze JLS'!$A$11:$M$1500,13,FALSE)),0)))</f>
        <v/>
      </c>
      <c r="O944" s="87" t="str">
        <f>IF(A944=0,"",IF($A944&lt;=$A$1,VALUE(+VLOOKUP($A944,'Rashodi- plan-izvršenje'!$A$8:N$1500,'prenos-P-R-N'!O$1,FALSE)),IF($A944&lt;=A$2,VALUE(VLOOKUP($A944,'Prihodi- plan-izvršenje'!$A$8:$H$500,6,FALSE)),VALUE(VLOOKUP($A944,'Neizmirene obaveze JLS'!$A$8:$N$500,O$1,FALSE)))))</f>
        <v/>
      </c>
      <c r="P944" s="87" t="str">
        <f>IF(A944=0,"",IF(A944=0,0,IF(A944&gt;A$2,'šifarnik K-izvor'!G$3,+IF(Q944&lt;700,+'šifarnik K-izvor'!G$2,'šifarnik K-izvor'!G$1))))</f>
        <v/>
      </c>
      <c r="Q944" s="87">
        <f>IF($A944&lt;=$A$1,VALUE(+VLOOKUP($A944,'Rashodi- plan-izvršenje'!$A$8:O$1500,'prenos-P-R-N'!Q$1,FALSE)),IF($A944&lt;=$A$2,VLOOKUP($A944,'Prihodi- plan-izvršenje'!$A$4:$H$500,4,FALSE),IF($A944&lt;=$A$3,VLOOKUP(A944,'Neizmirene obaveze JLS'!$A$11:O$500,Q$1,FALSE),"")))</f>
        <v>0</v>
      </c>
      <c r="R944" s="88">
        <f>IF($A944&lt;=$A$1,VALUE(+VLOOKUP($A944,'Rashodi- plan-izvršenje'!$A$8:P$1500,'prenos-P-R-N'!R$1,FALSE)),IF($A944&lt;=$A$2,VLOOKUP($A944,'Prihodi- plan-izvršenje'!$A$4:$H$500,7,FALSE),""))</f>
        <v>0</v>
      </c>
      <c r="S944" s="88">
        <f>IF(A944=0,0,IF($A944&lt;=$A$1,VALUE(+VLOOKUP($A944,'Rashodi- plan-izvršenje'!$A$8:Q$1500,'prenos-P-R-N'!S$1,FALSE)),IF($A944&lt;=$A$2,VLOOKUP($A944,'Prihodi- plan-izvršenje'!$A$4:$H$500,8,FALSE),0)))</f>
        <v>0</v>
      </c>
      <c r="T944" s="88" t="str">
        <f>IF($A944&gt;$A$2,VLOOKUP($A944,'Neizmirene obaveze JLS'!$A$11:R$500,R$1,FALSE),"")</f>
        <v/>
      </c>
      <c r="U944" s="88">
        <f>IF($A944&gt;$A$2,VLOOKUP($A944,'Neizmirene obaveze JLS'!$A$11:S$500,S$1,FALSE),0)</f>
        <v>0</v>
      </c>
      <c r="V944" s="88">
        <f t="shared" si="83"/>
        <v>0</v>
      </c>
      <c r="W944" s="74"/>
      <c r="X944" s="74"/>
      <c r="Y944" s="74"/>
      <c r="Z944" s="74"/>
      <c r="AA944" s="193">
        <f t="shared" si="84"/>
        <v>1</v>
      </c>
      <c r="AB944" s="193" t="str">
        <f t="shared" si="85"/>
        <v/>
      </c>
    </row>
    <row r="945" spans="1:28">
      <c r="A945" s="89">
        <f>IF(AND(COUNTIF(A$1:A$3,"&gt;0")=1,MAX(A$8:A944)&lt;A$1),A944+1,IF(AND(COUNTIF(A$1:A$3,"&gt;0")=2,MAX(A$8:A944)&lt;A$2),A944+1,IF(AND(COUNTIF(A$1:A$3,"&gt;0")=3,MAX(A$8:A944)&lt;A$3),A944+1,0)))</f>
        <v>0</v>
      </c>
      <c r="B945" s="89" t="str">
        <f t="shared" si="86"/>
        <v/>
      </c>
      <c r="C945" s="89" t="str">
        <f t="shared" si="87"/>
        <v/>
      </c>
      <c r="D945" s="87" t="str">
        <f>IF($A945=0,"",IF($A945&lt;=$A$1,+VLOOKUP($A945,'Rashodi- plan-izvršenje'!$A$8:B$1500,'prenos-P-R-N'!D$1,FALSE),IF($A945&gt;$A$2,+VLOOKUP($A945,'Neizmirene obaveze JLS'!$A$11:B$500,'prenos-P-R-N'!D$1,FALSE),"")))</f>
        <v/>
      </c>
      <c r="E945" s="87" t="str">
        <f>IF($A945=0,"",IF($A945&lt;=$A$1,+VLOOKUP($A945,'Rashodi- plan-izvršenje'!$A$8:C$1500,'prenos-P-R-N'!E$1,FALSE),IF($A945&gt;$A$2,+VLOOKUP($A945,'Neizmirene obaveze JLS'!$A$11:C$500,'prenos-P-R-N'!E$1,FALSE),"")))</f>
        <v/>
      </c>
      <c r="F945" s="87" t="str">
        <f>IF($A945=0,"",IF($A945&lt;=$A$1,+VLOOKUP($A945,'Rashodi- plan-izvršenje'!$A$8:D$1500,'prenos-P-R-N'!F$1,FALSE),IF($A945&gt;$A$2,+VLOOKUP($A945,'Neizmirene obaveze JLS'!$A$11:D$500,'prenos-P-R-N'!F$1,FALSE),"")))</f>
        <v/>
      </c>
      <c r="G945" s="87" t="str">
        <f>IF($A945=0,"",IF($A945&lt;=$A$1,+VLOOKUP($A945,'Rashodi- plan-izvršenje'!$A$8:E$1500,'prenos-P-R-N'!G$1,FALSE),IF($A945&gt;$A$2,+VLOOKUP($A945,'Neizmirene obaveze JLS'!$A$11:E$500,'prenos-P-R-N'!G$1,FALSE),"")))</f>
        <v/>
      </c>
      <c r="H945" s="87" t="str">
        <f>IF($A945=0,"",IF($A945&lt;=$A$1,+VLOOKUP($A945,'Rashodi- plan-izvršenje'!$A$8:F$1500,'prenos-P-R-N'!H$1,FALSE),IF($A945&gt;$A$2,+VLOOKUP($A945,'Neizmirene obaveze JLS'!$A$11:F$500,'prenos-P-R-N'!H$1,FALSE),"")))</f>
        <v/>
      </c>
      <c r="I945" s="87" t="str">
        <f>IF($A945=0,"",IF($A945&lt;=$A$1,+VLOOKUP($A945,'Rashodi- plan-izvršenje'!$A$8:G$1500,'prenos-P-R-N'!I$1,FALSE),IF($A945&gt;$A$2,+VLOOKUP($A945,'Neizmirene obaveze JLS'!$A$11:G$500,'prenos-P-R-N'!I$1,FALSE),"")))</f>
        <v/>
      </c>
      <c r="J945" s="87" t="str">
        <f>IF($A945=0,"",IF($A945&lt;=$A$1,+VLOOKUP($A945,'Rashodi- plan-izvršenje'!$A$8:H$1500,'prenos-P-R-N'!J$1,FALSE),IF($A945&gt;$A$2,+VLOOKUP($A945,'Neizmirene obaveze JLS'!$A$11:H$500,'prenos-P-R-N'!J$1,FALSE),"")))</f>
        <v/>
      </c>
      <c r="K945" s="87" t="str">
        <f>IF($A945=0,"",IF($A945&lt;=$A$1,+VLOOKUP($A945,'Rashodi- plan-izvršenje'!$A$8:I$1500,'prenos-P-R-N'!K$1,FALSE),IF($A945&gt;$A$2,+VLOOKUP($A945,'Neizmirene obaveze JLS'!$A$11:I$500,'prenos-P-R-N'!K$1,FALSE),"")))</f>
        <v/>
      </c>
      <c r="L945" t="str">
        <f>IF(A945=0,"",IF(A945&lt;=A$1,+IF(VLOOKUP(A945,'Rashodi- plan-izvršenje'!A$8:J$1500,M$1,FALSE)&gt;0,"Програмска активност","Пројекат"),IF(A945&gt;A$2,+IF(VLOOKUP(A945,'Neizmirene obaveze JLS'!A$8:J$2008,M$1,FALSE)&gt;0,"Програмска активност","Пројекат"),"")))</f>
        <v/>
      </c>
      <c r="M945" s="87" t="str">
        <f>IF(A945=0,"",IF($A945&lt;=$A$1,+IF(VLOOKUP($A945,'Rashodi- plan-izvršenje'!$A$8:$M$1500,10,FALSE)&gt;0,VLOOKUP($A945,'Rashodi- plan-izvršenje'!$A$8:$M$1500,10,FALSE),VLOOKUP($A945,'Rashodi- plan-izvršenje'!$A$8:$M$1500,12,FALSE)),+IF($A945&gt;$A$2,IF(VLOOKUP($A945,'Neizmirene obaveze JLS'!$A$8:$M$1500,10,FALSE)&gt;0,VLOOKUP($A945,'Neizmirene obaveze JLS'!$A$11:$M$1500,10,FALSE),VLOOKUP($A945,'Neizmirene obaveze JLS'!$A$11:$M$1500,12,FALSE)),0)))</f>
        <v/>
      </c>
      <c r="N945" s="87" t="str">
        <f>IF(A945=0,"",IF($A945&lt;=$A$1,+IF(VLOOKUP(A945,'Rashodi- plan-izvršenje'!$A$8:$M$1500,10,FALSE)&gt;0,VLOOKUP(A945,'Rashodi- plan-izvršenje'!$A$8:$M$1500,11,FALSE),VLOOKUP(A945,'Rashodi- plan-izvršenje'!$A$8:$M$1500,13,FALSE)),+IF($A945&gt;$A$2,IF(VLOOKUP($A945,'Neizmirene obaveze JLS'!$A$8:$M$1500,10,FALSE)&gt;0,VLOOKUP($A945,'Neizmirene obaveze JLS'!$A$11:$M$1500,11,FALSE),VLOOKUP($A945,'Neizmirene obaveze JLS'!$A$11:$M$1500,13,FALSE)),0)))</f>
        <v/>
      </c>
      <c r="O945" s="87" t="str">
        <f>IF(A945=0,"",IF($A945&lt;=$A$1,VALUE(+VLOOKUP($A945,'Rashodi- plan-izvršenje'!$A$8:N$1500,'prenos-P-R-N'!O$1,FALSE)),IF($A945&lt;=A$2,VALUE(VLOOKUP($A945,'Prihodi- plan-izvršenje'!$A$8:$H$500,6,FALSE)),VALUE(VLOOKUP($A945,'Neizmirene obaveze JLS'!$A$8:$N$500,O$1,FALSE)))))</f>
        <v/>
      </c>
      <c r="P945" s="87" t="str">
        <f>IF(A945=0,"",IF(A945=0,0,IF(A945&gt;A$2,'šifarnik K-izvor'!G$3,+IF(Q945&lt;700,+'šifarnik K-izvor'!G$2,'šifarnik K-izvor'!G$1))))</f>
        <v/>
      </c>
      <c r="Q945" s="87">
        <f>IF($A945&lt;=$A$1,VALUE(+VLOOKUP($A945,'Rashodi- plan-izvršenje'!$A$8:O$1500,'prenos-P-R-N'!Q$1,FALSE)),IF($A945&lt;=$A$2,VLOOKUP($A945,'Prihodi- plan-izvršenje'!$A$4:$H$500,4,FALSE),IF($A945&lt;=$A$3,VLOOKUP(A945,'Neizmirene obaveze JLS'!$A$11:O$500,Q$1,FALSE),"")))</f>
        <v>0</v>
      </c>
      <c r="R945" s="88">
        <f>IF($A945&lt;=$A$1,VALUE(+VLOOKUP($A945,'Rashodi- plan-izvršenje'!$A$8:P$1500,'prenos-P-R-N'!R$1,FALSE)),IF($A945&lt;=$A$2,VLOOKUP($A945,'Prihodi- plan-izvršenje'!$A$4:$H$500,7,FALSE),""))</f>
        <v>0</v>
      </c>
      <c r="S945" s="88">
        <f>IF(A945=0,0,IF($A945&lt;=$A$1,VALUE(+VLOOKUP($A945,'Rashodi- plan-izvršenje'!$A$8:Q$1500,'prenos-P-R-N'!S$1,FALSE)),IF($A945&lt;=$A$2,VLOOKUP($A945,'Prihodi- plan-izvršenje'!$A$4:$H$500,8,FALSE),0)))</f>
        <v>0</v>
      </c>
      <c r="T945" s="88" t="str">
        <f>IF($A945&gt;$A$2,VLOOKUP($A945,'Neizmirene obaveze JLS'!$A$11:R$500,R$1,FALSE),"")</f>
        <v/>
      </c>
      <c r="U945" s="88">
        <f>IF($A945&gt;$A$2,VLOOKUP($A945,'Neizmirene obaveze JLS'!$A$11:S$500,S$1,FALSE),0)</f>
        <v>0</v>
      </c>
      <c r="V945" s="88">
        <f t="shared" si="83"/>
        <v>0</v>
      </c>
      <c r="W945" s="74"/>
      <c r="X945" s="74"/>
      <c r="Y945" s="74"/>
      <c r="Z945" s="74"/>
      <c r="AA945" s="193">
        <f t="shared" si="84"/>
        <v>1</v>
      </c>
      <c r="AB945" s="193" t="str">
        <f t="shared" si="85"/>
        <v/>
      </c>
    </row>
    <row r="946" spans="1:28">
      <c r="A946" s="89">
        <f>IF(AND(COUNTIF(A$1:A$3,"&gt;0")=1,MAX(A$8:A945)&lt;A$1),A945+1,IF(AND(COUNTIF(A$1:A$3,"&gt;0")=2,MAX(A$8:A945)&lt;A$2),A945+1,IF(AND(COUNTIF(A$1:A$3,"&gt;0")=3,MAX(A$8:A945)&lt;A$3),A945+1,0)))</f>
        <v>0</v>
      </c>
      <c r="B946" s="89" t="str">
        <f t="shared" si="86"/>
        <v/>
      </c>
      <c r="C946" s="89" t="str">
        <f t="shared" si="87"/>
        <v/>
      </c>
      <c r="D946" s="87" t="str">
        <f>IF($A946=0,"",IF($A946&lt;=$A$1,+VLOOKUP($A946,'Rashodi- plan-izvršenje'!$A$8:B$1500,'prenos-P-R-N'!D$1,FALSE),IF($A946&gt;$A$2,+VLOOKUP($A946,'Neizmirene obaveze JLS'!$A$11:B$500,'prenos-P-R-N'!D$1,FALSE),"")))</f>
        <v/>
      </c>
      <c r="E946" s="87" t="str">
        <f>IF($A946=0,"",IF($A946&lt;=$A$1,+VLOOKUP($A946,'Rashodi- plan-izvršenje'!$A$8:C$1500,'prenos-P-R-N'!E$1,FALSE),IF($A946&gt;$A$2,+VLOOKUP($A946,'Neizmirene obaveze JLS'!$A$11:C$500,'prenos-P-R-N'!E$1,FALSE),"")))</f>
        <v/>
      </c>
      <c r="F946" s="87" t="str">
        <f>IF($A946=0,"",IF($A946&lt;=$A$1,+VLOOKUP($A946,'Rashodi- plan-izvršenje'!$A$8:D$1500,'prenos-P-R-N'!F$1,FALSE),IF($A946&gt;$A$2,+VLOOKUP($A946,'Neizmirene obaveze JLS'!$A$11:D$500,'prenos-P-R-N'!F$1,FALSE),"")))</f>
        <v/>
      </c>
      <c r="G946" s="87" t="str">
        <f>IF($A946=0,"",IF($A946&lt;=$A$1,+VLOOKUP($A946,'Rashodi- plan-izvršenje'!$A$8:E$1500,'prenos-P-R-N'!G$1,FALSE),IF($A946&gt;$A$2,+VLOOKUP($A946,'Neizmirene obaveze JLS'!$A$11:E$500,'prenos-P-R-N'!G$1,FALSE),"")))</f>
        <v/>
      </c>
      <c r="H946" s="87" t="str">
        <f>IF($A946=0,"",IF($A946&lt;=$A$1,+VLOOKUP($A946,'Rashodi- plan-izvršenje'!$A$8:F$1500,'prenos-P-R-N'!H$1,FALSE),IF($A946&gt;$A$2,+VLOOKUP($A946,'Neizmirene obaveze JLS'!$A$11:F$500,'prenos-P-R-N'!H$1,FALSE),"")))</f>
        <v/>
      </c>
      <c r="I946" s="87" t="str">
        <f>IF($A946=0,"",IF($A946&lt;=$A$1,+VLOOKUP($A946,'Rashodi- plan-izvršenje'!$A$8:G$1500,'prenos-P-R-N'!I$1,FALSE),IF($A946&gt;$A$2,+VLOOKUP($A946,'Neizmirene obaveze JLS'!$A$11:G$500,'prenos-P-R-N'!I$1,FALSE),"")))</f>
        <v/>
      </c>
      <c r="J946" s="87" t="str">
        <f>IF($A946=0,"",IF($A946&lt;=$A$1,+VLOOKUP($A946,'Rashodi- plan-izvršenje'!$A$8:H$1500,'prenos-P-R-N'!J$1,FALSE),IF($A946&gt;$A$2,+VLOOKUP($A946,'Neizmirene obaveze JLS'!$A$11:H$500,'prenos-P-R-N'!J$1,FALSE),"")))</f>
        <v/>
      </c>
      <c r="K946" s="87" t="str">
        <f>IF($A946=0,"",IF($A946&lt;=$A$1,+VLOOKUP($A946,'Rashodi- plan-izvršenje'!$A$8:I$1500,'prenos-P-R-N'!K$1,FALSE),IF($A946&gt;$A$2,+VLOOKUP($A946,'Neizmirene obaveze JLS'!$A$11:I$500,'prenos-P-R-N'!K$1,FALSE),"")))</f>
        <v/>
      </c>
      <c r="L946" t="str">
        <f>IF(A946=0,"",IF(A946&lt;=A$1,+IF(VLOOKUP(A946,'Rashodi- plan-izvršenje'!A$8:J$1500,M$1,FALSE)&gt;0,"Програмска активност","Пројекат"),IF(A946&gt;A$2,+IF(VLOOKUP(A946,'Neizmirene obaveze JLS'!A$8:J$2008,M$1,FALSE)&gt;0,"Програмска активност","Пројекат"),"")))</f>
        <v/>
      </c>
      <c r="M946" s="87" t="str">
        <f>IF(A946=0,"",IF($A946&lt;=$A$1,+IF(VLOOKUP($A946,'Rashodi- plan-izvršenje'!$A$8:$M$1500,10,FALSE)&gt;0,VLOOKUP($A946,'Rashodi- plan-izvršenje'!$A$8:$M$1500,10,FALSE),VLOOKUP($A946,'Rashodi- plan-izvršenje'!$A$8:$M$1500,12,FALSE)),+IF($A946&gt;$A$2,IF(VLOOKUP($A946,'Neizmirene obaveze JLS'!$A$8:$M$1500,10,FALSE)&gt;0,VLOOKUP($A946,'Neizmirene obaveze JLS'!$A$11:$M$1500,10,FALSE),VLOOKUP($A946,'Neizmirene obaveze JLS'!$A$11:$M$1500,12,FALSE)),0)))</f>
        <v/>
      </c>
      <c r="N946" s="87" t="str">
        <f>IF(A946=0,"",IF($A946&lt;=$A$1,+IF(VLOOKUP(A946,'Rashodi- plan-izvršenje'!$A$8:$M$1500,10,FALSE)&gt;0,VLOOKUP(A946,'Rashodi- plan-izvršenje'!$A$8:$M$1500,11,FALSE),VLOOKUP(A946,'Rashodi- plan-izvršenje'!$A$8:$M$1500,13,FALSE)),+IF($A946&gt;$A$2,IF(VLOOKUP($A946,'Neizmirene obaveze JLS'!$A$8:$M$1500,10,FALSE)&gt;0,VLOOKUP($A946,'Neizmirene obaveze JLS'!$A$11:$M$1500,11,FALSE),VLOOKUP($A946,'Neizmirene obaveze JLS'!$A$11:$M$1500,13,FALSE)),0)))</f>
        <v/>
      </c>
      <c r="O946" s="87" t="str">
        <f>IF(A946=0,"",IF($A946&lt;=$A$1,VALUE(+VLOOKUP($A946,'Rashodi- plan-izvršenje'!$A$8:N$1500,'prenos-P-R-N'!O$1,FALSE)),IF($A946&lt;=A$2,VALUE(VLOOKUP($A946,'Prihodi- plan-izvršenje'!$A$8:$H$500,6,FALSE)),VALUE(VLOOKUP($A946,'Neizmirene obaveze JLS'!$A$8:$N$500,O$1,FALSE)))))</f>
        <v/>
      </c>
      <c r="P946" s="87" t="str">
        <f>IF(A946=0,"",IF(A946=0,0,IF(A946&gt;A$2,'šifarnik K-izvor'!G$3,+IF(Q946&lt;700,+'šifarnik K-izvor'!G$2,'šifarnik K-izvor'!G$1))))</f>
        <v/>
      </c>
      <c r="Q946" s="87">
        <f>IF($A946&lt;=$A$1,VALUE(+VLOOKUP($A946,'Rashodi- plan-izvršenje'!$A$8:O$1500,'prenos-P-R-N'!Q$1,FALSE)),IF($A946&lt;=$A$2,VLOOKUP($A946,'Prihodi- plan-izvršenje'!$A$4:$H$500,4,FALSE),IF($A946&lt;=$A$3,VLOOKUP(A946,'Neizmirene obaveze JLS'!$A$11:O$500,Q$1,FALSE),"")))</f>
        <v>0</v>
      </c>
      <c r="R946" s="88">
        <f>IF($A946&lt;=$A$1,VALUE(+VLOOKUP($A946,'Rashodi- plan-izvršenje'!$A$8:P$1500,'prenos-P-R-N'!R$1,FALSE)),IF($A946&lt;=$A$2,VLOOKUP($A946,'Prihodi- plan-izvršenje'!$A$4:$H$500,7,FALSE),""))</f>
        <v>0</v>
      </c>
      <c r="S946" s="88">
        <f>IF(A946=0,0,IF($A946&lt;=$A$1,VALUE(+VLOOKUP($A946,'Rashodi- plan-izvršenje'!$A$8:Q$1500,'prenos-P-R-N'!S$1,FALSE)),IF($A946&lt;=$A$2,VLOOKUP($A946,'Prihodi- plan-izvršenje'!$A$4:$H$500,8,FALSE),0)))</f>
        <v>0</v>
      </c>
      <c r="T946" s="88" t="str">
        <f>IF($A946&gt;$A$2,VLOOKUP($A946,'Neizmirene obaveze JLS'!$A$11:R$500,R$1,FALSE),"")</f>
        <v/>
      </c>
      <c r="U946" s="88">
        <f>IF($A946&gt;$A$2,VLOOKUP($A946,'Neizmirene obaveze JLS'!$A$11:S$500,S$1,FALSE),0)</f>
        <v>0</v>
      </c>
      <c r="V946" s="88">
        <f t="shared" si="83"/>
        <v>0</v>
      </c>
      <c r="W946" s="74"/>
      <c r="X946" s="74"/>
      <c r="Y946" s="74"/>
      <c r="Z946" s="74"/>
      <c r="AA946" s="193">
        <f t="shared" si="84"/>
        <v>1</v>
      </c>
      <c r="AB946" s="193" t="str">
        <f t="shared" si="85"/>
        <v/>
      </c>
    </row>
    <row r="947" spans="1:28">
      <c r="A947" s="89">
        <f>IF(AND(COUNTIF(A$1:A$3,"&gt;0")=1,MAX(A$8:A946)&lt;A$1),A946+1,IF(AND(COUNTIF(A$1:A$3,"&gt;0")=2,MAX(A$8:A946)&lt;A$2),A946+1,IF(AND(COUNTIF(A$1:A$3,"&gt;0")=3,MAX(A$8:A946)&lt;A$3),A946+1,0)))</f>
        <v>0</v>
      </c>
      <c r="B947" s="89" t="str">
        <f t="shared" si="86"/>
        <v/>
      </c>
      <c r="C947" s="89" t="str">
        <f t="shared" si="87"/>
        <v/>
      </c>
      <c r="D947" s="87" t="str">
        <f>IF($A947=0,"",IF($A947&lt;=$A$1,+VLOOKUP($A947,'Rashodi- plan-izvršenje'!$A$8:B$1500,'prenos-P-R-N'!D$1,FALSE),IF($A947&gt;$A$2,+VLOOKUP($A947,'Neizmirene obaveze JLS'!$A$11:B$500,'prenos-P-R-N'!D$1,FALSE),"")))</f>
        <v/>
      </c>
      <c r="E947" s="87" t="str">
        <f>IF($A947=0,"",IF($A947&lt;=$A$1,+VLOOKUP($A947,'Rashodi- plan-izvršenje'!$A$8:C$1500,'prenos-P-R-N'!E$1,FALSE),IF($A947&gt;$A$2,+VLOOKUP($A947,'Neizmirene obaveze JLS'!$A$11:C$500,'prenos-P-R-N'!E$1,FALSE),"")))</f>
        <v/>
      </c>
      <c r="F947" s="87" t="str">
        <f>IF($A947=0,"",IF($A947&lt;=$A$1,+VLOOKUP($A947,'Rashodi- plan-izvršenje'!$A$8:D$1500,'prenos-P-R-N'!F$1,FALSE),IF($A947&gt;$A$2,+VLOOKUP($A947,'Neizmirene obaveze JLS'!$A$11:D$500,'prenos-P-R-N'!F$1,FALSE),"")))</f>
        <v/>
      </c>
      <c r="G947" s="87" t="str">
        <f>IF($A947=0,"",IF($A947&lt;=$A$1,+VLOOKUP($A947,'Rashodi- plan-izvršenje'!$A$8:E$1500,'prenos-P-R-N'!G$1,FALSE),IF($A947&gt;$A$2,+VLOOKUP($A947,'Neizmirene obaveze JLS'!$A$11:E$500,'prenos-P-R-N'!G$1,FALSE),"")))</f>
        <v/>
      </c>
      <c r="H947" s="87" t="str">
        <f>IF($A947=0,"",IF($A947&lt;=$A$1,+VLOOKUP($A947,'Rashodi- plan-izvršenje'!$A$8:F$1500,'prenos-P-R-N'!H$1,FALSE),IF($A947&gt;$A$2,+VLOOKUP($A947,'Neizmirene obaveze JLS'!$A$11:F$500,'prenos-P-R-N'!H$1,FALSE),"")))</f>
        <v/>
      </c>
      <c r="I947" s="87" t="str">
        <f>IF($A947=0,"",IF($A947&lt;=$A$1,+VLOOKUP($A947,'Rashodi- plan-izvršenje'!$A$8:G$1500,'prenos-P-R-N'!I$1,FALSE),IF($A947&gt;$A$2,+VLOOKUP($A947,'Neizmirene obaveze JLS'!$A$11:G$500,'prenos-P-R-N'!I$1,FALSE),"")))</f>
        <v/>
      </c>
      <c r="J947" s="87" t="str">
        <f>IF($A947=0,"",IF($A947&lt;=$A$1,+VLOOKUP($A947,'Rashodi- plan-izvršenje'!$A$8:H$1500,'prenos-P-R-N'!J$1,FALSE),IF($A947&gt;$A$2,+VLOOKUP($A947,'Neizmirene obaveze JLS'!$A$11:H$500,'prenos-P-R-N'!J$1,FALSE),"")))</f>
        <v/>
      </c>
      <c r="K947" s="87" t="str">
        <f>IF($A947=0,"",IF($A947&lt;=$A$1,+VLOOKUP($A947,'Rashodi- plan-izvršenje'!$A$8:I$1500,'prenos-P-R-N'!K$1,FALSE),IF($A947&gt;$A$2,+VLOOKUP($A947,'Neizmirene obaveze JLS'!$A$11:I$500,'prenos-P-R-N'!K$1,FALSE),"")))</f>
        <v/>
      </c>
      <c r="L947" t="str">
        <f>IF(A947=0,"",IF(A947&lt;=A$1,+IF(VLOOKUP(A947,'Rashodi- plan-izvršenje'!A$8:J$1500,M$1,FALSE)&gt;0,"Програмска активност","Пројекат"),IF(A947&gt;A$2,+IF(VLOOKUP(A947,'Neizmirene obaveze JLS'!A$8:J$2008,M$1,FALSE)&gt;0,"Програмска активност","Пројекат"),"")))</f>
        <v/>
      </c>
      <c r="M947" s="87" t="str">
        <f>IF(A947=0,"",IF($A947&lt;=$A$1,+IF(VLOOKUP($A947,'Rashodi- plan-izvršenje'!$A$8:$M$1500,10,FALSE)&gt;0,VLOOKUP($A947,'Rashodi- plan-izvršenje'!$A$8:$M$1500,10,FALSE),VLOOKUP($A947,'Rashodi- plan-izvršenje'!$A$8:$M$1500,12,FALSE)),+IF($A947&gt;$A$2,IF(VLOOKUP($A947,'Neizmirene obaveze JLS'!$A$8:$M$1500,10,FALSE)&gt;0,VLOOKUP($A947,'Neizmirene obaveze JLS'!$A$11:$M$1500,10,FALSE),VLOOKUP($A947,'Neizmirene obaveze JLS'!$A$11:$M$1500,12,FALSE)),0)))</f>
        <v/>
      </c>
      <c r="N947" s="87" t="str">
        <f>IF(A947=0,"",IF($A947&lt;=$A$1,+IF(VLOOKUP(A947,'Rashodi- plan-izvršenje'!$A$8:$M$1500,10,FALSE)&gt;0,VLOOKUP(A947,'Rashodi- plan-izvršenje'!$A$8:$M$1500,11,FALSE),VLOOKUP(A947,'Rashodi- plan-izvršenje'!$A$8:$M$1500,13,FALSE)),+IF($A947&gt;$A$2,IF(VLOOKUP($A947,'Neizmirene obaveze JLS'!$A$8:$M$1500,10,FALSE)&gt;0,VLOOKUP($A947,'Neizmirene obaveze JLS'!$A$11:$M$1500,11,FALSE),VLOOKUP($A947,'Neizmirene obaveze JLS'!$A$11:$M$1500,13,FALSE)),0)))</f>
        <v/>
      </c>
      <c r="O947" s="87" t="str">
        <f>IF(A947=0,"",IF($A947&lt;=$A$1,VALUE(+VLOOKUP($A947,'Rashodi- plan-izvršenje'!$A$8:N$1500,'prenos-P-R-N'!O$1,FALSE)),IF($A947&lt;=A$2,VALUE(VLOOKUP($A947,'Prihodi- plan-izvršenje'!$A$8:$H$500,6,FALSE)),VALUE(VLOOKUP($A947,'Neizmirene obaveze JLS'!$A$8:$N$500,O$1,FALSE)))))</f>
        <v/>
      </c>
      <c r="P947" s="87" t="str">
        <f>IF(A947=0,"",IF(A947=0,0,IF(A947&gt;A$2,'šifarnik K-izvor'!G$3,+IF(Q947&lt;700,+'šifarnik K-izvor'!G$2,'šifarnik K-izvor'!G$1))))</f>
        <v/>
      </c>
      <c r="Q947" s="87">
        <f>IF($A947&lt;=$A$1,VALUE(+VLOOKUP($A947,'Rashodi- plan-izvršenje'!$A$8:O$1500,'prenos-P-R-N'!Q$1,FALSE)),IF($A947&lt;=$A$2,VLOOKUP($A947,'Prihodi- plan-izvršenje'!$A$4:$H$500,4,FALSE),IF($A947&lt;=$A$3,VLOOKUP(A947,'Neizmirene obaveze JLS'!$A$11:O$500,Q$1,FALSE),"")))</f>
        <v>0</v>
      </c>
      <c r="R947" s="88">
        <f>IF($A947&lt;=$A$1,VALUE(+VLOOKUP($A947,'Rashodi- plan-izvršenje'!$A$8:P$1500,'prenos-P-R-N'!R$1,FALSE)),IF($A947&lt;=$A$2,VLOOKUP($A947,'Prihodi- plan-izvršenje'!$A$4:$H$500,7,FALSE),""))</f>
        <v>0</v>
      </c>
      <c r="S947" s="88">
        <f>IF(A947=0,0,IF($A947&lt;=$A$1,VALUE(+VLOOKUP($A947,'Rashodi- plan-izvršenje'!$A$8:Q$1500,'prenos-P-R-N'!S$1,FALSE)),IF($A947&lt;=$A$2,VLOOKUP($A947,'Prihodi- plan-izvršenje'!$A$4:$H$500,8,FALSE),0)))</f>
        <v>0</v>
      </c>
      <c r="T947" s="88" t="str">
        <f>IF($A947&gt;$A$2,VLOOKUP($A947,'Neizmirene obaveze JLS'!$A$11:R$500,R$1,FALSE),"")</f>
        <v/>
      </c>
      <c r="U947" s="88">
        <f>IF($A947&gt;$A$2,VLOOKUP($A947,'Neizmirene obaveze JLS'!$A$11:S$500,S$1,FALSE),0)</f>
        <v>0</v>
      </c>
      <c r="V947" s="88">
        <f t="shared" si="83"/>
        <v>0</v>
      </c>
      <c r="W947" s="74"/>
      <c r="X947" s="74"/>
      <c r="Y947" s="74"/>
      <c r="Z947" s="74"/>
      <c r="AA947" s="193">
        <f t="shared" si="84"/>
        <v>1</v>
      </c>
      <c r="AB947" s="193" t="str">
        <f t="shared" si="85"/>
        <v/>
      </c>
    </row>
    <row r="948" spans="1:28">
      <c r="A948" s="89">
        <f>IF(AND(COUNTIF(A$1:A$3,"&gt;0")=1,MAX(A$8:A947)&lt;A$1),A947+1,IF(AND(COUNTIF(A$1:A$3,"&gt;0")=2,MAX(A$8:A947)&lt;A$2),A947+1,IF(AND(COUNTIF(A$1:A$3,"&gt;0")=3,MAX(A$8:A947)&lt;A$3),A947+1,0)))</f>
        <v>0</v>
      </c>
      <c r="B948" s="89" t="str">
        <f t="shared" si="86"/>
        <v/>
      </c>
      <c r="C948" s="89" t="str">
        <f t="shared" si="87"/>
        <v/>
      </c>
      <c r="D948" s="87" t="str">
        <f>IF($A948=0,"",IF($A948&lt;=$A$1,+VLOOKUP($A948,'Rashodi- plan-izvršenje'!$A$8:B$1500,'prenos-P-R-N'!D$1,FALSE),IF($A948&gt;$A$2,+VLOOKUP($A948,'Neizmirene obaveze JLS'!$A$11:B$500,'prenos-P-R-N'!D$1,FALSE),"")))</f>
        <v/>
      </c>
      <c r="E948" s="87" t="str">
        <f>IF($A948=0,"",IF($A948&lt;=$A$1,+VLOOKUP($A948,'Rashodi- plan-izvršenje'!$A$8:C$1500,'prenos-P-R-N'!E$1,FALSE),IF($A948&gt;$A$2,+VLOOKUP($A948,'Neizmirene obaveze JLS'!$A$11:C$500,'prenos-P-R-N'!E$1,FALSE),"")))</f>
        <v/>
      </c>
      <c r="F948" s="87" t="str">
        <f>IF($A948=0,"",IF($A948&lt;=$A$1,+VLOOKUP($A948,'Rashodi- plan-izvršenje'!$A$8:D$1500,'prenos-P-R-N'!F$1,FALSE),IF($A948&gt;$A$2,+VLOOKUP($A948,'Neizmirene obaveze JLS'!$A$11:D$500,'prenos-P-R-N'!F$1,FALSE),"")))</f>
        <v/>
      </c>
      <c r="G948" s="87" t="str">
        <f>IF($A948=0,"",IF($A948&lt;=$A$1,+VLOOKUP($A948,'Rashodi- plan-izvršenje'!$A$8:E$1500,'prenos-P-R-N'!G$1,FALSE),IF($A948&gt;$A$2,+VLOOKUP($A948,'Neizmirene obaveze JLS'!$A$11:E$500,'prenos-P-R-N'!G$1,FALSE),"")))</f>
        <v/>
      </c>
      <c r="H948" s="87" t="str">
        <f>IF($A948=0,"",IF($A948&lt;=$A$1,+VLOOKUP($A948,'Rashodi- plan-izvršenje'!$A$8:F$1500,'prenos-P-R-N'!H$1,FALSE),IF($A948&gt;$A$2,+VLOOKUP($A948,'Neizmirene obaveze JLS'!$A$11:F$500,'prenos-P-R-N'!H$1,FALSE),"")))</f>
        <v/>
      </c>
      <c r="I948" s="87" t="str">
        <f>IF($A948=0,"",IF($A948&lt;=$A$1,+VLOOKUP($A948,'Rashodi- plan-izvršenje'!$A$8:G$1500,'prenos-P-R-N'!I$1,FALSE),IF($A948&gt;$A$2,+VLOOKUP($A948,'Neizmirene obaveze JLS'!$A$11:G$500,'prenos-P-R-N'!I$1,FALSE),"")))</f>
        <v/>
      </c>
      <c r="J948" s="87" t="str">
        <f>IF($A948=0,"",IF($A948&lt;=$A$1,+VLOOKUP($A948,'Rashodi- plan-izvršenje'!$A$8:H$1500,'prenos-P-R-N'!J$1,FALSE),IF($A948&gt;$A$2,+VLOOKUP($A948,'Neizmirene obaveze JLS'!$A$11:H$500,'prenos-P-R-N'!J$1,FALSE),"")))</f>
        <v/>
      </c>
      <c r="K948" s="87" t="str">
        <f>IF($A948=0,"",IF($A948&lt;=$A$1,+VLOOKUP($A948,'Rashodi- plan-izvršenje'!$A$8:I$1500,'prenos-P-R-N'!K$1,FALSE),IF($A948&gt;$A$2,+VLOOKUP($A948,'Neizmirene obaveze JLS'!$A$11:I$500,'prenos-P-R-N'!K$1,FALSE),"")))</f>
        <v/>
      </c>
      <c r="L948" t="str">
        <f>IF(A948=0,"",IF(A948&lt;=A$1,+IF(VLOOKUP(A948,'Rashodi- plan-izvršenje'!A$8:J$1500,M$1,FALSE)&gt;0,"Програмска активност","Пројекат"),IF(A948&gt;A$2,+IF(VLOOKUP(A948,'Neizmirene obaveze JLS'!A$8:J$2008,M$1,FALSE)&gt;0,"Програмска активност","Пројекат"),"")))</f>
        <v/>
      </c>
      <c r="M948" s="87" t="str">
        <f>IF(A948=0,"",IF($A948&lt;=$A$1,+IF(VLOOKUP($A948,'Rashodi- plan-izvršenje'!$A$8:$M$1500,10,FALSE)&gt;0,VLOOKUP($A948,'Rashodi- plan-izvršenje'!$A$8:$M$1500,10,FALSE),VLOOKUP($A948,'Rashodi- plan-izvršenje'!$A$8:$M$1500,12,FALSE)),+IF($A948&gt;$A$2,IF(VLOOKUP($A948,'Neizmirene obaveze JLS'!$A$8:$M$1500,10,FALSE)&gt;0,VLOOKUP($A948,'Neizmirene obaveze JLS'!$A$11:$M$1500,10,FALSE),VLOOKUP($A948,'Neizmirene obaveze JLS'!$A$11:$M$1500,12,FALSE)),0)))</f>
        <v/>
      </c>
      <c r="N948" s="87" t="str">
        <f>IF(A948=0,"",IF($A948&lt;=$A$1,+IF(VLOOKUP(A948,'Rashodi- plan-izvršenje'!$A$8:$M$1500,10,FALSE)&gt;0,VLOOKUP(A948,'Rashodi- plan-izvršenje'!$A$8:$M$1500,11,FALSE),VLOOKUP(A948,'Rashodi- plan-izvršenje'!$A$8:$M$1500,13,FALSE)),+IF($A948&gt;$A$2,IF(VLOOKUP($A948,'Neizmirene obaveze JLS'!$A$8:$M$1500,10,FALSE)&gt;0,VLOOKUP($A948,'Neizmirene obaveze JLS'!$A$11:$M$1500,11,FALSE),VLOOKUP($A948,'Neizmirene obaveze JLS'!$A$11:$M$1500,13,FALSE)),0)))</f>
        <v/>
      </c>
      <c r="O948" s="87" t="str">
        <f>IF(A948=0,"",IF($A948&lt;=$A$1,VALUE(+VLOOKUP($A948,'Rashodi- plan-izvršenje'!$A$8:N$1500,'prenos-P-R-N'!O$1,FALSE)),IF($A948&lt;=A$2,VALUE(VLOOKUP($A948,'Prihodi- plan-izvršenje'!$A$8:$H$500,6,FALSE)),VALUE(VLOOKUP($A948,'Neizmirene obaveze JLS'!$A$8:$N$500,O$1,FALSE)))))</f>
        <v/>
      </c>
      <c r="P948" s="87" t="str">
        <f>IF(A948=0,"",IF(A948=0,0,IF(A948&gt;A$2,'šifarnik K-izvor'!G$3,+IF(Q948&lt;700,+'šifarnik K-izvor'!G$2,'šifarnik K-izvor'!G$1))))</f>
        <v/>
      </c>
      <c r="Q948" s="87">
        <f>IF($A948&lt;=$A$1,VALUE(+VLOOKUP($A948,'Rashodi- plan-izvršenje'!$A$8:O$1500,'prenos-P-R-N'!Q$1,FALSE)),IF($A948&lt;=$A$2,VLOOKUP($A948,'Prihodi- plan-izvršenje'!$A$4:$H$500,4,FALSE),IF($A948&lt;=$A$3,VLOOKUP(A948,'Neizmirene obaveze JLS'!$A$11:O$500,Q$1,FALSE),"")))</f>
        <v>0</v>
      </c>
      <c r="R948" s="88">
        <f>IF($A948&lt;=$A$1,VALUE(+VLOOKUP($A948,'Rashodi- plan-izvršenje'!$A$8:P$1500,'prenos-P-R-N'!R$1,FALSE)),IF($A948&lt;=$A$2,VLOOKUP($A948,'Prihodi- plan-izvršenje'!$A$4:$H$500,7,FALSE),""))</f>
        <v>0</v>
      </c>
      <c r="S948" s="88">
        <f>IF(A948=0,0,IF($A948&lt;=$A$1,VALUE(+VLOOKUP($A948,'Rashodi- plan-izvršenje'!$A$8:Q$1500,'prenos-P-R-N'!S$1,FALSE)),IF($A948&lt;=$A$2,VLOOKUP($A948,'Prihodi- plan-izvršenje'!$A$4:$H$500,8,FALSE),0)))</f>
        <v>0</v>
      </c>
      <c r="T948" s="88" t="str">
        <f>IF($A948&gt;$A$2,VLOOKUP($A948,'Neizmirene obaveze JLS'!$A$11:R$500,R$1,FALSE),"")</f>
        <v/>
      </c>
      <c r="U948" s="88">
        <f>IF($A948&gt;$A$2,VLOOKUP($A948,'Neizmirene obaveze JLS'!$A$11:S$500,S$1,FALSE),0)</f>
        <v>0</v>
      </c>
      <c r="V948" s="88">
        <f t="shared" si="83"/>
        <v>0</v>
      </c>
      <c r="W948" s="74"/>
      <c r="X948" s="74"/>
      <c r="Y948" s="74"/>
      <c r="Z948" s="74"/>
      <c r="AA948" s="193">
        <f t="shared" si="84"/>
        <v>1</v>
      </c>
      <c r="AB948" s="193" t="str">
        <f t="shared" si="85"/>
        <v/>
      </c>
    </row>
    <row r="949" spans="1:28">
      <c r="A949" s="89">
        <f>IF(AND(COUNTIF(A$1:A$3,"&gt;0")=1,MAX(A$8:A948)&lt;A$1),A948+1,IF(AND(COUNTIF(A$1:A$3,"&gt;0")=2,MAX(A$8:A948)&lt;A$2),A948+1,IF(AND(COUNTIF(A$1:A$3,"&gt;0")=3,MAX(A$8:A948)&lt;A$3),A948+1,0)))</f>
        <v>0</v>
      </c>
      <c r="B949" s="89" t="str">
        <f t="shared" si="86"/>
        <v/>
      </c>
      <c r="C949" s="89" t="str">
        <f t="shared" si="87"/>
        <v/>
      </c>
      <c r="D949" s="87" t="str">
        <f>IF($A949=0,"",IF($A949&lt;=$A$1,+VLOOKUP($A949,'Rashodi- plan-izvršenje'!$A$8:B$1500,'prenos-P-R-N'!D$1,FALSE),IF($A949&gt;$A$2,+VLOOKUP($A949,'Neizmirene obaveze JLS'!$A$11:B$500,'prenos-P-R-N'!D$1,FALSE),"")))</f>
        <v/>
      </c>
      <c r="E949" s="87" t="str">
        <f>IF($A949=0,"",IF($A949&lt;=$A$1,+VLOOKUP($A949,'Rashodi- plan-izvršenje'!$A$8:C$1500,'prenos-P-R-N'!E$1,FALSE),IF($A949&gt;$A$2,+VLOOKUP($A949,'Neizmirene obaveze JLS'!$A$11:C$500,'prenos-P-R-N'!E$1,FALSE),"")))</f>
        <v/>
      </c>
      <c r="F949" s="87" t="str">
        <f>IF($A949=0,"",IF($A949&lt;=$A$1,+VLOOKUP($A949,'Rashodi- plan-izvršenje'!$A$8:D$1500,'prenos-P-R-N'!F$1,FALSE),IF($A949&gt;$A$2,+VLOOKUP($A949,'Neizmirene obaveze JLS'!$A$11:D$500,'prenos-P-R-N'!F$1,FALSE),"")))</f>
        <v/>
      </c>
      <c r="G949" s="87" t="str">
        <f>IF($A949=0,"",IF($A949&lt;=$A$1,+VLOOKUP($A949,'Rashodi- plan-izvršenje'!$A$8:E$1500,'prenos-P-R-N'!G$1,FALSE),IF($A949&gt;$A$2,+VLOOKUP($A949,'Neizmirene obaveze JLS'!$A$11:E$500,'prenos-P-R-N'!G$1,FALSE),"")))</f>
        <v/>
      </c>
      <c r="H949" s="87" t="str">
        <f>IF($A949=0,"",IF($A949&lt;=$A$1,+VLOOKUP($A949,'Rashodi- plan-izvršenje'!$A$8:F$1500,'prenos-P-R-N'!H$1,FALSE),IF($A949&gt;$A$2,+VLOOKUP($A949,'Neizmirene obaveze JLS'!$A$11:F$500,'prenos-P-R-N'!H$1,FALSE),"")))</f>
        <v/>
      </c>
      <c r="I949" s="87" t="str">
        <f>IF($A949=0,"",IF($A949&lt;=$A$1,+VLOOKUP($A949,'Rashodi- plan-izvršenje'!$A$8:G$1500,'prenos-P-R-N'!I$1,FALSE),IF($A949&gt;$A$2,+VLOOKUP($A949,'Neizmirene obaveze JLS'!$A$11:G$500,'prenos-P-R-N'!I$1,FALSE),"")))</f>
        <v/>
      </c>
      <c r="J949" s="87" t="str">
        <f>IF($A949=0,"",IF($A949&lt;=$A$1,+VLOOKUP($A949,'Rashodi- plan-izvršenje'!$A$8:H$1500,'prenos-P-R-N'!J$1,FALSE),IF($A949&gt;$A$2,+VLOOKUP($A949,'Neizmirene obaveze JLS'!$A$11:H$500,'prenos-P-R-N'!J$1,FALSE),"")))</f>
        <v/>
      </c>
      <c r="K949" s="87" t="str">
        <f>IF($A949=0,"",IF($A949&lt;=$A$1,+VLOOKUP($A949,'Rashodi- plan-izvršenje'!$A$8:I$1500,'prenos-P-R-N'!K$1,FALSE),IF($A949&gt;$A$2,+VLOOKUP($A949,'Neizmirene obaveze JLS'!$A$11:I$500,'prenos-P-R-N'!K$1,FALSE),"")))</f>
        <v/>
      </c>
      <c r="L949" t="str">
        <f>IF(A949=0,"",IF(A949&lt;=A$1,+IF(VLOOKUP(A949,'Rashodi- plan-izvršenje'!A$8:J$1500,M$1,FALSE)&gt;0,"Програмска активност","Пројекат"),IF(A949&gt;A$2,+IF(VLOOKUP(A949,'Neizmirene obaveze JLS'!A$8:J$2008,M$1,FALSE)&gt;0,"Програмска активност","Пројекат"),"")))</f>
        <v/>
      </c>
      <c r="M949" s="87" t="str">
        <f>IF(A949=0,"",IF($A949&lt;=$A$1,+IF(VLOOKUP($A949,'Rashodi- plan-izvršenje'!$A$8:$M$1500,10,FALSE)&gt;0,VLOOKUP($A949,'Rashodi- plan-izvršenje'!$A$8:$M$1500,10,FALSE),VLOOKUP($A949,'Rashodi- plan-izvršenje'!$A$8:$M$1500,12,FALSE)),+IF($A949&gt;$A$2,IF(VLOOKUP($A949,'Neizmirene obaveze JLS'!$A$8:$M$1500,10,FALSE)&gt;0,VLOOKUP($A949,'Neizmirene obaveze JLS'!$A$11:$M$1500,10,FALSE),VLOOKUP($A949,'Neizmirene obaveze JLS'!$A$11:$M$1500,12,FALSE)),0)))</f>
        <v/>
      </c>
      <c r="N949" s="87" t="str">
        <f>IF(A949=0,"",IF($A949&lt;=$A$1,+IF(VLOOKUP(A949,'Rashodi- plan-izvršenje'!$A$8:$M$1500,10,FALSE)&gt;0,VLOOKUP(A949,'Rashodi- plan-izvršenje'!$A$8:$M$1500,11,FALSE),VLOOKUP(A949,'Rashodi- plan-izvršenje'!$A$8:$M$1500,13,FALSE)),+IF($A949&gt;$A$2,IF(VLOOKUP($A949,'Neizmirene obaveze JLS'!$A$8:$M$1500,10,FALSE)&gt;0,VLOOKUP($A949,'Neizmirene obaveze JLS'!$A$11:$M$1500,11,FALSE),VLOOKUP($A949,'Neizmirene obaveze JLS'!$A$11:$M$1500,13,FALSE)),0)))</f>
        <v/>
      </c>
      <c r="O949" s="87" t="str">
        <f>IF(A949=0,"",IF($A949&lt;=$A$1,VALUE(+VLOOKUP($A949,'Rashodi- plan-izvršenje'!$A$8:N$1500,'prenos-P-R-N'!O$1,FALSE)),IF($A949&lt;=A$2,VALUE(VLOOKUP($A949,'Prihodi- plan-izvršenje'!$A$8:$H$500,6,FALSE)),VALUE(VLOOKUP($A949,'Neizmirene obaveze JLS'!$A$8:$N$500,O$1,FALSE)))))</f>
        <v/>
      </c>
      <c r="P949" s="87" t="str">
        <f>IF(A949=0,"",IF(A949=0,0,IF(A949&gt;A$2,'šifarnik K-izvor'!G$3,+IF(Q949&lt;700,+'šifarnik K-izvor'!G$2,'šifarnik K-izvor'!G$1))))</f>
        <v/>
      </c>
      <c r="Q949" s="87">
        <f>IF($A949&lt;=$A$1,VALUE(+VLOOKUP($A949,'Rashodi- plan-izvršenje'!$A$8:O$1500,'prenos-P-R-N'!Q$1,FALSE)),IF($A949&lt;=$A$2,VLOOKUP($A949,'Prihodi- plan-izvršenje'!$A$4:$H$500,4,FALSE),IF($A949&lt;=$A$3,VLOOKUP(A949,'Neizmirene obaveze JLS'!$A$11:O$500,Q$1,FALSE),"")))</f>
        <v>0</v>
      </c>
      <c r="R949" s="88">
        <f>IF($A949&lt;=$A$1,VALUE(+VLOOKUP($A949,'Rashodi- plan-izvršenje'!$A$8:P$1500,'prenos-P-R-N'!R$1,FALSE)),IF($A949&lt;=$A$2,VLOOKUP($A949,'Prihodi- plan-izvršenje'!$A$4:$H$500,7,FALSE),""))</f>
        <v>0</v>
      </c>
      <c r="S949" s="88">
        <f>IF(A949=0,0,IF($A949&lt;=$A$1,VALUE(+VLOOKUP($A949,'Rashodi- plan-izvršenje'!$A$8:Q$1500,'prenos-P-R-N'!S$1,FALSE)),IF($A949&lt;=$A$2,VLOOKUP($A949,'Prihodi- plan-izvršenje'!$A$4:$H$500,8,FALSE),0)))</f>
        <v>0</v>
      </c>
      <c r="T949" s="88" t="str">
        <f>IF($A949&gt;$A$2,VLOOKUP($A949,'Neizmirene obaveze JLS'!$A$11:R$500,R$1,FALSE),"")</f>
        <v/>
      </c>
      <c r="U949" s="88">
        <f>IF($A949&gt;$A$2,VLOOKUP($A949,'Neizmirene obaveze JLS'!$A$11:S$500,S$1,FALSE),0)</f>
        <v>0</v>
      </c>
      <c r="V949" s="88">
        <f t="shared" si="83"/>
        <v>0</v>
      </c>
      <c r="W949" s="74"/>
      <c r="X949" s="74"/>
      <c r="Y949" s="74"/>
      <c r="Z949" s="74"/>
      <c r="AA949" s="193">
        <f t="shared" si="84"/>
        <v>1</v>
      </c>
      <c r="AB949" s="193" t="str">
        <f t="shared" si="85"/>
        <v/>
      </c>
    </row>
    <row r="950" spans="1:28">
      <c r="A950" s="89">
        <f>IF(AND(COUNTIF(A$1:A$3,"&gt;0")=1,MAX(A$8:A949)&lt;A$1),A949+1,IF(AND(COUNTIF(A$1:A$3,"&gt;0")=2,MAX(A$8:A949)&lt;A$2),A949+1,IF(AND(COUNTIF(A$1:A$3,"&gt;0")=3,MAX(A$8:A949)&lt;A$3),A949+1,0)))</f>
        <v>0</v>
      </c>
      <c r="B950" s="89" t="str">
        <f t="shared" si="86"/>
        <v/>
      </c>
      <c r="C950" s="89" t="str">
        <f t="shared" si="87"/>
        <v/>
      </c>
      <c r="D950" s="87" t="str">
        <f>IF($A950=0,"",IF($A950&lt;=$A$1,+VLOOKUP($A950,'Rashodi- plan-izvršenje'!$A$8:B$1500,'prenos-P-R-N'!D$1,FALSE),IF($A950&gt;$A$2,+VLOOKUP($A950,'Neizmirene obaveze JLS'!$A$11:B$500,'prenos-P-R-N'!D$1,FALSE),"")))</f>
        <v/>
      </c>
      <c r="E950" s="87" t="str">
        <f>IF($A950=0,"",IF($A950&lt;=$A$1,+VLOOKUP($A950,'Rashodi- plan-izvršenje'!$A$8:C$1500,'prenos-P-R-N'!E$1,FALSE),IF($A950&gt;$A$2,+VLOOKUP($A950,'Neizmirene obaveze JLS'!$A$11:C$500,'prenos-P-R-N'!E$1,FALSE),"")))</f>
        <v/>
      </c>
      <c r="F950" s="87" t="str">
        <f>IF($A950=0,"",IF($A950&lt;=$A$1,+VLOOKUP($A950,'Rashodi- plan-izvršenje'!$A$8:D$1500,'prenos-P-R-N'!F$1,FALSE),IF($A950&gt;$A$2,+VLOOKUP($A950,'Neizmirene obaveze JLS'!$A$11:D$500,'prenos-P-R-N'!F$1,FALSE),"")))</f>
        <v/>
      </c>
      <c r="G950" s="87" t="str">
        <f>IF($A950=0,"",IF($A950&lt;=$A$1,+VLOOKUP($A950,'Rashodi- plan-izvršenje'!$A$8:E$1500,'prenos-P-R-N'!G$1,FALSE),IF($A950&gt;$A$2,+VLOOKUP($A950,'Neizmirene obaveze JLS'!$A$11:E$500,'prenos-P-R-N'!G$1,FALSE),"")))</f>
        <v/>
      </c>
      <c r="H950" s="87" t="str">
        <f>IF($A950=0,"",IF($A950&lt;=$A$1,+VLOOKUP($A950,'Rashodi- plan-izvršenje'!$A$8:F$1500,'prenos-P-R-N'!H$1,FALSE),IF($A950&gt;$A$2,+VLOOKUP($A950,'Neizmirene obaveze JLS'!$A$11:F$500,'prenos-P-R-N'!H$1,FALSE),"")))</f>
        <v/>
      </c>
      <c r="I950" s="87" t="str">
        <f>IF($A950=0,"",IF($A950&lt;=$A$1,+VLOOKUP($A950,'Rashodi- plan-izvršenje'!$A$8:G$1500,'prenos-P-R-N'!I$1,FALSE),IF($A950&gt;$A$2,+VLOOKUP($A950,'Neizmirene obaveze JLS'!$A$11:G$500,'prenos-P-R-N'!I$1,FALSE),"")))</f>
        <v/>
      </c>
      <c r="J950" s="87" t="str">
        <f>IF($A950=0,"",IF($A950&lt;=$A$1,+VLOOKUP($A950,'Rashodi- plan-izvršenje'!$A$8:H$1500,'prenos-P-R-N'!J$1,FALSE),IF($A950&gt;$A$2,+VLOOKUP($A950,'Neizmirene obaveze JLS'!$A$11:H$500,'prenos-P-R-N'!J$1,FALSE),"")))</f>
        <v/>
      </c>
      <c r="K950" s="87" t="str">
        <f>IF($A950=0,"",IF($A950&lt;=$A$1,+VLOOKUP($A950,'Rashodi- plan-izvršenje'!$A$8:I$1500,'prenos-P-R-N'!K$1,FALSE),IF($A950&gt;$A$2,+VLOOKUP($A950,'Neizmirene obaveze JLS'!$A$11:I$500,'prenos-P-R-N'!K$1,FALSE),"")))</f>
        <v/>
      </c>
      <c r="L950" t="str">
        <f>IF(A950=0,"",IF(A950&lt;=A$1,+IF(VLOOKUP(A950,'Rashodi- plan-izvršenje'!A$8:J$1500,M$1,FALSE)&gt;0,"Програмска активност","Пројекат"),IF(A950&gt;A$2,+IF(VLOOKUP(A950,'Neizmirene obaveze JLS'!A$8:J$2008,M$1,FALSE)&gt;0,"Програмска активност","Пројекат"),"")))</f>
        <v/>
      </c>
      <c r="M950" s="87" t="str">
        <f>IF(A950=0,"",IF($A950&lt;=$A$1,+IF(VLOOKUP($A950,'Rashodi- plan-izvršenje'!$A$8:$M$1500,10,FALSE)&gt;0,VLOOKUP($A950,'Rashodi- plan-izvršenje'!$A$8:$M$1500,10,FALSE),VLOOKUP($A950,'Rashodi- plan-izvršenje'!$A$8:$M$1500,12,FALSE)),+IF($A950&gt;$A$2,IF(VLOOKUP($A950,'Neizmirene obaveze JLS'!$A$8:$M$1500,10,FALSE)&gt;0,VLOOKUP($A950,'Neizmirene obaveze JLS'!$A$11:$M$1500,10,FALSE),VLOOKUP($A950,'Neizmirene obaveze JLS'!$A$11:$M$1500,12,FALSE)),0)))</f>
        <v/>
      </c>
      <c r="N950" s="87" t="str">
        <f>IF(A950=0,"",IF($A950&lt;=$A$1,+IF(VLOOKUP(A950,'Rashodi- plan-izvršenje'!$A$8:$M$1500,10,FALSE)&gt;0,VLOOKUP(A950,'Rashodi- plan-izvršenje'!$A$8:$M$1500,11,FALSE),VLOOKUP(A950,'Rashodi- plan-izvršenje'!$A$8:$M$1500,13,FALSE)),+IF($A950&gt;$A$2,IF(VLOOKUP($A950,'Neizmirene obaveze JLS'!$A$8:$M$1500,10,FALSE)&gt;0,VLOOKUP($A950,'Neizmirene obaveze JLS'!$A$11:$M$1500,11,FALSE),VLOOKUP($A950,'Neizmirene obaveze JLS'!$A$11:$M$1500,13,FALSE)),0)))</f>
        <v/>
      </c>
      <c r="O950" s="87" t="str">
        <f>IF(A950=0,"",IF($A950&lt;=$A$1,VALUE(+VLOOKUP($A950,'Rashodi- plan-izvršenje'!$A$8:N$1500,'prenos-P-R-N'!O$1,FALSE)),IF($A950&lt;=A$2,VALUE(VLOOKUP($A950,'Prihodi- plan-izvršenje'!$A$8:$H$500,6,FALSE)),VALUE(VLOOKUP($A950,'Neizmirene obaveze JLS'!$A$8:$N$500,O$1,FALSE)))))</f>
        <v/>
      </c>
      <c r="P950" s="87" t="str">
        <f>IF(A950=0,"",IF(A950=0,0,IF(A950&gt;A$2,'šifarnik K-izvor'!G$3,+IF(Q950&lt;700,+'šifarnik K-izvor'!G$2,'šifarnik K-izvor'!G$1))))</f>
        <v/>
      </c>
      <c r="Q950" s="87">
        <f>IF($A950&lt;=$A$1,VALUE(+VLOOKUP($A950,'Rashodi- plan-izvršenje'!$A$8:O$1500,'prenos-P-R-N'!Q$1,FALSE)),IF($A950&lt;=$A$2,VLOOKUP($A950,'Prihodi- plan-izvršenje'!$A$4:$H$500,4,FALSE),IF($A950&lt;=$A$3,VLOOKUP(A950,'Neizmirene obaveze JLS'!$A$11:O$500,Q$1,FALSE),"")))</f>
        <v>0</v>
      </c>
      <c r="R950" s="88">
        <f>IF($A950&lt;=$A$1,VALUE(+VLOOKUP($A950,'Rashodi- plan-izvršenje'!$A$8:P$1500,'prenos-P-R-N'!R$1,FALSE)),IF($A950&lt;=$A$2,VLOOKUP($A950,'Prihodi- plan-izvršenje'!$A$4:$H$500,7,FALSE),""))</f>
        <v>0</v>
      </c>
      <c r="S950" s="88">
        <f>IF(A950=0,0,IF($A950&lt;=$A$1,VALUE(+VLOOKUP($A950,'Rashodi- plan-izvršenje'!$A$8:Q$1500,'prenos-P-R-N'!S$1,FALSE)),IF($A950&lt;=$A$2,VLOOKUP($A950,'Prihodi- plan-izvršenje'!$A$4:$H$500,8,FALSE),0)))</f>
        <v>0</v>
      </c>
      <c r="T950" s="88" t="str">
        <f>IF($A950&gt;$A$2,VLOOKUP($A950,'Neizmirene obaveze JLS'!$A$11:R$500,R$1,FALSE),"")</f>
        <v/>
      </c>
      <c r="U950" s="88">
        <f>IF($A950&gt;$A$2,VLOOKUP($A950,'Neizmirene obaveze JLS'!$A$11:S$500,S$1,FALSE),0)</f>
        <v>0</v>
      </c>
      <c r="V950" s="88">
        <f t="shared" si="83"/>
        <v>0</v>
      </c>
      <c r="W950" s="74"/>
      <c r="X950" s="74"/>
      <c r="Y950" s="74"/>
      <c r="Z950" s="74"/>
      <c r="AA950" s="193">
        <f t="shared" si="84"/>
        <v>1</v>
      </c>
      <c r="AB950" s="193" t="str">
        <f t="shared" si="85"/>
        <v/>
      </c>
    </row>
    <row r="951" spans="1:28">
      <c r="A951" s="89">
        <f>IF(AND(COUNTIF(A$1:A$3,"&gt;0")=1,MAX(A$8:A950)&lt;A$1),A950+1,IF(AND(COUNTIF(A$1:A$3,"&gt;0")=2,MAX(A$8:A950)&lt;A$2),A950+1,IF(AND(COUNTIF(A$1:A$3,"&gt;0")=3,MAX(A$8:A950)&lt;A$3),A950+1,0)))</f>
        <v>0</v>
      </c>
      <c r="B951" s="89" t="str">
        <f t="shared" si="86"/>
        <v/>
      </c>
      <c r="C951" s="89" t="str">
        <f t="shared" si="87"/>
        <v/>
      </c>
      <c r="D951" s="87" t="str">
        <f>IF($A951=0,"",IF($A951&lt;=$A$1,+VLOOKUP($A951,'Rashodi- plan-izvršenje'!$A$8:B$1500,'prenos-P-R-N'!D$1,FALSE),IF($A951&gt;$A$2,+VLOOKUP($A951,'Neizmirene obaveze JLS'!$A$11:B$500,'prenos-P-R-N'!D$1,FALSE),"")))</f>
        <v/>
      </c>
      <c r="E951" s="87" t="str">
        <f>IF($A951=0,"",IF($A951&lt;=$A$1,+VLOOKUP($A951,'Rashodi- plan-izvršenje'!$A$8:C$1500,'prenos-P-R-N'!E$1,FALSE),IF($A951&gt;$A$2,+VLOOKUP($A951,'Neizmirene obaveze JLS'!$A$11:C$500,'prenos-P-R-N'!E$1,FALSE),"")))</f>
        <v/>
      </c>
      <c r="F951" s="87" t="str">
        <f>IF($A951=0,"",IF($A951&lt;=$A$1,+VLOOKUP($A951,'Rashodi- plan-izvršenje'!$A$8:D$1500,'prenos-P-R-N'!F$1,FALSE),IF($A951&gt;$A$2,+VLOOKUP($A951,'Neizmirene obaveze JLS'!$A$11:D$500,'prenos-P-R-N'!F$1,FALSE),"")))</f>
        <v/>
      </c>
      <c r="G951" s="87" t="str">
        <f>IF($A951=0,"",IF($A951&lt;=$A$1,+VLOOKUP($A951,'Rashodi- plan-izvršenje'!$A$8:E$1500,'prenos-P-R-N'!G$1,FALSE),IF($A951&gt;$A$2,+VLOOKUP($A951,'Neizmirene obaveze JLS'!$A$11:E$500,'prenos-P-R-N'!G$1,FALSE),"")))</f>
        <v/>
      </c>
      <c r="H951" s="87" t="str">
        <f>IF($A951=0,"",IF($A951&lt;=$A$1,+VLOOKUP($A951,'Rashodi- plan-izvršenje'!$A$8:F$1500,'prenos-P-R-N'!H$1,FALSE),IF($A951&gt;$A$2,+VLOOKUP($A951,'Neizmirene obaveze JLS'!$A$11:F$500,'prenos-P-R-N'!H$1,FALSE),"")))</f>
        <v/>
      </c>
      <c r="I951" s="87" t="str">
        <f>IF($A951=0,"",IF($A951&lt;=$A$1,+VLOOKUP($A951,'Rashodi- plan-izvršenje'!$A$8:G$1500,'prenos-P-R-N'!I$1,FALSE),IF($A951&gt;$A$2,+VLOOKUP($A951,'Neizmirene obaveze JLS'!$A$11:G$500,'prenos-P-R-N'!I$1,FALSE),"")))</f>
        <v/>
      </c>
      <c r="J951" s="87" t="str">
        <f>IF($A951=0,"",IF($A951&lt;=$A$1,+VLOOKUP($A951,'Rashodi- plan-izvršenje'!$A$8:H$1500,'prenos-P-R-N'!J$1,FALSE),IF($A951&gt;$A$2,+VLOOKUP($A951,'Neizmirene obaveze JLS'!$A$11:H$500,'prenos-P-R-N'!J$1,FALSE),"")))</f>
        <v/>
      </c>
      <c r="K951" s="87" t="str">
        <f>IF($A951=0,"",IF($A951&lt;=$A$1,+VLOOKUP($A951,'Rashodi- plan-izvršenje'!$A$8:I$1500,'prenos-P-R-N'!K$1,FALSE),IF($A951&gt;$A$2,+VLOOKUP($A951,'Neizmirene obaveze JLS'!$A$11:I$500,'prenos-P-R-N'!K$1,FALSE),"")))</f>
        <v/>
      </c>
      <c r="L951" t="str">
        <f>IF(A951=0,"",IF(A951&lt;=A$1,+IF(VLOOKUP(A951,'Rashodi- plan-izvršenje'!A$8:J$1500,M$1,FALSE)&gt;0,"Програмска активност","Пројекат"),IF(A951&gt;A$2,+IF(VLOOKUP(A951,'Neizmirene obaveze JLS'!A$8:J$2008,M$1,FALSE)&gt;0,"Програмска активност","Пројекат"),"")))</f>
        <v/>
      </c>
      <c r="M951" s="87" t="str">
        <f>IF(A951=0,"",IF($A951&lt;=$A$1,+IF(VLOOKUP($A951,'Rashodi- plan-izvršenje'!$A$8:$M$1500,10,FALSE)&gt;0,VLOOKUP($A951,'Rashodi- plan-izvršenje'!$A$8:$M$1500,10,FALSE),VLOOKUP($A951,'Rashodi- plan-izvršenje'!$A$8:$M$1500,12,FALSE)),+IF($A951&gt;$A$2,IF(VLOOKUP($A951,'Neizmirene obaveze JLS'!$A$8:$M$1500,10,FALSE)&gt;0,VLOOKUP($A951,'Neizmirene obaveze JLS'!$A$11:$M$1500,10,FALSE),VLOOKUP($A951,'Neizmirene obaveze JLS'!$A$11:$M$1500,12,FALSE)),0)))</f>
        <v/>
      </c>
      <c r="N951" s="87" t="str">
        <f>IF(A951=0,"",IF($A951&lt;=$A$1,+IF(VLOOKUP(A951,'Rashodi- plan-izvršenje'!$A$8:$M$1500,10,FALSE)&gt;0,VLOOKUP(A951,'Rashodi- plan-izvršenje'!$A$8:$M$1500,11,FALSE),VLOOKUP(A951,'Rashodi- plan-izvršenje'!$A$8:$M$1500,13,FALSE)),+IF($A951&gt;$A$2,IF(VLOOKUP($A951,'Neizmirene obaveze JLS'!$A$8:$M$1500,10,FALSE)&gt;0,VLOOKUP($A951,'Neizmirene obaveze JLS'!$A$11:$M$1500,11,FALSE),VLOOKUP($A951,'Neizmirene obaveze JLS'!$A$11:$M$1500,13,FALSE)),0)))</f>
        <v/>
      </c>
      <c r="O951" s="87" t="str">
        <f>IF(A951=0,"",IF($A951&lt;=$A$1,VALUE(+VLOOKUP($A951,'Rashodi- plan-izvršenje'!$A$8:N$1500,'prenos-P-R-N'!O$1,FALSE)),IF($A951&lt;=A$2,VALUE(VLOOKUP($A951,'Prihodi- plan-izvršenje'!$A$8:$H$500,6,FALSE)),VALUE(VLOOKUP($A951,'Neizmirene obaveze JLS'!$A$8:$N$500,O$1,FALSE)))))</f>
        <v/>
      </c>
      <c r="P951" s="87" t="str">
        <f>IF(A951=0,"",IF(A951=0,0,IF(A951&gt;A$2,'šifarnik K-izvor'!G$3,+IF(Q951&lt;700,+'šifarnik K-izvor'!G$2,'šifarnik K-izvor'!G$1))))</f>
        <v/>
      </c>
      <c r="Q951" s="87">
        <f>IF($A951&lt;=$A$1,VALUE(+VLOOKUP($A951,'Rashodi- plan-izvršenje'!$A$8:O$1500,'prenos-P-R-N'!Q$1,FALSE)),IF($A951&lt;=$A$2,VLOOKUP($A951,'Prihodi- plan-izvršenje'!$A$4:$H$500,4,FALSE),IF($A951&lt;=$A$3,VLOOKUP(A951,'Neizmirene obaveze JLS'!$A$11:O$500,Q$1,FALSE),"")))</f>
        <v>0</v>
      </c>
      <c r="R951" s="88">
        <f>IF($A951&lt;=$A$1,VALUE(+VLOOKUP($A951,'Rashodi- plan-izvršenje'!$A$8:P$1500,'prenos-P-R-N'!R$1,FALSE)),IF($A951&lt;=$A$2,VLOOKUP($A951,'Prihodi- plan-izvršenje'!$A$4:$H$500,7,FALSE),""))</f>
        <v>0</v>
      </c>
      <c r="S951" s="88">
        <f>IF(A951=0,0,IF($A951&lt;=$A$1,VALUE(+VLOOKUP($A951,'Rashodi- plan-izvršenje'!$A$8:Q$1500,'prenos-P-R-N'!S$1,FALSE)),IF($A951&lt;=$A$2,VLOOKUP($A951,'Prihodi- plan-izvršenje'!$A$4:$H$500,8,FALSE),0)))</f>
        <v>0</v>
      </c>
      <c r="T951" s="88" t="str">
        <f>IF($A951&gt;$A$2,VLOOKUP($A951,'Neizmirene obaveze JLS'!$A$11:R$500,R$1,FALSE),"")</f>
        <v/>
      </c>
      <c r="U951" s="88">
        <f>IF($A951&gt;$A$2,VLOOKUP($A951,'Neizmirene obaveze JLS'!$A$11:S$500,S$1,FALSE),0)</f>
        <v>0</v>
      </c>
      <c r="V951" s="88">
        <f t="shared" si="83"/>
        <v>0</v>
      </c>
      <c r="W951" s="74"/>
      <c r="X951" s="74"/>
      <c r="Y951" s="74"/>
      <c r="Z951" s="74"/>
      <c r="AA951" s="193">
        <f t="shared" si="84"/>
        <v>1</v>
      </c>
      <c r="AB951" s="193" t="str">
        <f t="shared" si="85"/>
        <v/>
      </c>
    </row>
    <row r="952" spans="1:28">
      <c r="A952" s="89">
        <f>IF(AND(COUNTIF(A$1:A$3,"&gt;0")=1,MAX(A$8:A951)&lt;A$1),A951+1,IF(AND(COUNTIF(A$1:A$3,"&gt;0")=2,MAX(A$8:A951)&lt;A$2),A951+1,IF(AND(COUNTIF(A$1:A$3,"&gt;0")=3,MAX(A$8:A951)&lt;A$3),A951+1,0)))</f>
        <v>0</v>
      </c>
      <c r="B952" s="89" t="str">
        <f t="shared" si="86"/>
        <v/>
      </c>
      <c r="C952" s="89" t="str">
        <f t="shared" si="87"/>
        <v/>
      </c>
      <c r="D952" s="87" t="str">
        <f>IF($A952=0,"",IF($A952&lt;=$A$1,+VLOOKUP($A952,'Rashodi- plan-izvršenje'!$A$8:B$1500,'prenos-P-R-N'!D$1,FALSE),IF($A952&gt;$A$2,+VLOOKUP($A952,'Neizmirene obaveze JLS'!$A$11:B$500,'prenos-P-R-N'!D$1,FALSE),"")))</f>
        <v/>
      </c>
      <c r="E952" s="87" t="str">
        <f>IF($A952=0,"",IF($A952&lt;=$A$1,+VLOOKUP($A952,'Rashodi- plan-izvršenje'!$A$8:C$1500,'prenos-P-R-N'!E$1,FALSE),IF($A952&gt;$A$2,+VLOOKUP($A952,'Neizmirene obaveze JLS'!$A$11:C$500,'prenos-P-R-N'!E$1,FALSE),"")))</f>
        <v/>
      </c>
      <c r="F952" s="87" t="str">
        <f>IF($A952=0,"",IF($A952&lt;=$A$1,+VLOOKUP($A952,'Rashodi- plan-izvršenje'!$A$8:D$1500,'prenos-P-R-N'!F$1,FALSE),IF($A952&gt;$A$2,+VLOOKUP($A952,'Neizmirene obaveze JLS'!$A$11:D$500,'prenos-P-R-N'!F$1,FALSE),"")))</f>
        <v/>
      </c>
      <c r="G952" s="87" t="str">
        <f>IF($A952=0,"",IF($A952&lt;=$A$1,+VLOOKUP($A952,'Rashodi- plan-izvršenje'!$A$8:E$1500,'prenos-P-R-N'!G$1,FALSE),IF($A952&gt;$A$2,+VLOOKUP($A952,'Neizmirene obaveze JLS'!$A$11:E$500,'prenos-P-R-N'!G$1,FALSE),"")))</f>
        <v/>
      </c>
      <c r="H952" s="87" t="str">
        <f>IF($A952=0,"",IF($A952&lt;=$A$1,+VLOOKUP($A952,'Rashodi- plan-izvršenje'!$A$8:F$1500,'prenos-P-R-N'!H$1,FALSE),IF($A952&gt;$A$2,+VLOOKUP($A952,'Neizmirene obaveze JLS'!$A$11:F$500,'prenos-P-R-N'!H$1,FALSE),"")))</f>
        <v/>
      </c>
      <c r="I952" s="87" t="str">
        <f>IF($A952=0,"",IF($A952&lt;=$A$1,+VLOOKUP($A952,'Rashodi- plan-izvršenje'!$A$8:G$1500,'prenos-P-R-N'!I$1,FALSE),IF($A952&gt;$A$2,+VLOOKUP($A952,'Neizmirene obaveze JLS'!$A$11:G$500,'prenos-P-R-N'!I$1,FALSE),"")))</f>
        <v/>
      </c>
      <c r="J952" s="87" t="str">
        <f>IF($A952=0,"",IF($A952&lt;=$A$1,+VLOOKUP($A952,'Rashodi- plan-izvršenje'!$A$8:H$1500,'prenos-P-R-N'!J$1,FALSE),IF($A952&gt;$A$2,+VLOOKUP($A952,'Neizmirene obaveze JLS'!$A$11:H$500,'prenos-P-R-N'!J$1,FALSE),"")))</f>
        <v/>
      </c>
      <c r="K952" s="87" t="str">
        <f>IF($A952=0,"",IF($A952&lt;=$A$1,+VLOOKUP($A952,'Rashodi- plan-izvršenje'!$A$8:I$1500,'prenos-P-R-N'!K$1,FALSE),IF($A952&gt;$A$2,+VLOOKUP($A952,'Neizmirene obaveze JLS'!$A$11:I$500,'prenos-P-R-N'!K$1,FALSE),"")))</f>
        <v/>
      </c>
      <c r="L952" t="str">
        <f>IF(A952=0,"",IF(A952&lt;=A$1,+IF(VLOOKUP(A952,'Rashodi- plan-izvršenje'!A$8:J$1500,M$1,FALSE)&gt;0,"Програмска активност","Пројекат"),IF(A952&gt;A$2,+IF(VLOOKUP(A952,'Neizmirene obaveze JLS'!A$8:J$2008,M$1,FALSE)&gt;0,"Програмска активност","Пројекат"),"")))</f>
        <v/>
      </c>
      <c r="M952" s="87" t="str">
        <f>IF(A952=0,"",IF($A952&lt;=$A$1,+IF(VLOOKUP($A952,'Rashodi- plan-izvršenje'!$A$8:$M$1500,10,FALSE)&gt;0,VLOOKUP($A952,'Rashodi- plan-izvršenje'!$A$8:$M$1500,10,FALSE),VLOOKUP($A952,'Rashodi- plan-izvršenje'!$A$8:$M$1500,12,FALSE)),+IF($A952&gt;$A$2,IF(VLOOKUP($A952,'Neizmirene obaveze JLS'!$A$8:$M$1500,10,FALSE)&gt;0,VLOOKUP($A952,'Neizmirene obaveze JLS'!$A$11:$M$1500,10,FALSE),VLOOKUP($A952,'Neizmirene obaveze JLS'!$A$11:$M$1500,12,FALSE)),0)))</f>
        <v/>
      </c>
      <c r="N952" s="87" t="str">
        <f>IF(A952=0,"",IF($A952&lt;=$A$1,+IF(VLOOKUP(A952,'Rashodi- plan-izvršenje'!$A$8:$M$1500,10,FALSE)&gt;0,VLOOKUP(A952,'Rashodi- plan-izvršenje'!$A$8:$M$1500,11,FALSE),VLOOKUP(A952,'Rashodi- plan-izvršenje'!$A$8:$M$1500,13,FALSE)),+IF($A952&gt;$A$2,IF(VLOOKUP($A952,'Neizmirene obaveze JLS'!$A$8:$M$1500,10,FALSE)&gt;0,VLOOKUP($A952,'Neizmirene obaveze JLS'!$A$11:$M$1500,11,FALSE),VLOOKUP($A952,'Neizmirene obaveze JLS'!$A$11:$M$1500,13,FALSE)),0)))</f>
        <v/>
      </c>
      <c r="O952" s="87" t="str">
        <f>IF(A952=0,"",IF($A952&lt;=$A$1,VALUE(+VLOOKUP($A952,'Rashodi- plan-izvršenje'!$A$8:N$1500,'prenos-P-R-N'!O$1,FALSE)),IF($A952&lt;=A$2,VALUE(VLOOKUP($A952,'Prihodi- plan-izvršenje'!$A$8:$H$500,6,FALSE)),VALUE(VLOOKUP($A952,'Neizmirene obaveze JLS'!$A$8:$N$500,O$1,FALSE)))))</f>
        <v/>
      </c>
      <c r="P952" s="87" t="str">
        <f>IF(A952=0,"",IF(A952=0,0,IF(A952&gt;A$2,'šifarnik K-izvor'!G$3,+IF(Q952&lt;700,+'šifarnik K-izvor'!G$2,'šifarnik K-izvor'!G$1))))</f>
        <v/>
      </c>
      <c r="Q952" s="87">
        <f>IF($A952&lt;=$A$1,VALUE(+VLOOKUP($A952,'Rashodi- plan-izvršenje'!$A$8:O$1500,'prenos-P-R-N'!Q$1,FALSE)),IF($A952&lt;=$A$2,VLOOKUP($A952,'Prihodi- plan-izvršenje'!$A$4:$H$500,4,FALSE),IF($A952&lt;=$A$3,VLOOKUP(A952,'Neizmirene obaveze JLS'!$A$11:O$500,Q$1,FALSE),"")))</f>
        <v>0</v>
      </c>
      <c r="R952" s="88">
        <f>IF($A952&lt;=$A$1,VALUE(+VLOOKUP($A952,'Rashodi- plan-izvršenje'!$A$8:P$1500,'prenos-P-R-N'!R$1,FALSE)),IF($A952&lt;=$A$2,VLOOKUP($A952,'Prihodi- plan-izvršenje'!$A$4:$H$500,7,FALSE),""))</f>
        <v>0</v>
      </c>
      <c r="S952" s="88">
        <f>IF(A952=0,0,IF($A952&lt;=$A$1,VALUE(+VLOOKUP($A952,'Rashodi- plan-izvršenje'!$A$8:Q$1500,'prenos-P-R-N'!S$1,FALSE)),IF($A952&lt;=$A$2,VLOOKUP($A952,'Prihodi- plan-izvršenje'!$A$4:$H$500,8,FALSE),0)))</f>
        <v>0</v>
      </c>
      <c r="T952" s="88" t="str">
        <f>IF($A952&gt;$A$2,VLOOKUP($A952,'Neizmirene obaveze JLS'!$A$11:R$500,R$1,FALSE),"")</f>
        <v/>
      </c>
      <c r="U952" s="88">
        <f>IF($A952&gt;$A$2,VLOOKUP($A952,'Neizmirene obaveze JLS'!$A$11:S$500,S$1,FALSE),0)</f>
        <v>0</v>
      </c>
      <c r="V952" s="88">
        <f t="shared" si="83"/>
        <v>0</v>
      </c>
      <c r="W952" s="74"/>
      <c r="X952" s="74"/>
      <c r="Y952" s="74"/>
      <c r="Z952" s="74"/>
      <c r="AA952" s="193">
        <f t="shared" si="84"/>
        <v>1</v>
      </c>
      <c r="AB952" s="193" t="str">
        <f t="shared" si="85"/>
        <v/>
      </c>
    </row>
    <row r="953" spans="1:28">
      <c r="A953" s="89">
        <f>IF(AND(COUNTIF(A$1:A$3,"&gt;0")=1,MAX(A$8:A952)&lt;A$1),A952+1,IF(AND(COUNTIF(A$1:A$3,"&gt;0")=2,MAX(A$8:A952)&lt;A$2),A952+1,IF(AND(COUNTIF(A$1:A$3,"&gt;0")=3,MAX(A$8:A952)&lt;A$3),A952+1,0)))</f>
        <v>0</v>
      </c>
      <c r="B953" s="89" t="str">
        <f t="shared" si="86"/>
        <v/>
      </c>
      <c r="C953" s="89" t="str">
        <f t="shared" si="87"/>
        <v/>
      </c>
      <c r="D953" s="87" t="str">
        <f>IF($A953=0,"",IF($A953&lt;=$A$1,+VLOOKUP($A953,'Rashodi- plan-izvršenje'!$A$8:B$1500,'prenos-P-R-N'!D$1,FALSE),IF($A953&gt;$A$2,+VLOOKUP($A953,'Neizmirene obaveze JLS'!$A$11:B$500,'prenos-P-R-N'!D$1,FALSE),"")))</f>
        <v/>
      </c>
      <c r="E953" s="87" t="str">
        <f>IF($A953=0,"",IF($A953&lt;=$A$1,+VLOOKUP($A953,'Rashodi- plan-izvršenje'!$A$8:C$1500,'prenos-P-R-N'!E$1,FALSE),IF($A953&gt;$A$2,+VLOOKUP($A953,'Neizmirene obaveze JLS'!$A$11:C$500,'prenos-P-R-N'!E$1,FALSE),"")))</f>
        <v/>
      </c>
      <c r="F953" s="87" t="str">
        <f>IF($A953=0,"",IF($A953&lt;=$A$1,+VLOOKUP($A953,'Rashodi- plan-izvršenje'!$A$8:D$1500,'prenos-P-R-N'!F$1,FALSE),IF($A953&gt;$A$2,+VLOOKUP($A953,'Neizmirene obaveze JLS'!$A$11:D$500,'prenos-P-R-N'!F$1,FALSE),"")))</f>
        <v/>
      </c>
      <c r="G953" s="87" t="str">
        <f>IF($A953=0,"",IF($A953&lt;=$A$1,+VLOOKUP($A953,'Rashodi- plan-izvršenje'!$A$8:E$1500,'prenos-P-R-N'!G$1,FALSE),IF($A953&gt;$A$2,+VLOOKUP($A953,'Neizmirene obaveze JLS'!$A$11:E$500,'prenos-P-R-N'!G$1,FALSE),"")))</f>
        <v/>
      </c>
      <c r="H953" s="87" t="str">
        <f>IF($A953=0,"",IF($A953&lt;=$A$1,+VLOOKUP($A953,'Rashodi- plan-izvršenje'!$A$8:F$1500,'prenos-P-R-N'!H$1,FALSE),IF($A953&gt;$A$2,+VLOOKUP($A953,'Neizmirene obaveze JLS'!$A$11:F$500,'prenos-P-R-N'!H$1,FALSE),"")))</f>
        <v/>
      </c>
      <c r="I953" s="87" t="str">
        <f>IF($A953=0,"",IF($A953&lt;=$A$1,+VLOOKUP($A953,'Rashodi- plan-izvršenje'!$A$8:G$1500,'prenos-P-R-N'!I$1,FALSE),IF($A953&gt;$A$2,+VLOOKUP($A953,'Neizmirene obaveze JLS'!$A$11:G$500,'prenos-P-R-N'!I$1,FALSE),"")))</f>
        <v/>
      </c>
      <c r="J953" s="87" t="str">
        <f>IF($A953=0,"",IF($A953&lt;=$A$1,+VLOOKUP($A953,'Rashodi- plan-izvršenje'!$A$8:H$1500,'prenos-P-R-N'!J$1,FALSE),IF($A953&gt;$A$2,+VLOOKUP($A953,'Neizmirene obaveze JLS'!$A$11:H$500,'prenos-P-R-N'!J$1,FALSE),"")))</f>
        <v/>
      </c>
      <c r="K953" s="87" t="str">
        <f>IF($A953=0,"",IF($A953&lt;=$A$1,+VLOOKUP($A953,'Rashodi- plan-izvršenje'!$A$8:I$1500,'prenos-P-R-N'!K$1,FALSE),IF($A953&gt;$A$2,+VLOOKUP($A953,'Neizmirene obaveze JLS'!$A$11:I$500,'prenos-P-R-N'!K$1,FALSE),"")))</f>
        <v/>
      </c>
      <c r="L953" t="str">
        <f>IF(A953=0,"",IF(A953&lt;=A$1,+IF(VLOOKUP(A953,'Rashodi- plan-izvršenje'!A$8:J$1500,M$1,FALSE)&gt;0,"Програмска активност","Пројекат"),IF(A953&gt;A$2,+IF(VLOOKUP(A953,'Neizmirene obaveze JLS'!A$8:J$2008,M$1,FALSE)&gt;0,"Програмска активност","Пројекат"),"")))</f>
        <v/>
      </c>
      <c r="M953" s="87" t="str">
        <f>IF(A953=0,"",IF($A953&lt;=$A$1,+IF(VLOOKUP($A953,'Rashodi- plan-izvršenje'!$A$8:$M$1500,10,FALSE)&gt;0,VLOOKUP($A953,'Rashodi- plan-izvršenje'!$A$8:$M$1500,10,FALSE),VLOOKUP($A953,'Rashodi- plan-izvršenje'!$A$8:$M$1500,12,FALSE)),+IF($A953&gt;$A$2,IF(VLOOKUP($A953,'Neizmirene obaveze JLS'!$A$8:$M$1500,10,FALSE)&gt;0,VLOOKUP($A953,'Neizmirene obaveze JLS'!$A$11:$M$1500,10,FALSE),VLOOKUP($A953,'Neizmirene obaveze JLS'!$A$11:$M$1500,12,FALSE)),0)))</f>
        <v/>
      </c>
      <c r="N953" s="87" t="str">
        <f>IF(A953=0,"",IF($A953&lt;=$A$1,+IF(VLOOKUP(A953,'Rashodi- plan-izvršenje'!$A$8:$M$1500,10,FALSE)&gt;0,VLOOKUP(A953,'Rashodi- plan-izvršenje'!$A$8:$M$1500,11,FALSE),VLOOKUP(A953,'Rashodi- plan-izvršenje'!$A$8:$M$1500,13,FALSE)),+IF($A953&gt;$A$2,IF(VLOOKUP($A953,'Neizmirene obaveze JLS'!$A$8:$M$1500,10,FALSE)&gt;0,VLOOKUP($A953,'Neizmirene obaveze JLS'!$A$11:$M$1500,11,FALSE),VLOOKUP($A953,'Neizmirene obaveze JLS'!$A$11:$M$1500,13,FALSE)),0)))</f>
        <v/>
      </c>
      <c r="O953" s="87" t="str">
        <f>IF(A953=0,"",IF($A953&lt;=$A$1,VALUE(+VLOOKUP($A953,'Rashodi- plan-izvršenje'!$A$8:N$1500,'prenos-P-R-N'!O$1,FALSE)),IF($A953&lt;=A$2,VALUE(VLOOKUP($A953,'Prihodi- plan-izvršenje'!$A$8:$H$500,6,FALSE)),VALUE(VLOOKUP($A953,'Neizmirene obaveze JLS'!$A$8:$N$500,O$1,FALSE)))))</f>
        <v/>
      </c>
      <c r="P953" s="87" t="str">
        <f>IF(A953=0,"",IF(A953=0,0,IF(A953&gt;A$2,'šifarnik K-izvor'!G$3,+IF(Q953&lt;700,+'šifarnik K-izvor'!G$2,'šifarnik K-izvor'!G$1))))</f>
        <v/>
      </c>
      <c r="Q953" s="87">
        <f>IF($A953&lt;=$A$1,VALUE(+VLOOKUP($A953,'Rashodi- plan-izvršenje'!$A$8:O$1500,'prenos-P-R-N'!Q$1,FALSE)),IF($A953&lt;=$A$2,VLOOKUP($A953,'Prihodi- plan-izvršenje'!$A$4:$H$500,4,FALSE),IF($A953&lt;=$A$3,VLOOKUP(A953,'Neizmirene obaveze JLS'!$A$11:O$500,Q$1,FALSE),"")))</f>
        <v>0</v>
      </c>
      <c r="R953" s="88">
        <f>IF($A953&lt;=$A$1,VALUE(+VLOOKUP($A953,'Rashodi- plan-izvršenje'!$A$8:P$1500,'prenos-P-R-N'!R$1,FALSE)),IF($A953&lt;=$A$2,VLOOKUP($A953,'Prihodi- plan-izvršenje'!$A$4:$H$500,7,FALSE),""))</f>
        <v>0</v>
      </c>
      <c r="S953" s="88">
        <f>IF(A953=0,0,IF($A953&lt;=$A$1,VALUE(+VLOOKUP($A953,'Rashodi- plan-izvršenje'!$A$8:Q$1500,'prenos-P-R-N'!S$1,FALSE)),IF($A953&lt;=$A$2,VLOOKUP($A953,'Prihodi- plan-izvršenje'!$A$4:$H$500,8,FALSE),0)))</f>
        <v>0</v>
      </c>
      <c r="T953" s="88" t="str">
        <f>IF($A953&gt;$A$2,VLOOKUP($A953,'Neizmirene obaveze JLS'!$A$11:R$500,R$1,FALSE),"")</f>
        <v/>
      </c>
      <c r="U953" s="88">
        <f>IF($A953&gt;$A$2,VLOOKUP($A953,'Neizmirene obaveze JLS'!$A$11:S$500,S$1,FALSE),0)</f>
        <v>0</v>
      </c>
      <c r="V953" s="88">
        <f t="shared" si="83"/>
        <v>0</v>
      </c>
      <c r="W953" s="74"/>
      <c r="X953" s="74"/>
      <c r="Y953" s="74"/>
      <c r="Z953" s="74"/>
      <c r="AA953" s="193">
        <f t="shared" si="84"/>
        <v>1</v>
      </c>
      <c r="AB953" s="193" t="str">
        <f t="shared" si="85"/>
        <v/>
      </c>
    </row>
    <row r="954" spans="1:28">
      <c r="A954" s="89">
        <f>IF(AND(COUNTIF(A$1:A$3,"&gt;0")=1,MAX(A$8:A953)&lt;A$1),A953+1,IF(AND(COUNTIF(A$1:A$3,"&gt;0")=2,MAX(A$8:A953)&lt;A$2),A953+1,IF(AND(COUNTIF(A$1:A$3,"&gt;0")=3,MAX(A$8:A953)&lt;A$3),A953+1,0)))</f>
        <v>0</v>
      </c>
      <c r="B954" s="89" t="str">
        <f t="shared" si="86"/>
        <v/>
      </c>
      <c r="C954" s="89" t="str">
        <f t="shared" si="87"/>
        <v/>
      </c>
      <c r="D954" s="87" t="str">
        <f>IF($A954=0,"",IF($A954&lt;=$A$1,+VLOOKUP($A954,'Rashodi- plan-izvršenje'!$A$8:B$1500,'prenos-P-R-N'!D$1,FALSE),IF($A954&gt;$A$2,+VLOOKUP($A954,'Neizmirene obaveze JLS'!$A$11:B$500,'prenos-P-R-N'!D$1,FALSE),"")))</f>
        <v/>
      </c>
      <c r="E954" s="87" t="str">
        <f>IF($A954=0,"",IF($A954&lt;=$A$1,+VLOOKUP($A954,'Rashodi- plan-izvršenje'!$A$8:C$1500,'prenos-P-R-N'!E$1,FALSE),IF($A954&gt;$A$2,+VLOOKUP($A954,'Neizmirene obaveze JLS'!$A$11:C$500,'prenos-P-R-N'!E$1,FALSE),"")))</f>
        <v/>
      </c>
      <c r="F954" s="87" t="str">
        <f>IF($A954=0,"",IF($A954&lt;=$A$1,+VLOOKUP($A954,'Rashodi- plan-izvršenje'!$A$8:D$1500,'prenos-P-R-N'!F$1,FALSE),IF($A954&gt;$A$2,+VLOOKUP($A954,'Neizmirene obaveze JLS'!$A$11:D$500,'prenos-P-R-N'!F$1,FALSE),"")))</f>
        <v/>
      </c>
      <c r="G954" s="87" t="str">
        <f>IF($A954=0,"",IF($A954&lt;=$A$1,+VLOOKUP($A954,'Rashodi- plan-izvršenje'!$A$8:E$1500,'prenos-P-R-N'!G$1,FALSE),IF($A954&gt;$A$2,+VLOOKUP($A954,'Neizmirene obaveze JLS'!$A$11:E$500,'prenos-P-R-N'!G$1,FALSE),"")))</f>
        <v/>
      </c>
      <c r="H954" s="87" t="str">
        <f>IF($A954=0,"",IF($A954&lt;=$A$1,+VLOOKUP($A954,'Rashodi- plan-izvršenje'!$A$8:F$1500,'prenos-P-R-N'!H$1,FALSE),IF($A954&gt;$A$2,+VLOOKUP($A954,'Neizmirene obaveze JLS'!$A$11:F$500,'prenos-P-R-N'!H$1,FALSE),"")))</f>
        <v/>
      </c>
      <c r="I954" s="87" t="str">
        <f>IF($A954=0,"",IF($A954&lt;=$A$1,+VLOOKUP($A954,'Rashodi- plan-izvršenje'!$A$8:G$1500,'prenos-P-R-N'!I$1,FALSE),IF($A954&gt;$A$2,+VLOOKUP($A954,'Neizmirene obaveze JLS'!$A$11:G$500,'prenos-P-R-N'!I$1,FALSE),"")))</f>
        <v/>
      </c>
      <c r="J954" s="87" t="str">
        <f>IF($A954=0,"",IF($A954&lt;=$A$1,+VLOOKUP($A954,'Rashodi- plan-izvršenje'!$A$8:H$1500,'prenos-P-R-N'!J$1,FALSE),IF($A954&gt;$A$2,+VLOOKUP($A954,'Neizmirene obaveze JLS'!$A$11:H$500,'prenos-P-R-N'!J$1,FALSE),"")))</f>
        <v/>
      </c>
      <c r="K954" s="87" t="str">
        <f>IF($A954=0,"",IF($A954&lt;=$A$1,+VLOOKUP($A954,'Rashodi- plan-izvršenje'!$A$8:I$1500,'prenos-P-R-N'!K$1,FALSE),IF($A954&gt;$A$2,+VLOOKUP($A954,'Neizmirene obaveze JLS'!$A$11:I$500,'prenos-P-R-N'!K$1,FALSE),"")))</f>
        <v/>
      </c>
      <c r="L954" t="str">
        <f>IF(A954=0,"",IF(A954&lt;=A$1,+IF(VLOOKUP(A954,'Rashodi- plan-izvršenje'!A$8:J$1500,M$1,FALSE)&gt;0,"Програмска активност","Пројекат"),IF(A954&gt;A$2,+IF(VLOOKUP(A954,'Neizmirene obaveze JLS'!A$8:J$2008,M$1,FALSE)&gt;0,"Програмска активност","Пројекат"),"")))</f>
        <v/>
      </c>
      <c r="M954" s="87" t="str">
        <f>IF(A954=0,"",IF($A954&lt;=$A$1,+IF(VLOOKUP($A954,'Rashodi- plan-izvršenje'!$A$8:$M$1500,10,FALSE)&gt;0,VLOOKUP($A954,'Rashodi- plan-izvršenje'!$A$8:$M$1500,10,FALSE),VLOOKUP($A954,'Rashodi- plan-izvršenje'!$A$8:$M$1500,12,FALSE)),+IF($A954&gt;$A$2,IF(VLOOKUP($A954,'Neizmirene obaveze JLS'!$A$8:$M$1500,10,FALSE)&gt;0,VLOOKUP($A954,'Neizmirene obaveze JLS'!$A$11:$M$1500,10,FALSE),VLOOKUP($A954,'Neizmirene obaveze JLS'!$A$11:$M$1500,12,FALSE)),0)))</f>
        <v/>
      </c>
      <c r="N954" s="87" t="str">
        <f>IF(A954=0,"",IF($A954&lt;=$A$1,+IF(VLOOKUP(A954,'Rashodi- plan-izvršenje'!$A$8:$M$1500,10,FALSE)&gt;0,VLOOKUP(A954,'Rashodi- plan-izvršenje'!$A$8:$M$1500,11,FALSE),VLOOKUP(A954,'Rashodi- plan-izvršenje'!$A$8:$M$1500,13,FALSE)),+IF($A954&gt;$A$2,IF(VLOOKUP($A954,'Neizmirene obaveze JLS'!$A$8:$M$1500,10,FALSE)&gt;0,VLOOKUP($A954,'Neizmirene obaveze JLS'!$A$11:$M$1500,11,FALSE),VLOOKUP($A954,'Neizmirene obaveze JLS'!$A$11:$M$1500,13,FALSE)),0)))</f>
        <v/>
      </c>
      <c r="O954" s="87" t="str">
        <f>IF(A954=0,"",IF($A954&lt;=$A$1,VALUE(+VLOOKUP($A954,'Rashodi- plan-izvršenje'!$A$8:N$1500,'prenos-P-R-N'!O$1,FALSE)),IF($A954&lt;=A$2,VALUE(VLOOKUP($A954,'Prihodi- plan-izvršenje'!$A$8:$H$500,6,FALSE)),VALUE(VLOOKUP($A954,'Neizmirene obaveze JLS'!$A$8:$N$500,O$1,FALSE)))))</f>
        <v/>
      </c>
      <c r="P954" s="87" t="str">
        <f>IF(A954=0,"",IF(A954=0,0,IF(A954&gt;A$2,'šifarnik K-izvor'!G$3,+IF(Q954&lt;700,+'šifarnik K-izvor'!G$2,'šifarnik K-izvor'!G$1))))</f>
        <v/>
      </c>
      <c r="Q954" s="87">
        <f>IF($A954&lt;=$A$1,VALUE(+VLOOKUP($A954,'Rashodi- plan-izvršenje'!$A$8:O$1500,'prenos-P-R-N'!Q$1,FALSE)),IF($A954&lt;=$A$2,VLOOKUP($A954,'Prihodi- plan-izvršenje'!$A$4:$H$500,4,FALSE),IF($A954&lt;=$A$3,VLOOKUP(A954,'Neizmirene obaveze JLS'!$A$11:O$500,Q$1,FALSE),"")))</f>
        <v>0</v>
      </c>
      <c r="R954" s="88">
        <f>IF($A954&lt;=$A$1,VALUE(+VLOOKUP($A954,'Rashodi- plan-izvršenje'!$A$8:P$1500,'prenos-P-R-N'!R$1,FALSE)),IF($A954&lt;=$A$2,VLOOKUP($A954,'Prihodi- plan-izvršenje'!$A$4:$H$500,7,FALSE),""))</f>
        <v>0</v>
      </c>
      <c r="S954" s="88">
        <f>IF(A954=0,0,IF($A954&lt;=$A$1,VALUE(+VLOOKUP($A954,'Rashodi- plan-izvršenje'!$A$8:Q$1500,'prenos-P-R-N'!S$1,FALSE)),IF($A954&lt;=$A$2,VLOOKUP($A954,'Prihodi- plan-izvršenje'!$A$4:$H$500,8,FALSE),0)))</f>
        <v>0</v>
      </c>
      <c r="T954" s="88" t="str">
        <f>IF($A954&gt;$A$2,VLOOKUP($A954,'Neizmirene obaveze JLS'!$A$11:R$500,R$1,FALSE),"")</f>
        <v/>
      </c>
      <c r="U954" s="88">
        <f>IF($A954&gt;$A$2,VLOOKUP($A954,'Neizmirene obaveze JLS'!$A$11:S$500,S$1,FALSE),0)</f>
        <v>0</v>
      </c>
      <c r="V954" s="88">
        <f t="shared" si="83"/>
        <v>0</v>
      </c>
      <c r="W954" s="74"/>
      <c r="X954" s="74"/>
      <c r="Y954" s="74"/>
      <c r="Z954" s="74"/>
      <c r="AA954" s="193">
        <f t="shared" si="84"/>
        <v>1</v>
      </c>
      <c r="AB954" s="193" t="str">
        <f t="shared" si="85"/>
        <v/>
      </c>
    </row>
    <row r="955" spans="1:28">
      <c r="A955" s="89">
        <f>IF(AND(COUNTIF(A$1:A$3,"&gt;0")=1,MAX(A$8:A954)&lt;A$1),A954+1,IF(AND(COUNTIF(A$1:A$3,"&gt;0")=2,MAX(A$8:A954)&lt;A$2),A954+1,IF(AND(COUNTIF(A$1:A$3,"&gt;0")=3,MAX(A$8:A954)&lt;A$3),A954+1,0)))</f>
        <v>0</v>
      </c>
      <c r="B955" s="89" t="str">
        <f t="shared" si="86"/>
        <v/>
      </c>
      <c r="C955" s="89" t="str">
        <f t="shared" si="87"/>
        <v/>
      </c>
      <c r="D955" s="87" t="str">
        <f>IF($A955=0,"",IF($A955&lt;=$A$1,+VLOOKUP($A955,'Rashodi- plan-izvršenje'!$A$8:B$1500,'prenos-P-R-N'!D$1,FALSE),IF($A955&gt;$A$2,+VLOOKUP($A955,'Neizmirene obaveze JLS'!$A$11:B$500,'prenos-P-R-N'!D$1,FALSE),"")))</f>
        <v/>
      </c>
      <c r="E955" s="87" t="str">
        <f>IF($A955=0,"",IF($A955&lt;=$A$1,+VLOOKUP($A955,'Rashodi- plan-izvršenje'!$A$8:C$1500,'prenos-P-R-N'!E$1,FALSE),IF($A955&gt;$A$2,+VLOOKUP($A955,'Neizmirene obaveze JLS'!$A$11:C$500,'prenos-P-R-N'!E$1,FALSE),"")))</f>
        <v/>
      </c>
      <c r="F955" s="87" t="str">
        <f>IF($A955=0,"",IF($A955&lt;=$A$1,+VLOOKUP($A955,'Rashodi- plan-izvršenje'!$A$8:D$1500,'prenos-P-R-N'!F$1,FALSE),IF($A955&gt;$A$2,+VLOOKUP($A955,'Neizmirene obaveze JLS'!$A$11:D$500,'prenos-P-R-N'!F$1,FALSE),"")))</f>
        <v/>
      </c>
      <c r="G955" s="87" t="str">
        <f>IF($A955=0,"",IF($A955&lt;=$A$1,+VLOOKUP($A955,'Rashodi- plan-izvršenje'!$A$8:E$1500,'prenos-P-R-N'!G$1,FALSE),IF($A955&gt;$A$2,+VLOOKUP($A955,'Neizmirene obaveze JLS'!$A$11:E$500,'prenos-P-R-N'!G$1,FALSE),"")))</f>
        <v/>
      </c>
      <c r="H955" s="87" t="str">
        <f>IF($A955=0,"",IF($A955&lt;=$A$1,+VLOOKUP($A955,'Rashodi- plan-izvršenje'!$A$8:F$1500,'prenos-P-R-N'!H$1,FALSE),IF($A955&gt;$A$2,+VLOOKUP($A955,'Neizmirene obaveze JLS'!$A$11:F$500,'prenos-P-R-N'!H$1,FALSE),"")))</f>
        <v/>
      </c>
      <c r="I955" s="87" t="str">
        <f>IF($A955=0,"",IF($A955&lt;=$A$1,+VLOOKUP($A955,'Rashodi- plan-izvršenje'!$A$8:G$1500,'prenos-P-R-N'!I$1,FALSE),IF($A955&gt;$A$2,+VLOOKUP($A955,'Neizmirene obaveze JLS'!$A$11:G$500,'prenos-P-R-N'!I$1,FALSE),"")))</f>
        <v/>
      </c>
      <c r="J955" s="87" t="str">
        <f>IF($A955=0,"",IF($A955&lt;=$A$1,+VLOOKUP($A955,'Rashodi- plan-izvršenje'!$A$8:H$1500,'prenos-P-R-N'!J$1,FALSE),IF($A955&gt;$A$2,+VLOOKUP($A955,'Neizmirene obaveze JLS'!$A$11:H$500,'prenos-P-R-N'!J$1,FALSE),"")))</f>
        <v/>
      </c>
      <c r="K955" s="87" t="str">
        <f>IF($A955=0,"",IF($A955&lt;=$A$1,+VLOOKUP($A955,'Rashodi- plan-izvršenje'!$A$8:I$1500,'prenos-P-R-N'!K$1,FALSE),IF($A955&gt;$A$2,+VLOOKUP($A955,'Neizmirene obaveze JLS'!$A$11:I$500,'prenos-P-R-N'!K$1,FALSE),"")))</f>
        <v/>
      </c>
      <c r="L955" t="str">
        <f>IF(A955=0,"",IF(A955&lt;=A$1,+IF(VLOOKUP(A955,'Rashodi- plan-izvršenje'!A$8:J$1500,M$1,FALSE)&gt;0,"Програмска активност","Пројекат"),IF(A955&gt;A$2,+IF(VLOOKUP(A955,'Neizmirene obaveze JLS'!A$8:J$2008,M$1,FALSE)&gt;0,"Програмска активност","Пројекат"),"")))</f>
        <v/>
      </c>
      <c r="M955" s="87" t="str">
        <f>IF(A955=0,"",IF($A955&lt;=$A$1,+IF(VLOOKUP($A955,'Rashodi- plan-izvršenje'!$A$8:$M$1500,10,FALSE)&gt;0,VLOOKUP($A955,'Rashodi- plan-izvršenje'!$A$8:$M$1500,10,FALSE),VLOOKUP($A955,'Rashodi- plan-izvršenje'!$A$8:$M$1500,12,FALSE)),+IF($A955&gt;$A$2,IF(VLOOKUP($A955,'Neizmirene obaveze JLS'!$A$8:$M$1500,10,FALSE)&gt;0,VLOOKUP($A955,'Neizmirene obaveze JLS'!$A$11:$M$1500,10,FALSE),VLOOKUP($A955,'Neizmirene obaveze JLS'!$A$11:$M$1500,12,FALSE)),0)))</f>
        <v/>
      </c>
      <c r="N955" s="87" t="str">
        <f>IF(A955=0,"",IF($A955&lt;=$A$1,+IF(VLOOKUP(A955,'Rashodi- plan-izvršenje'!$A$8:$M$1500,10,FALSE)&gt;0,VLOOKUP(A955,'Rashodi- plan-izvršenje'!$A$8:$M$1500,11,FALSE),VLOOKUP(A955,'Rashodi- plan-izvršenje'!$A$8:$M$1500,13,FALSE)),+IF($A955&gt;$A$2,IF(VLOOKUP($A955,'Neizmirene obaveze JLS'!$A$8:$M$1500,10,FALSE)&gt;0,VLOOKUP($A955,'Neizmirene obaveze JLS'!$A$11:$M$1500,11,FALSE),VLOOKUP($A955,'Neizmirene obaveze JLS'!$A$11:$M$1500,13,FALSE)),0)))</f>
        <v/>
      </c>
      <c r="O955" s="87" t="str">
        <f>IF(A955=0,"",IF($A955&lt;=$A$1,VALUE(+VLOOKUP($A955,'Rashodi- plan-izvršenje'!$A$8:N$1500,'prenos-P-R-N'!O$1,FALSE)),IF($A955&lt;=A$2,VALUE(VLOOKUP($A955,'Prihodi- plan-izvršenje'!$A$8:$H$500,6,FALSE)),VALUE(VLOOKUP($A955,'Neizmirene obaveze JLS'!$A$8:$N$500,O$1,FALSE)))))</f>
        <v/>
      </c>
      <c r="P955" s="87" t="str">
        <f>IF(A955=0,"",IF(A955=0,0,IF(A955&gt;A$2,'šifarnik K-izvor'!G$3,+IF(Q955&lt;700,+'šifarnik K-izvor'!G$2,'šifarnik K-izvor'!G$1))))</f>
        <v/>
      </c>
      <c r="Q955" s="87">
        <f>IF($A955&lt;=$A$1,VALUE(+VLOOKUP($A955,'Rashodi- plan-izvršenje'!$A$8:O$1500,'prenos-P-R-N'!Q$1,FALSE)),IF($A955&lt;=$A$2,VLOOKUP($A955,'Prihodi- plan-izvršenje'!$A$4:$H$500,4,FALSE),IF($A955&lt;=$A$3,VLOOKUP(A955,'Neizmirene obaveze JLS'!$A$11:O$500,Q$1,FALSE),"")))</f>
        <v>0</v>
      </c>
      <c r="R955" s="88">
        <f>IF($A955&lt;=$A$1,VALUE(+VLOOKUP($A955,'Rashodi- plan-izvršenje'!$A$8:P$1500,'prenos-P-R-N'!R$1,FALSE)),IF($A955&lt;=$A$2,VLOOKUP($A955,'Prihodi- plan-izvršenje'!$A$4:$H$500,7,FALSE),""))</f>
        <v>0</v>
      </c>
      <c r="S955" s="88">
        <f>IF(A955=0,0,IF($A955&lt;=$A$1,VALUE(+VLOOKUP($A955,'Rashodi- plan-izvršenje'!$A$8:Q$1500,'prenos-P-R-N'!S$1,FALSE)),IF($A955&lt;=$A$2,VLOOKUP($A955,'Prihodi- plan-izvršenje'!$A$4:$H$500,8,FALSE),0)))</f>
        <v>0</v>
      </c>
      <c r="T955" s="88" t="str">
        <f>IF($A955&gt;$A$2,VLOOKUP($A955,'Neizmirene obaveze JLS'!$A$11:R$500,R$1,FALSE),"")</f>
        <v/>
      </c>
      <c r="U955" s="88">
        <f>IF($A955&gt;$A$2,VLOOKUP($A955,'Neizmirene obaveze JLS'!$A$11:S$500,S$1,FALSE),0)</f>
        <v>0</v>
      </c>
      <c r="V955" s="88">
        <f t="shared" si="83"/>
        <v>0</v>
      </c>
      <c r="W955" s="74"/>
      <c r="X955" s="74"/>
      <c r="Y955" s="74"/>
      <c r="Z955" s="74"/>
      <c r="AA955" s="193">
        <f t="shared" si="84"/>
        <v>1</v>
      </c>
      <c r="AB955" s="193" t="str">
        <f t="shared" si="85"/>
        <v/>
      </c>
    </row>
    <row r="956" spans="1:28">
      <c r="A956" s="89">
        <f>IF(AND(COUNTIF(A$1:A$3,"&gt;0")=1,MAX(A$8:A955)&lt;A$1),A955+1,IF(AND(COUNTIF(A$1:A$3,"&gt;0")=2,MAX(A$8:A955)&lt;A$2),A955+1,IF(AND(COUNTIF(A$1:A$3,"&gt;0")=3,MAX(A$8:A955)&lt;A$3),A955+1,0)))</f>
        <v>0</v>
      </c>
      <c r="B956" s="89" t="str">
        <f t="shared" si="86"/>
        <v/>
      </c>
      <c r="C956" s="89" t="str">
        <f t="shared" si="87"/>
        <v/>
      </c>
      <c r="D956" s="87" t="str">
        <f>IF($A956=0,"",IF($A956&lt;=$A$1,+VLOOKUP($A956,'Rashodi- plan-izvršenje'!$A$8:B$1500,'prenos-P-R-N'!D$1,FALSE),IF($A956&gt;$A$2,+VLOOKUP($A956,'Neizmirene obaveze JLS'!$A$11:B$500,'prenos-P-R-N'!D$1,FALSE),"")))</f>
        <v/>
      </c>
      <c r="E956" s="87" t="str">
        <f>IF($A956=0,"",IF($A956&lt;=$A$1,+VLOOKUP($A956,'Rashodi- plan-izvršenje'!$A$8:C$1500,'prenos-P-R-N'!E$1,FALSE),IF($A956&gt;$A$2,+VLOOKUP($A956,'Neizmirene obaveze JLS'!$A$11:C$500,'prenos-P-R-N'!E$1,FALSE),"")))</f>
        <v/>
      </c>
      <c r="F956" s="87" t="str">
        <f>IF($A956=0,"",IF($A956&lt;=$A$1,+VLOOKUP($A956,'Rashodi- plan-izvršenje'!$A$8:D$1500,'prenos-P-R-N'!F$1,FALSE),IF($A956&gt;$A$2,+VLOOKUP($A956,'Neizmirene obaveze JLS'!$A$11:D$500,'prenos-P-R-N'!F$1,FALSE),"")))</f>
        <v/>
      </c>
      <c r="G956" s="87" t="str">
        <f>IF($A956=0,"",IF($A956&lt;=$A$1,+VLOOKUP($A956,'Rashodi- plan-izvršenje'!$A$8:E$1500,'prenos-P-R-N'!G$1,FALSE),IF($A956&gt;$A$2,+VLOOKUP($A956,'Neizmirene obaveze JLS'!$A$11:E$500,'prenos-P-R-N'!G$1,FALSE),"")))</f>
        <v/>
      </c>
      <c r="H956" s="87" t="str">
        <f>IF($A956=0,"",IF($A956&lt;=$A$1,+VLOOKUP($A956,'Rashodi- plan-izvršenje'!$A$8:F$1500,'prenos-P-R-N'!H$1,FALSE),IF($A956&gt;$A$2,+VLOOKUP($A956,'Neizmirene obaveze JLS'!$A$11:F$500,'prenos-P-R-N'!H$1,FALSE),"")))</f>
        <v/>
      </c>
      <c r="I956" s="87" t="str">
        <f>IF($A956=0,"",IF($A956&lt;=$A$1,+VLOOKUP($A956,'Rashodi- plan-izvršenje'!$A$8:G$1500,'prenos-P-R-N'!I$1,FALSE),IF($A956&gt;$A$2,+VLOOKUP($A956,'Neizmirene obaveze JLS'!$A$11:G$500,'prenos-P-R-N'!I$1,FALSE),"")))</f>
        <v/>
      </c>
      <c r="J956" s="87" t="str">
        <f>IF($A956=0,"",IF($A956&lt;=$A$1,+VLOOKUP($A956,'Rashodi- plan-izvršenje'!$A$8:H$1500,'prenos-P-R-N'!J$1,FALSE),IF($A956&gt;$A$2,+VLOOKUP($A956,'Neizmirene obaveze JLS'!$A$11:H$500,'prenos-P-R-N'!J$1,FALSE),"")))</f>
        <v/>
      </c>
      <c r="K956" s="87" t="str">
        <f>IF($A956=0,"",IF($A956&lt;=$A$1,+VLOOKUP($A956,'Rashodi- plan-izvršenje'!$A$8:I$1500,'prenos-P-R-N'!K$1,FALSE),IF($A956&gt;$A$2,+VLOOKUP($A956,'Neizmirene obaveze JLS'!$A$11:I$500,'prenos-P-R-N'!K$1,FALSE),"")))</f>
        <v/>
      </c>
      <c r="L956" t="str">
        <f>IF(A956=0,"",IF(A956&lt;=A$1,+IF(VLOOKUP(A956,'Rashodi- plan-izvršenje'!A$8:J$1500,M$1,FALSE)&gt;0,"Програмска активност","Пројекат"),IF(A956&gt;A$2,+IF(VLOOKUP(A956,'Neizmirene obaveze JLS'!A$8:J$2008,M$1,FALSE)&gt;0,"Програмска активност","Пројекат"),"")))</f>
        <v/>
      </c>
      <c r="M956" s="87" t="str">
        <f>IF(A956=0,"",IF($A956&lt;=$A$1,+IF(VLOOKUP($A956,'Rashodi- plan-izvršenje'!$A$8:$M$1500,10,FALSE)&gt;0,VLOOKUP($A956,'Rashodi- plan-izvršenje'!$A$8:$M$1500,10,FALSE),VLOOKUP($A956,'Rashodi- plan-izvršenje'!$A$8:$M$1500,12,FALSE)),+IF($A956&gt;$A$2,IF(VLOOKUP($A956,'Neizmirene obaveze JLS'!$A$8:$M$1500,10,FALSE)&gt;0,VLOOKUP($A956,'Neizmirene obaveze JLS'!$A$11:$M$1500,10,FALSE),VLOOKUP($A956,'Neizmirene obaveze JLS'!$A$11:$M$1500,12,FALSE)),0)))</f>
        <v/>
      </c>
      <c r="N956" s="87" t="str">
        <f>IF(A956=0,"",IF($A956&lt;=$A$1,+IF(VLOOKUP(A956,'Rashodi- plan-izvršenje'!$A$8:$M$1500,10,FALSE)&gt;0,VLOOKUP(A956,'Rashodi- plan-izvršenje'!$A$8:$M$1500,11,FALSE),VLOOKUP(A956,'Rashodi- plan-izvršenje'!$A$8:$M$1500,13,FALSE)),+IF($A956&gt;$A$2,IF(VLOOKUP($A956,'Neizmirene obaveze JLS'!$A$8:$M$1500,10,FALSE)&gt;0,VLOOKUP($A956,'Neizmirene obaveze JLS'!$A$11:$M$1500,11,FALSE),VLOOKUP($A956,'Neizmirene obaveze JLS'!$A$11:$M$1500,13,FALSE)),0)))</f>
        <v/>
      </c>
      <c r="O956" s="87" t="str">
        <f>IF(A956=0,"",IF($A956&lt;=$A$1,VALUE(+VLOOKUP($A956,'Rashodi- plan-izvršenje'!$A$8:N$1500,'prenos-P-R-N'!O$1,FALSE)),IF($A956&lt;=A$2,VALUE(VLOOKUP($A956,'Prihodi- plan-izvršenje'!$A$8:$H$500,6,FALSE)),VALUE(VLOOKUP($A956,'Neizmirene obaveze JLS'!$A$8:$N$500,O$1,FALSE)))))</f>
        <v/>
      </c>
      <c r="P956" s="87" t="str">
        <f>IF(A956=0,"",IF(A956=0,0,IF(A956&gt;A$2,'šifarnik K-izvor'!G$3,+IF(Q956&lt;700,+'šifarnik K-izvor'!G$2,'šifarnik K-izvor'!G$1))))</f>
        <v/>
      </c>
      <c r="Q956" s="87">
        <f>IF($A956&lt;=$A$1,VALUE(+VLOOKUP($A956,'Rashodi- plan-izvršenje'!$A$8:O$1500,'prenos-P-R-N'!Q$1,FALSE)),IF($A956&lt;=$A$2,VLOOKUP($A956,'Prihodi- plan-izvršenje'!$A$4:$H$500,4,FALSE),IF($A956&lt;=$A$3,VLOOKUP(A956,'Neizmirene obaveze JLS'!$A$11:O$500,Q$1,FALSE),"")))</f>
        <v>0</v>
      </c>
      <c r="R956" s="88">
        <f>IF($A956&lt;=$A$1,VALUE(+VLOOKUP($A956,'Rashodi- plan-izvršenje'!$A$8:P$1500,'prenos-P-R-N'!R$1,FALSE)),IF($A956&lt;=$A$2,VLOOKUP($A956,'Prihodi- plan-izvršenje'!$A$4:$H$500,7,FALSE),""))</f>
        <v>0</v>
      </c>
      <c r="S956" s="88">
        <f>IF(A956=0,0,IF($A956&lt;=$A$1,VALUE(+VLOOKUP($A956,'Rashodi- plan-izvršenje'!$A$8:Q$1500,'prenos-P-R-N'!S$1,FALSE)),IF($A956&lt;=$A$2,VLOOKUP($A956,'Prihodi- plan-izvršenje'!$A$4:$H$500,8,FALSE),0)))</f>
        <v>0</v>
      </c>
      <c r="T956" s="88" t="str">
        <f>IF($A956&gt;$A$2,VLOOKUP($A956,'Neizmirene obaveze JLS'!$A$11:R$500,R$1,FALSE),"")</f>
        <v/>
      </c>
      <c r="U956" s="88">
        <f>IF($A956&gt;$A$2,VLOOKUP($A956,'Neizmirene obaveze JLS'!$A$11:S$500,S$1,FALSE),0)</f>
        <v>0</v>
      </c>
      <c r="V956" s="88">
        <f t="shared" si="83"/>
        <v>0</v>
      </c>
      <c r="W956" s="74"/>
      <c r="X956" s="74"/>
      <c r="Y956" s="74"/>
      <c r="Z956" s="74"/>
      <c r="AA956" s="193">
        <f t="shared" si="84"/>
        <v>1</v>
      </c>
      <c r="AB956" s="193" t="str">
        <f t="shared" si="85"/>
        <v/>
      </c>
    </row>
    <row r="957" spans="1:28">
      <c r="A957" s="89">
        <f>IF(AND(COUNTIF(A$1:A$3,"&gt;0")=1,MAX(A$8:A956)&lt;A$1),A956+1,IF(AND(COUNTIF(A$1:A$3,"&gt;0")=2,MAX(A$8:A956)&lt;A$2),A956+1,IF(AND(COUNTIF(A$1:A$3,"&gt;0")=3,MAX(A$8:A956)&lt;A$3),A956+1,0)))</f>
        <v>0</v>
      </c>
      <c r="B957" s="89" t="str">
        <f t="shared" si="86"/>
        <v/>
      </c>
      <c r="C957" s="89" t="str">
        <f t="shared" si="87"/>
        <v/>
      </c>
      <c r="D957" s="87" t="str">
        <f>IF($A957=0,"",IF($A957&lt;=$A$1,+VLOOKUP($A957,'Rashodi- plan-izvršenje'!$A$8:B$1500,'prenos-P-R-N'!D$1,FALSE),IF($A957&gt;$A$2,+VLOOKUP($A957,'Neizmirene obaveze JLS'!$A$11:B$500,'prenos-P-R-N'!D$1,FALSE),"")))</f>
        <v/>
      </c>
      <c r="E957" s="87" t="str">
        <f>IF($A957=0,"",IF($A957&lt;=$A$1,+VLOOKUP($A957,'Rashodi- plan-izvršenje'!$A$8:C$1500,'prenos-P-R-N'!E$1,FALSE),IF($A957&gt;$A$2,+VLOOKUP($A957,'Neizmirene obaveze JLS'!$A$11:C$500,'prenos-P-R-N'!E$1,FALSE),"")))</f>
        <v/>
      </c>
      <c r="F957" s="87" t="str">
        <f>IF($A957=0,"",IF($A957&lt;=$A$1,+VLOOKUP($A957,'Rashodi- plan-izvršenje'!$A$8:D$1500,'prenos-P-R-N'!F$1,FALSE),IF($A957&gt;$A$2,+VLOOKUP($A957,'Neizmirene obaveze JLS'!$A$11:D$500,'prenos-P-R-N'!F$1,FALSE),"")))</f>
        <v/>
      </c>
      <c r="G957" s="87" t="str">
        <f>IF($A957=0,"",IF($A957&lt;=$A$1,+VLOOKUP($A957,'Rashodi- plan-izvršenje'!$A$8:E$1500,'prenos-P-R-N'!G$1,FALSE),IF($A957&gt;$A$2,+VLOOKUP($A957,'Neizmirene obaveze JLS'!$A$11:E$500,'prenos-P-R-N'!G$1,FALSE),"")))</f>
        <v/>
      </c>
      <c r="H957" s="87" t="str">
        <f>IF($A957=0,"",IF($A957&lt;=$A$1,+VLOOKUP($A957,'Rashodi- plan-izvršenje'!$A$8:F$1500,'prenos-P-R-N'!H$1,FALSE),IF($A957&gt;$A$2,+VLOOKUP($A957,'Neizmirene obaveze JLS'!$A$11:F$500,'prenos-P-R-N'!H$1,FALSE),"")))</f>
        <v/>
      </c>
      <c r="I957" s="87" t="str">
        <f>IF($A957=0,"",IF($A957&lt;=$A$1,+VLOOKUP($A957,'Rashodi- plan-izvršenje'!$A$8:G$1500,'prenos-P-R-N'!I$1,FALSE),IF($A957&gt;$A$2,+VLOOKUP($A957,'Neizmirene obaveze JLS'!$A$11:G$500,'prenos-P-R-N'!I$1,FALSE),"")))</f>
        <v/>
      </c>
      <c r="J957" s="87" t="str">
        <f>IF($A957=0,"",IF($A957&lt;=$A$1,+VLOOKUP($A957,'Rashodi- plan-izvršenje'!$A$8:H$1500,'prenos-P-R-N'!J$1,FALSE),IF($A957&gt;$A$2,+VLOOKUP($A957,'Neizmirene obaveze JLS'!$A$11:H$500,'prenos-P-R-N'!J$1,FALSE),"")))</f>
        <v/>
      </c>
      <c r="K957" s="87" t="str">
        <f>IF($A957=0,"",IF($A957&lt;=$A$1,+VLOOKUP($A957,'Rashodi- plan-izvršenje'!$A$8:I$1500,'prenos-P-R-N'!K$1,FALSE),IF($A957&gt;$A$2,+VLOOKUP($A957,'Neizmirene obaveze JLS'!$A$11:I$500,'prenos-P-R-N'!K$1,FALSE),"")))</f>
        <v/>
      </c>
      <c r="L957" t="str">
        <f>IF(A957=0,"",IF(A957&lt;=A$1,+IF(VLOOKUP(A957,'Rashodi- plan-izvršenje'!A$8:J$1500,M$1,FALSE)&gt;0,"Програмска активност","Пројекат"),IF(A957&gt;A$2,+IF(VLOOKUP(A957,'Neizmirene obaveze JLS'!A$8:J$2008,M$1,FALSE)&gt;0,"Програмска активност","Пројекат"),"")))</f>
        <v/>
      </c>
      <c r="M957" s="87" t="str">
        <f>IF(A957=0,"",IF($A957&lt;=$A$1,+IF(VLOOKUP($A957,'Rashodi- plan-izvršenje'!$A$8:$M$1500,10,FALSE)&gt;0,VLOOKUP($A957,'Rashodi- plan-izvršenje'!$A$8:$M$1500,10,FALSE),VLOOKUP($A957,'Rashodi- plan-izvršenje'!$A$8:$M$1500,12,FALSE)),+IF($A957&gt;$A$2,IF(VLOOKUP($A957,'Neizmirene obaveze JLS'!$A$8:$M$1500,10,FALSE)&gt;0,VLOOKUP($A957,'Neizmirene obaveze JLS'!$A$11:$M$1500,10,FALSE),VLOOKUP($A957,'Neizmirene obaveze JLS'!$A$11:$M$1500,12,FALSE)),0)))</f>
        <v/>
      </c>
      <c r="N957" s="87" t="str">
        <f>IF(A957=0,"",IF($A957&lt;=$A$1,+IF(VLOOKUP(A957,'Rashodi- plan-izvršenje'!$A$8:$M$1500,10,FALSE)&gt;0,VLOOKUP(A957,'Rashodi- plan-izvršenje'!$A$8:$M$1500,11,FALSE),VLOOKUP(A957,'Rashodi- plan-izvršenje'!$A$8:$M$1500,13,FALSE)),+IF($A957&gt;$A$2,IF(VLOOKUP($A957,'Neizmirene obaveze JLS'!$A$8:$M$1500,10,FALSE)&gt;0,VLOOKUP($A957,'Neizmirene obaveze JLS'!$A$11:$M$1500,11,FALSE),VLOOKUP($A957,'Neizmirene obaveze JLS'!$A$11:$M$1500,13,FALSE)),0)))</f>
        <v/>
      </c>
      <c r="O957" s="87" t="str">
        <f>IF(A957=0,"",IF($A957&lt;=$A$1,VALUE(+VLOOKUP($A957,'Rashodi- plan-izvršenje'!$A$8:N$1500,'prenos-P-R-N'!O$1,FALSE)),IF($A957&lt;=A$2,VALUE(VLOOKUP($A957,'Prihodi- plan-izvršenje'!$A$8:$H$500,6,FALSE)),VALUE(VLOOKUP($A957,'Neizmirene obaveze JLS'!$A$8:$N$500,O$1,FALSE)))))</f>
        <v/>
      </c>
      <c r="P957" s="87" t="str">
        <f>IF(A957=0,"",IF(A957=0,0,IF(A957&gt;A$2,'šifarnik K-izvor'!G$3,+IF(Q957&lt;700,+'šifarnik K-izvor'!G$2,'šifarnik K-izvor'!G$1))))</f>
        <v/>
      </c>
      <c r="Q957" s="87">
        <f>IF($A957&lt;=$A$1,VALUE(+VLOOKUP($A957,'Rashodi- plan-izvršenje'!$A$8:O$1500,'prenos-P-R-N'!Q$1,FALSE)),IF($A957&lt;=$A$2,VLOOKUP($A957,'Prihodi- plan-izvršenje'!$A$4:$H$500,4,FALSE),IF($A957&lt;=$A$3,VLOOKUP(A957,'Neizmirene obaveze JLS'!$A$11:O$500,Q$1,FALSE),"")))</f>
        <v>0</v>
      </c>
      <c r="R957" s="88">
        <f>IF($A957&lt;=$A$1,VALUE(+VLOOKUP($A957,'Rashodi- plan-izvršenje'!$A$8:P$1500,'prenos-P-R-N'!R$1,FALSE)),IF($A957&lt;=$A$2,VLOOKUP($A957,'Prihodi- plan-izvršenje'!$A$4:$H$500,7,FALSE),""))</f>
        <v>0</v>
      </c>
      <c r="S957" s="88">
        <f>IF(A957=0,0,IF($A957&lt;=$A$1,VALUE(+VLOOKUP($A957,'Rashodi- plan-izvršenje'!$A$8:Q$1500,'prenos-P-R-N'!S$1,FALSE)),IF($A957&lt;=$A$2,VLOOKUP($A957,'Prihodi- plan-izvršenje'!$A$4:$H$500,8,FALSE),0)))</f>
        <v>0</v>
      </c>
      <c r="T957" s="88" t="str">
        <f>IF($A957&gt;$A$2,VLOOKUP($A957,'Neizmirene obaveze JLS'!$A$11:R$500,R$1,FALSE),"")</f>
        <v/>
      </c>
      <c r="U957" s="88">
        <f>IF($A957&gt;$A$2,VLOOKUP($A957,'Neizmirene obaveze JLS'!$A$11:S$500,S$1,FALSE),0)</f>
        <v>0</v>
      </c>
      <c r="V957" s="88">
        <f t="shared" si="83"/>
        <v>0</v>
      </c>
      <c r="W957" s="74"/>
      <c r="X957" s="74"/>
      <c r="Y957" s="74"/>
      <c r="Z957" s="74"/>
      <c r="AA957" s="193">
        <f t="shared" si="84"/>
        <v>1</v>
      </c>
      <c r="AB957" s="193" t="str">
        <f t="shared" si="85"/>
        <v/>
      </c>
    </row>
    <row r="958" spans="1:28">
      <c r="A958" s="89">
        <f>IF(AND(COUNTIF(A$1:A$3,"&gt;0")=1,MAX(A$8:A957)&lt;A$1),A957+1,IF(AND(COUNTIF(A$1:A$3,"&gt;0")=2,MAX(A$8:A957)&lt;A$2),A957+1,IF(AND(COUNTIF(A$1:A$3,"&gt;0")=3,MAX(A$8:A957)&lt;A$3),A957+1,0)))</f>
        <v>0</v>
      </c>
      <c r="B958" s="89" t="str">
        <f t="shared" si="86"/>
        <v/>
      </c>
      <c r="C958" s="89" t="str">
        <f t="shared" si="87"/>
        <v/>
      </c>
      <c r="D958" s="87" t="str">
        <f>IF($A958=0,"",IF($A958&lt;=$A$1,+VLOOKUP($A958,'Rashodi- plan-izvršenje'!$A$8:B$1500,'prenos-P-R-N'!D$1,FALSE),IF($A958&gt;$A$2,+VLOOKUP($A958,'Neizmirene obaveze JLS'!$A$11:B$500,'prenos-P-R-N'!D$1,FALSE),"")))</f>
        <v/>
      </c>
      <c r="E958" s="87" t="str">
        <f>IF($A958=0,"",IF($A958&lt;=$A$1,+VLOOKUP($A958,'Rashodi- plan-izvršenje'!$A$8:C$1500,'prenos-P-R-N'!E$1,FALSE),IF($A958&gt;$A$2,+VLOOKUP($A958,'Neizmirene obaveze JLS'!$A$11:C$500,'prenos-P-R-N'!E$1,FALSE),"")))</f>
        <v/>
      </c>
      <c r="F958" s="87" t="str">
        <f>IF($A958=0,"",IF($A958&lt;=$A$1,+VLOOKUP($A958,'Rashodi- plan-izvršenje'!$A$8:D$1500,'prenos-P-R-N'!F$1,FALSE),IF($A958&gt;$A$2,+VLOOKUP($A958,'Neizmirene obaveze JLS'!$A$11:D$500,'prenos-P-R-N'!F$1,FALSE),"")))</f>
        <v/>
      </c>
      <c r="G958" s="87" t="str">
        <f>IF($A958=0,"",IF($A958&lt;=$A$1,+VLOOKUP($A958,'Rashodi- plan-izvršenje'!$A$8:E$1500,'prenos-P-R-N'!G$1,FALSE),IF($A958&gt;$A$2,+VLOOKUP($A958,'Neizmirene obaveze JLS'!$A$11:E$500,'prenos-P-R-N'!G$1,FALSE),"")))</f>
        <v/>
      </c>
      <c r="H958" s="87" t="str">
        <f>IF($A958=0,"",IF($A958&lt;=$A$1,+VLOOKUP($A958,'Rashodi- plan-izvršenje'!$A$8:F$1500,'prenos-P-R-N'!H$1,FALSE),IF($A958&gt;$A$2,+VLOOKUP($A958,'Neizmirene obaveze JLS'!$A$11:F$500,'prenos-P-R-N'!H$1,FALSE),"")))</f>
        <v/>
      </c>
      <c r="I958" s="87" t="str">
        <f>IF($A958=0,"",IF($A958&lt;=$A$1,+VLOOKUP($A958,'Rashodi- plan-izvršenje'!$A$8:G$1500,'prenos-P-R-N'!I$1,FALSE),IF($A958&gt;$A$2,+VLOOKUP($A958,'Neizmirene obaveze JLS'!$A$11:G$500,'prenos-P-R-N'!I$1,FALSE),"")))</f>
        <v/>
      </c>
      <c r="J958" s="87" t="str">
        <f>IF($A958=0,"",IF($A958&lt;=$A$1,+VLOOKUP($A958,'Rashodi- plan-izvršenje'!$A$8:H$1500,'prenos-P-R-N'!J$1,FALSE),IF($A958&gt;$A$2,+VLOOKUP($A958,'Neizmirene obaveze JLS'!$A$11:H$500,'prenos-P-R-N'!J$1,FALSE),"")))</f>
        <v/>
      </c>
      <c r="K958" s="87" t="str">
        <f>IF($A958=0,"",IF($A958&lt;=$A$1,+VLOOKUP($A958,'Rashodi- plan-izvršenje'!$A$8:I$1500,'prenos-P-R-N'!K$1,FALSE),IF($A958&gt;$A$2,+VLOOKUP($A958,'Neizmirene obaveze JLS'!$A$11:I$500,'prenos-P-R-N'!K$1,FALSE),"")))</f>
        <v/>
      </c>
      <c r="L958" t="str">
        <f>IF(A958=0,"",IF(A958&lt;=A$1,+IF(VLOOKUP(A958,'Rashodi- plan-izvršenje'!A$8:J$1500,M$1,FALSE)&gt;0,"Програмска активност","Пројекат"),IF(A958&gt;A$2,+IF(VLOOKUP(A958,'Neizmirene obaveze JLS'!A$8:J$2008,M$1,FALSE)&gt;0,"Програмска активност","Пројекат"),"")))</f>
        <v/>
      </c>
      <c r="M958" s="87" t="str">
        <f>IF(A958=0,"",IF($A958&lt;=$A$1,+IF(VLOOKUP($A958,'Rashodi- plan-izvršenje'!$A$8:$M$1500,10,FALSE)&gt;0,VLOOKUP($A958,'Rashodi- plan-izvršenje'!$A$8:$M$1500,10,FALSE),VLOOKUP($A958,'Rashodi- plan-izvršenje'!$A$8:$M$1500,12,FALSE)),+IF($A958&gt;$A$2,IF(VLOOKUP($A958,'Neizmirene obaveze JLS'!$A$8:$M$1500,10,FALSE)&gt;0,VLOOKUP($A958,'Neizmirene obaveze JLS'!$A$11:$M$1500,10,FALSE),VLOOKUP($A958,'Neizmirene obaveze JLS'!$A$11:$M$1500,12,FALSE)),0)))</f>
        <v/>
      </c>
      <c r="N958" s="87" t="str">
        <f>IF(A958=0,"",IF($A958&lt;=$A$1,+IF(VLOOKUP(A958,'Rashodi- plan-izvršenje'!$A$8:$M$1500,10,FALSE)&gt;0,VLOOKUP(A958,'Rashodi- plan-izvršenje'!$A$8:$M$1500,11,FALSE),VLOOKUP(A958,'Rashodi- plan-izvršenje'!$A$8:$M$1500,13,FALSE)),+IF($A958&gt;$A$2,IF(VLOOKUP($A958,'Neizmirene obaveze JLS'!$A$8:$M$1500,10,FALSE)&gt;0,VLOOKUP($A958,'Neizmirene obaveze JLS'!$A$11:$M$1500,11,FALSE),VLOOKUP($A958,'Neizmirene obaveze JLS'!$A$11:$M$1500,13,FALSE)),0)))</f>
        <v/>
      </c>
      <c r="O958" s="87" t="str">
        <f>IF(A958=0,"",IF($A958&lt;=$A$1,VALUE(+VLOOKUP($A958,'Rashodi- plan-izvršenje'!$A$8:N$1500,'prenos-P-R-N'!O$1,FALSE)),IF($A958&lt;=A$2,VALUE(VLOOKUP($A958,'Prihodi- plan-izvršenje'!$A$8:$H$500,6,FALSE)),VALUE(VLOOKUP($A958,'Neizmirene obaveze JLS'!$A$8:$N$500,O$1,FALSE)))))</f>
        <v/>
      </c>
      <c r="P958" s="87" t="str">
        <f>IF(A958=0,"",IF(A958=0,0,IF(A958&gt;A$2,'šifarnik K-izvor'!G$3,+IF(Q958&lt;700,+'šifarnik K-izvor'!G$2,'šifarnik K-izvor'!G$1))))</f>
        <v/>
      </c>
      <c r="Q958" s="87">
        <f>IF($A958&lt;=$A$1,VALUE(+VLOOKUP($A958,'Rashodi- plan-izvršenje'!$A$8:O$1500,'prenos-P-R-N'!Q$1,FALSE)),IF($A958&lt;=$A$2,VLOOKUP($A958,'Prihodi- plan-izvršenje'!$A$4:$H$500,4,FALSE),IF($A958&lt;=$A$3,VLOOKUP(A958,'Neizmirene obaveze JLS'!$A$11:O$500,Q$1,FALSE),"")))</f>
        <v>0</v>
      </c>
      <c r="R958" s="88">
        <f>IF($A958&lt;=$A$1,VALUE(+VLOOKUP($A958,'Rashodi- plan-izvršenje'!$A$8:P$1500,'prenos-P-R-N'!R$1,FALSE)),IF($A958&lt;=$A$2,VLOOKUP($A958,'Prihodi- plan-izvršenje'!$A$4:$H$500,7,FALSE),""))</f>
        <v>0</v>
      </c>
      <c r="S958" s="88">
        <f>IF(A958=0,0,IF($A958&lt;=$A$1,VALUE(+VLOOKUP($A958,'Rashodi- plan-izvršenje'!$A$8:Q$1500,'prenos-P-R-N'!S$1,FALSE)),IF($A958&lt;=$A$2,VLOOKUP($A958,'Prihodi- plan-izvršenje'!$A$4:$H$500,8,FALSE),0)))</f>
        <v>0</v>
      </c>
      <c r="T958" s="88" t="str">
        <f>IF($A958&gt;$A$2,VLOOKUP($A958,'Neizmirene obaveze JLS'!$A$11:R$500,R$1,FALSE),"")</f>
        <v/>
      </c>
      <c r="U958" s="88">
        <f>IF($A958&gt;$A$2,VLOOKUP($A958,'Neizmirene obaveze JLS'!$A$11:S$500,S$1,FALSE),0)</f>
        <v>0</v>
      </c>
      <c r="V958" s="88">
        <f t="shared" si="83"/>
        <v>0</v>
      </c>
      <c r="W958" s="74"/>
      <c r="X958" s="74"/>
      <c r="Y958" s="74"/>
      <c r="Z958" s="74"/>
      <c r="AA958" s="193">
        <f t="shared" si="84"/>
        <v>1</v>
      </c>
      <c r="AB958" s="193" t="str">
        <f t="shared" si="85"/>
        <v/>
      </c>
    </row>
    <row r="959" spans="1:28">
      <c r="A959" s="89">
        <f>IF(AND(COUNTIF(A$1:A$3,"&gt;0")=1,MAX(A$8:A958)&lt;A$1),A958+1,IF(AND(COUNTIF(A$1:A$3,"&gt;0")=2,MAX(A$8:A958)&lt;A$2),A958+1,IF(AND(COUNTIF(A$1:A$3,"&gt;0")=3,MAX(A$8:A958)&lt;A$3),A958+1,0)))</f>
        <v>0</v>
      </c>
      <c r="B959" s="89" t="str">
        <f t="shared" si="86"/>
        <v/>
      </c>
      <c r="C959" s="89" t="str">
        <f t="shared" si="87"/>
        <v/>
      </c>
      <c r="D959" s="87" t="str">
        <f>IF($A959=0,"",IF($A959&lt;=$A$1,+VLOOKUP($A959,'Rashodi- plan-izvršenje'!$A$8:B$1500,'prenos-P-R-N'!D$1,FALSE),IF($A959&gt;$A$2,+VLOOKUP($A959,'Neizmirene obaveze JLS'!$A$11:B$500,'prenos-P-R-N'!D$1,FALSE),"")))</f>
        <v/>
      </c>
      <c r="E959" s="87" t="str">
        <f>IF($A959=0,"",IF($A959&lt;=$A$1,+VLOOKUP($A959,'Rashodi- plan-izvršenje'!$A$8:C$1500,'prenos-P-R-N'!E$1,FALSE),IF($A959&gt;$A$2,+VLOOKUP($A959,'Neizmirene obaveze JLS'!$A$11:C$500,'prenos-P-R-N'!E$1,FALSE),"")))</f>
        <v/>
      </c>
      <c r="F959" s="87" t="str">
        <f>IF($A959=0,"",IF($A959&lt;=$A$1,+VLOOKUP($A959,'Rashodi- plan-izvršenje'!$A$8:D$1500,'prenos-P-R-N'!F$1,FALSE),IF($A959&gt;$A$2,+VLOOKUP($A959,'Neizmirene obaveze JLS'!$A$11:D$500,'prenos-P-R-N'!F$1,FALSE),"")))</f>
        <v/>
      </c>
      <c r="G959" s="87" t="str">
        <f>IF($A959=0,"",IF($A959&lt;=$A$1,+VLOOKUP($A959,'Rashodi- plan-izvršenje'!$A$8:E$1500,'prenos-P-R-N'!G$1,FALSE),IF($A959&gt;$A$2,+VLOOKUP($A959,'Neizmirene obaveze JLS'!$A$11:E$500,'prenos-P-R-N'!G$1,FALSE),"")))</f>
        <v/>
      </c>
      <c r="H959" s="87" t="str">
        <f>IF($A959=0,"",IF($A959&lt;=$A$1,+VLOOKUP($A959,'Rashodi- plan-izvršenje'!$A$8:F$1500,'prenos-P-R-N'!H$1,FALSE),IF($A959&gt;$A$2,+VLOOKUP($A959,'Neizmirene obaveze JLS'!$A$11:F$500,'prenos-P-R-N'!H$1,FALSE),"")))</f>
        <v/>
      </c>
      <c r="I959" s="87" t="str">
        <f>IF($A959=0,"",IF($A959&lt;=$A$1,+VLOOKUP($A959,'Rashodi- plan-izvršenje'!$A$8:G$1500,'prenos-P-R-N'!I$1,FALSE),IF($A959&gt;$A$2,+VLOOKUP($A959,'Neizmirene obaveze JLS'!$A$11:G$500,'prenos-P-R-N'!I$1,FALSE),"")))</f>
        <v/>
      </c>
      <c r="J959" s="87" t="str">
        <f>IF($A959=0,"",IF($A959&lt;=$A$1,+VLOOKUP($A959,'Rashodi- plan-izvršenje'!$A$8:H$1500,'prenos-P-R-N'!J$1,FALSE),IF($A959&gt;$A$2,+VLOOKUP($A959,'Neizmirene obaveze JLS'!$A$11:H$500,'prenos-P-R-N'!J$1,FALSE),"")))</f>
        <v/>
      </c>
      <c r="K959" s="87" t="str">
        <f>IF($A959=0,"",IF($A959&lt;=$A$1,+VLOOKUP($A959,'Rashodi- plan-izvršenje'!$A$8:I$1500,'prenos-P-R-N'!K$1,FALSE),IF($A959&gt;$A$2,+VLOOKUP($A959,'Neizmirene obaveze JLS'!$A$11:I$500,'prenos-P-R-N'!K$1,FALSE),"")))</f>
        <v/>
      </c>
      <c r="L959" t="str">
        <f>IF(A959=0,"",IF(A959&lt;=A$1,+IF(VLOOKUP(A959,'Rashodi- plan-izvršenje'!A$8:J$1500,M$1,FALSE)&gt;0,"Програмска активност","Пројекат"),IF(A959&gt;A$2,+IF(VLOOKUP(A959,'Neizmirene obaveze JLS'!A$8:J$2008,M$1,FALSE)&gt;0,"Програмска активност","Пројекат"),"")))</f>
        <v/>
      </c>
      <c r="M959" s="87" t="str">
        <f>IF(A959=0,"",IF($A959&lt;=$A$1,+IF(VLOOKUP($A959,'Rashodi- plan-izvršenje'!$A$8:$M$1500,10,FALSE)&gt;0,VLOOKUP($A959,'Rashodi- plan-izvršenje'!$A$8:$M$1500,10,FALSE),VLOOKUP($A959,'Rashodi- plan-izvršenje'!$A$8:$M$1500,12,FALSE)),+IF($A959&gt;$A$2,IF(VLOOKUP($A959,'Neizmirene obaveze JLS'!$A$8:$M$1500,10,FALSE)&gt;0,VLOOKUP($A959,'Neizmirene obaveze JLS'!$A$11:$M$1500,10,FALSE),VLOOKUP($A959,'Neizmirene obaveze JLS'!$A$11:$M$1500,12,FALSE)),0)))</f>
        <v/>
      </c>
      <c r="N959" s="87" t="str">
        <f>IF(A959=0,"",IF($A959&lt;=$A$1,+IF(VLOOKUP(A959,'Rashodi- plan-izvršenje'!$A$8:$M$1500,10,FALSE)&gt;0,VLOOKUP(A959,'Rashodi- plan-izvršenje'!$A$8:$M$1500,11,FALSE),VLOOKUP(A959,'Rashodi- plan-izvršenje'!$A$8:$M$1500,13,FALSE)),+IF($A959&gt;$A$2,IF(VLOOKUP($A959,'Neizmirene obaveze JLS'!$A$8:$M$1500,10,FALSE)&gt;0,VLOOKUP($A959,'Neizmirene obaveze JLS'!$A$11:$M$1500,11,FALSE),VLOOKUP($A959,'Neizmirene obaveze JLS'!$A$11:$M$1500,13,FALSE)),0)))</f>
        <v/>
      </c>
      <c r="O959" s="87" t="str">
        <f>IF(A959=0,"",IF($A959&lt;=$A$1,VALUE(+VLOOKUP($A959,'Rashodi- plan-izvršenje'!$A$8:N$1500,'prenos-P-R-N'!O$1,FALSE)),IF($A959&lt;=A$2,VALUE(VLOOKUP($A959,'Prihodi- plan-izvršenje'!$A$8:$H$500,6,FALSE)),VALUE(VLOOKUP($A959,'Neizmirene obaveze JLS'!$A$8:$N$500,O$1,FALSE)))))</f>
        <v/>
      </c>
      <c r="P959" s="87" t="str">
        <f>IF(A959=0,"",IF(A959=0,0,IF(A959&gt;A$2,'šifarnik K-izvor'!G$3,+IF(Q959&lt;700,+'šifarnik K-izvor'!G$2,'šifarnik K-izvor'!G$1))))</f>
        <v/>
      </c>
      <c r="Q959" s="87">
        <f>IF($A959&lt;=$A$1,VALUE(+VLOOKUP($A959,'Rashodi- plan-izvršenje'!$A$8:O$1500,'prenos-P-R-N'!Q$1,FALSE)),IF($A959&lt;=$A$2,VLOOKUP($A959,'Prihodi- plan-izvršenje'!$A$4:$H$500,4,FALSE),IF($A959&lt;=$A$3,VLOOKUP(A959,'Neizmirene obaveze JLS'!$A$11:O$500,Q$1,FALSE),"")))</f>
        <v>0</v>
      </c>
      <c r="R959" s="88">
        <f>IF($A959&lt;=$A$1,VALUE(+VLOOKUP($A959,'Rashodi- plan-izvršenje'!$A$8:P$1500,'prenos-P-R-N'!R$1,FALSE)),IF($A959&lt;=$A$2,VLOOKUP($A959,'Prihodi- plan-izvršenje'!$A$4:$H$500,7,FALSE),""))</f>
        <v>0</v>
      </c>
      <c r="S959" s="88">
        <f>IF(A959=0,0,IF($A959&lt;=$A$1,VALUE(+VLOOKUP($A959,'Rashodi- plan-izvršenje'!$A$8:Q$1500,'prenos-P-R-N'!S$1,FALSE)),IF($A959&lt;=$A$2,VLOOKUP($A959,'Prihodi- plan-izvršenje'!$A$4:$H$500,8,FALSE),0)))</f>
        <v>0</v>
      </c>
      <c r="T959" s="88" t="str">
        <f>IF($A959&gt;$A$2,VLOOKUP($A959,'Neizmirene obaveze JLS'!$A$11:R$500,R$1,FALSE),"")</f>
        <v/>
      </c>
      <c r="U959" s="88">
        <f>IF($A959&gt;$A$2,VLOOKUP($A959,'Neizmirene obaveze JLS'!$A$11:S$500,S$1,FALSE),0)</f>
        <v>0</v>
      </c>
      <c r="V959" s="88">
        <f t="shared" si="83"/>
        <v>0</v>
      </c>
      <c r="W959" s="74"/>
      <c r="X959" s="74"/>
      <c r="Y959" s="74"/>
      <c r="Z959" s="74"/>
      <c r="AA959" s="193">
        <f t="shared" si="84"/>
        <v>1</v>
      </c>
      <c r="AB959" s="193" t="str">
        <f t="shared" si="85"/>
        <v/>
      </c>
    </row>
    <row r="960" spans="1:28">
      <c r="A960" s="89">
        <f>IF(AND(COUNTIF(A$1:A$3,"&gt;0")=1,MAX(A$8:A959)&lt;A$1),A959+1,IF(AND(COUNTIF(A$1:A$3,"&gt;0")=2,MAX(A$8:A959)&lt;A$2),A959+1,IF(AND(COUNTIF(A$1:A$3,"&gt;0")=3,MAX(A$8:A959)&lt;A$3),A959+1,0)))</f>
        <v>0</v>
      </c>
      <c r="B960" s="89" t="str">
        <f t="shared" si="86"/>
        <v/>
      </c>
      <c r="C960" s="89" t="str">
        <f t="shared" si="87"/>
        <v/>
      </c>
      <c r="D960" s="87" t="str">
        <f>IF($A960=0,"",IF($A960&lt;=$A$1,+VLOOKUP($A960,'Rashodi- plan-izvršenje'!$A$8:B$1500,'prenos-P-R-N'!D$1,FALSE),IF($A960&gt;$A$2,+VLOOKUP($A960,'Neizmirene obaveze JLS'!$A$11:B$500,'prenos-P-R-N'!D$1,FALSE),"")))</f>
        <v/>
      </c>
      <c r="E960" s="87" t="str">
        <f>IF($A960=0,"",IF($A960&lt;=$A$1,+VLOOKUP($A960,'Rashodi- plan-izvršenje'!$A$8:C$1500,'prenos-P-R-N'!E$1,FALSE),IF($A960&gt;$A$2,+VLOOKUP($A960,'Neizmirene obaveze JLS'!$A$11:C$500,'prenos-P-R-N'!E$1,FALSE),"")))</f>
        <v/>
      </c>
      <c r="F960" s="87" t="str">
        <f>IF($A960=0,"",IF($A960&lt;=$A$1,+VLOOKUP($A960,'Rashodi- plan-izvršenje'!$A$8:D$1500,'prenos-P-R-N'!F$1,FALSE),IF($A960&gt;$A$2,+VLOOKUP($A960,'Neizmirene obaveze JLS'!$A$11:D$500,'prenos-P-R-N'!F$1,FALSE),"")))</f>
        <v/>
      </c>
      <c r="G960" s="87" t="str">
        <f>IF($A960=0,"",IF($A960&lt;=$A$1,+VLOOKUP($A960,'Rashodi- plan-izvršenje'!$A$8:E$1500,'prenos-P-R-N'!G$1,FALSE),IF($A960&gt;$A$2,+VLOOKUP($A960,'Neizmirene obaveze JLS'!$A$11:E$500,'prenos-P-R-N'!G$1,FALSE),"")))</f>
        <v/>
      </c>
      <c r="H960" s="87" t="str">
        <f>IF($A960=0,"",IF($A960&lt;=$A$1,+VLOOKUP($A960,'Rashodi- plan-izvršenje'!$A$8:F$1500,'prenos-P-R-N'!H$1,FALSE),IF($A960&gt;$A$2,+VLOOKUP($A960,'Neizmirene obaveze JLS'!$A$11:F$500,'prenos-P-R-N'!H$1,FALSE),"")))</f>
        <v/>
      </c>
      <c r="I960" s="87" t="str">
        <f>IF($A960=0,"",IF($A960&lt;=$A$1,+VLOOKUP($A960,'Rashodi- plan-izvršenje'!$A$8:G$1500,'prenos-P-R-N'!I$1,FALSE),IF($A960&gt;$A$2,+VLOOKUP($A960,'Neizmirene obaveze JLS'!$A$11:G$500,'prenos-P-R-N'!I$1,FALSE),"")))</f>
        <v/>
      </c>
      <c r="J960" s="87" t="str">
        <f>IF($A960=0,"",IF($A960&lt;=$A$1,+VLOOKUP($A960,'Rashodi- plan-izvršenje'!$A$8:H$1500,'prenos-P-R-N'!J$1,FALSE),IF($A960&gt;$A$2,+VLOOKUP($A960,'Neizmirene obaveze JLS'!$A$11:H$500,'prenos-P-R-N'!J$1,FALSE),"")))</f>
        <v/>
      </c>
      <c r="K960" s="87" t="str">
        <f>IF($A960=0,"",IF($A960&lt;=$A$1,+VLOOKUP($A960,'Rashodi- plan-izvršenje'!$A$8:I$1500,'prenos-P-R-N'!K$1,FALSE),IF($A960&gt;$A$2,+VLOOKUP($A960,'Neizmirene obaveze JLS'!$A$11:I$500,'prenos-P-R-N'!K$1,FALSE),"")))</f>
        <v/>
      </c>
      <c r="L960" t="str">
        <f>IF(A960=0,"",IF(A960&lt;=A$1,+IF(VLOOKUP(A960,'Rashodi- plan-izvršenje'!A$8:J$1500,M$1,FALSE)&gt;0,"Програмска активност","Пројекат"),IF(A960&gt;A$2,+IF(VLOOKUP(A960,'Neizmirene obaveze JLS'!A$8:J$2008,M$1,FALSE)&gt;0,"Програмска активност","Пројекат"),"")))</f>
        <v/>
      </c>
      <c r="M960" s="87" t="str">
        <f>IF(A960=0,"",IF($A960&lt;=$A$1,+IF(VLOOKUP($A960,'Rashodi- plan-izvršenje'!$A$8:$M$1500,10,FALSE)&gt;0,VLOOKUP($A960,'Rashodi- plan-izvršenje'!$A$8:$M$1500,10,FALSE),VLOOKUP($A960,'Rashodi- plan-izvršenje'!$A$8:$M$1500,12,FALSE)),+IF($A960&gt;$A$2,IF(VLOOKUP($A960,'Neizmirene obaveze JLS'!$A$8:$M$1500,10,FALSE)&gt;0,VLOOKUP($A960,'Neizmirene obaveze JLS'!$A$11:$M$1500,10,FALSE),VLOOKUP($A960,'Neizmirene obaveze JLS'!$A$11:$M$1500,12,FALSE)),0)))</f>
        <v/>
      </c>
      <c r="N960" s="87" t="str">
        <f>IF(A960=0,"",IF($A960&lt;=$A$1,+IF(VLOOKUP(A960,'Rashodi- plan-izvršenje'!$A$8:$M$1500,10,FALSE)&gt;0,VLOOKUP(A960,'Rashodi- plan-izvršenje'!$A$8:$M$1500,11,FALSE),VLOOKUP(A960,'Rashodi- plan-izvršenje'!$A$8:$M$1500,13,FALSE)),+IF($A960&gt;$A$2,IF(VLOOKUP($A960,'Neizmirene obaveze JLS'!$A$8:$M$1500,10,FALSE)&gt;0,VLOOKUP($A960,'Neizmirene obaveze JLS'!$A$11:$M$1500,11,FALSE),VLOOKUP($A960,'Neizmirene obaveze JLS'!$A$11:$M$1500,13,FALSE)),0)))</f>
        <v/>
      </c>
      <c r="O960" s="87" t="str">
        <f>IF(A960=0,"",IF($A960&lt;=$A$1,VALUE(+VLOOKUP($A960,'Rashodi- plan-izvršenje'!$A$8:N$1500,'prenos-P-R-N'!O$1,FALSE)),IF($A960&lt;=A$2,VALUE(VLOOKUP($A960,'Prihodi- plan-izvršenje'!$A$8:$H$500,6,FALSE)),VALUE(VLOOKUP($A960,'Neizmirene obaveze JLS'!$A$8:$N$500,O$1,FALSE)))))</f>
        <v/>
      </c>
      <c r="P960" s="87" t="str">
        <f>IF(A960=0,"",IF(A960=0,0,IF(A960&gt;A$2,'šifarnik K-izvor'!G$3,+IF(Q960&lt;700,+'šifarnik K-izvor'!G$2,'šifarnik K-izvor'!G$1))))</f>
        <v/>
      </c>
      <c r="Q960" s="87">
        <f>IF($A960&lt;=$A$1,VALUE(+VLOOKUP($A960,'Rashodi- plan-izvršenje'!$A$8:O$1500,'prenos-P-R-N'!Q$1,FALSE)),IF($A960&lt;=$A$2,VLOOKUP($A960,'Prihodi- plan-izvršenje'!$A$4:$H$500,4,FALSE),IF($A960&lt;=$A$3,VLOOKUP(A960,'Neizmirene obaveze JLS'!$A$11:O$500,Q$1,FALSE),"")))</f>
        <v>0</v>
      </c>
      <c r="R960" s="88">
        <f>IF($A960&lt;=$A$1,VALUE(+VLOOKUP($A960,'Rashodi- plan-izvršenje'!$A$8:P$1500,'prenos-P-R-N'!R$1,FALSE)),IF($A960&lt;=$A$2,VLOOKUP($A960,'Prihodi- plan-izvršenje'!$A$4:$H$500,7,FALSE),""))</f>
        <v>0</v>
      </c>
      <c r="S960" s="88">
        <f>IF(A960=0,0,IF($A960&lt;=$A$1,VALUE(+VLOOKUP($A960,'Rashodi- plan-izvršenje'!$A$8:Q$1500,'prenos-P-R-N'!S$1,FALSE)),IF($A960&lt;=$A$2,VLOOKUP($A960,'Prihodi- plan-izvršenje'!$A$4:$H$500,8,FALSE),0)))</f>
        <v>0</v>
      </c>
      <c r="T960" s="88" t="str">
        <f>IF($A960&gt;$A$2,VLOOKUP($A960,'Neizmirene obaveze JLS'!$A$11:R$500,R$1,FALSE),"")</f>
        <v/>
      </c>
      <c r="U960" s="88">
        <f>IF($A960&gt;$A$2,VLOOKUP($A960,'Neizmirene obaveze JLS'!$A$11:S$500,S$1,FALSE),0)</f>
        <v>0</v>
      </c>
      <c r="V960" s="88">
        <f t="shared" si="83"/>
        <v>0</v>
      </c>
      <c r="W960" s="74"/>
      <c r="X960" s="74"/>
      <c r="Y960" s="74"/>
      <c r="Z960" s="74"/>
      <c r="AA960" s="193">
        <f t="shared" si="84"/>
        <v>1</v>
      </c>
      <c r="AB960" s="193" t="str">
        <f t="shared" si="85"/>
        <v/>
      </c>
    </row>
    <row r="961" spans="1:28">
      <c r="A961" s="89">
        <f>IF(AND(COUNTIF(A$1:A$3,"&gt;0")=1,MAX(A$8:A960)&lt;A$1),A960+1,IF(AND(COUNTIF(A$1:A$3,"&gt;0")=2,MAX(A$8:A960)&lt;A$2),A960+1,IF(AND(COUNTIF(A$1:A$3,"&gt;0")=3,MAX(A$8:A960)&lt;A$3),A960+1,0)))</f>
        <v>0</v>
      </c>
      <c r="B961" s="89" t="str">
        <f t="shared" si="86"/>
        <v/>
      </c>
      <c r="C961" s="89" t="str">
        <f t="shared" si="87"/>
        <v/>
      </c>
      <c r="D961" s="87" t="str">
        <f>IF($A961=0,"",IF($A961&lt;=$A$1,+VLOOKUP($A961,'Rashodi- plan-izvršenje'!$A$8:B$1500,'prenos-P-R-N'!D$1,FALSE),IF($A961&gt;$A$2,+VLOOKUP($A961,'Neizmirene obaveze JLS'!$A$11:B$500,'prenos-P-R-N'!D$1,FALSE),"")))</f>
        <v/>
      </c>
      <c r="E961" s="87" t="str">
        <f>IF($A961=0,"",IF($A961&lt;=$A$1,+VLOOKUP($A961,'Rashodi- plan-izvršenje'!$A$8:C$1500,'prenos-P-R-N'!E$1,FALSE),IF($A961&gt;$A$2,+VLOOKUP($A961,'Neizmirene obaveze JLS'!$A$11:C$500,'prenos-P-R-N'!E$1,FALSE),"")))</f>
        <v/>
      </c>
      <c r="F961" s="87" t="str">
        <f>IF($A961=0,"",IF($A961&lt;=$A$1,+VLOOKUP($A961,'Rashodi- plan-izvršenje'!$A$8:D$1500,'prenos-P-R-N'!F$1,FALSE),IF($A961&gt;$A$2,+VLOOKUP($A961,'Neizmirene obaveze JLS'!$A$11:D$500,'prenos-P-R-N'!F$1,FALSE),"")))</f>
        <v/>
      </c>
      <c r="G961" s="87" t="str">
        <f>IF($A961=0,"",IF($A961&lt;=$A$1,+VLOOKUP($A961,'Rashodi- plan-izvršenje'!$A$8:E$1500,'prenos-P-R-N'!G$1,FALSE),IF($A961&gt;$A$2,+VLOOKUP($A961,'Neizmirene obaveze JLS'!$A$11:E$500,'prenos-P-R-N'!G$1,FALSE),"")))</f>
        <v/>
      </c>
      <c r="H961" s="87" t="str">
        <f>IF($A961=0,"",IF($A961&lt;=$A$1,+VLOOKUP($A961,'Rashodi- plan-izvršenje'!$A$8:F$1500,'prenos-P-R-N'!H$1,FALSE),IF($A961&gt;$A$2,+VLOOKUP($A961,'Neizmirene obaveze JLS'!$A$11:F$500,'prenos-P-R-N'!H$1,FALSE),"")))</f>
        <v/>
      </c>
      <c r="I961" s="87" t="str">
        <f>IF($A961=0,"",IF($A961&lt;=$A$1,+VLOOKUP($A961,'Rashodi- plan-izvršenje'!$A$8:G$1500,'prenos-P-R-N'!I$1,FALSE),IF($A961&gt;$A$2,+VLOOKUP($A961,'Neizmirene obaveze JLS'!$A$11:G$500,'prenos-P-R-N'!I$1,FALSE),"")))</f>
        <v/>
      </c>
      <c r="J961" s="87" t="str">
        <f>IF($A961=0,"",IF($A961&lt;=$A$1,+VLOOKUP($A961,'Rashodi- plan-izvršenje'!$A$8:H$1500,'prenos-P-R-N'!J$1,FALSE),IF($A961&gt;$A$2,+VLOOKUP($A961,'Neizmirene obaveze JLS'!$A$11:H$500,'prenos-P-R-N'!J$1,FALSE),"")))</f>
        <v/>
      </c>
      <c r="K961" s="87" t="str">
        <f>IF($A961=0,"",IF($A961&lt;=$A$1,+VLOOKUP($A961,'Rashodi- plan-izvršenje'!$A$8:I$1500,'prenos-P-R-N'!K$1,FALSE),IF($A961&gt;$A$2,+VLOOKUP($A961,'Neizmirene obaveze JLS'!$A$11:I$500,'prenos-P-R-N'!K$1,FALSE),"")))</f>
        <v/>
      </c>
      <c r="L961" t="str">
        <f>IF(A961=0,"",IF(A961&lt;=A$1,+IF(VLOOKUP(A961,'Rashodi- plan-izvršenje'!A$8:J$1500,M$1,FALSE)&gt;0,"Програмска активност","Пројекат"),IF(A961&gt;A$2,+IF(VLOOKUP(A961,'Neizmirene obaveze JLS'!A$8:J$2008,M$1,FALSE)&gt;0,"Програмска активност","Пројекат"),"")))</f>
        <v/>
      </c>
      <c r="M961" s="87" t="str">
        <f>IF(A961=0,"",IF($A961&lt;=$A$1,+IF(VLOOKUP($A961,'Rashodi- plan-izvršenje'!$A$8:$M$1500,10,FALSE)&gt;0,VLOOKUP($A961,'Rashodi- plan-izvršenje'!$A$8:$M$1500,10,FALSE),VLOOKUP($A961,'Rashodi- plan-izvršenje'!$A$8:$M$1500,12,FALSE)),+IF($A961&gt;$A$2,IF(VLOOKUP($A961,'Neizmirene obaveze JLS'!$A$8:$M$1500,10,FALSE)&gt;0,VLOOKUP($A961,'Neizmirene obaveze JLS'!$A$11:$M$1500,10,FALSE),VLOOKUP($A961,'Neizmirene obaveze JLS'!$A$11:$M$1500,12,FALSE)),0)))</f>
        <v/>
      </c>
      <c r="N961" s="87" t="str">
        <f>IF(A961=0,"",IF($A961&lt;=$A$1,+IF(VLOOKUP(A961,'Rashodi- plan-izvršenje'!$A$8:$M$1500,10,FALSE)&gt;0,VLOOKUP(A961,'Rashodi- plan-izvršenje'!$A$8:$M$1500,11,FALSE),VLOOKUP(A961,'Rashodi- plan-izvršenje'!$A$8:$M$1500,13,FALSE)),+IF($A961&gt;$A$2,IF(VLOOKUP($A961,'Neizmirene obaveze JLS'!$A$8:$M$1500,10,FALSE)&gt;0,VLOOKUP($A961,'Neizmirene obaveze JLS'!$A$11:$M$1500,11,FALSE),VLOOKUP($A961,'Neizmirene obaveze JLS'!$A$11:$M$1500,13,FALSE)),0)))</f>
        <v/>
      </c>
      <c r="O961" s="87" t="str">
        <f>IF(A961=0,"",IF($A961&lt;=$A$1,VALUE(+VLOOKUP($A961,'Rashodi- plan-izvršenje'!$A$8:N$1500,'prenos-P-R-N'!O$1,FALSE)),IF($A961&lt;=A$2,VALUE(VLOOKUP($A961,'Prihodi- plan-izvršenje'!$A$8:$H$500,6,FALSE)),VALUE(VLOOKUP($A961,'Neizmirene obaveze JLS'!$A$8:$N$500,O$1,FALSE)))))</f>
        <v/>
      </c>
      <c r="P961" s="87" t="str">
        <f>IF(A961=0,"",IF(A961=0,0,IF(A961&gt;A$2,'šifarnik K-izvor'!G$3,+IF(Q961&lt;700,+'šifarnik K-izvor'!G$2,'šifarnik K-izvor'!G$1))))</f>
        <v/>
      </c>
      <c r="Q961" s="87">
        <f>IF($A961&lt;=$A$1,VALUE(+VLOOKUP($A961,'Rashodi- plan-izvršenje'!$A$8:O$1500,'prenos-P-R-N'!Q$1,FALSE)),IF($A961&lt;=$A$2,VLOOKUP($A961,'Prihodi- plan-izvršenje'!$A$4:$H$500,4,FALSE),IF($A961&lt;=$A$3,VLOOKUP(A961,'Neizmirene obaveze JLS'!$A$11:O$500,Q$1,FALSE),"")))</f>
        <v>0</v>
      </c>
      <c r="R961" s="88">
        <f>IF($A961&lt;=$A$1,VALUE(+VLOOKUP($A961,'Rashodi- plan-izvršenje'!$A$8:P$1500,'prenos-P-R-N'!R$1,FALSE)),IF($A961&lt;=$A$2,VLOOKUP($A961,'Prihodi- plan-izvršenje'!$A$4:$H$500,7,FALSE),""))</f>
        <v>0</v>
      </c>
      <c r="S961" s="88">
        <f>IF(A961=0,0,IF($A961&lt;=$A$1,VALUE(+VLOOKUP($A961,'Rashodi- plan-izvršenje'!$A$8:Q$1500,'prenos-P-R-N'!S$1,FALSE)),IF($A961&lt;=$A$2,VLOOKUP($A961,'Prihodi- plan-izvršenje'!$A$4:$H$500,8,FALSE),0)))</f>
        <v>0</v>
      </c>
      <c r="T961" s="88" t="str">
        <f>IF($A961&gt;$A$2,VLOOKUP($A961,'Neizmirene obaveze JLS'!$A$11:R$500,R$1,FALSE),"")</f>
        <v/>
      </c>
      <c r="U961" s="88">
        <f>IF($A961&gt;$A$2,VLOOKUP($A961,'Neizmirene obaveze JLS'!$A$11:S$500,S$1,FALSE),0)</f>
        <v>0</v>
      </c>
      <c r="V961" s="88">
        <f t="shared" si="83"/>
        <v>0</v>
      </c>
      <c r="W961" s="74"/>
      <c r="X961" s="74"/>
      <c r="Y961" s="74"/>
      <c r="Z961" s="74"/>
      <c r="AA961" s="193">
        <f t="shared" si="84"/>
        <v>1</v>
      </c>
      <c r="AB961" s="193" t="str">
        <f t="shared" si="85"/>
        <v/>
      </c>
    </row>
    <row r="962" spans="1:28">
      <c r="A962" s="89">
        <f>IF(AND(COUNTIF(A$1:A$3,"&gt;0")=1,MAX(A$8:A961)&lt;A$1),A961+1,IF(AND(COUNTIF(A$1:A$3,"&gt;0")=2,MAX(A$8:A961)&lt;A$2),A961+1,IF(AND(COUNTIF(A$1:A$3,"&gt;0")=3,MAX(A$8:A961)&lt;A$3),A961+1,0)))</f>
        <v>0</v>
      </c>
      <c r="B962" s="89" t="str">
        <f t="shared" si="86"/>
        <v/>
      </c>
      <c r="C962" s="89" t="str">
        <f t="shared" si="87"/>
        <v/>
      </c>
      <c r="D962" s="87" t="str">
        <f>IF($A962=0,"",IF($A962&lt;=$A$1,+VLOOKUP($A962,'Rashodi- plan-izvršenje'!$A$8:B$1500,'prenos-P-R-N'!D$1,FALSE),IF($A962&gt;$A$2,+VLOOKUP($A962,'Neizmirene obaveze JLS'!$A$11:B$500,'prenos-P-R-N'!D$1,FALSE),"")))</f>
        <v/>
      </c>
      <c r="E962" s="87" t="str">
        <f>IF($A962=0,"",IF($A962&lt;=$A$1,+VLOOKUP($A962,'Rashodi- plan-izvršenje'!$A$8:C$1500,'prenos-P-R-N'!E$1,FALSE),IF($A962&gt;$A$2,+VLOOKUP($A962,'Neizmirene obaveze JLS'!$A$11:C$500,'prenos-P-R-N'!E$1,FALSE),"")))</f>
        <v/>
      </c>
      <c r="F962" s="87" t="str">
        <f>IF($A962=0,"",IF($A962&lt;=$A$1,+VLOOKUP($A962,'Rashodi- plan-izvršenje'!$A$8:D$1500,'prenos-P-R-N'!F$1,FALSE),IF($A962&gt;$A$2,+VLOOKUP($A962,'Neizmirene obaveze JLS'!$A$11:D$500,'prenos-P-R-N'!F$1,FALSE),"")))</f>
        <v/>
      </c>
      <c r="G962" s="87" t="str">
        <f>IF($A962=0,"",IF($A962&lt;=$A$1,+VLOOKUP($A962,'Rashodi- plan-izvršenje'!$A$8:E$1500,'prenos-P-R-N'!G$1,FALSE),IF($A962&gt;$A$2,+VLOOKUP($A962,'Neizmirene obaveze JLS'!$A$11:E$500,'prenos-P-R-N'!G$1,FALSE),"")))</f>
        <v/>
      </c>
      <c r="H962" s="87" t="str">
        <f>IF($A962=0,"",IF($A962&lt;=$A$1,+VLOOKUP($A962,'Rashodi- plan-izvršenje'!$A$8:F$1500,'prenos-P-R-N'!H$1,FALSE),IF($A962&gt;$A$2,+VLOOKUP($A962,'Neizmirene obaveze JLS'!$A$11:F$500,'prenos-P-R-N'!H$1,FALSE),"")))</f>
        <v/>
      </c>
      <c r="I962" s="87" t="str">
        <f>IF($A962=0,"",IF($A962&lt;=$A$1,+VLOOKUP($A962,'Rashodi- plan-izvršenje'!$A$8:G$1500,'prenos-P-R-N'!I$1,FALSE),IF($A962&gt;$A$2,+VLOOKUP($A962,'Neizmirene obaveze JLS'!$A$11:G$500,'prenos-P-R-N'!I$1,FALSE),"")))</f>
        <v/>
      </c>
      <c r="J962" s="87" t="str">
        <f>IF($A962=0,"",IF($A962&lt;=$A$1,+VLOOKUP($A962,'Rashodi- plan-izvršenje'!$A$8:H$1500,'prenos-P-R-N'!J$1,FALSE),IF($A962&gt;$A$2,+VLOOKUP($A962,'Neizmirene obaveze JLS'!$A$11:H$500,'prenos-P-R-N'!J$1,FALSE),"")))</f>
        <v/>
      </c>
      <c r="K962" s="87" t="str">
        <f>IF($A962=0,"",IF($A962&lt;=$A$1,+VLOOKUP($A962,'Rashodi- plan-izvršenje'!$A$8:I$1500,'prenos-P-R-N'!K$1,FALSE),IF($A962&gt;$A$2,+VLOOKUP($A962,'Neizmirene obaveze JLS'!$A$11:I$500,'prenos-P-R-N'!K$1,FALSE),"")))</f>
        <v/>
      </c>
      <c r="L962" t="str">
        <f>IF(A962=0,"",IF(A962&lt;=A$1,+IF(VLOOKUP(A962,'Rashodi- plan-izvršenje'!A$8:J$1500,M$1,FALSE)&gt;0,"Програмска активност","Пројекат"),IF(A962&gt;A$2,+IF(VLOOKUP(A962,'Neizmirene obaveze JLS'!A$8:J$2008,M$1,FALSE)&gt;0,"Програмска активност","Пројекат"),"")))</f>
        <v/>
      </c>
      <c r="M962" s="87" t="str">
        <f>IF(A962=0,"",IF($A962&lt;=$A$1,+IF(VLOOKUP($A962,'Rashodi- plan-izvršenje'!$A$8:$M$1500,10,FALSE)&gt;0,VLOOKUP($A962,'Rashodi- plan-izvršenje'!$A$8:$M$1500,10,FALSE),VLOOKUP($A962,'Rashodi- plan-izvršenje'!$A$8:$M$1500,12,FALSE)),+IF($A962&gt;$A$2,IF(VLOOKUP($A962,'Neizmirene obaveze JLS'!$A$8:$M$1500,10,FALSE)&gt;0,VLOOKUP($A962,'Neizmirene obaveze JLS'!$A$11:$M$1500,10,FALSE),VLOOKUP($A962,'Neizmirene obaveze JLS'!$A$11:$M$1500,12,FALSE)),0)))</f>
        <v/>
      </c>
      <c r="N962" s="87" t="str">
        <f>IF(A962=0,"",IF($A962&lt;=$A$1,+IF(VLOOKUP(A962,'Rashodi- plan-izvršenje'!$A$8:$M$1500,10,FALSE)&gt;0,VLOOKUP(A962,'Rashodi- plan-izvršenje'!$A$8:$M$1500,11,FALSE),VLOOKUP(A962,'Rashodi- plan-izvršenje'!$A$8:$M$1500,13,FALSE)),+IF($A962&gt;$A$2,IF(VLOOKUP($A962,'Neizmirene obaveze JLS'!$A$8:$M$1500,10,FALSE)&gt;0,VLOOKUP($A962,'Neizmirene obaveze JLS'!$A$11:$M$1500,11,FALSE),VLOOKUP($A962,'Neizmirene obaveze JLS'!$A$11:$M$1500,13,FALSE)),0)))</f>
        <v/>
      </c>
      <c r="O962" s="87" t="str">
        <f>IF(A962=0,"",IF($A962&lt;=$A$1,VALUE(+VLOOKUP($A962,'Rashodi- plan-izvršenje'!$A$8:N$1500,'prenos-P-R-N'!O$1,FALSE)),IF($A962&lt;=A$2,VALUE(VLOOKUP($A962,'Prihodi- plan-izvršenje'!$A$8:$H$500,6,FALSE)),VALUE(VLOOKUP($A962,'Neizmirene obaveze JLS'!$A$8:$N$500,O$1,FALSE)))))</f>
        <v/>
      </c>
      <c r="P962" s="87" t="str">
        <f>IF(A962=0,"",IF(A962=0,0,IF(A962&gt;A$2,'šifarnik K-izvor'!G$3,+IF(Q962&lt;700,+'šifarnik K-izvor'!G$2,'šifarnik K-izvor'!G$1))))</f>
        <v/>
      </c>
      <c r="Q962" s="87">
        <f>IF($A962&lt;=$A$1,VALUE(+VLOOKUP($A962,'Rashodi- plan-izvršenje'!$A$8:O$1500,'prenos-P-R-N'!Q$1,FALSE)),IF($A962&lt;=$A$2,VLOOKUP($A962,'Prihodi- plan-izvršenje'!$A$4:$H$500,4,FALSE),IF($A962&lt;=$A$3,VLOOKUP(A962,'Neizmirene obaveze JLS'!$A$11:O$500,Q$1,FALSE),"")))</f>
        <v>0</v>
      </c>
      <c r="R962" s="88">
        <f>IF($A962&lt;=$A$1,VALUE(+VLOOKUP($A962,'Rashodi- plan-izvršenje'!$A$8:P$1500,'prenos-P-R-N'!R$1,FALSE)),IF($A962&lt;=$A$2,VLOOKUP($A962,'Prihodi- plan-izvršenje'!$A$4:$H$500,7,FALSE),""))</f>
        <v>0</v>
      </c>
      <c r="S962" s="88">
        <f>IF(A962=0,0,IF($A962&lt;=$A$1,VALUE(+VLOOKUP($A962,'Rashodi- plan-izvršenje'!$A$8:Q$1500,'prenos-P-R-N'!S$1,FALSE)),IF($A962&lt;=$A$2,VLOOKUP($A962,'Prihodi- plan-izvršenje'!$A$4:$H$500,8,FALSE),0)))</f>
        <v>0</v>
      </c>
      <c r="T962" s="88" t="str">
        <f>IF($A962&gt;$A$2,VLOOKUP($A962,'Neizmirene obaveze JLS'!$A$11:R$500,R$1,FALSE),"")</f>
        <v/>
      </c>
      <c r="U962" s="88">
        <f>IF($A962&gt;$A$2,VLOOKUP($A962,'Neizmirene obaveze JLS'!$A$11:S$500,S$1,FALSE),0)</f>
        <v>0</v>
      </c>
      <c r="V962" s="88">
        <f t="shared" si="83"/>
        <v>0</v>
      </c>
      <c r="W962" s="74"/>
      <c r="X962" s="74"/>
      <c r="Y962" s="74"/>
      <c r="Z962" s="74"/>
      <c r="AA962" s="193">
        <f t="shared" si="84"/>
        <v>1</v>
      </c>
      <c r="AB962" s="193" t="str">
        <f t="shared" si="85"/>
        <v/>
      </c>
    </row>
    <row r="963" spans="1:28">
      <c r="A963" s="89">
        <f>IF(AND(COUNTIF(A$1:A$3,"&gt;0")=1,MAX(A$8:A962)&lt;A$1),A962+1,IF(AND(COUNTIF(A$1:A$3,"&gt;0")=2,MAX(A$8:A962)&lt;A$2),A962+1,IF(AND(COUNTIF(A$1:A$3,"&gt;0")=3,MAX(A$8:A962)&lt;A$3),A962+1,0)))</f>
        <v>0</v>
      </c>
      <c r="B963" s="89" t="str">
        <f t="shared" si="86"/>
        <v/>
      </c>
      <c r="C963" s="89" t="str">
        <f t="shared" si="87"/>
        <v/>
      </c>
      <c r="D963" s="87" t="str">
        <f>IF($A963=0,"",IF($A963&lt;=$A$1,+VLOOKUP($A963,'Rashodi- plan-izvršenje'!$A$8:B$1500,'prenos-P-R-N'!D$1,FALSE),IF($A963&gt;$A$2,+VLOOKUP($A963,'Neizmirene obaveze JLS'!$A$11:B$500,'prenos-P-R-N'!D$1,FALSE),"")))</f>
        <v/>
      </c>
      <c r="E963" s="87" t="str">
        <f>IF($A963=0,"",IF($A963&lt;=$A$1,+VLOOKUP($A963,'Rashodi- plan-izvršenje'!$A$8:C$1500,'prenos-P-R-N'!E$1,FALSE),IF($A963&gt;$A$2,+VLOOKUP($A963,'Neizmirene obaveze JLS'!$A$11:C$500,'prenos-P-R-N'!E$1,FALSE),"")))</f>
        <v/>
      </c>
      <c r="F963" s="87" t="str">
        <f>IF($A963=0,"",IF($A963&lt;=$A$1,+VLOOKUP($A963,'Rashodi- plan-izvršenje'!$A$8:D$1500,'prenos-P-R-N'!F$1,FALSE),IF($A963&gt;$A$2,+VLOOKUP($A963,'Neizmirene obaveze JLS'!$A$11:D$500,'prenos-P-R-N'!F$1,FALSE),"")))</f>
        <v/>
      </c>
      <c r="G963" s="87" t="str">
        <f>IF($A963=0,"",IF($A963&lt;=$A$1,+VLOOKUP($A963,'Rashodi- plan-izvršenje'!$A$8:E$1500,'prenos-P-R-N'!G$1,FALSE),IF($A963&gt;$A$2,+VLOOKUP($A963,'Neizmirene obaveze JLS'!$A$11:E$500,'prenos-P-R-N'!G$1,FALSE),"")))</f>
        <v/>
      </c>
      <c r="H963" s="87" t="str">
        <f>IF($A963=0,"",IF($A963&lt;=$A$1,+VLOOKUP($A963,'Rashodi- plan-izvršenje'!$A$8:F$1500,'prenos-P-R-N'!H$1,FALSE),IF($A963&gt;$A$2,+VLOOKUP($A963,'Neizmirene obaveze JLS'!$A$11:F$500,'prenos-P-R-N'!H$1,FALSE),"")))</f>
        <v/>
      </c>
      <c r="I963" s="87" t="str">
        <f>IF($A963=0,"",IF($A963&lt;=$A$1,+VLOOKUP($A963,'Rashodi- plan-izvršenje'!$A$8:G$1500,'prenos-P-R-N'!I$1,FALSE),IF($A963&gt;$A$2,+VLOOKUP($A963,'Neizmirene obaveze JLS'!$A$11:G$500,'prenos-P-R-N'!I$1,FALSE),"")))</f>
        <v/>
      </c>
      <c r="J963" s="87" t="str">
        <f>IF($A963=0,"",IF($A963&lt;=$A$1,+VLOOKUP($A963,'Rashodi- plan-izvršenje'!$A$8:H$1500,'prenos-P-R-N'!J$1,FALSE),IF($A963&gt;$A$2,+VLOOKUP($A963,'Neizmirene obaveze JLS'!$A$11:H$500,'prenos-P-R-N'!J$1,FALSE),"")))</f>
        <v/>
      </c>
      <c r="K963" s="87" t="str">
        <f>IF($A963=0,"",IF($A963&lt;=$A$1,+VLOOKUP($A963,'Rashodi- plan-izvršenje'!$A$8:I$1500,'prenos-P-R-N'!K$1,FALSE),IF($A963&gt;$A$2,+VLOOKUP($A963,'Neizmirene obaveze JLS'!$A$11:I$500,'prenos-P-R-N'!K$1,FALSE),"")))</f>
        <v/>
      </c>
      <c r="L963" t="str">
        <f>IF(A963=0,"",IF(A963&lt;=A$1,+IF(VLOOKUP(A963,'Rashodi- plan-izvršenje'!A$8:J$1500,M$1,FALSE)&gt;0,"Програмска активност","Пројекат"),IF(A963&gt;A$2,+IF(VLOOKUP(A963,'Neizmirene obaveze JLS'!A$8:J$2008,M$1,FALSE)&gt;0,"Програмска активност","Пројекат"),"")))</f>
        <v/>
      </c>
      <c r="M963" s="87" t="str">
        <f>IF(A963=0,"",IF($A963&lt;=$A$1,+IF(VLOOKUP($A963,'Rashodi- plan-izvršenje'!$A$8:$M$1500,10,FALSE)&gt;0,VLOOKUP($A963,'Rashodi- plan-izvršenje'!$A$8:$M$1500,10,FALSE),VLOOKUP($A963,'Rashodi- plan-izvršenje'!$A$8:$M$1500,12,FALSE)),+IF($A963&gt;$A$2,IF(VLOOKUP($A963,'Neizmirene obaveze JLS'!$A$8:$M$1500,10,FALSE)&gt;0,VLOOKUP($A963,'Neizmirene obaveze JLS'!$A$11:$M$1500,10,FALSE),VLOOKUP($A963,'Neizmirene obaveze JLS'!$A$11:$M$1500,12,FALSE)),0)))</f>
        <v/>
      </c>
      <c r="N963" s="87" t="str">
        <f>IF(A963=0,"",IF($A963&lt;=$A$1,+IF(VLOOKUP(A963,'Rashodi- plan-izvršenje'!$A$8:$M$1500,10,FALSE)&gt;0,VLOOKUP(A963,'Rashodi- plan-izvršenje'!$A$8:$M$1500,11,FALSE),VLOOKUP(A963,'Rashodi- plan-izvršenje'!$A$8:$M$1500,13,FALSE)),+IF($A963&gt;$A$2,IF(VLOOKUP($A963,'Neizmirene obaveze JLS'!$A$8:$M$1500,10,FALSE)&gt;0,VLOOKUP($A963,'Neizmirene obaveze JLS'!$A$11:$M$1500,11,FALSE),VLOOKUP($A963,'Neizmirene obaveze JLS'!$A$11:$M$1500,13,FALSE)),0)))</f>
        <v/>
      </c>
      <c r="O963" s="87" t="str">
        <f>IF(A963=0,"",IF($A963&lt;=$A$1,VALUE(+VLOOKUP($A963,'Rashodi- plan-izvršenje'!$A$8:N$1500,'prenos-P-R-N'!O$1,FALSE)),IF($A963&lt;=A$2,VALUE(VLOOKUP($A963,'Prihodi- plan-izvršenje'!$A$8:$H$500,6,FALSE)),VALUE(VLOOKUP($A963,'Neizmirene obaveze JLS'!$A$8:$N$500,O$1,FALSE)))))</f>
        <v/>
      </c>
      <c r="P963" s="87" t="str">
        <f>IF(A963=0,"",IF(A963=0,0,IF(A963&gt;A$2,'šifarnik K-izvor'!G$3,+IF(Q963&lt;700,+'šifarnik K-izvor'!G$2,'šifarnik K-izvor'!G$1))))</f>
        <v/>
      </c>
      <c r="Q963" s="87">
        <f>IF($A963&lt;=$A$1,VALUE(+VLOOKUP($A963,'Rashodi- plan-izvršenje'!$A$8:O$1500,'prenos-P-R-N'!Q$1,FALSE)),IF($A963&lt;=$A$2,VLOOKUP($A963,'Prihodi- plan-izvršenje'!$A$4:$H$500,4,FALSE),IF($A963&lt;=$A$3,VLOOKUP(A963,'Neizmirene obaveze JLS'!$A$11:O$500,Q$1,FALSE),"")))</f>
        <v>0</v>
      </c>
      <c r="R963" s="88">
        <f>IF($A963&lt;=$A$1,VALUE(+VLOOKUP($A963,'Rashodi- plan-izvršenje'!$A$8:P$1500,'prenos-P-R-N'!R$1,FALSE)),IF($A963&lt;=$A$2,VLOOKUP($A963,'Prihodi- plan-izvršenje'!$A$4:$H$500,7,FALSE),""))</f>
        <v>0</v>
      </c>
      <c r="S963" s="88">
        <f>IF(A963=0,0,IF($A963&lt;=$A$1,VALUE(+VLOOKUP($A963,'Rashodi- plan-izvršenje'!$A$8:Q$1500,'prenos-P-R-N'!S$1,FALSE)),IF($A963&lt;=$A$2,VLOOKUP($A963,'Prihodi- plan-izvršenje'!$A$4:$H$500,8,FALSE),0)))</f>
        <v>0</v>
      </c>
      <c r="T963" s="88" t="str">
        <f>IF($A963&gt;$A$2,VLOOKUP($A963,'Neizmirene obaveze JLS'!$A$11:R$500,R$1,FALSE),"")</f>
        <v/>
      </c>
      <c r="U963" s="88">
        <f>IF($A963&gt;$A$2,VLOOKUP($A963,'Neizmirene obaveze JLS'!$A$11:S$500,S$1,FALSE),0)</f>
        <v>0</v>
      </c>
      <c r="V963" s="88">
        <f t="shared" si="83"/>
        <v>0</v>
      </c>
      <c r="W963" s="74"/>
      <c r="X963" s="74"/>
      <c r="Y963" s="74"/>
      <c r="Z963" s="74"/>
      <c r="AA963" s="193">
        <f t="shared" si="84"/>
        <v>1</v>
      </c>
      <c r="AB963" s="193" t="str">
        <f t="shared" si="85"/>
        <v/>
      </c>
    </row>
    <row r="964" spans="1:28">
      <c r="A964" s="89">
        <f>IF(AND(COUNTIF(A$1:A$3,"&gt;0")=1,MAX(A$8:A963)&lt;A$1),A963+1,IF(AND(COUNTIF(A$1:A$3,"&gt;0")=2,MAX(A$8:A963)&lt;A$2),A963+1,IF(AND(COUNTIF(A$1:A$3,"&gt;0")=3,MAX(A$8:A963)&lt;A$3),A963+1,0)))</f>
        <v>0</v>
      </c>
      <c r="B964" s="89" t="str">
        <f t="shared" si="86"/>
        <v/>
      </c>
      <c r="C964" s="89" t="str">
        <f t="shared" si="87"/>
        <v/>
      </c>
      <c r="D964" s="87" t="str">
        <f>IF($A964=0,"",IF($A964&lt;=$A$1,+VLOOKUP($A964,'Rashodi- plan-izvršenje'!$A$8:B$1500,'prenos-P-R-N'!D$1,FALSE),IF($A964&gt;$A$2,+VLOOKUP($A964,'Neizmirene obaveze JLS'!$A$11:B$500,'prenos-P-R-N'!D$1,FALSE),"")))</f>
        <v/>
      </c>
      <c r="E964" s="87" t="str">
        <f>IF($A964=0,"",IF($A964&lt;=$A$1,+VLOOKUP($A964,'Rashodi- plan-izvršenje'!$A$8:C$1500,'prenos-P-R-N'!E$1,FALSE),IF($A964&gt;$A$2,+VLOOKUP($A964,'Neizmirene obaveze JLS'!$A$11:C$500,'prenos-P-R-N'!E$1,FALSE),"")))</f>
        <v/>
      </c>
      <c r="F964" s="87" t="str">
        <f>IF($A964=0,"",IF($A964&lt;=$A$1,+VLOOKUP($A964,'Rashodi- plan-izvršenje'!$A$8:D$1500,'prenos-P-R-N'!F$1,FALSE),IF($A964&gt;$A$2,+VLOOKUP($A964,'Neizmirene obaveze JLS'!$A$11:D$500,'prenos-P-R-N'!F$1,FALSE),"")))</f>
        <v/>
      </c>
      <c r="G964" s="87" t="str">
        <f>IF($A964=0,"",IF($A964&lt;=$A$1,+VLOOKUP($A964,'Rashodi- plan-izvršenje'!$A$8:E$1500,'prenos-P-R-N'!G$1,FALSE),IF($A964&gt;$A$2,+VLOOKUP($A964,'Neizmirene obaveze JLS'!$A$11:E$500,'prenos-P-R-N'!G$1,FALSE),"")))</f>
        <v/>
      </c>
      <c r="H964" s="87" t="str">
        <f>IF($A964=0,"",IF($A964&lt;=$A$1,+VLOOKUP($A964,'Rashodi- plan-izvršenje'!$A$8:F$1500,'prenos-P-R-N'!H$1,FALSE),IF($A964&gt;$A$2,+VLOOKUP($A964,'Neizmirene obaveze JLS'!$A$11:F$500,'prenos-P-R-N'!H$1,FALSE),"")))</f>
        <v/>
      </c>
      <c r="I964" s="87" t="str">
        <f>IF($A964=0,"",IF($A964&lt;=$A$1,+VLOOKUP($A964,'Rashodi- plan-izvršenje'!$A$8:G$1500,'prenos-P-R-N'!I$1,FALSE),IF($A964&gt;$A$2,+VLOOKUP($A964,'Neizmirene obaveze JLS'!$A$11:G$500,'prenos-P-R-N'!I$1,FALSE),"")))</f>
        <v/>
      </c>
      <c r="J964" s="87" t="str">
        <f>IF($A964=0,"",IF($A964&lt;=$A$1,+VLOOKUP($A964,'Rashodi- plan-izvršenje'!$A$8:H$1500,'prenos-P-R-N'!J$1,FALSE),IF($A964&gt;$A$2,+VLOOKUP($A964,'Neizmirene obaveze JLS'!$A$11:H$500,'prenos-P-R-N'!J$1,FALSE),"")))</f>
        <v/>
      </c>
      <c r="K964" s="87" t="str">
        <f>IF($A964=0,"",IF($A964&lt;=$A$1,+VLOOKUP($A964,'Rashodi- plan-izvršenje'!$A$8:I$1500,'prenos-P-R-N'!K$1,FALSE),IF($A964&gt;$A$2,+VLOOKUP($A964,'Neizmirene obaveze JLS'!$A$11:I$500,'prenos-P-R-N'!K$1,FALSE),"")))</f>
        <v/>
      </c>
      <c r="L964" t="str">
        <f>IF(A964=0,"",IF(A964&lt;=A$1,+IF(VLOOKUP(A964,'Rashodi- plan-izvršenje'!A$8:J$1500,M$1,FALSE)&gt;0,"Програмска активност","Пројекат"),IF(A964&gt;A$2,+IF(VLOOKUP(A964,'Neizmirene obaveze JLS'!A$8:J$2008,M$1,FALSE)&gt;0,"Програмска активност","Пројекат"),"")))</f>
        <v/>
      </c>
      <c r="M964" s="87" t="str">
        <f>IF(A964=0,"",IF($A964&lt;=$A$1,+IF(VLOOKUP($A964,'Rashodi- plan-izvršenje'!$A$8:$M$1500,10,FALSE)&gt;0,VLOOKUP($A964,'Rashodi- plan-izvršenje'!$A$8:$M$1500,10,FALSE),VLOOKUP($A964,'Rashodi- plan-izvršenje'!$A$8:$M$1500,12,FALSE)),+IF($A964&gt;$A$2,IF(VLOOKUP($A964,'Neizmirene obaveze JLS'!$A$8:$M$1500,10,FALSE)&gt;0,VLOOKUP($A964,'Neizmirene obaveze JLS'!$A$11:$M$1500,10,FALSE),VLOOKUP($A964,'Neizmirene obaveze JLS'!$A$11:$M$1500,12,FALSE)),0)))</f>
        <v/>
      </c>
      <c r="N964" s="87" t="str">
        <f>IF(A964=0,"",IF($A964&lt;=$A$1,+IF(VLOOKUP(A964,'Rashodi- plan-izvršenje'!$A$8:$M$1500,10,FALSE)&gt;0,VLOOKUP(A964,'Rashodi- plan-izvršenje'!$A$8:$M$1500,11,FALSE),VLOOKUP(A964,'Rashodi- plan-izvršenje'!$A$8:$M$1500,13,FALSE)),+IF($A964&gt;$A$2,IF(VLOOKUP($A964,'Neizmirene obaveze JLS'!$A$8:$M$1500,10,FALSE)&gt;0,VLOOKUP($A964,'Neizmirene obaveze JLS'!$A$11:$M$1500,11,FALSE),VLOOKUP($A964,'Neizmirene obaveze JLS'!$A$11:$M$1500,13,FALSE)),0)))</f>
        <v/>
      </c>
      <c r="O964" s="87" t="str">
        <f>IF(A964=0,"",IF($A964&lt;=$A$1,VALUE(+VLOOKUP($A964,'Rashodi- plan-izvršenje'!$A$8:N$1500,'prenos-P-R-N'!O$1,FALSE)),IF($A964&lt;=A$2,VALUE(VLOOKUP($A964,'Prihodi- plan-izvršenje'!$A$8:$H$500,6,FALSE)),VALUE(VLOOKUP($A964,'Neizmirene obaveze JLS'!$A$8:$N$500,O$1,FALSE)))))</f>
        <v/>
      </c>
      <c r="P964" s="87" t="str">
        <f>IF(A964=0,"",IF(A964=0,0,IF(A964&gt;A$2,'šifarnik K-izvor'!G$3,+IF(Q964&lt;700,+'šifarnik K-izvor'!G$2,'šifarnik K-izvor'!G$1))))</f>
        <v/>
      </c>
      <c r="Q964" s="87">
        <f>IF($A964&lt;=$A$1,VALUE(+VLOOKUP($A964,'Rashodi- plan-izvršenje'!$A$8:O$1500,'prenos-P-R-N'!Q$1,FALSE)),IF($A964&lt;=$A$2,VLOOKUP($A964,'Prihodi- plan-izvršenje'!$A$4:$H$500,4,FALSE),IF($A964&lt;=$A$3,VLOOKUP(A964,'Neizmirene obaveze JLS'!$A$11:O$500,Q$1,FALSE),"")))</f>
        <v>0</v>
      </c>
      <c r="R964" s="88">
        <f>IF($A964&lt;=$A$1,VALUE(+VLOOKUP($A964,'Rashodi- plan-izvršenje'!$A$8:P$1500,'prenos-P-R-N'!R$1,FALSE)),IF($A964&lt;=$A$2,VLOOKUP($A964,'Prihodi- plan-izvršenje'!$A$4:$H$500,7,FALSE),""))</f>
        <v>0</v>
      </c>
      <c r="S964" s="88">
        <f>IF(A964=0,0,IF($A964&lt;=$A$1,VALUE(+VLOOKUP($A964,'Rashodi- plan-izvršenje'!$A$8:Q$1500,'prenos-P-R-N'!S$1,FALSE)),IF($A964&lt;=$A$2,VLOOKUP($A964,'Prihodi- plan-izvršenje'!$A$4:$H$500,8,FALSE),0)))</f>
        <v>0</v>
      </c>
      <c r="T964" s="88" t="str">
        <f>IF($A964&gt;$A$2,VLOOKUP($A964,'Neizmirene obaveze JLS'!$A$11:R$500,R$1,FALSE),"")</f>
        <v/>
      </c>
      <c r="U964" s="88">
        <f>IF($A964&gt;$A$2,VLOOKUP($A964,'Neizmirene obaveze JLS'!$A$11:S$500,S$1,FALSE),0)</f>
        <v>0</v>
      </c>
      <c r="V964" s="88">
        <f t="shared" si="83"/>
        <v>0</v>
      </c>
      <c r="W964" s="74"/>
      <c r="X964" s="74"/>
      <c r="Y964" s="74"/>
      <c r="Z964" s="74"/>
      <c r="AA964" s="193">
        <f t="shared" si="84"/>
        <v>1</v>
      </c>
      <c r="AB964" s="193" t="str">
        <f t="shared" si="85"/>
        <v/>
      </c>
    </row>
    <row r="965" spans="1:28">
      <c r="A965" s="89">
        <f>IF(AND(COUNTIF(A$1:A$3,"&gt;0")=1,MAX(A$8:A964)&lt;A$1),A964+1,IF(AND(COUNTIF(A$1:A$3,"&gt;0")=2,MAX(A$8:A964)&lt;A$2),A964+1,IF(AND(COUNTIF(A$1:A$3,"&gt;0")=3,MAX(A$8:A964)&lt;A$3),A964+1,0)))</f>
        <v>0</v>
      </c>
      <c r="B965" s="89" t="str">
        <f t="shared" si="86"/>
        <v/>
      </c>
      <c r="C965" s="89" t="str">
        <f t="shared" si="87"/>
        <v/>
      </c>
      <c r="D965" s="87" t="str">
        <f>IF($A965=0,"",IF($A965&lt;=$A$1,+VLOOKUP($A965,'Rashodi- plan-izvršenje'!$A$8:B$1500,'prenos-P-R-N'!D$1,FALSE),IF($A965&gt;$A$2,+VLOOKUP($A965,'Neizmirene obaveze JLS'!$A$11:B$500,'prenos-P-R-N'!D$1,FALSE),"")))</f>
        <v/>
      </c>
      <c r="E965" s="87" t="str">
        <f>IF($A965=0,"",IF($A965&lt;=$A$1,+VLOOKUP($A965,'Rashodi- plan-izvršenje'!$A$8:C$1500,'prenos-P-R-N'!E$1,FALSE),IF($A965&gt;$A$2,+VLOOKUP($A965,'Neizmirene obaveze JLS'!$A$11:C$500,'prenos-P-R-N'!E$1,FALSE),"")))</f>
        <v/>
      </c>
      <c r="F965" s="87" t="str">
        <f>IF($A965=0,"",IF($A965&lt;=$A$1,+VLOOKUP($A965,'Rashodi- plan-izvršenje'!$A$8:D$1500,'prenos-P-R-N'!F$1,FALSE),IF($A965&gt;$A$2,+VLOOKUP($A965,'Neizmirene obaveze JLS'!$A$11:D$500,'prenos-P-R-N'!F$1,FALSE),"")))</f>
        <v/>
      </c>
      <c r="G965" s="87" t="str">
        <f>IF($A965=0,"",IF($A965&lt;=$A$1,+VLOOKUP($A965,'Rashodi- plan-izvršenje'!$A$8:E$1500,'prenos-P-R-N'!G$1,FALSE),IF($A965&gt;$A$2,+VLOOKUP($A965,'Neizmirene obaveze JLS'!$A$11:E$500,'prenos-P-R-N'!G$1,FALSE),"")))</f>
        <v/>
      </c>
      <c r="H965" s="87" t="str">
        <f>IF($A965=0,"",IF($A965&lt;=$A$1,+VLOOKUP($A965,'Rashodi- plan-izvršenje'!$A$8:F$1500,'prenos-P-R-N'!H$1,FALSE),IF($A965&gt;$A$2,+VLOOKUP($A965,'Neizmirene obaveze JLS'!$A$11:F$500,'prenos-P-R-N'!H$1,FALSE),"")))</f>
        <v/>
      </c>
      <c r="I965" s="87" t="str">
        <f>IF($A965=0,"",IF($A965&lt;=$A$1,+VLOOKUP($A965,'Rashodi- plan-izvršenje'!$A$8:G$1500,'prenos-P-R-N'!I$1,FALSE),IF($A965&gt;$A$2,+VLOOKUP($A965,'Neizmirene obaveze JLS'!$A$11:G$500,'prenos-P-R-N'!I$1,FALSE),"")))</f>
        <v/>
      </c>
      <c r="J965" s="87" t="str">
        <f>IF($A965=0,"",IF($A965&lt;=$A$1,+VLOOKUP($A965,'Rashodi- plan-izvršenje'!$A$8:H$1500,'prenos-P-R-N'!J$1,FALSE),IF($A965&gt;$A$2,+VLOOKUP($A965,'Neizmirene obaveze JLS'!$A$11:H$500,'prenos-P-R-N'!J$1,FALSE),"")))</f>
        <v/>
      </c>
      <c r="K965" s="87" t="str">
        <f>IF($A965=0,"",IF($A965&lt;=$A$1,+VLOOKUP($A965,'Rashodi- plan-izvršenje'!$A$8:I$1500,'prenos-P-R-N'!K$1,FALSE),IF($A965&gt;$A$2,+VLOOKUP($A965,'Neizmirene obaveze JLS'!$A$11:I$500,'prenos-P-R-N'!K$1,FALSE),"")))</f>
        <v/>
      </c>
      <c r="L965" t="str">
        <f>IF(A965=0,"",IF(A965&lt;=A$1,+IF(VLOOKUP(A965,'Rashodi- plan-izvršenje'!A$8:J$1500,M$1,FALSE)&gt;0,"Програмска активност","Пројекат"),IF(A965&gt;A$2,+IF(VLOOKUP(A965,'Neizmirene obaveze JLS'!A$8:J$2008,M$1,FALSE)&gt;0,"Програмска активност","Пројекат"),"")))</f>
        <v/>
      </c>
      <c r="M965" s="87" t="str">
        <f>IF(A965=0,"",IF($A965&lt;=$A$1,+IF(VLOOKUP($A965,'Rashodi- plan-izvršenje'!$A$8:$M$1500,10,FALSE)&gt;0,VLOOKUP($A965,'Rashodi- plan-izvršenje'!$A$8:$M$1500,10,FALSE),VLOOKUP($A965,'Rashodi- plan-izvršenje'!$A$8:$M$1500,12,FALSE)),+IF($A965&gt;$A$2,IF(VLOOKUP($A965,'Neizmirene obaveze JLS'!$A$8:$M$1500,10,FALSE)&gt;0,VLOOKUP($A965,'Neizmirene obaveze JLS'!$A$11:$M$1500,10,FALSE),VLOOKUP($A965,'Neizmirene obaveze JLS'!$A$11:$M$1500,12,FALSE)),0)))</f>
        <v/>
      </c>
      <c r="N965" s="87" t="str">
        <f>IF(A965=0,"",IF($A965&lt;=$A$1,+IF(VLOOKUP(A965,'Rashodi- plan-izvršenje'!$A$8:$M$1500,10,FALSE)&gt;0,VLOOKUP(A965,'Rashodi- plan-izvršenje'!$A$8:$M$1500,11,FALSE),VLOOKUP(A965,'Rashodi- plan-izvršenje'!$A$8:$M$1500,13,FALSE)),+IF($A965&gt;$A$2,IF(VLOOKUP($A965,'Neizmirene obaveze JLS'!$A$8:$M$1500,10,FALSE)&gt;0,VLOOKUP($A965,'Neizmirene obaveze JLS'!$A$11:$M$1500,11,FALSE),VLOOKUP($A965,'Neizmirene obaveze JLS'!$A$11:$M$1500,13,FALSE)),0)))</f>
        <v/>
      </c>
      <c r="O965" s="87" t="str">
        <f>IF(A965=0,"",IF($A965&lt;=$A$1,VALUE(+VLOOKUP($A965,'Rashodi- plan-izvršenje'!$A$8:N$1500,'prenos-P-R-N'!O$1,FALSE)),IF($A965&lt;=A$2,VALUE(VLOOKUP($A965,'Prihodi- plan-izvršenje'!$A$8:$H$500,6,FALSE)),VALUE(VLOOKUP($A965,'Neizmirene obaveze JLS'!$A$8:$N$500,O$1,FALSE)))))</f>
        <v/>
      </c>
      <c r="P965" s="87" t="str">
        <f>IF(A965=0,"",IF(A965=0,0,IF(A965&gt;A$2,'šifarnik K-izvor'!G$3,+IF(Q965&lt;700,+'šifarnik K-izvor'!G$2,'šifarnik K-izvor'!G$1))))</f>
        <v/>
      </c>
      <c r="Q965" s="87">
        <f>IF($A965&lt;=$A$1,VALUE(+VLOOKUP($A965,'Rashodi- plan-izvršenje'!$A$8:O$1500,'prenos-P-R-N'!Q$1,FALSE)),IF($A965&lt;=$A$2,VLOOKUP($A965,'Prihodi- plan-izvršenje'!$A$4:$H$500,4,FALSE),IF($A965&lt;=$A$3,VLOOKUP(A965,'Neizmirene obaveze JLS'!$A$11:O$500,Q$1,FALSE),"")))</f>
        <v>0</v>
      </c>
      <c r="R965" s="88">
        <f>IF($A965&lt;=$A$1,VALUE(+VLOOKUP($A965,'Rashodi- plan-izvršenje'!$A$8:P$1500,'prenos-P-R-N'!R$1,FALSE)),IF($A965&lt;=$A$2,VLOOKUP($A965,'Prihodi- plan-izvršenje'!$A$4:$H$500,7,FALSE),""))</f>
        <v>0</v>
      </c>
      <c r="S965" s="88">
        <f>IF(A965=0,0,IF($A965&lt;=$A$1,VALUE(+VLOOKUP($A965,'Rashodi- plan-izvršenje'!$A$8:Q$1500,'prenos-P-R-N'!S$1,FALSE)),IF($A965&lt;=$A$2,VLOOKUP($A965,'Prihodi- plan-izvršenje'!$A$4:$H$500,8,FALSE),0)))</f>
        <v>0</v>
      </c>
      <c r="T965" s="88" t="str">
        <f>IF($A965&gt;$A$2,VLOOKUP($A965,'Neizmirene obaveze JLS'!$A$11:R$500,R$1,FALSE),"")</f>
        <v/>
      </c>
      <c r="U965" s="88">
        <f>IF($A965&gt;$A$2,VLOOKUP($A965,'Neizmirene obaveze JLS'!$A$11:S$500,S$1,FALSE),0)</f>
        <v>0</v>
      </c>
      <c r="V965" s="88">
        <f t="shared" si="83"/>
        <v>0</v>
      </c>
      <c r="W965" s="74"/>
      <c r="X965" s="74"/>
      <c r="Y965" s="74"/>
      <c r="Z965" s="74"/>
      <c r="AA965" s="193">
        <f t="shared" si="84"/>
        <v>1</v>
      </c>
      <c r="AB965" s="193" t="str">
        <f t="shared" si="85"/>
        <v/>
      </c>
    </row>
    <row r="966" spans="1:28">
      <c r="A966" s="89">
        <f>IF(AND(COUNTIF(A$1:A$3,"&gt;0")=1,MAX(A$8:A965)&lt;A$1),A965+1,IF(AND(COUNTIF(A$1:A$3,"&gt;0")=2,MAX(A$8:A965)&lt;A$2),A965+1,IF(AND(COUNTIF(A$1:A$3,"&gt;0")=3,MAX(A$8:A965)&lt;A$3),A965+1,0)))</f>
        <v>0</v>
      </c>
      <c r="B966" s="89" t="str">
        <f t="shared" si="86"/>
        <v/>
      </c>
      <c r="C966" s="89" t="str">
        <f t="shared" si="87"/>
        <v/>
      </c>
      <c r="D966" s="87" t="str">
        <f>IF($A966=0,"",IF($A966&lt;=$A$1,+VLOOKUP($A966,'Rashodi- plan-izvršenje'!$A$8:B$1500,'prenos-P-R-N'!D$1,FALSE),IF($A966&gt;$A$2,+VLOOKUP($A966,'Neizmirene obaveze JLS'!$A$11:B$500,'prenos-P-R-N'!D$1,FALSE),"")))</f>
        <v/>
      </c>
      <c r="E966" s="87" t="str">
        <f>IF($A966=0,"",IF($A966&lt;=$A$1,+VLOOKUP($A966,'Rashodi- plan-izvršenje'!$A$8:C$1500,'prenos-P-R-N'!E$1,FALSE),IF($A966&gt;$A$2,+VLOOKUP($A966,'Neizmirene obaveze JLS'!$A$11:C$500,'prenos-P-R-N'!E$1,FALSE),"")))</f>
        <v/>
      </c>
      <c r="F966" s="87" t="str">
        <f>IF($A966=0,"",IF($A966&lt;=$A$1,+VLOOKUP($A966,'Rashodi- plan-izvršenje'!$A$8:D$1500,'prenos-P-R-N'!F$1,FALSE),IF($A966&gt;$A$2,+VLOOKUP($A966,'Neizmirene obaveze JLS'!$A$11:D$500,'prenos-P-R-N'!F$1,FALSE),"")))</f>
        <v/>
      </c>
      <c r="G966" s="87" t="str">
        <f>IF($A966=0,"",IF($A966&lt;=$A$1,+VLOOKUP($A966,'Rashodi- plan-izvršenje'!$A$8:E$1500,'prenos-P-R-N'!G$1,FALSE),IF($A966&gt;$A$2,+VLOOKUP($A966,'Neizmirene obaveze JLS'!$A$11:E$500,'prenos-P-R-N'!G$1,FALSE),"")))</f>
        <v/>
      </c>
      <c r="H966" s="87" t="str">
        <f>IF($A966=0,"",IF($A966&lt;=$A$1,+VLOOKUP($A966,'Rashodi- plan-izvršenje'!$A$8:F$1500,'prenos-P-R-N'!H$1,FALSE),IF($A966&gt;$A$2,+VLOOKUP($A966,'Neizmirene obaveze JLS'!$A$11:F$500,'prenos-P-R-N'!H$1,FALSE),"")))</f>
        <v/>
      </c>
      <c r="I966" s="87" t="str">
        <f>IF($A966=0,"",IF($A966&lt;=$A$1,+VLOOKUP($A966,'Rashodi- plan-izvršenje'!$A$8:G$1500,'prenos-P-R-N'!I$1,FALSE),IF($A966&gt;$A$2,+VLOOKUP($A966,'Neizmirene obaveze JLS'!$A$11:G$500,'prenos-P-R-N'!I$1,FALSE),"")))</f>
        <v/>
      </c>
      <c r="J966" s="87" t="str">
        <f>IF($A966=0,"",IF($A966&lt;=$A$1,+VLOOKUP($A966,'Rashodi- plan-izvršenje'!$A$8:H$1500,'prenos-P-R-N'!J$1,FALSE),IF($A966&gt;$A$2,+VLOOKUP($A966,'Neizmirene obaveze JLS'!$A$11:H$500,'prenos-P-R-N'!J$1,FALSE),"")))</f>
        <v/>
      </c>
      <c r="K966" s="87" t="str">
        <f>IF($A966=0,"",IF($A966&lt;=$A$1,+VLOOKUP($A966,'Rashodi- plan-izvršenje'!$A$8:I$1500,'prenos-P-R-N'!K$1,FALSE),IF($A966&gt;$A$2,+VLOOKUP($A966,'Neizmirene obaveze JLS'!$A$11:I$500,'prenos-P-R-N'!K$1,FALSE),"")))</f>
        <v/>
      </c>
      <c r="L966" t="str">
        <f>IF(A966=0,"",IF(A966&lt;=A$1,+IF(VLOOKUP(A966,'Rashodi- plan-izvršenje'!A$8:J$1500,M$1,FALSE)&gt;0,"Програмска активност","Пројекат"),IF(A966&gt;A$2,+IF(VLOOKUP(A966,'Neizmirene obaveze JLS'!A$8:J$2008,M$1,FALSE)&gt;0,"Програмска активност","Пројекат"),"")))</f>
        <v/>
      </c>
      <c r="M966" s="87" t="str">
        <f>IF(A966=0,"",IF($A966&lt;=$A$1,+IF(VLOOKUP($A966,'Rashodi- plan-izvršenje'!$A$8:$M$1500,10,FALSE)&gt;0,VLOOKUP($A966,'Rashodi- plan-izvršenje'!$A$8:$M$1500,10,FALSE),VLOOKUP($A966,'Rashodi- plan-izvršenje'!$A$8:$M$1500,12,FALSE)),+IF($A966&gt;$A$2,IF(VLOOKUP($A966,'Neizmirene obaveze JLS'!$A$8:$M$1500,10,FALSE)&gt;0,VLOOKUP($A966,'Neizmirene obaveze JLS'!$A$11:$M$1500,10,FALSE),VLOOKUP($A966,'Neizmirene obaveze JLS'!$A$11:$M$1500,12,FALSE)),0)))</f>
        <v/>
      </c>
      <c r="N966" s="87" t="str">
        <f>IF(A966=0,"",IF($A966&lt;=$A$1,+IF(VLOOKUP(A966,'Rashodi- plan-izvršenje'!$A$8:$M$1500,10,FALSE)&gt;0,VLOOKUP(A966,'Rashodi- plan-izvršenje'!$A$8:$M$1500,11,FALSE),VLOOKUP(A966,'Rashodi- plan-izvršenje'!$A$8:$M$1500,13,FALSE)),+IF($A966&gt;$A$2,IF(VLOOKUP($A966,'Neizmirene obaveze JLS'!$A$8:$M$1500,10,FALSE)&gt;0,VLOOKUP($A966,'Neizmirene obaveze JLS'!$A$11:$M$1500,11,FALSE),VLOOKUP($A966,'Neizmirene obaveze JLS'!$A$11:$M$1500,13,FALSE)),0)))</f>
        <v/>
      </c>
      <c r="O966" s="87" t="str">
        <f>IF(A966=0,"",IF($A966&lt;=$A$1,VALUE(+VLOOKUP($A966,'Rashodi- plan-izvršenje'!$A$8:N$1500,'prenos-P-R-N'!O$1,FALSE)),IF($A966&lt;=A$2,VALUE(VLOOKUP($A966,'Prihodi- plan-izvršenje'!$A$8:$H$500,6,FALSE)),VALUE(VLOOKUP($A966,'Neizmirene obaveze JLS'!$A$8:$N$500,O$1,FALSE)))))</f>
        <v/>
      </c>
      <c r="P966" s="87" t="str">
        <f>IF(A966=0,"",IF(A966=0,0,IF(A966&gt;A$2,'šifarnik K-izvor'!G$3,+IF(Q966&lt;700,+'šifarnik K-izvor'!G$2,'šifarnik K-izvor'!G$1))))</f>
        <v/>
      </c>
      <c r="Q966" s="87">
        <f>IF($A966&lt;=$A$1,VALUE(+VLOOKUP($A966,'Rashodi- plan-izvršenje'!$A$8:O$1500,'prenos-P-R-N'!Q$1,FALSE)),IF($A966&lt;=$A$2,VLOOKUP($A966,'Prihodi- plan-izvršenje'!$A$4:$H$500,4,FALSE),IF($A966&lt;=$A$3,VLOOKUP(A966,'Neizmirene obaveze JLS'!$A$11:O$500,Q$1,FALSE),"")))</f>
        <v>0</v>
      </c>
      <c r="R966" s="88">
        <f>IF($A966&lt;=$A$1,VALUE(+VLOOKUP($A966,'Rashodi- plan-izvršenje'!$A$8:P$1500,'prenos-P-R-N'!R$1,FALSE)),IF($A966&lt;=$A$2,VLOOKUP($A966,'Prihodi- plan-izvršenje'!$A$4:$H$500,7,FALSE),""))</f>
        <v>0</v>
      </c>
      <c r="S966" s="88">
        <f>IF(A966=0,0,IF($A966&lt;=$A$1,VALUE(+VLOOKUP($A966,'Rashodi- plan-izvršenje'!$A$8:Q$1500,'prenos-P-R-N'!S$1,FALSE)),IF($A966&lt;=$A$2,VLOOKUP($A966,'Prihodi- plan-izvršenje'!$A$4:$H$500,8,FALSE),0)))</f>
        <v>0</v>
      </c>
      <c r="T966" s="88" t="str">
        <f>IF($A966&gt;$A$2,VLOOKUP($A966,'Neizmirene obaveze JLS'!$A$11:R$500,R$1,FALSE),"")</f>
        <v/>
      </c>
      <c r="U966" s="88">
        <f>IF($A966&gt;$A$2,VLOOKUP($A966,'Neizmirene obaveze JLS'!$A$11:S$500,S$1,FALSE),0)</f>
        <v>0</v>
      </c>
      <c r="V966" s="88">
        <f t="shared" si="83"/>
        <v>0</v>
      </c>
      <c r="W966" s="74"/>
      <c r="X966" s="74"/>
      <c r="Y966" s="74"/>
      <c r="Z966" s="74"/>
      <c r="AA966" s="193">
        <f t="shared" si="84"/>
        <v>1</v>
      </c>
      <c r="AB966" s="193" t="str">
        <f t="shared" si="85"/>
        <v/>
      </c>
    </row>
    <row r="967" spans="1:28">
      <c r="A967" s="89">
        <f>IF(AND(COUNTIF(A$1:A$3,"&gt;0")=1,MAX(A$8:A966)&lt;A$1),A966+1,IF(AND(COUNTIF(A$1:A$3,"&gt;0")=2,MAX(A$8:A966)&lt;A$2),A966+1,IF(AND(COUNTIF(A$1:A$3,"&gt;0")=3,MAX(A$8:A966)&lt;A$3),A966+1,0)))</f>
        <v>0</v>
      </c>
      <c r="B967" s="89" t="str">
        <f t="shared" si="86"/>
        <v/>
      </c>
      <c r="C967" s="89" t="str">
        <f t="shared" si="87"/>
        <v/>
      </c>
      <c r="D967" s="87" t="str">
        <f>IF($A967=0,"",IF($A967&lt;=$A$1,+VLOOKUP($A967,'Rashodi- plan-izvršenje'!$A$8:B$1500,'prenos-P-R-N'!D$1,FALSE),IF($A967&gt;$A$2,+VLOOKUP($A967,'Neizmirene obaveze JLS'!$A$11:B$500,'prenos-P-R-N'!D$1,FALSE),"")))</f>
        <v/>
      </c>
      <c r="E967" s="87" t="str">
        <f>IF($A967=0,"",IF($A967&lt;=$A$1,+VLOOKUP($A967,'Rashodi- plan-izvršenje'!$A$8:C$1500,'prenos-P-R-N'!E$1,FALSE),IF($A967&gt;$A$2,+VLOOKUP($A967,'Neizmirene obaveze JLS'!$A$11:C$500,'prenos-P-R-N'!E$1,FALSE),"")))</f>
        <v/>
      </c>
      <c r="F967" s="87" t="str">
        <f>IF($A967=0,"",IF($A967&lt;=$A$1,+VLOOKUP($A967,'Rashodi- plan-izvršenje'!$A$8:D$1500,'prenos-P-R-N'!F$1,FALSE),IF($A967&gt;$A$2,+VLOOKUP($A967,'Neizmirene obaveze JLS'!$A$11:D$500,'prenos-P-R-N'!F$1,FALSE),"")))</f>
        <v/>
      </c>
      <c r="G967" s="87" t="str">
        <f>IF($A967=0,"",IF($A967&lt;=$A$1,+VLOOKUP($A967,'Rashodi- plan-izvršenje'!$A$8:E$1500,'prenos-P-R-N'!G$1,FALSE),IF($A967&gt;$A$2,+VLOOKUP($A967,'Neizmirene obaveze JLS'!$A$11:E$500,'prenos-P-R-N'!G$1,FALSE),"")))</f>
        <v/>
      </c>
      <c r="H967" s="87" t="str">
        <f>IF($A967=0,"",IF($A967&lt;=$A$1,+VLOOKUP($A967,'Rashodi- plan-izvršenje'!$A$8:F$1500,'prenos-P-R-N'!H$1,FALSE),IF($A967&gt;$A$2,+VLOOKUP($A967,'Neizmirene obaveze JLS'!$A$11:F$500,'prenos-P-R-N'!H$1,FALSE),"")))</f>
        <v/>
      </c>
      <c r="I967" s="87" t="str">
        <f>IF($A967=0,"",IF($A967&lt;=$A$1,+VLOOKUP($A967,'Rashodi- plan-izvršenje'!$A$8:G$1500,'prenos-P-R-N'!I$1,FALSE),IF($A967&gt;$A$2,+VLOOKUP($A967,'Neizmirene obaveze JLS'!$A$11:G$500,'prenos-P-R-N'!I$1,FALSE),"")))</f>
        <v/>
      </c>
      <c r="J967" s="87" t="str">
        <f>IF($A967=0,"",IF($A967&lt;=$A$1,+VLOOKUP($A967,'Rashodi- plan-izvršenje'!$A$8:H$1500,'prenos-P-R-N'!J$1,FALSE),IF($A967&gt;$A$2,+VLOOKUP($A967,'Neizmirene obaveze JLS'!$A$11:H$500,'prenos-P-R-N'!J$1,FALSE),"")))</f>
        <v/>
      </c>
      <c r="K967" s="87" t="str">
        <f>IF($A967=0,"",IF($A967&lt;=$A$1,+VLOOKUP($A967,'Rashodi- plan-izvršenje'!$A$8:I$1500,'prenos-P-R-N'!K$1,FALSE),IF($A967&gt;$A$2,+VLOOKUP($A967,'Neizmirene obaveze JLS'!$A$11:I$500,'prenos-P-R-N'!K$1,FALSE),"")))</f>
        <v/>
      </c>
      <c r="L967" t="str">
        <f>IF(A967=0,"",IF(A967&lt;=A$1,+IF(VLOOKUP(A967,'Rashodi- plan-izvršenje'!A$8:J$1500,M$1,FALSE)&gt;0,"Програмска активност","Пројекат"),IF(A967&gt;A$2,+IF(VLOOKUP(A967,'Neizmirene obaveze JLS'!A$8:J$2008,M$1,FALSE)&gt;0,"Програмска активност","Пројекат"),"")))</f>
        <v/>
      </c>
      <c r="M967" s="87" t="str">
        <f>IF(A967=0,"",IF($A967&lt;=$A$1,+IF(VLOOKUP($A967,'Rashodi- plan-izvršenje'!$A$8:$M$1500,10,FALSE)&gt;0,VLOOKUP($A967,'Rashodi- plan-izvršenje'!$A$8:$M$1500,10,FALSE),VLOOKUP($A967,'Rashodi- plan-izvršenje'!$A$8:$M$1500,12,FALSE)),+IF($A967&gt;$A$2,IF(VLOOKUP($A967,'Neizmirene obaveze JLS'!$A$8:$M$1500,10,FALSE)&gt;0,VLOOKUP($A967,'Neizmirene obaveze JLS'!$A$11:$M$1500,10,FALSE),VLOOKUP($A967,'Neizmirene obaveze JLS'!$A$11:$M$1500,12,FALSE)),0)))</f>
        <v/>
      </c>
      <c r="N967" s="87" t="str">
        <f>IF(A967=0,"",IF($A967&lt;=$A$1,+IF(VLOOKUP(A967,'Rashodi- plan-izvršenje'!$A$8:$M$1500,10,FALSE)&gt;0,VLOOKUP(A967,'Rashodi- plan-izvršenje'!$A$8:$M$1500,11,FALSE),VLOOKUP(A967,'Rashodi- plan-izvršenje'!$A$8:$M$1500,13,FALSE)),+IF($A967&gt;$A$2,IF(VLOOKUP($A967,'Neizmirene obaveze JLS'!$A$8:$M$1500,10,FALSE)&gt;0,VLOOKUP($A967,'Neizmirene obaveze JLS'!$A$11:$M$1500,11,FALSE),VLOOKUP($A967,'Neizmirene obaveze JLS'!$A$11:$M$1500,13,FALSE)),0)))</f>
        <v/>
      </c>
      <c r="O967" s="87" t="str">
        <f>IF(A967=0,"",IF($A967&lt;=$A$1,VALUE(+VLOOKUP($A967,'Rashodi- plan-izvršenje'!$A$8:N$1500,'prenos-P-R-N'!O$1,FALSE)),IF($A967&lt;=A$2,VALUE(VLOOKUP($A967,'Prihodi- plan-izvršenje'!$A$8:$H$500,6,FALSE)),VALUE(VLOOKUP($A967,'Neizmirene obaveze JLS'!$A$8:$N$500,O$1,FALSE)))))</f>
        <v/>
      </c>
      <c r="P967" s="87" t="str">
        <f>IF(A967=0,"",IF(A967=0,0,IF(A967&gt;A$2,'šifarnik K-izvor'!G$3,+IF(Q967&lt;700,+'šifarnik K-izvor'!G$2,'šifarnik K-izvor'!G$1))))</f>
        <v/>
      </c>
      <c r="Q967" s="87">
        <f>IF($A967&lt;=$A$1,VALUE(+VLOOKUP($A967,'Rashodi- plan-izvršenje'!$A$8:O$1500,'prenos-P-R-N'!Q$1,FALSE)),IF($A967&lt;=$A$2,VLOOKUP($A967,'Prihodi- plan-izvršenje'!$A$4:$H$500,4,FALSE),IF($A967&lt;=$A$3,VLOOKUP(A967,'Neizmirene obaveze JLS'!$A$11:O$500,Q$1,FALSE),"")))</f>
        <v>0</v>
      </c>
      <c r="R967" s="88">
        <f>IF($A967&lt;=$A$1,VALUE(+VLOOKUP($A967,'Rashodi- plan-izvršenje'!$A$8:P$1500,'prenos-P-R-N'!R$1,FALSE)),IF($A967&lt;=$A$2,VLOOKUP($A967,'Prihodi- plan-izvršenje'!$A$4:$H$500,7,FALSE),""))</f>
        <v>0</v>
      </c>
      <c r="S967" s="88">
        <f>IF(A967=0,0,IF($A967&lt;=$A$1,VALUE(+VLOOKUP($A967,'Rashodi- plan-izvršenje'!$A$8:Q$1500,'prenos-P-R-N'!S$1,FALSE)),IF($A967&lt;=$A$2,VLOOKUP($A967,'Prihodi- plan-izvršenje'!$A$4:$H$500,8,FALSE),0)))</f>
        <v>0</v>
      </c>
      <c r="T967" s="88" t="str">
        <f>IF($A967&gt;$A$2,VLOOKUP($A967,'Neizmirene obaveze JLS'!$A$11:R$500,R$1,FALSE),"")</f>
        <v/>
      </c>
      <c r="U967" s="88">
        <f>IF($A967&gt;$A$2,VLOOKUP($A967,'Neizmirene obaveze JLS'!$A$11:S$500,S$1,FALSE),0)</f>
        <v>0</v>
      </c>
      <c r="V967" s="88">
        <f t="shared" si="83"/>
        <v>0</v>
      </c>
      <c r="W967" s="74"/>
      <c r="X967" s="74"/>
      <c r="Y967" s="74"/>
      <c r="Z967" s="74"/>
      <c r="AA967" s="193">
        <f t="shared" si="84"/>
        <v>1</v>
      </c>
      <c r="AB967" s="193" t="str">
        <f t="shared" si="85"/>
        <v/>
      </c>
    </row>
    <row r="968" spans="1:28">
      <c r="A968" s="89">
        <f>IF(AND(COUNTIF(A$1:A$3,"&gt;0")=1,MAX(A$8:A967)&lt;A$1),A967+1,IF(AND(COUNTIF(A$1:A$3,"&gt;0")=2,MAX(A$8:A967)&lt;A$2),A967+1,IF(AND(COUNTIF(A$1:A$3,"&gt;0")=3,MAX(A$8:A967)&lt;A$3),A967+1,0)))</f>
        <v>0</v>
      </c>
      <c r="B968" s="89" t="str">
        <f t="shared" si="86"/>
        <v/>
      </c>
      <c r="C968" s="89" t="str">
        <f t="shared" si="87"/>
        <v/>
      </c>
      <c r="D968" s="87" t="str">
        <f>IF($A968=0,"",IF($A968&lt;=$A$1,+VLOOKUP($A968,'Rashodi- plan-izvršenje'!$A$8:B$1500,'prenos-P-R-N'!D$1,FALSE),IF($A968&gt;$A$2,+VLOOKUP($A968,'Neizmirene obaveze JLS'!$A$11:B$500,'prenos-P-R-N'!D$1,FALSE),"")))</f>
        <v/>
      </c>
      <c r="E968" s="87" t="str">
        <f>IF($A968=0,"",IF($A968&lt;=$A$1,+VLOOKUP($A968,'Rashodi- plan-izvršenje'!$A$8:C$1500,'prenos-P-R-N'!E$1,FALSE),IF($A968&gt;$A$2,+VLOOKUP($A968,'Neizmirene obaveze JLS'!$A$11:C$500,'prenos-P-R-N'!E$1,FALSE),"")))</f>
        <v/>
      </c>
      <c r="F968" s="87" t="str">
        <f>IF($A968=0,"",IF($A968&lt;=$A$1,+VLOOKUP($A968,'Rashodi- plan-izvršenje'!$A$8:D$1500,'prenos-P-R-N'!F$1,FALSE),IF($A968&gt;$A$2,+VLOOKUP($A968,'Neizmirene obaveze JLS'!$A$11:D$500,'prenos-P-R-N'!F$1,FALSE),"")))</f>
        <v/>
      </c>
      <c r="G968" s="87" t="str">
        <f>IF($A968=0,"",IF($A968&lt;=$A$1,+VLOOKUP($A968,'Rashodi- plan-izvršenje'!$A$8:E$1500,'prenos-P-R-N'!G$1,FALSE),IF($A968&gt;$A$2,+VLOOKUP($A968,'Neizmirene obaveze JLS'!$A$11:E$500,'prenos-P-R-N'!G$1,FALSE),"")))</f>
        <v/>
      </c>
      <c r="H968" s="87" t="str">
        <f>IF($A968=0,"",IF($A968&lt;=$A$1,+VLOOKUP($A968,'Rashodi- plan-izvršenje'!$A$8:F$1500,'prenos-P-R-N'!H$1,FALSE),IF($A968&gt;$A$2,+VLOOKUP($A968,'Neizmirene obaveze JLS'!$A$11:F$500,'prenos-P-R-N'!H$1,FALSE),"")))</f>
        <v/>
      </c>
      <c r="I968" s="87" t="str">
        <f>IF($A968=0,"",IF($A968&lt;=$A$1,+VLOOKUP($A968,'Rashodi- plan-izvršenje'!$A$8:G$1500,'prenos-P-R-N'!I$1,FALSE),IF($A968&gt;$A$2,+VLOOKUP($A968,'Neizmirene obaveze JLS'!$A$11:G$500,'prenos-P-R-N'!I$1,FALSE),"")))</f>
        <v/>
      </c>
      <c r="J968" s="87" t="str">
        <f>IF($A968=0,"",IF($A968&lt;=$A$1,+VLOOKUP($A968,'Rashodi- plan-izvršenje'!$A$8:H$1500,'prenos-P-R-N'!J$1,FALSE),IF($A968&gt;$A$2,+VLOOKUP($A968,'Neizmirene obaveze JLS'!$A$11:H$500,'prenos-P-R-N'!J$1,FALSE),"")))</f>
        <v/>
      </c>
      <c r="K968" s="87" t="str">
        <f>IF($A968=0,"",IF($A968&lt;=$A$1,+VLOOKUP($A968,'Rashodi- plan-izvršenje'!$A$8:I$1500,'prenos-P-R-N'!K$1,FALSE),IF($A968&gt;$A$2,+VLOOKUP($A968,'Neizmirene obaveze JLS'!$A$11:I$500,'prenos-P-R-N'!K$1,FALSE),"")))</f>
        <v/>
      </c>
      <c r="L968" t="str">
        <f>IF(A968=0,"",IF(A968&lt;=A$1,+IF(VLOOKUP(A968,'Rashodi- plan-izvršenje'!A$8:J$1500,M$1,FALSE)&gt;0,"Програмска активност","Пројекат"),IF(A968&gt;A$2,+IF(VLOOKUP(A968,'Neizmirene obaveze JLS'!A$8:J$2008,M$1,FALSE)&gt;0,"Програмска активност","Пројекат"),"")))</f>
        <v/>
      </c>
      <c r="M968" s="87" t="str">
        <f>IF(A968=0,"",IF($A968&lt;=$A$1,+IF(VLOOKUP($A968,'Rashodi- plan-izvršenje'!$A$8:$M$1500,10,FALSE)&gt;0,VLOOKUP($A968,'Rashodi- plan-izvršenje'!$A$8:$M$1500,10,FALSE),VLOOKUP($A968,'Rashodi- plan-izvršenje'!$A$8:$M$1500,12,FALSE)),+IF($A968&gt;$A$2,IF(VLOOKUP($A968,'Neizmirene obaveze JLS'!$A$8:$M$1500,10,FALSE)&gt;0,VLOOKUP($A968,'Neizmirene obaveze JLS'!$A$11:$M$1500,10,FALSE),VLOOKUP($A968,'Neizmirene obaveze JLS'!$A$11:$M$1500,12,FALSE)),0)))</f>
        <v/>
      </c>
      <c r="N968" s="87" t="str">
        <f>IF(A968=0,"",IF($A968&lt;=$A$1,+IF(VLOOKUP(A968,'Rashodi- plan-izvršenje'!$A$8:$M$1500,10,FALSE)&gt;0,VLOOKUP(A968,'Rashodi- plan-izvršenje'!$A$8:$M$1500,11,FALSE),VLOOKUP(A968,'Rashodi- plan-izvršenje'!$A$8:$M$1500,13,FALSE)),+IF($A968&gt;$A$2,IF(VLOOKUP($A968,'Neizmirene obaveze JLS'!$A$8:$M$1500,10,FALSE)&gt;0,VLOOKUP($A968,'Neizmirene obaveze JLS'!$A$11:$M$1500,11,FALSE),VLOOKUP($A968,'Neizmirene obaveze JLS'!$A$11:$M$1500,13,FALSE)),0)))</f>
        <v/>
      </c>
      <c r="O968" s="87" t="str">
        <f>IF(A968=0,"",IF($A968&lt;=$A$1,VALUE(+VLOOKUP($A968,'Rashodi- plan-izvršenje'!$A$8:N$1500,'prenos-P-R-N'!O$1,FALSE)),IF($A968&lt;=A$2,VALUE(VLOOKUP($A968,'Prihodi- plan-izvršenje'!$A$8:$H$500,6,FALSE)),VALUE(VLOOKUP($A968,'Neizmirene obaveze JLS'!$A$8:$N$500,O$1,FALSE)))))</f>
        <v/>
      </c>
      <c r="P968" s="87" t="str">
        <f>IF(A968=0,"",IF(A968=0,0,IF(A968&gt;A$2,'šifarnik K-izvor'!G$3,+IF(Q968&lt;700,+'šifarnik K-izvor'!G$2,'šifarnik K-izvor'!G$1))))</f>
        <v/>
      </c>
      <c r="Q968" s="87">
        <f>IF($A968&lt;=$A$1,VALUE(+VLOOKUP($A968,'Rashodi- plan-izvršenje'!$A$8:O$1500,'prenos-P-R-N'!Q$1,FALSE)),IF($A968&lt;=$A$2,VLOOKUP($A968,'Prihodi- plan-izvršenje'!$A$4:$H$500,4,FALSE),IF($A968&lt;=$A$3,VLOOKUP(A968,'Neizmirene obaveze JLS'!$A$11:O$500,Q$1,FALSE),"")))</f>
        <v>0</v>
      </c>
      <c r="R968" s="88">
        <f>IF($A968&lt;=$A$1,VALUE(+VLOOKUP($A968,'Rashodi- plan-izvršenje'!$A$8:P$1500,'prenos-P-R-N'!R$1,FALSE)),IF($A968&lt;=$A$2,VLOOKUP($A968,'Prihodi- plan-izvršenje'!$A$4:$H$500,7,FALSE),""))</f>
        <v>0</v>
      </c>
      <c r="S968" s="88">
        <f>IF(A968=0,0,IF($A968&lt;=$A$1,VALUE(+VLOOKUP($A968,'Rashodi- plan-izvršenje'!$A$8:Q$1500,'prenos-P-R-N'!S$1,FALSE)),IF($A968&lt;=$A$2,VLOOKUP($A968,'Prihodi- plan-izvršenje'!$A$4:$H$500,8,FALSE),0)))</f>
        <v>0</v>
      </c>
      <c r="T968" s="88" t="str">
        <f>IF($A968&gt;$A$2,VLOOKUP($A968,'Neizmirene obaveze JLS'!$A$11:R$500,R$1,FALSE),"")</f>
        <v/>
      </c>
      <c r="U968" s="88">
        <f>IF($A968&gt;$A$2,VLOOKUP($A968,'Neizmirene obaveze JLS'!$A$11:S$500,S$1,FALSE),0)</f>
        <v>0</v>
      </c>
      <c r="V968" s="88">
        <f t="shared" ref="V968:V1000" si="88">IFERROR(+U968+T968,0)</f>
        <v>0</v>
      </c>
      <c r="W968" s="74"/>
      <c r="X968" s="74"/>
      <c r="Y968" s="74"/>
      <c r="Z968" s="74"/>
      <c r="AA968" s="193">
        <f t="shared" si="84"/>
        <v>1</v>
      </c>
      <c r="AB968" s="193" t="str">
        <f t="shared" si="85"/>
        <v/>
      </c>
    </row>
    <row r="969" spans="1:28">
      <c r="A969" s="89">
        <f>IF(AND(COUNTIF(A$1:A$3,"&gt;0")=1,MAX(A$8:A968)&lt;A$1),A968+1,IF(AND(COUNTIF(A$1:A$3,"&gt;0")=2,MAX(A$8:A968)&lt;A$2),A968+1,IF(AND(COUNTIF(A$1:A$3,"&gt;0")=3,MAX(A$8:A968)&lt;A$3),A968+1,0)))</f>
        <v>0</v>
      </c>
      <c r="B969" s="89" t="str">
        <f t="shared" si="86"/>
        <v/>
      </c>
      <c r="C969" s="89" t="str">
        <f t="shared" si="87"/>
        <v/>
      </c>
      <c r="D969" s="87" t="str">
        <f>IF($A969=0,"",IF($A969&lt;=$A$1,+VLOOKUP($A969,'Rashodi- plan-izvršenje'!$A$8:B$1500,'prenos-P-R-N'!D$1,FALSE),IF($A969&gt;$A$2,+VLOOKUP($A969,'Neizmirene obaveze JLS'!$A$11:B$500,'prenos-P-R-N'!D$1,FALSE),"")))</f>
        <v/>
      </c>
      <c r="E969" s="87" t="str">
        <f>IF($A969=0,"",IF($A969&lt;=$A$1,+VLOOKUP($A969,'Rashodi- plan-izvršenje'!$A$8:C$1500,'prenos-P-R-N'!E$1,FALSE),IF($A969&gt;$A$2,+VLOOKUP($A969,'Neizmirene obaveze JLS'!$A$11:C$500,'prenos-P-R-N'!E$1,FALSE),"")))</f>
        <v/>
      </c>
      <c r="F969" s="87" t="str">
        <f>IF($A969=0,"",IF($A969&lt;=$A$1,+VLOOKUP($A969,'Rashodi- plan-izvršenje'!$A$8:D$1500,'prenos-P-R-N'!F$1,FALSE),IF($A969&gt;$A$2,+VLOOKUP($A969,'Neizmirene obaveze JLS'!$A$11:D$500,'prenos-P-R-N'!F$1,FALSE),"")))</f>
        <v/>
      </c>
      <c r="G969" s="87" t="str">
        <f>IF($A969=0,"",IF($A969&lt;=$A$1,+VLOOKUP($A969,'Rashodi- plan-izvršenje'!$A$8:E$1500,'prenos-P-R-N'!G$1,FALSE),IF($A969&gt;$A$2,+VLOOKUP($A969,'Neizmirene obaveze JLS'!$A$11:E$500,'prenos-P-R-N'!G$1,FALSE),"")))</f>
        <v/>
      </c>
      <c r="H969" s="87" t="str">
        <f>IF($A969=0,"",IF($A969&lt;=$A$1,+VLOOKUP($A969,'Rashodi- plan-izvršenje'!$A$8:F$1500,'prenos-P-R-N'!H$1,FALSE),IF($A969&gt;$A$2,+VLOOKUP($A969,'Neizmirene obaveze JLS'!$A$11:F$500,'prenos-P-R-N'!H$1,FALSE),"")))</f>
        <v/>
      </c>
      <c r="I969" s="87" t="str">
        <f>IF($A969=0,"",IF($A969&lt;=$A$1,+VLOOKUP($A969,'Rashodi- plan-izvršenje'!$A$8:G$1500,'prenos-P-R-N'!I$1,FALSE),IF($A969&gt;$A$2,+VLOOKUP($A969,'Neizmirene obaveze JLS'!$A$11:G$500,'prenos-P-R-N'!I$1,FALSE),"")))</f>
        <v/>
      </c>
      <c r="J969" s="87" t="str">
        <f>IF($A969=0,"",IF($A969&lt;=$A$1,+VLOOKUP($A969,'Rashodi- plan-izvršenje'!$A$8:H$1500,'prenos-P-R-N'!J$1,FALSE),IF($A969&gt;$A$2,+VLOOKUP($A969,'Neizmirene obaveze JLS'!$A$11:H$500,'prenos-P-R-N'!J$1,FALSE),"")))</f>
        <v/>
      </c>
      <c r="K969" s="87" t="str">
        <f>IF($A969=0,"",IF($A969&lt;=$A$1,+VLOOKUP($A969,'Rashodi- plan-izvršenje'!$A$8:I$1500,'prenos-P-R-N'!K$1,FALSE),IF($A969&gt;$A$2,+VLOOKUP($A969,'Neizmirene obaveze JLS'!$A$11:I$500,'prenos-P-R-N'!K$1,FALSE),"")))</f>
        <v/>
      </c>
      <c r="L969" t="str">
        <f>IF(A969=0,"",IF(A969&lt;=A$1,+IF(VLOOKUP(A969,'Rashodi- plan-izvršenje'!A$8:J$1500,M$1,FALSE)&gt;0,"Програмска активност","Пројекат"),IF(A969&gt;A$2,+IF(VLOOKUP(A969,'Neizmirene obaveze JLS'!A$8:J$2008,M$1,FALSE)&gt;0,"Програмска активност","Пројекат"),"")))</f>
        <v/>
      </c>
      <c r="M969" s="87" t="str">
        <f>IF(A969=0,"",IF($A969&lt;=$A$1,+IF(VLOOKUP($A969,'Rashodi- plan-izvršenje'!$A$8:$M$1500,10,FALSE)&gt;0,VLOOKUP($A969,'Rashodi- plan-izvršenje'!$A$8:$M$1500,10,FALSE),VLOOKUP($A969,'Rashodi- plan-izvršenje'!$A$8:$M$1500,12,FALSE)),+IF($A969&gt;$A$2,IF(VLOOKUP($A969,'Neizmirene obaveze JLS'!$A$8:$M$1500,10,FALSE)&gt;0,VLOOKUP($A969,'Neizmirene obaveze JLS'!$A$11:$M$1500,10,FALSE),VLOOKUP($A969,'Neizmirene obaveze JLS'!$A$11:$M$1500,12,FALSE)),0)))</f>
        <v/>
      </c>
      <c r="N969" s="87" t="str">
        <f>IF(A969=0,"",IF($A969&lt;=$A$1,+IF(VLOOKUP(A969,'Rashodi- plan-izvršenje'!$A$8:$M$1500,10,FALSE)&gt;0,VLOOKUP(A969,'Rashodi- plan-izvršenje'!$A$8:$M$1500,11,FALSE),VLOOKUP(A969,'Rashodi- plan-izvršenje'!$A$8:$M$1500,13,FALSE)),+IF($A969&gt;$A$2,IF(VLOOKUP($A969,'Neizmirene obaveze JLS'!$A$8:$M$1500,10,FALSE)&gt;0,VLOOKUP($A969,'Neizmirene obaveze JLS'!$A$11:$M$1500,11,FALSE),VLOOKUP($A969,'Neizmirene obaveze JLS'!$A$11:$M$1500,13,FALSE)),0)))</f>
        <v/>
      </c>
      <c r="O969" s="87" t="str">
        <f>IF(A969=0,"",IF($A969&lt;=$A$1,VALUE(+VLOOKUP($A969,'Rashodi- plan-izvršenje'!$A$8:N$1500,'prenos-P-R-N'!O$1,FALSE)),IF($A969&lt;=A$2,VALUE(VLOOKUP($A969,'Prihodi- plan-izvršenje'!$A$8:$H$500,6,FALSE)),VALUE(VLOOKUP($A969,'Neizmirene obaveze JLS'!$A$8:$N$500,O$1,FALSE)))))</f>
        <v/>
      </c>
      <c r="P969" s="87" t="str">
        <f>IF(A969=0,"",IF(A969=0,0,IF(A969&gt;A$2,'šifarnik K-izvor'!G$3,+IF(Q969&lt;700,+'šifarnik K-izvor'!G$2,'šifarnik K-izvor'!G$1))))</f>
        <v/>
      </c>
      <c r="Q969" s="87">
        <f>IF($A969&lt;=$A$1,VALUE(+VLOOKUP($A969,'Rashodi- plan-izvršenje'!$A$8:O$1500,'prenos-P-R-N'!Q$1,FALSE)),IF($A969&lt;=$A$2,VLOOKUP($A969,'Prihodi- plan-izvršenje'!$A$4:$H$500,4,FALSE),IF($A969&lt;=$A$3,VLOOKUP(A969,'Neizmirene obaveze JLS'!$A$11:O$500,Q$1,FALSE),"")))</f>
        <v>0</v>
      </c>
      <c r="R969" s="88">
        <f>IF($A969&lt;=$A$1,VALUE(+VLOOKUP($A969,'Rashodi- plan-izvršenje'!$A$8:P$1500,'prenos-P-R-N'!R$1,FALSE)),IF($A969&lt;=$A$2,VLOOKUP($A969,'Prihodi- plan-izvršenje'!$A$4:$H$500,7,FALSE),""))</f>
        <v>0</v>
      </c>
      <c r="S969" s="88">
        <f>IF(A969=0,0,IF($A969&lt;=$A$1,VALUE(+VLOOKUP($A969,'Rashodi- plan-izvršenje'!$A$8:Q$1500,'prenos-P-R-N'!S$1,FALSE)),IF($A969&lt;=$A$2,VLOOKUP($A969,'Prihodi- plan-izvršenje'!$A$4:$H$500,8,FALSE),0)))</f>
        <v>0</v>
      </c>
      <c r="T969" s="88" t="str">
        <f>IF($A969&gt;$A$2,VLOOKUP($A969,'Neizmirene obaveze JLS'!$A$11:R$500,R$1,FALSE),"")</f>
        <v/>
      </c>
      <c r="U969" s="88">
        <f>IF($A969&gt;$A$2,VLOOKUP($A969,'Neizmirene obaveze JLS'!$A$11:S$500,S$1,FALSE),0)</f>
        <v>0</v>
      </c>
      <c r="V969" s="88">
        <f t="shared" si="88"/>
        <v>0</v>
      </c>
      <c r="W969" s="74"/>
      <c r="X969" s="74"/>
      <c r="Y969" s="74"/>
      <c r="Z969" s="74"/>
      <c r="AA969" s="193">
        <f t="shared" ref="AA969:AA999" si="89">+LEN(Q969)</f>
        <v>1</v>
      </c>
      <c r="AB969" s="193" t="str">
        <f t="shared" ref="AB969:AB999" si="90">IF(A969=0,"",+IF(AND(A$1&gt;0,A969&lt;=A$1),"Расходи",IF(AND(A$2&gt;0,A969&lt;=A$2),"Приходи",IF(AND(A$3&gt;0,A969&lt;=A$3),"НО",""))))</f>
        <v/>
      </c>
    </row>
    <row r="970" spans="1:28">
      <c r="A970" s="89">
        <f>IF(AND(COUNTIF(A$1:A$3,"&gt;0")=1,MAX(A$8:A969)&lt;A$1),A969+1,IF(AND(COUNTIF(A$1:A$3,"&gt;0")=2,MAX(A$8:A969)&lt;A$2),A969+1,IF(AND(COUNTIF(A$1:A$3,"&gt;0")=3,MAX(A$8:A969)&lt;A$3),A969+1,0)))</f>
        <v>0</v>
      </c>
      <c r="B970" s="89" t="str">
        <f t="shared" ref="B970:B1033" si="91">+IF($A970&gt;0,B969,"")</f>
        <v/>
      </c>
      <c r="C970" s="89" t="str">
        <f t="shared" ref="C970:C1033" si="92">+IF($A970&gt;0,C969,"")</f>
        <v/>
      </c>
      <c r="D970" s="87" t="str">
        <f>IF($A970=0,"",IF($A970&lt;=$A$1,+VLOOKUP($A970,'Rashodi- plan-izvršenje'!$A$8:B$1500,'prenos-P-R-N'!D$1,FALSE),IF($A970&gt;$A$2,+VLOOKUP($A970,'Neizmirene obaveze JLS'!$A$11:B$500,'prenos-P-R-N'!D$1,FALSE),"")))</f>
        <v/>
      </c>
      <c r="E970" s="87" t="str">
        <f>IF($A970=0,"",IF($A970&lt;=$A$1,+VLOOKUP($A970,'Rashodi- plan-izvršenje'!$A$8:C$1500,'prenos-P-R-N'!E$1,FALSE),IF($A970&gt;$A$2,+VLOOKUP($A970,'Neizmirene obaveze JLS'!$A$11:C$500,'prenos-P-R-N'!E$1,FALSE),"")))</f>
        <v/>
      </c>
      <c r="F970" s="87" t="str">
        <f>IF($A970=0,"",IF($A970&lt;=$A$1,+VLOOKUP($A970,'Rashodi- plan-izvršenje'!$A$8:D$1500,'prenos-P-R-N'!F$1,FALSE),IF($A970&gt;$A$2,+VLOOKUP($A970,'Neizmirene obaveze JLS'!$A$11:D$500,'prenos-P-R-N'!F$1,FALSE),"")))</f>
        <v/>
      </c>
      <c r="G970" s="87" t="str">
        <f>IF($A970=0,"",IF($A970&lt;=$A$1,+VLOOKUP($A970,'Rashodi- plan-izvršenje'!$A$8:E$1500,'prenos-P-R-N'!G$1,FALSE),IF($A970&gt;$A$2,+VLOOKUP($A970,'Neizmirene obaveze JLS'!$A$11:E$500,'prenos-P-R-N'!G$1,FALSE),"")))</f>
        <v/>
      </c>
      <c r="H970" s="87" t="str">
        <f>IF($A970=0,"",IF($A970&lt;=$A$1,+VLOOKUP($A970,'Rashodi- plan-izvršenje'!$A$8:F$1500,'prenos-P-R-N'!H$1,FALSE),IF($A970&gt;$A$2,+VLOOKUP($A970,'Neizmirene obaveze JLS'!$A$11:F$500,'prenos-P-R-N'!H$1,FALSE),"")))</f>
        <v/>
      </c>
      <c r="I970" s="87" t="str">
        <f>IF($A970=0,"",IF($A970&lt;=$A$1,+VLOOKUP($A970,'Rashodi- plan-izvršenje'!$A$8:G$1500,'prenos-P-R-N'!I$1,FALSE),IF($A970&gt;$A$2,+VLOOKUP($A970,'Neizmirene obaveze JLS'!$A$11:G$500,'prenos-P-R-N'!I$1,FALSE),"")))</f>
        <v/>
      </c>
      <c r="J970" s="87" t="str">
        <f>IF($A970=0,"",IF($A970&lt;=$A$1,+VLOOKUP($A970,'Rashodi- plan-izvršenje'!$A$8:H$1500,'prenos-P-R-N'!J$1,FALSE),IF($A970&gt;$A$2,+VLOOKUP($A970,'Neizmirene obaveze JLS'!$A$11:H$500,'prenos-P-R-N'!J$1,FALSE),"")))</f>
        <v/>
      </c>
      <c r="K970" s="87" t="str">
        <f>IF($A970=0,"",IF($A970&lt;=$A$1,+VLOOKUP($A970,'Rashodi- plan-izvršenje'!$A$8:I$1500,'prenos-P-R-N'!K$1,FALSE),IF($A970&gt;$A$2,+VLOOKUP($A970,'Neizmirene obaveze JLS'!$A$11:I$500,'prenos-P-R-N'!K$1,FALSE),"")))</f>
        <v/>
      </c>
      <c r="L970" t="str">
        <f>IF(A970=0,"",IF(A970&lt;=A$1,+IF(VLOOKUP(A970,'Rashodi- plan-izvršenje'!A$8:J$1500,M$1,FALSE)&gt;0,"Програмска активност","Пројекат"),IF(A970&gt;A$2,+IF(VLOOKUP(A970,'Neizmirene obaveze JLS'!A$8:J$2008,M$1,FALSE)&gt;0,"Програмска активност","Пројекат"),"")))</f>
        <v/>
      </c>
      <c r="M970" s="87" t="str">
        <f>IF(A970=0,"",IF($A970&lt;=$A$1,+IF(VLOOKUP($A970,'Rashodi- plan-izvršenje'!$A$8:$M$1500,10,FALSE)&gt;0,VLOOKUP($A970,'Rashodi- plan-izvršenje'!$A$8:$M$1500,10,FALSE),VLOOKUP($A970,'Rashodi- plan-izvršenje'!$A$8:$M$1500,12,FALSE)),+IF($A970&gt;$A$2,IF(VLOOKUP($A970,'Neizmirene obaveze JLS'!$A$8:$M$1500,10,FALSE)&gt;0,VLOOKUP($A970,'Neizmirene obaveze JLS'!$A$11:$M$1500,10,FALSE),VLOOKUP($A970,'Neizmirene obaveze JLS'!$A$11:$M$1500,12,FALSE)),0)))</f>
        <v/>
      </c>
      <c r="N970" s="87" t="str">
        <f>IF(A970=0,"",IF($A970&lt;=$A$1,+IF(VLOOKUP(A970,'Rashodi- plan-izvršenje'!$A$8:$M$1500,10,FALSE)&gt;0,VLOOKUP(A970,'Rashodi- plan-izvršenje'!$A$8:$M$1500,11,FALSE),VLOOKUP(A970,'Rashodi- plan-izvršenje'!$A$8:$M$1500,13,FALSE)),+IF($A970&gt;$A$2,IF(VLOOKUP($A970,'Neizmirene obaveze JLS'!$A$8:$M$1500,10,FALSE)&gt;0,VLOOKUP($A970,'Neizmirene obaveze JLS'!$A$11:$M$1500,11,FALSE),VLOOKUP($A970,'Neizmirene obaveze JLS'!$A$11:$M$1500,13,FALSE)),0)))</f>
        <v/>
      </c>
      <c r="O970" s="87" t="str">
        <f>IF(A970=0,"",IF($A970&lt;=$A$1,VALUE(+VLOOKUP($A970,'Rashodi- plan-izvršenje'!$A$8:N$1500,'prenos-P-R-N'!O$1,FALSE)),IF($A970&lt;=A$2,VALUE(VLOOKUP($A970,'Prihodi- plan-izvršenje'!$A$8:$H$500,6,FALSE)),VALUE(VLOOKUP($A970,'Neizmirene obaveze JLS'!$A$8:$N$500,O$1,FALSE)))))</f>
        <v/>
      </c>
      <c r="P970" s="87" t="str">
        <f>IF(A970=0,"",IF(A970=0,0,IF(A970&gt;A$2,'šifarnik K-izvor'!G$3,+IF(Q970&lt;700,+'šifarnik K-izvor'!G$2,'šifarnik K-izvor'!G$1))))</f>
        <v/>
      </c>
      <c r="Q970" s="87">
        <f>IF($A970&lt;=$A$1,VALUE(+VLOOKUP($A970,'Rashodi- plan-izvršenje'!$A$8:O$1500,'prenos-P-R-N'!Q$1,FALSE)),IF($A970&lt;=$A$2,VLOOKUP($A970,'Prihodi- plan-izvršenje'!$A$4:$H$500,4,FALSE),IF($A970&lt;=$A$3,VLOOKUP(A970,'Neizmirene obaveze JLS'!$A$11:O$500,Q$1,FALSE),"")))</f>
        <v>0</v>
      </c>
      <c r="R970" s="88">
        <f>IF($A970&lt;=$A$1,VALUE(+VLOOKUP($A970,'Rashodi- plan-izvršenje'!$A$8:P$1500,'prenos-P-R-N'!R$1,FALSE)),IF($A970&lt;=$A$2,VLOOKUP($A970,'Prihodi- plan-izvršenje'!$A$4:$H$500,7,FALSE),""))</f>
        <v>0</v>
      </c>
      <c r="S970" s="88">
        <f>IF(A970=0,0,IF($A970&lt;=$A$1,VALUE(+VLOOKUP($A970,'Rashodi- plan-izvršenje'!$A$8:Q$1500,'prenos-P-R-N'!S$1,FALSE)),IF($A970&lt;=$A$2,VLOOKUP($A970,'Prihodi- plan-izvršenje'!$A$4:$H$500,8,FALSE),0)))</f>
        <v>0</v>
      </c>
      <c r="T970" s="88" t="str">
        <f>IF($A970&gt;$A$2,VLOOKUP($A970,'Neizmirene obaveze JLS'!$A$11:R$500,R$1,FALSE),"")</f>
        <v/>
      </c>
      <c r="U970" s="88">
        <f>IF($A970&gt;$A$2,VLOOKUP($A970,'Neizmirene obaveze JLS'!$A$11:S$500,S$1,FALSE),0)</f>
        <v>0</v>
      </c>
      <c r="V970" s="88">
        <f t="shared" si="88"/>
        <v>0</v>
      </c>
      <c r="W970" s="74"/>
      <c r="X970" s="74"/>
      <c r="Y970" s="74"/>
      <c r="Z970" s="74"/>
      <c r="AA970" s="193">
        <f t="shared" si="89"/>
        <v>1</v>
      </c>
      <c r="AB970" s="193" t="str">
        <f t="shared" si="90"/>
        <v/>
      </c>
    </row>
    <row r="971" spans="1:28">
      <c r="A971" s="89">
        <f>IF(AND(COUNTIF(A$1:A$3,"&gt;0")=1,MAX(A$8:A970)&lt;A$1),A970+1,IF(AND(COUNTIF(A$1:A$3,"&gt;0")=2,MAX(A$8:A970)&lt;A$2),A970+1,IF(AND(COUNTIF(A$1:A$3,"&gt;0")=3,MAX(A$8:A970)&lt;A$3),A970+1,0)))</f>
        <v>0</v>
      </c>
      <c r="B971" s="89" t="str">
        <f t="shared" si="91"/>
        <v/>
      </c>
      <c r="C971" s="89" t="str">
        <f t="shared" si="92"/>
        <v/>
      </c>
      <c r="D971" s="87" t="str">
        <f>IF($A971=0,"",IF($A971&lt;=$A$1,+VLOOKUP($A971,'Rashodi- plan-izvršenje'!$A$8:B$1500,'prenos-P-R-N'!D$1,FALSE),IF($A971&gt;$A$2,+VLOOKUP($A971,'Neizmirene obaveze JLS'!$A$11:B$500,'prenos-P-R-N'!D$1,FALSE),"")))</f>
        <v/>
      </c>
      <c r="E971" s="87" t="str">
        <f>IF($A971=0,"",IF($A971&lt;=$A$1,+VLOOKUP($A971,'Rashodi- plan-izvršenje'!$A$8:C$1500,'prenos-P-R-N'!E$1,FALSE),IF($A971&gt;$A$2,+VLOOKUP($A971,'Neizmirene obaveze JLS'!$A$11:C$500,'prenos-P-R-N'!E$1,FALSE),"")))</f>
        <v/>
      </c>
      <c r="F971" s="87" t="str">
        <f>IF($A971=0,"",IF($A971&lt;=$A$1,+VLOOKUP($A971,'Rashodi- plan-izvršenje'!$A$8:D$1500,'prenos-P-R-N'!F$1,FALSE),IF($A971&gt;$A$2,+VLOOKUP($A971,'Neizmirene obaveze JLS'!$A$11:D$500,'prenos-P-R-N'!F$1,FALSE),"")))</f>
        <v/>
      </c>
      <c r="G971" s="87" t="str">
        <f>IF($A971=0,"",IF($A971&lt;=$A$1,+VLOOKUP($A971,'Rashodi- plan-izvršenje'!$A$8:E$1500,'prenos-P-R-N'!G$1,FALSE),IF($A971&gt;$A$2,+VLOOKUP($A971,'Neizmirene obaveze JLS'!$A$11:E$500,'prenos-P-R-N'!G$1,FALSE),"")))</f>
        <v/>
      </c>
      <c r="H971" s="87" t="str">
        <f>IF($A971=0,"",IF($A971&lt;=$A$1,+VLOOKUP($A971,'Rashodi- plan-izvršenje'!$A$8:F$1500,'prenos-P-R-N'!H$1,FALSE),IF($A971&gt;$A$2,+VLOOKUP($A971,'Neizmirene obaveze JLS'!$A$11:F$500,'prenos-P-R-N'!H$1,FALSE),"")))</f>
        <v/>
      </c>
      <c r="I971" s="87" t="str">
        <f>IF($A971=0,"",IF($A971&lt;=$A$1,+VLOOKUP($A971,'Rashodi- plan-izvršenje'!$A$8:G$1500,'prenos-P-R-N'!I$1,FALSE),IF($A971&gt;$A$2,+VLOOKUP($A971,'Neizmirene obaveze JLS'!$A$11:G$500,'prenos-P-R-N'!I$1,FALSE),"")))</f>
        <v/>
      </c>
      <c r="J971" s="87" t="str">
        <f>IF($A971=0,"",IF($A971&lt;=$A$1,+VLOOKUP($A971,'Rashodi- plan-izvršenje'!$A$8:H$1500,'prenos-P-R-N'!J$1,FALSE),IF($A971&gt;$A$2,+VLOOKUP($A971,'Neizmirene obaveze JLS'!$A$11:H$500,'prenos-P-R-N'!J$1,FALSE),"")))</f>
        <v/>
      </c>
      <c r="K971" s="87" t="str">
        <f>IF($A971=0,"",IF($A971&lt;=$A$1,+VLOOKUP($A971,'Rashodi- plan-izvršenje'!$A$8:I$1500,'prenos-P-R-N'!K$1,FALSE),IF($A971&gt;$A$2,+VLOOKUP($A971,'Neizmirene obaveze JLS'!$A$11:I$500,'prenos-P-R-N'!K$1,FALSE),"")))</f>
        <v/>
      </c>
      <c r="L971" t="str">
        <f>IF(A971=0,"",IF(A971&lt;=A$1,+IF(VLOOKUP(A971,'Rashodi- plan-izvršenje'!A$8:J$1500,M$1,FALSE)&gt;0,"Програмска активност","Пројекат"),IF(A971&gt;A$2,+IF(VLOOKUP(A971,'Neizmirene obaveze JLS'!A$8:J$2008,M$1,FALSE)&gt;0,"Програмска активност","Пројекат"),"")))</f>
        <v/>
      </c>
      <c r="M971" s="87" t="str">
        <f>IF(A971=0,"",IF($A971&lt;=$A$1,+IF(VLOOKUP($A971,'Rashodi- plan-izvršenje'!$A$8:$M$1500,10,FALSE)&gt;0,VLOOKUP($A971,'Rashodi- plan-izvršenje'!$A$8:$M$1500,10,FALSE),VLOOKUP($A971,'Rashodi- plan-izvršenje'!$A$8:$M$1500,12,FALSE)),+IF($A971&gt;$A$2,IF(VLOOKUP($A971,'Neizmirene obaveze JLS'!$A$8:$M$1500,10,FALSE)&gt;0,VLOOKUP($A971,'Neizmirene obaveze JLS'!$A$11:$M$1500,10,FALSE),VLOOKUP($A971,'Neizmirene obaveze JLS'!$A$11:$M$1500,12,FALSE)),0)))</f>
        <v/>
      </c>
      <c r="N971" s="87" t="str">
        <f>IF(A971=0,"",IF($A971&lt;=$A$1,+IF(VLOOKUP(A971,'Rashodi- plan-izvršenje'!$A$8:$M$1500,10,FALSE)&gt;0,VLOOKUP(A971,'Rashodi- plan-izvršenje'!$A$8:$M$1500,11,FALSE),VLOOKUP(A971,'Rashodi- plan-izvršenje'!$A$8:$M$1500,13,FALSE)),+IF($A971&gt;$A$2,IF(VLOOKUP($A971,'Neizmirene obaveze JLS'!$A$8:$M$1500,10,FALSE)&gt;0,VLOOKUP($A971,'Neizmirene obaveze JLS'!$A$11:$M$1500,11,FALSE),VLOOKUP($A971,'Neizmirene obaveze JLS'!$A$11:$M$1500,13,FALSE)),0)))</f>
        <v/>
      </c>
      <c r="O971" s="87" t="str">
        <f>IF(A971=0,"",IF($A971&lt;=$A$1,VALUE(+VLOOKUP($A971,'Rashodi- plan-izvršenje'!$A$8:N$1500,'prenos-P-R-N'!O$1,FALSE)),IF($A971&lt;=A$2,VALUE(VLOOKUP($A971,'Prihodi- plan-izvršenje'!$A$8:$H$500,6,FALSE)),VALUE(VLOOKUP($A971,'Neizmirene obaveze JLS'!$A$8:$N$500,O$1,FALSE)))))</f>
        <v/>
      </c>
      <c r="P971" s="87" t="str">
        <f>IF(A971=0,"",IF(A971=0,0,IF(A971&gt;A$2,'šifarnik K-izvor'!G$3,+IF(Q971&lt;700,+'šifarnik K-izvor'!G$2,'šifarnik K-izvor'!G$1))))</f>
        <v/>
      </c>
      <c r="Q971" s="87">
        <f>IF($A971&lt;=$A$1,VALUE(+VLOOKUP($A971,'Rashodi- plan-izvršenje'!$A$8:O$1500,'prenos-P-R-N'!Q$1,FALSE)),IF($A971&lt;=$A$2,VLOOKUP($A971,'Prihodi- plan-izvršenje'!$A$4:$H$500,4,FALSE),IF($A971&lt;=$A$3,VLOOKUP(A971,'Neizmirene obaveze JLS'!$A$11:O$500,Q$1,FALSE),"")))</f>
        <v>0</v>
      </c>
      <c r="R971" s="88">
        <f>IF($A971&lt;=$A$1,VALUE(+VLOOKUP($A971,'Rashodi- plan-izvršenje'!$A$8:P$1500,'prenos-P-R-N'!R$1,FALSE)),IF($A971&lt;=$A$2,VLOOKUP($A971,'Prihodi- plan-izvršenje'!$A$4:$H$500,7,FALSE),""))</f>
        <v>0</v>
      </c>
      <c r="S971" s="88">
        <f>IF(A971=0,0,IF($A971&lt;=$A$1,VALUE(+VLOOKUP($A971,'Rashodi- plan-izvršenje'!$A$8:Q$1500,'prenos-P-R-N'!S$1,FALSE)),IF($A971&lt;=$A$2,VLOOKUP($A971,'Prihodi- plan-izvršenje'!$A$4:$H$500,8,FALSE),0)))</f>
        <v>0</v>
      </c>
      <c r="T971" s="88" t="str">
        <f>IF($A971&gt;$A$2,VLOOKUP($A971,'Neizmirene obaveze JLS'!$A$11:R$500,R$1,FALSE),"")</f>
        <v/>
      </c>
      <c r="U971" s="88">
        <f>IF($A971&gt;$A$2,VLOOKUP($A971,'Neizmirene obaveze JLS'!$A$11:S$500,S$1,FALSE),0)</f>
        <v>0</v>
      </c>
      <c r="V971" s="88">
        <f t="shared" si="88"/>
        <v>0</v>
      </c>
      <c r="W971" s="74"/>
      <c r="X971" s="74"/>
      <c r="Y971" s="74"/>
      <c r="Z971" s="74"/>
      <c r="AA971" s="193">
        <f t="shared" si="89"/>
        <v>1</v>
      </c>
      <c r="AB971" s="193" t="str">
        <f t="shared" si="90"/>
        <v/>
      </c>
    </row>
    <row r="972" spans="1:28">
      <c r="A972" s="89">
        <f>IF(AND(COUNTIF(A$1:A$3,"&gt;0")=1,MAX(A$8:A971)&lt;A$1),A971+1,IF(AND(COUNTIF(A$1:A$3,"&gt;0")=2,MAX(A$8:A971)&lt;A$2),A971+1,IF(AND(COUNTIF(A$1:A$3,"&gt;0")=3,MAX(A$8:A971)&lt;A$3),A971+1,0)))</f>
        <v>0</v>
      </c>
      <c r="B972" s="89" t="str">
        <f t="shared" si="91"/>
        <v/>
      </c>
      <c r="C972" s="89" t="str">
        <f t="shared" si="92"/>
        <v/>
      </c>
      <c r="D972" s="87" t="str">
        <f>IF($A972=0,"",IF($A972&lt;=$A$1,+VLOOKUP($A972,'Rashodi- plan-izvršenje'!$A$8:B$1500,'prenos-P-R-N'!D$1,FALSE),IF($A972&gt;$A$2,+VLOOKUP($A972,'Neizmirene obaveze JLS'!$A$11:B$500,'prenos-P-R-N'!D$1,FALSE),"")))</f>
        <v/>
      </c>
      <c r="E972" s="87" t="str">
        <f>IF($A972=0,"",IF($A972&lt;=$A$1,+VLOOKUP($A972,'Rashodi- plan-izvršenje'!$A$8:C$1500,'prenos-P-R-N'!E$1,FALSE),IF($A972&gt;$A$2,+VLOOKUP($A972,'Neizmirene obaveze JLS'!$A$11:C$500,'prenos-P-R-N'!E$1,FALSE),"")))</f>
        <v/>
      </c>
      <c r="F972" s="87" t="str">
        <f>IF($A972=0,"",IF($A972&lt;=$A$1,+VLOOKUP($A972,'Rashodi- plan-izvršenje'!$A$8:D$1500,'prenos-P-R-N'!F$1,FALSE),IF($A972&gt;$A$2,+VLOOKUP($A972,'Neizmirene obaveze JLS'!$A$11:D$500,'prenos-P-R-N'!F$1,FALSE),"")))</f>
        <v/>
      </c>
      <c r="G972" s="87" t="str">
        <f>IF($A972=0,"",IF($A972&lt;=$A$1,+VLOOKUP($A972,'Rashodi- plan-izvršenje'!$A$8:E$1500,'prenos-P-R-N'!G$1,FALSE),IF($A972&gt;$A$2,+VLOOKUP($A972,'Neizmirene obaveze JLS'!$A$11:E$500,'prenos-P-R-N'!G$1,FALSE),"")))</f>
        <v/>
      </c>
      <c r="H972" s="87" t="str">
        <f>IF($A972=0,"",IF($A972&lt;=$A$1,+VLOOKUP($A972,'Rashodi- plan-izvršenje'!$A$8:F$1500,'prenos-P-R-N'!H$1,FALSE),IF($A972&gt;$A$2,+VLOOKUP($A972,'Neizmirene obaveze JLS'!$A$11:F$500,'prenos-P-R-N'!H$1,FALSE),"")))</f>
        <v/>
      </c>
      <c r="I972" s="87" t="str">
        <f>IF($A972=0,"",IF($A972&lt;=$A$1,+VLOOKUP($A972,'Rashodi- plan-izvršenje'!$A$8:G$1500,'prenos-P-R-N'!I$1,FALSE),IF($A972&gt;$A$2,+VLOOKUP($A972,'Neizmirene obaveze JLS'!$A$11:G$500,'prenos-P-R-N'!I$1,FALSE),"")))</f>
        <v/>
      </c>
      <c r="J972" s="87" t="str">
        <f>IF($A972=0,"",IF($A972&lt;=$A$1,+VLOOKUP($A972,'Rashodi- plan-izvršenje'!$A$8:H$1500,'prenos-P-R-N'!J$1,FALSE),IF($A972&gt;$A$2,+VLOOKUP($A972,'Neizmirene obaveze JLS'!$A$11:H$500,'prenos-P-R-N'!J$1,FALSE),"")))</f>
        <v/>
      </c>
      <c r="K972" s="87" t="str">
        <f>IF($A972=0,"",IF($A972&lt;=$A$1,+VLOOKUP($A972,'Rashodi- plan-izvršenje'!$A$8:I$1500,'prenos-P-R-N'!K$1,FALSE),IF($A972&gt;$A$2,+VLOOKUP($A972,'Neizmirene obaveze JLS'!$A$11:I$500,'prenos-P-R-N'!K$1,FALSE),"")))</f>
        <v/>
      </c>
      <c r="L972" t="str">
        <f>IF(A972=0,"",IF(A972&lt;=A$1,+IF(VLOOKUP(A972,'Rashodi- plan-izvršenje'!A$8:J$1500,M$1,FALSE)&gt;0,"Програмска активност","Пројекат"),IF(A972&gt;A$2,+IF(VLOOKUP(A972,'Neizmirene obaveze JLS'!A$8:J$2008,M$1,FALSE)&gt;0,"Програмска активност","Пројекат"),"")))</f>
        <v/>
      </c>
      <c r="M972" s="87" t="str">
        <f>IF(A972=0,"",IF($A972&lt;=$A$1,+IF(VLOOKUP($A972,'Rashodi- plan-izvršenje'!$A$8:$M$1500,10,FALSE)&gt;0,VLOOKUP($A972,'Rashodi- plan-izvršenje'!$A$8:$M$1500,10,FALSE),VLOOKUP($A972,'Rashodi- plan-izvršenje'!$A$8:$M$1500,12,FALSE)),+IF($A972&gt;$A$2,IF(VLOOKUP($A972,'Neizmirene obaveze JLS'!$A$8:$M$1500,10,FALSE)&gt;0,VLOOKUP($A972,'Neizmirene obaveze JLS'!$A$11:$M$1500,10,FALSE),VLOOKUP($A972,'Neizmirene obaveze JLS'!$A$11:$M$1500,12,FALSE)),0)))</f>
        <v/>
      </c>
      <c r="N972" s="87" t="str">
        <f>IF(A972=0,"",IF($A972&lt;=$A$1,+IF(VLOOKUP(A972,'Rashodi- plan-izvršenje'!$A$8:$M$1500,10,FALSE)&gt;0,VLOOKUP(A972,'Rashodi- plan-izvršenje'!$A$8:$M$1500,11,FALSE),VLOOKUP(A972,'Rashodi- plan-izvršenje'!$A$8:$M$1500,13,FALSE)),+IF($A972&gt;$A$2,IF(VLOOKUP($A972,'Neizmirene obaveze JLS'!$A$8:$M$1500,10,FALSE)&gt;0,VLOOKUP($A972,'Neizmirene obaveze JLS'!$A$11:$M$1500,11,FALSE),VLOOKUP($A972,'Neizmirene obaveze JLS'!$A$11:$M$1500,13,FALSE)),0)))</f>
        <v/>
      </c>
      <c r="O972" s="87" t="str">
        <f>IF(A972=0,"",IF($A972&lt;=$A$1,VALUE(+VLOOKUP($A972,'Rashodi- plan-izvršenje'!$A$8:N$1500,'prenos-P-R-N'!O$1,FALSE)),IF($A972&lt;=A$2,VALUE(VLOOKUP($A972,'Prihodi- plan-izvršenje'!$A$8:$H$500,6,FALSE)),VALUE(VLOOKUP($A972,'Neizmirene obaveze JLS'!$A$8:$N$500,O$1,FALSE)))))</f>
        <v/>
      </c>
      <c r="P972" s="87" t="str">
        <f>IF(A972=0,"",IF(A972=0,0,IF(A972&gt;A$2,'šifarnik K-izvor'!G$3,+IF(Q972&lt;700,+'šifarnik K-izvor'!G$2,'šifarnik K-izvor'!G$1))))</f>
        <v/>
      </c>
      <c r="Q972" s="87">
        <f>IF($A972&lt;=$A$1,VALUE(+VLOOKUP($A972,'Rashodi- plan-izvršenje'!$A$8:O$1500,'prenos-P-R-N'!Q$1,FALSE)),IF($A972&lt;=$A$2,VLOOKUP($A972,'Prihodi- plan-izvršenje'!$A$4:$H$500,4,FALSE),IF($A972&lt;=$A$3,VLOOKUP(A972,'Neizmirene obaveze JLS'!$A$11:O$500,Q$1,FALSE),"")))</f>
        <v>0</v>
      </c>
      <c r="R972" s="88">
        <f>IF($A972&lt;=$A$1,VALUE(+VLOOKUP($A972,'Rashodi- plan-izvršenje'!$A$8:P$1500,'prenos-P-R-N'!R$1,FALSE)),IF($A972&lt;=$A$2,VLOOKUP($A972,'Prihodi- plan-izvršenje'!$A$4:$H$500,7,FALSE),""))</f>
        <v>0</v>
      </c>
      <c r="S972" s="88">
        <f>IF(A972=0,0,IF($A972&lt;=$A$1,VALUE(+VLOOKUP($A972,'Rashodi- plan-izvršenje'!$A$8:Q$1500,'prenos-P-R-N'!S$1,FALSE)),IF($A972&lt;=$A$2,VLOOKUP($A972,'Prihodi- plan-izvršenje'!$A$4:$H$500,8,FALSE),0)))</f>
        <v>0</v>
      </c>
      <c r="T972" s="88" t="str">
        <f>IF($A972&gt;$A$2,VLOOKUP($A972,'Neizmirene obaveze JLS'!$A$11:R$500,R$1,FALSE),"")</f>
        <v/>
      </c>
      <c r="U972" s="88">
        <f>IF($A972&gt;$A$2,VLOOKUP($A972,'Neizmirene obaveze JLS'!$A$11:S$500,S$1,FALSE),0)</f>
        <v>0</v>
      </c>
      <c r="V972" s="88">
        <f t="shared" si="88"/>
        <v>0</v>
      </c>
      <c r="W972" s="74"/>
      <c r="X972" s="74"/>
      <c r="Y972" s="74"/>
      <c r="Z972" s="74"/>
      <c r="AA972" s="193">
        <f t="shared" si="89"/>
        <v>1</v>
      </c>
      <c r="AB972" s="193" t="str">
        <f t="shared" si="90"/>
        <v/>
      </c>
    </row>
    <row r="973" spans="1:28">
      <c r="A973" s="89">
        <f>IF(AND(COUNTIF(A$1:A$3,"&gt;0")=1,MAX(A$8:A972)&lt;A$1),A972+1,IF(AND(COUNTIF(A$1:A$3,"&gt;0")=2,MAX(A$8:A972)&lt;A$2),A972+1,IF(AND(COUNTIF(A$1:A$3,"&gt;0")=3,MAX(A$8:A972)&lt;A$3),A972+1,0)))</f>
        <v>0</v>
      </c>
      <c r="B973" s="89" t="str">
        <f t="shared" si="91"/>
        <v/>
      </c>
      <c r="C973" s="89" t="str">
        <f t="shared" si="92"/>
        <v/>
      </c>
      <c r="D973" s="87" t="str">
        <f>IF($A973=0,"",IF($A973&lt;=$A$1,+VLOOKUP($A973,'Rashodi- plan-izvršenje'!$A$8:B$1500,'prenos-P-R-N'!D$1,FALSE),IF($A973&gt;$A$2,+VLOOKUP($A973,'Neizmirene obaveze JLS'!$A$11:B$500,'prenos-P-R-N'!D$1,FALSE),"")))</f>
        <v/>
      </c>
      <c r="E973" s="87" t="str">
        <f>IF($A973=0,"",IF($A973&lt;=$A$1,+VLOOKUP($A973,'Rashodi- plan-izvršenje'!$A$8:C$1500,'prenos-P-R-N'!E$1,FALSE),IF($A973&gt;$A$2,+VLOOKUP($A973,'Neizmirene obaveze JLS'!$A$11:C$500,'prenos-P-R-N'!E$1,FALSE),"")))</f>
        <v/>
      </c>
      <c r="F973" s="87" t="str">
        <f>IF($A973=0,"",IF($A973&lt;=$A$1,+VLOOKUP($A973,'Rashodi- plan-izvršenje'!$A$8:D$1500,'prenos-P-R-N'!F$1,FALSE),IF($A973&gt;$A$2,+VLOOKUP($A973,'Neizmirene obaveze JLS'!$A$11:D$500,'prenos-P-R-N'!F$1,FALSE),"")))</f>
        <v/>
      </c>
      <c r="G973" s="87" t="str">
        <f>IF($A973=0,"",IF($A973&lt;=$A$1,+VLOOKUP($A973,'Rashodi- plan-izvršenje'!$A$8:E$1500,'prenos-P-R-N'!G$1,FALSE),IF($A973&gt;$A$2,+VLOOKUP($A973,'Neizmirene obaveze JLS'!$A$11:E$500,'prenos-P-R-N'!G$1,FALSE),"")))</f>
        <v/>
      </c>
      <c r="H973" s="87" t="str">
        <f>IF($A973=0,"",IF($A973&lt;=$A$1,+VLOOKUP($A973,'Rashodi- plan-izvršenje'!$A$8:F$1500,'prenos-P-R-N'!H$1,FALSE),IF($A973&gt;$A$2,+VLOOKUP($A973,'Neizmirene obaveze JLS'!$A$11:F$500,'prenos-P-R-N'!H$1,FALSE),"")))</f>
        <v/>
      </c>
      <c r="I973" s="87" t="str">
        <f>IF($A973=0,"",IF($A973&lt;=$A$1,+VLOOKUP($A973,'Rashodi- plan-izvršenje'!$A$8:G$1500,'prenos-P-R-N'!I$1,FALSE),IF($A973&gt;$A$2,+VLOOKUP($A973,'Neizmirene obaveze JLS'!$A$11:G$500,'prenos-P-R-N'!I$1,FALSE),"")))</f>
        <v/>
      </c>
      <c r="J973" s="87" t="str">
        <f>IF($A973=0,"",IF($A973&lt;=$A$1,+VLOOKUP($A973,'Rashodi- plan-izvršenje'!$A$8:H$1500,'prenos-P-R-N'!J$1,FALSE),IF($A973&gt;$A$2,+VLOOKUP($A973,'Neizmirene obaveze JLS'!$A$11:H$500,'prenos-P-R-N'!J$1,FALSE),"")))</f>
        <v/>
      </c>
      <c r="K973" s="87" t="str">
        <f>IF($A973=0,"",IF($A973&lt;=$A$1,+VLOOKUP($A973,'Rashodi- plan-izvršenje'!$A$8:I$1500,'prenos-P-R-N'!K$1,FALSE),IF($A973&gt;$A$2,+VLOOKUP($A973,'Neizmirene obaveze JLS'!$A$11:I$500,'prenos-P-R-N'!K$1,FALSE),"")))</f>
        <v/>
      </c>
      <c r="L973" t="str">
        <f>IF(A973=0,"",IF(A973&lt;=A$1,+IF(VLOOKUP(A973,'Rashodi- plan-izvršenje'!A$8:J$1500,M$1,FALSE)&gt;0,"Програмска активност","Пројекат"),IF(A973&gt;A$2,+IF(VLOOKUP(A973,'Neizmirene obaveze JLS'!A$8:J$2008,M$1,FALSE)&gt;0,"Програмска активност","Пројекат"),"")))</f>
        <v/>
      </c>
      <c r="M973" s="87" t="str">
        <f>IF(A973=0,"",IF($A973&lt;=$A$1,+IF(VLOOKUP($A973,'Rashodi- plan-izvršenje'!$A$8:$M$1500,10,FALSE)&gt;0,VLOOKUP($A973,'Rashodi- plan-izvršenje'!$A$8:$M$1500,10,FALSE),VLOOKUP($A973,'Rashodi- plan-izvršenje'!$A$8:$M$1500,12,FALSE)),+IF($A973&gt;$A$2,IF(VLOOKUP($A973,'Neizmirene obaveze JLS'!$A$8:$M$1500,10,FALSE)&gt;0,VLOOKUP($A973,'Neizmirene obaveze JLS'!$A$11:$M$1500,10,FALSE),VLOOKUP($A973,'Neizmirene obaveze JLS'!$A$11:$M$1500,12,FALSE)),0)))</f>
        <v/>
      </c>
      <c r="N973" s="87" t="str">
        <f>IF(A973=0,"",IF($A973&lt;=$A$1,+IF(VLOOKUP(A973,'Rashodi- plan-izvršenje'!$A$8:$M$1500,10,FALSE)&gt;0,VLOOKUP(A973,'Rashodi- plan-izvršenje'!$A$8:$M$1500,11,FALSE),VLOOKUP(A973,'Rashodi- plan-izvršenje'!$A$8:$M$1500,13,FALSE)),+IF($A973&gt;$A$2,IF(VLOOKUP($A973,'Neizmirene obaveze JLS'!$A$8:$M$1500,10,FALSE)&gt;0,VLOOKUP($A973,'Neizmirene obaveze JLS'!$A$11:$M$1500,11,FALSE),VLOOKUP($A973,'Neizmirene obaveze JLS'!$A$11:$M$1500,13,FALSE)),0)))</f>
        <v/>
      </c>
      <c r="O973" s="87" t="str">
        <f>IF(A973=0,"",IF($A973&lt;=$A$1,VALUE(+VLOOKUP($A973,'Rashodi- plan-izvršenje'!$A$8:N$1500,'prenos-P-R-N'!O$1,FALSE)),IF($A973&lt;=A$2,VALUE(VLOOKUP($A973,'Prihodi- plan-izvršenje'!$A$8:$H$500,6,FALSE)),VALUE(VLOOKUP($A973,'Neizmirene obaveze JLS'!$A$8:$N$500,O$1,FALSE)))))</f>
        <v/>
      </c>
      <c r="P973" s="87" t="str">
        <f>IF(A973=0,"",IF(A973=0,0,IF(A973&gt;A$2,'šifarnik K-izvor'!G$3,+IF(Q973&lt;700,+'šifarnik K-izvor'!G$2,'šifarnik K-izvor'!G$1))))</f>
        <v/>
      </c>
      <c r="Q973" s="87">
        <f>IF($A973&lt;=$A$1,VALUE(+VLOOKUP($A973,'Rashodi- plan-izvršenje'!$A$8:O$1500,'prenos-P-R-N'!Q$1,FALSE)),IF($A973&lt;=$A$2,VLOOKUP($A973,'Prihodi- plan-izvršenje'!$A$4:$H$500,4,FALSE),IF($A973&lt;=$A$3,VLOOKUP(A973,'Neizmirene obaveze JLS'!$A$11:O$500,Q$1,FALSE),"")))</f>
        <v>0</v>
      </c>
      <c r="R973" s="88">
        <f>IF($A973&lt;=$A$1,VALUE(+VLOOKUP($A973,'Rashodi- plan-izvršenje'!$A$8:P$1500,'prenos-P-R-N'!R$1,FALSE)),IF($A973&lt;=$A$2,VLOOKUP($A973,'Prihodi- plan-izvršenje'!$A$4:$H$500,7,FALSE),""))</f>
        <v>0</v>
      </c>
      <c r="S973" s="88">
        <f>IF(A973=0,0,IF($A973&lt;=$A$1,VALUE(+VLOOKUP($A973,'Rashodi- plan-izvršenje'!$A$8:Q$1500,'prenos-P-R-N'!S$1,FALSE)),IF($A973&lt;=$A$2,VLOOKUP($A973,'Prihodi- plan-izvršenje'!$A$4:$H$500,8,FALSE),0)))</f>
        <v>0</v>
      </c>
      <c r="T973" s="88" t="str">
        <f>IF($A973&gt;$A$2,VLOOKUP($A973,'Neizmirene obaveze JLS'!$A$11:R$500,R$1,FALSE),"")</f>
        <v/>
      </c>
      <c r="U973" s="88">
        <f>IF($A973&gt;$A$2,VLOOKUP($A973,'Neizmirene obaveze JLS'!$A$11:S$500,S$1,FALSE),0)</f>
        <v>0</v>
      </c>
      <c r="V973" s="88">
        <f t="shared" si="88"/>
        <v>0</v>
      </c>
      <c r="W973" s="74"/>
      <c r="X973" s="74"/>
      <c r="Y973" s="74"/>
      <c r="Z973" s="74"/>
      <c r="AA973" s="193">
        <f t="shared" si="89"/>
        <v>1</v>
      </c>
      <c r="AB973" s="193" t="str">
        <f t="shared" si="90"/>
        <v/>
      </c>
    </row>
    <row r="974" spans="1:28">
      <c r="A974" s="89">
        <f>IF(AND(COUNTIF(A$1:A$3,"&gt;0")=1,MAX(A$8:A973)&lt;A$1),A973+1,IF(AND(COUNTIF(A$1:A$3,"&gt;0")=2,MAX(A$8:A973)&lt;A$2),A973+1,IF(AND(COUNTIF(A$1:A$3,"&gt;0")=3,MAX(A$8:A973)&lt;A$3),A973+1,0)))</f>
        <v>0</v>
      </c>
      <c r="B974" s="89" t="str">
        <f t="shared" si="91"/>
        <v/>
      </c>
      <c r="C974" s="89" t="str">
        <f t="shared" si="92"/>
        <v/>
      </c>
      <c r="D974" s="87" t="str">
        <f>IF($A974=0,"",IF($A974&lt;=$A$1,+VLOOKUP($A974,'Rashodi- plan-izvršenje'!$A$8:B$1500,'prenos-P-R-N'!D$1,FALSE),IF($A974&gt;$A$2,+VLOOKUP($A974,'Neizmirene obaveze JLS'!$A$11:B$500,'prenos-P-R-N'!D$1,FALSE),"")))</f>
        <v/>
      </c>
      <c r="E974" s="87" t="str">
        <f>IF($A974=0,"",IF($A974&lt;=$A$1,+VLOOKUP($A974,'Rashodi- plan-izvršenje'!$A$8:C$1500,'prenos-P-R-N'!E$1,FALSE),IF($A974&gt;$A$2,+VLOOKUP($A974,'Neizmirene obaveze JLS'!$A$11:C$500,'prenos-P-R-N'!E$1,FALSE),"")))</f>
        <v/>
      </c>
      <c r="F974" s="87" t="str">
        <f>IF($A974=0,"",IF($A974&lt;=$A$1,+VLOOKUP($A974,'Rashodi- plan-izvršenje'!$A$8:D$1500,'prenos-P-R-N'!F$1,FALSE),IF($A974&gt;$A$2,+VLOOKUP($A974,'Neizmirene obaveze JLS'!$A$11:D$500,'prenos-P-R-N'!F$1,FALSE),"")))</f>
        <v/>
      </c>
      <c r="G974" s="87" t="str">
        <f>IF($A974=0,"",IF($A974&lt;=$A$1,+VLOOKUP($A974,'Rashodi- plan-izvršenje'!$A$8:E$1500,'prenos-P-R-N'!G$1,FALSE),IF($A974&gt;$A$2,+VLOOKUP($A974,'Neizmirene obaveze JLS'!$A$11:E$500,'prenos-P-R-N'!G$1,FALSE),"")))</f>
        <v/>
      </c>
      <c r="H974" s="87" t="str">
        <f>IF($A974=0,"",IF($A974&lt;=$A$1,+VLOOKUP($A974,'Rashodi- plan-izvršenje'!$A$8:F$1500,'prenos-P-R-N'!H$1,FALSE),IF($A974&gt;$A$2,+VLOOKUP($A974,'Neizmirene obaveze JLS'!$A$11:F$500,'prenos-P-R-N'!H$1,FALSE),"")))</f>
        <v/>
      </c>
      <c r="I974" s="87" t="str">
        <f>IF($A974=0,"",IF($A974&lt;=$A$1,+VLOOKUP($A974,'Rashodi- plan-izvršenje'!$A$8:G$1500,'prenos-P-R-N'!I$1,FALSE),IF($A974&gt;$A$2,+VLOOKUP($A974,'Neizmirene obaveze JLS'!$A$11:G$500,'prenos-P-R-N'!I$1,FALSE),"")))</f>
        <v/>
      </c>
      <c r="J974" s="87" t="str">
        <f>IF($A974=0,"",IF($A974&lt;=$A$1,+VLOOKUP($A974,'Rashodi- plan-izvršenje'!$A$8:H$1500,'prenos-P-R-N'!J$1,FALSE),IF($A974&gt;$A$2,+VLOOKUP($A974,'Neizmirene obaveze JLS'!$A$11:H$500,'prenos-P-R-N'!J$1,FALSE),"")))</f>
        <v/>
      </c>
      <c r="K974" s="87" t="str">
        <f>IF($A974=0,"",IF($A974&lt;=$A$1,+VLOOKUP($A974,'Rashodi- plan-izvršenje'!$A$8:I$1500,'prenos-P-R-N'!K$1,FALSE),IF($A974&gt;$A$2,+VLOOKUP($A974,'Neizmirene obaveze JLS'!$A$11:I$500,'prenos-P-R-N'!K$1,FALSE),"")))</f>
        <v/>
      </c>
      <c r="L974" t="str">
        <f>IF(A974=0,"",IF(A974&lt;=A$1,+IF(VLOOKUP(A974,'Rashodi- plan-izvršenje'!A$8:J$1500,M$1,FALSE)&gt;0,"Програмска активност","Пројекат"),IF(A974&gt;A$2,+IF(VLOOKUP(A974,'Neizmirene obaveze JLS'!A$8:J$2008,M$1,FALSE)&gt;0,"Програмска активност","Пројекат"),"")))</f>
        <v/>
      </c>
      <c r="M974" s="87" t="str">
        <f>IF(A974=0,"",IF($A974&lt;=$A$1,+IF(VLOOKUP($A974,'Rashodi- plan-izvršenje'!$A$8:$M$1500,10,FALSE)&gt;0,VLOOKUP($A974,'Rashodi- plan-izvršenje'!$A$8:$M$1500,10,FALSE),VLOOKUP($A974,'Rashodi- plan-izvršenje'!$A$8:$M$1500,12,FALSE)),+IF($A974&gt;$A$2,IF(VLOOKUP($A974,'Neizmirene obaveze JLS'!$A$8:$M$1500,10,FALSE)&gt;0,VLOOKUP($A974,'Neizmirene obaveze JLS'!$A$11:$M$1500,10,FALSE),VLOOKUP($A974,'Neizmirene obaveze JLS'!$A$11:$M$1500,12,FALSE)),0)))</f>
        <v/>
      </c>
      <c r="N974" s="87" t="str">
        <f>IF(A974=0,"",IF($A974&lt;=$A$1,+IF(VLOOKUP(A974,'Rashodi- plan-izvršenje'!$A$8:$M$1500,10,FALSE)&gt;0,VLOOKUP(A974,'Rashodi- plan-izvršenje'!$A$8:$M$1500,11,FALSE),VLOOKUP(A974,'Rashodi- plan-izvršenje'!$A$8:$M$1500,13,FALSE)),+IF($A974&gt;$A$2,IF(VLOOKUP($A974,'Neizmirene obaveze JLS'!$A$8:$M$1500,10,FALSE)&gt;0,VLOOKUP($A974,'Neizmirene obaveze JLS'!$A$11:$M$1500,11,FALSE),VLOOKUP($A974,'Neizmirene obaveze JLS'!$A$11:$M$1500,13,FALSE)),0)))</f>
        <v/>
      </c>
      <c r="O974" s="87" t="str">
        <f>IF(A974=0,"",IF($A974&lt;=$A$1,VALUE(+VLOOKUP($A974,'Rashodi- plan-izvršenje'!$A$8:N$1500,'prenos-P-R-N'!O$1,FALSE)),IF($A974&lt;=A$2,VALUE(VLOOKUP($A974,'Prihodi- plan-izvršenje'!$A$8:$H$500,6,FALSE)),VALUE(VLOOKUP($A974,'Neizmirene obaveze JLS'!$A$8:$N$500,O$1,FALSE)))))</f>
        <v/>
      </c>
      <c r="P974" s="87" t="str">
        <f>IF(A974=0,"",IF(A974=0,0,IF(A974&gt;A$2,'šifarnik K-izvor'!G$3,+IF(Q974&lt;700,+'šifarnik K-izvor'!G$2,'šifarnik K-izvor'!G$1))))</f>
        <v/>
      </c>
      <c r="Q974" s="87">
        <f>IF($A974&lt;=$A$1,VALUE(+VLOOKUP($A974,'Rashodi- plan-izvršenje'!$A$8:O$1500,'prenos-P-R-N'!Q$1,FALSE)),IF($A974&lt;=$A$2,VLOOKUP($A974,'Prihodi- plan-izvršenje'!$A$4:$H$500,4,FALSE),IF($A974&lt;=$A$3,VLOOKUP(A974,'Neizmirene obaveze JLS'!$A$11:O$500,Q$1,FALSE),"")))</f>
        <v>0</v>
      </c>
      <c r="R974" s="88">
        <f>IF($A974&lt;=$A$1,VALUE(+VLOOKUP($A974,'Rashodi- plan-izvršenje'!$A$8:P$1500,'prenos-P-R-N'!R$1,FALSE)),IF($A974&lt;=$A$2,VLOOKUP($A974,'Prihodi- plan-izvršenje'!$A$4:$H$500,7,FALSE),""))</f>
        <v>0</v>
      </c>
      <c r="S974" s="88">
        <f>IF(A974=0,0,IF($A974&lt;=$A$1,VALUE(+VLOOKUP($A974,'Rashodi- plan-izvršenje'!$A$8:Q$1500,'prenos-P-R-N'!S$1,FALSE)),IF($A974&lt;=$A$2,VLOOKUP($A974,'Prihodi- plan-izvršenje'!$A$4:$H$500,8,FALSE),0)))</f>
        <v>0</v>
      </c>
      <c r="T974" s="88" t="str">
        <f>IF($A974&gt;$A$2,VLOOKUP($A974,'Neizmirene obaveze JLS'!$A$11:R$500,R$1,FALSE),"")</f>
        <v/>
      </c>
      <c r="U974" s="88">
        <f>IF($A974&gt;$A$2,VLOOKUP($A974,'Neizmirene obaveze JLS'!$A$11:S$500,S$1,FALSE),0)</f>
        <v>0</v>
      </c>
      <c r="V974" s="88">
        <f t="shared" si="88"/>
        <v>0</v>
      </c>
      <c r="W974" s="74"/>
      <c r="X974" s="74"/>
      <c r="Y974" s="74"/>
      <c r="Z974" s="74"/>
      <c r="AA974" s="193">
        <f t="shared" si="89"/>
        <v>1</v>
      </c>
      <c r="AB974" s="193" t="str">
        <f t="shared" si="90"/>
        <v/>
      </c>
    </row>
    <row r="975" spans="1:28">
      <c r="A975" s="89">
        <f>IF(AND(COUNTIF(A$1:A$3,"&gt;0")=1,MAX(A$8:A974)&lt;A$1),A974+1,IF(AND(COUNTIF(A$1:A$3,"&gt;0")=2,MAX(A$8:A974)&lt;A$2),A974+1,IF(AND(COUNTIF(A$1:A$3,"&gt;0")=3,MAX(A$8:A974)&lt;A$3),A974+1,0)))</f>
        <v>0</v>
      </c>
      <c r="B975" s="89" t="str">
        <f t="shared" si="91"/>
        <v/>
      </c>
      <c r="C975" s="89" t="str">
        <f t="shared" si="92"/>
        <v/>
      </c>
      <c r="D975" s="87" t="str">
        <f>IF($A975=0,"",IF($A975&lt;=$A$1,+VLOOKUP($A975,'Rashodi- plan-izvršenje'!$A$8:B$1500,'prenos-P-R-N'!D$1,FALSE),IF($A975&gt;$A$2,+VLOOKUP($A975,'Neizmirene obaveze JLS'!$A$11:B$500,'prenos-P-R-N'!D$1,FALSE),"")))</f>
        <v/>
      </c>
      <c r="E975" s="87" t="str">
        <f>IF($A975=0,"",IF($A975&lt;=$A$1,+VLOOKUP($A975,'Rashodi- plan-izvršenje'!$A$8:C$1500,'prenos-P-R-N'!E$1,FALSE),IF($A975&gt;$A$2,+VLOOKUP($A975,'Neizmirene obaveze JLS'!$A$11:C$500,'prenos-P-R-N'!E$1,FALSE),"")))</f>
        <v/>
      </c>
      <c r="F975" s="87" t="str">
        <f>IF($A975=0,"",IF($A975&lt;=$A$1,+VLOOKUP($A975,'Rashodi- plan-izvršenje'!$A$8:D$1500,'prenos-P-R-N'!F$1,FALSE),IF($A975&gt;$A$2,+VLOOKUP($A975,'Neizmirene obaveze JLS'!$A$11:D$500,'prenos-P-R-N'!F$1,FALSE),"")))</f>
        <v/>
      </c>
      <c r="G975" s="87" t="str">
        <f>IF($A975=0,"",IF($A975&lt;=$A$1,+VLOOKUP($A975,'Rashodi- plan-izvršenje'!$A$8:E$1500,'prenos-P-R-N'!G$1,FALSE),IF($A975&gt;$A$2,+VLOOKUP($A975,'Neizmirene obaveze JLS'!$A$11:E$500,'prenos-P-R-N'!G$1,FALSE),"")))</f>
        <v/>
      </c>
      <c r="H975" s="87" t="str">
        <f>IF($A975=0,"",IF($A975&lt;=$A$1,+VLOOKUP($A975,'Rashodi- plan-izvršenje'!$A$8:F$1500,'prenos-P-R-N'!H$1,FALSE),IF($A975&gt;$A$2,+VLOOKUP($A975,'Neizmirene obaveze JLS'!$A$11:F$500,'prenos-P-R-N'!H$1,FALSE),"")))</f>
        <v/>
      </c>
      <c r="I975" s="87" t="str">
        <f>IF($A975=0,"",IF($A975&lt;=$A$1,+VLOOKUP($A975,'Rashodi- plan-izvršenje'!$A$8:G$1500,'prenos-P-R-N'!I$1,FALSE),IF($A975&gt;$A$2,+VLOOKUP($A975,'Neizmirene obaveze JLS'!$A$11:G$500,'prenos-P-R-N'!I$1,FALSE),"")))</f>
        <v/>
      </c>
      <c r="J975" s="87" t="str">
        <f>IF($A975=0,"",IF($A975&lt;=$A$1,+VLOOKUP($A975,'Rashodi- plan-izvršenje'!$A$8:H$1500,'prenos-P-R-N'!J$1,FALSE),IF($A975&gt;$A$2,+VLOOKUP($A975,'Neizmirene obaveze JLS'!$A$11:H$500,'prenos-P-R-N'!J$1,FALSE),"")))</f>
        <v/>
      </c>
      <c r="K975" s="87" t="str">
        <f>IF($A975=0,"",IF($A975&lt;=$A$1,+VLOOKUP($A975,'Rashodi- plan-izvršenje'!$A$8:I$1500,'prenos-P-R-N'!K$1,FALSE),IF($A975&gt;$A$2,+VLOOKUP($A975,'Neizmirene obaveze JLS'!$A$11:I$500,'prenos-P-R-N'!K$1,FALSE),"")))</f>
        <v/>
      </c>
      <c r="L975" t="str">
        <f>IF(A975=0,"",IF(A975&lt;=A$1,+IF(VLOOKUP(A975,'Rashodi- plan-izvršenje'!A$8:J$1500,M$1,FALSE)&gt;0,"Програмска активност","Пројекат"),IF(A975&gt;A$2,+IF(VLOOKUP(A975,'Neizmirene obaveze JLS'!A$8:J$2008,M$1,FALSE)&gt;0,"Програмска активност","Пројекат"),"")))</f>
        <v/>
      </c>
      <c r="M975" s="87" t="str">
        <f>IF(A975=0,"",IF($A975&lt;=$A$1,+IF(VLOOKUP($A975,'Rashodi- plan-izvršenje'!$A$8:$M$1500,10,FALSE)&gt;0,VLOOKUP($A975,'Rashodi- plan-izvršenje'!$A$8:$M$1500,10,FALSE),VLOOKUP($A975,'Rashodi- plan-izvršenje'!$A$8:$M$1500,12,FALSE)),+IF($A975&gt;$A$2,IF(VLOOKUP($A975,'Neizmirene obaveze JLS'!$A$8:$M$1500,10,FALSE)&gt;0,VLOOKUP($A975,'Neizmirene obaveze JLS'!$A$11:$M$1500,10,FALSE),VLOOKUP($A975,'Neizmirene obaveze JLS'!$A$11:$M$1500,12,FALSE)),0)))</f>
        <v/>
      </c>
      <c r="N975" s="87" t="str">
        <f>IF(A975=0,"",IF($A975&lt;=$A$1,+IF(VLOOKUP(A975,'Rashodi- plan-izvršenje'!$A$8:$M$1500,10,FALSE)&gt;0,VLOOKUP(A975,'Rashodi- plan-izvršenje'!$A$8:$M$1500,11,FALSE),VLOOKUP(A975,'Rashodi- plan-izvršenje'!$A$8:$M$1500,13,FALSE)),+IF($A975&gt;$A$2,IF(VLOOKUP($A975,'Neizmirene obaveze JLS'!$A$8:$M$1500,10,FALSE)&gt;0,VLOOKUP($A975,'Neizmirene obaveze JLS'!$A$11:$M$1500,11,FALSE),VLOOKUP($A975,'Neizmirene obaveze JLS'!$A$11:$M$1500,13,FALSE)),0)))</f>
        <v/>
      </c>
      <c r="O975" s="87" t="str">
        <f>IF(A975=0,"",IF($A975&lt;=$A$1,VALUE(+VLOOKUP($A975,'Rashodi- plan-izvršenje'!$A$8:N$1500,'prenos-P-R-N'!O$1,FALSE)),IF($A975&lt;=A$2,VALUE(VLOOKUP($A975,'Prihodi- plan-izvršenje'!$A$8:$H$500,6,FALSE)),VALUE(VLOOKUP($A975,'Neizmirene obaveze JLS'!$A$8:$N$500,O$1,FALSE)))))</f>
        <v/>
      </c>
      <c r="P975" s="87" t="str">
        <f>IF(A975=0,"",IF(A975=0,0,IF(A975&gt;A$2,'šifarnik K-izvor'!G$3,+IF(Q975&lt;700,+'šifarnik K-izvor'!G$2,'šifarnik K-izvor'!G$1))))</f>
        <v/>
      </c>
      <c r="Q975" s="87">
        <f>IF($A975&lt;=$A$1,VALUE(+VLOOKUP($A975,'Rashodi- plan-izvršenje'!$A$8:O$1500,'prenos-P-R-N'!Q$1,FALSE)),IF($A975&lt;=$A$2,VLOOKUP($A975,'Prihodi- plan-izvršenje'!$A$4:$H$500,4,FALSE),IF($A975&lt;=$A$3,VLOOKUP(A975,'Neizmirene obaveze JLS'!$A$11:O$500,Q$1,FALSE),"")))</f>
        <v>0</v>
      </c>
      <c r="R975" s="88">
        <f>IF($A975&lt;=$A$1,VALUE(+VLOOKUP($A975,'Rashodi- plan-izvršenje'!$A$8:P$1500,'prenos-P-R-N'!R$1,FALSE)),IF($A975&lt;=$A$2,VLOOKUP($A975,'Prihodi- plan-izvršenje'!$A$4:$H$500,7,FALSE),""))</f>
        <v>0</v>
      </c>
      <c r="S975" s="88">
        <f>IF(A975=0,0,IF($A975&lt;=$A$1,VALUE(+VLOOKUP($A975,'Rashodi- plan-izvršenje'!$A$8:Q$1500,'prenos-P-R-N'!S$1,FALSE)),IF($A975&lt;=$A$2,VLOOKUP($A975,'Prihodi- plan-izvršenje'!$A$4:$H$500,8,FALSE),0)))</f>
        <v>0</v>
      </c>
      <c r="T975" s="88" t="str">
        <f>IF($A975&gt;$A$2,VLOOKUP($A975,'Neizmirene obaveze JLS'!$A$11:R$500,R$1,FALSE),"")</f>
        <v/>
      </c>
      <c r="U975" s="88">
        <f>IF($A975&gt;$A$2,VLOOKUP($A975,'Neizmirene obaveze JLS'!$A$11:S$500,S$1,FALSE),0)</f>
        <v>0</v>
      </c>
      <c r="V975" s="88">
        <f t="shared" si="88"/>
        <v>0</v>
      </c>
      <c r="W975" s="74"/>
      <c r="X975" s="74"/>
      <c r="Y975" s="74"/>
      <c r="Z975" s="74"/>
      <c r="AA975" s="193">
        <f t="shared" si="89"/>
        <v>1</v>
      </c>
      <c r="AB975" s="193" t="str">
        <f t="shared" si="90"/>
        <v/>
      </c>
    </row>
    <row r="976" spans="1:28">
      <c r="A976" s="89">
        <f>IF(AND(COUNTIF(A$1:A$3,"&gt;0")=1,MAX(A$8:A975)&lt;A$1),A975+1,IF(AND(COUNTIF(A$1:A$3,"&gt;0")=2,MAX(A$8:A975)&lt;A$2),A975+1,IF(AND(COUNTIF(A$1:A$3,"&gt;0")=3,MAX(A$8:A975)&lt;A$3),A975+1,0)))</f>
        <v>0</v>
      </c>
      <c r="B976" s="89" t="str">
        <f t="shared" si="91"/>
        <v/>
      </c>
      <c r="C976" s="89" t="str">
        <f t="shared" si="92"/>
        <v/>
      </c>
      <c r="D976" s="87" t="str">
        <f>IF($A976=0,"",IF($A976&lt;=$A$1,+VLOOKUP($A976,'Rashodi- plan-izvršenje'!$A$8:B$1500,'prenos-P-R-N'!D$1,FALSE),IF($A976&gt;$A$2,+VLOOKUP($A976,'Neizmirene obaveze JLS'!$A$11:B$500,'prenos-P-R-N'!D$1,FALSE),"")))</f>
        <v/>
      </c>
      <c r="E976" s="87" t="str">
        <f>IF($A976=0,"",IF($A976&lt;=$A$1,+VLOOKUP($A976,'Rashodi- plan-izvršenje'!$A$8:C$1500,'prenos-P-R-N'!E$1,FALSE),IF($A976&gt;$A$2,+VLOOKUP($A976,'Neizmirene obaveze JLS'!$A$11:C$500,'prenos-P-R-N'!E$1,FALSE),"")))</f>
        <v/>
      </c>
      <c r="F976" s="87" t="str">
        <f>IF($A976=0,"",IF($A976&lt;=$A$1,+VLOOKUP($A976,'Rashodi- plan-izvršenje'!$A$8:D$1500,'prenos-P-R-N'!F$1,FALSE),IF($A976&gt;$A$2,+VLOOKUP($A976,'Neizmirene obaveze JLS'!$A$11:D$500,'prenos-P-R-N'!F$1,FALSE),"")))</f>
        <v/>
      </c>
      <c r="G976" s="87" t="str">
        <f>IF($A976=0,"",IF($A976&lt;=$A$1,+VLOOKUP($A976,'Rashodi- plan-izvršenje'!$A$8:E$1500,'prenos-P-R-N'!G$1,FALSE),IF($A976&gt;$A$2,+VLOOKUP($A976,'Neizmirene obaveze JLS'!$A$11:E$500,'prenos-P-R-N'!G$1,FALSE),"")))</f>
        <v/>
      </c>
      <c r="H976" s="87" t="str">
        <f>IF($A976=0,"",IF($A976&lt;=$A$1,+VLOOKUP($A976,'Rashodi- plan-izvršenje'!$A$8:F$1500,'prenos-P-R-N'!H$1,FALSE),IF($A976&gt;$A$2,+VLOOKUP($A976,'Neizmirene obaveze JLS'!$A$11:F$500,'prenos-P-R-N'!H$1,FALSE),"")))</f>
        <v/>
      </c>
      <c r="I976" s="87" t="str">
        <f>IF($A976=0,"",IF($A976&lt;=$A$1,+VLOOKUP($A976,'Rashodi- plan-izvršenje'!$A$8:G$1500,'prenos-P-R-N'!I$1,FALSE),IF($A976&gt;$A$2,+VLOOKUP($A976,'Neizmirene obaveze JLS'!$A$11:G$500,'prenos-P-R-N'!I$1,FALSE),"")))</f>
        <v/>
      </c>
      <c r="J976" s="87" t="str">
        <f>IF($A976=0,"",IF($A976&lt;=$A$1,+VLOOKUP($A976,'Rashodi- plan-izvršenje'!$A$8:H$1500,'prenos-P-R-N'!J$1,FALSE),IF($A976&gt;$A$2,+VLOOKUP($A976,'Neizmirene obaveze JLS'!$A$11:H$500,'prenos-P-R-N'!J$1,FALSE),"")))</f>
        <v/>
      </c>
      <c r="K976" s="87" t="str">
        <f>IF($A976=0,"",IF($A976&lt;=$A$1,+VLOOKUP($A976,'Rashodi- plan-izvršenje'!$A$8:I$1500,'prenos-P-R-N'!K$1,FALSE),IF($A976&gt;$A$2,+VLOOKUP($A976,'Neizmirene obaveze JLS'!$A$11:I$500,'prenos-P-R-N'!K$1,FALSE),"")))</f>
        <v/>
      </c>
      <c r="L976" t="str">
        <f>IF(A976=0,"",IF(A976&lt;=A$1,+IF(VLOOKUP(A976,'Rashodi- plan-izvršenje'!A$8:J$1500,M$1,FALSE)&gt;0,"Програмска активност","Пројекат"),IF(A976&gt;A$2,+IF(VLOOKUP(A976,'Neizmirene obaveze JLS'!A$8:J$2008,M$1,FALSE)&gt;0,"Програмска активност","Пројекат"),"")))</f>
        <v/>
      </c>
      <c r="M976" s="87" t="str">
        <f>IF(A976=0,"",IF($A976&lt;=$A$1,+IF(VLOOKUP($A976,'Rashodi- plan-izvršenje'!$A$8:$M$1500,10,FALSE)&gt;0,VLOOKUP($A976,'Rashodi- plan-izvršenje'!$A$8:$M$1500,10,FALSE),VLOOKUP($A976,'Rashodi- plan-izvršenje'!$A$8:$M$1500,12,FALSE)),+IF($A976&gt;$A$2,IF(VLOOKUP($A976,'Neizmirene obaveze JLS'!$A$8:$M$1500,10,FALSE)&gt;0,VLOOKUP($A976,'Neizmirene obaveze JLS'!$A$11:$M$1500,10,FALSE),VLOOKUP($A976,'Neizmirene obaveze JLS'!$A$11:$M$1500,12,FALSE)),0)))</f>
        <v/>
      </c>
      <c r="N976" s="87" t="str">
        <f>IF(A976=0,"",IF($A976&lt;=$A$1,+IF(VLOOKUP(A976,'Rashodi- plan-izvršenje'!$A$8:$M$1500,10,FALSE)&gt;0,VLOOKUP(A976,'Rashodi- plan-izvršenje'!$A$8:$M$1500,11,FALSE),VLOOKUP(A976,'Rashodi- plan-izvršenje'!$A$8:$M$1500,13,FALSE)),+IF($A976&gt;$A$2,IF(VLOOKUP($A976,'Neizmirene obaveze JLS'!$A$8:$M$1500,10,FALSE)&gt;0,VLOOKUP($A976,'Neizmirene obaveze JLS'!$A$11:$M$1500,11,FALSE),VLOOKUP($A976,'Neizmirene obaveze JLS'!$A$11:$M$1500,13,FALSE)),0)))</f>
        <v/>
      </c>
      <c r="O976" s="87" t="str">
        <f>IF(A976=0,"",IF($A976&lt;=$A$1,VALUE(+VLOOKUP($A976,'Rashodi- plan-izvršenje'!$A$8:N$1500,'prenos-P-R-N'!O$1,FALSE)),IF($A976&lt;=A$2,VALUE(VLOOKUP($A976,'Prihodi- plan-izvršenje'!$A$8:$H$500,6,FALSE)),VALUE(VLOOKUP($A976,'Neizmirene obaveze JLS'!$A$8:$N$500,O$1,FALSE)))))</f>
        <v/>
      </c>
      <c r="P976" s="87" t="str">
        <f>IF(A976=0,"",IF(A976=0,0,IF(A976&gt;A$2,'šifarnik K-izvor'!G$3,+IF(Q976&lt;700,+'šifarnik K-izvor'!G$2,'šifarnik K-izvor'!G$1))))</f>
        <v/>
      </c>
      <c r="Q976" s="87">
        <f>IF($A976&lt;=$A$1,VALUE(+VLOOKUP($A976,'Rashodi- plan-izvršenje'!$A$8:O$1500,'prenos-P-R-N'!Q$1,FALSE)),IF($A976&lt;=$A$2,VLOOKUP($A976,'Prihodi- plan-izvršenje'!$A$4:$H$500,4,FALSE),IF($A976&lt;=$A$3,VLOOKUP(A976,'Neizmirene obaveze JLS'!$A$11:O$500,Q$1,FALSE),"")))</f>
        <v>0</v>
      </c>
      <c r="R976" s="88">
        <f>IF($A976&lt;=$A$1,VALUE(+VLOOKUP($A976,'Rashodi- plan-izvršenje'!$A$8:P$1500,'prenos-P-R-N'!R$1,FALSE)),IF($A976&lt;=$A$2,VLOOKUP($A976,'Prihodi- plan-izvršenje'!$A$4:$H$500,7,FALSE),""))</f>
        <v>0</v>
      </c>
      <c r="S976" s="88">
        <f>IF(A976=0,0,IF($A976&lt;=$A$1,VALUE(+VLOOKUP($A976,'Rashodi- plan-izvršenje'!$A$8:Q$1500,'prenos-P-R-N'!S$1,FALSE)),IF($A976&lt;=$A$2,VLOOKUP($A976,'Prihodi- plan-izvršenje'!$A$4:$H$500,8,FALSE),0)))</f>
        <v>0</v>
      </c>
      <c r="T976" s="88" t="str">
        <f>IF($A976&gt;$A$2,VLOOKUP($A976,'Neizmirene obaveze JLS'!$A$11:R$500,R$1,FALSE),"")</f>
        <v/>
      </c>
      <c r="U976" s="88">
        <f>IF($A976&gt;$A$2,VLOOKUP($A976,'Neizmirene obaveze JLS'!$A$11:S$500,S$1,FALSE),0)</f>
        <v>0</v>
      </c>
      <c r="V976" s="88">
        <f t="shared" si="88"/>
        <v>0</v>
      </c>
      <c r="W976" s="74"/>
      <c r="X976" s="74"/>
      <c r="Y976" s="74"/>
      <c r="Z976" s="74"/>
      <c r="AA976" s="193">
        <f t="shared" si="89"/>
        <v>1</v>
      </c>
      <c r="AB976" s="193" t="str">
        <f t="shared" si="90"/>
        <v/>
      </c>
    </row>
    <row r="977" spans="1:28">
      <c r="A977" s="89">
        <f>IF(AND(COUNTIF(A$1:A$3,"&gt;0")=1,MAX(A$8:A976)&lt;A$1),A976+1,IF(AND(COUNTIF(A$1:A$3,"&gt;0")=2,MAX(A$8:A976)&lt;A$2),A976+1,IF(AND(COUNTIF(A$1:A$3,"&gt;0")=3,MAX(A$8:A976)&lt;A$3),A976+1,0)))</f>
        <v>0</v>
      </c>
      <c r="B977" s="89" t="str">
        <f t="shared" si="91"/>
        <v/>
      </c>
      <c r="C977" s="89" t="str">
        <f t="shared" si="92"/>
        <v/>
      </c>
      <c r="D977" s="87" t="str">
        <f>IF($A977=0,"",IF($A977&lt;=$A$1,+VLOOKUP($A977,'Rashodi- plan-izvršenje'!$A$8:B$1500,'prenos-P-R-N'!D$1,FALSE),IF($A977&gt;$A$2,+VLOOKUP($A977,'Neizmirene obaveze JLS'!$A$11:B$500,'prenos-P-R-N'!D$1,FALSE),"")))</f>
        <v/>
      </c>
      <c r="E977" s="87" t="str">
        <f>IF($A977=0,"",IF($A977&lt;=$A$1,+VLOOKUP($A977,'Rashodi- plan-izvršenje'!$A$8:C$1500,'prenos-P-R-N'!E$1,FALSE),IF($A977&gt;$A$2,+VLOOKUP($A977,'Neizmirene obaveze JLS'!$A$11:C$500,'prenos-P-R-N'!E$1,FALSE),"")))</f>
        <v/>
      </c>
      <c r="F977" s="87" t="str">
        <f>IF($A977=0,"",IF($A977&lt;=$A$1,+VLOOKUP($A977,'Rashodi- plan-izvršenje'!$A$8:D$1500,'prenos-P-R-N'!F$1,FALSE),IF($A977&gt;$A$2,+VLOOKUP($A977,'Neizmirene obaveze JLS'!$A$11:D$500,'prenos-P-R-N'!F$1,FALSE),"")))</f>
        <v/>
      </c>
      <c r="G977" s="87" t="str">
        <f>IF($A977=0,"",IF($A977&lt;=$A$1,+VLOOKUP($A977,'Rashodi- plan-izvršenje'!$A$8:E$1500,'prenos-P-R-N'!G$1,FALSE),IF($A977&gt;$A$2,+VLOOKUP($A977,'Neizmirene obaveze JLS'!$A$11:E$500,'prenos-P-R-N'!G$1,FALSE),"")))</f>
        <v/>
      </c>
      <c r="H977" s="87" t="str">
        <f>IF($A977=0,"",IF($A977&lt;=$A$1,+VLOOKUP($A977,'Rashodi- plan-izvršenje'!$A$8:F$1500,'prenos-P-R-N'!H$1,FALSE),IF($A977&gt;$A$2,+VLOOKUP($A977,'Neizmirene obaveze JLS'!$A$11:F$500,'prenos-P-R-N'!H$1,FALSE),"")))</f>
        <v/>
      </c>
      <c r="I977" s="87" t="str">
        <f>IF($A977=0,"",IF($A977&lt;=$A$1,+VLOOKUP($A977,'Rashodi- plan-izvršenje'!$A$8:G$1500,'prenos-P-R-N'!I$1,FALSE),IF($A977&gt;$A$2,+VLOOKUP($A977,'Neizmirene obaveze JLS'!$A$11:G$500,'prenos-P-R-N'!I$1,FALSE),"")))</f>
        <v/>
      </c>
      <c r="J977" s="87" t="str">
        <f>IF($A977=0,"",IF($A977&lt;=$A$1,+VLOOKUP($A977,'Rashodi- plan-izvršenje'!$A$8:H$1500,'prenos-P-R-N'!J$1,FALSE),IF($A977&gt;$A$2,+VLOOKUP($A977,'Neizmirene obaveze JLS'!$A$11:H$500,'prenos-P-R-N'!J$1,FALSE),"")))</f>
        <v/>
      </c>
      <c r="K977" s="87" t="str">
        <f>IF($A977=0,"",IF($A977&lt;=$A$1,+VLOOKUP($A977,'Rashodi- plan-izvršenje'!$A$8:I$1500,'prenos-P-R-N'!K$1,FALSE),IF($A977&gt;$A$2,+VLOOKUP($A977,'Neizmirene obaveze JLS'!$A$11:I$500,'prenos-P-R-N'!K$1,FALSE),"")))</f>
        <v/>
      </c>
      <c r="L977" t="str">
        <f>IF(A977=0,"",IF(A977&lt;=A$1,+IF(VLOOKUP(A977,'Rashodi- plan-izvršenje'!A$8:J$1500,M$1,FALSE)&gt;0,"Програмска активност","Пројекат"),IF(A977&gt;A$2,+IF(VLOOKUP(A977,'Neizmirene obaveze JLS'!A$8:J$2008,M$1,FALSE)&gt;0,"Програмска активност","Пројекат"),"")))</f>
        <v/>
      </c>
      <c r="M977" s="87" t="str">
        <f>IF(A977=0,"",IF($A977&lt;=$A$1,+IF(VLOOKUP($A977,'Rashodi- plan-izvršenje'!$A$8:$M$1500,10,FALSE)&gt;0,VLOOKUP($A977,'Rashodi- plan-izvršenje'!$A$8:$M$1500,10,FALSE),VLOOKUP($A977,'Rashodi- plan-izvršenje'!$A$8:$M$1500,12,FALSE)),+IF($A977&gt;$A$2,IF(VLOOKUP($A977,'Neizmirene obaveze JLS'!$A$8:$M$1500,10,FALSE)&gt;0,VLOOKUP($A977,'Neizmirene obaveze JLS'!$A$11:$M$1500,10,FALSE),VLOOKUP($A977,'Neizmirene obaveze JLS'!$A$11:$M$1500,12,FALSE)),0)))</f>
        <v/>
      </c>
      <c r="N977" s="87" t="str">
        <f>IF(A977=0,"",IF($A977&lt;=$A$1,+IF(VLOOKUP(A977,'Rashodi- plan-izvršenje'!$A$8:$M$1500,10,FALSE)&gt;0,VLOOKUP(A977,'Rashodi- plan-izvršenje'!$A$8:$M$1500,11,FALSE),VLOOKUP(A977,'Rashodi- plan-izvršenje'!$A$8:$M$1500,13,FALSE)),+IF($A977&gt;$A$2,IF(VLOOKUP($A977,'Neizmirene obaveze JLS'!$A$8:$M$1500,10,FALSE)&gt;0,VLOOKUP($A977,'Neizmirene obaveze JLS'!$A$11:$M$1500,11,FALSE),VLOOKUP($A977,'Neizmirene obaveze JLS'!$A$11:$M$1500,13,FALSE)),0)))</f>
        <v/>
      </c>
      <c r="O977" s="87" t="str">
        <f>IF(A977=0,"",IF($A977&lt;=$A$1,VALUE(+VLOOKUP($A977,'Rashodi- plan-izvršenje'!$A$8:N$1500,'prenos-P-R-N'!O$1,FALSE)),IF($A977&lt;=A$2,VALUE(VLOOKUP($A977,'Prihodi- plan-izvršenje'!$A$8:$H$500,6,FALSE)),VALUE(VLOOKUP($A977,'Neizmirene obaveze JLS'!$A$8:$N$500,O$1,FALSE)))))</f>
        <v/>
      </c>
      <c r="P977" s="87" t="str">
        <f>IF(A977=0,"",IF(A977=0,0,IF(A977&gt;A$2,'šifarnik K-izvor'!G$3,+IF(Q977&lt;700,+'šifarnik K-izvor'!G$2,'šifarnik K-izvor'!G$1))))</f>
        <v/>
      </c>
      <c r="Q977" s="87">
        <f>IF($A977&lt;=$A$1,VALUE(+VLOOKUP($A977,'Rashodi- plan-izvršenje'!$A$8:O$1500,'prenos-P-R-N'!Q$1,FALSE)),IF($A977&lt;=$A$2,VLOOKUP($A977,'Prihodi- plan-izvršenje'!$A$4:$H$500,4,FALSE),IF($A977&lt;=$A$3,VLOOKUP(A977,'Neizmirene obaveze JLS'!$A$11:O$500,Q$1,FALSE),"")))</f>
        <v>0</v>
      </c>
      <c r="R977" s="88">
        <f>IF($A977&lt;=$A$1,VALUE(+VLOOKUP($A977,'Rashodi- plan-izvršenje'!$A$8:P$1500,'prenos-P-R-N'!R$1,FALSE)),IF($A977&lt;=$A$2,VLOOKUP($A977,'Prihodi- plan-izvršenje'!$A$4:$H$500,7,FALSE),""))</f>
        <v>0</v>
      </c>
      <c r="S977" s="88">
        <f>IF(A977=0,0,IF($A977&lt;=$A$1,VALUE(+VLOOKUP($A977,'Rashodi- plan-izvršenje'!$A$8:Q$1500,'prenos-P-R-N'!S$1,FALSE)),IF($A977&lt;=$A$2,VLOOKUP($A977,'Prihodi- plan-izvršenje'!$A$4:$H$500,8,FALSE),0)))</f>
        <v>0</v>
      </c>
      <c r="T977" s="88" t="str">
        <f>IF($A977&gt;$A$2,VLOOKUP($A977,'Neizmirene obaveze JLS'!$A$11:R$500,R$1,FALSE),"")</f>
        <v/>
      </c>
      <c r="U977" s="88">
        <f>IF($A977&gt;$A$2,VLOOKUP($A977,'Neizmirene obaveze JLS'!$A$11:S$500,S$1,FALSE),0)</f>
        <v>0</v>
      </c>
      <c r="V977" s="88">
        <f t="shared" si="88"/>
        <v>0</v>
      </c>
      <c r="W977" s="74"/>
      <c r="X977" s="74"/>
      <c r="Y977" s="74"/>
      <c r="Z977" s="74"/>
      <c r="AA977" s="193">
        <f t="shared" si="89"/>
        <v>1</v>
      </c>
      <c r="AB977" s="193" t="str">
        <f t="shared" si="90"/>
        <v/>
      </c>
    </row>
    <row r="978" spans="1:28">
      <c r="A978" s="89">
        <f>IF(AND(COUNTIF(A$1:A$3,"&gt;0")=1,MAX(A$8:A977)&lt;A$1),A977+1,IF(AND(COUNTIF(A$1:A$3,"&gt;0")=2,MAX(A$8:A977)&lt;A$2),A977+1,IF(AND(COUNTIF(A$1:A$3,"&gt;0")=3,MAX(A$8:A977)&lt;A$3),A977+1,0)))</f>
        <v>0</v>
      </c>
      <c r="B978" s="89" t="str">
        <f t="shared" si="91"/>
        <v/>
      </c>
      <c r="C978" s="89" t="str">
        <f t="shared" si="92"/>
        <v/>
      </c>
      <c r="D978" s="87" t="str">
        <f>IF($A978=0,"",IF($A978&lt;=$A$1,+VLOOKUP($A978,'Rashodi- plan-izvršenje'!$A$8:B$1500,'prenos-P-R-N'!D$1,FALSE),IF($A978&gt;$A$2,+VLOOKUP($A978,'Neizmirene obaveze JLS'!$A$11:B$500,'prenos-P-R-N'!D$1,FALSE),"")))</f>
        <v/>
      </c>
      <c r="E978" s="87" t="str">
        <f>IF($A978=0,"",IF($A978&lt;=$A$1,+VLOOKUP($A978,'Rashodi- plan-izvršenje'!$A$8:C$1500,'prenos-P-R-N'!E$1,FALSE),IF($A978&gt;$A$2,+VLOOKUP($A978,'Neizmirene obaveze JLS'!$A$11:C$500,'prenos-P-R-N'!E$1,FALSE),"")))</f>
        <v/>
      </c>
      <c r="F978" s="87" t="str">
        <f>IF($A978=0,"",IF($A978&lt;=$A$1,+VLOOKUP($A978,'Rashodi- plan-izvršenje'!$A$8:D$1500,'prenos-P-R-N'!F$1,FALSE),IF($A978&gt;$A$2,+VLOOKUP($A978,'Neizmirene obaveze JLS'!$A$11:D$500,'prenos-P-R-N'!F$1,FALSE),"")))</f>
        <v/>
      </c>
      <c r="G978" s="87" t="str">
        <f>IF($A978=0,"",IF($A978&lt;=$A$1,+VLOOKUP($A978,'Rashodi- plan-izvršenje'!$A$8:E$1500,'prenos-P-R-N'!G$1,FALSE),IF($A978&gt;$A$2,+VLOOKUP($A978,'Neizmirene obaveze JLS'!$A$11:E$500,'prenos-P-R-N'!G$1,FALSE),"")))</f>
        <v/>
      </c>
      <c r="H978" s="87" t="str">
        <f>IF($A978=0,"",IF($A978&lt;=$A$1,+VLOOKUP($A978,'Rashodi- plan-izvršenje'!$A$8:F$1500,'prenos-P-R-N'!H$1,FALSE),IF($A978&gt;$A$2,+VLOOKUP($A978,'Neizmirene obaveze JLS'!$A$11:F$500,'prenos-P-R-N'!H$1,FALSE),"")))</f>
        <v/>
      </c>
      <c r="I978" s="87" t="str">
        <f>IF($A978=0,"",IF($A978&lt;=$A$1,+VLOOKUP($A978,'Rashodi- plan-izvršenje'!$A$8:G$1500,'prenos-P-R-N'!I$1,FALSE),IF($A978&gt;$A$2,+VLOOKUP($A978,'Neizmirene obaveze JLS'!$A$11:G$500,'prenos-P-R-N'!I$1,FALSE),"")))</f>
        <v/>
      </c>
      <c r="J978" s="87" t="str">
        <f>IF($A978=0,"",IF($A978&lt;=$A$1,+VLOOKUP($A978,'Rashodi- plan-izvršenje'!$A$8:H$1500,'prenos-P-R-N'!J$1,FALSE),IF($A978&gt;$A$2,+VLOOKUP($A978,'Neizmirene obaveze JLS'!$A$11:H$500,'prenos-P-R-N'!J$1,FALSE),"")))</f>
        <v/>
      </c>
      <c r="K978" s="87" t="str">
        <f>IF($A978=0,"",IF($A978&lt;=$A$1,+VLOOKUP($A978,'Rashodi- plan-izvršenje'!$A$8:I$1500,'prenos-P-R-N'!K$1,FALSE),IF($A978&gt;$A$2,+VLOOKUP($A978,'Neizmirene obaveze JLS'!$A$11:I$500,'prenos-P-R-N'!K$1,FALSE),"")))</f>
        <v/>
      </c>
      <c r="L978" t="str">
        <f>IF(A978=0,"",IF(A978&lt;=A$1,+IF(VLOOKUP(A978,'Rashodi- plan-izvršenje'!A$8:J$1500,M$1,FALSE)&gt;0,"Програмска активност","Пројекат"),IF(A978&gt;A$2,+IF(VLOOKUP(A978,'Neizmirene obaveze JLS'!A$8:J$2008,M$1,FALSE)&gt;0,"Програмска активност","Пројекат"),"")))</f>
        <v/>
      </c>
      <c r="M978" s="87" t="str">
        <f>IF(A978=0,"",IF($A978&lt;=$A$1,+IF(VLOOKUP($A978,'Rashodi- plan-izvršenje'!$A$8:$M$1500,10,FALSE)&gt;0,VLOOKUP($A978,'Rashodi- plan-izvršenje'!$A$8:$M$1500,10,FALSE),VLOOKUP($A978,'Rashodi- plan-izvršenje'!$A$8:$M$1500,12,FALSE)),+IF($A978&gt;$A$2,IF(VLOOKUP($A978,'Neizmirene obaveze JLS'!$A$8:$M$1500,10,FALSE)&gt;0,VLOOKUP($A978,'Neizmirene obaveze JLS'!$A$11:$M$1500,10,FALSE),VLOOKUP($A978,'Neizmirene obaveze JLS'!$A$11:$M$1500,12,FALSE)),0)))</f>
        <v/>
      </c>
      <c r="N978" s="87" t="str">
        <f>IF(A978=0,"",IF($A978&lt;=$A$1,+IF(VLOOKUP(A978,'Rashodi- plan-izvršenje'!$A$8:$M$1500,10,FALSE)&gt;0,VLOOKUP(A978,'Rashodi- plan-izvršenje'!$A$8:$M$1500,11,FALSE),VLOOKUP(A978,'Rashodi- plan-izvršenje'!$A$8:$M$1500,13,FALSE)),+IF($A978&gt;$A$2,IF(VLOOKUP($A978,'Neizmirene obaveze JLS'!$A$8:$M$1500,10,FALSE)&gt;0,VLOOKUP($A978,'Neizmirene obaveze JLS'!$A$11:$M$1500,11,FALSE),VLOOKUP($A978,'Neizmirene obaveze JLS'!$A$11:$M$1500,13,FALSE)),0)))</f>
        <v/>
      </c>
      <c r="O978" s="87" t="str">
        <f>IF(A978=0,"",IF($A978&lt;=$A$1,VALUE(+VLOOKUP($A978,'Rashodi- plan-izvršenje'!$A$8:N$1500,'prenos-P-R-N'!O$1,FALSE)),IF($A978&lt;=A$2,VALUE(VLOOKUP($A978,'Prihodi- plan-izvršenje'!$A$8:$H$500,6,FALSE)),VALUE(VLOOKUP($A978,'Neizmirene obaveze JLS'!$A$8:$N$500,O$1,FALSE)))))</f>
        <v/>
      </c>
      <c r="P978" s="87" t="str">
        <f>IF(A978=0,"",IF(A978=0,0,IF(A978&gt;A$2,'šifarnik K-izvor'!G$3,+IF(Q978&lt;700,+'šifarnik K-izvor'!G$2,'šifarnik K-izvor'!G$1))))</f>
        <v/>
      </c>
      <c r="Q978" s="87">
        <f>IF($A978&lt;=$A$1,VALUE(+VLOOKUP($A978,'Rashodi- plan-izvršenje'!$A$8:O$1500,'prenos-P-R-N'!Q$1,FALSE)),IF($A978&lt;=$A$2,VLOOKUP($A978,'Prihodi- plan-izvršenje'!$A$4:$H$500,4,FALSE),IF($A978&lt;=$A$3,VLOOKUP(A978,'Neizmirene obaveze JLS'!$A$11:O$500,Q$1,FALSE),"")))</f>
        <v>0</v>
      </c>
      <c r="R978" s="88">
        <f>IF($A978&lt;=$A$1,VALUE(+VLOOKUP($A978,'Rashodi- plan-izvršenje'!$A$8:P$1500,'prenos-P-R-N'!R$1,FALSE)),IF($A978&lt;=$A$2,VLOOKUP($A978,'Prihodi- plan-izvršenje'!$A$4:$H$500,7,FALSE),""))</f>
        <v>0</v>
      </c>
      <c r="S978" s="88">
        <f>IF(A978=0,0,IF($A978&lt;=$A$1,VALUE(+VLOOKUP($A978,'Rashodi- plan-izvršenje'!$A$8:Q$1500,'prenos-P-R-N'!S$1,FALSE)),IF($A978&lt;=$A$2,VLOOKUP($A978,'Prihodi- plan-izvršenje'!$A$4:$H$500,8,FALSE),0)))</f>
        <v>0</v>
      </c>
      <c r="T978" s="88" t="str">
        <f>IF($A978&gt;$A$2,VLOOKUP($A978,'Neizmirene obaveze JLS'!$A$11:R$500,R$1,FALSE),"")</f>
        <v/>
      </c>
      <c r="U978" s="88">
        <f>IF($A978&gt;$A$2,VLOOKUP($A978,'Neizmirene obaveze JLS'!$A$11:S$500,S$1,FALSE),0)</f>
        <v>0</v>
      </c>
      <c r="V978" s="88">
        <f t="shared" si="88"/>
        <v>0</v>
      </c>
      <c r="W978" s="74"/>
      <c r="X978" s="74"/>
      <c r="Y978" s="74"/>
      <c r="Z978" s="74"/>
      <c r="AA978" s="193">
        <f t="shared" si="89"/>
        <v>1</v>
      </c>
      <c r="AB978" s="193" t="str">
        <f t="shared" si="90"/>
        <v/>
      </c>
    </row>
    <row r="979" spans="1:28">
      <c r="A979" s="89">
        <f>IF(AND(COUNTIF(A$1:A$3,"&gt;0")=1,MAX(A$8:A978)&lt;A$1),A978+1,IF(AND(COUNTIF(A$1:A$3,"&gt;0")=2,MAX(A$8:A978)&lt;A$2),A978+1,IF(AND(COUNTIF(A$1:A$3,"&gt;0")=3,MAX(A$8:A978)&lt;A$3),A978+1,0)))</f>
        <v>0</v>
      </c>
      <c r="B979" s="89" t="str">
        <f t="shared" si="91"/>
        <v/>
      </c>
      <c r="C979" s="89" t="str">
        <f t="shared" si="92"/>
        <v/>
      </c>
      <c r="D979" s="87" t="str">
        <f>IF($A979=0,"",IF($A979&lt;=$A$1,+VLOOKUP($A979,'Rashodi- plan-izvršenje'!$A$8:B$1500,'prenos-P-R-N'!D$1,FALSE),IF($A979&gt;$A$2,+VLOOKUP($A979,'Neizmirene obaveze JLS'!$A$11:B$500,'prenos-P-R-N'!D$1,FALSE),"")))</f>
        <v/>
      </c>
      <c r="E979" s="87" t="str">
        <f>IF($A979=0,"",IF($A979&lt;=$A$1,+VLOOKUP($A979,'Rashodi- plan-izvršenje'!$A$8:C$1500,'prenos-P-R-N'!E$1,FALSE),IF($A979&gt;$A$2,+VLOOKUP($A979,'Neizmirene obaveze JLS'!$A$11:C$500,'prenos-P-R-N'!E$1,FALSE),"")))</f>
        <v/>
      </c>
      <c r="F979" s="87" t="str">
        <f>IF($A979=0,"",IF($A979&lt;=$A$1,+VLOOKUP($A979,'Rashodi- plan-izvršenje'!$A$8:D$1500,'prenos-P-R-N'!F$1,FALSE),IF($A979&gt;$A$2,+VLOOKUP($A979,'Neizmirene obaveze JLS'!$A$11:D$500,'prenos-P-R-N'!F$1,FALSE),"")))</f>
        <v/>
      </c>
      <c r="G979" s="87" t="str">
        <f>IF($A979=0,"",IF($A979&lt;=$A$1,+VLOOKUP($A979,'Rashodi- plan-izvršenje'!$A$8:E$1500,'prenos-P-R-N'!G$1,FALSE),IF($A979&gt;$A$2,+VLOOKUP($A979,'Neizmirene obaveze JLS'!$A$11:E$500,'prenos-P-R-N'!G$1,FALSE),"")))</f>
        <v/>
      </c>
      <c r="H979" s="87" t="str">
        <f>IF($A979=0,"",IF($A979&lt;=$A$1,+VLOOKUP($A979,'Rashodi- plan-izvršenje'!$A$8:F$1500,'prenos-P-R-N'!H$1,FALSE),IF($A979&gt;$A$2,+VLOOKUP($A979,'Neizmirene obaveze JLS'!$A$11:F$500,'prenos-P-R-N'!H$1,FALSE),"")))</f>
        <v/>
      </c>
      <c r="I979" s="87" t="str">
        <f>IF($A979=0,"",IF($A979&lt;=$A$1,+VLOOKUP($A979,'Rashodi- plan-izvršenje'!$A$8:G$1500,'prenos-P-R-N'!I$1,FALSE),IF($A979&gt;$A$2,+VLOOKUP($A979,'Neizmirene obaveze JLS'!$A$11:G$500,'prenos-P-R-N'!I$1,FALSE),"")))</f>
        <v/>
      </c>
      <c r="J979" s="87" t="str">
        <f>IF($A979=0,"",IF($A979&lt;=$A$1,+VLOOKUP($A979,'Rashodi- plan-izvršenje'!$A$8:H$1500,'prenos-P-R-N'!J$1,FALSE),IF($A979&gt;$A$2,+VLOOKUP($A979,'Neizmirene obaveze JLS'!$A$11:H$500,'prenos-P-R-N'!J$1,FALSE),"")))</f>
        <v/>
      </c>
      <c r="K979" s="87" t="str">
        <f>IF($A979=0,"",IF($A979&lt;=$A$1,+VLOOKUP($A979,'Rashodi- plan-izvršenje'!$A$8:I$1500,'prenos-P-R-N'!K$1,FALSE),IF($A979&gt;$A$2,+VLOOKUP($A979,'Neizmirene obaveze JLS'!$A$11:I$500,'prenos-P-R-N'!K$1,FALSE),"")))</f>
        <v/>
      </c>
      <c r="L979" t="str">
        <f>IF(A979=0,"",IF(A979&lt;=A$1,+IF(VLOOKUP(A979,'Rashodi- plan-izvršenje'!A$8:J$1500,M$1,FALSE)&gt;0,"Програмска активност","Пројекат"),IF(A979&gt;A$2,+IF(VLOOKUP(A979,'Neizmirene obaveze JLS'!A$8:J$2008,M$1,FALSE)&gt;0,"Програмска активност","Пројекат"),"")))</f>
        <v/>
      </c>
      <c r="M979" s="87" t="str">
        <f>IF(A979=0,"",IF($A979&lt;=$A$1,+IF(VLOOKUP($A979,'Rashodi- plan-izvršenje'!$A$8:$M$1500,10,FALSE)&gt;0,VLOOKUP($A979,'Rashodi- plan-izvršenje'!$A$8:$M$1500,10,FALSE),VLOOKUP($A979,'Rashodi- plan-izvršenje'!$A$8:$M$1500,12,FALSE)),+IF($A979&gt;$A$2,IF(VLOOKUP($A979,'Neizmirene obaveze JLS'!$A$8:$M$1500,10,FALSE)&gt;0,VLOOKUP($A979,'Neizmirene obaveze JLS'!$A$11:$M$1500,10,FALSE),VLOOKUP($A979,'Neizmirene obaveze JLS'!$A$11:$M$1500,12,FALSE)),0)))</f>
        <v/>
      </c>
      <c r="N979" s="87" t="str">
        <f>IF(A979=0,"",IF($A979&lt;=$A$1,+IF(VLOOKUP(A979,'Rashodi- plan-izvršenje'!$A$8:$M$1500,10,FALSE)&gt;0,VLOOKUP(A979,'Rashodi- plan-izvršenje'!$A$8:$M$1500,11,FALSE),VLOOKUP(A979,'Rashodi- plan-izvršenje'!$A$8:$M$1500,13,FALSE)),+IF($A979&gt;$A$2,IF(VLOOKUP($A979,'Neizmirene obaveze JLS'!$A$8:$M$1500,10,FALSE)&gt;0,VLOOKUP($A979,'Neizmirene obaveze JLS'!$A$11:$M$1500,11,FALSE),VLOOKUP($A979,'Neizmirene obaveze JLS'!$A$11:$M$1500,13,FALSE)),0)))</f>
        <v/>
      </c>
      <c r="O979" s="87" t="str">
        <f>IF(A979=0,"",IF($A979&lt;=$A$1,VALUE(+VLOOKUP($A979,'Rashodi- plan-izvršenje'!$A$8:N$1500,'prenos-P-R-N'!O$1,FALSE)),IF($A979&lt;=A$2,VALUE(VLOOKUP($A979,'Prihodi- plan-izvršenje'!$A$8:$H$500,6,FALSE)),VALUE(VLOOKUP($A979,'Neizmirene obaveze JLS'!$A$8:$N$500,O$1,FALSE)))))</f>
        <v/>
      </c>
      <c r="P979" s="87" t="str">
        <f>IF(A979=0,"",IF(A979=0,0,IF(A979&gt;A$2,'šifarnik K-izvor'!G$3,+IF(Q979&lt;700,+'šifarnik K-izvor'!G$2,'šifarnik K-izvor'!G$1))))</f>
        <v/>
      </c>
      <c r="Q979" s="87">
        <f>IF($A979&lt;=$A$1,VALUE(+VLOOKUP($A979,'Rashodi- plan-izvršenje'!$A$8:O$1500,'prenos-P-R-N'!Q$1,FALSE)),IF($A979&lt;=$A$2,VLOOKUP($A979,'Prihodi- plan-izvršenje'!$A$4:$H$500,4,FALSE),IF($A979&lt;=$A$3,VLOOKUP(A979,'Neizmirene obaveze JLS'!$A$11:O$500,Q$1,FALSE),"")))</f>
        <v>0</v>
      </c>
      <c r="R979" s="88">
        <f>IF($A979&lt;=$A$1,VALUE(+VLOOKUP($A979,'Rashodi- plan-izvršenje'!$A$8:P$1500,'prenos-P-R-N'!R$1,FALSE)),IF($A979&lt;=$A$2,VLOOKUP($A979,'Prihodi- plan-izvršenje'!$A$4:$H$500,7,FALSE),""))</f>
        <v>0</v>
      </c>
      <c r="S979" s="88">
        <f>IF(A979=0,0,IF($A979&lt;=$A$1,VALUE(+VLOOKUP($A979,'Rashodi- plan-izvršenje'!$A$8:Q$1500,'prenos-P-R-N'!S$1,FALSE)),IF($A979&lt;=$A$2,VLOOKUP($A979,'Prihodi- plan-izvršenje'!$A$4:$H$500,8,FALSE),0)))</f>
        <v>0</v>
      </c>
      <c r="T979" s="88" t="str">
        <f>IF($A979&gt;$A$2,VLOOKUP($A979,'Neizmirene obaveze JLS'!$A$11:R$500,R$1,FALSE),"")</f>
        <v/>
      </c>
      <c r="U979" s="88">
        <f>IF($A979&gt;$A$2,VLOOKUP($A979,'Neizmirene obaveze JLS'!$A$11:S$500,S$1,FALSE),0)</f>
        <v>0</v>
      </c>
      <c r="V979" s="88">
        <f t="shared" si="88"/>
        <v>0</v>
      </c>
      <c r="W979" s="74"/>
      <c r="X979" s="74"/>
      <c r="Y979" s="74"/>
      <c r="Z979" s="74"/>
      <c r="AA979" s="193">
        <f t="shared" si="89"/>
        <v>1</v>
      </c>
      <c r="AB979" s="193" t="str">
        <f t="shared" si="90"/>
        <v/>
      </c>
    </row>
    <row r="980" spans="1:28">
      <c r="A980" s="89">
        <f>IF(AND(COUNTIF(A$1:A$3,"&gt;0")=1,MAX(A$8:A979)&lt;A$1),A979+1,IF(AND(COUNTIF(A$1:A$3,"&gt;0")=2,MAX(A$8:A979)&lt;A$2),A979+1,IF(AND(COUNTIF(A$1:A$3,"&gt;0")=3,MAX(A$8:A979)&lt;A$3),A979+1,0)))</f>
        <v>0</v>
      </c>
      <c r="B980" s="89" t="str">
        <f t="shared" si="91"/>
        <v/>
      </c>
      <c r="C980" s="89" t="str">
        <f t="shared" si="92"/>
        <v/>
      </c>
      <c r="D980" s="87" t="str">
        <f>IF($A980=0,"",IF($A980&lt;=$A$1,+VLOOKUP($A980,'Rashodi- plan-izvršenje'!$A$8:B$1500,'prenos-P-R-N'!D$1,FALSE),IF($A980&gt;$A$2,+VLOOKUP($A980,'Neizmirene obaveze JLS'!$A$11:B$500,'prenos-P-R-N'!D$1,FALSE),"")))</f>
        <v/>
      </c>
      <c r="E980" s="87" t="str">
        <f>IF($A980=0,"",IF($A980&lt;=$A$1,+VLOOKUP($A980,'Rashodi- plan-izvršenje'!$A$8:C$1500,'prenos-P-R-N'!E$1,FALSE),IF($A980&gt;$A$2,+VLOOKUP($A980,'Neizmirene obaveze JLS'!$A$11:C$500,'prenos-P-R-N'!E$1,FALSE),"")))</f>
        <v/>
      </c>
      <c r="F980" s="87" t="str">
        <f>IF($A980=0,"",IF($A980&lt;=$A$1,+VLOOKUP($A980,'Rashodi- plan-izvršenje'!$A$8:D$1500,'prenos-P-R-N'!F$1,FALSE),IF($A980&gt;$A$2,+VLOOKUP($A980,'Neizmirene obaveze JLS'!$A$11:D$500,'prenos-P-R-N'!F$1,FALSE),"")))</f>
        <v/>
      </c>
      <c r="G980" s="87" t="str">
        <f>IF($A980=0,"",IF($A980&lt;=$A$1,+VLOOKUP($A980,'Rashodi- plan-izvršenje'!$A$8:E$1500,'prenos-P-R-N'!G$1,FALSE),IF($A980&gt;$A$2,+VLOOKUP($A980,'Neizmirene obaveze JLS'!$A$11:E$500,'prenos-P-R-N'!G$1,FALSE),"")))</f>
        <v/>
      </c>
      <c r="H980" s="87" t="str">
        <f>IF($A980=0,"",IF($A980&lt;=$A$1,+VLOOKUP($A980,'Rashodi- plan-izvršenje'!$A$8:F$1500,'prenos-P-R-N'!H$1,FALSE),IF($A980&gt;$A$2,+VLOOKUP($A980,'Neizmirene obaveze JLS'!$A$11:F$500,'prenos-P-R-N'!H$1,FALSE),"")))</f>
        <v/>
      </c>
      <c r="I980" s="87" t="str">
        <f>IF($A980=0,"",IF($A980&lt;=$A$1,+VLOOKUP($A980,'Rashodi- plan-izvršenje'!$A$8:G$1500,'prenos-P-R-N'!I$1,FALSE),IF($A980&gt;$A$2,+VLOOKUP($A980,'Neizmirene obaveze JLS'!$A$11:G$500,'prenos-P-R-N'!I$1,FALSE),"")))</f>
        <v/>
      </c>
      <c r="J980" s="87" t="str">
        <f>IF($A980=0,"",IF($A980&lt;=$A$1,+VLOOKUP($A980,'Rashodi- plan-izvršenje'!$A$8:H$1500,'prenos-P-R-N'!J$1,FALSE),IF($A980&gt;$A$2,+VLOOKUP($A980,'Neizmirene obaveze JLS'!$A$11:H$500,'prenos-P-R-N'!J$1,FALSE),"")))</f>
        <v/>
      </c>
      <c r="K980" s="87" t="str">
        <f>IF($A980=0,"",IF($A980&lt;=$A$1,+VLOOKUP($A980,'Rashodi- plan-izvršenje'!$A$8:I$1500,'prenos-P-R-N'!K$1,FALSE),IF($A980&gt;$A$2,+VLOOKUP($A980,'Neizmirene obaveze JLS'!$A$11:I$500,'prenos-P-R-N'!K$1,FALSE),"")))</f>
        <v/>
      </c>
      <c r="L980" t="str">
        <f>IF(A980=0,"",IF(A980&lt;=A$1,+IF(VLOOKUP(A980,'Rashodi- plan-izvršenje'!A$8:J$1500,M$1,FALSE)&gt;0,"Програмска активност","Пројекат"),IF(A980&gt;A$2,+IF(VLOOKUP(A980,'Neizmirene obaveze JLS'!A$8:J$2008,M$1,FALSE)&gt;0,"Програмска активност","Пројекат"),"")))</f>
        <v/>
      </c>
      <c r="M980" s="87" t="str">
        <f>IF(A980=0,"",IF($A980&lt;=$A$1,+IF(VLOOKUP($A980,'Rashodi- plan-izvršenje'!$A$8:$M$1500,10,FALSE)&gt;0,VLOOKUP($A980,'Rashodi- plan-izvršenje'!$A$8:$M$1500,10,FALSE),VLOOKUP($A980,'Rashodi- plan-izvršenje'!$A$8:$M$1500,12,FALSE)),+IF($A980&gt;$A$2,IF(VLOOKUP($A980,'Neizmirene obaveze JLS'!$A$8:$M$1500,10,FALSE)&gt;0,VLOOKUP($A980,'Neizmirene obaveze JLS'!$A$11:$M$1500,10,FALSE),VLOOKUP($A980,'Neizmirene obaveze JLS'!$A$11:$M$1500,12,FALSE)),0)))</f>
        <v/>
      </c>
      <c r="N980" s="87" t="str">
        <f>IF(A980=0,"",IF($A980&lt;=$A$1,+IF(VLOOKUP(A980,'Rashodi- plan-izvršenje'!$A$8:$M$1500,10,FALSE)&gt;0,VLOOKUP(A980,'Rashodi- plan-izvršenje'!$A$8:$M$1500,11,FALSE),VLOOKUP(A980,'Rashodi- plan-izvršenje'!$A$8:$M$1500,13,FALSE)),+IF($A980&gt;$A$2,IF(VLOOKUP($A980,'Neizmirene obaveze JLS'!$A$8:$M$1500,10,FALSE)&gt;0,VLOOKUP($A980,'Neizmirene obaveze JLS'!$A$11:$M$1500,11,FALSE),VLOOKUP($A980,'Neizmirene obaveze JLS'!$A$11:$M$1500,13,FALSE)),0)))</f>
        <v/>
      </c>
      <c r="O980" s="87" t="str">
        <f>IF(A980=0,"",IF($A980&lt;=$A$1,VALUE(+VLOOKUP($A980,'Rashodi- plan-izvršenje'!$A$8:N$1500,'prenos-P-R-N'!O$1,FALSE)),IF($A980&lt;=A$2,VALUE(VLOOKUP($A980,'Prihodi- plan-izvršenje'!$A$8:$H$500,6,FALSE)),VALUE(VLOOKUP($A980,'Neizmirene obaveze JLS'!$A$8:$N$500,O$1,FALSE)))))</f>
        <v/>
      </c>
      <c r="P980" s="87" t="str">
        <f>IF(A980=0,"",IF(A980=0,0,IF(A980&gt;A$2,'šifarnik K-izvor'!G$3,+IF(Q980&lt;700,+'šifarnik K-izvor'!G$2,'šifarnik K-izvor'!G$1))))</f>
        <v/>
      </c>
      <c r="Q980" s="87">
        <f>IF($A980&lt;=$A$1,VALUE(+VLOOKUP($A980,'Rashodi- plan-izvršenje'!$A$8:O$1500,'prenos-P-R-N'!Q$1,FALSE)),IF($A980&lt;=$A$2,VLOOKUP($A980,'Prihodi- plan-izvršenje'!$A$4:$H$500,4,FALSE),IF($A980&lt;=$A$3,VLOOKUP(A980,'Neizmirene obaveze JLS'!$A$11:O$500,Q$1,FALSE),"")))</f>
        <v>0</v>
      </c>
      <c r="R980" s="88">
        <f>IF($A980&lt;=$A$1,VALUE(+VLOOKUP($A980,'Rashodi- plan-izvršenje'!$A$8:P$1500,'prenos-P-R-N'!R$1,FALSE)),IF($A980&lt;=$A$2,VLOOKUP($A980,'Prihodi- plan-izvršenje'!$A$4:$H$500,7,FALSE),""))</f>
        <v>0</v>
      </c>
      <c r="S980" s="88">
        <f>IF(A980=0,0,IF($A980&lt;=$A$1,VALUE(+VLOOKUP($A980,'Rashodi- plan-izvršenje'!$A$8:Q$1500,'prenos-P-R-N'!S$1,FALSE)),IF($A980&lt;=$A$2,VLOOKUP($A980,'Prihodi- plan-izvršenje'!$A$4:$H$500,8,FALSE),0)))</f>
        <v>0</v>
      </c>
      <c r="T980" s="88" t="str">
        <f>IF($A980&gt;$A$2,VLOOKUP($A980,'Neizmirene obaveze JLS'!$A$11:R$500,R$1,FALSE),"")</f>
        <v/>
      </c>
      <c r="U980" s="88">
        <f>IF($A980&gt;$A$2,VLOOKUP($A980,'Neizmirene obaveze JLS'!$A$11:S$500,S$1,FALSE),0)</f>
        <v>0</v>
      </c>
      <c r="V980" s="88">
        <f t="shared" si="88"/>
        <v>0</v>
      </c>
      <c r="W980" s="74"/>
      <c r="X980" s="74"/>
      <c r="Y980" s="74"/>
      <c r="Z980" s="74"/>
      <c r="AA980" s="193">
        <f t="shared" si="89"/>
        <v>1</v>
      </c>
      <c r="AB980" s="193" t="str">
        <f t="shared" si="90"/>
        <v/>
      </c>
    </row>
    <row r="981" spans="1:28">
      <c r="A981" s="89">
        <f>IF(AND(COUNTIF(A$1:A$3,"&gt;0")=1,MAX(A$8:A980)&lt;A$1),A980+1,IF(AND(COUNTIF(A$1:A$3,"&gt;0")=2,MAX(A$8:A980)&lt;A$2),A980+1,IF(AND(COUNTIF(A$1:A$3,"&gt;0")=3,MAX(A$8:A980)&lt;A$3),A980+1,0)))</f>
        <v>0</v>
      </c>
      <c r="B981" s="89" t="str">
        <f t="shared" si="91"/>
        <v/>
      </c>
      <c r="C981" s="89" t="str">
        <f t="shared" si="92"/>
        <v/>
      </c>
      <c r="D981" s="87" t="str">
        <f>IF($A981=0,"",IF($A981&lt;=$A$1,+VLOOKUP($A981,'Rashodi- plan-izvršenje'!$A$8:B$1500,'prenos-P-R-N'!D$1,FALSE),IF($A981&gt;$A$2,+VLOOKUP($A981,'Neizmirene obaveze JLS'!$A$11:B$500,'prenos-P-R-N'!D$1,FALSE),"")))</f>
        <v/>
      </c>
      <c r="E981" s="87" t="str">
        <f>IF($A981=0,"",IF($A981&lt;=$A$1,+VLOOKUP($A981,'Rashodi- plan-izvršenje'!$A$8:C$1500,'prenos-P-R-N'!E$1,FALSE),IF($A981&gt;$A$2,+VLOOKUP($A981,'Neizmirene obaveze JLS'!$A$11:C$500,'prenos-P-R-N'!E$1,FALSE),"")))</f>
        <v/>
      </c>
      <c r="F981" s="87" t="str">
        <f>IF($A981=0,"",IF($A981&lt;=$A$1,+VLOOKUP($A981,'Rashodi- plan-izvršenje'!$A$8:D$1500,'prenos-P-R-N'!F$1,FALSE),IF($A981&gt;$A$2,+VLOOKUP($A981,'Neizmirene obaveze JLS'!$A$11:D$500,'prenos-P-R-N'!F$1,FALSE),"")))</f>
        <v/>
      </c>
      <c r="G981" s="87" t="str">
        <f>IF($A981=0,"",IF($A981&lt;=$A$1,+VLOOKUP($A981,'Rashodi- plan-izvršenje'!$A$8:E$1500,'prenos-P-R-N'!G$1,FALSE),IF($A981&gt;$A$2,+VLOOKUP($A981,'Neizmirene obaveze JLS'!$A$11:E$500,'prenos-P-R-N'!G$1,FALSE),"")))</f>
        <v/>
      </c>
      <c r="H981" s="87" t="str">
        <f>IF($A981=0,"",IF($A981&lt;=$A$1,+VLOOKUP($A981,'Rashodi- plan-izvršenje'!$A$8:F$1500,'prenos-P-R-N'!H$1,FALSE),IF($A981&gt;$A$2,+VLOOKUP($A981,'Neizmirene obaveze JLS'!$A$11:F$500,'prenos-P-R-N'!H$1,FALSE),"")))</f>
        <v/>
      </c>
      <c r="I981" s="87" t="str">
        <f>IF($A981=0,"",IF($A981&lt;=$A$1,+VLOOKUP($A981,'Rashodi- plan-izvršenje'!$A$8:G$1500,'prenos-P-R-N'!I$1,FALSE),IF($A981&gt;$A$2,+VLOOKUP($A981,'Neizmirene obaveze JLS'!$A$11:G$500,'prenos-P-R-N'!I$1,FALSE),"")))</f>
        <v/>
      </c>
      <c r="J981" s="87" t="str">
        <f>IF($A981=0,"",IF($A981&lt;=$A$1,+VLOOKUP($A981,'Rashodi- plan-izvršenje'!$A$8:H$1500,'prenos-P-R-N'!J$1,FALSE),IF($A981&gt;$A$2,+VLOOKUP($A981,'Neizmirene obaveze JLS'!$A$11:H$500,'prenos-P-R-N'!J$1,FALSE),"")))</f>
        <v/>
      </c>
      <c r="K981" s="87" t="str">
        <f>IF($A981=0,"",IF($A981&lt;=$A$1,+VLOOKUP($A981,'Rashodi- plan-izvršenje'!$A$8:I$1500,'prenos-P-R-N'!K$1,FALSE),IF($A981&gt;$A$2,+VLOOKUP($A981,'Neizmirene obaveze JLS'!$A$11:I$500,'prenos-P-R-N'!K$1,FALSE),"")))</f>
        <v/>
      </c>
      <c r="L981" t="str">
        <f>IF(A981=0,"",IF(A981&lt;=A$1,+IF(VLOOKUP(A981,'Rashodi- plan-izvršenje'!A$8:J$1500,M$1,FALSE)&gt;0,"Програмска активност","Пројекат"),IF(A981&gt;A$2,+IF(VLOOKUP(A981,'Neizmirene obaveze JLS'!A$8:J$2008,M$1,FALSE)&gt;0,"Програмска активност","Пројекат"),"")))</f>
        <v/>
      </c>
      <c r="M981" s="87" t="str">
        <f>IF(A981=0,"",IF($A981&lt;=$A$1,+IF(VLOOKUP($A981,'Rashodi- plan-izvršenje'!$A$8:$M$1500,10,FALSE)&gt;0,VLOOKUP($A981,'Rashodi- plan-izvršenje'!$A$8:$M$1500,10,FALSE),VLOOKUP($A981,'Rashodi- plan-izvršenje'!$A$8:$M$1500,12,FALSE)),+IF($A981&gt;$A$2,IF(VLOOKUP($A981,'Neizmirene obaveze JLS'!$A$8:$M$1500,10,FALSE)&gt;0,VLOOKUP($A981,'Neizmirene obaveze JLS'!$A$11:$M$1500,10,FALSE),VLOOKUP($A981,'Neizmirene obaveze JLS'!$A$11:$M$1500,12,FALSE)),0)))</f>
        <v/>
      </c>
      <c r="N981" s="87" t="str">
        <f>IF(A981=0,"",IF($A981&lt;=$A$1,+IF(VLOOKUP(A981,'Rashodi- plan-izvršenje'!$A$8:$M$1500,10,FALSE)&gt;0,VLOOKUP(A981,'Rashodi- plan-izvršenje'!$A$8:$M$1500,11,FALSE),VLOOKUP(A981,'Rashodi- plan-izvršenje'!$A$8:$M$1500,13,FALSE)),+IF($A981&gt;$A$2,IF(VLOOKUP($A981,'Neizmirene obaveze JLS'!$A$8:$M$1500,10,FALSE)&gt;0,VLOOKUP($A981,'Neizmirene obaveze JLS'!$A$11:$M$1500,11,FALSE),VLOOKUP($A981,'Neizmirene obaveze JLS'!$A$11:$M$1500,13,FALSE)),0)))</f>
        <v/>
      </c>
      <c r="O981" s="87" t="str">
        <f>IF(A981=0,"",IF($A981&lt;=$A$1,VALUE(+VLOOKUP($A981,'Rashodi- plan-izvršenje'!$A$8:N$1500,'prenos-P-R-N'!O$1,FALSE)),IF($A981&lt;=A$2,VALUE(VLOOKUP($A981,'Prihodi- plan-izvršenje'!$A$8:$H$500,6,FALSE)),VALUE(VLOOKUP($A981,'Neizmirene obaveze JLS'!$A$8:$N$500,O$1,FALSE)))))</f>
        <v/>
      </c>
      <c r="P981" s="87" t="str">
        <f>IF(A981=0,"",IF(A981=0,0,IF(A981&gt;A$2,'šifarnik K-izvor'!G$3,+IF(Q981&lt;700,+'šifarnik K-izvor'!G$2,'šifarnik K-izvor'!G$1))))</f>
        <v/>
      </c>
      <c r="Q981" s="87">
        <f>IF($A981&lt;=$A$1,VALUE(+VLOOKUP($A981,'Rashodi- plan-izvršenje'!$A$8:O$1500,'prenos-P-R-N'!Q$1,FALSE)),IF($A981&lt;=$A$2,VLOOKUP($A981,'Prihodi- plan-izvršenje'!$A$4:$H$500,4,FALSE),IF($A981&lt;=$A$3,VLOOKUP(A981,'Neizmirene obaveze JLS'!$A$11:O$500,Q$1,FALSE),"")))</f>
        <v>0</v>
      </c>
      <c r="R981" s="88">
        <f>IF($A981&lt;=$A$1,VALUE(+VLOOKUP($A981,'Rashodi- plan-izvršenje'!$A$8:P$1500,'prenos-P-R-N'!R$1,FALSE)),IF($A981&lt;=$A$2,VLOOKUP($A981,'Prihodi- plan-izvršenje'!$A$4:$H$500,7,FALSE),""))</f>
        <v>0</v>
      </c>
      <c r="S981" s="88">
        <f>IF(A981=0,0,IF($A981&lt;=$A$1,VALUE(+VLOOKUP($A981,'Rashodi- plan-izvršenje'!$A$8:Q$1500,'prenos-P-R-N'!S$1,FALSE)),IF($A981&lt;=$A$2,VLOOKUP($A981,'Prihodi- plan-izvršenje'!$A$4:$H$500,8,FALSE),0)))</f>
        <v>0</v>
      </c>
      <c r="T981" s="88" t="str">
        <f>IF($A981&gt;$A$2,VLOOKUP($A981,'Neizmirene obaveze JLS'!$A$11:R$500,R$1,FALSE),"")</f>
        <v/>
      </c>
      <c r="U981" s="88">
        <f>IF($A981&gt;$A$2,VLOOKUP($A981,'Neizmirene obaveze JLS'!$A$11:S$500,S$1,FALSE),0)</f>
        <v>0</v>
      </c>
      <c r="V981" s="88">
        <f t="shared" si="88"/>
        <v>0</v>
      </c>
      <c r="W981" s="74"/>
      <c r="X981" s="74"/>
      <c r="Y981" s="74"/>
      <c r="Z981" s="74"/>
      <c r="AA981" s="193">
        <f t="shared" si="89"/>
        <v>1</v>
      </c>
      <c r="AB981" s="193" t="str">
        <f t="shared" si="90"/>
        <v/>
      </c>
    </row>
    <row r="982" spans="1:28">
      <c r="A982" s="89">
        <f>IF(AND(COUNTIF(A$1:A$3,"&gt;0")=1,MAX(A$8:A981)&lt;A$1),A981+1,IF(AND(COUNTIF(A$1:A$3,"&gt;0")=2,MAX(A$8:A981)&lt;A$2),A981+1,IF(AND(COUNTIF(A$1:A$3,"&gt;0")=3,MAX(A$8:A981)&lt;A$3),A981+1,0)))</f>
        <v>0</v>
      </c>
      <c r="B982" s="89" t="str">
        <f t="shared" si="91"/>
        <v/>
      </c>
      <c r="C982" s="89" t="str">
        <f t="shared" si="92"/>
        <v/>
      </c>
      <c r="D982" s="87" t="str">
        <f>IF($A982=0,"",IF($A982&lt;=$A$1,+VLOOKUP($A982,'Rashodi- plan-izvršenje'!$A$8:B$1500,'prenos-P-R-N'!D$1,FALSE),IF($A982&gt;$A$2,+VLOOKUP($A982,'Neizmirene obaveze JLS'!$A$11:B$500,'prenos-P-R-N'!D$1,FALSE),"")))</f>
        <v/>
      </c>
      <c r="E982" s="87" t="str">
        <f>IF($A982=0,"",IF($A982&lt;=$A$1,+VLOOKUP($A982,'Rashodi- plan-izvršenje'!$A$8:C$1500,'prenos-P-R-N'!E$1,FALSE),IF($A982&gt;$A$2,+VLOOKUP($A982,'Neizmirene obaveze JLS'!$A$11:C$500,'prenos-P-R-N'!E$1,FALSE),"")))</f>
        <v/>
      </c>
      <c r="F982" s="87" t="str">
        <f>IF($A982=0,"",IF($A982&lt;=$A$1,+VLOOKUP($A982,'Rashodi- plan-izvršenje'!$A$8:D$1500,'prenos-P-R-N'!F$1,FALSE),IF($A982&gt;$A$2,+VLOOKUP($A982,'Neizmirene obaveze JLS'!$A$11:D$500,'prenos-P-R-N'!F$1,FALSE),"")))</f>
        <v/>
      </c>
      <c r="G982" s="87" t="str">
        <f>IF($A982=0,"",IF($A982&lt;=$A$1,+VLOOKUP($A982,'Rashodi- plan-izvršenje'!$A$8:E$1500,'prenos-P-R-N'!G$1,FALSE),IF($A982&gt;$A$2,+VLOOKUP($A982,'Neizmirene obaveze JLS'!$A$11:E$500,'prenos-P-R-N'!G$1,FALSE),"")))</f>
        <v/>
      </c>
      <c r="H982" s="87" t="str">
        <f>IF($A982=0,"",IF($A982&lt;=$A$1,+VLOOKUP($A982,'Rashodi- plan-izvršenje'!$A$8:F$1500,'prenos-P-R-N'!H$1,FALSE),IF($A982&gt;$A$2,+VLOOKUP($A982,'Neizmirene obaveze JLS'!$A$11:F$500,'prenos-P-R-N'!H$1,FALSE),"")))</f>
        <v/>
      </c>
      <c r="I982" s="87" t="str">
        <f>IF($A982=0,"",IF($A982&lt;=$A$1,+VLOOKUP($A982,'Rashodi- plan-izvršenje'!$A$8:G$1500,'prenos-P-R-N'!I$1,FALSE),IF($A982&gt;$A$2,+VLOOKUP($A982,'Neizmirene obaveze JLS'!$A$11:G$500,'prenos-P-R-N'!I$1,FALSE),"")))</f>
        <v/>
      </c>
      <c r="J982" s="87" t="str">
        <f>IF($A982=0,"",IF($A982&lt;=$A$1,+VLOOKUP($A982,'Rashodi- plan-izvršenje'!$A$8:H$1500,'prenos-P-R-N'!J$1,FALSE),IF($A982&gt;$A$2,+VLOOKUP($A982,'Neizmirene obaveze JLS'!$A$11:H$500,'prenos-P-R-N'!J$1,FALSE),"")))</f>
        <v/>
      </c>
      <c r="K982" s="87" t="str">
        <f>IF($A982=0,"",IF($A982&lt;=$A$1,+VLOOKUP($A982,'Rashodi- plan-izvršenje'!$A$8:I$1500,'prenos-P-R-N'!K$1,FALSE),IF($A982&gt;$A$2,+VLOOKUP($A982,'Neizmirene obaveze JLS'!$A$11:I$500,'prenos-P-R-N'!K$1,FALSE),"")))</f>
        <v/>
      </c>
      <c r="L982" t="str">
        <f>IF(A982=0,"",IF(A982&lt;=A$1,+IF(VLOOKUP(A982,'Rashodi- plan-izvršenje'!A$8:J$1500,M$1,FALSE)&gt;0,"Програмска активност","Пројекат"),IF(A982&gt;A$2,+IF(VLOOKUP(A982,'Neizmirene obaveze JLS'!A$8:J$2008,M$1,FALSE)&gt;0,"Програмска активност","Пројекат"),"")))</f>
        <v/>
      </c>
      <c r="M982" s="87" t="str">
        <f>IF(A982=0,"",IF($A982&lt;=$A$1,+IF(VLOOKUP($A982,'Rashodi- plan-izvršenje'!$A$8:$M$1500,10,FALSE)&gt;0,VLOOKUP($A982,'Rashodi- plan-izvršenje'!$A$8:$M$1500,10,FALSE),VLOOKUP($A982,'Rashodi- plan-izvršenje'!$A$8:$M$1500,12,FALSE)),+IF($A982&gt;$A$2,IF(VLOOKUP($A982,'Neizmirene obaveze JLS'!$A$8:$M$1500,10,FALSE)&gt;0,VLOOKUP($A982,'Neizmirene obaveze JLS'!$A$11:$M$1500,10,FALSE),VLOOKUP($A982,'Neizmirene obaveze JLS'!$A$11:$M$1500,12,FALSE)),0)))</f>
        <v/>
      </c>
      <c r="N982" s="87" t="str">
        <f>IF(A982=0,"",IF($A982&lt;=$A$1,+IF(VLOOKUP(A982,'Rashodi- plan-izvršenje'!$A$8:$M$1500,10,FALSE)&gt;0,VLOOKUP(A982,'Rashodi- plan-izvršenje'!$A$8:$M$1500,11,FALSE),VLOOKUP(A982,'Rashodi- plan-izvršenje'!$A$8:$M$1500,13,FALSE)),+IF($A982&gt;$A$2,IF(VLOOKUP($A982,'Neizmirene obaveze JLS'!$A$8:$M$1500,10,FALSE)&gt;0,VLOOKUP($A982,'Neizmirene obaveze JLS'!$A$11:$M$1500,11,FALSE),VLOOKUP($A982,'Neizmirene obaveze JLS'!$A$11:$M$1500,13,FALSE)),0)))</f>
        <v/>
      </c>
      <c r="O982" s="87" t="str">
        <f>IF(A982=0,"",IF($A982&lt;=$A$1,VALUE(+VLOOKUP($A982,'Rashodi- plan-izvršenje'!$A$8:N$1500,'prenos-P-R-N'!O$1,FALSE)),IF($A982&lt;=A$2,VALUE(VLOOKUP($A982,'Prihodi- plan-izvršenje'!$A$8:$H$500,6,FALSE)),VALUE(VLOOKUP($A982,'Neizmirene obaveze JLS'!$A$8:$N$500,O$1,FALSE)))))</f>
        <v/>
      </c>
      <c r="P982" s="87" t="str">
        <f>IF(A982=0,"",IF(A982=0,0,IF(A982&gt;A$2,'šifarnik K-izvor'!G$3,+IF(Q982&lt;700,+'šifarnik K-izvor'!G$2,'šifarnik K-izvor'!G$1))))</f>
        <v/>
      </c>
      <c r="Q982" s="87">
        <f>IF($A982&lt;=$A$1,VALUE(+VLOOKUP($A982,'Rashodi- plan-izvršenje'!$A$8:O$1500,'prenos-P-R-N'!Q$1,FALSE)),IF($A982&lt;=$A$2,VLOOKUP($A982,'Prihodi- plan-izvršenje'!$A$4:$H$500,4,FALSE),IF($A982&lt;=$A$3,VLOOKUP(A982,'Neizmirene obaveze JLS'!$A$11:O$500,Q$1,FALSE),"")))</f>
        <v>0</v>
      </c>
      <c r="R982" s="88">
        <f>IF($A982&lt;=$A$1,VALUE(+VLOOKUP($A982,'Rashodi- plan-izvršenje'!$A$8:P$1500,'prenos-P-R-N'!R$1,FALSE)),IF($A982&lt;=$A$2,VLOOKUP($A982,'Prihodi- plan-izvršenje'!$A$4:$H$500,7,FALSE),""))</f>
        <v>0</v>
      </c>
      <c r="S982" s="88">
        <f>IF(A982=0,0,IF($A982&lt;=$A$1,VALUE(+VLOOKUP($A982,'Rashodi- plan-izvršenje'!$A$8:Q$1500,'prenos-P-R-N'!S$1,FALSE)),IF($A982&lt;=$A$2,VLOOKUP($A982,'Prihodi- plan-izvršenje'!$A$4:$H$500,8,FALSE),0)))</f>
        <v>0</v>
      </c>
      <c r="T982" s="88" t="str">
        <f>IF($A982&gt;$A$2,VLOOKUP($A982,'Neizmirene obaveze JLS'!$A$11:R$500,R$1,FALSE),"")</f>
        <v/>
      </c>
      <c r="U982" s="88">
        <f>IF($A982&gt;$A$2,VLOOKUP($A982,'Neizmirene obaveze JLS'!$A$11:S$500,S$1,FALSE),0)</f>
        <v>0</v>
      </c>
      <c r="V982" s="88">
        <f t="shared" si="88"/>
        <v>0</v>
      </c>
      <c r="W982" s="74"/>
      <c r="X982" s="74"/>
      <c r="Y982" s="74"/>
      <c r="Z982" s="74"/>
      <c r="AA982" s="193">
        <f t="shared" si="89"/>
        <v>1</v>
      </c>
      <c r="AB982" s="193" t="str">
        <f t="shared" si="90"/>
        <v/>
      </c>
    </row>
    <row r="983" spans="1:28">
      <c r="A983" s="89">
        <f>IF(AND(COUNTIF(A$1:A$3,"&gt;0")=1,MAX(A$8:A982)&lt;A$1),A982+1,IF(AND(COUNTIF(A$1:A$3,"&gt;0")=2,MAX(A$8:A982)&lt;A$2),A982+1,IF(AND(COUNTIF(A$1:A$3,"&gt;0")=3,MAX(A$8:A982)&lt;A$3),A982+1,0)))</f>
        <v>0</v>
      </c>
      <c r="B983" s="89" t="str">
        <f t="shared" si="91"/>
        <v/>
      </c>
      <c r="C983" s="89" t="str">
        <f t="shared" si="92"/>
        <v/>
      </c>
      <c r="D983" s="87" t="str">
        <f>IF($A983=0,"",IF($A983&lt;=$A$1,+VLOOKUP($A983,'Rashodi- plan-izvršenje'!$A$8:B$1500,'prenos-P-R-N'!D$1,FALSE),IF($A983&gt;$A$2,+VLOOKUP($A983,'Neizmirene obaveze JLS'!$A$11:B$500,'prenos-P-R-N'!D$1,FALSE),"")))</f>
        <v/>
      </c>
      <c r="E983" s="87" t="str">
        <f>IF($A983=0,"",IF($A983&lt;=$A$1,+VLOOKUP($A983,'Rashodi- plan-izvršenje'!$A$8:C$1500,'prenos-P-R-N'!E$1,FALSE),IF($A983&gt;$A$2,+VLOOKUP($A983,'Neizmirene obaveze JLS'!$A$11:C$500,'prenos-P-R-N'!E$1,FALSE),"")))</f>
        <v/>
      </c>
      <c r="F983" s="87" t="str">
        <f>IF($A983=0,"",IF($A983&lt;=$A$1,+VLOOKUP($A983,'Rashodi- plan-izvršenje'!$A$8:D$1500,'prenos-P-R-N'!F$1,FALSE),IF($A983&gt;$A$2,+VLOOKUP($A983,'Neizmirene obaveze JLS'!$A$11:D$500,'prenos-P-R-N'!F$1,FALSE),"")))</f>
        <v/>
      </c>
      <c r="G983" s="87" t="str">
        <f>IF($A983=0,"",IF($A983&lt;=$A$1,+VLOOKUP($A983,'Rashodi- plan-izvršenje'!$A$8:E$1500,'prenos-P-R-N'!G$1,FALSE),IF($A983&gt;$A$2,+VLOOKUP($A983,'Neizmirene obaveze JLS'!$A$11:E$500,'prenos-P-R-N'!G$1,FALSE),"")))</f>
        <v/>
      </c>
      <c r="H983" s="87" t="str">
        <f>IF($A983=0,"",IF($A983&lt;=$A$1,+VLOOKUP($A983,'Rashodi- plan-izvršenje'!$A$8:F$1500,'prenos-P-R-N'!H$1,FALSE),IF($A983&gt;$A$2,+VLOOKUP($A983,'Neizmirene obaveze JLS'!$A$11:F$500,'prenos-P-R-N'!H$1,FALSE),"")))</f>
        <v/>
      </c>
      <c r="I983" s="87" t="str">
        <f>IF($A983=0,"",IF($A983&lt;=$A$1,+VLOOKUP($A983,'Rashodi- plan-izvršenje'!$A$8:G$1500,'prenos-P-R-N'!I$1,FALSE),IF($A983&gt;$A$2,+VLOOKUP($A983,'Neizmirene obaveze JLS'!$A$11:G$500,'prenos-P-R-N'!I$1,FALSE),"")))</f>
        <v/>
      </c>
      <c r="J983" s="87" t="str">
        <f>IF($A983=0,"",IF($A983&lt;=$A$1,+VLOOKUP($A983,'Rashodi- plan-izvršenje'!$A$8:H$1500,'prenos-P-R-N'!J$1,FALSE),IF($A983&gt;$A$2,+VLOOKUP($A983,'Neizmirene obaveze JLS'!$A$11:H$500,'prenos-P-R-N'!J$1,FALSE),"")))</f>
        <v/>
      </c>
      <c r="K983" s="87" t="str">
        <f>IF($A983=0,"",IF($A983&lt;=$A$1,+VLOOKUP($A983,'Rashodi- plan-izvršenje'!$A$8:I$1500,'prenos-P-R-N'!K$1,FALSE),IF($A983&gt;$A$2,+VLOOKUP($A983,'Neizmirene obaveze JLS'!$A$11:I$500,'prenos-P-R-N'!K$1,FALSE),"")))</f>
        <v/>
      </c>
      <c r="L983" t="str">
        <f>IF(A983=0,"",IF(A983&lt;=A$1,+IF(VLOOKUP(A983,'Rashodi- plan-izvršenje'!A$8:J$1500,M$1,FALSE)&gt;0,"Програмска активност","Пројекат"),IF(A983&gt;A$2,+IF(VLOOKUP(A983,'Neizmirene obaveze JLS'!A$8:J$2008,M$1,FALSE)&gt;0,"Програмска активност","Пројекат"),"")))</f>
        <v/>
      </c>
      <c r="M983" s="87" t="str">
        <f>IF(A983=0,"",IF($A983&lt;=$A$1,+IF(VLOOKUP($A983,'Rashodi- plan-izvršenje'!$A$8:$M$1500,10,FALSE)&gt;0,VLOOKUP($A983,'Rashodi- plan-izvršenje'!$A$8:$M$1500,10,FALSE),VLOOKUP($A983,'Rashodi- plan-izvršenje'!$A$8:$M$1500,12,FALSE)),+IF($A983&gt;$A$2,IF(VLOOKUP($A983,'Neizmirene obaveze JLS'!$A$8:$M$1500,10,FALSE)&gt;0,VLOOKUP($A983,'Neizmirene obaveze JLS'!$A$11:$M$1500,10,FALSE),VLOOKUP($A983,'Neizmirene obaveze JLS'!$A$11:$M$1500,12,FALSE)),0)))</f>
        <v/>
      </c>
      <c r="N983" s="87" t="str">
        <f>IF(A983=0,"",IF($A983&lt;=$A$1,+IF(VLOOKUP(A983,'Rashodi- plan-izvršenje'!$A$8:$M$1500,10,FALSE)&gt;0,VLOOKUP(A983,'Rashodi- plan-izvršenje'!$A$8:$M$1500,11,FALSE),VLOOKUP(A983,'Rashodi- plan-izvršenje'!$A$8:$M$1500,13,FALSE)),+IF($A983&gt;$A$2,IF(VLOOKUP($A983,'Neizmirene obaveze JLS'!$A$8:$M$1500,10,FALSE)&gt;0,VLOOKUP($A983,'Neizmirene obaveze JLS'!$A$11:$M$1500,11,FALSE),VLOOKUP($A983,'Neizmirene obaveze JLS'!$A$11:$M$1500,13,FALSE)),0)))</f>
        <v/>
      </c>
      <c r="O983" s="87" t="str">
        <f>IF(A983=0,"",IF($A983&lt;=$A$1,VALUE(+VLOOKUP($A983,'Rashodi- plan-izvršenje'!$A$8:N$1500,'prenos-P-R-N'!O$1,FALSE)),IF($A983&lt;=A$2,VALUE(VLOOKUP($A983,'Prihodi- plan-izvršenje'!$A$8:$H$500,6,FALSE)),VALUE(VLOOKUP($A983,'Neizmirene obaveze JLS'!$A$8:$N$500,O$1,FALSE)))))</f>
        <v/>
      </c>
      <c r="P983" s="87" t="str">
        <f>IF(A983=0,"",IF(A983=0,0,IF(A983&gt;A$2,'šifarnik K-izvor'!G$3,+IF(Q983&lt;700,+'šifarnik K-izvor'!G$2,'šifarnik K-izvor'!G$1))))</f>
        <v/>
      </c>
      <c r="Q983" s="87">
        <f>IF($A983&lt;=$A$1,VALUE(+VLOOKUP($A983,'Rashodi- plan-izvršenje'!$A$8:O$1500,'prenos-P-R-N'!Q$1,FALSE)),IF($A983&lt;=$A$2,VLOOKUP($A983,'Prihodi- plan-izvršenje'!$A$4:$H$500,4,FALSE),IF($A983&lt;=$A$3,VLOOKUP(A983,'Neizmirene obaveze JLS'!$A$11:O$500,Q$1,FALSE),"")))</f>
        <v>0</v>
      </c>
      <c r="R983" s="88">
        <f>IF($A983&lt;=$A$1,VALUE(+VLOOKUP($A983,'Rashodi- plan-izvršenje'!$A$8:P$1500,'prenos-P-R-N'!R$1,FALSE)),IF($A983&lt;=$A$2,VLOOKUP($A983,'Prihodi- plan-izvršenje'!$A$4:$H$500,7,FALSE),""))</f>
        <v>0</v>
      </c>
      <c r="S983" s="88">
        <f>IF(A983=0,0,IF($A983&lt;=$A$1,VALUE(+VLOOKUP($A983,'Rashodi- plan-izvršenje'!$A$8:Q$1500,'prenos-P-R-N'!S$1,FALSE)),IF($A983&lt;=$A$2,VLOOKUP($A983,'Prihodi- plan-izvršenje'!$A$4:$H$500,8,FALSE),0)))</f>
        <v>0</v>
      </c>
      <c r="T983" s="88" t="str">
        <f>IF($A983&gt;$A$2,VLOOKUP($A983,'Neizmirene obaveze JLS'!$A$11:R$500,R$1,FALSE),"")</f>
        <v/>
      </c>
      <c r="U983" s="88">
        <f>IF($A983&gt;$A$2,VLOOKUP($A983,'Neizmirene obaveze JLS'!$A$11:S$500,S$1,FALSE),0)</f>
        <v>0</v>
      </c>
      <c r="V983" s="88">
        <f t="shared" si="88"/>
        <v>0</v>
      </c>
      <c r="W983" s="74"/>
      <c r="X983" s="74"/>
      <c r="Y983" s="74"/>
      <c r="Z983" s="74"/>
      <c r="AA983" s="193">
        <f t="shared" si="89"/>
        <v>1</v>
      </c>
      <c r="AB983" s="193" t="str">
        <f t="shared" si="90"/>
        <v/>
      </c>
    </row>
    <row r="984" spans="1:28">
      <c r="A984" s="89">
        <f>IF(AND(COUNTIF(A$1:A$3,"&gt;0")=1,MAX(A$8:A983)&lt;A$1),A983+1,IF(AND(COUNTIF(A$1:A$3,"&gt;0")=2,MAX(A$8:A983)&lt;A$2),A983+1,IF(AND(COUNTIF(A$1:A$3,"&gt;0")=3,MAX(A$8:A983)&lt;A$3),A983+1,0)))</f>
        <v>0</v>
      </c>
      <c r="B984" s="89" t="str">
        <f t="shared" si="91"/>
        <v/>
      </c>
      <c r="C984" s="89" t="str">
        <f t="shared" si="92"/>
        <v/>
      </c>
      <c r="D984" s="87" t="str">
        <f>IF($A984=0,"",IF($A984&lt;=$A$1,+VLOOKUP($A984,'Rashodi- plan-izvršenje'!$A$8:B$1500,'prenos-P-R-N'!D$1,FALSE),IF($A984&gt;$A$2,+VLOOKUP($A984,'Neizmirene obaveze JLS'!$A$11:B$500,'prenos-P-R-N'!D$1,FALSE),"")))</f>
        <v/>
      </c>
      <c r="E984" s="87" t="str">
        <f>IF($A984=0,"",IF($A984&lt;=$A$1,+VLOOKUP($A984,'Rashodi- plan-izvršenje'!$A$8:C$1500,'prenos-P-R-N'!E$1,FALSE),IF($A984&gt;$A$2,+VLOOKUP($A984,'Neizmirene obaveze JLS'!$A$11:C$500,'prenos-P-R-N'!E$1,FALSE),"")))</f>
        <v/>
      </c>
      <c r="F984" s="87" t="str">
        <f>IF($A984=0,"",IF($A984&lt;=$A$1,+VLOOKUP($A984,'Rashodi- plan-izvršenje'!$A$8:D$1500,'prenos-P-R-N'!F$1,FALSE),IF($A984&gt;$A$2,+VLOOKUP($A984,'Neizmirene obaveze JLS'!$A$11:D$500,'prenos-P-R-N'!F$1,FALSE),"")))</f>
        <v/>
      </c>
      <c r="G984" s="87" t="str">
        <f>IF($A984=0,"",IF($A984&lt;=$A$1,+VLOOKUP($A984,'Rashodi- plan-izvršenje'!$A$8:E$1500,'prenos-P-R-N'!G$1,FALSE),IF($A984&gt;$A$2,+VLOOKUP($A984,'Neizmirene obaveze JLS'!$A$11:E$500,'prenos-P-R-N'!G$1,FALSE),"")))</f>
        <v/>
      </c>
      <c r="H984" s="87" t="str">
        <f>IF($A984=0,"",IF($A984&lt;=$A$1,+VLOOKUP($A984,'Rashodi- plan-izvršenje'!$A$8:F$1500,'prenos-P-R-N'!H$1,FALSE),IF($A984&gt;$A$2,+VLOOKUP($A984,'Neizmirene obaveze JLS'!$A$11:F$500,'prenos-P-R-N'!H$1,FALSE),"")))</f>
        <v/>
      </c>
      <c r="I984" s="87" t="str">
        <f>IF($A984=0,"",IF($A984&lt;=$A$1,+VLOOKUP($A984,'Rashodi- plan-izvršenje'!$A$8:G$1500,'prenos-P-R-N'!I$1,FALSE),IF($A984&gt;$A$2,+VLOOKUP($A984,'Neizmirene obaveze JLS'!$A$11:G$500,'prenos-P-R-N'!I$1,FALSE),"")))</f>
        <v/>
      </c>
      <c r="J984" s="87" t="str">
        <f>IF($A984=0,"",IF($A984&lt;=$A$1,+VLOOKUP($A984,'Rashodi- plan-izvršenje'!$A$8:H$1500,'prenos-P-R-N'!J$1,FALSE),IF($A984&gt;$A$2,+VLOOKUP($A984,'Neizmirene obaveze JLS'!$A$11:H$500,'prenos-P-R-N'!J$1,FALSE),"")))</f>
        <v/>
      </c>
      <c r="K984" s="87" t="str">
        <f>IF($A984=0,"",IF($A984&lt;=$A$1,+VLOOKUP($A984,'Rashodi- plan-izvršenje'!$A$8:I$1500,'prenos-P-R-N'!K$1,FALSE),IF($A984&gt;$A$2,+VLOOKUP($A984,'Neizmirene obaveze JLS'!$A$11:I$500,'prenos-P-R-N'!K$1,FALSE),"")))</f>
        <v/>
      </c>
      <c r="L984" t="str">
        <f>IF(A984=0,"",IF(A984&lt;=A$1,+IF(VLOOKUP(A984,'Rashodi- plan-izvršenje'!A$8:J$1500,M$1,FALSE)&gt;0,"Програмска активност","Пројекат"),IF(A984&gt;A$2,+IF(VLOOKUP(A984,'Neizmirene obaveze JLS'!A$8:J$2008,M$1,FALSE)&gt;0,"Програмска активност","Пројекат"),"")))</f>
        <v/>
      </c>
      <c r="M984" s="87" t="str">
        <f>IF(A984=0,"",IF($A984&lt;=$A$1,+IF(VLOOKUP($A984,'Rashodi- plan-izvršenje'!$A$8:$M$1500,10,FALSE)&gt;0,VLOOKUP($A984,'Rashodi- plan-izvršenje'!$A$8:$M$1500,10,FALSE),VLOOKUP($A984,'Rashodi- plan-izvršenje'!$A$8:$M$1500,12,FALSE)),+IF($A984&gt;$A$2,IF(VLOOKUP($A984,'Neizmirene obaveze JLS'!$A$8:$M$1500,10,FALSE)&gt;0,VLOOKUP($A984,'Neizmirene obaveze JLS'!$A$11:$M$1500,10,FALSE),VLOOKUP($A984,'Neizmirene obaveze JLS'!$A$11:$M$1500,12,FALSE)),0)))</f>
        <v/>
      </c>
      <c r="N984" s="87" t="str">
        <f>IF(A984=0,"",IF($A984&lt;=$A$1,+IF(VLOOKUP(A984,'Rashodi- plan-izvršenje'!$A$8:$M$1500,10,FALSE)&gt;0,VLOOKUP(A984,'Rashodi- plan-izvršenje'!$A$8:$M$1500,11,FALSE),VLOOKUP(A984,'Rashodi- plan-izvršenje'!$A$8:$M$1500,13,FALSE)),+IF($A984&gt;$A$2,IF(VLOOKUP($A984,'Neizmirene obaveze JLS'!$A$8:$M$1500,10,FALSE)&gt;0,VLOOKUP($A984,'Neizmirene obaveze JLS'!$A$11:$M$1500,11,FALSE),VLOOKUP($A984,'Neizmirene obaveze JLS'!$A$11:$M$1500,13,FALSE)),0)))</f>
        <v/>
      </c>
      <c r="O984" s="87" t="str">
        <f>IF(A984=0,"",IF($A984&lt;=$A$1,VALUE(+VLOOKUP($A984,'Rashodi- plan-izvršenje'!$A$8:N$1500,'prenos-P-R-N'!O$1,FALSE)),IF($A984&lt;=A$2,VALUE(VLOOKUP($A984,'Prihodi- plan-izvršenje'!$A$8:$H$500,6,FALSE)),VALUE(VLOOKUP($A984,'Neizmirene obaveze JLS'!$A$8:$N$500,O$1,FALSE)))))</f>
        <v/>
      </c>
      <c r="P984" s="87" t="str">
        <f>IF(A984=0,"",IF(A984=0,0,IF(A984&gt;A$2,'šifarnik K-izvor'!G$3,+IF(Q984&lt;700,+'šifarnik K-izvor'!G$2,'šifarnik K-izvor'!G$1))))</f>
        <v/>
      </c>
      <c r="Q984" s="87">
        <f>IF($A984&lt;=$A$1,VALUE(+VLOOKUP($A984,'Rashodi- plan-izvršenje'!$A$8:O$1500,'prenos-P-R-N'!Q$1,FALSE)),IF($A984&lt;=$A$2,VLOOKUP($A984,'Prihodi- plan-izvršenje'!$A$4:$H$500,4,FALSE),IF($A984&lt;=$A$3,VLOOKUP(A984,'Neizmirene obaveze JLS'!$A$11:O$500,Q$1,FALSE),"")))</f>
        <v>0</v>
      </c>
      <c r="R984" s="88">
        <f>IF($A984&lt;=$A$1,VALUE(+VLOOKUP($A984,'Rashodi- plan-izvršenje'!$A$8:P$1500,'prenos-P-R-N'!R$1,FALSE)),IF($A984&lt;=$A$2,VLOOKUP($A984,'Prihodi- plan-izvršenje'!$A$4:$H$500,7,FALSE),""))</f>
        <v>0</v>
      </c>
      <c r="S984" s="88">
        <f>IF(A984=0,0,IF($A984&lt;=$A$1,VALUE(+VLOOKUP($A984,'Rashodi- plan-izvršenje'!$A$8:Q$1500,'prenos-P-R-N'!S$1,FALSE)),IF($A984&lt;=$A$2,VLOOKUP($A984,'Prihodi- plan-izvršenje'!$A$4:$H$500,8,FALSE),0)))</f>
        <v>0</v>
      </c>
      <c r="T984" s="88" t="str">
        <f>IF($A984&gt;$A$2,VLOOKUP($A984,'Neizmirene obaveze JLS'!$A$11:R$500,R$1,FALSE),"")</f>
        <v/>
      </c>
      <c r="U984" s="88">
        <f>IF($A984&gt;$A$2,VLOOKUP($A984,'Neizmirene obaveze JLS'!$A$11:S$500,S$1,FALSE),0)</f>
        <v>0</v>
      </c>
      <c r="V984" s="88">
        <f t="shared" si="88"/>
        <v>0</v>
      </c>
      <c r="W984" s="74"/>
      <c r="X984" s="74"/>
      <c r="Y984" s="74"/>
      <c r="Z984" s="74"/>
      <c r="AA984" s="193">
        <f t="shared" si="89"/>
        <v>1</v>
      </c>
      <c r="AB984" s="193" t="str">
        <f t="shared" si="90"/>
        <v/>
      </c>
    </row>
    <row r="985" spans="1:28">
      <c r="A985" s="89">
        <f>IF(AND(COUNTIF(A$1:A$3,"&gt;0")=1,MAX(A$8:A984)&lt;A$1),A984+1,IF(AND(COUNTIF(A$1:A$3,"&gt;0")=2,MAX(A$8:A984)&lt;A$2),A984+1,IF(AND(COUNTIF(A$1:A$3,"&gt;0")=3,MAX(A$8:A984)&lt;A$3),A984+1,0)))</f>
        <v>0</v>
      </c>
      <c r="B985" s="89" t="str">
        <f t="shared" si="91"/>
        <v/>
      </c>
      <c r="C985" s="89" t="str">
        <f t="shared" si="92"/>
        <v/>
      </c>
      <c r="D985" s="87" t="str">
        <f>IF($A985=0,"",IF($A985&lt;=$A$1,+VLOOKUP($A985,'Rashodi- plan-izvršenje'!$A$8:B$1500,'prenos-P-R-N'!D$1,FALSE),IF($A985&gt;$A$2,+VLOOKUP($A985,'Neizmirene obaveze JLS'!$A$11:B$500,'prenos-P-R-N'!D$1,FALSE),"")))</f>
        <v/>
      </c>
      <c r="E985" s="87" t="str">
        <f>IF($A985=0,"",IF($A985&lt;=$A$1,+VLOOKUP($A985,'Rashodi- plan-izvršenje'!$A$8:C$1500,'prenos-P-R-N'!E$1,FALSE),IF($A985&gt;$A$2,+VLOOKUP($A985,'Neizmirene obaveze JLS'!$A$11:C$500,'prenos-P-R-N'!E$1,FALSE),"")))</f>
        <v/>
      </c>
      <c r="F985" s="87" t="str">
        <f>IF($A985=0,"",IF($A985&lt;=$A$1,+VLOOKUP($A985,'Rashodi- plan-izvršenje'!$A$8:D$1500,'prenos-P-R-N'!F$1,FALSE),IF($A985&gt;$A$2,+VLOOKUP($A985,'Neizmirene obaveze JLS'!$A$11:D$500,'prenos-P-R-N'!F$1,FALSE),"")))</f>
        <v/>
      </c>
      <c r="G985" s="87" t="str">
        <f>IF($A985=0,"",IF($A985&lt;=$A$1,+VLOOKUP($A985,'Rashodi- plan-izvršenje'!$A$8:E$1500,'prenos-P-R-N'!G$1,FALSE),IF($A985&gt;$A$2,+VLOOKUP($A985,'Neizmirene obaveze JLS'!$A$11:E$500,'prenos-P-R-N'!G$1,FALSE),"")))</f>
        <v/>
      </c>
      <c r="H985" s="87" t="str">
        <f>IF($A985=0,"",IF($A985&lt;=$A$1,+VLOOKUP($A985,'Rashodi- plan-izvršenje'!$A$8:F$1500,'prenos-P-R-N'!H$1,FALSE),IF($A985&gt;$A$2,+VLOOKUP($A985,'Neizmirene obaveze JLS'!$A$11:F$500,'prenos-P-R-N'!H$1,FALSE),"")))</f>
        <v/>
      </c>
      <c r="I985" s="87" t="str">
        <f>IF($A985=0,"",IF($A985&lt;=$A$1,+VLOOKUP($A985,'Rashodi- plan-izvršenje'!$A$8:G$1500,'prenos-P-R-N'!I$1,FALSE),IF($A985&gt;$A$2,+VLOOKUP($A985,'Neizmirene obaveze JLS'!$A$11:G$500,'prenos-P-R-N'!I$1,FALSE),"")))</f>
        <v/>
      </c>
      <c r="J985" s="87" t="str">
        <f>IF($A985=0,"",IF($A985&lt;=$A$1,+VLOOKUP($A985,'Rashodi- plan-izvršenje'!$A$8:H$1500,'prenos-P-R-N'!J$1,FALSE),IF($A985&gt;$A$2,+VLOOKUP($A985,'Neizmirene obaveze JLS'!$A$11:H$500,'prenos-P-R-N'!J$1,FALSE),"")))</f>
        <v/>
      </c>
      <c r="K985" s="87" t="str">
        <f>IF($A985=0,"",IF($A985&lt;=$A$1,+VLOOKUP($A985,'Rashodi- plan-izvršenje'!$A$8:I$1500,'prenos-P-R-N'!K$1,FALSE),IF($A985&gt;$A$2,+VLOOKUP($A985,'Neizmirene obaveze JLS'!$A$11:I$500,'prenos-P-R-N'!K$1,FALSE),"")))</f>
        <v/>
      </c>
      <c r="L985" t="str">
        <f>IF(A985=0,"",IF(A985&lt;=A$1,+IF(VLOOKUP(A985,'Rashodi- plan-izvršenje'!A$8:J$1500,M$1,FALSE)&gt;0,"Програмска активност","Пројекат"),IF(A985&gt;A$2,+IF(VLOOKUP(A985,'Neizmirene obaveze JLS'!A$8:J$2008,M$1,FALSE)&gt;0,"Програмска активност","Пројекат"),"")))</f>
        <v/>
      </c>
      <c r="M985" s="87" t="str">
        <f>IF(A985=0,"",IF($A985&lt;=$A$1,+IF(VLOOKUP($A985,'Rashodi- plan-izvršenje'!$A$8:$M$1500,10,FALSE)&gt;0,VLOOKUP($A985,'Rashodi- plan-izvršenje'!$A$8:$M$1500,10,FALSE),VLOOKUP($A985,'Rashodi- plan-izvršenje'!$A$8:$M$1500,12,FALSE)),+IF($A985&gt;$A$2,IF(VLOOKUP($A985,'Neizmirene obaveze JLS'!$A$8:$M$1500,10,FALSE)&gt;0,VLOOKUP($A985,'Neizmirene obaveze JLS'!$A$11:$M$1500,10,FALSE),VLOOKUP($A985,'Neizmirene obaveze JLS'!$A$11:$M$1500,12,FALSE)),0)))</f>
        <v/>
      </c>
      <c r="N985" s="87" t="str">
        <f>IF(A985=0,"",IF($A985&lt;=$A$1,+IF(VLOOKUP(A985,'Rashodi- plan-izvršenje'!$A$8:$M$1500,10,FALSE)&gt;0,VLOOKUP(A985,'Rashodi- plan-izvršenje'!$A$8:$M$1500,11,FALSE),VLOOKUP(A985,'Rashodi- plan-izvršenje'!$A$8:$M$1500,13,FALSE)),+IF($A985&gt;$A$2,IF(VLOOKUP($A985,'Neizmirene obaveze JLS'!$A$8:$M$1500,10,FALSE)&gt;0,VLOOKUP($A985,'Neizmirene obaveze JLS'!$A$11:$M$1500,11,FALSE),VLOOKUP($A985,'Neizmirene obaveze JLS'!$A$11:$M$1500,13,FALSE)),0)))</f>
        <v/>
      </c>
      <c r="O985" s="87" t="str">
        <f>IF(A985=0,"",IF($A985&lt;=$A$1,VALUE(+VLOOKUP($A985,'Rashodi- plan-izvršenje'!$A$8:N$1500,'prenos-P-R-N'!O$1,FALSE)),IF($A985&lt;=A$2,VALUE(VLOOKUP($A985,'Prihodi- plan-izvršenje'!$A$8:$H$500,6,FALSE)),VALUE(VLOOKUP($A985,'Neizmirene obaveze JLS'!$A$8:$N$500,O$1,FALSE)))))</f>
        <v/>
      </c>
      <c r="P985" s="87" t="str">
        <f>IF(A985=0,"",IF(A985=0,0,IF(A985&gt;A$2,'šifarnik K-izvor'!G$3,+IF(Q985&lt;700,+'šifarnik K-izvor'!G$2,'šifarnik K-izvor'!G$1))))</f>
        <v/>
      </c>
      <c r="Q985" s="87">
        <f>IF($A985&lt;=$A$1,VALUE(+VLOOKUP($A985,'Rashodi- plan-izvršenje'!$A$8:O$1500,'prenos-P-R-N'!Q$1,FALSE)),IF($A985&lt;=$A$2,VLOOKUP($A985,'Prihodi- plan-izvršenje'!$A$4:$H$500,4,FALSE),IF($A985&lt;=$A$3,VLOOKUP(A985,'Neizmirene obaveze JLS'!$A$11:O$500,Q$1,FALSE),"")))</f>
        <v>0</v>
      </c>
      <c r="R985" s="88">
        <f>IF($A985&lt;=$A$1,VALUE(+VLOOKUP($A985,'Rashodi- plan-izvršenje'!$A$8:P$1500,'prenos-P-R-N'!R$1,FALSE)),IF($A985&lt;=$A$2,VLOOKUP($A985,'Prihodi- plan-izvršenje'!$A$4:$H$500,7,FALSE),""))</f>
        <v>0</v>
      </c>
      <c r="S985" s="88">
        <f>IF(A985=0,0,IF($A985&lt;=$A$1,VALUE(+VLOOKUP($A985,'Rashodi- plan-izvršenje'!$A$8:Q$1500,'prenos-P-R-N'!S$1,FALSE)),IF($A985&lt;=$A$2,VLOOKUP($A985,'Prihodi- plan-izvršenje'!$A$4:$H$500,8,FALSE),0)))</f>
        <v>0</v>
      </c>
      <c r="T985" s="88" t="str">
        <f>IF($A985&gt;$A$2,VLOOKUP($A985,'Neizmirene obaveze JLS'!$A$11:R$500,R$1,FALSE),"")</f>
        <v/>
      </c>
      <c r="U985" s="88">
        <f>IF($A985&gt;$A$2,VLOOKUP($A985,'Neizmirene obaveze JLS'!$A$11:S$500,S$1,FALSE),0)</f>
        <v>0</v>
      </c>
      <c r="V985" s="88">
        <f t="shared" si="88"/>
        <v>0</v>
      </c>
      <c r="W985" s="74"/>
      <c r="X985" s="74"/>
      <c r="Y985" s="74"/>
      <c r="Z985" s="74"/>
      <c r="AA985" s="193">
        <f t="shared" si="89"/>
        <v>1</v>
      </c>
      <c r="AB985" s="193" t="str">
        <f t="shared" si="90"/>
        <v/>
      </c>
    </row>
    <row r="986" spans="1:28">
      <c r="A986" s="89">
        <f>IF(AND(COUNTIF(A$1:A$3,"&gt;0")=1,MAX(A$8:A985)&lt;A$1),A985+1,IF(AND(COUNTIF(A$1:A$3,"&gt;0")=2,MAX(A$8:A985)&lt;A$2),A985+1,IF(AND(COUNTIF(A$1:A$3,"&gt;0")=3,MAX(A$8:A985)&lt;A$3),A985+1,0)))</f>
        <v>0</v>
      </c>
      <c r="B986" s="89" t="str">
        <f t="shared" si="91"/>
        <v/>
      </c>
      <c r="C986" s="89" t="str">
        <f t="shared" si="92"/>
        <v/>
      </c>
      <c r="D986" s="87" t="str">
        <f>IF($A986=0,"",IF($A986&lt;=$A$1,+VLOOKUP($A986,'Rashodi- plan-izvršenje'!$A$8:B$1500,'prenos-P-R-N'!D$1,FALSE),IF($A986&gt;$A$2,+VLOOKUP($A986,'Neizmirene obaveze JLS'!$A$11:B$500,'prenos-P-R-N'!D$1,FALSE),"")))</f>
        <v/>
      </c>
      <c r="E986" s="87" t="str">
        <f>IF($A986=0,"",IF($A986&lt;=$A$1,+VLOOKUP($A986,'Rashodi- plan-izvršenje'!$A$8:C$1500,'prenos-P-R-N'!E$1,FALSE),IF($A986&gt;$A$2,+VLOOKUP($A986,'Neizmirene obaveze JLS'!$A$11:C$500,'prenos-P-R-N'!E$1,FALSE),"")))</f>
        <v/>
      </c>
      <c r="F986" s="87" t="str">
        <f>IF($A986=0,"",IF($A986&lt;=$A$1,+VLOOKUP($A986,'Rashodi- plan-izvršenje'!$A$8:D$1500,'prenos-P-R-N'!F$1,FALSE),IF($A986&gt;$A$2,+VLOOKUP($A986,'Neizmirene obaveze JLS'!$A$11:D$500,'prenos-P-R-N'!F$1,FALSE),"")))</f>
        <v/>
      </c>
      <c r="G986" s="87" t="str">
        <f>IF($A986=0,"",IF($A986&lt;=$A$1,+VLOOKUP($A986,'Rashodi- plan-izvršenje'!$A$8:E$1500,'prenos-P-R-N'!G$1,FALSE),IF($A986&gt;$A$2,+VLOOKUP($A986,'Neizmirene obaveze JLS'!$A$11:E$500,'prenos-P-R-N'!G$1,FALSE),"")))</f>
        <v/>
      </c>
      <c r="H986" s="87" t="str">
        <f>IF($A986=0,"",IF($A986&lt;=$A$1,+VLOOKUP($A986,'Rashodi- plan-izvršenje'!$A$8:F$1500,'prenos-P-R-N'!H$1,FALSE),IF($A986&gt;$A$2,+VLOOKUP($A986,'Neizmirene obaveze JLS'!$A$11:F$500,'prenos-P-R-N'!H$1,FALSE),"")))</f>
        <v/>
      </c>
      <c r="I986" s="87" t="str">
        <f>IF($A986=0,"",IF($A986&lt;=$A$1,+VLOOKUP($A986,'Rashodi- plan-izvršenje'!$A$8:G$1500,'prenos-P-R-N'!I$1,FALSE),IF($A986&gt;$A$2,+VLOOKUP($A986,'Neizmirene obaveze JLS'!$A$11:G$500,'prenos-P-R-N'!I$1,FALSE),"")))</f>
        <v/>
      </c>
      <c r="J986" s="87" t="str">
        <f>IF($A986=0,"",IF($A986&lt;=$A$1,+VLOOKUP($A986,'Rashodi- plan-izvršenje'!$A$8:H$1500,'prenos-P-R-N'!J$1,FALSE),IF($A986&gt;$A$2,+VLOOKUP($A986,'Neizmirene obaveze JLS'!$A$11:H$500,'prenos-P-R-N'!J$1,FALSE),"")))</f>
        <v/>
      </c>
      <c r="K986" s="87" t="str">
        <f>IF($A986=0,"",IF($A986&lt;=$A$1,+VLOOKUP($A986,'Rashodi- plan-izvršenje'!$A$8:I$1500,'prenos-P-R-N'!K$1,FALSE),IF($A986&gt;$A$2,+VLOOKUP($A986,'Neizmirene obaveze JLS'!$A$11:I$500,'prenos-P-R-N'!K$1,FALSE),"")))</f>
        <v/>
      </c>
      <c r="L986" t="str">
        <f>IF(A986=0,"",IF(A986&lt;=A$1,+IF(VLOOKUP(A986,'Rashodi- plan-izvršenje'!A$8:J$1500,M$1,FALSE)&gt;0,"Програмска активност","Пројекат"),IF(A986&gt;A$2,+IF(VLOOKUP(A986,'Neizmirene obaveze JLS'!A$8:J$2008,M$1,FALSE)&gt;0,"Програмска активност","Пројекат"),"")))</f>
        <v/>
      </c>
      <c r="M986" s="87" t="str">
        <f>IF(A986=0,"",IF($A986&lt;=$A$1,+IF(VLOOKUP($A986,'Rashodi- plan-izvršenje'!$A$8:$M$1500,10,FALSE)&gt;0,VLOOKUP($A986,'Rashodi- plan-izvršenje'!$A$8:$M$1500,10,FALSE),VLOOKUP($A986,'Rashodi- plan-izvršenje'!$A$8:$M$1500,12,FALSE)),+IF($A986&gt;$A$2,IF(VLOOKUP($A986,'Neizmirene obaveze JLS'!$A$8:$M$1500,10,FALSE)&gt;0,VLOOKUP($A986,'Neizmirene obaveze JLS'!$A$11:$M$1500,10,FALSE),VLOOKUP($A986,'Neizmirene obaveze JLS'!$A$11:$M$1500,12,FALSE)),0)))</f>
        <v/>
      </c>
      <c r="N986" s="87" t="str">
        <f>IF(A986=0,"",IF($A986&lt;=$A$1,+IF(VLOOKUP(A986,'Rashodi- plan-izvršenje'!$A$8:$M$1500,10,FALSE)&gt;0,VLOOKUP(A986,'Rashodi- plan-izvršenje'!$A$8:$M$1500,11,FALSE),VLOOKUP(A986,'Rashodi- plan-izvršenje'!$A$8:$M$1500,13,FALSE)),+IF($A986&gt;$A$2,IF(VLOOKUP($A986,'Neizmirene obaveze JLS'!$A$8:$M$1500,10,FALSE)&gt;0,VLOOKUP($A986,'Neizmirene obaveze JLS'!$A$11:$M$1500,11,FALSE),VLOOKUP($A986,'Neizmirene obaveze JLS'!$A$11:$M$1500,13,FALSE)),0)))</f>
        <v/>
      </c>
      <c r="O986" s="87" t="str">
        <f>IF(A986=0,"",IF($A986&lt;=$A$1,VALUE(+VLOOKUP($A986,'Rashodi- plan-izvršenje'!$A$8:N$1500,'prenos-P-R-N'!O$1,FALSE)),IF($A986&lt;=A$2,VALUE(VLOOKUP($A986,'Prihodi- plan-izvršenje'!$A$8:$H$500,6,FALSE)),VALUE(VLOOKUP($A986,'Neizmirene obaveze JLS'!$A$8:$N$500,O$1,FALSE)))))</f>
        <v/>
      </c>
      <c r="P986" s="87" t="str">
        <f>IF(A986=0,"",IF(A986=0,0,IF(A986&gt;A$2,'šifarnik K-izvor'!G$3,+IF(Q986&lt;700,+'šifarnik K-izvor'!G$2,'šifarnik K-izvor'!G$1))))</f>
        <v/>
      </c>
      <c r="Q986" s="87">
        <f>IF($A986&lt;=$A$1,VALUE(+VLOOKUP($A986,'Rashodi- plan-izvršenje'!$A$8:O$1500,'prenos-P-R-N'!Q$1,FALSE)),IF($A986&lt;=$A$2,VLOOKUP($A986,'Prihodi- plan-izvršenje'!$A$4:$H$500,4,FALSE),IF($A986&lt;=$A$3,VLOOKUP(A986,'Neizmirene obaveze JLS'!$A$11:O$500,Q$1,FALSE),"")))</f>
        <v>0</v>
      </c>
      <c r="R986" s="88">
        <f>IF($A986&lt;=$A$1,VALUE(+VLOOKUP($A986,'Rashodi- plan-izvršenje'!$A$8:P$1500,'prenos-P-R-N'!R$1,FALSE)),IF($A986&lt;=$A$2,VLOOKUP($A986,'Prihodi- plan-izvršenje'!$A$4:$H$500,7,FALSE),""))</f>
        <v>0</v>
      </c>
      <c r="S986" s="88">
        <f>IF(A986=0,0,IF($A986&lt;=$A$1,VALUE(+VLOOKUP($A986,'Rashodi- plan-izvršenje'!$A$8:Q$1500,'prenos-P-R-N'!S$1,FALSE)),IF($A986&lt;=$A$2,VLOOKUP($A986,'Prihodi- plan-izvršenje'!$A$4:$H$500,8,FALSE),0)))</f>
        <v>0</v>
      </c>
      <c r="T986" s="88" t="str">
        <f>IF($A986&gt;$A$2,VLOOKUP($A986,'Neizmirene obaveze JLS'!$A$11:R$500,R$1,FALSE),"")</f>
        <v/>
      </c>
      <c r="U986" s="88">
        <f>IF($A986&gt;$A$2,VLOOKUP($A986,'Neizmirene obaveze JLS'!$A$11:S$500,S$1,FALSE),0)</f>
        <v>0</v>
      </c>
      <c r="V986" s="88">
        <f t="shared" si="88"/>
        <v>0</v>
      </c>
      <c r="W986" s="74"/>
      <c r="X986" s="74"/>
      <c r="Y986" s="74"/>
      <c r="Z986" s="74"/>
      <c r="AA986" s="193">
        <f t="shared" si="89"/>
        <v>1</v>
      </c>
      <c r="AB986" s="193" t="str">
        <f t="shared" si="90"/>
        <v/>
      </c>
    </row>
    <row r="987" spans="1:28">
      <c r="A987" s="89">
        <f>IF(AND(COUNTIF(A$1:A$3,"&gt;0")=1,MAX(A$8:A986)&lt;A$1),A986+1,IF(AND(COUNTIF(A$1:A$3,"&gt;0")=2,MAX(A$8:A986)&lt;A$2),A986+1,IF(AND(COUNTIF(A$1:A$3,"&gt;0")=3,MAX(A$8:A986)&lt;A$3),A986+1,0)))</f>
        <v>0</v>
      </c>
      <c r="B987" s="89" t="str">
        <f t="shared" si="91"/>
        <v/>
      </c>
      <c r="C987" s="89" t="str">
        <f t="shared" si="92"/>
        <v/>
      </c>
      <c r="D987" s="87" t="str">
        <f>IF($A987=0,"",IF($A987&lt;=$A$1,+VLOOKUP($A987,'Rashodi- plan-izvršenje'!$A$8:B$1500,'prenos-P-R-N'!D$1,FALSE),IF($A987&gt;$A$2,+VLOOKUP($A987,'Neizmirene obaveze JLS'!$A$11:B$500,'prenos-P-R-N'!D$1,FALSE),"")))</f>
        <v/>
      </c>
      <c r="E987" s="87" t="str">
        <f>IF($A987=0,"",IF($A987&lt;=$A$1,+VLOOKUP($A987,'Rashodi- plan-izvršenje'!$A$8:C$1500,'prenos-P-R-N'!E$1,FALSE),IF($A987&gt;$A$2,+VLOOKUP($A987,'Neizmirene obaveze JLS'!$A$11:C$500,'prenos-P-R-N'!E$1,FALSE),"")))</f>
        <v/>
      </c>
      <c r="F987" s="87" t="str">
        <f>IF($A987=0,"",IF($A987&lt;=$A$1,+VLOOKUP($A987,'Rashodi- plan-izvršenje'!$A$8:D$1500,'prenos-P-R-N'!F$1,FALSE),IF($A987&gt;$A$2,+VLOOKUP($A987,'Neizmirene obaveze JLS'!$A$11:D$500,'prenos-P-R-N'!F$1,FALSE),"")))</f>
        <v/>
      </c>
      <c r="G987" s="87" t="str">
        <f>IF($A987=0,"",IF($A987&lt;=$A$1,+VLOOKUP($A987,'Rashodi- plan-izvršenje'!$A$8:E$1500,'prenos-P-R-N'!G$1,FALSE),IF($A987&gt;$A$2,+VLOOKUP($A987,'Neizmirene obaveze JLS'!$A$11:E$500,'prenos-P-R-N'!G$1,FALSE),"")))</f>
        <v/>
      </c>
      <c r="H987" s="87" t="str">
        <f>IF($A987=0,"",IF($A987&lt;=$A$1,+VLOOKUP($A987,'Rashodi- plan-izvršenje'!$A$8:F$1500,'prenos-P-R-N'!H$1,FALSE),IF($A987&gt;$A$2,+VLOOKUP($A987,'Neizmirene obaveze JLS'!$A$11:F$500,'prenos-P-R-N'!H$1,FALSE),"")))</f>
        <v/>
      </c>
      <c r="I987" s="87" t="str">
        <f>IF($A987=0,"",IF($A987&lt;=$A$1,+VLOOKUP($A987,'Rashodi- plan-izvršenje'!$A$8:G$1500,'prenos-P-R-N'!I$1,FALSE),IF($A987&gt;$A$2,+VLOOKUP($A987,'Neizmirene obaveze JLS'!$A$11:G$500,'prenos-P-R-N'!I$1,FALSE),"")))</f>
        <v/>
      </c>
      <c r="J987" s="87" t="str">
        <f>IF($A987=0,"",IF($A987&lt;=$A$1,+VLOOKUP($A987,'Rashodi- plan-izvršenje'!$A$8:H$1500,'prenos-P-R-N'!J$1,FALSE),IF($A987&gt;$A$2,+VLOOKUP($A987,'Neizmirene obaveze JLS'!$A$11:H$500,'prenos-P-R-N'!J$1,FALSE),"")))</f>
        <v/>
      </c>
      <c r="K987" s="87" t="str">
        <f>IF($A987=0,"",IF($A987&lt;=$A$1,+VLOOKUP($A987,'Rashodi- plan-izvršenje'!$A$8:I$1500,'prenos-P-R-N'!K$1,FALSE),IF($A987&gt;$A$2,+VLOOKUP($A987,'Neizmirene obaveze JLS'!$A$11:I$500,'prenos-P-R-N'!K$1,FALSE),"")))</f>
        <v/>
      </c>
      <c r="L987" t="str">
        <f>IF(A987=0,"",IF(A987&lt;=A$1,+IF(VLOOKUP(A987,'Rashodi- plan-izvršenje'!A$8:J$1500,M$1,FALSE)&gt;0,"Програмска активност","Пројекат"),IF(A987&gt;A$2,+IF(VLOOKUP(A987,'Neizmirene obaveze JLS'!A$8:J$2008,M$1,FALSE)&gt;0,"Програмска активност","Пројекат"),"")))</f>
        <v/>
      </c>
      <c r="M987" s="87" t="str">
        <f>IF(A987=0,"",IF($A987&lt;=$A$1,+IF(VLOOKUP($A987,'Rashodi- plan-izvršenje'!$A$8:$M$1500,10,FALSE)&gt;0,VLOOKUP($A987,'Rashodi- plan-izvršenje'!$A$8:$M$1500,10,FALSE),VLOOKUP($A987,'Rashodi- plan-izvršenje'!$A$8:$M$1500,12,FALSE)),+IF($A987&gt;$A$2,IF(VLOOKUP($A987,'Neizmirene obaveze JLS'!$A$8:$M$1500,10,FALSE)&gt;0,VLOOKUP($A987,'Neizmirene obaveze JLS'!$A$11:$M$1500,10,FALSE),VLOOKUP($A987,'Neizmirene obaveze JLS'!$A$11:$M$1500,12,FALSE)),0)))</f>
        <v/>
      </c>
      <c r="N987" s="87" t="str">
        <f>IF(A987=0,"",IF($A987&lt;=$A$1,+IF(VLOOKUP(A987,'Rashodi- plan-izvršenje'!$A$8:$M$1500,10,FALSE)&gt;0,VLOOKUP(A987,'Rashodi- plan-izvršenje'!$A$8:$M$1500,11,FALSE),VLOOKUP(A987,'Rashodi- plan-izvršenje'!$A$8:$M$1500,13,FALSE)),+IF($A987&gt;$A$2,IF(VLOOKUP($A987,'Neizmirene obaveze JLS'!$A$8:$M$1500,10,FALSE)&gt;0,VLOOKUP($A987,'Neizmirene obaveze JLS'!$A$11:$M$1500,11,FALSE),VLOOKUP($A987,'Neizmirene obaveze JLS'!$A$11:$M$1500,13,FALSE)),0)))</f>
        <v/>
      </c>
      <c r="O987" s="87" t="str">
        <f>IF(A987=0,"",IF($A987&lt;=$A$1,VALUE(+VLOOKUP($A987,'Rashodi- plan-izvršenje'!$A$8:N$1500,'prenos-P-R-N'!O$1,FALSE)),IF($A987&lt;=A$2,VALUE(VLOOKUP($A987,'Prihodi- plan-izvršenje'!$A$8:$H$500,6,FALSE)),VALUE(VLOOKUP($A987,'Neizmirene obaveze JLS'!$A$8:$N$500,O$1,FALSE)))))</f>
        <v/>
      </c>
      <c r="P987" s="87" t="str">
        <f>IF(A987=0,"",IF(A987=0,0,IF(A987&gt;A$2,'šifarnik K-izvor'!G$3,+IF(Q987&lt;700,+'šifarnik K-izvor'!G$2,'šifarnik K-izvor'!G$1))))</f>
        <v/>
      </c>
      <c r="Q987" s="87">
        <f>IF($A987&lt;=$A$1,VALUE(+VLOOKUP($A987,'Rashodi- plan-izvršenje'!$A$8:O$1500,'prenos-P-R-N'!Q$1,FALSE)),IF($A987&lt;=$A$2,VLOOKUP($A987,'Prihodi- plan-izvršenje'!$A$4:$H$500,4,FALSE),IF($A987&lt;=$A$3,VLOOKUP(A987,'Neizmirene obaveze JLS'!$A$11:O$500,Q$1,FALSE),"")))</f>
        <v>0</v>
      </c>
      <c r="R987" s="88">
        <f>IF($A987&lt;=$A$1,VALUE(+VLOOKUP($A987,'Rashodi- plan-izvršenje'!$A$8:P$1500,'prenos-P-R-N'!R$1,FALSE)),IF($A987&lt;=$A$2,VLOOKUP($A987,'Prihodi- plan-izvršenje'!$A$4:$H$500,7,FALSE),""))</f>
        <v>0</v>
      </c>
      <c r="S987" s="88">
        <f>IF(A987=0,0,IF($A987&lt;=$A$1,VALUE(+VLOOKUP($A987,'Rashodi- plan-izvršenje'!$A$8:Q$1500,'prenos-P-R-N'!S$1,FALSE)),IF($A987&lt;=$A$2,VLOOKUP($A987,'Prihodi- plan-izvršenje'!$A$4:$H$500,8,FALSE),0)))</f>
        <v>0</v>
      </c>
      <c r="T987" s="88" t="str">
        <f>IF($A987&gt;$A$2,VLOOKUP($A987,'Neizmirene obaveze JLS'!$A$11:R$500,R$1,FALSE),"")</f>
        <v/>
      </c>
      <c r="U987" s="88">
        <f>IF($A987&gt;$A$2,VLOOKUP($A987,'Neizmirene obaveze JLS'!$A$11:S$500,S$1,FALSE),0)</f>
        <v>0</v>
      </c>
      <c r="V987" s="88">
        <f t="shared" si="88"/>
        <v>0</v>
      </c>
      <c r="W987" s="74"/>
      <c r="X987" s="74"/>
      <c r="Y987" s="74"/>
      <c r="Z987" s="74"/>
      <c r="AA987" s="193">
        <f t="shared" si="89"/>
        <v>1</v>
      </c>
      <c r="AB987" s="193" t="str">
        <f t="shared" si="90"/>
        <v/>
      </c>
    </row>
    <row r="988" spans="1:28">
      <c r="A988" s="89">
        <f>IF(AND(COUNTIF(A$1:A$3,"&gt;0")=1,MAX(A$8:A987)&lt;A$1),A987+1,IF(AND(COUNTIF(A$1:A$3,"&gt;0")=2,MAX(A$8:A987)&lt;A$2),A987+1,IF(AND(COUNTIF(A$1:A$3,"&gt;0")=3,MAX(A$8:A987)&lt;A$3),A987+1,0)))</f>
        <v>0</v>
      </c>
      <c r="B988" s="89" t="str">
        <f t="shared" si="91"/>
        <v/>
      </c>
      <c r="C988" s="89" t="str">
        <f t="shared" si="92"/>
        <v/>
      </c>
      <c r="D988" s="87" t="str">
        <f>IF($A988=0,"",IF($A988&lt;=$A$1,+VLOOKUP($A988,'Rashodi- plan-izvršenje'!$A$8:B$1500,'prenos-P-R-N'!D$1,FALSE),IF($A988&gt;$A$2,+VLOOKUP($A988,'Neizmirene obaveze JLS'!$A$11:B$500,'prenos-P-R-N'!D$1,FALSE),"")))</f>
        <v/>
      </c>
      <c r="E988" s="87" t="str">
        <f>IF($A988=0,"",IF($A988&lt;=$A$1,+VLOOKUP($A988,'Rashodi- plan-izvršenje'!$A$8:C$1500,'prenos-P-R-N'!E$1,FALSE),IF($A988&gt;$A$2,+VLOOKUP($A988,'Neizmirene obaveze JLS'!$A$11:C$500,'prenos-P-R-N'!E$1,FALSE),"")))</f>
        <v/>
      </c>
      <c r="F988" s="87" t="str">
        <f>IF($A988=0,"",IF($A988&lt;=$A$1,+VLOOKUP($A988,'Rashodi- plan-izvršenje'!$A$8:D$1500,'prenos-P-R-N'!F$1,FALSE),IF($A988&gt;$A$2,+VLOOKUP($A988,'Neizmirene obaveze JLS'!$A$11:D$500,'prenos-P-R-N'!F$1,FALSE),"")))</f>
        <v/>
      </c>
      <c r="G988" s="87" t="str">
        <f>IF($A988=0,"",IF($A988&lt;=$A$1,+VLOOKUP($A988,'Rashodi- plan-izvršenje'!$A$8:E$1500,'prenos-P-R-N'!G$1,FALSE),IF($A988&gt;$A$2,+VLOOKUP($A988,'Neizmirene obaveze JLS'!$A$11:E$500,'prenos-P-R-N'!G$1,FALSE),"")))</f>
        <v/>
      </c>
      <c r="H988" s="87" t="str">
        <f>IF($A988=0,"",IF($A988&lt;=$A$1,+VLOOKUP($A988,'Rashodi- plan-izvršenje'!$A$8:F$1500,'prenos-P-R-N'!H$1,FALSE),IF($A988&gt;$A$2,+VLOOKUP($A988,'Neizmirene obaveze JLS'!$A$11:F$500,'prenos-P-R-N'!H$1,FALSE),"")))</f>
        <v/>
      </c>
      <c r="I988" s="87" t="str">
        <f>IF($A988=0,"",IF($A988&lt;=$A$1,+VLOOKUP($A988,'Rashodi- plan-izvršenje'!$A$8:G$1500,'prenos-P-R-N'!I$1,FALSE),IF($A988&gt;$A$2,+VLOOKUP($A988,'Neizmirene obaveze JLS'!$A$11:G$500,'prenos-P-R-N'!I$1,FALSE),"")))</f>
        <v/>
      </c>
      <c r="J988" s="87" t="str">
        <f>IF($A988=0,"",IF($A988&lt;=$A$1,+VLOOKUP($A988,'Rashodi- plan-izvršenje'!$A$8:H$1500,'prenos-P-R-N'!J$1,FALSE),IF($A988&gt;$A$2,+VLOOKUP($A988,'Neizmirene obaveze JLS'!$A$11:H$500,'prenos-P-R-N'!J$1,FALSE),"")))</f>
        <v/>
      </c>
      <c r="K988" s="87" t="str">
        <f>IF($A988=0,"",IF($A988&lt;=$A$1,+VLOOKUP($A988,'Rashodi- plan-izvršenje'!$A$8:I$1500,'prenos-P-R-N'!K$1,FALSE),IF($A988&gt;$A$2,+VLOOKUP($A988,'Neizmirene obaveze JLS'!$A$11:I$500,'prenos-P-R-N'!K$1,FALSE),"")))</f>
        <v/>
      </c>
      <c r="L988" t="str">
        <f>IF(A988=0,"",IF(A988&lt;=A$1,+IF(VLOOKUP(A988,'Rashodi- plan-izvršenje'!A$8:J$1500,M$1,FALSE)&gt;0,"Програмска активност","Пројекат"),IF(A988&gt;A$2,+IF(VLOOKUP(A988,'Neizmirene obaveze JLS'!A$8:J$2008,M$1,FALSE)&gt;0,"Програмска активност","Пројекат"),"")))</f>
        <v/>
      </c>
      <c r="M988" s="87" t="str">
        <f>IF(A988=0,"",IF($A988&lt;=$A$1,+IF(VLOOKUP($A988,'Rashodi- plan-izvršenje'!$A$8:$M$1500,10,FALSE)&gt;0,VLOOKUP($A988,'Rashodi- plan-izvršenje'!$A$8:$M$1500,10,FALSE),VLOOKUP($A988,'Rashodi- plan-izvršenje'!$A$8:$M$1500,12,FALSE)),+IF($A988&gt;$A$2,IF(VLOOKUP($A988,'Neizmirene obaveze JLS'!$A$8:$M$1500,10,FALSE)&gt;0,VLOOKUP($A988,'Neizmirene obaveze JLS'!$A$11:$M$1500,10,FALSE),VLOOKUP($A988,'Neizmirene obaveze JLS'!$A$11:$M$1500,12,FALSE)),0)))</f>
        <v/>
      </c>
      <c r="N988" s="87" t="str">
        <f>IF(A988=0,"",IF($A988&lt;=$A$1,+IF(VLOOKUP(A988,'Rashodi- plan-izvršenje'!$A$8:$M$1500,10,FALSE)&gt;0,VLOOKUP(A988,'Rashodi- plan-izvršenje'!$A$8:$M$1500,11,FALSE),VLOOKUP(A988,'Rashodi- plan-izvršenje'!$A$8:$M$1500,13,FALSE)),+IF($A988&gt;$A$2,IF(VLOOKUP($A988,'Neizmirene obaveze JLS'!$A$8:$M$1500,10,FALSE)&gt;0,VLOOKUP($A988,'Neizmirene obaveze JLS'!$A$11:$M$1500,11,FALSE),VLOOKUP($A988,'Neizmirene obaveze JLS'!$A$11:$M$1500,13,FALSE)),0)))</f>
        <v/>
      </c>
      <c r="O988" s="87" t="str">
        <f>IF(A988=0,"",IF($A988&lt;=$A$1,VALUE(+VLOOKUP($A988,'Rashodi- plan-izvršenje'!$A$8:N$1500,'prenos-P-R-N'!O$1,FALSE)),IF($A988&lt;=A$2,VALUE(VLOOKUP($A988,'Prihodi- plan-izvršenje'!$A$8:$H$500,6,FALSE)),VALUE(VLOOKUP($A988,'Neizmirene obaveze JLS'!$A$8:$N$500,O$1,FALSE)))))</f>
        <v/>
      </c>
      <c r="P988" s="87" t="str">
        <f>IF(A988=0,"",IF(A988=0,0,IF(A988&gt;A$2,'šifarnik K-izvor'!G$3,+IF(Q988&lt;700,+'šifarnik K-izvor'!G$2,'šifarnik K-izvor'!G$1))))</f>
        <v/>
      </c>
      <c r="Q988" s="87">
        <f>IF($A988&lt;=$A$1,VALUE(+VLOOKUP($A988,'Rashodi- plan-izvršenje'!$A$8:O$1500,'prenos-P-R-N'!Q$1,FALSE)),IF($A988&lt;=$A$2,VLOOKUP($A988,'Prihodi- plan-izvršenje'!$A$4:$H$500,4,FALSE),IF($A988&lt;=$A$3,VLOOKUP(A988,'Neizmirene obaveze JLS'!$A$11:O$500,Q$1,FALSE),"")))</f>
        <v>0</v>
      </c>
      <c r="R988" s="88">
        <f>IF($A988&lt;=$A$1,VALUE(+VLOOKUP($A988,'Rashodi- plan-izvršenje'!$A$8:P$1500,'prenos-P-R-N'!R$1,FALSE)),IF($A988&lt;=$A$2,VLOOKUP($A988,'Prihodi- plan-izvršenje'!$A$4:$H$500,7,FALSE),""))</f>
        <v>0</v>
      </c>
      <c r="S988" s="88">
        <f>IF(A988=0,0,IF($A988&lt;=$A$1,VALUE(+VLOOKUP($A988,'Rashodi- plan-izvršenje'!$A$8:Q$1500,'prenos-P-R-N'!S$1,FALSE)),IF($A988&lt;=$A$2,VLOOKUP($A988,'Prihodi- plan-izvršenje'!$A$4:$H$500,8,FALSE),0)))</f>
        <v>0</v>
      </c>
      <c r="T988" s="88" t="str">
        <f>IF($A988&gt;$A$2,VLOOKUP($A988,'Neizmirene obaveze JLS'!$A$11:R$500,R$1,FALSE),"")</f>
        <v/>
      </c>
      <c r="U988" s="88">
        <f>IF($A988&gt;$A$2,VLOOKUP($A988,'Neizmirene obaveze JLS'!$A$11:S$500,S$1,FALSE),0)</f>
        <v>0</v>
      </c>
      <c r="V988" s="88">
        <f t="shared" si="88"/>
        <v>0</v>
      </c>
      <c r="W988" s="74"/>
      <c r="X988" s="74"/>
      <c r="Y988" s="74"/>
      <c r="Z988" s="74"/>
      <c r="AA988" s="193">
        <f t="shared" si="89"/>
        <v>1</v>
      </c>
      <c r="AB988" s="193" t="str">
        <f t="shared" si="90"/>
        <v/>
      </c>
    </row>
    <row r="989" spans="1:28">
      <c r="A989" s="89">
        <f>IF(AND(COUNTIF(A$1:A$3,"&gt;0")=1,MAX(A$8:A988)&lt;A$1),A988+1,IF(AND(COUNTIF(A$1:A$3,"&gt;0")=2,MAX(A$8:A988)&lt;A$2),A988+1,IF(AND(COUNTIF(A$1:A$3,"&gt;0")=3,MAX(A$8:A988)&lt;A$3),A988+1,0)))</f>
        <v>0</v>
      </c>
      <c r="B989" s="89" t="str">
        <f t="shared" si="91"/>
        <v/>
      </c>
      <c r="C989" s="89" t="str">
        <f t="shared" si="92"/>
        <v/>
      </c>
      <c r="D989" s="87" t="str">
        <f>IF($A989=0,"",IF($A989&lt;=$A$1,+VLOOKUP($A989,'Rashodi- plan-izvršenje'!$A$8:B$1500,'prenos-P-R-N'!D$1,FALSE),IF($A989&gt;$A$2,+VLOOKUP($A989,'Neizmirene obaveze JLS'!$A$11:B$500,'prenos-P-R-N'!D$1,FALSE),"")))</f>
        <v/>
      </c>
      <c r="E989" s="87" t="str">
        <f>IF($A989=0,"",IF($A989&lt;=$A$1,+VLOOKUP($A989,'Rashodi- plan-izvršenje'!$A$8:C$1500,'prenos-P-R-N'!E$1,FALSE),IF($A989&gt;$A$2,+VLOOKUP($A989,'Neizmirene obaveze JLS'!$A$11:C$500,'prenos-P-R-N'!E$1,FALSE),"")))</f>
        <v/>
      </c>
      <c r="F989" s="87" t="str">
        <f>IF($A989=0,"",IF($A989&lt;=$A$1,+VLOOKUP($A989,'Rashodi- plan-izvršenje'!$A$8:D$1500,'prenos-P-R-N'!F$1,FALSE),IF($A989&gt;$A$2,+VLOOKUP($A989,'Neizmirene obaveze JLS'!$A$11:D$500,'prenos-P-R-N'!F$1,FALSE),"")))</f>
        <v/>
      </c>
      <c r="G989" s="87" t="str">
        <f>IF($A989=0,"",IF($A989&lt;=$A$1,+VLOOKUP($A989,'Rashodi- plan-izvršenje'!$A$8:E$1500,'prenos-P-R-N'!G$1,FALSE),IF($A989&gt;$A$2,+VLOOKUP($A989,'Neizmirene obaveze JLS'!$A$11:E$500,'prenos-P-R-N'!G$1,FALSE),"")))</f>
        <v/>
      </c>
      <c r="H989" s="87" t="str">
        <f>IF($A989=0,"",IF($A989&lt;=$A$1,+VLOOKUP($A989,'Rashodi- plan-izvršenje'!$A$8:F$1500,'prenos-P-R-N'!H$1,FALSE),IF($A989&gt;$A$2,+VLOOKUP($A989,'Neizmirene obaveze JLS'!$A$11:F$500,'prenos-P-R-N'!H$1,FALSE),"")))</f>
        <v/>
      </c>
      <c r="I989" s="87" t="str">
        <f>IF($A989=0,"",IF($A989&lt;=$A$1,+VLOOKUP($A989,'Rashodi- plan-izvršenje'!$A$8:G$1500,'prenos-P-R-N'!I$1,FALSE),IF($A989&gt;$A$2,+VLOOKUP($A989,'Neizmirene obaveze JLS'!$A$11:G$500,'prenos-P-R-N'!I$1,FALSE),"")))</f>
        <v/>
      </c>
      <c r="J989" s="87" t="str">
        <f>IF($A989=0,"",IF($A989&lt;=$A$1,+VLOOKUP($A989,'Rashodi- plan-izvršenje'!$A$8:H$1500,'prenos-P-R-N'!J$1,FALSE),IF($A989&gt;$A$2,+VLOOKUP($A989,'Neizmirene obaveze JLS'!$A$11:H$500,'prenos-P-R-N'!J$1,FALSE),"")))</f>
        <v/>
      </c>
      <c r="K989" s="87" t="str">
        <f>IF($A989=0,"",IF($A989&lt;=$A$1,+VLOOKUP($A989,'Rashodi- plan-izvršenje'!$A$8:I$1500,'prenos-P-R-N'!K$1,FALSE),IF($A989&gt;$A$2,+VLOOKUP($A989,'Neizmirene obaveze JLS'!$A$11:I$500,'prenos-P-R-N'!K$1,FALSE),"")))</f>
        <v/>
      </c>
      <c r="L989" t="str">
        <f>IF(A989=0,"",IF(A989&lt;=A$1,+IF(VLOOKUP(A989,'Rashodi- plan-izvršenje'!A$8:J$1500,M$1,FALSE)&gt;0,"Програмска активност","Пројекат"),IF(A989&gt;A$2,+IF(VLOOKUP(A989,'Neizmirene obaveze JLS'!A$8:J$2008,M$1,FALSE)&gt;0,"Програмска активност","Пројекат"),"")))</f>
        <v/>
      </c>
      <c r="M989" s="87" t="str">
        <f>IF(A989=0,"",IF($A989&lt;=$A$1,+IF(VLOOKUP($A989,'Rashodi- plan-izvršenje'!$A$8:$M$1500,10,FALSE)&gt;0,VLOOKUP($A989,'Rashodi- plan-izvršenje'!$A$8:$M$1500,10,FALSE),VLOOKUP($A989,'Rashodi- plan-izvršenje'!$A$8:$M$1500,12,FALSE)),+IF($A989&gt;$A$2,IF(VLOOKUP($A989,'Neizmirene obaveze JLS'!$A$8:$M$1500,10,FALSE)&gt;0,VLOOKUP($A989,'Neizmirene obaveze JLS'!$A$11:$M$1500,10,FALSE),VLOOKUP($A989,'Neizmirene obaveze JLS'!$A$11:$M$1500,12,FALSE)),0)))</f>
        <v/>
      </c>
      <c r="N989" s="87" t="str">
        <f>IF(A989=0,"",IF($A989&lt;=$A$1,+IF(VLOOKUP(A989,'Rashodi- plan-izvršenje'!$A$8:$M$1500,10,FALSE)&gt;0,VLOOKUP(A989,'Rashodi- plan-izvršenje'!$A$8:$M$1500,11,FALSE),VLOOKUP(A989,'Rashodi- plan-izvršenje'!$A$8:$M$1500,13,FALSE)),+IF($A989&gt;$A$2,IF(VLOOKUP($A989,'Neizmirene obaveze JLS'!$A$8:$M$1500,10,FALSE)&gt;0,VLOOKUP($A989,'Neizmirene obaveze JLS'!$A$11:$M$1500,11,FALSE),VLOOKUP($A989,'Neizmirene obaveze JLS'!$A$11:$M$1500,13,FALSE)),0)))</f>
        <v/>
      </c>
      <c r="O989" s="87" t="str">
        <f>IF(A989=0,"",IF($A989&lt;=$A$1,VALUE(+VLOOKUP($A989,'Rashodi- plan-izvršenje'!$A$8:N$1500,'prenos-P-R-N'!O$1,FALSE)),IF($A989&lt;=A$2,VALUE(VLOOKUP($A989,'Prihodi- plan-izvršenje'!$A$8:$H$500,6,FALSE)),VALUE(VLOOKUP($A989,'Neizmirene obaveze JLS'!$A$8:$N$500,O$1,FALSE)))))</f>
        <v/>
      </c>
      <c r="P989" s="87" t="str">
        <f>IF(A989=0,"",IF(A989=0,0,IF(A989&gt;A$2,'šifarnik K-izvor'!G$3,+IF(Q989&lt;700,+'šifarnik K-izvor'!G$2,'šifarnik K-izvor'!G$1))))</f>
        <v/>
      </c>
      <c r="Q989" s="87">
        <f>IF($A989&lt;=$A$1,VALUE(+VLOOKUP($A989,'Rashodi- plan-izvršenje'!$A$8:O$1500,'prenos-P-R-N'!Q$1,FALSE)),IF($A989&lt;=$A$2,VLOOKUP($A989,'Prihodi- plan-izvršenje'!$A$4:$H$500,4,FALSE),IF($A989&lt;=$A$3,VLOOKUP(A989,'Neizmirene obaveze JLS'!$A$11:O$500,Q$1,FALSE),"")))</f>
        <v>0</v>
      </c>
      <c r="R989" s="88">
        <f>IF($A989&lt;=$A$1,VALUE(+VLOOKUP($A989,'Rashodi- plan-izvršenje'!$A$8:P$1500,'prenos-P-R-N'!R$1,FALSE)),IF($A989&lt;=$A$2,VLOOKUP($A989,'Prihodi- plan-izvršenje'!$A$4:$H$500,7,FALSE),""))</f>
        <v>0</v>
      </c>
      <c r="S989" s="88">
        <f>IF(A989=0,0,IF($A989&lt;=$A$1,VALUE(+VLOOKUP($A989,'Rashodi- plan-izvršenje'!$A$8:Q$1500,'prenos-P-R-N'!S$1,FALSE)),IF($A989&lt;=$A$2,VLOOKUP($A989,'Prihodi- plan-izvršenje'!$A$4:$H$500,8,FALSE),0)))</f>
        <v>0</v>
      </c>
      <c r="T989" s="88" t="str">
        <f>IF($A989&gt;$A$2,VLOOKUP($A989,'Neizmirene obaveze JLS'!$A$11:R$500,R$1,FALSE),"")</f>
        <v/>
      </c>
      <c r="U989" s="88">
        <f>IF($A989&gt;$A$2,VLOOKUP($A989,'Neizmirene obaveze JLS'!$A$11:S$500,S$1,FALSE),0)</f>
        <v>0</v>
      </c>
      <c r="V989" s="88">
        <f t="shared" si="88"/>
        <v>0</v>
      </c>
      <c r="W989" s="74"/>
      <c r="X989" s="74"/>
      <c r="Y989" s="74"/>
      <c r="Z989" s="74"/>
      <c r="AA989" s="193">
        <f t="shared" si="89"/>
        <v>1</v>
      </c>
      <c r="AB989" s="193" t="str">
        <f t="shared" si="90"/>
        <v/>
      </c>
    </row>
    <row r="990" spans="1:28">
      <c r="A990" s="89">
        <f>IF(AND(COUNTIF(A$1:A$3,"&gt;0")=1,MAX(A$8:A989)&lt;A$1),A989+1,IF(AND(COUNTIF(A$1:A$3,"&gt;0")=2,MAX(A$8:A989)&lt;A$2),A989+1,IF(AND(COUNTIF(A$1:A$3,"&gt;0")=3,MAX(A$8:A989)&lt;A$3),A989+1,0)))</f>
        <v>0</v>
      </c>
      <c r="B990" s="89" t="str">
        <f t="shared" si="91"/>
        <v/>
      </c>
      <c r="C990" s="89" t="str">
        <f t="shared" si="92"/>
        <v/>
      </c>
      <c r="D990" s="87" t="str">
        <f>IF($A990=0,"",IF($A990&lt;=$A$1,+VLOOKUP($A990,'Rashodi- plan-izvršenje'!$A$8:B$1500,'prenos-P-R-N'!D$1,FALSE),IF($A990&gt;$A$2,+VLOOKUP($A990,'Neizmirene obaveze JLS'!$A$11:B$500,'prenos-P-R-N'!D$1,FALSE),"")))</f>
        <v/>
      </c>
      <c r="E990" s="87" t="str">
        <f>IF($A990=0,"",IF($A990&lt;=$A$1,+VLOOKUP($A990,'Rashodi- plan-izvršenje'!$A$8:C$1500,'prenos-P-R-N'!E$1,FALSE),IF($A990&gt;$A$2,+VLOOKUP($A990,'Neizmirene obaveze JLS'!$A$11:C$500,'prenos-P-R-N'!E$1,FALSE),"")))</f>
        <v/>
      </c>
      <c r="F990" s="87" t="str">
        <f>IF($A990=0,"",IF($A990&lt;=$A$1,+VLOOKUP($A990,'Rashodi- plan-izvršenje'!$A$8:D$1500,'prenos-P-R-N'!F$1,FALSE),IF($A990&gt;$A$2,+VLOOKUP($A990,'Neizmirene obaveze JLS'!$A$11:D$500,'prenos-P-R-N'!F$1,FALSE),"")))</f>
        <v/>
      </c>
      <c r="G990" s="87" t="str">
        <f>IF($A990=0,"",IF($A990&lt;=$A$1,+VLOOKUP($A990,'Rashodi- plan-izvršenje'!$A$8:E$1500,'prenos-P-R-N'!G$1,FALSE),IF($A990&gt;$A$2,+VLOOKUP($A990,'Neizmirene obaveze JLS'!$A$11:E$500,'prenos-P-R-N'!G$1,FALSE),"")))</f>
        <v/>
      </c>
      <c r="H990" s="87" t="str">
        <f>IF($A990=0,"",IF($A990&lt;=$A$1,+VLOOKUP($A990,'Rashodi- plan-izvršenje'!$A$8:F$1500,'prenos-P-R-N'!H$1,FALSE),IF($A990&gt;$A$2,+VLOOKUP($A990,'Neizmirene obaveze JLS'!$A$11:F$500,'prenos-P-R-N'!H$1,FALSE),"")))</f>
        <v/>
      </c>
      <c r="I990" s="87" t="str">
        <f>IF($A990=0,"",IF($A990&lt;=$A$1,+VLOOKUP($A990,'Rashodi- plan-izvršenje'!$A$8:G$1500,'prenos-P-R-N'!I$1,FALSE),IF($A990&gt;$A$2,+VLOOKUP($A990,'Neizmirene obaveze JLS'!$A$11:G$500,'prenos-P-R-N'!I$1,FALSE),"")))</f>
        <v/>
      </c>
      <c r="J990" s="87" t="str">
        <f>IF($A990=0,"",IF($A990&lt;=$A$1,+VLOOKUP($A990,'Rashodi- plan-izvršenje'!$A$8:H$1500,'prenos-P-R-N'!J$1,FALSE),IF($A990&gt;$A$2,+VLOOKUP($A990,'Neizmirene obaveze JLS'!$A$11:H$500,'prenos-P-R-N'!J$1,FALSE),"")))</f>
        <v/>
      </c>
      <c r="K990" s="87" t="str">
        <f>IF($A990=0,"",IF($A990&lt;=$A$1,+VLOOKUP($A990,'Rashodi- plan-izvršenje'!$A$8:I$1500,'prenos-P-R-N'!K$1,FALSE),IF($A990&gt;$A$2,+VLOOKUP($A990,'Neizmirene obaveze JLS'!$A$11:I$500,'prenos-P-R-N'!K$1,FALSE),"")))</f>
        <v/>
      </c>
      <c r="L990" t="str">
        <f>IF(A990=0,"",IF(A990&lt;=A$1,+IF(VLOOKUP(A990,'Rashodi- plan-izvršenje'!A$8:J$1500,M$1,FALSE)&gt;0,"Програмска активност","Пројекат"),IF(A990&gt;A$2,+IF(VLOOKUP(A990,'Neizmirene obaveze JLS'!A$8:J$2008,M$1,FALSE)&gt;0,"Програмска активност","Пројекат"),"")))</f>
        <v/>
      </c>
      <c r="M990" s="87" t="str">
        <f>IF(A990=0,"",IF($A990&lt;=$A$1,+IF(VLOOKUP($A990,'Rashodi- plan-izvršenje'!$A$8:$M$1500,10,FALSE)&gt;0,VLOOKUP($A990,'Rashodi- plan-izvršenje'!$A$8:$M$1500,10,FALSE),VLOOKUP($A990,'Rashodi- plan-izvršenje'!$A$8:$M$1500,12,FALSE)),+IF($A990&gt;$A$2,IF(VLOOKUP($A990,'Neizmirene obaveze JLS'!$A$8:$M$1500,10,FALSE)&gt;0,VLOOKUP($A990,'Neizmirene obaveze JLS'!$A$11:$M$1500,10,FALSE),VLOOKUP($A990,'Neizmirene obaveze JLS'!$A$11:$M$1500,12,FALSE)),0)))</f>
        <v/>
      </c>
      <c r="N990" s="87" t="str">
        <f>IF(A990=0,"",IF($A990&lt;=$A$1,+IF(VLOOKUP(A990,'Rashodi- plan-izvršenje'!$A$8:$M$1500,10,FALSE)&gt;0,VLOOKUP(A990,'Rashodi- plan-izvršenje'!$A$8:$M$1500,11,FALSE),VLOOKUP(A990,'Rashodi- plan-izvršenje'!$A$8:$M$1500,13,FALSE)),+IF($A990&gt;$A$2,IF(VLOOKUP($A990,'Neizmirene obaveze JLS'!$A$8:$M$1500,10,FALSE)&gt;0,VLOOKUP($A990,'Neizmirene obaveze JLS'!$A$11:$M$1500,11,FALSE),VLOOKUP($A990,'Neizmirene obaveze JLS'!$A$11:$M$1500,13,FALSE)),0)))</f>
        <v/>
      </c>
      <c r="O990" s="87" t="str">
        <f>IF(A990=0,"",IF($A990&lt;=$A$1,VALUE(+VLOOKUP($A990,'Rashodi- plan-izvršenje'!$A$8:N$1500,'prenos-P-R-N'!O$1,FALSE)),IF($A990&lt;=A$2,VALUE(VLOOKUP($A990,'Prihodi- plan-izvršenje'!$A$8:$H$500,6,FALSE)),VALUE(VLOOKUP($A990,'Neizmirene obaveze JLS'!$A$8:$N$500,O$1,FALSE)))))</f>
        <v/>
      </c>
      <c r="P990" s="87" t="str">
        <f>IF(A990=0,"",IF(A990=0,0,IF(A990&gt;A$2,'šifarnik K-izvor'!G$3,+IF(Q990&lt;700,+'šifarnik K-izvor'!G$2,'šifarnik K-izvor'!G$1))))</f>
        <v/>
      </c>
      <c r="Q990" s="87">
        <f>IF($A990&lt;=$A$1,VALUE(+VLOOKUP($A990,'Rashodi- plan-izvršenje'!$A$8:O$1500,'prenos-P-R-N'!Q$1,FALSE)),IF($A990&lt;=$A$2,VLOOKUP($A990,'Prihodi- plan-izvršenje'!$A$4:$H$500,4,FALSE),IF($A990&lt;=$A$3,VLOOKUP(A990,'Neizmirene obaveze JLS'!$A$11:O$500,Q$1,FALSE),"")))</f>
        <v>0</v>
      </c>
      <c r="R990" s="88">
        <f>IF($A990&lt;=$A$1,VALUE(+VLOOKUP($A990,'Rashodi- plan-izvršenje'!$A$8:P$1500,'prenos-P-R-N'!R$1,FALSE)),IF($A990&lt;=$A$2,VLOOKUP($A990,'Prihodi- plan-izvršenje'!$A$4:$H$500,7,FALSE),""))</f>
        <v>0</v>
      </c>
      <c r="S990" s="88">
        <f>IF(A990=0,0,IF($A990&lt;=$A$1,VALUE(+VLOOKUP($A990,'Rashodi- plan-izvršenje'!$A$8:Q$1500,'prenos-P-R-N'!S$1,FALSE)),IF($A990&lt;=$A$2,VLOOKUP($A990,'Prihodi- plan-izvršenje'!$A$4:$H$500,8,FALSE),0)))</f>
        <v>0</v>
      </c>
      <c r="T990" s="88" t="str">
        <f>IF($A990&gt;$A$2,VLOOKUP($A990,'Neizmirene obaveze JLS'!$A$11:R$500,R$1,FALSE),"")</f>
        <v/>
      </c>
      <c r="U990" s="88">
        <f>IF($A990&gt;$A$2,VLOOKUP($A990,'Neizmirene obaveze JLS'!$A$11:S$500,S$1,FALSE),0)</f>
        <v>0</v>
      </c>
      <c r="V990" s="88">
        <f t="shared" si="88"/>
        <v>0</v>
      </c>
      <c r="W990" s="74"/>
      <c r="X990" s="74"/>
      <c r="Y990" s="74"/>
      <c r="Z990" s="74"/>
      <c r="AA990" s="193">
        <f t="shared" si="89"/>
        <v>1</v>
      </c>
      <c r="AB990" s="193" t="str">
        <f t="shared" si="90"/>
        <v/>
      </c>
    </row>
    <row r="991" spans="1:28">
      <c r="A991" s="89">
        <f>IF(AND(COUNTIF(A$1:A$3,"&gt;0")=1,MAX(A$8:A990)&lt;A$1),A990+1,IF(AND(COUNTIF(A$1:A$3,"&gt;0")=2,MAX(A$8:A990)&lt;A$2),A990+1,IF(AND(COUNTIF(A$1:A$3,"&gt;0")=3,MAX(A$8:A990)&lt;A$3),A990+1,0)))</f>
        <v>0</v>
      </c>
      <c r="B991" s="89" t="str">
        <f t="shared" si="91"/>
        <v/>
      </c>
      <c r="C991" s="89" t="str">
        <f t="shared" si="92"/>
        <v/>
      </c>
      <c r="D991" s="87" t="str">
        <f>IF($A991=0,"",IF($A991&lt;=$A$1,+VLOOKUP($A991,'Rashodi- plan-izvršenje'!$A$8:B$1500,'prenos-P-R-N'!D$1,FALSE),IF($A991&gt;$A$2,+VLOOKUP($A991,'Neizmirene obaveze JLS'!$A$11:B$500,'prenos-P-R-N'!D$1,FALSE),"")))</f>
        <v/>
      </c>
      <c r="E991" s="87" t="str">
        <f>IF($A991=0,"",IF($A991&lt;=$A$1,+VLOOKUP($A991,'Rashodi- plan-izvršenje'!$A$8:C$1500,'prenos-P-R-N'!E$1,FALSE),IF($A991&gt;$A$2,+VLOOKUP($A991,'Neizmirene obaveze JLS'!$A$11:C$500,'prenos-P-R-N'!E$1,FALSE),"")))</f>
        <v/>
      </c>
      <c r="F991" s="87" t="str">
        <f>IF($A991=0,"",IF($A991&lt;=$A$1,+VLOOKUP($A991,'Rashodi- plan-izvršenje'!$A$8:D$1500,'prenos-P-R-N'!F$1,FALSE),IF($A991&gt;$A$2,+VLOOKUP($A991,'Neizmirene obaveze JLS'!$A$11:D$500,'prenos-P-R-N'!F$1,FALSE),"")))</f>
        <v/>
      </c>
      <c r="G991" s="87" t="str">
        <f>IF($A991=0,"",IF($A991&lt;=$A$1,+VLOOKUP($A991,'Rashodi- plan-izvršenje'!$A$8:E$1500,'prenos-P-R-N'!G$1,FALSE),IF($A991&gt;$A$2,+VLOOKUP($A991,'Neizmirene obaveze JLS'!$A$11:E$500,'prenos-P-R-N'!G$1,FALSE),"")))</f>
        <v/>
      </c>
      <c r="H991" s="87" t="str">
        <f>IF($A991=0,"",IF($A991&lt;=$A$1,+VLOOKUP($A991,'Rashodi- plan-izvršenje'!$A$8:F$1500,'prenos-P-R-N'!H$1,FALSE),IF($A991&gt;$A$2,+VLOOKUP($A991,'Neizmirene obaveze JLS'!$A$11:F$500,'prenos-P-R-N'!H$1,FALSE),"")))</f>
        <v/>
      </c>
      <c r="I991" s="87" t="str">
        <f>IF($A991=0,"",IF($A991&lt;=$A$1,+VLOOKUP($A991,'Rashodi- plan-izvršenje'!$A$8:G$1500,'prenos-P-R-N'!I$1,FALSE),IF($A991&gt;$A$2,+VLOOKUP($A991,'Neizmirene obaveze JLS'!$A$11:G$500,'prenos-P-R-N'!I$1,FALSE),"")))</f>
        <v/>
      </c>
      <c r="J991" s="87" t="str">
        <f>IF($A991=0,"",IF($A991&lt;=$A$1,+VLOOKUP($A991,'Rashodi- plan-izvršenje'!$A$8:H$1500,'prenos-P-R-N'!J$1,FALSE),IF($A991&gt;$A$2,+VLOOKUP($A991,'Neizmirene obaveze JLS'!$A$11:H$500,'prenos-P-R-N'!J$1,FALSE),"")))</f>
        <v/>
      </c>
      <c r="K991" s="87" t="str">
        <f>IF($A991=0,"",IF($A991&lt;=$A$1,+VLOOKUP($A991,'Rashodi- plan-izvršenje'!$A$8:I$1500,'prenos-P-R-N'!K$1,FALSE),IF($A991&gt;$A$2,+VLOOKUP($A991,'Neizmirene obaveze JLS'!$A$11:I$500,'prenos-P-R-N'!K$1,FALSE),"")))</f>
        <v/>
      </c>
      <c r="L991" t="str">
        <f>IF(A991=0,"",IF(A991&lt;=A$1,+IF(VLOOKUP(A991,'Rashodi- plan-izvršenje'!A$8:J$1500,M$1,FALSE)&gt;0,"Програмска активност","Пројекат"),IF(A991&gt;A$2,+IF(VLOOKUP(A991,'Neizmirene obaveze JLS'!A$8:J$2008,M$1,FALSE)&gt;0,"Програмска активност","Пројекат"),"")))</f>
        <v/>
      </c>
      <c r="M991" s="87" t="str">
        <f>IF(A991=0,"",IF($A991&lt;=$A$1,+IF(VLOOKUP($A991,'Rashodi- plan-izvršenje'!$A$8:$M$1500,10,FALSE)&gt;0,VLOOKUP($A991,'Rashodi- plan-izvršenje'!$A$8:$M$1500,10,FALSE),VLOOKUP($A991,'Rashodi- plan-izvršenje'!$A$8:$M$1500,12,FALSE)),+IF($A991&gt;$A$2,IF(VLOOKUP($A991,'Neizmirene obaveze JLS'!$A$8:$M$1500,10,FALSE)&gt;0,VLOOKUP($A991,'Neizmirene obaveze JLS'!$A$11:$M$1500,10,FALSE),VLOOKUP($A991,'Neizmirene obaveze JLS'!$A$11:$M$1500,12,FALSE)),0)))</f>
        <v/>
      </c>
      <c r="N991" s="87" t="str">
        <f>IF(A991=0,"",IF($A991&lt;=$A$1,+IF(VLOOKUP(A991,'Rashodi- plan-izvršenje'!$A$8:$M$1500,10,FALSE)&gt;0,VLOOKUP(A991,'Rashodi- plan-izvršenje'!$A$8:$M$1500,11,FALSE),VLOOKUP(A991,'Rashodi- plan-izvršenje'!$A$8:$M$1500,13,FALSE)),+IF($A991&gt;$A$2,IF(VLOOKUP($A991,'Neizmirene obaveze JLS'!$A$8:$M$1500,10,FALSE)&gt;0,VLOOKUP($A991,'Neizmirene obaveze JLS'!$A$11:$M$1500,11,FALSE),VLOOKUP($A991,'Neizmirene obaveze JLS'!$A$11:$M$1500,13,FALSE)),0)))</f>
        <v/>
      </c>
      <c r="O991" s="87" t="str">
        <f>IF(A991=0,"",IF($A991&lt;=$A$1,VALUE(+VLOOKUP($A991,'Rashodi- plan-izvršenje'!$A$8:N$1500,'prenos-P-R-N'!O$1,FALSE)),IF($A991&lt;=A$2,VALUE(VLOOKUP($A991,'Prihodi- plan-izvršenje'!$A$8:$H$500,6,FALSE)),VALUE(VLOOKUP($A991,'Neizmirene obaveze JLS'!$A$8:$N$500,O$1,FALSE)))))</f>
        <v/>
      </c>
      <c r="P991" s="87" t="str">
        <f>IF(A991=0,"",IF(A991=0,0,IF(A991&gt;A$2,'šifarnik K-izvor'!G$3,+IF(Q991&lt;700,+'šifarnik K-izvor'!G$2,'šifarnik K-izvor'!G$1))))</f>
        <v/>
      </c>
      <c r="Q991" s="87">
        <f>IF($A991&lt;=$A$1,VALUE(+VLOOKUP($A991,'Rashodi- plan-izvršenje'!$A$8:O$1500,'prenos-P-R-N'!Q$1,FALSE)),IF($A991&lt;=$A$2,VLOOKUP($A991,'Prihodi- plan-izvršenje'!$A$4:$H$500,4,FALSE),IF($A991&lt;=$A$3,VLOOKUP(A991,'Neizmirene obaveze JLS'!$A$11:O$500,Q$1,FALSE),"")))</f>
        <v>0</v>
      </c>
      <c r="R991" s="88">
        <f>IF($A991&lt;=$A$1,VALUE(+VLOOKUP($A991,'Rashodi- plan-izvršenje'!$A$8:P$1500,'prenos-P-R-N'!R$1,FALSE)),IF($A991&lt;=$A$2,VLOOKUP($A991,'Prihodi- plan-izvršenje'!$A$4:$H$500,7,FALSE),""))</f>
        <v>0</v>
      </c>
      <c r="S991" s="88">
        <f>IF(A991=0,0,IF($A991&lt;=$A$1,VALUE(+VLOOKUP($A991,'Rashodi- plan-izvršenje'!$A$8:Q$1500,'prenos-P-R-N'!S$1,FALSE)),IF($A991&lt;=$A$2,VLOOKUP($A991,'Prihodi- plan-izvršenje'!$A$4:$H$500,8,FALSE),0)))</f>
        <v>0</v>
      </c>
      <c r="T991" s="88" t="str">
        <f>IF($A991&gt;$A$2,VLOOKUP($A991,'Neizmirene obaveze JLS'!$A$11:R$500,R$1,FALSE),"")</f>
        <v/>
      </c>
      <c r="U991" s="88">
        <f>IF($A991&gt;$A$2,VLOOKUP($A991,'Neizmirene obaveze JLS'!$A$11:S$500,S$1,FALSE),0)</f>
        <v>0</v>
      </c>
      <c r="V991" s="88">
        <f t="shared" si="88"/>
        <v>0</v>
      </c>
      <c r="W991" s="74"/>
      <c r="X991" s="74"/>
      <c r="Y991" s="74"/>
      <c r="Z991" s="74"/>
      <c r="AA991" s="193">
        <f t="shared" si="89"/>
        <v>1</v>
      </c>
      <c r="AB991" s="193" t="str">
        <f t="shared" si="90"/>
        <v/>
      </c>
    </row>
    <row r="992" spans="1:28">
      <c r="A992" s="89">
        <f>IF(AND(COUNTIF(A$1:A$3,"&gt;0")=1,MAX(A$8:A991)&lt;A$1),A991+1,IF(AND(COUNTIF(A$1:A$3,"&gt;0")=2,MAX(A$8:A991)&lt;A$2),A991+1,IF(AND(COUNTIF(A$1:A$3,"&gt;0")=3,MAX(A$8:A991)&lt;A$3),A991+1,0)))</f>
        <v>0</v>
      </c>
      <c r="B992" s="89" t="str">
        <f t="shared" si="91"/>
        <v/>
      </c>
      <c r="C992" s="89" t="str">
        <f t="shared" si="92"/>
        <v/>
      </c>
      <c r="D992" s="87" t="str">
        <f>IF($A992=0,"",IF($A992&lt;=$A$1,+VLOOKUP($A992,'Rashodi- plan-izvršenje'!$A$8:B$1500,'prenos-P-R-N'!D$1,FALSE),IF($A992&gt;$A$2,+VLOOKUP($A992,'Neizmirene obaveze JLS'!$A$11:B$500,'prenos-P-R-N'!D$1,FALSE),"")))</f>
        <v/>
      </c>
      <c r="E992" s="87" t="str">
        <f>IF($A992=0,"",IF($A992&lt;=$A$1,+VLOOKUP($A992,'Rashodi- plan-izvršenje'!$A$8:C$1500,'prenos-P-R-N'!E$1,FALSE),IF($A992&gt;$A$2,+VLOOKUP($A992,'Neizmirene obaveze JLS'!$A$11:C$500,'prenos-P-R-N'!E$1,FALSE),"")))</f>
        <v/>
      </c>
      <c r="F992" s="87" t="str">
        <f>IF($A992=0,"",IF($A992&lt;=$A$1,+VLOOKUP($A992,'Rashodi- plan-izvršenje'!$A$8:D$1500,'prenos-P-R-N'!F$1,FALSE),IF($A992&gt;$A$2,+VLOOKUP($A992,'Neizmirene obaveze JLS'!$A$11:D$500,'prenos-P-R-N'!F$1,FALSE),"")))</f>
        <v/>
      </c>
      <c r="G992" s="87" t="str">
        <f>IF($A992=0,"",IF($A992&lt;=$A$1,+VLOOKUP($A992,'Rashodi- plan-izvršenje'!$A$8:E$1500,'prenos-P-R-N'!G$1,FALSE),IF($A992&gt;$A$2,+VLOOKUP($A992,'Neizmirene obaveze JLS'!$A$11:E$500,'prenos-P-R-N'!G$1,FALSE),"")))</f>
        <v/>
      </c>
      <c r="H992" s="87" t="str">
        <f>IF($A992=0,"",IF($A992&lt;=$A$1,+VLOOKUP($A992,'Rashodi- plan-izvršenje'!$A$8:F$1500,'prenos-P-R-N'!H$1,FALSE),IF($A992&gt;$A$2,+VLOOKUP($A992,'Neizmirene obaveze JLS'!$A$11:F$500,'prenos-P-R-N'!H$1,FALSE),"")))</f>
        <v/>
      </c>
      <c r="I992" s="87" t="str">
        <f>IF($A992=0,"",IF($A992&lt;=$A$1,+VLOOKUP($A992,'Rashodi- plan-izvršenje'!$A$8:G$1500,'prenos-P-R-N'!I$1,FALSE),IF($A992&gt;$A$2,+VLOOKUP($A992,'Neizmirene obaveze JLS'!$A$11:G$500,'prenos-P-R-N'!I$1,FALSE),"")))</f>
        <v/>
      </c>
      <c r="J992" s="87" t="str">
        <f>IF($A992=0,"",IF($A992&lt;=$A$1,+VLOOKUP($A992,'Rashodi- plan-izvršenje'!$A$8:H$1500,'prenos-P-R-N'!J$1,FALSE),IF($A992&gt;$A$2,+VLOOKUP($A992,'Neizmirene obaveze JLS'!$A$11:H$500,'prenos-P-R-N'!J$1,FALSE),"")))</f>
        <v/>
      </c>
      <c r="K992" s="87" t="str">
        <f>IF($A992=0,"",IF($A992&lt;=$A$1,+VLOOKUP($A992,'Rashodi- plan-izvršenje'!$A$8:I$1500,'prenos-P-R-N'!K$1,FALSE),IF($A992&gt;$A$2,+VLOOKUP($A992,'Neizmirene obaveze JLS'!$A$11:I$500,'prenos-P-R-N'!K$1,FALSE),"")))</f>
        <v/>
      </c>
      <c r="L992" t="str">
        <f>IF(A992=0,"",IF(A992&lt;=A$1,+IF(VLOOKUP(A992,'Rashodi- plan-izvršenje'!A$8:J$1500,M$1,FALSE)&gt;0,"Програмска активност","Пројекат"),IF(A992&gt;A$2,+IF(VLOOKUP(A992,'Neizmirene obaveze JLS'!A$8:J$2008,M$1,FALSE)&gt;0,"Програмска активност","Пројекат"),"")))</f>
        <v/>
      </c>
      <c r="M992" s="87" t="str">
        <f>IF(A992=0,"",IF($A992&lt;=$A$1,+IF(VLOOKUP($A992,'Rashodi- plan-izvršenje'!$A$8:$M$1500,10,FALSE)&gt;0,VLOOKUP($A992,'Rashodi- plan-izvršenje'!$A$8:$M$1500,10,FALSE),VLOOKUP($A992,'Rashodi- plan-izvršenje'!$A$8:$M$1500,12,FALSE)),+IF($A992&gt;$A$2,IF(VLOOKUP($A992,'Neizmirene obaveze JLS'!$A$8:$M$1500,10,FALSE)&gt;0,VLOOKUP($A992,'Neizmirene obaveze JLS'!$A$11:$M$1500,10,FALSE),VLOOKUP($A992,'Neizmirene obaveze JLS'!$A$11:$M$1500,12,FALSE)),0)))</f>
        <v/>
      </c>
      <c r="N992" s="87" t="str">
        <f>IF(A992=0,"",IF($A992&lt;=$A$1,+IF(VLOOKUP(A992,'Rashodi- plan-izvršenje'!$A$8:$M$1500,10,FALSE)&gt;0,VLOOKUP(A992,'Rashodi- plan-izvršenje'!$A$8:$M$1500,11,FALSE),VLOOKUP(A992,'Rashodi- plan-izvršenje'!$A$8:$M$1500,13,FALSE)),+IF($A992&gt;$A$2,IF(VLOOKUP($A992,'Neizmirene obaveze JLS'!$A$8:$M$1500,10,FALSE)&gt;0,VLOOKUP($A992,'Neizmirene obaveze JLS'!$A$11:$M$1500,11,FALSE),VLOOKUP($A992,'Neizmirene obaveze JLS'!$A$11:$M$1500,13,FALSE)),0)))</f>
        <v/>
      </c>
      <c r="O992" s="87" t="str">
        <f>IF(A992=0,"",IF($A992&lt;=$A$1,VALUE(+VLOOKUP($A992,'Rashodi- plan-izvršenje'!$A$8:N$1500,'prenos-P-R-N'!O$1,FALSE)),IF($A992&lt;=A$2,VALUE(VLOOKUP($A992,'Prihodi- plan-izvršenje'!$A$8:$H$500,6,FALSE)),VALUE(VLOOKUP($A992,'Neizmirene obaveze JLS'!$A$8:$N$500,O$1,FALSE)))))</f>
        <v/>
      </c>
      <c r="P992" s="87" t="str">
        <f>IF(A992=0,"",IF(A992=0,0,IF(A992&gt;A$2,'šifarnik K-izvor'!G$3,+IF(Q992&lt;700,+'šifarnik K-izvor'!G$2,'šifarnik K-izvor'!G$1))))</f>
        <v/>
      </c>
      <c r="Q992" s="87">
        <f>IF($A992&lt;=$A$1,VALUE(+VLOOKUP($A992,'Rashodi- plan-izvršenje'!$A$8:O$1500,'prenos-P-R-N'!Q$1,FALSE)),IF($A992&lt;=$A$2,VLOOKUP($A992,'Prihodi- plan-izvršenje'!$A$4:$H$500,4,FALSE),IF($A992&lt;=$A$3,VLOOKUP(A992,'Neizmirene obaveze JLS'!$A$11:O$500,Q$1,FALSE),"")))</f>
        <v>0</v>
      </c>
      <c r="R992" s="88">
        <f>IF($A992&lt;=$A$1,VALUE(+VLOOKUP($A992,'Rashodi- plan-izvršenje'!$A$8:P$1500,'prenos-P-R-N'!R$1,FALSE)),IF($A992&lt;=$A$2,VLOOKUP($A992,'Prihodi- plan-izvršenje'!$A$4:$H$500,7,FALSE),""))</f>
        <v>0</v>
      </c>
      <c r="S992" s="88">
        <f>IF(A992=0,0,IF($A992&lt;=$A$1,VALUE(+VLOOKUP($A992,'Rashodi- plan-izvršenje'!$A$8:Q$1500,'prenos-P-R-N'!S$1,FALSE)),IF($A992&lt;=$A$2,VLOOKUP($A992,'Prihodi- plan-izvršenje'!$A$4:$H$500,8,FALSE),0)))</f>
        <v>0</v>
      </c>
      <c r="T992" s="88" t="str">
        <f>IF($A992&gt;$A$2,VLOOKUP($A992,'Neizmirene obaveze JLS'!$A$11:R$500,R$1,FALSE),"")</f>
        <v/>
      </c>
      <c r="U992" s="88">
        <f>IF($A992&gt;$A$2,VLOOKUP($A992,'Neizmirene obaveze JLS'!$A$11:S$500,S$1,FALSE),0)</f>
        <v>0</v>
      </c>
      <c r="V992" s="88">
        <f t="shared" si="88"/>
        <v>0</v>
      </c>
      <c r="W992" s="74"/>
      <c r="X992" s="74"/>
      <c r="Y992" s="74"/>
      <c r="Z992" s="74"/>
      <c r="AA992" s="193">
        <f t="shared" si="89"/>
        <v>1</v>
      </c>
      <c r="AB992" s="193" t="str">
        <f t="shared" si="90"/>
        <v/>
      </c>
    </row>
    <row r="993" spans="1:28">
      <c r="A993" s="89">
        <f>IF(AND(COUNTIF(A$1:A$3,"&gt;0")=1,MAX(A$8:A992)&lt;A$1),A992+1,IF(AND(COUNTIF(A$1:A$3,"&gt;0")=2,MAX(A$8:A992)&lt;A$2),A992+1,IF(AND(COUNTIF(A$1:A$3,"&gt;0")=3,MAX(A$8:A992)&lt;A$3),A992+1,0)))</f>
        <v>0</v>
      </c>
      <c r="B993" s="89" t="str">
        <f t="shared" si="91"/>
        <v/>
      </c>
      <c r="C993" s="89" t="str">
        <f t="shared" si="92"/>
        <v/>
      </c>
      <c r="D993" s="87" t="str">
        <f>IF($A993=0,"",IF($A993&lt;=$A$1,+VLOOKUP($A993,'Rashodi- plan-izvršenje'!$A$8:B$1500,'prenos-P-R-N'!D$1,FALSE),IF($A993&gt;$A$2,+VLOOKUP($A993,'Neizmirene obaveze JLS'!$A$11:B$500,'prenos-P-R-N'!D$1,FALSE),"")))</f>
        <v/>
      </c>
      <c r="E993" s="87" t="str">
        <f>IF($A993=0,"",IF($A993&lt;=$A$1,+VLOOKUP($A993,'Rashodi- plan-izvršenje'!$A$8:C$1500,'prenos-P-R-N'!E$1,FALSE),IF($A993&gt;$A$2,+VLOOKUP($A993,'Neizmirene obaveze JLS'!$A$11:C$500,'prenos-P-R-N'!E$1,FALSE),"")))</f>
        <v/>
      </c>
      <c r="F993" s="87" t="str">
        <f>IF($A993=0,"",IF($A993&lt;=$A$1,+VLOOKUP($A993,'Rashodi- plan-izvršenje'!$A$8:D$1500,'prenos-P-R-N'!F$1,FALSE),IF($A993&gt;$A$2,+VLOOKUP($A993,'Neizmirene obaveze JLS'!$A$11:D$500,'prenos-P-R-N'!F$1,FALSE),"")))</f>
        <v/>
      </c>
      <c r="G993" s="87" t="str">
        <f>IF($A993=0,"",IF($A993&lt;=$A$1,+VLOOKUP($A993,'Rashodi- plan-izvršenje'!$A$8:E$1500,'prenos-P-R-N'!G$1,FALSE),IF($A993&gt;$A$2,+VLOOKUP($A993,'Neizmirene obaveze JLS'!$A$11:E$500,'prenos-P-R-N'!G$1,FALSE),"")))</f>
        <v/>
      </c>
      <c r="H993" s="87" t="str">
        <f>IF($A993=0,"",IF($A993&lt;=$A$1,+VLOOKUP($A993,'Rashodi- plan-izvršenje'!$A$8:F$1500,'prenos-P-R-N'!H$1,FALSE),IF($A993&gt;$A$2,+VLOOKUP($A993,'Neizmirene obaveze JLS'!$A$11:F$500,'prenos-P-R-N'!H$1,FALSE),"")))</f>
        <v/>
      </c>
      <c r="I993" s="87" t="str">
        <f>IF($A993=0,"",IF($A993&lt;=$A$1,+VLOOKUP($A993,'Rashodi- plan-izvršenje'!$A$8:G$1500,'prenos-P-R-N'!I$1,FALSE),IF($A993&gt;$A$2,+VLOOKUP($A993,'Neizmirene obaveze JLS'!$A$11:G$500,'prenos-P-R-N'!I$1,FALSE),"")))</f>
        <v/>
      </c>
      <c r="J993" s="87" t="str">
        <f>IF($A993=0,"",IF($A993&lt;=$A$1,+VLOOKUP($A993,'Rashodi- plan-izvršenje'!$A$8:H$1500,'prenos-P-R-N'!J$1,FALSE),IF($A993&gt;$A$2,+VLOOKUP($A993,'Neizmirene obaveze JLS'!$A$11:H$500,'prenos-P-R-N'!J$1,FALSE),"")))</f>
        <v/>
      </c>
      <c r="K993" s="87" t="str">
        <f>IF($A993=0,"",IF($A993&lt;=$A$1,+VLOOKUP($A993,'Rashodi- plan-izvršenje'!$A$8:I$1500,'prenos-P-R-N'!K$1,FALSE),IF($A993&gt;$A$2,+VLOOKUP($A993,'Neizmirene obaveze JLS'!$A$11:I$500,'prenos-P-R-N'!K$1,FALSE),"")))</f>
        <v/>
      </c>
      <c r="L993" t="str">
        <f>IF(A993=0,"",IF(A993&lt;=A$1,+IF(VLOOKUP(A993,'Rashodi- plan-izvršenje'!A$8:J$1500,M$1,FALSE)&gt;0,"Програмска активност","Пројекат"),IF(A993&gt;A$2,+IF(VLOOKUP(A993,'Neizmirene obaveze JLS'!A$8:J$2008,M$1,FALSE)&gt;0,"Програмска активност","Пројекат"),"")))</f>
        <v/>
      </c>
      <c r="M993" s="87" t="str">
        <f>IF(A993=0,"",IF($A993&lt;=$A$1,+IF(VLOOKUP($A993,'Rashodi- plan-izvršenje'!$A$8:$M$1500,10,FALSE)&gt;0,VLOOKUP($A993,'Rashodi- plan-izvršenje'!$A$8:$M$1500,10,FALSE),VLOOKUP($A993,'Rashodi- plan-izvršenje'!$A$8:$M$1500,12,FALSE)),+IF($A993&gt;$A$2,IF(VLOOKUP($A993,'Neizmirene obaveze JLS'!$A$8:$M$1500,10,FALSE)&gt;0,VLOOKUP($A993,'Neizmirene obaveze JLS'!$A$11:$M$1500,10,FALSE),VLOOKUP($A993,'Neizmirene obaveze JLS'!$A$11:$M$1500,12,FALSE)),0)))</f>
        <v/>
      </c>
      <c r="N993" s="87" t="str">
        <f>IF(A993=0,"",IF($A993&lt;=$A$1,+IF(VLOOKUP(A993,'Rashodi- plan-izvršenje'!$A$8:$M$1500,10,FALSE)&gt;0,VLOOKUP(A993,'Rashodi- plan-izvršenje'!$A$8:$M$1500,11,FALSE),VLOOKUP(A993,'Rashodi- plan-izvršenje'!$A$8:$M$1500,13,FALSE)),+IF($A993&gt;$A$2,IF(VLOOKUP($A993,'Neizmirene obaveze JLS'!$A$8:$M$1500,10,FALSE)&gt;0,VLOOKUP($A993,'Neizmirene obaveze JLS'!$A$11:$M$1500,11,FALSE),VLOOKUP($A993,'Neizmirene obaveze JLS'!$A$11:$M$1500,13,FALSE)),0)))</f>
        <v/>
      </c>
      <c r="O993" s="87" t="str">
        <f>IF(A993=0,"",IF($A993&lt;=$A$1,VALUE(+VLOOKUP($A993,'Rashodi- plan-izvršenje'!$A$8:N$1500,'prenos-P-R-N'!O$1,FALSE)),IF($A993&lt;=A$2,VALUE(VLOOKUP($A993,'Prihodi- plan-izvršenje'!$A$8:$H$500,6,FALSE)),VALUE(VLOOKUP($A993,'Neizmirene obaveze JLS'!$A$8:$N$500,O$1,FALSE)))))</f>
        <v/>
      </c>
      <c r="P993" s="87" t="str">
        <f>IF(A993=0,"",IF(A993=0,0,IF(A993&gt;A$2,'šifarnik K-izvor'!G$3,+IF(Q993&lt;700,+'šifarnik K-izvor'!G$2,'šifarnik K-izvor'!G$1))))</f>
        <v/>
      </c>
      <c r="Q993" s="87">
        <f>IF($A993&lt;=$A$1,VALUE(+VLOOKUP($A993,'Rashodi- plan-izvršenje'!$A$8:O$1500,'prenos-P-R-N'!Q$1,FALSE)),IF($A993&lt;=$A$2,VLOOKUP($A993,'Prihodi- plan-izvršenje'!$A$4:$H$500,4,FALSE),IF($A993&lt;=$A$3,VLOOKUP(A993,'Neizmirene obaveze JLS'!$A$11:O$500,Q$1,FALSE),"")))</f>
        <v>0</v>
      </c>
      <c r="R993" s="88">
        <f>IF($A993&lt;=$A$1,VALUE(+VLOOKUP($A993,'Rashodi- plan-izvršenje'!$A$8:P$1500,'prenos-P-R-N'!R$1,FALSE)),IF($A993&lt;=$A$2,VLOOKUP($A993,'Prihodi- plan-izvršenje'!$A$4:$H$500,7,FALSE),""))</f>
        <v>0</v>
      </c>
      <c r="S993" s="88">
        <f>IF(A993=0,0,IF($A993&lt;=$A$1,VALUE(+VLOOKUP($A993,'Rashodi- plan-izvršenje'!$A$8:Q$1500,'prenos-P-R-N'!S$1,FALSE)),IF($A993&lt;=$A$2,VLOOKUP($A993,'Prihodi- plan-izvršenje'!$A$4:$H$500,8,FALSE),0)))</f>
        <v>0</v>
      </c>
      <c r="T993" s="88" t="str">
        <f>IF($A993&gt;$A$2,VLOOKUP($A993,'Neizmirene obaveze JLS'!$A$11:R$500,R$1,FALSE),"")</f>
        <v/>
      </c>
      <c r="U993" s="88">
        <f>IF($A993&gt;$A$2,VLOOKUP($A993,'Neizmirene obaveze JLS'!$A$11:S$500,S$1,FALSE),0)</f>
        <v>0</v>
      </c>
      <c r="V993" s="88">
        <f t="shared" si="88"/>
        <v>0</v>
      </c>
      <c r="W993" s="74"/>
      <c r="X993" s="74"/>
      <c r="Y993" s="74"/>
      <c r="Z993" s="74"/>
      <c r="AA993" s="193">
        <f t="shared" si="89"/>
        <v>1</v>
      </c>
      <c r="AB993" s="193" t="str">
        <f t="shared" si="90"/>
        <v/>
      </c>
    </row>
    <row r="994" spans="1:28">
      <c r="A994" s="89">
        <f>IF(AND(COUNTIF(A$1:A$3,"&gt;0")=1,MAX(A$8:A993)&lt;A$1),A993+1,IF(AND(COUNTIF(A$1:A$3,"&gt;0")=2,MAX(A$8:A993)&lt;A$2),A993+1,IF(AND(COUNTIF(A$1:A$3,"&gt;0")=3,MAX(A$8:A993)&lt;A$3),A993+1,0)))</f>
        <v>0</v>
      </c>
      <c r="B994" s="89" t="str">
        <f t="shared" si="91"/>
        <v/>
      </c>
      <c r="C994" s="89" t="str">
        <f t="shared" si="92"/>
        <v/>
      </c>
      <c r="D994" s="87" t="str">
        <f>IF($A994=0,"",IF($A994&lt;=$A$1,+VLOOKUP($A994,'Rashodi- plan-izvršenje'!$A$8:B$1500,'prenos-P-R-N'!D$1,FALSE),IF($A994&gt;$A$2,+VLOOKUP($A994,'Neizmirene obaveze JLS'!$A$11:B$500,'prenos-P-R-N'!D$1,FALSE),"")))</f>
        <v/>
      </c>
      <c r="E994" s="87" t="str">
        <f>IF($A994=0,"",IF($A994&lt;=$A$1,+VLOOKUP($A994,'Rashodi- plan-izvršenje'!$A$8:C$1500,'prenos-P-R-N'!E$1,FALSE),IF($A994&gt;$A$2,+VLOOKUP($A994,'Neizmirene obaveze JLS'!$A$11:C$500,'prenos-P-R-N'!E$1,FALSE),"")))</f>
        <v/>
      </c>
      <c r="F994" s="87" t="str">
        <f>IF($A994=0,"",IF($A994&lt;=$A$1,+VLOOKUP($A994,'Rashodi- plan-izvršenje'!$A$8:D$1500,'prenos-P-R-N'!F$1,FALSE),IF($A994&gt;$A$2,+VLOOKUP($A994,'Neizmirene obaveze JLS'!$A$11:D$500,'prenos-P-R-N'!F$1,FALSE),"")))</f>
        <v/>
      </c>
      <c r="G994" s="87" t="str">
        <f>IF($A994=0,"",IF($A994&lt;=$A$1,+VLOOKUP($A994,'Rashodi- plan-izvršenje'!$A$8:E$1500,'prenos-P-R-N'!G$1,FALSE),IF($A994&gt;$A$2,+VLOOKUP($A994,'Neizmirene obaveze JLS'!$A$11:E$500,'prenos-P-R-N'!G$1,FALSE),"")))</f>
        <v/>
      </c>
      <c r="H994" s="87" t="str">
        <f>IF($A994=0,"",IF($A994&lt;=$A$1,+VLOOKUP($A994,'Rashodi- plan-izvršenje'!$A$8:F$1500,'prenos-P-R-N'!H$1,FALSE),IF($A994&gt;$A$2,+VLOOKUP($A994,'Neizmirene obaveze JLS'!$A$11:F$500,'prenos-P-R-N'!H$1,FALSE),"")))</f>
        <v/>
      </c>
      <c r="I994" s="87" t="str">
        <f>IF($A994=0,"",IF($A994&lt;=$A$1,+VLOOKUP($A994,'Rashodi- plan-izvršenje'!$A$8:G$1500,'prenos-P-R-N'!I$1,FALSE),IF($A994&gt;$A$2,+VLOOKUP($A994,'Neizmirene obaveze JLS'!$A$11:G$500,'prenos-P-R-N'!I$1,FALSE),"")))</f>
        <v/>
      </c>
      <c r="J994" s="87" t="str">
        <f>IF($A994=0,"",IF($A994&lt;=$A$1,+VLOOKUP($A994,'Rashodi- plan-izvršenje'!$A$8:H$1500,'prenos-P-R-N'!J$1,FALSE),IF($A994&gt;$A$2,+VLOOKUP($A994,'Neizmirene obaveze JLS'!$A$11:H$500,'prenos-P-R-N'!J$1,FALSE),"")))</f>
        <v/>
      </c>
      <c r="K994" s="87" t="str">
        <f>IF($A994=0,"",IF($A994&lt;=$A$1,+VLOOKUP($A994,'Rashodi- plan-izvršenje'!$A$8:I$1500,'prenos-P-R-N'!K$1,FALSE),IF($A994&gt;$A$2,+VLOOKUP($A994,'Neizmirene obaveze JLS'!$A$11:I$500,'prenos-P-R-N'!K$1,FALSE),"")))</f>
        <v/>
      </c>
      <c r="L994" t="str">
        <f>IF(A994=0,"",IF(A994&lt;=A$1,+IF(VLOOKUP(A994,'Rashodi- plan-izvršenje'!A$8:J$1500,M$1,FALSE)&gt;0,"Програмска активност","Пројекат"),IF(A994&gt;A$2,+IF(VLOOKUP(A994,'Neizmirene obaveze JLS'!A$8:J$2008,M$1,FALSE)&gt;0,"Програмска активност","Пројекат"),"")))</f>
        <v/>
      </c>
      <c r="M994" s="87" t="str">
        <f>IF(A994=0,"",IF($A994&lt;=$A$1,+IF(VLOOKUP($A994,'Rashodi- plan-izvršenje'!$A$8:$M$1500,10,FALSE)&gt;0,VLOOKUP($A994,'Rashodi- plan-izvršenje'!$A$8:$M$1500,10,FALSE),VLOOKUP($A994,'Rashodi- plan-izvršenje'!$A$8:$M$1500,12,FALSE)),+IF($A994&gt;$A$2,IF(VLOOKUP($A994,'Neizmirene obaveze JLS'!$A$8:$M$1500,10,FALSE)&gt;0,VLOOKUP($A994,'Neizmirene obaveze JLS'!$A$11:$M$1500,10,FALSE),VLOOKUP($A994,'Neizmirene obaveze JLS'!$A$11:$M$1500,12,FALSE)),0)))</f>
        <v/>
      </c>
      <c r="N994" s="87" t="str">
        <f>IF(A994=0,"",IF($A994&lt;=$A$1,+IF(VLOOKUP(A994,'Rashodi- plan-izvršenje'!$A$8:$M$1500,10,FALSE)&gt;0,VLOOKUP(A994,'Rashodi- plan-izvršenje'!$A$8:$M$1500,11,FALSE),VLOOKUP(A994,'Rashodi- plan-izvršenje'!$A$8:$M$1500,13,FALSE)),+IF($A994&gt;$A$2,IF(VLOOKUP($A994,'Neizmirene obaveze JLS'!$A$8:$M$1500,10,FALSE)&gt;0,VLOOKUP($A994,'Neizmirene obaveze JLS'!$A$11:$M$1500,11,FALSE),VLOOKUP($A994,'Neizmirene obaveze JLS'!$A$11:$M$1500,13,FALSE)),0)))</f>
        <v/>
      </c>
      <c r="O994" s="87" t="str">
        <f>IF(A994=0,"",IF($A994&lt;=$A$1,VALUE(+VLOOKUP($A994,'Rashodi- plan-izvršenje'!$A$8:N$1500,'prenos-P-R-N'!O$1,FALSE)),IF($A994&lt;=A$2,VALUE(VLOOKUP($A994,'Prihodi- plan-izvršenje'!$A$8:$H$500,6,FALSE)),VALUE(VLOOKUP($A994,'Neizmirene obaveze JLS'!$A$8:$N$500,O$1,FALSE)))))</f>
        <v/>
      </c>
      <c r="P994" s="87" t="str">
        <f>IF(A994=0,"",IF(A994=0,0,IF(A994&gt;A$2,'šifarnik K-izvor'!G$3,+IF(Q994&lt;700,+'šifarnik K-izvor'!G$2,'šifarnik K-izvor'!G$1))))</f>
        <v/>
      </c>
      <c r="Q994" s="87">
        <f>IF($A994&lt;=$A$1,VALUE(+VLOOKUP($A994,'Rashodi- plan-izvršenje'!$A$8:O$1500,'prenos-P-R-N'!Q$1,FALSE)),IF($A994&lt;=$A$2,VLOOKUP($A994,'Prihodi- plan-izvršenje'!$A$4:$H$500,4,FALSE),IF($A994&lt;=$A$3,VLOOKUP(A994,'Neizmirene obaveze JLS'!$A$11:O$500,Q$1,FALSE),"")))</f>
        <v>0</v>
      </c>
      <c r="R994" s="88">
        <f>IF($A994&lt;=$A$1,VALUE(+VLOOKUP($A994,'Rashodi- plan-izvršenje'!$A$8:P$1500,'prenos-P-R-N'!R$1,FALSE)),IF($A994&lt;=$A$2,VLOOKUP($A994,'Prihodi- plan-izvršenje'!$A$4:$H$500,7,FALSE),""))</f>
        <v>0</v>
      </c>
      <c r="S994" s="88">
        <f>IF(A994=0,0,IF($A994&lt;=$A$1,VALUE(+VLOOKUP($A994,'Rashodi- plan-izvršenje'!$A$8:Q$1500,'prenos-P-R-N'!S$1,FALSE)),IF($A994&lt;=$A$2,VLOOKUP($A994,'Prihodi- plan-izvršenje'!$A$4:$H$500,8,FALSE),0)))</f>
        <v>0</v>
      </c>
      <c r="T994" s="88" t="str">
        <f>IF($A994&gt;$A$2,VLOOKUP($A994,'Neizmirene obaveze JLS'!$A$11:R$500,R$1,FALSE),"")</f>
        <v/>
      </c>
      <c r="U994" s="88">
        <f>IF($A994&gt;$A$2,VLOOKUP($A994,'Neizmirene obaveze JLS'!$A$11:S$500,S$1,FALSE),0)</f>
        <v>0</v>
      </c>
      <c r="V994" s="88">
        <f t="shared" si="88"/>
        <v>0</v>
      </c>
      <c r="W994" s="74"/>
      <c r="X994" s="74"/>
      <c r="Y994" s="74"/>
      <c r="Z994" s="74"/>
      <c r="AA994" s="193">
        <f t="shared" si="89"/>
        <v>1</v>
      </c>
      <c r="AB994" s="193" t="str">
        <f t="shared" si="90"/>
        <v/>
      </c>
    </row>
    <row r="995" spans="1:28">
      <c r="A995" s="89">
        <f>IF(AND(COUNTIF(A$1:A$3,"&gt;0")=1,MAX(A$8:A994)&lt;A$1),A994+1,IF(AND(COUNTIF(A$1:A$3,"&gt;0")=2,MAX(A$8:A994)&lt;A$2),A994+1,IF(AND(COUNTIF(A$1:A$3,"&gt;0")=3,MAX(A$8:A994)&lt;A$3),A994+1,0)))</f>
        <v>0</v>
      </c>
      <c r="B995" s="89" t="str">
        <f t="shared" si="91"/>
        <v/>
      </c>
      <c r="C995" s="89" t="str">
        <f t="shared" si="92"/>
        <v/>
      </c>
      <c r="D995" s="87" t="str">
        <f>IF($A995=0,"",IF($A995&lt;=$A$1,+VLOOKUP($A995,'Rashodi- plan-izvršenje'!$A$8:B$1500,'prenos-P-R-N'!D$1,FALSE),IF($A995&gt;$A$2,+VLOOKUP($A995,'Neizmirene obaveze JLS'!$A$11:B$500,'prenos-P-R-N'!D$1,FALSE),"")))</f>
        <v/>
      </c>
      <c r="E995" s="87" t="str">
        <f>IF($A995=0,"",IF($A995&lt;=$A$1,+VLOOKUP($A995,'Rashodi- plan-izvršenje'!$A$8:C$1500,'prenos-P-R-N'!E$1,FALSE),IF($A995&gt;$A$2,+VLOOKUP($A995,'Neizmirene obaveze JLS'!$A$11:C$500,'prenos-P-R-N'!E$1,FALSE),"")))</f>
        <v/>
      </c>
      <c r="F995" s="87" t="str">
        <f>IF($A995=0,"",IF($A995&lt;=$A$1,+VLOOKUP($A995,'Rashodi- plan-izvršenje'!$A$8:D$1500,'prenos-P-R-N'!F$1,FALSE),IF($A995&gt;$A$2,+VLOOKUP($A995,'Neizmirene obaveze JLS'!$A$11:D$500,'prenos-P-R-N'!F$1,FALSE),"")))</f>
        <v/>
      </c>
      <c r="G995" s="87" t="str">
        <f>IF($A995=0,"",IF($A995&lt;=$A$1,+VLOOKUP($A995,'Rashodi- plan-izvršenje'!$A$8:E$1500,'prenos-P-R-N'!G$1,FALSE),IF($A995&gt;$A$2,+VLOOKUP($A995,'Neizmirene obaveze JLS'!$A$11:E$500,'prenos-P-R-N'!G$1,FALSE),"")))</f>
        <v/>
      </c>
      <c r="H995" s="87" t="str">
        <f>IF($A995=0,"",IF($A995&lt;=$A$1,+VLOOKUP($A995,'Rashodi- plan-izvršenje'!$A$8:F$1500,'prenos-P-R-N'!H$1,FALSE),IF($A995&gt;$A$2,+VLOOKUP($A995,'Neizmirene obaveze JLS'!$A$11:F$500,'prenos-P-R-N'!H$1,FALSE),"")))</f>
        <v/>
      </c>
      <c r="I995" s="87" t="str">
        <f>IF($A995=0,"",IF($A995&lt;=$A$1,+VLOOKUP($A995,'Rashodi- plan-izvršenje'!$A$8:G$1500,'prenos-P-R-N'!I$1,FALSE),IF($A995&gt;$A$2,+VLOOKUP($A995,'Neizmirene obaveze JLS'!$A$11:G$500,'prenos-P-R-N'!I$1,FALSE),"")))</f>
        <v/>
      </c>
      <c r="J995" s="87" t="str">
        <f>IF($A995=0,"",IF($A995&lt;=$A$1,+VLOOKUP($A995,'Rashodi- plan-izvršenje'!$A$8:H$1500,'prenos-P-R-N'!J$1,FALSE),IF($A995&gt;$A$2,+VLOOKUP($A995,'Neizmirene obaveze JLS'!$A$11:H$500,'prenos-P-R-N'!J$1,FALSE),"")))</f>
        <v/>
      </c>
      <c r="K995" s="87" t="str">
        <f>IF($A995=0,"",IF($A995&lt;=$A$1,+VLOOKUP($A995,'Rashodi- plan-izvršenje'!$A$8:I$1500,'prenos-P-R-N'!K$1,FALSE),IF($A995&gt;$A$2,+VLOOKUP($A995,'Neizmirene obaveze JLS'!$A$11:I$500,'prenos-P-R-N'!K$1,FALSE),"")))</f>
        <v/>
      </c>
      <c r="L995" t="str">
        <f>IF(A995=0,"",IF(A995&lt;=A$1,+IF(VLOOKUP(A995,'Rashodi- plan-izvršenje'!A$8:J$1500,M$1,FALSE)&gt;0,"Програмска активност","Пројекат"),IF(A995&gt;A$2,+IF(VLOOKUP(A995,'Neizmirene obaveze JLS'!A$8:J$2008,M$1,FALSE)&gt;0,"Програмска активност","Пројекат"),"")))</f>
        <v/>
      </c>
      <c r="M995" s="87" t="str">
        <f>IF(A995=0,"",IF($A995&lt;=$A$1,+IF(VLOOKUP($A995,'Rashodi- plan-izvršenje'!$A$8:$M$1500,10,FALSE)&gt;0,VLOOKUP($A995,'Rashodi- plan-izvršenje'!$A$8:$M$1500,10,FALSE),VLOOKUP($A995,'Rashodi- plan-izvršenje'!$A$8:$M$1500,12,FALSE)),+IF($A995&gt;$A$2,IF(VLOOKUP($A995,'Neizmirene obaveze JLS'!$A$8:$M$1500,10,FALSE)&gt;0,VLOOKUP($A995,'Neizmirene obaveze JLS'!$A$11:$M$1500,10,FALSE),VLOOKUP($A995,'Neizmirene obaveze JLS'!$A$11:$M$1500,12,FALSE)),0)))</f>
        <v/>
      </c>
      <c r="N995" s="87" t="str">
        <f>IF(A995=0,"",IF($A995&lt;=$A$1,+IF(VLOOKUP(A995,'Rashodi- plan-izvršenje'!$A$8:$M$1500,10,FALSE)&gt;0,VLOOKUP(A995,'Rashodi- plan-izvršenje'!$A$8:$M$1500,11,FALSE),VLOOKUP(A995,'Rashodi- plan-izvršenje'!$A$8:$M$1500,13,FALSE)),+IF($A995&gt;$A$2,IF(VLOOKUP($A995,'Neizmirene obaveze JLS'!$A$8:$M$1500,10,FALSE)&gt;0,VLOOKUP($A995,'Neizmirene obaveze JLS'!$A$11:$M$1500,11,FALSE),VLOOKUP($A995,'Neizmirene obaveze JLS'!$A$11:$M$1500,13,FALSE)),0)))</f>
        <v/>
      </c>
      <c r="O995" s="87" t="str">
        <f>IF(A995=0,"",IF($A995&lt;=$A$1,VALUE(+VLOOKUP($A995,'Rashodi- plan-izvršenje'!$A$8:N$1500,'prenos-P-R-N'!O$1,FALSE)),IF($A995&lt;=A$2,VALUE(VLOOKUP($A995,'Prihodi- plan-izvršenje'!$A$8:$H$500,6,FALSE)),VALUE(VLOOKUP($A995,'Neizmirene obaveze JLS'!$A$8:$N$500,O$1,FALSE)))))</f>
        <v/>
      </c>
      <c r="P995" s="87" t="str">
        <f>IF(A995=0,"",IF(A995=0,0,IF(A995&gt;A$2,'šifarnik K-izvor'!G$3,+IF(Q995&lt;700,+'šifarnik K-izvor'!G$2,'šifarnik K-izvor'!G$1))))</f>
        <v/>
      </c>
      <c r="Q995" s="87">
        <f>IF($A995&lt;=$A$1,VALUE(+VLOOKUP($A995,'Rashodi- plan-izvršenje'!$A$8:O$1500,'prenos-P-R-N'!Q$1,FALSE)),IF($A995&lt;=$A$2,VLOOKUP($A995,'Prihodi- plan-izvršenje'!$A$4:$H$500,4,FALSE),IF($A995&lt;=$A$3,VLOOKUP(A995,'Neizmirene obaveze JLS'!$A$11:O$500,Q$1,FALSE),"")))</f>
        <v>0</v>
      </c>
      <c r="R995" s="88">
        <f>IF($A995&lt;=$A$1,VALUE(+VLOOKUP($A995,'Rashodi- plan-izvršenje'!$A$8:P$1500,'prenos-P-R-N'!R$1,FALSE)),IF($A995&lt;=$A$2,VLOOKUP($A995,'Prihodi- plan-izvršenje'!$A$4:$H$500,7,FALSE),""))</f>
        <v>0</v>
      </c>
      <c r="S995" s="88">
        <f>IF(A995=0,0,IF($A995&lt;=$A$1,VALUE(+VLOOKUP($A995,'Rashodi- plan-izvršenje'!$A$8:Q$1500,'prenos-P-R-N'!S$1,FALSE)),IF($A995&lt;=$A$2,VLOOKUP($A995,'Prihodi- plan-izvršenje'!$A$4:$H$500,8,FALSE),0)))</f>
        <v>0</v>
      </c>
      <c r="T995" s="88" t="str">
        <f>IF($A995&gt;$A$2,VLOOKUP($A995,'Neizmirene obaveze JLS'!$A$11:R$500,R$1,FALSE),"")</f>
        <v/>
      </c>
      <c r="U995" s="88">
        <f>IF($A995&gt;$A$2,VLOOKUP($A995,'Neizmirene obaveze JLS'!$A$11:S$500,S$1,FALSE),0)</f>
        <v>0</v>
      </c>
      <c r="V995" s="88">
        <f t="shared" si="88"/>
        <v>0</v>
      </c>
      <c r="W995" s="74"/>
      <c r="X995" s="74"/>
      <c r="Y995" s="74"/>
      <c r="Z995" s="74"/>
      <c r="AA995" s="193">
        <f t="shared" si="89"/>
        <v>1</v>
      </c>
      <c r="AB995" s="193" t="str">
        <f t="shared" si="90"/>
        <v/>
      </c>
    </row>
    <row r="996" spans="1:28">
      <c r="A996" s="89">
        <f>IF(AND(COUNTIF(A$1:A$3,"&gt;0")=1,MAX(A$8:A995)&lt;A$1),A995+1,IF(AND(COUNTIF(A$1:A$3,"&gt;0")=2,MAX(A$8:A995)&lt;A$2),A995+1,IF(AND(COUNTIF(A$1:A$3,"&gt;0")=3,MAX(A$8:A995)&lt;A$3),A995+1,0)))</f>
        <v>0</v>
      </c>
      <c r="B996" s="89" t="str">
        <f t="shared" si="91"/>
        <v/>
      </c>
      <c r="C996" s="89" t="str">
        <f t="shared" si="92"/>
        <v/>
      </c>
      <c r="D996" s="87" t="str">
        <f>IF($A996=0,"",IF($A996&lt;=$A$1,+VLOOKUP($A996,'Rashodi- plan-izvršenje'!$A$8:B$1500,'prenos-P-R-N'!D$1,FALSE),IF($A996&gt;$A$2,+VLOOKUP($A996,'Neizmirene obaveze JLS'!$A$11:B$500,'prenos-P-R-N'!D$1,FALSE),"")))</f>
        <v/>
      </c>
      <c r="E996" s="87" t="str">
        <f>IF($A996=0,"",IF($A996&lt;=$A$1,+VLOOKUP($A996,'Rashodi- plan-izvršenje'!$A$8:C$1500,'prenos-P-R-N'!E$1,FALSE),IF($A996&gt;$A$2,+VLOOKUP($A996,'Neizmirene obaveze JLS'!$A$11:C$500,'prenos-P-R-N'!E$1,FALSE),"")))</f>
        <v/>
      </c>
      <c r="F996" s="87" t="str">
        <f>IF($A996=0,"",IF($A996&lt;=$A$1,+VLOOKUP($A996,'Rashodi- plan-izvršenje'!$A$8:D$1500,'prenos-P-R-N'!F$1,FALSE),IF($A996&gt;$A$2,+VLOOKUP($A996,'Neizmirene obaveze JLS'!$A$11:D$500,'prenos-P-R-N'!F$1,FALSE),"")))</f>
        <v/>
      </c>
      <c r="G996" s="87" t="str">
        <f>IF($A996=0,"",IF($A996&lt;=$A$1,+VLOOKUP($A996,'Rashodi- plan-izvršenje'!$A$8:E$1500,'prenos-P-R-N'!G$1,FALSE),IF($A996&gt;$A$2,+VLOOKUP($A996,'Neizmirene obaveze JLS'!$A$11:E$500,'prenos-P-R-N'!G$1,FALSE),"")))</f>
        <v/>
      </c>
      <c r="H996" s="87" t="str">
        <f>IF($A996=0,"",IF($A996&lt;=$A$1,+VLOOKUP($A996,'Rashodi- plan-izvršenje'!$A$8:F$1500,'prenos-P-R-N'!H$1,FALSE),IF($A996&gt;$A$2,+VLOOKUP($A996,'Neizmirene obaveze JLS'!$A$11:F$500,'prenos-P-R-N'!H$1,FALSE),"")))</f>
        <v/>
      </c>
      <c r="I996" s="87" t="str">
        <f>IF($A996=0,"",IF($A996&lt;=$A$1,+VLOOKUP($A996,'Rashodi- plan-izvršenje'!$A$8:G$1500,'prenos-P-R-N'!I$1,FALSE),IF($A996&gt;$A$2,+VLOOKUP($A996,'Neizmirene obaveze JLS'!$A$11:G$500,'prenos-P-R-N'!I$1,FALSE),"")))</f>
        <v/>
      </c>
      <c r="J996" s="87" t="str">
        <f>IF($A996=0,"",IF($A996&lt;=$A$1,+VLOOKUP($A996,'Rashodi- plan-izvršenje'!$A$8:H$1500,'prenos-P-R-N'!J$1,FALSE),IF($A996&gt;$A$2,+VLOOKUP($A996,'Neizmirene obaveze JLS'!$A$11:H$500,'prenos-P-R-N'!J$1,FALSE),"")))</f>
        <v/>
      </c>
      <c r="K996" s="87" t="str">
        <f>IF($A996=0,"",IF($A996&lt;=$A$1,+VLOOKUP($A996,'Rashodi- plan-izvršenje'!$A$8:I$1500,'prenos-P-R-N'!K$1,FALSE),IF($A996&gt;$A$2,+VLOOKUP($A996,'Neizmirene obaveze JLS'!$A$11:I$500,'prenos-P-R-N'!K$1,FALSE),"")))</f>
        <v/>
      </c>
      <c r="L996" t="str">
        <f>IF(A996=0,"",IF(A996&lt;=A$1,+IF(VLOOKUP(A996,'Rashodi- plan-izvršenje'!A$8:J$1500,M$1,FALSE)&gt;0,"Програмска активност","Пројекат"),IF(A996&gt;A$2,+IF(VLOOKUP(A996,'Neizmirene obaveze JLS'!A$8:J$2008,M$1,FALSE)&gt;0,"Програмска активност","Пројекат"),"")))</f>
        <v/>
      </c>
      <c r="M996" s="87" t="str">
        <f>IF(A996=0,"",IF($A996&lt;=$A$1,+IF(VLOOKUP($A996,'Rashodi- plan-izvršenje'!$A$8:$M$1500,10,FALSE)&gt;0,VLOOKUP($A996,'Rashodi- plan-izvršenje'!$A$8:$M$1500,10,FALSE),VLOOKUP($A996,'Rashodi- plan-izvršenje'!$A$8:$M$1500,12,FALSE)),+IF($A996&gt;$A$2,IF(VLOOKUP($A996,'Neizmirene obaveze JLS'!$A$8:$M$1500,10,FALSE)&gt;0,VLOOKUP($A996,'Neizmirene obaveze JLS'!$A$11:$M$1500,10,FALSE),VLOOKUP($A996,'Neizmirene obaveze JLS'!$A$11:$M$1500,12,FALSE)),0)))</f>
        <v/>
      </c>
      <c r="N996" s="87" t="str">
        <f>IF(A996=0,"",IF($A996&lt;=$A$1,+IF(VLOOKUP(A996,'Rashodi- plan-izvršenje'!$A$8:$M$1500,10,FALSE)&gt;0,VLOOKUP(A996,'Rashodi- plan-izvršenje'!$A$8:$M$1500,11,FALSE),VLOOKUP(A996,'Rashodi- plan-izvršenje'!$A$8:$M$1500,13,FALSE)),+IF($A996&gt;$A$2,IF(VLOOKUP($A996,'Neizmirene obaveze JLS'!$A$8:$M$1500,10,FALSE)&gt;0,VLOOKUP($A996,'Neizmirene obaveze JLS'!$A$11:$M$1500,11,FALSE),VLOOKUP($A996,'Neizmirene obaveze JLS'!$A$11:$M$1500,13,FALSE)),0)))</f>
        <v/>
      </c>
      <c r="O996" s="87" t="str">
        <f>IF(A996=0,"",IF($A996&lt;=$A$1,VALUE(+VLOOKUP($A996,'Rashodi- plan-izvršenje'!$A$8:N$1500,'prenos-P-R-N'!O$1,FALSE)),IF($A996&lt;=A$2,VALUE(VLOOKUP($A996,'Prihodi- plan-izvršenje'!$A$8:$H$500,6,FALSE)),VALUE(VLOOKUP($A996,'Neizmirene obaveze JLS'!$A$8:$N$500,O$1,FALSE)))))</f>
        <v/>
      </c>
      <c r="P996" s="87" t="str">
        <f>IF(A996=0,"",IF(A996=0,0,IF(A996&gt;A$2,'šifarnik K-izvor'!G$3,+IF(Q996&lt;700,+'šifarnik K-izvor'!G$2,'šifarnik K-izvor'!G$1))))</f>
        <v/>
      </c>
      <c r="Q996" s="87">
        <f>IF($A996&lt;=$A$1,VALUE(+VLOOKUP($A996,'Rashodi- plan-izvršenje'!$A$8:O$1500,'prenos-P-R-N'!Q$1,FALSE)),IF($A996&lt;=$A$2,VLOOKUP($A996,'Prihodi- plan-izvršenje'!$A$4:$H$500,4,FALSE),IF($A996&lt;=$A$3,VLOOKUP(A996,'Neizmirene obaveze JLS'!$A$11:O$500,Q$1,FALSE),"")))</f>
        <v>0</v>
      </c>
      <c r="R996" s="88">
        <f>IF($A996&lt;=$A$1,VALUE(+VLOOKUP($A996,'Rashodi- plan-izvršenje'!$A$8:P$1500,'prenos-P-R-N'!R$1,FALSE)),IF($A996&lt;=$A$2,VLOOKUP($A996,'Prihodi- plan-izvršenje'!$A$4:$H$500,7,FALSE),""))</f>
        <v>0</v>
      </c>
      <c r="S996" s="88">
        <f>IF(A996=0,0,IF($A996&lt;=$A$1,VALUE(+VLOOKUP($A996,'Rashodi- plan-izvršenje'!$A$8:Q$1500,'prenos-P-R-N'!S$1,FALSE)),IF($A996&lt;=$A$2,VLOOKUP($A996,'Prihodi- plan-izvršenje'!$A$4:$H$500,8,FALSE),0)))</f>
        <v>0</v>
      </c>
      <c r="T996" s="88" t="str">
        <f>IF($A996&gt;$A$2,VLOOKUP($A996,'Neizmirene obaveze JLS'!$A$11:R$500,R$1,FALSE),"")</f>
        <v/>
      </c>
      <c r="U996" s="88">
        <f>IF($A996&gt;$A$2,VLOOKUP($A996,'Neizmirene obaveze JLS'!$A$11:S$500,S$1,FALSE),0)</f>
        <v>0</v>
      </c>
      <c r="V996" s="88">
        <f t="shared" si="88"/>
        <v>0</v>
      </c>
      <c r="W996" s="74"/>
      <c r="X996" s="74"/>
      <c r="Y996" s="74"/>
      <c r="Z996" s="74"/>
      <c r="AA996" s="193">
        <f t="shared" si="89"/>
        <v>1</v>
      </c>
      <c r="AB996" s="193" t="str">
        <f t="shared" si="90"/>
        <v/>
      </c>
    </row>
    <row r="997" spans="1:28">
      <c r="A997" s="89">
        <f>IF(AND(COUNTIF(A$1:A$3,"&gt;0")=1,MAX(A$8:A996)&lt;A$1),A996+1,IF(AND(COUNTIF(A$1:A$3,"&gt;0")=2,MAX(A$8:A996)&lt;A$2),A996+1,IF(AND(COUNTIF(A$1:A$3,"&gt;0")=3,MAX(A$8:A996)&lt;A$3),A996+1,0)))</f>
        <v>0</v>
      </c>
      <c r="B997" s="89" t="str">
        <f t="shared" si="91"/>
        <v/>
      </c>
      <c r="C997" s="89" t="str">
        <f t="shared" si="92"/>
        <v/>
      </c>
      <c r="D997" s="87" t="str">
        <f>IF($A997=0,"",IF($A997&lt;=$A$1,+VLOOKUP($A997,'Rashodi- plan-izvršenje'!$A$8:B$1500,'prenos-P-R-N'!D$1,FALSE),IF($A997&gt;$A$2,+VLOOKUP($A997,'Neizmirene obaveze JLS'!$A$11:B$500,'prenos-P-R-N'!D$1,FALSE),"")))</f>
        <v/>
      </c>
      <c r="E997" s="87" t="str">
        <f>IF($A997=0,"",IF($A997&lt;=$A$1,+VLOOKUP($A997,'Rashodi- plan-izvršenje'!$A$8:C$1500,'prenos-P-R-N'!E$1,FALSE),IF($A997&gt;$A$2,+VLOOKUP($A997,'Neizmirene obaveze JLS'!$A$11:C$500,'prenos-P-R-N'!E$1,FALSE),"")))</f>
        <v/>
      </c>
      <c r="F997" s="87" t="str">
        <f>IF($A997=0,"",IF($A997&lt;=$A$1,+VLOOKUP($A997,'Rashodi- plan-izvršenje'!$A$8:D$1500,'prenos-P-R-N'!F$1,FALSE),IF($A997&gt;$A$2,+VLOOKUP($A997,'Neizmirene obaveze JLS'!$A$11:D$500,'prenos-P-R-N'!F$1,FALSE),"")))</f>
        <v/>
      </c>
      <c r="G997" s="87" t="str">
        <f>IF($A997=0,"",IF($A997&lt;=$A$1,+VLOOKUP($A997,'Rashodi- plan-izvršenje'!$A$8:E$1500,'prenos-P-R-N'!G$1,FALSE),IF($A997&gt;$A$2,+VLOOKUP($A997,'Neizmirene obaveze JLS'!$A$11:E$500,'prenos-P-R-N'!G$1,FALSE),"")))</f>
        <v/>
      </c>
      <c r="H997" s="87" t="str">
        <f>IF($A997=0,"",IF($A997&lt;=$A$1,+VLOOKUP($A997,'Rashodi- plan-izvršenje'!$A$8:F$1500,'prenos-P-R-N'!H$1,FALSE),IF($A997&gt;$A$2,+VLOOKUP($A997,'Neizmirene obaveze JLS'!$A$11:F$500,'prenos-P-R-N'!H$1,FALSE),"")))</f>
        <v/>
      </c>
      <c r="I997" s="87" t="str">
        <f>IF($A997=0,"",IF($A997&lt;=$A$1,+VLOOKUP($A997,'Rashodi- plan-izvršenje'!$A$8:G$1500,'prenos-P-R-N'!I$1,FALSE),IF($A997&gt;$A$2,+VLOOKUP($A997,'Neizmirene obaveze JLS'!$A$11:G$500,'prenos-P-R-N'!I$1,FALSE),"")))</f>
        <v/>
      </c>
      <c r="J997" s="87" t="str">
        <f>IF($A997=0,"",IF($A997&lt;=$A$1,+VLOOKUP($A997,'Rashodi- plan-izvršenje'!$A$8:H$1500,'prenos-P-R-N'!J$1,FALSE),IF($A997&gt;$A$2,+VLOOKUP($A997,'Neizmirene obaveze JLS'!$A$11:H$500,'prenos-P-R-N'!J$1,FALSE),"")))</f>
        <v/>
      </c>
      <c r="K997" s="87" t="str">
        <f>IF($A997=0,"",IF($A997&lt;=$A$1,+VLOOKUP($A997,'Rashodi- plan-izvršenje'!$A$8:I$1500,'prenos-P-R-N'!K$1,FALSE),IF($A997&gt;$A$2,+VLOOKUP($A997,'Neizmirene obaveze JLS'!$A$11:I$500,'prenos-P-R-N'!K$1,FALSE),"")))</f>
        <v/>
      </c>
      <c r="L997" t="str">
        <f>IF(A997=0,"",IF(A997&lt;=A$1,+IF(VLOOKUP(A997,'Rashodi- plan-izvršenje'!A$8:J$1500,M$1,FALSE)&gt;0,"Програмска активност","Пројекат"),IF(A997&gt;A$2,+IF(VLOOKUP(A997,'Neizmirene obaveze JLS'!A$8:J$2008,M$1,FALSE)&gt;0,"Програмска активност","Пројекат"),"")))</f>
        <v/>
      </c>
      <c r="M997" s="87" t="str">
        <f>IF(A997=0,"",IF($A997&lt;=$A$1,+IF(VLOOKUP($A997,'Rashodi- plan-izvršenje'!$A$8:$M$1500,10,FALSE)&gt;0,VLOOKUP($A997,'Rashodi- plan-izvršenje'!$A$8:$M$1500,10,FALSE),VLOOKUP($A997,'Rashodi- plan-izvršenje'!$A$8:$M$1500,12,FALSE)),+IF($A997&gt;$A$2,IF(VLOOKUP($A997,'Neizmirene obaveze JLS'!$A$8:$M$1500,10,FALSE)&gt;0,VLOOKUP($A997,'Neizmirene obaveze JLS'!$A$11:$M$1500,10,FALSE),VLOOKUP($A997,'Neizmirene obaveze JLS'!$A$11:$M$1500,12,FALSE)),0)))</f>
        <v/>
      </c>
      <c r="N997" s="87" t="str">
        <f>IF(A997=0,"",IF($A997&lt;=$A$1,+IF(VLOOKUP(A997,'Rashodi- plan-izvršenje'!$A$8:$M$1500,10,FALSE)&gt;0,VLOOKUP(A997,'Rashodi- plan-izvršenje'!$A$8:$M$1500,11,FALSE),VLOOKUP(A997,'Rashodi- plan-izvršenje'!$A$8:$M$1500,13,FALSE)),+IF($A997&gt;$A$2,IF(VLOOKUP($A997,'Neizmirene obaveze JLS'!$A$8:$M$1500,10,FALSE)&gt;0,VLOOKUP($A997,'Neizmirene obaveze JLS'!$A$11:$M$1500,11,FALSE),VLOOKUP($A997,'Neizmirene obaveze JLS'!$A$11:$M$1500,13,FALSE)),0)))</f>
        <v/>
      </c>
      <c r="O997" s="87" t="str">
        <f>IF(A997=0,"",IF($A997&lt;=$A$1,VALUE(+VLOOKUP($A997,'Rashodi- plan-izvršenje'!$A$8:N$1500,'prenos-P-R-N'!O$1,FALSE)),IF($A997&lt;=A$2,VALUE(VLOOKUP($A997,'Prihodi- plan-izvršenje'!$A$8:$H$500,6,FALSE)),VALUE(VLOOKUP($A997,'Neizmirene obaveze JLS'!$A$8:$N$500,O$1,FALSE)))))</f>
        <v/>
      </c>
      <c r="P997" s="87" t="str">
        <f>IF(A997=0,"",IF(A997=0,0,IF(A997&gt;A$2,'šifarnik K-izvor'!G$3,+IF(Q997&lt;700,+'šifarnik K-izvor'!G$2,'šifarnik K-izvor'!G$1))))</f>
        <v/>
      </c>
      <c r="Q997" s="87">
        <f>IF($A997&lt;=$A$1,VALUE(+VLOOKUP($A997,'Rashodi- plan-izvršenje'!$A$8:O$1500,'prenos-P-R-N'!Q$1,FALSE)),IF($A997&lt;=$A$2,VLOOKUP($A997,'Prihodi- plan-izvršenje'!$A$4:$H$500,4,FALSE),IF($A997&lt;=$A$3,VLOOKUP(A997,'Neizmirene obaveze JLS'!$A$11:O$500,Q$1,FALSE),"")))</f>
        <v>0</v>
      </c>
      <c r="R997" s="88">
        <f>IF($A997&lt;=$A$1,VALUE(+VLOOKUP($A997,'Rashodi- plan-izvršenje'!$A$8:P$1500,'prenos-P-R-N'!R$1,FALSE)),IF($A997&lt;=$A$2,VLOOKUP($A997,'Prihodi- plan-izvršenje'!$A$4:$H$500,7,FALSE),""))</f>
        <v>0</v>
      </c>
      <c r="S997" s="88">
        <f>IF(A997=0,0,IF($A997&lt;=$A$1,VALUE(+VLOOKUP($A997,'Rashodi- plan-izvršenje'!$A$8:Q$1500,'prenos-P-R-N'!S$1,FALSE)),IF($A997&lt;=$A$2,VLOOKUP($A997,'Prihodi- plan-izvršenje'!$A$4:$H$500,8,FALSE),0)))</f>
        <v>0</v>
      </c>
      <c r="T997" s="88" t="str">
        <f>IF($A997&gt;$A$2,VLOOKUP($A997,'Neizmirene obaveze JLS'!$A$11:R$500,R$1,FALSE),"")</f>
        <v/>
      </c>
      <c r="U997" s="88">
        <f>IF($A997&gt;$A$2,VLOOKUP($A997,'Neizmirene obaveze JLS'!$A$11:S$500,S$1,FALSE),0)</f>
        <v>0</v>
      </c>
      <c r="V997" s="88">
        <f t="shared" si="88"/>
        <v>0</v>
      </c>
      <c r="W997" s="74"/>
      <c r="X997" s="74"/>
      <c r="Y997" s="74"/>
      <c r="Z997" s="74"/>
      <c r="AA997" s="193">
        <f t="shared" si="89"/>
        <v>1</v>
      </c>
      <c r="AB997" s="193" t="str">
        <f t="shared" si="90"/>
        <v/>
      </c>
    </row>
    <row r="998" spans="1:28">
      <c r="A998" s="89">
        <f>IF(AND(COUNTIF(A$1:A$3,"&gt;0")=1,MAX(A$8:A997)&lt;A$1),A997+1,IF(AND(COUNTIF(A$1:A$3,"&gt;0")=2,MAX(A$8:A997)&lt;A$2),A997+1,IF(AND(COUNTIF(A$1:A$3,"&gt;0")=3,MAX(A$8:A997)&lt;A$3),A997+1,0)))</f>
        <v>0</v>
      </c>
      <c r="B998" s="89" t="str">
        <f t="shared" si="91"/>
        <v/>
      </c>
      <c r="C998" s="89" t="str">
        <f t="shared" si="92"/>
        <v/>
      </c>
      <c r="D998" s="87" t="str">
        <f>IF($A998=0,"",IF($A998&lt;=$A$1,+VLOOKUP($A998,'Rashodi- plan-izvršenje'!$A$8:B$1500,'prenos-P-R-N'!D$1,FALSE),IF($A998&gt;$A$2,+VLOOKUP($A998,'Neizmirene obaveze JLS'!$A$11:B$500,'prenos-P-R-N'!D$1,FALSE),"")))</f>
        <v/>
      </c>
      <c r="E998" s="87" t="str">
        <f>IF($A998=0,"",IF($A998&lt;=$A$1,+VLOOKUP($A998,'Rashodi- plan-izvršenje'!$A$8:C$1500,'prenos-P-R-N'!E$1,FALSE),IF($A998&gt;$A$2,+VLOOKUP($A998,'Neizmirene obaveze JLS'!$A$11:C$500,'prenos-P-R-N'!E$1,FALSE),"")))</f>
        <v/>
      </c>
      <c r="F998" s="87" t="str">
        <f>IF($A998=0,"",IF($A998&lt;=$A$1,+VLOOKUP($A998,'Rashodi- plan-izvršenje'!$A$8:D$1500,'prenos-P-R-N'!F$1,FALSE),IF($A998&gt;$A$2,+VLOOKUP($A998,'Neizmirene obaveze JLS'!$A$11:D$500,'prenos-P-R-N'!F$1,FALSE),"")))</f>
        <v/>
      </c>
      <c r="G998" s="87" t="str">
        <f>IF($A998=0,"",IF($A998&lt;=$A$1,+VLOOKUP($A998,'Rashodi- plan-izvršenje'!$A$8:E$1500,'prenos-P-R-N'!G$1,FALSE),IF($A998&gt;$A$2,+VLOOKUP($A998,'Neizmirene obaveze JLS'!$A$11:E$500,'prenos-P-R-N'!G$1,FALSE),"")))</f>
        <v/>
      </c>
      <c r="H998" s="87" t="str">
        <f>IF($A998=0,"",IF($A998&lt;=$A$1,+VLOOKUP($A998,'Rashodi- plan-izvršenje'!$A$8:F$1500,'prenos-P-R-N'!H$1,FALSE),IF($A998&gt;$A$2,+VLOOKUP($A998,'Neizmirene obaveze JLS'!$A$11:F$500,'prenos-P-R-N'!H$1,FALSE),"")))</f>
        <v/>
      </c>
      <c r="I998" s="87" t="str">
        <f>IF($A998=0,"",IF($A998&lt;=$A$1,+VLOOKUP($A998,'Rashodi- plan-izvršenje'!$A$8:G$1500,'prenos-P-R-N'!I$1,FALSE),IF($A998&gt;$A$2,+VLOOKUP($A998,'Neizmirene obaveze JLS'!$A$11:G$500,'prenos-P-R-N'!I$1,FALSE),"")))</f>
        <v/>
      </c>
      <c r="J998" s="87" t="str">
        <f>IF($A998=0,"",IF($A998&lt;=$A$1,+VLOOKUP($A998,'Rashodi- plan-izvršenje'!$A$8:H$1500,'prenos-P-R-N'!J$1,FALSE),IF($A998&gt;$A$2,+VLOOKUP($A998,'Neizmirene obaveze JLS'!$A$11:H$500,'prenos-P-R-N'!J$1,FALSE),"")))</f>
        <v/>
      </c>
      <c r="K998" s="87" t="str">
        <f>IF($A998=0,"",IF($A998&lt;=$A$1,+VLOOKUP($A998,'Rashodi- plan-izvršenje'!$A$8:I$1500,'prenos-P-R-N'!K$1,FALSE),IF($A998&gt;$A$2,+VLOOKUP($A998,'Neizmirene obaveze JLS'!$A$11:I$500,'prenos-P-R-N'!K$1,FALSE),"")))</f>
        <v/>
      </c>
      <c r="L998" t="str">
        <f>IF(A998=0,"",IF(A998&lt;=A$1,+IF(VLOOKUP(A998,'Rashodi- plan-izvršenje'!A$8:J$1500,M$1,FALSE)&gt;0,"Програмска активност","Пројекат"),IF(A998&gt;A$2,+IF(VLOOKUP(A998,'Neizmirene obaveze JLS'!A$8:J$2008,M$1,FALSE)&gt;0,"Програмска активност","Пројекат"),"")))</f>
        <v/>
      </c>
      <c r="M998" s="87" t="str">
        <f>IF(A998=0,"",IF($A998&lt;=$A$1,+IF(VLOOKUP($A998,'Rashodi- plan-izvršenje'!$A$8:$M$1500,10,FALSE)&gt;0,VLOOKUP($A998,'Rashodi- plan-izvršenje'!$A$8:$M$1500,10,FALSE),VLOOKUP($A998,'Rashodi- plan-izvršenje'!$A$8:$M$1500,12,FALSE)),+IF($A998&gt;$A$2,IF(VLOOKUP($A998,'Neizmirene obaveze JLS'!$A$8:$M$1500,10,FALSE)&gt;0,VLOOKUP($A998,'Neizmirene obaveze JLS'!$A$11:$M$1500,10,FALSE),VLOOKUP($A998,'Neizmirene obaveze JLS'!$A$11:$M$1500,12,FALSE)),0)))</f>
        <v/>
      </c>
      <c r="N998" s="87" t="str">
        <f>IF(A998=0,"",IF($A998&lt;=$A$1,+IF(VLOOKUP(A998,'Rashodi- plan-izvršenje'!$A$8:$M$1500,10,FALSE)&gt;0,VLOOKUP(A998,'Rashodi- plan-izvršenje'!$A$8:$M$1500,11,FALSE),VLOOKUP(A998,'Rashodi- plan-izvršenje'!$A$8:$M$1500,13,FALSE)),+IF($A998&gt;$A$2,IF(VLOOKUP($A998,'Neizmirene obaveze JLS'!$A$8:$M$1500,10,FALSE)&gt;0,VLOOKUP($A998,'Neizmirene obaveze JLS'!$A$11:$M$1500,11,FALSE),VLOOKUP($A998,'Neizmirene obaveze JLS'!$A$11:$M$1500,13,FALSE)),0)))</f>
        <v/>
      </c>
      <c r="O998" s="87" t="str">
        <f>IF(A998=0,"",IF($A998&lt;=$A$1,VALUE(+VLOOKUP($A998,'Rashodi- plan-izvršenje'!$A$8:N$1500,'prenos-P-R-N'!O$1,FALSE)),IF($A998&lt;=A$2,VALUE(VLOOKUP($A998,'Prihodi- plan-izvršenje'!$A$8:$H$500,6,FALSE)),VALUE(VLOOKUP($A998,'Neizmirene obaveze JLS'!$A$8:$N$500,O$1,FALSE)))))</f>
        <v/>
      </c>
      <c r="P998" s="87" t="str">
        <f>IF(A998=0,"",IF(A998=0,0,IF(A998&gt;A$2,'šifarnik K-izvor'!G$3,+IF(Q998&lt;700,+'šifarnik K-izvor'!G$2,'šifarnik K-izvor'!G$1))))</f>
        <v/>
      </c>
      <c r="Q998" s="87">
        <f>IF($A998&lt;=$A$1,VALUE(+VLOOKUP($A998,'Rashodi- plan-izvršenje'!$A$8:O$1500,'prenos-P-R-N'!Q$1,FALSE)),IF($A998&lt;=$A$2,VLOOKUP($A998,'Prihodi- plan-izvršenje'!$A$4:$H$500,4,FALSE),IF($A998&lt;=$A$3,VLOOKUP(A998,'Neizmirene obaveze JLS'!$A$11:O$500,Q$1,FALSE),"")))</f>
        <v>0</v>
      </c>
      <c r="R998" s="88">
        <f>IF($A998&lt;=$A$1,VALUE(+VLOOKUP($A998,'Rashodi- plan-izvršenje'!$A$8:P$1500,'prenos-P-R-N'!R$1,FALSE)),IF($A998&lt;=$A$2,VLOOKUP($A998,'Prihodi- plan-izvršenje'!$A$4:$H$500,7,FALSE),""))</f>
        <v>0</v>
      </c>
      <c r="S998" s="88">
        <f>IF(A998=0,0,IF($A998&lt;=$A$1,VALUE(+VLOOKUP($A998,'Rashodi- plan-izvršenje'!$A$8:Q$1500,'prenos-P-R-N'!S$1,FALSE)),IF($A998&lt;=$A$2,VLOOKUP($A998,'Prihodi- plan-izvršenje'!$A$4:$H$500,8,FALSE),0)))</f>
        <v>0</v>
      </c>
      <c r="T998" s="88" t="str">
        <f>IF($A998&gt;$A$2,VLOOKUP($A998,'Neizmirene obaveze JLS'!$A$11:R$500,R$1,FALSE),"")</f>
        <v/>
      </c>
      <c r="U998" s="88">
        <f>IF($A998&gt;$A$2,VLOOKUP($A998,'Neizmirene obaveze JLS'!$A$11:S$500,S$1,FALSE),0)</f>
        <v>0</v>
      </c>
      <c r="V998" s="88">
        <f t="shared" si="88"/>
        <v>0</v>
      </c>
      <c r="W998" s="74"/>
      <c r="X998" s="74"/>
      <c r="Y998" s="74"/>
      <c r="Z998" s="74"/>
      <c r="AA998" s="193">
        <f t="shared" si="89"/>
        <v>1</v>
      </c>
      <c r="AB998" s="193" t="str">
        <f t="shared" si="90"/>
        <v/>
      </c>
    </row>
    <row r="999" spans="1:28">
      <c r="A999" s="89">
        <f>IF(AND(COUNTIF(A$1:A$3,"&gt;0")=1,MAX(A$8:A998)&lt;A$1),A998+1,IF(AND(COUNTIF(A$1:A$3,"&gt;0")=2,MAX(A$8:A998)&lt;A$2),A998+1,IF(AND(COUNTIF(A$1:A$3,"&gt;0")=3,MAX(A$8:A998)&lt;A$3),A998+1,0)))</f>
        <v>0</v>
      </c>
      <c r="B999" s="89" t="str">
        <f t="shared" si="91"/>
        <v/>
      </c>
      <c r="C999" s="89" t="str">
        <f t="shared" si="92"/>
        <v/>
      </c>
      <c r="D999" s="87" t="str">
        <f>IF($A999=0,"",IF($A999&lt;=$A$1,+VLOOKUP($A999,'Rashodi- plan-izvršenje'!$A$8:B$1500,'prenos-P-R-N'!D$1,FALSE),IF($A999&gt;$A$2,+VLOOKUP($A999,'Neizmirene obaveze JLS'!$A$11:B$500,'prenos-P-R-N'!D$1,FALSE),"")))</f>
        <v/>
      </c>
      <c r="E999" s="87" t="str">
        <f>IF($A999=0,"",IF($A999&lt;=$A$1,+VLOOKUP($A999,'Rashodi- plan-izvršenje'!$A$8:C$1500,'prenos-P-R-N'!E$1,FALSE),IF($A999&gt;$A$2,+VLOOKUP($A999,'Neizmirene obaveze JLS'!$A$11:C$500,'prenos-P-R-N'!E$1,FALSE),"")))</f>
        <v/>
      </c>
      <c r="F999" s="87" t="str">
        <f>IF($A999=0,"",IF($A999&lt;=$A$1,+VLOOKUP($A999,'Rashodi- plan-izvršenje'!$A$8:D$1500,'prenos-P-R-N'!F$1,FALSE),IF($A999&gt;$A$2,+VLOOKUP($A999,'Neizmirene obaveze JLS'!$A$11:D$500,'prenos-P-R-N'!F$1,FALSE),"")))</f>
        <v/>
      </c>
      <c r="G999" s="87" t="str">
        <f>IF($A999=0,"",IF($A999&lt;=$A$1,+VLOOKUP($A999,'Rashodi- plan-izvršenje'!$A$8:E$1500,'prenos-P-R-N'!G$1,FALSE),IF($A999&gt;$A$2,+VLOOKUP($A999,'Neizmirene obaveze JLS'!$A$11:E$500,'prenos-P-R-N'!G$1,FALSE),"")))</f>
        <v/>
      </c>
      <c r="H999" s="87" t="str">
        <f>IF($A999=0,"",IF($A999&lt;=$A$1,+VLOOKUP($A999,'Rashodi- plan-izvršenje'!$A$8:F$1500,'prenos-P-R-N'!H$1,FALSE),IF($A999&gt;$A$2,+VLOOKUP($A999,'Neizmirene obaveze JLS'!$A$11:F$500,'prenos-P-R-N'!H$1,FALSE),"")))</f>
        <v/>
      </c>
      <c r="I999" s="87" t="str">
        <f>IF($A999=0,"",IF($A999&lt;=$A$1,+VLOOKUP($A999,'Rashodi- plan-izvršenje'!$A$8:G$1500,'prenos-P-R-N'!I$1,FALSE),IF($A999&gt;$A$2,+VLOOKUP($A999,'Neizmirene obaveze JLS'!$A$11:G$500,'prenos-P-R-N'!I$1,FALSE),"")))</f>
        <v/>
      </c>
      <c r="J999" s="87" t="str">
        <f>IF($A999=0,"",IF($A999&lt;=$A$1,+VLOOKUP($A999,'Rashodi- plan-izvršenje'!$A$8:H$1500,'prenos-P-R-N'!J$1,FALSE),IF($A999&gt;$A$2,+VLOOKUP($A999,'Neizmirene obaveze JLS'!$A$11:H$500,'prenos-P-R-N'!J$1,FALSE),"")))</f>
        <v/>
      </c>
      <c r="K999" s="87" t="str">
        <f>IF($A999=0,"",IF($A999&lt;=$A$1,+VLOOKUP($A999,'Rashodi- plan-izvršenje'!$A$8:I$1500,'prenos-P-R-N'!K$1,FALSE),IF($A999&gt;$A$2,+VLOOKUP($A999,'Neizmirene obaveze JLS'!$A$11:I$500,'prenos-P-R-N'!K$1,FALSE),"")))</f>
        <v/>
      </c>
      <c r="L999" t="str">
        <f>IF(A999=0,"",IF(A999&lt;=A$1,+IF(VLOOKUP(A999,'Rashodi- plan-izvršenje'!A$8:J$1500,M$1,FALSE)&gt;0,"Програмска активност","Пројекат"),IF(A999&gt;A$2,+IF(VLOOKUP(A999,'Neizmirene obaveze JLS'!A$8:J$2008,M$1,FALSE)&gt;0,"Програмска активност","Пројекат"),"")))</f>
        <v/>
      </c>
      <c r="M999" s="87" t="str">
        <f>IF(A999=0,"",IF($A999&lt;=$A$1,+IF(VLOOKUP($A999,'Rashodi- plan-izvršenje'!$A$8:$M$1500,10,FALSE)&gt;0,VLOOKUP($A999,'Rashodi- plan-izvršenje'!$A$8:$M$1500,10,FALSE),VLOOKUP($A999,'Rashodi- plan-izvršenje'!$A$8:$M$1500,12,FALSE)),+IF($A999&gt;$A$2,IF(VLOOKUP($A999,'Neizmirene obaveze JLS'!$A$8:$M$1500,10,FALSE)&gt;0,VLOOKUP($A999,'Neizmirene obaveze JLS'!$A$11:$M$1500,10,FALSE),VLOOKUP($A999,'Neizmirene obaveze JLS'!$A$11:$M$1500,12,FALSE)),0)))</f>
        <v/>
      </c>
      <c r="N999" s="87" t="str">
        <f>IF(A999=0,"",IF($A999&lt;=$A$1,+IF(VLOOKUP(A999,'Rashodi- plan-izvršenje'!$A$8:$M$1500,10,FALSE)&gt;0,VLOOKUP(A999,'Rashodi- plan-izvršenje'!$A$8:$M$1500,11,FALSE),VLOOKUP(A999,'Rashodi- plan-izvršenje'!$A$8:$M$1500,13,FALSE)),+IF($A999&gt;$A$2,IF(VLOOKUP($A999,'Neizmirene obaveze JLS'!$A$8:$M$1500,10,FALSE)&gt;0,VLOOKUP($A999,'Neizmirene obaveze JLS'!$A$11:$M$1500,11,FALSE),VLOOKUP($A999,'Neizmirene obaveze JLS'!$A$11:$M$1500,13,FALSE)),0)))</f>
        <v/>
      </c>
      <c r="O999" s="87" t="str">
        <f>IF(A999=0,"",IF($A999&lt;=$A$1,VALUE(+VLOOKUP($A999,'Rashodi- plan-izvršenje'!$A$8:N$1500,'prenos-P-R-N'!O$1,FALSE)),IF($A999&lt;=A$2,VALUE(VLOOKUP($A999,'Prihodi- plan-izvršenje'!$A$8:$H$500,6,FALSE)),VALUE(VLOOKUP($A999,'Neizmirene obaveze JLS'!$A$8:$N$500,O$1,FALSE)))))</f>
        <v/>
      </c>
      <c r="P999" s="87" t="str">
        <f>IF(A999=0,"",IF(A999=0,0,IF(A999&gt;A$2,'šifarnik K-izvor'!G$3,+IF(Q999&lt;700,+'šifarnik K-izvor'!G$2,'šifarnik K-izvor'!G$1))))</f>
        <v/>
      </c>
      <c r="Q999" s="87">
        <f>IF($A999&lt;=$A$1,VALUE(+VLOOKUP($A999,'Rashodi- plan-izvršenje'!$A$8:O$1500,'prenos-P-R-N'!Q$1,FALSE)),IF($A999&lt;=$A$2,VLOOKUP($A999,'Prihodi- plan-izvršenje'!$A$4:$H$500,4,FALSE),IF($A999&lt;=$A$3,VLOOKUP(A999,'Neizmirene obaveze JLS'!$A$11:O$500,Q$1,FALSE),"")))</f>
        <v>0</v>
      </c>
      <c r="R999" s="88">
        <f>IF($A999&lt;=$A$1,VALUE(+VLOOKUP($A999,'Rashodi- plan-izvršenje'!$A$8:P$1500,'prenos-P-R-N'!R$1,FALSE)),IF($A999&lt;=$A$2,VLOOKUP($A999,'Prihodi- plan-izvršenje'!$A$4:$H$500,7,FALSE),""))</f>
        <v>0</v>
      </c>
      <c r="S999" s="88">
        <f>IF(A999=0,0,IF($A999&lt;=$A$1,VALUE(+VLOOKUP($A999,'Rashodi- plan-izvršenje'!$A$8:Q$1500,'prenos-P-R-N'!S$1,FALSE)),IF($A999&lt;=$A$2,VLOOKUP($A999,'Prihodi- plan-izvršenje'!$A$4:$H$500,8,FALSE),0)))</f>
        <v>0</v>
      </c>
      <c r="T999" s="88" t="str">
        <f>IF($A999&gt;$A$2,VLOOKUP($A999,'Neizmirene obaveze JLS'!$A$11:R$500,R$1,FALSE),"")</f>
        <v/>
      </c>
      <c r="U999" s="88">
        <f>IF($A999&gt;$A$2,VLOOKUP($A999,'Neizmirene obaveze JLS'!$A$11:S$500,S$1,FALSE),0)</f>
        <v>0</v>
      </c>
      <c r="V999" s="88">
        <f t="shared" si="88"/>
        <v>0</v>
      </c>
      <c r="W999" s="74"/>
      <c r="X999" s="74"/>
      <c r="Y999" s="74"/>
      <c r="Z999" s="74"/>
      <c r="AA999" s="193">
        <f t="shared" si="89"/>
        <v>1</v>
      </c>
      <c r="AB999" s="193" t="str">
        <f t="shared" si="90"/>
        <v/>
      </c>
    </row>
    <row r="1000" spans="1:28">
      <c r="A1000" s="89">
        <f>IF(AND(COUNTIF(A$1:A$3,"&gt;0")=1,MAX(A$8:A999)&lt;A$1),A999+1,IF(AND(COUNTIF(A$1:A$3,"&gt;0")=2,MAX(A$8:A999)&lt;A$2),A999+1,IF(AND(COUNTIF(A$1:A$3,"&gt;0")=3,MAX(A$8:A999)&lt;A$3),A999+1,0)))</f>
        <v>0</v>
      </c>
      <c r="B1000" s="89" t="str">
        <f t="shared" si="91"/>
        <v/>
      </c>
      <c r="C1000" s="89" t="str">
        <f t="shared" si="92"/>
        <v/>
      </c>
      <c r="D1000" s="87" t="str">
        <f>IF($A1000=0,"",IF($A1000&lt;=$A$1,+VLOOKUP($A1000,'Rashodi- plan-izvršenje'!$A$8:B$1500,'prenos-P-R-N'!D$1,FALSE),IF($A1000&gt;$A$2,+VLOOKUP($A1000,'Neizmirene obaveze JLS'!$A$11:B$500,'prenos-P-R-N'!D$1,FALSE),"")))</f>
        <v/>
      </c>
      <c r="E1000" s="87" t="str">
        <f>IF($A1000=0,"",IF($A1000&lt;=$A$1,+VLOOKUP($A1000,'Rashodi- plan-izvršenje'!$A$8:C$1500,'prenos-P-R-N'!E$1,FALSE),IF($A1000&gt;$A$2,+VLOOKUP($A1000,'Neizmirene obaveze JLS'!$A$11:C$500,'prenos-P-R-N'!E$1,FALSE),"")))</f>
        <v/>
      </c>
      <c r="F1000" s="87" t="str">
        <f>IF($A1000=0,"",IF($A1000&lt;=$A$1,+VLOOKUP($A1000,'Rashodi- plan-izvršenje'!$A$8:D$1500,'prenos-P-R-N'!F$1,FALSE),IF($A1000&gt;$A$2,+VLOOKUP($A1000,'Neizmirene obaveze JLS'!$A$11:D$500,'prenos-P-R-N'!F$1,FALSE),"")))</f>
        <v/>
      </c>
      <c r="G1000" s="87" t="str">
        <f>IF($A1000=0,"",IF($A1000&lt;=$A$1,+VLOOKUP($A1000,'Rashodi- plan-izvršenje'!$A$8:E$1500,'prenos-P-R-N'!G$1,FALSE),IF($A1000&gt;$A$2,+VLOOKUP($A1000,'Neizmirene obaveze JLS'!$A$11:E$500,'prenos-P-R-N'!G$1,FALSE),"")))</f>
        <v/>
      </c>
      <c r="H1000" s="87" t="str">
        <f>IF($A1000=0,"",IF($A1000&lt;=$A$1,+VLOOKUP($A1000,'Rashodi- plan-izvršenje'!$A$8:F$1500,'prenos-P-R-N'!H$1,FALSE),IF($A1000&gt;$A$2,+VLOOKUP($A1000,'Neizmirene obaveze JLS'!$A$11:F$500,'prenos-P-R-N'!H$1,FALSE),"")))</f>
        <v/>
      </c>
      <c r="I1000" s="87" t="str">
        <f>IF($A1000=0,"",IF($A1000&lt;=$A$1,+VLOOKUP($A1000,'Rashodi- plan-izvršenje'!$A$8:G$1500,'prenos-P-R-N'!I$1,FALSE),IF($A1000&gt;$A$2,+VLOOKUP($A1000,'Neizmirene obaveze JLS'!$A$11:G$500,'prenos-P-R-N'!I$1,FALSE),"")))</f>
        <v/>
      </c>
      <c r="J1000" s="87" t="str">
        <f>IF($A1000=0,"",IF($A1000&lt;=$A$1,+VLOOKUP($A1000,'Rashodi- plan-izvršenje'!$A$8:H$1500,'prenos-P-R-N'!J$1,FALSE),IF($A1000&gt;$A$2,+VLOOKUP($A1000,'Neizmirene obaveze JLS'!$A$11:H$500,'prenos-P-R-N'!J$1,FALSE),"")))</f>
        <v/>
      </c>
      <c r="K1000" s="87" t="str">
        <f>IF($A1000=0,"",IF($A1000&lt;=$A$1,+VLOOKUP($A1000,'Rashodi- plan-izvršenje'!$A$8:I$1500,'prenos-P-R-N'!K$1,FALSE),IF($A1000&gt;$A$2,+VLOOKUP($A1000,'Neizmirene obaveze JLS'!$A$11:I$500,'prenos-P-R-N'!K$1,FALSE),"")))</f>
        <v/>
      </c>
      <c r="L1000" t="str">
        <f>IF(A1000=0,"",IF(A1000&lt;=A$1,+IF(VLOOKUP(A1000,'Rashodi- plan-izvršenje'!A$8:J$1500,M$1,FALSE)&gt;0,"Програмска активност","Пројекат"),IF(A1000&gt;A$2,+IF(VLOOKUP(A1000,'Neizmirene obaveze JLS'!A$8:J$2008,M$1,FALSE)&gt;0,"Програмска активност","Пројекат"),"")))</f>
        <v/>
      </c>
      <c r="M1000" s="87" t="str">
        <f>IF(A1000=0,"",IF($A1000&lt;=$A$1,+IF(VLOOKUP($A1000,'Rashodi- plan-izvršenje'!$A$8:$M$1500,10,FALSE)&gt;0,VLOOKUP($A1000,'Rashodi- plan-izvršenje'!$A$8:$M$1500,10,FALSE),VLOOKUP($A1000,'Rashodi- plan-izvršenje'!$A$8:$M$1500,12,FALSE)),+IF($A1000&gt;$A$2,IF(VLOOKUP($A1000,'Neizmirene obaveze JLS'!$A$8:$M$1500,10,FALSE)&gt;0,VLOOKUP($A1000,'Neizmirene obaveze JLS'!$A$11:$M$1500,10,FALSE),VLOOKUP($A1000,'Neizmirene obaveze JLS'!$A$11:$M$1500,12,FALSE)),0)))</f>
        <v/>
      </c>
      <c r="N1000" s="87" t="str">
        <f>IF(A1000=0,"",IF($A1000&lt;=$A$1,+IF(VLOOKUP(A1000,'Rashodi- plan-izvršenje'!$A$8:$M$1500,10,FALSE)&gt;0,VLOOKUP(A1000,'Rashodi- plan-izvršenje'!$A$8:$M$1500,11,FALSE),VLOOKUP(A1000,'Rashodi- plan-izvršenje'!$A$8:$M$1500,13,FALSE)),+IF($A1000&gt;$A$2,IF(VLOOKUP($A1000,'Neizmirene obaveze JLS'!$A$8:$M$1500,10,FALSE)&gt;0,VLOOKUP($A1000,'Neizmirene obaveze JLS'!$A$11:$M$1500,11,FALSE),VLOOKUP($A1000,'Neizmirene obaveze JLS'!$A$11:$M$1500,13,FALSE)),0)))</f>
        <v/>
      </c>
      <c r="O1000" s="87" t="str">
        <f>IF(A1000=0,"",IF($A1000&lt;=$A$1,VALUE(+VLOOKUP($A1000,'Rashodi- plan-izvršenje'!$A$8:N$1500,'prenos-P-R-N'!O$1,FALSE)),IF($A1000&lt;=A$2,VALUE(VLOOKUP($A1000,'Prihodi- plan-izvršenje'!$A$8:$H$500,6,FALSE)),VALUE(VLOOKUP($A1000,'Neizmirene obaveze JLS'!$A$8:$N$500,O$1,FALSE)))))</f>
        <v/>
      </c>
      <c r="P1000" s="87" t="str">
        <f>IF(A1000=0,"",IF(A1000=0,0,IF(A1000&gt;A$2,'šifarnik K-izvor'!G$3,+IF(Q1000&lt;700,+'šifarnik K-izvor'!G$2,'šifarnik K-izvor'!G$1))))</f>
        <v/>
      </c>
      <c r="Q1000" s="87">
        <f>IF($A1000&lt;=$A$1,VALUE(+VLOOKUP($A1000,'Rashodi- plan-izvršenje'!$A$8:O$1500,'prenos-P-R-N'!Q$1,FALSE)),IF($A1000&lt;=$A$2,VLOOKUP($A1000,'Prihodi- plan-izvršenje'!$A$4:$H$500,4,FALSE),IF($A1000&lt;=$A$3,VLOOKUP(A1000,'Neizmirene obaveze JLS'!$A$11:O$500,Q$1,FALSE),"")))</f>
        <v>0</v>
      </c>
      <c r="R1000" s="88">
        <f>IF($A1000&lt;=$A$1,VALUE(+VLOOKUP($A1000,'Rashodi- plan-izvršenje'!$A$8:P$1500,'prenos-P-R-N'!R$1,FALSE)),IF($A1000&lt;=$A$2,VLOOKUP($A1000,'Prihodi- plan-izvršenje'!$A$4:$H$500,7,FALSE),""))</f>
        <v>0</v>
      </c>
      <c r="S1000" s="88">
        <f>IF(A1000=0,0,IF($A1000&lt;=$A$1,VALUE(+VLOOKUP($A1000,'Rashodi- plan-izvršenje'!$A$8:Q$1500,'prenos-P-R-N'!S$1,FALSE)),IF($A1000&lt;=$A$2,VLOOKUP($A1000,'Prihodi- plan-izvršenje'!$A$4:$H$500,8,FALSE),0)))</f>
        <v>0</v>
      </c>
      <c r="T1000" s="88" t="str">
        <f>IF($A1000&gt;$A$2,VLOOKUP($A1000,'Neizmirene obaveze JLS'!$A$11:R$500,R$1,FALSE),"")</f>
        <v/>
      </c>
      <c r="U1000" s="88">
        <f>IF($A1000&gt;$A$2,VLOOKUP($A1000,'Neizmirene obaveze JLS'!$A$11:S$500,S$1,FALSE),0)</f>
        <v>0</v>
      </c>
      <c r="V1000" s="88">
        <f t="shared" si="88"/>
        <v>0</v>
      </c>
      <c r="W1000" s="74"/>
      <c r="X1000" s="74"/>
      <c r="Y1000" s="74"/>
      <c r="Z1000" s="74"/>
      <c r="AA1000" s="74">
        <v>0</v>
      </c>
      <c r="AB1000" s="74">
        <v>0</v>
      </c>
    </row>
    <row r="1001" spans="1:28">
      <c r="A1001" s="89">
        <f>IF(AND(COUNTIF(A$1:A$3,"&gt;0")=1,MAX(A$8:A1000)&lt;A$1),A1000+1,IF(AND(COUNTIF(A$1:A$3,"&gt;0")=2,MAX(A$8:A1000)&lt;A$2),A1000+1,IF(AND(COUNTIF(A$1:A$3,"&gt;0")=3,MAX(A$8:A1000)&lt;A$3),A1000+1,0)))</f>
        <v>0</v>
      </c>
      <c r="B1001" s="89" t="str">
        <f t="shared" si="91"/>
        <v/>
      </c>
      <c r="C1001" s="89" t="str">
        <f t="shared" si="92"/>
        <v/>
      </c>
      <c r="D1001" s="87" t="str">
        <f>IF($A1001=0,"",IF($A1001&lt;=$A$1,+VLOOKUP($A1001,'Rashodi- plan-izvršenje'!$A$8:B$1500,'prenos-P-R-N'!D$1,FALSE),IF($A1001&gt;$A$2,+VLOOKUP($A1001,'Neizmirene obaveze JLS'!$A$11:B$500,'prenos-P-R-N'!D$1,FALSE),"")))</f>
        <v/>
      </c>
      <c r="E1001" s="87" t="str">
        <f>IF($A1001=0,"",IF($A1001&lt;=$A$1,+VLOOKUP($A1001,'Rashodi- plan-izvršenje'!$A$8:C$1500,'prenos-P-R-N'!E$1,FALSE),IF($A1001&gt;$A$2,+VLOOKUP($A1001,'Neizmirene obaveze JLS'!$A$11:C$500,'prenos-P-R-N'!E$1,FALSE),"")))</f>
        <v/>
      </c>
      <c r="F1001" s="87" t="str">
        <f>IF($A1001=0,"",IF($A1001&lt;=$A$1,+VLOOKUP($A1001,'Rashodi- plan-izvršenje'!$A$8:D$1500,'prenos-P-R-N'!F$1,FALSE),IF($A1001&gt;$A$2,+VLOOKUP($A1001,'Neizmirene obaveze JLS'!$A$11:D$500,'prenos-P-R-N'!F$1,FALSE),"")))</f>
        <v/>
      </c>
      <c r="G1001" s="87" t="str">
        <f>IF($A1001=0,"",IF($A1001&lt;=$A$1,+VLOOKUP($A1001,'Rashodi- plan-izvršenje'!$A$8:E$1500,'prenos-P-R-N'!G$1,FALSE),IF($A1001&gt;$A$2,+VLOOKUP($A1001,'Neizmirene obaveze JLS'!$A$11:E$500,'prenos-P-R-N'!G$1,FALSE),"")))</f>
        <v/>
      </c>
      <c r="H1001" s="87" t="str">
        <f>IF($A1001=0,"",IF($A1001&lt;=$A$1,+VLOOKUP($A1001,'Rashodi- plan-izvršenje'!$A$8:F$1500,'prenos-P-R-N'!H$1,FALSE),IF($A1001&gt;$A$2,+VLOOKUP($A1001,'Neizmirene obaveze JLS'!$A$11:F$500,'prenos-P-R-N'!H$1,FALSE),"")))</f>
        <v/>
      </c>
      <c r="I1001" s="87" t="str">
        <f>IF($A1001=0,"",IF($A1001&lt;=$A$1,+VLOOKUP($A1001,'Rashodi- plan-izvršenje'!$A$8:G$1500,'prenos-P-R-N'!I$1,FALSE),IF($A1001&gt;$A$2,+VLOOKUP($A1001,'Neizmirene obaveze JLS'!$A$11:G$500,'prenos-P-R-N'!I$1,FALSE),"")))</f>
        <v/>
      </c>
      <c r="J1001" s="87" t="str">
        <f>IF($A1001=0,"",IF($A1001&lt;=$A$1,+VLOOKUP($A1001,'Rashodi- plan-izvršenje'!$A$8:H$1500,'prenos-P-R-N'!J$1,FALSE),IF($A1001&gt;$A$2,+VLOOKUP($A1001,'Neizmirene obaveze JLS'!$A$11:H$500,'prenos-P-R-N'!J$1,FALSE),"")))</f>
        <v/>
      </c>
      <c r="K1001" s="87" t="str">
        <f>IF($A1001=0,"",IF($A1001&lt;=$A$1,+VLOOKUP($A1001,'Rashodi- plan-izvršenje'!$A$8:I$1500,'prenos-P-R-N'!K$1,FALSE),IF($A1001&gt;$A$2,+VLOOKUP($A1001,'Neizmirene obaveze JLS'!$A$11:I$500,'prenos-P-R-N'!K$1,FALSE),"")))</f>
        <v/>
      </c>
      <c r="L1001" t="str">
        <f>IF(A1001=0,"",IF(A1001&lt;=A$1,+IF(VLOOKUP(A1001,'Rashodi- plan-izvršenje'!A$8:J$1500,M$1,FALSE)&gt;0,"Програмска активност","Пројекат"),IF(A1001&gt;A$2,+IF(VLOOKUP(A1001,'Neizmirene obaveze JLS'!A$8:J$2008,M$1,FALSE)&gt;0,"Програмска активност","Пројекат"),"")))</f>
        <v/>
      </c>
      <c r="M1001" s="87" t="str">
        <f>IF(A1001=0,"",IF($A1001&lt;=$A$1,+IF(VLOOKUP($A1001,'Rashodi- plan-izvršenje'!$A$8:$M$1500,10,FALSE)&gt;0,VLOOKUP($A1001,'Rashodi- plan-izvršenje'!$A$8:$M$1500,10,FALSE),VLOOKUP($A1001,'Rashodi- plan-izvršenje'!$A$8:$M$1500,12,FALSE)),+IF($A1001&gt;$A$2,IF(VLOOKUP($A1001,'Neizmirene obaveze JLS'!$A$8:$M$1500,10,FALSE)&gt;0,VLOOKUP($A1001,'Neizmirene obaveze JLS'!$A$11:$M$1500,10,FALSE),VLOOKUP($A1001,'Neizmirene obaveze JLS'!$A$11:$M$1500,12,FALSE)),0)))</f>
        <v/>
      </c>
      <c r="N1001" s="87" t="str">
        <f>IF(A1001=0,"",IF($A1001&lt;=$A$1,+IF(VLOOKUP(A1001,'Rashodi- plan-izvršenje'!$A$8:$M$1500,10,FALSE)&gt;0,VLOOKUP(A1001,'Rashodi- plan-izvršenje'!$A$8:$M$1500,11,FALSE),VLOOKUP(A1001,'Rashodi- plan-izvršenje'!$A$8:$M$1500,13,FALSE)),+IF($A1001&gt;$A$2,IF(VLOOKUP($A1001,'Neizmirene obaveze JLS'!$A$8:$M$1500,10,FALSE)&gt;0,VLOOKUP($A1001,'Neizmirene obaveze JLS'!$A$11:$M$1500,11,FALSE),VLOOKUP($A1001,'Neizmirene obaveze JLS'!$A$11:$M$1500,13,FALSE)),0)))</f>
        <v/>
      </c>
      <c r="O1001" s="87" t="str">
        <f>IF(A1001=0,"",IF($A1001&lt;=$A$1,VALUE(+VLOOKUP($A1001,'Rashodi- plan-izvršenje'!$A$8:N$1500,'prenos-P-R-N'!O$1,FALSE)),IF($A1001&lt;=A$2,VALUE(VLOOKUP($A1001,'Prihodi- plan-izvršenje'!$A$8:$H$500,6,FALSE)),VALUE(VLOOKUP($A1001,'Neizmirene obaveze JLS'!$A$8:$N$500,O$1,FALSE)))))</f>
        <v/>
      </c>
      <c r="P1001" s="87" t="str">
        <f>IF(A1001=0,"",IF(A1001=0,0,IF(A1001&gt;A$2,'šifarnik K-izvor'!G$3,+IF(Q1001&lt;700,+'šifarnik K-izvor'!G$2,'šifarnik K-izvor'!G$1))))</f>
        <v/>
      </c>
      <c r="Q1001" s="87">
        <f>IF($A1001&lt;=$A$1,VALUE(+VLOOKUP($A1001,'Rashodi- plan-izvršenje'!$A$8:O$1500,'prenos-P-R-N'!Q$1,FALSE)),IF($A1001&lt;=$A$2,VLOOKUP($A1001,'Prihodi- plan-izvršenje'!$A$4:$H$500,4,FALSE),IF($A1001&lt;=$A$3,VLOOKUP(A1001,'Neizmirene obaveze JLS'!$A$11:O$500,Q$1,FALSE),"")))</f>
        <v>0</v>
      </c>
      <c r="R1001" s="88">
        <f>IF($A1001&lt;=$A$1,VALUE(+VLOOKUP($A1001,'Rashodi- plan-izvršenje'!$A$8:P$1500,'prenos-P-R-N'!R$1,FALSE)),IF($A1001&lt;=$A$2,VLOOKUP($A1001,'Prihodi- plan-izvršenje'!$A$4:$H$500,7,FALSE),""))</f>
        <v>0</v>
      </c>
      <c r="S1001" s="88">
        <f>IF(A1001=0,0,IF($A1001&lt;=$A$1,VALUE(+VLOOKUP($A1001,'Rashodi- plan-izvršenje'!$A$8:Q$1500,'prenos-P-R-N'!S$1,FALSE)),IF($A1001&lt;=$A$2,VLOOKUP($A1001,'Prihodi- plan-izvršenje'!$A$4:$H$500,8,FALSE),0)))</f>
        <v>0</v>
      </c>
      <c r="T1001" s="88" t="str">
        <f>IF($A1001&gt;$A$2,VLOOKUP($A1001,'Neizmirene obaveze JLS'!$A$11:R$500,R$1,FALSE),"")</f>
        <v/>
      </c>
      <c r="U1001" s="88">
        <f>IF($A1001&gt;$A$2,VLOOKUP($A1001,'Neizmirene obaveze JLS'!$A$11:S$500,S$1,FALSE),0)</f>
        <v>0</v>
      </c>
      <c r="V1001" s="88">
        <f t="shared" ref="V1001:V1064" si="93">IFERROR(+U1001+T1001,0)</f>
        <v>0</v>
      </c>
      <c r="W1001" s="74"/>
      <c r="X1001" s="74"/>
      <c r="Y1001" s="74"/>
      <c r="Z1001" s="74"/>
      <c r="AA1001" s="74">
        <v>0</v>
      </c>
      <c r="AB1001" s="74">
        <v>0</v>
      </c>
    </row>
    <row r="1002" spans="1:28">
      <c r="A1002" s="89">
        <f>IF(AND(COUNTIF(A$1:A$3,"&gt;0")=1,MAX(A$8:A1001)&lt;A$1),A1001+1,IF(AND(COUNTIF(A$1:A$3,"&gt;0")=2,MAX(A$8:A1001)&lt;A$2),A1001+1,IF(AND(COUNTIF(A$1:A$3,"&gt;0")=3,MAX(A$8:A1001)&lt;A$3),A1001+1,0)))</f>
        <v>0</v>
      </c>
      <c r="B1002" s="89" t="str">
        <f t="shared" si="91"/>
        <v/>
      </c>
      <c r="C1002" s="89" t="str">
        <f t="shared" si="92"/>
        <v/>
      </c>
      <c r="D1002" s="87" t="str">
        <f>IF($A1002=0,"",IF($A1002&lt;=$A$1,+VLOOKUP($A1002,'Rashodi- plan-izvršenje'!$A$8:B$1500,'prenos-P-R-N'!D$1,FALSE),IF($A1002&gt;$A$2,+VLOOKUP($A1002,'Neizmirene obaveze JLS'!$A$11:B$500,'prenos-P-R-N'!D$1,FALSE),"")))</f>
        <v/>
      </c>
      <c r="E1002" s="87" t="str">
        <f>IF($A1002=0,"",IF($A1002&lt;=$A$1,+VLOOKUP($A1002,'Rashodi- plan-izvršenje'!$A$8:C$1500,'prenos-P-R-N'!E$1,FALSE),IF($A1002&gt;$A$2,+VLOOKUP($A1002,'Neizmirene obaveze JLS'!$A$11:C$500,'prenos-P-R-N'!E$1,FALSE),"")))</f>
        <v/>
      </c>
      <c r="F1002" s="87" t="str">
        <f>IF($A1002=0,"",IF($A1002&lt;=$A$1,+VLOOKUP($A1002,'Rashodi- plan-izvršenje'!$A$8:D$1500,'prenos-P-R-N'!F$1,FALSE),IF($A1002&gt;$A$2,+VLOOKUP($A1002,'Neizmirene obaveze JLS'!$A$11:D$500,'prenos-P-R-N'!F$1,FALSE),"")))</f>
        <v/>
      </c>
      <c r="G1002" s="87" t="str">
        <f>IF($A1002=0,"",IF($A1002&lt;=$A$1,+VLOOKUP($A1002,'Rashodi- plan-izvršenje'!$A$8:E$1500,'prenos-P-R-N'!G$1,FALSE),IF($A1002&gt;$A$2,+VLOOKUP($A1002,'Neizmirene obaveze JLS'!$A$11:E$500,'prenos-P-R-N'!G$1,FALSE),"")))</f>
        <v/>
      </c>
      <c r="H1002" s="87" t="str">
        <f>IF($A1002=0,"",IF($A1002&lt;=$A$1,+VLOOKUP($A1002,'Rashodi- plan-izvršenje'!$A$8:F$1500,'prenos-P-R-N'!H$1,FALSE),IF($A1002&gt;$A$2,+VLOOKUP($A1002,'Neizmirene obaveze JLS'!$A$11:F$500,'prenos-P-R-N'!H$1,FALSE),"")))</f>
        <v/>
      </c>
      <c r="I1002" s="87" t="str">
        <f>IF($A1002=0,"",IF($A1002&lt;=$A$1,+VLOOKUP($A1002,'Rashodi- plan-izvršenje'!$A$8:G$1500,'prenos-P-R-N'!I$1,FALSE),IF($A1002&gt;$A$2,+VLOOKUP($A1002,'Neizmirene obaveze JLS'!$A$11:G$500,'prenos-P-R-N'!I$1,FALSE),"")))</f>
        <v/>
      </c>
      <c r="J1002" s="87" t="str">
        <f>IF($A1002=0,"",IF($A1002&lt;=$A$1,+VLOOKUP($A1002,'Rashodi- plan-izvršenje'!$A$8:H$1500,'prenos-P-R-N'!J$1,FALSE),IF($A1002&gt;$A$2,+VLOOKUP($A1002,'Neizmirene obaveze JLS'!$A$11:H$500,'prenos-P-R-N'!J$1,FALSE),"")))</f>
        <v/>
      </c>
      <c r="K1002" s="87" t="str">
        <f>IF($A1002=0,"",IF($A1002&lt;=$A$1,+VLOOKUP($A1002,'Rashodi- plan-izvršenje'!$A$8:I$1500,'prenos-P-R-N'!K$1,FALSE),IF($A1002&gt;$A$2,+VLOOKUP($A1002,'Neizmirene obaveze JLS'!$A$11:I$500,'prenos-P-R-N'!K$1,FALSE),"")))</f>
        <v/>
      </c>
      <c r="L1002" t="str">
        <f>IF(A1002=0,"",IF(A1002&lt;=A$1,+IF(VLOOKUP(A1002,'Rashodi- plan-izvršenje'!A$8:J$1500,M$1,FALSE)&gt;0,"Програмска активност","Пројекат"),IF(A1002&gt;A$2,+IF(VLOOKUP(A1002,'Neizmirene obaveze JLS'!A$8:J$2008,M$1,FALSE)&gt;0,"Програмска активност","Пројекат"),"")))</f>
        <v/>
      </c>
      <c r="M1002" s="87" t="str">
        <f>IF(A1002=0,"",IF($A1002&lt;=$A$1,+IF(VLOOKUP($A1002,'Rashodi- plan-izvršenje'!$A$8:$M$1500,10,FALSE)&gt;0,VLOOKUP($A1002,'Rashodi- plan-izvršenje'!$A$8:$M$1500,10,FALSE),VLOOKUP($A1002,'Rashodi- plan-izvršenje'!$A$8:$M$1500,12,FALSE)),+IF($A1002&gt;$A$2,IF(VLOOKUP($A1002,'Neizmirene obaveze JLS'!$A$8:$M$1500,10,FALSE)&gt;0,VLOOKUP($A1002,'Neizmirene obaveze JLS'!$A$11:$M$1500,10,FALSE),VLOOKUP($A1002,'Neizmirene obaveze JLS'!$A$11:$M$1500,12,FALSE)),0)))</f>
        <v/>
      </c>
      <c r="N1002" s="87" t="str">
        <f>IF(A1002=0,"",IF($A1002&lt;=$A$1,+IF(VLOOKUP(A1002,'Rashodi- plan-izvršenje'!$A$8:$M$1500,10,FALSE)&gt;0,VLOOKUP(A1002,'Rashodi- plan-izvršenje'!$A$8:$M$1500,11,FALSE),VLOOKUP(A1002,'Rashodi- plan-izvršenje'!$A$8:$M$1500,13,FALSE)),+IF($A1002&gt;$A$2,IF(VLOOKUP($A1002,'Neizmirene obaveze JLS'!$A$8:$M$1500,10,FALSE)&gt;0,VLOOKUP($A1002,'Neizmirene obaveze JLS'!$A$11:$M$1500,11,FALSE),VLOOKUP($A1002,'Neizmirene obaveze JLS'!$A$11:$M$1500,13,FALSE)),0)))</f>
        <v/>
      </c>
      <c r="O1002" s="87" t="str">
        <f>IF(A1002=0,"",IF($A1002&lt;=$A$1,VALUE(+VLOOKUP($A1002,'Rashodi- plan-izvršenje'!$A$8:N$1500,'prenos-P-R-N'!O$1,FALSE)),IF($A1002&lt;=A$2,VALUE(VLOOKUP($A1002,'Prihodi- plan-izvršenje'!$A$8:$H$500,6,FALSE)),VALUE(VLOOKUP($A1002,'Neizmirene obaveze JLS'!$A$8:$N$500,O$1,FALSE)))))</f>
        <v/>
      </c>
      <c r="P1002" s="87" t="str">
        <f>IF(A1002=0,"",IF(A1002=0,0,IF(A1002&gt;A$2,'šifarnik K-izvor'!G$3,+IF(Q1002&lt;700,+'šifarnik K-izvor'!G$2,'šifarnik K-izvor'!G$1))))</f>
        <v/>
      </c>
      <c r="Q1002" s="87">
        <f>IF($A1002&lt;=$A$1,VALUE(+VLOOKUP($A1002,'Rashodi- plan-izvršenje'!$A$8:O$1500,'prenos-P-R-N'!Q$1,FALSE)),IF($A1002&lt;=$A$2,VLOOKUP($A1002,'Prihodi- plan-izvršenje'!$A$4:$H$500,4,FALSE),IF($A1002&lt;=$A$3,VLOOKUP(A1002,'Neizmirene obaveze JLS'!$A$11:O$500,Q$1,FALSE),"")))</f>
        <v>0</v>
      </c>
      <c r="R1002" s="88">
        <f>IF($A1002&lt;=$A$1,VALUE(+VLOOKUP($A1002,'Rashodi- plan-izvršenje'!$A$8:P$1500,'prenos-P-R-N'!R$1,FALSE)),IF($A1002&lt;=$A$2,VLOOKUP($A1002,'Prihodi- plan-izvršenje'!$A$4:$H$500,7,FALSE),""))</f>
        <v>0</v>
      </c>
      <c r="S1002" s="88">
        <f>IF(A1002=0,0,IF($A1002&lt;=$A$1,VALUE(+VLOOKUP($A1002,'Rashodi- plan-izvršenje'!$A$8:Q$1500,'prenos-P-R-N'!S$1,FALSE)),IF($A1002&lt;=$A$2,VLOOKUP($A1002,'Prihodi- plan-izvršenje'!$A$4:$H$500,8,FALSE),0)))</f>
        <v>0</v>
      </c>
      <c r="T1002" s="88" t="str">
        <f>IF($A1002&gt;$A$2,VLOOKUP($A1002,'Neizmirene obaveze JLS'!$A$11:R$500,R$1,FALSE),"")</f>
        <v/>
      </c>
      <c r="U1002" s="88">
        <f>IF($A1002&gt;$A$2,VLOOKUP($A1002,'Neizmirene obaveze JLS'!$A$11:S$500,S$1,FALSE),0)</f>
        <v>0</v>
      </c>
      <c r="V1002" s="88">
        <f t="shared" si="93"/>
        <v>0</v>
      </c>
      <c r="W1002" s="74"/>
      <c r="X1002" s="74"/>
      <c r="Y1002" s="74"/>
      <c r="Z1002" s="74"/>
      <c r="AA1002" s="74">
        <v>0</v>
      </c>
      <c r="AB1002" s="74">
        <v>0</v>
      </c>
    </row>
    <row r="1003" spans="1:28">
      <c r="A1003" s="89">
        <f>IF(AND(COUNTIF(A$1:A$3,"&gt;0")=1,MAX(A$8:A1002)&lt;A$1),A1002+1,IF(AND(COUNTIF(A$1:A$3,"&gt;0")=2,MAX(A$8:A1002)&lt;A$2),A1002+1,IF(AND(COUNTIF(A$1:A$3,"&gt;0")=3,MAX(A$8:A1002)&lt;A$3),A1002+1,0)))</f>
        <v>0</v>
      </c>
      <c r="B1003" s="89" t="str">
        <f t="shared" si="91"/>
        <v/>
      </c>
      <c r="C1003" s="89" t="str">
        <f t="shared" si="92"/>
        <v/>
      </c>
      <c r="D1003" s="87" t="str">
        <f>IF($A1003=0,"",IF($A1003&lt;=$A$1,+VLOOKUP($A1003,'Rashodi- plan-izvršenje'!$A$8:B$1500,'prenos-P-R-N'!D$1,FALSE),IF($A1003&gt;$A$2,+VLOOKUP($A1003,'Neizmirene obaveze JLS'!$A$11:B$500,'prenos-P-R-N'!D$1,FALSE),"")))</f>
        <v/>
      </c>
      <c r="E1003" s="87" t="str">
        <f>IF($A1003=0,"",IF($A1003&lt;=$A$1,+VLOOKUP($A1003,'Rashodi- plan-izvršenje'!$A$8:C$1500,'prenos-P-R-N'!E$1,FALSE),IF($A1003&gt;$A$2,+VLOOKUP($A1003,'Neizmirene obaveze JLS'!$A$11:C$500,'prenos-P-R-N'!E$1,FALSE),"")))</f>
        <v/>
      </c>
      <c r="F1003" s="87" t="str">
        <f>IF($A1003=0,"",IF($A1003&lt;=$A$1,+VLOOKUP($A1003,'Rashodi- plan-izvršenje'!$A$8:D$1500,'prenos-P-R-N'!F$1,FALSE),IF($A1003&gt;$A$2,+VLOOKUP($A1003,'Neizmirene obaveze JLS'!$A$11:D$500,'prenos-P-R-N'!F$1,FALSE),"")))</f>
        <v/>
      </c>
      <c r="G1003" s="87" t="str">
        <f>IF($A1003=0,"",IF($A1003&lt;=$A$1,+VLOOKUP($A1003,'Rashodi- plan-izvršenje'!$A$8:E$1500,'prenos-P-R-N'!G$1,FALSE),IF($A1003&gt;$A$2,+VLOOKUP($A1003,'Neizmirene obaveze JLS'!$A$11:E$500,'prenos-P-R-N'!G$1,FALSE),"")))</f>
        <v/>
      </c>
      <c r="H1003" s="87" t="str">
        <f>IF($A1003=0,"",IF($A1003&lt;=$A$1,+VLOOKUP($A1003,'Rashodi- plan-izvršenje'!$A$8:F$1500,'prenos-P-R-N'!H$1,FALSE),IF($A1003&gt;$A$2,+VLOOKUP($A1003,'Neizmirene obaveze JLS'!$A$11:F$500,'prenos-P-R-N'!H$1,FALSE),"")))</f>
        <v/>
      </c>
      <c r="I1003" s="87" t="str">
        <f>IF($A1003=0,"",IF($A1003&lt;=$A$1,+VLOOKUP($A1003,'Rashodi- plan-izvršenje'!$A$8:G$1500,'prenos-P-R-N'!I$1,FALSE),IF($A1003&gt;$A$2,+VLOOKUP($A1003,'Neizmirene obaveze JLS'!$A$11:G$500,'prenos-P-R-N'!I$1,FALSE),"")))</f>
        <v/>
      </c>
      <c r="J1003" s="87" t="str">
        <f>IF($A1003=0,"",IF($A1003&lt;=$A$1,+VLOOKUP($A1003,'Rashodi- plan-izvršenje'!$A$8:H$1500,'prenos-P-R-N'!J$1,FALSE),IF($A1003&gt;$A$2,+VLOOKUP($A1003,'Neizmirene obaveze JLS'!$A$11:H$500,'prenos-P-R-N'!J$1,FALSE),"")))</f>
        <v/>
      </c>
      <c r="K1003" s="87" t="str">
        <f>IF($A1003=0,"",IF($A1003&lt;=$A$1,+VLOOKUP($A1003,'Rashodi- plan-izvršenje'!$A$8:I$1500,'prenos-P-R-N'!K$1,FALSE),IF($A1003&gt;$A$2,+VLOOKUP($A1003,'Neizmirene obaveze JLS'!$A$11:I$500,'prenos-P-R-N'!K$1,FALSE),"")))</f>
        <v/>
      </c>
      <c r="L1003" t="str">
        <f>IF(A1003=0,"",IF(A1003&lt;=A$1,+IF(VLOOKUP(A1003,'Rashodi- plan-izvršenje'!A$8:J$1500,M$1,FALSE)&gt;0,"Програмска активност","Пројекат"),IF(A1003&gt;A$2,+IF(VLOOKUP(A1003,'Neizmirene obaveze JLS'!A$8:J$2008,M$1,FALSE)&gt;0,"Програмска активност","Пројекат"),"")))</f>
        <v/>
      </c>
      <c r="M1003" s="87" t="str">
        <f>IF(A1003=0,"",IF($A1003&lt;=$A$1,+IF(VLOOKUP($A1003,'Rashodi- plan-izvršenje'!$A$8:$M$1500,10,FALSE)&gt;0,VLOOKUP($A1003,'Rashodi- plan-izvršenje'!$A$8:$M$1500,10,FALSE),VLOOKUP($A1003,'Rashodi- plan-izvršenje'!$A$8:$M$1500,12,FALSE)),+IF($A1003&gt;$A$2,IF(VLOOKUP($A1003,'Neizmirene obaveze JLS'!$A$8:$M$1500,10,FALSE)&gt;0,VLOOKUP($A1003,'Neizmirene obaveze JLS'!$A$11:$M$1500,10,FALSE),VLOOKUP($A1003,'Neizmirene obaveze JLS'!$A$11:$M$1500,12,FALSE)),0)))</f>
        <v/>
      </c>
      <c r="N1003" s="87" t="str">
        <f>IF(A1003=0,"",IF($A1003&lt;=$A$1,+IF(VLOOKUP(A1003,'Rashodi- plan-izvršenje'!$A$8:$M$1500,10,FALSE)&gt;0,VLOOKUP(A1003,'Rashodi- plan-izvršenje'!$A$8:$M$1500,11,FALSE),VLOOKUP(A1003,'Rashodi- plan-izvršenje'!$A$8:$M$1500,13,FALSE)),+IF($A1003&gt;$A$2,IF(VLOOKUP($A1003,'Neizmirene obaveze JLS'!$A$8:$M$1500,10,FALSE)&gt;0,VLOOKUP($A1003,'Neizmirene obaveze JLS'!$A$11:$M$1500,11,FALSE),VLOOKUP($A1003,'Neizmirene obaveze JLS'!$A$11:$M$1500,13,FALSE)),0)))</f>
        <v/>
      </c>
      <c r="O1003" s="87" t="str">
        <f>IF($A1003=0,"",IF($A1003&lt;=$A$1,VALUE(+VLOOKUP($A1003,'Rashodi- plan-izvršenje'!$A$8:N$1500,'prenos-P-R-N'!O$1,FALSE)),IF($A1003&lt;=$A$2,VALUE(VLOOKUP($A1003,'Prihodi- plan-izvršenje'!$A$8:$H$500,6,FALSE)),VALUE(VLOOKUP($A1003,'Neizmirene obaveze JLS'!$A$8:$N$500,O$1,FALSE)))))</f>
        <v/>
      </c>
      <c r="P1003" s="87" t="str">
        <f>IF(A1003=0,"",IF(A1003=0,0,IF(A1003&gt;A$2,'šifarnik K-izvor'!G$3,+IF(Q1003&lt;700,+'šifarnik K-izvor'!G$2,'šifarnik K-izvor'!G$1))))</f>
        <v/>
      </c>
      <c r="Q1003" s="87">
        <f>IF($A1003&lt;=$A$1,VALUE(+VLOOKUP($A1003,'Rashodi- plan-izvršenje'!$A$8:O$1500,'prenos-P-R-N'!Q$1,FALSE)),IF($A1003&lt;=$A$2,VLOOKUP($A1003,'Prihodi- plan-izvršenje'!$A$4:$H$500,4,FALSE),IF($A1003&lt;=$A$3,VLOOKUP(A1003,'Neizmirene obaveze JLS'!$A$11:O$500,Q$1,FALSE),"")))</f>
        <v>0</v>
      </c>
      <c r="R1003" s="88">
        <f>IF($A1003&lt;=$A$1,VALUE(+VLOOKUP($A1003,'Rashodi- plan-izvršenje'!$A$8:P$1500,'prenos-P-R-N'!R$1,FALSE)),IF($A1003&lt;=$A$2,VLOOKUP($A1003,'Prihodi- plan-izvršenje'!$A$4:$H$500,7,FALSE),""))</f>
        <v>0</v>
      </c>
      <c r="S1003" s="88">
        <f>IF(A1003=0,0,IF($A1003&lt;=$A$1,VALUE(+VLOOKUP($A1003,'Rashodi- plan-izvršenje'!$A$8:Q$1500,'prenos-P-R-N'!S$1,FALSE)),IF($A1003&lt;=$A$2,VLOOKUP($A1003,'Prihodi- plan-izvršenje'!$A$4:$H$500,8,FALSE),0)))</f>
        <v>0</v>
      </c>
      <c r="T1003" s="88" t="str">
        <f>IF($A1003&gt;$A$2,VLOOKUP($A1003,'Neizmirene obaveze JLS'!$A$11:R$500,R$1,FALSE),"")</f>
        <v/>
      </c>
      <c r="U1003" s="88">
        <f>IF($A1003&gt;$A$2,VLOOKUP($A1003,'Neizmirene obaveze JLS'!$A$11:S$500,S$1,FALSE),0)</f>
        <v>0</v>
      </c>
      <c r="V1003" s="88">
        <f t="shared" si="93"/>
        <v>0</v>
      </c>
      <c r="W1003" s="74"/>
      <c r="X1003" s="74"/>
      <c r="Y1003" s="74"/>
      <c r="Z1003" s="74"/>
      <c r="AA1003" s="74">
        <v>0</v>
      </c>
      <c r="AB1003" s="74">
        <v>0</v>
      </c>
    </row>
    <row r="1004" spans="1:28">
      <c r="A1004" s="89">
        <f>IF(AND(COUNTIF(A$1:A$3,"&gt;0")=1,MAX(A$8:A1003)&lt;A$1),A1003+1,IF(AND(COUNTIF(A$1:A$3,"&gt;0")=2,MAX(A$8:A1003)&lt;A$2),A1003+1,IF(AND(COUNTIF(A$1:A$3,"&gt;0")=3,MAX(A$8:A1003)&lt;A$3),A1003+1,0)))</f>
        <v>0</v>
      </c>
      <c r="B1004" s="89" t="str">
        <f t="shared" si="91"/>
        <v/>
      </c>
      <c r="C1004" s="89" t="str">
        <f t="shared" si="92"/>
        <v/>
      </c>
      <c r="D1004" s="87" t="str">
        <f>IF($A1004=0,"",IF($A1004&lt;=$A$1,+VLOOKUP($A1004,'Rashodi- plan-izvršenje'!$A$8:B$1500,'prenos-P-R-N'!D$1,FALSE),IF($A1004&gt;$A$2,+VLOOKUP($A1004,'Neizmirene obaveze JLS'!$A$11:B$500,'prenos-P-R-N'!D$1,FALSE),"")))</f>
        <v/>
      </c>
      <c r="E1004" s="87" t="str">
        <f>IF($A1004=0,"",IF($A1004&lt;=$A$1,+VLOOKUP($A1004,'Rashodi- plan-izvršenje'!$A$8:C$1500,'prenos-P-R-N'!E$1,FALSE),IF($A1004&gt;$A$2,+VLOOKUP($A1004,'Neizmirene obaveze JLS'!$A$11:C$500,'prenos-P-R-N'!E$1,FALSE),"")))</f>
        <v/>
      </c>
      <c r="F1004" s="87" t="str">
        <f>IF($A1004=0,"",IF($A1004&lt;=$A$1,+VLOOKUP($A1004,'Rashodi- plan-izvršenje'!$A$8:D$1500,'prenos-P-R-N'!F$1,FALSE),IF($A1004&gt;$A$2,+VLOOKUP($A1004,'Neizmirene obaveze JLS'!$A$11:D$500,'prenos-P-R-N'!F$1,FALSE),"")))</f>
        <v/>
      </c>
      <c r="G1004" s="87" t="str">
        <f>IF($A1004=0,"",IF($A1004&lt;=$A$1,+VLOOKUP($A1004,'Rashodi- plan-izvršenje'!$A$8:E$1500,'prenos-P-R-N'!G$1,FALSE),IF($A1004&gt;$A$2,+VLOOKUP($A1004,'Neizmirene obaveze JLS'!$A$11:E$500,'prenos-P-R-N'!G$1,FALSE),"")))</f>
        <v/>
      </c>
      <c r="H1004" s="87" t="str">
        <f>IF($A1004=0,"",IF($A1004&lt;=$A$1,+VLOOKUP($A1004,'Rashodi- plan-izvršenje'!$A$8:F$1500,'prenos-P-R-N'!H$1,FALSE),IF($A1004&gt;$A$2,+VLOOKUP($A1004,'Neizmirene obaveze JLS'!$A$11:F$500,'prenos-P-R-N'!H$1,FALSE),"")))</f>
        <v/>
      </c>
      <c r="I1004" s="87" t="str">
        <f>IF($A1004=0,"",IF($A1004&lt;=$A$1,+VLOOKUP($A1004,'Rashodi- plan-izvršenje'!$A$8:G$1500,'prenos-P-R-N'!I$1,FALSE),IF($A1004&gt;$A$2,+VLOOKUP($A1004,'Neizmirene obaveze JLS'!$A$11:G$500,'prenos-P-R-N'!I$1,FALSE),"")))</f>
        <v/>
      </c>
      <c r="J1004" s="87" t="str">
        <f>IF($A1004=0,"",IF($A1004&lt;=$A$1,+VLOOKUP($A1004,'Rashodi- plan-izvršenje'!$A$8:H$1500,'prenos-P-R-N'!J$1,FALSE),IF($A1004&gt;$A$2,+VLOOKUP($A1004,'Neizmirene obaveze JLS'!$A$11:H$500,'prenos-P-R-N'!J$1,FALSE),"")))</f>
        <v/>
      </c>
      <c r="K1004" s="87" t="str">
        <f>IF($A1004=0,"",IF($A1004&lt;=$A$1,+VLOOKUP($A1004,'Rashodi- plan-izvršenje'!$A$8:I$1500,'prenos-P-R-N'!K$1,FALSE),IF($A1004&gt;$A$2,+VLOOKUP($A1004,'Neizmirene obaveze JLS'!$A$11:I$500,'prenos-P-R-N'!K$1,FALSE),"")))</f>
        <v/>
      </c>
      <c r="L1004" t="str">
        <f>IF(A1004=0,"",IF(A1004&lt;=A$1,+IF(VLOOKUP(A1004,'Rashodi- plan-izvršenje'!A$8:J$1500,M$1,FALSE)&gt;0,"Програмска активност","Пројекат"),IF(A1004&gt;A$2,+IF(VLOOKUP(A1004,'Neizmirene obaveze JLS'!A$8:J$2008,M$1,FALSE)&gt;0,"Програмска активност","Пројекат"),"")))</f>
        <v/>
      </c>
      <c r="M1004" s="87" t="str">
        <f>IF(A1004=0,"",IF($A1004&lt;=$A$1,+IF(VLOOKUP($A1004,'Rashodi- plan-izvršenje'!$A$8:$M$1500,10,FALSE)&gt;0,VLOOKUP($A1004,'Rashodi- plan-izvršenje'!$A$8:$M$1500,10,FALSE),VLOOKUP($A1004,'Rashodi- plan-izvršenje'!$A$8:$M$1500,12,FALSE)),+IF($A1004&gt;$A$2,IF(VLOOKUP($A1004,'Neizmirene obaveze JLS'!$A$8:$M$1500,10,FALSE)&gt;0,VLOOKUP($A1004,'Neizmirene obaveze JLS'!$A$11:$M$1500,10,FALSE),VLOOKUP($A1004,'Neizmirene obaveze JLS'!$A$11:$M$1500,12,FALSE)),0)))</f>
        <v/>
      </c>
      <c r="N1004" s="87" t="str">
        <f>IF(A1004=0,"",IF($A1004&lt;=$A$1,+IF(VLOOKUP(A1004,'Rashodi- plan-izvršenje'!$A$8:$M$1500,10,FALSE)&gt;0,VLOOKUP(A1004,'Rashodi- plan-izvršenje'!$A$8:$M$1500,11,FALSE),VLOOKUP(A1004,'Rashodi- plan-izvršenje'!$A$8:$M$1500,13,FALSE)),+IF($A1004&gt;$A$2,IF(VLOOKUP($A1004,'Neizmirene obaveze JLS'!$A$8:$M$1500,10,FALSE)&gt;0,VLOOKUP($A1004,'Neizmirene obaveze JLS'!$A$11:$M$1500,11,FALSE),VLOOKUP($A1004,'Neizmirene obaveze JLS'!$A$11:$M$1500,13,FALSE)),0)))</f>
        <v/>
      </c>
      <c r="O1004" s="87" t="str">
        <f>IF(A1004=0,"",IF($A1004&lt;=$A$1,VALUE(+VLOOKUP($A1004,'Rashodi- plan-izvršenje'!$A$8:N$1500,'prenos-P-R-N'!O$1,FALSE)),IF($A1004&lt;=A$2,VALUE(VLOOKUP($A1004,'Prihodi- plan-izvršenje'!$A$8:$H$500,6,FALSE)),VALUE(VLOOKUP($A1004,'Neizmirene obaveze JLS'!$A$8:$N$500,O$1,FALSE)))))</f>
        <v/>
      </c>
      <c r="P1004" s="87" t="str">
        <f>IF(A1004=0,"",IF(A1004=0,0,IF(A1004&gt;A$2,'šifarnik K-izvor'!G$3,+IF(Q1004&lt;700,+'šifarnik K-izvor'!G$2,'šifarnik K-izvor'!G$1))))</f>
        <v/>
      </c>
      <c r="Q1004" s="87">
        <f>IF($A1004&lt;=$A$1,VALUE(+VLOOKUP($A1004,'Rashodi- plan-izvršenje'!$A$8:O$1500,'prenos-P-R-N'!Q$1,FALSE)),IF($A1004&lt;=$A$2,VLOOKUP($A1004,'Prihodi- plan-izvršenje'!$A$4:$H$500,4,FALSE),IF($A1004&lt;=$A$3,VLOOKUP(A1004,'Neizmirene obaveze JLS'!$A$11:O$500,Q$1,FALSE),"")))</f>
        <v>0</v>
      </c>
      <c r="R1004" s="88">
        <f>IF($A1004&lt;=$A$1,VALUE(+VLOOKUP($A1004,'Rashodi- plan-izvršenje'!$A$8:P$1500,'prenos-P-R-N'!R$1,FALSE)),IF($A1004&lt;=$A$2,VLOOKUP($A1004,'Prihodi- plan-izvršenje'!$A$4:$H$500,7,FALSE),""))</f>
        <v>0</v>
      </c>
      <c r="S1004" s="88">
        <f>IF(A1004=0,0,IF($A1004&lt;=$A$1,VALUE(+VLOOKUP($A1004,'Rashodi- plan-izvršenje'!$A$8:Q$1500,'prenos-P-R-N'!S$1,FALSE)),IF($A1004&lt;=$A$2,VLOOKUP($A1004,'Prihodi- plan-izvršenje'!$A$4:$H$500,8,FALSE),0)))</f>
        <v>0</v>
      </c>
      <c r="T1004" s="88" t="str">
        <f>IF($A1004&gt;$A$2,VLOOKUP($A1004,'Neizmirene obaveze JLS'!$A$11:R$500,R$1,FALSE),"")</f>
        <v/>
      </c>
      <c r="U1004" s="88">
        <f>IF($A1004&gt;$A$2,VLOOKUP($A1004,'Neizmirene obaveze JLS'!$A$11:S$500,S$1,FALSE),0)</f>
        <v>0</v>
      </c>
      <c r="V1004" s="88">
        <f t="shared" si="93"/>
        <v>0</v>
      </c>
      <c r="W1004" s="74"/>
      <c r="X1004" s="74"/>
      <c r="Y1004" s="74"/>
      <c r="Z1004" s="74"/>
      <c r="AA1004" s="74">
        <v>0</v>
      </c>
      <c r="AB1004" s="74">
        <v>0</v>
      </c>
    </row>
    <row r="1005" spans="1:28">
      <c r="A1005" s="89">
        <f>IF(AND(COUNTIF(A$1:A$3,"&gt;0")=1,MAX(A$8:A1004)&lt;A$1),A1004+1,IF(AND(COUNTIF(A$1:A$3,"&gt;0")=2,MAX(A$8:A1004)&lt;A$2),A1004+1,IF(AND(COUNTIF(A$1:A$3,"&gt;0")=3,MAX(A$8:A1004)&lt;A$3),A1004+1,0)))</f>
        <v>0</v>
      </c>
      <c r="B1005" s="89" t="str">
        <f t="shared" si="91"/>
        <v/>
      </c>
      <c r="C1005" s="89" t="str">
        <f t="shared" si="92"/>
        <v/>
      </c>
      <c r="D1005" s="87" t="str">
        <f>IF($A1005=0,"",IF($A1005&lt;=$A$1,+VLOOKUP($A1005,'Rashodi- plan-izvršenje'!$A$8:B$1500,'prenos-P-R-N'!D$1,FALSE),IF($A1005&gt;$A$2,+VLOOKUP($A1005,'Neizmirene obaveze JLS'!$A$11:B$500,'prenos-P-R-N'!D$1,FALSE),"")))</f>
        <v/>
      </c>
      <c r="E1005" s="87" t="str">
        <f>IF($A1005=0,"",IF($A1005&lt;=$A$1,+VLOOKUP($A1005,'Rashodi- plan-izvršenje'!$A$8:C$1500,'prenos-P-R-N'!E$1,FALSE),IF($A1005&gt;$A$2,+VLOOKUP($A1005,'Neizmirene obaveze JLS'!$A$11:C$500,'prenos-P-R-N'!E$1,FALSE),"")))</f>
        <v/>
      </c>
      <c r="F1005" s="87" t="str">
        <f>IF($A1005=0,"",IF($A1005&lt;=$A$1,+VLOOKUP($A1005,'Rashodi- plan-izvršenje'!$A$8:D$1500,'prenos-P-R-N'!F$1,FALSE),IF($A1005&gt;$A$2,+VLOOKUP($A1005,'Neizmirene obaveze JLS'!$A$11:D$500,'prenos-P-R-N'!F$1,FALSE),"")))</f>
        <v/>
      </c>
      <c r="G1005" s="87" t="str">
        <f>IF($A1005=0,"",IF($A1005&lt;=$A$1,+VLOOKUP($A1005,'Rashodi- plan-izvršenje'!$A$8:E$1500,'prenos-P-R-N'!G$1,FALSE),IF($A1005&gt;$A$2,+VLOOKUP($A1005,'Neizmirene obaveze JLS'!$A$11:E$500,'prenos-P-R-N'!G$1,FALSE),"")))</f>
        <v/>
      </c>
      <c r="H1005" s="87" t="str">
        <f>IF($A1005=0,"",IF($A1005&lt;=$A$1,+VLOOKUP($A1005,'Rashodi- plan-izvršenje'!$A$8:F$1500,'prenos-P-R-N'!H$1,FALSE),IF($A1005&gt;$A$2,+VLOOKUP($A1005,'Neizmirene obaveze JLS'!$A$11:F$500,'prenos-P-R-N'!H$1,FALSE),"")))</f>
        <v/>
      </c>
      <c r="I1005" s="87" t="str">
        <f>IF($A1005=0,"",IF($A1005&lt;=$A$1,+VLOOKUP($A1005,'Rashodi- plan-izvršenje'!$A$8:G$1500,'prenos-P-R-N'!I$1,FALSE),IF($A1005&gt;$A$2,+VLOOKUP($A1005,'Neizmirene obaveze JLS'!$A$11:G$500,'prenos-P-R-N'!I$1,FALSE),"")))</f>
        <v/>
      </c>
      <c r="J1005" s="87" t="str">
        <f>IF($A1005=0,"",IF($A1005&lt;=$A$1,+VLOOKUP($A1005,'Rashodi- plan-izvršenje'!$A$8:H$1500,'prenos-P-R-N'!J$1,FALSE),IF($A1005&gt;$A$2,+VLOOKUP($A1005,'Neizmirene obaveze JLS'!$A$11:H$500,'prenos-P-R-N'!J$1,FALSE),"")))</f>
        <v/>
      </c>
      <c r="K1005" s="87" t="str">
        <f>IF($A1005=0,"",IF($A1005&lt;=$A$1,+VLOOKUP($A1005,'Rashodi- plan-izvršenje'!$A$8:I$1500,'prenos-P-R-N'!K$1,FALSE),IF($A1005&gt;$A$2,+VLOOKUP($A1005,'Neizmirene obaveze JLS'!$A$11:I$500,'prenos-P-R-N'!K$1,FALSE),"")))</f>
        <v/>
      </c>
      <c r="L1005" t="str">
        <f>IF(A1005=0,"",IF(A1005&lt;=A$1,+IF(VLOOKUP(A1005,'Rashodi- plan-izvršenje'!A$8:J$1500,M$1,FALSE)&gt;0,"Програмска активност","Пројекат"),IF(A1005&gt;A$2,+IF(VLOOKUP(A1005,'Neizmirene obaveze JLS'!A$8:J$2008,M$1,FALSE)&gt;0,"Програмска активност","Пројекат"),"")))</f>
        <v/>
      </c>
      <c r="M1005" s="87" t="str">
        <f>IF(A1005=0,"",IF($A1005&lt;=$A$1,+IF(VLOOKUP($A1005,'Rashodi- plan-izvršenje'!$A$8:$M$1500,10,FALSE)&gt;0,VLOOKUP($A1005,'Rashodi- plan-izvršenje'!$A$8:$M$1500,10,FALSE),VLOOKUP($A1005,'Rashodi- plan-izvršenje'!$A$8:$M$1500,12,FALSE)),+IF($A1005&gt;$A$2,IF(VLOOKUP($A1005,'Neizmirene obaveze JLS'!$A$8:$M$1500,10,FALSE)&gt;0,VLOOKUP($A1005,'Neizmirene obaveze JLS'!$A$11:$M$1500,10,FALSE),VLOOKUP($A1005,'Neizmirene obaveze JLS'!$A$11:$M$1500,12,FALSE)),0)))</f>
        <v/>
      </c>
      <c r="N1005" s="87" t="str">
        <f>IF(A1005=0,"",IF($A1005&lt;=$A$1,+IF(VLOOKUP(A1005,'Rashodi- plan-izvršenje'!$A$8:$M$1500,10,FALSE)&gt;0,VLOOKUP(A1005,'Rashodi- plan-izvršenje'!$A$8:$M$1500,11,FALSE),VLOOKUP(A1005,'Rashodi- plan-izvršenje'!$A$8:$M$1500,13,FALSE)),+IF($A1005&gt;$A$2,IF(VLOOKUP($A1005,'Neizmirene obaveze JLS'!$A$8:$M$1500,10,FALSE)&gt;0,VLOOKUP($A1005,'Neizmirene obaveze JLS'!$A$11:$M$1500,11,FALSE),VLOOKUP($A1005,'Neizmirene obaveze JLS'!$A$11:$M$1500,13,FALSE)),0)))</f>
        <v/>
      </c>
      <c r="O1005" s="87" t="str">
        <f>IF(A1005=0,"",IF($A1005&lt;=$A$1,VALUE(+VLOOKUP($A1005,'Rashodi- plan-izvršenje'!$A$8:N$1500,'prenos-P-R-N'!O$1,FALSE)),IF($A1005&lt;=A$2,VALUE(VLOOKUP($A1005,'Prihodi- plan-izvršenje'!$A$8:$H$500,6,FALSE)),VALUE(VLOOKUP($A1005,'Neizmirene obaveze JLS'!$A$8:$N$500,O$1,FALSE)))))</f>
        <v/>
      </c>
      <c r="P1005" s="87" t="str">
        <f>IF(A1005=0,"",IF(A1005=0,0,IF(A1005&gt;A$2,'šifarnik K-izvor'!G$3,+IF(Q1005&lt;700,+'šifarnik K-izvor'!G$2,'šifarnik K-izvor'!G$1))))</f>
        <v/>
      </c>
      <c r="Q1005" s="87">
        <f>IF($A1005&lt;=$A$1,VALUE(+VLOOKUP($A1005,'Rashodi- plan-izvršenje'!$A$8:O$1500,'prenos-P-R-N'!Q$1,FALSE)),IF($A1005&lt;=$A$2,VLOOKUP($A1005,'Prihodi- plan-izvršenje'!$A$4:$H$500,4,FALSE),IF($A1005&lt;=$A$3,VLOOKUP(A1005,'Neizmirene obaveze JLS'!$A$11:O$500,Q$1,FALSE),"")))</f>
        <v>0</v>
      </c>
      <c r="R1005" s="88">
        <f>IF($A1005&lt;=$A$1,VALUE(+VLOOKUP($A1005,'Rashodi- plan-izvršenje'!$A$8:P$1500,'prenos-P-R-N'!R$1,FALSE)),IF($A1005&lt;=$A$2,VLOOKUP($A1005,'Prihodi- plan-izvršenje'!$A$4:$H$500,7,FALSE),""))</f>
        <v>0</v>
      </c>
      <c r="S1005" s="88">
        <f>IF(A1005=0,0,IF($A1005&lt;=$A$1,VALUE(+VLOOKUP($A1005,'Rashodi- plan-izvršenje'!$A$8:Q$1500,'prenos-P-R-N'!S$1,FALSE)),IF($A1005&lt;=$A$2,VLOOKUP($A1005,'Prihodi- plan-izvršenje'!$A$4:$H$500,8,FALSE),0)))</f>
        <v>0</v>
      </c>
      <c r="T1005" s="88" t="str">
        <f>IF($A1005&gt;$A$2,VLOOKUP($A1005,'Neizmirene obaveze JLS'!$A$11:R$500,R$1,FALSE),"")</f>
        <v/>
      </c>
      <c r="U1005" s="88">
        <f>IF($A1005&gt;$A$2,VLOOKUP($A1005,'Neizmirene obaveze JLS'!$A$11:S$500,S$1,FALSE),0)</f>
        <v>0</v>
      </c>
      <c r="V1005" s="88">
        <f t="shared" si="93"/>
        <v>0</v>
      </c>
      <c r="W1005" s="74"/>
      <c r="X1005" s="74"/>
      <c r="Y1005" s="74"/>
      <c r="Z1005" s="74"/>
      <c r="AA1005" s="74">
        <v>0</v>
      </c>
      <c r="AB1005" s="74">
        <v>0</v>
      </c>
    </row>
    <row r="1006" spans="1:28">
      <c r="A1006" s="89">
        <f>IF(AND(COUNTIF(A$1:A$3,"&gt;0")=1,MAX(A$8:A1005)&lt;A$1),A1005+1,IF(AND(COUNTIF(A$1:A$3,"&gt;0")=2,MAX(A$8:A1005)&lt;A$2),A1005+1,IF(AND(COUNTIF(A$1:A$3,"&gt;0")=3,MAX(A$8:A1005)&lt;A$3),A1005+1,0)))</f>
        <v>0</v>
      </c>
      <c r="B1006" s="89" t="str">
        <f t="shared" si="91"/>
        <v/>
      </c>
      <c r="C1006" s="89" t="str">
        <f t="shared" si="92"/>
        <v/>
      </c>
      <c r="D1006" s="87" t="str">
        <f>IF($A1006=0,"",IF($A1006&lt;=$A$1,+VLOOKUP($A1006,'Rashodi- plan-izvršenje'!$A$8:B$1500,'prenos-P-R-N'!D$1,FALSE),IF($A1006&gt;$A$2,+VLOOKUP($A1006,'Neizmirene obaveze JLS'!$A$11:B$500,'prenos-P-R-N'!D$1,FALSE),"")))</f>
        <v/>
      </c>
      <c r="E1006" s="87" t="str">
        <f>IF($A1006=0,"",IF($A1006&lt;=$A$1,+VLOOKUP($A1006,'Rashodi- plan-izvršenje'!$A$8:C$1500,'prenos-P-R-N'!E$1,FALSE),IF($A1006&gt;$A$2,+VLOOKUP($A1006,'Neizmirene obaveze JLS'!$A$11:C$500,'prenos-P-R-N'!E$1,FALSE),"")))</f>
        <v/>
      </c>
      <c r="F1006" s="87" t="str">
        <f>IF($A1006=0,"",IF($A1006&lt;=$A$1,+VLOOKUP($A1006,'Rashodi- plan-izvršenje'!$A$8:D$1500,'prenos-P-R-N'!F$1,FALSE),IF($A1006&gt;$A$2,+VLOOKUP($A1006,'Neizmirene obaveze JLS'!$A$11:D$500,'prenos-P-R-N'!F$1,FALSE),"")))</f>
        <v/>
      </c>
      <c r="G1006" s="87" t="str">
        <f>IF($A1006=0,"",IF($A1006&lt;=$A$1,+VLOOKUP($A1006,'Rashodi- plan-izvršenje'!$A$8:E$1500,'prenos-P-R-N'!G$1,FALSE),IF($A1006&gt;$A$2,+VLOOKUP($A1006,'Neizmirene obaveze JLS'!$A$11:E$500,'prenos-P-R-N'!G$1,FALSE),"")))</f>
        <v/>
      </c>
      <c r="H1006" s="87" t="str">
        <f>IF($A1006=0,"",IF($A1006&lt;=$A$1,+VLOOKUP($A1006,'Rashodi- plan-izvršenje'!$A$8:F$1500,'prenos-P-R-N'!H$1,FALSE),IF($A1006&gt;$A$2,+VLOOKUP($A1006,'Neizmirene obaveze JLS'!$A$11:F$500,'prenos-P-R-N'!H$1,FALSE),"")))</f>
        <v/>
      </c>
      <c r="I1006" s="87" t="str">
        <f>IF($A1006=0,"",IF($A1006&lt;=$A$1,+VLOOKUP($A1006,'Rashodi- plan-izvršenje'!$A$8:G$1500,'prenos-P-R-N'!I$1,FALSE),IF($A1006&gt;$A$2,+VLOOKUP($A1006,'Neizmirene obaveze JLS'!$A$11:G$500,'prenos-P-R-N'!I$1,FALSE),"")))</f>
        <v/>
      </c>
      <c r="J1006" s="87" t="str">
        <f>IF($A1006=0,"",IF($A1006&lt;=$A$1,+VLOOKUP($A1006,'Rashodi- plan-izvršenje'!$A$8:H$1500,'prenos-P-R-N'!J$1,FALSE),IF($A1006&gt;$A$2,+VLOOKUP($A1006,'Neizmirene obaveze JLS'!$A$11:H$500,'prenos-P-R-N'!J$1,FALSE),"")))</f>
        <v/>
      </c>
      <c r="K1006" s="87" t="str">
        <f>IF($A1006=0,"",IF($A1006&lt;=$A$1,+VLOOKUP($A1006,'Rashodi- plan-izvršenje'!$A$8:I$1500,'prenos-P-R-N'!K$1,FALSE),IF($A1006&gt;$A$2,+VLOOKUP($A1006,'Neizmirene obaveze JLS'!$A$11:I$500,'prenos-P-R-N'!K$1,FALSE),"")))</f>
        <v/>
      </c>
      <c r="L1006" t="str">
        <f>IF(A1006=0,"",IF(A1006&lt;=A$1,+IF(VLOOKUP(A1006,'Rashodi- plan-izvršenje'!A$8:J$1500,M$1,FALSE)&gt;0,"Програмска активност","Пројекат"),IF(A1006&gt;A$2,+IF(VLOOKUP(A1006,'Neizmirene obaveze JLS'!A$8:J$2008,M$1,FALSE)&gt;0,"Програмска активност","Пројекат"),"")))</f>
        <v/>
      </c>
      <c r="M1006" s="87" t="str">
        <f>IF(A1006=0,"",IF($A1006&lt;=$A$1,+IF(VLOOKUP($A1006,'Rashodi- plan-izvršenje'!$A$8:$M$1500,10,FALSE)&gt;0,VLOOKUP($A1006,'Rashodi- plan-izvršenje'!$A$8:$M$1500,10,FALSE),VLOOKUP($A1006,'Rashodi- plan-izvršenje'!$A$8:$M$1500,12,FALSE)),+IF($A1006&gt;$A$2,IF(VLOOKUP($A1006,'Neizmirene obaveze JLS'!$A$8:$M$1500,10,FALSE)&gt;0,VLOOKUP($A1006,'Neizmirene obaveze JLS'!$A$11:$M$1500,10,FALSE),VLOOKUP($A1006,'Neizmirene obaveze JLS'!$A$11:$M$1500,12,FALSE)),0)))</f>
        <v/>
      </c>
      <c r="N1006" s="87" t="str">
        <f>IF(A1006=0,"",IF($A1006&lt;=$A$1,+IF(VLOOKUP(A1006,'Rashodi- plan-izvršenje'!$A$8:$M$1500,10,FALSE)&gt;0,VLOOKUP(A1006,'Rashodi- plan-izvršenje'!$A$8:$M$1500,11,FALSE),VLOOKUP(A1006,'Rashodi- plan-izvršenje'!$A$8:$M$1500,13,FALSE)),+IF($A1006&gt;$A$2,IF(VLOOKUP($A1006,'Neizmirene obaveze JLS'!$A$8:$M$1500,10,FALSE)&gt;0,VLOOKUP($A1006,'Neizmirene obaveze JLS'!$A$11:$M$1500,11,FALSE),VLOOKUP($A1006,'Neizmirene obaveze JLS'!$A$11:$M$1500,13,FALSE)),0)))</f>
        <v/>
      </c>
      <c r="O1006" s="87" t="str">
        <f>IF(A1006=0,"",IF($A1006&lt;=$A$1,VALUE(+VLOOKUP($A1006,'Rashodi- plan-izvršenje'!$A$8:N$1500,'prenos-P-R-N'!O$1,FALSE)),IF($A1006&lt;=A$2,VALUE(VLOOKUP($A1006,'Prihodi- plan-izvršenje'!$A$8:$H$500,6,FALSE)),VALUE(VLOOKUP($A1006,'Neizmirene obaveze JLS'!$A$8:$N$500,O$1,FALSE)))))</f>
        <v/>
      </c>
      <c r="P1006" s="87" t="str">
        <f>IF(A1006=0,"",IF(A1006=0,0,IF(A1006&gt;A$2,'šifarnik K-izvor'!G$3,+IF(Q1006&lt;700,+'šifarnik K-izvor'!G$2,'šifarnik K-izvor'!G$1))))</f>
        <v/>
      </c>
      <c r="Q1006" s="87">
        <f>IF($A1006&lt;=$A$1,VALUE(+VLOOKUP($A1006,'Rashodi- plan-izvršenje'!$A$8:O$1500,'prenos-P-R-N'!Q$1,FALSE)),IF($A1006&lt;=$A$2,VLOOKUP($A1006,'Prihodi- plan-izvršenje'!$A$4:$H$500,4,FALSE),IF($A1006&lt;=$A$3,VLOOKUP(A1006,'Neizmirene obaveze JLS'!$A$11:O$500,Q$1,FALSE),"")))</f>
        <v>0</v>
      </c>
      <c r="R1006" s="88">
        <f>IF($A1006&lt;=$A$1,VALUE(+VLOOKUP($A1006,'Rashodi- plan-izvršenje'!$A$8:P$1500,'prenos-P-R-N'!R$1,FALSE)),IF($A1006&lt;=$A$2,VLOOKUP($A1006,'Prihodi- plan-izvršenje'!$A$4:$H$500,7,FALSE),""))</f>
        <v>0</v>
      </c>
      <c r="S1006" s="88">
        <f>IF(A1006=0,0,IF($A1006&lt;=$A$1,VALUE(+VLOOKUP($A1006,'Rashodi- plan-izvršenje'!$A$8:Q$1500,'prenos-P-R-N'!S$1,FALSE)),IF($A1006&lt;=$A$2,VLOOKUP($A1006,'Prihodi- plan-izvršenje'!$A$4:$H$500,8,FALSE),0)))</f>
        <v>0</v>
      </c>
      <c r="T1006" s="88" t="str">
        <f>IF($A1006&gt;$A$2,VLOOKUP($A1006,'Neizmirene obaveze JLS'!$A$11:R$500,R$1,FALSE),"")</f>
        <v/>
      </c>
      <c r="U1006" s="88">
        <f>IF($A1006&gt;$A$2,VLOOKUP($A1006,'Neizmirene obaveze JLS'!$A$11:S$500,S$1,FALSE),0)</f>
        <v>0</v>
      </c>
      <c r="V1006" s="88">
        <f t="shared" si="93"/>
        <v>0</v>
      </c>
      <c r="W1006" s="74"/>
      <c r="X1006" s="74"/>
      <c r="Y1006" s="74"/>
      <c r="Z1006" s="74"/>
      <c r="AA1006" s="74">
        <v>0</v>
      </c>
      <c r="AB1006" s="74">
        <v>0</v>
      </c>
    </row>
    <row r="1007" spans="1:28">
      <c r="A1007" s="89">
        <f>IF(AND(COUNTIF(A$1:A$3,"&gt;0")=1,MAX(A$8:A1006)&lt;A$1),A1006+1,IF(AND(COUNTIF(A$1:A$3,"&gt;0")=2,MAX(A$8:A1006)&lt;A$2),A1006+1,IF(AND(COUNTIF(A$1:A$3,"&gt;0")=3,MAX(A$8:A1006)&lt;A$3),A1006+1,0)))</f>
        <v>0</v>
      </c>
      <c r="B1007" s="89" t="str">
        <f t="shared" si="91"/>
        <v/>
      </c>
      <c r="C1007" s="89" t="str">
        <f t="shared" si="92"/>
        <v/>
      </c>
      <c r="D1007" s="87" t="str">
        <f>IF($A1007=0,"",IF($A1007&lt;=$A$1,+VLOOKUP($A1007,'Rashodi- plan-izvršenje'!$A$8:B$1500,'prenos-P-R-N'!D$1,FALSE),IF($A1007&gt;$A$2,+VLOOKUP($A1007,'Neizmirene obaveze JLS'!$A$11:B$500,'prenos-P-R-N'!D$1,FALSE),"")))</f>
        <v/>
      </c>
      <c r="E1007" s="87" t="str">
        <f>IF($A1007=0,"",IF($A1007&lt;=$A$1,+VLOOKUP($A1007,'Rashodi- plan-izvršenje'!$A$8:C$1500,'prenos-P-R-N'!E$1,FALSE),IF($A1007&gt;$A$2,+VLOOKUP($A1007,'Neizmirene obaveze JLS'!$A$11:C$500,'prenos-P-R-N'!E$1,FALSE),"")))</f>
        <v/>
      </c>
      <c r="F1007" s="87" t="str">
        <f>IF($A1007=0,"",IF($A1007&lt;=$A$1,+VLOOKUP($A1007,'Rashodi- plan-izvršenje'!$A$8:D$1500,'prenos-P-R-N'!F$1,FALSE),IF($A1007&gt;$A$2,+VLOOKUP($A1007,'Neizmirene obaveze JLS'!$A$11:D$500,'prenos-P-R-N'!F$1,FALSE),"")))</f>
        <v/>
      </c>
      <c r="G1007" s="87" t="str">
        <f>IF($A1007=0,"",IF($A1007&lt;=$A$1,+VLOOKUP($A1007,'Rashodi- plan-izvršenje'!$A$8:E$1500,'prenos-P-R-N'!G$1,FALSE),IF($A1007&gt;$A$2,+VLOOKUP($A1007,'Neizmirene obaveze JLS'!$A$11:E$500,'prenos-P-R-N'!G$1,FALSE),"")))</f>
        <v/>
      </c>
      <c r="H1007" s="87" t="str">
        <f>IF($A1007=0,"",IF($A1007&lt;=$A$1,+VLOOKUP($A1007,'Rashodi- plan-izvršenje'!$A$8:F$1500,'prenos-P-R-N'!H$1,FALSE),IF($A1007&gt;$A$2,+VLOOKUP($A1007,'Neizmirene obaveze JLS'!$A$11:F$500,'prenos-P-R-N'!H$1,FALSE),"")))</f>
        <v/>
      </c>
      <c r="I1007" s="87" t="str">
        <f>IF($A1007=0,"",IF($A1007&lt;=$A$1,+VLOOKUP($A1007,'Rashodi- plan-izvršenje'!$A$8:G$1500,'prenos-P-R-N'!I$1,FALSE),IF($A1007&gt;$A$2,+VLOOKUP($A1007,'Neizmirene obaveze JLS'!$A$11:G$500,'prenos-P-R-N'!I$1,FALSE),"")))</f>
        <v/>
      </c>
      <c r="J1007" s="87" t="str">
        <f>IF($A1007=0,"",IF($A1007&lt;=$A$1,+VLOOKUP($A1007,'Rashodi- plan-izvršenje'!$A$8:H$1500,'prenos-P-R-N'!J$1,FALSE),IF($A1007&gt;$A$2,+VLOOKUP($A1007,'Neizmirene obaveze JLS'!$A$11:H$500,'prenos-P-R-N'!J$1,FALSE),"")))</f>
        <v/>
      </c>
      <c r="K1007" s="87" t="str">
        <f>IF($A1007=0,"",IF($A1007&lt;=$A$1,+VLOOKUP($A1007,'Rashodi- plan-izvršenje'!$A$8:I$1500,'prenos-P-R-N'!K$1,FALSE),IF($A1007&gt;$A$2,+VLOOKUP($A1007,'Neizmirene obaveze JLS'!$A$11:I$500,'prenos-P-R-N'!K$1,FALSE),"")))</f>
        <v/>
      </c>
      <c r="L1007" t="str">
        <f>IF(A1007=0,"",IF(A1007&lt;=A$1,+IF(VLOOKUP(A1007,'Rashodi- plan-izvršenje'!A$8:J$1500,M$1,FALSE)&gt;0,"Програмска активност","Пројекат"),IF(A1007&gt;A$2,+IF(VLOOKUP(A1007,'Neizmirene obaveze JLS'!A$8:J$2008,M$1,FALSE)&gt;0,"Програмска активност","Пројекат"),"")))</f>
        <v/>
      </c>
      <c r="M1007" s="87" t="str">
        <f>IF(A1007=0,"",IF($A1007&lt;=$A$1,+IF(VLOOKUP($A1007,'Rashodi- plan-izvršenje'!$A$8:$M$1500,10,FALSE)&gt;0,VLOOKUP($A1007,'Rashodi- plan-izvršenje'!$A$8:$M$1500,10,FALSE),VLOOKUP($A1007,'Rashodi- plan-izvršenje'!$A$8:$M$1500,12,FALSE)),+IF($A1007&gt;$A$2,IF(VLOOKUP($A1007,'Neizmirene obaveze JLS'!$A$8:$M$1500,10,FALSE)&gt;0,VLOOKUP($A1007,'Neizmirene obaveze JLS'!$A$11:$M$1500,10,FALSE),VLOOKUP($A1007,'Neizmirene obaveze JLS'!$A$11:$M$1500,12,FALSE)),0)))</f>
        <v/>
      </c>
      <c r="N1007" s="87" t="str">
        <f>IF(A1007=0,"",IF($A1007&lt;=$A$1,+IF(VLOOKUP(A1007,'Rashodi- plan-izvršenje'!$A$8:$M$1500,10,FALSE)&gt;0,VLOOKUP(A1007,'Rashodi- plan-izvršenje'!$A$8:$M$1500,11,FALSE),VLOOKUP(A1007,'Rashodi- plan-izvršenje'!$A$8:$M$1500,13,FALSE)),+IF($A1007&gt;$A$2,IF(VLOOKUP($A1007,'Neizmirene obaveze JLS'!$A$8:$M$1500,10,FALSE)&gt;0,VLOOKUP($A1007,'Neizmirene obaveze JLS'!$A$11:$M$1500,11,FALSE),VLOOKUP($A1007,'Neizmirene obaveze JLS'!$A$11:$M$1500,13,FALSE)),0)))</f>
        <v/>
      </c>
      <c r="O1007" s="87" t="str">
        <f>IF(A1007=0,"",IF($A1007&lt;=$A$1,VALUE(+VLOOKUP($A1007,'Rashodi- plan-izvršenje'!$A$8:N$1500,'prenos-P-R-N'!O$1,FALSE)),IF($A1007&lt;=A$2,VALUE(VLOOKUP($A1007,'Prihodi- plan-izvršenje'!$A$8:$H$500,6,FALSE)),VALUE(VLOOKUP($A1007,'Neizmirene obaveze JLS'!$A$8:$N$500,O$1,FALSE)))))</f>
        <v/>
      </c>
      <c r="P1007" s="87" t="str">
        <f>IF(A1007=0,"",IF(A1007=0,0,IF(A1007&gt;A$2,'šifarnik K-izvor'!G$3,+IF(Q1007&lt;700,+'šifarnik K-izvor'!G$2,'šifarnik K-izvor'!G$1))))</f>
        <v/>
      </c>
      <c r="Q1007" s="87">
        <f>IF($A1007&lt;=$A$1,VALUE(+VLOOKUP($A1007,'Rashodi- plan-izvršenje'!$A$8:O$1500,'prenos-P-R-N'!Q$1,FALSE)),IF($A1007&lt;=$A$2,VLOOKUP($A1007,'Prihodi- plan-izvršenje'!$A$4:$H$500,4,FALSE),IF($A1007&lt;=$A$3,VLOOKUP(A1007,'Neizmirene obaveze JLS'!$A$11:O$500,Q$1,FALSE),"")))</f>
        <v>0</v>
      </c>
      <c r="R1007" s="88">
        <f>IF($A1007&lt;=$A$1,VALUE(+VLOOKUP($A1007,'Rashodi- plan-izvršenje'!$A$8:P$1500,'prenos-P-R-N'!R$1,FALSE)),IF($A1007&lt;=$A$2,VLOOKUP($A1007,'Prihodi- plan-izvršenje'!$A$4:$H$500,7,FALSE),""))</f>
        <v>0</v>
      </c>
      <c r="S1007" s="88">
        <f>IF(A1007=0,0,IF($A1007&lt;=$A$1,VALUE(+VLOOKUP($A1007,'Rashodi- plan-izvršenje'!$A$8:Q$1500,'prenos-P-R-N'!S$1,FALSE)),IF($A1007&lt;=$A$2,VLOOKUP($A1007,'Prihodi- plan-izvršenje'!$A$4:$H$500,8,FALSE),0)))</f>
        <v>0</v>
      </c>
      <c r="T1007" s="88" t="str">
        <f>IF($A1007&gt;$A$2,VLOOKUP($A1007,'Neizmirene obaveze JLS'!$A$11:R$500,R$1,FALSE),"")</f>
        <v/>
      </c>
      <c r="U1007" s="88">
        <f>IF($A1007&gt;$A$2,VLOOKUP($A1007,'Neizmirene obaveze JLS'!$A$11:S$500,S$1,FALSE),0)</f>
        <v>0</v>
      </c>
      <c r="V1007" s="88">
        <f t="shared" si="93"/>
        <v>0</v>
      </c>
      <c r="W1007" s="74"/>
      <c r="X1007" s="74"/>
      <c r="Y1007" s="74"/>
      <c r="Z1007" s="74"/>
      <c r="AA1007" s="74">
        <v>0</v>
      </c>
      <c r="AB1007" s="74">
        <v>0</v>
      </c>
    </row>
    <row r="1008" spans="1:28">
      <c r="A1008" s="89">
        <f>IF(AND(COUNTIF(A$1:A$3,"&gt;0")=1,MAX(A$8:A1007)&lt;A$1),A1007+1,IF(AND(COUNTIF(A$1:A$3,"&gt;0")=2,MAX(A$8:A1007)&lt;A$2),A1007+1,IF(AND(COUNTIF(A$1:A$3,"&gt;0")=3,MAX(A$8:A1007)&lt;A$3),A1007+1,0)))</f>
        <v>0</v>
      </c>
      <c r="B1008" s="89" t="str">
        <f t="shared" si="91"/>
        <v/>
      </c>
      <c r="C1008" s="89" t="str">
        <f t="shared" si="92"/>
        <v/>
      </c>
      <c r="D1008" s="87" t="str">
        <f>IF($A1008=0,"",IF($A1008&lt;=$A$1,+VLOOKUP($A1008,'Rashodi- plan-izvršenje'!$A$8:B$1500,'prenos-P-R-N'!D$1,FALSE),IF($A1008&gt;$A$2,+VLOOKUP($A1008,'Neizmirene obaveze JLS'!$A$11:B$500,'prenos-P-R-N'!D$1,FALSE),"")))</f>
        <v/>
      </c>
      <c r="E1008" s="87" t="str">
        <f>IF($A1008=0,"",IF($A1008&lt;=$A$1,+VLOOKUP($A1008,'Rashodi- plan-izvršenje'!$A$8:C$1500,'prenos-P-R-N'!E$1,FALSE),IF($A1008&gt;$A$2,+VLOOKUP($A1008,'Neizmirene obaveze JLS'!$A$11:C$500,'prenos-P-R-N'!E$1,FALSE),"")))</f>
        <v/>
      </c>
      <c r="F1008" s="87" t="str">
        <f>IF($A1008=0,"",IF($A1008&lt;=$A$1,+VLOOKUP($A1008,'Rashodi- plan-izvršenje'!$A$8:D$1500,'prenos-P-R-N'!F$1,FALSE),IF($A1008&gt;$A$2,+VLOOKUP($A1008,'Neizmirene obaveze JLS'!$A$11:D$500,'prenos-P-R-N'!F$1,FALSE),"")))</f>
        <v/>
      </c>
      <c r="G1008" s="87" t="str">
        <f>IF($A1008=0,"",IF($A1008&lt;=$A$1,+VLOOKUP($A1008,'Rashodi- plan-izvršenje'!$A$8:E$1500,'prenos-P-R-N'!G$1,FALSE),IF($A1008&gt;$A$2,+VLOOKUP($A1008,'Neizmirene obaveze JLS'!$A$11:E$500,'prenos-P-R-N'!G$1,FALSE),"")))</f>
        <v/>
      </c>
      <c r="H1008" s="87" t="str">
        <f>IF($A1008=0,"",IF($A1008&lt;=$A$1,+VLOOKUP($A1008,'Rashodi- plan-izvršenje'!$A$8:F$1500,'prenos-P-R-N'!H$1,FALSE),IF($A1008&gt;$A$2,+VLOOKUP($A1008,'Neizmirene obaveze JLS'!$A$11:F$500,'prenos-P-R-N'!H$1,FALSE),"")))</f>
        <v/>
      </c>
      <c r="I1008" s="87" t="str">
        <f>IF($A1008=0,"",IF($A1008&lt;=$A$1,+VLOOKUP($A1008,'Rashodi- plan-izvršenje'!$A$8:G$1500,'prenos-P-R-N'!I$1,FALSE),IF($A1008&gt;$A$2,+VLOOKUP($A1008,'Neizmirene obaveze JLS'!$A$11:G$500,'prenos-P-R-N'!I$1,FALSE),"")))</f>
        <v/>
      </c>
      <c r="J1008" s="87" t="str">
        <f>IF($A1008=0,"",IF($A1008&lt;=$A$1,+VLOOKUP($A1008,'Rashodi- plan-izvršenje'!$A$8:H$1500,'prenos-P-R-N'!J$1,FALSE),IF($A1008&gt;$A$2,+VLOOKUP($A1008,'Neizmirene obaveze JLS'!$A$11:H$500,'prenos-P-R-N'!J$1,FALSE),"")))</f>
        <v/>
      </c>
      <c r="K1008" s="87" t="str">
        <f>IF($A1008=0,"",IF($A1008&lt;=$A$1,+VLOOKUP($A1008,'Rashodi- plan-izvršenje'!$A$8:I$1500,'prenos-P-R-N'!K$1,FALSE),IF($A1008&gt;$A$2,+VLOOKUP($A1008,'Neizmirene obaveze JLS'!$A$11:I$500,'prenos-P-R-N'!K$1,FALSE),"")))</f>
        <v/>
      </c>
      <c r="L1008" t="str">
        <f>IF(A1008=0,"",IF(A1008&lt;=A$1,+IF(VLOOKUP(A1008,'Rashodi- plan-izvršenje'!A$8:J$1500,M$1,FALSE)&gt;0,"Програмска активност","Пројекат"),IF(A1008&gt;A$2,+IF(VLOOKUP(A1008,'Neizmirene obaveze JLS'!A$8:J$2008,M$1,FALSE)&gt;0,"Програмска активност","Пројекат"),"")))</f>
        <v/>
      </c>
      <c r="M1008" s="87" t="str">
        <f>IF(A1008=0,"",IF($A1008&lt;=$A$1,+IF(VLOOKUP($A1008,'Rashodi- plan-izvršenje'!$A$8:$M$1500,10,FALSE)&gt;0,VLOOKUP($A1008,'Rashodi- plan-izvršenje'!$A$8:$M$1500,10,FALSE),VLOOKUP($A1008,'Rashodi- plan-izvršenje'!$A$8:$M$1500,12,FALSE)),+IF($A1008&gt;$A$2,IF(VLOOKUP($A1008,'Neizmirene obaveze JLS'!$A$8:$M$1500,10,FALSE)&gt;0,VLOOKUP($A1008,'Neizmirene obaveze JLS'!$A$11:$M$1500,10,FALSE),VLOOKUP($A1008,'Neizmirene obaveze JLS'!$A$11:$M$1500,12,FALSE)),0)))</f>
        <v/>
      </c>
      <c r="N1008" s="87" t="str">
        <f>IF(A1008=0,"",IF($A1008&lt;=$A$1,+IF(VLOOKUP(A1008,'Rashodi- plan-izvršenje'!$A$8:$M$1500,10,FALSE)&gt;0,VLOOKUP(A1008,'Rashodi- plan-izvršenje'!$A$8:$M$1500,11,FALSE),VLOOKUP(A1008,'Rashodi- plan-izvršenje'!$A$8:$M$1500,13,FALSE)),+IF($A1008&gt;$A$2,IF(VLOOKUP($A1008,'Neizmirene obaveze JLS'!$A$8:$M$1500,10,FALSE)&gt;0,VLOOKUP($A1008,'Neizmirene obaveze JLS'!$A$11:$M$1500,11,FALSE),VLOOKUP($A1008,'Neizmirene obaveze JLS'!$A$11:$M$1500,13,FALSE)),0)))</f>
        <v/>
      </c>
      <c r="O1008" s="87" t="str">
        <f>IF(A1008=0,"",IF($A1008&lt;=$A$1,VALUE(+VLOOKUP($A1008,'Rashodi- plan-izvršenje'!$A$8:N$1500,'prenos-P-R-N'!O$1,FALSE)),IF($A1008&lt;=A$2,VALUE(VLOOKUP($A1008,'Prihodi- plan-izvršenje'!$A$8:$H$500,6,FALSE)),VALUE(VLOOKUP($A1008,'Neizmirene obaveze JLS'!$A$8:$N$500,O$1,FALSE)))))</f>
        <v/>
      </c>
      <c r="P1008" s="87" t="str">
        <f>IF(A1008=0,"",IF(A1008=0,0,IF(A1008&gt;A$2,'šifarnik K-izvor'!G$3,+IF(Q1008&lt;700,+'šifarnik K-izvor'!G$2,'šifarnik K-izvor'!G$1))))</f>
        <v/>
      </c>
      <c r="Q1008" s="87">
        <f>IF($A1008&lt;=$A$1,VALUE(+VLOOKUP($A1008,'Rashodi- plan-izvršenje'!$A$8:O$1500,'prenos-P-R-N'!Q$1,FALSE)),IF($A1008&lt;=$A$2,VLOOKUP($A1008,'Prihodi- plan-izvršenje'!$A$4:$H$500,4,FALSE),IF($A1008&lt;=$A$3,VLOOKUP(A1008,'Neizmirene obaveze JLS'!$A$11:O$500,Q$1,FALSE),"")))</f>
        <v>0</v>
      </c>
      <c r="R1008" s="88">
        <f>IF($A1008&lt;=$A$1,VALUE(+VLOOKUP($A1008,'Rashodi- plan-izvršenje'!$A$8:P$1500,'prenos-P-R-N'!R$1,FALSE)),IF($A1008&lt;=$A$2,VLOOKUP($A1008,'Prihodi- plan-izvršenje'!$A$4:$H$500,7,FALSE),""))</f>
        <v>0</v>
      </c>
      <c r="S1008" s="88">
        <f>IF(A1008=0,0,IF($A1008&lt;=$A$1,VALUE(+VLOOKUP($A1008,'Rashodi- plan-izvršenje'!$A$8:Q$1500,'prenos-P-R-N'!S$1,FALSE)),IF($A1008&lt;=$A$2,VLOOKUP($A1008,'Prihodi- plan-izvršenje'!$A$4:$H$500,8,FALSE),0)))</f>
        <v>0</v>
      </c>
      <c r="T1008" s="88" t="str">
        <f>IF($A1008&gt;$A$2,VLOOKUP($A1008,'Neizmirene obaveze JLS'!$A$11:R$500,R$1,FALSE),"")</f>
        <v/>
      </c>
      <c r="U1008" s="88">
        <f>IF($A1008&gt;$A$2,VLOOKUP($A1008,'Neizmirene obaveze JLS'!$A$11:S$500,S$1,FALSE),0)</f>
        <v>0</v>
      </c>
      <c r="V1008" s="88">
        <f t="shared" si="93"/>
        <v>0</v>
      </c>
      <c r="W1008" s="74"/>
      <c r="X1008" s="74"/>
      <c r="Y1008" s="74"/>
      <c r="Z1008" s="74"/>
      <c r="AA1008" s="74">
        <v>0</v>
      </c>
      <c r="AB1008" s="74">
        <v>0</v>
      </c>
    </row>
    <row r="1009" spans="1:28">
      <c r="A1009" s="89">
        <f>IF(AND(COUNTIF(A$1:A$3,"&gt;0")=1,MAX(A$8:A1008)&lt;A$1),A1008+1,IF(AND(COUNTIF(A$1:A$3,"&gt;0")=2,MAX(A$8:A1008)&lt;A$2),A1008+1,IF(AND(COUNTIF(A$1:A$3,"&gt;0")=3,MAX(A$8:A1008)&lt;A$3),A1008+1,0)))</f>
        <v>0</v>
      </c>
      <c r="B1009" s="89" t="str">
        <f t="shared" si="91"/>
        <v/>
      </c>
      <c r="C1009" s="89" t="str">
        <f t="shared" si="92"/>
        <v/>
      </c>
      <c r="D1009" s="87" t="str">
        <f>IF($A1009=0,"",IF($A1009&lt;=$A$1,+VLOOKUP($A1009,'Rashodi- plan-izvršenje'!$A$8:B$1500,'prenos-P-R-N'!D$1,FALSE),IF($A1009&gt;$A$2,+VLOOKUP($A1009,'Neizmirene obaveze JLS'!$A$11:B$500,'prenos-P-R-N'!D$1,FALSE),"")))</f>
        <v/>
      </c>
      <c r="E1009" s="87" t="str">
        <f>IF($A1009=0,"",IF($A1009&lt;=$A$1,+VLOOKUP($A1009,'Rashodi- plan-izvršenje'!$A$8:C$1500,'prenos-P-R-N'!E$1,FALSE),IF($A1009&gt;$A$2,+VLOOKUP($A1009,'Neizmirene obaveze JLS'!$A$11:C$500,'prenos-P-R-N'!E$1,FALSE),"")))</f>
        <v/>
      </c>
      <c r="F1009" s="87" t="str">
        <f>IF($A1009=0,"",IF($A1009&lt;=$A$1,+VLOOKUP($A1009,'Rashodi- plan-izvršenje'!$A$8:D$1500,'prenos-P-R-N'!F$1,FALSE),IF($A1009&gt;$A$2,+VLOOKUP($A1009,'Neizmirene obaveze JLS'!$A$11:D$500,'prenos-P-R-N'!F$1,FALSE),"")))</f>
        <v/>
      </c>
      <c r="G1009" s="87" t="str">
        <f>IF($A1009=0,"",IF($A1009&lt;=$A$1,+VLOOKUP($A1009,'Rashodi- plan-izvršenje'!$A$8:E$1500,'prenos-P-R-N'!G$1,FALSE),IF($A1009&gt;$A$2,+VLOOKUP($A1009,'Neizmirene obaveze JLS'!$A$11:E$500,'prenos-P-R-N'!G$1,FALSE),"")))</f>
        <v/>
      </c>
      <c r="H1009" s="87" t="str">
        <f>IF($A1009=0,"",IF($A1009&lt;=$A$1,+VLOOKUP($A1009,'Rashodi- plan-izvršenje'!$A$8:F$1500,'prenos-P-R-N'!H$1,FALSE),IF($A1009&gt;$A$2,+VLOOKUP($A1009,'Neizmirene obaveze JLS'!$A$11:F$500,'prenos-P-R-N'!H$1,FALSE),"")))</f>
        <v/>
      </c>
      <c r="I1009" s="87" t="str">
        <f>IF($A1009=0,"",IF($A1009&lt;=$A$1,+VLOOKUP($A1009,'Rashodi- plan-izvršenje'!$A$8:G$1500,'prenos-P-R-N'!I$1,FALSE),IF($A1009&gt;$A$2,+VLOOKUP($A1009,'Neizmirene obaveze JLS'!$A$11:G$500,'prenos-P-R-N'!I$1,FALSE),"")))</f>
        <v/>
      </c>
      <c r="J1009" s="87" t="str">
        <f>IF($A1009=0,"",IF($A1009&lt;=$A$1,+VLOOKUP($A1009,'Rashodi- plan-izvršenje'!$A$8:H$1500,'prenos-P-R-N'!J$1,FALSE),IF($A1009&gt;$A$2,+VLOOKUP($A1009,'Neizmirene obaveze JLS'!$A$11:H$500,'prenos-P-R-N'!J$1,FALSE),"")))</f>
        <v/>
      </c>
      <c r="K1009" s="87" t="str">
        <f>IF($A1009=0,"",IF($A1009&lt;=$A$1,+VLOOKUP($A1009,'Rashodi- plan-izvršenje'!$A$8:I$1500,'prenos-P-R-N'!K$1,FALSE),IF($A1009&gt;$A$2,+VLOOKUP($A1009,'Neizmirene obaveze JLS'!$A$11:I$500,'prenos-P-R-N'!K$1,FALSE),"")))</f>
        <v/>
      </c>
      <c r="L1009" t="str">
        <f>IF(A1009=0,"",IF(A1009&lt;=A$1,+IF(VLOOKUP(A1009,'Rashodi- plan-izvršenje'!A$8:J$1500,M$1,FALSE)&gt;0,"Програмска активност","Пројекат"),IF(A1009&gt;A$2,+IF(VLOOKUP(A1009,'Neizmirene obaveze JLS'!A$8:J$2008,M$1,FALSE)&gt;0,"Програмска активност","Пројекат"),"")))</f>
        <v/>
      </c>
      <c r="M1009" s="87" t="str">
        <f>IF(A1009=0,"",IF($A1009&lt;=$A$1,+IF(VLOOKUP($A1009,'Rashodi- plan-izvršenje'!$A$8:$M$1500,10,FALSE)&gt;0,VLOOKUP($A1009,'Rashodi- plan-izvršenje'!$A$8:$M$1500,10,FALSE),VLOOKUP($A1009,'Rashodi- plan-izvršenje'!$A$8:$M$1500,12,FALSE)),+IF($A1009&gt;$A$2,IF(VLOOKUP($A1009,'Neizmirene obaveze JLS'!$A$8:$M$1500,10,FALSE)&gt;0,VLOOKUP($A1009,'Neizmirene obaveze JLS'!$A$11:$M$1500,10,FALSE),VLOOKUP($A1009,'Neizmirene obaveze JLS'!$A$11:$M$1500,12,FALSE)),0)))</f>
        <v/>
      </c>
      <c r="N1009" s="87" t="str">
        <f>IF(A1009=0,"",IF($A1009&lt;=$A$1,+IF(VLOOKUP(A1009,'Rashodi- plan-izvršenje'!$A$8:$M$1500,10,FALSE)&gt;0,VLOOKUP(A1009,'Rashodi- plan-izvršenje'!$A$8:$M$1500,11,FALSE),VLOOKUP(A1009,'Rashodi- plan-izvršenje'!$A$8:$M$1500,13,FALSE)),+IF($A1009&gt;$A$2,IF(VLOOKUP($A1009,'Neizmirene obaveze JLS'!$A$8:$M$1500,10,FALSE)&gt;0,VLOOKUP($A1009,'Neizmirene obaveze JLS'!$A$11:$M$1500,11,FALSE),VLOOKUP($A1009,'Neizmirene obaveze JLS'!$A$11:$M$1500,13,FALSE)),0)))</f>
        <v/>
      </c>
      <c r="O1009" s="87" t="str">
        <f>IF(A1009=0,"",IF($A1009&lt;=$A$1,VALUE(+VLOOKUP($A1009,'Rashodi- plan-izvršenje'!$A$8:N$1500,'prenos-P-R-N'!O$1,FALSE)),IF($A1009&lt;=A$2,VALUE(VLOOKUP($A1009,'Prihodi- plan-izvršenje'!$A$8:$H$500,6,FALSE)),VALUE(VLOOKUP($A1009,'Neizmirene obaveze JLS'!$A$8:$N$500,O$1,FALSE)))))</f>
        <v/>
      </c>
      <c r="P1009" s="87" t="str">
        <f>IF(A1009=0,"",IF(A1009=0,0,IF(A1009&gt;A$2,'šifarnik K-izvor'!G$3,+IF(Q1009&lt;700,+'šifarnik K-izvor'!G$2,'šifarnik K-izvor'!G$1))))</f>
        <v/>
      </c>
      <c r="Q1009" s="87">
        <f>IF($A1009&lt;=$A$1,VALUE(+VLOOKUP($A1009,'Rashodi- plan-izvršenje'!$A$8:O$1500,'prenos-P-R-N'!Q$1,FALSE)),IF($A1009&lt;=$A$2,VLOOKUP($A1009,'Prihodi- plan-izvršenje'!$A$4:$H$500,4,FALSE),IF($A1009&lt;=$A$3,VLOOKUP(A1009,'Neizmirene obaveze JLS'!$A$11:O$500,Q$1,FALSE),"")))</f>
        <v>0</v>
      </c>
      <c r="R1009" s="88">
        <f>IF($A1009&lt;=$A$1,VALUE(+VLOOKUP($A1009,'Rashodi- plan-izvršenje'!$A$8:P$1500,'prenos-P-R-N'!R$1,FALSE)),IF($A1009&lt;=$A$2,VLOOKUP($A1009,'Prihodi- plan-izvršenje'!$A$4:$H$500,7,FALSE),""))</f>
        <v>0</v>
      </c>
      <c r="S1009" s="88">
        <f>IF(A1009=0,0,IF($A1009&lt;=$A$1,VALUE(+VLOOKUP($A1009,'Rashodi- plan-izvršenje'!$A$8:Q$1500,'prenos-P-R-N'!S$1,FALSE)),IF($A1009&lt;=$A$2,VLOOKUP($A1009,'Prihodi- plan-izvršenje'!$A$4:$H$500,8,FALSE),0)))</f>
        <v>0</v>
      </c>
      <c r="T1009" s="88" t="str">
        <f>IF($A1009&gt;$A$2,VLOOKUP($A1009,'Neizmirene obaveze JLS'!$A$11:R$500,R$1,FALSE),"")</f>
        <v/>
      </c>
      <c r="U1009" s="88">
        <f>IF($A1009&gt;$A$2,VLOOKUP($A1009,'Neizmirene obaveze JLS'!$A$11:S$500,S$1,FALSE),0)</f>
        <v>0</v>
      </c>
      <c r="V1009" s="88">
        <f t="shared" si="93"/>
        <v>0</v>
      </c>
      <c r="W1009" s="74"/>
      <c r="X1009" s="74"/>
      <c r="Y1009" s="74"/>
      <c r="Z1009" s="74"/>
      <c r="AA1009" s="74">
        <v>0</v>
      </c>
      <c r="AB1009" s="74">
        <v>0</v>
      </c>
    </row>
    <row r="1010" spans="1:28">
      <c r="A1010" s="89">
        <f>IF(AND(COUNTIF(A$1:A$3,"&gt;0")=1,MAX(A$8:A1009)&lt;A$1),A1009+1,IF(AND(COUNTIF(A$1:A$3,"&gt;0")=2,MAX(A$8:A1009)&lt;A$2),A1009+1,IF(AND(COUNTIF(A$1:A$3,"&gt;0")=3,MAX(A$8:A1009)&lt;A$3),A1009+1,0)))</f>
        <v>0</v>
      </c>
      <c r="B1010" s="89" t="str">
        <f t="shared" si="91"/>
        <v/>
      </c>
      <c r="C1010" s="89" t="str">
        <f t="shared" si="92"/>
        <v/>
      </c>
      <c r="D1010" s="87" t="str">
        <f>IF($A1010=0,"",IF($A1010&lt;=$A$1,+VLOOKUP($A1010,'Rashodi- plan-izvršenje'!$A$8:B$1500,'prenos-P-R-N'!D$1,FALSE),IF($A1010&gt;$A$2,+VLOOKUP($A1010,'Neizmirene obaveze JLS'!$A$11:B$500,'prenos-P-R-N'!D$1,FALSE),"")))</f>
        <v/>
      </c>
      <c r="E1010" s="87" t="str">
        <f>IF($A1010=0,"",IF($A1010&lt;=$A$1,+VLOOKUP($A1010,'Rashodi- plan-izvršenje'!$A$8:C$1500,'prenos-P-R-N'!E$1,FALSE),IF($A1010&gt;$A$2,+VLOOKUP($A1010,'Neizmirene obaveze JLS'!$A$11:C$500,'prenos-P-R-N'!E$1,FALSE),"")))</f>
        <v/>
      </c>
      <c r="F1010" s="87" t="str">
        <f>IF($A1010=0,"",IF($A1010&lt;=$A$1,+VLOOKUP($A1010,'Rashodi- plan-izvršenje'!$A$8:D$1500,'prenos-P-R-N'!F$1,FALSE),IF($A1010&gt;$A$2,+VLOOKUP($A1010,'Neizmirene obaveze JLS'!$A$11:D$500,'prenos-P-R-N'!F$1,FALSE),"")))</f>
        <v/>
      </c>
      <c r="G1010" s="87" t="str">
        <f>IF($A1010=0,"",IF($A1010&lt;=$A$1,+VLOOKUP($A1010,'Rashodi- plan-izvršenje'!$A$8:E$1500,'prenos-P-R-N'!G$1,FALSE),IF($A1010&gt;$A$2,+VLOOKUP($A1010,'Neizmirene obaveze JLS'!$A$11:E$500,'prenos-P-R-N'!G$1,FALSE),"")))</f>
        <v/>
      </c>
      <c r="H1010" s="87" t="str">
        <f>IF($A1010=0,"",IF($A1010&lt;=$A$1,+VLOOKUP($A1010,'Rashodi- plan-izvršenje'!$A$8:F$1500,'prenos-P-R-N'!H$1,FALSE),IF($A1010&gt;$A$2,+VLOOKUP($A1010,'Neizmirene obaveze JLS'!$A$11:F$500,'prenos-P-R-N'!H$1,FALSE),"")))</f>
        <v/>
      </c>
      <c r="I1010" s="87" t="str">
        <f>IF($A1010=0,"",IF($A1010&lt;=$A$1,+VLOOKUP($A1010,'Rashodi- plan-izvršenje'!$A$8:G$1500,'prenos-P-R-N'!I$1,FALSE),IF($A1010&gt;$A$2,+VLOOKUP($A1010,'Neizmirene obaveze JLS'!$A$11:G$500,'prenos-P-R-N'!I$1,FALSE),"")))</f>
        <v/>
      </c>
      <c r="J1010" s="87" t="str">
        <f>IF($A1010=0,"",IF($A1010&lt;=$A$1,+VLOOKUP($A1010,'Rashodi- plan-izvršenje'!$A$8:H$1500,'prenos-P-R-N'!J$1,FALSE),IF($A1010&gt;$A$2,+VLOOKUP($A1010,'Neizmirene obaveze JLS'!$A$11:H$500,'prenos-P-R-N'!J$1,FALSE),"")))</f>
        <v/>
      </c>
      <c r="K1010" s="87" t="str">
        <f>IF($A1010=0,"",IF($A1010&lt;=$A$1,+VLOOKUP($A1010,'Rashodi- plan-izvršenje'!$A$8:I$1500,'prenos-P-R-N'!K$1,FALSE),IF($A1010&gt;$A$2,+VLOOKUP($A1010,'Neizmirene obaveze JLS'!$A$11:I$500,'prenos-P-R-N'!K$1,FALSE),"")))</f>
        <v/>
      </c>
      <c r="L1010" t="str">
        <f>IF(A1010=0,"",IF(A1010&lt;=A$1,+IF(VLOOKUP(A1010,'Rashodi- plan-izvršenje'!A$8:J$1500,M$1,FALSE)&gt;0,"Програмска активност","Пројекат"),IF(A1010&gt;A$2,+IF(VLOOKUP(A1010,'Neizmirene obaveze JLS'!A$8:J$2008,M$1,FALSE)&gt;0,"Програмска активност","Пројекат"),"")))</f>
        <v/>
      </c>
      <c r="M1010" s="87" t="str">
        <f>IF(A1010=0,"",IF($A1010&lt;=$A$1,+IF(VLOOKUP($A1010,'Rashodi- plan-izvršenje'!$A$8:$M$1500,10,FALSE)&gt;0,VLOOKUP($A1010,'Rashodi- plan-izvršenje'!$A$8:$M$1500,10,FALSE),VLOOKUP($A1010,'Rashodi- plan-izvršenje'!$A$8:$M$1500,12,FALSE)),+IF($A1010&gt;$A$2,IF(VLOOKUP($A1010,'Neizmirene obaveze JLS'!$A$8:$M$1500,10,FALSE)&gt;0,VLOOKUP($A1010,'Neizmirene obaveze JLS'!$A$11:$M$1500,10,FALSE),VLOOKUP($A1010,'Neizmirene obaveze JLS'!$A$11:$M$1500,12,FALSE)),0)))</f>
        <v/>
      </c>
      <c r="N1010" s="87" t="str">
        <f>IF(A1010=0,"",IF($A1010&lt;=$A$1,+IF(VLOOKUP(A1010,'Rashodi- plan-izvršenje'!$A$8:$M$1500,10,FALSE)&gt;0,VLOOKUP(A1010,'Rashodi- plan-izvršenje'!$A$8:$M$1500,11,FALSE),VLOOKUP(A1010,'Rashodi- plan-izvršenje'!$A$8:$M$1500,13,FALSE)),+IF($A1010&gt;$A$2,IF(VLOOKUP($A1010,'Neizmirene obaveze JLS'!$A$8:$M$1500,10,FALSE)&gt;0,VLOOKUP($A1010,'Neizmirene obaveze JLS'!$A$11:$M$1500,11,FALSE),VLOOKUP($A1010,'Neizmirene obaveze JLS'!$A$11:$M$1500,13,FALSE)),0)))</f>
        <v/>
      </c>
      <c r="O1010" s="87" t="str">
        <f>IF(A1010=0,"",IF($A1010&lt;=$A$1,VALUE(+VLOOKUP($A1010,'Rashodi- plan-izvršenje'!$A$8:N$1500,'prenos-P-R-N'!O$1,FALSE)),IF($A1010&lt;=A$2,VALUE(VLOOKUP($A1010,'Prihodi- plan-izvršenje'!$A$8:$H$500,6,FALSE)),VALUE(VLOOKUP($A1010,'Neizmirene obaveze JLS'!$A$8:$N$500,O$1,FALSE)))))</f>
        <v/>
      </c>
      <c r="P1010" s="87" t="str">
        <f>IF(A1010=0,"",IF(A1010=0,0,IF(A1010&gt;A$2,'šifarnik K-izvor'!G$3,+IF(Q1010&lt;700,+'šifarnik K-izvor'!G$2,'šifarnik K-izvor'!G$1))))</f>
        <v/>
      </c>
      <c r="Q1010" s="87">
        <f>IF($A1010&lt;=$A$1,VALUE(+VLOOKUP($A1010,'Rashodi- plan-izvršenje'!$A$8:O$1500,'prenos-P-R-N'!Q$1,FALSE)),IF($A1010&lt;=$A$2,VLOOKUP($A1010,'Prihodi- plan-izvršenje'!$A$4:$H$500,4,FALSE),IF($A1010&lt;=$A$3,VLOOKUP(A1010,'Neizmirene obaveze JLS'!$A$11:O$500,Q$1,FALSE),"")))</f>
        <v>0</v>
      </c>
      <c r="R1010" s="88">
        <f>IF($A1010&lt;=$A$1,VALUE(+VLOOKUP($A1010,'Rashodi- plan-izvršenje'!$A$8:P$1500,'prenos-P-R-N'!R$1,FALSE)),IF($A1010&lt;=$A$2,VLOOKUP($A1010,'Prihodi- plan-izvršenje'!$A$4:$H$500,7,FALSE),""))</f>
        <v>0</v>
      </c>
      <c r="S1010" s="88">
        <f>IF(A1010=0,0,IF($A1010&lt;=$A$1,VALUE(+VLOOKUP($A1010,'Rashodi- plan-izvršenje'!$A$8:Q$1500,'prenos-P-R-N'!S$1,FALSE)),IF($A1010&lt;=$A$2,VLOOKUP($A1010,'Prihodi- plan-izvršenje'!$A$4:$H$500,8,FALSE),0)))</f>
        <v>0</v>
      </c>
      <c r="T1010" s="88" t="str">
        <f>IF($A1010&gt;$A$2,VLOOKUP($A1010,'Neizmirene obaveze JLS'!$A$11:R$500,R$1,FALSE),"")</f>
        <v/>
      </c>
      <c r="U1010" s="88">
        <f>IF($A1010&gt;$A$2,VLOOKUP($A1010,'Neizmirene obaveze JLS'!$A$11:S$500,S$1,FALSE),0)</f>
        <v>0</v>
      </c>
      <c r="V1010" s="88">
        <f t="shared" si="93"/>
        <v>0</v>
      </c>
      <c r="W1010" s="74"/>
      <c r="X1010" s="74"/>
      <c r="Y1010" s="74"/>
      <c r="Z1010" s="74"/>
      <c r="AA1010" s="74">
        <v>0</v>
      </c>
      <c r="AB1010" s="74">
        <v>0</v>
      </c>
    </row>
    <row r="1011" spans="1:28">
      <c r="A1011" s="89">
        <f>IF(AND(COUNTIF(A$1:A$3,"&gt;0")=1,MAX(A$8:A1010)&lt;A$1),A1010+1,IF(AND(COUNTIF(A$1:A$3,"&gt;0")=2,MAX(A$8:A1010)&lt;A$2),A1010+1,IF(AND(COUNTIF(A$1:A$3,"&gt;0")=3,MAX(A$8:A1010)&lt;A$3),A1010+1,0)))</f>
        <v>0</v>
      </c>
      <c r="B1011" s="89" t="str">
        <f t="shared" si="91"/>
        <v/>
      </c>
      <c r="C1011" s="89" t="str">
        <f t="shared" si="92"/>
        <v/>
      </c>
      <c r="D1011" s="87" t="str">
        <f>IF($A1011=0,"",IF($A1011&lt;=$A$1,+VLOOKUP($A1011,'Rashodi- plan-izvršenje'!$A$8:B$1500,'prenos-P-R-N'!D$1,FALSE),IF($A1011&gt;$A$2,+VLOOKUP($A1011,'Neizmirene obaveze JLS'!$A$11:B$500,'prenos-P-R-N'!D$1,FALSE),"")))</f>
        <v/>
      </c>
      <c r="E1011" s="87" t="str">
        <f>IF($A1011=0,"",IF($A1011&lt;=$A$1,+VLOOKUP($A1011,'Rashodi- plan-izvršenje'!$A$8:C$1500,'prenos-P-R-N'!E$1,FALSE),IF($A1011&gt;$A$2,+VLOOKUP($A1011,'Neizmirene obaveze JLS'!$A$11:C$500,'prenos-P-R-N'!E$1,FALSE),"")))</f>
        <v/>
      </c>
      <c r="F1011" s="87" t="str">
        <f>IF($A1011=0,"",IF($A1011&lt;=$A$1,+VLOOKUP($A1011,'Rashodi- plan-izvršenje'!$A$8:D$1500,'prenos-P-R-N'!F$1,FALSE),IF($A1011&gt;$A$2,+VLOOKUP($A1011,'Neizmirene obaveze JLS'!$A$11:D$500,'prenos-P-R-N'!F$1,FALSE),"")))</f>
        <v/>
      </c>
      <c r="G1011" s="87" t="str">
        <f>IF($A1011=0,"",IF($A1011&lt;=$A$1,+VLOOKUP($A1011,'Rashodi- plan-izvršenje'!$A$8:E$1500,'prenos-P-R-N'!G$1,FALSE),IF($A1011&gt;$A$2,+VLOOKUP($A1011,'Neizmirene obaveze JLS'!$A$11:E$500,'prenos-P-R-N'!G$1,FALSE),"")))</f>
        <v/>
      </c>
      <c r="H1011" s="87" t="str">
        <f>IF($A1011=0,"",IF($A1011&lt;=$A$1,+VLOOKUP($A1011,'Rashodi- plan-izvršenje'!$A$8:F$1500,'prenos-P-R-N'!H$1,FALSE),IF($A1011&gt;$A$2,+VLOOKUP($A1011,'Neizmirene obaveze JLS'!$A$11:F$500,'prenos-P-R-N'!H$1,FALSE),"")))</f>
        <v/>
      </c>
      <c r="I1011" s="87" t="str">
        <f>IF($A1011=0,"",IF($A1011&lt;=$A$1,+VLOOKUP($A1011,'Rashodi- plan-izvršenje'!$A$8:G$1500,'prenos-P-R-N'!I$1,FALSE),IF($A1011&gt;$A$2,+VLOOKUP($A1011,'Neizmirene obaveze JLS'!$A$11:G$500,'prenos-P-R-N'!I$1,FALSE),"")))</f>
        <v/>
      </c>
      <c r="J1011" s="87" t="str">
        <f>IF($A1011=0,"",IF($A1011&lt;=$A$1,+VLOOKUP($A1011,'Rashodi- plan-izvršenje'!$A$8:H$1500,'prenos-P-R-N'!J$1,FALSE),IF($A1011&gt;$A$2,+VLOOKUP($A1011,'Neizmirene obaveze JLS'!$A$11:H$500,'prenos-P-R-N'!J$1,FALSE),"")))</f>
        <v/>
      </c>
      <c r="K1011" s="87" t="str">
        <f>IF($A1011=0,"",IF($A1011&lt;=$A$1,+VLOOKUP($A1011,'Rashodi- plan-izvršenje'!$A$8:I$1500,'prenos-P-R-N'!K$1,FALSE),IF($A1011&gt;$A$2,+VLOOKUP($A1011,'Neizmirene obaveze JLS'!$A$11:I$500,'prenos-P-R-N'!K$1,FALSE),"")))</f>
        <v/>
      </c>
      <c r="L1011" t="str">
        <f>IF(A1011=0,"",IF(A1011&lt;=A$1,+IF(VLOOKUP(A1011,'Rashodi- plan-izvršenje'!A$8:J$1500,M$1,FALSE)&gt;0,"Програмска активност","Пројекат"),IF(A1011&gt;A$2,+IF(VLOOKUP(A1011,'Neizmirene obaveze JLS'!A$8:J$2008,M$1,FALSE)&gt;0,"Програмска активност","Пројекат"),"")))</f>
        <v/>
      </c>
      <c r="M1011" s="87" t="str">
        <f>IF(A1011=0,"",IF($A1011&lt;=$A$1,+IF(VLOOKUP($A1011,'Rashodi- plan-izvršenje'!$A$8:$M$1500,10,FALSE)&gt;0,VLOOKUP($A1011,'Rashodi- plan-izvršenje'!$A$8:$M$1500,10,FALSE),VLOOKUP($A1011,'Rashodi- plan-izvršenje'!$A$8:$M$1500,12,FALSE)),+IF($A1011&gt;$A$2,IF(VLOOKUP($A1011,'Neizmirene obaveze JLS'!$A$8:$M$1500,10,FALSE)&gt;0,VLOOKUP($A1011,'Neizmirene obaveze JLS'!$A$11:$M$1500,10,FALSE),VLOOKUP($A1011,'Neizmirene obaveze JLS'!$A$11:$M$1500,12,FALSE)),0)))</f>
        <v/>
      </c>
      <c r="N1011" s="87" t="str">
        <f>IF(A1011=0,"",IF($A1011&lt;=$A$1,+IF(VLOOKUP(A1011,'Rashodi- plan-izvršenje'!$A$8:$M$1500,10,FALSE)&gt;0,VLOOKUP(A1011,'Rashodi- plan-izvršenje'!$A$8:$M$1500,11,FALSE),VLOOKUP(A1011,'Rashodi- plan-izvršenje'!$A$8:$M$1500,13,FALSE)),+IF($A1011&gt;$A$2,IF(VLOOKUP($A1011,'Neizmirene obaveze JLS'!$A$8:$M$1500,10,FALSE)&gt;0,VLOOKUP($A1011,'Neizmirene obaveze JLS'!$A$11:$M$1500,11,FALSE),VLOOKUP($A1011,'Neizmirene obaveze JLS'!$A$11:$M$1500,13,FALSE)),0)))</f>
        <v/>
      </c>
      <c r="O1011" s="87" t="str">
        <f>IF(A1011=0,"",IF($A1011&lt;=$A$1,VALUE(+VLOOKUP($A1011,'Rashodi- plan-izvršenje'!$A$8:N$1500,'prenos-P-R-N'!O$1,FALSE)),IF($A1011&lt;=A$2,VALUE(VLOOKUP($A1011,'Prihodi- plan-izvršenje'!$A$8:$H$500,6,FALSE)),VALUE(VLOOKUP($A1011,'Neizmirene obaveze JLS'!$A$8:$N$500,O$1,FALSE)))))</f>
        <v/>
      </c>
      <c r="P1011" s="87" t="str">
        <f>IF(A1011=0,"",IF(A1011=0,0,IF(A1011&gt;A$2,'šifarnik K-izvor'!G$3,+IF(Q1011&lt;700,+'šifarnik K-izvor'!G$2,'šifarnik K-izvor'!G$1))))</f>
        <v/>
      </c>
      <c r="Q1011" s="87">
        <f>IF($A1011&lt;=$A$1,VALUE(+VLOOKUP($A1011,'Rashodi- plan-izvršenje'!$A$8:O$1500,'prenos-P-R-N'!Q$1,FALSE)),IF($A1011&lt;=$A$2,VLOOKUP($A1011,'Prihodi- plan-izvršenje'!$A$4:$H$500,4,FALSE),IF($A1011&lt;=$A$3,VLOOKUP(A1011,'Neizmirene obaveze JLS'!$A$11:O$500,Q$1,FALSE),"")))</f>
        <v>0</v>
      </c>
      <c r="R1011" s="88">
        <f>IF($A1011&lt;=$A$1,VALUE(+VLOOKUP($A1011,'Rashodi- plan-izvršenje'!$A$8:P$1500,'prenos-P-R-N'!R$1,FALSE)),IF($A1011&lt;=$A$2,VLOOKUP($A1011,'Prihodi- plan-izvršenje'!$A$4:$H$500,7,FALSE),""))</f>
        <v>0</v>
      </c>
      <c r="S1011" s="88">
        <f>IF(A1011=0,0,IF($A1011&lt;=$A$1,VALUE(+VLOOKUP($A1011,'Rashodi- plan-izvršenje'!$A$8:Q$1500,'prenos-P-R-N'!S$1,FALSE)),IF($A1011&lt;=$A$2,VLOOKUP($A1011,'Prihodi- plan-izvršenje'!$A$4:$H$500,8,FALSE),0)))</f>
        <v>0</v>
      </c>
      <c r="T1011" s="88" t="str">
        <f>IF($A1011&gt;$A$2,VLOOKUP($A1011,'Neizmirene obaveze JLS'!$A$11:R$500,R$1,FALSE),"")</f>
        <v/>
      </c>
      <c r="U1011" s="88">
        <f>IF($A1011&gt;$A$2,VLOOKUP($A1011,'Neizmirene obaveze JLS'!$A$11:S$500,S$1,FALSE),0)</f>
        <v>0</v>
      </c>
      <c r="V1011" s="88">
        <f t="shared" si="93"/>
        <v>0</v>
      </c>
      <c r="W1011" s="74"/>
      <c r="X1011" s="74"/>
      <c r="Y1011" s="74"/>
      <c r="Z1011" s="74"/>
      <c r="AA1011" s="74">
        <v>0</v>
      </c>
      <c r="AB1011" s="74">
        <v>0</v>
      </c>
    </row>
    <row r="1012" spans="1:28">
      <c r="A1012" s="89">
        <f>IF(AND(COUNTIF(A$1:A$3,"&gt;0")=1,MAX(A$8:A1011)&lt;A$1),A1011+1,IF(AND(COUNTIF(A$1:A$3,"&gt;0")=2,MAX(A$8:A1011)&lt;A$2),A1011+1,IF(AND(COUNTIF(A$1:A$3,"&gt;0")=3,MAX(A$8:A1011)&lt;A$3),A1011+1,0)))</f>
        <v>0</v>
      </c>
      <c r="B1012" s="89" t="str">
        <f t="shared" si="91"/>
        <v/>
      </c>
      <c r="C1012" s="89" t="str">
        <f t="shared" si="92"/>
        <v/>
      </c>
      <c r="D1012" s="87" t="str">
        <f>IF($A1012=0,"",IF($A1012&lt;=$A$1,+VLOOKUP($A1012,'Rashodi- plan-izvršenje'!$A$8:B$1500,'prenos-P-R-N'!D$1,FALSE),IF($A1012&gt;$A$2,+VLOOKUP($A1012,'Neizmirene obaveze JLS'!$A$11:B$500,'prenos-P-R-N'!D$1,FALSE),"")))</f>
        <v/>
      </c>
      <c r="E1012" s="87" t="str">
        <f>IF($A1012=0,"",IF($A1012&lt;=$A$1,+VLOOKUP($A1012,'Rashodi- plan-izvršenje'!$A$8:C$1500,'prenos-P-R-N'!E$1,FALSE),IF($A1012&gt;$A$2,+VLOOKUP($A1012,'Neizmirene obaveze JLS'!$A$11:C$500,'prenos-P-R-N'!E$1,FALSE),"")))</f>
        <v/>
      </c>
      <c r="F1012" s="87" t="str">
        <f>IF($A1012=0,"",IF($A1012&lt;=$A$1,+VLOOKUP($A1012,'Rashodi- plan-izvršenje'!$A$8:D$1500,'prenos-P-R-N'!F$1,FALSE),IF($A1012&gt;$A$2,+VLOOKUP($A1012,'Neizmirene obaveze JLS'!$A$11:D$500,'prenos-P-R-N'!F$1,FALSE),"")))</f>
        <v/>
      </c>
      <c r="G1012" s="87" t="str">
        <f>IF($A1012=0,"",IF($A1012&lt;=$A$1,+VLOOKUP($A1012,'Rashodi- plan-izvršenje'!$A$8:E$1500,'prenos-P-R-N'!G$1,FALSE),IF($A1012&gt;$A$2,+VLOOKUP($A1012,'Neizmirene obaveze JLS'!$A$11:E$500,'prenos-P-R-N'!G$1,FALSE),"")))</f>
        <v/>
      </c>
      <c r="H1012" s="87" t="str">
        <f>IF($A1012=0,"",IF($A1012&lt;=$A$1,+VLOOKUP($A1012,'Rashodi- plan-izvršenje'!$A$8:F$1500,'prenos-P-R-N'!H$1,FALSE),IF($A1012&gt;$A$2,+VLOOKUP($A1012,'Neizmirene obaveze JLS'!$A$11:F$500,'prenos-P-R-N'!H$1,FALSE),"")))</f>
        <v/>
      </c>
      <c r="I1012" s="87" t="str">
        <f>IF($A1012=0,"",IF($A1012&lt;=$A$1,+VLOOKUP($A1012,'Rashodi- plan-izvršenje'!$A$8:G$1500,'prenos-P-R-N'!I$1,FALSE),IF($A1012&gt;$A$2,+VLOOKUP($A1012,'Neizmirene obaveze JLS'!$A$11:G$500,'prenos-P-R-N'!I$1,FALSE),"")))</f>
        <v/>
      </c>
      <c r="J1012" s="87" t="str">
        <f>IF($A1012=0,"",IF($A1012&lt;=$A$1,+VLOOKUP($A1012,'Rashodi- plan-izvršenje'!$A$8:H$1500,'prenos-P-R-N'!J$1,FALSE),IF($A1012&gt;$A$2,+VLOOKUP($A1012,'Neizmirene obaveze JLS'!$A$11:H$500,'prenos-P-R-N'!J$1,FALSE),"")))</f>
        <v/>
      </c>
      <c r="K1012" s="87" t="str">
        <f>IF($A1012=0,"",IF($A1012&lt;=$A$1,+VLOOKUP($A1012,'Rashodi- plan-izvršenje'!$A$8:I$1500,'prenos-P-R-N'!K$1,FALSE),IF($A1012&gt;$A$2,+VLOOKUP($A1012,'Neizmirene obaveze JLS'!$A$11:I$500,'prenos-P-R-N'!K$1,FALSE),"")))</f>
        <v/>
      </c>
      <c r="L1012" t="str">
        <f>IF(A1012=0,"",IF(A1012&lt;=A$1,+IF(VLOOKUP(A1012,'Rashodi- plan-izvršenje'!A$8:J$1500,M$1,FALSE)&gt;0,"Програмска активност","Пројекат"),IF(A1012&gt;A$2,+IF(VLOOKUP(A1012,'Neizmirene obaveze JLS'!A$8:J$2008,M$1,FALSE)&gt;0,"Програмска активност","Пројекат"),"")))</f>
        <v/>
      </c>
      <c r="M1012" s="87" t="str">
        <f>IF(A1012=0,"",IF($A1012&lt;=$A$1,+IF(VLOOKUP($A1012,'Rashodi- plan-izvršenje'!$A$8:$M$1500,10,FALSE)&gt;0,VLOOKUP($A1012,'Rashodi- plan-izvršenje'!$A$8:$M$1500,10,FALSE),VLOOKUP($A1012,'Rashodi- plan-izvršenje'!$A$8:$M$1500,12,FALSE)),+IF($A1012&gt;$A$2,IF(VLOOKUP($A1012,'Neizmirene obaveze JLS'!$A$8:$M$1500,10,FALSE)&gt;0,VLOOKUP($A1012,'Neizmirene obaveze JLS'!$A$11:$M$1500,10,FALSE),VLOOKUP($A1012,'Neizmirene obaveze JLS'!$A$11:$M$1500,12,FALSE)),0)))</f>
        <v/>
      </c>
      <c r="N1012" s="87" t="str">
        <f>IF(A1012=0,"",IF($A1012&lt;=$A$1,+IF(VLOOKUP(A1012,'Rashodi- plan-izvršenje'!$A$8:$M$1500,10,FALSE)&gt;0,VLOOKUP(A1012,'Rashodi- plan-izvršenje'!$A$8:$M$1500,11,FALSE),VLOOKUP(A1012,'Rashodi- plan-izvršenje'!$A$8:$M$1500,13,FALSE)),+IF($A1012&gt;$A$2,IF(VLOOKUP($A1012,'Neizmirene obaveze JLS'!$A$8:$M$1500,10,FALSE)&gt;0,VLOOKUP($A1012,'Neizmirene obaveze JLS'!$A$11:$M$1500,11,FALSE),VLOOKUP($A1012,'Neizmirene obaveze JLS'!$A$11:$M$1500,13,FALSE)),0)))</f>
        <v/>
      </c>
      <c r="O1012" s="87" t="str">
        <f>IF(A1012=0,"",IF($A1012&lt;=$A$1,VALUE(+VLOOKUP($A1012,'Rashodi- plan-izvršenje'!$A$8:N$1500,'prenos-P-R-N'!O$1,FALSE)),IF($A1012&lt;=A$2,VALUE(VLOOKUP($A1012,'Prihodi- plan-izvršenje'!$A$8:$H$500,6,FALSE)),VALUE(VLOOKUP($A1012,'Neizmirene obaveze JLS'!$A$8:$N$500,O$1,FALSE)))))</f>
        <v/>
      </c>
      <c r="P1012" s="87" t="str">
        <f>IF(A1012=0,"",IF(A1012=0,0,IF(A1012&gt;A$2,'šifarnik K-izvor'!G$3,+IF(Q1012&lt;700,+'šifarnik K-izvor'!G$2,'šifarnik K-izvor'!G$1))))</f>
        <v/>
      </c>
      <c r="Q1012" s="87">
        <f>IF($A1012&lt;=$A$1,VALUE(+VLOOKUP($A1012,'Rashodi- plan-izvršenje'!$A$8:O$1500,'prenos-P-R-N'!Q$1,FALSE)),IF($A1012&lt;=$A$2,VLOOKUP($A1012,'Prihodi- plan-izvršenje'!$A$4:$H$500,4,FALSE),IF($A1012&lt;=$A$3,VLOOKUP(A1012,'Neizmirene obaveze JLS'!$A$11:O$500,Q$1,FALSE),"")))</f>
        <v>0</v>
      </c>
      <c r="R1012" s="88">
        <f>IF($A1012&lt;=$A$1,VALUE(+VLOOKUP($A1012,'Rashodi- plan-izvršenje'!$A$8:P$1500,'prenos-P-R-N'!R$1,FALSE)),IF($A1012&lt;=$A$2,VLOOKUP($A1012,'Prihodi- plan-izvršenje'!$A$4:$H$500,7,FALSE),""))</f>
        <v>0</v>
      </c>
      <c r="S1012" s="88">
        <f>IF(A1012=0,0,IF($A1012&lt;=$A$1,VALUE(+VLOOKUP($A1012,'Rashodi- plan-izvršenje'!$A$8:Q$1500,'prenos-P-R-N'!S$1,FALSE)),IF($A1012&lt;=$A$2,VLOOKUP($A1012,'Prihodi- plan-izvršenje'!$A$4:$H$500,8,FALSE),0)))</f>
        <v>0</v>
      </c>
      <c r="T1012" s="88" t="str">
        <f>IF($A1012&gt;$A$2,VLOOKUP($A1012,'Neizmirene obaveze JLS'!$A$11:R$500,R$1,FALSE),"")</f>
        <v/>
      </c>
      <c r="U1012" s="88">
        <f>IF($A1012&gt;$A$2,VLOOKUP($A1012,'Neizmirene obaveze JLS'!$A$11:S$500,S$1,FALSE),0)</f>
        <v>0</v>
      </c>
      <c r="V1012" s="88">
        <f t="shared" si="93"/>
        <v>0</v>
      </c>
      <c r="W1012" s="74"/>
      <c r="X1012" s="74"/>
      <c r="Y1012" s="74"/>
      <c r="Z1012" s="74"/>
      <c r="AA1012" s="74">
        <v>0</v>
      </c>
      <c r="AB1012" s="74">
        <v>0</v>
      </c>
    </row>
    <row r="1013" spans="1:28">
      <c r="A1013" s="89">
        <f>IF(AND(COUNTIF(A$1:A$3,"&gt;0")=1,MAX(A$8:A1012)&lt;A$1),A1012+1,IF(AND(COUNTIF(A$1:A$3,"&gt;0")=2,MAX(A$8:A1012)&lt;A$2),A1012+1,IF(AND(COUNTIF(A$1:A$3,"&gt;0")=3,MAX(A$8:A1012)&lt;A$3),A1012+1,0)))</f>
        <v>0</v>
      </c>
      <c r="B1013" s="89" t="str">
        <f t="shared" si="91"/>
        <v/>
      </c>
      <c r="C1013" s="89" t="str">
        <f t="shared" si="92"/>
        <v/>
      </c>
      <c r="D1013" s="87" t="str">
        <f>IF($A1013=0,"",IF($A1013&lt;=$A$1,+VLOOKUP($A1013,'Rashodi- plan-izvršenje'!$A$8:B$1500,'prenos-P-R-N'!D$1,FALSE),IF($A1013&gt;$A$2,+VLOOKUP($A1013,'Neizmirene obaveze JLS'!$A$11:B$500,'prenos-P-R-N'!D$1,FALSE),"")))</f>
        <v/>
      </c>
      <c r="E1013" s="87" t="str">
        <f>IF($A1013=0,"",IF($A1013&lt;=$A$1,+VLOOKUP($A1013,'Rashodi- plan-izvršenje'!$A$8:C$1500,'prenos-P-R-N'!E$1,FALSE),IF($A1013&gt;$A$2,+VLOOKUP($A1013,'Neizmirene obaveze JLS'!$A$11:C$500,'prenos-P-R-N'!E$1,FALSE),"")))</f>
        <v/>
      </c>
      <c r="F1013" s="87" t="str">
        <f>IF($A1013=0,"",IF($A1013&lt;=$A$1,+VLOOKUP($A1013,'Rashodi- plan-izvršenje'!$A$8:D$1500,'prenos-P-R-N'!F$1,FALSE),IF($A1013&gt;$A$2,+VLOOKUP($A1013,'Neizmirene obaveze JLS'!$A$11:D$500,'prenos-P-R-N'!F$1,FALSE),"")))</f>
        <v/>
      </c>
      <c r="G1013" s="87" t="str">
        <f>IF($A1013=0,"",IF($A1013&lt;=$A$1,+VLOOKUP($A1013,'Rashodi- plan-izvršenje'!$A$8:E$1500,'prenos-P-R-N'!G$1,FALSE),IF($A1013&gt;$A$2,+VLOOKUP($A1013,'Neizmirene obaveze JLS'!$A$11:E$500,'prenos-P-R-N'!G$1,FALSE),"")))</f>
        <v/>
      </c>
      <c r="H1013" s="87" t="str">
        <f>IF($A1013=0,"",IF($A1013&lt;=$A$1,+VLOOKUP($A1013,'Rashodi- plan-izvršenje'!$A$8:F$1500,'prenos-P-R-N'!H$1,FALSE),IF($A1013&gt;$A$2,+VLOOKUP($A1013,'Neizmirene obaveze JLS'!$A$11:F$500,'prenos-P-R-N'!H$1,FALSE),"")))</f>
        <v/>
      </c>
      <c r="I1013" s="87" t="str">
        <f>IF($A1013=0,"",IF($A1013&lt;=$A$1,+VLOOKUP($A1013,'Rashodi- plan-izvršenje'!$A$8:G$1500,'prenos-P-R-N'!I$1,FALSE),IF($A1013&gt;$A$2,+VLOOKUP($A1013,'Neizmirene obaveze JLS'!$A$11:G$500,'prenos-P-R-N'!I$1,FALSE),"")))</f>
        <v/>
      </c>
      <c r="J1013" s="87" t="str">
        <f>IF($A1013=0,"",IF($A1013&lt;=$A$1,+VLOOKUP($A1013,'Rashodi- plan-izvršenje'!$A$8:H$1500,'prenos-P-R-N'!J$1,FALSE),IF($A1013&gt;$A$2,+VLOOKUP($A1013,'Neizmirene obaveze JLS'!$A$11:H$500,'prenos-P-R-N'!J$1,FALSE),"")))</f>
        <v/>
      </c>
      <c r="K1013" s="87" t="str">
        <f>IF($A1013=0,"",IF($A1013&lt;=$A$1,+VLOOKUP($A1013,'Rashodi- plan-izvršenje'!$A$8:I$1500,'prenos-P-R-N'!K$1,FALSE),IF($A1013&gt;$A$2,+VLOOKUP($A1013,'Neizmirene obaveze JLS'!$A$11:I$500,'prenos-P-R-N'!K$1,FALSE),"")))</f>
        <v/>
      </c>
      <c r="L1013" t="str">
        <f>IF(A1013=0,"",IF(A1013&lt;=A$1,+IF(VLOOKUP(A1013,'Rashodi- plan-izvršenje'!A$8:J$1500,M$1,FALSE)&gt;0,"Програмска активност","Пројекат"),IF(A1013&gt;A$2,+IF(VLOOKUP(A1013,'Neizmirene obaveze JLS'!A$8:J$2008,M$1,FALSE)&gt;0,"Програмска активност","Пројекат"),"")))</f>
        <v/>
      </c>
      <c r="M1013" s="87" t="str">
        <f>IF(A1013=0,"",IF($A1013&lt;=$A$1,+IF(VLOOKUP($A1013,'Rashodi- plan-izvršenje'!$A$8:$M$1500,10,FALSE)&gt;0,VLOOKUP($A1013,'Rashodi- plan-izvršenje'!$A$8:$M$1500,10,FALSE),VLOOKUP($A1013,'Rashodi- plan-izvršenje'!$A$8:$M$1500,12,FALSE)),+IF($A1013&gt;$A$2,IF(VLOOKUP($A1013,'Neizmirene obaveze JLS'!$A$8:$M$1500,10,FALSE)&gt;0,VLOOKUP($A1013,'Neizmirene obaveze JLS'!$A$11:$M$1500,10,FALSE),VLOOKUP($A1013,'Neizmirene obaveze JLS'!$A$11:$M$1500,12,FALSE)),0)))</f>
        <v/>
      </c>
      <c r="N1013" s="87" t="str">
        <f>IF(A1013=0,"",IF($A1013&lt;=$A$1,+IF(VLOOKUP(A1013,'Rashodi- plan-izvršenje'!$A$8:$M$1500,10,FALSE)&gt;0,VLOOKUP(A1013,'Rashodi- plan-izvršenje'!$A$8:$M$1500,11,FALSE),VLOOKUP(A1013,'Rashodi- plan-izvršenje'!$A$8:$M$1500,13,FALSE)),+IF($A1013&gt;$A$2,IF(VLOOKUP($A1013,'Neizmirene obaveze JLS'!$A$8:$M$1500,10,FALSE)&gt;0,VLOOKUP($A1013,'Neizmirene obaveze JLS'!$A$11:$M$1500,11,FALSE),VLOOKUP($A1013,'Neizmirene obaveze JLS'!$A$11:$M$1500,13,FALSE)),0)))</f>
        <v/>
      </c>
      <c r="O1013" s="87" t="str">
        <f>IF(A1013=0,"",IF($A1013&lt;=$A$1,VALUE(+VLOOKUP($A1013,'Rashodi- plan-izvršenje'!$A$8:N$1500,'prenos-P-R-N'!O$1,FALSE)),IF($A1013&lt;=A$2,VALUE(VLOOKUP($A1013,'Prihodi- plan-izvršenje'!$A$8:$H$500,6,FALSE)),VALUE(VLOOKUP($A1013,'Neizmirene obaveze JLS'!$A$8:$N$500,O$1,FALSE)))))</f>
        <v/>
      </c>
      <c r="P1013" s="87" t="str">
        <f>IF(A1013=0,"",IF(A1013=0,0,IF(A1013&gt;A$2,'šifarnik K-izvor'!G$3,+IF(Q1013&lt;700,+'šifarnik K-izvor'!G$2,'šifarnik K-izvor'!G$1))))</f>
        <v/>
      </c>
      <c r="Q1013" s="87">
        <f>IF($A1013&lt;=$A$1,VALUE(+VLOOKUP($A1013,'Rashodi- plan-izvršenje'!$A$8:O$1500,'prenos-P-R-N'!Q$1,FALSE)),IF($A1013&lt;=$A$2,VLOOKUP($A1013,'Prihodi- plan-izvršenje'!$A$4:$H$500,4,FALSE),IF($A1013&lt;=$A$3,VLOOKUP(A1013,'Neizmirene obaveze JLS'!$A$11:O$500,Q$1,FALSE),"")))</f>
        <v>0</v>
      </c>
      <c r="R1013" s="88">
        <f>IF($A1013&lt;=$A$1,VALUE(+VLOOKUP($A1013,'Rashodi- plan-izvršenje'!$A$8:P$1500,'prenos-P-R-N'!R$1,FALSE)),IF($A1013&lt;=$A$2,VLOOKUP($A1013,'Prihodi- plan-izvršenje'!$A$4:$H$500,7,FALSE),""))</f>
        <v>0</v>
      </c>
      <c r="S1013" s="88">
        <f>IF(A1013=0,0,IF($A1013&lt;=$A$1,VALUE(+VLOOKUP($A1013,'Rashodi- plan-izvršenje'!$A$8:Q$1500,'prenos-P-R-N'!S$1,FALSE)),IF($A1013&lt;=$A$2,VLOOKUP($A1013,'Prihodi- plan-izvršenje'!$A$4:$H$500,8,FALSE),0)))</f>
        <v>0</v>
      </c>
      <c r="T1013" s="88" t="str">
        <f>IF($A1013&gt;$A$2,VLOOKUP($A1013,'Neizmirene obaveze JLS'!$A$11:R$500,R$1,FALSE),"")</f>
        <v/>
      </c>
      <c r="U1013" s="88">
        <f>IF($A1013&gt;$A$2,VLOOKUP($A1013,'Neizmirene obaveze JLS'!$A$11:S$500,S$1,FALSE),0)</f>
        <v>0</v>
      </c>
      <c r="V1013" s="88">
        <f t="shared" si="93"/>
        <v>0</v>
      </c>
      <c r="W1013" s="74"/>
      <c r="X1013" s="74"/>
      <c r="Y1013" s="74"/>
      <c r="Z1013" s="74"/>
      <c r="AA1013" s="74">
        <v>0</v>
      </c>
      <c r="AB1013" s="74">
        <v>0</v>
      </c>
    </row>
    <row r="1014" spans="1:28">
      <c r="A1014" s="89">
        <f>IF(AND(COUNTIF(A$1:A$3,"&gt;0")=1,MAX(A$8:A1013)&lt;A$1),A1013+1,IF(AND(COUNTIF(A$1:A$3,"&gt;0")=2,MAX(A$8:A1013)&lt;A$2),A1013+1,IF(AND(COUNTIF(A$1:A$3,"&gt;0")=3,MAX(A$8:A1013)&lt;A$3),A1013+1,0)))</f>
        <v>0</v>
      </c>
      <c r="B1014" s="89" t="str">
        <f t="shared" si="91"/>
        <v/>
      </c>
      <c r="C1014" s="89" t="str">
        <f t="shared" si="92"/>
        <v/>
      </c>
      <c r="D1014" s="87" t="str">
        <f>IF($A1014=0,"",IF($A1014&lt;=$A$1,+VLOOKUP($A1014,'Rashodi- plan-izvršenje'!$A$8:B$1500,'prenos-P-R-N'!D$1,FALSE),IF($A1014&gt;$A$2,+VLOOKUP($A1014,'Neizmirene obaveze JLS'!$A$11:B$500,'prenos-P-R-N'!D$1,FALSE),"")))</f>
        <v/>
      </c>
      <c r="E1014" s="87" t="str">
        <f>IF($A1014=0,"",IF($A1014&lt;=$A$1,+VLOOKUP($A1014,'Rashodi- plan-izvršenje'!$A$8:C$1500,'prenos-P-R-N'!E$1,FALSE),IF($A1014&gt;$A$2,+VLOOKUP($A1014,'Neizmirene obaveze JLS'!$A$11:C$500,'prenos-P-R-N'!E$1,FALSE),"")))</f>
        <v/>
      </c>
      <c r="F1014" s="87" t="str">
        <f>IF($A1014=0,"",IF($A1014&lt;=$A$1,+VLOOKUP($A1014,'Rashodi- plan-izvršenje'!$A$8:D$1500,'prenos-P-R-N'!F$1,FALSE),IF($A1014&gt;$A$2,+VLOOKUP($A1014,'Neizmirene obaveze JLS'!$A$11:D$500,'prenos-P-R-N'!F$1,FALSE),"")))</f>
        <v/>
      </c>
      <c r="G1014" s="87" t="str">
        <f>IF($A1014=0,"",IF($A1014&lt;=$A$1,+VLOOKUP($A1014,'Rashodi- plan-izvršenje'!$A$8:E$1500,'prenos-P-R-N'!G$1,FALSE),IF($A1014&gt;$A$2,+VLOOKUP($A1014,'Neizmirene obaveze JLS'!$A$11:E$500,'prenos-P-R-N'!G$1,FALSE),"")))</f>
        <v/>
      </c>
      <c r="H1014" s="87" t="str">
        <f>IF($A1014=0,"",IF($A1014&lt;=$A$1,+VLOOKUP($A1014,'Rashodi- plan-izvršenje'!$A$8:F$1500,'prenos-P-R-N'!H$1,FALSE),IF($A1014&gt;$A$2,+VLOOKUP($A1014,'Neizmirene obaveze JLS'!$A$11:F$500,'prenos-P-R-N'!H$1,FALSE),"")))</f>
        <v/>
      </c>
      <c r="I1014" s="87" t="str">
        <f>IF($A1014=0,"",IF($A1014&lt;=$A$1,+VLOOKUP($A1014,'Rashodi- plan-izvršenje'!$A$8:G$1500,'prenos-P-R-N'!I$1,FALSE),IF($A1014&gt;$A$2,+VLOOKUP($A1014,'Neizmirene obaveze JLS'!$A$11:G$500,'prenos-P-R-N'!I$1,FALSE),"")))</f>
        <v/>
      </c>
      <c r="J1014" s="87" t="str">
        <f>IF($A1014=0,"",IF($A1014&lt;=$A$1,+VLOOKUP($A1014,'Rashodi- plan-izvršenje'!$A$8:H$1500,'prenos-P-R-N'!J$1,FALSE),IF($A1014&gt;$A$2,+VLOOKUP($A1014,'Neizmirene obaveze JLS'!$A$11:H$500,'prenos-P-R-N'!J$1,FALSE),"")))</f>
        <v/>
      </c>
      <c r="K1014" s="87" t="str">
        <f>IF($A1014=0,"",IF($A1014&lt;=$A$1,+VLOOKUP($A1014,'Rashodi- plan-izvršenje'!$A$8:I$1500,'prenos-P-R-N'!K$1,FALSE),IF($A1014&gt;$A$2,+VLOOKUP($A1014,'Neizmirene obaveze JLS'!$A$11:I$500,'prenos-P-R-N'!K$1,FALSE),"")))</f>
        <v/>
      </c>
      <c r="L1014" t="str">
        <f>IF(A1014=0,"",IF(A1014&lt;=A$1,+IF(VLOOKUP(A1014,'Rashodi- plan-izvršenje'!A$8:J$1500,M$1,FALSE)&gt;0,"Програмска активност","Пројекат"),IF(A1014&gt;A$2,+IF(VLOOKUP(A1014,'Neizmirene obaveze JLS'!A$8:J$2008,M$1,FALSE)&gt;0,"Програмска активност","Пројекат"),"")))</f>
        <v/>
      </c>
      <c r="M1014" s="87" t="str">
        <f>IF(A1014=0,"",IF($A1014&lt;=$A$1,+IF(VLOOKUP($A1014,'Rashodi- plan-izvršenje'!$A$8:$M$1500,10,FALSE)&gt;0,VLOOKUP($A1014,'Rashodi- plan-izvršenje'!$A$8:$M$1500,10,FALSE),VLOOKUP($A1014,'Rashodi- plan-izvršenje'!$A$8:$M$1500,12,FALSE)),+IF($A1014&gt;$A$2,IF(VLOOKUP($A1014,'Neizmirene obaveze JLS'!$A$8:$M$1500,10,FALSE)&gt;0,VLOOKUP($A1014,'Neizmirene obaveze JLS'!$A$11:$M$1500,10,FALSE),VLOOKUP($A1014,'Neizmirene obaveze JLS'!$A$11:$M$1500,12,FALSE)),0)))</f>
        <v/>
      </c>
      <c r="N1014" s="87" t="str">
        <f>IF(A1014=0,"",IF($A1014&lt;=$A$1,+IF(VLOOKUP(A1014,'Rashodi- plan-izvršenje'!$A$8:$M$1500,10,FALSE)&gt;0,VLOOKUP(A1014,'Rashodi- plan-izvršenje'!$A$8:$M$1500,11,FALSE),VLOOKUP(A1014,'Rashodi- plan-izvršenje'!$A$8:$M$1500,13,FALSE)),+IF($A1014&gt;$A$2,IF(VLOOKUP($A1014,'Neizmirene obaveze JLS'!$A$8:$M$1500,10,FALSE)&gt;0,VLOOKUP($A1014,'Neizmirene obaveze JLS'!$A$11:$M$1500,11,FALSE),VLOOKUP($A1014,'Neizmirene obaveze JLS'!$A$11:$M$1500,13,FALSE)),0)))</f>
        <v/>
      </c>
      <c r="O1014" s="87" t="str">
        <f>IF(A1014=0,"",IF($A1014&lt;=$A$1,VALUE(+VLOOKUP($A1014,'Rashodi- plan-izvršenje'!$A$8:N$1500,'prenos-P-R-N'!O$1,FALSE)),IF($A1014&lt;=A$2,VALUE(VLOOKUP($A1014,'Prihodi- plan-izvršenje'!$A$8:$H$500,6,FALSE)),VALUE(VLOOKUP($A1014,'Neizmirene obaveze JLS'!$A$8:$N$500,O$1,FALSE)))))</f>
        <v/>
      </c>
      <c r="P1014" s="87" t="str">
        <f>IF(A1014=0,"",IF(A1014=0,0,IF(A1014&gt;A$2,'šifarnik K-izvor'!G$3,+IF(Q1014&lt;700,+'šifarnik K-izvor'!G$2,'šifarnik K-izvor'!G$1))))</f>
        <v/>
      </c>
      <c r="Q1014" s="87">
        <f>IF($A1014&lt;=$A$1,VALUE(+VLOOKUP($A1014,'Rashodi- plan-izvršenje'!$A$8:O$1500,'prenos-P-R-N'!Q$1,FALSE)),IF($A1014&lt;=$A$2,VLOOKUP($A1014,'Prihodi- plan-izvršenje'!$A$4:$H$500,4,FALSE),IF($A1014&lt;=$A$3,VLOOKUP(A1014,'Neizmirene obaveze JLS'!$A$11:O$500,Q$1,FALSE),"")))</f>
        <v>0</v>
      </c>
      <c r="R1014" s="88">
        <f>IF($A1014&lt;=$A$1,VALUE(+VLOOKUP($A1014,'Rashodi- plan-izvršenje'!$A$8:P$1500,'prenos-P-R-N'!R$1,FALSE)),IF($A1014&lt;=$A$2,VLOOKUP($A1014,'Prihodi- plan-izvršenje'!$A$4:$H$500,7,FALSE),""))</f>
        <v>0</v>
      </c>
      <c r="S1014" s="88">
        <f>IF(A1014=0,0,IF($A1014&lt;=$A$1,VALUE(+VLOOKUP($A1014,'Rashodi- plan-izvršenje'!$A$8:Q$1500,'prenos-P-R-N'!S$1,FALSE)),IF($A1014&lt;=$A$2,VLOOKUP($A1014,'Prihodi- plan-izvršenje'!$A$4:$H$500,8,FALSE),0)))</f>
        <v>0</v>
      </c>
      <c r="T1014" s="88" t="str">
        <f>IF($A1014&gt;$A$2,VLOOKUP($A1014,'Neizmirene obaveze JLS'!$A$11:R$500,R$1,FALSE),"")</f>
        <v/>
      </c>
      <c r="U1014" s="88">
        <f>IF($A1014&gt;$A$2,VLOOKUP($A1014,'Neizmirene obaveze JLS'!$A$11:S$500,S$1,FALSE),0)</f>
        <v>0</v>
      </c>
      <c r="V1014" s="88">
        <f t="shared" si="93"/>
        <v>0</v>
      </c>
      <c r="W1014" s="74"/>
      <c r="X1014" s="74"/>
      <c r="Y1014" s="74"/>
      <c r="Z1014" s="74"/>
      <c r="AA1014" s="74">
        <v>0</v>
      </c>
      <c r="AB1014" s="74">
        <v>0</v>
      </c>
    </row>
    <row r="1015" spans="1:28">
      <c r="A1015" s="89">
        <f>IF(AND(COUNTIF(A$1:A$3,"&gt;0")=1,MAX(A$8:A1014)&lt;A$1),A1014+1,IF(AND(COUNTIF(A$1:A$3,"&gt;0")=2,MAX(A$8:A1014)&lt;A$2),A1014+1,IF(AND(COUNTIF(A$1:A$3,"&gt;0")=3,MAX(A$8:A1014)&lt;A$3),A1014+1,0)))</f>
        <v>0</v>
      </c>
      <c r="B1015" s="89" t="str">
        <f t="shared" si="91"/>
        <v/>
      </c>
      <c r="C1015" s="89" t="str">
        <f t="shared" si="92"/>
        <v/>
      </c>
      <c r="D1015" s="87" t="str">
        <f>IF($A1015=0,"",IF($A1015&lt;=$A$1,+VLOOKUP($A1015,'Rashodi- plan-izvršenje'!$A$8:B$1500,'prenos-P-R-N'!D$1,FALSE),IF($A1015&gt;$A$2,+VLOOKUP($A1015,'Neizmirene obaveze JLS'!$A$11:B$500,'prenos-P-R-N'!D$1,FALSE),"")))</f>
        <v/>
      </c>
      <c r="E1015" s="87" t="str">
        <f>IF($A1015=0,"",IF($A1015&lt;=$A$1,+VLOOKUP($A1015,'Rashodi- plan-izvršenje'!$A$8:C$1500,'prenos-P-R-N'!E$1,FALSE),IF($A1015&gt;$A$2,+VLOOKUP($A1015,'Neizmirene obaveze JLS'!$A$11:C$500,'prenos-P-R-N'!E$1,FALSE),"")))</f>
        <v/>
      </c>
      <c r="F1015" s="87" t="str">
        <f>IF($A1015=0,"",IF($A1015&lt;=$A$1,+VLOOKUP($A1015,'Rashodi- plan-izvršenje'!$A$8:D$1500,'prenos-P-R-N'!F$1,FALSE),IF($A1015&gt;$A$2,+VLOOKUP($A1015,'Neizmirene obaveze JLS'!$A$11:D$500,'prenos-P-R-N'!F$1,FALSE),"")))</f>
        <v/>
      </c>
      <c r="G1015" s="87" t="str">
        <f>IF($A1015=0,"",IF($A1015&lt;=$A$1,+VLOOKUP($A1015,'Rashodi- plan-izvršenje'!$A$8:E$1500,'prenos-P-R-N'!G$1,FALSE),IF($A1015&gt;$A$2,+VLOOKUP($A1015,'Neizmirene obaveze JLS'!$A$11:E$500,'prenos-P-R-N'!G$1,FALSE),"")))</f>
        <v/>
      </c>
      <c r="H1015" s="87" t="str">
        <f>IF($A1015=0,"",IF($A1015&lt;=$A$1,+VLOOKUP($A1015,'Rashodi- plan-izvršenje'!$A$8:F$1500,'prenos-P-R-N'!H$1,FALSE),IF($A1015&gt;$A$2,+VLOOKUP($A1015,'Neizmirene obaveze JLS'!$A$11:F$500,'prenos-P-R-N'!H$1,FALSE),"")))</f>
        <v/>
      </c>
      <c r="I1015" s="87" t="str">
        <f>IF($A1015=0,"",IF($A1015&lt;=$A$1,+VLOOKUP($A1015,'Rashodi- plan-izvršenje'!$A$8:G$1500,'prenos-P-R-N'!I$1,FALSE),IF($A1015&gt;$A$2,+VLOOKUP($A1015,'Neizmirene obaveze JLS'!$A$11:G$500,'prenos-P-R-N'!I$1,FALSE),"")))</f>
        <v/>
      </c>
      <c r="J1015" s="87" t="str">
        <f>IF($A1015=0,"",IF($A1015&lt;=$A$1,+VLOOKUP($A1015,'Rashodi- plan-izvršenje'!$A$8:H$1500,'prenos-P-R-N'!J$1,FALSE),IF($A1015&gt;$A$2,+VLOOKUP($A1015,'Neizmirene obaveze JLS'!$A$11:H$500,'prenos-P-R-N'!J$1,FALSE),"")))</f>
        <v/>
      </c>
      <c r="K1015" s="87" t="str">
        <f>IF($A1015=0,"",IF($A1015&lt;=$A$1,+VLOOKUP($A1015,'Rashodi- plan-izvršenje'!$A$8:I$1500,'prenos-P-R-N'!K$1,FALSE),IF($A1015&gt;$A$2,+VLOOKUP($A1015,'Neizmirene obaveze JLS'!$A$11:I$500,'prenos-P-R-N'!K$1,FALSE),"")))</f>
        <v/>
      </c>
      <c r="L1015" t="str">
        <f>IF(A1015=0,"",IF(A1015&lt;=A$1,+IF(VLOOKUP(A1015,'Rashodi- plan-izvršenje'!A$8:J$1500,M$1,FALSE)&gt;0,"Програмска активност","Пројекат"),IF(A1015&gt;A$2,+IF(VLOOKUP(A1015,'Neizmirene obaveze JLS'!A$8:J$2008,M$1,FALSE)&gt;0,"Програмска активност","Пројекат"),"")))</f>
        <v/>
      </c>
      <c r="M1015" s="87" t="str">
        <f>IF(A1015=0,"",IF($A1015&lt;=$A$1,+IF(VLOOKUP($A1015,'Rashodi- plan-izvršenje'!$A$8:$M$1500,10,FALSE)&gt;0,VLOOKUP($A1015,'Rashodi- plan-izvršenje'!$A$8:$M$1500,10,FALSE),VLOOKUP($A1015,'Rashodi- plan-izvršenje'!$A$8:$M$1500,12,FALSE)),+IF($A1015&gt;$A$2,IF(VLOOKUP($A1015,'Neizmirene obaveze JLS'!$A$8:$M$1500,10,FALSE)&gt;0,VLOOKUP($A1015,'Neizmirene obaveze JLS'!$A$11:$M$1500,10,FALSE),VLOOKUP($A1015,'Neizmirene obaveze JLS'!$A$11:$M$1500,12,FALSE)),0)))</f>
        <v/>
      </c>
      <c r="N1015" s="87" t="str">
        <f>IF(A1015=0,"",IF($A1015&lt;=$A$1,+IF(VLOOKUP(A1015,'Rashodi- plan-izvršenje'!$A$8:$M$1500,10,FALSE)&gt;0,VLOOKUP(A1015,'Rashodi- plan-izvršenje'!$A$8:$M$1500,11,FALSE),VLOOKUP(A1015,'Rashodi- plan-izvršenje'!$A$8:$M$1500,13,FALSE)),+IF($A1015&gt;$A$2,IF(VLOOKUP($A1015,'Neizmirene obaveze JLS'!$A$8:$M$1500,10,FALSE)&gt;0,VLOOKUP($A1015,'Neizmirene obaveze JLS'!$A$11:$M$1500,11,FALSE),VLOOKUP($A1015,'Neizmirene obaveze JLS'!$A$11:$M$1500,13,FALSE)),0)))</f>
        <v/>
      </c>
      <c r="O1015" s="87" t="str">
        <f>IF(A1015=0,"",IF($A1015&lt;=$A$1,VALUE(+VLOOKUP($A1015,'Rashodi- plan-izvršenje'!$A$8:N$1500,'prenos-P-R-N'!O$1,FALSE)),IF($A1015&lt;=A$2,VALUE(VLOOKUP($A1015,'Prihodi- plan-izvršenje'!$A$8:$H$500,6,FALSE)),VALUE(VLOOKUP($A1015,'Neizmirene obaveze JLS'!$A$8:$N$500,O$1,FALSE)))))</f>
        <v/>
      </c>
      <c r="P1015" s="87" t="str">
        <f>IF(A1015=0,"",IF(A1015=0,0,IF(A1015&gt;A$2,'šifarnik K-izvor'!G$3,+IF(Q1015&lt;700,+'šifarnik K-izvor'!G$2,'šifarnik K-izvor'!G$1))))</f>
        <v/>
      </c>
      <c r="Q1015" s="87">
        <f>IF($A1015&lt;=$A$1,VALUE(+VLOOKUP($A1015,'Rashodi- plan-izvršenje'!$A$8:O$1500,'prenos-P-R-N'!Q$1,FALSE)),IF($A1015&lt;=$A$2,VLOOKUP($A1015,'Prihodi- plan-izvršenje'!$A$4:$H$500,4,FALSE),IF($A1015&lt;=$A$3,VLOOKUP(A1015,'Neizmirene obaveze JLS'!$A$11:O$500,Q$1,FALSE),"")))</f>
        <v>0</v>
      </c>
      <c r="R1015" s="88">
        <f>IF($A1015&lt;=$A$1,VALUE(+VLOOKUP($A1015,'Rashodi- plan-izvršenje'!$A$8:P$1500,'prenos-P-R-N'!R$1,FALSE)),IF($A1015&lt;=$A$2,VLOOKUP($A1015,'Prihodi- plan-izvršenje'!$A$4:$H$500,7,FALSE),""))</f>
        <v>0</v>
      </c>
      <c r="S1015" s="88">
        <f>IF(A1015=0,0,IF($A1015&lt;=$A$1,VALUE(+VLOOKUP($A1015,'Rashodi- plan-izvršenje'!$A$8:Q$1500,'prenos-P-R-N'!S$1,FALSE)),IF($A1015&lt;=$A$2,VLOOKUP($A1015,'Prihodi- plan-izvršenje'!$A$4:$H$500,8,FALSE),0)))</f>
        <v>0</v>
      </c>
      <c r="T1015" s="88" t="str">
        <f>IF($A1015&gt;$A$2,VLOOKUP($A1015,'Neizmirene obaveze JLS'!$A$11:R$500,R$1,FALSE),"")</f>
        <v/>
      </c>
      <c r="U1015" s="88">
        <f>IF($A1015&gt;$A$2,VLOOKUP($A1015,'Neizmirene obaveze JLS'!$A$11:S$500,S$1,FALSE),0)</f>
        <v>0</v>
      </c>
      <c r="V1015" s="88">
        <f t="shared" si="93"/>
        <v>0</v>
      </c>
      <c r="W1015" s="74"/>
      <c r="X1015" s="74"/>
      <c r="Y1015" s="74"/>
      <c r="Z1015" s="74"/>
      <c r="AA1015" s="74">
        <v>0</v>
      </c>
      <c r="AB1015" s="74">
        <v>0</v>
      </c>
    </row>
    <row r="1016" spans="1:28">
      <c r="A1016" s="89">
        <f>IF(AND(COUNTIF(A$1:A$3,"&gt;0")=1,MAX(A$8:A1015)&lt;A$1),A1015+1,IF(AND(COUNTIF(A$1:A$3,"&gt;0")=2,MAX(A$8:A1015)&lt;A$2),A1015+1,IF(AND(COUNTIF(A$1:A$3,"&gt;0")=3,MAX(A$8:A1015)&lt;A$3),A1015+1,0)))</f>
        <v>0</v>
      </c>
      <c r="B1016" s="89" t="str">
        <f t="shared" si="91"/>
        <v/>
      </c>
      <c r="C1016" s="89" t="str">
        <f t="shared" si="92"/>
        <v/>
      </c>
      <c r="D1016" s="87" t="str">
        <f>IF($A1016=0,"",IF($A1016&lt;=$A$1,+VLOOKUP($A1016,'Rashodi- plan-izvršenje'!$A$8:B$1500,'prenos-P-R-N'!D$1,FALSE),IF($A1016&gt;$A$2,+VLOOKUP($A1016,'Neizmirene obaveze JLS'!$A$11:B$500,'prenos-P-R-N'!D$1,FALSE),"")))</f>
        <v/>
      </c>
      <c r="E1016" s="87" t="str">
        <f>IF($A1016=0,"",IF($A1016&lt;=$A$1,+VLOOKUP($A1016,'Rashodi- plan-izvršenje'!$A$8:C$1500,'prenos-P-R-N'!E$1,FALSE),IF($A1016&gt;$A$2,+VLOOKUP($A1016,'Neizmirene obaveze JLS'!$A$11:C$500,'prenos-P-R-N'!E$1,FALSE),"")))</f>
        <v/>
      </c>
      <c r="F1016" s="87" t="str">
        <f>IF($A1016=0,"",IF($A1016&lt;=$A$1,+VLOOKUP($A1016,'Rashodi- plan-izvršenje'!$A$8:D$1500,'prenos-P-R-N'!F$1,FALSE),IF($A1016&gt;$A$2,+VLOOKUP($A1016,'Neizmirene obaveze JLS'!$A$11:D$500,'prenos-P-R-N'!F$1,FALSE),"")))</f>
        <v/>
      </c>
      <c r="G1016" s="87" t="str">
        <f>IF($A1016=0,"",IF($A1016&lt;=$A$1,+VLOOKUP($A1016,'Rashodi- plan-izvršenje'!$A$8:E$1500,'prenos-P-R-N'!G$1,FALSE),IF($A1016&gt;$A$2,+VLOOKUP($A1016,'Neizmirene obaveze JLS'!$A$11:E$500,'prenos-P-R-N'!G$1,FALSE),"")))</f>
        <v/>
      </c>
      <c r="H1016" s="87" t="str">
        <f>IF($A1016=0,"",IF($A1016&lt;=$A$1,+VLOOKUP($A1016,'Rashodi- plan-izvršenje'!$A$8:F$1500,'prenos-P-R-N'!H$1,FALSE),IF($A1016&gt;$A$2,+VLOOKUP($A1016,'Neizmirene obaveze JLS'!$A$11:F$500,'prenos-P-R-N'!H$1,FALSE),"")))</f>
        <v/>
      </c>
      <c r="I1016" s="87" t="str">
        <f>IF($A1016=0,"",IF($A1016&lt;=$A$1,+VLOOKUP($A1016,'Rashodi- plan-izvršenje'!$A$8:G$1500,'prenos-P-R-N'!I$1,FALSE),IF($A1016&gt;$A$2,+VLOOKUP($A1016,'Neizmirene obaveze JLS'!$A$11:G$500,'prenos-P-R-N'!I$1,FALSE),"")))</f>
        <v/>
      </c>
      <c r="J1016" s="87" t="str">
        <f>IF($A1016=0,"",IF($A1016&lt;=$A$1,+VLOOKUP($A1016,'Rashodi- plan-izvršenje'!$A$8:H$1500,'prenos-P-R-N'!J$1,FALSE),IF($A1016&gt;$A$2,+VLOOKUP($A1016,'Neizmirene obaveze JLS'!$A$11:H$500,'prenos-P-R-N'!J$1,FALSE),"")))</f>
        <v/>
      </c>
      <c r="K1016" s="87" t="str">
        <f>IF($A1016=0,"",IF($A1016&lt;=$A$1,+VLOOKUP($A1016,'Rashodi- plan-izvršenje'!$A$8:I$1500,'prenos-P-R-N'!K$1,FALSE),IF($A1016&gt;$A$2,+VLOOKUP($A1016,'Neizmirene obaveze JLS'!$A$11:I$500,'prenos-P-R-N'!K$1,FALSE),"")))</f>
        <v/>
      </c>
      <c r="L1016" t="str">
        <f>IF(A1016=0,"",IF(A1016&lt;=A$1,+IF(VLOOKUP(A1016,'Rashodi- plan-izvršenje'!A$8:J$1500,M$1,FALSE)&gt;0,"Програмска активност","Пројекат"),IF(A1016&gt;A$2,+IF(VLOOKUP(A1016,'Neizmirene obaveze JLS'!A$8:J$2008,M$1,FALSE)&gt;0,"Програмска активност","Пројекат"),"")))</f>
        <v/>
      </c>
      <c r="M1016" s="87" t="str">
        <f>IF(A1016=0,"",IF($A1016&lt;=$A$1,+IF(VLOOKUP($A1016,'Rashodi- plan-izvršenje'!$A$8:$M$1500,10,FALSE)&gt;0,VLOOKUP($A1016,'Rashodi- plan-izvršenje'!$A$8:$M$1500,10,FALSE),VLOOKUP($A1016,'Rashodi- plan-izvršenje'!$A$8:$M$1500,12,FALSE)),+IF($A1016&gt;$A$2,IF(VLOOKUP($A1016,'Neizmirene obaveze JLS'!$A$8:$M$1500,10,FALSE)&gt;0,VLOOKUP($A1016,'Neizmirene obaveze JLS'!$A$11:$M$1500,10,FALSE),VLOOKUP($A1016,'Neizmirene obaveze JLS'!$A$11:$M$1500,12,FALSE)),0)))</f>
        <v/>
      </c>
      <c r="N1016" s="87" t="str">
        <f>IF(A1016=0,"",IF($A1016&lt;=$A$1,+IF(VLOOKUP(A1016,'Rashodi- plan-izvršenje'!$A$8:$M$1500,10,FALSE)&gt;0,VLOOKUP(A1016,'Rashodi- plan-izvršenje'!$A$8:$M$1500,11,FALSE),VLOOKUP(A1016,'Rashodi- plan-izvršenje'!$A$8:$M$1500,13,FALSE)),+IF($A1016&gt;$A$2,IF(VLOOKUP($A1016,'Neizmirene obaveze JLS'!$A$8:$M$1500,10,FALSE)&gt;0,VLOOKUP($A1016,'Neizmirene obaveze JLS'!$A$11:$M$1500,11,FALSE),VLOOKUP($A1016,'Neizmirene obaveze JLS'!$A$11:$M$1500,13,FALSE)),0)))</f>
        <v/>
      </c>
      <c r="O1016" s="87" t="str">
        <f>IF(A1016=0,"",IF($A1016&lt;=$A$1,VALUE(+VLOOKUP($A1016,'Rashodi- plan-izvršenje'!$A$8:N$1500,'prenos-P-R-N'!O$1,FALSE)),IF($A1016&lt;=A$2,VALUE(VLOOKUP($A1016,'Prihodi- plan-izvršenje'!$A$8:$H$500,6,FALSE)),VALUE(VLOOKUP($A1016,'Neizmirene obaveze JLS'!$A$8:$N$500,O$1,FALSE)))))</f>
        <v/>
      </c>
      <c r="P1016" s="87" t="str">
        <f>IF(A1016=0,"",IF(A1016=0,0,IF(A1016&gt;A$2,'šifarnik K-izvor'!G$3,+IF(Q1016&lt;700,+'šifarnik K-izvor'!G$2,'šifarnik K-izvor'!G$1))))</f>
        <v/>
      </c>
      <c r="Q1016" s="87">
        <f>IF($A1016&lt;=$A$1,VALUE(+VLOOKUP($A1016,'Rashodi- plan-izvršenje'!$A$8:O$1500,'prenos-P-R-N'!Q$1,FALSE)),IF($A1016&lt;=$A$2,VLOOKUP($A1016,'Prihodi- plan-izvršenje'!$A$4:$H$500,4,FALSE),IF($A1016&lt;=$A$3,VLOOKUP(A1016,'Neizmirene obaveze JLS'!$A$11:O$500,Q$1,FALSE),"")))</f>
        <v>0</v>
      </c>
      <c r="R1016" s="88">
        <f>IF($A1016&lt;=$A$1,VALUE(+VLOOKUP($A1016,'Rashodi- plan-izvršenje'!$A$8:P$1500,'prenos-P-R-N'!R$1,FALSE)),IF($A1016&lt;=$A$2,VLOOKUP($A1016,'Prihodi- plan-izvršenje'!$A$4:$H$500,7,FALSE),""))</f>
        <v>0</v>
      </c>
      <c r="S1016" s="88">
        <f>IF(A1016=0,0,IF($A1016&lt;=$A$1,VALUE(+VLOOKUP($A1016,'Rashodi- plan-izvršenje'!$A$8:Q$1500,'prenos-P-R-N'!S$1,FALSE)),IF($A1016&lt;=$A$2,VLOOKUP($A1016,'Prihodi- plan-izvršenje'!$A$4:$H$500,8,FALSE),0)))</f>
        <v>0</v>
      </c>
      <c r="T1016" s="88" t="str">
        <f>IF($A1016&gt;$A$2,VLOOKUP($A1016,'Neizmirene obaveze JLS'!$A$11:R$500,R$1,FALSE),"")</f>
        <v/>
      </c>
      <c r="U1016" s="88">
        <f>IF($A1016&gt;$A$2,VLOOKUP($A1016,'Neizmirene obaveze JLS'!$A$11:S$500,S$1,FALSE),0)</f>
        <v>0</v>
      </c>
      <c r="V1016" s="88">
        <f t="shared" si="93"/>
        <v>0</v>
      </c>
      <c r="W1016" s="74"/>
      <c r="X1016" s="74"/>
      <c r="Y1016" s="74"/>
      <c r="Z1016" s="74"/>
      <c r="AA1016" s="74">
        <v>0</v>
      </c>
      <c r="AB1016" s="74">
        <v>0</v>
      </c>
    </row>
    <row r="1017" spans="1:28">
      <c r="A1017" s="89">
        <f>IF(AND(COUNTIF(A$1:A$3,"&gt;0")=1,MAX(A$8:A1016)&lt;A$1),A1016+1,IF(AND(COUNTIF(A$1:A$3,"&gt;0")=2,MAX(A$8:A1016)&lt;A$2),A1016+1,IF(AND(COUNTIF(A$1:A$3,"&gt;0")=3,MAX(A$8:A1016)&lt;A$3),A1016+1,0)))</f>
        <v>0</v>
      </c>
      <c r="B1017" s="89" t="str">
        <f t="shared" si="91"/>
        <v/>
      </c>
      <c r="C1017" s="89" t="str">
        <f t="shared" si="92"/>
        <v/>
      </c>
      <c r="D1017" s="87" t="str">
        <f>IF($A1017=0,"",IF($A1017&lt;=$A$1,+VLOOKUP($A1017,'Rashodi- plan-izvršenje'!$A$8:B$1500,'prenos-P-R-N'!D$1,FALSE),IF($A1017&gt;$A$2,+VLOOKUP($A1017,'Neizmirene obaveze JLS'!$A$11:B$500,'prenos-P-R-N'!D$1,FALSE),"")))</f>
        <v/>
      </c>
      <c r="E1017" s="87" t="str">
        <f>IF($A1017=0,"",IF($A1017&lt;=$A$1,+VLOOKUP($A1017,'Rashodi- plan-izvršenje'!$A$8:C$1500,'prenos-P-R-N'!E$1,FALSE),IF($A1017&gt;$A$2,+VLOOKUP($A1017,'Neizmirene obaveze JLS'!$A$11:C$500,'prenos-P-R-N'!E$1,FALSE),"")))</f>
        <v/>
      </c>
      <c r="F1017" s="87" t="str">
        <f>IF($A1017=0,"",IF($A1017&lt;=$A$1,+VLOOKUP($A1017,'Rashodi- plan-izvršenje'!$A$8:D$1500,'prenos-P-R-N'!F$1,FALSE),IF($A1017&gt;$A$2,+VLOOKUP($A1017,'Neizmirene obaveze JLS'!$A$11:D$500,'prenos-P-R-N'!F$1,FALSE),"")))</f>
        <v/>
      </c>
      <c r="G1017" s="87" t="str">
        <f>IF($A1017=0,"",IF($A1017&lt;=$A$1,+VLOOKUP($A1017,'Rashodi- plan-izvršenje'!$A$8:E$1500,'prenos-P-R-N'!G$1,FALSE),IF($A1017&gt;$A$2,+VLOOKUP($A1017,'Neizmirene obaveze JLS'!$A$11:E$500,'prenos-P-R-N'!G$1,FALSE),"")))</f>
        <v/>
      </c>
      <c r="H1017" s="87" t="str">
        <f>IF($A1017=0,"",IF($A1017&lt;=$A$1,+VLOOKUP($A1017,'Rashodi- plan-izvršenje'!$A$8:F$1500,'prenos-P-R-N'!H$1,FALSE),IF($A1017&gt;$A$2,+VLOOKUP($A1017,'Neizmirene obaveze JLS'!$A$11:F$500,'prenos-P-R-N'!H$1,FALSE),"")))</f>
        <v/>
      </c>
      <c r="I1017" s="87" t="str">
        <f>IF($A1017=0,"",IF($A1017&lt;=$A$1,+VLOOKUP($A1017,'Rashodi- plan-izvršenje'!$A$8:G$1500,'prenos-P-R-N'!I$1,FALSE),IF($A1017&gt;$A$2,+VLOOKUP($A1017,'Neizmirene obaveze JLS'!$A$11:G$500,'prenos-P-R-N'!I$1,FALSE),"")))</f>
        <v/>
      </c>
      <c r="J1017" s="87" t="str">
        <f>IF($A1017=0,"",IF($A1017&lt;=$A$1,+VLOOKUP($A1017,'Rashodi- plan-izvršenje'!$A$8:H$1500,'prenos-P-R-N'!J$1,FALSE),IF($A1017&gt;$A$2,+VLOOKUP($A1017,'Neizmirene obaveze JLS'!$A$11:H$500,'prenos-P-R-N'!J$1,FALSE),"")))</f>
        <v/>
      </c>
      <c r="K1017" s="87" t="str">
        <f>IF($A1017=0,"",IF($A1017&lt;=$A$1,+VLOOKUP($A1017,'Rashodi- plan-izvršenje'!$A$8:I$1500,'prenos-P-R-N'!K$1,FALSE),IF($A1017&gt;$A$2,+VLOOKUP($A1017,'Neizmirene obaveze JLS'!$A$11:I$500,'prenos-P-R-N'!K$1,FALSE),"")))</f>
        <v/>
      </c>
      <c r="L1017" t="str">
        <f>IF(A1017=0,"",IF(A1017&lt;=A$1,+IF(VLOOKUP(A1017,'Rashodi- plan-izvršenje'!A$8:J$1500,M$1,FALSE)&gt;0,"Програмска активност","Пројекат"),IF(A1017&gt;A$2,+IF(VLOOKUP(A1017,'Neizmirene obaveze JLS'!A$8:J$2008,M$1,FALSE)&gt;0,"Програмска активност","Пројекат"),"")))</f>
        <v/>
      </c>
      <c r="M1017" s="87" t="str">
        <f>IF(A1017=0,"",IF($A1017&lt;=$A$1,+IF(VLOOKUP($A1017,'Rashodi- plan-izvršenje'!$A$8:$M$1500,10,FALSE)&gt;0,VLOOKUP($A1017,'Rashodi- plan-izvršenje'!$A$8:$M$1500,10,FALSE),VLOOKUP($A1017,'Rashodi- plan-izvršenje'!$A$8:$M$1500,12,FALSE)),+IF($A1017&gt;$A$2,IF(VLOOKUP($A1017,'Neizmirene obaveze JLS'!$A$8:$M$1500,10,FALSE)&gt;0,VLOOKUP($A1017,'Neizmirene obaveze JLS'!$A$11:$M$1500,10,FALSE),VLOOKUP($A1017,'Neizmirene obaveze JLS'!$A$11:$M$1500,12,FALSE)),0)))</f>
        <v/>
      </c>
      <c r="N1017" s="87" t="str">
        <f>IF(A1017=0,"",IF($A1017&lt;=$A$1,+IF(VLOOKUP(A1017,'Rashodi- plan-izvršenje'!$A$8:$M$1500,10,FALSE)&gt;0,VLOOKUP(A1017,'Rashodi- plan-izvršenje'!$A$8:$M$1500,11,FALSE),VLOOKUP(A1017,'Rashodi- plan-izvršenje'!$A$8:$M$1500,13,FALSE)),+IF($A1017&gt;$A$2,IF(VLOOKUP($A1017,'Neizmirene obaveze JLS'!$A$8:$M$1500,10,FALSE)&gt;0,VLOOKUP($A1017,'Neizmirene obaveze JLS'!$A$11:$M$1500,11,FALSE),VLOOKUP($A1017,'Neizmirene obaveze JLS'!$A$11:$M$1500,13,FALSE)),0)))</f>
        <v/>
      </c>
      <c r="O1017" s="87" t="str">
        <f>IF(A1017=0,"",IF($A1017&lt;=$A$1,VALUE(+VLOOKUP($A1017,'Rashodi- plan-izvršenje'!$A$8:N$1500,'prenos-P-R-N'!O$1,FALSE)),IF($A1017&lt;=A$2,VALUE(VLOOKUP($A1017,'Prihodi- plan-izvršenje'!$A$8:$H$500,6,FALSE)),VALUE(VLOOKUP($A1017,'Neizmirene obaveze JLS'!$A$8:$N$500,O$1,FALSE)))))</f>
        <v/>
      </c>
      <c r="P1017" s="87" t="str">
        <f>IF(A1017=0,"",IF(A1017=0,0,IF(A1017&gt;A$2,'šifarnik K-izvor'!G$3,+IF(Q1017&lt;700,+'šifarnik K-izvor'!G$2,'šifarnik K-izvor'!G$1))))</f>
        <v/>
      </c>
      <c r="Q1017" s="87">
        <f>IF($A1017&lt;=$A$1,VALUE(+VLOOKUP($A1017,'Rashodi- plan-izvršenje'!$A$8:O$1500,'prenos-P-R-N'!Q$1,FALSE)),IF($A1017&lt;=$A$2,VLOOKUP($A1017,'Prihodi- plan-izvršenje'!$A$4:$H$500,4,FALSE),IF($A1017&lt;=$A$3,VLOOKUP(A1017,'Neizmirene obaveze JLS'!$A$11:O$500,Q$1,FALSE),"")))</f>
        <v>0</v>
      </c>
      <c r="R1017" s="88">
        <f>IF($A1017&lt;=$A$1,VALUE(+VLOOKUP($A1017,'Rashodi- plan-izvršenje'!$A$8:P$1500,'prenos-P-R-N'!R$1,FALSE)),IF($A1017&lt;=$A$2,VLOOKUP($A1017,'Prihodi- plan-izvršenje'!$A$4:$H$500,7,FALSE),""))</f>
        <v>0</v>
      </c>
      <c r="S1017" s="88">
        <f>IF(A1017=0,0,IF($A1017&lt;=$A$1,VALUE(+VLOOKUP($A1017,'Rashodi- plan-izvršenje'!$A$8:Q$1500,'prenos-P-R-N'!S$1,FALSE)),IF($A1017&lt;=$A$2,VLOOKUP($A1017,'Prihodi- plan-izvršenje'!$A$4:$H$500,8,FALSE),0)))</f>
        <v>0</v>
      </c>
      <c r="T1017" s="88" t="str">
        <f>IF($A1017&gt;$A$2,VLOOKUP($A1017,'Neizmirene obaveze JLS'!$A$11:R$500,R$1,FALSE),"")</f>
        <v/>
      </c>
      <c r="U1017" s="88">
        <f>IF($A1017&gt;$A$2,VLOOKUP($A1017,'Neizmirene obaveze JLS'!$A$11:S$500,S$1,FALSE),0)</f>
        <v>0</v>
      </c>
      <c r="V1017" s="88">
        <f t="shared" si="93"/>
        <v>0</v>
      </c>
      <c r="W1017" s="74"/>
      <c r="X1017" s="74"/>
      <c r="Y1017" s="74"/>
      <c r="Z1017" s="74"/>
      <c r="AA1017" s="74">
        <v>0</v>
      </c>
      <c r="AB1017" s="74">
        <v>0</v>
      </c>
    </row>
    <row r="1018" spans="1:28">
      <c r="A1018" s="89">
        <f>IF(AND(COUNTIF(A$1:A$3,"&gt;0")=1,MAX(A$8:A1017)&lt;A$1),A1017+1,IF(AND(COUNTIF(A$1:A$3,"&gt;0")=2,MAX(A$8:A1017)&lt;A$2),A1017+1,IF(AND(COUNTIF(A$1:A$3,"&gt;0")=3,MAX(A$8:A1017)&lt;A$3),A1017+1,0)))</f>
        <v>0</v>
      </c>
      <c r="B1018" s="89" t="str">
        <f t="shared" si="91"/>
        <v/>
      </c>
      <c r="C1018" s="89" t="str">
        <f t="shared" si="92"/>
        <v/>
      </c>
      <c r="D1018" s="87" t="str">
        <f>IF($A1018=0,"",IF($A1018&lt;=$A$1,+VLOOKUP($A1018,'Rashodi- plan-izvršenje'!$A$8:B$1500,'prenos-P-R-N'!D$1,FALSE),IF($A1018&gt;$A$2,+VLOOKUP($A1018,'Neizmirene obaveze JLS'!$A$11:B$500,'prenos-P-R-N'!D$1,FALSE),"")))</f>
        <v/>
      </c>
      <c r="E1018" s="87" t="str">
        <f>IF($A1018=0,"",IF($A1018&lt;=$A$1,+VLOOKUP($A1018,'Rashodi- plan-izvršenje'!$A$8:C$1500,'prenos-P-R-N'!E$1,FALSE),IF($A1018&gt;$A$2,+VLOOKUP($A1018,'Neizmirene obaveze JLS'!$A$11:C$500,'prenos-P-R-N'!E$1,FALSE),"")))</f>
        <v/>
      </c>
      <c r="F1018" s="87" t="str">
        <f>IF($A1018=0,"",IF($A1018&lt;=$A$1,+VLOOKUP($A1018,'Rashodi- plan-izvršenje'!$A$8:D$1500,'prenos-P-R-N'!F$1,FALSE),IF($A1018&gt;$A$2,+VLOOKUP($A1018,'Neizmirene obaveze JLS'!$A$11:D$500,'prenos-P-R-N'!F$1,FALSE),"")))</f>
        <v/>
      </c>
      <c r="G1018" s="87" t="str">
        <f>IF($A1018=0,"",IF($A1018&lt;=$A$1,+VLOOKUP($A1018,'Rashodi- plan-izvršenje'!$A$8:E$1500,'prenos-P-R-N'!G$1,FALSE),IF($A1018&gt;$A$2,+VLOOKUP($A1018,'Neizmirene obaveze JLS'!$A$11:E$500,'prenos-P-R-N'!G$1,FALSE),"")))</f>
        <v/>
      </c>
      <c r="H1018" s="87" t="str">
        <f>IF($A1018=0,"",IF($A1018&lt;=$A$1,+VLOOKUP($A1018,'Rashodi- plan-izvršenje'!$A$8:F$1500,'prenos-P-R-N'!H$1,FALSE),IF($A1018&gt;$A$2,+VLOOKUP($A1018,'Neizmirene obaveze JLS'!$A$11:F$500,'prenos-P-R-N'!H$1,FALSE),"")))</f>
        <v/>
      </c>
      <c r="I1018" s="87" t="str">
        <f>IF($A1018=0,"",IF($A1018&lt;=$A$1,+VLOOKUP($A1018,'Rashodi- plan-izvršenje'!$A$8:G$1500,'prenos-P-R-N'!I$1,FALSE),IF($A1018&gt;$A$2,+VLOOKUP($A1018,'Neizmirene obaveze JLS'!$A$11:G$500,'prenos-P-R-N'!I$1,FALSE),"")))</f>
        <v/>
      </c>
      <c r="J1018" s="87" t="str">
        <f>IF($A1018=0,"",IF($A1018&lt;=$A$1,+VLOOKUP($A1018,'Rashodi- plan-izvršenje'!$A$8:H$1500,'prenos-P-R-N'!J$1,FALSE),IF($A1018&gt;$A$2,+VLOOKUP($A1018,'Neizmirene obaveze JLS'!$A$11:H$500,'prenos-P-R-N'!J$1,FALSE),"")))</f>
        <v/>
      </c>
      <c r="K1018" s="87" t="str">
        <f>IF($A1018=0,"",IF($A1018&lt;=$A$1,+VLOOKUP($A1018,'Rashodi- plan-izvršenje'!$A$8:I$1500,'prenos-P-R-N'!K$1,FALSE),IF($A1018&gt;$A$2,+VLOOKUP($A1018,'Neizmirene obaveze JLS'!$A$11:I$500,'prenos-P-R-N'!K$1,FALSE),"")))</f>
        <v/>
      </c>
      <c r="L1018" t="str">
        <f>IF(A1018=0,"",IF(A1018&lt;=A$1,+IF(VLOOKUP(A1018,'Rashodi- plan-izvršenje'!A$8:J$1500,M$1,FALSE)&gt;0,"Програмска активност","Пројекат"),IF(A1018&gt;A$2,+IF(VLOOKUP(A1018,'Neizmirene obaveze JLS'!A$8:J$2008,M$1,FALSE)&gt;0,"Програмска активност","Пројекат"),"")))</f>
        <v/>
      </c>
      <c r="M1018" s="87" t="str">
        <f>IF(A1018=0,"",IF($A1018&lt;=$A$1,+IF(VLOOKUP($A1018,'Rashodi- plan-izvršenje'!$A$8:$M$1500,10,FALSE)&gt;0,VLOOKUP($A1018,'Rashodi- plan-izvršenje'!$A$8:$M$1500,10,FALSE),VLOOKUP($A1018,'Rashodi- plan-izvršenje'!$A$8:$M$1500,12,FALSE)),+IF($A1018&gt;$A$2,IF(VLOOKUP($A1018,'Neizmirene obaveze JLS'!$A$8:$M$1500,10,FALSE)&gt;0,VLOOKUP($A1018,'Neizmirene obaveze JLS'!$A$11:$M$1500,10,FALSE),VLOOKUP($A1018,'Neizmirene obaveze JLS'!$A$11:$M$1500,12,FALSE)),0)))</f>
        <v/>
      </c>
      <c r="N1018" s="87" t="str">
        <f>IF(A1018=0,"",IF($A1018&lt;=$A$1,+IF(VLOOKUP(A1018,'Rashodi- plan-izvršenje'!$A$8:$M$1500,10,FALSE)&gt;0,VLOOKUP(A1018,'Rashodi- plan-izvršenje'!$A$8:$M$1500,11,FALSE),VLOOKUP(A1018,'Rashodi- plan-izvršenje'!$A$8:$M$1500,13,FALSE)),+IF($A1018&gt;$A$2,IF(VLOOKUP($A1018,'Neizmirene obaveze JLS'!$A$8:$M$1500,10,FALSE)&gt;0,VLOOKUP($A1018,'Neizmirene obaveze JLS'!$A$11:$M$1500,11,FALSE),VLOOKUP($A1018,'Neizmirene obaveze JLS'!$A$11:$M$1500,13,FALSE)),0)))</f>
        <v/>
      </c>
      <c r="O1018" s="87" t="str">
        <f>IF(A1018=0,"",IF($A1018&lt;=$A$1,VALUE(+VLOOKUP($A1018,'Rashodi- plan-izvršenje'!$A$8:N$1500,'prenos-P-R-N'!O$1,FALSE)),IF($A1018&lt;=A$2,VALUE(VLOOKUP($A1018,'Prihodi- plan-izvršenje'!$A$8:$H$500,6,FALSE)),VALUE(VLOOKUP($A1018,'Neizmirene obaveze JLS'!$A$8:$N$500,O$1,FALSE)))))</f>
        <v/>
      </c>
      <c r="P1018" s="87" t="str">
        <f>IF(A1018=0,"",IF(A1018=0,0,IF(A1018&gt;A$2,'šifarnik K-izvor'!G$3,+IF(Q1018&lt;700,+'šifarnik K-izvor'!G$2,'šifarnik K-izvor'!G$1))))</f>
        <v/>
      </c>
      <c r="Q1018" s="87">
        <f>IF($A1018&lt;=$A$1,VALUE(+VLOOKUP($A1018,'Rashodi- plan-izvršenje'!$A$8:O$1500,'prenos-P-R-N'!Q$1,FALSE)),IF($A1018&lt;=$A$2,VLOOKUP($A1018,'Prihodi- plan-izvršenje'!$A$4:$H$500,4,FALSE),IF($A1018&lt;=$A$3,VLOOKUP(A1018,'Neizmirene obaveze JLS'!$A$11:O$500,Q$1,FALSE),"")))</f>
        <v>0</v>
      </c>
      <c r="R1018" s="88">
        <f>IF($A1018&lt;=$A$1,VALUE(+VLOOKUP($A1018,'Rashodi- plan-izvršenje'!$A$8:P$1500,'prenos-P-R-N'!R$1,FALSE)),IF($A1018&lt;=$A$2,VLOOKUP($A1018,'Prihodi- plan-izvršenje'!$A$4:$H$500,7,FALSE),""))</f>
        <v>0</v>
      </c>
      <c r="S1018" s="88">
        <f>IF(A1018=0,0,IF($A1018&lt;=$A$1,VALUE(+VLOOKUP($A1018,'Rashodi- plan-izvršenje'!$A$8:Q$1500,'prenos-P-R-N'!S$1,FALSE)),IF($A1018&lt;=$A$2,VLOOKUP($A1018,'Prihodi- plan-izvršenje'!$A$4:$H$500,8,FALSE),0)))</f>
        <v>0</v>
      </c>
      <c r="T1018" s="88" t="str">
        <f>IF($A1018&gt;$A$2,VLOOKUP($A1018,'Neizmirene obaveze JLS'!$A$11:R$500,R$1,FALSE),"")</f>
        <v/>
      </c>
      <c r="U1018" s="88">
        <f>IF($A1018&gt;$A$2,VLOOKUP($A1018,'Neizmirene obaveze JLS'!$A$11:S$500,S$1,FALSE),0)</f>
        <v>0</v>
      </c>
      <c r="V1018" s="88">
        <f t="shared" si="93"/>
        <v>0</v>
      </c>
      <c r="W1018" s="74"/>
      <c r="X1018" s="74"/>
      <c r="Y1018" s="74"/>
      <c r="Z1018" s="74"/>
      <c r="AA1018" s="74">
        <v>0</v>
      </c>
      <c r="AB1018" s="74">
        <v>0</v>
      </c>
    </row>
    <row r="1019" spans="1:28">
      <c r="A1019" s="89">
        <f>IF(AND(COUNTIF(A$1:A$3,"&gt;0")=1,MAX(A$8:A1018)&lt;A$1),A1018+1,IF(AND(COUNTIF(A$1:A$3,"&gt;0")=2,MAX(A$8:A1018)&lt;A$2),A1018+1,IF(AND(COUNTIF(A$1:A$3,"&gt;0")=3,MAX(A$8:A1018)&lt;A$3),A1018+1,0)))</f>
        <v>0</v>
      </c>
      <c r="B1019" s="89" t="str">
        <f t="shared" si="91"/>
        <v/>
      </c>
      <c r="C1019" s="89" t="str">
        <f t="shared" si="92"/>
        <v/>
      </c>
      <c r="D1019" s="87" t="str">
        <f>IF($A1019=0,"",IF($A1019&lt;=$A$1,+VLOOKUP($A1019,'Rashodi- plan-izvršenje'!$A$8:B$1500,'prenos-P-R-N'!D$1,FALSE),IF($A1019&gt;$A$2,+VLOOKUP($A1019,'Neizmirene obaveze JLS'!$A$11:B$500,'prenos-P-R-N'!D$1,FALSE),"")))</f>
        <v/>
      </c>
      <c r="E1019" s="87" t="str">
        <f>IF($A1019=0,"",IF($A1019&lt;=$A$1,+VLOOKUP($A1019,'Rashodi- plan-izvršenje'!$A$8:C$1500,'prenos-P-R-N'!E$1,FALSE),IF($A1019&gt;$A$2,+VLOOKUP($A1019,'Neizmirene obaveze JLS'!$A$11:C$500,'prenos-P-R-N'!E$1,FALSE),"")))</f>
        <v/>
      </c>
      <c r="F1019" s="87" t="str">
        <f>IF($A1019=0,"",IF($A1019&lt;=$A$1,+VLOOKUP($A1019,'Rashodi- plan-izvršenje'!$A$8:D$1500,'prenos-P-R-N'!F$1,FALSE),IF($A1019&gt;$A$2,+VLOOKUP($A1019,'Neizmirene obaveze JLS'!$A$11:D$500,'prenos-P-R-N'!F$1,FALSE),"")))</f>
        <v/>
      </c>
      <c r="G1019" s="87" t="str">
        <f>IF($A1019=0,"",IF($A1019&lt;=$A$1,+VLOOKUP($A1019,'Rashodi- plan-izvršenje'!$A$8:E$1500,'prenos-P-R-N'!G$1,FALSE),IF($A1019&gt;$A$2,+VLOOKUP($A1019,'Neizmirene obaveze JLS'!$A$11:E$500,'prenos-P-R-N'!G$1,FALSE),"")))</f>
        <v/>
      </c>
      <c r="H1019" s="87" t="str">
        <f>IF($A1019=0,"",IF($A1019&lt;=$A$1,+VLOOKUP($A1019,'Rashodi- plan-izvršenje'!$A$8:F$1500,'prenos-P-R-N'!H$1,FALSE),IF($A1019&gt;$A$2,+VLOOKUP($A1019,'Neizmirene obaveze JLS'!$A$11:F$500,'prenos-P-R-N'!H$1,FALSE),"")))</f>
        <v/>
      </c>
      <c r="I1019" s="87" t="str">
        <f>IF($A1019=0,"",IF($A1019&lt;=$A$1,+VLOOKUP($A1019,'Rashodi- plan-izvršenje'!$A$8:G$1500,'prenos-P-R-N'!I$1,FALSE),IF($A1019&gt;$A$2,+VLOOKUP($A1019,'Neizmirene obaveze JLS'!$A$11:G$500,'prenos-P-R-N'!I$1,FALSE),"")))</f>
        <v/>
      </c>
      <c r="J1019" s="87" t="str">
        <f>IF($A1019=0,"",IF($A1019&lt;=$A$1,+VLOOKUP($A1019,'Rashodi- plan-izvršenje'!$A$8:H$1500,'prenos-P-R-N'!J$1,FALSE),IF($A1019&gt;$A$2,+VLOOKUP($A1019,'Neizmirene obaveze JLS'!$A$11:H$500,'prenos-P-R-N'!J$1,FALSE),"")))</f>
        <v/>
      </c>
      <c r="K1019" s="87" t="str">
        <f>IF($A1019=0,"",IF($A1019&lt;=$A$1,+VLOOKUP($A1019,'Rashodi- plan-izvršenje'!$A$8:I$1500,'prenos-P-R-N'!K$1,FALSE),IF($A1019&gt;$A$2,+VLOOKUP($A1019,'Neizmirene obaveze JLS'!$A$11:I$500,'prenos-P-R-N'!K$1,FALSE),"")))</f>
        <v/>
      </c>
      <c r="L1019" t="str">
        <f>IF(A1019=0,"",IF(A1019&lt;=A$1,+IF(VLOOKUP(A1019,'Rashodi- plan-izvršenje'!A$8:J$1500,M$1,FALSE)&gt;0,"Програмска активност","Пројекат"),IF(A1019&gt;A$2,+IF(VLOOKUP(A1019,'Neizmirene obaveze JLS'!A$8:J$2008,M$1,FALSE)&gt;0,"Програмска активност","Пројекат"),"")))</f>
        <v/>
      </c>
      <c r="M1019" s="87" t="str">
        <f>IF(A1019=0,"",IF($A1019&lt;=$A$1,+IF(VLOOKUP($A1019,'Rashodi- plan-izvršenje'!$A$8:$M$1500,10,FALSE)&gt;0,VLOOKUP($A1019,'Rashodi- plan-izvršenje'!$A$8:$M$1500,10,FALSE),VLOOKUP($A1019,'Rashodi- plan-izvršenje'!$A$8:$M$1500,12,FALSE)),+IF($A1019&gt;$A$2,IF(VLOOKUP($A1019,'Neizmirene obaveze JLS'!$A$8:$M$1500,10,FALSE)&gt;0,VLOOKUP($A1019,'Neizmirene obaveze JLS'!$A$11:$M$1500,10,FALSE),VLOOKUP($A1019,'Neizmirene obaveze JLS'!$A$11:$M$1500,12,FALSE)),0)))</f>
        <v/>
      </c>
      <c r="N1019" s="87" t="str">
        <f>IF(A1019=0,"",IF($A1019&lt;=$A$1,+IF(VLOOKUP(A1019,'Rashodi- plan-izvršenje'!$A$8:$M$1500,10,FALSE)&gt;0,VLOOKUP(A1019,'Rashodi- plan-izvršenje'!$A$8:$M$1500,11,FALSE),VLOOKUP(A1019,'Rashodi- plan-izvršenje'!$A$8:$M$1500,13,FALSE)),+IF($A1019&gt;$A$2,IF(VLOOKUP($A1019,'Neizmirene obaveze JLS'!$A$8:$M$1500,10,FALSE)&gt;0,VLOOKUP($A1019,'Neizmirene obaveze JLS'!$A$11:$M$1500,11,FALSE),VLOOKUP($A1019,'Neizmirene obaveze JLS'!$A$11:$M$1500,13,FALSE)),0)))</f>
        <v/>
      </c>
      <c r="O1019" s="87" t="str">
        <f>IF(A1019=0,"",IF($A1019&lt;=$A$1,VALUE(+VLOOKUP($A1019,'Rashodi- plan-izvršenje'!$A$8:N$1500,'prenos-P-R-N'!O$1,FALSE)),IF($A1019&lt;=A$2,VALUE(VLOOKUP($A1019,'Prihodi- plan-izvršenje'!$A$8:$H$500,6,FALSE)),VALUE(VLOOKUP($A1019,'Neizmirene obaveze JLS'!$A$8:$N$500,O$1,FALSE)))))</f>
        <v/>
      </c>
      <c r="P1019" s="87" t="str">
        <f>IF(A1019=0,"",IF(A1019=0,0,IF(A1019&gt;A$2,'šifarnik K-izvor'!G$3,+IF(Q1019&lt;700,+'šifarnik K-izvor'!G$2,'šifarnik K-izvor'!G$1))))</f>
        <v/>
      </c>
      <c r="Q1019" s="87">
        <f>IF($A1019&lt;=$A$1,VALUE(+VLOOKUP($A1019,'Rashodi- plan-izvršenje'!$A$8:O$1500,'prenos-P-R-N'!Q$1,FALSE)),IF($A1019&lt;=$A$2,VLOOKUP($A1019,'Prihodi- plan-izvršenje'!$A$4:$H$500,4,FALSE),IF($A1019&lt;=$A$3,VLOOKUP(A1019,'Neizmirene obaveze JLS'!$A$11:O$500,Q$1,FALSE),"")))</f>
        <v>0</v>
      </c>
      <c r="R1019" s="88">
        <f>IF($A1019&lt;=$A$1,VALUE(+VLOOKUP($A1019,'Rashodi- plan-izvršenje'!$A$8:P$1500,'prenos-P-R-N'!R$1,FALSE)),IF($A1019&lt;=$A$2,VLOOKUP($A1019,'Prihodi- plan-izvršenje'!$A$4:$H$500,7,FALSE),""))</f>
        <v>0</v>
      </c>
      <c r="S1019" s="88">
        <f>IF(A1019=0,0,IF($A1019&lt;=$A$1,VALUE(+VLOOKUP($A1019,'Rashodi- plan-izvršenje'!$A$8:Q$1500,'prenos-P-R-N'!S$1,FALSE)),IF($A1019&lt;=$A$2,VLOOKUP($A1019,'Prihodi- plan-izvršenje'!$A$4:$H$500,8,FALSE),0)))</f>
        <v>0</v>
      </c>
      <c r="T1019" s="88" t="str">
        <f>IF($A1019&gt;$A$2,VLOOKUP($A1019,'Neizmirene obaveze JLS'!$A$11:R$500,R$1,FALSE),"")</f>
        <v/>
      </c>
      <c r="U1019" s="88">
        <f>IF($A1019&gt;$A$2,VLOOKUP($A1019,'Neizmirene obaveze JLS'!$A$11:S$500,S$1,FALSE),0)</f>
        <v>0</v>
      </c>
      <c r="V1019" s="88">
        <f t="shared" si="93"/>
        <v>0</v>
      </c>
      <c r="W1019" s="74"/>
      <c r="X1019" s="74"/>
      <c r="Y1019" s="74"/>
      <c r="Z1019" s="74"/>
      <c r="AA1019" s="74">
        <v>0</v>
      </c>
      <c r="AB1019" s="74">
        <v>0</v>
      </c>
    </row>
    <row r="1020" spans="1:28">
      <c r="A1020" s="89">
        <f>IF(AND(COUNTIF(A$1:A$3,"&gt;0")=1,MAX(A$8:A1019)&lt;A$1),A1019+1,IF(AND(COUNTIF(A$1:A$3,"&gt;0")=2,MAX(A$8:A1019)&lt;A$2),A1019+1,IF(AND(COUNTIF(A$1:A$3,"&gt;0")=3,MAX(A$8:A1019)&lt;A$3),A1019+1,0)))</f>
        <v>0</v>
      </c>
      <c r="B1020" s="89" t="str">
        <f t="shared" si="91"/>
        <v/>
      </c>
      <c r="C1020" s="89" t="str">
        <f t="shared" si="92"/>
        <v/>
      </c>
      <c r="D1020" s="87" t="str">
        <f>IF($A1020=0,"",IF($A1020&lt;=$A$1,+VLOOKUP($A1020,'Rashodi- plan-izvršenje'!$A$8:B$1500,'prenos-P-R-N'!D$1,FALSE),IF($A1020&gt;$A$2,+VLOOKUP($A1020,'Neizmirene obaveze JLS'!$A$11:B$500,'prenos-P-R-N'!D$1,FALSE),"")))</f>
        <v/>
      </c>
      <c r="E1020" s="87" t="str">
        <f>IF($A1020=0,"",IF($A1020&lt;=$A$1,+VLOOKUP($A1020,'Rashodi- plan-izvršenje'!$A$8:C$1500,'prenos-P-R-N'!E$1,FALSE),IF($A1020&gt;$A$2,+VLOOKUP($A1020,'Neizmirene obaveze JLS'!$A$11:C$500,'prenos-P-R-N'!E$1,FALSE),"")))</f>
        <v/>
      </c>
      <c r="F1020" s="87" t="str">
        <f>IF($A1020=0,"",IF($A1020&lt;=$A$1,+VLOOKUP($A1020,'Rashodi- plan-izvršenje'!$A$8:D$1500,'prenos-P-R-N'!F$1,FALSE),IF($A1020&gt;$A$2,+VLOOKUP($A1020,'Neizmirene obaveze JLS'!$A$11:D$500,'prenos-P-R-N'!F$1,FALSE),"")))</f>
        <v/>
      </c>
      <c r="G1020" s="87" t="str">
        <f>IF($A1020=0,"",IF($A1020&lt;=$A$1,+VLOOKUP($A1020,'Rashodi- plan-izvršenje'!$A$8:E$1500,'prenos-P-R-N'!G$1,FALSE),IF($A1020&gt;$A$2,+VLOOKUP($A1020,'Neizmirene obaveze JLS'!$A$11:E$500,'prenos-P-R-N'!G$1,FALSE),"")))</f>
        <v/>
      </c>
      <c r="H1020" s="87" t="str">
        <f>IF($A1020=0,"",IF($A1020&lt;=$A$1,+VLOOKUP($A1020,'Rashodi- plan-izvršenje'!$A$8:F$1500,'prenos-P-R-N'!H$1,FALSE),IF($A1020&gt;$A$2,+VLOOKUP($A1020,'Neizmirene obaveze JLS'!$A$11:F$500,'prenos-P-R-N'!H$1,FALSE),"")))</f>
        <v/>
      </c>
      <c r="I1020" s="87" t="str">
        <f>IF($A1020=0,"",IF($A1020&lt;=$A$1,+VLOOKUP($A1020,'Rashodi- plan-izvršenje'!$A$8:G$1500,'prenos-P-R-N'!I$1,FALSE),IF($A1020&gt;$A$2,+VLOOKUP($A1020,'Neizmirene obaveze JLS'!$A$11:G$500,'prenos-P-R-N'!I$1,FALSE),"")))</f>
        <v/>
      </c>
      <c r="J1020" s="87" t="str">
        <f>IF($A1020=0,"",IF($A1020&lt;=$A$1,+VLOOKUP($A1020,'Rashodi- plan-izvršenje'!$A$8:H$1500,'prenos-P-R-N'!J$1,FALSE),IF($A1020&gt;$A$2,+VLOOKUP($A1020,'Neizmirene obaveze JLS'!$A$11:H$500,'prenos-P-R-N'!J$1,FALSE),"")))</f>
        <v/>
      </c>
      <c r="K1020" s="87" t="str">
        <f>IF($A1020=0,"",IF($A1020&lt;=$A$1,+VLOOKUP($A1020,'Rashodi- plan-izvršenje'!$A$8:I$1500,'prenos-P-R-N'!K$1,FALSE),IF($A1020&gt;$A$2,+VLOOKUP($A1020,'Neizmirene obaveze JLS'!$A$11:I$500,'prenos-P-R-N'!K$1,FALSE),"")))</f>
        <v/>
      </c>
      <c r="L1020" t="str">
        <f>IF(A1020=0,"",IF(A1020&lt;=A$1,+IF(VLOOKUP(A1020,'Rashodi- plan-izvršenje'!A$8:J$1500,M$1,FALSE)&gt;0,"Програмска активност","Пројекат"),IF(A1020&gt;A$2,+IF(VLOOKUP(A1020,'Neizmirene obaveze JLS'!A$8:J$2008,M$1,FALSE)&gt;0,"Програмска активност","Пројекат"),"")))</f>
        <v/>
      </c>
      <c r="M1020" s="87" t="str">
        <f>IF(A1020=0,"",IF($A1020&lt;=$A$1,+IF(VLOOKUP($A1020,'Rashodi- plan-izvršenje'!$A$8:$M$1500,10,FALSE)&gt;0,VLOOKUP($A1020,'Rashodi- plan-izvršenje'!$A$8:$M$1500,10,FALSE),VLOOKUP($A1020,'Rashodi- plan-izvršenje'!$A$8:$M$1500,12,FALSE)),+IF($A1020&gt;$A$2,IF(VLOOKUP($A1020,'Neizmirene obaveze JLS'!$A$8:$M$1500,10,FALSE)&gt;0,VLOOKUP($A1020,'Neizmirene obaveze JLS'!$A$11:$M$1500,10,FALSE),VLOOKUP($A1020,'Neizmirene obaveze JLS'!$A$11:$M$1500,12,FALSE)),0)))</f>
        <v/>
      </c>
      <c r="N1020" s="87" t="str">
        <f>IF(A1020=0,"",IF($A1020&lt;=$A$1,+IF(VLOOKUP(A1020,'Rashodi- plan-izvršenje'!$A$8:$M$1500,10,FALSE)&gt;0,VLOOKUP(A1020,'Rashodi- plan-izvršenje'!$A$8:$M$1500,11,FALSE),VLOOKUP(A1020,'Rashodi- plan-izvršenje'!$A$8:$M$1500,13,FALSE)),+IF($A1020&gt;$A$2,IF(VLOOKUP($A1020,'Neizmirene obaveze JLS'!$A$8:$M$1500,10,FALSE)&gt;0,VLOOKUP($A1020,'Neizmirene obaveze JLS'!$A$11:$M$1500,11,FALSE),VLOOKUP($A1020,'Neizmirene obaveze JLS'!$A$11:$M$1500,13,FALSE)),0)))</f>
        <v/>
      </c>
      <c r="O1020" s="87" t="str">
        <f>IF(A1020=0,"",IF($A1020&lt;=$A$1,VALUE(+VLOOKUP($A1020,'Rashodi- plan-izvršenje'!$A$8:N$1500,'prenos-P-R-N'!O$1,FALSE)),IF($A1020&lt;=A$2,VALUE(VLOOKUP($A1020,'Prihodi- plan-izvršenje'!$A$8:$H$500,6,FALSE)),VALUE(VLOOKUP($A1020,'Neizmirene obaveze JLS'!$A$8:$N$500,O$1,FALSE)))))</f>
        <v/>
      </c>
      <c r="P1020" s="87" t="str">
        <f>IF(A1020=0,"",IF(A1020=0,0,IF(A1020&gt;A$2,'šifarnik K-izvor'!G$3,+IF(Q1020&lt;700,+'šifarnik K-izvor'!G$2,'šifarnik K-izvor'!G$1))))</f>
        <v/>
      </c>
      <c r="Q1020" s="87">
        <f>IF($A1020&lt;=$A$1,VALUE(+VLOOKUP($A1020,'Rashodi- plan-izvršenje'!$A$8:O$1500,'prenos-P-R-N'!Q$1,FALSE)),IF($A1020&lt;=$A$2,VLOOKUP($A1020,'Prihodi- plan-izvršenje'!$A$4:$H$500,4,FALSE),IF($A1020&lt;=$A$3,VLOOKUP(A1020,'Neizmirene obaveze JLS'!$A$11:O$500,Q$1,FALSE),"")))</f>
        <v>0</v>
      </c>
      <c r="R1020" s="88">
        <f>IF($A1020&lt;=$A$1,VALUE(+VLOOKUP($A1020,'Rashodi- plan-izvršenje'!$A$8:P$1500,'prenos-P-R-N'!R$1,FALSE)),IF($A1020&lt;=$A$2,VLOOKUP($A1020,'Prihodi- plan-izvršenje'!$A$4:$H$500,7,FALSE),""))</f>
        <v>0</v>
      </c>
      <c r="S1020" s="88">
        <f>IF(A1020=0,0,IF($A1020&lt;=$A$1,VALUE(+VLOOKUP($A1020,'Rashodi- plan-izvršenje'!$A$8:Q$1500,'prenos-P-R-N'!S$1,FALSE)),IF($A1020&lt;=$A$2,VLOOKUP($A1020,'Prihodi- plan-izvršenje'!$A$4:$H$500,8,FALSE),0)))</f>
        <v>0</v>
      </c>
      <c r="T1020" s="88" t="str">
        <f>IF($A1020&gt;$A$2,VLOOKUP($A1020,'Neizmirene obaveze JLS'!$A$11:R$500,R$1,FALSE),"")</f>
        <v/>
      </c>
      <c r="U1020" s="88">
        <f>IF($A1020&gt;$A$2,VLOOKUP($A1020,'Neizmirene obaveze JLS'!$A$11:S$500,S$1,FALSE),0)</f>
        <v>0</v>
      </c>
      <c r="V1020" s="88">
        <f t="shared" si="93"/>
        <v>0</v>
      </c>
      <c r="W1020" s="74"/>
      <c r="X1020" s="74"/>
      <c r="Y1020" s="74"/>
      <c r="Z1020" s="74"/>
      <c r="AA1020" s="74">
        <v>0</v>
      </c>
      <c r="AB1020" s="74">
        <v>0</v>
      </c>
    </row>
    <row r="1021" spans="1:28">
      <c r="A1021" s="89">
        <f>IF(AND(COUNTIF(A$1:A$3,"&gt;0")=1,MAX(A$8:A1020)&lt;A$1),A1020+1,IF(AND(COUNTIF(A$1:A$3,"&gt;0")=2,MAX(A$8:A1020)&lt;A$2),A1020+1,IF(AND(COUNTIF(A$1:A$3,"&gt;0")=3,MAX(A$8:A1020)&lt;A$3),A1020+1,0)))</f>
        <v>0</v>
      </c>
      <c r="B1021" s="89" t="str">
        <f t="shared" si="91"/>
        <v/>
      </c>
      <c r="C1021" s="89" t="str">
        <f t="shared" si="92"/>
        <v/>
      </c>
      <c r="D1021" s="87" t="str">
        <f>IF($A1021=0,"",IF($A1021&lt;=$A$1,+VLOOKUP($A1021,'Rashodi- plan-izvršenje'!$A$8:B$1500,'prenos-P-R-N'!D$1,FALSE),IF($A1021&gt;$A$2,+VLOOKUP($A1021,'Neizmirene obaveze JLS'!$A$11:B$500,'prenos-P-R-N'!D$1,FALSE),"")))</f>
        <v/>
      </c>
      <c r="E1021" s="87" t="str">
        <f>IF($A1021=0,"",IF($A1021&lt;=$A$1,+VLOOKUP($A1021,'Rashodi- plan-izvršenje'!$A$8:C$1500,'prenos-P-R-N'!E$1,FALSE),IF($A1021&gt;$A$2,+VLOOKUP($A1021,'Neizmirene obaveze JLS'!$A$11:C$500,'prenos-P-R-N'!E$1,FALSE),"")))</f>
        <v/>
      </c>
      <c r="F1021" s="87" t="str">
        <f>IF($A1021=0,"",IF($A1021&lt;=$A$1,+VLOOKUP($A1021,'Rashodi- plan-izvršenje'!$A$8:D$1500,'prenos-P-R-N'!F$1,FALSE),IF($A1021&gt;$A$2,+VLOOKUP($A1021,'Neizmirene obaveze JLS'!$A$11:D$500,'prenos-P-R-N'!F$1,FALSE),"")))</f>
        <v/>
      </c>
      <c r="G1021" s="87" t="str">
        <f>IF($A1021=0,"",IF($A1021&lt;=$A$1,+VLOOKUP($A1021,'Rashodi- plan-izvršenje'!$A$8:E$1500,'prenos-P-R-N'!G$1,FALSE),IF($A1021&gt;$A$2,+VLOOKUP($A1021,'Neizmirene obaveze JLS'!$A$11:E$500,'prenos-P-R-N'!G$1,FALSE),"")))</f>
        <v/>
      </c>
      <c r="H1021" s="87" t="str">
        <f>IF($A1021=0,"",IF($A1021&lt;=$A$1,+VLOOKUP($A1021,'Rashodi- plan-izvršenje'!$A$8:F$1500,'prenos-P-R-N'!H$1,FALSE),IF($A1021&gt;$A$2,+VLOOKUP($A1021,'Neizmirene obaveze JLS'!$A$11:F$500,'prenos-P-R-N'!H$1,FALSE),"")))</f>
        <v/>
      </c>
      <c r="I1021" s="87" t="str">
        <f>IF($A1021=0,"",IF($A1021&lt;=$A$1,+VLOOKUP($A1021,'Rashodi- plan-izvršenje'!$A$8:G$1500,'prenos-P-R-N'!I$1,FALSE),IF($A1021&gt;$A$2,+VLOOKUP($A1021,'Neizmirene obaveze JLS'!$A$11:G$500,'prenos-P-R-N'!I$1,FALSE),"")))</f>
        <v/>
      </c>
      <c r="J1021" s="87" t="str">
        <f>IF($A1021=0,"",IF($A1021&lt;=$A$1,+VLOOKUP($A1021,'Rashodi- plan-izvršenje'!$A$8:H$1500,'prenos-P-R-N'!J$1,FALSE),IF($A1021&gt;$A$2,+VLOOKUP($A1021,'Neizmirene obaveze JLS'!$A$11:H$500,'prenos-P-R-N'!J$1,FALSE),"")))</f>
        <v/>
      </c>
      <c r="K1021" s="87" t="str">
        <f>IF($A1021=0,"",IF($A1021&lt;=$A$1,+VLOOKUP($A1021,'Rashodi- plan-izvršenje'!$A$8:I$1500,'prenos-P-R-N'!K$1,FALSE),IF($A1021&gt;$A$2,+VLOOKUP($A1021,'Neizmirene obaveze JLS'!$A$11:I$500,'prenos-P-R-N'!K$1,FALSE),"")))</f>
        <v/>
      </c>
      <c r="L1021" t="str">
        <f>IF(A1021=0,"",IF(A1021&lt;=A$1,+IF(VLOOKUP(A1021,'Rashodi- plan-izvršenje'!A$8:J$1500,M$1,FALSE)&gt;0,"Програмска активност","Пројекат"),IF(A1021&gt;A$2,+IF(VLOOKUP(A1021,'Neizmirene obaveze JLS'!A$8:J$2008,M$1,FALSE)&gt;0,"Програмска активност","Пројекат"),"")))</f>
        <v/>
      </c>
      <c r="M1021" s="87" t="str">
        <f>IF(A1021=0,"",IF($A1021&lt;=$A$1,+IF(VLOOKUP($A1021,'Rashodi- plan-izvršenje'!$A$8:$M$1500,10,FALSE)&gt;0,VLOOKUP($A1021,'Rashodi- plan-izvršenje'!$A$8:$M$1500,10,FALSE),VLOOKUP($A1021,'Rashodi- plan-izvršenje'!$A$8:$M$1500,12,FALSE)),+IF($A1021&gt;$A$2,IF(VLOOKUP($A1021,'Neizmirene obaveze JLS'!$A$8:$M$1500,10,FALSE)&gt;0,VLOOKUP($A1021,'Neizmirene obaveze JLS'!$A$11:$M$1500,10,FALSE),VLOOKUP($A1021,'Neizmirene obaveze JLS'!$A$11:$M$1500,12,FALSE)),0)))</f>
        <v/>
      </c>
      <c r="N1021" s="87" t="str">
        <f>IF(A1021=0,"",IF($A1021&lt;=$A$1,+IF(VLOOKUP(A1021,'Rashodi- plan-izvršenje'!$A$8:$M$1500,10,FALSE)&gt;0,VLOOKUP(A1021,'Rashodi- plan-izvršenje'!$A$8:$M$1500,11,FALSE),VLOOKUP(A1021,'Rashodi- plan-izvršenje'!$A$8:$M$1500,13,FALSE)),+IF($A1021&gt;$A$2,IF(VLOOKUP($A1021,'Neizmirene obaveze JLS'!$A$8:$M$1500,10,FALSE)&gt;0,VLOOKUP($A1021,'Neizmirene obaveze JLS'!$A$11:$M$1500,11,FALSE),VLOOKUP($A1021,'Neizmirene obaveze JLS'!$A$11:$M$1500,13,FALSE)),0)))</f>
        <v/>
      </c>
      <c r="O1021" s="87" t="str">
        <f>IF(A1021=0,"",IF($A1021&lt;=$A$1,VALUE(+VLOOKUP($A1021,'Rashodi- plan-izvršenje'!$A$8:N$1500,'prenos-P-R-N'!O$1,FALSE)),IF($A1021&lt;=A$2,VALUE(VLOOKUP($A1021,'Prihodi- plan-izvršenje'!$A$8:$H$500,6,FALSE)),VALUE(VLOOKUP($A1021,'Neizmirene obaveze JLS'!$A$8:$N$500,O$1,FALSE)))))</f>
        <v/>
      </c>
      <c r="P1021" s="87" t="str">
        <f>IF(A1021=0,"",IF(A1021=0,0,IF(A1021&gt;A$2,'šifarnik K-izvor'!G$3,+IF(Q1021&lt;700,+'šifarnik K-izvor'!G$2,'šifarnik K-izvor'!G$1))))</f>
        <v/>
      </c>
      <c r="Q1021" s="87">
        <f>IF($A1021&lt;=$A$1,VALUE(+VLOOKUP($A1021,'Rashodi- plan-izvršenje'!$A$8:O$1500,'prenos-P-R-N'!Q$1,FALSE)),IF($A1021&lt;=$A$2,VLOOKUP($A1021,'Prihodi- plan-izvršenje'!$A$4:$H$500,4,FALSE),IF($A1021&lt;=$A$3,VLOOKUP(A1021,'Neizmirene obaveze JLS'!$A$11:O$500,Q$1,FALSE),"")))</f>
        <v>0</v>
      </c>
      <c r="R1021" s="88">
        <f>IF($A1021&lt;=$A$1,VALUE(+VLOOKUP($A1021,'Rashodi- plan-izvršenje'!$A$8:P$1500,'prenos-P-R-N'!R$1,FALSE)),IF($A1021&lt;=$A$2,VLOOKUP($A1021,'Prihodi- plan-izvršenje'!$A$4:$H$500,7,FALSE),""))</f>
        <v>0</v>
      </c>
      <c r="S1021" s="88">
        <f>IF(A1021=0,0,IF($A1021&lt;=$A$1,VALUE(+VLOOKUP($A1021,'Rashodi- plan-izvršenje'!$A$8:Q$1500,'prenos-P-R-N'!S$1,FALSE)),IF($A1021&lt;=$A$2,VLOOKUP($A1021,'Prihodi- plan-izvršenje'!$A$4:$H$500,8,FALSE),0)))</f>
        <v>0</v>
      </c>
      <c r="T1021" s="88" t="str">
        <f>IF($A1021&gt;$A$2,VLOOKUP($A1021,'Neizmirene obaveze JLS'!$A$11:R$500,R$1,FALSE),"")</f>
        <v/>
      </c>
      <c r="U1021" s="88">
        <f>IF($A1021&gt;$A$2,VLOOKUP($A1021,'Neizmirene obaveze JLS'!$A$11:S$500,S$1,FALSE),0)</f>
        <v>0</v>
      </c>
      <c r="V1021" s="88">
        <f t="shared" si="93"/>
        <v>0</v>
      </c>
      <c r="W1021" s="74"/>
      <c r="X1021" s="74"/>
      <c r="Y1021" s="74"/>
      <c r="Z1021" s="74"/>
      <c r="AA1021" s="74">
        <v>0</v>
      </c>
      <c r="AB1021" s="74">
        <v>0</v>
      </c>
    </row>
    <row r="1022" spans="1:28">
      <c r="A1022" s="89">
        <f>IF(AND(COUNTIF(A$1:A$3,"&gt;0")=1,MAX(A$8:A1021)&lt;A$1),A1021+1,IF(AND(COUNTIF(A$1:A$3,"&gt;0")=2,MAX(A$8:A1021)&lt;A$2),A1021+1,IF(AND(COUNTIF(A$1:A$3,"&gt;0")=3,MAX(A$8:A1021)&lt;A$3),A1021+1,0)))</f>
        <v>0</v>
      </c>
      <c r="B1022" s="89" t="str">
        <f t="shared" si="91"/>
        <v/>
      </c>
      <c r="C1022" s="89" t="str">
        <f t="shared" si="92"/>
        <v/>
      </c>
      <c r="D1022" s="87" t="str">
        <f>IF($A1022=0,"",IF($A1022&lt;=$A$1,+VLOOKUP($A1022,'Rashodi- plan-izvršenje'!$A$8:B$1500,'prenos-P-R-N'!D$1,FALSE),IF($A1022&gt;$A$2,+VLOOKUP($A1022,'Neizmirene obaveze JLS'!$A$11:B$500,'prenos-P-R-N'!D$1,FALSE),"")))</f>
        <v/>
      </c>
      <c r="E1022" s="87" t="str">
        <f>IF($A1022=0,"",IF($A1022&lt;=$A$1,+VLOOKUP($A1022,'Rashodi- plan-izvršenje'!$A$8:C$1500,'prenos-P-R-N'!E$1,FALSE),IF($A1022&gt;$A$2,+VLOOKUP($A1022,'Neizmirene obaveze JLS'!$A$11:C$500,'prenos-P-R-N'!E$1,FALSE),"")))</f>
        <v/>
      </c>
      <c r="F1022" s="87" t="str">
        <f>IF($A1022=0,"",IF($A1022&lt;=$A$1,+VLOOKUP($A1022,'Rashodi- plan-izvršenje'!$A$8:D$1500,'prenos-P-R-N'!F$1,FALSE),IF($A1022&gt;$A$2,+VLOOKUP($A1022,'Neizmirene obaveze JLS'!$A$11:D$500,'prenos-P-R-N'!F$1,FALSE),"")))</f>
        <v/>
      </c>
      <c r="G1022" s="87" t="str">
        <f>IF($A1022=0,"",IF($A1022&lt;=$A$1,+VLOOKUP($A1022,'Rashodi- plan-izvršenje'!$A$8:E$1500,'prenos-P-R-N'!G$1,FALSE),IF($A1022&gt;$A$2,+VLOOKUP($A1022,'Neizmirene obaveze JLS'!$A$11:E$500,'prenos-P-R-N'!G$1,FALSE),"")))</f>
        <v/>
      </c>
      <c r="H1022" s="87" t="str">
        <f>IF($A1022=0,"",IF($A1022&lt;=$A$1,+VLOOKUP($A1022,'Rashodi- plan-izvršenje'!$A$8:F$1500,'prenos-P-R-N'!H$1,FALSE),IF($A1022&gt;$A$2,+VLOOKUP($A1022,'Neizmirene obaveze JLS'!$A$11:F$500,'prenos-P-R-N'!H$1,FALSE),"")))</f>
        <v/>
      </c>
      <c r="I1022" s="87" t="str">
        <f>IF($A1022=0,"",IF($A1022&lt;=$A$1,+VLOOKUP($A1022,'Rashodi- plan-izvršenje'!$A$8:G$1500,'prenos-P-R-N'!I$1,FALSE),IF($A1022&gt;$A$2,+VLOOKUP($A1022,'Neizmirene obaveze JLS'!$A$11:G$500,'prenos-P-R-N'!I$1,FALSE),"")))</f>
        <v/>
      </c>
      <c r="J1022" s="87" t="str">
        <f>IF($A1022=0,"",IF($A1022&lt;=$A$1,+VLOOKUP($A1022,'Rashodi- plan-izvršenje'!$A$8:H$1500,'prenos-P-R-N'!J$1,FALSE),IF($A1022&gt;$A$2,+VLOOKUP($A1022,'Neizmirene obaveze JLS'!$A$11:H$500,'prenos-P-R-N'!J$1,FALSE),"")))</f>
        <v/>
      </c>
      <c r="K1022" s="87" t="str">
        <f>IF($A1022=0,"",IF($A1022&lt;=$A$1,+VLOOKUP($A1022,'Rashodi- plan-izvršenje'!$A$8:I$1500,'prenos-P-R-N'!K$1,FALSE),IF($A1022&gt;$A$2,+VLOOKUP($A1022,'Neizmirene obaveze JLS'!$A$11:I$500,'prenos-P-R-N'!K$1,FALSE),"")))</f>
        <v/>
      </c>
      <c r="L1022" t="str">
        <f>IF(A1022=0,"",IF(A1022&lt;=A$1,+IF(VLOOKUP(A1022,'Rashodi- plan-izvršenje'!A$8:J$1500,M$1,FALSE)&gt;0,"Програмска активност","Пројекат"),IF(A1022&gt;A$2,+IF(VLOOKUP(A1022,'Neizmirene obaveze JLS'!A$8:J$2008,M$1,FALSE)&gt;0,"Програмска активност","Пројекат"),"")))</f>
        <v/>
      </c>
      <c r="M1022" s="87" t="str">
        <f>IF(A1022=0,"",IF($A1022&lt;=$A$1,+IF(VLOOKUP($A1022,'Rashodi- plan-izvršenje'!$A$8:$M$1500,10,FALSE)&gt;0,VLOOKUP($A1022,'Rashodi- plan-izvršenje'!$A$8:$M$1500,10,FALSE),VLOOKUP($A1022,'Rashodi- plan-izvršenje'!$A$8:$M$1500,12,FALSE)),+IF($A1022&gt;$A$2,IF(VLOOKUP($A1022,'Neizmirene obaveze JLS'!$A$8:$M$1500,10,FALSE)&gt;0,VLOOKUP($A1022,'Neizmirene obaveze JLS'!$A$11:$M$1500,10,FALSE),VLOOKUP($A1022,'Neizmirene obaveze JLS'!$A$11:$M$1500,12,FALSE)),0)))</f>
        <v/>
      </c>
      <c r="N1022" s="87" t="str">
        <f>IF(A1022=0,"",IF($A1022&lt;=$A$1,+IF(VLOOKUP(A1022,'Rashodi- plan-izvršenje'!$A$8:$M$1500,10,FALSE)&gt;0,VLOOKUP(A1022,'Rashodi- plan-izvršenje'!$A$8:$M$1500,11,FALSE),VLOOKUP(A1022,'Rashodi- plan-izvršenje'!$A$8:$M$1500,13,FALSE)),+IF($A1022&gt;$A$2,IF(VLOOKUP($A1022,'Neizmirene obaveze JLS'!$A$8:$M$1500,10,FALSE)&gt;0,VLOOKUP($A1022,'Neizmirene obaveze JLS'!$A$11:$M$1500,11,FALSE),VLOOKUP($A1022,'Neizmirene obaveze JLS'!$A$11:$M$1500,13,FALSE)),0)))</f>
        <v/>
      </c>
      <c r="O1022" s="87" t="str">
        <f>IF(A1022=0,"",IF($A1022&lt;=$A$1,VALUE(+VLOOKUP($A1022,'Rashodi- plan-izvršenje'!$A$8:N$1500,'prenos-P-R-N'!O$1,FALSE)),IF($A1022&lt;=A$2,VALUE(VLOOKUP($A1022,'Prihodi- plan-izvršenje'!$A$8:$H$500,6,FALSE)),VALUE(VLOOKUP($A1022,'Neizmirene obaveze JLS'!$A$8:$N$500,O$1,FALSE)))))</f>
        <v/>
      </c>
      <c r="P1022" s="87" t="str">
        <f>IF(A1022=0,"",IF(A1022=0,0,IF(A1022&gt;A$2,'šifarnik K-izvor'!G$3,+IF(Q1022&lt;700,+'šifarnik K-izvor'!G$2,'šifarnik K-izvor'!G$1))))</f>
        <v/>
      </c>
      <c r="Q1022" s="87">
        <f>IF($A1022&lt;=$A$1,VALUE(+VLOOKUP($A1022,'Rashodi- plan-izvršenje'!$A$8:O$1500,'prenos-P-R-N'!Q$1,FALSE)),IF($A1022&lt;=$A$2,VLOOKUP($A1022,'Prihodi- plan-izvršenje'!$A$4:$H$500,4,FALSE),IF($A1022&lt;=$A$3,VLOOKUP(A1022,'Neizmirene obaveze JLS'!$A$11:O$500,Q$1,FALSE),"")))</f>
        <v>0</v>
      </c>
      <c r="R1022" s="88">
        <f>IF($A1022&lt;=$A$1,VALUE(+VLOOKUP($A1022,'Rashodi- plan-izvršenje'!$A$8:P$1500,'prenos-P-R-N'!R$1,FALSE)),IF($A1022&lt;=$A$2,VLOOKUP($A1022,'Prihodi- plan-izvršenje'!$A$4:$H$500,7,FALSE),""))</f>
        <v>0</v>
      </c>
      <c r="S1022" s="88">
        <f>IF(A1022=0,0,IF($A1022&lt;=$A$1,VALUE(+VLOOKUP($A1022,'Rashodi- plan-izvršenje'!$A$8:Q$1500,'prenos-P-R-N'!S$1,FALSE)),IF($A1022&lt;=$A$2,VLOOKUP($A1022,'Prihodi- plan-izvršenje'!$A$4:$H$500,8,FALSE),0)))</f>
        <v>0</v>
      </c>
      <c r="T1022" s="88" t="str">
        <f>IF($A1022&gt;$A$2,VLOOKUP($A1022,'Neizmirene obaveze JLS'!$A$11:R$500,R$1,FALSE),"")</f>
        <v/>
      </c>
      <c r="U1022" s="88">
        <f>IF($A1022&gt;$A$2,VLOOKUP($A1022,'Neizmirene obaveze JLS'!$A$11:S$500,S$1,FALSE),0)</f>
        <v>0</v>
      </c>
      <c r="V1022" s="88">
        <f t="shared" si="93"/>
        <v>0</v>
      </c>
      <c r="W1022" s="74"/>
      <c r="X1022" s="74"/>
      <c r="Y1022" s="74"/>
      <c r="Z1022" s="74"/>
      <c r="AA1022" s="74">
        <v>0</v>
      </c>
      <c r="AB1022" s="74">
        <v>0</v>
      </c>
    </row>
    <row r="1023" spans="1:28">
      <c r="A1023" s="89">
        <f>IF(AND(COUNTIF(A$1:A$3,"&gt;0")=1,MAX(A$8:A1022)&lt;A$1),A1022+1,IF(AND(COUNTIF(A$1:A$3,"&gt;0")=2,MAX(A$8:A1022)&lt;A$2),A1022+1,IF(AND(COUNTIF(A$1:A$3,"&gt;0")=3,MAX(A$8:A1022)&lt;A$3),A1022+1,0)))</f>
        <v>0</v>
      </c>
      <c r="B1023" s="89" t="str">
        <f t="shared" si="91"/>
        <v/>
      </c>
      <c r="C1023" s="89" t="str">
        <f t="shared" si="92"/>
        <v/>
      </c>
      <c r="D1023" s="87" t="str">
        <f>IF($A1023=0,"",IF($A1023&lt;=$A$1,+VLOOKUP($A1023,'Rashodi- plan-izvršenje'!$A$8:B$1500,'prenos-P-R-N'!D$1,FALSE),IF($A1023&gt;$A$2,+VLOOKUP($A1023,'Neizmirene obaveze JLS'!$A$11:B$500,'prenos-P-R-N'!D$1,FALSE),"")))</f>
        <v/>
      </c>
      <c r="E1023" s="87" t="str">
        <f>IF($A1023=0,"",IF($A1023&lt;=$A$1,+VLOOKUP($A1023,'Rashodi- plan-izvršenje'!$A$8:C$1500,'prenos-P-R-N'!E$1,FALSE),IF($A1023&gt;$A$2,+VLOOKUP($A1023,'Neizmirene obaveze JLS'!$A$11:C$500,'prenos-P-R-N'!E$1,FALSE),"")))</f>
        <v/>
      </c>
      <c r="F1023" s="87" t="str">
        <f>IF($A1023=0,"",IF($A1023&lt;=$A$1,+VLOOKUP($A1023,'Rashodi- plan-izvršenje'!$A$8:D$1500,'prenos-P-R-N'!F$1,FALSE),IF($A1023&gt;$A$2,+VLOOKUP($A1023,'Neizmirene obaveze JLS'!$A$11:D$500,'prenos-P-R-N'!F$1,FALSE),"")))</f>
        <v/>
      </c>
      <c r="G1023" s="87" t="str">
        <f>IF($A1023=0,"",IF($A1023&lt;=$A$1,+VLOOKUP($A1023,'Rashodi- plan-izvršenje'!$A$8:E$1500,'prenos-P-R-N'!G$1,FALSE),IF($A1023&gt;$A$2,+VLOOKUP($A1023,'Neizmirene obaveze JLS'!$A$11:E$500,'prenos-P-R-N'!G$1,FALSE),"")))</f>
        <v/>
      </c>
      <c r="H1023" s="87" t="str">
        <f>IF($A1023=0,"",IF($A1023&lt;=$A$1,+VLOOKUP($A1023,'Rashodi- plan-izvršenje'!$A$8:F$1500,'prenos-P-R-N'!H$1,FALSE),IF($A1023&gt;$A$2,+VLOOKUP($A1023,'Neizmirene obaveze JLS'!$A$11:F$500,'prenos-P-R-N'!H$1,FALSE),"")))</f>
        <v/>
      </c>
      <c r="I1023" s="87" t="str">
        <f>IF($A1023=0,"",IF($A1023&lt;=$A$1,+VLOOKUP($A1023,'Rashodi- plan-izvršenje'!$A$8:G$1500,'prenos-P-R-N'!I$1,FALSE),IF($A1023&gt;$A$2,+VLOOKUP($A1023,'Neizmirene obaveze JLS'!$A$11:G$500,'prenos-P-R-N'!I$1,FALSE),"")))</f>
        <v/>
      </c>
      <c r="J1023" s="87" t="str">
        <f>IF($A1023=0,"",IF($A1023&lt;=$A$1,+VLOOKUP($A1023,'Rashodi- plan-izvršenje'!$A$8:H$1500,'prenos-P-R-N'!J$1,FALSE),IF($A1023&gt;$A$2,+VLOOKUP($A1023,'Neizmirene obaveze JLS'!$A$11:H$500,'prenos-P-R-N'!J$1,FALSE),"")))</f>
        <v/>
      </c>
      <c r="K1023" s="87" t="str">
        <f>IF($A1023=0,"",IF($A1023&lt;=$A$1,+VLOOKUP($A1023,'Rashodi- plan-izvršenje'!$A$8:I$1500,'prenos-P-R-N'!K$1,FALSE),IF($A1023&gt;$A$2,+VLOOKUP($A1023,'Neizmirene obaveze JLS'!$A$11:I$500,'prenos-P-R-N'!K$1,FALSE),"")))</f>
        <v/>
      </c>
      <c r="L1023" t="str">
        <f>IF(A1023=0,"",IF(A1023&lt;=A$1,+IF(VLOOKUP(A1023,'Rashodi- plan-izvršenje'!A$8:J$1500,M$1,FALSE)&gt;0,"Програмска активност","Пројекат"),IF(A1023&gt;A$2,+IF(VLOOKUP(A1023,'Neizmirene obaveze JLS'!A$8:J$2008,M$1,FALSE)&gt;0,"Програмска активност","Пројекат"),"")))</f>
        <v/>
      </c>
      <c r="M1023" s="87" t="str">
        <f>IF(A1023=0,"",IF($A1023&lt;=$A$1,+IF(VLOOKUP($A1023,'Rashodi- plan-izvršenje'!$A$8:$M$1500,10,FALSE)&gt;0,VLOOKUP($A1023,'Rashodi- plan-izvršenje'!$A$8:$M$1500,10,FALSE),VLOOKUP($A1023,'Rashodi- plan-izvršenje'!$A$8:$M$1500,12,FALSE)),+IF($A1023&gt;$A$2,IF(VLOOKUP($A1023,'Neizmirene obaveze JLS'!$A$8:$M$1500,10,FALSE)&gt;0,VLOOKUP($A1023,'Neizmirene obaveze JLS'!$A$11:$M$1500,10,FALSE),VLOOKUP($A1023,'Neizmirene obaveze JLS'!$A$11:$M$1500,12,FALSE)),0)))</f>
        <v/>
      </c>
      <c r="N1023" s="87" t="str">
        <f>IF(A1023=0,"",IF($A1023&lt;=$A$1,+IF(VLOOKUP(A1023,'Rashodi- plan-izvršenje'!$A$8:$M$1500,10,FALSE)&gt;0,VLOOKUP(A1023,'Rashodi- plan-izvršenje'!$A$8:$M$1500,11,FALSE),VLOOKUP(A1023,'Rashodi- plan-izvršenje'!$A$8:$M$1500,13,FALSE)),+IF($A1023&gt;$A$2,IF(VLOOKUP($A1023,'Neizmirene obaveze JLS'!$A$8:$M$1500,10,FALSE)&gt;0,VLOOKUP($A1023,'Neizmirene obaveze JLS'!$A$11:$M$1500,11,FALSE),VLOOKUP($A1023,'Neizmirene obaveze JLS'!$A$11:$M$1500,13,FALSE)),0)))</f>
        <v/>
      </c>
      <c r="O1023" s="87" t="str">
        <f>IF(A1023=0,"",IF($A1023&lt;=$A$1,VALUE(+VLOOKUP($A1023,'Rashodi- plan-izvršenje'!$A$8:N$1500,'prenos-P-R-N'!O$1,FALSE)),IF($A1023&lt;=A$2,VALUE(VLOOKUP($A1023,'Prihodi- plan-izvršenje'!$A$8:$H$500,6,FALSE)),VALUE(VLOOKUP($A1023,'Neizmirene obaveze JLS'!$A$8:$N$500,O$1,FALSE)))))</f>
        <v/>
      </c>
      <c r="P1023" s="87" t="str">
        <f>IF(A1023=0,"",IF(A1023=0,0,IF(A1023&gt;A$2,'šifarnik K-izvor'!G$3,+IF(Q1023&lt;700,+'šifarnik K-izvor'!G$2,'šifarnik K-izvor'!G$1))))</f>
        <v/>
      </c>
      <c r="Q1023" s="87">
        <f>IF($A1023&lt;=$A$1,VALUE(+VLOOKUP($A1023,'Rashodi- plan-izvršenje'!$A$8:O$1500,'prenos-P-R-N'!Q$1,FALSE)),IF($A1023&lt;=$A$2,VLOOKUP($A1023,'Prihodi- plan-izvršenje'!$A$4:$H$500,4,FALSE),IF($A1023&lt;=$A$3,VLOOKUP(A1023,'Neizmirene obaveze JLS'!$A$11:O$500,Q$1,FALSE),"")))</f>
        <v>0</v>
      </c>
      <c r="R1023" s="88">
        <f>IF($A1023&lt;=$A$1,VALUE(+VLOOKUP($A1023,'Rashodi- plan-izvršenje'!$A$8:P$1500,'prenos-P-R-N'!R$1,FALSE)),IF($A1023&lt;=$A$2,VLOOKUP($A1023,'Prihodi- plan-izvršenje'!$A$4:$H$500,7,FALSE),""))</f>
        <v>0</v>
      </c>
      <c r="S1023" s="88">
        <f>IF(A1023=0,0,IF($A1023&lt;=$A$1,VALUE(+VLOOKUP($A1023,'Rashodi- plan-izvršenje'!$A$8:Q$1500,'prenos-P-R-N'!S$1,FALSE)),IF($A1023&lt;=$A$2,VLOOKUP($A1023,'Prihodi- plan-izvršenje'!$A$4:$H$500,8,FALSE),0)))</f>
        <v>0</v>
      </c>
      <c r="T1023" s="88" t="str">
        <f>IF($A1023&gt;$A$2,VLOOKUP($A1023,'Neizmirene obaveze JLS'!$A$11:R$500,R$1,FALSE),"")</f>
        <v/>
      </c>
      <c r="U1023" s="88">
        <f>IF($A1023&gt;$A$2,VLOOKUP($A1023,'Neizmirene obaveze JLS'!$A$11:S$500,S$1,FALSE),0)</f>
        <v>0</v>
      </c>
      <c r="V1023" s="88">
        <f t="shared" si="93"/>
        <v>0</v>
      </c>
      <c r="W1023" s="74"/>
      <c r="X1023" s="74"/>
      <c r="Y1023" s="74"/>
      <c r="Z1023" s="74"/>
      <c r="AA1023" s="74">
        <v>0</v>
      </c>
      <c r="AB1023" s="74">
        <v>0</v>
      </c>
    </row>
    <row r="1024" spans="1:28">
      <c r="A1024" s="89">
        <f>IF(AND(COUNTIF(A$1:A$3,"&gt;0")=1,MAX(A$8:A1023)&lt;A$1),A1023+1,IF(AND(COUNTIF(A$1:A$3,"&gt;0")=2,MAX(A$8:A1023)&lt;A$2),A1023+1,IF(AND(COUNTIF(A$1:A$3,"&gt;0")=3,MAX(A$8:A1023)&lt;A$3),A1023+1,0)))</f>
        <v>0</v>
      </c>
      <c r="B1024" s="89" t="str">
        <f t="shared" si="91"/>
        <v/>
      </c>
      <c r="C1024" s="89" t="str">
        <f t="shared" si="92"/>
        <v/>
      </c>
      <c r="D1024" s="87" t="str">
        <f>IF($A1024=0,"",IF($A1024&lt;=$A$1,+VLOOKUP($A1024,'Rashodi- plan-izvršenje'!$A$8:B$1500,'prenos-P-R-N'!D$1,FALSE),IF($A1024&gt;$A$2,+VLOOKUP($A1024,'Neizmirene obaveze JLS'!$A$11:B$500,'prenos-P-R-N'!D$1,FALSE),"")))</f>
        <v/>
      </c>
      <c r="E1024" s="87" t="str">
        <f>IF($A1024=0,"",IF($A1024&lt;=$A$1,+VLOOKUP($A1024,'Rashodi- plan-izvršenje'!$A$8:C$1500,'prenos-P-R-N'!E$1,FALSE),IF($A1024&gt;$A$2,+VLOOKUP($A1024,'Neizmirene obaveze JLS'!$A$11:C$500,'prenos-P-R-N'!E$1,FALSE),"")))</f>
        <v/>
      </c>
      <c r="F1024" s="87" t="str">
        <f>IF($A1024=0,"",IF($A1024&lt;=$A$1,+VLOOKUP($A1024,'Rashodi- plan-izvršenje'!$A$8:D$1500,'prenos-P-R-N'!F$1,FALSE),IF($A1024&gt;$A$2,+VLOOKUP($A1024,'Neizmirene obaveze JLS'!$A$11:D$500,'prenos-P-R-N'!F$1,FALSE),"")))</f>
        <v/>
      </c>
      <c r="G1024" s="87" t="str">
        <f>IF($A1024=0,"",IF($A1024&lt;=$A$1,+VLOOKUP($A1024,'Rashodi- plan-izvršenje'!$A$8:E$1500,'prenos-P-R-N'!G$1,FALSE),IF($A1024&gt;$A$2,+VLOOKUP($A1024,'Neizmirene obaveze JLS'!$A$11:E$500,'prenos-P-R-N'!G$1,FALSE),"")))</f>
        <v/>
      </c>
      <c r="H1024" s="87" t="str">
        <f>IF($A1024=0,"",IF($A1024&lt;=$A$1,+VLOOKUP($A1024,'Rashodi- plan-izvršenje'!$A$8:F$1500,'prenos-P-R-N'!H$1,FALSE),IF($A1024&gt;$A$2,+VLOOKUP($A1024,'Neizmirene obaveze JLS'!$A$11:F$500,'prenos-P-R-N'!H$1,FALSE),"")))</f>
        <v/>
      </c>
      <c r="I1024" s="87" t="str">
        <f>IF($A1024=0,"",IF($A1024&lt;=$A$1,+VLOOKUP($A1024,'Rashodi- plan-izvršenje'!$A$8:G$1500,'prenos-P-R-N'!I$1,FALSE),IF($A1024&gt;$A$2,+VLOOKUP($A1024,'Neizmirene obaveze JLS'!$A$11:G$500,'prenos-P-R-N'!I$1,FALSE),"")))</f>
        <v/>
      </c>
      <c r="J1024" s="87" t="str">
        <f>IF($A1024=0,"",IF($A1024&lt;=$A$1,+VLOOKUP($A1024,'Rashodi- plan-izvršenje'!$A$8:H$1500,'prenos-P-R-N'!J$1,FALSE),IF($A1024&gt;$A$2,+VLOOKUP($A1024,'Neizmirene obaveze JLS'!$A$11:H$500,'prenos-P-R-N'!J$1,FALSE),"")))</f>
        <v/>
      </c>
      <c r="K1024" s="87" t="str">
        <f>IF($A1024=0,"",IF($A1024&lt;=$A$1,+VLOOKUP($A1024,'Rashodi- plan-izvršenje'!$A$8:I$1500,'prenos-P-R-N'!K$1,FALSE),IF($A1024&gt;$A$2,+VLOOKUP($A1024,'Neizmirene obaveze JLS'!$A$11:I$500,'prenos-P-R-N'!K$1,FALSE),"")))</f>
        <v/>
      </c>
      <c r="L1024" t="str">
        <f>IF(A1024=0,"",IF(A1024&lt;=A$1,+IF(VLOOKUP(A1024,'Rashodi- plan-izvršenje'!A$8:J$1500,M$1,FALSE)&gt;0,"Програмска активност","Пројекат"),IF(A1024&gt;A$2,+IF(VLOOKUP(A1024,'Neizmirene obaveze JLS'!A$8:J$2008,M$1,FALSE)&gt;0,"Програмска активност","Пројекат"),"")))</f>
        <v/>
      </c>
      <c r="M1024" s="87" t="str">
        <f>IF(A1024=0,"",IF($A1024&lt;=$A$1,+IF(VLOOKUP($A1024,'Rashodi- plan-izvršenje'!$A$8:$M$1500,10,FALSE)&gt;0,VLOOKUP($A1024,'Rashodi- plan-izvršenje'!$A$8:$M$1500,10,FALSE),VLOOKUP($A1024,'Rashodi- plan-izvršenje'!$A$8:$M$1500,12,FALSE)),+IF($A1024&gt;$A$2,IF(VLOOKUP($A1024,'Neizmirene obaveze JLS'!$A$8:$M$1500,10,FALSE)&gt;0,VLOOKUP($A1024,'Neizmirene obaveze JLS'!$A$11:$M$1500,10,FALSE),VLOOKUP($A1024,'Neizmirene obaveze JLS'!$A$11:$M$1500,12,FALSE)),0)))</f>
        <v/>
      </c>
      <c r="N1024" s="87" t="str">
        <f>IF(A1024=0,"",IF($A1024&lt;=$A$1,+IF(VLOOKUP(A1024,'Rashodi- plan-izvršenje'!$A$8:$M$1500,10,FALSE)&gt;0,VLOOKUP(A1024,'Rashodi- plan-izvršenje'!$A$8:$M$1500,11,FALSE),VLOOKUP(A1024,'Rashodi- plan-izvršenje'!$A$8:$M$1500,13,FALSE)),+IF($A1024&gt;$A$2,IF(VLOOKUP($A1024,'Neizmirene obaveze JLS'!$A$8:$M$1500,10,FALSE)&gt;0,VLOOKUP($A1024,'Neizmirene obaveze JLS'!$A$11:$M$1500,11,FALSE),VLOOKUP($A1024,'Neizmirene obaveze JLS'!$A$11:$M$1500,13,FALSE)),0)))</f>
        <v/>
      </c>
      <c r="O1024" s="87" t="str">
        <f>IF(A1024=0,"",IF($A1024&lt;=$A$1,VALUE(+VLOOKUP($A1024,'Rashodi- plan-izvršenje'!$A$8:N$1500,'prenos-P-R-N'!O$1,FALSE)),IF($A1024&lt;=A$2,VALUE(VLOOKUP($A1024,'Prihodi- plan-izvršenje'!$A$8:$H$500,6,FALSE)),VALUE(VLOOKUP($A1024,'Neizmirene obaveze JLS'!$A$8:$N$500,O$1,FALSE)))))</f>
        <v/>
      </c>
      <c r="P1024" s="87" t="str">
        <f>IF(A1024=0,"",IF(A1024=0,0,IF(A1024&gt;A$2,'šifarnik K-izvor'!G$3,+IF(Q1024&lt;700,+'šifarnik K-izvor'!G$2,'šifarnik K-izvor'!G$1))))</f>
        <v/>
      </c>
      <c r="Q1024" s="87">
        <f>IF($A1024&lt;=$A$1,VALUE(+VLOOKUP($A1024,'Rashodi- plan-izvršenje'!$A$8:O$1500,'prenos-P-R-N'!Q$1,FALSE)),IF($A1024&lt;=$A$2,VLOOKUP($A1024,'Prihodi- plan-izvršenje'!$A$4:$H$500,4,FALSE),IF($A1024&lt;=$A$3,VLOOKUP(A1024,'Neizmirene obaveze JLS'!$A$11:O$500,Q$1,FALSE),"")))</f>
        <v>0</v>
      </c>
      <c r="R1024" s="88">
        <f>IF($A1024&lt;=$A$1,VALUE(+VLOOKUP($A1024,'Rashodi- plan-izvršenje'!$A$8:P$1500,'prenos-P-R-N'!R$1,FALSE)),IF($A1024&lt;=$A$2,VLOOKUP($A1024,'Prihodi- plan-izvršenje'!$A$4:$H$500,7,FALSE),""))</f>
        <v>0</v>
      </c>
      <c r="S1024" s="88">
        <f>IF(A1024=0,0,IF($A1024&lt;=$A$1,VALUE(+VLOOKUP($A1024,'Rashodi- plan-izvršenje'!$A$8:Q$1500,'prenos-P-R-N'!S$1,FALSE)),IF($A1024&lt;=$A$2,VLOOKUP($A1024,'Prihodi- plan-izvršenje'!$A$4:$H$500,8,FALSE),0)))</f>
        <v>0</v>
      </c>
      <c r="T1024" s="88" t="str">
        <f>IF($A1024&gt;$A$2,VLOOKUP($A1024,'Neizmirene obaveze JLS'!$A$11:R$500,R$1,FALSE),"")</f>
        <v/>
      </c>
      <c r="U1024" s="88">
        <f>IF($A1024&gt;$A$2,VLOOKUP($A1024,'Neizmirene obaveze JLS'!$A$11:S$500,S$1,FALSE),0)</f>
        <v>0</v>
      </c>
      <c r="V1024" s="88">
        <f t="shared" si="93"/>
        <v>0</v>
      </c>
      <c r="W1024" s="74"/>
      <c r="X1024" s="74"/>
      <c r="Y1024" s="74"/>
      <c r="Z1024" s="74"/>
      <c r="AA1024" s="74">
        <v>0</v>
      </c>
      <c r="AB1024" s="74">
        <v>0</v>
      </c>
    </row>
    <row r="1025" spans="1:28">
      <c r="A1025" s="89">
        <f>IF(AND(COUNTIF(A$1:A$3,"&gt;0")=1,MAX(A$8:A1024)&lt;A$1),A1024+1,IF(AND(COUNTIF(A$1:A$3,"&gt;0")=2,MAX(A$8:A1024)&lt;A$2),A1024+1,IF(AND(COUNTIF(A$1:A$3,"&gt;0")=3,MAX(A$8:A1024)&lt;A$3),A1024+1,0)))</f>
        <v>0</v>
      </c>
      <c r="B1025" s="89" t="str">
        <f t="shared" si="91"/>
        <v/>
      </c>
      <c r="C1025" s="89" t="str">
        <f t="shared" si="92"/>
        <v/>
      </c>
      <c r="D1025" s="87" t="str">
        <f>IF($A1025=0,"",IF($A1025&lt;=$A$1,+VLOOKUP($A1025,'Rashodi- plan-izvršenje'!$A$8:B$1500,'prenos-P-R-N'!D$1,FALSE),IF($A1025&gt;$A$2,+VLOOKUP($A1025,'Neizmirene obaveze JLS'!$A$11:B$500,'prenos-P-R-N'!D$1,FALSE),"")))</f>
        <v/>
      </c>
      <c r="E1025" s="87" t="str">
        <f>IF($A1025=0,"",IF($A1025&lt;=$A$1,+VLOOKUP($A1025,'Rashodi- plan-izvršenje'!$A$8:C$1500,'prenos-P-R-N'!E$1,FALSE),IF($A1025&gt;$A$2,+VLOOKUP($A1025,'Neizmirene obaveze JLS'!$A$11:C$500,'prenos-P-R-N'!E$1,FALSE),"")))</f>
        <v/>
      </c>
      <c r="F1025" s="87" t="str">
        <f>IF($A1025=0,"",IF($A1025&lt;=$A$1,+VLOOKUP($A1025,'Rashodi- plan-izvršenje'!$A$8:D$1500,'prenos-P-R-N'!F$1,FALSE),IF($A1025&gt;$A$2,+VLOOKUP($A1025,'Neizmirene obaveze JLS'!$A$11:D$500,'prenos-P-R-N'!F$1,FALSE),"")))</f>
        <v/>
      </c>
      <c r="G1025" s="87" t="str">
        <f>IF($A1025=0,"",IF($A1025&lt;=$A$1,+VLOOKUP($A1025,'Rashodi- plan-izvršenje'!$A$8:E$1500,'prenos-P-R-N'!G$1,FALSE),IF($A1025&gt;$A$2,+VLOOKUP($A1025,'Neizmirene obaveze JLS'!$A$11:E$500,'prenos-P-R-N'!G$1,FALSE),"")))</f>
        <v/>
      </c>
      <c r="H1025" s="87" t="str">
        <f>IF($A1025=0,"",IF($A1025&lt;=$A$1,+VLOOKUP($A1025,'Rashodi- plan-izvršenje'!$A$8:F$1500,'prenos-P-R-N'!H$1,FALSE),IF($A1025&gt;$A$2,+VLOOKUP($A1025,'Neizmirene obaveze JLS'!$A$11:F$500,'prenos-P-R-N'!H$1,FALSE),"")))</f>
        <v/>
      </c>
      <c r="I1025" s="87" t="str">
        <f>IF($A1025=0,"",IF($A1025&lt;=$A$1,+VLOOKUP($A1025,'Rashodi- plan-izvršenje'!$A$8:G$1500,'prenos-P-R-N'!I$1,FALSE),IF($A1025&gt;$A$2,+VLOOKUP($A1025,'Neizmirene obaveze JLS'!$A$11:G$500,'prenos-P-R-N'!I$1,FALSE),"")))</f>
        <v/>
      </c>
      <c r="J1025" s="87" t="str">
        <f>IF($A1025=0,"",IF($A1025&lt;=$A$1,+VLOOKUP($A1025,'Rashodi- plan-izvršenje'!$A$8:H$1500,'prenos-P-R-N'!J$1,FALSE),IF($A1025&gt;$A$2,+VLOOKUP($A1025,'Neizmirene obaveze JLS'!$A$11:H$500,'prenos-P-R-N'!J$1,FALSE),"")))</f>
        <v/>
      </c>
      <c r="K1025" s="87" t="str">
        <f>IF($A1025=0,"",IF($A1025&lt;=$A$1,+VLOOKUP($A1025,'Rashodi- plan-izvršenje'!$A$8:I$1500,'prenos-P-R-N'!K$1,FALSE),IF($A1025&gt;$A$2,+VLOOKUP($A1025,'Neizmirene obaveze JLS'!$A$11:I$500,'prenos-P-R-N'!K$1,FALSE),"")))</f>
        <v/>
      </c>
      <c r="L1025" t="str">
        <f>IF(A1025=0,"",IF(A1025&lt;=A$1,+IF(VLOOKUP(A1025,'Rashodi- plan-izvršenje'!A$8:J$1500,M$1,FALSE)&gt;0,"Програмска активност","Пројекат"),IF(A1025&gt;A$2,+IF(VLOOKUP(A1025,'Neizmirene obaveze JLS'!A$8:J$2008,M$1,FALSE)&gt;0,"Програмска активност","Пројекат"),"")))</f>
        <v/>
      </c>
      <c r="M1025" s="87" t="str">
        <f>IF(A1025=0,"",IF($A1025&lt;=$A$1,+IF(VLOOKUP($A1025,'Rashodi- plan-izvršenje'!$A$8:$M$1500,10,FALSE)&gt;0,VLOOKUP($A1025,'Rashodi- plan-izvršenje'!$A$8:$M$1500,10,FALSE),VLOOKUP($A1025,'Rashodi- plan-izvršenje'!$A$8:$M$1500,12,FALSE)),+IF($A1025&gt;$A$2,IF(VLOOKUP($A1025,'Neizmirene obaveze JLS'!$A$8:$M$1500,10,FALSE)&gt;0,VLOOKUP($A1025,'Neizmirene obaveze JLS'!$A$11:$M$1500,10,FALSE),VLOOKUP($A1025,'Neizmirene obaveze JLS'!$A$11:$M$1500,12,FALSE)),0)))</f>
        <v/>
      </c>
      <c r="N1025" s="87" t="str">
        <f>IF(A1025=0,"",IF($A1025&lt;=$A$1,+IF(VLOOKUP(A1025,'Rashodi- plan-izvršenje'!$A$8:$M$1500,10,FALSE)&gt;0,VLOOKUP(A1025,'Rashodi- plan-izvršenje'!$A$8:$M$1500,11,FALSE),VLOOKUP(A1025,'Rashodi- plan-izvršenje'!$A$8:$M$1500,13,FALSE)),+IF($A1025&gt;$A$2,IF(VLOOKUP($A1025,'Neizmirene obaveze JLS'!$A$8:$M$1500,10,FALSE)&gt;0,VLOOKUP($A1025,'Neizmirene obaveze JLS'!$A$11:$M$1500,11,FALSE),VLOOKUP($A1025,'Neizmirene obaveze JLS'!$A$11:$M$1500,13,FALSE)),0)))</f>
        <v/>
      </c>
      <c r="O1025" s="87" t="str">
        <f>IF(A1025=0,"",IF($A1025&lt;=$A$1,VALUE(+VLOOKUP($A1025,'Rashodi- plan-izvršenje'!$A$8:N$1500,'prenos-P-R-N'!O$1,FALSE)),IF($A1025&lt;=A$2,VALUE(VLOOKUP($A1025,'Prihodi- plan-izvršenje'!$A$8:$H$500,6,FALSE)),VALUE(VLOOKUP($A1025,'Neizmirene obaveze JLS'!$A$8:$N$500,O$1,FALSE)))))</f>
        <v/>
      </c>
      <c r="P1025" s="87" t="str">
        <f>IF(A1025=0,"",IF(A1025=0,0,IF(A1025&gt;A$2,'šifarnik K-izvor'!G$3,+IF(Q1025&lt;700,+'šifarnik K-izvor'!G$2,'šifarnik K-izvor'!G$1))))</f>
        <v/>
      </c>
      <c r="Q1025" s="87">
        <f>IF($A1025&lt;=$A$1,VALUE(+VLOOKUP($A1025,'Rashodi- plan-izvršenje'!$A$8:O$1500,'prenos-P-R-N'!Q$1,FALSE)),IF($A1025&lt;=$A$2,VLOOKUP($A1025,'Prihodi- plan-izvršenje'!$A$4:$H$500,4,FALSE),IF($A1025&lt;=$A$3,VLOOKUP(A1025,'Neizmirene obaveze JLS'!$A$11:O$500,Q$1,FALSE),"")))</f>
        <v>0</v>
      </c>
      <c r="R1025" s="88">
        <f>IF($A1025&lt;=$A$1,VALUE(+VLOOKUP($A1025,'Rashodi- plan-izvršenje'!$A$8:P$1500,'prenos-P-R-N'!R$1,FALSE)),IF($A1025&lt;=$A$2,VLOOKUP($A1025,'Prihodi- plan-izvršenje'!$A$4:$H$500,7,FALSE),""))</f>
        <v>0</v>
      </c>
      <c r="S1025" s="88">
        <f>IF(A1025=0,0,IF($A1025&lt;=$A$1,VALUE(+VLOOKUP($A1025,'Rashodi- plan-izvršenje'!$A$8:Q$1500,'prenos-P-R-N'!S$1,FALSE)),IF($A1025&lt;=$A$2,VLOOKUP($A1025,'Prihodi- plan-izvršenje'!$A$4:$H$500,8,FALSE),0)))</f>
        <v>0</v>
      </c>
      <c r="T1025" s="88" t="str">
        <f>IF($A1025&gt;$A$2,VLOOKUP($A1025,'Neizmirene obaveze JLS'!$A$11:R$500,R$1,FALSE),"")</f>
        <v/>
      </c>
      <c r="U1025" s="88">
        <f>IF($A1025&gt;$A$2,VLOOKUP($A1025,'Neizmirene obaveze JLS'!$A$11:S$500,S$1,FALSE),0)</f>
        <v>0</v>
      </c>
      <c r="V1025" s="88">
        <f t="shared" si="93"/>
        <v>0</v>
      </c>
      <c r="W1025" s="74"/>
      <c r="X1025" s="74"/>
      <c r="Y1025" s="74"/>
      <c r="Z1025" s="74"/>
      <c r="AA1025" s="74">
        <v>0</v>
      </c>
      <c r="AB1025" s="74">
        <v>0</v>
      </c>
    </row>
    <row r="1026" spans="1:28">
      <c r="A1026" s="89">
        <f>IF(AND(COUNTIF(A$1:A$3,"&gt;0")=1,MAX(A$8:A1025)&lt;A$1),A1025+1,IF(AND(COUNTIF(A$1:A$3,"&gt;0")=2,MAX(A$8:A1025)&lt;A$2),A1025+1,IF(AND(COUNTIF(A$1:A$3,"&gt;0")=3,MAX(A$8:A1025)&lt;A$3),A1025+1,0)))</f>
        <v>0</v>
      </c>
      <c r="B1026" s="89" t="str">
        <f t="shared" si="91"/>
        <v/>
      </c>
      <c r="C1026" s="89" t="str">
        <f t="shared" si="92"/>
        <v/>
      </c>
      <c r="D1026" s="87" t="str">
        <f>IF($A1026=0,"",IF($A1026&lt;=$A$1,+VLOOKUP($A1026,'Rashodi- plan-izvršenje'!$A$8:B$1500,'prenos-P-R-N'!D$1,FALSE),IF($A1026&gt;$A$2,+VLOOKUP($A1026,'Neizmirene obaveze JLS'!$A$11:B$500,'prenos-P-R-N'!D$1,FALSE),"")))</f>
        <v/>
      </c>
      <c r="E1026" s="87" t="str">
        <f>IF($A1026=0,"",IF($A1026&lt;=$A$1,+VLOOKUP($A1026,'Rashodi- plan-izvršenje'!$A$8:C$1500,'prenos-P-R-N'!E$1,FALSE),IF($A1026&gt;$A$2,+VLOOKUP($A1026,'Neizmirene obaveze JLS'!$A$11:C$500,'prenos-P-R-N'!E$1,FALSE),"")))</f>
        <v/>
      </c>
      <c r="F1026" s="87" t="str">
        <f>IF($A1026=0,"",IF($A1026&lt;=$A$1,+VLOOKUP($A1026,'Rashodi- plan-izvršenje'!$A$8:D$1500,'prenos-P-R-N'!F$1,FALSE),IF($A1026&gt;$A$2,+VLOOKUP($A1026,'Neizmirene obaveze JLS'!$A$11:D$500,'prenos-P-R-N'!F$1,FALSE),"")))</f>
        <v/>
      </c>
      <c r="G1026" s="87" t="str">
        <f>IF($A1026=0,"",IF($A1026&lt;=$A$1,+VLOOKUP($A1026,'Rashodi- plan-izvršenje'!$A$8:E$1500,'prenos-P-R-N'!G$1,FALSE),IF($A1026&gt;$A$2,+VLOOKUP($A1026,'Neizmirene obaveze JLS'!$A$11:E$500,'prenos-P-R-N'!G$1,FALSE),"")))</f>
        <v/>
      </c>
      <c r="H1026" s="87" t="str">
        <f>IF($A1026=0,"",IF($A1026&lt;=$A$1,+VLOOKUP($A1026,'Rashodi- plan-izvršenje'!$A$8:F$1500,'prenos-P-R-N'!H$1,FALSE),IF($A1026&gt;$A$2,+VLOOKUP($A1026,'Neizmirene obaveze JLS'!$A$11:F$500,'prenos-P-R-N'!H$1,FALSE),"")))</f>
        <v/>
      </c>
      <c r="I1026" s="87" t="str">
        <f>IF($A1026=0,"",IF($A1026&lt;=$A$1,+VLOOKUP($A1026,'Rashodi- plan-izvršenje'!$A$8:G$1500,'prenos-P-R-N'!I$1,FALSE),IF($A1026&gt;$A$2,+VLOOKUP($A1026,'Neizmirene obaveze JLS'!$A$11:G$500,'prenos-P-R-N'!I$1,FALSE),"")))</f>
        <v/>
      </c>
      <c r="J1026" s="87" t="str">
        <f>IF($A1026=0,"",IF($A1026&lt;=$A$1,+VLOOKUP($A1026,'Rashodi- plan-izvršenje'!$A$8:H$1500,'prenos-P-R-N'!J$1,FALSE),IF($A1026&gt;$A$2,+VLOOKUP($A1026,'Neizmirene obaveze JLS'!$A$11:H$500,'prenos-P-R-N'!J$1,FALSE),"")))</f>
        <v/>
      </c>
      <c r="K1026" s="87" t="str">
        <f>IF($A1026=0,"",IF($A1026&lt;=$A$1,+VLOOKUP($A1026,'Rashodi- plan-izvršenje'!$A$8:I$1500,'prenos-P-R-N'!K$1,FALSE),IF($A1026&gt;$A$2,+VLOOKUP($A1026,'Neizmirene obaveze JLS'!$A$11:I$500,'prenos-P-R-N'!K$1,FALSE),"")))</f>
        <v/>
      </c>
      <c r="L1026" t="str">
        <f>IF(A1026=0,"",IF(A1026&lt;=A$1,+IF(VLOOKUP(A1026,'Rashodi- plan-izvršenje'!A$8:J$1500,M$1,FALSE)&gt;0,"Програмска активност","Пројекат"),IF(A1026&gt;A$2,+IF(VLOOKUP(A1026,'Neizmirene obaveze JLS'!A$8:J$2008,M$1,FALSE)&gt;0,"Програмска активност","Пројекат"),"")))</f>
        <v/>
      </c>
      <c r="M1026" s="87" t="str">
        <f>IF(A1026=0,"",IF($A1026&lt;=$A$1,+IF(VLOOKUP($A1026,'Rashodi- plan-izvršenje'!$A$8:$M$1500,10,FALSE)&gt;0,VLOOKUP($A1026,'Rashodi- plan-izvršenje'!$A$8:$M$1500,10,FALSE),VLOOKUP($A1026,'Rashodi- plan-izvršenje'!$A$8:$M$1500,12,FALSE)),+IF($A1026&gt;$A$2,IF(VLOOKUP($A1026,'Neizmirene obaveze JLS'!$A$8:$M$1500,10,FALSE)&gt;0,VLOOKUP($A1026,'Neizmirene obaveze JLS'!$A$11:$M$1500,10,FALSE),VLOOKUP($A1026,'Neizmirene obaveze JLS'!$A$11:$M$1500,12,FALSE)),0)))</f>
        <v/>
      </c>
      <c r="N1026" s="87" t="str">
        <f>IF(A1026=0,"",IF($A1026&lt;=$A$1,+IF(VLOOKUP(A1026,'Rashodi- plan-izvršenje'!$A$8:$M$1500,10,FALSE)&gt;0,VLOOKUP(A1026,'Rashodi- plan-izvršenje'!$A$8:$M$1500,11,FALSE),VLOOKUP(A1026,'Rashodi- plan-izvršenje'!$A$8:$M$1500,13,FALSE)),+IF($A1026&gt;$A$2,IF(VLOOKUP($A1026,'Neizmirene obaveze JLS'!$A$8:$M$1500,10,FALSE)&gt;0,VLOOKUP($A1026,'Neizmirene obaveze JLS'!$A$11:$M$1500,11,FALSE),VLOOKUP($A1026,'Neizmirene obaveze JLS'!$A$11:$M$1500,13,FALSE)),0)))</f>
        <v/>
      </c>
      <c r="O1026" s="87" t="str">
        <f>IF(A1026=0,"",IF($A1026&lt;=$A$1,VALUE(+VLOOKUP($A1026,'Rashodi- plan-izvršenje'!$A$8:N$1500,'prenos-P-R-N'!O$1,FALSE)),IF($A1026&lt;=A$2,VALUE(VLOOKUP($A1026,'Prihodi- plan-izvršenje'!$A$8:$H$500,6,FALSE)),VALUE(VLOOKUP($A1026,'Neizmirene obaveze JLS'!$A$8:$N$500,O$1,FALSE)))))</f>
        <v/>
      </c>
      <c r="P1026" s="87" t="str">
        <f>IF(A1026=0,"",IF(A1026=0,0,IF(A1026&gt;A$2,'šifarnik K-izvor'!G$3,+IF(Q1026&lt;700,+'šifarnik K-izvor'!G$2,'šifarnik K-izvor'!G$1))))</f>
        <v/>
      </c>
      <c r="Q1026" s="87">
        <f>IF($A1026&lt;=$A$1,VALUE(+VLOOKUP($A1026,'Rashodi- plan-izvršenje'!$A$8:O$1500,'prenos-P-R-N'!Q$1,FALSE)),IF($A1026&lt;=$A$2,VLOOKUP($A1026,'Prihodi- plan-izvršenje'!$A$4:$H$500,4,FALSE),IF($A1026&lt;=$A$3,VLOOKUP(A1026,'Neizmirene obaveze JLS'!$A$11:O$500,Q$1,FALSE),"")))</f>
        <v>0</v>
      </c>
      <c r="R1026" s="88">
        <f>IF($A1026&lt;=$A$1,VALUE(+VLOOKUP($A1026,'Rashodi- plan-izvršenje'!$A$8:P$1500,'prenos-P-R-N'!R$1,FALSE)),IF($A1026&lt;=$A$2,VLOOKUP($A1026,'Prihodi- plan-izvršenje'!$A$4:$H$500,7,FALSE),""))</f>
        <v>0</v>
      </c>
      <c r="S1026" s="88">
        <f>IF(A1026=0,0,IF($A1026&lt;=$A$1,VALUE(+VLOOKUP($A1026,'Rashodi- plan-izvršenje'!$A$8:Q$1500,'prenos-P-R-N'!S$1,FALSE)),IF($A1026&lt;=$A$2,VLOOKUP($A1026,'Prihodi- plan-izvršenje'!$A$4:$H$500,8,FALSE),0)))</f>
        <v>0</v>
      </c>
      <c r="T1026" s="88" t="str">
        <f>IF($A1026&gt;$A$2,VLOOKUP($A1026,'Neizmirene obaveze JLS'!$A$11:R$500,R$1,FALSE),"")</f>
        <v/>
      </c>
      <c r="U1026" s="88">
        <f>IF($A1026&gt;$A$2,VLOOKUP($A1026,'Neizmirene obaveze JLS'!$A$11:S$500,S$1,FALSE),0)</f>
        <v>0</v>
      </c>
      <c r="V1026" s="88">
        <f t="shared" si="93"/>
        <v>0</v>
      </c>
      <c r="W1026" s="74"/>
      <c r="X1026" s="74"/>
      <c r="Y1026" s="74"/>
      <c r="Z1026" s="74"/>
      <c r="AA1026" s="74">
        <v>0</v>
      </c>
      <c r="AB1026" s="74">
        <v>0</v>
      </c>
    </row>
    <row r="1027" spans="1:28">
      <c r="A1027" s="89">
        <f>IF(AND(COUNTIF(A$1:A$3,"&gt;0")=1,MAX(A$8:A1026)&lt;A$1),A1026+1,IF(AND(COUNTIF(A$1:A$3,"&gt;0")=2,MAX(A$8:A1026)&lt;A$2),A1026+1,IF(AND(COUNTIF(A$1:A$3,"&gt;0")=3,MAX(A$8:A1026)&lt;A$3),A1026+1,0)))</f>
        <v>0</v>
      </c>
      <c r="B1027" s="89" t="str">
        <f t="shared" si="91"/>
        <v/>
      </c>
      <c r="C1027" s="89" t="str">
        <f t="shared" si="92"/>
        <v/>
      </c>
      <c r="D1027" s="87" t="str">
        <f>IF($A1027=0,"",IF($A1027&lt;=$A$1,+VLOOKUP($A1027,'Rashodi- plan-izvršenje'!$A$8:B$1500,'prenos-P-R-N'!D$1,FALSE),IF($A1027&gt;$A$2,+VLOOKUP($A1027,'Neizmirene obaveze JLS'!$A$11:B$500,'prenos-P-R-N'!D$1,FALSE),"")))</f>
        <v/>
      </c>
      <c r="E1027" s="87" t="str">
        <f>IF($A1027=0,"",IF($A1027&lt;=$A$1,+VLOOKUP($A1027,'Rashodi- plan-izvršenje'!$A$8:C$1500,'prenos-P-R-N'!E$1,FALSE),IF($A1027&gt;$A$2,+VLOOKUP($A1027,'Neizmirene obaveze JLS'!$A$11:C$500,'prenos-P-R-N'!E$1,FALSE),"")))</f>
        <v/>
      </c>
      <c r="F1027" s="87" t="str">
        <f>IF($A1027=0,"",IF($A1027&lt;=$A$1,+VLOOKUP($A1027,'Rashodi- plan-izvršenje'!$A$8:D$1500,'prenos-P-R-N'!F$1,FALSE),IF($A1027&gt;$A$2,+VLOOKUP($A1027,'Neizmirene obaveze JLS'!$A$11:D$500,'prenos-P-R-N'!F$1,FALSE),"")))</f>
        <v/>
      </c>
      <c r="G1027" s="87" t="str">
        <f>IF($A1027=0,"",IF($A1027&lt;=$A$1,+VLOOKUP($A1027,'Rashodi- plan-izvršenje'!$A$8:E$1500,'prenos-P-R-N'!G$1,FALSE),IF($A1027&gt;$A$2,+VLOOKUP($A1027,'Neizmirene obaveze JLS'!$A$11:E$500,'prenos-P-R-N'!G$1,FALSE),"")))</f>
        <v/>
      </c>
      <c r="H1027" s="87" t="str">
        <f>IF($A1027=0,"",IF($A1027&lt;=$A$1,+VLOOKUP($A1027,'Rashodi- plan-izvršenje'!$A$8:F$1500,'prenos-P-R-N'!H$1,FALSE),IF($A1027&gt;$A$2,+VLOOKUP($A1027,'Neizmirene obaveze JLS'!$A$11:F$500,'prenos-P-R-N'!H$1,FALSE),"")))</f>
        <v/>
      </c>
      <c r="I1027" s="87" t="str">
        <f>IF($A1027=0,"",IF($A1027&lt;=$A$1,+VLOOKUP($A1027,'Rashodi- plan-izvršenje'!$A$8:G$1500,'prenos-P-R-N'!I$1,FALSE),IF($A1027&gt;$A$2,+VLOOKUP($A1027,'Neizmirene obaveze JLS'!$A$11:G$500,'prenos-P-R-N'!I$1,FALSE),"")))</f>
        <v/>
      </c>
      <c r="J1027" s="87" t="str">
        <f>IF($A1027=0,"",IF($A1027&lt;=$A$1,+VLOOKUP($A1027,'Rashodi- plan-izvršenje'!$A$8:H$1500,'prenos-P-R-N'!J$1,FALSE),IF($A1027&gt;$A$2,+VLOOKUP($A1027,'Neizmirene obaveze JLS'!$A$11:H$500,'prenos-P-R-N'!J$1,FALSE),"")))</f>
        <v/>
      </c>
      <c r="K1027" s="87" t="str">
        <f>IF($A1027=0,"",IF($A1027&lt;=$A$1,+VLOOKUP($A1027,'Rashodi- plan-izvršenje'!$A$8:I$1500,'prenos-P-R-N'!K$1,FALSE),IF($A1027&gt;$A$2,+VLOOKUP($A1027,'Neizmirene obaveze JLS'!$A$11:I$500,'prenos-P-R-N'!K$1,FALSE),"")))</f>
        <v/>
      </c>
      <c r="L1027" t="str">
        <f>IF(A1027=0,"",IF(A1027&lt;=A$1,+IF(VLOOKUP(A1027,'Rashodi- plan-izvršenje'!A$8:J$1500,M$1,FALSE)&gt;0,"Програмска активност","Пројекат"),IF(A1027&gt;A$2,+IF(VLOOKUP(A1027,'Neizmirene obaveze JLS'!A$8:J$2008,M$1,FALSE)&gt;0,"Програмска активност","Пројекат"),"")))</f>
        <v/>
      </c>
      <c r="M1027" s="87" t="str">
        <f>IF(A1027=0,"",IF($A1027&lt;=$A$1,+IF(VLOOKUP($A1027,'Rashodi- plan-izvršenje'!$A$8:$M$1500,10,FALSE)&gt;0,VLOOKUP($A1027,'Rashodi- plan-izvršenje'!$A$8:$M$1500,10,FALSE),VLOOKUP($A1027,'Rashodi- plan-izvršenje'!$A$8:$M$1500,12,FALSE)),+IF($A1027&gt;$A$2,IF(VLOOKUP($A1027,'Neizmirene obaveze JLS'!$A$8:$M$1500,10,FALSE)&gt;0,VLOOKUP($A1027,'Neizmirene obaveze JLS'!$A$11:$M$1500,10,FALSE),VLOOKUP($A1027,'Neizmirene obaveze JLS'!$A$11:$M$1500,12,FALSE)),0)))</f>
        <v/>
      </c>
      <c r="N1027" s="87" t="str">
        <f>IF(A1027=0,"",IF($A1027&lt;=$A$1,+IF(VLOOKUP(A1027,'Rashodi- plan-izvršenje'!$A$8:$M$1500,10,FALSE)&gt;0,VLOOKUP(A1027,'Rashodi- plan-izvršenje'!$A$8:$M$1500,11,FALSE),VLOOKUP(A1027,'Rashodi- plan-izvršenje'!$A$8:$M$1500,13,FALSE)),+IF($A1027&gt;$A$2,IF(VLOOKUP($A1027,'Neizmirene obaveze JLS'!$A$8:$M$1500,10,FALSE)&gt;0,VLOOKUP($A1027,'Neizmirene obaveze JLS'!$A$11:$M$1500,11,FALSE),VLOOKUP($A1027,'Neizmirene obaveze JLS'!$A$11:$M$1500,13,FALSE)),0)))</f>
        <v/>
      </c>
      <c r="O1027" s="87" t="str">
        <f>IF(A1027=0,"",IF($A1027&lt;=$A$1,VALUE(+VLOOKUP($A1027,'Rashodi- plan-izvršenje'!$A$8:N$1500,'prenos-P-R-N'!O$1,FALSE)),IF($A1027&lt;=A$2,VALUE(VLOOKUP($A1027,'Prihodi- plan-izvršenje'!$A$8:$H$500,6,FALSE)),VALUE(VLOOKUP($A1027,'Neizmirene obaveze JLS'!$A$8:$N$500,O$1,FALSE)))))</f>
        <v/>
      </c>
      <c r="P1027" s="87" t="str">
        <f>IF(A1027=0,"",IF(A1027=0,0,IF(A1027&gt;A$2,'šifarnik K-izvor'!G$3,+IF(Q1027&lt;700,+'šifarnik K-izvor'!G$2,'šifarnik K-izvor'!G$1))))</f>
        <v/>
      </c>
      <c r="Q1027" s="87">
        <f>IF($A1027&lt;=$A$1,VALUE(+VLOOKUP($A1027,'Rashodi- plan-izvršenje'!$A$8:O$1500,'prenos-P-R-N'!Q$1,FALSE)),IF($A1027&lt;=$A$2,VLOOKUP($A1027,'Prihodi- plan-izvršenje'!$A$4:$H$500,4,FALSE),IF($A1027&lt;=$A$3,VLOOKUP(A1027,'Neizmirene obaveze JLS'!$A$11:O$500,Q$1,FALSE),"")))</f>
        <v>0</v>
      </c>
      <c r="R1027" s="88">
        <f>IF($A1027&lt;=$A$1,VALUE(+VLOOKUP($A1027,'Rashodi- plan-izvršenje'!$A$8:P$1500,'prenos-P-R-N'!R$1,FALSE)),IF($A1027&lt;=$A$2,VLOOKUP($A1027,'Prihodi- plan-izvršenje'!$A$4:$H$500,7,FALSE),""))</f>
        <v>0</v>
      </c>
      <c r="S1027" s="88">
        <f>IF(A1027=0,0,IF($A1027&lt;=$A$1,VALUE(+VLOOKUP($A1027,'Rashodi- plan-izvršenje'!$A$8:Q$1500,'prenos-P-R-N'!S$1,FALSE)),IF($A1027&lt;=$A$2,VLOOKUP($A1027,'Prihodi- plan-izvršenje'!$A$4:$H$500,8,FALSE),0)))</f>
        <v>0</v>
      </c>
      <c r="T1027" s="88" t="str">
        <f>IF($A1027&gt;$A$2,VLOOKUP($A1027,'Neizmirene obaveze JLS'!$A$11:R$500,R$1,FALSE),"")</f>
        <v/>
      </c>
      <c r="U1027" s="88">
        <f>IF($A1027&gt;$A$2,VLOOKUP($A1027,'Neizmirene obaveze JLS'!$A$11:S$500,S$1,FALSE),0)</f>
        <v>0</v>
      </c>
      <c r="V1027" s="88">
        <f t="shared" si="93"/>
        <v>0</v>
      </c>
      <c r="W1027" s="74"/>
      <c r="X1027" s="74"/>
      <c r="Y1027" s="74"/>
      <c r="Z1027" s="74"/>
      <c r="AA1027" s="74">
        <v>0</v>
      </c>
      <c r="AB1027" s="74">
        <v>0</v>
      </c>
    </row>
    <row r="1028" spans="1:28">
      <c r="A1028" s="89">
        <f>IF(AND(COUNTIF(A$1:A$3,"&gt;0")=1,MAX(A$8:A1027)&lt;A$1),A1027+1,IF(AND(COUNTIF(A$1:A$3,"&gt;0")=2,MAX(A$8:A1027)&lt;A$2),A1027+1,IF(AND(COUNTIF(A$1:A$3,"&gt;0")=3,MAX(A$8:A1027)&lt;A$3),A1027+1,0)))</f>
        <v>0</v>
      </c>
      <c r="B1028" s="89" t="str">
        <f t="shared" si="91"/>
        <v/>
      </c>
      <c r="C1028" s="89" t="str">
        <f t="shared" si="92"/>
        <v/>
      </c>
      <c r="D1028" s="87" t="str">
        <f>IF($A1028=0,"",IF($A1028&lt;=$A$1,+VLOOKUP($A1028,'Rashodi- plan-izvršenje'!$A$8:B$1500,'prenos-P-R-N'!D$1,FALSE),IF($A1028&gt;$A$2,+VLOOKUP($A1028,'Neizmirene obaveze JLS'!$A$11:B$500,'prenos-P-R-N'!D$1,FALSE),"")))</f>
        <v/>
      </c>
      <c r="E1028" s="87" t="str">
        <f>IF($A1028=0,"",IF($A1028&lt;=$A$1,+VLOOKUP($A1028,'Rashodi- plan-izvršenje'!$A$8:C$1500,'prenos-P-R-N'!E$1,FALSE),IF($A1028&gt;$A$2,+VLOOKUP($A1028,'Neizmirene obaveze JLS'!$A$11:C$500,'prenos-P-R-N'!E$1,FALSE),"")))</f>
        <v/>
      </c>
      <c r="F1028" s="87" t="str">
        <f>IF($A1028=0,"",IF($A1028&lt;=$A$1,+VLOOKUP($A1028,'Rashodi- plan-izvršenje'!$A$8:D$1500,'prenos-P-R-N'!F$1,FALSE),IF($A1028&gt;$A$2,+VLOOKUP($A1028,'Neizmirene obaveze JLS'!$A$11:D$500,'prenos-P-R-N'!F$1,FALSE),"")))</f>
        <v/>
      </c>
      <c r="G1028" s="87" t="str">
        <f>IF($A1028=0,"",IF($A1028&lt;=$A$1,+VLOOKUP($A1028,'Rashodi- plan-izvršenje'!$A$8:E$1500,'prenos-P-R-N'!G$1,FALSE),IF($A1028&gt;$A$2,+VLOOKUP($A1028,'Neizmirene obaveze JLS'!$A$11:E$500,'prenos-P-R-N'!G$1,FALSE),"")))</f>
        <v/>
      </c>
      <c r="H1028" s="87" t="str">
        <f>IF($A1028=0,"",IF($A1028&lt;=$A$1,+VLOOKUP($A1028,'Rashodi- plan-izvršenje'!$A$8:F$1500,'prenos-P-R-N'!H$1,FALSE),IF($A1028&gt;$A$2,+VLOOKUP($A1028,'Neizmirene obaveze JLS'!$A$11:F$500,'prenos-P-R-N'!H$1,FALSE),"")))</f>
        <v/>
      </c>
      <c r="I1028" s="87" t="str">
        <f>IF($A1028=0,"",IF($A1028&lt;=$A$1,+VLOOKUP($A1028,'Rashodi- plan-izvršenje'!$A$8:G$1500,'prenos-P-R-N'!I$1,FALSE),IF($A1028&gt;$A$2,+VLOOKUP($A1028,'Neizmirene obaveze JLS'!$A$11:G$500,'prenos-P-R-N'!I$1,FALSE),"")))</f>
        <v/>
      </c>
      <c r="J1028" s="87" t="str">
        <f>IF($A1028=0,"",IF($A1028&lt;=$A$1,+VLOOKUP($A1028,'Rashodi- plan-izvršenje'!$A$8:H$1500,'prenos-P-R-N'!J$1,FALSE),IF($A1028&gt;$A$2,+VLOOKUP($A1028,'Neizmirene obaveze JLS'!$A$11:H$500,'prenos-P-R-N'!J$1,FALSE),"")))</f>
        <v/>
      </c>
      <c r="K1028" s="87" t="str">
        <f>IF($A1028=0,"",IF($A1028&lt;=$A$1,+VLOOKUP($A1028,'Rashodi- plan-izvršenje'!$A$8:I$1500,'prenos-P-R-N'!K$1,FALSE),IF($A1028&gt;$A$2,+VLOOKUP($A1028,'Neizmirene obaveze JLS'!$A$11:I$500,'prenos-P-R-N'!K$1,FALSE),"")))</f>
        <v/>
      </c>
      <c r="L1028" t="str">
        <f>IF(A1028=0,"",IF(A1028&lt;=A$1,+IF(VLOOKUP(A1028,'Rashodi- plan-izvršenje'!A$8:J$1500,M$1,FALSE)&gt;0,"Програмска активност","Пројекат"),IF(A1028&gt;A$2,+IF(VLOOKUP(A1028,'Neizmirene obaveze JLS'!A$8:J$2008,M$1,FALSE)&gt;0,"Програмска активност","Пројекат"),"")))</f>
        <v/>
      </c>
      <c r="M1028" s="87" t="str">
        <f>IF(A1028=0,"",IF($A1028&lt;=$A$1,+IF(VLOOKUP($A1028,'Rashodi- plan-izvršenje'!$A$8:$M$1500,10,FALSE)&gt;0,VLOOKUP($A1028,'Rashodi- plan-izvršenje'!$A$8:$M$1500,10,FALSE),VLOOKUP($A1028,'Rashodi- plan-izvršenje'!$A$8:$M$1500,12,FALSE)),+IF($A1028&gt;$A$2,IF(VLOOKUP($A1028,'Neizmirene obaveze JLS'!$A$8:$M$1500,10,FALSE)&gt;0,VLOOKUP($A1028,'Neizmirene obaveze JLS'!$A$11:$M$1500,10,FALSE),VLOOKUP($A1028,'Neizmirene obaveze JLS'!$A$11:$M$1500,12,FALSE)),0)))</f>
        <v/>
      </c>
      <c r="N1028" s="87" t="str">
        <f>IF(A1028=0,"",IF($A1028&lt;=$A$1,+IF(VLOOKUP(A1028,'Rashodi- plan-izvršenje'!$A$8:$M$1500,10,FALSE)&gt;0,VLOOKUP(A1028,'Rashodi- plan-izvršenje'!$A$8:$M$1500,11,FALSE),VLOOKUP(A1028,'Rashodi- plan-izvršenje'!$A$8:$M$1500,13,FALSE)),+IF($A1028&gt;$A$2,IF(VLOOKUP($A1028,'Neizmirene obaveze JLS'!$A$8:$M$1500,10,FALSE)&gt;0,VLOOKUP($A1028,'Neizmirene obaveze JLS'!$A$11:$M$1500,11,FALSE),VLOOKUP($A1028,'Neizmirene obaveze JLS'!$A$11:$M$1500,13,FALSE)),0)))</f>
        <v/>
      </c>
      <c r="O1028" s="87" t="str">
        <f>IF(A1028=0,"",IF($A1028&lt;=$A$1,VALUE(+VLOOKUP($A1028,'Rashodi- plan-izvršenje'!$A$8:N$1500,'prenos-P-R-N'!O$1,FALSE)),IF($A1028&lt;=A$2,VALUE(VLOOKUP($A1028,'Prihodi- plan-izvršenje'!$A$8:$H$500,6,FALSE)),VALUE(VLOOKUP($A1028,'Neizmirene obaveze JLS'!$A$8:$N$500,O$1,FALSE)))))</f>
        <v/>
      </c>
      <c r="P1028" s="87" t="str">
        <f>IF(A1028=0,"",IF(A1028=0,0,IF(A1028&gt;A$2,'šifarnik K-izvor'!G$3,+IF(Q1028&lt;700,+'šifarnik K-izvor'!G$2,'šifarnik K-izvor'!G$1))))</f>
        <v/>
      </c>
      <c r="Q1028" s="87">
        <f>IF($A1028&lt;=$A$1,VALUE(+VLOOKUP($A1028,'Rashodi- plan-izvršenje'!$A$8:O$1500,'prenos-P-R-N'!Q$1,FALSE)),IF($A1028&lt;=$A$2,VLOOKUP($A1028,'Prihodi- plan-izvršenje'!$A$4:$H$500,4,FALSE),IF($A1028&lt;=$A$3,VLOOKUP(A1028,'Neizmirene obaveze JLS'!$A$11:O$500,Q$1,FALSE),"")))</f>
        <v>0</v>
      </c>
      <c r="R1028" s="88">
        <f>IF($A1028&lt;=$A$1,VALUE(+VLOOKUP($A1028,'Rashodi- plan-izvršenje'!$A$8:P$1500,'prenos-P-R-N'!R$1,FALSE)),IF($A1028&lt;=$A$2,VLOOKUP($A1028,'Prihodi- plan-izvršenje'!$A$4:$H$500,7,FALSE),""))</f>
        <v>0</v>
      </c>
      <c r="S1028" s="88">
        <f>IF(A1028=0,0,IF($A1028&lt;=$A$1,VALUE(+VLOOKUP($A1028,'Rashodi- plan-izvršenje'!$A$8:Q$1500,'prenos-P-R-N'!S$1,FALSE)),IF($A1028&lt;=$A$2,VLOOKUP($A1028,'Prihodi- plan-izvršenje'!$A$4:$H$500,8,FALSE),0)))</f>
        <v>0</v>
      </c>
      <c r="T1028" s="88" t="str">
        <f>IF($A1028&gt;$A$2,VLOOKUP($A1028,'Neizmirene obaveze JLS'!$A$11:R$500,R$1,FALSE),"")</f>
        <v/>
      </c>
      <c r="U1028" s="88">
        <f>IF($A1028&gt;$A$2,VLOOKUP($A1028,'Neizmirene obaveze JLS'!$A$11:S$500,S$1,FALSE),0)</f>
        <v>0</v>
      </c>
      <c r="V1028" s="88">
        <f t="shared" si="93"/>
        <v>0</v>
      </c>
      <c r="W1028" s="74"/>
      <c r="X1028" s="74"/>
      <c r="Y1028" s="74"/>
      <c r="Z1028" s="74"/>
      <c r="AA1028" s="74">
        <v>0</v>
      </c>
      <c r="AB1028" s="74">
        <v>0</v>
      </c>
    </row>
    <row r="1029" spans="1:28">
      <c r="A1029" s="89">
        <f>IF(AND(COUNTIF(A$1:A$3,"&gt;0")=1,MAX(A$8:A1028)&lt;A$1),A1028+1,IF(AND(COUNTIF(A$1:A$3,"&gt;0")=2,MAX(A$8:A1028)&lt;A$2),A1028+1,IF(AND(COUNTIF(A$1:A$3,"&gt;0")=3,MAX(A$8:A1028)&lt;A$3),A1028+1,0)))</f>
        <v>0</v>
      </c>
      <c r="B1029" s="89" t="str">
        <f t="shared" si="91"/>
        <v/>
      </c>
      <c r="C1029" s="89" t="str">
        <f t="shared" si="92"/>
        <v/>
      </c>
      <c r="D1029" s="87" t="str">
        <f>IF($A1029=0,"",IF($A1029&lt;=$A$1,+VLOOKUP($A1029,'Rashodi- plan-izvršenje'!$A$8:B$1500,'prenos-P-R-N'!D$1,FALSE),IF($A1029&gt;$A$2,+VLOOKUP($A1029,'Neizmirene obaveze JLS'!$A$11:B$500,'prenos-P-R-N'!D$1,FALSE),"")))</f>
        <v/>
      </c>
      <c r="E1029" s="87" t="str">
        <f>IF($A1029=0,"",IF($A1029&lt;=$A$1,+VLOOKUP($A1029,'Rashodi- plan-izvršenje'!$A$8:C$1500,'prenos-P-R-N'!E$1,FALSE),IF($A1029&gt;$A$2,+VLOOKUP($A1029,'Neizmirene obaveze JLS'!$A$11:C$500,'prenos-P-R-N'!E$1,FALSE),"")))</f>
        <v/>
      </c>
      <c r="F1029" s="87" t="str">
        <f>IF($A1029=0,"",IF($A1029&lt;=$A$1,+VLOOKUP($A1029,'Rashodi- plan-izvršenje'!$A$8:D$1500,'prenos-P-R-N'!F$1,FALSE),IF($A1029&gt;$A$2,+VLOOKUP($A1029,'Neizmirene obaveze JLS'!$A$11:D$500,'prenos-P-R-N'!F$1,FALSE),"")))</f>
        <v/>
      </c>
      <c r="G1029" s="87" t="str">
        <f>IF($A1029=0,"",IF($A1029&lt;=$A$1,+VLOOKUP($A1029,'Rashodi- plan-izvršenje'!$A$8:E$1500,'prenos-P-R-N'!G$1,FALSE),IF($A1029&gt;$A$2,+VLOOKUP($A1029,'Neizmirene obaveze JLS'!$A$11:E$500,'prenos-P-R-N'!G$1,FALSE),"")))</f>
        <v/>
      </c>
      <c r="H1029" s="87" t="str">
        <f>IF($A1029=0,"",IF($A1029&lt;=$A$1,+VLOOKUP($A1029,'Rashodi- plan-izvršenje'!$A$8:F$1500,'prenos-P-R-N'!H$1,FALSE),IF($A1029&gt;$A$2,+VLOOKUP($A1029,'Neizmirene obaveze JLS'!$A$11:F$500,'prenos-P-R-N'!H$1,FALSE),"")))</f>
        <v/>
      </c>
      <c r="I1029" s="87" t="str">
        <f>IF($A1029=0,"",IF($A1029&lt;=$A$1,+VLOOKUP($A1029,'Rashodi- plan-izvršenje'!$A$8:G$1500,'prenos-P-R-N'!I$1,FALSE),IF($A1029&gt;$A$2,+VLOOKUP($A1029,'Neizmirene obaveze JLS'!$A$11:G$500,'prenos-P-R-N'!I$1,FALSE),"")))</f>
        <v/>
      </c>
      <c r="J1029" s="87" t="str">
        <f>IF($A1029=0,"",IF($A1029&lt;=$A$1,+VLOOKUP($A1029,'Rashodi- plan-izvršenje'!$A$8:H$1500,'prenos-P-R-N'!J$1,FALSE),IF($A1029&gt;$A$2,+VLOOKUP($A1029,'Neizmirene obaveze JLS'!$A$11:H$500,'prenos-P-R-N'!J$1,FALSE),"")))</f>
        <v/>
      </c>
      <c r="K1029" s="87" t="str">
        <f>IF($A1029=0,"",IF($A1029&lt;=$A$1,+VLOOKUP($A1029,'Rashodi- plan-izvršenje'!$A$8:I$1500,'prenos-P-R-N'!K$1,FALSE),IF($A1029&gt;$A$2,+VLOOKUP($A1029,'Neizmirene obaveze JLS'!$A$11:I$500,'prenos-P-R-N'!K$1,FALSE),"")))</f>
        <v/>
      </c>
      <c r="L1029" t="str">
        <f>IF(A1029=0,"",IF(A1029&lt;=A$1,+IF(VLOOKUP(A1029,'Rashodi- plan-izvršenje'!A$8:J$1500,M$1,FALSE)&gt;0,"Програмска активност","Пројекат"),IF(A1029&gt;A$2,+IF(VLOOKUP(A1029,'Neizmirene obaveze JLS'!A$8:J$2008,M$1,FALSE)&gt;0,"Програмска активност","Пројекат"),"")))</f>
        <v/>
      </c>
      <c r="M1029" s="87" t="str">
        <f>IF(A1029=0,"",IF($A1029&lt;=$A$1,+IF(VLOOKUP($A1029,'Rashodi- plan-izvršenje'!$A$8:$M$1500,10,FALSE)&gt;0,VLOOKUP($A1029,'Rashodi- plan-izvršenje'!$A$8:$M$1500,10,FALSE),VLOOKUP($A1029,'Rashodi- plan-izvršenje'!$A$8:$M$1500,12,FALSE)),+IF($A1029&gt;$A$2,IF(VLOOKUP($A1029,'Neizmirene obaveze JLS'!$A$8:$M$1500,10,FALSE)&gt;0,VLOOKUP($A1029,'Neizmirene obaveze JLS'!$A$11:$M$1500,10,FALSE),VLOOKUP($A1029,'Neizmirene obaveze JLS'!$A$11:$M$1500,12,FALSE)),0)))</f>
        <v/>
      </c>
      <c r="N1029" s="87" t="str">
        <f>IF(A1029=0,"",IF($A1029&lt;=$A$1,+IF(VLOOKUP(A1029,'Rashodi- plan-izvršenje'!$A$8:$M$1500,10,FALSE)&gt;0,VLOOKUP(A1029,'Rashodi- plan-izvršenje'!$A$8:$M$1500,11,FALSE),VLOOKUP(A1029,'Rashodi- plan-izvršenje'!$A$8:$M$1500,13,FALSE)),+IF($A1029&gt;$A$2,IF(VLOOKUP($A1029,'Neizmirene obaveze JLS'!$A$8:$M$1500,10,FALSE)&gt;0,VLOOKUP($A1029,'Neizmirene obaveze JLS'!$A$11:$M$1500,11,FALSE),VLOOKUP($A1029,'Neizmirene obaveze JLS'!$A$11:$M$1500,13,FALSE)),0)))</f>
        <v/>
      </c>
      <c r="O1029" s="87" t="str">
        <f>IF(A1029=0,"",IF($A1029&lt;=$A$1,VALUE(+VLOOKUP($A1029,'Rashodi- plan-izvršenje'!$A$8:N$1500,'prenos-P-R-N'!O$1,FALSE)),IF($A1029&lt;=A$2,VALUE(VLOOKUP($A1029,'Prihodi- plan-izvršenje'!$A$8:$H$500,6,FALSE)),VALUE(VLOOKUP($A1029,'Neizmirene obaveze JLS'!$A$8:$N$500,O$1,FALSE)))))</f>
        <v/>
      </c>
      <c r="P1029" s="87" t="str">
        <f>IF(A1029=0,"",IF(A1029=0,0,IF(A1029&gt;A$2,'šifarnik K-izvor'!G$3,+IF(Q1029&lt;700,+'šifarnik K-izvor'!G$2,'šifarnik K-izvor'!G$1))))</f>
        <v/>
      </c>
      <c r="Q1029" s="87">
        <f>IF($A1029&lt;=$A$1,VALUE(+VLOOKUP($A1029,'Rashodi- plan-izvršenje'!$A$8:O$1500,'prenos-P-R-N'!Q$1,FALSE)),IF($A1029&lt;=$A$2,VLOOKUP($A1029,'Prihodi- plan-izvršenje'!$A$4:$H$500,4,FALSE),IF($A1029&lt;=$A$3,VLOOKUP(A1029,'Neizmirene obaveze JLS'!$A$11:O$500,Q$1,FALSE),"")))</f>
        <v>0</v>
      </c>
      <c r="R1029" s="88">
        <f>IF($A1029&lt;=$A$1,VALUE(+VLOOKUP($A1029,'Rashodi- plan-izvršenje'!$A$8:P$1500,'prenos-P-R-N'!R$1,FALSE)),IF($A1029&lt;=$A$2,VLOOKUP($A1029,'Prihodi- plan-izvršenje'!$A$4:$H$500,7,FALSE),""))</f>
        <v>0</v>
      </c>
      <c r="S1029" s="88">
        <f>IF(A1029=0,0,IF($A1029&lt;=$A$1,VALUE(+VLOOKUP($A1029,'Rashodi- plan-izvršenje'!$A$8:Q$1500,'prenos-P-R-N'!S$1,FALSE)),IF($A1029&lt;=$A$2,VLOOKUP($A1029,'Prihodi- plan-izvršenje'!$A$4:$H$500,8,FALSE),0)))</f>
        <v>0</v>
      </c>
      <c r="T1029" s="88" t="str">
        <f>IF($A1029&gt;$A$2,VLOOKUP($A1029,'Neizmirene obaveze JLS'!$A$11:R$500,R$1,FALSE),"")</f>
        <v/>
      </c>
      <c r="U1029" s="88">
        <f>IF($A1029&gt;$A$2,VLOOKUP($A1029,'Neizmirene obaveze JLS'!$A$11:S$500,S$1,FALSE),0)</f>
        <v>0</v>
      </c>
      <c r="V1029" s="88">
        <f t="shared" si="93"/>
        <v>0</v>
      </c>
      <c r="W1029" s="74"/>
      <c r="X1029" s="74"/>
      <c r="Y1029" s="74"/>
      <c r="Z1029" s="74"/>
      <c r="AA1029" s="74">
        <v>0</v>
      </c>
      <c r="AB1029" s="74">
        <v>0</v>
      </c>
    </row>
    <row r="1030" spans="1:28">
      <c r="A1030" s="89">
        <f>IF(AND(COUNTIF(A$1:A$3,"&gt;0")=1,MAX(A$8:A1029)&lt;A$1),A1029+1,IF(AND(COUNTIF(A$1:A$3,"&gt;0")=2,MAX(A$8:A1029)&lt;A$2),A1029+1,IF(AND(COUNTIF(A$1:A$3,"&gt;0")=3,MAX(A$8:A1029)&lt;A$3),A1029+1,0)))</f>
        <v>0</v>
      </c>
      <c r="B1030" s="89" t="str">
        <f t="shared" si="91"/>
        <v/>
      </c>
      <c r="C1030" s="89" t="str">
        <f t="shared" si="92"/>
        <v/>
      </c>
      <c r="D1030" s="87" t="str">
        <f>IF($A1030=0,"",IF($A1030&lt;=$A$1,+VLOOKUP($A1030,'Rashodi- plan-izvršenje'!$A$8:B$1500,'prenos-P-R-N'!D$1,FALSE),IF($A1030&gt;$A$2,+VLOOKUP($A1030,'Neizmirene obaveze JLS'!$A$11:B$500,'prenos-P-R-N'!D$1,FALSE),"")))</f>
        <v/>
      </c>
      <c r="E1030" s="87" t="str">
        <f>IF($A1030=0,"",IF($A1030&lt;=$A$1,+VLOOKUP($A1030,'Rashodi- plan-izvršenje'!$A$8:C$1500,'prenos-P-R-N'!E$1,FALSE),IF($A1030&gt;$A$2,+VLOOKUP($A1030,'Neizmirene obaveze JLS'!$A$11:C$500,'prenos-P-R-N'!E$1,FALSE),"")))</f>
        <v/>
      </c>
      <c r="F1030" s="87" t="str">
        <f>IF($A1030=0,"",IF($A1030&lt;=$A$1,+VLOOKUP($A1030,'Rashodi- plan-izvršenje'!$A$8:D$1500,'prenos-P-R-N'!F$1,FALSE),IF($A1030&gt;$A$2,+VLOOKUP($A1030,'Neizmirene obaveze JLS'!$A$11:D$500,'prenos-P-R-N'!F$1,FALSE),"")))</f>
        <v/>
      </c>
      <c r="G1030" s="87" t="str">
        <f>IF($A1030=0,"",IF($A1030&lt;=$A$1,+VLOOKUP($A1030,'Rashodi- plan-izvršenje'!$A$8:E$1500,'prenos-P-R-N'!G$1,FALSE),IF($A1030&gt;$A$2,+VLOOKUP($A1030,'Neizmirene obaveze JLS'!$A$11:E$500,'prenos-P-R-N'!G$1,FALSE),"")))</f>
        <v/>
      </c>
      <c r="H1030" s="87" t="str">
        <f>IF($A1030=0,"",IF($A1030&lt;=$A$1,+VLOOKUP($A1030,'Rashodi- plan-izvršenje'!$A$8:F$1500,'prenos-P-R-N'!H$1,FALSE),IF($A1030&gt;$A$2,+VLOOKUP($A1030,'Neizmirene obaveze JLS'!$A$11:F$500,'prenos-P-R-N'!H$1,FALSE),"")))</f>
        <v/>
      </c>
      <c r="I1030" s="87" t="str">
        <f>IF($A1030=0,"",IF($A1030&lt;=$A$1,+VLOOKUP($A1030,'Rashodi- plan-izvršenje'!$A$8:G$1500,'prenos-P-R-N'!I$1,FALSE),IF($A1030&gt;$A$2,+VLOOKUP($A1030,'Neizmirene obaveze JLS'!$A$11:G$500,'prenos-P-R-N'!I$1,FALSE),"")))</f>
        <v/>
      </c>
      <c r="J1030" s="87" t="str">
        <f>IF($A1030=0,"",IF($A1030&lt;=$A$1,+VLOOKUP($A1030,'Rashodi- plan-izvršenje'!$A$8:H$1500,'prenos-P-R-N'!J$1,FALSE),IF($A1030&gt;$A$2,+VLOOKUP($A1030,'Neizmirene obaveze JLS'!$A$11:H$500,'prenos-P-R-N'!J$1,FALSE),"")))</f>
        <v/>
      </c>
      <c r="K1030" s="87" t="str">
        <f>IF($A1030=0,"",IF($A1030&lt;=$A$1,+VLOOKUP($A1030,'Rashodi- plan-izvršenje'!$A$8:I$1500,'prenos-P-R-N'!K$1,FALSE),IF($A1030&gt;$A$2,+VLOOKUP($A1030,'Neizmirene obaveze JLS'!$A$11:I$500,'prenos-P-R-N'!K$1,FALSE),"")))</f>
        <v/>
      </c>
      <c r="L1030" t="str">
        <f>IF(A1030=0,"",IF(A1030&lt;=A$1,+IF(VLOOKUP(A1030,'Rashodi- plan-izvršenje'!A$8:J$1500,M$1,FALSE)&gt;0,"Програмска активност","Пројекат"),IF(A1030&gt;A$2,+IF(VLOOKUP(A1030,'Neizmirene obaveze JLS'!A$8:J$2008,M$1,FALSE)&gt;0,"Програмска активност","Пројекат"),"")))</f>
        <v/>
      </c>
      <c r="M1030" s="87" t="str">
        <f>IF(A1030=0,"",IF($A1030&lt;=$A$1,+IF(VLOOKUP($A1030,'Rashodi- plan-izvršenje'!$A$8:$M$1500,10,FALSE)&gt;0,VLOOKUP($A1030,'Rashodi- plan-izvršenje'!$A$8:$M$1500,10,FALSE),VLOOKUP($A1030,'Rashodi- plan-izvršenje'!$A$8:$M$1500,12,FALSE)),+IF($A1030&gt;$A$2,IF(VLOOKUP($A1030,'Neizmirene obaveze JLS'!$A$8:$M$1500,10,FALSE)&gt;0,VLOOKUP($A1030,'Neizmirene obaveze JLS'!$A$11:$M$1500,10,FALSE),VLOOKUP($A1030,'Neizmirene obaveze JLS'!$A$11:$M$1500,12,FALSE)),0)))</f>
        <v/>
      </c>
      <c r="N1030" s="87" t="str">
        <f>IF(A1030=0,"",IF($A1030&lt;=$A$1,+IF(VLOOKUP(A1030,'Rashodi- plan-izvršenje'!$A$8:$M$1500,10,FALSE)&gt;0,VLOOKUP(A1030,'Rashodi- plan-izvršenje'!$A$8:$M$1500,11,FALSE),VLOOKUP(A1030,'Rashodi- plan-izvršenje'!$A$8:$M$1500,13,FALSE)),+IF($A1030&gt;$A$2,IF(VLOOKUP($A1030,'Neizmirene obaveze JLS'!$A$8:$M$1500,10,FALSE)&gt;0,VLOOKUP($A1030,'Neizmirene obaveze JLS'!$A$11:$M$1500,11,FALSE),VLOOKUP($A1030,'Neizmirene obaveze JLS'!$A$11:$M$1500,13,FALSE)),0)))</f>
        <v/>
      </c>
      <c r="O1030" s="87" t="str">
        <f>IF(A1030=0,"",IF($A1030&lt;=$A$1,VALUE(+VLOOKUP($A1030,'Rashodi- plan-izvršenje'!$A$8:N$1500,'prenos-P-R-N'!O$1,FALSE)),IF($A1030&lt;=A$2,VALUE(VLOOKUP($A1030,'Prihodi- plan-izvršenje'!$A$8:$H$500,6,FALSE)),VALUE(VLOOKUP($A1030,'Neizmirene obaveze JLS'!$A$8:$N$500,O$1,FALSE)))))</f>
        <v/>
      </c>
      <c r="P1030" s="87" t="str">
        <f>IF(A1030=0,"",IF(A1030=0,0,IF(A1030&gt;A$2,'šifarnik K-izvor'!G$3,+IF(Q1030&lt;700,+'šifarnik K-izvor'!G$2,'šifarnik K-izvor'!G$1))))</f>
        <v/>
      </c>
      <c r="Q1030" s="87">
        <f>IF($A1030&lt;=$A$1,VALUE(+VLOOKUP($A1030,'Rashodi- plan-izvršenje'!$A$8:O$1500,'prenos-P-R-N'!Q$1,FALSE)),IF($A1030&lt;=$A$2,VLOOKUP($A1030,'Prihodi- plan-izvršenje'!$A$4:$H$500,4,FALSE),IF($A1030&lt;=$A$3,VLOOKUP(A1030,'Neizmirene obaveze JLS'!$A$11:O$500,Q$1,FALSE),"")))</f>
        <v>0</v>
      </c>
      <c r="R1030" s="88">
        <f>IF($A1030&lt;=$A$1,VALUE(+VLOOKUP($A1030,'Rashodi- plan-izvršenje'!$A$8:P$1500,'prenos-P-R-N'!R$1,FALSE)),IF($A1030&lt;=$A$2,VLOOKUP($A1030,'Prihodi- plan-izvršenje'!$A$4:$H$500,7,FALSE),""))</f>
        <v>0</v>
      </c>
      <c r="S1030" s="88">
        <f>IF(A1030=0,0,IF($A1030&lt;=$A$1,VALUE(+VLOOKUP($A1030,'Rashodi- plan-izvršenje'!$A$8:Q$1500,'prenos-P-R-N'!S$1,FALSE)),IF($A1030&lt;=$A$2,VLOOKUP($A1030,'Prihodi- plan-izvršenje'!$A$4:$H$500,8,FALSE),0)))</f>
        <v>0</v>
      </c>
      <c r="T1030" s="88" t="str">
        <f>IF($A1030&gt;$A$2,VLOOKUP($A1030,'Neizmirene obaveze JLS'!$A$11:R$500,R$1,FALSE),"")</f>
        <v/>
      </c>
      <c r="U1030" s="88">
        <f>IF($A1030&gt;$A$2,VLOOKUP($A1030,'Neizmirene obaveze JLS'!$A$11:S$500,S$1,FALSE),0)</f>
        <v>0</v>
      </c>
      <c r="V1030" s="88">
        <f t="shared" si="93"/>
        <v>0</v>
      </c>
      <c r="W1030" s="74"/>
      <c r="X1030" s="74"/>
      <c r="Y1030" s="74"/>
      <c r="Z1030" s="74"/>
      <c r="AA1030" s="74">
        <v>0</v>
      </c>
      <c r="AB1030" s="74">
        <v>0</v>
      </c>
    </row>
    <row r="1031" spans="1:28">
      <c r="A1031" s="89">
        <f>IF(AND(COUNTIF(A$1:A$3,"&gt;0")=1,MAX(A$8:A1030)&lt;A$1),A1030+1,IF(AND(COUNTIF(A$1:A$3,"&gt;0")=2,MAX(A$8:A1030)&lt;A$2),A1030+1,IF(AND(COUNTIF(A$1:A$3,"&gt;0")=3,MAX(A$8:A1030)&lt;A$3),A1030+1,0)))</f>
        <v>0</v>
      </c>
      <c r="B1031" s="89" t="str">
        <f t="shared" si="91"/>
        <v/>
      </c>
      <c r="C1031" s="89" t="str">
        <f t="shared" si="92"/>
        <v/>
      </c>
      <c r="D1031" s="87" t="str">
        <f>IF($A1031=0,"",IF($A1031&lt;=$A$1,+VLOOKUP($A1031,'Rashodi- plan-izvršenje'!$A$8:B$1500,'prenos-P-R-N'!D$1,FALSE),IF($A1031&gt;$A$2,+VLOOKUP($A1031,'Neizmirene obaveze JLS'!$A$11:B$500,'prenos-P-R-N'!D$1,FALSE),"")))</f>
        <v/>
      </c>
      <c r="E1031" s="87" t="str">
        <f>IF($A1031=0,"",IF($A1031&lt;=$A$1,+VLOOKUP($A1031,'Rashodi- plan-izvršenje'!$A$8:C$1500,'prenos-P-R-N'!E$1,FALSE),IF($A1031&gt;$A$2,+VLOOKUP($A1031,'Neizmirene obaveze JLS'!$A$11:C$500,'prenos-P-R-N'!E$1,FALSE),"")))</f>
        <v/>
      </c>
      <c r="F1031" s="87" t="str">
        <f>IF($A1031=0,"",IF($A1031&lt;=$A$1,+VLOOKUP($A1031,'Rashodi- plan-izvršenje'!$A$8:D$1500,'prenos-P-R-N'!F$1,FALSE),IF($A1031&gt;$A$2,+VLOOKUP($A1031,'Neizmirene obaveze JLS'!$A$11:D$500,'prenos-P-R-N'!F$1,FALSE),"")))</f>
        <v/>
      </c>
      <c r="G1031" s="87" t="str">
        <f>IF($A1031=0,"",IF($A1031&lt;=$A$1,+VLOOKUP($A1031,'Rashodi- plan-izvršenje'!$A$8:E$1500,'prenos-P-R-N'!G$1,FALSE),IF($A1031&gt;$A$2,+VLOOKUP($A1031,'Neizmirene obaveze JLS'!$A$11:E$500,'prenos-P-R-N'!G$1,FALSE),"")))</f>
        <v/>
      </c>
      <c r="H1031" s="87" t="str">
        <f>IF($A1031=0,"",IF($A1031&lt;=$A$1,+VLOOKUP($A1031,'Rashodi- plan-izvršenje'!$A$8:F$1500,'prenos-P-R-N'!H$1,FALSE),IF($A1031&gt;$A$2,+VLOOKUP($A1031,'Neizmirene obaveze JLS'!$A$11:F$500,'prenos-P-R-N'!H$1,FALSE),"")))</f>
        <v/>
      </c>
      <c r="I1031" s="87" t="str">
        <f>IF($A1031=0,"",IF($A1031&lt;=$A$1,+VLOOKUP($A1031,'Rashodi- plan-izvršenje'!$A$8:G$1500,'prenos-P-R-N'!I$1,FALSE),IF($A1031&gt;$A$2,+VLOOKUP($A1031,'Neizmirene obaveze JLS'!$A$11:G$500,'prenos-P-R-N'!I$1,FALSE),"")))</f>
        <v/>
      </c>
      <c r="J1031" s="87" t="str">
        <f>IF($A1031=0,"",IF($A1031&lt;=$A$1,+VLOOKUP($A1031,'Rashodi- plan-izvršenje'!$A$8:H$1500,'prenos-P-R-N'!J$1,FALSE),IF($A1031&gt;$A$2,+VLOOKUP($A1031,'Neizmirene obaveze JLS'!$A$11:H$500,'prenos-P-R-N'!J$1,FALSE),"")))</f>
        <v/>
      </c>
      <c r="K1031" s="87" t="str">
        <f>IF($A1031=0,"",IF($A1031&lt;=$A$1,+VLOOKUP($A1031,'Rashodi- plan-izvršenje'!$A$8:I$1500,'prenos-P-R-N'!K$1,FALSE),IF($A1031&gt;$A$2,+VLOOKUP($A1031,'Neizmirene obaveze JLS'!$A$11:I$500,'prenos-P-R-N'!K$1,FALSE),"")))</f>
        <v/>
      </c>
      <c r="L1031" t="str">
        <f>IF(A1031=0,"",IF(A1031&lt;=A$1,+IF(VLOOKUP(A1031,'Rashodi- plan-izvršenje'!A$8:J$1500,M$1,FALSE)&gt;0,"Програмска активност","Пројекат"),IF(A1031&gt;A$2,+IF(VLOOKUP(A1031,'Neizmirene obaveze JLS'!A$8:J$2008,M$1,FALSE)&gt;0,"Програмска активност","Пројекат"),"")))</f>
        <v/>
      </c>
      <c r="M1031" s="87" t="str">
        <f>IF(A1031=0,"",IF($A1031&lt;=$A$1,+IF(VLOOKUP($A1031,'Rashodi- plan-izvršenje'!$A$8:$M$1500,10,FALSE)&gt;0,VLOOKUP($A1031,'Rashodi- plan-izvršenje'!$A$8:$M$1500,10,FALSE),VLOOKUP($A1031,'Rashodi- plan-izvršenje'!$A$8:$M$1500,12,FALSE)),+IF($A1031&gt;$A$2,IF(VLOOKUP($A1031,'Neizmirene obaveze JLS'!$A$8:$M$1500,10,FALSE)&gt;0,VLOOKUP($A1031,'Neizmirene obaveze JLS'!$A$11:$M$1500,10,FALSE),VLOOKUP($A1031,'Neizmirene obaveze JLS'!$A$11:$M$1500,12,FALSE)),0)))</f>
        <v/>
      </c>
      <c r="N1031" s="87" t="str">
        <f>IF(A1031=0,"",IF($A1031&lt;=$A$1,+IF(VLOOKUP(A1031,'Rashodi- plan-izvršenje'!$A$8:$M$1500,10,FALSE)&gt;0,VLOOKUP(A1031,'Rashodi- plan-izvršenje'!$A$8:$M$1500,11,FALSE),VLOOKUP(A1031,'Rashodi- plan-izvršenje'!$A$8:$M$1500,13,FALSE)),+IF($A1031&gt;$A$2,IF(VLOOKUP($A1031,'Neizmirene obaveze JLS'!$A$8:$M$1500,10,FALSE)&gt;0,VLOOKUP($A1031,'Neizmirene obaveze JLS'!$A$11:$M$1500,11,FALSE),VLOOKUP($A1031,'Neizmirene obaveze JLS'!$A$11:$M$1500,13,FALSE)),0)))</f>
        <v/>
      </c>
      <c r="O1031" s="87" t="str">
        <f>IF(A1031=0,"",IF($A1031&lt;=$A$1,VALUE(+VLOOKUP($A1031,'Rashodi- plan-izvršenje'!$A$8:N$1500,'prenos-P-R-N'!O$1,FALSE)),IF($A1031&lt;=A$2,VALUE(VLOOKUP($A1031,'Prihodi- plan-izvršenje'!$A$8:$H$500,6,FALSE)),VALUE(VLOOKUP($A1031,'Neizmirene obaveze JLS'!$A$8:$N$500,O$1,FALSE)))))</f>
        <v/>
      </c>
      <c r="P1031" s="87" t="str">
        <f>IF(A1031=0,"",IF(A1031=0,0,IF(A1031&gt;A$2,'šifarnik K-izvor'!G$3,+IF(Q1031&lt;700,+'šifarnik K-izvor'!G$2,'šifarnik K-izvor'!G$1))))</f>
        <v/>
      </c>
      <c r="Q1031" s="87">
        <f>IF($A1031&lt;=$A$1,VALUE(+VLOOKUP($A1031,'Rashodi- plan-izvršenje'!$A$8:O$1500,'prenos-P-R-N'!Q$1,FALSE)),IF($A1031&lt;=$A$2,VLOOKUP($A1031,'Prihodi- plan-izvršenje'!$A$4:$H$500,4,FALSE),IF($A1031&lt;=$A$3,VLOOKUP(A1031,'Neizmirene obaveze JLS'!$A$11:O$500,Q$1,FALSE),"")))</f>
        <v>0</v>
      </c>
      <c r="R1031" s="88">
        <f>IF($A1031&lt;=$A$1,VALUE(+VLOOKUP($A1031,'Rashodi- plan-izvršenje'!$A$8:P$1500,'prenos-P-R-N'!R$1,FALSE)),IF($A1031&lt;=$A$2,VLOOKUP($A1031,'Prihodi- plan-izvršenje'!$A$4:$H$500,7,FALSE),""))</f>
        <v>0</v>
      </c>
      <c r="S1031" s="88">
        <f>IF(A1031=0,0,IF($A1031&lt;=$A$1,VALUE(+VLOOKUP($A1031,'Rashodi- plan-izvršenje'!$A$8:Q$1500,'prenos-P-R-N'!S$1,FALSE)),IF($A1031&lt;=$A$2,VLOOKUP($A1031,'Prihodi- plan-izvršenje'!$A$4:$H$500,8,FALSE),0)))</f>
        <v>0</v>
      </c>
      <c r="T1031" s="88" t="str">
        <f>IF($A1031&gt;$A$2,VLOOKUP($A1031,'Neizmirene obaveze JLS'!$A$11:R$500,R$1,FALSE),"")</f>
        <v/>
      </c>
      <c r="U1031" s="88">
        <f>IF($A1031&gt;$A$2,VLOOKUP($A1031,'Neizmirene obaveze JLS'!$A$11:S$500,S$1,FALSE),0)</f>
        <v>0</v>
      </c>
      <c r="V1031" s="88">
        <f t="shared" si="93"/>
        <v>0</v>
      </c>
      <c r="W1031" s="74"/>
      <c r="X1031" s="74"/>
      <c r="Y1031" s="74"/>
      <c r="Z1031" s="74"/>
      <c r="AA1031" s="74">
        <v>0</v>
      </c>
      <c r="AB1031" s="74">
        <v>0</v>
      </c>
    </row>
    <row r="1032" spans="1:28">
      <c r="A1032" s="89">
        <f>IF(AND(COUNTIF(A$1:A$3,"&gt;0")=1,MAX(A$8:A1031)&lt;A$1),A1031+1,IF(AND(COUNTIF(A$1:A$3,"&gt;0")=2,MAX(A$8:A1031)&lt;A$2),A1031+1,IF(AND(COUNTIF(A$1:A$3,"&gt;0")=3,MAX(A$8:A1031)&lt;A$3),A1031+1,0)))</f>
        <v>0</v>
      </c>
      <c r="B1032" s="89" t="str">
        <f t="shared" si="91"/>
        <v/>
      </c>
      <c r="C1032" s="89" t="str">
        <f t="shared" si="92"/>
        <v/>
      </c>
      <c r="D1032" s="87" t="str">
        <f>IF($A1032=0,"",IF($A1032&lt;=$A$1,+VLOOKUP($A1032,'Rashodi- plan-izvršenje'!$A$8:B$1500,'prenos-P-R-N'!D$1,FALSE),IF($A1032&gt;$A$2,+VLOOKUP($A1032,'Neizmirene obaveze JLS'!$A$11:B$500,'prenos-P-R-N'!D$1,FALSE),"")))</f>
        <v/>
      </c>
      <c r="E1032" s="87" t="str">
        <f>IF($A1032=0,"",IF($A1032&lt;=$A$1,+VLOOKUP($A1032,'Rashodi- plan-izvršenje'!$A$8:C$1500,'prenos-P-R-N'!E$1,FALSE),IF($A1032&gt;$A$2,+VLOOKUP($A1032,'Neizmirene obaveze JLS'!$A$11:C$500,'prenos-P-R-N'!E$1,FALSE),"")))</f>
        <v/>
      </c>
      <c r="F1032" s="87" t="str">
        <f>IF($A1032=0,"",IF($A1032&lt;=$A$1,+VLOOKUP($A1032,'Rashodi- plan-izvršenje'!$A$8:D$1500,'prenos-P-R-N'!F$1,FALSE),IF($A1032&gt;$A$2,+VLOOKUP($A1032,'Neizmirene obaveze JLS'!$A$11:D$500,'prenos-P-R-N'!F$1,FALSE),"")))</f>
        <v/>
      </c>
      <c r="G1032" s="87" t="str">
        <f>IF($A1032=0,"",IF($A1032&lt;=$A$1,+VLOOKUP($A1032,'Rashodi- plan-izvršenje'!$A$8:E$1500,'prenos-P-R-N'!G$1,FALSE),IF($A1032&gt;$A$2,+VLOOKUP($A1032,'Neizmirene obaveze JLS'!$A$11:E$500,'prenos-P-R-N'!G$1,FALSE),"")))</f>
        <v/>
      </c>
      <c r="H1032" s="87" t="str">
        <f>IF($A1032=0,"",IF($A1032&lt;=$A$1,+VLOOKUP($A1032,'Rashodi- plan-izvršenje'!$A$8:F$1500,'prenos-P-R-N'!H$1,FALSE),IF($A1032&gt;$A$2,+VLOOKUP($A1032,'Neizmirene obaveze JLS'!$A$11:F$500,'prenos-P-R-N'!H$1,FALSE),"")))</f>
        <v/>
      </c>
      <c r="I1032" s="87" t="str">
        <f>IF($A1032=0,"",IF($A1032&lt;=$A$1,+VLOOKUP($A1032,'Rashodi- plan-izvršenje'!$A$8:G$1500,'prenos-P-R-N'!I$1,FALSE),IF($A1032&gt;$A$2,+VLOOKUP($A1032,'Neizmirene obaveze JLS'!$A$11:G$500,'prenos-P-R-N'!I$1,FALSE),"")))</f>
        <v/>
      </c>
      <c r="J1032" s="87" t="str">
        <f>IF($A1032=0,"",IF($A1032&lt;=$A$1,+VLOOKUP($A1032,'Rashodi- plan-izvršenje'!$A$8:H$1500,'prenos-P-R-N'!J$1,FALSE),IF($A1032&gt;$A$2,+VLOOKUP($A1032,'Neizmirene obaveze JLS'!$A$11:H$500,'prenos-P-R-N'!J$1,FALSE),"")))</f>
        <v/>
      </c>
      <c r="K1032" s="87" t="str">
        <f>IF($A1032=0,"",IF($A1032&lt;=$A$1,+VLOOKUP($A1032,'Rashodi- plan-izvršenje'!$A$8:I$1500,'prenos-P-R-N'!K$1,FALSE),IF($A1032&gt;$A$2,+VLOOKUP($A1032,'Neizmirene obaveze JLS'!$A$11:I$500,'prenos-P-R-N'!K$1,FALSE),"")))</f>
        <v/>
      </c>
      <c r="L1032" t="str">
        <f>IF(A1032=0,"",IF(A1032&lt;=A$1,+IF(VLOOKUP(A1032,'Rashodi- plan-izvršenje'!A$8:J$1500,M$1,FALSE)&gt;0,"Програмска активност","Пројекат"),IF(A1032&gt;A$2,+IF(VLOOKUP(A1032,'Neizmirene obaveze JLS'!A$8:J$2008,M$1,FALSE)&gt;0,"Програмска активност","Пројекат"),"")))</f>
        <v/>
      </c>
      <c r="M1032" s="87" t="str">
        <f>IF(A1032=0,"",IF($A1032&lt;=$A$1,+IF(VLOOKUP($A1032,'Rashodi- plan-izvršenje'!$A$8:$M$1500,10,FALSE)&gt;0,VLOOKUP($A1032,'Rashodi- plan-izvršenje'!$A$8:$M$1500,10,FALSE),VLOOKUP($A1032,'Rashodi- plan-izvršenje'!$A$8:$M$1500,12,FALSE)),+IF($A1032&gt;$A$2,IF(VLOOKUP($A1032,'Neizmirene obaveze JLS'!$A$8:$M$1500,10,FALSE)&gt;0,VLOOKUP($A1032,'Neizmirene obaveze JLS'!$A$11:$M$1500,10,FALSE),VLOOKUP($A1032,'Neizmirene obaveze JLS'!$A$11:$M$1500,12,FALSE)),0)))</f>
        <v/>
      </c>
      <c r="N1032" s="87" t="str">
        <f>IF(A1032=0,"",IF($A1032&lt;=$A$1,+IF(VLOOKUP(A1032,'Rashodi- plan-izvršenje'!$A$8:$M$1500,10,FALSE)&gt;0,VLOOKUP(A1032,'Rashodi- plan-izvršenje'!$A$8:$M$1500,11,FALSE),VLOOKUP(A1032,'Rashodi- plan-izvršenje'!$A$8:$M$1500,13,FALSE)),+IF($A1032&gt;$A$2,IF(VLOOKUP($A1032,'Neizmirene obaveze JLS'!$A$8:$M$1500,10,FALSE)&gt;0,VLOOKUP($A1032,'Neizmirene obaveze JLS'!$A$11:$M$1500,11,FALSE),VLOOKUP($A1032,'Neizmirene obaveze JLS'!$A$11:$M$1500,13,FALSE)),0)))</f>
        <v/>
      </c>
      <c r="O1032" s="87" t="str">
        <f>IF(A1032=0,"",IF($A1032&lt;=$A$1,VALUE(+VLOOKUP($A1032,'Rashodi- plan-izvršenje'!$A$8:N$1500,'prenos-P-R-N'!O$1,FALSE)),IF($A1032&lt;=A$2,VALUE(VLOOKUP($A1032,'Prihodi- plan-izvršenje'!$A$8:$H$500,6,FALSE)),VALUE(VLOOKUP($A1032,'Neizmirene obaveze JLS'!$A$8:$N$500,O$1,FALSE)))))</f>
        <v/>
      </c>
      <c r="P1032" s="87" t="str">
        <f>IF(A1032=0,"",IF(A1032=0,0,IF(A1032&gt;A$2,'šifarnik K-izvor'!G$3,+IF(Q1032&lt;700,+'šifarnik K-izvor'!G$2,'šifarnik K-izvor'!G$1))))</f>
        <v/>
      </c>
      <c r="Q1032" s="87">
        <f>IF($A1032&lt;=$A$1,VALUE(+VLOOKUP($A1032,'Rashodi- plan-izvršenje'!$A$8:O$1500,'prenos-P-R-N'!Q$1,FALSE)),IF($A1032&lt;=$A$2,VLOOKUP($A1032,'Prihodi- plan-izvršenje'!$A$4:$H$500,4,FALSE),IF($A1032&lt;=$A$3,VLOOKUP(A1032,'Neizmirene obaveze JLS'!$A$11:O$500,Q$1,FALSE),"")))</f>
        <v>0</v>
      </c>
      <c r="R1032" s="88">
        <f>IF($A1032&lt;=$A$1,VALUE(+VLOOKUP($A1032,'Rashodi- plan-izvršenje'!$A$8:P$1500,'prenos-P-R-N'!R$1,FALSE)),IF($A1032&lt;=$A$2,VLOOKUP($A1032,'Prihodi- plan-izvršenje'!$A$4:$H$500,7,FALSE),""))</f>
        <v>0</v>
      </c>
      <c r="S1032" s="88">
        <f>IF(A1032=0,0,IF($A1032&lt;=$A$1,VALUE(+VLOOKUP($A1032,'Rashodi- plan-izvršenje'!$A$8:Q$1500,'prenos-P-R-N'!S$1,FALSE)),IF($A1032&lt;=$A$2,VLOOKUP($A1032,'Prihodi- plan-izvršenje'!$A$4:$H$500,8,FALSE),0)))</f>
        <v>0</v>
      </c>
      <c r="T1032" s="88" t="str">
        <f>IF($A1032&gt;$A$2,VLOOKUP($A1032,'Neizmirene obaveze JLS'!$A$11:R$500,R$1,FALSE),"")</f>
        <v/>
      </c>
      <c r="U1032" s="88">
        <f>IF($A1032&gt;$A$2,VLOOKUP($A1032,'Neizmirene obaveze JLS'!$A$11:S$500,S$1,FALSE),0)</f>
        <v>0</v>
      </c>
      <c r="V1032" s="88">
        <f t="shared" si="93"/>
        <v>0</v>
      </c>
      <c r="W1032" s="74"/>
      <c r="X1032" s="74"/>
      <c r="Y1032" s="74"/>
      <c r="Z1032" s="74"/>
      <c r="AA1032" s="74">
        <v>0</v>
      </c>
      <c r="AB1032" s="74">
        <v>0</v>
      </c>
    </row>
    <row r="1033" spans="1:28">
      <c r="A1033" s="89">
        <f>IF(AND(COUNTIF(A$1:A$3,"&gt;0")=1,MAX(A$8:A1032)&lt;A$1),A1032+1,IF(AND(COUNTIF(A$1:A$3,"&gt;0")=2,MAX(A$8:A1032)&lt;A$2),A1032+1,IF(AND(COUNTIF(A$1:A$3,"&gt;0")=3,MAX(A$8:A1032)&lt;A$3),A1032+1,0)))</f>
        <v>0</v>
      </c>
      <c r="B1033" s="89" t="str">
        <f t="shared" si="91"/>
        <v/>
      </c>
      <c r="C1033" s="89" t="str">
        <f t="shared" si="92"/>
        <v/>
      </c>
      <c r="D1033" s="87" t="str">
        <f>IF($A1033=0,"",IF($A1033&lt;=$A$1,+VLOOKUP($A1033,'Rashodi- plan-izvršenje'!$A$8:B$1500,'prenos-P-R-N'!D$1,FALSE),IF($A1033&gt;$A$2,+VLOOKUP($A1033,'Neizmirene obaveze JLS'!$A$11:B$500,'prenos-P-R-N'!D$1,FALSE),"")))</f>
        <v/>
      </c>
      <c r="E1033" s="87" t="str">
        <f>IF($A1033=0,"",IF($A1033&lt;=$A$1,+VLOOKUP($A1033,'Rashodi- plan-izvršenje'!$A$8:C$1500,'prenos-P-R-N'!E$1,FALSE),IF($A1033&gt;$A$2,+VLOOKUP($A1033,'Neizmirene obaveze JLS'!$A$11:C$500,'prenos-P-R-N'!E$1,FALSE),"")))</f>
        <v/>
      </c>
      <c r="F1033" s="87" t="str">
        <f>IF($A1033=0,"",IF($A1033&lt;=$A$1,+VLOOKUP($A1033,'Rashodi- plan-izvršenje'!$A$8:D$1500,'prenos-P-R-N'!F$1,FALSE),IF($A1033&gt;$A$2,+VLOOKUP($A1033,'Neizmirene obaveze JLS'!$A$11:D$500,'prenos-P-R-N'!F$1,FALSE),"")))</f>
        <v/>
      </c>
      <c r="G1033" s="87" t="str">
        <f>IF($A1033=0,"",IF($A1033&lt;=$A$1,+VLOOKUP($A1033,'Rashodi- plan-izvršenje'!$A$8:E$1500,'prenos-P-R-N'!G$1,FALSE),IF($A1033&gt;$A$2,+VLOOKUP($A1033,'Neizmirene obaveze JLS'!$A$11:E$500,'prenos-P-R-N'!G$1,FALSE),"")))</f>
        <v/>
      </c>
      <c r="H1033" s="87" t="str">
        <f>IF($A1033=0,"",IF($A1033&lt;=$A$1,+VLOOKUP($A1033,'Rashodi- plan-izvršenje'!$A$8:F$1500,'prenos-P-R-N'!H$1,FALSE),IF($A1033&gt;$A$2,+VLOOKUP($A1033,'Neizmirene obaveze JLS'!$A$11:F$500,'prenos-P-R-N'!H$1,FALSE),"")))</f>
        <v/>
      </c>
      <c r="I1033" s="87" t="str">
        <f>IF($A1033=0,"",IF($A1033&lt;=$A$1,+VLOOKUP($A1033,'Rashodi- plan-izvršenje'!$A$8:G$1500,'prenos-P-R-N'!I$1,FALSE),IF($A1033&gt;$A$2,+VLOOKUP($A1033,'Neizmirene obaveze JLS'!$A$11:G$500,'prenos-P-R-N'!I$1,FALSE),"")))</f>
        <v/>
      </c>
      <c r="J1033" s="87" t="str">
        <f>IF($A1033=0,"",IF($A1033&lt;=$A$1,+VLOOKUP($A1033,'Rashodi- plan-izvršenje'!$A$8:H$1500,'prenos-P-R-N'!J$1,FALSE),IF($A1033&gt;$A$2,+VLOOKUP($A1033,'Neizmirene obaveze JLS'!$A$11:H$500,'prenos-P-R-N'!J$1,FALSE),"")))</f>
        <v/>
      </c>
      <c r="K1033" s="87" t="str">
        <f>IF($A1033=0,"",IF($A1033&lt;=$A$1,+VLOOKUP($A1033,'Rashodi- plan-izvršenje'!$A$8:I$1500,'prenos-P-R-N'!K$1,FALSE),IF($A1033&gt;$A$2,+VLOOKUP($A1033,'Neizmirene obaveze JLS'!$A$11:I$500,'prenos-P-R-N'!K$1,FALSE),"")))</f>
        <v/>
      </c>
      <c r="L1033" t="str">
        <f>IF(A1033=0,"",IF(A1033&lt;=A$1,+IF(VLOOKUP(A1033,'Rashodi- plan-izvršenje'!A$8:J$1500,M$1,FALSE)&gt;0,"Програмска активност","Пројекат"),IF(A1033&gt;A$2,+IF(VLOOKUP(A1033,'Neizmirene obaveze JLS'!A$8:J$2008,M$1,FALSE)&gt;0,"Програмска активност","Пројекат"),"")))</f>
        <v/>
      </c>
      <c r="M1033" s="87" t="str">
        <f>IF(A1033=0,"",IF($A1033&lt;=$A$1,+IF(VLOOKUP($A1033,'Rashodi- plan-izvršenje'!$A$8:$M$1500,10,FALSE)&gt;0,VLOOKUP($A1033,'Rashodi- plan-izvršenje'!$A$8:$M$1500,10,FALSE),VLOOKUP($A1033,'Rashodi- plan-izvršenje'!$A$8:$M$1500,12,FALSE)),+IF($A1033&gt;$A$2,IF(VLOOKUP($A1033,'Neizmirene obaveze JLS'!$A$8:$M$1500,10,FALSE)&gt;0,VLOOKUP($A1033,'Neizmirene obaveze JLS'!$A$11:$M$1500,10,FALSE),VLOOKUP($A1033,'Neizmirene obaveze JLS'!$A$11:$M$1500,12,FALSE)),0)))</f>
        <v/>
      </c>
      <c r="N1033" s="87" t="str">
        <f>IF(A1033=0,"",IF($A1033&lt;=$A$1,+IF(VLOOKUP(A1033,'Rashodi- plan-izvršenje'!$A$8:$M$1500,10,FALSE)&gt;0,VLOOKUP(A1033,'Rashodi- plan-izvršenje'!$A$8:$M$1500,11,FALSE),VLOOKUP(A1033,'Rashodi- plan-izvršenje'!$A$8:$M$1500,13,FALSE)),+IF($A1033&gt;$A$2,IF(VLOOKUP($A1033,'Neizmirene obaveze JLS'!$A$8:$M$1500,10,FALSE)&gt;0,VLOOKUP($A1033,'Neizmirene obaveze JLS'!$A$11:$M$1500,11,FALSE),VLOOKUP($A1033,'Neizmirene obaveze JLS'!$A$11:$M$1500,13,FALSE)),0)))</f>
        <v/>
      </c>
      <c r="O1033" s="87" t="str">
        <f>IF(A1033=0,"",IF($A1033&lt;=$A$1,VALUE(+VLOOKUP($A1033,'Rashodi- plan-izvršenje'!$A$8:N$1500,'prenos-P-R-N'!O$1,FALSE)),IF($A1033&lt;=A$2,VALUE(VLOOKUP($A1033,'Prihodi- plan-izvršenje'!$A$8:$H$500,6,FALSE)),VALUE(VLOOKUP($A1033,'Neizmirene obaveze JLS'!$A$8:$N$500,O$1,FALSE)))))</f>
        <v/>
      </c>
      <c r="P1033" s="87" t="str">
        <f>IF(A1033=0,"",IF(A1033=0,0,IF(A1033&gt;A$2,'šifarnik K-izvor'!G$3,+IF(Q1033&lt;700,+'šifarnik K-izvor'!G$2,'šifarnik K-izvor'!G$1))))</f>
        <v/>
      </c>
      <c r="Q1033" s="87">
        <f>IF($A1033&lt;=$A$1,VALUE(+VLOOKUP($A1033,'Rashodi- plan-izvršenje'!$A$8:O$1500,'prenos-P-R-N'!Q$1,FALSE)),IF($A1033&lt;=$A$2,VLOOKUP($A1033,'Prihodi- plan-izvršenje'!$A$4:$H$500,4,FALSE),IF($A1033&lt;=$A$3,VLOOKUP(A1033,'Neizmirene obaveze JLS'!$A$11:O$500,Q$1,FALSE),"")))</f>
        <v>0</v>
      </c>
      <c r="R1033" s="88">
        <f>IF($A1033&lt;=$A$1,VALUE(+VLOOKUP($A1033,'Rashodi- plan-izvršenje'!$A$8:P$1500,'prenos-P-R-N'!R$1,FALSE)),IF($A1033&lt;=$A$2,VLOOKUP($A1033,'Prihodi- plan-izvršenje'!$A$4:$H$500,7,FALSE),""))</f>
        <v>0</v>
      </c>
      <c r="S1033" s="88">
        <f>IF(A1033=0,0,IF($A1033&lt;=$A$1,VALUE(+VLOOKUP($A1033,'Rashodi- plan-izvršenje'!$A$8:Q$1500,'prenos-P-R-N'!S$1,FALSE)),IF($A1033&lt;=$A$2,VLOOKUP($A1033,'Prihodi- plan-izvršenje'!$A$4:$H$500,8,FALSE),0)))</f>
        <v>0</v>
      </c>
      <c r="T1033" s="88" t="str">
        <f>IF($A1033&gt;$A$2,VLOOKUP($A1033,'Neizmirene obaveze JLS'!$A$11:R$500,R$1,FALSE),"")</f>
        <v/>
      </c>
      <c r="U1033" s="88">
        <f>IF($A1033&gt;$A$2,VLOOKUP($A1033,'Neizmirene obaveze JLS'!$A$11:S$500,S$1,FALSE),0)</f>
        <v>0</v>
      </c>
      <c r="V1033" s="88">
        <f t="shared" si="93"/>
        <v>0</v>
      </c>
      <c r="W1033" s="74"/>
      <c r="X1033" s="74"/>
      <c r="Y1033" s="74"/>
      <c r="Z1033" s="74"/>
      <c r="AA1033" s="74">
        <v>0</v>
      </c>
      <c r="AB1033" s="74">
        <v>0</v>
      </c>
    </row>
    <row r="1034" spans="1:28">
      <c r="A1034" s="89">
        <f>IF(AND(COUNTIF(A$1:A$3,"&gt;0")=1,MAX(A$8:A1033)&lt;A$1),A1033+1,IF(AND(COUNTIF(A$1:A$3,"&gt;0")=2,MAX(A$8:A1033)&lt;A$2),A1033+1,IF(AND(COUNTIF(A$1:A$3,"&gt;0")=3,MAX(A$8:A1033)&lt;A$3),A1033+1,0)))</f>
        <v>0</v>
      </c>
      <c r="B1034" s="89" t="str">
        <f t="shared" ref="B1034:C1049" si="94">+IF($A1034&gt;0,B1033,"")</f>
        <v/>
      </c>
      <c r="C1034" s="89" t="str">
        <f t="shared" si="94"/>
        <v/>
      </c>
      <c r="D1034" s="87" t="str">
        <f>IF($A1034=0,"",IF($A1034&lt;=$A$1,+VLOOKUP($A1034,'Rashodi- plan-izvršenje'!$A$8:B$1500,'prenos-P-R-N'!D$1,FALSE),IF($A1034&gt;$A$2,+VLOOKUP($A1034,'Neizmirene obaveze JLS'!$A$11:B$500,'prenos-P-R-N'!D$1,FALSE),"")))</f>
        <v/>
      </c>
      <c r="E1034" s="87" t="str">
        <f>IF($A1034=0,"",IF($A1034&lt;=$A$1,+VLOOKUP($A1034,'Rashodi- plan-izvršenje'!$A$8:C$1500,'prenos-P-R-N'!E$1,FALSE),IF($A1034&gt;$A$2,+VLOOKUP($A1034,'Neizmirene obaveze JLS'!$A$11:C$500,'prenos-P-R-N'!E$1,FALSE),"")))</f>
        <v/>
      </c>
      <c r="F1034" s="87" t="str">
        <f>IF($A1034=0,"",IF($A1034&lt;=$A$1,+VLOOKUP($A1034,'Rashodi- plan-izvršenje'!$A$8:D$1500,'prenos-P-R-N'!F$1,FALSE),IF($A1034&gt;$A$2,+VLOOKUP($A1034,'Neizmirene obaveze JLS'!$A$11:D$500,'prenos-P-R-N'!F$1,FALSE),"")))</f>
        <v/>
      </c>
      <c r="G1034" s="87" t="str">
        <f>IF($A1034=0,"",IF($A1034&lt;=$A$1,+VLOOKUP($A1034,'Rashodi- plan-izvršenje'!$A$8:E$1500,'prenos-P-R-N'!G$1,FALSE),IF($A1034&gt;$A$2,+VLOOKUP($A1034,'Neizmirene obaveze JLS'!$A$11:E$500,'prenos-P-R-N'!G$1,FALSE),"")))</f>
        <v/>
      </c>
      <c r="H1034" s="87" t="str">
        <f>IF($A1034=0,"",IF($A1034&lt;=$A$1,+VLOOKUP($A1034,'Rashodi- plan-izvršenje'!$A$8:F$1500,'prenos-P-R-N'!H$1,FALSE),IF($A1034&gt;$A$2,+VLOOKUP($A1034,'Neizmirene obaveze JLS'!$A$11:F$500,'prenos-P-R-N'!H$1,FALSE),"")))</f>
        <v/>
      </c>
      <c r="I1034" s="87" t="str">
        <f>IF($A1034=0,"",IF($A1034&lt;=$A$1,+VLOOKUP($A1034,'Rashodi- plan-izvršenje'!$A$8:G$1500,'prenos-P-R-N'!I$1,FALSE),IF($A1034&gt;$A$2,+VLOOKUP($A1034,'Neizmirene obaveze JLS'!$A$11:G$500,'prenos-P-R-N'!I$1,FALSE),"")))</f>
        <v/>
      </c>
      <c r="J1034" s="87" t="str">
        <f>IF($A1034=0,"",IF($A1034&lt;=$A$1,+VLOOKUP($A1034,'Rashodi- plan-izvršenje'!$A$8:H$1500,'prenos-P-R-N'!J$1,FALSE),IF($A1034&gt;$A$2,+VLOOKUP($A1034,'Neizmirene obaveze JLS'!$A$11:H$500,'prenos-P-R-N'!J$1,FALSE),"")))</f>
        <v/>
      </c>
      <c r="K1034" s="87" t="str">
        <f>IF($A1034=0,"",IF($A1034&lt;=$A$1,+VLOOKUP($A1034,'Rashodi- plan-izvršenje'!$A$8:I$1500,'prenos-P-R-N'!K$1,FALSE),IF($A1034&gt;$A$2,+VLOOKUP($A1034,'Neizmirene obaveze JLS'!$A$11:I$500,'prenos-P-R-N'!K$1,FALSE),"")))</f>
        <v/>
      </c>
      <c r="L1034" t="str">
        <f>IF(A1034=0,"",IF(A1034&lt;=A$1,+IF(VLOOKUP(A1034,'Rashodi- plan-izvršenje'!A$8:J$1500,M$1,FALSE)&gt;0,"Програмска активност","Пројекат"),IF(A1034&gt;A$2,+IF(VLOOKUP(A1034,'Neizmirene obaveze JLS'!A$8:J$2008,M$1,FALSE)&gt;0,"Програмска активност","Пројекат"),"")))</f>
        <v/>
      </c>
      <c r="M1034" s="87" t="str">
        <f>IF(A1034=0,"",IF($A1034&lt;=$A$1,+IF(VLOOKUP($A1034,'Rashodi- plan-izvršenje'!$A$8:$M$1500,10,FALSE)&gt;0,VLOOKUP($A1034,'Rashodi- plan-izvršenje'!$A$8:$M$1500,10,FALSE),VLOOKUP($A1034,'Rashodi- plan-izvršenje'!$A$8:$M$1500,12,FALSE)),+IF($A1034&gt;$A$2,IF(VLOOKUP($A1034,'Neizmirene obaveze JLS'!$A$8:$M$1500,10,FALSE)&gt;0,VLOOKUP($A1034,'Neizmirene obaveze JLS'!$A$11:$M$1500,10,FALSE),VLOOKUP($A1034,'Neizmirene obaveze JLS'!$A$11:$M$1500,12,FALSE)),0)))</f>
        <v/>
      </c>
      <c r="N1034" s="87" t="str">
        <f>IF(A1034=0,"",IF($A1034&lt;=$A$1,+IF(VLOOKUP(A1034,'Rashodi- plan-izvršenje'!$A$8:$M$1500,10,FALSE)&gt;0,VLOOKUP(A1034,'Rashodi- plan-izvršenje'!$A$8:$M$1500,11,FALSE),VLOOKUP(A1034,'Rashodi- plan-izvršenje'!$A$8:$M$1500,13,FALSE)),+IF($A1034&gt;$A$2,IF(VLOOKUP($A1034,'Neizmirene obaveze JLS'!$A$8:$M$1500,10,FALSE)&gt;0,VLOOKUP($A1034,'Neizmirene obaveze JLS'!$A$11:$M$1500,11,FALSE),VLOOKUP($A1034,'Neizmirene obaveze JLS'!$A$11:$M$1500,13,FALSE)),0)))</f>
        <v/>
      </c>
      <c r="O1034" s="87" t="str">
        <f>IF(A1034=0,"",IF($A1034&lt;=$A$1,VALUE(+VLOOKUP($A1034,'Rashodi- plan-izvršenje'!$A$8:N$1500,'prenos-P-R-N'!O$1,FALSE)),IF($A1034&lt;=A$2,VALUE(VLOOKUP($A1034,'Prihodi- plan-izvršenje'!$A$8:$H$500,6,FALSE)),VALUE(VLOOKUP($A1034,'Neizmirene obaveze JLS'!$A$8:$N$500,O$1,FALSE)))))</f>
        <v/>
      </c>
      <c r="P1034" s="87" t="str">
        <f>IF(A1034=0,"",IF(A1034=0,0,IF(A1034&gt;A$2,'šifarnik K-izvor'!G$3,+IF(Q1034&lt;700,+'šifarnik K-izvor'!G$2,'šifarnik K-izvor'!G$1))))</f>
        <v/>
      </c>
      <c r="Q1034" s="87">
        <f>IF($A1034&lt;=$A$1,VALUE(+VLOOKUP($A1034,'Rashodi- plan-izvršenje'!$A$8:O$1500,'prenos-P-R-N'!Q$1,FALSE)),IF($A1034&lt;=$A$2,VLOOKUP($A1034,'Prihodi- plan-izvršenje'!$A$4:$H$500,4,FALSE),IF($A1034&lt;=$A$3,VLOOKUP(A1034,'Neizmirene obaveze JLS'!$A$11:O$500,Q$1,FALSE),"")))</f>
        <v>0</v>
      </c>
      <c r="R1034" s="88">
        <f>IF($A1034&lt;=$A$1,VALUE(+VLOOKUP($A1034,'Rashodi- plan-izvršenje'!$A$8:P$1500,'prenos-P-R-N'!R$1,FALSE)),IF($A1034&lt;=$A$2,VLOOKUP($A1034,'Prihodi- plan-izvršenje'!$A$4:$H$500,7,FALSE),""))</f>
        <v>0</v>
      </c>
      <c r="S1034" s="88">
        <f>IF(A1034=0,0,IF($A1034&lt;=$A$1,VALUE(+VLOOKUP($A1034,'Rashodi- plan-izvršenje'!$A$8:Q$1500,'prenos-P-R-N'!S$1,FALSE)),IF($A1034&lt;=$A$2,VLOOKUP($A1034,'Prihodi- plan-izvršenje'!$A$4:$H$500,8,FALSE),0)))</f>
        <v>0</v>
      </c>
      <c r="T1034" s="88" t="str">
        <f>IF($A1034&gt;$A$2,VLOOKUP($A1034,'Neizmirene obaveze JLS'!$A$11:R$500,R$1,FALSE),"")</f>
        <v/>
      </c>
      <c r="U1034" s="88">
        <f>IF($A1034&gt;$A$2,VLOOKUP($A1034,'Neizmirene obaveze JLS'!$A$11:S$500,S$1,FALSE),0)</f>
        <v>0</v>
      </c>
      <c r="V1034" s="88">
        <f t="shared" si="93"/>
        <v>0</v>
      </c>
      <c r="W1034" s="74"/>
      <c r="X1034" s="74"/>
      <c r="Y1034" s="74"/>
      <c r="Z1034" s="74"/>
      <c r="AA1034" s="74">
        <v>0</v>
      </c>
      <c r="AB1034" s="74">
        <v>0</v>
      </c>
    </row>
    <row r="1035" spans="1:28">
      <c r="A1035" s="89">
        <f>IF(AND(COUNTIF(A$1:A$3,"&gt;0")=1,MAX(A$8:A1034)&lt;A$1),A1034+1,IF(AND(COUNTIF(A$1:A$3,"&gt;0")=2,MAX(A$8:A1034)&lt;A$2),A1034+1,IF(AND(COUNTIF(A$1:A$3,"&gt;0")=3,MAX(A$8:A1034)&lt;A$3),A1034+1,0)))</f>
        <v>0</v>
      </c>
      <c r="B1035" s="89" t="str">
        <f t="shared" si="94"/>
        <v/>
      </c>
      <c r="C1035" s="89" t="str">
        <f t="shared" si="94"/>
        <v/>
      </c>
      <c r="D1035" s="87" t="str">
        <f>IF($A1035=0,"",IF($A1035&lt;=$A$1,+VLOOKUP($A1035,'Rashodi- plan-izvršenje'!$A$8:B$1500,'prenos-P-R-N'!D$1,FALSE),IF($A1035&gt;$A$2,+VLOOKUP($A1035,'Neizmirene obaveze JLS'!$A$11:B$500,'prenos-P-R-N'!D$1,FALSE),"")))</f>
        <v/>
      </c>
      <c r="E1035" s="87" t="str">
        <f>IF($A1035=0,"",IF($A1035&lt;=$A$1,+VLOOKUP($A1035,'Rashodi- plan-izvršenje'!$A$8:C$1500,'prenos-P-R-N'!E$1,FALSE),IF($A1035&gt;$A$2,+VLOOKUP($A1035,'Neizmirene obaveze JLS'!$A$11:C$500,'prenos-P-R-N'!E$1,FALSE),"")))</f>
        <v/>
      </c>
      <c r="F1035" s="87" t="str">
        <f>IF($A1035=0,"",IF($A1035&lt;=$A$1,+VLOOKUP($A1035,'Rashodi- plan-izvršenje'!$A$8:D$1500,'prenos-P-R-N'!F$1,FALSE),IF($A1035&gt;$A$2,+VLOOKUP($A1035,'Neizmirene obaveze JLS'!$A$11:D$500,'prenos-P-R-N'!F$1,FALSE),"")))</f>
        <v/>
      </c>
      <c r="G1035" s="87" t="str">
        <f>IF($A1035=0,"",IF($A1035&lt;=$A$1,+VLOOKUP($A1035,'Rashodi- plan-izvršenje'!$A$8:E$1500,'prenos-P-R-N'!G$1,FALSE),IF($A1035&gt;$A$2,+VLOOKUP($A1035,'Neizmirene obaveze JLS'!$A$11:E$500,'prenos-P-R-N'!G$1,FALSE),"")))</f>
        <v/>
      </c>
      <c r="H1035" s="87" t="str">
        <f>IF($A1035=0,"",IF($A1035&lt;=$A$1,+VLOOKUP($A1035,'Rashodi- plan-izvršenje'!$A$8:F$1500,'prenos-P-R-N'!H$1,FALSE),IF($A1035&gt;$A$2,+VLOOKUP($A1035,'Neizmirene obaveze JLS'!$A$11:F$500,'prenos-P-R-N'!H$1,FALSE),"")))</f>
        <v/>
      </c>
      <c r="I1035" s="87" t="str">
        <f>IF($A1035=0,"",IF($A1035&lt;=$A$1,+VLOOKUP($A1035,'Rashodi- plan-izvršenje'!$A$8:G$1500,'prenos-P-R-N'!I$1,FALSE),IF($A1035&gt;$A$2,+VLOOKUP($A1035,'Neizmirene obaveze JLS'!$A$11:G$500,'prenos-P-R-N'!I$1,FALSE),"")))</f>
        <v/>
      </c>
      <c r="J1035" s="87" t="str">
        <f>IF($A1035=0,"",IF($A1035&lt;=$A$1,+VLOOKUP($A1035,'Rashodi- plan-izvršenje'!$A$8:H$1500,'prenos-P-R-N'!J$1,FALSE),IF($A1035&gt;$A$2,+VLOOKUP($A1035,'Neizmirene obaveze JLS'!$A$11:H$500,'prenos-P-R-N'!J$1,FALSE),"")))</f>
        <v/>
      </c>
      <c r="K1035" s="87" t="str">
        <f>IF($A1035=0,"",IF($A1035&lt;=$A$1,+VLOOKUP($A1035,'Rashodi- plan-izvršenje'!$A$8:I$1500,'prenos-P-R-N'!K$1,FALSE),IF($A1035&gt;$A$2,+VLOOKUP($A1035,'Neizmirene obaveze JLS'!$A$11:I$500,'prenos-P-R-N'!K$1,FALSE),"")))</f>
        <v/>
      </c>
      <c r="L1035" t="str">
        <f>IF(A1035=0,"",IF(A1035&lt;=A$1,+IF(VLOOKUP(A1035,'Rashodi- plan-izvršenje'!A$8:J$1500,M$1,FALSE)&gt;0,"Програмска активност","Пројекат"),IF(A1035&gt;A$2,+IF(VLOOKUP(A1035,'Neizmirene obaveze JLS'!A$8:J$2008,M$1,FALSE)&gt;0,"Програмска активност","Пројекат"),"")))</f>
        <v/>
      </c>
      <c r="M1035" s="87" t="str">
        <f>IF(A1035=0,"",IF($A1035&lt;=$A$1,+IF(VLOOKUP($A1035,'Rashodi- plan-izvršenje'!$A$8:$M$1500,10,FALSE)&gt;0,VLOOKUP($A1035,'Rashodi- plan-izvršenje'!$A$8:$M$1500,10,FALSE),VLOOKUP($A1035,'Rashodi- plan-izvršenje'!$A$8:$M$1500,12,FALSE)),+IF($A1035&gt;$A$2,IF(VLOOKUP($A1035,'Neizmirene obaveze JLS'!$A$8:$M$1500,10,FALSE)&gt;0,VLOOKUP($A1035,'Neizmirene obaveze JLS'!$A$11:$M$1500,10,FALSE),VLOOKUP($A1035,'Neizmirene obaveze JLS'!$A$11:$M$1500,12,FALSE)),0)))</f>
        <v/>
      </c>
      <c r="N1035" s="87" t="str">
        <f>IF(A1035=0,"",IF($A1035&lt;=$A$1,+IF(VLOOKUP(A1035,'Rashodi- plan-izvršenje'!$A$8:$M$1500,10,FALSE)&gt;0,VLOOKUP(A1035,'Rashodi- plan-izvršenje'!$A$8:$M$1500,11,FALSE),VLOOKUP(A1035,'Rashodi- plan-izvršenje'!$A$8:$M$1500,13,FALSE)),+IF($A1035&gt;$A$2,IF(VLOOKUP($A1035,'Neizmirene obaveze JLS'!$A$8:$M$1500,10,FALSE)&gt;0,VLOOKUP($A1035,'Neizmirene obaveze JLS'!$A$11:$M$1500,11,FALSE),VLOOKUP($A1035,'Neizmirene obaveze JLS'!$A$11:$M$1500,13,FALSE)),0)))</f>
        <v/>
      </c>
      <c r="O1035" s="87" t="str">
        <f>IF(A1035=0,"",IF($A1035&lt;=$A$1,VALUE(+VLOOKUP($A1035,'Rashodi- plan-izvršenje'!$A$8:N$1500,'prenos-P-R-N'!O$1,FALSE)),IF($A1035&lt;=A$2,VALUE(VLOOKUP($A1035,'Prihodi- plan-izvršenje'!$A$8:$H$500,6,FALSE)),VALUE(VLOOKUP($A1035,'Neizmirene obaveze JLS'!$A$8:$N$500,O$1,FALSE)))))</f>
        <v/>
      </c>
      <c r="P1035" s="87" t="str">
        <f>IF(A1035=0,"",IF(A1035=0,0,IF(A1035&gt;A$2,'šifarnik K-izvor'!G$3,+IF(Q1035&lt;700,+'šifarnik K-izvor'!G$2,'šifarnik K-izvor'!G$1))))</f>
        <v/>
      </c>
      <c r="Q1035" s="87">
        <f>IF($A1035&lt;=$A$1,VALUE(+VLOOKUP($A1035,'Rashodi- plan-izvršenje'!$A$8:O$1500,'prenos-P-R-N'!Q$1,FALSE)),IF($A1035&lt;=$A$2,VLOOKUP($A1035,'Prihodi- plan-izvršenje'!$A$4:$H$500,4,FALSE),IF($A1035&lt;=$A$3,VLOOKUP(A1035,'Neizmirene obaveze JLS'!$A$11:O$500,Q$1,FALSE),"")))</f>
        <v>0</v>
      </c>
      <c r="R1035" s="88">
        <f>IF($A1035&lt;=$A$1,VALUE(+VLOOKUP($A1035,'Rashodi- plan-izvršenje'!$A$8:P$1500,'prenos-P-R-N'!R$1,FALSE)),IF($A1035&lt;=$A$2,VLOOKUP($A1035,'Prihodi- plan-izvršenje'!$A$4:$H$500,7,FALSE),""))</f>
        <v>0</v>
      </c>
      <c r="S1035" s="88">
        <f>IF(A1035=0,0,IF($A1035&lt;=$A$1,VALUE(+VLOOKUP($A1035,'Rashodi- plan-izvršenje'!$A$8:Q$1500,'prenos-P-R-N'!S$1,FALSE)),IF($A1035&lt;=$A$2,VLOOKUP($A1035,'Prihodi- plan-izvršenje'!$A$4:$H$500,8,FALSE),0)))</f>
        <v>0</v>
      </c>
      <c r="T1035" s="88" t="str">
        <f>IF($A1035&gt;$A$2,VLOOKUP($A1035,'Neizmirene obaveze JLS'!$A$11:R$500,R$1,FALSE),"")</f>
        <v/>
      </c>
      <c r="U1035" s="88">
        <f>IF($A1035&gt;$A$2,VLOOKUP($A1035,'Neizmirene obaveze JLS'!$A$11:S$500,S$1,FALSE),0)</f>
        <v>0</v>
      </c>
      <c r="V1035" s="88">
        <f t="shared" si="93"/>
        <v>0</v>
      </c>
      <c r="W1035" s="74"/>
      <c r="X1035" s="74"/>
      <c r="Y1035" s="74"/>
      <c r="Z1035" s="74"/>
      <c r="AA1035" s="74">
        <v>0</v>
      </c>
      <c r="AB1035" s="74">
        <v>0</v>
      </c>
    </row>
    <row r="1036" spans="1:28">
      <c r="A1036" s="89">
        <f>IF(AND(COUNTIF(A$1:A$3,"&gt;0")=1,MAX(A$8:A1035)&lt;A$1),A1035+1,IF(AND(COUNTIF(A$1:A$3,"&gt;0")=2,MAX(A$8:A1035)&lt;A$2),A1035+1,IF(AND(COUNTIF(A$1:A$3,"&gt;0")=3,MAX(A$8:A1035)&lt;A$3),A1035+1,0)))</f>
        <v>0</v>
      </c>
      <c r="B1036" s="89" t="str">
        <f t="shared" si="94"/>
        <v/>
      </c>
      <c r="C1036" s="89" t="str">
        <f t="shared" si="94"/>
        <v/>
      </c>
      <c r="D1036" s="87" t="str">
        <f>IF($A1036=0,"",IF($A1036&lt;=$A$1,+VLOOKUP($A1036,'Rashodi- plan-izvršenje'!$A$8:B$1500,'prenos-P-R-N'!D$1,FALSE),IF($A1036&gt;$A$2,+VLOOKUP($A1036,'Neizmirene obaveze JLS'!$A$11:B$500,'prenos-P-R-N'!D$1,FALSE),"")))</f>
        <v/>
      </c>
      <c r="E1036" s="87" t="str">
        <f>IF($A1036=0,"",IF($A1036&lt;=$A$1,+VLOOKUP($A1036,'Rashodi- plan-izvršenje'!$A$8:C$1500,'prenos-P-R-N'!E$1,FALSE),IF($A1036&gt;$A$2,+VLOOKUP($A1036,'Neizmirene obaveze JLS'!$A$11:C$500,'prenos-P-R-N'!E$1,FALSE),"")))</f>
        <v/>
      </c>
      <c r="F1036" s="87" t="str">
        <f>IF($A1036=0,"",IF($A1036&lt;=$A$1,+VLOOKUP($A1036,'Rashodi- plan-izvršenje'!$A$8:D$1500,'prenos-P-R-N'!F$1,FALSE),IF($A1036&gt;$A$2,+VLOOKUP($A1036,'Neizmirene obaveze JLS'!$A$11:D$500,'prenos-P-R-N'!F$1,FALSE),"")))</f>
        <v/>
      </c>
      <c r="G1036" s="87" t="str">
        <f>IF($A1036=0,"",IF($A1036&lt;=$A$1,+VLOOKUP($A1036,'Rashodi- plan-izvršenje'!$A$8:E$1500,'prenos-P-R-N'!G$1,FALSE),IF($A1036&gt;$A$2,+VLOOKUP($A1036,'Neizmirene obaveze JLS'!$A$11:E$500,'prenos-P-R-N'!G$1,FALSE),"")))</f>
        <v/>
      </c>
      <c r="H1036" s="87" t="str">
        <f>IF($A1036=0,"",IF($A1036&lt;=$A$1,+VLOOKUP($A1036,'Rashodi- plan-izvršenje'!$A$8:F$1500,'prenos-P-R-N'!H$1,FALSE),IF($A1036&gt;$A$2,+VLOOKUP($A1036,'Neizmirene obaveze JLS'!$A$11:F$500,'prenos-P-R-N'!H$1,FALSE),"")))</f>
        <v/>
      </c>
      <c r="I1036" s="87" t="str">
        <f>IF($A1036=0,"",IF($A1036&lt;=$A$1,+VLOOKUP($A1036,'Rashodi- plan-izvršenje'!$A$8:G$1500,'prenos-P-R-N'!I$1,FALSE),IF($A1036&gt;$A$2,+VLOOKUP($A1036,'Neizmirene obaveze JLS'!$A$11:G$500,'prenos-P-R-N'!I$1,FALSE),"")))</f>
        <v/>
      </c>
      <c r="J1036" s="87" t="str">
        <f>IF($A1036=0,"",IF($A1036&lt;=$A$1,+VLOOKUP($A1036,'Rashodi- plan-izvršenje'!$A$8:H$1500,'prenos-P-R-N'!J$1,FALSE),IF($A1036&gt;$A$2,+VLOOKUP($A1036,'Neizmirene obaveze JLS'!$A$11:H$500,'prenos-P-R-N'!J$1,FALSE),"")))</f>
        <v/>
      </c>
      <c r="K1036" s="87" t="str">
        <f>IF($A1036=0,"",IF($A1036&lt;=$A$1,+VLOOKUP($A1036,'Rashodi- plan-izvršenje'!$A$8:I$1500,'prenos-P-R-N'!K$1,FALSE),IF($A1036&gt;$A$2,+VLOOKUP($A1036,'Neizmirene obaveze JLS'!$A$11:I$500,'prenos-P-R-N'!K$1,FALSE),"")))</f>
        <v/>
      </c>
      <c r="L1036" t="str">
        <f>IF(A1036=0,"",IF(A1036&lt;=A$1,+IF(VLOOKUP(A1036,'Rashodi- plan-izvršenje'!A$8:J$1500,M$1,FALSE)&gt;0,"Програмска активност","Пројекат"),IF(A1036&gt;A$2,+IF(VLOOKUP(A1036,'Neizmirene obaveze JLS'!A$8:J$2008,M$1,FALSE)&gt;0,"Програмска активност","Пројекат"),"")))</f>
        <v/>
      </c>
      <c r="M1036" s="87" t="str">
        <f>IF(A1036=0,"",IF($A1036&lt;=$A$1,+IF(VLOOKUP($A1036,'Rashodi- plan-izvršenje'!$A$8:$M$1500,10,FALSE)&gt;0,VLOOKUP($A1036,'Rashodi- plan-izvršenje'!$A$8:$M$1500,10,FALSE),VLOOKUP($A1036,'Rashodi- plan-izvršenje'!$A$8:$M$1500,12,FALSE)),+IF($A1036&gt;$A$2,IF(VLOOKUP($A1036,'Neizmirene obaveze JLS'!$A$8:$M$1500,10,FALSE)&gt;0,VLOOKUP($A1036,'Neizmirene obaveze JLS'!$A$11:$M$1500,10,FALSE),VLOOKUP($A1036,'Neizmirene obaveze JLS'!$A$11:$M$1500,12,FALSE)),0)))</f>
        <v/>
      </c>
      <c r="N1036" s="87" t="str">
        <f>IF(A1036=0,"",IF($A1036&lt;=$A$1,+IF(VLOOKUP(A1036,'Rashodi- plan-izvršenje'!$A$8:$M$1500,10,FALSE)&gt;0,VLOOKUP(A1036,'Rashodi- plan-izvršenje'!$A$8:$M$1500,11,FALSE),VLOOKUP(A1036,'Rashodi- plan-izvršenje'!$A$8:$M$1500,13,FALSE)),+IF($A1036&gt;$A$2,IF(VLOOKUP($A1036,'Neizmirene obaveze JLS'!$A$8:$M$1500,10,FALSE)&gt;0,VLOOKUP($A1036,'Neizmirene obaveze JLS'!$A$11:$M$1500,11,FALSE),VLOOKUP($A1036,'Neizmirene obaveze JLS'!$A$11:$M$1500,13,FALSE)),0)))</f>
        <v/>
      </c>
      <c r="O1036" s="87" t="str">
        <f>IF(A1036=0,"",IF($A1036&lt;=$A$1,VALUE(+VLOOKUP($A1036,'Rashodi- plan-izvršenje'!$A$8:N$1500,'prenos-P-R-N'!O$1,FALSE)),IF($A1036&lt;=A$2,VALUE(VLOOKUP($A1036,'Prihodi- plan-izvršenje'!$A$8:$H$500,6,FALSE)),VALUE(VLOOKUP($A1036,'Neizmirene obaveze JLS'!$A$8:$N$500,O$1,FALSE)))))</f>
        <v/>
      </c>
      <c r="P1036" s="87" t="str">
        <f>IF(A1036=0,"",IF(A1036=0,0,IF(A1036&gt;A$2,'šifarnik K-izvor'!G$3,+IF(Q1036&lt;700,+'šifarnik K-izvor'!G$2,'šifarnik K-izvor'!G$1))))</f>
        <v/>
      </c>
      <c r="Q1036" s="87">
        <f>IF($A1036&lt;=$A$1,VALUE(+VLOOKUP($A1036,'Rashodi- plan-izvršenje'!$A$8:O$1500,'prenos-P-R-N'!Q$1,FALSE)),IF($A1036&lt;=$A$2,VLOOKUP($A1036,'Prihodi- plan-izvršenje'!$A$4:$H$500,4,FALSE),IF($A1036&lt;=$A$3,VLOOKUP(A1036,'Neizmirene obaveze JLS'!$A$11:O$500,Q$1,FALSE),"")))</f>
        <v>0</v>
      </c>
      <c r="R1036" s="88">
        <f>IF($A1036&lt;=$A$1,VALUE(+VLOOKUP($A1036,'Rashodi- plan-izvršenje'!$A$8:P$1500,'prenos-P-R-N'!R$1,FALSE)),IF($A1036&lt;=$A$2,VLOOKUP($A1036,'Prihodi- plan-izvršenje'!$A$4:$H$500,7,FALSE),""))</f>
        <v>0</v>
      </c>
      <c r="S1036" s="88">
        <f>IF(A1036=0,0,IF($A1036&lt;=$A$1,VALUE(+VLOOKUP($A1036,'Rashodi- plan-izvršenje'!$A$8:Q$1500,'prenos-P-R-N'!S$1,FALSE)),IF($A1036&lt;=$A$2,VLOOKUP($A1036,'Prihodi- plan-izvršenje'!$A$4:$H$500,8,FALSE),0)))</f>
        <v>0</v>
      </c>
      <c r="T1036" s="88" t="str">
        <f>IF($A1036&gt;$A$2,VLOOKUP($A1036,'Neizmirene obaveze JLS'!$A$11:R$500,R$1,FALSE),"")</f>
        <v/>
      </c>
      <c r="U1036" s="88">
        <f>IF($A1036&gt;$A$2,VLOOKUP($A1036,'Neizmirene obaveze JLS'!$A$11:S$500,S$1,FALSE),0)</f>
        <v>0</v>
      </c>
      <c r="V1036" s="88">
        <f t="shared" si="93"/>
        <v>0</v>
      </c>
      <c r="W1036" s="74"/>
      <c r="X1036" s="74"/>
      <c r="Y1036" s="74"/>
      <c r="Z1036" s="74"/>
      <c r="AA1036" s="74">
        <v>0</v>
      </c>
      <c r="AB1036" s="74">
        <v>0</v>
      </c>
    </row>
    <row r="1037" spans="1:28">
      <c r="A1037" s="89">
        <f>IF(AND(COUNTIF(A$1:A$3,"&gt;0")=1,MAX(A$8:A1036)&lt;A$1),A1036+1,IF(AND(COUNTIF(A$1:A$3,"&gt;0")=2,MAX(A$8:A1036)&lt;A$2),A1036+1,IF(AND(COUNTIF(A$1:A$3,"&gt;0")=3,MAX(A$8:A1036)&lt;A$3),A1036+1,0)))</f>
        <v>0</v>
      </c>
      <c r="B1037" s="89" t="str">
        <f t="shared" si="94"/>
        <v/>
      </c>
      <c r="C1037" s="89" t="str">
        <f t="shared" si="94"/>
        <v/>
      </c>
      <c r="D1037" s="87" t="str">
        <f>IF($A1037=0,"",IF($A1037&lt;=$A$1,+VLOOKUP($A1037,'Rashodi- plan-izvršenje'!$A$8:B$1500,'prenos-P-R-N'!D$1,FALSE),IF($A1037&gt;$A$2,+VLOOKUP($A1037,'Neizmirene obaveze JLS'!$A$11:B$500,'prenos-P-R-N'!D$1,FALSE),"")))</f>
        <v/>
      </c>
      <c r="E1037" s="87" t="str">
        <f>IF($A1037=0,"",IF($A1037&lt;=$A$1,+VLOOKUP($A1037,'Rashodi- plan-izvršenje'!$A$8:C$1500,'prenos-P-R-N'!E$1,FALSE),IF($A1037&gt;$A$2,+VLOOKUP($A1037,'Neizmirene obaveze JLS'!$A$11:C$500,'prenos-P-R-N'!E$1,FALSE),"")))</f>
        <v/>
      </c>
      <c r="F1037" s="87" t="str">
        <f>IF($A1037=0,"",IF($A1037&lt;=$A$1,+VLOOKUP($A1037,'Rashodi- plan-izvršenje'!$A$8:D$1500,'prenos-P-R-N'!F$1,FALSE),IF($A1037&gt;$A$2,+VLOOKUP($A1037,'Neizmirene obaveze JLS'!$A$11:D$500,'prenos-P-R-N'!F$1,FALSE),"")))</f>
        <v/>
      </c>
      <c r="G1037" s="87" t="str">
        <f>IF($A1037=0,"",IF($A1037&lt;=$A$1,+VLOOKUP($A1037,'Rashodi- plan-izvršenje'!$A$8:E$1500,'prenos-P-R-N'!G$1,FALSE),IF($A1037&gt;$A$2,+VLOOKUP($A1037,'Neizmirene obaveze JLS'!$A$11:E$500,'prenos-P-R-N'!G$1,FALSE),"")))</f>
        <v/>
      </c>
      <c r="H1037" s="87" t="str">
        <f>IF($A1037=0,"",IF($A1037&lt;=$A$1,+VLOOKUP($A1037,'Rashodi- plan-izvršenje'!$A$8:F$1500,'prenos-P-R-N'!H$1,FALSE),IF($A1037&gt;$A$2,+VLOOKUP($A1037,'Neizmirene obaveze JLS'!$A$11:F$500,'prenos-P-R-N'!H$1,FALSE),"")))</f>
        <v/>
      </c>
      <c r="I1037" s="87" t="str">
        <f>IF($A1037=0,"",IF($A1037&lt;=$A$1,+VLOOKUP($A1037,'Rashodi- plan-izvršenje'!$A$8:G$1500,'prenos-P-R-N'!I$1,FALSE),IF($A1037&gt;$A$2,+VLOOKUP($A1037,'Neizmirene obaveze JLS'!$A$11:G$500,'prenos-P-R-N'!I$1,FALSE),"")))</f>
        <v/>
      </c>
      <c r="J1037" s="87" t="str">
        <f>IF($A1037=0,"",IF($A1037&lt;=$A$1,+VLOOKUP($A1037,'Rashodi- plan-izvršenje'!$A$8:H$1500,'prenos-P-R-N'!J$1,FALSE),IF($A1037&gt;$A$2,+VLOOKUP($A1037,'Neizmirene obaveze JLS'!$A$11:H$500,'prenos-P-R-N'!J$1,FALSE),"")))</f>
        <v/>
      </c>
      <c r="K1037" s="87" t="str">
        <f>IF($A1037=0,"",IF($A1037&lt;=$A$1,+VLOOKUP($A1037,'Rashodi- plan-izvršenje'!$A$8:I$1500,'prenos-P-R-N'!K$1,FALSE),IF($A1037&gt;$A$2,+VLOOKUP($A1037,'Neizmirene obaveze JLS'!$A$11:I$500,'prenos-P-R-N'!K$1,FALSE),"")))</f>
        <v/>
      </c>
      <c r="L1037" t="str">
        <f>IF(A1037=0,"",IF(A1037&lt;=A$1,+IF(VLOOKUP(A1037,'Rashodi- plan-izvršenje'!A$8:J$1500,M$1,FALSE)&gt;0,"Програмска активност","Пројекат"),IF(A1037&gt;A$2,+IF(VLOOKUP(A1037,'Neizmirene obaveze JLS'!A$8:J$2008,M$1,FALSE)&gt;0,"Програмска активност","Пројекат"),"")))</f>
        <v/>
      </c>
      <c r="M1037" s="87" t="str">
        <f>IF(A1037=0,"",IF($A1037&lt;=$A$1,+IF(VLOOKUP($A1037,'Rashodi- plan-izvršenje'!$A$8:$M$1500,10,FALSE)&gt;0,VLOOKUP($A1037,'Rashodi- plan-izvršenje'!$A$8:$M$1500,10,FALSE),VLOOKUP($A1037,'Rashodi- plan-izvršenje'!$A$8:$M$1500,12,FALSE)),+IF($A1037&gt;$A$2,IF(VLOOKUP($A1037,'Neizmirene obaveze JLS'!$A$8:$M$1500,10,FALSE)&gt;0,VLOOKUP($A1037,'Neizmirene obaveze JLS'!$A$11:$M$1500,10,FALSE),VLOOKUP($A1037,'Neizmirene obaveze JLS'!$A$11:$M$1500,12,FALSE)),0)))</f>
        <v/>
      </c>
      <c r="N1037" s="87" t="str">
        <f>IF(A1037=0,"",IF($A1037&lt;=$A$1,+IF(VLOOKUP(A1037,'Rashodi- plan-izvršenje'!$A$8:$M$1500,10,FALSE)&gt;0,VLOOKUP(A1037,'Rashodi- plan-izvršenje'!$A$8:$M$1500,11,FALSE),VLOOKUP(A1037,'Rashodi- plan-izvršenje'!$A$8:$M$1500,13,FALSE)),+IF($A1037&gt;$A$2,IF(VLOOKUP($A1037,'Neizmirene obaveze JLS'!$A$8:$M$1500,10,FALSE)&gt;0,VLOOKUP($A1037,'Neizmirene obaveze JLS'!$A$11:$M$1500,11,FALSE),VLOOKUP($A1037,'Neizmirene obaveze JLS'!$A$11:$M$1500,13,FALSE)),0)))</f>
        <v/>
      </c>
      <c r="O1037" s="87" t="str">
        <f>IF(A1037=0,"",IF($A1037&lt;=$A$1,VALUE(+VLOOKUP($A1037,'Rashodi- plan-izvršenje'!$A$8:N$1500,'prenos-P-R-N'!O$1,FALSE)),IF($A1037&lt;=A$2,VALUE(VLOOKUP($A1037,'Prihodi- plan-izvršenje'!$A$8:$H$500,6,FALSE)),VALUE(VLOOKUP($A1037,'Neizmirene obaveze JLS'!$A$8:$N$500,O$1,FALSE)))))</f>
        <v/>
      </c>
      <c r="P1037" s="87" t="str">
        <f>IF(A1037=0,"",IF(A1037=0,0,IF(A1037&gt;A$2,'šifarnik K-izvor'!G$3,+IF(Q1037&lt;700,+'šifarnik K-izvor'!G$2,'šifarnik K-izvor'!G$1))))</f>
        <v/>
      </c>
      <c r="Q1037" s="87">
        <f>IF($A1037&lt;=$A$1,VALUE(+VLOOKUP($A1037,'Rashodi- plan-izvršenje'!$A$8:O$1500,'prenos-P-R-N'!Q$1,FALSE)),IF($A1037&lt;=$A$2,VLOOKUP($A1037,'Prihodi- plan-izvršenje'!$A$4:$H$500,4,FALSE),IF($A1037&lt;=$A$3,VLOOKUP(A1037,'Neizmirene obaveze JLS'!$A$11:O$500,Q$1,FALSE),"")))</f>
        <v>0</v>
      </c>
      <c r="R1037" s="88">
        <f>IF($A1037&lt;=$A$1,VALUE(+VLOOKUP($A1037,'Rashodi- plan-izvršenje'!$A$8:P$1500,'prenos-P-R-N'!R$1,FALSE)),IF($A1037&lt;=$A$2,VLOOKUP($A1037,'Prihodi- plan-izvršenje'!$A$4:$H$500,7,FALSE),""))</f>
        <v>0</v>
      </c>
      <c r="S1037" s="88">
        <f>IF(A1037=0,0,IF($A1037&lt;=$A$1,VALUE(+VLOOKUP($A1037,'Rashodi- plan-izvršenje'!$A$8:Q$1500,'prenos-P-R-N'!S$1,FALSE)),IF($A1037&lt;=$A$2,VLOOKUP($A1037,'Prihodi- plan-izvršenje'!$A$4:$H$500,8,FALSE),0)))</f>
        <v>0</v>
      </c>
      <c r="T1037" s="88" t="str">
        <f>IF($A1037&gt;$A$2,VLOOKUP($A1037,'Neizmirene obaveze JLS'!$A$11:R$500,R$1,FALSE),"")</f>
        <v/>
      </c>
      <c r="U1037" s="88">
        <f>IF($A1037&gt;$A$2,VLOOKUP($A1037,'Neizmirene obaveze JLS'!$A$11:S$500,S$1,FALSE),0)</f>
        <v>0</v>
      </c>
      <c r="V1037" s="88">
        <f t="shared" si="93"/>
        <v>0</v>
      </c>
      <c r="W1037" s="74"/>
      <c r="X1037" s="74"/>
      <c r="Y1037" s="74"/>
      <c r="Z1037" s="74"/>
      <c r="AA1037" s="74">
        <v>0</v>
      </c>
      <c r="AB1037" s="74">
        <v>0</v>
      </c>
    </row>
    <row r="1038" spans="1:28">
      <c r="A1038" s="89">
        <f>IF(AND(COUNTIF(A$1:A$3,"&gt;0")=1,MAX(A$8:A1037)&lt;A$1),A1037+1,IF(AND(COUNTIF(A$1:A$3,"&gt;0")=2,MAX(A$8:A1037)&lt;A$2),A1037+1,IF(AND(COUNTIF(A$1:A$3,"&gt;0")=3,MAX(A$8:A1037)&lt;A$3),A1037+1,0)))</f>
        <v>0</v>
      </c>
      <c r="B1038" s="89" t="str">
        <f t="shared" si="94"/>
        <v/>
      </c>
      <c r="C1038" s="89" t="str">
        <f t="shared" si="94"/>
        <v/>
      </c>
      <c r="D1038" s="87" t="str">
        <f>IF($A1038=0,"",IF($A1038&lt;=$A$1,+VLOOKUP($A1038,'Rashodi- plan-izvršenje'!$A$8:B$1500,'prenos-P-R-N'!D$1,FALSE),IF($A1038&gt;$A$2,+VLOOKUP($A1038,'Neizmirene obaveze JLS'!$A$11:B$500,'prenos-P-R-N'!D$1,FALSE),"")))</f>
        <v/>
      </c>
      <c r="E1038" s="87" t="str">
        <f>IF($A1038=0,"",IF($A1038&lt;=$A$1,+VLOOKUP($A1038,'Rashodi- plan-izvršenje'!$A$8:C$1500,'prenos-P-R-N'!E$1,FALSE),IF($A1038&gt;$A$2,+VLOOKUP($A1038,'Neizmirene obaveze JLS'!$A$11:C$500,'prenos-P-R-N'!E$1,FALSE),"")))</f>
        <v/>
      </c>
      <c r="F1038" s="87" t="str">
        <f>IF($A1038=0,"",IF($A1038&lt;=$A$1,+VLOOKUP($A1038,'Rashodi- plan-izvršenje'!$A$8:D$1500,'prenos-P-R-N'!F$1,FALSE),IF($A1038&gt;$A$2,+VLOOKUP($A1038,'Neizmirene obaveze JLS'!$A$11:D$500,'prenos-P-R-N'!F$1,FALSE),"")))</f>
        <v/>
      </c>
      <c r="G1038" s="87" t="str">
        <f>IF($A1038=0,"",IF($A1038&lt;=$A$1,+VLOOKUP($A1038,'Rashodi- plan-izvršenje'!$A$8:E$1500,'prenos-P-R-N'!G$1,FALSE),IF($A1038&gt;$A$2,+VLOOKUP($A1038,'Neizmirene obaveze JLS'!$A$11:E$500,'prenos-P-R-N'!G$1,FALSE),"")))</f>
        <v/>
      </c>
      <c r="H1038" s="87" t="str">
        <f>IF($A1038=0,"",IF($A1038&lt;=$A$1,+VLOOKUP($A1038,'Rashodi- plan-izvršenje'!$A$8:F$1500,'prenos-P-R-N'!H$1,FALSE),IF($A1038&gt;$A$2,+VLOOKUP($A1038,'Neizmirene obaveze JLS'!$A$11:F$500,'prenos-P-R-N'!H$1,FALSE),"")))</f>
        <v/>
      </c>
      <c r="I1038" s="87" t="str">
        <f>IF($A1038=0,"",IF($A1038&lt;=$A$1,+VLOOKUP($A1038,'Rashodi- plan-izvršenje'!$A$8:G$1500,'prenos-P-R-N'!I$1,FALSE),IF($A1038&gt;$A$2,+VLOOKUP($A1038,'Neizmirene obaveze JLS'!$A$11:G$500,'prenos-P-R-N'!I$1,FALSE),"")))</f>
        <v/>
      </c>
      <c r="J1038" s="87" t="str">
        <f>IF($A1038=0,"",IF($A1038&lt;=$A$1,+VLOOKUP($A1038,'Rashodi- plan-izvršenje'!$A$8:H$1500,'prenos-P-R-N'!J$1,FALSE),IF($A1038&gt;$A$2,+VLOOKUP($A1038,'Neizmirene obaveze JLS'!$A$11:H$500,'prenos-P-R-N'!J$1,FALSE),"")))</f>
        <v/>
      </c>
      <c r="K1038" s="87" t="str">
        <f>IF($A1038=0,"",IF($A1038&lt;=$A$1,+VLOOKUP($A1038,'Rashodi- plan-izvršenje'!$A$8:I$1500,'prenos-P-R-N'!K$1,FALSE),IF($A1038&gt;$A$2,+VLOOKUP($A1038,'Neizmirene obaveze JLS'!$A$11:I$500,'prenos-P-R-N'!K$1,FALSE),"")))</f>
        <v/>
      </c>
      <c r="L1038" t="str">
        <f>IF(A1038=0,"",IF(A1038&lt;=A$1,+IF(VLOOKUP(A1038,'Rashodi- plan-izvršenje'!A$8:J$1500,M$1,FALSE)&gt;0,"Програмска активност","Пројекат"),IF(A1038&gt;A$2,+IF(VLOOKUP(A1038,'Neizmirene obaveze JLS'!A$8:J$2008,M$1,FALSE)&gt;0,"Програмска активност","Пројекат"),"")))</f>
        <v/>
      </c>
      <c r="M1038" s="87" t="str">
        <f>IF(A1038=0,"",IF($A1038&lt;=$A$1,+IF(VLOOKUP($A1038,'Rashodi- plan-izvršenje'!$A$8:$M$1500,10,FALSE)&gt;0,VLOOKUP($A1038,'Rashodi- plan-izvršenje'!$A$8:$M$1500,10,FALSE),VLOOKUP($A1038,'Rashodi- plan-izvršenje'!$A$8:$M$1500,12,FALSE)),+IF($A1038&gt;$A$2,IF(VLOOKUP($A1038,'Neizmirene obaveze JLS'!$A$8:$M$1500,10,FALSE)&gt;0,VLOOKUP($A1038,'Neizmirene obaveze JLS'!$A$11:$M$1500,10,FALSE),VLOOKUP($A1038,'Neizmirene obaveze JLS'!$A$11:$M$1500,12,FALSE)),0)))</f>
        <v/>
      </c>
      <c r="N1038" s="87" t="str">
        <f>IF(A1038=0,"",IF($A1038&lt;=$A$1,+IF(VLOOKUP(A1038,'Rashodi- plan-izvršenje'!$A$8:$M$1500,10,FALSE)&gt;0,VLOOKUP(A1038,'Rashodi- plan-izvršenje'!$A$8:$M$1500,11,FALSE),VLOOKUP(A1038,'Rashodi- plan-izvršenje'!$A$8:$M$1500,13,FALSE)),+IF($A1038&gt;$A$2,IF(VLOOKUP($A1038,'Neizmirene obaveze JLS'!$A$8:$M$1500,10,FALSE)&gt;0,VLOOKUP($A1038,'Neizmirene obaveze JLS'!$A$11:$M$1500,11,FALSE),VLOOKUP($A1038,'Neizmirene obaveze JLS'!$A$11:$M$1500,13,FALSE)),0)))</f>
        <v/>
      </c>
      <c r="O1038" s="87" t="str">
        <f>IF(A1038=0,"",IF($A1038&lt;=$A$1,VALUE(+VLOOKUP($A1038,'Rashodi- plan-izvršenje'!$A$8:N$1500,'prenos-P-R-N'!O$1,FALSE)),IF($A1038&lt;=A$2,VALUE(VLOOKUP($A1038,'Prihodi- plan-izvršenje'!$A$8:$H$500,6,FALSE)),VALUE(VLOOKUP($A1038,'Neizmirene obaveze JLS'!$A$8:$N$500,O$1,FALSE)))))</f>
        <v/>
      </c>
      <c r="P1038" s="87" t="str">
        <f>IF(A1038=0,"",IF(A1038=0,0,IF(A1038&gt;A$2,'šifarnik K-izvor'!G$3,+IF(Q1038&lt;700,+'šifarnik K-izvor'!G$2,'šifarnik K-izvor'!G$1))))</f>
        <v/>
      </c>
      <c r="Q1038" s="87">
        <f>IF($A1038&lt;=$A$1,VALUE(+VLOOKUP($A1038,'Rashodi- plan-izvršenje'!$A$8:O$1500,'prenos-P-R-N'!Q$1,FALSE)),IF($A1038&lt;=$A$2,VLOOKUP($A1038,'Prihodi- plan-izvršenje'!$A$4:$H$500,4,FALSE),IF($A1038&lt;=$A$3,VLOOKUP(A1038,'Neizmirene obaveze JLS'!$A$11:O$500,Q$1,FALSE),"")))</f>
        <v>0</v>
      </c>
      <c r="R1038" s="88">
        <f>IF($A1038&lt;=$A$1,VALUE(+VLOOKUP($A1038,'Rashodi- plan-izvršenje'!$A$8:P$1500,'prenos-P-R-N'!R$1,FALSE)),IF($A1038&lt;=$A$2,VLOOKUP($A1038,'Prihodi- plan-izvršenje'!$A$4:$H$500,7,FALSE),""))</f>
        <v>0</v>
      </c>
      <c r="S1038" s="88">
        <f>IF(A1038=0,0,IF($A1038&lt;=$A$1,VALUE(+VLOOKUP($A1038,'Rashodi- plan-izvršenje'!$A$8:Q$1500,'prenos-P-R-N'!S$1,FALSE)),IF($A1038&lt;=$A$2,VLOOKUP($A1038,'Prihodi- plan-izvršenje'!$A$4:$H$500,8,FALSE),0)))</f>
        <v>0</v>
      </c>
      <c r="T1038" s="88" t="str">
        <f>IF($A1038&gt;$A$2,VLOOKUP($A1038,'Neizmirene obaveze JLS'!$A$11:R$500,R$1,FALSE),"")</f>
        <v/>
      </c>
      <c r="U1038" s="88">
        <f>IF($A1038&gt;$A$2,VLOOKUP($A1038,'Neizmirene obaveze JLS'!$A$11:S$500,S$1,FALSE),0)</f>
        <v>0</v>
      </c>
      <c r="V1038" s="88">
        <f t="shared" si="93"/>
        <v>0</v>
      </c>
      <c r="W1038" s="74"/>
      <c r="X1038" s="74"/>
      <c r="Y1038" s="74"/>
      <c r="Z1038" s="74"/>
      <c r="AA1038" s="74">
        <v>0</v>
      </c>
      <c r="AB1038" s="74">
        <v>0</v>
      </c>
    </row>
    <row r="1039" spans="1:28">
      <c r="A1039" s="89">
        <f>IF(AND(COUNTIF(A$1:A$3,"&gt;0")=1,MAX(A$8:A1038)&lt;A$1),A1038+1,IF(AND(COUNTIF(A$1:A$3,"&gt;0")=2,MAX(A$8:A1038)&lt;A$2),A1038+1,IF(AND(COUNTIF(A$1:A$3,"&gt;0")=3,MAX(A$8:A1038)&lt;A$3),A1038+1,0)))</f>
        <v>0</v>
      </c>
      <c r="B1039" s="89" t="str">
        <f t="shared" si="94"/>
        <v/>
      </c>
      <c r="C1039" s="89" t="str">
        <f t="shared" si="94"/>
        <v/>
      </c>
      <c r="D1039" s="87" t="str">
        <f>IF($A1039=0,"",IF($A1039&lt;=$A$1,+VLOOKUP($A1039,'Rashodi- plan-izvršenje'!$A$8:B$1500,'prenos-P-R-N'!D$1,FALSE),IF($A1039&gt;$A$2,+VLOOKUP($A1039,'Neizmirene obaveze JLS'!$A$11:B$500,'prenos-P-R-N'!D$1,FALSE),"")))</f>
        <v/>
      </c>
      <c r="E1039" s="87" t="str">
        <f>IF($A1039=0,"",IF($A1039&lt;=$A$1,+VLOOKUP($A1039,'Rashodi- plan-izvršenje'!$A$8:C$1500,'prenos-P-R-N'!E$1,FALSE),IF($A1039&gt;$A$2,+VLOOKUP($A1039,'Neizmirene obaveze JLS'!$A$11:C$500,'prenos-P-R-N'!E$1,FALSE),"")))</f>
        <v/>
      </c>
      <c r="F1039" s="87" t="str">
        <f>IF($A1039=0,"",IF($A1039&lt;=$A$1,+VLOOKUP($A1039,'Rashodi- plan-izvršenje'!$A$8:D$1500,'prenos-P-R-N'!F$1,FALSE),IF($A1039&gt;$A$2,+VLOOKUP($A1039,'Neizmirene obaveze JLS'!$A$11:D$500,'prenos-P-R-N'!F$1,FALSE),"")))</f>
        <v/>
      </c>
      <c r="G1039" s="87" t="str">
        <f>IF($A1039=0,"",IF($A1039&lt;=$A$1,+VLOOKUP($A1039,'Rashodi- plan-izvršenje'!$A$8:E$1500,'prenos-P-R-N'!G$1,FALSE),IF($A1039&gt;$A$2,+VLOOKUP($A1039,'Neizmirene obaveze JLS'!$A$11:E$500,'prenos-P-R-N'!G$1,FALSE),"")))</f>
        <v/>
      </c>
      <c r="H1039" s="87" t="str">
        <f>IF($A1039=0,"",IF($A1039&lt;=$A$1,+VLOOKUP($A1039,'Rashodi- plan-izvršenje'!$A$8:F$1500,'prenos-P-R-N'!H$1,FALSE),IF($A1039&gt;$A$2,+VLOOKUP($A1039,'Neizmirene obaveze JLS'!$A$11:F$500,'prenos-P-R-N'!H$1,FALSE),"")))</f>
        <v/>
      </c>
      <c r="I1039" s="87" t="str">
        <f>IF($A1039=0,"",IF($A1039&lt;=$A$1,+VLOOKUP($A1039,'Rashodi- plan-izvršenje'!$A$8:G$1500,'prenos-P-R-N'!I$1,FALSE),IF($A1039&gt;$A$2,+VLOOKUP($A1039,'Neizmirene obaveze JLS'!$A$11:G$500,'prenos-P-R-N'!I$1,FALSE),"")))</f>
        <v/>
      </c>
      <c r="J1039" s="87" t="str">
        <f>IF($A1039=0,"",IF($A1039&lt;=$A$1,+VLOOKUP($A1039,'Rashodi- plan-izvršenje'!$A$8:H$1500,'prenos-P-R-N'!J$1,FALSE),IF($A1039&gt;$A$2,+VLOOKUP($A1039,'Neizmirene obaveze JLS'!$A$11:H$500,'prenos-P-R-N'!J$1,FALSE),"")))</f>
        <v/>
      </c>
      <c r="K1039" s="87" t="str">
        <f>IF($A1039=0,"",IF($A1039&lt;=$A$1,+VLOOKUP($A1039,'Rashodi- plan-izvršenje'!$A$8:I$1500,'prenos-P-R-N'!K$1,FALSE),IF($A1039&gt;$A$2,+VLOOKUP($A1039,'Neizmirene obaveze JLS'!$A$11:I$500,'prenos-P-R-N'!K$1,FALSE),"")))</f>
        <v/>
      </c>
      <c r="L1039" t="str">
        <f>IF(A1039=0,"",IF(A1039&lt;=A$1,+IF(VLOOKUP(A1039,'Rashodi- plan-izvršenje'!A$8:J$1500,M$1,FALSE)&gt;0,"Програмска активност","Пројекат"),IF(A1039&gt;A$2,+IF(VLOOKUP(A1039,'Neizmirene obaveze JLS'!A$8:J$2008,M$1,FALSE)&gt;0,"Програмска активност","Пројекат"),"")))</f>
        <v/>
      </c>
      <c r="M1039" s="87" t="str">
        <f>IF(A1039=0,"",IF($A1039&lt;=$A$1,+IF(VLOOKUP($A1039,'Rashodi- plan-izvršenje'!$A$8:$M$1500,10,FALSE)&gt;0,VLOOKUP($A1039,'Rashodi- plan-izvršenje'!$A$8:$M$1500,10,FALSE),VLOOKUP($A1039,'Rashodi- plan-izvršenje'!$A$8:$M$1500,12,FALSE)),+IF($A1039&gt;$A$2,IF(VLOOKUP($A1039,'Neizmirene obaveze JLS'!$A$8:$M$1500,10,FALSE)&gt;0,VLOOKUP($A1039,'Neizmirene obaveze JLS'!$A$11:$M$1500,10,FALSE),VLOOKUP($A1039,'Neizmirene obaveze JLS'!$A$11:$M$1500,12,FALSE)),0)))</f>
        <v/>
      </c>
      <c r="N1039" s="87" t="str">
        <f>IF(A1039=0,"",IF($A1039&lt;=$A$1,+IF(VLOOKUP(A1039,'Rashodi- plan-izvršenje'!$A$8:$M$1500,10,FALSE)&gt;0,VLOOKUP(A1039,'Rashodi- plan-izvršenje'!$A$8:$M$1500,11,FALSE),VLOOKUP(A1039,'Rashodi- plan-izvršenje'!$A$8:$M$1500,13,FALSE)),+IF($A1039&gt;$A$2,IF(VLOOKUP($A1039,'Neizmirene obaveze JLS'!$A$8:$M$1500,10,FALSE)&gt;0,VLOOKUP($A1039,'Neizmirene obaveze JLS'!$A$11:$M$1500,11,FALSE),VLOOKUP($A1039,'Neizmirene obaveze JLS'!$A$11:$M$1500,13,FALSE)),0)))</f>
        <v/>
      </c>
      <c r="O1039" s="87" t="str">
        <f>IF(A1039=0,"",IF($A1039&lt;=$A$1,VALUE(+VLOOKUP($A1039,'Rashodi- plan-izvršenje'!$A$8:N$1500,'prenos-P-R-N'!O$1,FALSE)),IF($A1039&lt;=A$2,VALUE(VLOOKUP($A1039,'Prihodi- plan-izvršenje'!$A$8:$H$500,6,FALSE)),VALUE(VLOOKUP($A1039,'Neizmirene obaveze JLS'!$A$8:$N$500,O$1,FALSE)))))</f>
        <v/>
      </c>
      <c r="P1039" s="87" t="str">
        <f>IF(A1039=0,"",IF(A1039=0,0,IF(A1039&gt;A$2,'šifarnik K-izvor'!G$3,+IF(Q1039&lt;700,+'šifarnik K-izvor'!G$2,'šifarnik K-izvor'!G$1))))</f>
        <v/>
      </c>
      <c r="Q1039" s="87">
        <f>IF($A1039&lt;=$A$1,VALUE(+VLOOKUP($A1039,'Rashodi- plan-izvršenje'!$A$8:O$1500,'prenos-P-R-N'!Q$1,FALSE)),IF($A1039&lt;=$A$2,VLOOKUP($A1039,'Prihodi- plan-izvršenje'!$A$4:$H$500,4,FALSE),IF($A1039&lt;=$A$3,VLOOKUP(A1039,'Neizmirene obaveze JLS'!$A$11:O$500,Q$1,FALSE),"")))</f>
        <v>0</v>
      </c>
      <c r="R1039" s="88">
        <f>IF($A1039&lt;=$A$1,VALUE(+VLOOKUP($A1039,'Rashodi- plan-izvršenje'!$A$8:P$1500,'prenos-P-R-N'!R$1,FALSE)),IF($A1039&lt;=$A$2,VLOOKUP($A1039,'Prihodi- plan-izvršenje'!$A$4:$H$500,7,FALSE),""))</f>
        <v>0</v>
      </c>
      <c r="S1039" s="88">
        <f>IF(A1039=0,0,IF($A1039&lt;=$A$1,VALUE(+VLOOKUP($A1039,'Rashodi- plan-izvršenje'!$A$8:Q$1500,'prenos-P-R-N'!S$1,FALSE)),IF($A1039&lt;=$A$2,VLOOKUP($A1039,'Prihodi- plan-izvršenje'!$A$4:$H$500,8,FALSE),0)))</f>
        <v>0</v>
      </c>
      <c r="T1039" s="88" t="str">
        <f>IF($A1039&gt;$A$2,VLOOKUP($A1039,'Neizmirene obaveze JLS'!$A$11:R$500,R$1,FALSE),"")</f>
        <v/>
      </c>
      <c r="U1039" s="88">
        <f>IF($A1039&gt;$A$2,VLOOKUP($A1039,'Neizmirene obaveze JLS'!$A$11:S$500,S$1,FALSE),0)</f>
        <v>0</v>
      </c>
      <c r="V1039" s="88">
        <f t="shared" si="93"/>
        <v>0</v>
      </c>
      <c r="W1039" s="74"/>
      <c r="X1039" s="74"/>
      <c r="Y1039" s="74"/>
      <c r="Z1039" s="74"/>
      <c r="AA1039" s="74">
        <v>0</v>
      </c>
      <c r="AB1039" s="74">
        <v>0</v>
      </c>
    </row>
    <row r="1040" spans="1:28">
      <c r="A1040" s="89">
        <f>IF(AND(COUNTIF(A$1:A$3,"&gt;0")=1,MAX(A$8:A1039)&lt;A$1),A1039+1,IF(AND(COUNTIF(A$1:A$3,"&gt;0")=2,MAX(A$8:A1039)&lt;A$2),A1039+1,IF(AND(COUNTIF(A$1:A$3,"&gt;0")=3,MAX(A$8:A1039)&lt;A$3),A1039+1,0)))</f>
        <v>0</v>
      </c>
      <c r="B1040" s="89" t="str">
        <f t="shared" si="94"/>
        <v/>
      </c>
      <c r="C1040" s="89" t="str">
        <f t="shared" si="94"/>
        <v/>
      </c>
      <c r="D1040" s="87" t="str">
        <f>IF($A1040=0,"",IF($A1040&lt;=$A$1,+VLOOKUP($A1040,'Rashodi- plan-izvršenje'!$A$8:B$1500,'prenos-P-R-N'!D$1,FALSE),IF($A1040&gt;$A$2,+VLOOKUP($A1040,'Neizmirene obaveze JLS'!$A$11:B$500,'prenos-P-R-N'!D$1,FALSE),"")))</f>
        <v/>
      </c>
      <c r="E1040" s="87" t="str">
        <f>IF($A1040=0,"",IF($A1040&lt;=$A$1,+VLOOKUP($A1040,'Rashodi- plan-izvršenje'!$A$8:C$1500,'prenos-P-R-N'!E$1,FALSE),IF($A1040&gt;$A$2,+VLOOKUP($A1040,'Neizmirene obaveze JLS'!$A$11:C$500,'prenos-P-R-N'!E$1,FALSE),"")))</f>
        <v/>
      </c>
      <c r="F1040" s="87" t="str">
        <f>IF($A1040=0,"",IF($A1040&lt;=$A$1,+VLOOKUP($A1040,'Rashodi- plan-izvršenje'!$A$8:D$1500,'prenos-P-R-N'!F$1,FALSE),IF($A1040&gt;$A$2,+VLOOKUP($A1040,'Neizmirene obaveze JLS'!$A$11:D$500,'prenos-P-R-N'!F$1,FALSE),"")))</f>
        <v/>
      </c>
      <c r="G1040" s="87" t="str">
        <f>IF($A1040=0,"",IF($A1040&lt;=$A$1,+VLOOKUP($A1040,'Rashodi- plan-izvršenje'!$A$8:E$1500,'prenos-P-R-N'!G$1,FALSE),IF($A1040&gt;$A$2,+VLOOKUP($A1040,'Neizmirene obaveze JLS'!$A$11:E$500,'prenos-P-R-N'!G$1,FALSE),"")))</f>
        <v/>
      </c>
      <c r="H1040" s="87" t="str">
        <f>IF($A1040=0,"",IF($A1040&lt;=$A$1,+VLOOKUP($A1040,'Rashodi- plan-izvršenje'!$A$8:F$1500,'prenos-P-R-N'!H$1,FALSE),IF($A1040&gt;$A$2,+VLOOKUP($A1040,'Neizmirene obaveze JLS'!$A$11:F$500,'prenos-P-R-N'!H$1,FALSE),"")))</f>
        <v/>
      </c>
      <c r="I1040" s="87" t="str">
        <f>IF($A1040=0,"",IF($A1040&lt;=$A$1,+VLOOKUP($A1040,'Rashodi- plan-izvršenje'!$A$8:G$1500,'prenos-P-R-N'!I$1,FALSE),IF($A1040&gt;$A$2,+VLOOKUP($A1040,'Neizmirene obaveze JLS'!$A$11:G$500,'prenos-P-R-N'!I$1,FALSE),"")))</f>
        <v/>
      </c>
      <c r="J1040" s="87" t="str">
        <f>IF($A1040=0,"",IF($A1040&lt;=$A$1,+VLOOKUP($A1040,'Rashodi- plan-izvršenje'!$A$8:H$1500,'prenos-P-R-N'!J$1,FALSE),IF($A1040&gt;$A$2,+VLOOKUP($A1040,'Neizmirene obaveze JLS'!$A$11:H$500,'prenos-P-R-N'!J$1,FALSE),"")))</f>
        <v/>
      </c>
      <c r="K1040" s="87" t="str">
        <f>IF($A1040=0,"",IF($A1040&lt;=$A$1,+VLOOKUP($A1040,'Rashodi- plan-izvršenje'!$A$8:I$1500,'prenos-P-R-N'!K$1,FALSE),IF($A1040&gt;$A$2,+VLOOKUP($A1040,'Neizmirene obaveze JLS'!$A$11:I$500,'prenos-P-R-N'!K$1,FALSE),"")))</f>
        <v/>
      </c>
      <c r="L1040" t="str">
        <f>IF(A1040=0,"",IF(A1040&lt;=A$1,+IF(VLOOKUP(A1040,'Rashodi- plan-izvršenje'!A$8:J$1500,M$1,FALSE)&gt;0,"Програмска активност","Пројекат"),IF(A1040&gt;A$2,+IF(VLOOKUP(A1040,'Neizmirene obaveze JLS'!A$8:J$2008,M$1,FALSE)&gt;0,"Програмска активност","Пројекат"),"")))</f>
        <v/>
      </c>
      <c r="M1040" s="87" t="str">
        <f>IF(A1040=0,"",IF($A1040&lt;=$A$1,+IF(VLOOKUP($A1040,'Rashodi- plan-izvršenje'!$A$8:$M$1500,10,FALSE)&gt;0,VLOOKUP($A1040,'Rashodi- plan-izvršenje'!$A$8:$M$1500,10,FALSE),VLOOKUP($A1040,'Rashodi- plan-izvršenje'!$A$8:$M$1500,12,FALSE)),+IF($A1040&gt;$A$2,IF(VLOOKUP($A1040,'Neizmirene obaveze JLS'!$A$8:$M$1500,10,FALSE)&gt;0,VLOOKUP($A1040,'Neizmirene obaveze JLS'!$A$11:$M$1500,10,FALSE),VLOOKUP($A1040,'Neizmirene obaveze JLS'!$A$11:$M$1500,12,FALSE)),0)))</f>
        <v/>
      </c>
      <c r="N1040" s="87" t="str">
        <f>IF(A1040=0,"",IF($A1040&lt;=$A$1,+IF(VLOOKUP(A1040,'Rashodi- plan-izvršenje'!$A$8:$M$1500,10,FALSE)&gt;0,VLOOKUP(A1040,'Rashodi- plan-izvršenje'!$A$8:$M$1500,11,FALSE),VLOOKUP(A1040,'Rashodi- plan-izvršenje'!$A$8:$M$1500,13,FALSE)),+IF($A1040&gt;$A$2,IF(VLOOKUP($A1040,'Neizmirene obaveze JLS'!$A$8:$M$1500,10,FALSE)&gt;0,VLOOKUP($A1040,'Neizmirene obaveze JLS'!$A$11:$M$1500,11,FALSE),VLOOKUP($A1040,'Neizmirene obaveze JLS'!$A$11:$M$1500,13,FALSE)),0)))</f>
        <v/>
      </c>
      <c r="O1040" s="87" t="str">
        <f>IF(A1040=0,"",IF($A1040&lt;=$A$1,VALUE(+VLOOKUP($A1040,'Rashodi- plan-izvršenje'!$A$8:N$1500,'prenos-P-R-N'!O$1,FALSE)),IF($A1040&lt;=A$2,VALUE(VLOOKUP($A1040,'Prihodi- plan-izvršenje'!$A$8:$H$500,6,FALSE)),VALUE(VLOOKUP($A1040,'Neizmirene obaveze JLS'!$A$8:$N$500,O$1,FALSE)))))</f>
        <v/>
      </c>
      <c r="P1040" s="87" t="str">
        <f>IF(A1040=0,"",IF(A1040=0,0,IF(A1040&gt;A$2,'šifarnik K-izvor'!G$3,+IF(Q1040&lt;700,+'šifarnik K-izvor'!G$2,'šifarnik K-izvor'!G$1))))</f>
        <v/>
      </c>
      <c r="Q1040" s="87">
        <f>IF($A1040&lt;=$A$1,VALUE(+VLOOKUP($A1040,'Rashodi- plan-izvršenje'!$A$8:O$1500,'prenos-P-R-N'!Q$1,FALSE)),IF($A1040&lt;=$A$2,VLOOKUP($A1040,'Prihodi- plan-izvršenje'!$A$4:$H$500,4,FALSE),IF($A1040&lt;=$A$3,VLOOKUP(A1040,'Neizmirene obaveze JLS'!$A$11:O$500,Q$1,FALSE),"")))</f>
        <v>0</v>
      </c>
      <c r="R1040" s="88">
        <f>IF($A1040&lt;=$A$1,VALUE(+VLOOKUP($A1040,'Rashodi- plan-izvršenje'!$A$8:P$1500,'prenos-P-R-N'!R$1,FALSE)),IF($A1040&lt;=$A$2,VLOOKUP($A1040,'Prihodi- plan-izvršenje'!$A$4:$H$500,7,FALSE),""))</f>
        <v>0</v>
      </c>
      <c r="S1040" s="88">
        <f>IF(A1040=0,0,IF($A1040&lt;=$A$1,VALUE(+VLOOKUP($A1040,'Rashodi- plan-izvršenje'!$A$8:Q$1500,'prenos-P-R-N'!S$1,FALSE)),IF($A1040&lt;=$A$2,VLOOKUP($A1040,'Prihodi- plan-izvršenje'!$A$4:$H$500,8,FALSE),0)))</f>
        <v>0</v>
      </c>
      <c r="T1040" s="88" t="str">
        <f>IF($A1040&gt;$A$2,VLOOKUP($A1040,'Neizmirene obaveze JLS'!$A$11:R$500,R$1,FALSE),"")</f>
        <v/>
      </c>
      <c r="U1040" s="88">
        <f>IF($A1040&gt;$A$2,VLOOKUP($A1040,'Neizmirene obaveze JLS'!$A$11:S$500,S$1,FALSE),0)</f>
        <v>0</v>
      </c>
      <c r="V1040" s="88">
        <f t="shared" si="93"/>
        <v>0</v>
      </c>
      <c r="W1040" s="74"/>
      <c r="X1040" s="74"/>
      <c r="Y1040" s="74"/>
      <c r="Z1040" s="74"/>
      <c r="AA1040" s="74">
        <v>0</v>
      </c>
      <c r="AB1040" s="74">
        <v>0</v>
      </c>
    </row>
    <row r="1041" spans="1:28">
      <c r="A1041" s="89">
        <f>IF(AND(COUNTIF(A$1:A$3,"&gt;0")=1,MAX(A$8:A1040)&lt;A$1),A1040+1,IF(AND(COUNTIF(A$1:A$3,"&gt;0")=2,MAX(A$8:A1040)&lt;A$2),A1040+1,IF(AND(COUNTIF(A$1:A$3,"&gt;0")=3,MAX(A$8:A1040)&lt;A$3),A1040+1,0)))</f>
        <v>0</v>
      </c>
      <c r="B1041" s="89" t="str">
        <f t="shared" si="94"/>
        <v/>
      </c>
      <c r="C1041" s="89" t="str">
        <f t="shared" si="94"/>
        <v/>
      </c>
      <c r="D1041" s="87" t="str">
        <f>IF($A1041=0,"",IF($A1041&lt;=$A$1,+VLOOKUP($A1041,'Rashodi- plan-izvršenje'!$A$8:B$1500,'prenos-P-R-N'!D$1,FALSE),IF($A1041&gt;$A$2,+VLOOKUP($A1041,'Neizmirene obaveze JLS'!$A$11:B$500,'prenos-P-R-N'!D$1,FALSE),"")))</f>
        <v/>
      </c>
      <c r="E1041" s="87" t="str">
        <f>IF($A1041=0,"",IF($A1041&lt;=$A$1,+VLOOKUP($A1041,'Rashodi- plan-izvršenje'!$A$8:C$1500,'prenos-P-R-N'!E$1,FALSE),IF($A1041&gt;$A$2,+VLOOKUP($A1041,'Neizmirene obaveze JLS'!$A$11:C$500,'prenos-P-R-N'!E$1,FALSE),"")))</f>
        <v/>
      </c>
      <c r="F1041" s="87" t="str">
        <f>IF($A1041=0,"",IF($A1041&lt;=$A$1,+VLOOKUP($A1041,'Rashodi- plan-izvršenje'!$A$8:D$1500,'prenos-P-R-N'!F$1,FALSE),IF($A1041&gt;$A$2,+VLOOKUP($A1041,'Neizmirene obaveze JLS'!$A$11:D$500,'prenos-P-R-N'!F$1,FALSE),"")))</f>
        <v/>
      </c>
      <c r="G1041" s="87" t="str">
        <f>IF($A1041=0,"",IF($A1041&lt;=$A$1,+VLOOKUP($A1041,'Rashodi- plan-izvršenje'!$A$8:E$1500,'prenos-P-R-N'!G$1,FALSE),IF($A1041&gt;$A$2,+VLOOKUP($A1041,'Neizmirene obaveze JLS'!$A$11:E$500,'prenos-P-R-N'!G$1,FALSE),"")))</f>
        <v/>
      </c>
      <c r="H1041" s="87" t="str">
        <f>IF($A1041=0,"",IF($A1041&lt;=$A$1,+VLOOKUP($A1041,'Rashodi- plan-izvršenje'!$A$8:F$1500,'prenos-P-R-N'!H$1,FALSE),IF($A1041&gt;$A$2,+VLOOKUP($A1041,'Neizmirene obaveze JLS'!$A$11:F$500,'prenos-P-R-N'!H$1,FALSE),"")))</f>
        <v/>
      </c>
      <c r="I1041" s="87" t="str">
        <f>IF($A1041=0,"",IF($A1041&lt;=$A$1,+VLOOKUP($A1041,'Rashodi- plan-izvršenje'!$A$8:G$1500,'prenos-P-R-N'!I$1,FALSE),IF($A1041&gt;$A$2,+VLOOKUP($A1041,'Neizmirene obaveze JLS'!$A$11:G$500,'prenos-P-R-N'!I$1,FALSE),"")))</f>
        <v/>
      </c>
      <c r="J1041" s="87" t="str">
        <f>IF($A1041=0,"",IF($A1041&lt;=$A$1,+VLOOKUP($A1041,'Rashodi- plan-izvršenje'!$A$8:H$1500,'prenos-P-R-N'!J$1,FALSE),IF($A1041&gt;$A$2,+VLOOKUP($A1041,'Neizmirene obaveze JLS'!$A$11:H$500,'prenos-P-R-N'!J$1,FALSE),"")))</f>
        <v/>
      </c>
      <c r="K1041" s="87" t="str">
        <f>IF($A1041=0,"",IF($A1041&lt;=$A$1,+VLOOKUP($A1041,'Rashodi- plan-izvršenje'!$A$8:I$1500,'prenos-P-R-N'!K$1,FALSE),IF($A1041&gt;$A$2,+VLOOKUP($A1041,'Neizmirene obaveze JLS'!$A$11:I$500,'prenos-P-R-N'!K$1,FALSE),"")))</f>
        <v/>
      </c>
      <c r="L1041" t="str">
        <f>IF(A1041=0,"",IF(A1041&lt;=A$1,+IF(VLOOKUP(A1041,'Rashodi- plan-izvršenje'!A$8:J$1500,M$1,FALSE)&gt;0,"Програмска активност","Пројекат"),IF(A1041&gt;A$2,+IF(VLOOKUP(A1041,'Neizmirene obaveze JLS'!A$8:J$2008,M$1,FALSE)&gt;0,"Програмска активност","Пројекат"),"")))</f>
        <v/>
      </c>
      <c r="M1041" s="87" t="str">
        <f>IF(A1041=0,"",IF($A1041&lt;=$A$1,+IF(VLOOKUP($A1041,'Rashodi- plan-izvršenje'!$A$8:$M$1500,10,FALSE)&gt;0,VLOOKUP($A1041,'Rashodi- plan-izvršenje'!$A$8:$M$1500,10,FALSE),VLOOKUP($A1041,'Rashodi- plan-izvršenje'!$A$8:$M$1500,12,FALSE)),+IF($A1041&gt;$A$2,IF(VLOOKUP($A1041,'Neizmirene obaveze JLS'!$A$8:$M$1500,10,FALSE)&gt;0,VLOOKUP($A1041,'Neizmirene obaveze JLS'!$A$11:$M$1500,10,FALSE),VLOOKUP($A1041,'Neizmirene obaveze JLS'!$A$11:$M$1500,12,FALSE)),0)))</f>
        <v/>
      </c>
      <c r="N1041" s="87" t="str">
        <f>IF(A1041=0,"",IF($A1041&lt;=$A$1,+IF(VLOOKUP(A1041,'Rashodi- plan-izvršenje'!$A$8:$M$1500,10,FALSE)&gt;0,VLOOKUP(A1041,'Rashodi- plan-izvršenje'!$A$8:$M$1500,11,FALSE),VLOOKUP(A1041,'Rashodi- plan-izvršenje'!$A$8:$M$1500,13,FALSE)),+IF($A1041&gt;$A$2,IF(VLOOKUP($A1041,'Neizmirene obaveze JLS'!$A$8:$M$1500,10,FALSE)&gt;0,VLOOKUP($A1041,'Neizmirene obaveze JLS'!$A$11:$M$1500,11,FALSE),VLOOKUP($A1041,'Neizmirene obaveze JLS'!$A$11:$M$1500,13,FALSE)),0)))</f>
        <v/>
      </c>
      <c r="O1041" s="87" t="str">
        <f>IF(A1041=0,"",IF($A1041&lt;=$A$1,VALUE(+VLOOKUP($A1041,'Rashodi- plan-izvršenje'!$A$8:N$1500,'prenos-P-R-N'!O$1,FALSE)),IF($A1041&lt;=A$2,VALUE(VLOOKUP($A1041,'Prihodi- plan-izvršenje'!$A$8:$H$500,6,FALSE)),VALUE(VLOOKUP($A1041,'Neizmirene obaveze JLS'!$A$8:$N$500,O$1,FALSE)))))</f>
        <v/>
      </c>
      <c r="P1041" s="87" t="str">
        <f>IF(A1041=0,"",IF(A1041=0,0,IF(A1041&gt;A$2,'šifarnik K-izvor'!G$3,+IF(Q1041&lt;700,+'šifarnik K-izvor'!G$2,'šifarnik K-izvor'!G$1))))</f>
        <v/>
      </c>
      <c r="Q1041" s="87">
        <f>IF($A1041&lt;=$A$1,VALUE(+VLOOKUP($A1041,'Rashodi- plan-izvršenje'!$A$8:O$1500,'prenos-P-R-N'!Q$1,FALSE)),IF($A1041&lt;=$A$2,VLOOKUP($A1041,'Prihodi- plan-izvršenje'!$A$4:$H$500,4,FALSE),IF($A1041&lt;=$A$3,VLOOKUP(A1041,'Neizmirene obaveze JLS'!$A$11:O$500,Q$1,FALSE),"")))</f>
        <v>0</v>
      </c>
      <c r="R1041" s="88">
        <f>IF($A1041&lt;=$A$1,VALUE(+VLOOKUP($A1041,'Rashodi- plan-izvršenje'!$A$8:P$1500,'prenos-P-R-N'!R$1,FALSE)),IF($A1041&lt;=$A$2,VLOOKUP($A1041,'Prihodi- plan-izvršenje'!$A$4:$H$500,7,FALSE),""))</f>
        <v>0</v>
      </c>
      <c r="S1041" s="88">
        <f>IF(A1041=0,0,IF($A1041&lt;=$A$1,VALUE(+VLOOKUP($A1041,'Rashodi- plan-izvršenje'!$A$8:Q$1500,'prenos-P-R-N'!S$1,FALSE)),IF($A1041&lt;=$A$2,VLOOKUP($A1041,'Prihodi- plan-izvršenje'!$A$4:$H$500,8,FALSE),0)))</f>
        <v>0</v>
      </c>
      <c r="T1041" s="88" t="str">
        <f>IF($A1041&gt;$A$2,VLOOKUP($A1041,'Neizmirene obaveze JLS'!$A$11:R$500,R$1,FALSE),"")</f>
        <v/>
      </c>
      <c r="U1041" s="88">
        <f>IF($A1041&gt;$A$2,VLOOKUP($A1041,'Neizmirene obaveze JLS'!$A$11:S$500,S$1,FALSE),0)</f>
        <v>0</v>
      </c>
      <c r="V1041" s="88">
        <f t="shared" si="93"/>
        <v>0</v>
      </c>
      <c r="W1041" s="74"/>
      <c r="X1041" s="74"/>
      <c r="Y1041" s="74"/>
      <c r="Z1041" s="74"/>
      <c r="AA1041" s="74">
        <v>0</v>
      </c>
      <c r="AB1041" s="74">
        <v>0</v>
      </c>
    </row>
    <row r="1042" spans="1:28">
      <c r="A1042" s="89">
        <f>IF(AND(COUNTIF(A$1:A$3,"&gt;0")=1,MAX(A$8:A1041)&lt;A$1),A1041+1,IF(AND(COUNTIF(A$1:A$3,"&gt;0")=2,MAX(A$8:A1041)&lt;A$2),A1041+1,IF(AND(COUNTIF(A$1:A$3,"&gt;0")=3,MAX(A$8:A1041)&lt;A$3),A1041+1,0)))</f>
        <v>0</v>
      </c>
      <c r="B1042" s="89" t="str">
        <f t="shared" si="94"/>
        <v/>
      </c>
      <c r="C1042" s="89" t="str">
        <f t="shared" si="94"/>
        <v/>
      </c>
      <c r="D1042" s="87" t="str">
        <f>IF($A1042=0,"",IF($A1042&lt;=$A$1,+VLOOKUP($A1042,'Rashodi- plan-izvršenje'!$A$8:B$1500,'prenos-P-R-N'!D$1,FALSE),IF($A1042&gt;$A$2,+VLOOKUP($A1042,'Neizmirene obaveze JLS'!$A$11:B$500,'prenos-P-R-N'!D$1,FALSE),"")))</f>
        <v/>
      </c>
      <c r="E1042" s="87" t="str">
        <f>IF($A1042=0,"",IF($A1042&lt;=$A$1,+VLOOKUP($A1042,'Rashodi- plan-izvršenje'!$A$8:C$1500,'prenos-P-R-N'!E$1,FALSE),IF($A1042&gt;$A$2,+VLOOKUP($A1042,'Neizmirene obaveze JLS'!$A$11:C$500,'prenos-P-R-N'!E$1,FALSE),"")))</f>
        <v/>
      </c>
      <c r="F1042" s="87" t="str">
        <f>IF($A1042=0,"",IF($A1042&lt;=$A$1,+VLOOKUP($A1042,'Rashodi- plan-izvršenje'!$A$8:D$1500,'prenos-P-R-N'!F$1,FALSE),IF($A1042&gt;$A$2,+VLOOKUP($A1042,'Neizmirene obaveze JLS'!$A$11:D$500,'prenos-P-R-N'!F$1,FALSE),"")))</f>
        <v/>
      </c>
      <c r="G1042" s="87" t="str">
        <f>IF($A1042=0,"",IF($A1042&lt;=$A$1,+VLOOKUP($A1042,'Rashodi- plan-izvršenje'!$A$8:E$1500,'prenos-P-R-N'!G$1,FALSE),IF($A1042&gt;$A$2,+VLOOKUP($A1042,'Neizmirene obaveze JLS'!$A$11:E$500,'prenos-P-R-N'!G$1,FALSE),"")))</f>
        <v/>
      </c>
      <c r="H1042" s="87" t="str">
        <f>IF($A1042=0,"",IF($A1042&lt;=$A$1,+VLOOKUP($A1042,'Rashodi- plan-izvršenje'!$A$8:F$1500,'prenos-P-R-N'!H$1,FALSE),IF($A1042&gt;$A$2,+VLOOKUP($A1042,'Neizmirene obaveze JLS'!$A$11:F$500,'prenos-P-R-N'!H$1,FALSE),"")))</f>
        <v/>
      </c>
      <c r="I1042" s="87" t="str">
        <f>IF($A1042=0,"",IF($A1042&lt;=$A$1,+VLOOKUP($A1042,'Rashodi- plan-izvršenje'!$A$8:G$1500,'prenos-P-R-N'!I$1,FALSE),IF($A1042&gt;$A$2,+VLOOKUP($A1042,'Neizmirene obaveze JLS'!$A$11:G$500,'prenos-P-R-N'!I$1,FALSE),"")))</f>
        <v/>
      </c>
      <c r="J1042" s="87" t="str">
        <f>IF($A1042=0,"",IF($A1042&lt;=$A$1,+VLOOKUP($A1042,'Rashodi- plan-izvršenje'!$A$8:H$1500,'prenos-P-R-N'!J$1,FALSE),IF($A1042&gt;$A$2,+VLOOKUP($A1042,'Neizmirene obaveze JLS'!$A$11:H$500,'prenos-P-R-N'!J$1,FALSE),"")))</f>
        <v/>
      </c>
      <c r="K1042" s="87" t="str">
        <f>IF($A1042=0,"",IF($A1042&lt;=$A$1,+VLOOKUP($A1042,'Rashodi- plan-izvršenje'!$A$8:I$1500,'prenos-P-R-N'!K$1,FALSE),IF($A1042&gt;$A$2,+VLOOKUP($A1042,'Neizmirene obaveze JLS'!$A$11:I$500,'prenos-P-R-N'!K$1,FALSE),"")))</f>
        <v/>
      </c>
      <c r="L1042" t="str">
        <f>IF(A1042=0,"",IF(A1042&lt;=A$1,+IF(VLOOKUP(A1042,'Rashodi- plan-izvršenje'!A$8:J$1500,M$1,FALSE)&gt;0,"Програмска активност","Пројекат"),IF(A1042&gt;A$2,+IF(VLOOKUP(A1042,'Neizmirene obaveze JLS'!A$8:J$2008,M$1,FALSE)&gt;0,"Програмска активност","Пројекат"),"")))</f>
        <v/>
      </c>
      <c r="M1042" s="87" t="str">
        <f>IF(A1042=0,"",IF($A1042&lt;=$A$1,+IF(VLOOKUP($A1042,'Rashodi- plan-izvršenje'!$A$8:$M$1500,10,FALSE)&gt;0,VLOOKUP($A1042,'Rashodi- plan-izvršenje'!$A$8:$M$1500,10,FALSE),VLOOKUP($A1042,'Rashodi- plan-izvršenje'!$A$8:$M$1500,12,FALSE)),+IF($A1042&gt;$A$2,IF(VLOOKUP($A1042,'Neizmirene obaveze JLS'!$A$8:$M$1500,10,FALSE)&gt;0,VLOOKUP($A1042,'Neizmirene obaveze JLS'!$A$11:$M$1500,10,FALSE),VLOOKUP($A1042,'Neizmirene obaveze JLS'!$A$11:$M$1500,12,FALSE)),0)))</f>
        <v/>
      </c>
      <c r="N1042" s="87" t="str">
        <f>IF(A1042=0,"",IF($A1042&lt;=$A$1,+IF(VLOOKUP(A1042,'Rashodi- plan-izvršenje'!$A$8:$M$1500,10,FALSE)&gt;0,VLOOKUP(A1042,'Rashodi- plan-izvršenje'!$A$8:$M$1500,11,FALSE),VLOOKUP(A1042,'Rashodi- plan-izvršenje'!$A$8:$M$1500,13,FALSE)),+IF($A1042&gt;$A$2,IF(VLOOKUP($A1042,'Neizmirene obaveze JLS'!$A$8:$M$1500,10,FALSE)&gt;0,VLOOKUP($A1042,'Neizmirene obaveze JLS'!$A$11:$M$1500,11,FALSE),VLOOKUP($A1042,'Neizmirene obaveze JLS'!$A$11:$M$1500,13,FALSE)),0)))</f>
        <v/>
      </c>
      <c r="O1042" s="87" t="str">
        <f>IF(A1042=0,"",IF($A1042&lt;=$A$1,VALUE(+VLOOKUP($A1042,'Rashodi- plan-izvršenje'!$A$8:N$1500,'prenos-P-R-N'!O$1,FALSE)),IF($A1042&lt;=A$2,VALUE(VLOOKUP($A1042,'Prihodi- plan-izvršenje'!$A$8:$H$500,6,FALSE)),VALUE(VLOOKUP($A1042,'Neizmirene obaveze JLS'!$A$8:$N$500,O$1,FALSE)))))</f>
        <v/>
      </c>
      <c r="P1042" s="87" t="str">
        <f>IF(A1042=0,"",IF(A1042=0,0,IF(A1042&gt;A$2,'šifarnik K-izvor'!G$3,+IF(Q1042&lt;700,+'šifarnik K-izvor'!G$2,'šifarnik K-izvor'!G$1))))</f>
        <v/>
      </c>
      <c r="Q1042" s="87">
        <f>IF($A1042&lt;=$A$1,VALUE(+VLOOKUP($A1042,'Rashodi- plan-izvršenje'!$A$8:O$1500,'prenos-P-R-N'!Q$1,FALSE)),IF($A1042&lt;=$A$2,VLOOKUP($A1042,'Prihodi- plan-izvršenje'!$A$4:$H$500,4,FALSE),IF($A1042&lt;=$A$3,VLOOKUP(A1042,'Neizmirene obaveze JLS'!$A$11:O$500,Q$1,FALSE),"")))</f>
        <v>0</v>
      </c>
      <c r="R1042" s="88">
        <f>IF($A1042&lt;=$A$1,VALUE(+VLOOKUP($A1042,'Rashodi- plan-izvršenje'!$A$8:P$1500,'prenos-P-R-N'!R$1,FALSE)),IF($A1042&lt;=$A$2,VLOOKUP($A1042,'Prihodi- plan-izvršenje'!$A$4:$H$500,7,FALSE),""))</f>
        <v>0</v>
      </c>
      <c r="S1042" s="88">
        <f>IF(A1042=0,0,IF($A1042&lt;=$A$1,VALUE(+VLOOKUP($A1042,'Rashodi- plan-izvršenje'!$A$8:Q$1500,'prenos-P-R-N'!S$1,FALSE)),IF($A1042&lt;=$A$2,VLOOKUP($A1042,'Prihodi- plan-izvršenje'!$A$4:$H$500,8,FALSE),0)))</f>
        <v>0</v>
      </c>
      <c r="T1042" s="88" t="str">
        <f>IF($A1042&gt;$A$2,VLOOKUP($A1042,'Neizmirene obaveze JLS'!$A$11:R$500,R$1,FALSE),"")</f>
        <v/>
      </c>
      <c r="U1042" s="88">
        <f>IF($A1042&gt;$A$2,VLOOKUP($A1042,'Neizmirene obaveze JLS'!$A$11:S$500,S$1,FALSE),0)</f>
        <v>0</v>
      </c>
      <c r="V1042" s="88">
        <f t="shared" si="93"/>
        <v>0</v>
      </c>
      <c r="W1042" s="74"/>
      <c r="X1042" s="74"/>
      <c r="Y1042" s="74"/>
      <c r="Z1042" s="74"/>
      <c r="AA1042" s="74">
        <v>0</v>
      </c>
      <c r="AB1042" s="74">
        <v>0</v>
      </c>
    </row>
    <row r="1043" spans="1:28">
      <c r="A1043" s="89">
        <f>IF(AND(COUNTIF(A$1:A$3,"&gt;0")=1,MAX(A$8:A1042)&lt;A$1),A1042+1,IF(AND(COUNTIF(A$1:A$3,"&gt;0")=2,MAX(A$8:A1042)&lt;A$2),A1042+1,IF(AND(COUNTIF(A$1:A$3,"&gt;0")=3,MAX(A$8:A1042)&lt;A$3),A1042+1,0)))</f>
        <v>0</v>
      </c>
      <c r="B1043" s="89" t="str">
        <f t="shared" si="94"/>
        <v/>
      </c>
      <c r="C1043" s="89" t="str">
        <f t="shared" si="94"/>
        <v/>
      </c>
      <c r="D1043" s="87" t="str">
        <f>IF($A1043=0,"",IF($A1043&lt;=$A$1,+VLOOKUP($A1043,'Rashodi- plan-izvršenje'!$A$8:B$1500,'prenos-P-R-N'!D$1,FALSE),IF($A1043&gt;$A$2,+VLOOKUP($A1043,'Neizmirene obaveze JLS'!$A$11:B$500,'prenos-P-R-N'!D$1,FALSE),"")))</f>
        <v/>
      </c>
      <c r="E1043" s="87" t="str">
        <f>IF($A1043=0,"",IF($A1043&lt;=$A$1,+VLOOKUP($A1043,'Rashodi- plan-izvršenje'!$A$8:C$1500,'prenos-P-R-N'!E$1,FALSE),IF($A1043&gt;$A$2,+VLOOKUP($A1043,'Neizmirene obaveze JLS'!$A$11:C$500,'prenos-P-R-N'!E$1,FALSE),"")))</f>
        <v/>
      </c>
      <c r="F1043" s="87" t="str">
        <f>IF($A1043=0,"",IF($A1043&lt;=$A$1,+VLOOKUP($A1043,'Rashodi- plan-izvršenje'!$A$8:D$1500,'prenos-P-R-N'!F$1,FALSE),IF($A1043&gt;$A$2,+VLOOKUP($A1043,'Neizmirene obaveze JLS'!$A$11:D$500,'prenos-P-R-N'!F$1,FALSE),"")))</f>
        <v/>
      </c>
      <c r="G1043" s="87" t="str">
        <f>IF($A1043=0,"",IF($A1043&lt;=$A$1,+VLOOKUP($A1043,'Rashodi- plan-izvršenje'!$A$8:E$1500,'prenos-P-R-N'!G$1,FALSE),IF($A1043&gt;$A$2,+VLOOKUP($A1043,'Neizmirene obaveze JLS'!$A$11:E$500,'prenos-P-R-N'!G$1,FALSE),"")))</f>
        <v/>
      </c>
      <c r="H1043" s="87" t="str">
        <f>IF($A1043=0,"",IF($A1043&lt;=$A$1,+VLOOKUP($A1043,'Rashodi- plan-izvršenje'!$A$8:F$1500,'prenos-P-R-N'!H$1,FALSE),IF($A1043&gt;$A$2,+VLOOKUP($A1043,'Neizmirene obaveze JLS'!$A$11:F$500,'prenos-P-R-N'!H$1,FALSE),"")))</f>
        <v/>
      </c>
      <c r="I1043" s="87" t="str">
        <f>IF($A1043=0,"",IF($A1043&lt;=$A$1,+VLOOKUP($A1043,'Rashodi- plan-izvršenje'!$A$8:G$1500,'prenos-P-R-N'!I$1,FALSE),IF($A1043&gt;$A$2,+VLOOKUP($A1043,'Neizmirene obaveze JLS'!$A$11:G$500,'prenos-P-R-N'!I$1,FALSE),"")))</f>
        <v/>
      </c>
      <c r="J1043" s="87" t="str">
        <f>IF($A1043=0,"",IF($A1043&lt;=$A$1,+VLOOKUP($A1043,'Rashodi- plan-izvršenje'!$A$8:H$1500,'prenos-P-R-N'!J$1,FALSE),IF($A1043&gt;$A$2,+VLOOKUP($A1043,'Neizmirene obaveze JLS'!$A$11:H$500,'prenos-P-R-N'!J$1,FALSE),"")))</f>
        <v/>
      </c>
      <c r="K1043" s="87" t="str">
        <f>IF($A1043=0,"",IF($A1043&lt;=$A$1,+VLOOKUP($A1043,'Rashodi- plan-izvršenje'!$A$8:I$1500,'prenos-P-R-N'!K$1,FALSE),IF($A1043&gt;$A$2,+VLOOKUP($A1043,'Neizmirene obaveze JLS'!$A$11:I$500,'prenos-P-R-N'!K$1,FALSE),"")))</f>
        <v/>
      </c>
      <c r="L1043" t="str">
        <f>IF(A1043=0,"",IF(A1043&lt;=A$1,+IF(VLOOKUP(A1043,'Rashodi- plan-izvršenje'!A$8:J$1500,M$1,FALSE)&gt;0,"Програмска активност","Пројекат"),IF(A1043&gt;A$2,+IF(VLOOKUP(A1043,'Neizmirene obaveze JLS'!A$8:J$2008,M$1,FALSE)&gt;0,"Програмска активност","Пројекат"),"")))</f>
        <v/>
      </c>
      <c r="M1043" s="87" t="str">
        <f>IF(A1043=0,"",IF($A1043&lt;=$A$1,+IF(VLOOKUP($A1043,'Rashodi- plan-izvršenje'!$A$8:$M$1500,10,FALSE)&gt;0,VLOOKUP($A1043,'Rashodi- plan-izvršenje'!$A$8:$M$1500,10,FALSE),VLOOKUP($A1043,'Rashodi- plan-izvršenje'!$A$8:$M$1500,12,FALSE)),+IF($A1043&gt;$A$2,IF(VLOOKUP($A1043,'Neizmirene obaveze JLS'!$A$8:$M$1500,10,FALSE)&gt;0,VLOOKUP($A1043,'Neizmirene obaveze JLS'!$A$11:$M$1500,10,FALSE),VLOOKUP($A1043,'Neizmirene obaveze JLS'!$A$11:$M$1500,12,FALSE)),0)))</f>
        <v/>
      </c>
      <c r="N1043" s="87" t="str">
        <f>IF(A1043=0,"",IF($A1043&lt;=$A$1,+IF(VLOOKUP(A1043,'Rashodi- plan-izvršenje'!$A$8:$M$1500,10,FALSE)&gt;0,VLOOKUP(A1043,'Rashodi- plan-izvršenje'!$A$8:$M$1500,11,FALSE),VLOOKUP(A1043,'Rashodi- plan-izvršenje'!$A$8:$M$1500,13,FALSE)),+IF($A1043&gt;$A$2,IF(VLOOKUP($A1043,'Neizmirene obaveze JLS'!$A$8:$M$1500,10,FALSE)&gt;0,VLOOKUP($A1043,'Neizmirene obaveze JLS'!$A$11:$M$1500,11,FALSE),VLOOKUP($A1043,'Neizmirene obaveze JLS'!$A$11:$M$1500,13,FALSE)),0)))</f>
        <v/>
      </c>
      <c r="O1043" s="87" t="str">
        <f>IF(A1043=0,"",IF($A1043&lt;=$A$1,VALUE(+VLOOKUP($A1043,'Rashodi- plan-izvršenje'!$A$8:N$1500,'prenos-P-R-N'!O$1,FALSE)),IF($A1043&lt;=A$2,VALUE(VLOOKUP($A1043,'Prihodi- plan-izvršenje'!$A$8:$H$500,6,FALSE)),VALUE(VLOOKUP($A1043,'Neizmirene obaveze JLS'!$A$8:$N$500,O$1,FALSE)))))</f>
        <v/>
      </c>
      <c r="P1043" s="87" t="str">
        <f>IF(A1043=0,"",IF(A1043=0,0,IF(A1043&gt;A$2,'šifarnik K-izvor'!G$3,+IF(Q1043&lt;700,+'šifarnik K-izvor'!G$2,'šifarnik K-izvor'!G$1))))</f>
        <v/>
      </c>
      <c r="Q1043" s="87">
        <f>IF($A1043&lt;=$A$1,VALUE(+VLOOKUP($A1043,'Rashodi- plan-izvršenje'!$A$8:O$1500,'prenos-P-R-N'!Q$1,FALSE)),IF($A1043&lt;=$A$2,VLOOKUP($A1043,'Prihodi- plan-izvršenje'!$A$4:$H$500,4,FALSE),IF($A1043&lt;=$A$3,VLOOKUP(A1043,'Neizmirene obaveze JLS'!$A$11:O$500,Q$1,FALSE),"")))</f>
        <v>0</v>
      </c>
      <c r="R1043" s="88">
        <f>IF($A1043&lt;=$A$1,VALUE(+VLOOKUP($A1043,'Rashodi- plan-izvršenje'!$A$8:P$1500,'prenos-P-R-N'!R$1,FALSE)),IF($A1043&lt;=$A$2,VLOOKUP($A1043,'Prihodi- plan-izvršenje'!$A$4:$H$500,7,FALSE),""))</f>
        <v>0</v>
      </c>
      <c r="S1043" s="88">
        <f>IF(A1043=0,0,IF($A1043&lt;=$A$1,VALUE(+VLOOKUP($A1043,'Rashodi- plan-izvršenje'!$A$8:Q$1500,'prenos-P-R-N'!S$1,FALSE)),IF($A1043&lt;=$A$2,VLOOKUP($A1043,'Prihodi- plan-izvršenje'!$A$4:$H$500,8,FALSE),0)))</f>
        <v>0</v>
      </c>
      <c r="T1043" s="88" t="str">
        <f>IF($A1043&gt;$A$2,VLOOKUP($A1043,'Neizmirene obaveze JLS'!$A$11:R$500,R$1,FALSE),"")</f>
        <v/>
      </c>
      <c r="U1043" s="88">
        <f>IF($A1043&gt;$A$2,VLOOKUP($A1043,'Neizmirene obaveze JLS'!$A$11:S$500,S$1,FALSE),0)</f>
        <v>0</v>
      </c>
      <c r="V1043" s="88">
        <f t="shared" si="93"/>
        <v>0</v>
      </c>
      <c r="W1043" s="74"/>
      <c r="X1043" s="74"/>
      <c r="Y1043" s="74"/>
      <c r="Z1043" s="74"/>
      <c r="AA1043" s="74">
        <v>0</v>
      </c>
      <c r="AB1043" s="74">
        <v>0</v>
      </c>
    </row>
    <row r="1044" spans="1:28">
      <c r="A1044" s="89">
        <f>IF(AND(COUNTIF(A$1:A$3,"&gt;0")=1,MAX(A$8:A1043)&lt;A$1),A1043+1,IF(AND(COUNTIF(A$1:A$3,"&gt;0")=2,MAX(A$8:A1043)&lt;A$2),A1043+1,IF(AND(COUNTIF(A$1:A$3,"&gt;0")=3,MAX(A$8:A1043)&lt;A$3),A1043+1,0)))</f>
        <v>0</v>
      </c>
      <c r="B1044" s="89" t="str">
        <f t="shared" si="94"/>
        <v/>
      </c>
      <c r="C1044" s="89" t="str">
        <f t="shared" si="94"/>
        <v/>
      </c>
      <c r="D1044" s="87" t="str">
        <f>IF($A1044=0,"",IF($A1044&lt;=$A$1,+VLOOKUP($A1044,'Rashodi- plan-izvršenje'!$A$8:B$1500,'prenos-P-R-N'!D$1,FALSE),IF($A1044&gt;$A$2,+VLOOKUP($A1044,'Neizmirene obaveze JLS'!$A$11:B$500,'prenos-P-R-N'!D$1,FALSE),"")))</f>
        <v/>
      </c>
      <c r="E1044" s="87" t="str">
        <f>IF($A1044=0,"",IF($A1044&lt;=$A$1,+VLOOKUP($A1044,'Rashodi- plan-izvršenje'!$A$8:C$1500,'prenos-P-R-N'!E$1,FALSE),IF($A1044&gt;$A$2,+VLOOKUP($A1044,'Neizmirene obaveze JLS'!$A$11:C$500,'prenos-P-R-N'!E$1,FALSE),"")))</f>
        <v/>
      </c>
      <c r="F1044" s="87" t="str">
        <f>IF($A1044=0,"",IF($A1044&lt;=$A$1,+VLOOKUP($A1044,'Rashodi- plan-izvršenje'!$A$8:D$1500,'prenos-P-R-N'!F$1,FALSE),IF($A1044&gt;$A$2,+VLOOKUP($A1044,'Neizmirene obaveze JLS'!$A$11:D$500,'prenos-P-R-N'!F$1,FALSE),"")))</f>
        <v/>
      </c>
      <c r="G1044" s="87" t="str">
        <f>IF($A1044=0,"",IF($A1044&lt;=$A$1,+VLOOKUP($A1044,'Rashodi- plan-izvršenje'!$A$8:E$1500,'prenos-P-R-N'!G$1,FALSE),IF($A1044&gt;$A$2,+VLOOKUP($A1044,'Neizmirene obaveze JLS'!$A$11:E$500,'prenos-P-R-N'!G$1,FALSE),"")))</f>
        <v/>
      </c>
      <c r="H1044" s="87" t="str">
        <f>IF($A1044=0,"",IF($A1044&lt;=$A$1,+VLOOKUP($A1044,'Rashodi- plan-izvršenje'!$A$8:F$1500,'prenos-P-R-N'!H$1,FALSE),IF($A1044&gt;$A$2,+VLOOKUP($A1044,'Neizmirene obaveze JLS'!$A$11:F$500,'prenos-P-R-N'!H$1,FALSE),"")))</f>
        <v/>
      </c>
      <c r="I1044" s="87" t="str">
        <f>IF($A1044=0,"",IF($A1044&lt;=$A$1,+VLOOKUP($A1044,'Rashodi- plan-izvršenje'!$A$8:G$1500,'prenos-P-R-N'!I$1,FALSE),IF($A1044&gt;$A$2,+VLOOKUP($A1044,'Neizmirene obaveze JLS'!$A$11:G$500,'prenos-P-R-N'!I$1,FALSE),"")))</f>
        <v/>
      </c>
      <c r="J1044" s="87" t="str">
        <f>IF($A1044=0,"",IF($A1044&lt;=$A$1,+VLOOKUP($A1044,'Rashodi- plan-izvršenje'!$A$8:H$1500,'prenos-P-R-N'!J$1,FALSE),IF($A1044&gt;$A$2,+VLOOKUP($A1044,'Neizmirene obaveze JLS'!$A$11:H$500,'prenos-P-R-N'!J$1,FALSE),"")))</f>
        <v/>
      </c>
      <c r="K1044" s="87" t="str">
        <f>IF($A1044=0,"",IF($A1044&lt;=$A$1,+VLOOKUP($A1044,'Rashodi- plan-izvršenje'!$A$8:I$1500,'prenos-P-R-N'!K$1,FALSE),IF($A1044&gt;$A$2,+VLOOKUP($A1044,'Neizmirene obaveze JLS'!$A$11:I$500,'prenos-P-R-N'!K$1,FALSE),"")))</f>
        <v/>
      </c>
      <c r="L1044" t="str">
        <f>IF(A1044=0,"",IF(A1044&lt;=A$1,+IF(VLOOKUP(A1044,'Rashodi- plan-izvršenje'!A$8:J$1500,M$1,FALSE)&gt;0,"Програмска активност","Пројекат"),IF(A1044&gt;A$2,+IF(VLOOKUP(A1044,'Neizmirene obaveze JLS'!A$8:J$2008,M$1,FALSE)&gt;0,"Програмска активност","Пројекат"),"")))</f>
        <v/>
      </c>
      <c r="M1044" s="87" t="str">
        <f>IF(A1044=0,"",IF($A1044&lt;=$A$1,+IF(VLOOKUP($A1044,'Rashodi- plan-izvršenje'!$A$8:$M$1500,10,FALSE)&gt;0,VLOOKUP($A1044,'Rashodi- plan-izvršenje'!$A$8:$M$1500,10,FALSE),VLOOKUP($A1044,'Rashodi- plan-izvršenje'!$A$8:$M$1500,12,FALSE)),+IF($A1044&gt;$A$2,IF(VLOOKUP($A1044,'Neizmirene obaveze JLS'!$A$8:$M$1500,10,FALSE)&gt;0,VLOOKUP($A1044,'Neizmirene obaveze JLS'!$A$11:$M$1500,10,FALSE),VLOOKUP($A1044,'Neizmirene obaveze JLS'!$A$11:$M$1500,12,FALSE)),0)))</f>
        <v/>
      </c>
      <c r="N1044" s="87" t="str">
        <f>IF(A1044=0,"",IF($A1044&lt;=$A$1,+IF(VLOOKUP(A1044,'Rashodi- plan-izvršenje'!$A$8:$M$1500,10,FALSE)&gt;0,VLOOKUP(A1044,'Rashodi- plan-izvršenje'!$A$8:$M$1500,11,FALSE),VLOOKUP(A1044,'Rashodi- plan-izvršenje'!$A$8:$M$1500,13,FALSE)),+IF($A1044&gt;$A$2,IF(VLOOKUP($A1044,'Neizmirene obaveze JLS'!$A$8:$M$1500,10,FALSE)&gt;0,VLOOKUP($A1044,'Neizmirene obaveze JLS'!$A$11:$M$1500,11,FALSE),VLOOKUP($A1044,'Neizmirene obaveze JLS'!$A$11:$M$1500,13,FALSE)),0)))</f>
        <v/>
      </c>
      <c r="O1044" s="87" t="str">
        <f>IF(A1044=0,"",IF($A1044&lt;=$A$1,VALUE(+VLOOKUP($A1044,'Rashodi- plan-izvršenje'!$A$8:N$1500,'prenos-P-R-N'!O$1,FALSE)),IF($A1044&lt;=A$2,VALUE(VLOOKUP($A1044,'Prihodi- plan-izvršenje'!$A$8:$H$500,6,FALSE)),VALUE(VLOOKUP($A1044,'Neizmirene obaveze JLS'!$A$8:$N$500,O$1,FALSE)))))</f>
        <v/>
      </c>
      <c r="P1044" s="87" t="str">
        <f>IF(A1044=0,"",IF(A1044=0,0,IF(A1044&gt;A$2,'šifarnik K-izvor'!G$3,+IF(Q1044&lt;700,+'šifarnik K-izvor'!G$2,'šifarnik K-izvor'!G$1))))</f>
        <v/>
      </c>
      <c r="Q1044" s="87">
        <f>IF($A1044&lt;=$A$1,VALUE(+VLOOKUP($A1044,'Rashodi- plan-izvršenje'!$A$8:O$1500,'prenos-P-R-N'!Q$1,FALSE)),IF($A1044&lt;=$A$2,VLOOKUP($A1044,'Prihodi- plan-izvršenje'!$A$4:$H$500,4,FALSE),IF($A1044&lt;=$A$3,VLOOKUP(A1044,'Neizmirene obaveze JLS'!$A$11:O$500,Q$1,FALSE),"")))</f>
        <v>0</v>
      </c>
      <c r="R1044" s="88">
        <f>IF($A1044&lt;=$A$1,VALUE(+VLOOKUP($A1044,'Rashodi- plan-izvršenje'!$A$8:P$1500,'prenos-P-R-N'!R$1,FALSE)),IF($A1044&lt;=$A$2,VLOOKUP($A1044,'Prihodi- plan-izvršenje'!$A$4:$H$500,7,FALSE),""))</f>
        <v>0</v>
      </c>
      <c r="S1044" s="88">
        <f>IF(A1044=0,0,IF($A1044&lt;=$A$1,VALUE(+VLOOKUP($A1044,'Rashodi- plan-izvršenje'!$A$8:Q$1500,'prenos-P-R-N'!S$1,FALSE)),IF($A1044&lt;=$A$2,VLOOKUP($A1044,'Prihodi- plan-izvršenje'!$A$4:$H$500,8,FALSE),0)))</f>
        <v>0</v>
      </c>
      <c r="T1044" s="88" t="str">
        <f>IF($A1044&gt;$A$2,VLOOKUP($A1044,'Neizmirene obaveze JLS'!$A$11:R$500,R$1,FALSE),"")</f>
        <v/>
      </c>
      <c r="U1044" s="88">
        <f>IF($A1044&gt;$A$2,VLOOKUP($A1044,'Neizmirene obaveze JLS'!$A$11:S$500,S$1,FALSE),0)</f>
        <v>0</v>
      </c>
      <c r="V1044" s="88">
        <f t="shared" si="93"/>
        <v>0</v>
      </c>
      <c r="W1044" s="74"/>
      <c r="X1044" s="74"/>
      <c r="Y1044" s="74"/>
      <c r="Z1044" s="74"/>
      <c r="AA1044" s="74">
        <v>0</v>
      </c>
      <c r="AB1044" s="74">
        <v>0</v>
      </c>
    </row>
    <row r="1045" spans="1:28">
      <c r="A1045" s="89">
        <f>IF(AND(COUNTIF(A$1:A$3,"&gt;0")=1,MAX(A$8:A1044)&lt;A$1),A1044+1,IF(AND(COUNTIF(A$1:A$3,"&gt;0")=2,MAX(A$8:A1044)&lt;A$2),A1044+1,IF(AND(COUNTIF(A$1:A$3,"&gt;0")=3,MAX(A$8:A1044)&lt;A$3),A1044+1,0)))</f>
        <v>0</v>
      </c>
      <c r="B1045" s="89" t="str">
        <f t="shared" si="94"/>
        <v/>
      </c>
      <c r="C1045" s="89" t="str">
        <f t="shared" si="94"/>
        <v/>
      </c>
      <c r="D1045" s="87" t="str">
        <f>IF($A1045=0,"",IF($A1045&lt;=$A$1,+VLOOKUP($A1045,'Rashodi- plan-izvršenje'!$A$8:B$1500,'prenos-P-R-N'!D$1,FALSE),IF($A1045&gt;$A$2,+VLOOKUP($A1045,'Neizmirene obaveze JLS'!$A$11:B$500,'prenos-P-R-N'!D$1,FALSE),"")))</f>
        <v/>
      </c>
      <c r="E1045" s="87" t="str">
        <f>IF($A1045=0,"",IF($A1045&lt;=$A$1,+VLOOKUP($A1045,'Rashodi- plan-izvršenje'!$A$8:C$1500,'prenos-P-R-N'!E$1,FALSE),IF($A1045&gt;$A$2,+VLOOKUP($A1045,'Neizmirene obaveze JLS'!$A$11:C$500,'prenos-P-R-N'!E$1,FALSE),"")))</f>
        <v/>
      </c>
      <c r="F1045" s="87" t="str">
        <f>IF($A1045=0,"",IF($A1045&lt;=$A$1,+VLOOKUP($A1045,'Rashodi- plan-izvršenje'!$A$8:D$1500,'prenos-P-R-N'!F$1,FALSE),IF($A1045&gt;$A$2,+VLOOKUP($A1045,'Neizmirene obaveze JLS'!$A$11:D$500,'prenos-P-R-N'!F$1,FALSE),"")))</f>
        <v/>
      </c>
      <c r="G1045" s="87" t="str">
        <f>IF($A1045=0,"",IF($A1045&lt;=$A$1,+VLOOKUP($A1045,'Rashodi- plan-izvršenje'!$A$8:E$1500,'prenos-P-R-N'!G$1,FALSE),IF($A1045&gt;$A$2,+VLOOKUP($A1045,'Neizmirene obaveze JLS'!$A$11:E$500,'prenos-P-R-N'!G$1,FALSE),"")))</f>
        <v/>
      </c>
      <c r="H1045" s="87" t="str">
        <f>IF($A1045=0,"",IF($A1045&lt;=$A$1,+VLOOKUP($A1045,'Rashodi- plan-izvršenje'!$A$8:F$1500,'prenos-P-R-N'!H$1,FALSE),IF($A1045&gt;$A$2,+VLOOKUP($A1045,'Neizmirene obaveze JLS'!$A$11:F$500,'prenos-P-R-N'!H$1,FALSE),"")))</f>
        <v/>
      </c>
      <c r="I1045" s="87" t="str">
        <f>IF($A1045=0,"",IF($A1045&lt;=$A$1,+VLOOKUP($A1045,'Rashodi- plan-izvršenje'!$A$8:G$1500,'prenos-P-R-N'!I$1,FALSE),IF($A1045&gt;$A$2,+VLOOKUP($A1045,'Neizmirene obaveze JLS'!$A$11:G$500,'prenos-P-R-N'!I$1,FALSE),"")))</f>
        <v/>
      </c>
      <c r="J1045" s="87" t="str">
        <f>IF($A1045=0,"",IF($A1045&lt;=$A$1,+VLOOKUP($A1045,'Rashodi- plan-izvršenje'!$A$8:H$1500,'prenos-P-R-N'!J$1,FALSE),IF($A1045&gt;$A$2,+VLOOKUP($A1045,'Neizmirene obaveze JLS'!$A$11:H$500,'prenos-P-R-N'!J$1,FALSE),"")))</f>
        <v/>
      </c>
      <c r="K1045" s="87" t="str">
        <f>IF($A1045=0,"",IF($A1045&lt;=$A$1,+VLOOKUP($A1045,'Rashodi- plan-izvršenje'!$A$8:I$1500,'prenos-P-R-N'!K$1,FALSE),IF($A1045&gt;$A$2,+VLOOKUP($A1045,'Neizmirene obaveze JLS'!$A$11:I$500,'prenos-P-R-N'!K$1,FALSE),"")))</f>
        <v/>
      </c>
      <c r="L1045" t="str">
        <f>IF(A1045=0,"",IF(A1045&lt;=A$1,+IF(VLOOKUP(A1045,'Rashodi- plan-izvršenje'!A$8:J$1500,M$1,FALSE)&gt;0,"Програмска активност","Пројекат"),IF(A1045&gt;A$2,+IF(VLOOKUP(A1045,'Neizmirene obaveze JLS'!A$8:J$2008,M$1,FALSE)&gt;0,"Програмска активност","Пројекат"),"")))</f>
        <v/>
      </c>
      <c r="M1045" s="87" t="str">
        <f>IF(A1045=0,"",IF($A1045&lt;=$A$1,+IF(VLOOKUP($A1045,'Rashodi- plan-izvršenje'!$A$8:$M$1500,10,FALSE)&gt;0,VLOOKUP($A1045,'Rashodi- plan-izvršenje'!$A$8:$M$1500,10,FALSE),VLOOKUP($A1045,'Rashodi- plan-izvršenje'!$A$8:$M$1500,12,FALSE)),+IF($A1045&gt;$A$2,IF(VLOOKUP($A1045,'Neizmirene obaveze JLS'!$A$8:$M$1500,10,FALSE)&gt;0,VLOOKUP($A1045,'Neizmirene obaveze JLS'!$A$11:$M$1500,10,FALSE),VLOOKUP($A1045,'Neizmirene obaveze JLS'!$A$11:$M$1500,12,FALSE)),0)))</f>
        <v/>
      </c>
      <c r="N1045" s="87" t="str">
        <f>IF(A1045=0,"",IF($A1045&lt;=$A$1,+IF(VLOOKUP(A1045,'Rashodi- plan-izvršenje'!$A$8:$M$1500,10,FALSE)&gt;0,VLOOKUP(A1045,'Rashodi- plan-izvršenje'!$A$8:$M$1500,11,FALSE),VLOOKUP(A1045,'Rashodi- plan-izvršenje'!$A$8:$M$1500,13,FALSE)),+IF($A1045&gt;$A$2,IF(VLOOKUP($A1045,'Neizmirene obaveze JLS'!$A$8:$M$1500,10,FALSE)&gt;0,VLOOKUP($A1045,'Neizmirene obaveze JLS'!$A$11:$M$1500,11,FALSE),VLOOKUP($A1045,'Neizmirene obaveze JLS'!$A$11:$M$1500,13,FALSE)),0)))</f>
        <v/>
      </c>
      <c r="O1045" s="87" t="str">
        <f>IF(A1045=0,"",IF($A1045&lt;=$A$1,VALUE(+VLOOKUP($A1045,'Rashodi- plan-izvršenje'!$A$8:N$1500,'prenos-P-R-N'!O$1,FALSE)),IF($A1045&lt;=A$2,VALUE(VLOOKUP($A1045,'Prihodi- plan-izvršenje'!$A$8:$H$500,6,FALSE)),VALUE(VLOOKUP($A1045,'Neizmirene obaveze JLS'!$A$8:$N$500,O$1,FALSE)))))</f>
        <v/>
      </c>
      <c r="P1045" s="87" t="str">
        <f>IF(A1045=0,"",IF(A1045=0,0,IF(A1045&gt;A$2,'šifarnik K-izvor'!G$3,+IF(Q1045&lt;700,+'šifarnik K-izvor'!G$2,'šifarnik K-izvor'!G$1))))</f>
        <v/>
      </c>
      <c r="Q1045" s="87">
        <f>IF($A1045&lt;=$A$1,VALUE(+VLOOKUP($A1045,'Rashodi- plan-izvršenje'!$A$8:O$1500,'prenos-P-R-N'!Q$1,FALSE)),IF($A1045&lt;=$A$2,VLOOKUP($A1045,'Prihodi- plan-izvršenje'!$A$4:$H$500,4,FALSE),IF($A1045&lt;=$A$3,VLOOKUP(A1045,'Neizmirene obaveze JLS'!$A$11:O$500,Q$1,FALSE),"")))</f>
        <v>0</v>
      </c>
      <c r="R1045" s="88">
        <f>IF($A1045&lt;=$A$1,VALUE(+VLOOKUP($A1045,'Rashodi- plan-izvršenje'!$A$8:P$1500,'prenos-P-R-N'!R$1,FALSE)),IF($A1045&lt;=$A$2,VLOOKUP($A1045,'Prihodi- plan-izvršenje'!$A$4:$H$500,7,FALSE),""))</f>
        <v>0</v>
      </c>
      <c r="S1045" s="88">
        <f>IF(A1045=0,0,IF($A1045&lt;=$A$1,VALUE(+VLOOKUP($A1045,'Rashodi- plan-izvršenje'!$A$8:Q$1500,'prenos-P-R-N'!S$1,FALSE)),IF($A1045&lt;=$A$2,VLOOKUP($A1045,'Prihodi- plan-izvršenje'!$A$4:$H$500,8,FALSE),0)))</f>
        <v>0</v>
      </c>
      <c r="T1045" s="88" t="str">
        <f>IF($A1045&gt;$A$2,VLOOKUP($A1045,'Neizmirene obaveze JLS'!$A$11:R$500,R$1,FALSE),"")</f>
        <v/>
      </c>
      <c r="U1045" s="88">
        <f>IF($A1045&gt;$A$2,VLOOKUP($A1045,'Neizmirene obaveze JLS'!$A$11:S$500,S$1,FALSE),0)</f>
        <v>0</v>
      </c>
      <c r="V1045" s="88">
        <f t="shared" si="93"/>
        <v>0</v>
      </c>
      <c r="W1045" s="74"/>
      <c r="X1045" s="74"/>
      <c r="Y1045" s="74"/>
      <c r="Z1045" s="74"/>
      <c r="AA1045" s="74">
        <v>0</v>
      </c>
      <c r="AB1045" s="74">
        <v>0</v>
      </c>
    </row>
    <row r="1046" spans="1:28">
      <c r="A1046" s="89">
        <f>IF(AND(COUNTIF(A$1:A$3,"&gt;0")=1,MAX(A$8:A1045)&lt;A$1),A1045+1,IF(AND(COUNTIF(A$1:A$3,"&gt;0")=2,MAX(A$8:A1045)&lt;A$2),A1045+1,IF(AND(COUNTIF(A$1:A$3,"&gt;0")=3,MAX(A$8:A1045)&lt;A$3),A1045+1,0)))</f>
        <v>0</v>
      </c>
      <c r="B1046" s="89" t="str">
        <f t="shared" si="94"/>
        <v/>
      </c>
      <c r="C1046" s="89" t="str">
        <f t="shared" si="94"/>
        <v/>
      </c>
      <c r="D1046" s="87" t="str">
        <f>IF($A1046=0,"",IF($A1046&lt;=$A$1,+VLOOKUP($A1046,'Rashodi- plan-izvršenje'!$A$8:B$1500,'prenos-P-R-N'!D$1,FALSE),IF($A1046&gt;$A$2,+VLOOKUP($A1046,'Neizmirene obaveze JLS'!$A$11:B$500,'prenos-P-R-N'!D$1,FALSE),"")))</f>
        <v/>
      </c>
      <c r="E1046" s="87" t="str">
        <f>IF($A1046=0,"",IF($A1046&lt;=$A$1,+VLOOKUP($A1046,'Rashodi- plan-izvršenje'!$A$8:C$1500,'prenos-P-R-N'!E$1,FALSE),IF($A1046&gt;$A$2,+VLOOKUP($A1046,'Neizmirene obaveze JLS'!$A$11:C$500,'prenos-P-R-N'!E$1,FALSE),"")))</f>
        <v/>
      </c>
      <c r="F1046" s="87" t="str">
        <f>IF($A1046=0,"",IF($A1046&lt;=$A$1,+VLOOKUP($A1046,'Rashodi- plan-izvršenje'!$A$8:D$1500,'prenos-P-R-N'!F$1,FALSE),IF($A1046&gt;$A$2,+VLOOKUP($A1046,'Neizmirene obaveze JLS'!$A$11:D$500,'prenos-P-R-N'!F$1,FALSE),"")))</f>
        <v/>
      </c>
      <c r="G1046" s="87" t="str">
        <f>IF($A1046=0,"",IF($A1046&lt;=$A$1,+VLOOKUP($A1046,'Rashodi- plan-izvršenje'!$A$8:E$1500,'prenos-P-R-N'!G$1,FALSE),IF($A1046&gt;$A$2,+VLOOKUP($A1046,'Neizmirene obaveze JLS'!$A$11:E$500,'prenos-P-R-N'!G$1,FALSE),"")))</f>
        <v/>
      </c>
      <c r="H1046" s="87" t="str">
        <f>IF($A1046=0,"",IF($A1046&lt;=$A$1,+VLOOKUP($A1046,'Rashodi- plan-izvršenje'!$A$8:F$1500,'prenos-P-R-N'!H$1,FALSE),IF($A1046&gt;$A$2,+VLOOKUP($A1046,'Neizmirene obaveze JLS'!$A$11:F$500,'prenos-P-R-N'!H$1,FALSE),"")))</f>
        <v/>
      </c>
      <c r="I1046" s="87" t="str">
        <f>IF($A1046=0,"",IF($A1046&lt;=$A$1,+VLOOKUP($A1046,'Rashodi- plan-izvršenje'!$A$8:G$1500,'prenos-P-R-N'!I$1,FALSE),IF($A1046&gt;$A$2,+VLOOKUP($A1046,'Neizmirene obaveze JLS'!$A$11:G$500,'prenos-P-R-N'!I$1,FALSE),"")))</f>
        <v/>
      </c>
      <c r="J1046" s="87" t="str">
        <f>IF($A1046=0,"",IF($A1046&lt;=$A$1,+VLOOKUP($A1046,'Rashodi- plan-izvršenje'!$A$8:H$1500,'prenos-P-R-N'!J$1,FALSE),IF($A1046&gt;$A$2,+VLOOKUP($A1046,'Neizmirene obaveze JLS'!$A$11:H$500,'prenos-P-R-N'!J$1,FALSE),"")))</f>
        <v/>
      </c>
      <c r="K1046" s="87" t="str">
        <f>IF($A1046=0,"",IF($A1046&lt;=$A$1,+VLOOKUP($A1046,'Rashodi- plan-izvršenje'!$A$8:I$1500,'prenos-P-R-N'!K$1,FALSE),IF($A1046&gt;$A$2,+VLOOKUP($A1046,'Neizmirene obaveze JLS'!$A$11:I$500,'prenos-P-R-N'!K$1,FALSE),"")))</f>
        <v/>
      </c>
      <c r="L1046" t="str">
        <f>IF(A1046=0,"",IF(A1046&lt;=A$1,+IF(VLOOKUP(A1046,'Rashodi- plan-izvršenje'!A$8:J$1500,M$1,FALSE)&gt;0,"Програмска активност","Пројекат"),IF(A1046&gt;A$2,+IF(VLOOKUP(A1046,'Neizmirene obaveze JLS'!A$8:J$2008,M$1,FALSE)&gt;0,"Програмска активност","Пројекат"),"")))</f>
        <v/>
      </c>
      <c r="M1046" s="87" t="str">
        <f>IF(A1046=0,"",IF($A1046&lt;=$A$1,+IF(VLOOKUP($A1046,'Rashodi- plan-izvršenje'!$A$8:$M$1500,10,FALSE)&gt;0,VLOOKUP($A1046,'Rashodi- plan-izvršenje'!$A$8:$M$1500,10,FALSE),VLOOKUP($A1046,'Rashodi- plan-izvršenje'!$A$8:$M$1500,12,FALSE)),+IF($A1046&gt;$A$2,IF(VLOOKUP($A1046,'Neizmirene obaveze JLS'!$A$8:$M$1500,10,FALSE)&gt;0,VLOOKUP($A1046,'Neizmirene obaveze JLS'!$A$11:$M$1500,10,FALSE),VLOOKUP($A1046,'Neizmirene obaveze JLS'!$A$11:$M$1500,12,FALSE)),0)))</f>
        <v/>
      </c>
      <c r="N1046" s="87" t="str">
        <f>IF(A1046=0,"",IF($A1046&lt;=$A$1,+IF(VLOOKUP(A1046,'Rashodi- plan-izvršenje'!$A$8:$M$1500,10,FALSE)&gt;0,VLOOKUP(A1046,'Rashodi- plan-izvršenje'!$A$8:$M$1500,11,FALSE),VLOOKUP(A1046,'Rashodi- plan-izvršenje'!$A$8:$M$1500,13,FALSE)),+IF($A1046&gt;$A$2,IF(VLOOKUP($A1046,'Neizmirene obaveze JLS'!$A$8:$M$1500,10,FALSE)&gt;0,VLOOKUP($A1046,'Neizmirene obaveze JLS'!$A$11:$M$1500,11,FALSE),VLOOKUP($A1046,'Neizmirene obaveze JLS'!$A$11:$M$1500,13,FALSE)),0)))</f>
        <v/>
      </c>
      <c r="O1046" s="87" t="str">
        <f>IF(A1046=0,"",IF($A1046&lt;=$A$1,VALUE(+VLOOKUP($A1046,'Rashodi- plan-izvršenje'!$A$8:N$1500,'prenos-P-R-N'!O$1,FALSE)),IF($A1046&lt;=A$2,VALUE(VLOOKUP($A1046,'Prihodi- plan-izvršenje'!$A$8:$H$500,6,FALSE)),VALUE(VLOOKUP($A1046,'Neizmirene obaveze JLS'!$A$8:$N$500,O$1,FALSE)))))</f>
        <v/>
      </c>
      <c r="P1046" s="87" t="str">
        <f>IF(A1046=0,"",IF(A1046=0,0,IF(A1046&gt;A$2,'šifarnik K-izvor'!G$3,+IF(Q1046&lt;700,+'šifarnik K-izvor'!G$2,'šifarnik K-izvor'!G$1))))</f>
        <v/>
      </c>
      <c r="Q1046" s="87">
        <f>IF($A1046&lt;=$A$1,VALUE(+VLOOKUP($A1046,'Rashodi- plan-izvršenje'!$A$8:O$1500,'prenos-P-R-N'!Q$1,FALSE)),IF($A1046&lt;=$A$2,VLOOKUP($A1046,'Prihodi- plan-izvršenje'!$A$4:$H$500,4,FALSE),IF($A1046&lt;=$A$3,VLOOKUP(A1046,'Neizmirene obaveze JLS'!$A$11:O$500,Q$1,FALSE),"")))</f>
        <v>0</v>
      </c>
      <c r="R1046" s="88">
        <f>IF($A1046&lt;=$A$1,VALUE(+VLOOKUP($A1046,'Rashodi- plan-izvršenje'!$A$8:P$1500,'prenos-P-R-N'!R$1,FALSE)),IF($A1046&lt;=$A$2,VLOOKUP($A1046,'Prihodi- plan-izvršenje'!$A$4:$H$500,7,FALSE),""))</f>
        <v>0</v>
      </c>
      <c r="S1046" s="88">
        <f>IF(A1046=0,0,IF($A1046&lt;=$A$1,VALUE(+VLOOKUP($A1046,'Rashodi- plan-izvršenje'!$A$8:Q$1500,'prenos-P-R-N'!S$1,FALSE)),IF($A1046&lt;=$A$2,VLOOKUP($A1046,'Prihodi- plan-izvršenje'!$A$4:$H$500,8,FALSE),0)))</f>
        <v>0</v>
      </c>
      <c r="T1046" s="88" t="str">
        <f>IF($A1046&gt;$A$2,VLOOKUP($A1046,'Neizmirene obaveze JLS'!$A$11:R$500,R$1,FALSE),"")</f>
        <v/>
      </c>
      <c r="U1046" s="88">
        <f>IF($A1046&gt;$A$2,VLOOKUP($A1046,'Neizmirene obaveze JLS'!$A$11:S$500,S$1,FALSE),0)</f>
        <v>0</v>
      </c>
      <c r="V1046" s="88">
        <f t="shared" si="93"/>
        <v>0</v>
      </c>
      <c r="W1046" s="74"/>
      <c r="X1046" s="74"/>
      <c r="Y1046" s="74"/>
      <c r="Z1046" s="74"/>
      <c r="AA1046" s="74">
        <v>0</v>
      </c>
      <c r="AB1046" s="74">
        <v>0</v>
      </c>
    </row>
    <row r="1047" spans="1:28">
      <c r="A1047" s="89">
        <f>IF(AND(COUNTIF(A$1:A$3,"&gt;0")=1,MAX(A$8:A1046)&lt;A$1),A1046+1,IF(AND(COUNTIF(A$1:A$3,"&gt;0")=2,MAX(A$8:A1046)&lt;A$2),A1046+1,IF(AND(COUNTIF(A$1:A$3,"&gt;0")=3,MAX(A$8:A1046)&lt;A$3),A1046+1,0)))</f>
        <v>0</v>
      </c>
      <c r="B1047" s="89" t="str">
        <f t="shared" si="94"/>
        <v/>
      </c>
      <c r="C1047" s="89" t="str">
        <f t="shared" si="94"/>
        <v/>
      </c>
      <c r="D1047" s="87" t="str">
        <f>IF($A1047=0,"",IF($A1047&lt;=$A$1,+VLOOKUP($A1047,'Rashodi- plan-izvršenje'!$A$8:B$1500,'prenos-P-R-N'!D$1,FALSE),IF($A1047&gt;$A$2,+VLOOKUP($A1047,'Neizmirene obaveze JLS'!$A$11:B$500,'prenos-P-R-N'!D$1,FALSE),"")))</f>
        <v/>
      </c>
      <c r="E1047" s="87" t="str">
        <f>IF($A1047=0,"",IF($A1047&lt;=$A$1,+VLOOKUP($A1047,'Rashodi- plan-izvršenje'!$A$8:C$1500,'prenos-P-R-N'!E$1,FALSE),IF($A1047&gt;$A$2,+VLOOKUP($A1047,'Neizmirene obaveze JLS'!$A$11:C$500,'prenos-P-R-N'!E$1,FALSE),"")))</f>
        <v/>
      </c>
      <c r="F1047" s="87" t="str">
        <f>IF($A1047=0,"",IF($A1047&lt;=$A$1,+VLOOKUP($A1047,'Rashodi- plan-izvršenje'!$A$8:D$1500,'prenos-P-R-N'!F$1,FALSE),IF($A1047&gt;$A$2,+VLOOKUP($A1047,'Neizmirene obaveze JLS'!$A$11:D$500,'prenos-P-R-N'!F$1,FALSE),"")))</f>
        <v/>
      </c>
      <c r="G1047" s="87" t="str">
        <f>IF($A1047=0,"",IF($A1047&lt;=$A$1,+VLOOKUP($A1047,'Rashodi- plan-izvršenje'!$A$8:E$1500,'prenos-P-R-N'!G$1,FALSE),IF($A1047&gt;$A$2,+VLOOKUP($A1047,'Neizmirene obaveze JLS'!$A$11:E$500,'prenos-P-R-N'!G$1,FALSE),"")))</f>
        <v/>
      </c>
      <c r="H1047" s="87" t="str">
        <f>IF($A1047=0,"",IF($A1047&lt;=$A$1,+VLOOKUP($A1047,'Rashodi- plan-izvršenje'!$A$8:F$1500,'prenos-P-R-N'!H$1,FALSE),IF($A1047&gt;$A$2,+VLOOKUP($A1047,'Neizmirene obaveze JLS'!$A$11:F$500,'prenos-P-R-N'!H$1,FALSE),"")))</f>
        <v/>
      </c>
      <c r="I1047" s="87" t="str">
        <f>IF($A1047=0,"",IF($A1047&lt;=$A$1,+VLOOKUP($A1047,'Rashodi- plan-izvršenje'!$A$8:G$1500,'prenos-P-R-N'!I$1,FALSE),IF($A1047&gt;$A$2,+VLOOKUP($A1047,'Neizmirene obaveze JLS'!$A$11:G$500,'prenos-P-R-N'!I$1,FALSE),"")))</f>
        <v/>
      </c>
      <c r="J1047" s="87" t="str">
        <f>IF($A1047=0,"",IF($A1047&lt;=$A$1,+VLOOKUP($A1047,'Rashodi- plan-izvršenje'!$A$8:H$1500,'prenos-P-R-N'!J$1,FALSE),IF($A1047&gt;$A$2,+VLOOKUP($A1047,'Neizmirene obaveze JLS'!$A$11:H$500,'prenos-P-R-N'!J$1,FALSE),"")))</f>
        <v/>
      </c>
      <c r="K1047" s="87" t="str">
        <f>IF($A1047=0,"",IF($A1047&lt;=$A$1,+VLOOKUP($A1047,'Rashodi- plan-izvršenje'!$A$8:I$1500,'prenos-P-R-N'!K$1,FALSE),IF($A1047&gt;$A$2,+VLOOKUP($A1047,'Neizmirene obaveze JLS'!$A$11:I$500,'prenos-P-R-N'!K$1,FALSE),"")))</f>
        <v/>
      </c>
      <c r="L1047" t="str">
        <f>IF(A1047=0,"",IF(A1047&lt;=A$1,+IF(VLOOKUP(A1047,'Rashodi- plan-izvršenje'!A$8:J$1500,M$1,FALSE)&gt;0,"Програмска активност","Пројекат"),IF(A1047&gt;A$2,+IF(VLOOKUP(A1047,'Neizmirene obaveze JLS'!A$8:J$2008,M$1,FALSE)&gt;0,"Програмска активност","Пројекат"),"")))</f>
        <v/>
      </c>
      <c r="M1047" s="87" t="str">
        <f>IF(A1047=0,"",IF($A1047&lt;=$A$1,+IF(VLOOKUP($A1047,'Rashodi- plan-izvršenje'!$A$8:$M$1500,10,FALSE)&gt;0,VLOOKUP($A1047,'Rashodi- plan-izvršenje'!$A$8:$M$1500,10,FALSE),VLOOKUP($A1047,'Rashodi- plan-izvršenje'!$A$8:$M$1500,12,FALSE)),+IF($A1047&gt;$A$2,IF(VLOOKUP($A1047,'Neizmirene obaveze JLS'!$A$8:$M$1500,10,FALSE)&gt;0,VLOOKUP($A1047,'Neizmirene obaveze JLS'!$A$11:$M$1500,10,FALSE),VLOOKUP($A1047,'Neizmirene obaveze JLS'!$A$11:$M$1500,12,FALSE)),0)))</f>
        <v/>
      </c>
      <c r="N1047" s="87" t="str">
        <f>IF(A1047=0,"",IF($A1047&lt;=$A$1,+IF(VLOOKUP(A1047,'Rashodi- plan-izvršenje'!$A$8:$M$1500,10,FALSE)&gt;0,VLOOKUP(A1047,'Rashodi- plan-izvršenje'!$A$8:$M$1500,11,FALSE),VLOOKUP(A1047,'Rashodi- plan-izvršenje'!$A$8:$M$1500,13,FALSE)),+IF($A1047&gt;$A$2,IF(VLOOKUP($A1047,'Neizmirene obaveze JLS'!$A$8:$M$1500,10,FALSE)&gt;0,VLOOKUP($A1047,'Neizmirene obaveze JLS'!$A$11:$M$1500,11,FALSE),VLOOKUP($A1047,'Neizmirene obaveze JLS'!$A$11:$M$1500,13,FALSE)),0)))</f>
        <v/>
      </c>
      <c r="O1047" s="87" t="str">
        <f>IF(A1047=0,"",IF($A1047&lt;=$A$1,VALUE(+VLOOKUP($A1047,'Rashodi- plan-izvršenje'!$A$8:N$1500,'prenos-P-R-N'!O$1,FALSE)),IF($A1047&lt;=A$2,VALUE(VLOOKUP($A1047,'Prihodi- plan-izvršenje'!$A$8:$H$500,6,FALSE)),VALUE(VLOOKUP($A1047,'Neizmirene obaveze JLS'!$A$8:$N$500,O$1,FALSE)))))</f>
        <v/>
      </c>
      <c r="P1047" s="87" t="str">
        <f>IF(A1047=0,"",IF(A1047=0,0,IF(A1047&gt;A$2,'šifarnik K-izvor'!G$3,+IF(Q1047&lt;700,+'šifarnik K-izvor'!G$2,'šifarnik K-izvor'!G$1))))</f>
        <v/>
      </c>
      <c r="Q1047" s="87">
        <f>IF($A1047&lt;=$A$1,VALUE(+VLOOKUP($A1047,'Rashodi- plan-izvršenje'!$A$8:O$1500,'prenos-P-R-N'!Q$1,FALSE)),IF($A1047&lt;=$A$2,VLOOKUP($A1047,'Prihodi- plan-izvršenje'!$A$4:$H$500,4,FALSE),IF($A1047&lt;=$A$3,VLOOKUP(A1047,'Neizmirene obaveze JLS'!$A$11:O$500,Q$1,FALSE),"")))</f>
        <v>0</v>
      </c>
      <c r="R1047" s="88">
        <f>IF($A1047&lt;=$A$1,VALUE(+VLOOKUP($A1047,'Rashodi- plan-izvršenje'!$A$8:P$1500,'prenos-P-R-N'!R$1,FALSE)),IF($A1047&lt;=$A$2,VLOOKUP($A1047,'Prihodi- plan-izvršenje'!$A$4:$H$500,7,FALSE),""))</f>
        <v>0</v>
      </c>
      <c r="S1047" s="88">
        <f>IF(A1047=0,0,IF($A1047&lt;=$A$1,VALUE(+VLOOKUP($A1047,'Rashodi- plan-izvršenje'!$A$8:Q$1500,'prenos-P-R-N'!S$1,FALSE)),IF($A1047&lt;=$A$2,VLOOKUP($A1047,'Prihodi- plan-izvršenje'!$A$4:$H$500,8,FALSE),0)))</f>
        <v>0</v>
      </c>
      <c r="T1047" s="88" t="str">
        <f>IF($A1047&gt;$A$2,VLOOKUP($A1047,'Neizmirene obaveze JLS'!$A$11:R$500,R$1,FALSE),"")</f>
        <v/>
      </c>
      <c r="U1047" s="88">
        <f>IF($A1047&gt;$A$2,VLOOKUP($A1047,'Neizmirene obaveze JLS'!$A$11:S$500,S$1,FALSE),0)</f>
        <v>0</v>
      </c>
      <c r="V1047" s="88">
        <f t="shared" si="93"/>
        <v>0</v>
      </c>
      <c r="W1047" s="74"/>
      <c r="X1047" s="74"/>
      <c r="Y1047" s="74"/>
      <c r="Z1047" s="74"/>
      <c r="AA1047" s="74">
        <v>0</v>
      </c>
      <c r="AB1047" s="74">
        <v>0</v>
      </c>
    </row>
    <row r="1048" spans="1:28">
      <c r="A1048" s="89">
        <f>IF(AND(COUNTIF(A$1:A$3,"&gt;0")=1,MAX(A$8:A1047)&lt;A$1),A1047+1,IF(AND(COUNTIF(A$1:A$3,"&gt;0")=2,MAX(A$8:A1047)&lt;A$2),A1047+1,IF(AND(COUNTIF(A$1:A$3,"&gt;0")=3,MAX(A$8:A1047)&lt;A$3),A1047+1,0)))</f>
        <v>0</v>
      </c>
      <c r="B1048" s="89" t="str">
        <f t="shared" si="94"/>
        <v/>
      </c>
      <c r="C1048" s="89" t="str">
        <f t="shared" si="94"/>
        <v/>
      </c>
      <c r="D1048" s="87" t="str">
        <f>IF($A1048=0,"",IF($A1048&lt;=$A$1,+VLOOKUP($A1048,'Rashodi- plan-izvršenje'!$A$8:B$1500,'prenos-P-R-N'!D$1,FALSE),IF($A1048&gt;$A$2,+VLOOKUP($A1048,'Neizmirene obaveze JLS'!$A$11:B$500,'prenos-P-R-N'!D$1,FALSE),"")))</f>
        <v/>
      </c>
      <c r="E1048" s="87" t="str">
        <f>IF($A1048=0,"",IF($A1048&lt;=$A$1,+VLOOKUP($A1048,'Rashodi- plan-izvršenje'!$A$8:C$1500,'prenos-P-R-N'!E$1,FALSE),IF($A1048&gt;$A$2,+VLOOKUP($A1048,'Neizmirene obaveze JLS'!$A$11:C$500,'prenos-P-R-N'!E$1,FALSE),"")))</f>
        <v/>
      </c>
      <c r="F1048" s="87" t="str">
        <f>IF($A1048=0,"",IF($A1048&lt;=$A$1,+VLOOKUP($A1048,'Rashodi- plan-izvršenje'!$A$8:D$1500,'prenos-P-R-N'!F$1,FALSE),IF($A1048&gt;$A$2,+VLOOKUP($A1048,'Neizmirene obaveze JLS'!$A$11:D$500,'prenos-P-R-N'!F$1,FALSE),"")))</f>
        <v/>
      </c>
      <c r="G1048" s="87" t="str">
        <f>IF($A1048=0,"",IF($A1048&lt;=$A$1,+VLOOKUP($A1048,'Rashodi- plan-izvršenje'!$A$8:E$1500,'prenos-P-R-N'!G$1,FALSE),IF($A1048&gt;$A$2,+VLOOKUP($A1048,'Neizmirene obaveze JLS'!$A$11:E$500,'prenos-P-R-N'!G$1,FALSE),"")))</f>
        <v/>
      </c>
      <c r="H1048" s="87" t="str">
        <f>IF($A1048=0,"",IF($A1048&lt;=$A$1,+VLOOKUP($A1048,'Rashodi- plan-izvršenje'!$A$8:F$1500,'prenos-P-R-N'!H$1,FALSE),IF($A1048&gt;$A$2,+VLOOKUP($A1048,'Neizmirene obaveze JLS'!$A$11:F$500,'prenos-P-R-N'!H$1,FALSE),"")))</f>
        <v/>
      </c>
      <c r="I1048" s="87" t="str">
        <f>IF($A1048=0,"",IF($A1048&lt;=$A$1,+VLOOKUP($A1048,'Rashodi- plan-izvršenje'!$A$8:G$1500,'prenos-P-R-N'!I$1,FALSE),IF($A1048&gt;$A$2,+VLOOKUP($A1048,'Neizmirene obaveze JLS'!$A$11:G$500,'prenos-P-R-N'!I$1,FALSE),"")))</f>
        <v/>
      </c>
      <c r="J1048" s="87" t="str">
        <f>IF($A1048=0,"",IF($A1048&lt;=$A$1,+VLOOKUP($A1048,'Rashodi- plan-izvršenje'!$A$8:H$1500,'prenos-P-R-N'!J$1,FALSE),IF($A1048&gt;$A$2,+VLOOKUP($A1048,'Neizmirene obaveze JLS'!$A$11:H$500,'prenos-P-R-N'!J$1,FALSE),"")))</f>
        <v/>
      </c>
      <c r="K1048" s="87" t="str">
        <f>IF($A1048=0,"",IF($A1048&lt;=$A$1,+VLOOKUP($A1048,'Rashodi- plan-izvršenje'!$A$8:I$1500,'prenos-P-R-N'!K$1,FALSE),IF($A1048&gt;$A$2,+VLOOKUP($A1048,'Neizmirene obaveze JLS'!$A$11:I$500,'prenos-P-R-N'!K$1,FALSE),"")))</f>
        <v/>
      </c>
      <c r="L1048" t="str">
        <f>IF(A1048=0,"",IF(A1048&lt;=A$1,+IF(VLOOKUP(A1048,'Rashodi- plan-izvršenje'!A$8:J$1500,M$1,FALSE)&gt;0,"Програмска активност","Пројекат"),IF(A1048&gt;A$2,+IF(VLOOKUP(A1048,'Neizmirene obaveze JLS'!A$8:J$2008,M$1,FALSE)&gt;0,"Програмска активност","Пројекат"),"")))</f>
        <v/>
      </c>
      <c r="M1048" s="87" t="str">
        <f>IF(A1048=0,"",IF($A1048&lt;=$A$1,+IF(VLOOKUP($A1048,'Rashodi- plan-izvršenje'!$A$8:$M$1500,10,FALSE)&gt;0,VLOOKUP($A1048,'Rashodi- plan-izvršenje'!$A$8:$M$1500,10,FALSE),VLOOKUP($A1048,'Rashodi- plan-izvršenje'!$A$8:$M$1500,12,FALSE)),+IF($A1048&gt;$A$2,IF(VLOOKUP($A1048,'Neizmirene obaveze JLS'!$A$8:$M$1500,10,FALSE)&gt;0,VLOOKUP($A1048,'Neizmirene obaveze JLS'!$A$11:$M$1500,10,FALSE),VLOOKUP($A1048,'Neizmirene obaveze JLS'!$A$11:$M$1500,12,FALSE)),0)))</f>
        <v/>
      </c>
      <c r="N1048" s="87" t="str">
        <f>IF(A1048=0,"",IF($A1048&lt;=$A$1,+IF(VLOOKUP(A1048,'Rashodi- plan-izvršenje'!$A$8:$M$1500,10,FALSE)&gt;0,VLOOKUP(A1048,'Rashodi- plan-izvršenje'!$A$8:$M$1500,11,FALSE),VLOOKUP(A1048,'Rashodi- plan-izvršenje'!$A$8:$M$1500,13,FALSE)),+IF($A1048&gt;$A$2,IF(VLOOKUP($A1048,'Neizmirene obaveze JLS'!$A$8:$M$1500,10,FALSE)&gt;0,VLOOKUP($A1048,'Neizmirene obaveze JLS'!$A$11:$M$1500,11,FALSE),VLOOKUP($A1048,'Neizmirene obaveze JLS'!$A$11:$M$1500,13,FALSE)),0)))</f>
        <v/>
      </c>
      <c r="O1048" s="87" t="str">
        <f>IF(A1048=0,"",IF($A1048&lt;=$A$1,VALUE(+VLOOKUP($A1048,'Rashodi- plan-izvršenje'!$A$8:N$1500,'prenos-P-R-N'!O$1,FALSE)),IF($A1048&lt;=A$2,VALUE(VLOOKUP($A1048,'Prihodi- plan-izvršenje'!$A$8:$H$500,6,FALSE)),VALUE(VLOOKUP($A1048,'Neizmirene obaveze JLS'!$A$8:$N$500,O$1,FALSE)))))</f>
        <v/>
      </c>
      <c r="P1048" s="87" t="str">
        <f>IF(A1048=0,"",IF(A1048=0,0,IF(A1048&gt;A$2,'šifarnik K-izvor'!G$3,+IF(Q1048&lt;700,+'šifarnik K-izvor'!G$2,'šifarnik K-izvor'!G$1))))</f>
        <v/>
      </c>
      <c r="Q1048" s="87">
        <f>IF($A1048&lt;=$A$1,VALUE(+VLOOKUP($A1048,'Rashodi- plan-izvršenje'!$A$8:O$1500,'prenos-P-R-N'!Q$1,FALSE)),IF($A1048&lt;=$A$2,VLOOKUP($A1048,'Prihodi- plan-izvršenje'!$A$4:$H$500,4,FALSE),IF($A1048&lt;=$A$3,VLOOKUP(A1048,'Neizmirene obaveze JLS'!$A$11:O$500,Q$1,FALSE),"")))</f>
        <v>0</v>
      </c>
      <c r="R1048" s="88">
        <f>IF($A1048&lt;=$A$1,VALUE(+VLOOKUP($A1048,'Rashodi- plan-izvršenje'!$A$8:P$1500,'prenos-P-R-N'!R$1,FALSE)),IF($A1048&lt;=$A$2,VLOOKUP($A1048,'Prihodi- plan-izvršenje'!$A$4:$H$500,7,FALSE),""))</f>
        <v>0</v>
      </c>
      <c r="S1048" s="88">
        <f>IF(A1048=0,0,IF($A1048&lt;=$A$1,VALUE(+VLOOKUP($A1048,'Rashodi- plan-izvršenje'!$A$8:Q$1500,'prenos-P-R-N'!S$1,FALSE)),IF($A1048&lt;=$A$2,VLOOKUP($A1048,'Prihodi- plan-izvršenje'!$A$4:$H$500,8,FALSE),0)))</f>
        <v>0</v>
      </c>
      <c r="T1048" s="88" t="str">
        <f>IF($A1048&gt;$A$2,VLOOKUP($A1048,'Neizmirene obaveze JLS'!$A$11:R$500,R$1,FALSE),"")</f>
        <v/>
      </c>
      <c r="U1048" s="88">
        <f>IF($A1048&gt;$A$2,VLOOKUP($A1048,'Neizmirene obaveze JLS'!$A$11:S$500,S$1,FALSE),0)</f>
        <v>0</v>
      </c>
      <c r="V1048" s="88">
        <f t="shared" si="93"/>
        <v>0</v>
      </c>
      <c r="W1048" s="74"/>
      <c r="X1048" s="74"/>
      <c r="Y1048" s="74"/>
      <c r="Z1048" s="74"/>
      <c r="AA1048" s="74">
        <v>0</v>
      </c>
      <c r="AB1048" s="74">
        <v>0</v>
      </c>
    </row>
    <row r="1049" spans="1:28">
      <c r="A1049" s="89">
        <f>IF(AND(COUNTIF(A$1:A$3,"&gt;0")=1,MAX(A$8:A1048)&lt;A$1),A1048+1,IF(AND(COUNTIF(A$1:A$3,"&gt;0")=2,MAX(A$8:A1048)&lt;A$2),A1048+1,IF(AND(COUNTIF(A$1:A$3,"&gt;0")=3,MAX(A$8:A1048)&lt;A$3),A1048+1,0)))</f>
        <v>0</v>
      </c>
      <c r="B1049" s="89" t="str">
        <f t="shared" si="94"/>
        <v/>
      </c>
      <c r="C1049" s="89" t="str">
        <f t="shared" si="94"/>
        <v/>
      </c>
      <c r="D1049" s="87" t="str">
        <f>IF($A1049=0,"",IF($A1049&lt;=$A$1,+VLOOKUP($A1049,'Rashodi- plan-izvršenje'!$A$8:B$1500,'prenos-P-R-N'!D$1,FALSE),IF($A1049&gt;$A$2,+VLOOKUP($A1049,'Neizmirene obaveze JLS'!$A$11:B$500,'prenos-P-R-N'!D$1,FALSE),"")))</f>
        <v/>
      </c>
      <c r="E1049" s="87" t="str">
        <f>IF($A1049=0,"",IF($A1049&lt;=$A$1,+VLOOKUP($A1049,'Rashodi- plan-izvršenje'!$A$8:C$1500,'prenos-P-R-N'!E$1,FALSE),IF($A1049&gt;$A$2,+VLOOKUP($A1049,'Neizmirene obaveze JLS'!$A$11:C$500,'prenos-P-R-N'!E$1,FALSE),"")))</f>
        <v/>
      </c>
      <c r="F1049" s="87" t="str">
        <f>IF($A1049=0,"",IF($A1049&lt;=$A$1,+VLOOKUP($A1049,'Rashodi- plan-izvršenje'!$A$8:D$1500,'prenos-P-R-N'!F$1,FALSE),IF($A1049&gt;$A$2,+VLOOKUP($A1049,'Neizmirene obaveze JLS'!$A$11:D$500,'prenos-P-R-N'!F$1,FALSE),"")))</f>
        <v/>
      </c>
      <c r="G1049" s="87" t="str">
        <f>IF($A1049=0,"",IF($A1049&lt;=$A$1,+VLOOKUP($A1049,'Rashodi- plan-izvršenje'!$A$8:E$1500,'prenos-P-R-N'!G$1,FALSE),IF($A1049&gt;$A$2,+VLOOKUP($A1049,'Neizmirene obaveze JLS'!$A$11:E$500,'prenos-P-R-N'!G$1,FALSE),"")))</f>
        <v/>
      </c>
      <c r="H1049" s="87" t="str">
        <f>IF($A1049=0,"",IF($A1049&lt;=$A$1,+VLOOKUP($A1049,'Rashodi- plan-izvršenje'!$A$8:F$1500,'prenos-P-R-N'!H$1,FALSE),IF($A1049&gt;$A$2,+VLOOKUP($A1049,'Neizmirene obaveze JLS'!$A$11:F$500,'prenos-P-R-N'!H$1,FALSE),"")))</f>
        <v/>
      </c>
      <c r="I1049" s="87" t="str">
        <f>IF($A1049=0,"",IF($A1049&lt;=$A$1,+VLOOKUP($A1049,'Rashodi- plan-izvršenje'!$A$8:G$1500,'prenos-P-R-N'!I$1,FALSE),IF($A1049&gt;$A$2,+VLOOKUP($A1049,'Neizmirene obaveze JLS'!$A$11:G$500,'prenos-P-R-N'!I$1,FALSE),"")))</f>
        <v/>
      </c>
      <c r="J1049" s="87" t="str">
        <f>IF($A1049=0,"",IF($A1049&lt;=$A$1,+VLOOKUP($A1049,'Rashodi- plan-izvršenje'!$A$8:H$1500,'prenos-P-R-N'!J$1,FALSE),IF($A1049&gt;$A$2,+VLOOKUP($A1049,'Neizmirene obaveze JLS'!$A$11:H$500,'prenos-P-R-N'!J$1,FALSE),"")))</f>
        <v/>
      </c>
      <c r="K1049" s="87" t="str">
        <f>IF($A1049=0,"",IF($A1049&lt;=$A$1,+VLOOKUP($A1049,'Rashodi- plan-izvršenje'!$A$8:I$1500,'prenos-P-R-N'!K$1,FALSE),IF($A1049&gt;$A$2,+VLOOKUP($A1049,'Neizmirene obaveze JLS'!$A$11:I$500,'prenos-P-R-N'!K$1,FALSE),"")))</f>
        <v/>
      </c>
      <c r="L1049" t="str">
        <f>IF(A1049=0,"",IF(A1049&lt;=A$1,+IF(VLOOKUP(A1049,'Rashodi- plan-izvršenje'!A$8:J$1500,M$1,FALSE)&gt;0,"Програмска активност","Пројекат"),IF(A1049&gt;A$2,+IF(VLOOKUP(A1049,'Neizmirene obaveze JLS'!A$8:J$2008,M$1,FALSE)&gt;0,"Програмска активност","Пројекат"),"")))</f>
        <v/>
      </c>
      <c r="M1049" s="87" t="str">
        <f>IF(A1049=0,"",IF($A1049&lt;=$A$1,+IF(VLOOKUP($A1049,'Rashodi- plan-izvršenje'!$A$8:$M$1500,10,FALSE)&gt;0,VLOOKUP($A1049,'Rashodi- plan-izvršenje'!$A$8:$M$1500,10,FALSE),VLOOKUP($A1049,'Rashodi- plan-izvršenje'!$A$8:$M$1500,12,FALSE)),+IF($A1049&gt;$A$2,IF(VLOOKUP($A1049,'Neizmirene obaveze JLS'!$A$8:$M$1500,10,FALSE)&gt;0,VLOOKUP($A1049,'Neizmirene obaveze JLS'!$A$11:$M$1500,10,FALSE),VLOOKUP($A1049,'Neizmirene obaveze JLS'!$A$11:$M$1500,12,FALSE)),0)))</f>
        <v/>
      </c>
      <c r="N1049" s="87" t="str">
        <f>IF(A1049=0,"",IF($A1049&lt;=$A$1,+IF(VLOOKUP(A1049,'Rashodi- plan-izvršenje'!$A$8:$M$1500,10,FALSE)&gt;0,VLOOKUP(A1049,'Rashodi- plan-izvršenje'!$A$8:$M$1500,11,FALSE),VLOOKUP(A1049,'Rashodi- plan-izvršenje'!$A$8:$M$1500,13,FALSE)),+IF($A1049&gt;$A$2,IF(VLOOKUP($A1049,'Neizmirene obaveze JLS'!$A$8:$M$1500,10,FALSE)&gt;0,VLOOKUP($A1049,'Neizmirene obaveze JLS'!$A$11:$M$1500,11,FALSE),VLOOKUP($A1049,'Neizmirene obaveze JLS'!$A$11:$M$1500,13,FALSE)),0)))</f>
        <v/>
      </c>
      <c r="O1049" s="87" t="str">
        <f>IF(A1049=0,"",IF($A1049&lt;=$A$1,VALUE(+VLOOKUP($A1049,'Rashodi- plan-izvršenje'!$A$8:N$1500,'prenos-P-R-N'!O$1,FALSE)),IF($A1049&lt;=A$2,VALUE(VLOOKUP($A1049,'Prihodi- plan-izvršenje'!$A$8:$H$500,6,FALSE)),VALUE(VLOOKUP($A1049,'Neizmirene obaveze JLS'!$A$8:$N$500,O$1,FALSE)))))</f>
        <v/>
      </c>
      <c r="P1049" s="87" t="str">
        <f>IF(A1049=0,"",IF(A1049=0,0,IF(A1049&gt;A$2,'šifarnik K-izvor'!G$3,+IF(Q1049&lt;700,+'šifarnik K-izvor'!G$2,'šifarnik K-izvor'!G$1))))</f>
        <v/>
      </c>
      <c r="Q1049" s="87">
        <f>IF($A1049&lt;=$A$1,VALUE(+VLOOKUP($A1049,'Rashodi- plan-izvršenje'!$A$8:O$1500,'prenos-P-R-N'!Q$1,FALSE)),IF($A1049&lt;=$A$2,VLOOKUP($A1049,'Prihodi- plan-izvršenje'!$A$4:$H$500,4,FALSE),IF($A1049&lt;=$A$3,VLOOKUP(A1049,'Neizmirene obaveze JLS'!$A$11:O$500,Q$1,FALSE),"")))</f>
        <v>0</v>
      </c>
      <c r="R1049" s="88">
        <f>IF($A1049&lt;=$A$1,VALUE(+VLOOKUP($A1049,'Rashodi- plan-izvršenje'!$A$8:P$1500,'prenos-P-R-N'!R$1,FALSE)),IF($A1049&lt;=$A$2,VLOOKUP($A1049,'Prihodi- plan-izvršenje'!$A$4:$H$500,7,FALSE),""))</f>
        <v>0</v>
      </c>
      <c r="S1049" s="88">
        <f>IF(A1049=0,0,IF($A1049&lt;=$A$1,VALUE(+VLOOKUP($A1049,'Rashodi- plan-izvršenje'!$A$8:Q$1500,'prenos-P-R-N'!S$1,FALSE)),IF($A1049&lt;=$A$2,VLOOKUP($A1049,'Prihodi- plan-izvršenje'!$A$4:$H$500,8,FALSE),0)))</f>
        <v>0</v>
      </c>
      <c r="T1049" s="88" t="str">
        <f>IF($A1049&gt;$A$2,VLOOKUP($A1049,'Neizmirene obaveze JLS'!$A$11:R$500,R$1,FALSE),"")</f>
        <v/>
      </c>
      <c r="U1049" s="88">
        <f>IF($A1049&gt;$A$2,VLOOKUP($A1049,'Neizmirene obaveze JLS'!$A$11:S$500,S$1,FALSE),0)</f>
        <v>0</v>
      </c>
      <c r="V1049" s="88">
        <f t="shared" si="93"/>
        <v>0</v>
      </c>
      <c r="W1049" s="74"/>
      <c r="X1049" s="74"/>
      <c r="Y1049" s="74"/>
      <c r="Z1049" s="74"/>
      <c r="AA1049" s="74">
        <v>0</v>
      </c>
      <c r="AB1049" s="74">
        <v>0</v>
      </c>
    </row>
    <row r="1050" spans="1:28">
      <c r="A1050" s="89">
        <f>IF(AND(COUNTIF(A$1:A$3,"&gt;0")=1,MAX(A$8:A1049)&lt;A$1),A1049+1,IF(AND(COUNTIF(A$1:A$3,"&gt;0")=2,MAX(A$8:A1049)&lt;A$2),A1049+1,IF(AND(COUNTIF(A$1:A$3,"&gt;0")=3,MAX(A$8:A1049)&lt;A$3),A1049+1,0)))</f>
        <v>0</v>
      </c>
      <c r="B1050" s="89" t="str">
        <f t="shared" ref="B1050:C1065" si="95">+IF($A1050&gt;0,B1049,"")</f>
        <v/>
      </c>
      <c r="C1050" s="89" t="str">
        <f t="shared" si="95"/>
        <v/>
      </c>
      <c r="D1050" s="87" t="str">
        <f>IF($A1050=0,"",IF($A1050&lt;=$A$1,+VLOOKUP($A1050,'Rashodi- plan-izvršenje'!$A$8:B$1500,'prenos-P-R-N'!D$1,FALSE),IF($A1050&gt;$A$2,+VLOOKUP($A1050,'Neizmirene obaveze JLS'!$A$11:B$500,'prenos-P-R-N'!D$1,FALSE),"")))</f>
        <v/>
      </c>
      <c r="E1050" s="87" t="str">
        <f>IF($A1050=0,"",IF($A1050&lt;=$A$1,+VLOOKUP($A1050,'Rashodi- plan-izvršenje'!$A$8:C$1500,'prenos-P-R-N'!E$1,FALSE),IF($A1050&gt;$A$2,+VLOOKUP($A1050,'Neizmirene obaveze JLS'!$A$11:C$500,'prenos-P-R-N'!E$1,FALSE),"")))</f>
        <v/>
      </c>
      <c r="F1050" s="87" t="str">
        <f>IF($A1050=0,"",IF($A1050&lt;=$A$1,+VLOOKUP($A1050,'Rashodi- plan-izvršenje'!$A$8:D$1500,'prenos-P-R-N'!F$1,FALSE),IF($A1050&gt;$A$2,+VLOOKUP($A1050,'Neizmirene obaveze JLS'!$A$11:D$500,'prenos-P-R-N'!F$1,FALSE),"")))</f>
        <v/>
      </c>
      <c r="G1050" s="87" t="str">
        <f>IF($A1050=0,"",IF($A1050&lt;=$A$1,+VLOOKUP($A1050,'Rashodi- plan-izvršenje'!$A$8:E$1500,'prenos-P-R-N'!G$1,FALSE),IF($A1050&gt;$A$2,+VLOOKUP($A1050,'Neizmirene obaveze JLS'!$A$11:E$500,'prenos-P-R-N'!G$1,FALSE),"")))</f>
        <v/>
      </c>
      <c r="H1050" s="87" t="str">
        <f>IF($A1050=0,"",IF($A1050&lt;=$A$1,+VLOOKUP($A1050,'Rashodi- plan-izvršenje'!$A$8:F$1500,'prenos-P-R-N'!H$1,FALSE),IF($A1050&gt;$A$2,+VLOOKUP($A1050,'Neizmirene obaveze JLS'!$A$11:F$500,'prenos-P-R-N'!H$1,FALSE),"")))</f>
        <v/>
      </c>
      <c r="I1050" s="87" t="str">
        <f>IF($A1050=0,"",IF($A1050&lt;=$A$1,+VLOOKUP($A1050,'Rashodi- plan-izvršenje'!$A$8:G$1500,'prenos-P-R-N'!I$1,FALSE),IF($A1050&gt;$A$2,+VLOOKUP($A1050,'Neizmirene obaveze JLS'!$A$11:G$500,'prenos-P-R-N'!I$1,FALSE),"")))</f>
        <v/>
      </c>
      <c r="J1050" s="87" t="str">
        <f>IF($A1050=0,"",IF($A1050&lt;=$A$1,+VLOOKUP($A1050,'Rashodi- plan-izvršenje'!$A$8:H$1500,'prenos-P-R-N'!J$1,FALSE),IF($A1050&gt;$A$2,+VLOOKUP($A1050,'Neizmirene obaveze JLS'!$A$11:H$500,'prenos-P-R-N'!J$1,FALSE),"")))</f>
        <v/>
      </c>
      <c r="K1050" s="87" t="str">
        <f>IF($A1050=0,"",IF($A1050&lt;=$A$1,+VLOOKUP($A1050,'Rashodi- plan-izvršenje'!$A$8:I$1500,'prenos-P-R-N'!K$1,FALSE),IF($A1050&gt;$A$2,+VLOOKUP($A1050,'Neizmirene obaveze JLS'!$A$11:I$500,'prenos-P-R-N'!K$1,FALSE),"")))</f>
        <v/>
      </c>
      <c r="L1050" t="str">
        <f>IF(A1050=0,"",IF(A1050&lt;=A$1,+IF(VLOOKUP(A1050,'Rashodi- plan-izvršenje'!A$8:J$1500,M$1,FALSE)&gt;0,"Програмска активност","Пројекат"),IF(A1050&gt;A$2,+IF(VLOOKUP(A1050,'Neizmirene obaveze JLS'!A$8:J$2008,M$1,FALSE)&gt;0,"Програмска активност","Пројекат"),"")))</f>
        <v/>
      </c>
      <c r="M1050" s="87" t="str">
        <f>IF(A1050=0,"",IF($A1050&lt;=$A$1,+IF(VLOOKUP($A1050,'Rashodi- plan-izvršenje'!$A$8:$M$1500,10,FALSE)&gt;0,VLOOKUP($A1050,'Rashodi- plan-izvršenje'!$A$8:$M$1500,10,FALSE),VLOOKUP($A1050,'Rashodi- plan-izvršenje'!$A$8:$M$1500,12,FALSE)),+IF($A1050&gt;$A$2,IF(VLOOKUP($A1050,'Neizmirene obaveze JLS'!$A$8:$M$1500,10,FALSE)&gt;0,VLOOKUP($A1050,'Neizmirene obaveze JLS'!$A$11:$M$1500,10,FALSE),VLOOKUP($A1050,'Neizmirene obaveze JLS'!$A$11:$M$1500,12,FALSE)),0)))</f>
        <v/>
      </c>
      <c r="N1050" s="87" t="str">
        <f>IF(A1050=0,"",IF($A1050&lt;=$A$1,+IF(VLOOKUP(A1050,'Rashodi- plan-izvršenje'!$A$8:$M$1500,10,FALSE)&gt;0,VLOOKUP(A1050,'Rashodi- plan-izvršenje'!$A$8:$M$1500,11,FALSE),VLOOKUP(A1050,'Rashodi- plan-izvršenje'!$A$8:$M$1500,13,FALSE)),+IF($A1050&gt;$A$2,IF(VLOOKUP($A1050,'Neizmirene obaveze JLS'!$A$8:$M$1500,10,FALSE)&gt;0,VLOOKUP($A1050,'Neizmirene obaveze JLS'!$A$11:$M$1500,11,FALSE),VLOOKUP($A1050,'Neizmirene obaveze JLS'!$A$11:$M$1500,13,FALSE)),0)))</f>
        <v/>
      </c>
      <c r="O1050" s="87" t="str">
        <f>IF(A1050=0,"",IF($A1050&lt;=$A$1,VALUE(+VLOOKUP($A1050,'Rashodi- plan-izvršenje'!$A$8:N$1500,'prenos-P-R-N'!O$1,FALSE)),IF($A1050&lt;=A$2,VALUE(VLOOKUP($A1050,'Prihodi- plan-izvršenje'!$A$8:$H$500,6,FALSE)),VALUE(VLOOKUP($A1050,'Neizmirene obaveze JLS'!$A$8:$N$500,O$1,FALSE)))))</f>
        <v/>
      </c>
      <c r="P1050" s="87" t="str">
        <f>IF(A1050=0,"",IF(A1050=0,0,IF(A1050&gt;A$2,'šifarnik K-izvor'!G$3,+IF(Q1050&lt;700,+'šifarnik K-izvor'!G$2,'šifarnik K-izvor'!G$1))))</f>
        <v/>
      </c>
      <c r="Q1050" s="87">
        <f>IF($A1050&lt;=$A$1,VALUE(+VLOOKUP($A1050,'Rashodi- plan-izvršenje'!$A$8:O$1500,'prenos-P-R-N'!Q$1,FALSE)),IF($A1050&lt;=$A$2,VLOOKUP($A1050,'Prihodi- plan-izvršenje'!$A$4:$H$500,4,FALSE),IF($A1050&lt;=$A$3,VLOOKUP(A1050,'Neizmirene obaveze JLS'!$A$11:O$500,Q$1,FALSE),"")))</f>
        <v>0</v>
      </c>
      <c r="R1050" s="88">
        <f>IF($A1050&lt;=$A$1,VALUE(+VLOOKUP($A1050,'Rashodi- plan-izvršenje'!$A$8:P$1500,'prenos-P-R-N'!R$1,FALSE)),IF($A1050&lt;=$A$2,VLOOKUP($A1050,'Prihodi- plan-izvršenje'!$A$4:$H$500,7,FALSE),""))</f>
        <v>0</v>
      </c>
      <c r="S1050" s="88">
        <f>IF(A1050=0,0,IF($A1050&lt;=$A$1,VALUE(+VLOOKUP($A1050,'Rashodi- plan-izvršenje'!$A$8:Q$1500,'prenos-P-R-N'!S$1,FALSE)),IF($A1050&lt;=$A$2,VLOOKUP($A1050,'Prihodi- plan-izvršenje'!$A$4:$H$500,8,FALSE),0)))</f>
        <v>0</v>
      </c>
      <c r="T1050" s="88" t="str">
        <f>IF($A1050&gt;$A$2,VLOOKUP($A1050,'Neizmirene obaveze JLS'!$A$11:R$500,R$1,FALSE),"")</f>
        <v/>
      </c>
      <c r="U1050" s="88">
        <f>IF($A1050&gt;$A$2,VLOOKUP($A1050,'Neizmirene obaveze JLS'!$A$11:S$500,S$1,FALSE),0)</f>
        <v>0</v>
      </c>
      <c r="V1050" s="88">
        <f t="shared" si="93"/>
        <v>0</v>
      </c>
      <c r="W1050" s="74"/>
      <c r="X1050" s="74"/>
      <c r="Y1050" s="74"/>
      <c r="Z1050" s="74"/>
      <c r="AA1050" s="74">
        <v>0</v>
      </c>
      <c r="AB1050" s="74">
        <v>0</v>
      </c>
    </row>
    <row r="1051" spans="1:28">
      <c r="A1051" s="89">
        <f>IF(AND(COUNTIF(A$1:A$3,"&gt;0")=1,MAX(A$8:A1050)&lt;A$1),A1050+1,IF(AND(COUNTIF(A$1:A$3,"&gt;0")=2,MAX(A$8:A1050)&lt;A$2),A1050+1,IF(AND(COUNTIF(A$1:A$3,"&gt;0")=3,MAX(A$8:A1050)&lt;A$3),A1050+1,0)))</f>
        <v>0</v>
      </c>
      <c r="B1051" s="89" t="str">
        <f t="shared" si="95"/>
        <v/>
      </c>
      <c r="C1051" s="89" t="str">
        <f t="shared" si="95"/>
        <v/>
      </c>
      <c r="D1051" s="87" t="str">
        <f>IF($A1051=0,"",IF($A1051&lt;=$A$1,+VLOOKUP($A1051,'Rashodi- plan-izvršenje'!$A$8:B$1500,'prenos-P-R-N'!D$1,FALSE),IF($A1051&gt;$A$2,+VLOOKUP($A1051,'Neizmirene obaveze JLS'!$A$11:B$500,'prenos-P-R-N'!D$1,FALSE),"")))</f>
        <v/>
      </c>
      <c r="E1051" s="87" t="str">
        <f>IF($A1051=0,"",IF($A1051&lt;=$A$1,+VLOOKUP($A1051,'Rashodi- plan-izvršenje'!$A$8:C$1500,'prenos-P-R-N'!E$1,FALSE),IF($A1051&gt;$A$2,+VLOOKUP($A1051,'Neizmirene obaveze JLS'!$A$11:C$500,'prenos-P-R-N'!E$1,FALSE),"")))</f>
        <v/>
      </c>
      <c r="F1051" s="87" t="str">
        <f>IF($A1051=0,"",IF($A1051&lt;=$A$1,+VLOOKUP($A1051,'Rashodi- plan-izvršenje'!$A$8:D$1500,'prenos-P-R-N'!F$1,FALSE),IF($A1051&gt;$A$2,+VLOOKUP($A1051,'Neizmirene obaveze JLS'!$A$11:D$500,'prenos-P-R-N'!F$1,FALSE),"")))</f>
        <v/>
      </c>
      <c r="G1051" s="87" t="str">
        <f>IF($A1051=0,"",IF($A1051&lt;=$A$1,+VLOOKUP($A1051,'Rashodi- plan-izvršenje'!$A$8:E$1500,'prenos-P-R-N'!G$1,FALSE),IF($A1051&gt;$A$2,+VLOOKUP($A1051,'Neizmirene obaveze JLS'!$A$11:E$500,'prenos-P-R-N'!G$1,FALSE),"")))</f>
        <v/>
      </c>
      <c r="H1051" s="87" t="str">
        <f>IF($A1051=0,"",IF($A1051&lt;=$A$1,+VLOOKUP($A1051,'Rashodi- plan-izvršenje'!$A$8:F$1500,'prenos-P-R-N'!H$1,FALSE),IF($A1051&gt;$A$2,+VLOOKUP($A1051,'Neizmirene obaveze JLS'!$A$11:F$500,'prenos-P-R-N'!H$1,FALSE),"")))</f>
        <v/>
      </c>
      <c r="I1051" s="87" t="str">
        <f>IF($A1051=0,"",IF($A1051&lt;=$A$1,+VLOOKUP($A1051,'Rashodi- plan-izvršenje'!$A$8:G$1500,'prenos-P-R-N'!I$1,FALSE),IF($A1051&gt;$A$2,+VLOOKUP($A1051,'Neizmirene obaveze JLS'!$A$11:G$500,'prenos-P-R-N'!I$1,FALSE),"")))</f>
        <v/>
      </c>
      <c r="J1051" s="87" t="str">
        <f>IF($A1051=0,"",IF($A1051&lt;=$A$1,+VLOOKUP($A1051,'Rashodi- plan-izvršenje'!$A$8:H$1500,'prenos-P-R-N'!J$1,FALSE),IF($A1051&gt;$A$2,+VLOOKUP($A1051,'Neizmirene obaveze JLS'!$A$11:H$500,'prenos-P-R-N'!J$1,FALSE),"")))</f>
        <v/>
      </c>
      <c r="K1051" s="87" t="str">
        <f>IF($A1051=0,"",IF($A1051&lt;=$A$1,+VLOOKUP($A1051,'Rashodi- plan-izvršenje'!$A$8:I$1500,'prenos-P-R-N'!K$1,FALSE),IF($A1051&gt;$A$2,+VLOOKUP($A1051,'Neizmirene obaveze JLS'!$A$11:I$500,'prenos-P-R-N'!K$1,FALSE),"")))</f>
        <v/>
      </c>
      <c r="L1051" t="str">
        <f>IF(A1051=0,"",IF(A1051&lt;=A$1,+IF(VLOOKUP(A1051,'Rashodi- plan-izvršenje'!A$8:J$1500,M$1,FALSE)&gt;0,"Програмска активност","Пројекат"),IF(A1051&gt;A$2,+IF(VLOOKUP(A1051,'Neizmirene obaveze JLS'!A$8:J$2008,M$1,FALSE)&gt;0,"Програмска активност","Пројекат"),"")))</f>
        <v/>
      </c>
      <c r="M1051" s="87" t="str">
        <f>IF(A1051=0,"",IF($A1051&lt;=$A$1,+IF(VLOOKUP($A1051,'Rashodi- plan-izvršenje'!$A$8:$M$1500,10,FALSE)&gt;0,VLOOKUP($A1051,'Rashodi- plan-izvršenje'!$A$8:$M$1500,10,FALSE),VLOOKUP($A1051,'Rashodi- plan-izvršenje'!$A$8:$M$1500,12,FALSE)),+IF($A1051&gt;$A$2,IF(VLOOKUP($A1051,'Neizmirene obaveze JLS'!$A$8:$M$1500,10,FALSE)&gt;0,VLOOKUP($A1051,'Neizmirene obaveze JLS'!$A$11:$M$1500,10,FALSE),VLOOKUP($A1051,'Neizmirene obaveze JLS'!$A$11:$M$1500,12,FALSE)),0)))</f>
        <v/>
      </c>
      <c r="N1051" s="87" t="str">
        <f>IF(A1051=0,"",IF($A1051&lt;=$A$1,+IF(VLOOKUP(A1051,'Rashodi- plan-izvršenje'!$A$8:$M$1500,10,FALSE)&gt;0,VLOOKUP(A1051,'Rashodi- plan-izvršenje'!$A$8:$M$1500,11,FALSE),VLOOKUP(A1051,'Rashodi- plan-izvršenje'!$A$8:$M$1500,13,FALSE)),+IF($A1051&gt;$A$2,IF(VLOOKUP($A1051,'Neizmirene obaveze JLS'!$A$8:$M$1500,10,FALSE)&gt;0,VLOOKUP($A1051,'Neizmirene obaveze JLS'!$A$11:$M$1500,11,FALSE),VLOOKUP($A1051,'Neizmirene obaveze JLS'!$A$11:$M$1500,13,FALSE)),0)))</f>
        <v/>
      </c>
      <c r="O1051" s="87" t="str">
        <f>IF(A1051=0,"",IF($A1051&lt;=$A$1,VALUE(+VLOOKUP($A1051,'Rashodi- plan-izvršenje'!$A$8:N$1500,'prenos-P-R-N'!O$1,FALSE)),IF($A1051&lt;=A$2,VALUE(VLOOKUP($A1051,'Prihodi- plan-izvršenje'!$A$8:$H$500,6,FALSE)),VALUE(VLOOKUP($A1051,'Neizmirene obaveze JLS'!$A$8:$N$500,O$1,FALSE)))))</f>
        <v/>
      </c>
      <c r="P1051" s="87" t="str">
        <f>IF(A1051=0,"",IF(A1051=0,0,IF(A1051&gt;A$2,'šifarnik K-izvor'!G$3,+IF(Q1051&lt;700,+'šifarnik K-izvor'!G$2,'šifarnik K-izvor'!G$1))))</f>
        <v/>
      </c>
      <c r="Q1051" s="87">
        <f>IF($A1051&lt;=$A$1,VALUE(+VLOOKUP($A1051,'Rashodi- plan-izvršenje'!$A$8:O$1500,'prenos-P-R-N'!Q$1,FALSE)),IF($A1051&lt;=$A$2,VLOOKUP($A1051,'Prihodi- plan-izvršenje'!$A$4:$H$500,4,FALSE),IF($A1051&lt;=$A$3,VLOOKUP(A1051,'Neizmirene obaveze JLS'!$A$11:O$500,Q$1,FALSE),"")))</f>
        <v>0</v>
      </c>
      <c r="R1051" s="88">
        <f>IF($A1051&lt;=$A$1,VALUE(+VLOOKUP($A1051,'Rashodi- plan-izvršenje'!$A$8:P$1500,'prenos-P-R-N'!R$1,FALSE)),IF($A1051&lt;=$A$2,VLOOKUP($A1051,'Prihodi- plan-izvršenje'!$A$4:$H$500,7,FALSE),""))</f>
        <v>0</v>
      </c>
      <c r="S1051" s="88">
        <f>IF(A1051=0,0,IF($A1051&lt;=$A$1,VALUE(+VLOOKUP($A1051,'Rashodi- plan-izvršenje'!$A$8:Q$1500,'prenos-P-R-N'!S$1,FALSE)),IF($A1051&lt;=$A$2,VLOOKUP($A1051,'Prihodi- plan-izvršenje'!$A$4:$H$500,8,FALSE),0)))</f>
        <v>0</v>
      </c>
      <c r="T1051" s="88" t="str">
        <f>IF($A1051&gt;$A$2,VLOOKUP($A1051,'Neizmirene obaveze JLS'!$A$11:R$500,R$1,FALSE),"")</f>
        <v/>
      </c>
      <c r="U1051" s="88">
        <f>IF($A1051&gt;$A$2,VLOOKUP($A1051,'Neizmirene obaveze JLS'!$A$11:S$500,S$1,FALSE),0)</f>
        <v>0</v>
      </c>
      <c r="V1051" s="88">
        <f t="shared" si="93"/>
        <v>0</v>
      </c>
      <c r="W1051" s="74"/>
      <c r="X1051" s="74"/>
      <c r="Y1051" s="74"/>
      <c r="Z1051" s="74"/>
      <c r="AA1051" s="74">
        <v>0</v>
      </c>
      <c r="AB1051" s="74">
        <v>0</v>
      </c>
    </row>
    <row r="1052" spans="1:28">
      <c r="A1052" s="89">
        <f>IF(AND(COUNTIF(A$1:A$3,"&gt;0")=1,MAX(A$8:A1051)&lt;A$1),A1051+1,IF(AND(COUNTIF(A$1:A$3,"&gt;0")=2,MAX(A$8:A1051)&lt;A$2),A1051+1,IF(AND(COUNTIF(A$1:A$3,"&gt;0")=3,MAX(A$8:A1051)&lt;A$3),A1051+1,0)))</f>
        <v>0</v>
      </c>
      <c r="B1052" s="89" t="str">
        <f t="shared" si="95"/>
        <v/>
      </c>
      <c r="C1052" s="89" t="str">
        <f t="shared" si="95"/>
        <v/>
      </c>
      <c r="D1052" s="87" t="str">
        <f>IF($A1052=0,"",IF($A1052&lt;=$A$1,+VLOOKUP($A1052,'Rashodi- plan-izvršenje'!$A$8:B$1500,'prenos-P-R-N'!D$1,FALSE),IF($A1052&gt;$A$2,+VLOOKUP($A1052,'Neizmirene obaveze JLS'!$A$11:B$500,'prenos-P-R-N'!D$1,FALSE),"")))</f>
        <v/>
      </c>
      <c r="E1052" s="87" t="str">
        <f>IF($A1052=0,"",IF($A1052&lt;=$A$1,+VLOOKUP($A1052,'Rashodi- plan-izvršenje'!$A$8:C$1500,'prenos-P-R-N'!E$1,FALSE),IF($A1052&gt;$A$2,+VLOOKUP($A1052,'Neizmirene obaveze JLS'!$A$11:C$500,'prenos-P-R-N'!E$1,FALSE),"")))</f>
        <v/>
      </c>
      <c r="F1052" s="87" t="str">
        <f>IF($A1052=0,"",IF($A1052&lt;=$A$1,+VLOOKUP($A1052,'Rashodi- plan-izvršenje'!$A$8:D$1500,'prenos-P-R-N'!F$1,FALSE),IF($A1052&gt;$A$2,+VLOOKUP($A1052,'Neizmirene obaveze JLS'!$A$11:D$500,'prenos-P-R-N'!F$1,FALSE),"")))</f>
        <v/>
      </c>
      <c r="G1052" s="87" t="str">
        <f>IF($A1052=0,"",IF($A1052&lt;=$A$1,+VLOOKUP($A1052,'Rashodi- plan-izvršenje'!$A$8:E$1500,'prenos-P-R-N'!G$1,FALSE),IF($A1052&gt;$A$2,+VLOOKUP($A1052,'Neizmirene obaveze JLS'!$A$11:E$500,'prenos-P-R-N'!G$1,FALSE),"")))</f>
        <v/>
      </c>
      <c r="H1052" s="87" t="str">
        <f>IF($A1052=0,"",IF($A1052&lt;=$A$1,+VLOOKUP($A1052,'Rashodi- plan-izvršenje'!$A$8:F$1500,'prenos-P-R-N'!H$1,FALSE),IF($A1052&gt;$A$2,+VLOOKUP($A1052,'Neizmirene obaveze JLS'!$A$11:F$500,'prenos-P-R-N'!H$1,FALSE),"")))</f>
        <v/>
      </c>
      <c r="I1052" s="87" t="str">
        <f>IF($A1052=0,"",IF($A1052&lt;=$A$1,+VLOOKUP($A1052,'Rashodi- plan-izvršenje'!$A$8:G$1500,'prenos-P-R-N'!I$1,FALSE),IF($A1052&gt;$A$2,+VLOOKUP($A1052,'Neizmirene obaveze JLS'!$A$11:G$500,'prenos-P-R-N'!I$1,FALSE),"")))</f>
        <v/>
      </c>
      <c r="J1052" s="87" t="str">
        <f>IF($A1052=0,"",IF($A1052&lt;=$A$1,+VLOOKUP($A1052,'Rashodi- plan-izvršenje'!$A$8:H$1500,'prenos-P-R-N'!J$1,FALSE),IF($A1052&gt;$A$2,+VLOOKUP($A1052,'Neizmirene obaveze JLS'!$A$11:H$500,'prenos-P-R-N'!J$1,FALSE),"")))</f>
        <v/>
      </c>
      <c r="K1052" s="87" t="str">
        <f>IF($A1052=0,"",IF($A1052&lt;=$A$1,+VLOOKUP($A1052,'Rashodi- plan-izvršenje'!$A$8:I$1500,'prenos-P-R-N'!K$1,FALSE),IF($A1052&gt;$A$2,+VLOOKUP($A1052,'Neizmirene obaveze JLS'!$A$11:I$500,'prenos-P-R-N'!K$1,FALSE),"")))</f>
        <v/>
      </c>
      <c r="L1052" t="str">
        <f>IF(A1052=0,"",IF(A1052&lt;=A$1,+IF(VLOOKUP(A1052,'Rashodi- plan-izvršenje'!A$8:J$1500,M$1,FALSE)&gt;0,"Програмска активност","Пројекат"),IF(A1052&gt;A$2,+IF(VLOOKUP(A1052,'Neizmirene obaveze JLS'!A$8:J$2008,M$1,FALSE)&gt;0,"Програмска активност","Пројекат"),"")))</f>
        <v/>
      </c>
      <c r="M1052" s="87" t="str">
        <f>IF(A1052=0,"",IF($A1052&lt;=$A$1,+IF(VLOOKUP($A1052,'Rashodi- plan-izvršenje'!$A$8:$M$1500,10,FALSE)&gt;0,VLOOKUP($A1052,'Rashodi- plan-izvršenje'!$A$8:$M$1500,10,FALSE),VLOOKUP($A1052,'Rashodi- plan-izvršenje'!$A$8:$M$1500,12,FALSE)),+IF($A1052&gt;$A$2,IF(VLOOKUP($A1052,'Neizmirene obaveze JLS'!$A$8:$M$1500,10,FALSE)&gt;0,VLOOKUP($A1052,'Neizmirene obaveze JLS'!$A$11:$M$1500,10,FALSE),VLOOKUP($A1052,'Neizmirene obaveze JLS'!$A$11:$M$1500,12,FALSE)),0)))</f>
        <v/>
      </c>
      <c r="N1052" s="87" t="str">
        <f>IF(A1052=0,"",IF($A1052&lt;=$A$1,+IF(VLOOKUP(A1052,'Rashodi- plan-izvršenje'!$A$8:$M$1500,10,FALSE)&gt;0,VLOOKUP(A1052,'Rashodi- plan-izvršenje'!$A$8:$M$1500,11,FALSE),VLOOKUP(A1052,'Rashodi- plan-izvršenje'!$A$8:$M$1500,13,FALSE)),+IF($A1052&gt;$A$2,IF(VLOOKUP($A1052,'Neizmirene obaveze JLS'!$A$8:$M$1500,10,FALSE)&gt;0,VLOOKUP($A1052,'Neizmirene obaveze JLS'!$A$11:$M$1500,11,FALSE),VLOOKUP($A1052,'Neizmirene obaveze JLS'!$A$11:$M$1500,13,FALSE)),0)))</f>
        <v/>
      </c>
      <c r="O1052" s="87" t="str">
        <f>IF(A1052=0,"",IF($A1052&lt;=$A$1,VALUE(+VLOOKUP($A1052,'Rashodi- plan-izvršenje'!$A$8:N$1500,'prenos-P-R-N'!O$1,FALSE)),IF($A1052&lt;=A$2,VALUE(VLOOKUP($A1052,'Prihodi- plan-izvršenje'!$A$8:$H$500,6,FALSE)),VALUE(VLOOKUP($A1052,'Neizmirene obaveze JLS'!$A$8:$N$500,O$1,FALSE)))))</f>
        <v/>
      </c>
      <c r="P1052" s="87" t="str">
        <f>IF(A1052=0,"",IF(A1052=0,0,IF(A1052&gt;A$2,'šifarnik K-izvor'!G$3,+IF(Q1052&lt;700,+'šifarnik K-izvor'!G$2,'šifarnik K-izvor'!G$1))))</f>
        <v/>
      </c>
      <c r="Q1052" s="87">
        <f>IF($A1052&lt;=$A$1,VALUE(+VLOOKUP($A1052,'Rashodi- plan-izvršenje'!$A$8:O$1500,'prenos-P-R-N'!Q$1,FALSE)),IF($A1052&lt;=$A$2,VLOOKUP($A1052,'Prihodi- plan-izvršenje'!$A$4:$H$500,4,FALSE),IF($A1052&lt;=$A$3,VLOOKUP(A1052,'Neizmirene obaveze JLS'!$A$11:O$500,Q$1,FALSE),"")))</f>
        <v>0</v>
      </c>
      <c r="R1052" s="88">
        <f>IF($A1052&lt;=$A$1,VALUE(+VLOOKUP($A1052,'Rashodi- plan-izvršenje'!$A$8:P$1500,'prenos-P-R-N'!R$1,FALSE)),IF($A1052&lt;=$A$2,VLOOKUP($A1052,'Prihodi- plan-izvršenje'!$A$4:$H$500,7,FALSE),""))</f>
        <v>0</v>
      </c>
      <c r="S1052" s="88">
        <f>IF(A1052=0,0,IF($A1052&lt;=$A$1,VALUE(+VLOOKUP($A1052,'Rashodi- plan-izvršenje'!$A$8:Q$1500,'prenos-P-R-N'!S$1,FALSE)),IF($A1052&lt;=$A$2,VLOOKUP($A1052,'Prihodi- plan-izvršenje'!$A$4:$H$500,8,FALSE),0)))</f>
        <v>0</v>
      </c>
      <c r="T1052" s="88" t="str">
        <f>IF($A1052&gt;$A$2,VLOOKUP($A1052,'Neizmirene obaveze JLS'!$A$11:R$500,R$1,FALSE),"")</f>
        <v/>
      </c>
      <c r="U1052" s="88">
        <f>IF($A1052&gt;$A$2,VLOOKUP($A1052,'Neizmirene obaveze JLS'!$A$11:S$500,S$1,FALSE),0)</f>
        <v>0</v>
      </c>
      <c r="V1052" s="88">
        <f t="shared" si="93"/>
        <v>0</v>
      </c>
      <c r="W1052" s="74"/>
      <c r="X1052" s="74"/>
      <c r="Y1052" s="74"/>
      <c r="Z1052" s="74"/>
      <c r="AA1052" s="74">
        <v>0</v>
      </c>
      <c r="AB1052" s="74">
        <v>0</v>
      </c>
    </row>
    <row r="1053" spans="1:28">
      <c r="A1053" s="89">
        <f>IF(AND(COUNTIF(A$1:A$3,"&gt;0")=1,MAX(A$8:A1052)&lt;A$1),A1052+1,IF(AND(COUNTIF(A$1:A$3,"&gt;0")=2,MAX(A$8:A1052)&lt;A$2),A1052+1,IF(AND(COUNTIF(A$1:A$3,"&gt;0")=3,MAX(A$8:A1052)&lt;A$3),A1052+1,0)))</f>
        <v>0</v>
      </c>
      <c r="B1053" s="89" t="str">
        <f t="shared" si="95"/>
        <v/>
      </c>
      <c r="C1053" s="89" t="str">
        <f t="shared" si="95"/>
        <v/>
      </c>
      <c r="D1053" s="87" t="str">
        <f>IF($A1053=0,"",IF($A1053&lt;=$A$1,+VLOOKUP($A1053,'Rashodi- plan-izvršenje'!$A$8:B$1500,'prenos-P-R-N'!D$1,FALSE),IF($A1053&gt;$A$2,+VLOOKUP($A1053,'Neizmirene obaveze JLS'!$A$11:B$500,'prenos-P-R-N'!D$1,FALSE),"")))</f>
        <v/>
      </c>
      <c r="E1053" s="87" t="str">
        <f>IF($A1053=0,"",IF($A1053&lt;=$A$1,+VLOOKUP($A1053,'Rashodi- plan-izvršenje'!$A$8:C$1500,'prenos-P-R-N'!E$1,FALSE),IF($A1053&gt;$A$2,+VLOOKUP($A1053,'Neizmirene obaveze JLS'!$A$11:C$500,'prenos-P-R-N'!E$1,FALSE),"")))</f>
        <v/>
      </c>
      <c r="F1053" s="87" t="str">
        <f>IF($A1053=0,"",IF($A1053&lt;=$A$1,+VLOOKUP($A1053,'Rashodi- plan-izvršenje'!$A$8:D$1500,'prenos-P-R-N'!F$1,FALSE),IF($A1053&gt;$A$2,+VLOOKUP($A1053,'Neizmirene obaveze JLS'!$A$11:D$500,'prenos-P-R-N'!F$1,FALSE),"")))</f>
        <v/>
      </c>
      <c r="G1053" s="87" t="str">
        <f>IF($A1053=0,"",IF($A1053&lt;=$A$1,+VLOOKUP($A1053,'Rashodi- plan-izvršenje'!$A$8:E$1500,'prenos-P-R-N'!G$1,FALSE),IF($A1053&gt;$A$2,+VLOOKUP($A1053,'Neizmirene obaveze JLS'!$A$11:E$500,'prenos-P-R-N'!G$1,FALSE),"")))</f>
        <v/>
      </c>
      <c r="H1053" s="87" t="str">
        <f>IF($A1053=0,"",IF($A1053&lt;=$A$1,+VLOOKUP($A1053,'Rashodi- plan-izvršenje'!$A$8:F$1500,'prenos-P-R-N'!H$1,FALSE),IF($A1053&gt;$A$2,+VLOOKUP($A1053,'Neizmirene obaveze JLS'!$A$11:F$500,'prenos-P-R-N'!H$1,FALSE),"")))</f>
        <v/>
      </c>
      <c r="I1053" s="87" t="str">
        <f>IF($A1053=0,"",IF($A1053&lt;=$A$1,+VLOOKUP($A1053,'Rashodi- plan-izvršenje'!$A$8:G$1500,'prenos-P-R-N'!I$1,FALSE),IF($A1053&gt;$A$2,+VLOOKUP($A1053,'Neizmirene obaveze JLS'!$A$11:G$500,'prenos-P-R-N'!I$1,FALSE),"")))</f>
        <v/>
      </c>
      <c r="J1053" s="87" t="str">
        <f>IF($A1053=0,"",IF($A1053&lt;=$A$1,+VLOOKUP($A1053,'Rashodi- plan-izvršenje'!$A$8:H$1500,'prenos-P-R-N'!J$1,FALSE),IF($A1053&gt;$A$2,+VLOOKUP($A1053,'Neizmirene obaveze JLS'!$A$11:H$500,'prenos-P-R-N'!J$1,FALSE),"")))</f>
        <v/>
      </c>
      <c r="K1053" s="87" t="str">
        <f>IF($A1053=0,"",IF($A1053&lt;=$A$1,+VLOOKUP($A1053,'Rashodi- plan-izvršenje'!$A$8:I$1500,'prenos-P-R-N'!K$1,FALSE),IF($A1053&gt;$A$2,+VLOOKUP($A1053,'Neizmirene obaveze JLS'!$A$11:I$500,'prenos-P-R-N'!K$1,FALSE),"")))</f>
        <v/>
      </c>
      <c r="L1053" t="str">
        <f>IF(A1053=0,"",IF(A1053&lt;=A$1,+IF(VLOOKUP(A1053,'Rashodi- plan-izvršenje'!A$8:J$1500,M$1,FALSE)&gt;0,"Програмска активност","Пројекат"),IF(A1053&gt;A$2,+IF(VLOOKUP(A1053,'Neizmirene obaveze JLS'!A$8:J$2008,M$1,FALSE)&gt;0,"Програмска активност","Пројекат"),"")))</f>
        <v/>
      </c>
      <c r="M1053" s="87" t="str">
        <f>IF(A1053=0,"",IF($A1053&lt;=$A$1,+IF(VLOOKUP($A1053,'Rashodi- plan-izvršenje'!$A$8:$M$1500,10,FALSE)&gt;0,VLOOKUP($A1053,'Rashodi- plan-izvršenje'!$A$8:$M$1500,10,FALSE),VLOOKUP($A1053,'Rashodi- plan-izvršenje'!$A$8:$M$1500,12,FALSE)),+IF($A1053&gt;$A$2,IF(VLOOKUP($A1053,'Neizmirene obaveze JLS'!$A$8:$M$1500,10,FALSE)&gt;0,VLOOKUP($A1053,'Neizmirene obaveze JLS'!$A$11:$M$1500,10,FALSE),VLOOKUP($A1053,'Neizmirene obaveze JLS'!$A$11:$M$1500,12,FALSE)),0)))</f>
        <v/>
      </c>
      <c r="N1053" s="87" t="str">
        <f>IF(A1053=0,"",IF($A1053&lt;=$A$1,+IF(VLOOKUP(A1053,'Rashodi- plan-izvršenje'!$A$8:$M$1500,10,FALSE)&gt;0,VLOOKUP(A1053,'Rashodi- plan-izvršenje'!$A$8:$M$1500,11,FALSE),VLOOKUP(A1053,'Rashodi- plan-izvršenje'!$A$8:$M$1500,13,FALSE)),+IF($A1053&gt;$A$2,IF(VLOOKUP($A1053,'Neizmirene obaveze JLS'!$A$8:$M$1500,10,FALSE)&gt;0,VLOOKUP($A1053,'Neizmirene obaveze JLS'!$A$11:$M$1500,11,FALSE),VLOOKUP($A1053,'Neizmirene obaveze JLS'!$A$11:$M$1500,13,FALSE)),0)))</f>
        <v/>
      </c>
      <c r="O1053" s="87" t="str">
        <f>IF(A1053=0,"",IF($A1053&lt;=$A$1,VALUE(+VLOOKUP($A1053,'Rashodi- plan-izvršenje'!$A$8:N$1500,'prenos-P-R-N'!O$1,FALSE)),IF($A1053&lt;=A$2,VALUE(VLOOKUP($A1053,'Prihodi- plan-izvršenje'!$A$8:$H$500,6,FALSE)),VALUE(VLOOKUP($A1053,'Neizmirene obaveze JLS'!$A$8:$N$500,O$1,FALSE)))))</f>
        <v/>
      </c>
      <c r="P1053" s="87" t="str">
        <f>IF(A1053=0,"",IF(A1053=0,0,IF(A1053&gt;A$2,'šifarnik K-izvor'!G$3,+IF(Q1053&lt;700,+'šifarnik K-izvor'!G$2,'šifarnik K-izvor'!G$1))))</f>
        <v/>
      </c>
      <c r="Q1053" s="87">
        <f>IF($A1053&lt;=$A$1,VALUE(+VLOOKUP($A1053,'Rashodi- plan-izvršenje'!$A$8:O$1500,'prenos-P-R-N'!Q$1,FALSE)),IF($A1053&lt;=$A$2,VLOOKUP($A1053,'Prihodi- plan-izvršenje'!$A$4:$H$500,4,FALSE),IF($A1053&lt;=$A$3,VLOOKUP(A1053,'Neizmirene obaveze JLS'!$A$11:O$500,Q$1,FALSE),"")))</f>
        <v>0</v>
      </c>
      <c r="R1053" s="88">
        <f>IF($A1053&lt;=$A$1,VALUE(+VLOOKUP($A1053,'Rashodi- plan-izvršenje'!$A$8:P$1500,'prenos-P-R-N'!R$1,FALSE)),IF($A1053&lt;=$A$2,VLOOKUP($A1053,'Prihodi- plan-izvršenje'!$A$4:$H$500,7,FALSE),""))</f>
        <v>0</v>
      </c>
      <c r="S1053" s="88">
        <f>IF(A1053=0,0,IF($A1053&lt;=$A$1,VALUE(+VLOOKUP($A1053,'Rashodi- plan-izvršenje'!$A$8:Q$1500,'prenos-P-R-N'!S$1,FALSE)),IF($A1053&lt;=$A$2,VLOOKUP($A1053,'Prihodi- plan-izvršenje'!$A$4:$H$500,8,FALSE),0)))</f>
        <v>0</v>
      </c>
      <c r="T1053" s="88" t="str">
        <f>IF($A1053&gt;$A$2,VLOOKUP($A1053,'Neizmirene obaveze JLS'!$A$11:R$500,R$1,FALSE),"")</f>
        <v/>
      </c>
      <c r="U1053" s="88">
        <f>IF($A1053&gt;$A$2,VLOOKUP($A1053,'Neizmirene obaveze JLS'!$A$11:S$500,S$1,FALSE),0)</f>
        <v>0</v>
      </c>
      <c r="V1053" s="88">
        <f t="shared" si="93"/>
        <v>0</v>
      </c>
      <c r="W1053" s="74"/>
      <c r="X1053" s="74"/>
      <c r="Y1053" s="74"/>
      <c r="Z1053" s="74"/>
      <c r="AA1053" s="74">
        <v>0</v>
      </c>
      <c r="AB1053" s="74">
        <v>0</v>
      </c>
    </row>
    <row r="1054" spans="1:28">
      <c r="A1054" s="89">
        <f>IF(AND(COUNTIF(A$1:A$3,"&gt;0")=1,MAX(A$8:A1053)&lt;A$1),A1053+1,IF(AND(COUNTIF(A$1:A$3,"&gt;0")=2,MAX(A$8:A1053)&lt;A$2),A1053+1,IF(AND(COUNTIF(A$1:A$3,"&gt;0")=3,MAX(A$8:A1053)&lt;A$3),A1053+1,0)))</f>
        <v>0</v>
      </c>
      <c r="B1054" s="89" t="str">
        <f t="shared" si="95"/>
        <v/>
      </c>
      <c r="C1054" s="89" t="str">
        <f t="shared" si="95"/>
        <v/>
      </c>
      <c r="D1054" s="87" t="str">
        <f>IF($A1054=0,"",IF($A1054&lt;=$A$1,+VLOOKUP($A1054,'Rashodi- plan-izvršenje'!$A$8:B$1500,'prenos-P-R-N'!D$1,FALSE),IF($A1054&gt;$A$2,+VLOOKUP($A1054,'Neizmirene obaveze JLS'!$A$11:B$500,'prenos-P-R-N'!D$1,FALSE),"")))</f>
        <v/>
      </c>
      <c r="E1054" s="87" t="str">
        <f>IF($A1054=0,"",IF($A1054&lt;=$A$1,+VLOOKUP($A1054,'Rashodi- plan-izvršenje'!$A$8:C$1500,'prenos-P-R-N'!E$1,FALSE),IF($A1054&gt;$A$2,+VLOOKUP($A1054,'Neizmirene obaveze JLS'!$A$11:C$500,'prenos-P-R-N'!E$1,FALSE),"")))</f>
        <v/>
      </c>
      <c r="F1054" s="87" t="str">
        <f>IF($A1054=0,"",IF($A1054&lt;=$A$1,+VLOOKUP($A1054,'Rashodi- plan-izvršenje'!$A$8:D$1500,'prenos-P-R-N'!F$1,FALSE),IF($A1054&gt;$A$2,+VLOOKUP($A1054,'Neizmirene obaveze JLS'!$A$11:D$500,'prenos-P-R-N'!F$1,FALSE),"")))</f>
        <v/>
      </c>
      <c r="G1054" s="87" t="str">
        <f>IF($A1054=0,"",IF($A1054&lt;=$A$1,+VLOOKUP($A1054,'Rashodi- plan-izvršenje'!$A$8:E$1500,'prenos-P-R-N'!G$1,FALSE),IF($A1054&gt;$A$2,+VLOOKUP($A1054,'Neizmirene obaveze JLS'!$A$11:E$500,'prenos-P-R-N'!G$1,FALSE),"")))</f>
        <v/>
      </c>
      <c r="H1054" s="87" t="str">
        <f>IF($A1054=0,"",IF($A1054&lt;=$A$1,+VLOOKUP($A1054,'Rashodi- plan-izvršenje'!$A$8:F$1500,'prenos-P-R-N'!H$1,FALSE),IF($A1054&gt;$A$2,+VLOOKUP($A1054,'Neizmirene obaveze JLS'!$A$11:F$500,'prenos-P-R-N'!H$1,FALSE),"")))</f>
        <v/>
      </c>
      <c r="I1054" s="87" t="str">
        <f>IF($A1054=0,"",IF($A1054&lt;=$A$1,+VLOOKUP($A1054,'Rashodi- plan-izvršenje'!$A$8:G$1500,'prenos-P-R-N'!I$1,FALSE),IF($A1054&gt;$A$2,+VLOOKUP($A1054,'Neizmirene obaveze JLS'!$A$11:G$500,'prenos-P-R-N'!I$1,FALSE),"")))</f>
        <v/>
      </c>
      <c r="J1054" s="87" t="str">
        <f>IF($A1054=0,"",IF($A1054&lt;=$A$1,+VLOOKUP($A1054,'Rashodi- plan-izvršenje'!$A$8:H$1500,'prenos-P-R-N'!J$1,FALSE),IF($A1054&gt;$A$2,+VLOOKUP($A1054,'Neizmirene obaveze JLS'!$A$11:H$500,'prenos-P-R-N'!J$1,FALSE),"")))</f>
        <v/>
      </c>
      <c r="K1054" s="87" t="str">
        <f>IF($A1054=0,"",IF($A1054&lt;=$A$1,+VLOOKUP($A1054,'Rashodi- plan-izvršenje'!$A$8:I$1500,'prenos-P-R-N'!K$1,FALSE),IF($A1054&gt;$A$2,+VLOOKUP($A1054,'Neizmirene obaveze JLS'!$A$11:I$500,'prenos-P-R-N'!K$1,FALSE),"")))</f>
        <v/>
      </c>
      <c r="L1054" t="str">
        <f>IF(A1054=0,"",IF(A1054&lt;=A$1,+IF(VLOOKUP(A1054,'Rashodi- plan-izvršenje'!A$8:J$1500,M$1,FALSE)&gt;0,"Програмска активност","Пројекат"),IF(A1054&gt;A$2,+IF(VLOOKUP(A1054,'Neizmirene obaveze JLS'!A$8:J$2008,M$1,FALSE)&gt;0,"Програмска активност","Пројекат"),"")))</f>
        <v/>
      </c>
      <c r="M1054" s="87" t="str">
        <f>IF(A1054=0,"",IF($A1054&lt;=$A$1,+IF(VLOOKUP($A1054,'Rashodi- plan-izvršenje'!$A$8:$M$1500,10,FALSE)&gt;0,VLOOKUP($A1054,'Rashodi- plan-izvršenje'!$A$8:$M$1500,10,FALSE),VLOOKUP($A1054,'Rashodi- plan-izvršenje'!$A$8:$M$1500,12,FALSE)),+IF($A1054&gt;$A$2,IF(VLOOKUP($A1054,'Neizmirene obaveze JLS'!$A$8:$M$1500,10,FALSE)&gt;0,VLOOKUP($A1054,'Neizmirene obaveze JLS'!$A$11:$M$1500,10,FALSE),VLOOKUP($A1054,'Neizmirene obaveze JLS'!$A$11:$M$1500,12,FALSE)),0)))</f>
        <v/>
      </c>
      <c r="N1054" s="87" t="str">
        <f>IF(A1054=0,"",IF($A1054&lt;=$A$1,+IF(VLOOKUP(A1054,'Rashodi- plan-izvršenje'!$A$8:$M$1500,10,FALSE)&gt;0,VLOOKUP(A1054,'Rashodi- plan-izvršenje'!$A$8:$M$1500,11,FALSE),VLOOKUP(A1054,'Rashodi- plan-izvršenje'!$A$8:$M$1500,13,FALSE)),+IF($A1054&gt;$A$2,IF(VLOOKUP($A1054,'Neizmirene obaveze JLS'!$A$8:$M$1500,10,FALSE)&gt;0,VLOOKUP($A1054,'Neizmirene obaveze JLS'!$A$11:$M$1500,11,FALSE),VLOOKUP($A1054,'Neizmirene obaveze JLS'!$A$11:$M$1500,13,FALSE)),0)))</f>
        <v/>
      </c>
      <c r="O1054" s="87" t="str">
        <f>IF(A1054=0,"",IF($A1054&lt;=$A$1,VALUE(+VLOOKUP($A1054,'Rashodi- plan-izvršenje'!$A$8:N$1500,'prenos-P-R-N'!O$1,FALSE)),IF($A1054&lt;=A$2,VALUE(VLOOKUP($A1054,'Prihodi- plan-izvršenje'!$A$8:$H$500,6,FALSE)),VALUE(VLOOKUP($A1054,'Neizmirene obaveze JLS'!$A$8:$N$500,O$1,FALSE)))))</f>
        <v/>
      </c>
      <c r="P1054" s="87" t="str">
        <f>IF(A1054=0,"",IF(A1054=0,0,IF(A1054&gt;A$2,'šifarnik K-izvor'!G$3,+IF(Q1054&lt;700,+'šifarnik K-izvor'!G$2,'šifarnik K-izvor'!G$1))))</f>
        <v/>
      </c>
      <c r="Q1054" s="87">
        <f>IF($A1054&lt;=$A$1,VALUE(+VLOOKUP($A1054,'Rashodi- plan-izvršenje'!$A$8:O$1500,'prenos-P-R-N'!Q$1,FALSE)),IF($A1054&lt;=$A$2,VLOOKUP($A1054,'Prihodi- plan-izvršenje'!$A$4:$H$500,4,FALSE),IF($A1054&lt;=$A$3,VLOOKUP(A1054,'Neizmirene obaveze JLS'!$A$11:O$500,Q$1,FALSE),"")))</f>
        <v>0</v>
      </c>
      <c r="R1054" s="88">
        <f>IF($A1054&lt;=$A$1,VALUE(+VLOOKUP($A1054,'Rashodi- plan-izvršenje'!$A$8:P$1500,'prenos-P-R-N'!R$1,FALSE)),IF($A1054&lt;=$A$2,VLOOKUP($A1054,'Prihodi- plan-izvršenje'!$A$4:$H$500,7,FALSE),""))</f>
        <v>0</v>
      </c>
      <c r="S1054" s="88">
        <f>IF(A1054=0,0,IF($A1054&lt;=$A$1,VALUE(+VLOOKUP($A1054,'Rashodi- plan-izvršenje'!$A$8:Q$1500,'prenos-P-R-N'!S$1,FALSE)),IF($A1054&lt;=$A$2,VLOOKUP($A1054,'Prihodi- plan-izvršenje'!$A$4:$H$500,8,FALSE),0)))</f>
        <v>0</v>
      </c>
      <c r="T1054" s="88" t="str">
        <f>IF($A1054&gt;$A$2,VLOOKUP($A1054,'Neizmirene obaveze JLS'!$A$11:R$500,R$1,FALSE),"")</f>
        <v/>
      </c>
      <c r="U1054" s="88">
        <f>IF($A1054&gt;$A$2,VLOOKUP($A1054,'Neizmirene obaveze JLS'!$A$11:S$500,S$1,FALSE),0)</f>
        <v>0</v>
      </c>
      <c r="V1054" s="88">
        <f t="shared" si="93"/>
        <v>0</v>
      </c>
      <c r="W1054" s="74"/>
      <c r="X1054" s="74"/>
      <c r="Y1054" s="74"/>
      <c r="Z1054" s="74"/>
      <c r="AA1054" s="74">
        <v>0</v>
      </c>
      <c r="AB1054" s="74">
        <v>0</v>
      </c>
    </row>
    <row r="1055" spans="1:28">
      <c r="A1055" s="89">
        <f>IF(AND(COUNTIF(A$1:A$3,"&gt;0")=1,MAX(A$8:A1054)&lt;A$1),A1054+1,IF(AND(COUNTIF(A$1:A$3,"&gt;0")=2,MAX(A$8:A1054)&lt;A$2),A1054+1,IF(AND(COUNTIF(A$1:A$3,"&gt;0")=3,MAX(A$8:A1054)&lt;A$3),A1054+1,0)))</f>
        <v>0</v>
      </c>
      <c r="B1055" s="89" t="str">
        <f t="shared" si="95"/>
        <v/>
      </c>
      <c r="C1055" s="89" t="str">
        <f t="shared" si="95"/>
        <v/>
      </c>
      <c r="D1055" s="87" t="str">
        <f>IF($A1055=0,"",IF($A1055&lt;=$A$1,+VLOOKUP($A1055,'Rashodi- plan-izvršenje'!$A$8:B$1500,'prenos-P-R-N'!D$1,FALSE),IF($A1055&gt;$A$2,+VLOOKUP($A1055,'Neizmirene obaveze JLS'!$A$11:B$500,'prenos-P-R-N'!D$1,FALSE),"")))</f>
        <v/>
      </c>
      <c r="E1055" s="87" t="str">
        <f>IF($A1055=0,"",IF($A1055&lt;=$A$1,+VLOOKUP($A1055,'Rashodi- plan-izvršenje'!$A$8:C$1500,'prenos-P-R-N'!E$1,FALSE),IF($A1055&gt;$A$2,+VLOOKUP($A1055,'Neizmirene obaveze JLS'!$A$11:C$500,'prenos-P-R-N'!E$1,FALSE),"")))</f>
        <v/>
      </c>
      <c r="F1055" s="87" t="str">
        <f>IF($A1055=0,"",IF($A1055&lt;=$A$1,+VLOOKUP($A1055,'Rashodi- plan-izvršenje'!$A$8:D$1500,'prenos-P-R-N'!F$1,FALSE),IF($A1055&gt;$A$2,+VLOOKUP($A1055,'Neizmirene obaveze JLS'!$A$11:D$500,'prenos-P-R-N'!F$1,FALSE),"")))</f>
        <v/>
      </c>
      <c r="G1055" s="87" t="str">
        <f>IF($A1055=0,"",IF($A1055&lt;=$A$1,+VLOOKUP($A1055,'Rashodi- plan-izvršenje'!$A$8:E$1500,'prenos-P-R-N'!G$1,FALSE),IF($A1055&gt;$A$2,+VLOOKUP($A1055,'Neizmirene obaveze JLS'!$A$11:E$500,'prenos-P-R-N'!G$1,FALSE),"")))</f>
        <v/>
      </c>
      <c r="H1055" s="87" t="str">
        <f>IF($A1055=0,"",IF($A1055&lt;=$A$1,+VLOOKUP($A1055,'Rashodi- plan-izvršenje'!$A$8:F$1500,'prenos-P-R-N'!H$1,FALSE),IF($A1055&gt;$A$2,+VLOOKUP($A1055,'Neizmirene obaveze JLS'!$A$11:F$500,'prenos-P-R-N'!H$1,FALSE),"")))</f>
        <v/>
      </c>
      <c r="I1055" s="87" t="str">
        <f>IF($A1055=0,"",IF($A1055&lt;=$A$1,+VLOOKUP($A1055,'Rashodi- plan-izvršenje'!$A$8:G$1500,'prenos-P-R-N'!I$1,FALSE),IF($A1055&gt;$A$2,+VLOOKUP($A1055,'Neizmirene obaveze JLS'!$A$11:G$500,'prenos-P-R-N'!I$1,FALSE),"")))</f>
        <v/>
      </c>
      <c r="J1055" s="87" t="str">
        <f>IF($A1055=0,"",IF($A1055&lt;=$A$1,+VLOOKUP($A1055,'Rashodi- plan-izvršenje'!$A$8:H$1500,'prenos-P-R-N'!J$1,FALSE),IF($A1055&gt;$A$2,+VLOOKUP($A1055,'Neizmirene obaveze JLS'!$A$11:H$500,'prenos-P-R-N'!J$1,FALSE),"")))</f>
        <v/>
      </c>
      <c r="K1055" s="87" t="str">
        <f>IF($A1055=0,"",IF($A1055&lt;=$A$1,+VLOOKUP($A1055,'Rashodi- plan-izvršenje'!$A$8:I$1500,'prenos-P-R-N'!K$1,FALSE),IF($A1055&gt;$A$2,+VLOOKUP($A1055,'Neizmirene obaveze JLS'!$A$11:I$500,'prenos-P-R-N'!K$1,FALSE),"")))</f>
        <v/>
      </c>
      <c r="L1055" t="str">
        <f>IF(A1055=0,"",IF(A1055&lt;=A$1,+IF(VLOOKUP(A1055,'Rashodi- plan-izvršenje'!A$8:J$1500,M$1,FALSE)&gt;0,"Програмска активност","Пројекат"),IF(A1055&gt;A$2,+IF(VLOOKUP(A1055,'Neizmirene obaveze JLS'!A$8:J$2008,M$1,FALSE)&gt;0,"Програмска активност","Пројекат"),"")))</f>
        <v/>
      </c>
      <c r="M1055" s="87" t="str">
        <f>IF(A1055=0,"",IF($A1055&lt;=$A$1,+IF(VLOOKUP($A1055,'Rashodi- plan-izvršenje'!$A$8:$M$1500,10,FALSE)&gt;0,VLOOKUP($A1055,'Rashodi- plan-izvršenje'!$A$8:$M$1500,10,FALSE),VLOOKUP($A1055,'Rashodi- plan-izvršenje'!$A$8:$M$1500,12,FALSE)),+IF($A1055&gt;$A$2,IF(VLOOKUP($A1055,'Neizmirene obaveze JLS'!$A$8:$M$1500,10,FALSE)&gt;0,VLOOKUP($A1055,'Neizmirene obaveze JLS'!$A$11:$M$1500,10,FALSE),VLOOKUP($A1055,'Neizmirene obaveze JLS'!$A$11:$M$1500,12,FALSE)),0)))</f>
        <v/>
      </c>
      <c r="N1055" s="87" t="str">
        <f>IF(A1055=0,"",IF($A1055&lt;=$A$1,+IF(VLOOKUP(A1055,'Rashodi- plan-izvršenje'!$A$8:$M$1500,10,FALSE)&gt;0,VLOOKUP(A1055,'Rashodi- plan-izvršenje'!$A$8:$M$1500,11,FALSE),VLOOKUP(A1055,'Rashodi- plan-izvršenje'!$A$8:$M$1500,13,FALSE)),+IF($A1055&gt;$A$2,IF(VLOOKUP($A1055,'Neizmirene obaveze JLS'!$A$8:$M$1500,10,FALSE)&gt;0,VLOOKUP($A1055,'Neizmirene obaveze JLS'!$A$11:$M$1500,11,FALSE),VLOOKUP($A1055,'Neizmirene obaveze JLS'!$A$11:$M$1500,13,FALSE)),0)))</f>
        <v/>
      </c>
      <c r="O1055" s="87" t="str">
        <f>IF(A1055=0,"",IF($A1055&lt;=$A$1,VALUE(+VLOOKUP($A1055,'Rashodi- plan-izvršenje'!$A$8:N$1500,'prenos-P-R-N'!O$1,FALSE)),IF($A1055&lt;=A$2,VALUE(VLOOKUP($A1055,'Prihodi- plan-izvršenje'!$A$8:$H$500,6,FALSE)),VALUE(VLOOKUP($A1055,'Neizmirene obaveze JLS'!$A$8:$N$500,O$1,FALSE)))))</f>
        <v/>
      </c>
      <c r="P1055" s="87" t="str">
        <f>IF(A1055=0,"",IF(A1055=0,0,IF(A1055&gt;A$2,'šifarnik K-izvor'!G$3,+IF(Q1055&lt;700,+'šifarnik K-izvor'!G$2,'šifarnik K-izvor'!G$1))))</f>
        <v/>
      </c>
      <c r="Q1055" s="87">
        <f>IF($A1055&lt;=$A$1,VALUE(+VLOOKUP($A1055,'Rashodi- plan-izvršenje'!$A$8:O$1500,'prenos-P-R-N'!Q$1,FALSE)),IF($A1055&lt;=$A$2,VLOOKUP($A1055,'Prihodi- plan-izvršenje'!$A$4:$H$500,4,FALSE),IF($A1055&lt;=$A$3,VLOOKUP(A1055,'Neizmirene obaveze JLS'!$A$11:O$500,Q$1,FALSE),"")))</f>
        <v>0</v>
      </c>
      <c r="R1055" s="88">
        <f>IF($A1055&lt;=$A$1,VALUE(+VLOOKUP($A1055,'Rashodi- plan-izvršenje'!$A$8:P$1500,'prenos-P-R-N'!R$1,FALSE)),IF($A1055&lt;=$A$2,VLOOKUP($A1055,'Prihodi- plan-izvršenje'!$A$4:$H$500,7,FALSE),""))</f>
        <v>0</v>
      </c>
      <c r="S1055" s="88">
        <f>IF(A1055=0,0,IF($A1055&lt;=$A$1,VALUE(+VLOOKUP($A1055,'Rashodi- plan-izvršenje'!$A$8:Q$1500,'prenos-P-R-N'!S$1,FALSE)),IF($A1055&lt;=$A$2,VLOOKUP($A1055,'Prihodi- plan-izvršenje'!$A$4:$H$500,8,FALSE),0)))</f>
        <v>0</v>
      </c>
      <c r="T1055" s="88" t="str">
        <f>IF($A1055&gt;$A$2,VLOOKUP($A1055,'Neizmirene obaveze JLS'!$A$11:R$500,R$1,FALSE),"")</f>
        <v/>
      </c>
      <c r="U1055" s="88">
        <f>IF($A1055&gt;$A$2,VLOOKUP($A1055,'Neizmirene obaveze JLS'!$A$11:S$500,S$1,FALSE),0)</f>
        <v>0</v>
      </c>
      <c r="V1055" s="88">
        <f t="shared" si="93"/>
        <v>0</v>
      </c>
      <c r="W1055" s="74"/>
      <c r="X1055" s="74"/>
      <c r="Y1055" s="74"/>
      <c r="Z1055" s="74"/>
      <c r="AA1055" s="74">
        <v>0</v>
      </c>
      <c r="AB1055" s="74">
        <v>0</v>
      </c>
    </row>
    <row r="1056" spans="1:28">
      <c r="A1056" s="89">
        <f>IF(AND(COUNTIF(A$1:A$3,"&gt;0")=1,MAX(A$8:A1055)&lt;A$1),A1055+1,IF(AND(COUNTIF(A$1:A$3,"&gt;0")=2,MAX(A$8:A1055)&lt;A$2),A1055+1,IF(AND(COUNTIF(A$1:A$3,"&gt;0")=3,MAX(A$8:A1055)&lt;A$3),A1055+1,0)))</f>
        <v>0</v>
      </c>
      <c r="B1056" s="89" t="str">
        <f t="shared" si="95"/>
        <v/>
      </c>
      <c r="C1056" s="89" t="str">
        <f t="shared" si="95"/>
        <v/>
      </c>
      <c r="D1056" s="87" t="str">
        <f>IF($A1056=0,"",IF($A1056&lt;=$A$1,+VLOOKUP($A1056,'Rashodi- plan-izvršenje'!$A$8:B$1500,'prenos-P-R-N'!D$1,FALSE),IF($A1056&gt;$A$2,+VLOOKUP($A1056,'Neizmirene obaveze JLS'!$A$11:B$500,'prenos-P-R-N'!D$1,FALSE),"")))</f>
        <v/>
      </c>
      <c r="E1056" s="87" t="str">
        <f>IF($A1056=0,"",IF($A1056&lt;=$A$1,+VLOOKUP($A1056,'Rashodi- plan-izvršenje'!$A$8:C$1500,'prenos-P-R-N'!E$1,FALSE),IF($A1056&gt;$A$2,+VLOOKUP($A1056,'Neizmirene obaveze JLS'!$A$11:C$500,'prenos-P-R-N'!E$1,FALSE),"")))</f>
        <v/>
      </c>
      <c r="F1056" s="87" t="str">
        <f>IF($A1056=0,"",IF($A1056&lt;=$A$1,+VLOOKUP($A1056,'Rashodi- plan-izvršenje'!$A$8:D$1500,'prenos-P-R-N'!F$1,FALSE),IF($A1056&gt;$A$2,+VLOOKUP($A1056,'Neizmirene obaveze JLS'!$A$11:D$500,'prenos-P-R-N'!F$1,FALSE),"")))</f>
        <v/>
      </c>
      <c r="G1056" s="87" t="str">
        <f>IF($A1056=0,"",IF($A1056&lt;=$A$1,+VLOOKUP($A1056,'Rashodi- plan-izvršenje'!$A$8:E$1500,'prenos-P-R-N'!G$1,FALSE),IF($A1056&gt;$A$2,+VLOOKUP($A1056,'Neizmirene obaveze JLS'!$A$11:E$500,'prenos-P-R-N'!G$1,FALSE),"")))</f>
        <v/>
      </c>
      <c r="H1056" s="87" t="str">
        <f>IF($A1056=0,"",IF($A1056&lt;=$A$1,+VLOOKUP($A1056,'Rashodi- plan-izvršenje'!$A$8:F$1500,'prenos-P-R-N'!H$1,FALSE),IF($A1056&gt;$A$2,+VLOOKUP($A1056,'Neizmirene obaveze JLS'!$A$11:F$500,'prenos-P-R-N'!H$1,FALSE),"")))</f>
        <v/>
      </c>
      <c r="I1056" s="87" t="str">
        <f>IF($A1056=0,"",IF($A1056&lt;=$A$1,+VLOOKUP($A1056,'Rashodi- plan-izvršenje'!$A$8:G$1500,'prenos-P-R-N'!I$1,FALSE),IF($A1056&gt;$A$2,+VLOOKUP($A1056,'Neizmirene obaveze JLS'!$A$11:G$500,'prenos-P-R-N'!I$1,FALSE),"")))</f>
        <v/>
      </c>
      <c r="J1056" s="87" t="str">
        <f>IF($A1056=0,"",IF($A1056&lt;=$A$1,+VLOOKUP($A1056,'Rashodi- plan-izvršenje'!$A$8:H$1500,'prenos-P-R-N'!J$1,FALSE),IF($A1056&gt;$A$2,+VLOOKUP($A1056,'Neizmirene obaveze JLS'!$A$11:H$500,'prenos-P-R-N'!J$1,FALSE),"")))</f>
        <v/>
      </c>
      <c r="K1056" s="87" t="str">
        <f>IF($A1056=0,"",IF($A1056&lt;=$A$1,+VLOOKUP($A1056,'Rashodi- plan-izvršenje'!$A$8:I$1500,'prenos-P-R-N'!K$1,FALSE),IF($A1056&gt;$A$2,+VLOOKUP($A1056,'Neizmirene obaveze JLS'!$A$11:I$500,'prenos-P-R-N'!K$1,FALSE),"")))</f>
        <v/>
      </c>
      <c r="L1056" t="str">
        <f>IF(A1056=0,"",IF(A1056&lt;=A$1,+IF(VLOOKUP(A1056,'Rashodi- plan-izvršenje'!A$8:J$1500,M$1,FALSE)&gt;0,"Програмска активност","Пројекат"),IF(A1056&gt;A$2,+IF(VLOOKUP(A1056,'Neizmirene obaveze JLS'!A$8:J$2008,M$1,FALSE)&gt;0,"Програмска активност","Пројекат"),"")))</f>
        <v/>
      </c>
      <c r="M1056" s="87" t="str">
        <f>IF(A1056=0,"",IF($A1056&lt;=$A$1,+IF(VLOOKUP($A1056,'Rashodi- plan-izvršenje'!$A$8:$M$1500,10,FALSE)&gt;0,VLOOKUP($A1056,'Rashodi- plan-izvršenje'!$A$8:$M$1500,10,FALSE),VLOOKUP($A1056,'Rashodi- plan-izvršenje'!$A$8:$M$1500,12,FALSE)),+IF($A1056&gt;$A$2,IF(VLOOKUP($A1056,'Neizmirene obaveze JLS'!$A$8:$M$1500,10,FALSE)&gt;0,VLOOKUP($A1056,'Neizmirene obaveze JLS'!$A$11:$M$1500,10,FALSE),VLOOKUP($A1056,'Neizmirene obaveze JLS'!$A$11:$M$1500,12,FALSE)),0)))</f>
        <v/>
      </c>
      <c r="N1056" s="87" t="str">
        <f>IF(A1056=0,"",IF($A1056&lt;=$A$1,+IF(VLOOKUP(A1056,'Rashodi- plan-izvršenje'!$A$8:$M$1500,10,FALSE)&gt;0,VLOOKUP(A1056,'Rashodi- plan-izvršenje'!$A$8:$M$1500,11,FALSE),VLOOKUP(A1056,'Rashodi- plan-izvršenje'!$A$8:$M$1500,13,FALSE)),+IF($A1056&gt;$A$2,IF(VLOOKUP($A1056,'Neizmirene obaveze JLS'!$A$8:$M$1500,10,FALSE)&gt;0,VLOOKUP($A1056,'Neizmirene obaveze JLS'!$A$11:$M$1500,11,FALSE),VLOOKUP($A1056,'Neizmirene obaveze JLS'!$A$11:$M$1500,13,FALSE)),0)))</f>
        <v/>
      </c>
      <c r="O1056" s="87" t="str">
        <f>IF(A1056=0,"",IF($A1056&lt;=$A$1,VALUE(+VLOOKUP($A1056,'Rashodi- plan-izvršenje'!$A$8:N$1500,'prenos-P-R-N'!O$1,FALSE)),IF($A1056&lt;=A$2,VALUE(VLOOKUP($A1056,'Prihodi- plan-izvršenje'!$A$8:$H$500,6,FALSE)),VALUE(VLOOKUP($A1056,'Neizmirene obaveze JLS'!$A$8:$N$500,O$1,FALSE)))))</f>
        <v/>
      </c>
      <c r="P1056" s="87" t="str">
        <f>IF(A1056=0,"",IF(A1056=0,0,IF(A1056&gt;A$2,'šifarnik K-izvor'!G$3,+IF(Q1056&lt;700,+'šifarnik K-izvor'!G$2,'šifarnik K-izvor'!G$1))))</f>
        <v/>
      </c>
      <c r="Q1056" s="87">
        <f>IF($A1056&lt;=$A$1,VALUE(+VLOOKUP($A1056,'Rashodi- plan-izvršenje'!$A$8:O$1500,'prenos-P-R-N'!Q$1,FALSE)),IF($A1056&lt;=$A$2,VLOOKUP($A1056,'Prihodi- plan-izvršenje'!$A$4:$H$500,4,FALSE),IF($A1056&lt;=$A$3,VLOOKUP(A1056,'Neizmirene obaveze JLS'!$A$11:O$500,Q$1,FALSE),"")))</f>
        <v>0</v>
      </c>
      <c r="R1056" s="88">
        <f>IF($A1056&lt;=$A$1,VALUE(+VLOOKUP($A1056,'Rashodi- plan-izvršenje'!$A$8:P$1500,'prenos-P-R-N'!R$1,FALSE)),IF($A1056&lt;=$A$2,VLOOKUP($A1056,'Prihodi- plan-izvršenje'!$A$4:$H$500,7,FALSE),""))</f>
        <v>0</v>
      </c>
      <c r="S1056" s="88">
        <f>IF(A1056=0,0,IF($A1056&lt;=$A$1,VALUE(+VLOOKUP($A1056,'Rashodi- plan-izvršenje'!$A$8:Q$1500,'prenos-P-R-N'!S$1,FALSE)),IF($A1056&lt;=$A$2,VLOOKUP($A1056,'Prihodi- plan-izvršenje'!$A$4:$H$500,8,FALSE),0)))</f>
        <v>0</v>
      </c>
      <c r="T1056" s="88" t="str">
        <f>IF($A1056&gt;$A$2,VLOOKUP($A1056,'Neizmirene obaveze JLS'!$A$11:R$500,R$1,FALSE),"")</f>
        <v/>
      </c>
      <c r="U1056" s="88">
        <f>IF($A1056&gt;$A$2,VLOOKUP($A1056,'Neizmirene obaveze JLS'!$A$11:S$500,S$1,FALSE),0)</f>
        <v>0</v>
      </c>
      <c r="V1056" s="88">
        <f t="shared" si="93"/>
        <v>0</v>
      </c>
      <c r="W1056" s="74"/>
      <c r="X1056" s="74"/>
      <c r="Y1056" s="74"/>
      <c r="Z1056" s="74"/>
      <c r="AA1056" s="74">
        <v>0</v>
      </c>
      <c r="AB1056" s="74">
        <v>0</v>
      </c>
    </row>
    <row r="1057" spans="1:28">
      <c r="A1057" s="89">
        <f>IF(AND(COUNTIF(A$1:A$3,"&gt;0")=1,MAX(A$8:A1056)&lt;A$1),A1056+1,IF(AND(COUNTIF(A$1:A$3,"&gt;0")=2,MAX(A$8:A1056)&lt;A$2),A1056+1,IF(AND(COUNTIF(A$1:A$3,"&gt;0")=3,MAX(A$8:A1056)&lt;A$3),A1056+1,0)))</f>
        <v>0</v>
      </c>
      <c r="B1057" s="89" t="str">
        <f t="shared" si="95"/>
        <v/>
      </c>
      <c r="C1057" s="89" t="str">
        <f t="shared" si="95"/>
        <v/>
      </c>
      <c r="D1057" s="87" t="str">
        <f>IF($A1057=0,"",IF($A1057&lt;=$A$1,+VLOOKUP($A1057,'Rashodi- plan-izvršenje'!$A$8:B$1500,'prenos-P-R-N'!D$1,FALSE),IF($A1057&gt;$A$2,+VLOOKUP($A1057,'Neizmirene obaveze JLS'!$A$11:B$500,'prenos-P-R-N'!D$1,FALSE),"")))</f>
        <v/>
      </c>
      <c r="E1057" s="87" t="str">
        <f>IF($A1057=0,"",IF($A1057&lt;=$A$1,+VLOOKUP($A1057,'Rashodi- plan-izvršenje'!$A$8:C$1500,'prenos-P-R-N'!E$1,FALSE),IF($A1057&gt;$A$2,+VLOOKUP($A1057,'Neizmirene obaveze JLS'!$A$11:C$500,'prenos-P-R-N'!E$1,FALSE),"")))</f>
        <v/>
      </c>
      <c r="F1057" s="87" t="str">
        <f>IF($A1057=0,"",IF($A1057&lt;=$A$1,+VLOOKUP($A1057,'Rashodi- plan-izvršenje'!$A$8:D$1500,'prenos-P-R-N'!F$1,FALSE),IF($A1057&gt;$A$2,+VLOOKUP($A1057,'Neizmirene obaveze JLS'!$A$11:D$500,'prenos-P-R-N'!F$1,FALSE),"")))</f>
        <v/>
      </c>
      <c r="G1057" s="87" t="str">
        <f>IF($A1057=0,"",IF($A1057&lt;=$A$1,+VLOOKUP($A1057,'Rashodi- plan-izvršenje'!$A$8:E$1500,'prenos-P-R-N'!G$1,FALSE),IF($A1057&gt;$A$2,+VLOOKUP($A1057,'Neizmirene obaveze JLS'!$A$11:E$500,'prenos-P-R-N'!G$1,FALSE),"")))</f>
        <v/>
      </c>
      <c r="H1057" s="87" t="str">
        <f>IF($A1057=0,"",IF($A1057&lt;=$A$1,+VLOOKUP($A1057,'Rashodi- plan-izvršenje'!$A$8:F$1500,'prenos-P-R-N'!H$1,FALSE),IF($A1057&gt;$A$2,+VLOOKUP($A1057,'Neizmirene obaveze JLS'!$A$11:F$500,'prenos-P-R-N'!H$1,FALSE),"")))</f>
        <v/>
      </c>
      <c r="I1057" s="87" t="str">
        <f>IF($A1057=0,"",IF($A1057&lt;=$A$1,+VLOOKUP($A1057,'Rashodi- plan-izvršenje'!$A$8:G$1500,'prenos-P-R-N'!I$1,FALSE),IF($A1057&gt;$A$2,+VLOOKUP($A1057,'Neizmirene obaveze JLS'!$A$11:G$500,'prenos-P-R-N'!I$1,FALSE),"")))</f>
        <v/>
      </c>
      <c r="J1057" s="87" t="str">
        <f>IF($A1057=0,"",IF($A1057&lt;=$A$1,+VLOOKUP($A1057,'Rashodi- plan-izvršenje'!$A$8:H$1500,'prenos-P-R-N'!J$1,FALSE),IF($A1057&gt;$A$2,+VLOOKUP($A1057,'Neizmirene obaveze JLS'!$A$11:H$500,'prenos-P-R-N'!J$1,FALSE),"")))</f>
        <v/>
      </c>
      <c r="K1057" s="87" t="str">
        <f>IF($A1057=0,"",IF($A1057&lt;=$A$1,+VLOOKUP($A1057,'Rashodi- plan-izvršenje'!$A$8:I$1500,'prenos-P-R-N'!K$1,FALSE),IF($A1057&gt;$A$2,+VLOOKUP($A1057,'Neizmirene obaveze JLS'!$A$11:I$500,'prenos-P-R-N'!K$1,FALSE),"")))</f>
        <v/>
      </c>
      <c r="L1057" t="str">
        <f>IF(A1057=0,"",IF(A1057&lt;=A$1,+IF(VLOOKUP(A1057,'Rashodi- plan-izvršenje'!A$8:J$1500,M$1,FALSE)&gt;0,"Програмска активност","Пројекат"),IF(A1057&gt;A$2,+IF(VLOOKUP(A1057,'Neizmirene obaveze JLS'!A$8:J$2008,M$1,FALSE)&gt;0,"Програмска активност","Пројекат"),"")))</f>
        <v/>
      </c>
      <c r="M1057" s="87" t="str">
        <f>IF(A1057=0,"",IF($A1057&lt;=$A$1,+IF(VLOOKUP($A1057,'Rashodi- plan-izvršenje'!$A$8:$M$1500,10,FALSE)&gt;0,VLOOKUP($A1057,'Rashodi- plan-izvršenje'!$A$8:$M$1500,10,FALSE),VLOOKUP($A1057,'Rashodi- plan-izvršenje'!$A$8:$M$1500,12,FALSE)),+IF($A1057&gt;$A$2,IF(VLOOKUP($A1057,'Neizmirene obaveze JLS'!$A$8:$M$1500,10,FALSE)&gt;0,VLOOKUP($A1057,'Neizmirene obaveze JLS'!$A$11:$M$1500,10,FALSE),VLOOKUP($A1057,'Neizmirene obaveze JLS'!$A$11:$M$1500,12,FALSE)),0)))</f>
        <v/>
      </c>
      <c r="N1057" s="87" t="str">
        <f>IF(A1057=0,"",IF($A1057&lt;=$A$1,+IF(VLOOKUP(A1057,'Rashodi- plan-izvršenje'!$A$8:$M$1500,10,FALSE)&gt;0,VLOOKUP(A1057,'Rashodi- plan-izvršenje'!$A$8:$M$1500,11,FALSE),VLOOKUP(A1057,'Rashodi- plan-izvršenje'!$A$8:$M$1500,13,FALSE)),+IF($A1057&gt;$A$2,IF(VLOOKUP($A1057,'Neizmirene obaveze JLS'!$A$8:$M$1500,10,FALSE)&gt;0,VLOOKUP($A1057,'Neizmirene obaveze JLS'!$A$11:$M$1500,11,FALSE),VLOOKUP($A1057,'Neizmirene obaveze JLS'!$A$11:$M$1500,13,FALSE)),0)))</f>
        <v/>
      </c>
      <c r="O1057" s="87" t="str">
        <f>IF(A1057=0,"",IF($A1057&lt;=$A$1,VALUE(+VLOOKUP($A1057,'Rashodi- plan-izvršenje'!$A$8:N$1500,'prenos-P-R-N'!O$1,FALSE)),IF($A1057&lt;=A$2,VALUE(VLOOKUP($A1057,'Prihodi- plan-izvršenje'!$A$8:$H$500,6,FALSE)),VALUE(VLOOKUP($A1057,'Neizmirene obaveze JLS'!$A$8:$N$500,O$1,FALSE)))))</f>
        <v/>
      </c>
      <c r="P1057" s="87" t="str">
        <f>IF(A1057=0,"",IF(A1057=0,0,IF(A1057&gt;A$2,'šifarnik K-izvor'!G$3,+IF(Q1057&lt;700,+'šifarnik K-izvor'!G$2,'šifarnik K-izvor'!G$1))))</f>
        <v/>
      </c>
      <c r="Q1057" s="87">
        <f>IF($A1057&lt;=$A$1,VALUE(+VLOOKUP($A1057,'Rashodi- plan-izvršenje'!$A$8:O$1500,'prenos-P-R-N'!Q$1,FALSE)),IF($A1057&lt;=$A$2,VLOOKUP($A1057,'Prihodi- plan-izvršenje'!$A$4:$H$500,4,FALSE),IF($A1057&lt;=$A$3,VLOOKUP(A1057,'Neizmirene obaveze JLS'!$A$11:O$500,Q$1,FALSE),"")))</f>
        <v>0</v>
      </c>
      <c r="R1057" s="88">
        <f>IF($A1057&lt;=$A$1,VALUE(+VLOOKUP($A1057,'Rashodi- plan-izvršenje'!$A$8:P$1500,'prenos-P-R-N'!R$1,FALSE)),IF($A1057&lt;=$A$2,VLOOKUP($A1057,'Prihodi- plan-izvršenje'!$A$4:$H$500,7,FALSE),""))</f>
        <v>0</v>
      </c>
      <c r="S1057" s="88">
        <f>IF(A1057=0,0,IF($A1057&lt;=$A$1,VALUE(+VLOOKUP($A1057,'Rashodi- plan-izvršenje'!$A$8:Q$1500,'prenos-P-R-N'!S$1,FALSE)),IF($A1057&lt;=$A$2,VLOOKUP($A1057,'Prihodi- plan-izvršenje'!$A$4:$H$500,8,FALSE),0)))</f>
        <v>0</v>
      </c>
      <c r="T1057" s="88" t="str">
        <f>IF($A1057&gt;$A$2,VLOOKUP($A1057,'Neizmirene obaveze JLS'!$A$11:R$500,R$1,FALSE),"")</f>
        <v/>
      </c>
      <c r="U1057" s="88">
        <f>IF($A1057&gt;$A$2,VLOOKUP($A1057,'Neizmirene obaveze JLS'!$A$11:S$500,S$1,FALSE),0)</f>
        <v>0</v>
      </c>
      <c r="V1057" s="88">
        <f t="shared" si="93"/>
        <v>0</v>
      </c>
      <c r="W1057" s="74"/>
      <c r="X1057" s="74"/>
      <c r="Y1057" s="74"/>
      <c r="Z1057" s="74"/>
      <c r="AA1057" s="74">
        <v>0</v>
      </c>
      <c r="AB1057" s="74">
        <v>0</v>
      </c>
    </row>
    <row r="1058" spans="1:28">
      <c r="A1058" s="89">
        <f>IF(AND(COUNTIF(A$1:A$3,"&gt;0")=1,MAX(A$8:A1057)&lt;A$1),A1057+1,IF(AND(COUNTIF(A$1:A$3,"&gt;0")=2,MAX(A$8:A1057)&lt;A$2),A1057+1,IF(AND(COUNTIF(A$1:A$3,"&gt;0")=3,MAX(A$8:A1057)&lt;A$3),A1057+1,0)))</f>
        <v>0</v>
      </c>
      <c r="B1058" s="89" t="str">
        <f t="shared" si="95"/>
        <v/>
      </c>
      <c r="C1058" s="89" t="str">
        <f t="shared" si="95"/>
        <v/>
      </c>
      <c r="D1058" s="87" t="str">
        <f>IF($A1058=0,"",IF($A1058&lt;=$A$1,+VLOOKUP($A1058,'Rashodi- plan-izvršenje'!$A$8:B$1500,'prenos-P-R-N'!D$1,FALSE),IF($A1058&gt;$A$2,+VLOOKUP($A1058,'Neizmirene obaveze JLS'!$A$11:B$500,'prenos-P-R-N'!D$1,FALSE),"")))</f>
        <v/>
      </c>
      <c r="E1058" s="87" t="str">
        <f>IF($A1058=0,"",IF($A1058&lt;=$A$1,+VLOOKUP($A1058,'Rashodi- plan-izvršenje'!$A$8:C$1500,'prenos-P-R-N'!E$1,FALSE),IF($A1058&gt;$A$2,+VLOOKUP($A1058,'Neizmirene obaveze JLS'!$A$11:C$500,'prenos-P-R-N'!E$1,FALSE),"")))</f>
        <v/>
      </c>
      <c r="F1058" s="87" t="str">
        <f>IF($A1058=0,"",IF($A1058&lt;=$A$1,+VLOOKUP($A1058,'Rashodi- plan-izvršenje'!$A$8:D$1500,'prenos-P-R-N'!F$1,FALSE),IF($A1058&gt;$A$2,+VLOOKUP($A1058,'Neizmirene obaveze JLS'!$A$11:D$500,'prenos-P-R-N'!F$1,FALSE),"")))</f>
        <v/>
      </c>
      <c r="G1058" s="87" t="str">
        <f>IF($A1058=0,"",IF($A1058&lt;=$A$1,+VLOOKUP($A1058,'Rashodi- plan-izvršenje'!$A$8:E$1500,'prenos-P-R-N'!G$1,FALSE),IF($A1058&gt;$A$2,+VLOOKUP($A1058,'Neizmirene obaveze JLS'!$A$11:E$500,'prenos-P-R-N'!G$1,FALSE),"")))</f>
        <v/>
      </c>
      <c r="H1058" s="87" t="str">
        <f>IF($A1058=0,"",IF($A1058&lt;=$A$1,+VLOOKUP($A1058,'Rashodi- plan-izvršenje'!$A$8:F$1500,'prenos-P-R-N'!H$1,FALSE),IF($A1058&gt;$A$2,+VLOOKUP($A1058,'Neizmirene obaveze JLS'!$A$11:F$500,'prenos-P-R-N'!H$1,FALSE),"")))</f>
        <v/>
      </c>
      <c r="I1058" s="87" t="str">
        <f>IF($A1058=0,"",IF($A1058&lt;=$A$1,+VLOOKUP($A1058,'Rashodi- plan-izvršenje'!$A$8:G$1500,'prenos-P-R-N'!I$1,FALSE),IF($A1058&gt;$A$2,+VLOOKUP($A1058,'Neizmirene obaveze JLS'!$A$11:G$500,'prenos-P-R-N'!I$1,FALSE),"")))</f>
        <v/>
      </c>
      <c r="J1058" s="87" t="str">
        <f>IF($A1058=0,"",IF($A1058&lt;=$A$1,+VLOOKUP($A1058,'Rashodi- plan-izvršenje'!$A$8:H$1500,'prenos-P-R-N'!J$1,FALSE),IF($A1058&gt;$A$2,+VLOOKUP($A1058,'Neizmirene obaveze JLS'!$A$11:H$500,'prenos-P-R-N'!J$1,FALSE),"")))</f>
        <v/>
      </c>
      <c r="K1058" s="87" t="str">
        <f>IF($A1058=0,"",IF($A1058&lt;=$A$1,+VLOOKUP($A1058,'Rashodi- plan-izvršenje'!$A$8:I$1500,'prenos-P-R-N'!K$1,FALSE),IF($A1058&gt;$A$2,+VLOOKUP($A1058,'Neizmirene obaveze JLS'!$A$11:I$500,'prenos-P-R-N'!K$1,FALSE),"")))</f>
        <v/>
      </c>
      <c r="L1058" t="str">
        <f>IF(A1058=0,"",IF(A1058&lt;=A$1,+IF(VLOOKUP(A1058,'Rashodi- plan-izvršenje'!A$8:J$1500,M$1,FALSE)&gt;0,"Програмска активност","Пројекат"),IF(A1058&gt;A$2,+IF(VLOOKUP(A1058,'Neizmirene obaveze JLS'!A$8:J$2008,M$1,FALSE)&gt;0,"Програмска активност","Пројекат"),"")))</f>
        <v/>
      </c>
      <c r="M1058" s="87" t="str">
        <f>IF(A1058=0,"",IF($A1058&lt;=$A$1,+IF(VLOOKUP($A1058,'Rashodi- plan-izvršenje'!$A$8:$M$1500,10,FALSE)&gt;0,VLOOKUP($A1058,'Rashodi- plan-izvršenje'!$A$8:$M$1500,10,FALSE),VLOOKUP($A1058,'Rashodi- plan-izvršenje'!$A$8:$M$1500,12,FALSE)),+IF($A1058&gt;$A$2,IF(VLOOKUP($A1058,'Neizmirene obaveze JLS'!$A$8:$M$1500,10,FALSE)&gt;0,VLOOKUP($A1058,'Neizmirene obaveze JLS'!$A$11:$M$1500,10,FALSE),VLOOKUP($A1058,'Neizmirene obaveze JLS'!$A$11:$M$1500,12,FALSE)),0)))</f>
        <v/>
      </c>
      <c r="N1058" s="87" t="str">
        <f>IF(A1058=0,"",IF($A1058&lt;=$A$1,+IF(VLOOKUP(A1058,'Rashodi- plan-izvršenje'!$A$8:$M$1500,10,FALSE)&gt;0,VLOOKUP(A1058,'Rashodi- plan-izvršenje'!$A$8:$M$1500,11,FALSE),VLOOKUP(A1058,'Rashodi- plan-izvršenje'!$A$8:$M$1500,13,FALSE)),+IF($A1058&gt;$A$2,IF(VLOOKUP($A1058,'Neizmirene obaveze JLS'!$A$8:$M$1500,10,FALSE)&gt;0,VLOOKUP($A1058,'Neizmirene obaveze JLS'!$A$11:$M$1500,11,FALSE),VLOOKUP($A1058,'Neizmirene obaveze JLS'!$A$11:$M$1500,13,FALSE)),0)))</f>
        <v/>
      </c>
      <c r="O1058" s="87" t="str">
        <f>IF(A1058=0,"",IF($A1058&lt;=$A$1,VALUE(+VLOOKUP($A1058,'Rashodi- plan-izvršenje'!$A$8:N$1500,'prenos-P-R-N'!O$1,FALSE)),IF($A1058&lt;=A$2,VALUE(VLOOKUP($A1058,'Prihodi- plan-izvršenje'!$A$8:$H$500,6,FALSE)),VALUE(VLOOKUP($A1058,'Neizmirene obaveze JLS'!$A$8:$N$500,O$1,FALSE)))))</f>
        <v/>
      </c>
      <c r="P1058" s="87" t="str">
        <f>IF(A1058=0,"",IF(A1058=0,0,IF(A1058&gt;A$2,'šifarnik K-izvor'!G$3,+IF(Q1058&lt;700,+'šifarnik K-izvor'!G$2,'šifarnik K-izvor'!G$1))))</f>
        <v/>
      </c>
      <c r="Q1058" s="87">
        <f>IF($A1058&lt;=$A$1,VALUE(+VLOOKUP($A1058,'Rashodi- plan-izvršenje'!$A$8:O$1500,'prenos-P-R-N'!Q$1,FALSE)),IF($A1058&lt;=$A$2,VLOOKUP($A1058,'Prihodi- plan-izvršenje'!$A$4:$H$500,4,FALSE),IF($A1058&lt;=$A$3,VLOOKUP(A1058,'Neizmirene obaveze JLS'!$A$11:O$500,Q$1,FALSE),"")))</f>
        <v>0</v>
      </c>
      <c r="R1058" s="88">
        <f>IF($A1058&lt;=$A$1,VALUE(+VLOOKUP($A1058,'Rashodi- plan-izvršenje'!$A$8:P$1500,'prenos-P-R-N'!R$1,FALSE)),IF($A1058&lt;=$A$2,VLOOKUP($A1058,'Prihodi- plan-izvršenje'!$A$4:$H$500,7,FALSE),""))</f>
        <v>0</v>
      </c>
      <c r="S1058" s="88">
        <f>IF(A1058=0,0,IF($A1058&lt;=$A$1,VALUE(+VLOOKUP($A1058,'Rashodi- plan-izvršenje'!$A$8:Q$1500,'prenos-P-R-N'!S$1,FALSE)),IF($A1058&lt;=$A$2,VLOOKUP($A1058,'Prihodi- plan-izvršenje'!$A$4:$H$500,8,FALSE),0)))</f>
        <v>0</v>
      </c>
      <c r="T1058" s="88" t="str">
        <f>IF($A1058&gt;$A$2,VLOOKUP($A1058,'Neizmirene obaveze JLS'!$A$11:R$500,R$1,FALSE),"")</f>
        <v/>
      </c>
      <c r="U1058" s="88">
        <f>IF($A1058&gt;$A$2,VLOOKUP($A1058,'Neizmirene obaveze JLS'!$A$11:S$500,S$1,FALSE),0)</f>
        <v>0</v>
      </c>
      <c r="V1058" s="88">
        <f t="shared" si="93"/>
        <v>0</v>
      </c>
      <c r="W1058" s="74"/>
      <c r="X1058" s="74"/>
      <c r="Y1058" s="74"/>
      <c r="Z1058" s="74"/>
      <c r="AA1058" s="74">
        <v>0</v>
      </c>
      <c r="AB1058" s="74">
        <v>0</v>
      </c>
    </row>
    <row r="1059" spans="1:28">
      <c r="A1059" s="89">
        <f>IF(AND(COUNTIF(A$1:A$3,"&gt;0")=1,MAX(A$8:A1058)&lt;A$1),A1058+1,IF(AND(COUNTIF(A$1:A$3,"&gt;0")=2,MAX(A$8:A1058)&lt;A$2),A1058+1,IF(AND(COUNTIF(A$1:A$3,"&gt;0")=3,MAX(A$8:A1058)&lt;A$3),A1058+1,0)))</f>
        <v>0</v>
      </c>
      <c r="B1059" s="89" t="str">
        <f t="shared" si="95"/>
        <v/>
      </c>
      <c r="C1059" s="89" t="str">
        <f t="shared" si="95"/>
        <v/>
      </c>
      <c r="D1059" s="87" t="str">
        <f>IF($A1059=0,"",IF($A1059&lt;=$A$1,+VLOOKUP($A1059,'Rashodi- plan-izvršenje'!$A$8:B$1500,'prenos-P-R-N'!D$1,FALSE),IF($A1059&gt;$A$2,+VLOOKUP($A1059,'Neizmirene obaveze JLS'!$A$11:B$500,'prenos-P-R-N'!D$1,FALSE),"")))</f>
        <v/>
      </c>
      <c r="E1059" s="87" t="str">
        <f>IF($A1059=0,"",IF($A1059&lt;=$A$1,+VLOOKUP($A1059,'Rashodi- plan-izvršenje'!$A$8:C$1500,'prenos-P-R-N'!E$1,FALSE),IF($A1059&gt;$A$2,+VLOOKUP($A1059,'Neizmirene obaveze JLS'!$A$11:C$500,'prenos-P-R-N'!E$1,FALSE),"")))</f>
        <v/>
      </c>
      <c r="F1059" s="87" t="str">
        <f>IF($A1059=0,"",IF($A1059&lt;=$A$1,+VLOOKUP($A1059,'Rashodi- plan-izvršenje'!$A$8:D$1500,'prenos-P-R-N'!F$1,FALSE),IF($A1059&gt;$A$2,+VLOOKUP($A1059,'Neizmirene obaveze JLS'!$A$11:D$500,'prenos-P-R-N'!F$1,FALSE),"")))</f>
        <v/>
      </c>
      <c r="G1059" s="87" t="str">
        <f>IF($A1059=0,"",IF($A1059&lt;=$A$1,+VLOOKUP($A1059,'Rashodi- plan-izvršenje'!$A$8:E$1500,'prenos-P-R-N'!G$1,FALSE),IF($A1059&gt;$A$2,+VLOOKUP($A1059,'Neizmirene obaveze JLS'!$A$11:E$500,'prenos-P-R-N'!G$1,FALSE),"")))</f>
        <v/>
      </c>
      <c r="H1059" s="87" t="str">
        <f>IF($A1059=0,"",IF($A1059&lt;=$A$1,+VLOOKUP($A1059,'Rashodi- plan-izvršenje'!$A$8:F$1500,'prenos-P-R-N'!H$1,FALSE),IF($A1059&gt;$A$2,+VLOOKUP($A1059,'Neizmirene obaveze JLS'!$A$11:F$500,'prenos-P-R-N'!H$1,FALSE),"")))</f>
        <v/>
      </c>
      <c r="I1059" s="87" t="str">
        <f>IF($A1059=0,"",IF($A1059&lt;=$A$1,+VLOOKUP($A1059,'Rashodi- plan-izvršenje'!$A$8:G$1500,'prenos-P-R-N'!I$1,FALSE),IF($A1059&gt;$A$2,+VLOOKUP($A1059,'Neizmirene obaveze JLS'!$A$11:G$500,'prenos-P-R-N'!I$1,FALSE),"")))</f>
        <v/>
      </c>
      <c r="J1059" s="87" t="str">
        <f>IF($A1059=0,"",IF($A1059&lt;=$A$1,+VLOOKUP($A1059,'Rashodi- plan-izvršenje'!$A$8:H$1500,'prenos-P-R-N'!J$1,FALSE),IF($A1059&gt;$A$2,+VLOOKUP($A1059,'Neizmirene obaveze JLS'!$A$11:H$500,'prenos-P-R-N'!J$1,FALSE),"")))</f>
        <v/>
      </c>
      <c r="K1059" s="87" t="str">
        <f>IF($A1059=0,"",IF($A1059&lt;=$A$1,+VLOOKUP($A1059,'Rashodi- plan-izvršenje'!$A$8:I$1500,'prenos-P-R-N'!K$1,FALSE),IF($A1059&gt;$A$2,+VLOOKUP($A1059,'Neizmirene obaveze JLS'!$A$11:I$500,'prenos-P-R-N'!K$1,FALSE),"")))</f>
        <v/>
      </c>
      <c r="L1059" t="str">
        <f>IF(A1059=0,"",IF(A1059&lt;=A$1,+IF(VLOOKUP(A1059,'Rashodi- plan-izvršenje'!A$8:J$1500,M$1,FALSE)&gt;0,"Програмска активност","Пројекат"),IF(A1059&gt;A$2,+IF(VLOOKUP(A1059,'Neizmirene obaveze JLS'!A$8:J$2008,M$1,FALSE)&gt;0,"Програмска активност","Пројекат"),"")))</f>
        <v/>
      </c>
      <c r="M1059" s="87" t="str">
        <f>IF(A1059=0,"",IF($A1059&lt;=$A$1,+IF(VLOOKUP($A1059,'Rashodi- plan-izvršenje'!$A$8:$M$1500,10,FALSE)&gt;0,VLOOKUP($A1059,'Rashodi- plan-izvršenje'!$A$8:$M$1500,10,FALSE),VLOOKUP($A1059,'Rashodi- plan-izvršenje'!$A$8:$M$1500,12,FALSE)),+IF($A1059&gt;$A$2,IF(VLOOKUP($A1059,'Neizmirene obaveze JLS'!$A$8:$M$1500,10,FALSE)&gt;0,VLOOKUP($A1059,'Neizmirene obaveze JLS'!$A$11:$M$1500,10,FALSE),VLOOKUP($A1059,'Neizmirene obaveze JLS'!$A$11:$M$1500,12,FALSE)),0)))</f>
        <v/>
      </c>
      <c r="N1059" s="87" t="str">
        <f>IF(A1059=0,"",IF($A1059&lt;=$A$1,+IF(VLOOKUP(A1059,'Rashodi- plan-izvršenje'!$A$8:$M$1500,10,FALSE)&gt;0,VLOOKUP(A1059,'Rashodi- plan-izvršenje'!$A$8:$M$1500,11,FALSE),VLOOKUP(A1059,'Rashodi- plan-izvršenje'!$A$8:$M$1500,13,FALSE)),+IF($A1059&gt;$A$2,IF(VLOOKUP($A1059,'Neizmirene obaveze JLS'!$A$8:$M$1500,10,FALSE)&gt;0,VLOOKUP($A1059,'Neizmirene obaveze JLS'!$A$11:$M$1500,11,FALSE),VLOOKUP($A1059,'Neizmirene obaveze JLS'!$A$11:$M$1500,13,FALSE)),0)))</f>
        <v/>
      </c>
      <c r="O1059" s="87" t="str">
        <f>IF(A1059=0,"",IF($A1059&lt;=$A$1,VALUE(+VLOOKUP($A1059,'Rashodi- plan-izvršenje'!$A$8:N$1500,'prenos-P-R-N'!O$1,FALSE)),IF($A1059&lt;=A$2,VALUE(VLOOKUP($A1059,'Prihodi- plan-izvršenje'!$A$8:$H$500,6,FALSE)),VALUE(VLOOKUP($A1059,'Neizmirene obaveze JLS'!$A$8:$N$500,O$1,FALSE)))))</f>
        <v/>
      </c>
      <c r="P1059" s="87" t="str">
        <f>IF(A1059=0,"",IF(A1059=0,0,IF(A1059&gt;A$2,'šifarnik K-izvor'!G$3,+IF(Q1059&lt;700,+'šifarnik K-izvor'!G$2,'šifarnik K-izvor'!G$1))))</f>
        <v/>
      </c>
      <c r="Q1059" s="87">
        <f>IF($A1059&lt;=$A$1,VALUE(+VLOOKUP($A1059,'Rashodi- plan-izvršenje'!$A$8:O$1500,'prenos-P-R-N'!Q$1,FALSE)),IF($A1059&lt;=$A$2,VLOOKUP($A1059,'Prihodi- plan-izvršenje'!$A$4:$H$500,4,FALSE),IF($A1059&lt;=$A$3,VLOOKUP(A1059,'Neizmirene obaveze JLS'!$A$11:O$500,Q$1,FALSE),"")))</f>
        <v>0</v>
      </c>
      <c r="R1059" s="88">
        <f>IF($A1059&lt;=$A$1,VALUE(+VLOOKUP($A1059,'Rashodi- plan-izvršenje'!$A$8:P$1500,'prenos-P-R-N'!R$1,FALSE)),IF($A1059&lt;=$A$2,VLOOKUP($A1059,'Prihodi- plan-izvršenje'!$A$4:$H$500,7,FALSE),""))</f>
        <v>0</v>
      </c>
      <c r="S1059" s="88">
        <f>IF(A1059=0,0,IF($A1059&lt;=$A$1,VALUE(+VLOOKUP($A1059,'Rashodi- plan-izvršenje'!$A$8:Q$1500,'prenos-P-R-N'!S$1,FALSE)),IF($A1059&lt;=$A$2,VLOOKUP($A1059,'Prihodi- plan-izvršenje'!$A$4:$H$500,8,FALSE),0)))</f>
        <v>0</v>
      </c>
      <c r="T1059" s="88" t="str">
        <f>IF($A1059&gt;$A$2,VLOOKUP($A1059,'Neizmirene obaveze JLS'!$A$11:R$500,R$1,FALSE),"")</f>
        <v/>
      </c>
      <c r="U1059" s="88">
        <f>IF($A1059&gt;$A$2,VLOOKUP($A1059,'Neizmirene obaveze JLS'!$A$11:S$500,S$1,FALSE),0)</f>
        <v>0</v>
      </c>
      <c r="V1059" s="88">
        <f t="shared" si="93"/>
        <v>0</v>
      </c>
      <c r="W1059" s="74"/>
      <c r="X1059" s="74"/>
      <c r="Y1059" s="74"/>
      <c r="Z1059" s="74"/>
      <c r="AA1059" s="74">
        <v>0</v>
      </c>
      <c r="AB1059" s="74">
        <v>0</v>
      </c>
    </row>
    <row r="1060" spans="1:28">
      <c r="A1060" s="89">
        <f>IF(AND(COUNTIF(A$1:A$3,"&gt;0")=1,MAX(A$8:A1059)&lt;A$1),A1059+1,IF(AND(COUNTIF(A$1:A$3,"&gt;0")=2,MAX(A$8:A1059)&lt;A$2),A1059+1,IF(AND(COUNTIF(A$1:A$3,"&gt;0")=3,MAX(A$8:A1059)&lt;A$3),A1059+1,0)))</f>
        <v>0</v>
      </c>
      <c r="B1060" s="89" t="str">
        <f t="shared" si="95"/>
        <v/>
      </c>
      <c r="C1060" s="89" t="str">
        <f t="shared" si="95"/>
        <v/>
      </c>
      <c r="D1060" s="87" t="str">
        <f>IF($A1060=0,"",IF($A1060&lt;=$A$1,+VLOOKUP($A1060,'Rashodi- plan-izvršenje'!$A$8:B$1500,'prenos-P-R-N'!D$1,FALSE),IF($A1060&gt;$A$2,+VLOOKUP($A1060,'Neizmirene obaveze JLS'!$A$11:B$500,'prenos-P-R-N'!D$1,FALSE),"")))</f>
        <v/>
      </c>
      <c r="E1060" s="87" t="str">
        <f>IF($A1060=0,"",IF($A1060&lt;=$A$1,+VLOOKUP($A1060,'Rashodi- plan-izvršenje'!$A$8:C$1500,'prenos-P-R-N'!E$1,FALSE),IF($A1060&gt;$A$2,+VLOOKUP($A1060,'Neizmirene obaveze JLS'!$A$11:C$500,'prenos-P-R-N'!E$1,FALSE),"")))</f>
        <v/>
      </c>
      <c r="F1060" s="87" t="str">
        <f>IF($A1060=0,"",IF($A1060&lt;=$A$1,+VLOOKUP($A1060,'Rashodi- plan-izvršenje'!$A$8:D$1500,'prenos-P-R-N'!F$1,FALSE),IF($A1060&gt;$A$2,+VLOOKUP($A1060,'Neizmirene obaveze JLS'!$A$11:D$500,'prenos-P-R-N'!F$1,FALSE),"")))</f>
        <v/>
      </c>
      <c r="G1060" s="87" t="str">
        <f>IF($A1060=0,"",IF($A1060&lt;=$A$1,+VLOOKUP($A1060,'Rashodi- plan-izvršenje'!$A$8:E$1500,'prenos-P-R-N'!G$1,FALSE),IF($A1060&gt;$A$2,+VLOOKUP($A1060,'Neizmirene obaveze JLS'!$A$11:E$500,'prenos-P-R-N'!G$1,FALSE),"")))</f>
        <v/>
      </c>
      <c r="H1060" s="87" t="str">
        <f>IF($A1060=0,"",IF($A1060&lt;=$A$1,+VLOOKUP($A1060,'Rashodi- plan-izvršenje'!$A$8:F$1500,'prenos-P-R-N'!H$1,FALSE),IF($A1060&gt;$A$2,+VLOOKUP($A1060,'Neizmirene obaveze JLS'!$A$11:F$500,'prenos-P-R-N'!H$1,FALSE),"")))</f>
        <v/>
      </c>
      <c r="I1060" s="87" t="str">
        <f>IF($A1060=0,"",IF($A1060&lt;=$A$1,+VLOOKUP($A1060,'Rashodi- plan-izvršenje'!$A$8:G$1500,'prenos-P-R-N'!I$1,FALSE),IF($A1060&gt;$A$2,+VLOOKUP($A1060,'Neizmirene obaveze JLS'!$A$11:G$500,'prenos-P-R-N'!I$1,FALSE),"")))</f>
        <v/>
      </c>
      <c r="J1060" s="87" t="str">
        <f>IF($A1060=0,"",IF($A1060&lt;=$A$1,+VLOOKUP($A1060,'Rashodi- plan-izvršenje'!$A$8:H$1500,'prenos-P-R-N'!J$1,FALSE),IF($A1060&gt;$A$2,+VLOOKUP($A1060,'Neizmirene obaveze JLS'!$A$11:H$500,'prenos-P-R-N'!J$1,FALSE),"")))</f>
        <v/>
      </c>
      <c r="K1060" s="87" t="str">
        <f>IF($A1060=0,"",IF($A1060&lt;=$A$1,+VLOOKUP($A1060,'Rashodi- plan-izvršenje'!$A$8:I$1500,'prenos-P-R-N'!K$1,FALSE),IF($A1060&gt;$A$2,+VLOOKUP($A1060,'Neizmirene obaveze JLS'!$A$11:I$500,'prenos-P-R-N'!K$1,FALSE),"")))</f>
        <v/>
      </c>
      <c r="L1060" t="str">
        <f>IF(A1060=0,"",IF(A1060&lt;=A$1,+IF(VLOOKUP(A1060,'Rashodi- plan-izvršenje'!A$8:J$1500,M$1,FALSE)&gt;0,"Програмска активност","Пројекат"),IF(A1060&gt;A$2,+IF(VLOOKUP(A1060,'Neizmirene obaveze JLS'!A$8:J$2008,M$1,FALSE)&gt;0,"Програмска активност","Пројекат"),"")))</f>
        <v/>
      </c>
      <c r="M1060" s="87" t="str">
        <f>IF(A1060=0,"",IF($A1060&lt;=$A$1,+IF(VLOOKUP($A1060,'Rashodi- plan-izvršenje'!$A$8:$M$1500,10,FALSE)&gt;0,VLOOKUP($A1060,'Rashodi- plan-izvršenje'!$A$8:$M$1500,10,FALSE),VLOOKUP($A1060,'Rashodi- plan-izvršenje'!$A$8:$M$1500,12,FALSE)),+IF($A1060&gt;$A$2,IF(VLOOKUP($A1060,'Neizmirene obaveze JLS'!$A$8:$M$1500,10,FALSE)&gt;0,VLOOKUP($A1060,'Neizmirene obaveze JLS'!$A$11:$M$1500,10,FALSE),VLOOKUP($A1060,'Neizmirene obaveze JLS'!$A$11:$M$1500,12,FALSE)),0)))</f>
        <v/>
      </c>
      <c r="N1060" s="87" t="str">
        <f>IF(A1060=0,"",IF($A1060&lt;=$A$1,+IF(VLOOKUP(A1060,'Rashodi- plan-izvršenje'!$A$8:$M$1500,10,FALSE)&gt;0,VLOOKUP(A1060,'Rashodi- plan-izvršenje'!$A$8:$M$1500,11,FALSE),VLOOKUP(A1060,'Rashodi- plan-izvršenje'!$A$8:$M$1500,13,FALSE)),+IF($A1060&gt;$A$2,IF(VLOOKUP($A1060,'Neizmirene obaveze JLS'!$A$8:$M$1500,10,FALSE)&gt;0,VLOOKUP($A1060,'Neizmirene obaveze JLS'!$A$11:$M$1500,11,FALSE),VLOOKUP($A1060,'Neizmirene obaveze JLS'!$A$11:$M$1500,13,FALSE)),0)))</f>
        <v/>
      </c>
      <c r="O1060" s="87" t="str">
        <f>IF(A1060=0,"",IF($A1060&lt;=$A$1,VALUE(+VLOOKUP($A1060,'Rashodi- plan-izvršenje'!$A$8:N$1500,'prenos-P-R-N'!O$1,FALSE)),IF($A1060&lt;=A$2,VALUE(VLOOKUP($A1060,'Prihodi- plan-izvršenje'!$A$8:$H$500,6,FALSE)),VALUE(VLOOKUP($A1060,'Neizmirene obaveze JLS'!$A$8:$N$500,O$1,FALSE)))))</f>
        <v/>
      </c>
      <c r="P1060" s="87" t="str">
        <f>IF(A1060=0,"",IF(A1060=0,0,IF(A1060&gt;A$2,'šifarnik K-izvor'!G$3,+IF(Q1060&lt;700,+'šifarnik K-izvor'!G$2,'šifarnik K-izvor'!G$1))))</f>
        <v/>
      </c>
      <c r="Q1060" s="87">
        <f>IF($A1060&lt;=$A$1,VALUE(+VLOOKUP($A1060,'Rashodi- plan-izvršenje'!$A$8:O$1500,'prenos-P-R-N'!Q$1,FALSE)),IF($A1060&lt;=$A$2,VLOOKUP($A1060,'Prihodi- plan-izvršenje'!$A$4:$H$500,4,FALSE),IF($A1060&lt;=$A$3,VLOOKUP(A1060,'Neizmirene obaveze JLS'!$A$11:O$500,Q$1,FALSE),"")))</f>
        <v>0</v>
      </c>
      <c r="R1060" s="88">
        <f>IF($A1060&lt;=$A$1,VALUE(+VLOOKUP($A1060,'Rashodi- plan-izvršenje'!$A$8:P$1500,'prenos-P-R-N'!R$1,FALSE)),IF($A1060&lt;=$A$2,VLOOKUP($A1060,'Prihodi- plan-izvršenje'!$A$4:$H$500,7,FALSE),""))</f>
        <v>0</v>
      </c>
      <c r="S1060" s="88">
        <f>IF(A1060=0,0,IF($A1060&lt;=$A$1,VALUE(+VLOOKUP($A1060,'Rashodi- plan-izvršenje'!$A$8:Q$1500,'prenos-P-R-N'!S$1,FALSE)),IF($A1060&lt;=$A$2,VLOOKUP($A1060,'Prihodi- plan-izvršenje'!$A$4:$H$500,8,FALSE),0)))</f>
        <v>0</v>
      </c>
      <c r="T1060" s="88" t="str">
        <f>IF($A1060&gt;$A$2,VLOOKUP($A1060,'Neizmirene obaveze JLS'!$A$11:R$500,R$1,FALSE),"")</f>
        <v/>
      </c>
      <c r="U1060" s="88">
        <f>IF($A1060&gt;$A$2,VLOOKUP($A1060,'Neizmirene obaveze JLS'!$A$11:S$500,S$1,FALSE),0)</f>
        <v>0</v>
      </c>
      <c r="V1060" s="88">
        <f t="shared" si="93"/>
        <v>0</v>
      </c>
      <c r="W1060" s="74"/>
      <c r="X1060" s="74"/>
      <c r="Y1060" s="74"/>
      <c r="Z1060" s="74"/>
      <c r="AA1060" s="74">
        <v>0</v>
      </c>
      <c r="AB1060" s="74">
        <v>0</v>
      </c>
    </row>
    <row r="1061" spans="1:28">
      <c r="A1061" s="89">
        <f>IF(AND(COUNTIF(A$1:A$3,"&gt;0")=1,MAX(A$8:A1060)&lt;A$1),A1060+1,IF(AND(COUNTIF(A$1:A$3,"&gt;0")=2,MAX(A$8:A1060)&lt;A$2),A1060+1,IF(AND(COUNTIF(A$1:A$3,"&gt;0")=3,MAX(A$8:A1060)&lt;A$3),A1060+1,0)))</f>
        <v>0</v>
      </c>
      <c r="B1061" s="89" t="str">
        <f t="shared" si="95"/>
        <v/>
      </c>
      <c r="C1061" s="89" t="str">
        <f t="shared" si="95"/>
        <v/>
      </c>
      <c r="D1061" s="87" t="str">
        <f>IF($A1061=0,"",IF($A1061&lt;=$A$1,+VLOOKUP($A1061,'Rashodi- plan-izvršenje'!$A$8:B$1500,'prenos-P-R-N'!D$1,FALSE),IF($A1061&gt;$A$2,+VLOOKUP($A1061,'Neizmirene obaveze JLS'!$A$11:B$500,'prenos-P-R-N'!D$1,FALSE),"")))</f>
        <v/>
      </c>
      <c r="E1061" s="87" t="str">
        <f>IF($A1061=0,"",IF($A1061&lt;=$A$1,+VLOOKUP($A1061,'Rashodi- plan-izvršenje'!$A$8:C$1500,'prenos-P-R-N'!E$1,FALSE),IF($A1061&gt;$A$2,+VLOOKUP($A1061,'Neizmirene obaveze JLS'!$A$11:C$500,'prenos-P-R-N'!E$1,FALSE),"")))</f>
        <v/>
      </c>
      <c r="F1061" s="87" t="str">
        <f>IF($A1061=0,"",IF($A1061&lt;=$A$1,+VLOOKUP($A1061,'Rashodi- plan-izvršenje'!$A$8:D$1500,'prenos-P-R-N'!F$1,FALSE),IF($A1061&gt;$A$2,+VLOOKUP($A1061,'Neizmirene obaveze JLS'!$A$11:D$500,'prenos-P-R-N'!F$1,FALSE),"")))</f>
        <v/>
      </c>
      <c r="G1061" s="87" t="str">
        <f>IF($A1061=0,"",IF($A1061&lt;=$A$1,+VLOOKUP($A1061,'Rashodi- plan-izvršenje'!$A$8:E$1500,'prenos-P-R-N'!G$1,FALSE),IF($A1061&gt;$A$2,+VLOOKUP($A1061,'Neizmirene obaveze JLS'!$A$11:E$500,'prenos-P-R-N'!G$1,FALSE),"")))</f>
        <v/>
      </c>
      <c r="H1061" s="87" t="str">
        <f>IF($A1061=0,"",IF($A1061&lt;=$A$1,+VLOOKUP($A1061,'Rashodi- plan-izvršenje'!$A$8:F$1500,'prenos-P-R-N'!H$1,FALSE),IF($A1061&gt;$A$2,+VLOOKUP($A1061,'Neizmirene obaveze JLS'!$A$11:F$500,'prenos-P-R-N'!H$1,FALSE),"")))</f>
        <v/>
      </c>
      <c r="I1061" s="87" t="str">
        <f>IF($A1061=0,"",IF($A1061&lt;=$A$1,+VLOOKUP($A1061,'Rashodi- plan-izvršenje'!$A$8:G$1500,'prenos-P-R-N'!I$1,FALSE),IF($A1061&gt;$A$2,+VLOOKUP($A1061,'Neizmirene obaveze JLS'!$A$11:G$500,'prenos-P-R-N'!I$1,FALSE),"")))</f>
        <v/>
      </c>
      <c r="J1061" s="87" t="str">
        <f>IF($A1061=0,"",IF($A1061&lt;=$A$1,+VLOOKUP($A1061,'Rashodi- plan-izvršenje'!$A$8:H$1500,'prenos-P-R-N'!J$1,FALSE),IF($A1061&gt;$A$2,+VLOOKUP($A1061,'Neizmirene obaveze JLS'!$A$11:H$500,'prenos-P-R-N'!J$1,FALSE),"")))</f>
        <v/>
      </c>
      <c r="K1061" s="87" t="str">
        <f>IF($A1061=0,"",IF($A1061&lt;=$A$1,+VLOOKUP($A1061,'Rashodi- plan-izvršenje'!$A$8:I$1500,'prenos-P-R-N'!K$1,FALSE),IF($A1061&gt;$A$2,+VLOOKUP($A1061,'Neizmirene obaveze JLS'!$A$11:I$500,'prenos-P-R-N'!K$1,FALSE),"")))</f>
        <v/>
      </c>
      <c r="L1061" t="str">
        <f>IF(A1061=0,"",IF(A1061&lt;=A$1,+IF(VLOOKUP(A1061,'Rashodi- plan-izvršenje'!A$8:J$1500,M$1,FALSE)&gt;0,"Програмска активност","Пројекат"),IF(A1061&gt;A$2,+IF(VLOOKUP(A1061,'Neizmirene obaveze JLS'!A$8:J$2008,M$1,FALSE)&gt;0,"Програмска активност","Пројекат"),"")))</f>
        <v/>
      </c>
      <c r="M1061" s="87" t="str">
        <f>IF(A1061=0,"",IF($A1061&lt;=$A$1,+IF(VLOOKUP($A1061,'Rashodi- plan-izvršenje'!$A$8:$M$1500,10,FALSE)&gt;0,VLOOKUP($A1061,'Rashodi- plan-izvršenje'!$A$8:$M$1500,10,FALSE),VLOOKUP($A1061,'Rashodi- plan-izvršenje'!$A$8:$M$1500,12,FALSE)),+IF($A1061&gt;$A$2,IF(VLOOKUP($A1061,'Neizmirene obaveze JLS'!$A$8:$M$1500,10,FALSE)&gt;0,VLOOKUP($A1061,'Neizmirene obaveze JLS'!$A$11:$M$1500,10,FALSE),VLOOKUP($A1061,'Neizmirene obaveze JLS'!$A$11:$M$1500,12,FALSE)),0)))</f>
        <v/>
      </c>
      <c r="N1061" s="87" t="str">
        <f>IF(A1061=0,"",IF($A1061&lt;=$A$1,+IF(VLOOKUP(A1061,'Rashodi- plan-izvršenje'!$A$8:$M$1500,10,FALSE)&gt;0,VLOOKUP(A1061,'Rashodi- plan-izvršenje'!$A$8:$M$1500,11,FALSE),VLOOKUP(A1061,'Rashodi- plan-izvršenje'!$A$8:$M$1500,13,FALSE)),+IF($A1061&gt;$A$2,IF(VLOOKUP($A1061,'Neizmirene obaveze JLS'!$A$8:$M$1500,10,FALSE)&gt;0,VLOOKUP($A1061,'Neizmirene obaveze JLS'!$A$11:$M$1500,11,FALSE),VLOOKUP($A1061,'Neizmirene obaveze JLS'!$A$11:$M$1500,13,FALSE)),0)))</f>
        <v/>
      </c>
      <c r="O1061" s="87" t="str">
        <f>IF(A1061=0,"",IF($A1061&lt;=$A$1,VALUE(+VLOOKUP($A1061,'Rashodi- plan-izvršenje'!$A$8:N$1500,'prenos-P-R-N'!O$1,FALSE)),IF($A1061&lt;=A$2,VALUE(VLOOKUP($A1061,'Prihodi- plan-izvršenje'!$A$8:$H$500,6,FALSE)),VALUE(VLOOKUP($A1061,'Neizmirene obaveze JLS'!$A$8:$N$500,O$1,FALSE)))))</f>
        <v/>
      </c>
      <c r="P1061" s="87" t="str">
        <f>IF(A1061=0,"",IF(A1061=0,0,IF(A1061&gt;A$2,'šifarnik K-izvor'!G$3,+IF(Q1061&lt;700,+'šifarnik K-izvor'!G$2,'šifarnik K-izvor'!G$1))))</f>
        <v/>
      </c>
      <c r="Q1061" s="87">
        <f>IF($A1061&lt;=$A$1,VALUE(+VLOOKUP($A1061,'Rashodi- plan-izvršenje'!$A$8:O$1500,'prenos-P-R-N'!Q$1,FALSE)),IF($A1061&lt;=$A$2,VLOOKUP($A1061,'Prihodi- plan-izvršenje'!$A$4:$H$500,4,FALSE),IF($A1061&lt;=$A$3,VLOOKUP(A1061,'Neizmirene obaveze JLS'!$A$11:O$500,Q$1,FALSE),"")))</f>
        <v>0</v>
      </c>
      <c r="R1061" s="88">
        <f>IF($A1061&lt;=$A$1,VALUE(+VLOOKUP($A1061,'Rashodi- plan-izvršenje'!$A$8:P$1500,'prenos-P-R-N'!R$1,FALSE)),IF($A1061&lt;=$A$2,VLOOKUP($A1061,'Prihodi- plan-izvršenje'!$A$4:$H$500,7,FALSE),""))</f>
        <v>0</v>
      </c>
      <c r="S1061" s="88">
        <f>IF(A1061=0,0,IF($A1061&lt;=$A$1,VALUE(+VLOOKUP($A1061,'Rashodi- plan-izvršenje'!$A$8:Q$1500,'prenos-P-R-N'!S$1,FALSE)),IF($A1061&lt;=$A$2,VLOOKUP($A1061,'Prihodi- plan-izvršenje'!$A$4:$H$500,8,FALSE),0)))</f>
        <v>0</v>
      </c>
      <c r="T1061" s="88" t="str">
        <f>IF($A1061&gt;$A$2,VLOOKUP($A1061,'Neizmirene obaveze JLS'!$A$11:R$500,R$1,FALSE),"")</f>
        <v/>
      </c>
      <c r="U1061" s="88">
        <f>IF($A1061&gt;$A$2,VLOOKUP($A1061,'Neizmirene obaveze JLS'!$A$11:S$500,S$1,FALSE),0)</f>
        <v>0</v>
      </c>
      <c r="V1061" s="88">
        <f t="shared" si="93"/>
        <v>0</v>
      </c>
      <c r="W1061" s="74"/>
      <c r="X1061" s="74"/>
      <c r="Y1061" s="74"/>
      <c r="Z1061" s="74"/>
      <c r="AA1061" s="74">
        <v>0</v>
      </c>
      <c r="AB1061" s="74">
        <v>0</v>
      </c>
    </row>
    <row r="1062" spans="1:28">
      <c r="A1062" s="89">
        <f>IF(AND(COUNTIF(A$1:A$3,"&gt;0")=1,MAX(A$8:A1061)&lt;A$1),A1061+1,IF(AND(COUNTIF(A$1:A$3,"&gt;0")=2,MAX(A$8:A1061)&lt;A$2),A1061+1,IF(AND(COUNTIF(A$1:A$3,"&gt;0")=3,MAX(A$8:A1061)&lt;A$3),A1061+1,0)))</f>
        <v>0</v>
      </c>
      <c r="B1062" s="89" t="str">
        <f t="shared" si="95"/>
        <v/>
      </c>
      <c r="C1062" s="89" t="str">
        <f t="shared" si="95"/>
        <v/>
      </c>
      <c r="D1062" s="87" t="str">
        <f>IF($A1062=0,"",IF($A1062&lt;=$A$1,+VLOOKUP($A1062,'Rashodi- plan-izvršenje'!$A$8:B$1500,'prenos-P-R-N'!D$1,FALSE),IF($A1062&gt;$A$2,+VLOOKUP($A1062,'Neizmirene obaveze JLS'!$A$11:B$500,'prenos-P-R-N'!D$1,FALSE),"")))</f>
        <v/>
      </c>
      <c r="E1062" s="87" t="str">
        <f>IF($A1062=0,"",IF($A1062&lt;=$A$1,+VLOOKUP($A1062,'Rashodi- plan-izvršenje'!$A$8:C$1500,'prenos-P-R-N'!E$1,FALSE),IF($A1062&gt;$A$2,+VLOOKUP($A1062,'Neizmirene obaveze JLS'!$A$11:C$500,'prenos-P-R-N'!E$1,FALSE),"")))</f>
        <v/>
      </c>
      <c r="F1062" s="87" t="str">
        <f>IF($A1062=0,"",IF($A1062&lt;=$A$1,+VLOOKUP($A1062,'Rashodi- plan-izvršenje'!$A$8:D$1500,'prenos-P-R-N'!F$1,FALSE),IF($A1062&gt;$A$2,+VLOOKUP($A1062,'Neizmirene obaveze JLS'!$A$11:D$500,'prenos-P-R-N'!F$1,FALSE),"")))</f>
        <v/>
      </c>
      <c r="G1062" s="87" t="str">
        <f>IF($A1062=0,"",IF($A1062&lt;=$A$1,+VLOOKUP($A1062,'Rashodi- plan-izvršenje'!$A$8:E$1500,'prenos-P-R-N'!G$1,FALSE),IF($A1062&gt;$A$2,+VLOOKUP($A1062,'Neizmirene obaveze JLS'!$A$11:E$500,'prenos-P-R-N'!G$1,FALSE),"")))</f>
        <v/>
      </c>
      <c r="H1062" s="87" t="str">
        <f>IF($A1062=0,"",IF($A1062&lt;=$A$1,+VLOOKUP($A1062,'Rashodi- plan-izvršenje'!$A$8:F$1500,'prenos-P-R-N'!H$1,FALSE),IF($A1062&gt;$A$2,+VLOOKUP($A1062,'Neizmirene obaveze JLS'!$A$11:F$500,'prenos-P-R-N'!H$1,FALSE),"")))</f>
        <v/>
      </c>
      <c r="I1062" s="87" t="str">
        <f>IF($A1062=0,"",IF($A1062&lt;=$A$1,+VLOOKUP($A1062,'Rashodi- plan-izvršenje'!$A$8:G$1500,'prenos-P-R-N'!I$1,FALSE),IF($A1062&gt;$A$2,+VLOOKUP($A1062,'Neizmirene obaveze JLS'!$A$11:G$500,'prenos-P-R-N'!I$1,FALSE),"")))</f>
        <v/>
      </c>
      <c r="J1062" s="87" t="str">
        <f>IF($A1062=0,"",IF($A1062&lt;=$A$1,+VLOOKUP($A1062,'Rashodi- plan-izvršenje'!$A$8:H$1500,'prenos-P-R-N'!J$1,FALSE),IF($A1062&gt;$A$2,+VLOOKUP($A1062,'Neizmirene obaveze JLS'!$A$11:H$500,'prenos-P-R-N'!J$1,FALSE),"")))</f>
        <v/>
      </c>
      <c r="K1062" s="87" t="str">
        <f>IF($A1062=0,"",IF($A1062&lt;=$A$1,+VLOOKUP($A1062,'Rashodi- plan-izvršenje'!$A$8:I$1500,'prenos-P-R-N'!K$1,FALSE),IF($A1062&gt;$A$2,+VLOOKUP($A1062,'Neizmirene obaveze JLS'!$A$11:I$500,'prenos-P-R-N'!K$1,FALSE),"")))</f>
        <v/>
      </c>
      <c r="L1062" t="str">
        <f>IF(A1062=0,"",IF(A1062&lt;=A$1,+IF(VLOOKUP(A1062,'Rashodi- plan-izvršenje'!A$8:J$1500,M$1,FALSE)&gt;0,"Програмска активност","Пројекат"),IF(A1062&gt;A$2,+IF(VLOOKUP(A1062,'Neizmirene obaveze JLS'!A$8:J$2008,M$1,FALSE)&gt;0,"Програмска активност","Пројекат"),"")))</f>
        <v/>
      </c>
      <c r="M1062" s="87" t="str">
        <f>IF(A1062=0,"",IF($A1062&lt;=$A$1,+IF(VLOOKUP($A1062,'Rashodi- plan-izvršenje'!$A$8:$M$1500,10,FALSE)&gt;0,VLOOKUP($A1062,'Rashodi- plan-izvršenje'!$A$8:$M$1500,10,FALSE),VLOOKUP($A1062,'Rashodi- plan-izvršenje'!$A$8:$M$1500,12,FALSE)),+IF($A1062&gt;$A$2,IF(VLOOKUP($A1062,'Neizmirene obaveze JLS'!$A$8:$M$1500,10,FALSE)&gt;0,VLOOKUP($A1062,'Neizmirene obaveze JLS'!$A$11:$M$1500,10,FALSE),VLOOKUP($A1062,'Neizmirene obaveze JLS'!$A$11:$M$1500,12,FALSE)),0)))</f>
        <v/>
      </c>
      <c r="N1062" s="87" t="str">
        <f>IF(A1062=0,"",IF($A1062&lt;=$A$1,+IF(VLOOKUP(A1062,'Rashodi- plan-izvršenje'!$A$8:$M$1500,10,FALSE)&gt;0,VLOOKUP(A1062,'Rashodi- plan-izvršenje'!$A$8:$M$1500,11,FALSE),VLOOKUP(A1062,'Rashodi- plan-izvršenje'!$A$8:$M$1500,13,FALSE)),+IF($A1062&gt;$A$2,IF(VLOOKUP($A1062,'Neizmirene obaveze JLS'!$A$8:$M$1500,10,FALSE)&gt;0,VLOOKUP($A1062,'Neizmirene obaveze JLS'!$A$11:$M$1500,11,FALSE),VLOOKUP($A1062,'Neizmirene obaveze JLS'!$A$11:$M$1500,13,FALSE)),0)))</f>
        <v/>
      </c>
      <c r="O1062" s="87" t="str">
        <f>IF(A1062=0,"",IF($A1062&lt;=$A$1,VALUE(+VLOOKUP($A1062,'Rashodi- plan-izvršenje'!$A$8:N$1500,'prenos-P-R-N'!O$1,FALSE)),IF($A1062&lt;=A$2,VALUE(VLOOKUP($A1062,'Prihodi- plan-izvršenje'!$A$8:$H$500,6,FALSE)),VALUE(VLOOKUP($A1062,'Neizmirene obaveze JLS'!$A$8:$N$500,O$1,FALSE)))))</f>
        <v/>
      </c>
      <c r="P1062" s="87" t="str">
        <f>IF(A1062=0,"",IF(A1062=0,0,IF(A1062&gt;A$2,'šifarnik K-izvor'!G$3,+IF(Q1062&lt;700,+'šifarnik K-izvor'!G$2,'šifarnik K-izvor'!G$1))))</f>
        <v/>
      </c>
      <c r="Q1062" s="87">
        <f>IF($A1062&lt;=$A$1,VALUE(+VLOOKUP($A1062,'Rashodi- plan-izvršenje'!$A$8:O$1500,'prenos-P-R-N'!Q$1,FALSE)),IF($A1062&lt;=$A$2,VLOOKUP($A1062,'Prihodi- plan-izvršenje'!$A$4:$H$500,4,FALSE),IF($A1062&lt;=$A$3,VLOOKUP(A1062,'Neizmirene obaveze JLS'!$A$11:O$500,Q$1,FALSE),"")))</f>
        <v>0</v>
      </c>
      <c r="R1062" s="88">
        <f>IF($A1062&lt;=$A$1,VALUE(+VLOOKUP($A1062,'Rashodi- plan-izvršenje'!$A$8:P$1500,'prenos-P-R-N'!R$1,FALSE)),IF($A1062&lt;=$A$2,VLOOKUP($A1062,'Prihodi- plan-izvršenje'!$A$4:$H$500,7,FALSE),""))</f>
        <v>0</v>
      </c>
      <c r="S1062" s="88">
        <f>IF(A1062=0,0,IF($A1062&lt;=$A$1,VALUE(+VLOOKUP($A1062,'Rashodi- plan-izvršenje'!$A$8:Q$1500,'prenos-P-R-N'!S$1,FALSE)),IF($A1062&lt;=$A$2,VLOOKUP($A1062,'Prihodi- plan-izvršenje'!$A$4:$H$500,8,FALSE),0)))</f>
        <v>0</v>
      </c>
      <c r="T1062" s="88" t="str">
        <f>IF($A1062&gt;$A$2,VLOOKUP($A1062,'Neizmirene obaveze JLS'!$A$11:R$500,R$1,FALSE),"")</f>
        <v/>
      </c>
      <c r="U1062" s="88">
        <f>IF($A1062&gt;$A$2,VLOOKUP($A1062,'Neizmirene obaveze JLS'!$A$11:S$500,S$1,FALSE),0)</f>
        <v>0</v>
      </c>
      <c r="V1062" s="88">
        <f t="shared" si="93"/>
        <v>0</v>
      </c>
      <c r="W1062" s="74"/>
      <c r="X1062" s="74"/>
      <c r="Y1062" s="74"/>
      <c r="Z1062" s="74"/>
      <c r="AA1062" s="74">
        <v>0</v>
      </c>
      <c r="AB1062" s="74">
        <v>0</v>
      </c>
    </row>
    <row r="1063" spans="1:28">
      <c r="A1063" s="89">
        <f>IF(AND(COUNTIF(A$1:A$3,"&gt;0")=1,MAX(A$8:A1062)&lt;A$1),A1062+1,IF(AND(COUNTIF(A$1:A$3,"&gt;0")=2,MAX(A$8:A1062)&lt;A$2),A1062+1,IF(AND(COUNTIF(A$1:A$3,"&gt;0")=3,MAX(A$8:A1062)&lt;A$3),A1062+1,0)))</f>
        <v>0</v>
      </c>
      <c r="B1063" s="89" t="str">
        <f t="shared" si="95"/>
        <v/>
      </c>
      <c r="C1063" s="89" t="str">
        <f t="shared" si="95"/>
        <v/>
      </c>
      <c r="D1063" s="87" t="str">
        <f>IF($A1063=0,"",IF($A1063&lt;=$A$1,+VLOOKUP($A1063,'Rashodi- plan-izvršenje'!$A$8:B$1500,'prenos-P-R-N'!D$1,FALSE),IF($A1063&gt;$A$2,+VLOOKUP($A1063,'Neizmirene obaveze JLS'!$A$11:B$500,'prenos-P-R-N'!D$1,FALSE),"")))</f>
        <v/>
      </c>
      <c r="E1063" s="87" t="str">
        <f>IF($A1063=0,"",IF($A1063&lt;=$A$1,+VLOOKUP($A1063,'Rashodi- plan-izvršenje'!$A$8:C$1500,'prenos-P-R-N'!E$1,FALSE),IF($A1063&gt;$A$2,+VLOOKUP($A1063,'Neizmirene obaveze JLS'!$A$11:C$500,'prenos-P-R-N'!E$1,FALSE),"")))</f>
        <v/>
      </c>
      <c r="F1063" s="87" t="str">
        <f>IF($A1063=0,"",IF($A1063&lt;=$A$1,+VLOOKUP($A1063,'Rashodi- plan-izvršenje'!$A$8:D$1500,'prenos-P-R-N'!F$1,FALSE),IF($A1063&gt;$A$2,+VLOOKUP($A1063,'Neizmirene obaveze JLS'!$A$11:D$500,'prenos-P-R-N'!F$1,FALSE),"")))</f>
        <v/>
      </c>
      <c r="G1063" s="87" t="str">
        <f>IF($A1063=0,"",IF($A1063&lt;=$A$1,+VLOOKUP($A1063,'Rashodi- plan-izvršenje'!$A$8:E$1500,'prenos-P-R-N'!G$1,FALSE),IF($A1063&gt;$A$2,+VLOOKUP($A1063,'Neizmirene obaveze JLS'!$A$11:E$500,'prenos-P-R-N'!G$1,FALSE),"")))</f>
        <v/>
      </c>
      <c r="H1063" s="87" t="str">
        <f>IF($A1063=0,"",IF($A1063&lt;=$A$1,+VLOOKUP($A1063,'Rashodi- plan-izvršenje'!$A$8:F$1500,'prenos-P-R-N'!H$1,FALSE),IF($A1063&gt;$A$2,+VLOOKUP($A1063,'Neizmirene obaveze JLS'!$A$11:F$500,'prenos-P-R-N'!H$1,FALSE),"")))</f>
        <v/>
      </c>
      <c r="I1063" s="87" t="str">
        <f>IF($A1063=0,"",IF($A1063&lt;=$A$1,+VLOOKUP($A1063,'Rashodi- plan-izvršenje'!$A$8:G$1500,'prenos-P-R-N'!I$1,FALSE),IF($A1063&gt;$A$2,+VLOOKUP($A1063,'Neizmirene obaveze JLS'!$A$11:G$500,'prenos-P-R-N'!I$1,FALSE),"")))</f>
        <v/>
      </c>
      <c r="J1063" s="87" t="str">
        <f>IF($A1063=0,"",IF($A1063&lt;=$A$1,+VLOOKUP($A1063,'Rashodi- plan-izvršenje'!$A$8:H$1500,'prenos-P-R-N'!J$1,FALSE),IF($A1063&gt;$A$2,+VLOOKUP($A1063,'Neizmirene obaveze JLS'!$A$11:H$500,'prenos-P-R-N'!J$1,FALSE),"")))</f>
        <v/>
      </c>
      <c r="K1063" s="87" t="str">
        <f>IF($A1063=0,"",IF($A1063&lt;=$A$1,+VLOOKUP($A1063,'Rashodi- plan-izvršenje'!$A$8:I$1500,'prenos-P-R-N'!K$1,FALSE),IF($A1063&gt;$A$2,+VLOOKUP($A1063,'Neizmirene obaveze JLS'!$A$11:I$500,'prenos-P-R-N'!K$1,FALSE),"")))</f>
        <v/>
      </c>
      <c r="L1063" t="str">
        <f>IF(A1063=0,"",IF(A1063&lt;=A$1,+IF(VLOOKUP(A1063,'Rashodi- plan-izvršenje'!A$8:J$1500,M$1,FALSE)&gt;0,"Програмска активност","Пројекат"),IF(A1063&gt;A$2,+IF(VLOOKUP(A1063,'Neizmirene obaveze JLS'!A$8:J$2008,M$1,FALSE)&gt;0,"Програмска активност","Пројекат"),"")))</f>
        <v/>
      </c>
      <c r="M1063" s="87" t="str">
        <f>IF(A1063=0,"",IF($A1063&lt;=$A$1,+IF(VLOOKUP($A1063,'Rashodi- plan-izvršenje'!$A$8:$M$1500,10,FALSE)&gt;0,VLOOKUP($A1063,'Rashodi- plan-izvršenje'!$A$8:$M$1500,10,FALSE),VLOOKUP($A1063,'Rashodi- plan-izvršenje'!$A$8:$M$1500,12,FALSE)),+IF($A1063&gt;$A$2,IF(VLOOKUP($A1063,'Neizmirene obaveze JLS'!$A$8:$M$1500,10,FALSE)&gt;0,VLOOKUP($A1063,'Neizmirene obaveze JLS'!$A$11:$M$1500,10,FALSE),VLOOKUP($A1063,'Neizmirene obaveze JLS'!$A$11:$M$1500,12,FALSE)),0)))</f>
        <v/>
      </c>
      <c r="N1063" s="87" t="str">
        <f>IF(A1063=0,"",IF($A1063&lt;=$A$1,+IF(VLOOKUP(A1063,'Rashodi- plan-izvršenje'!$A$8:$M$1500,10,FALSE)&gt;0,VLOOKUP(A1063,'Rashodi- plan-izvršenje'!$A$8:$M$1500,11,FALSE),VLOOKUP(A1063,'Rashodi- plan-izvršenje'!$A$8:$M$1500,13,FALSE)),+IF($A1063&gt;$A$2,IF(VLOOKUP($A1063,'Neizmirene obaveze JLS'!$A$8:$M$1500,10,FALSE)&gt;0,VLOOKUP($A1063,'Neizmirene obaveze JLS'!$A$11:$M$1500,11,FALSE),VLOOKUP($A1063,'Neizmirene obaveze JLS'!$A$11:$M$1500,13,FALSE)),0)))</f>
        <v/>
      </c>
      <c r="O1063" s="87" t="str">
        <f>IF(A1063=0,"",IF($A1063&lt;=$A$1,VALUE(+VLOOKUP($A1063,'Rashodi- plan-izvršenje'!$A$8:N$1500,'prenos-P-R-N'!O$1,FALSE)),IF($A1063&lt;=A$2,VALUE(VLOOKUP($A1063,'Prihodi- plan-izvršenje'!$A$8:$H$500,6,FALSE)),VALUE(VLOOKUP($A1063,'Neizmirene obaveze JLS'!$A$8:$N$500,O$1,FALSE)))))</f>
        <v/>
      </c>
      <c r="P1063" s="87" t="str">
        <f>IF(A1063=0,"",IF(A1063=0,0,IF(A1063&gt;A$2,'šifarnik K-izvor'!G$3,+IF(Q1063&lt;700,+'šifarnik K-izvor'!G$2,'šifarnik K-izvor'!G$1))))</f>
        <v/>
      </c>
      <c r="Q1063" s="87">
        <f>IF($A1063&lt;=$A$1,VALUE(+VLOOKUP($A1063,'Rashodi- plan-izvršenje'!$A$8:O$1500,'prenos-P-R-N'!Q$1,FALSE)),IF($A1063&lt;=$A$2,VLOOKUP($A1063,'Prihodi- plan-izvršenje'!$A$4:$H$500,4,FALSE),IF($A1063&lt;=$A$3,VLOOKUP(A1063,'Neizmirene obaveze JLS'!$A$11:O$500,Q$1,FALSE),"")))</f>
        <v>0</v>
      </c>
      <c r="R1063" s="88">
        <f>IF($A1063&lt;=$A$1,VALUE(+VLOOKUP($A1063,'Rashodi- plan-izvršenje'!$A$8:P$1500,'prenos-P-R-N'!R$1,FALSE)),IF($A1063&lt;=$A$2,VLOOKUP($A1063,'Prihodi- plan-izvršenje'!$A$4:$H$500,7,FALSE),""))</f>
        <v>0</v>
      </c>
      <c r="S1063" s="88">
        <f>IF(A1063=0,0,IF($A1063&lt;=$A$1,VALUE(+VLOOKUP($A1063,'Rashodi- plan-izvršenje'!$A$8:Q$1500,'prenos-P-R-N'!S$1,FALSE)),IF($A1063&lt;=$A$2,VLOOKUP($A1063,'Prihodi- plan-izvršenje'!$A$4:$H$500,8,FALSE),0)))</f>
        <v>0</v>
      </c>
      <c r="T1063" s="88" t="str">
        <f>IF($A1063&gt;$A$2,VLOOKUP($A1063,'Neizmirene obaveze JLS'!$A$11:R$500,R$1,FALSE),"")</f>
        <v/>
      </c>
      <c r="U1063" s="88">
        <f>IF($A1063&gt;$A$2,VLOOKUP($A1063,'Neizmirene obaveze JLS'!$A$11:S$500,S$1,FALSE),0)</f>
        <v>0</v>
      </c>
      <c r="V1063" s="88">
        <f t="shared" si="93"/>
        <v>0</v>
      </c>
      <c r="W1063" s="74"/>
      <c r="X1063" s="74"/>
      <c r="Y1063" s="74"/>
      <c r="Z1063" s="74"/>
      <c r="AA1063" s="74">
        <v>0</v>
      </c>
      <c r="AB1063" s="74">
        <v>0</v>
      </c>
    </row>
    <row r="1064" spans="1:28">
      <c r="A1064" s="89">
        <f>IF(AND(COUNTIF(A$1:A$3,"&gt;0")=1,MAX(A$8:A1063)&lt;A$1),A1063+1,IF(AND(COUNTIF(A$1:A$3,"&gt;0")=2,MAX(A$8:A1063)&lt;A$2),A1063+1,IF(AND(COUNTIF(A$1:A$3,"&gt;0")=3,MAX(A$8:A1063)&lt;A$3),A1063+1,0)))</f>
        <v>0</v>
      </c>
      <c r="B1064" s="89" t="str">
        <f t="shared" si="95"/>
        <v/>
      </c>
      <c r="C1064" s="89" t="str">
        <f t="shared" si="95"/>
        <v/>
      </c>
      <c r="D1064" s="87" t="str">
        <f>IF($A1064=0,"",IF($A1064&lt;=$A$1,+VLOOKUP($A1064,'Rashodi- plan-izvršenje'!$A$8:B$1500,'prenos-P-R-N'!D$1,FALSE),IF($A1064&gt;$A$2,+VLOOKUP($A1064,'Neizmirene obaveze JLS'!$A$11:B$500,'prenos-P-R-N'!D$1,FALSE),"")))</f>
        <v/>
      </c>
      <c r="E1064" s="87" t="str">
        <f>IF($A1064=0,"",IF($A1064&lt;=$A$1,+VLOOKUP($A1064,'Rashodi- plan-izvršenje'!$A$8:C$1500,'prenos-P-R-N'!E$1,FALSE),IF($A1064&gt;$A$2,+VLOOKUP($A1064,'Neizmirene obaveze JLS'!$A$11:C$500,'prenos-P-R-N'!E$1,FALSE),"")))</f>
        <v/>
      </c>
      <c r="F1064" s="87" t="str">
        <f>IF($A1064=0,"",IF($A1064&lt;=$A$1,+VLOOKUP($A1064,'Rashodi- plan-izvršenje'!$A$8:D$1500,'prenos-P-R-N'!F$1,FALSE),IF($A1064&gt;$A$2,+VLOOKUP($A1064,'Neizmirene obaveze JLS'!$A$11:D$500,'prenos-P-R-N'!F$1,FALSE),"")))</f>
        <v/>
      </c>
      <c r="G1064" s="87" t="str">
        <f>IF($A1064=0,"",IF($A1064&lt;=$A$1,+VLOOKUP($A1064,'Rashodi- plan-izvršenje'!$A$8:E$1500,'prenos-P-R-N'!G$1,FALSE),IF($A1064&gt;$A$2,+VLOOKUP($A1064,'Neizmirene obaveze JLS'!$A$11:E$500,'prenos-P-R-N'!G$1,FALSE),"")))</f>
        <v/>
      </c>
      <c r="H1064" s="87" t="str">
        <f>IF($A1064=0,"",IF($A1064&lt;=$A$1,+VLOOKUP($A1064,'Rashodi- plan-izvršenje'!$A$8:F$1500,'prenos-P-R-N'!H$1,FALSE),IF($A1064&gt;$A$2,+VLOOKUP($A1064,'Neizmirene obaveze JLS'!$A$11:F$500,'prenos-P-R-N'!H$1,FALSE),"")))</f>
        <v/>
      </c>
      <c r="I1064" s="87" t="str">
        <f>IF($A1064=0,"",IF($A1064&lt;=$A$1,+VLOOKUP($A1064,'Rashodi- plan-izvršenje'!$A$8:G$1500,'prenos-P-R-N'!I$1,FALSE),IF($A1064&gt;$A$2,+VLOOKUP($A1064,'Neizmirene obaveze JLS'!$A$11:G$500,'prenos-P-R-N'!I$1,FALSE),"")))</f>
        <v/>
      </c>
      <c r="J1064" s="87" t="str">
        <f>IF($A1064=0,"",IF($A1064&lt;=$A$1,+VLOOKUP($A1064,'Rashodi- plan-izvršenje'!$A$8:H$1500,'prenos-P-R-N'!J$1,FALSE),IF($A1064&gt;$A$2,+VLOOKUP($A1064,'Neizmirene obaveze JLS'!$A$11:H$500,'prenos-P-R-N'!J$1,FALSE),"")))</f>
        <v/>
      </c>
      <c r="K1064" s="87" t="str">
        <f>IF($A1064=0,"",IF($A1064&lt;=$A$1,+VLOOKUP($A1064,'Rashodi- plan-izvršenje'!$A$8:I$1500,'prenos-P-R-N'!K$1,FALSE),IF($A1064&gt;$A$2,+VLOOKUP($A1064,'Neizmirene obaveze JLS'!$A$11:I$500,'prenos-P-R-N'!K$1,FALSE),"")))</f>
        <v/>
      </c>
      <c r="L1064" t="str">
        <f>IF(A1064=0,"",IF(A1064&lt;=A$1,+IF(VLOOKUP(A1064,'Rashodi- plan-izvršenje'!A$8:J$1500,M$1,FALSE)&gt;0,"Програмска активност","Пројекат"),IF(A1064&gt;A$2,+IF(VLOOKUP(A1064,'Neizmirene obaveze JLS'!A$8:J$2008,M$1,FALSE)&gt;0,"Програмска активност","Пројекат"),"")))</f>
        <v/>
      </c>
      <c r="M1064" s="87" t="str">
        <f>IF(A1064=0,"",IF($A1064&lt;=$A$1,+IF(VLOOKUP($A1064,'Rashodi- plan-izvršenje'!$A$8:$M$1500,10,FALSE)&gt;0,VLOOKUP($A1064,'Rashodi- plan-izvršenje'!$A$8:$M$1500,10,FALSE),VLOOKUP($A1064,'Rashodi- plan-izvršenje'!$A$8:$M$1500,12,FALSE)),+IF($A1064&gt;$A$2,IF(VLOOKUP($A1064,'Neizmirene obaveze JLS'!$A$8:$M$1500,10,FALSE)&gt;0,VLOOKUP($A1064,'Neizmirene obaveze JLS'!$A$11:$M$1500,10,FALSE),VLOOKUP($A1064,'Neizmirene obaveze JLS'!$A$11:$M$1500,12,FALSE)),0)))</f>
        <v/>
      </c>
      <c r="N1064" s="87" t="str">
        <f>IF(A1064=0,"",IF($A1064&lt;=$A$1,+IF(VLOOKUP(A1064,'Rashodi- plan-izvršenje'!$A$8:$M$1500,10,FALSE)&gt;0,VLOOKUP(A1064,'Rashodi- plan-izvršenje'!$A$8:$M$1500,11,FALSE),VLOOKUP(A1064,'Rashodi- plan-izvršenje'!$A$8:$M$1500,13,FALSE)),+IF($A1064&gt;$A$2,IF(VLOOKUP($A1064,'Neizmirene obaveze JLS'!$A$8:$M$1500,10,FALSE)&gt;0,VLOOKUP($A1064,'Neizmirene obaveze JLS'!$A$11:$M$1500,11,FALSE),VLOOKUP($A1064,'Neizmirene obaveze JLS'!$A$11:$M$1500,13,FALSE)),0)))</f>
        <v/>
      </c>
      <c r="O1064" s="87" t="str">
        <f>IF(A1064=0,"",IF($A1064&lt;=$A$1,VALUE(+VLOOKUP($A1064,'Rashodi- plan-izvršenje'!$A$8:N$1500,'prenos-P-R-N'!O$1,FALSE)),IF($A1064&lt;=A$2,VALUE(VLOOKUP($A1064,'Prihodi- plan-izvršenje'!$A$8:$H$500,6,FALSE)),VALUE(VLOOKUP($A1064,'Neizmirene obaveze JLS'!$A$8:$N$500,O$1,FALSE)))))</f>
        <v/>
      </c>
      <c r="P1064" s="87" t="str">
        <f>IF(A1064=0,"",IF(A1064=0,0,IF(A1064&gt;A$2,'šifarnik K-izvor'!G$3,+IF(Q1064&lt;700,+'šifarnik K-izvor'!G$2,'šifarnik K-izvor'!G$1))))</f>
        <v/>
      </c>
      <c r="Q1064" s="87">
        <f>IF($A1064&lt;=$A$1,VALUE(+VLOOKUP($A1064,'Rashodi- plan-izvršenje'!$A$8:O$1500,'prenos-P-R-N'!Q$1,FALSE)),IF($A1064&lt;=$A$2,VLOOKUP($A1064,'Prihodi- plan-izvršenje'!$A$4:$H$500,4,FALSE),IF($A1064&lt;=$A$3,VLOOKUP(A1064,'Neizmirene obaveze JLS'!$A$11:O$500,Q$1,FALSE),"")))</f>
        <v>0</v>
      </c>
      <c r="R1064" s="88">
        <f>IF($A1064&lt;=$A$1,VALUE(+VLOOKUP($A1064,'Rashodi- plan-izvršenje'!$A$8:P$1500,'prenos-P-R-N'!R$1,FALSE)),IF($A1064&lt;=$A$2,VLOOKUP($A1064,'Prihodi- plan-izvršenje'!$A$4:$H$500,7,FALSE),""))</f>
        <v>0</v>
      </c>
      <c r="S1064" s="88">
        <f>IF(A1064=0,0,IF($A1064&lt;=$A$1,VALUE(+VLOOKUP($A1064,'Rashodi- plan-izvršenje'!$A$8:Q$1500,'prenos-P-R-N'!S$1,FALSE)),IF($A1064&lt;=$A$2,VLOOKUP($A1064,'Prihodi- plan-izvršenje'!$A$4:$H$500,8,FALSE),0)))</f>
        <v>0</v>
      </c>
      <c r="T1064" s="88" t="str">
        <f>IF($A1064&gt;$A$2,VLOOKUP($A1064,'Neizmirene obaveze JLS'!$A$11:R$500,R$1,FALSE),"")</f>
        <v/>
      </c>
      <c r="U1064" s="88">
        <f>IF($A1064&gt;$A$2,VLOOKUP($A1064,'Neizmirene obaveze JLS'!$A$11:S$500,S$1,FALSE),0)</f>
        <v>0</v>
      </c>
      <c r="V1064" s="88">
        <f t="shared" si="93"/>
        <v>0</v>
      </c>
      <c r="W1064" s="74"/>
      <c r="X1064" s="74"/>
      <c r="Y1064" s="74"/>
      <c r="Z1064" s="74"/>
      <c r="AA1064" s="74">
        <v>0</v>
      </c>
      <c r="AB1064" s="74">
        <v>0</v>
      </c>
    </row>
    <row r="1065" spans="1:28">
      <c r="A1065" s="89">
        <f>IF(AND(COUNTIF(A$1:A$3,"&gt;0")=1,MAX(A$8:A1064)&lt;A$1),A1064+1,IF(AND(COUNTIF(A$1:A$3,"&gt;0")=2,MAX(A$8:A1064)&lt;A$2),A1064+1,IF(AND(COUNTIF(A$1:A$3,"&gt;0")=3,MAX(A$8:A1064)&lt;A$3),A1064+1,0)))</f>
        <v>0</v>
      </c>
      <c r="B1065" s="89" t="str">
        <f t="shared" si="95"/>
        <v/>
      </c>
      <c r="C1065" s="89" t="str">
        <f t="shared" si="95"/>
        <v/>
      </c>
      <c r="D1065" s="87" t="str">
        <f>IF($A1065=0,"",IF($A1065&lt;=$A$1,+VLOOKUP($A1065,'Rashodi- plan-izvršenje'!$A$8:B$1500,'prenos-P-R-N'!D$1,FALSE),IF($A1065&gt;$A$2,+VLOOKUP($A1065,'Neizmirene obaveze JLS'!$A$11:B$500,'prenos-P-R-N'!D$1,FALSE),"")))</f>
        <v/>
      </c>
      <c r="E1065" s="87" t="str">
        <f>IF($A1065=0,"",IF($A1065&lt;=$A$1,+VLOOKUP($A1065,'Rashodi- plan-izvršenje'!$A$8:C$1500,'prenos-P-R-N'!E$1,FALSE),IF($A1065&gt;$A$2,+VLOOKUP($A1065,'Neizmirene obaveze JLS'!$A$11:C$500,'prenos-P-R-N'!E$1,FALSE),"")))</f>
        <v/>
      </c>
      <c r="F1065" s="87" t="str">
        <f>IF($A1065=0,"",IF($A1065&lt;=$A$1,+VLOOKUP($A1065,'Rashodi- plan-izvršenje'!$A$8:D$1500,'prenos-P-R-N'!F$1,FALSE),IF($A1065&gt;$A$2,+VLOOKUP($A1065,'Neizmirene obaveze JLS'!$A$11:D$500,'prenos-P-R-N'!F$1,FALSE),"")))</f>
        <v/>
      </c>
      <c r="G1065" s="87" t="str">
        <f>IF($A1065=0,"",IF($A1065&lt;=$A$1,+VLOOKUP($A1065,'Rashodi- plan-izvršenje'!$A$8:E$1500,'prenos-P-R-N'!G$1,FALSE),IF($A1065&gt;$A$2,+VLOOKUP($A1065,'Neizmirene obaveze JLS'!$A$11:E$500,'prenos-P-R-N'!G$1,FALSE),"")))</f>
        <v/>
      </c>
      <c r="H1065" s="87" t="str">
        <f>IF($A1065=0,"",IF($A1065&lt;=$A$1,+VLOOKUP($A1065,'Rashodi- plan-izvršenje'!$A$8:F$1500,'prenos-P-R-N'!H$1,FALSE),IF($A1065&gt;$A$2,+VLOOKUP($A1065,'Neizmirene obaveze JLS'!$A$11:F$500,'prenos-P-R-N'!H$1,FALSE),"")))</f>
        <v/>
      </c>
      <c r="I1065" s="87" t="str">
        <f>IF($A1065=0,"",IF($A1065&lt;=$A$1,+VLOOKUP($A1065,'Rashodi- plan-izvršenje'!$A$8:G$1500,'prenos-P-R-N'!I$1,FALSE),IF($A1065&gt;$A$2,+VLOOKUP($A1065,'Neizmirene obaveze JLS'!$A$11:G$500,'prenos-P-R-N'!I$1,FALSE),"")))</f>
        <v/>
      </c>
      <c r="J1065" s="87" t="str">
        <f>IF($A1065=0,"",IF($A1065&lt;=$A$1,+VLOOKUP($A1065,'Rashodi- plan-izvršenje'!$A$8:H$1500,'prenos-P-R-N'!J$1,FALSE),IF($A1065&gt;$A$2,+VLOOKUP($A1065,'Neizmirene obaveze JLS'!$A$11:H$500,'prenos-P-R-N'!J$1,FALSE),"")))</f>
        <v/>
      </c>
      <c r="K1065" s="87" t="str">
        <f>IF($A1065=0,"",IF($A1065&lt;=$A$1,+VLOOKUP($A1065,'Rashodi- plan-izvršenje'!$A$8:I$1500,'prenos-P-R-N'!K$1,FALSE),IF($A1065&gt;$A$2,+VLOOKUP($A1065,'Neizmirene obaveze JLS'!$A$11:I$500,'prenos-P-R-N'!K$1,FALSE),"")))</f>
        <v/>
      </c>
      <c r="L1065" t="str">
        <f>IF(A1065=0,"",IF(A1065&lt;=A$1,+IF(VLOOKUP(A1065,'Rashodi- plan-izvršenje'!A$8:J$1500,M$1,FALSE)&gt;0,"Програмска активност","Пројекат"),IF(A1065&gt;A$2,+IF(VLOOKUP(A1065,'Neizmirene obaveze JLS'!A$8:J$2008,M$1,FALSE)&gt;0,"Програмска активност","Пројекат"),"")))</f>
        <v/>
      </c>
      <c r="M1065" s="87" t="str">
        <f>IF(A1065=0,"",IF($A1065&lt;=$A$1,+IF(VLOOKUP($A1065,'Rashodi- plan-izvršenje'!$A$8:$M$1500,10,FALSE)&gt;0,VLOOKUP($A1065,'Rashodi- plan-izvršenje'!$A$8:$M$1500,10,FALSE),VLOOKUP($A1065,'Rashodi- plan-izvršenje'!$A$8:$M$1500,12,FALSE)),+IF($A1065&gt;$A$2,IF(VLOOKUP($A1065,'Neizmirene obaveze JLS'!$A$8:$M$1500,10,FALSE)&gt;0,VLOOKUP($A1065,'Neizmirene obaveze JLS'!$A$11:$M$1500,10,FALSE),VLOOKUP($A1065,'Neizmirene obaveze JLS'!$A$11:$M$1500,12,FALSE)),0)))</f>
        <v/>
      </c>
      <c r="N1065" s="87" t="str">
        <f>IF(A1065=0,"",IF($A1065&lt;=$A$1,+IF(VLOOKUP(A1065,'Rashodi- plan-izvršenje'!$A$8:$M$1500,10,FALSE)&gt;0,VLOOKUP(A1065,'Rashodi- plan-izvršenje'!$A$8:$M$1500,11,FALSE),VLOOKUP(A1065,'Rashodi- plan-izvršenje'!$A$8:$M$1500,13,FALSE)),+IF($A1065&gt;$A$2,IF(VLOOKUP($A1065,'Neizmirene obaveze JLS'!$A$8:$M$1500,10,FALSE)&gt;0,VLOOKUP($A1065,'Neizmirene obaveze JLS'!$A$11:$M$1500,11,FALSE),VLOOKUP($A1065,'Neizmirene obaveze JLS'!$A$11:$M$1500,13,FALSE)),0)))</f>
        <v/>
      </c>
      <c r="O1065" s="87" t="str">
        <f>IF(A1065=0,"",IF($A1065&lt;=$A$1,VALUE(+VLOOKUP($A1065,'Rashodi- plan-izvršenje'!$A$8:N$1500,'prenos-P-R-N'!O$1,FALSE)),IF($A1065&lt;=A$2,VALUE(VLOOKUP($A1065,'Prihodi- plan-izvršenje'!$A$8:$H$500,6,FALSE)),VALUE(VLOOKUP($A1065,'Neizmirene obaveze JLS'!$A$8:$N$500,O$1,FALSE)))))</f>
        <v/>
      </c>
      <c r="P1065" s="87" t="str">
        <f>IF(A1065=0,"",IF(A1065=0,0,IF(A1065&gt;A$2,'šifarnik K-izvor'!G$3,+IF(Q1065&lt;700,+'šifarnik K-izvor'!G$2,'šifarnik K-izvor'!G$1))))</f>
        <v/>
      </c>
      <c r="Q1065" s="87">
        <f>IF($A1065&lt;=$A$1,VALUE(+VLOOKUP($A1065,'Rashodi- plan-izvršenje'!$A$8:O$1500,'prenos-P-R-N'!Q$1,FALSE)),IF($A1065&lt;=$A$2,VLOOKUP($A1065,'Prihodi- plan-izvršenje'!$A$4:$H$500,4,FALSE),IF($A1065&lt;=$A$3,VLOOKUP(A1065,'Neizmirene obaveze JLS'!$A$11:O$500,Q$1,FALSE),"")))</f>
        <v>0</v>
      </c>
      <c r="R1065" s="88">
        <f>IF($A1065&lt;=$A$1,VALUE(+VLOOKUP($A1065,'Rashodi- plan-izvršenje'!$A$8:P$1500,'prenos-P-R-N'!R$1,FALSE)),IF($A1065&lt;=$A$2,VLOOKUP($A1065,'Prihodi- plan-izvršenje'!$A$4:$H$500,7,FALSE),""))</f>
        <v>0</v>
      </c>
      <c r="S1065" s="88">
        <f>IF(A1065=0,0,IF($A1065&lt;=$A$1,VALUE(+VLOOKUP($A1065,'Rashodi- plan-izvršenje'!$A$8:Q$1500,'prenos-P-R-N'!S$1,FALSE)),IF($A1065&lt;=$A$2,VLOOKUP($A1065,'Prihodi- plan-izvršenje'!$A$4:$H$500,8,FALSE),0)))</f>
        <v>0</v>
      </c>
      <c r="T1065" s="88" t="str">
        <f>IF($A1065&gt;$A$2,VLOOKUP($A1065,'Neizmirene obaveze JLS'!$A$11:R$500,R$1,FALSE),"")</f>
        <v/>
      </c>
      <c r="U1065" s="88">
        <f>IF($A1065&gt;$A$2,VLOOKUP($A1065,'Neizmirene obaveze JLS'!$A$11:S$500,S$1,FALSE),0)</f>
        <v>0</v>
      </c>
      <c r="V1065" s="88">
        <f t="shared" ref="V1065:V1128" si="96">IFERROR(+U1065+T1065,0)</f>
        <v>0</v>
      </c>
      <c r="W1065" s="74"/>
      <c r="X1065" s="74"/>
      <c r="Y1065" s="74"/>
      <c r="Z1065" s="74"/>
      <c r="AA1065" s="74">
        <v>0</v>
      </c>
      <c r="AB1065" s="74">
        <v>0</v>
      </c>
    </row>
    <row r="1066" spans="1:28">
      <c r="A1066" s="89">
        <f>IF(AND(COUNTIF(A$1:A$3,"&gt;0")=1,MAX(A$8:A1065)&lt;A$1),A1065+1,IF(AND(COUNTIF(A$1:A$3,"&gt;0")=2,MAX(A$8:A1065)&lt;A$2),A1065+1,IF(AND(COUNTIF(A$1:A$3,"&gt;0")=3,MAX(A$8:A1065)&lt;A$3),A1065+1,0)))</f>
        <v>0</v>
      </c>
      <c r="B1066" s="89" t="str">
        <f t="shared" ref="B1066:C1081" si="97">+IF($A1066&gt;0,B1065,"")</f>
        <v/>
      </c>
      <c r="C1066" s="89" t="str">
        <f t="shared" si="97"/>
        <v/>
      </c>
      <c r="D1066" s="87" t="str">
        <f>IF($A1066=0,"",IF($A1066&lt;=$A$1,+VLOOKUP($A1066,'Rashodi- plan-izvršenje'!$A$8:B$1500,'prenos-P-R-N'!D$1,FALSE),IF($A1066&gt;$A$2,+VLOOKUP($A1066,'Neizmirene obaveze JLS'!$A$11:B$500,'prenos-P-R-N'!D$1,FALSE),"")))</f>
        <v/>
      </c>
      <c r="E1066" s="87" t="str">
        <f>IF($A1066=0,"",IF($A1066&lt;=$A$1,+VLOOKUP($A1066,'Rashodi- plan-izvršenje'!$A$8:C$1500,'prenos-P-R-N'!E$1,FALSE),IF($A1066&gt;$A$2,+VLOOKUP($A1066,'Neizmirene obaveze JLS'!$A$11:C$500,'prenos-P-R-N'!E$1,FALSE),"")))</f>
        <v/>
      </c>
      <c r="F1066" s="87" t="str">
        <f>IF($A1066=0,"",IF($A1066&lt;=$A$1,+VLOOKUP($A1066,'Rashodi- plan-izvršenje'!$A$8:D$1500,'prenos-P-R-N'!F$1,FALSE),IF($A1066&gt;$A$2,+VLOOKUP($A1066,'Neizmirene obaveze JLS'!$A$11:D$500,'prenos-P-R-N'!F$1,FALSE),"")))</f>
        <v/>
      </c>
      <c r="G1066" s="87" t="str">
        <f>IF($A1066=0,"",IF($A1066&lt;=$A$1,+VLOOKUP($A1066,'Rashodi- plan-izvršenje'!$A$8:E$1500,'prenos-P-R-N'!G$1,FALSE),IF($A1066&gt;$A$2,+VLOOKUP($A1066,'Neizmirene obaveze JLS'!$A$11:E$500,'prenos-P-R-N'!G$1,FALSE),"")))</f>
        <v/>
      </c>
      <c r="H1066" s="87" t="str">
        <f>IF($A1066=0,"",IF($A1066&lt;=$A$1,+VLOOKUP($A1066,'Rashodi- plan-izvršenje'!$A$8:F$1500,'prenos-P-R-N'!H$1,FALSE),IF($A1066&gt;$A$2,+VLOOKUP($A1066,'Neizmirene obaveze JLS'!$A$11:F$500,'prenos-P-R-N'!H$1,FALSE),"")))</f>
        <v/>
      </c>
      <c r="I1066" s="87" t="str">
        <f>IF($A1066=0,"",IF($A1066&lt;=$A$1,+VLOOKUP($A1066,'Rashodi- plan-izvršenje'!$A$8:G$1500,'prenos-P-R-N'!I$1,FALSE),IF($A1066&gt;$A$2,+VLOOKUP($A1066,'Neizmirene obaveze JLS'!$A$11:G$500,'prenos-P-R-N'!I$1,FALSE),"")))</f>
        <v/>
      </c>
      <c r="J1066" s="87" t="str">
        <f>IF($A1066=0,"",IF($A1066&lt;=$A$1,+VLOOKUP($A1066,'Rashodi- plan-izvršenje'!$A$8:H$1500,'prenos-P-R-N'!J$1,FALSE),IF($A1066&gt;$A$2,+VLOOKUP($A1066,'Neizmirene obaveze JLS'!$A$11:H$500,'prenos-P-R-N'!J$1,FALSE),"")))</f>
        <v/>
      </c>
      <c r="K1066" s="87" t="str">
        <f>IF($A1066=0,"",IF($A1066&lt;=$A$1,+VLOOKUP($A1066,'Rashodi- plan-izvršenje'!$A$8:I$1500,'prenos-P-R-N'!K$1,FALSE),IF($A1066&gt;$A$2,+VLOOKUP($A1066,'Neizmirene obaveze JLS'!$A$11:I$500,'prenos-P-R-N'!K$1,FALSE),"")))</f>
        <v/>
      </c>
      <c r="L1066" t="str">
        <f>IF(A1066=0,"",IF(A1066&lt;=A$1,+IF(VLOOKUP(A1066,'Rashodi- plan-izvršenje'!A$8:J$1500,M$1,FALSE)&gt;0,"Програмска активност","Пројекат"),IF(A1066&gt;A$2,+IF(VLOOKUP(A1066,'Neizmirene obaveze JLS'!A$8:J$2008,M$1,FALSE)&gt;0,"Програмска активност","Пројекат"),"")))</f>
        <v/>
      </c>
      <c r="M1066" s="87" t="str">
        <f>IF(A1066=0,"",IF($A1066&lt;=$A$1,+IF(VLOOKUP($A1066,'Rashodi- plan-izvršenje'!$A$8:$M$1500,10,FALSE)&gt;0,VLOOKUP($A1066,'Rashodi- plan-izvršenje'!$A$8:$M$1500,10,FALSE),VLOOKUP($A1066,'Rashodi- plan-izvršenje'!$A$8:$M$1500,12,FALSE)),+IF($A1066&gt;$A$2,IF(VLOOKUP($A1066,'Neizmirene obaveze JLS'!$A$8:$M$1500,10,FALSE)&gt;0,VLOOKUP($A1066,'Neizmirene obaveze JLS'!$A$11:$M$1500,10,FALSE),VLOOKUP($A1066,'Neizmirene obaveze JLS'!$A$11:$M$1500,12,FALSE)),0)))</f>
        <v/>
      </c>
      <c r="N1066" s="87" t="str">
        <f>IF(A1066=0,"",IF($A1066&lt;=$A$1,+IF(VLOOKUP(A1066,'Rashodi- plan-izvršenje'!$A$8:$M$1500,10,FALSE)&gt;0,VLOOKUP(A1066,'Rashodi- plan-izvršenje'!$A$8:$M$1500,11,FALSE),VLOOKUP(A1066,'Rashodi- plan-izvršenje'!$A$8:$M$1500,13,FALSE)),+IF($A1066&gt;$A$2,IF(VLOOKUP($A1066,'Neizmirene obaveze JLS'!$A$8:$M$1500,10,FALSE)&gt;0,VLOOKUP($A1066,'Neizmirene obaveze JLS'!$A$11:$M$1500,11,FALSE),VLOOKUP($A1066,'Neizmirene obaveze JLS'!$A$11:$M$1500,13,FALSE)),0)))</f>
        <v/>
      </c>
      <c r="O1066" s="87" t="str">
        <f>IF(A1066=0,"",IF($A1066&lt;=$A$1,VALUE(+VLOOKUP($A1066,'Rashodi- plan-izvršenje'!$A$8:N$1500,'prenos-P-R-N'!O$1,FALSE)),IF($A1066&lt;=A$2,VALUE(VLOOKUP($A1066,'Prihodi- plan-izvršenje'!$A$8:$H$500,6,FALSE)),VALUE(VLOOKUP($A1066,'Neizmirene obaveze JLS'!$A$8:$N$500,O$1,FALSE)))))</f>
        <v/>
      </c>
      <c r="P1066" s="87" t="str">
        <f>IF(A1066=0,"",IF(A1066=0,0,IF(A1066&gt;A$2,'šifarnik K-izvor'!G$3,+IF(Q1066&lt;700,+'šifarnik K-izvor'!G$2,'šifarnik K-izvor'!G$1))))</f>
        <v/>
      </c>
      <c r="Q1066" s="87">
        <f>IF($A1066&lt;=$A$1,VALUE(+VLOOKUP($A1066,'Rashodi- plan-izvršenje'!$A$8:O$1500,'prenos-P-R-N'!Q$1,FALSE)),IF($A1066&lt;=$A$2,VLOOKUP($A1066,'Prihodi- plan-izvršenje'!$A$4:$H$500,4,FALSE),IF($A1066&lt;=$A$3,VLOOKUP(A1066,'Neizmirene obaveze JLS'!$A$11:O$500,Q$1,FALSE),"")))</f>
        <v>0</v>
      </c>
      <c r="R1066" s="88">
        <f>IF($A1066&lt;=$A$1,VALUE(+VLOOKUP($A1066,'Rashodi- plan-izvršenje'!$A$8:P$1500,'prenos-P-R-N'!R$1,FALSE)),IF($A1066&lt;=$A$2,VLOOKUP($A1066,'Prihodi- plan-izvršenje'!$A$4:$H$500,7,FALSE),""))</f>
        <v>0</v>
      </c>
      <c r="S1066" s="88">
        <f>IF(A1066=0,0,IF($A1066&lt;=$A$1,VALUE(+VLOOKUP($A1066,'Rashodi- plan-izvršenje'!$A$8:Q$1500,'prenos-P-R-N'!S$1,FALSE)),IF($A1066&lt;=$A$2,VLOOKUP($A1066,'Prihodi- plan-izvršenje'!$A$4:$H$500,8,FALSE),0)))</f>
        <v>0</v>
      </c>
      <c r="T1066" s="88" t="str">
        <f>IF($A1066&gt;$A$2,VLOOKUP($A1066,'Neizmirene obaveze JLS'!$A$11:R$500,R$1,FALSE),"")</f>
        <v/>
      </c>
      <c r="U1066" s="88">
        <f>IF($A1066&gt;$A$2,VLOOKUP($A1066,'Neizmirene obaveze JLS'!$A$11:S$500,S$1,FALSE),0)</f>
        <v>0</v>
      </c>
      <c r="V1066" s="88">
        <f t="shared" si="96"/>
        <v>0</v>
      </c>
      <c r="W1066" s="74"/>
      <c r="X1066" s="74"/>
      <c r="Y1066" s="74"/>
      <c r="Z1066" s="74"/>
      <c r="AA1066" s="74">
        <v>0</v>
      </c>
      <c r="AB1066" s="74">
        <v>0</v>
      </c>
    </row>
    <row r="1067" spans="1:28">
      <c r="A1067" s="89">
        <f>IF(AND(COUNTIF(A$1:A$3,"&gt;0")=1,MAX(A$8:A1066)&lt;A$1),A1066+1,IF(AND(COUNTIF(A$1:A$3,"&gt;0")=2,MAX(A$8:A1066)&lt;A$2),A1066+1,IF(AND(COUNTIF(A$1:A$3,"&gt;0")=3,MAX(A$8:A1066)&lt;A$3),A1066+1,0)))</f>
        <v>0</v>
      </c>
      <c r="B1067" s="89" t="str">
        <f t="shared" si="97"/>
        <v/>
      </c>
      <c r="C1067" s="89" t="str">
        <f t="shared" si="97"/>
        <v/>
      </c>
      <c r="D1067" s="87" t="str">
        <f>IF($A1067=0,"",IF($A1067&lt;=$A$1,+VLOOKUP($A1067,'Rashodi- plan-izvršenje'!$A$8:B$1500,'prenos-P-R-N'!D$1,FALSE),IF($A1067&gt;$A$2,+VLOOKUP($A1067,'Neizmirene obaveze JLS'!$A$11:B$500,'prenos-P-R-N'!D$1,FALSE),"")))</f>
        <v/>
      </c>
      <c r="E1067" s="87" t="str">
        <f>IF($A1067=0,"",IF($A1067&lt;=$A$1,+VLOOKUP($A1067,'Rashodi- plan-izvršenje'!$A$8:C$1500,'prenos-P-R-N'!E$1,FALSE),IF($A1067&gt;$A$2,+VLOOKUP($A1067,'Neizmirene obaveze JLS'!$A$11:C$500,'prenos-P-R-N'!E$1,FALSE),"")))</f>
        <v/>
      </c>
      <c r="F1067" s="87" t="str">
        <f>IF($A1067=0,"",IF($A1067&lt;=$A$1,+VLOOKUP($A1067,'Rashodi- plan-izvršenje'!$A$8:D$1500,'prenos-P-R-N'!F$1,FALSE),IF($A1067&gt;$A$2,+VLOOKUP($A1067,'Neizmirene obaveze JLS'!$A$11:D$500,'prenos-P-R-N'!F$1,FALSE),"")))</f>
        <v/>
      </c>
      <c r="G1067" s="87" t="str">
        <f>IF($A1067=0,"",IF($A1067&lt;=$A$1,+VLOOKUP($A1067,'Rashodi- plan-izvršenje'!$A$8:E$1500,'prenos-P-R-N'!G$1,FALSE),IF($A1067&gt;$A$2,+VLOOKUP($A1067,'Neizmirene obaveze JLS'!$A$11:E$500,'prenos-P-R-N'!G$1,FALSE),"")))</f>
        <v/>
      </c>
      <c r="H1067" s="87" t="str">
        <f>IF($A1067=0,"",IF($A1067&lt;=$A$1,+VLOOKUP($A1067,'Rashodi- plan-izvršenje'!$A$8:F$1500,'prenos-P-R-N'!H$1,FALSE),IF($A1067&gt;$A$2,+VLOOKUP($A1067,'Neizmirene obaveze JLS'!$A$11:F$500,'prenos-P-R-N'!H$1,FALSE),"")))</f>
        <v/>
      </c>
      <c r="I1067" s="87" t="str">
        <f>IF($A1067=0,"",IF($A1067&lt;=$A$1,+VLOOKUP($A1067,'Rashodi- plan-izvršenje'!$A$8:G$1500,'prenos-P-R-N'!I$1,FALSE),IF($A1067&gt;$A$2,+VLOOKUP($A1067,'Neizmirene obaveze JLS'!$A$11:G$500,'prenos-P-R-N'!I$1,FALSE),"")))</f>
        <v/>
      </c>
      <c r="J1067" s="87" t="str">
        <f>IF($A1067=0,"",IF($A1067&lt;=$A$1,+VLOOKUP($A1067,'Rashodi- plan-izvršenje'!$A$8:H$1500,'prenos-P-R-N'!J$1,FALSE),IF($A1067&gt;$A$2,+VLOOKUP($A1067,'Neizmirene obaveze JLS'!$A$11:H$500,'prenos-P-R-N'!J$1,FALSE),"")))</f>
        <v/>
      </c>
      <c r="K1067" s="87" t="str">
        <f>IF($A1067=0,"",IF($A1067&lt;=$A$1,+VLOOKUP($A1067,'Rashodi- plan-izvršenje'!$A$8:I$1500,'prenos-P-R-N'!K$1,FALSE),IF($A1067&gt;$A$2,+VLOOKUP($A1067,'Neizmirene obaveze JLS'!$A$11:I$500,'prenos-P-R-N'!K$1,FALSE),"")))</f>
        <v/>
      </c>
      <c r="L1067" t="str">
        <f>IF(A1067=0,"",IF(A1067&lt;=A$1,+IF(VLOOKUP(A1067,'Rashodi- plan-izvršenje'!A$8:J$1500,M$1,FALSE)&gt;0,"Програмска активност","Пројекат"),IF(A1067&gt;A$2,+IF(VLOOKUP(A1067,'Neizmirene obaveze JLS'!A$8:J$2008,M$1,FALSE)&gt;0,"Програмска активност","Пројекат"),"")))</f>
        <v/>
      </c>
      <c r="M1067" s="87" t="str">
        <f>IF(A1067=0,"",IF($A1067&lt;=$A$1,+IF(VLOOKUP($A1067,'Rashodi- plan-izvršenje'!$A$8:$M$1500,10,FALSE)&gt;0,VLOOKUP($A1067,'Rashodi- plan-izvršenje'!$A$8:$M$1500,10,FALSE),VLOOKUP($A1067,'Rashodi- plan-izvršenje'!$A$8:$M$1500,12,FALSE)),+IF($A1067&gt;$A$2,IF(VLOOKUP($A1067,'Neizmirene obaveze JLS'!$A$8:$M$1500,10,FALSE)&gt;0,VLOOKUP($A1067,'Neizmirene obaveze JLS'!$A$11:$M$1500,10,FALSE),VLOOKUP($A1067,'Neizmirene obaveze JLS'!$A$11:$M$1500,12,FALSE)),0)))</f>
        <v/>
      </c>
      <c r="N1067" s="87" t="str">
        <f>IF(A1067=0,"",IF($A1067&lt;=$A$1,+IF(VLOOKUP(A1067,'Rashodi- plan-izvršenje'!$A$8:$M$1500,10,FALSE)&gt;0,VLOOKUP(A1067,'Rashodi- plan-izvršenje'!$A$8:$M$1500,11,FALSE),VLOOKUP(A1067,'Rashodi- plan-izvršenje'!$A$8:$M$1500,13,FALSE)),+IF($A1067&gt;$A$2,IF(VLOOKUP($A1067,'Neizmirene obaveze JLS'!$A$8:$M$1500,10,FALSE)&gt;0,VLOOKUP($A1067,'Neizmirene obaveze JLS'!$A$11:$M$1500,11,FALSE),VLOOKUP($A1067,'Neizmirene obaveze JLS'!$A$11:$M$1500,13,FALSE)),0)))</f>
        <v/>
      </c>
      <c r="O1067" s="87" t="str">
        <f>IF(A1067=0,"",IF($A1067&lt;=$A$1,VALUE(+VLOOKUP($A1067,'Rashodi- plan-izvršenje'!$A$8:N$1500,'prenos-P-R-N'!O$1,FALSE)),IF($A1067&lt;=A$2,VALUE(VLOOKUP($A1067,'Prihodi- plan-izvršenje'!$A$8:$H$500,6,FALSE)),VALUE(VLOOKUP($A1067,'Neizmirene obaveze JLS'!$A$8:$N$500,O$1,FALSE)))))</f>
        <v/>
      </c>
      <c r="P1067" s="87" t="str">
        <f>IF(A1067=0,"",IF(A1067=0,0,IF(A1067&gt;A$2,'šifarnik K-izvor'!G$3,+IF(Q1067&lt;700,+'šifarnik K-izvor'!G$2,'šifarnik K-izvor'!G$1))))</f>
        <v/>
      </c>
      <c r="Q1067" s="87">
        <f>IF($A1067&lt;=$A$1,VALUE(+VLOOKUP($A1067,'Rashodi- plan-izvršenje'!$A$8:O$1500,'prenos-P-R-N'!Q$1,FALSE)),IF($A1067&lt;=$A$2,VLOOKUP($A1067,'Prihodi- plan-izvršenje'!$A$4:$H$500,4,FALSE),IF($A1067&lt;=$A$3,VLOOKUP(A1067,'Neizmirene obaveze JLS'!$A$11:O$500,Q$1,FALSE),"")))</f>
        <v>0</v>
      </c>
      <c r="R1067" s="88">
        <f>IF($A1067&lt;=$A$1,VALUE(+VLOOKUP($A1067,'Rashodi- plan-izvršenje'!$A$8:P$1500,'prenos-P-R-N'!R$1,FALSE)),IF($A1067&lt;=$A$2,VLOOKUP($A1067,'Prihodi- plan-izvršenje'!$A$4:$H$500,7,FALSE),""))</f>
        <v>0</v>
      </c>
      <c r="S1067" s="88">
        <f>IF(A1067=0,0,IF($A1067&lt;=$A$1,VALUE(+VLOOKUP($A1067,'Rashodi- plan-izvršenje'!$A$8:Q$1500,'prenos-P-R-N'!S$1,FALSE)),IF($A1067&lt;=$A$2,VLOOKUP($A1067,'Prihodi- plan-izvršenje'!$A$4:$H$500,8,FALSE),0)))</f>
        <v>0</v>
      </c>
      <c r="T1067" s="88" t="str">
        <f>IF($A1067&gt;$A$2,VLOOKUP($A1067,'Neizmirene obaveze JLS'!$A$11:R$500,R$1,FALSE),"")</f>
        <v/>
      </c>
      <c r="U1067" s="88">
        <f>IF($A1067&gt;$A$2,VLOOKUP($A1067,'Neizmirene obaveze JLS'!$A$11:S$500,S$1,FALSE),0)</f>
        <v>0</v>
      </c>
      <c r="V1067" s="88">
        <f t="shared" si="96"/>
        <v>0</v>
      </c>
      <c r="W1067" s="74"/>
      <c r="X1067" s="74"/>
      <c r="Y1067" s="74"/>
      <c r="Z1067" s="74"/>
      <c r="AA1067" s="74">
        <v>0</v>
      </c>
      <c r="AB1067" s="74">
        <v>0</v>
      </c>
    </row>
    <row r="1068" spans="1:28">
      <c r="A1068" s="89">
        <f>IF(AND(COUNTIF(A$1:A$3,"&gt;0")=1,MAX(A$8:A1067)&lt;A$1),A1067+1,IF(AND(COUNTIF(A$1:A$3,"&gt;0")=2,MAX(A$8:A1067)&lt;A$2),A1067+1,IF(AND(COUNTIF(A$1:A$3,"&gt;0")=3,MAX(A$8:A1067)&lt;A$3),A1067+1,0)))</f>
        <v>0</v>
      </c>
      <c r="B1068" s="89" t="str">
        <f t="shared" si="97"/>
        <v/>
      </c>
      <c r="C1068" s="89" t="str">
        <f t="shared" si="97"/>
        <v/>
      </c>
      <c r="D1068" s="87" t="str">
        <f>IF($A1068=0,"",IF($A1068&lt;=$A$1,+VLOOKUP($A1068,'Rashodi- plan-izvršenje'!$A$8:B$1500,'prenos-P-R-N'!D$1,FALSE),IF($A1068&gt;$A$2,+VLOOKUP($A1068,'Neizmirene obaveze JLS'!$A$11:B$500,'prenos-P-R-N'!D$1,FALSE),"")))</f>
        <v/>
      </c>
      <c r="E1068" s="87" t="str">
        <f>IF($A1068=0,"",IF($A1068&lt;=$A$1,+VLOOKUP($A1068,'Rashodi- plan-izvršenje'!$A$8:C$1500,'prenos-P-R-N'!E$1,FALSE),IF($A1068&gt;$A$2,+VLOOKUP($A1068,'Neizmirene obaveze JLS'!$A$11:C$500,'prenos-P-R-N'!E$1,FALSE),"")))</f>
        <v/>
      </c>
      <c r="F1068" s="87" t="str">
        <f>IF($A1068=0,"",IF($A1068&lt;=$A$1,+VLOOKUP($A1068,'Rashodi- plan-izvršenje'!$A$8:D$1500,'prenos-P-R-N'!F$1,FALSE),IF($A1068&gt;$A$2,+VLOOKUP($A1068,'Neizmirene obaveze JLS'!$A$11:D$500,'prenos-P-R-N'!F$1,FALSE),"")))</f>
        <v/>
      </c>
      <c r="G1068" s="87" t="str">
        <f>IF($A1068=0,"",IF($A1068&lt;=$A$1,+VLOOKUP($A1068,'Rashodi- plan-izvršenje'!$A$8:E$1500,'prenos-P-R-N'!G$1,FALSE),IF($A1068&gt;$A$2,+VLOOKUP($A1068,'Neizmirene obaveze JLS'!$A$11:E$500,'prenos-P-R-N'!G$1,FALSE),"")))</f>
        <v/>
      </c>
      <c r="H1068" s="87" t="str">
        <f>IF($A1068=0,"",IF($A1068&lt;=$A$1,+VLOOKUP($A1068,'Rashodi- plan-izvršenje'!$A$8:F$1500,'prenos-P-R-N'!H$1,FALSE),IF($A1068&gt;$A$2,+VLOOKUP($A1068,'Neizmirene obaveze JLS'!$A$11:F$500,'prenos-P-R-N'!H$1,FALSE),"")))</f>
        <v/>
      </c>
      <c r="I1068" s="87" t="str">
        <f>IF($A1068=0,"",IF($A1068&lt;=$A$1,+VLOOKUP($A1068,'Rashodi- plan-izvršenje'!$A$8:G$1500,'prenos-P-R-N'!I$1,FALSE),IF($A1068&gt;$A$2,+VLOOKUP($A1068,'Neizmirene obaveze JLS'!$A$11:G$500,'prenos-P-R-N'!I$1,FALSE),"")))</f>
        <v/>
      </c>
      <c r="J1068" s="87" t="str">
        <f>IF($A1068=0,"",IF($A1068&lt;=$A$1,+VLOOKUP($A1068,'Rashodi- plan-izvršenje'!$A$8:H$1500,'prenos-P-R-N'!J$1,FALSE),IF($A1068&gt;$A$2,+VLOOKUP($A1068,'Neizmirene obaveze JLS'!$A$11:H$500,'prenos-P-R-N'!J$1,FALSE),"")))</f>
        <v/>
      </c>
      <c r="K1068" s="87" t="str">
        <f>IF($A1068=0,"",IF($A1068&lt;=$A$1,+VLOOKUP($A1068,'Rashodi- plan-izvršenje'!$A$8:I$1500,'prenos-P-R-N'!K$1,FALSE),IF($A1068&gt;$A$2,+VLOOKUP($A1068,'Neizmirene obaveze JLS'!$A$11:I$500,'prenos-P-R-N'!K$1,FALSE),"")))</f>
        <v/>
      </c>
      <c r="L1068" t="str">
        <f>IF(A1068=0,"",IF(A1068&lt;=A$1,+IF(VLOOKUP(A1068,'Rashodi- plan-izvršenje'!A$8:J$1500,M$1,FALSE)&gt;0,"Програмска активност","Пројекат"),IF(A1068&gt;A$2,+IF(VLOOKUP(A1068,'Neizmirene obaveze JLS'!A$8:J$2008,M$1,FALSE)&gt;0,"Програмска активност","Пројекат"),"")))</f>
        <v/>
      </c>
      <c r="M1068" s="87" t="str">
        <f>IF(A1068=0,"",IF($A1068&lt;=$A$1,+IF(VLOOKUP($A1068,'Rashodi- plan-izvršenje'!$A$8:$M$1500,10,FALSE)&gt;0,VLOOKUP($A1068,'Rashodi- plan-izvršenje'!$A$8:$M$1500,10,FALSE),VLOOKUP($A1068,'Rashodi- plan-izvršenje'!$A$8:$M$1500,12,FALSE)),+IF($A1068&gt;$A$2,IF(VLOOKUP($A1068,'Neizmirene obaveze JLS'!$A$8:$M$1500,10,FALSE)&gt;0,VLOOKUP($A1068,'Neizmirene obaveze JLS'!$A$11:$M$1500,10,FALSE),VLOOKUP($A1068,'Neizmirene obaveze JLS'!$A$11:$M$1500,12,FALSE)),0)))</f>
        <v/>
      </c>
      <c r="N1068" s="87" t="str">
        <f>IF(A1068=0,"",IF($A1068&lt;=$A$1,+IF(VLOOKUP(A1068,'Rashodi- plan-izvršenje'!$A$8:$M$1500,10,FALSE)&gt;0,VLOOKUP(A1068,'Rashodi- plan-izvršenje'!$A$8:$M$1500,11,FALSE),VLOOKUP(A1068,'Rashodi- plan-izvršenje'!$A$8:$M$1500,13,FALSE)),+IF($A1068&gt;$A$2,IF(VLOOKUP($A1068,'Neizmirene obaveze JLS'!$A$8:$M$1500,10,FALSE)&gt;0,VLOOKUP($A1068,'Neizmirene obaveze JLS'!$A$11:$M$1500,11,FALSE),VLOOKUP($A1068,'Neizmirene obaveze JLS'!$A$11:$M$1500,13,FALSE)),0)))</f>
        <v/>
      </c>
      <c r="O1068" s="87" t="str">
        <f>IF(A1068=0,"",IF($A1068&lt;=$A$1,VALUE(+VLOOKUP($A1068,'Rashodi- plan-izvršenje'!$A$8:N$1500,'prenos-P-R-N'!O$1,FALSE)),IF($A1068&lt;=A$2,VALUE(VLOOKUP($A1068,'Prihodi- plan-izvršenje'!$A$8:$H$500,6,FALSE)),VALUE(VLOOKUP($A1068,'Neizmirene obaveze JLS'!$A$8:$N$500,O$1,FALSE)))))</f>
        <v/>
      </c>
      <c r="P1068" s="87" t="str">
        <f>IF(A1068=0,"",IF(A1068=0,0,IF(A1068&gt;A$2,'šifarnik K-izvor'!G$3,+IF(Q1068&lt;700,+'šifarnik K-izvor'!G$2,'šifarnik K-izvor'!G$1))))</f>
        <v/>
      </c>
      <c r="Q1068" s="87">
        <f>IF($A1068&lt;=$A$1,VALUE(+VLOOKUP($A1068,'Rashodi- plan-izvršenje'!$A$8:O$1500,'prenos-P-R-N'!Q$1,FALSE)),IF($A1068&lt;=$A$2,VLOOKUP($A1068,'Prihodi- plan-izvršenje'!$A$4:$H$500,4,FALSE),IF($A1068&lt;=$A$3,VLOOKUP(A1068,'Neizmirene obaveze JLS'!$A$11:O$500,Q$1,FALSE),"")))</f>
        <v>0</v>
      </c>
      <c r="R1068" s="88">
        <f>IF($A1068&lt;=$A$1,VALUE(+VLOOKUP($A1068,'Rashodi- plan-izvršenje'!$A$8:P$1500,'prenos-P-R-N'!R$1,FALSE)),IF($A1068&lt;=$A$2,VLOOKUP($A1068,'Prihodi- plan-izvršenje'!$A$4:$H$500,7,FALSE),""))</f>
        <v>0</v>
      </c>
      <c r="S1068" s="88">
        <f>IF(A1068=0,0,IF($A1068&lt;=$A$1,VALUE(+VLOOKUP($A1068,'Rashodi- plan-izvršenje'!$A$8:Q$1500,'prenos-P-R-N'!S$1,FALSE)),IF($A1068&lt;=$A$2,VLOOKUP($A1068,'Prihodi- plan-izvršenje'!$A$4:$H$500,8,FALSE),0)))</f>
        <v>0</v>
      </c>
      <c r="T1068" s="88" t="str">
        <f>IF($A1068&gt;$A$2,VLOOKUP($A1068,'Neizmirene obaveze JLS'!$A$11:R$500,R$1,FALSE),"")</f>
        <v/>
      </c>
      <c r="U1068" s="88">
        <f>IF($A1068&gt;$A$2,VLOOKUP($A1068,'Neizmirene obaveze JLS'!$A$11:S$500,S$1,FALSE),0)</f>
        <v>0</v>
      </c>
      <c r="V1068" s="88">
        <f t="shared" si="96"/>
        <v>0</v>
      </c>
      <c r="W1068" s="74"/>
      <c r="X1068" s="74"/>
      <c r="Y1068" s="74"/>
      <c r="Z1068" s="74"/>
      <c r="AA1068" s="74">
        <v>0</v>
      </c>
      <c r="AB1068" s="74">
        <v>0</v>
      </c>
    </row>
    <row r="1069" spans="1:28">
      <c r="A1069" s="89">
        <f>IF(AND(COUNTIF(A$1:A$3,"&gt;0")=1,MAX(A$8:A1068)&lt;A$1),A1068+1,IF(AND(COUNTIF(A$1:A$3,"&gt;0")=2,MAX(A$8:A1068)&lt;A$2),A1068+1,IF(AND(COUNTIF(A$1:A$3,"&gt;0")=3,MAX(A$8:A1068)&lt;A$3),A1068+1,0)))</f>
        <v>0</v>
      </c>
      <c r="B1069" s="89" t="str">
        <f t="shared" si="97"/>
        <v/>
      </c>
      <c r="C1069" s="89" t="str">
        <f t="shared" si="97"/>
        <v/>
      </c>
      <c r="D1069" s="87" t="str">
        <f>IF($A1069=0,"",IF($A1069&lt;=$A$1,+VLOOKUP($A1069,'Rashodi- plan-izvršenje'!$A$8:B$1500,'prenos-P-R-N'!D$1,FALSE),IF($A1069&gt;$A$2,+VLOOKUP($A1069,'Neizmirene obaveze JLS'!$A$11:B$500,'prenos-P-R-N'!D$1,FALSE),"")))</f>
        <v/>
      </c>
      <c r="E1069" s="87" t="str">
        <f>IF($A1069=0,"",IF($A1069&lt;=$A$1,+VLOOKUP($A1069,'Rashodi- plan-izvršenje'!$A$8:C$1500,'prenos-P-R-N'!E$1,FALSE),IF($A1069&gt;$A$2,+VLOOKUP($A1069,'Neizmirene obaveze JLS'!$A$11:C$500,'prenos-P-R-N'!E$1,FALSE),"")))</f>
        <v/>
      </c>
      <c r="F1069" s="87" t="str">
        <f>IF($A1069=0,"",IF($A1069&lt;=$A$1,+VLOOKUP($A1069,'Rashodi- plan-izvršenje'!$A$8:D$1500,'prenos-P-R-N'!F$1,FALSE),IF($A1069&gt;$A$2,+VLOOKUP($A1069,'Neizmirene obaveze JLS'!$A$11:D$500,'prenos-P-R-N'!F$1,FALSE),"")))</f>
        <v/>
      </c>
      <c r="G1069" s="87" t="str">
        <f>IF($A1069=0,"",IF($A1069&lt;=$A$1,+VLOOKUP($A1069,'Rashodi- plan-izvršenje'!$A$8:E$1500,'prenos-P-R-N'!G$1,FALSE),IF($A1069&gt;$A$2,+VLOOKUP($A1069,'Neizmirene obaveze JLS'!$A$11:E$500,'prenos-P-R-N'!G$1,FALSE),"")))</f>
        <v/>
      </c>
      <c r="H1069" s="87" t="str">
        <f>IF($A1069=0,"",IF($A1069&lt;=$A$1,+VLOOKUP($A1069,'Rashodi- plan-izvršenje'!$A$8:F$1500,'prenos-P-R-N'!H$1,FALSE),IF($A1069&gt;$A$2,+VLOOKUP($A1069,'Neizmirene obaveze JLS'!$A$11:F$500,'prenos-P-R-N'!H$1,FALSE),"")))</f>
        <v/>
      </c>
      <c r="I1069" s="87" t="str">
        <f>IF($A1069=0,"",IF($A1069&lt;=$A$1,+VLOOKUP($A1069,'Rashodi- plan-izvršenje'!$A$8:G$1500,'prenos-P-R-N'!I$1,FALSE),IF($A1069&gt;$A$2,+VLOOKUP($A1069,'Neizmirene obaveze JLS'!$A$11:G$500,'prenos-P-R-N'!I$1,FALSE),"")))</f>
        <v/>
      </c>
      <c r="J1069" s="87" t="str">
        <f>IF($A1069=0,"",IF($A1069&lt;=$A$1,+VLOOKUP($A1069,'Rashodi- plan-izvršenje'!$A$8:H$1500,'prenos-P-R-N'!J$1,FALSE),IF($A1069&gt;$A$2,+VLOOKUP($A1069,'Neizmirene obaveze JLS'!$A$11:H$500,'prenos-P-R-N'!J$1,FALSE),"")))</f>
        <v/>
      </c>
      <c r="K1069" s="87" t="str">
        <f>IF($A1069=0,"",IF($A1069&lt;=$A$1,+VLOOKUP($A1069,'Rashodi- plan-izvršenje'!$A$8:I$1500,'prenos-P-R-N'!K$1,FALSE),IF($A1069&gt;$A$2,+VLOOKUP($A1069,'Neizmirene obaveze JLS'!$A$11:I$500,'prenos-P-R-N'!K$1,FALSE),"")))</f>
        <v/>
      </c>
      <c r="L1069" t="str">
        <f>IF(A1069=0,"",IF(A1069&lt;=A$1,+IF(VLOOKUP(A1069,'Rashodi- plan-izvršenje'!A$8:J$1500,M$1,FALSE)&gt;0,"Програмска активност","Пројекат"),IF(A1069&gt;A$2,+IF(VLOOKUP(A1069,'Neizmirene obaveze JLS'!A$8:J$2008,M$1,FALSE)&gt;0,"Програмска активност","Пројекат"),"")))</f>
        <v/>
      </c>
      <c r="M1069" s="87" t="str">
        <f>IF(A1069=0,"",IF($A1069&lt;=$A$1,+IF(VLOOKUP($A1069,'Rashodi- plan-izvršenje'!$A$8:$M$1500,10,FALSE)&gt;0,VLOOKUP($A1069,'Rashodi- plan-izvršenje'!$A$8:$M$1500,10,FALSE),VLOOKUP($A1069,'Rashodi- plan-izvršenje'!$A$8:$M$1500,12,FALSE)),+IF($A1069&gt;$A$2,IF(VLOOKUP($A1069,'Neizmirene obaveze JLS'!$A$8:$M$1500,10,FALSE)&gt;0,VLOOKUP($A1069,'Neizmirene obaveze JLS'!$A$11:$M$1500,10,FALSE),VLOOKUP($A1069,'Neizmirene obaveze JLS'!$A$11:$M$1500,12,FALSE)),0)))</f>
        <v/>
      </c>
      <c r="N1069" s="87" t="str">
        <f>IF(A1069=0,"",IF($A1069&lt;=$A$1,+IF(VLOOKUP(A1069,'Rashodi- plan-izvršenje'!$A$8:$M$1500,10,FALSE)&gt;0,VLOOKUP(A1069,'Rashodi- plan-izvršenje'!$A$8:$M$1500,11,FALSE),VLOOKUP(A1069,'Rashodi- plan-izvršenje'!$A$8:$M$1500,13,FALSE)),+IF($A1069&gt;$A$2,IF(VLOOKUP($A1069,'Neizmirene obaveze JLS'!$A$8:$M$1500,10,FALSE)&gt;0,VLOOKUP($A1069,'Neizmirene obaveze JLS'!$A$11:$M$1500,11,FALSE),VLOOKUP($A1069,'Neizmirene obaveze JLS'!$A$11:$M$1500,13,FALSE)),0)))</f>
        <v/>
      </c>
      <c r="O1069" s="87" t="str">
        <f>IF(A1069=0,"",IF($A1069&lt;=$A$1,VALUE(+VLOOKUP($A1069,'Rashodi- plan-izvršenje'!$A$8:N$1500,'prenos-P-R-N'!O$1,FALSE)),IF($A1069&lt;=A$2,VALUE(VLOOKUP($A1069,'Prihodi- plan-izvršenje'!$A$8:$H$500,6,FALSE)),VALUE(VLOOKUP($A1069,'Neizmirene obaveze JLS'!$A$8:$N$500,O$1,FALSE)))))</f>
        <v/>
      </c>
      <c r="P1069" s="87" t="str">
        <f>IF(A1069=0,"",IF(A1069=0,0,IF(A1069&gt;A$2,'šifarnik K-izvor'!G$3,+IF(Q1069&lt;700,+'šifarnik K-izvor'!G$2,'šifarnik K-izvor'!G$1))))</f>
        <v/>
      </c>
      <c r="Q1069" s="87">
        <f>IF($A1069&lt;=$A$1,VALUE(+VLOOKUP($A1069,'Rashodi- plan-izvršenje'!$A$8:O$1500,'prenos-P-R-N'!Q$1,FALSE)),IF($A1069&lt;=$A$2,VLOOKUP($A1069,'Prihodi- plan-izvršenje'!$A$4:$H$500,4,FALSE),IF($A1069&lt;=$A$3,VLOOKUP(A1069,'Neizmirene obaveze JLS'!$A$11:O$500,Q$1,FALSE),"")))</f>
        <v>0</v>
      </c>
      <c r="R1069" s="88">
        <f>IF($A1069&lt;=$A$1,VALUE(+VLOOKUP($A1069,'Rashodi- plan-izvršenje'!$A$8:P$1500,'prenos-P-R-N'!R$1,FALSE)),IF($A1069&lt;=$A$2,VLOOKUP($A1069,'Prihodi- plan-izvršenje'!$A$4:$H$500,7,FALSE),""))</f>
        <v>0</v>
      </c>
      <c r="S1069" s="88">
        <f>IF(A1069=0,0,IF($A1069&lt;=$A$1,VALUE(+VLOOKUP($A1069,'Rashodi- plan-izvršenje'!$A$8:Q$1500,'prenos-P-R-N'!S$1,FALSE)),IF($A1069&lt;=$A$2,VLOOKUP($A1069,'Prihodi- plan-izvršenje'!$A$4:$H$500,8,FALSE),0)))</f>
        <v>0</v>
      </c>
      <c r="T1069" s="88" t="str">
        <f>IF($A1069&gt;$A$2,VLOOKUP($A1069,'Neizmirene obaveze JLS'!$A$11:R$500,R$1,FALSE),"")</f>
        <v/>
      </c>
      <c r="U1069" s="88">
        <f>IF($A1069&gt;$A$2,VLOOKUP($A1069,'Neizmirene obaveze JLS'!$A$11:S$500,S$1,FALSE),0)</f>
        <v>0</v>
      </c>
      <c r="V1069" s="88">
        <f t="shared" si="96"/>
        <v>0</v>
      </c>
      <c r="W1069" s="74"/>
      <c r="X1069" s="74"/>
      <c r="Y1069" s="74"/>
      <c r="Z1069" s="74"/>
      <c r="AA1069" s="74">
        <v>0</v>
      </c>
      <c r="AB1069" s="74">
        <v>0</v>
      </c>
    </row>
    <row r="1070" spans="1:28">
      <c r="A1070" s="89">
        <f>IF(AND(COUNTIF(A$1:A$3,"&gt;0")=1,MAX(A$8:A1069)&lt;A$1),A1069+1,IF(AND(COUNTIF(A$1:A$3,"&gt;0")=2,MAX(A$8:A1069)&lt;A$2),A1069+1,IF(AND(COUNTIF(A$1:A$3,"&gt;0")=3,MAX(A$8:A1069)&lt;A$3),A1069+1,0)))</f>
        <v>0</v>
      </c>
      <c r="B1070" s="89" t="str">
        <f t="shared" si="97"/>
        <v/>
      </c>
      <c r="C1070" s="89" t="str">
        <f t="shared" si="97"/>
        <v/>
      </c>
      <c r="D1070" s="87" t="str">
        <f>IF($A1070=0,"",IF($A1070&lt;=$A$1,+VLOOKUP($A1070,'Rashodi- plan-izvršenje'!$A$8:B$1500,'prenos-P-R-N'!D$1,FALSE),IF($A1070&gt;$A$2,+VLOOKUP($A1070,'Neizmirene obaveze JLS'!$A$11:B$500,'prenos-P-R-N'!D$1,FALSE),"")))</f>
        <v/>
      </c>
      <c r="E1070" s="87" t="str">
        <f>IF($A1070=0,"",IF($A1070&lt;=$A$1,+VLOOKUP($A1070,'Rashodi- plan-izvršenje'!$A$8:C$1500,'prenos-P-R-N'!E$1,FALSE),IF($A1070&gt;$A$2,+VLOOKUP($A1070,'Neizmirene obaveze JLS'!$A$11:C$500,'prenos-P-R-N'!E$1,FALSE),"")))</f>
        <v/>
      </c>
      <c r="F1070" s="87" t="str">
        <f>IF($A1070=0,"",IF($A1070&lt;=$A$1,+VLOOKUP($A1070,'Rashodi- plan-izvršenje'!$A$8:D$1500,'prenos-P-R-N'!F$1,FALSE),IF($A1070&gt;$A$2,+VLOOKUP($A1070,'Neizmirene obaveze JLS'!$A$11:D$500,'prenos-P-R-N'!F$1,FALSE),"")))</f>
        <v/>
      </c>
      <c r="G1070" s="87" t="str">
        <f>IF($A1070=0,"",IF($A1070&lt;=$A$1,+VLOOKUP($A1070,'Rashodi- plan-izvršenje'!$A$8:E$1500,'prenos-P-R-N'!G$1,FALSE),IF($A1070&gt;$A$2,+VLOOKUP($A1070,'Neizmirene obaveze JLS'!$A$11:E$500,'prenos-P-R-N'!G$1,FALSE),"")))</f>
        <v/>
      </c>
      <c r="H1070" s="87" t="str">
        <f>IF($A1070=0,"",IF($A1070&lt;=$A$1,+VLOOKUP($A1070,'Rashodi- plan-izvršenje'!$A$8:F$1500,'prenos-P-R-N'!H$1,FALSE),IF($A1070&gt;$A$2,+VLOOKUP($A1070,'Neizmirene obaveze JLS'!$A$11:F$500,'prenos-P-R-N'!H$1,FALSE),"")))</f>
        <v/>
      </c>
      <c r="I1070" s="87" t="str">
        <f>IF($A1070=0,"",IF($A1070&lt;=$A$1,+VLOOKUP($A1070,'Rashodi- plan-izvršenje'!$A$8:G$1500,'prenos-P-R-N'!I$1,FALSE),IF($A1070&gt;$A$2,+VLOOKUP($A1070,'Neizmirene obaveze JLS'!$A$11:G$500,'prenos-P-R-N'!I$1,FALSE),"")))</f>
        <v/>
      </c>
      <c r="J1070" s="87" t="str">
        <f>IF($A1070=0,"",IF($A1070&lt;=$A$1,+VLOOKUP($A1070,'Rashodi- plan-izvršenje'!$A$8:H$1500,'prenos-P-R-N'!J$1,FALSE),IF($A1070&gt;$A$2,+VLOOKUP($A1070,'Neizmirene obaveze JLS'!$A$11:H$500,'prenos-P-R-N'!J$1,FALSE),"")))</f>
        <v/>
      </c>
      <c r="K1070" s="87" t="str">
        <f>IF($A1070=0,"",IF($A1070&lt;=$A$1,+VLOOKUP($A1070,'Rashodi- plan-izvršenje'!$A$8:I$1500,'prenos-P-R-N'!K$1,FALSE),IF($A1070&gt;$A$2,+VLOOKUP($A1070,'Neizmirene obaveze JLS'!$A$11:I$500,'prenos-P-R-N'!K$1,FALSE),"")))</f>
        <v/>
      </c>
      <c r="L1070" t="str">
        <f>IF(A1070=0,"",IF(A1070&lt;=A$1,+IF(VLOOKUP(A1070,'Rashodi- plan-izvršenje'!A$8:J$1500,M$1,FALSE)&gt;0,"Програмска активност","Пројекат"),IF(A1070&gt;A$2,+IF(VLOOKUP(A1070,'Neizmirene obaveze JLS'!A$8:J$2008,M$1,FALSE)&gt;0,"Програмска активност","Пројекат"),"")))</f>
        <v/>
      </c>
      <c r="M1070" s="87" t="str">
        <f>IF(A1070=0,"",IF($A1070&lt;=$A$1,+IF(VLOOKUP($A1070,'Rashodi- plan-izvršenje'!$A$8:$M$1500,10,FALSE)&gt;0,VLOOKUP($A1070,'Rashodi- plan-izvršenje'!$A$8:$M$1500,10,FALSE),VLOOKUP($A1070,'Rashodi- plan-izvršenje'!$A$8:$M$1500,12,FALSE)),+IF($A1070&gt;$A$2,IF(VLOOKUP($A1070,'Neizmirene obaveze JLS'!$A$8:$M$1500,10,FALSE)&gt;0,VLOOKUP($A1070,'Neizmirene obaveze JLS'!$A$11:$M$1500,10,FALSE),VLOOKUP($A1070,'Neizmirene obaveze JLS'!$A$11:$M$1500,12,FALSE)),0)))</f>
        <v/>
      </c>
      <c r="N1070" s="87" t="str">
        <f>IF(A1070=0,"",IF($A1070&lt;=$A$1,+IF(VLOOKUP(A1070,'Rashodi- plan-izvršenje'!$A$8:$M$1500,10,FALSE)&gt;0,VLOOKUP(A1070,'Rashodi- plan-izvršenje'!$A$8:$M$1500,11,FALSE),VLOOKUP(A1070,'Rashodi- plan-izvršenje'!$A$8:$M$1500,13,FALSE)),+IF($A1070&gt;$A$2,IF(VLOOKUP($A1070,'Neizmirene obaveze JLS'!$A$8:$M$1500,10,FALSE)&gt;0,VLOOKUP($A1070,'Neizmirene obaveze JLS'!$A$11:$M$1500,11,FALSE),VLOOKUP($A1070,'Neizmirene obaveze JLS'!$A$11:$M$1500,13,FALSE)),0)))</f>
        <v/>
      </c>
      <c r="O1070" s="87" t="str">
        <f>IF(A1070=0,"",IF($A1070&lt;=$A$1,VALUE(+VLOOKUP($A1070,'Rashodi- plan-izvršenje'!$A$8:N$1500,'prenos-P-R-N'!O$1,FALSE)),IF($A1070&lt;=A$2,VALUE(VLOOKUP($A1070,'Prihodi- plan-izvršenje'!$A$8:$H$500,6,FALSE)),VALUE(VLOOKUP($A1070,'Neizmirene obaveze JLS'!$A$8:$N$500,O$1,FALSE)))))</f>
        <v/>
      </c>
      <c r="P1070" s="87" t="str">
        <f>IF(A1070=0,"",IF(A1070=0,0,IF(A1070&gt;A$2,'šifarnik K-izvor'!G$3,+IF(Q1070&lt;700,+'šifarnik K-izvor'!G$2,'šifarnik K-izvor'!G$1))))</f>
        <v/>
      </c>
      <c r="Q1070" s="87">
        <f>IF($A1070&lt;=$A$1,VALUE(+VLOOKUP($A1070,'Rashodi- plan-izvršenje'!$A$8:O$1500,'prenos-P-R-N'!Q$1,FALSE)),IF($A1070&lt;=$A$2,VLOOKUP($A1070,'Prihodi- plan-izvršenje'!$A$4:$H$500,4,FALSE),IF($A1070&lt;=$A$3,VLOOKUP(A1070,'Neizmirene obaveze JLS'!$A$11:O$500,Q$1,FALSE),"")))</f>
        <v>0</v>
      </c>
      <c r="R1070" s="88">
        <f>IF($A1070&lt;=$A$1,VALUE(+VLOOKUP($A1070,'Rashodi- plan-izvršenje'!$A$8:P$1500,'prenos-P-R-N'!R$1,FALSE)),IF($A1070&lt;=$A$2,VLOOKUP($A1070,'Prihodi- plan-izvršenje'!$A$4:$H$500,7,FALSE),""))</f>
        <v>0</v>
      </c>
      <c r="S1070" s="88">
        <f>IF(A1070=0,0,IF($A1070&lt;=$A$1,VALUE(+VLOOKUP($A1070,'Rashodi- plan-izvršenje'!$A$8:Q$1500,'prenos-P-R-N'!S$1,FALSE)),IF($A1070&lt;=$A$2,VLOOKUP($A1070,'Prihodi- plan-izvršenje'!$A$4:$H$500,8,FALSE),0)))</f>
        <v>0</v>
      </c>
      <c r="T1070" s="88" t="str">
        <f>IF($A1070&gt;$A$2,VLOOKUP($A1070,'Neizmirene obaveze JLS'!$A$11:R$500,R$1,FALSE),"")</f>
        <v/>
      </c>
      <c r="U1070" s="88">
        <f>IF($A1070&gt;$A$2,VLOOKUP($A1070,'Neizmirene obaveze JLS'!$A$11:S$500,S$1,FALSE),0)</f>
        <v>0</v>
      </c>
      <c r="V1070" s="88">
        <f t="shared" si="96"/>
        <v>0</v>
      </c>
      <c r="W1070" s="74"/>
      <c r="X1070" s="74"/>
      <c r="Y1070" s="74"/>
      <c r="Z1070" s="74"/>
      <c r="AA1070" s="74">
        <v>0</v>
      </c>
      <c r="AB1070" s="74">
        <v>0</v>
      </c>
    </row>
    <row r="1071" spans="1:28">
      <c r="A1071" s="89">
        <f>IF(AND(COUNTIF(A$1:A$3,"&gt;0")=1,MAX(A$8:A1070)&lt;A$1),A1070+1,IF(AND(COUNTIF(A$1:A$3,"&gt;0")=2,MAX(A$8:A1070)&lt;A$2),A1070+1,IF(AND(COUNTIF(A$1:A$3,"&gt;0")=3,MAX(A$8:A1070)&lt;A$3),A1070+1,0)))</f>
        <v>0</v>
      </c>
      <c r="B1071" s="89" t="str">
        <f t="shared" si="97"/>
        <v/>
      </c>
      <c r="C1071" s="89" t="str">
        <f t="shared" si="97"/>
        <v/>
      </c>
      <c r="D1071" s="87" t="str">
        <f>IF($A1071=0,"",IF($A1071&lt;=$A$1,+VLOOKUP($A1071,'Rashodi- plan-izvršenje'!$A$8:B$1500,'prenos-P-R-N'!D$1,FALSE),IF($A1071&gt;$A$2,+VLOOKUP($A1071,'Neizmirene obaveze JLS'!$A$11:B$500,'prenos-P-R-N'!D$1,FALSE),"")))</f>
        <v/>
      </c>
      <c r="E1071" s="87" t="str">
        <f>IF($A1071=0,"",IF($A1071&lt;=$A$1,+VLOOKUP($A1071,'Rashodi- plan-izvršenje'!$A$8:C$1500,'prenos-P-R-N'!E$1,FALSE),IF($A1071&gt;$A$2,+VLOOKUP($A1071,'Neizmirene obaveze JLS'!$A$11:C$500,'prenos-P-R-N'!E$1,FALSE),"")))</f>
        <v/>
      </c>
      <c r="F1071" s="87" t="str">
        <f>IF($A1071=0,"",IF($A1071&lt;=$A$1,+VLOOKUP($A1071,'Rashodi- plan-izvršenje'!$A$8:D$1500,'prenos-P-R-N'!F$1,FALSE),IF($A1071&gt;$A$2,+VLOOKUP($A1071,'Neizmirene obaveze JLS'!$A$11:D$500,'prenos-P-R-N'!F$1,FALSE),"")))</f>
        <v/>
      </c>
      <c r="G1071" s="87" t="str">
        <f>IF($A1071=0,"",IF($A1071&lt;=$A$1,+VLOOKUP($A1071,'Rashodi- plan-izvršenje'!$A$8:E$1500,'prenos-P-R-N'!G$1,FALSE),IF($A1071&gt;$A$2,+VLOOKUP($A1071,'Neizmirene obaveze JLS'!$A$11:E$500,'prenos-P-R-N'!G$1,FALSE),"")))</f>
        <v/>
      </c>
      <c r="H1071" s="87" t="str">
        <f>IF($A1071=0,"",IF($A1071&lt;=$A$1,+VLOOKUP($A1071,'Rashodi- plan-izvršenje'!$A$8:F$1500,'prenos-P-R-N'!H$1,FALSE),IF($A1071&gt;$A$2,+VLOOKUP($A1071,'Neizmirene obaveze JLS'!$A$11:F$500,'prenos-P-R-N'!H$1,FALSE),"")))</f>
        <v/>
      </c>
      <c r="I1071" s="87" t="str">
        <f>IF($A1071=0,"",IF($A1071&lt;=$A$1,+VLOOKUP($A1071,'Rashodi- plan-izvršenje'!$A$8:G$1500,'prenos-P-R-N'!I$1,FALSE),IF($A1071&gt;$A$2,+VLOOKUP($A1071,'Neizmirene obaveze JLS'!$A$11:G$500,'prenos-P-R-N'!I$1,FALSE),"")))</f>
        <v/>
      </c>
      <c r="J1071" s="87" t="str">
        <f>IF($A1071=0,"",IF($A1071&lt;=$A$1,+VLOOKUP($A1071,'Rashodi- plan-izvršenje'!$A$8:H$1500,'prenos-P-R-N'!J$1,FALSE),IF($A1071&gt;$A$2,+VLOOKUP($A1071,'Neizmirene obaveze JLS'!$A$11:H$500,'prenos-P-R-N'!J$1,FALSE),"")))</f>
        <v/>
      </c>
      <c r="K1071" s="87" t="str">
        <f>IF($A1071=0,"",IF($A1071&lt;=$A$1,+VLOOKUP($A1071,'Rashodi- plan-izvršenje'!$A$8:I$1500,'prenos-P-R-N'!K$1,FALSE),IF($A1071&gt;$A$2,+VLOOKUP($A1071,'Neizmirene obaveze JLS'!$A$11:I$500,'prenos-P-R-N'!K$1,FALSE),"")))</f>
        <v/>
      </c>
      <c r="L1071" t="str">
        <f>IF(A1071=0,"",IF(A1071&lt;=A$1,+IF(VLOOKUP(A1071,'Rashodi- plan-izvršenje'!A$8:J$1500,M$1,FALSE)&gt;0,"Програмска активност","Пројекат"),IF(A1071&gt;A$2,+IF(VLOOKUP(A1071,'Neizmirene obaveze JLS'!A$8:J$2008,M$1,FALSE)&gt;0,"Програмска активност","Пројекат"),"")))</f>
        <v/>
      </c>
      <c r="M1071" s="87" t="str">
        <f>IF(A1071=0,"",IF($A1071&lt;=$A$1,+IF(VLOOKUP($A1071,'Rashodi- plan-izvršenje'!$A$8:$M$1500,10,FALSE)&gt;0,VLOOKUP($A1071,'Rashodi- plan-izvršenje'!$A$8:$M$1500,10,FALSE),VLOOKUP($A1071,'Rashodi- plan-izvršenje'!$A$8:$M$1500,12,FALSE)),+IF($A1071&gt;$A$2,IF(VLOOKUP($A1071,'Neizmirene obaveze JLS'!$A$8:$M$1500,10,FALSE)&gt;0,VLOOKUP($A1071,'Neizmirene obaveze JLS'!$A$11:$M$1500,10,FALSE),VLOOKUP($A1071,'Neizmirene obaveze JLS'!$A$11:$M$1500,12,FALSE)),0)))</f>
        <v/>
      </c>
      <c r="N1071" s="87" t="str">
        <f>IF(A1071=0,"",IF($A1071&lt;=$A$1,+IF(VLOOKUP(A1071,'Rashodi- plan-izvršenje'!$A$8:$M$1500,10,FALSE)&gt;0,VLOOKUP(A1071,'Rashodi- plan-izvršenje'!$A$8:$M$1500,11,FALSE),VLOOKUP(A1071,'Rashodi- plan-izvršenje'!$A$8:$M$1500,13,FALSE)),+IF($A1071&gt;$A$2,IF(VLOOKUP($A1071,'Neizmirene obaveze JLS'!$A$8:$M$1500,10,FALSE)&gt;0,VLOOKUP($A1071,'Neizmirene obaveze JLS'!$A$11:$M$1500,11,FALSE),VLOOKUP($A1071,'Neizmirene obaveze JLS'!$A$11:$M$1500,13,FALSE)),0)))</f>
        <v/>
      </c>
      <c r="O1071" s="87" t="str">
        <f>IF(A1071=0,"",IF($A1071&lt;=$A$1,VALUE(+VLOOKUP($A1071,'Rashodi- plan-izvršenje'!$A$8:N$1500,'prenos-P-R-N'!O$1,FALSE)),IF($A1071&lt;=A$2,VALUE(VLOOKUP($A1071,'Prihodi- plan-izvršenje'!$A$8:$H$500,6,FALSE)),VALUE(VLOOKUP($A1071,'Neizmirene obaveze JLS'!$A$8:$N$500,O$1,FALSE)))))</f>
        <v/>
      </c>
      <c r="P1071" s="87" t="str">
        <f>IF(A1071=0,"",IF(A1071=0,0,IF(A1071&gt;A$2,'šifarnik K-izvor'!G$3,+IF(Q1071&lt;700,+'šifarnik K-izvor'!G$2,'šifarnik K-izvor'!G$1))))</f>
        <v/>
      </c>
      <c r="Q1071" s="87">
        <f>IF($A1071&lt;=$A$1,VALUE(+VLOOKUP($A1071,'Rashodi- plan-izvršenje'!$A$8:O$1500,'prenos-P-R-N'!Q$1,FALSE)),IF($A1071&lt;=$A$2,VLOOKUP($A1071,'Prihodi- plan-izvršenje'!$A$4:$H$500,4,FALSE),IF($A1071&lt;=$A$3,VLOOKUP(A1071,'Neizmirene obaveze JLS'!$A$11:O$500,Q$1,FALSE),"")))</f>
        <v>0</v>
      </c>
      <c r="R1071" s="88">
        <f>IF($A1071&lt;=$A$1,VALUE(+VLOOKUP($A1071,'Rashodi- plan-izvršenje'!$A$8:P$1500,'prenos-P-R-N'!R$1,FALSE)),IF($A1071&lt;=$A$2,VLOOKUP($A1071,'Prihodi- plan-izvršenje'!$A$4:$H$500,7,FALSE),""))</f>
        <v>0</v>
      </c>
      <c r="S1071" s="88">
        <f>IF(A1071=0,0,IF($A1071&lt;=$A$1,VALUE(+VLOOKUP($A1071,'Rashodi- plan-izvršenje'!$A$8:Q$1500,'prenos-P-R-N'!S$1,FALSE)),IF($A1071&lt;=$A$2,VLOOKUP($A1071,'Prihodi- plan-izvršenje'!$A$4:$H$500,8,FALSE),0)))</f>
        <v>0</v>
      </c>
      <c r="T1071" s="88" t="str">
        <f>IF($A1071&gt;$A$2,VLOOKUP($A1071,'Neizmirene obaveze JLS'!$A$11:R$500,R$1,FALSE),"")</f>
        <v/>
      </c>
      <c r="U1071" s="88">
        <f>IF($A1071&gt;$A$2,VLOOKUP($A1071,'Neizmirene obaveze JLS'!$A$11:S$500,S$1,FALSE),0)</f>
        <v>0</v>
      </c>
      <c r="V1071" s="88">
        <f t="shared" si="96"/>
        <v>0</v>
      </c>
      <c r="W1071" s="74"/>
      <c r="X1071" s="74"/>
      <c r="Y1071" s="74"/>
      <c r="Z1071" s="74"/>
      <c r="AA1071" s="74">
        <v>0</v>
      </c>
      <c r="AB1071" s="74">
        <v>0</v>
      </c>
    </row>
    <row r="1072" spans="1:28">
      <c r="A1072" s="89">
        <f>IF(AND(COUNTIF(A$1:A$3,"&gt;0")=1,MAX(A$8:A1071)&lt;A$1),A1071+1,IF(AND(COUNTIF(A$1:A$3,"&gt;0")=2,MAX(A$8:A1071)&lt;A$2),A1071+1,IF(AND(COUNTIF(A$1:A$3,"&gt;0")=3,MAX(A$8:A1071)&lt;A$3),A1071+1,0)))</f>
        <v>0</v>
      </c>
      <c r="B1072" s="89" t="str">
        <f t="shared" si="97"/>
        <v/>
      </c>
      <c r="C1072" s="89" t="str">
        <f t="shared" si="97"/>
        <v/>
      </c>
      <c r="D1072" s="87" t="str">
        <f>IF($A1072=0,"",IF($A1072&lt;=$A$1,+VLOOKUP($A1072,'Rashodi- plan-izvršenje'!$A$8:B$1500,'prenos-P-R-N'!D$1,FALSE),IF($A1072&gt;$A$2,+VLOOKUP($A1072,'Neizmirene obaveze JLS'!$A$11:B$500,'prenos-P-R-N'!D$1,FALSE),"")))</f>
        <v/>
      </c>
      <c r="E1072" s="87" t="str">
        <f>IF($A1072=0,"",IF($A1072&lt;=$A$1,+VLOOKUP($A1072,'Rashodi- plan-izvršenje'!$A$8:C$1500,'prenos-P-R-N'!E$1,FALSE),IF($A1072&gt;$A$2,+VLOOKUP($A1072,'Neizmirene obaveze JLS'!$A$11:C$500,'prenos-P-R-N'!E$1,FALSE),"")))</f>
        <v/>
      </c>
      <c r="F1072" s="87" t="str">
        <f>IF($A1072=0,"",IF($A1072&lt;=$A$1,+VLOOKUP($A1072,'Rashodi- plan-izvršenje'!$A$8:D$1500,'prenos-P-R-N'!F$1,FALSE),IF($A1072&gt;$A$2,+VLOOKUP($A1072,'Neizmirene obaveze JLS'!$A$11:D$500,'prenos-P-R-N'!F$1,FALSE),"")))</f>
        <v/>
      </c>
      <c r="G1072" s="87" t="str">
        <f>IF($A1072=0,"",IF($A1072&lt;=$A$1,+VLOOKUP($A1072,'Rashodi- plan-izvršenje'!$A$8:E$1500,'prenos-P-R-N'!G$1,FALSE),IF($A1072&gt;$A$2,+VLOOKUP($A1072,'Neizmirene obaveze JLS'!$A$11:E$500,'prenos-P-R-N'!G$1,FALSE),"")))</f>
        <v/>
      </c>
      <c r="H1072" s="87" t="str">
        <f>IF($A1072=0,"",IF($A1072&lt;=$A$1,+VLOOKUP($A1072,'Rashodi- plan-izvršenje'!$A$8:F$1500,'prenos-P-R-N'!H$1,FALSE),IF($A1072&gt;$A$2,+VLOOKUP($A1072,'Neizmirene obaveze JLS'!$A$11:F$500,'prenos-P-R-N'!H$1,FALSE),"")))</f>
        <v/>
      </c>
      <c r="I1072" s="87" t="str">
        <f>IF($A1072=0,"",IF($A1072&lt;=$A$1,+VLOOKUP($A1072,'Rashodi- plan-izvršenje'!$A$8:G$1500,'prenos-P-R-N'!I$1,FALSE),IF($A1072&gt;$A$2,+VLOOKUP($A1072,'Neizmirene obaveze JLS'!$A$11:G$500,'prenos-P-R-N'!I$1,FALSE),"")))</f>
        <v/>
      </c>
      <c r="J1072" s="87" t="str">
        <f>IF($A1072=0,"",IF($A1072&lt;=$A$1,+VLOOKUP($A1072,'Rashodi- plan-izvršenje'!$A$8:H$1500,'prenos-P-R-N'!J$1,FALSE),IF($A1072&gt;$A$2,+VLOOKUP($A1072,'Neizmirene obaveze JLS'!$A$11:H$500,'prenos-P-R-N'!J$1,FALSE),"")))</f>
        <v/>
      </c>
      <c r="K1072" s="87" t="str">
        <f>IF($A1072=0,"",IF($A1072&lt;=$A$1,+VLOOKUP($A1072,'Rashodi- plan-izvršenje'!$A$8:I$1500,'prenos-P-R-N'!K$1,FALSE),IF($A1072&gt;$A$2,+VLOOKUP($A1072,'Neizmirene obaveze JLS'!$A$11:I$500,'prenos-P-R-N'!K$1,FALSE),"")))</f>
        <v/>
      </c>
      <c r="L1072" t="str">
        <f>IF(A1072=0,"",IF(A1072&lt;=A$1,+IF(VLOOKUP(A1072,'Rashodi- plan-izvršenje'!A$8:J$1500,M$1,FALSE)&gt;0,"Програмска активност","Пројекат"),IF(A1072&gt;A$2,+IF(VLOOKUP(A1072,'Neizmirene obaveze JLS'!A$8:J$2008,M$1,FALSE)&gt;0,"Програмска активност","Пројекат"),"")))</f>
        <v/>
      </c>
      <c r="M1072" s="87" t="str">
        <f>IF(A1072=0,"",IF($A1072&lt;=$A$1,+IF(VLOOKUP($A1072,'Rashodi- plan-izvršenje'!$A$8:$M$1500,10,FALSE)&gt;0,VLOOKUP($A1072,'Rashodi- plan-izvršenje'!$A$8:$M$1500,10,FALSE),VLOOKUP($A1072,'Rashodi- plan-izvršenje'!$A$8:$M$1500,12,FALSE)),+IF($A1072&gt;$A$2,IF(VLOOKUP($A1072,'Neizmirene obaveze JLS'!$A$8:$M$1500,10,FALSE)&gt;0,VLOOKUP($A1072,'Neizmirene obaveze JLS'!$A$11:$M$1500,10,FALSE),VLOOKUP($A1072,'Neizmirene obaveze JLS'!$A$11:$M$1500,12,FALSE)),0)))</f>
        <v/>
      </c>
      <c r="N1072" s="87" t="str">
        <f>IF(A1072=0,"",IF($A1072&lt;=$A$1,+IF(VLOOKUP(A1072,'Rashodi- plan-izvršenje'!$A$8:$M$1500,10,FALSE)&gt;0,VLOOKUP(A1072,'Rashodi- plan-izvršenje'!$A$8:$M$1500,11,FALSE),VLOOKUP(A1072,'Rashodi- plan-izvršenje'!$A$8:$M$1500,13,FALSE)),+IF($A1072&gt;$A$2,IF(VLOOKUP($A1072,'Neizmirene obaveze JLS'!$A$8:$M$1500,10,FALSE)&gt;0,VLOOKUP($A1072,'Neizmirene obaveze JLS'!$A$11:$M$1500,11,FALSE),VLOOKUP($A1072,'Neizmirene obaveze JLS'!$A$11:$M$1500,13,FALSE)),0)))</f>
        <v/>
      </c>
      <c r="O1072" s="87" t="str">
        <f>IF(A1072=0,"",IF($A1072&lt;=$A$1,VALUE(+VLOOKUP($A1072,'Rashodi- plan-izvršenje'!$A$8:N$1500,'prenos-P-R-N'!O$1,FALSE)),IF($A1072&lt;=A$2,VALUE(VLOOKUP($A1072,'Prihodi- plan-izvršenje'!$A$8:$H$500,6,FALSE)),VALUE(VLOOKUP($A1072,'Neizmirene obaveze JLS'!$A$8:$N$500,O$1,FALSE)))))</f>
        <v/>
      </c>
      <c r="P1072" s="87" t="str">
        <f>IF(A1072=0,"",IF(A1072=0,0,IF(A1072&gt;A$2,'šifarnik K-izvor'!G$3,+IF(Q1072&lt;700,+'šifarnik K-izvor'!G$2,'šifarnik K-izvor'!G$1))))</f>
        <v/>
      </c>
      <c r="Q1072" s="87">
        <f>IF($A1072&lt;=$A$1,VALUE(+VLOOKUP($A1072,'Rashodi- plan-izvršenje'!$A$8:O$1500,'prenos-P-R-N'!Q$1,FALSE)),IF($A1072&lt;=$A$2,VLOOKUP($A1072,'Prihodi- plan-izvršenje'!$A$4:$H$500,4,FALSE),IF($A1072&lt;=$A$3,VLOOKUP(A1072,'Neizmirene obaveze JLS'!$A$11:O$500,Q$1,FALSE),"")))</f>
        <v>0</v>
      </c>
      <c r="R1072" s="88">
        <f>IF($A1072&lt;=$A$1,VALUE(+VLOOKUP($A1072,'Rashodi- plan-izvršenje'!$A$8:P$1500,'prenos-P-R-N'!R$1,FALSE)),IF($A1072&lt;=$A$2,VLOOKUP($A1072,'Prihodi- plan-izvršenje'!$A$4:$H$500,7,FALSE),""))</f>
        <v>0</v>
      </c>
      <c r="S1072" s="88">
        <f>IF(A1072=0,0,IF($A1072&lt;=$A$1,VALUE(+VLOOKUP($A1072,'Rashodi- plan-izvršenje'!$A$8:Q$1500,'prenos-P-R-N'!S$1,FALSE)),IF($A1072&lt;=$A$2,VLOOKUP($A1072,'Prihodi- plan-izvršenje'!$A$4:$H$500,8,FALSE),0)))</f>
        <v>0</v>
      </c>
      <c r="T1072" s="88" t="str">
        <f>IF($A1072&gt;$A$2,VLOOKUP($A1072,'Neizmirene obaveze JLS'!$A$11:R$500,R$1,FALSE),"")</f>
        <v/>
      </c>
      <c r="U1072" s="88">
        <f>IF($A1072&gt;$A$2,VLOOKUP($A1072,'Neizmirene obaveze JLS'!$A$11:S$500,S$1,FALSE),0)</f>
        <v>0</v>
      </c>
      <c r="V1072" s="88">
        <f t="shared" si="96"/>
        <v>0</v>
      </c>
      <c r="W1072" s="74"/>
      <c r="X1072" s="74"/>
      <c r="Y1072" s="74"/>
      <c r="Z1072" s="74"/>
      <c r="AA1072" s="74">
        <v>0</v>
      </c>
      <c r="AB1072" s="74">
        <v>0</v>
      </c>
    </row>
    <row r="1073" spans="1:28">
      <c r="A1073" s="89">
        <f>IF(AND(COUNTIF(A$1:A$3,"&gt;0")=1,MAX(A$8:A1072)&lt;A$1),A1072+1,IF(AND(COUNTIF(A$1:A$3,"&gt;0")=2,MAX(A$8:A1072)&lt;A$2),A1072+1,IF(AND(COUNTIF(A$1:A$3,"&gt;0")=3,MAX(A$8:A1072)&lt;A$3),A1072+1,0)))</f>
        <v>0</v>
      </c>
      <c r="B1073" s="89" t="str">
        <f t="shared" si="97"/>
        <v/>
      </c>
      <c r="C1073" s="89" t="str">
        <f t="shared" si="97"/>
        <v/>
      </c>
      <c r="D1073" s="87" t="str">
        <f>IF($A1073=0,"",IF($A1073&lt;=$A$1,+VLOOKUP($A1073,'Rashodi- plan-izvršenje'!$A$8:B$1500,'prenos-P-R-N'!D$1,FALSE),IF($A1073&gt;$A$2,+VLOOKUP($A1073,'Neizmirene obaveze JLS'!$A$11:B$500,'prenos-P-R-N'!D$1,FALSE),"")))</f>
        <v/>
      </c>
      <c r="E1073" s="87" t="str">
        <f>IF($A1073=0,"",IF($A1073&lt;=$A$1,+VLOOKUP($A1073,'Rashodi- plan-izvršenje'!$A$8:C$1500,'prenos-P-R-N'!E$1,FALSE),IF($A1073&gt;$A$2,+VLOOKUP($A1073,'Neizmirene obaveze JLS'!$A$11:C$500,'prenos-P-R-N'!E$1,FALSE),"")))</f>
        <v/>
      </c>
      <c r="F1073" s="87" t="str">
        <f>IF($A1073=0,"",IF($A1073&lt;=$A$1,+VLOOKUP($A1073,'Rashodi- plan-izvršenje'!$A$8:D$1500,'prenos-P-R-N'!F$1,FALSE),IF($A1073&gt;$A$2,+VLOOKUP($A1073,'Neizmirene obaveze JLS'!$A$11:D$500,'prenos-P-R-N'!F$1,FALSE),"")))</f>
        <v/>
      </c>
      <c r="G1073" s="87" t="str">
        <f>IF($A1073=0,"",IF($A1073&lt;=$A$1,+VLOOKUP($A1073,'Rashodi- plan-izvršenje'!$A$8:E$1500,'prenos-P-R-N'!G$1,FALSE),IF($A1073&gt;$A$2,+VLOOKUP($A1073,'Neizmirene obaveze JLS'!$A$11:E$500,'prenos-P-R-N'!G$1,FALSE),"")))</f>
        <v/>
      </c>
      <c r="H1073" s="87" t="str">
        <f>IF($A1073=0,"",IF($A1073&lt;=$A$1,+VLOOKUP($A1073,'Rashodi- plan-izvršenje'!$A$8:F$1500,'prenos-P-R-N'!H$1,FALSE),IF($A1073&gt;$A$2,+VLOOKUP($A1073,'Neizmirene obaveze JLS'!$A$11:F$500,'prenos-P-R-N'!H$1,FALSE),"")))</f>
        <v/>
      </c>
      <c r="I1073" s="87" t="str">
        <f>IF($A1073=0,"",IF($A1073&lt;=$A$1,+VLOOKUP($A1073,'Rashodi- plan-izvršenje'!$A$8:G$1500,'prenos-P-R-N'!I$1,FALSE),IF($A1073&gt;$A$2,+VLOOKUP($A1073,'Neizmirene obaveze JLS'!$A$11:G$500,'prenos-P-R-N'!I$1,FALSE),"")))</f>
        <v/>
      </c>
      <c r="J1073" s="87" t="str">
        <f>IF($A1073=0,"",IF($A1073&lt;=$A$1,+VLOOKUP($A1073,'Rashodi- plan-izvršenje'!$A$8:H$1500,'prenos-P-R-N'!J$1,FALSE),IF($A1073&gt;$A$2,+VLOOKUP($A1073,'Neizmirene obaveze JLS'!$A$11:H$500,'prenos-P-R-N'!J$1,FALSE),"")))</f>
        <v/>
      </c>
      <c r="K1073" s="87" t="str">
        <f>IF($A1073=0,"",IF($A1073&lt;=$A$1,+VLOOKUP($A1073,'Rashodi- plan-izvršenje'!$A$8:I$1500,'prenos-P-R-N'!K$1,FALSE),IF($A1073&gt;$A$2,+VLOOKUP($A1073,'Neizmirene obaveze JLS'!$A$11:I$500,'prenos-P-R-N'!K$1,FALSE),"")))</f>
        <v/>
      </c>
      <c r="L1073" t="str">
        <f>IF(A1073=0,"",IF(A1073&lt;=A$1,+IF(VLOOKUP(A1073,'Rashodi- plan-izvršenje'!A$8:J$1500,M$1,FALSE)&gt;0,"Програмска активност","Пројекат"),IF(A1073&gt;A$2,+IF(VLOOKUP(A1073,'Neizmirene obaveze JLS'!A$8:J$2008,M$1,FALSE)&gt;0,"Програмска активност","Пројекат"),"")))</f>
        <v/>
      </c>
      <c r="M1073" s="87" t="str">
        <f>IF(A1073=0,"",IF($A1073&lt;=$A$1,+IF(VLOOKUP($A1073,'Rashodi- plan-izvršenje'!$A$8:$M$1500,10,FALSE)&gt;0,VLOOKUP($A1073,'Rashodi- plan-izvršenje'!$A$8:$M$1500,10,FALSE),VLOOKUP($A1073,'Rashodi- plan-izvršenje'!$A$8:$M$1500,12,FALSE)),+IF($A1073&gt;$A$2,IF(VLOOKUP($A1073,'Neizmirene obaveze JLS'!$A$8:$M$1500,10,FALSE)&gt;0,VLOOKUP($A1073,'Neizmirene obaveze JLS'!$A$11:$M$1500,10,FALSE),VLOOKUP($A1073,'Neizmirene obaveze JLS'!$A$11:$M$1500,12,FALSE)),0)))</f>
        <v/>
      </c>
      <c r="N1073" s="87" t="str">
        <f>IF(A1073=0,"",IF($A1073&lt;=$A$1,+IF(VLOOKUP(A1073,'Rashodi- plan-izvršenje'!$A$8:$M$1500,10,FALSE)&gt;0,VLOOKUP(A1073,'Rashodi- plan-izvršenje'!$A$8:$M$1500,11,FALSE),VLOOKUP(A1073,'Rashodi- plan-izvršenje'!$A$8:$M$1500,13,FALSE)),+IF($A1073&gt;$A$2,IF(VLOOKUP($A1073,'Neizmirene obaveze JLS'!$A$8:$M$1500,10,FALSE)&gt;0,VLOOKUP($A1073,'Neizmirene obaveze JLS'!$A$11:$M$1500,11,FALSE),VLOOKUP($A1073,'Neizmirene obaveze JLS'!$A$11:$M$1500,13,FALSE)),0)))</f>
        <v/>
      </c>
      <c r="O1073" s="87" t="str">
        <f>IF(A1073=0,"",IF($A1073&lt;=$A$1,VALUE(+VLOOKUP($A1073,'Rashodi- plan-izvršenje'!$A$8:N$1500,'prenos-P-R-N'!O$1,FALSE)),IF($A1073&lt;=A$2,VALUE(VLOOKUP($A1073,'Prihodi- plan-izvršenje'!$A$8:$H$500,6,FALSE)),VALUE(VLOOKUP($A1073,'Neizmirene obaveze JLS'!$A$8:$N$500,O$1,FALSE)))))</f>
        <v/>
      </c>
      <c r="P1073" s="87" t="str">
        <f>IF(A1073=0,"",IF(A1073=0,0,IF(A1073&gt;A$2,'šifarnik K-izvor'!G$3,+IF(Q1073&lt;700,+'šifarnik K-izvor'!G$2,'šifarnik K-izvor'!G$1))))</f>
        <v/>
      </c>
      <c r="Q1073" s="87">
        <f>IF($A1073&lt;=$A$1,VALUE(+VLOOKUP($A1073,'Rashodi- plan-izvršenje'!$A$8:O$1500,'prenos-P-R-N'!Q$1,FALSE)),IF($A1073&lt;=$A$2,VLOOKUP($A1073,'Prihodi- plan-izvršenje'!$A$4:$H$500,4,FALSE),IF($A1073&lt;=$A$3,VLOOKUP(A1073,'Neizmirene obaveze JLS'!$A$11:O$500,Q$1,FALSE),"")))</f>
        <v>0</v>
      </c>
      <c r="R1073" s="88">
        <f>IF($A1073&lt;=$A$1,VALUE(+VLOOKUP($A1073,'Rashodi- plan-izvršenje'!$A$8:P$1500,'prenos-P-R-N'!R$1,FALSE)),IF($A1073&lt;=$A$2,VLOOKUP($A1073,'Prihodi- plan-izvršenje'!$A$4:$H$500,7,FALSE),""))</f>
        <v>0</v>
      </c>
      <c r="S1073" s="88">
        <f>IF(A1073=0,0,IF($A1073&lt;=$A$1,VALUE(+VLOOKUP($A1073,'Rashodi- plan-izvršenje'!$A$8:Q$1500,'prenos-P-R-N'!S$1,FALSE)),IF($A1073&lt;=$A$2,VLOOKUP($A1073,'Prihodi- plan-izvršenje'!$A$4:$H$500,8,FALSE),0)))</f>
        <v>0</v>
      </c>
      <c r="T1073" s="88" t="str">
        <f>IF($A1073&gt;$A$2,VLOOKUP($A1073,'Neizmirene obaveze JLS'!$A$11:R$500,R$1,FALSE),"")</f>
        <v/>
      </c>
      <c r="U1073" s="88">
        <f>IF($A1073&gt;$A$2,VLOOKUP($A1073,'Neizmirene obaveze JLS'!$A$11:S$500,S$1,FALSE),0)</f>
        <v>0</v>
      </c>
      <c r="V1073" s="88">
        <f t="shared" si="96"/>
        <v>0</v>
      </c>
      <c r="W1073" s="74"/>
      <c r="X1073" s="74"/>
      <c r="Y1073" s="74"/>
      <c r="Z1073" s="74"/>
      <c r="AA1073" s="74">
        <v>0</v>
      </c>
      <c r="AB1073" s="74">
        <v>0</v>
      </c>
    </row>
    <row r="1074" spans="1:28">
      <c r="A1074" s="89">
        <f>IF(AND(COUNTIF(A$1:A$3,"&gt;0")=1,MAX(A$8:A1073)&lt;A$1),A1073+1,IF(AND(COUNTIF(A$1:A$3,"&gt;0")=2,MAX(A$8:A1073)&lt;A$2),A1073+1,IF(AND(COUNTIF(A$1:A$3,"&gt;0")=3,MAX(A$8:A1073)&lt;A$3),A1073+1,0)))</f>
        <v>0</v>
      </c>
      <c r="B1074" s="89" t="str">
        <f t="shared" si="97"/>
        <v/>
      </c>
      <c r="C1074" s="89" t="str">
        <f t="shared" si="97"/>
        <v/>
      </c>
      <c r="D1074" s="87" t="str">
        <f>IF($A1074=0,"",IF($A1074&lt;=$A$1,+VLOOKUP($A1074,'Rashodi- plan-izvršenje'!$A$8:B$1500,'prenos-P-R-N'!D$1,FALSE),IF($A1074&gt;$A$2,+VLOOKUP($A1074,'Neizmirene obaveze JLS'!$A$11:B$500,'prenos-P-R-N'!D$1,FALSE),"")))</f>
        <v/>
      </c>
      <c r="E1074" s="87" t="str">
        <f>IF($A1074=0,"",IF($A1074&lt;=$A$1,+VLOOKUP($A1074,'Rashodi- plan-izvršenje'!$A$8:C$1500,'prenos-P-R-N'!E$1,FALSE),IF($A1074&gt;$A$2,+VLOOKUP($A1074,'Neizmirene obaveze JLS'!$A$11:C$500,'prenos-P-R-N'!E$1,FALSE),"")))</f>
        <v/>
      </c>
      <c r="F1074" s="87" t="str">
        <f>IF($A1074=0,"",IF($A1074&lt;=$A$1,+VLOOKUP($A1074,'Rashodi- plan-izvršenje'!$A$8:D$1500,'prenos-P-R-N'!F$1,FALSE),IF($A1074&gt;$A$2,+VLOOKUP($A1074,'Neizmirene obaveze JLS'!$A$11:D$500,'prenos-P-R-N'!F$1,FALSE),"")))</f>
        <v/>
      </c>
      <c r="G1074" s="87" t="str">
        <f>IF($A1074=0,"",IF($A1074&lt;=$A$1,+VLOOKUP($A1074,'Rashodi- plan-izvršenje'!$A$8:E$1500,'prenos-P-R-N'!G$1,FALSE),IF($A1074&gt;$A$2,+VLOOKUP($A1074,'Neizmirene obaveze JLS'!$A$11:E$500,'prenos-P-R-N'!G$1,FALSE),"")))</f>
        <v/>
      </c>
      <c r="H1074" s="87" t="str">
        <f>IF($A1074=0,"",IF($A1074&lt;=$A$1,+VLOOKUP($A1074,'Rashodi- plan-izvršenje'!$A$8:F$1500,'prenos-P-R-N'!H$1,FALSE),IF($A1074&gt;$A$2,+VLOOKUP($A1074,'Neizmirene obaveze JLS'!$A$11:F$500,'prenos-P-R-N'!H$1,FALSE),"")))</f>
        <v/>
      </c>
      <c r="I1074" s="87" t="str">
        <f>IF($A1074=0,"",IF($A1074&lt;=$A$1,+VLOOKUP($A1074,'Rashodi- plan-izvršenje'!$A$8:G$1500,'prenos-P-R-N'!I$1,FALSE),IF($A1074&gt;$A$2,+VLOOKUP($A1074,'Neizmirene obaveze JLS'!$A$11:G$500,'prenos-P-R-N'!I$1,FALSE),"")))</f>
        <v/>
      </c>
      <c r="J1074" s="87" t="str">
        <f>IF($A1074=0,"",IF($A1074&lt;=$A$1,+VLOOKUP($A1074,'Rashodi- plan-izvršenje'!$A$8:H$1500,'prenos-P-R-N'!J$1,FALSE),IF($A1074&gt;$A$2,+VLOOKUP($A1074,'Neizmirene obaveze JLS'!$A$11:H$500,'prenos-P-R-N'!J$1,FALSE),"")))</f>
        <v/>
      </c>
      <c r="K1074" s="87" t="str">
        <f>IF($A1074=0,"",IF($A1074&lt;=$A$1,+VLOOKUP($A1074,'Rashodi- plan-izvršenje'!$A$8:I$1500,'prenos-P-R-N'!K$1,FALSE),IF($A1074&gt;$A$2,+VLOOKUP($A1074,'Neizmirene obaveze JLS'!$A$11:I$500,'prenos-P-R-N'!K$1,FALSE),"")))</f>
        <v/>
      </c>
      <c r="L1074" t="str">
        <f>IF(A1074=0,"",IF(A1074&lt;=A$1,+IF(VLOOKUP(A1074,'Rashodi- plan-izvršenje'!A$8:J$1500,M$1,FALSE)&gt;0,"Програмска активност","Пројекат"),IF(A1074&gt;A$2,+IF(VLOOKUP(A1074,'Neizmirene obaveze JLS'!A$8:J$2008,M$1,FALSE)&gt;0,"Програмска активност","Пројекат"),"")))</f>
        <v/>
      </c>
      <c r="M1074" s="87" t="str">
        <f>IF(A1074=0,"",IF($A1074&lt;=$A$1,+IF(VLOOKUP($A1074,'Rashodi- plan-izvršenje'!$A$8:$M$1500,10,FALSE)&gt;0,VLOOKUP($A1074,'Rashodi- plan-izvršenje'!$A$8:$M$1500,10,FALSE),VLOOKUP($A1074,'Rashodi- plan-izvršenje'!$A$8:$M$1500,12,FALSE)),+IF($A1074&gt;$A$2,IF(VLOOKUP($A1074,'Neizmirene obaveze JLS'!$A$8:$M$1500,10,FALSE)&gt;0,VLOOKUP($A1074,'Neizmirene obaveze JLS'!$A$11:$M$1500,10,FALSE),VLOOKUP($A1074,'Neizmirene obaveze JLS'!$A$11:$M$1500,12,FALSE)),0)))</f>
        <v/>
      </c>
      <c r="N1074" s="87" t="str">
        <f>IF(A1074=0,"",IF($A1074&lt;=$A$1,+IF(VLOOKUP(A1074,'Rashodi- plan-izvršenje'!$A$8:$M$1500,10,FALSE)&gt;0,VLOOKUP(A1074,'Rashodi- plan-izvršenje'!$A$8:$M$1500,11,FALSE),VLOOKUP(A1074,'Rashodi- plan-izvršenje'!$A$8:$M$1500,13,FALSE)),+IF($A1074&gt;$A$2,IF(VLOOKUP($A1074,'Neizmirene obaveze JLS'!$A$8:$M$1500,10,FALSE)&gt;0,VLOOKUP($A1074,'Neizmirene obaveze JLS'!$A$11:$M$1500,11,FALSE),VLOOKUP($A1074,'Neizmirene obaveze JLS'!$A$11:$M$1500,13,FALSE)),0)))</f>
        <v/>
      </c>
      <c r="O1074" s="87" t="str">
        <f>IF(A1074=0,"",IF($A1074&lt;=$A$1,VALUE(+VLOOKUP($A1074,'Rashodi- plan-izvršenje'!$A$8:N$1500,'prenos-P-R-N'!O$1,FALSE)),IF($A1074&lt;=A$2,VALUE(VLOOKUP($A1074,'Prihodi- plan-izvršenje'!$A$8:$H$500,6,FALSE)),VALUE(VLOOKUP($A1074,'Neizmirene obaveze JLS'!$A$8:$N$500,O$1,FALSE)))))</f>
        <v/>
      </c>
      <c r="P1074" s="87" t="str">
        <f>IF(A1074=0,"",IF(A1074=0,0,IF(A1074&gt;A$2,'šifarnik K-izvor'!G$3,+IF(Q1074&lt;700,+'šifarnik K-izvor'!G$2,'šifarnik K-izvor'!G$1))))</f>
        <v/>
      </c>
      <c r="Q1074" s="87">
        <f>IF($A1074&lt;=$A$1,VALUE(+VLOOKUP($A1074,'Rashodi- plan-izvršenje'!$A$8:O$1500,'prenos-P-R-N'!Q$1,FALSE)),IF($A1074&lt;=$A$2,VLOOKUP($A1074,'Prihodi- plan-izvršenje'!$A$4:$H$500,4,FALSE),IF($A1074&lt;=$A$3,VLOOKUP(A1074,'Neizmirene obaveze JLS'!$A$11:O$500,Q$1,FALSE),"")))</f>
        <v>0</v>
      </c>
      <c r="R1074" s="88">
        <f>IF($A1074&lt;=$A$1,VALUE(+VLOOKUP($A1074,'Rashodi- plan-izvršenje'!$A$8:P$1500,'prenos-P-R-N'!R$1,FALSE)),IF($A1074&lt;=$A$2,VLOOKUP($A1074,'Prihodi- plan-izvršenje'!$A$4:$H$500,7,FALSE),""))</f>
        <v>0</v>
      </c>
      <c r="S1074" s="88">
        <f>IF(A1074=0,0,IF($A1074&lt;=$A$1,VALUE(+VLOOKUP($A1074,'Rashodi- plan-izvršenje'!$A$8:Q$1500,'prenos-P-R-N'!S$1,FALSE)),IF($A1074&lt;=$A$2,VLOOKUP($A1074,'Prihodi- plan-izvršenje'!$A$4:$H$500,8,FALSE),0)))</f>
        <v>0</v>
      </c>
      <c r="T1074" s="88" t="str">
        <f>IF($A1074&gt;$A$2,VLOOKUP($A1074,'Neizmirene obaveze JLS'!$A$11:R$500,R$1,FALSE),"")</f>
        <v/>
      </c>
      <c r="U1074" s="88">
        <f>IF($A1074&gt;$A$2,VLOOKUP($A1074,'Neizmirene obaveze JLS'!$A$11:S$500,S$1,FALSE),0)</f>
        <v>0</v>
      </c>
      <c r="V1074" s="88">
        <f t="shared" si="96"/>
        <v>0</v>
      </c>
      <c r="W1074" s="74"/>
      <c r="X1074" s="74"/>
      <c r="Y1074" s="74"/>
      <c r="Z1074" s="74"/>
      <c r="AA1074" s="74">
        <v>0</v>
      </c>
      <c r="AB1074" s="74">
        <v>0</v>
      </c>
    </row>
    <row r="1075" spans="1:28">
      <c r="A1075" s="89">
        <f>IF(AND(COUNTIF(A$1:A$3,"&gt;0")=1,MAX(A$8:A1074)&lt;A$1),A1074+1,IF(AND(COUNTIF(A$1:A$3,"&gt;0")=2,MAX(A$8:A1074)&lt;A$2),A1074+1,IF(AND(COUNTIF(A$1:A$3,"&gt;0")=3,MAX(A$8:A1074)&lt;A$3),A1074+1,0)))</f>
        <v>0</v>
      </c>
      <c r="B1075" s="89" t="str">
        <f t="shared" si="97"/>
        <v/>
      </c>
      <c r="C1075" s="89" t="str">
        <f t="shared" si="97"/>
        <v/>
      </c>
      <c r="D1075" s="87" t="str">
        <f>IF($A1075=0,"",IF($A1075&lt;=$A$1,+VLOOKUP($A1075,'Rashodi- plan-izvršenje'!$A$8:B$1500,'prenos-P-R-N'!D$1,FALSE),IF($A1075&gt;$A$2,+VLOOKUP($A1075,'Neizmirene obaveze JLS'!$A$11:B$500,'prenos-P-R-N'!D$1,FALSE),"")))</f>
        <v/>
      </c>
      <c r="E1075" s="87" t="str">
        <f>IF($A1075=0,"",IF($A1075&lt;=$A$1,+VLOOKUP($A1075,'Rashodi- plan-izvršenje'!$A$8:C$1500,'prenos-P-R-N'!E$1,FALSE),IF($A1075&gt;$A$2,+VLOOKUP($A1075,'Neizmirene obaveze JLS'!$A$11:C$500,'prenos-P-R-N'!E$1,FALSE),"")))</f>
        <v/>
      </c>
      <c r="F1075" s="87" t="str">
        <f>IF($A1075=0,"",IF($A1075&lt;=$A$1,+VLOOKUP($A1075,'Rashodi- plan-izvršenje'!$A$8:D$1500,'prenos-P-R-N'!F$1,FALSE),IF($A1075&gt;$A$2,+VLOOKUP($A1075,'Neizmirene obaveze JLS'!$A$11:D$500,'prenos-P-R-N'!F$1,FALSE),"")))</f>
        <v/>
      </c>
      <c r="G1075" s="87" t="str">
        <f>IF($A1075=0,"",IF($A1075&lt;=$A$1,+VLOOKUP($A1075,'Rashodi- plan-izvršenje'!$A$8:E$1500,'prenos-P-R-N'!G$1,FALSE),IF($A1075&gt;$A$2,+VLOOKUP($A1075,'Neizmirene obaveze JLS'!$A$11:E$500,'prenos-P-R-N'!G$1,FALSE),"")))</f>
        <v/>
      </c>
      <c r="H1075" s="87" t="str">
        <f>IF($A1075=0,"",IF($A1075&lt;=$A$1,+VLOOKUP($A1075,'Rashodi- plan-izvršenje'!$A$8:F$1500,'prenos-P-R-N'!H$1,FALSE),IF($A1075&gt;$A$2,+VLOOKUP($A1075,'Neizmirene obaveze JLS'!$A$11:F$500,'prenos-P-R-N'!H$1,FALSE),"")))</f>
        <v/>
      </c>
      <c r="I1075" s="87" t="str">
        <f>IF($A1075=0,"",IF($A1075&lt;=$A$1,+VLOOKUP($A1075,'Rashodi- plan-izvršenje'!$A$8:G$1500,'prenos-P-R-N'!I$1,FALSE),IF($A1075&gt;$A$2,+VLOOKUP($A1075,'Neizmirene obaveze JLS'!$A$11:G$500,'prenos-P-R-N'!I$1,FALSE),"")))</f>
        <v/>
      </c>
      <c r="J1075" s="87" t="str">
        <f>IF($A1075=0,"",IF($A1075&lt;=$A$1,+VLOOKUP($A1075,'Rashodi- plan-izvršenje'!$A$8:H$1500,'prenos-P-R-N'!J$1,FALSE),IF($A1075&gt;$A$2,+VLOOKUP($A1075,'Neizmirene obaveze JLS'!$A$11:H$500,'prenos-P-R-N'!J$1,FALSE),"")))</f>
        <v/>
      </c>
      <c r="K1075" s="87" t="str">
        <f>IF($A1075=0,"",IF($A1075&lt;=$A$1,+VLOOKUP($A1075,'Rashodi- plan-izvršenje'!$A$8:I$1500,'prenos-P-R-N'!K$1,FALSE),IF($A1075&gt;$A$2,+VLOOKUP($A1075,'Neizmirene obaveze JLS'!$A$11:I$500,'prenos-P-R-N'!K$1,FALSE),"")))</f>
        <v/>
      </c>
      <c r="L1075" t="str">
        <f>IF(A1075=0,"",IF(A1075&lt;=A$1,+IF(VLOOKUP(A1075,'Rashodi- plan-izvršenje'!A$8:J$1500,M$1,FALSE)&gt;0,"Програмска активност","Пројекат"),IF(A1075&gt;A$2,+IF(VLOOKUP(A1075,'Neizmirene obaveze JLS'!A$8:J$2008,M$1,FALSE)&gt;0,"Програмска активност","Пројекат"),"")))</f>
        <v/>
      </c>
      <c r="M1075" s="87" t="str">
        <f>IF(A1075=0,"",IF($A1075&lt;=$A$1,+IF(VLOOKUP($A1075,'Rashodi- plan-izvršenje'!$A$8:$M$1500,10,FALSE)&gt;0,VLOOKUP($A1075,'Rashodi- plan-izvršenje'!$A$8:$M$1500,10,FALSE),VLOOKUP($A1075,'Rashodi- plan-izvršenje'!$A$8:$M$1500,12,FALSE)),+IF($A1075&gt;$A$2,IF(VLOOKUP($A1075,'Neizmirene obaveze JLS'!$A$8:$M$1500,10,FALSE)&gt;0,VLOOKUP($A1075,'Neizmirene obaveze JLS'!$A$11:$M$1500,10,FALSE),VLOOKUP($A1075,'Neizmirene obaveze JLS'!$A$11:$M$1500,12,FALSE)),0)))</f>
        <v/>
      </c>
      <c r="N1075" s="87" t="str">
        <f>IF(A1075=0,"",IF($A1075&lt;=$A$1,+IF(VLOOKUP(A1075,'Rashodi- plan-izvršenje'!$A$8:$M$1500,10,FALSE)&gt;0,VLOOKUP(A1075,'Rashodi- plan-izvršenje'!$A$8:$M$1500,11,FALSE),VLOOKUP(A1075,'Rashodi- plan-izvršenje'!$A$8:$M$1500,13,FALSE)),+IF($A1075&gt;$A$2,IF(VLOOKUP($A1075,'Neizmirene obaveze JLS'!$A$8:$M$1500,10,FALSE)&gt;0,VLOOKUP($A1075,'Neizmirene obaveze JLS'!$A$11:$M$1500,11,FALSE),VLOOKUP($A1075,'Neizmirene obaveze JLS'!$A$11:$M$1500,13,FALSE)),0)))</f>
        <v/>
      </c>
      <c r="O1075" s="87" t="str">
        <f>IF(A1075=0,"",IF($A1075&lt;=$A$1,VALUE(+VLOOKUP($A1075,'Rashodi- plan-izvršenje'!$A$8:N$1500,'prenos-P-R-N'!O$1,FALSE)),IF($A1075&lt;=A$2,VALUE(VLOOKUP($A1075,'Prihodi- plan-izvršenje'!$A$8:$H$500,6,FALSE)),VALUE(VLOOKUP($A1075,'Neizmirene obaveze JLS'!$A$8:$N$500,O$1,FALSE)))))</f>
        <v/>
      </c>
      <c r="P1075" s="87" t="str">
        <f>IF(A1075=0,"",IF(A1075=0,0,IF(A1075&gt;A$2,'šifarnik K-izvor'!G$3,+IF(Q1075&lt;700,+'šifarnik K-izvor'!G$2,'šifarnik K-izvor'!G$1))))</f>
        <v/>
      </c>
      <c r="Q1075" s="87">
        <f>IF($A1075&lt;=$A$1,VALUE(+VLOOKUP($A1075,'Rashodi- plan-izvršenje'!$A$8:O$1500,'prenos-P-R-N'!Q$1,FALSE)),IF($A1075&lt;=$A$2,VLOOKUP($A1075,'Prihodi- plan-izvršenje'!$A$4:$H$500,4,FALSE),IF($A1075&lt;=$A$3,VLOOKUP(A1075,'Neizmirene obaveze JLS'!$A$11:O$500,Q$1,FALSE),"")))</f>
        <v>0</v>
      </c>
      <c r="R1075" s="88">
        <f>IF($A1075&lt;=$A$1,VALUE(+VLOOKUP($A1075,'Rashodi- plan-izvršenje'!$A$8:P$1500,'prenos-P-R-N'!R$1,FALSE)),IF($A1075&lt;=$A$2,VLOOKUP($A1075,'Prihodi- plan-izvršenje'!$A$4:$H$500,7,FALSE),""))</f>
        <v>0</v>
      </c>
      <c r="S1075" s="88">
        <f>IF(A1075=0,0,IF($A1075&lt;=$A$1,VALUE(+VLOOKUP($A1075,'Rashodi- plan-izvršenje'!$A$8:Q$1500,'prenos-P-R-N'!S$1,FALSE)),IF($A1075&lt;=$A$2,VLOOKUP($A1075,'Prihodi- plan-izvršenje'!$A$4:$H$500,8,FALSE),0)))</f>
        <v>0</v>
      </c>
      <c r="T1075" s="88" t="str">
        <f>IF($A1075&gt;$A$2,VLOOKUP($A1075,'Neizmirene obaveze JLS'!$A$11:R$500,R$1,FALSE),"")</f>
        <v/>
      </c>
      <c r="U1075" s="88">
        <f>IF($A1075&gt;$A$2,VLOOKUP($A1075,'Neizmirene obaveze JLS'!$A$11:S$500,S$1,FALSE),0)</f>
        <v>0</v>
      </c>
      <c r="V1075" s="88">
        <f t="shared" si="96"/>
        <v>0</v>
      </c>
      <c r="W1075" s="74"/>
      <c r="X1075" s="74"/>
      <c r="Y1075" s="74"/>
      <c r="Z1075" s="74"/>
      <c r="AA1075" s="74">
        <v>0</v>
      </c>
      <c r="AB1075" s="74">
        <v>0</v>
      </c>
    </row>
    <row r="1076" spans="1:28">
      <c r="A1076" s="89">
        <f>IF(AND(COUNTIF(A$1:A$3,"&gt;0")=1,MAX(A$8:A1075)&lt;A$1),A1075+1,IF(AND(COUNTIF(A$1:A$3,"&gt;0")=2,MAX(A$8:A1075)&lt;A$2),A1075+1,IF(AND(COUNTIF(A$1:A$3,"&gt;0")=3,MAX(A$8:A1075)&lt;A$3),A1075+1,0)))</f>
        <v>0</v>
      </c>
      <c r="B1076" s="89" t="str">
        <f t="shared" si="97"/>
        <v/>
      </c>
      <c r="C1076" s="89" t="str">
        <f t="shared" si="97"/>
        <v/>
      </c>
      <c r="D1076" s="87" t="str">
        <f>IF($A1076=0,"",IF($A1076&lt;=$A$1,+VLOOKUP($A1076,'Rashodi- plan-izvršenje'!$A$8:B$1500,'prenos-P-R-N'!D$1,FALSE),IF($A1076&gt;$A$2,+VLOOKUP($A1076,'Neizmirene obaveze JLS'!$A$11:B$500,'prenos-P-R-N'!D$1,FALSE),"")))</f>
        <v/>
      </c>
      <c r="E1076" s="87" t="str">
        <f>IF($A1076=0,"",IF($A1076&lt;=$A$1,+VLOOKUP($A1076,'Rashodi- plan-izvršenje'!$A$8:C$1500,'prenos-P-R-N'!E$1,FALSE),IF($A1076&gt;$A$2,+VLOOKUP($A1076,'Neizmirene obaveze JLS'!$A$11:C$500,'prenos-P-R-N'!E$1,FALSE),"")))</f>
        <v/>
      </c>
      <c r="F1076" s="87" t="str">
        <f>IF($A1076=0,"",IF($A1076&lt;=$A$1,+VLOOKUP($A1076,'Rashodi- plan-izvršenje'!$A$8:D$1500,'prenos-P-R-N'!F$1,FALSE),IF($A1076&gt;$A$2,+VLOOKUP($A1076,'Neizmirene obaveze JLS'!$A$11:D$500,'prenos-P-R-N'!F$1,FALSE),"")))</f>
        <v/>
      </c>
      <c r="G1076" s="87" t="str">
        <f>IF($A1076=0,"",IF($A1076&lt;=$A$1,+VLOOKUP($A1076,'Rashodi- plan-izvršenje'!$A$8:E$1500,'prenos-P-R-N'!G$1,FALSE),IF($A1076&gt;$A$2,+VLOOKUP($A1076,'Neizmirene obaveze JLS'!$A$11:E$500,'prenos-P-R-N'!G$1,FALSE),"")))</f>
        <v/>
      </c>
      <c r="H1076" s="87" t="str">
        <f>IF($A1076=0,"",IF($A1076&lt;=$A$1,+VLOOKUP($A1076,'Rashodi- plan-izvršenje'!$A$8:F$1500,'prenos-P-R-N'!H$1,FALSE),IF($A1076&gt;$A$2,+VLOOKUP($A1076,'Neizmirene obaveze JLS'!$A$11:F$500,'prenos-P-R-N'!H$1,FALSE),"")))</f>
        <v/>
      </c>
      <c r="I1076" s="87" t="str">
        <f>IF($A1076=0,"",IF($A1076&lt;=$A$1,+VLOOKUP($A1076,'Rashodi- plan-izvršenje'!$A$8:G$1500,'prenos-P-R-N'!I$1,FALSE),IF($A1076&gt;$A$2,+VLOOKUP($A1076,'Neizmirene obaveze JLS'!$A$11:G$500,'prenos-P-R-N'!I$1,FALSE),"")))</f>
        <v/>
      </c>
      <c r="J1076" s="87" t="str">
        <f>IF($A1076=0,"",IF($A1076&lt;=$A$1,+VLOOKUP($A1076,'Rashodi- plan-izvršenje'!$A$8:H$1500,'prenos-P-R-N'!J$1,FALSE),IF($A1076&gt;$A$2,+VLOOKUP($A1076,'Neizmirene obaveze JLS'!$A$11:H$500,'prenos-P-R-N'!J$1,FALSE),"")))</f>
        <v/>
      </c>
      <c r="K1076" s="87" t="str">
        <f>IF($A1076=0,"",IF($A1076&lt;=$A$1,+VLOOKUP($A1076,'Rashodi- plan-izvršenje'!$A$8:I$1500,'prenos-P-R-N'!K$1,FALSE),IF($A1076&gt;$A$2,+VLOOKUP($A1076,'Neizmirene obaveze JLS'!$A$11:I$500,'prenos-P-R-N'!K$1,FALSE),"")))</f>
        <v/>
      </c>
      <c r="L1076" t="str">
        <f>IF(A1076=0,"",IF(A1076&lt;=A$1,+IF(VLOOKUP(A1076,'Rashodi- plan-izvršenje'!A$8:J$1500,M$1,FALSE)&gt;0,"Програмска активност","Пројекат"),IF(A1076&gt;A$2,+IF(VLOOKUP(A1076,'Neizmirene obaveze JLS'!A$8:J$2008,M$1,FALSE)&gt;0,"Програмска активност","Пројекат"),"")))</f>
        <v/>
      </c>
      <c r="M1076" s="87" t="str">
        <f>IF(A1076=0,"",IF($A1076&lt;=$A$1,+IF(VLOOKUP($A1076,'Rashodi- plan-izvršenje'!$A$8:$M$1500,10,FALSE)&gt;0,VLOOKUP($A1076,'Rashodi- plan-izvršenje'!$A$8:$M$1500,10,FALSE),VLOOKUP($A1076,'Rashodi- plan-izvršenje'!$A$8:$M$1500,12,FALSE)),+IF($A1076&gt;$A$2,IF(VLOOKUP($A1076,'Neizmirene obaveze JLS'!$A$8:$M$1500,10,FALSE)&gt;0,VLOOKUP($A1076,'Neizmirene obaveze JLS'!$A$11:$M$1500,10,FALSE),VLOOKUP($A1076,'Neizmirene obaveze JLS'!$A$11:$M$1500,12,FALSE)),0)))</f>
        <v/>
      </c>
      <c r="N1076" s="87" t="str">
        <f>IF(A1076=0,"",IF($A1076&lt;=$A$1,+IF(VLOOKUP(A1076,'Rashodi- plan-izvršenje'!$A$8:$M$1500,10,FALSE)&gt;0,VLOOKUP(A1076,'Rashodi- plan-izvršenje'!$A$8:$M$1500,11,FALSE),VLOOKUP(A1076,'Rashodi- plan-izvršenje'!$A$8:$M$1500,13,FALSE)),+IF($A1076&gt;$A$2,IF(VLOOKUP($A1076,'Neizmirene obaveze JLS'!$A$8:$M$1500,10,FALSE)&gt;0,VLOOKUP($A1076,'Neizmirene obaveze JLS'!$A$11:$M$1500,11,FALSE),VLOOKUP($A1076,'Neizmirene obaveze JLS'!$A$11:$M$1500,13,FALSE)),0)))</f>
        <v/>
      </c>
      <c r="O1076" s="87" t="str">
        <f>IF(A1076=0,"",IF($A1076&lt;=$A$1,VALUE(+VLOOKUP($A1076,'Rashodi- plan-izvršenje'!$A$8:N$1500,'prenos-P-R-N'!O$1,FALSE)),IF($A1076&lt;=A$2,VALUE(VLOOKUP($A1076,'Prihodi- plan-izvršenje'!$A$8:$H$500,6,FALSE)),VALUE(VLOOKUP($A1076,'Neizmirene obaveze JLS'!$A$8:$N$500,O$1,FALSE)))))</f>
        <v/>
      </c>
      <c r="P1076" s="87" t="str">
        <f>IF(A1076=0,"",IF(A1076=0,0,IF(A1076&gt;A$2,'šifarnik K-izvor'!G$3,+IF(Q1076&lt;700,+'šifarnik K-izvor'!G$2,'šifarnik K-izvor'!G$1))))</f>
        <v/>
      </c>
      <c r="Q1076" s="87">
        <f>IF($A1076&lt;=$A$1,VALUE(+VLOOKUP($A1076,'Rashodi- plan-izvršenje'!$A$8:O$1500,'prenos-P-R-N'!Q$1,FALSE)),IF($A1076&lt;=$A$2,VLOOKUP($A1076,'Prihodi- plan-izvršenje'!$A$4:$H$500,4,FALSE),IF($A1076&lt;=$A$3,VLOOKUP(A1076,'Neizmirene obaveze JLS'!$A$11:O$500,Q$1,FALSE),"")))</f>
        <v>0</v>
      </c>
      <c r="R1076" s="88">
        <f>IF($A1076&lt;=$A$1,VALUE(+VLOOKUP($A1076,'Rashodi- plan-izvršenje'!$A$8:P$1500,'prenos-P-R-N'!R$1,FALSE)),IF($A1076&lt;=$A$2,VLOOKUP($A1076,'Prihodi- plan-izvršenje'!$A$4:$H$500,7,FALSE),""))</f>
        <v>0</v>
      </c>
      <c r="S1076" s="88">
        <f>IF(A1076=0,0,IF($A1076&lt;=$A$1,VALUE(+VLOOKUP($A1076,'Rashodi- plan-izvršenje'!$A$8:Q$1500,'prenos-P-R-N'!S$1,FALSE)),IF($A1076&lt;=$A$2,VLOOKUP($A1076,'Prihodi- plan-izvršenje'!$A$4:$H$500,8,FALSE),0)))</f>
        <v>0</v>
      </c>
      <c r="T1076" s="88" t="str">
        <f>IF($A1076&gt;$A$2,VLOOKUP($A1076,'Neizmirene obaveze JLS'!$A$11:R$500,R$1,FALSE),"")</f>
        <v/>
      </c>
      <c r="U1076" s="88">
        <f>IF($A1076&gt;$A$2,VLOOKUP($A1076,'Neizmirene obaveze JLS'!$A$11:S$500,S$1,FALSE),0)</f>
        <v>0</v>
      </c>
      <c r="V1076" s="88">
        <f t="shared" si="96"/>
        <v>0</v>
      </c>
      <c r="W1076" s="74"/>
      <c r="X1076" s="74"/>
      <c r="Y1076" s="74"/>
      <c r="Z1076" s="74"/>
      <c r="AA1076" s="74">
        <v>0</v>
      </c>
      <c r="AB1076" s="74">
        <v>0</v>
      </c>
    </row>
    <row r="1077" spans="1:28">
      <c r="A1077" s="89">
        <f>IF(AND(COUNTIF(A$1:A$3,"&gt;0")=1,MAX(A$8:A1076)&lt;A$1),A1076+1,IF(AND(COUNTIF(A$1:A$3,"&gt;0")=2,MAX(A$8:A1076)&lt;A$2),A1076+1,IF(AND(COUNTIF(A$1:A$3,"&gt;0")=3,MAX(A$8:A1076)&lt;A$3),A1076+1,0)))</f>
        <v>0</v>
      </c>
      <c r="B1077" s="89" t="str">
        <f t="shared" si="97"/>
        <v/>
      </c>
      <c r="C1077" s="89" t="str">
        <f t="shared" si="97"/>
        <v/>
      </c>
      <c r="D1077" s="87" t="str">
        <f>IF($A1077=0,"",IF($A1077&lt;=$A$1,+VLOOKUP($A1077,'Rashodi- plan-izvršenje'!$A$8:B$1500,'prenos-P-R-N'!D$1,FALSE),IF($A1077&gt;$A$2,+VLOOKUP($A1077,'Neizmirene obaveze JLS'!$A$11:B$500,'prenos-P-R-N'!D$1,FALSE),"")))</f>
        <v/>
      </c>
      <c r="E1077" s="87" t="str">
        <f>IF($A1077=0,"",IF($A1077&lt;=$A$1,+VLOOKUP($A1077,'Rashodi- plan-izvršenje'!$A$8:C$1500,'prenos-P-R-N'!E$1,FALSE),IF($A1077&gt;$A$2,+VLOOKUP($A1077,'Neizmirene obaveze JLS'!$A$11:C$500,'prenos-P-R-N'!E$1,FALSE),"")))</f>
        <v/>
      </c>
      <c r="F1077" s="87" t="str">
        <f>IF($A1077=0,"",IF($A1077&lt;=$A$1,+VLOOKUP($A1077,'Rashodi- plan-izvršenje'!$A$8:D$1500,'prenos-P-R-N'!F$1,FALSE),IF($A1077&gt;$A$2,+VLOOKUP($A1077,'Neizmirene obaveze JLS'!$A$11:D$500,'prenos-P-R-N'!F$1,FALSE),"")))</f>
        <v/>
      </c>
      <c r="G1077" s="87" t="str">
        <f>IF($A1077=0,"",IF($A1077&lt;=$A$1,+VLOOKUP($A1077,'Rashodi- plan-izvršenje'!$A$8:E$1500,'prenos-P-R-N'!G$1,FALSE),IF($A1077&gt;$A$2,+VLOOKUP($A1077,'Neizmirene obaveze JLS'!$A$11:E$500,'prenos-P-R-N'!G$1,FALSE),"")))</f>
        <v/>
      </c>
      <c r="H1077" s="87" t="str">
        <f>IF($A1077=0,"",IF($A1077&lt;=$A$1,+VLOOKUP($A1077,'Rashodi- plan-izvršenje'!$A$8:F$1500,'prenos-P-R-N'!H$1,FALSE),IF($A1077&gt;$A$2,+VLOOKUP($A1077,'Neizmirene obaveze JLS'!$A$11:F$500,'prenos-P-R-N'!H$1,FALSE),"")))</f>
        <v/>
      </c>
      <c r="I1077" s="87" t="str">
        <f>IF($A1077=0,"",IF($A1077&lt;=$A$1,+VLOOKUP($A1077,'Rashodi- plan-izvršenje'!$A$8:G$1500,'prenos-P-R-N'!I$1,FALSE),IF($A1077&gt;$A$2,+VLOOKUP($A1077,'Neizmirene obaveze JLS'!$A$11:G$500,'prenos-P-R-N'!I$1,FALSE),"")))</f>
        <v/>
      </c>
      <c r="J1077" s="87" t="str">
        <f>IF($A1077=0,"",IF($A1077&lt;=$A$1,+VLOOKUP($A1077,'Rashodi- plan-izvršenje'!$A$8:H$1500,'prenos-P-R-N'!J$1,FALSE),IF($A1077&gt;$A$2,+VLOOKUP($A1077,'Neizmirene obaveze JLS'!$A$11:H$500,'prenos-P-R-N'!J$1,FALSE),"")))</f>
        <v/>
      </c>
      <c r="K1077" s="87" t="str">
        <f>IF($A1077=0,"",IF($A1077&lt;=$A$1,+VLOOKUP($A1077,'Rashodi- plan-izvršenje'!$A$8:I$1500,'prenos-P-R-N'!K$1,FALSE),IF($A1077&gt;$A$2,+VLOOKUP($A1077,'Neizmirene obaveze JLS'!$A$11:I$500,'prenos-P-R-N'!K$1,FALSE),"")))</f>
        <v/>
      </c>
      <c r="L1077" t="str">
        <f>IF(A1077=0,"",IF(A1077&lt;=A$1,+IF(VLOOKUP(A1077,'Rashodi- plan-izvršenje'!A$8:J$1500,M$1,FALSE)&gt;0,"Програмска активност","Пројекат"),IF(A1077&gt;A$2,+IF(VLOOKUP(A1077,'Neizmirene obaveze JLS'!A$8:J$2008,M$1,FALSE)&gt;0,"Програмска активност","Пројекат"),"")))</f>
        <v/>
      </c>
      <c r="M1077" s="87" t="str">
        <f>IF(A1077=0,"",IF($A1077&lt;=$A$1,+IF(VLOOKUP($A1077,'Rashodi- plan-izvršenje'!$A$8:$M$1500,10,FALSE)&gt;0,VLOOKUP($A1077,'Rashodi- plan-izvršenje'!$A$8:$M$1500,10,FALSE),VLOOKUP($A1077,'Rashodi- plan-izvršenje'!$A$8:$M$1500,12,FALSE)),+IF($A1077&gt;$A$2,IF(VLOOKUP($A1077,'Neizmirene obaveze JLS'!$A$8:$M$1500,10,FALSE)&gt;0,VLOOKUP($A1077,'Neizmirene obaveze JLS'!$A$11:$M$1500,10,FALSE),VLOOKUP($A1077,'Neizmirene obaveze JLS'!$A$11:$M$1500,12,FALSE)),0)))</f>
        <v/>
      </c>
      <c r="N1077" s="87" t="str">
        <f>IF(A1077=0,"",IF($A1077&lt;=$A$1,+IF(VLOOKUP(A1077,'Rashodi- plan-izvršenje'!$A$8:$M$1500,10,FALSE)&gt;0,VLOOKUP(A1077,'Rashodi- plan-izvršenje'!$A$8:$M$1500,11,FALSE),VLOOKUP(A1077,'Rashodi- plan-izvršenje'!$A$8:$M$1500,13,FALSE)),+IF($A1077&gt;$A$2,IF(VLOOKUP($A1077,'Neizmirene obaveze JLS'!$A$8:$M$1500,10,FALSE)&gt;0,VLOOKUP($A1077,'Neizmirene obaveze JLS'!$A$11:$M$1500,11,FALSE),VLOOKUP($A1077,'Neizmirene obaveze JLS'!$A$11:$M$1500,13,FALSE)),0)))</f>
        <v/>
      </c>
      <c r="O1077" s="87" t="str">
        <f>IF(A1077=0,"",IF($A1077&lt;=$A$1,VALUE(+VLOOKUP($A1077,'Rashodi- plan-izvršenje'!$A$8:N$1500,'prenos-P-R-N'!O$1,FALSE)),IF($A1077&lt;=A$2,VALUE(VLOOKUP($A1077,'Prihodi- plan-izvršenje'!$A$8:$H$500,6,FALSE)),VALUE(VLOOKUP($A1077,'Neizmirene obaveze JLS'!$A$8:$N$500,O$1,FALSE)))))</f>
        <v/>
      </c>
      <c r="P1077" s="87" t="str">
        <f>IF(A1077=0,"",IF(A1077=0,0,IF(A1077&gt;A$2,'šifarnik K-izvor'!G$3,+IF(Q1077&lt;700,+'šifarnik K-izvor'!G$2,'šifarnik K-izvor'!G$1))))</f>
        <v/>
      </c>
      <c r="Q1077" s="87">
        <f>IF($A1077&lt;=$A$1,VALUE(+VLOOKUP($A1077,'Rashodi- plan-izvršenje'!$A$8:O$1500,'prenos-P-R-N'!Q$1,FALSE)),IF($A1077&lt;=$A$2,VLOOKUP($A1077,'Prihodi- plan-izvršenje'!$A$4:$H$500,4,FALSE),IF($A1077&lt;=$A$3,VLOOKUP(A1077,'Neizmirene obaveze JLS'!$A$11:O$500,Q$1,FALSE),"")))</f>
        <v>0</v>
      </c>
      <c r="R1077" s="88">
        <f>IF($A1077&lt;=$A$1,VALUE(+VLOOKUP($A1077,'Rashodi- plan-izvršenje'!$A$8:P$1500,'prenos-P-R-N'!R$1,FALSE)),IF($A1077&lt;=$A$2,VLOOKUP($A1077,'Prihodi- plan-izvršenje'!$A$4:$H$500,7,FALSE),""))</f>
        <v>0</v>
      </c>
      <c r="S1077" s="88">
        <f>IF(A1077=0,0,IF($A1077&lt;=$A$1,VALUE(+VLOOKUP($A1077,'Rashodi- plan-izvršenje'!$A$8:Q$1500,'prenos-P-R-N'!S$1,FALSE)),IF($A1077&lt;=$A$2,VLOOKUP($A1077,'Prihodi- plan-izvršenje'!$A$4:$H$500,8,FALSE),0)))</f>
        <v>0</v>
      </c>
      <c r="T1077" s="88" t="str">
        <f>IF($A1077&gt;$A$2,VLOOKUP($A1077,'Neizmirene obaveze JLS'!$A$11:R$500,R$1,FALSE),"")</f>
        <v/>
      </c>
      <c r="U1077" s="88">
        <f>IF($A1077&gt;$A$2,VLOOKUP($A1077,'Neizmirene obaveze JLS'!$A$11:S$500,S$1,FALSE),0)</f>
        <v>0</v>
      </c>
      <c r="V1077" s="88">
        <f t="shared" si="96"/>
        <v>0</v>
      </c>
      <c r="W1077" s="74"/>
      <c r="X1077" s="74"/>
      <c r="Y1077" s="74"/>
      <c r="Z1077" s="74"/>
      <c r="AA1077" s="74">
        <v>0</v>
      </c>
      <c r="AB1077" s="74">
        <v>0</v>
      </c>
    </row>
    <row r="1078" spans="1:28">
      <c r="A1078" s="89">
        <f>IF(AND(COUNTIF(A$1:A$3,"&gt;0")=1,MAX(A$8:A1077)&lt;A$1),A1077+1,IF(AND(COUNTIF(A$1:A$3,"&gt;0")=2,MAX(A$8:A1077)&lt;A$2),A1077+1,IF(AND(COUNTIF(A$1:A$3,"&gt;0")=3,MAX(A$8:A1077)&lt;A$3),A1077+1,0)))</f>
        <v>0</v>
      </c>
      <c r="B1078" s="89" t="str">
        <f t="shared" si="97"/>
        <v/>
      </c>
      <c r="C1078" s="89" t="str">
        <f t="shared" si="97"/>
        <v/>
      </c>
      <c r="D1078" s="87" t="str">
        <f>IF($A1078=0,"",IF($A1078&lt;=$A$1,+VLOOKUP($A1078,'Rashodi- plan-izvršenje'!$A$8:B$1500,'prenos-P-R-N'!D$1,FALSE),IF($A1078&gt;$A$2,+VLOOKUP($A1078,'Neizmirene obaveze JLS'!$A$11:B$500,'prenos-P-R-N'!D$1,FALSE),"")))</f>
        <v/>
      </c>
      <c r="E1078" s="87" t="str">
        <f>IF($A1078=0,"",IF($A1078&lt;=$A$1,+VLOOKUP($A1078,'Rashodi- plan-izvršenje'!$A$8:C$1500,'prenos-P-R-N'!E$1,FALSE),IF($A1078&gt;$A$2,+VLOOKUP($A1078,'Neizmirene obaveze JLS'!$A$11:C$500,'prenos-P-R-N'!E$1,FALSE),"")))</f>
        <v/>
      </c>
      <c r="F1078" s="87" t="str">
        <f>IF($A1078=0,"",IF($A1078&lt;=$A$1,+VLOOKUP($A1078,'Rashodi- plan-izvršenje'!$A$8:D$1500,'prenos-P-R-N'!F$1,FALSE),IF($A1078&gt;$A$2,+VLOOKUP($A1078,'Neizmirene obaveze JLS'!$A$11:D$500,'prenos-P-R-N'!F$1,FALSE),"")))</f>
        <v/>
      </c>
      <c r="G1078" s="87" t="str">
        <f>IF($A1078=0,"",IF($A1078&lt;=$A$1,+VLOOKUP($A1078,'Rashodi- plan-izvršenje'!$A$8:E$1500,'prenos-P-R-N'!G$1,FALSE),IF($A1078&gt;$A$2,+VLOOKUP($A1078,'Neizmirene obaveze JLS'!$A$11:E$500,'prenos-P-R-N'!G$1,FALSE),"")))</f>
        <v/>
      </c>
      <c r="H1078" s="87" t="str">
        <f>IF($A1078=0,"",IF($A1078&lt;=$A$1,+VLOOKUP($A1078,'Rashodi- plan-izvršenje'!$A$8:F$1500,'prenos-P-R-N'!H$1,FALSE),IF($A1078&gt;$A$2,+VLOOKUP($A1078,'Neizmirene obaveze JLS'!$A$11:F$500,'prenos-P-R-N'!H$1,FALSE),"")))</f>
        <v/>
      </c>
      <c r="I1078" s="87" t="str">
        <f>IF($A1078=0,"",IF($A1078&lt;=$A$1,+VLOOKUP($A1078,'Rashodi- plan-izvršenje'!$A$8:G$1500,'prenos-P-R-N'!I$1,FALSE),IF($A1078&gt;$A$2,+VLOOKUP($A1078,'Neizmirene obaveze JLS'!$A$11:G$500,'prenos-P-R-N'!I$1,FALSE),"")))</f>
        <v/>
      </c>
      <c r="J1078" s="87" t="str">
        <f>IF($A1078=0,"",IF($A1078&lt;=$A$1,+VLOOKUP($A1078,'Rashodi- plan-izvršenje'!$A$8:H$1500,'prenos-P-R-N'!J$1,FALSE),IF($A1078&gt;$A$2,+VLOOKUP($A1078,'Neizmirene obaveze JLS'!$A$11:H$500,'prenos-P-R-N'!J$1,FALSE),"")))</f>
        <v/>
      </c>
      <c r="K1078" s="87" t="str">
        <f>IF($A1078=0,"",IF($A1078&lt;=$A$1,+VLOOKUP($A1078,'Rashodi- plan-izvršenje'!$A$8:I$1500,'prenos-P-R-N'!K$1,FALSE),IF($A1078&gt;$A$2,+VLOOKUP($A1078,'Neizmirene obaveze JLS'!$A$11:I$500,'prenos-P-R-N'!K$1,FALSE),"")))</f>
        <v/>
      </c>
      <c r="L1078" t="str">
        <f>IF(A1078=0,"",IF(A1078&lt;=A$1,+IF(VLOOKUP(A1078,'Rashodi- plan-izvršenje'!A$8:J$1500,M$1,FALSE)&gt;0,"Програмска активност","Пројекат"),IF(A1078&gt;A$2,+IF(VLOOKUP(A1078,'Neizmirene obaveze JLS'!A$8:J$2008,M$1,FALSE)&gt;0,"Програмска активност","Пројекат"),"")))</f>
        <v/>
      </c>
      <c r="M1078" s="87" t="str">
        <f>IF(A1078=0,"",IF($A1078&lt;=$A$1,+IF(VLOOKUP($A1078,'Rashodi- plan-izvršenje'!$A$8:$M$1500,10,FALSE)&gt;0,VLOOKUP($A1078,'Rashodi- plan-izvršenje'!$A$8:$M$1500,10,FALSE),VLOOKUP($A1078,'Rashodi- plan-izvršenje'!$A$8:$M$1500,12,FALSE)),+IF($A1078&gt;$A$2,IF(VLOOKUP($A1078,'Neizmirene obaveze JLS'!$A$8:$M$1500,10,FALSE)&gt;0,VLOOKUP($A1078,'Neizmirene obaveze JLS'!$A$11:$M$1500,10,FALSE),VLOOKUP($A1078,'Neizmirene obaveze JLS'!$A$11:$M$1500,12,FALSE)),0)))</f>
        <v/>
      </c>
      <c r="N1078" s="87" t="str">
        <f>IF(A1078=0,"",IF($A1078&lt;=$A$1,+IF(VLOOKUP(A1078,'Rashodi- plan-izvršenje'!$A$8:$M$1500,10,FALSE)&gt;0,VLOOKUP(A1078,'Rashodi- plan-izvršenje'!$A$8:$M$1500,11,FALSE),VLOOKUP(A1078,'Rashodi- plan-izvršenje'!$A$8:$M$1500,13,FALSE)),+IF($A1078&gt;$A$2,IF(VLOOKUP($A1078,'Neizmirene obaveze JLS'!$A$8:$M$1500,10,FALSE)&gt;0,VLOOKUP($A1078,'Neizmirene obaveze JLS'!$A$11:$M$1500,11,FALSE),VLOOKUP($A1078,'Neizmirene obaveze JLS'!$A$11:$M$1500,13,FALSE)),0)))</f>
        <v/>
      </c>
      <c r="O1078" s="87" t="str">
        <f>IF(A1078=0,"",IF($A1078&lt;=$A$1,VALUE(+VLOOKUP($A1078,'Rashodi- plan-izvršenje'!$A$8:N$1500,'prenos-P-R-N'!O$1,FALSE)),IF($A1078&lt;=A$2,VALUE(VLOOKUP($A1078,'Prihodi- plan-izvršenje'!$A$8:$H$500,6,FALSE)),VALUE(VLOOKUP($A1078,'Neizmirene obaveze JLS'!$A$8:$N$500,O$1,FALSE)))))</f>
        <v/>
      </c>
      <c r="P1078" s="87" t="str">
        <f>IF(A1078=0,"",IF(A1078=0,0,IF(A1078&gt;A$2,'šifarnik K-izvor'!G$3,+IF(Q1078&lt;700,+'šifarnik K-izvor'!G$2,'šifarnik K-izvor'!G$1))))</f>
        <v/>
      </c>
      <c r="Q1078" s="87">
        <f>IF($A1078&lt;=$A$1,VALUE(+VLOOKUP($A1078,'Rashodi- plan-izvršenje'!$A$8:O$1500,'prenos-P-R-N'!Q$1,FALSE)),IF($A1078&lt;=$A$2,VLOOKUP($A1078,'Prihodi- plan-izvršenje'!$A$4:$H$500,4,FALSE),IF($A1078&lt;=$A$3,VLOOKUP(A1078,'Neizmirene obaveze JLS'!$A$11:O$500,Q$1,FALSE),"")))</f>
        <v>0</v>
      </c>
      <c r="R1078" s="88">
        <f>IF($A1078&lt;=$A$1,VALUE(+VLOOKUP($A1078,'Rashodi- plan-izvršenje'!$A$8:P$1500,'prenos-P-R-N'!R$1,FALSE)),IF($A1078&lt;=$A$2,VLOOKUP($A1078,'Prihodi- plan-izvršenje'!$A$4:$H$500,7,FALSE),""))</f>
        <v>0</v>
      </c>
      <c r="S1078" s="88">
        <f>IF(A1078=0,0,IF($A1078&lt;=$A$1,VALUE(+VLOOKUP($A1078,'Rashodi- plan-izvršenje'!$A$8:Q$1500,'prenos-P-R-N'!S$1,FALSE)),IF($A1078&lt;=$A$2,VLOOKUP($A1078,'Prihodi- plan-izvršenje'!$A$4:$H$500,8,FALSE),0)))</f>
        <v>0</v>
      </c>
      <c r="T1078" s="88" t="str">
        <f>IF($A1078&gt;$A$2,VLOOKUP($A1078,'Neizmirene obaveze JLS'!$A$11:R$500,R$1,FALSE),"")</f>
        <v/>
      </c>
      <c r="U1078" s="88">
        <f>IF($A1078&gt;$A$2,VLOOKUP($A1078,'Neizmirene obaveze JLS'!$A$11:S$500,S$1,FALSE),0)</f>
        <v>0</v>
      </c>
      <c r="V1078" s="88">
        <f t="shared" si="96"/>
        <v>0</v>
      </c>
      <c r="W1078" s="74"/>
      <c r="X1078" s="74"/>
      <c r="Y1078" s="74"/>
      <c r="Z1078" s="74"/>
      <c r="AA1078" s="74">
        <v>0</v>
      </c>
      <c r="AB1078" s="74">
        <v>0</v>
      </c>
    </row>
    <row r="1079" spans="1:28">
      <c r="A1079" s="89">
        <f>IF(AND(COUNTIF(A$1:A$3,"&gt;0")=1,MAX(A$8:A1078)&lt;A$1),A1078+1,IF(AND(COUNTIF(A$1:A$3,"&gt;0")=2,MAX(A$8:A1078)&lt;A$2),A1078+1,IF(AND(COUNTIF(A$1:A$3,"&gt;0")=3,MAX(A$8:A1078)&lt;A$3),A1078+1,0)))</f>
        <v>0</v>
      </c>
      <c r="B1079" s="89" t="str">
        <f t="shared" si="97"/>
        <v/>
      </c>
      <c r="C1079" s="89" t="str">
        <f t="shared" si="97"/>
        <v/>
      </c>
      <c r="D1079" s="87" t="str">
        <f>IF($A1079=0,"",IF($A1079&lt;=$A$1,+VLOOKUP($A1079,'Rashodi- plan-izvršenje'!$A$8:B$1500,'prenos-P-R-N'!D$1,FALSE),IF($A1079&gt;$A$2,+VLOOKUP($A1079,'Neizmirene obaveze JLS'!$A$11:B$500,'prenos-P-R-N'!D$1,FALSE),"")))</f>
        <v/>
      </c>
      <c r="E1079" s="87" t="str">
        <f>IF($A1079=0,"",IF($A1079&lt;=$A$1,+VLOOKUP($A1079,'Rashodi- plan-izvršenje'!$A$8:C$1500,'prenos-P-R-N'!E$1,FALSE),IF($A1079&gt;$A$2,+VLOOKUP($A1079,'Neizmirene obaveze JLS'!$A$11:C$500,'prenos-P-R-N'!E$1,FALSE),"")))</f>
        <v/>
      </c>
      <c r="F1079" s="87" t="str">
        <f>IF($A1079=0,"",IF($A1079&lt;=$A$1,+VLOOKUP($A1079,'Rashodi- plan-izvršenje'!$A$8:D$1500,'prenos-P-R-N'!F$1,FALSE),IF($A1079&gt;$A$2,+VLOOKUP($A1079,'Neizmirene obaveze JLS'!$A$11:D$500,'prenos-P-R-N'!F$1,FALSE),"")))</f>
        <v/>
      </c>
      <c r="G1079" s="87" t="str">
        <f>IF($A1079=0,"",IF($A1079&lt;=$A$1,+VLOOKUP($A1079,'Rashodi- plan-izvršenje'!$A$8:E$1500,'prenos-P-R-N'!G$1,FALSE),IF($A1079&gt;$A$2,+VLOOKUP($A1079,'Neizmirene obaveze JLS'!$A$11:E$500,'prenos-P-R-N'!G$1,FALSE),"")))</f>
        <v/>
      </c>
      <c r="H1079" s="87" t="str">
        <f>IF($A1079=0,"",IF($A1079&lt;=$A$1,+VLOOKUP($A1079,'Rashodi- plan-izvršenje'!$A$8:F$1500,'prenos-P-R-N'!H$1,FALSE),IF($A1079&gt;$A$2,+VLOOKUP($A1079,'Neizmirene obaveze JLS'!$A$11:F$500,'prenos-P-R-N'!H$1,FALSE),"")))</f>
        <v/>
      </c>
      <c r="I1079" s="87" t="str">
        <f>IF($A1079=0,"",IF($A1079&lt;=$A$1,+VLOOKUP($A1079,'Rashodi- plan-izvršenje'!$A$8:G$1500,'prenos-P-R-N'!I$1,FALSE),IF($A1079&gt;$A$2,+VLOOKUP($A1079,'Neizmirene obaveze JLS'!$A$11:G$500,'prenos-P-R-N'!I$1,FALSE),"")))</f>
        <v/>
      </c>
      <c r="J1079" s="87" t="str">
        <f>IF($A1079=0,"",IF($A1079&lt;=$A$1,+VLOOKUP($A1079,'Rashodi- plan-izvršenje'!$A$8:H$1500,'prenos-P-R-N'!J$1,FALSE),IF($A1079&gt;$A$2,+VLOOKUP($A1079,'Neizmirene obaveze JLS'!$A$11:H$500,'prenos-P-R-N'!J$1,FALSE),"")))</f>
        <v/>
      </c>
      <c r="K1079" s="87" t="str">
        <f>IF($A1079=0,"",IF($A1079&lt;=$A$1,+VLOOKUP($A1079,'Rashodi- plan-izvršenje'!$A$8:I$1500,'prenos-P-R-N'!K$1,FALSE),IF($A1079&gt;$A$2,+VLOOKUP($A1079,'Neizmirene obaveze JLS'!$A$11:I$500,'prenos-P-R-N'!K$1,FALSE),"")))</f>
        <v/>
      </c>
      <c r="L1079" t="str">
        <f>IF(A1079=0,"",IF(A1079&lt;=A$1,+IF(VLOOKUP(A1079,'Rashodi- plan-izvršenje'!A$8:J$1500,M$1,FALSE)&gt;0,"Програмска активност","Пројекат"),IF(A1079&gt;A$2,+IF(VLOOKUP(A1079,'Neizmirene obaveze JLS'!A$8:J$2008,M$1,FALSE)&gt;0,"Програмска активност","Пројекат"),"")))</f>
        <v/>
      </c>
      <c r="M1079" s="87" t="str">
        <f>IF(A1079=0,"",IF($A1079&lt;=$A$1,+IF(VLOOKUP($A1079,'Rashodi- plan-izvršenje'!$A$8:$M$1500,10,FALSE)&gt;0,VLOOKUP($A1079,'Rashodi- plan-izvršenje'!$A$8:$M$1500,10,FALSE),VLOOKUP($A1079,'Rashodi- plan-izvršenje'!$A$8:$M$1500,12,FALSE)),+IF($A1079&gt;$A$2,IF(VLOOKUP($A1079,'Neizmirene obaveze JLS'!$A$8:$M$1500,10,FALSE)&gt;0,VLOOKUP($A1079,'Neizmirene obaveze JLS'!$A$11:$M$1500,10,FALSE),VLOOKUP($A1079,'Neizmirene obaveze JLS'!$A$11:$M$1500,12,FALSE)),0)))</f>
        <v/>
      </c>
      <c r="N1079" s="87" t="str">
        <f>IF(A1079=0,"",IF($A1079&lt;=$A$1,+IF(VLOOKUP(A1079,'Rashodi- plan-izvršenje'!$A$8:$M$1500,10,FALSE)&gt;0,VLOOKUP(A1079,'Rashodi- plan-izvršenje'!$A$8:$M$1500,11,FALSE),VLOOKUP(A1079,'Rashodi- plan-izvršenje'!$A$8:$M$1500,13,FALSE)),+IF($A1079&gt;$A$2,IF(VLOOKUP($A1079,'Neizmirene obaveze JLS'!$A$8:$M$1500,10,FALSE)&gt;0,VLOOKUP($A1079,'Neizmirene obaveze JLS'!$A$11:$M$1500,11,FALSE),VLOOKUP($A1079,'Neizmirene obaveze JLS'!$A$11:$M$1500,13,FALSE)),0)))</f>
        <v/>
      </c>
      <c r="O1079" s="87" t="str">
        <f>IF(A1079=0,"",IF($A1079&lt;=$A$1,VALUE(+VLOOKUP($A1079,'Rashodi- plan-izvršenje'!$A$8:N$1500,'prenos-P-R-N'!O$1,FALSE)),IF($A1079&lt;=A$2,VALUE(VLOOKUP($A1079,'Prihodi- plan-izvršenje'!$A$8:$H$500,6,FALSE)),VALUE(VLOOKUP($A1079,'Neizmirene obaveze JLS'!$A$8:$N$500,O$1,FALSE)))))</f>
        <v/>
      </c>
      <c r="P1079" s="87" t="str">
        <f>IF(A1079=0,"",IF(A1079=0,0,IF(A1079&gt;A$2,'šifarnik K-izvor'!G$3,+IF(Q1079&lt;700,+'šifarnik K-izvor'!G$2,'šifarnik K-izvor'!G$1))))</f>
        <v/>
      </c>
      <c r="Q1079" s="87">
        <f>IF($A1079&lt;=$A$1,VALUE(+VLOOKUP($A1079,'Rashodi- plan-izvršenje'!$A$8:O$1500,'prenos-P-R-N'!Q$1,FALSE)),IF($A1079&lt;=$A$2,VLOOKUP($A1079,'Prihodi- plan-izvršenje'!$A$4:$H$500,4,FALSE),IF($A1079&lt;=$A$3,VLOOKUP(A1079,'Neizmirene obaveze JLS'!$A$11:O$500,Q$1,FALSE),"")))</f>
        <v>0</v>
      </c>
      <c r="R1079" s="88">
        <f>IF($A1079&lt;=$A$1,VALUE(+VLOOKUP($A1079,'Rashodi- plan-izvršenje'!$A$8:P$1500,'prenos-P-R-N'!R$1,FALSE)),IF($A1079&lt;=$A$2,VLOOKUP($A1079,'Prihodi- plan-izvršenje'!$A$4:$H$500,7,FALSE),""))</f>
        <v>0</v>
      </c>
      <c r="S1079" s="88">
        <f>IF(A1079=0,0,IF($A1079&lt;=$A$1,VALUE(+VLOOKUP($A1079,'Rashodi- plan-izvršenje'!$A$8:Q$1500,'prenos-P-R-N'!S$1,FALSE)),IF($A1079&lt;=$A$2,VLOOKUP($A1079,'Prihodi- plan-izvršenje'!$A$4:$H$500,8,FALSE),0)))</f>
        <v>0</v>
      </c>
      <c r="T1079" s="88" t="str">
        <f>IF($A1079&gt;$A$2,VLOOKUP($A1079,'Neizmirene obaveze JLS'!$A$11:R$500,R$1,FALSE),"")</f>
        <v/>
      </c>
      <c r="U1079" s="88">
        <f>IF($A1079&gt;$A$2,VLOOKUP($A1079,'Neizmirene obaveze JLS'!$A$11:S$500,S$1,FALSE),0)</f>
        <v>0</v>
      </c>
      <c r="V1079" s="88">
        <f t="shared" si="96"/>
        <v>0</v>
      </c>
      <c r="W1079" s="74"/>
      <c r="X1079" s="74"/>
      <c r="Y1079" s="74"/>
      <c r="Z1079" s="74"/>
      <c r="AA1079" s="74">
        <v>0</v>
      </c>
      <c r="AB1079" s="74">
        <v>0</v>
      </c>
    </row>
    <row r="1080" spans="1:28">
      <c r="A1080" s="89">
        <f>IF(AND(COUNTIF(A$1:A$3,"&gt;0")=1,MAX(A$8:A1079)&lt;A$1),A1079+1,IF(AND(COUNTIF(A$1:A$3,"&gt;0")=2,MAX(A$8:A1079)&lt;A$2),A1079+1,IF(AND(COUNTIF(A$1:A$3,"&gt;0")=3,MAX(A$8:A1079)&lt;A$3),A1079+1,0)))</f>
        <v>0</v>
      </c>
      <c r="B1080" s="89" t="str">
        <f t="shared" si="97"/>
        <v/>
      </c>
      <c r="C1080" s="89" t="str">
        <f t="shared" si="97"/>
        <v/>
      </c>
      <c r="D1080" s="87" t="str">
        <f>IF($A1080=0,"",IF($A1080&lt;=$A$1,+VLOOKUP($A1080,'Rashodi- plan-izvršenje'!$A$8:B$1500,'prenos-P-R-N'!D$1,FALSE),IF($A1080&gt;$A$2,+VLOOKUP($A1080,'Neizmirene obaveze JLS'!$A$11:B$500,'prenos-P-R-N'!D$1,FALSE),"")))</f>
        <v/>
      </c>
      <c r="E1080" s="87" t="str">
        <f>IF($A1080=0,"",IF($A1080&lt;=$A$1,+VLOOKUP($A1080,'Rashodi- plan-izvršenje'!$A$8:C$1500,'prenos-P-R-N'!E$1,FALSE),IF($A1080&gt;$A$2,+VLOOKUP($A1080,'Neizmirene obaveze JLS'!$A$11:C$500,'prenos-P-R-N'!E$1,FALSE),"")))</f>
        <v/>
      </c>
      <c r="F1080" s="87" t="str">
        <f>IF($A1080=0,"",IF($A1080&lt;=$A$1,+VLOOKUP($A1080,'Rashodi- plan-izvršenje'!$A$8:D$1500,'prenos-P-R-N'!F$1,FALSE),IF($A1080&gt;$A$2,+VLOOKUP($A1080,'Neizmirene obaveze JLS'!$A$11:D$500,'prenos-P-R-N'!F$1,FALSE),"")))</f>
        <v/>
      </c>
      <c r="G1080" s="87" t="str">
        <f>IF($A1080=0,"",IF($A1080&lt;=$A$1,+VLOOKUP($A1080,'Rashodi- plan-izvršenje'!$A$8:E$1500,'prenos-P-R-N'!G$1,FALSE),IF($A1080&gt;$A$2,+VLOOKUP($A1080,'Neizmirene obaveze JLS'!$A$11:E$500,'prenos-P-R-N'!G$1,FALSE),"")))</f>
        <v/>
      </c>
      <c r="H1080" s="87" t="str">
        <f>IF($A1080=0,"",IF($A1080&lt;=$A$1,+VLOOKUP($A1080,'Rashodi- plan-izvršenje'!$A$8:F$1500,'prenos-P-R-N'!H$1,FALSE),IF($A1080&gt;$A$2,+VLOOKUP($A1080,'Neizmirene obaveze JLS'!$A$11:F$500,'prenos-P-R-N'!H$1,FALSE),"")))</f>
        <v/>
      </c>
      <c r="I1080" s="87" t="str">
        <f>IF($A1080=0,"",IF($A1080&lt;=$A$1,+VLOOKUP($A1080,'Rashodi- plan-izvršenje'!$A$8:G$1500,'prenos-P-R-N'!I$1,FALSE),IF($A1080&gt;$A$2,+VLOOKUP($A1080,'Neizmirene obaveze JLS'!$A$11:G$500,'prenos-P-R-N'!I$1,FALSE),"")))</f>
        <v/>
      </c>
      <c r="J1080" s="87" t="str">
        <f>IF($A1080=0,"",IF($A1080&lt;=$A$1,+VLOOKUP($A1080,'Rashodi- plan-izvršenje'!$A$8:H$1500,'prenos-P-R-N'!J$1,FALSE),IF($A1080&gt;$A$2,+VLOOKUP($A1080,'Neizmirene obaveze JLS'!$A$11:H$500,'prenos-P-R-N'!J$1,FALSE),"")))</f>
        <v/>
      </c>
      <c r="K1080" s="87" t="str">
        <f>IF($A1080=0,"",IF($A1080&lt;=$A$1,+VLOOKUP($A1080,'Rashodi- plan-izvršenje'!$A$8:I$1500,'prenos-P-R-N'!K$1,FALSE),IF($A1080&gt;$A$2,+VLOOKUP($A1080,'Neizmirene obaveze JLS'!$A$11:I$500,'prenos-P-R-N'!K$1,FALSE),"")))</f>
        <v/>
      </c>
      <c r="L1080" t="str">
        <f>IF(A1080=0,"",IF(A1080&lt;=A$1,+IF(VLOOKUP(A1080,'Rashodi- plan-izvršenje'!A$8:J$1500,M$1,FALSE)&gt;0,"Програмска активност","Пројекат"),IF(A1080&gt;A$2,+IF(VLOOKUP(A1080,'Neizmirene obaveze JLS'!A$8:J$2008,M$1,FALSE)&gt;0,"Програмска активност","Пројекат"),"")))</f>
        <v/>
      </c>
      <c r="M1080" s="87" t="str">
        <f>IF(A1080=0,"",IF($A1080&lt;=$A$1,+IF(VLOOKUP($A1080,'Rashodi- plan-izvršenje'!$A$8:$M$1500,10,FALSE)&gt;0,VLOOKUP($A1080,'Rashodi- plan-izvršenje'!$A$8:$M$1500,10,FALSE),VLOOKUP($A1080,'Rashodi- plan-izvršenje'!$A$8:$M$1500,12,FALSE)),+IF($A1080&gt;$A$2,IF(VLOOKUP($A1080,'Neizmirene obaveze JLS'!$A$8:$M$1500,10,FALSE)&gt;0,VLOOKUP($A1080,'Neizmirene obaveze JLS'!$A$11:$M$1500,10,FALSE),VLOOKUP($A1080,'Neizmirene obaveze JLS'!$A$11:$M$1500,12,FALSE)),0)))</f>
        <v/>
      </c>
      <c r="N1080" s="87" t="str">
        <f>IF(A1080=0,"",IF($A1080&lt;=$A$1,+IF(VLOOKUP(A1080,'Rashodi- plan-izvršenje'!$A$8:$M$1500,10,FALSE)&gt;0,VLOOKUP(A1080,'Rashodi- plan-izvršenje'!$A$8:$M$1500,11,FALSE),VLOOKUP(A1080,'Rashodi- plan-izvršenje'!$A$8:$M$1500,13,FALSE)),+IF($A1080&gt;$A$2,IF(VLOOKUP($A1080,'Neizmirene obaveze JLS'!$A$8:$M$1500,10,FALSE)&gt;0,VLOOKUP($A1080,'Neizmirene obaveze JLS'!$A$11:$M$1500,11,FALSE),VLOOKUP($A1080,'Neizmirene obaveze JLS'!$A$11:$M$1500,13,FALSE)),0)))</f>
        <v/>
      </c>
      <c r="O1080" s="87" t="str">
        <f>IF(A1080=0,"",IF($A1080&lt;=$A$1,VALUE(+VLOOKUP($A1080,'Rashodi- plan-izvršenje'!$A$8:N$1500,'prenos-P-R-N'!O$1,FALSE)),IF($A1080&lt;=A$2,VALUE(VLOOKUP($A1080,'Prihodi- plan-izvršenje'!$A$8:$H$500,6,FALSE)),VALUE(VLOOKUP($A1080,'Neizmirene obaveze JLS'!$A$8:$N$500,O$1,FALSE)))))</f>
        <v/>
      </c>
      <c r="P1080" s="87" t="str">
        <f>IF(A1080=0,"",IF(A1080=0,0,IF(A1080&gt;A$2,'šifarnik K-izvor'!G$3,+IF(Q1080&lt;700,+'šifarnik K-izvor'!G$2,'šifarnik K-izvor'!G$1))))</f>
        <v/>
      </c>
      <c r="Q1080" s="87">
        <f>IF($A1080&lt;=$A$1,VALUE(+VLOOKUP($A1080,'Rashodi- plan-izvršenje'!$A$8:O$1500,'prenos-P-R-N'!Q$1,FALSE)),IF($A1080&lt;=$A$2,VLOOKUP($A1080,'Prihodi- plan-izvršenje'!$A$4:$H$500,4,FALSE),IF($A1080&lt;=$A$3,VLOOKUP(A1080,'Neizmirene obaveze JLS'!$A$11:O$500,Q$1,FALSE),"")))</f>
        <v>0</v>
      </c>
      <c r="R1080" s="88">
        <f>IF($A1080&lt;=$A$1,VALUE(+VLOOKUP($A1080,'Rashodi- plan-izvršenje'!$A$8:P$1500,'prenos-P-R-N'!R$1,FALSE)),IF($A1080&lt;=$A$2,VLOOKUP($A1080,'Prihodi- plan-izvršenje'!$A$4:$H$500,7,FALSE),""))</f>
        <v>0</v>
      </c>
      <c r="S1080" s="88">
        <f>IF(A1080=0,0,IF($A1080&lt;=$A$1,VALUE(+VLOOKUP($A1080,'Rashodi- plan-izvršenje'!$A$8:Q$1500,'prenos-P-R-N'!S$1,FALSE)),IF($A1080&lt;=$A$2,VLOOKUP($A1080,'Prihodi- plan-izvršenje'!$A$4:$H$500,8,FALSE),0)))</f>
        <v>0</v>
      </c>
      <c r="T1080" s="88" t="str">
        <f>IF($A1080&gt;$A$2,VLOOKUP($A1080,'Neizmirene obaveze JLS'!$A$11:R$500,R$1,FALSE),"")</f>
        <v/>
      </c>
      <c r="U1080" s="88">
        <f>IF($A1080&gt;$A$2,VLOOKUP($A1080,'Neizmirene obaveze JLS'!$A$11:S$500,S$1,FALSE),0)</f>
        <v>0</v>
      </c>
      <c r="V1080" s="88">
        <f t="shared" si="96"/>
        <v>0</v>
      </c>
      <c r="W1080" s="74"/>
      <c r="X1080" s="74"/>
      <c r="Y1080" s="74"/>
      <c r="Z1080" s="74"/>
      <c r="AA1080" s="74">
        <v>0</v>
      </c>
      <c r="AB1080" s="74">
        <v>0</v>
      </c>
    </row>
    <row r="1081" spans="1:28">
      <c r="A1081" s="89">
        <f>IF(AND(COUNTIF(A$1:A$3,"&gt;0")=1,MAX(A$8:A1080)&lt;A$1),A1080+1,IF(AND(COUNTIF(A$1:A$3,"&gt;0")=2,MAX(A$8:A1080)&lt;A$2),A1080+1,IF(AND(COUNTIF(A$1:A$3,"&gt;0")=3,MAX(A$8:A1080)&lt;A$3),A1080+1,0)))</f>
        <v>0</v>
      </c>
      <c r="B1081" s="89" t="str">
        <f t="shared" si="97"/>
        <v/>
      </c>
      <c r="C1081" s="89" t="str">
        <f t="shared" si="97"/>
        <v/>
      </c>
      <c r="D1081" s="87" t="str">
        <f>IF($A1081=0,"",IF($A1081&lt;=$A$1,+VLOOKUP($A1081,'Rashodi- plan-izvršenje'!$A$8:B$1500,'prenos-P-R-N'!D$1,FALSE),IF($A1081&gt;$A$2,+VLOOKUP($A1081,'Neizmirene obaveze JLS'!$A$11:B$500,'prenos-P-R-N'!D$1,FALSE),"")))</f>
        <v/>
      </c>
      <c r="E1081" s="87" t="str">
        <f>IF($A1081=0,"",IF($A1081&lt;=$A$1,+VLOOKUP($A1081,'Rashodi- plan-izvršenje'!$A$8:C$1500,'prenos-P-R-N'!E$1,FALSE),IF($A1081&gt;$A$2,+VLOOKUP($A1081,'Neizmirene obaveze JLS'!$A$11:C$500,'prenos-P-R-N'!E$1,FALSE),"")))</f>
        <v/>
      </c>
      <c r="F1081" s="87" t="str">
        <f>IF($A1081=0,"",IF($A1081&lt;=$A$1,+VLOOKUP($A1081,'Rashodi- plan-izvršenje'!$A$8:D$1500,'prenos-P-R-N'!F$1,FALSE),IF($A1081&gt;$A$2,+VLOOKUP($A1081,'Neizmirene obaveze JLS'!$A$11:D$500,'prenos-P-R-N'!F$1,FALSE),"")))</f>
        <v/>
      </c>
      <c r="G1081" s="87" t="str">
        <f>IF($A1081=0,"",IF($A1081&lt;=$A$1,+VLOOKUP($A1081,'Rashodi- plan-izvršenje'!$A$8:E$1500,'prenos-P-R-N'!G$1,FALSE),IF($A1081&gt;$A$2,+VLOOKUP($A1081,'Neizmirene obaveze JLS'!$A$11:E$500,'prenos-P-R-N'!G$1,FALSE),"")))</f>
        <v/>
      </c>
      <c r="H1081" s="87" t="str">
        <f>IF($A1081=0,"",IF($A1081&lt;=$A$1,+VLOOKUP($A1081,'Rashodi- plan-izvršenje'!$A$8:F$1500,'prenos-P-R-N'!H$1,FALSE),IF($A1081&gt;$A$2,+VLOOKUP($A1081,'Neizmirene obaveze JLS'!$A$11:F$500,'prenos-P-R-N'!H$1,FALSE),"")))</f>
        <v/>
      </c>
      <c r="I1081" s="87" t="str">
        <f>IF($A1081=0,"",IF($A1081&lt;=$A$1,+VLOOKUP($A1081,'Rashodi- plan-izvršenje'!$A$8:G$1500,'prenos-P-R-N'!I$1,FALSE),IF($A1081&gt;$A$2,+VLOOKUP($A1081,'Neizmirene obaveze JLS'!$A$11:G$500,'prenos-P-R-N'!I$1,FALSE),"")))</f>
        <v/>
      </c>
      <c r="J1081" s="87" t="str">
        <f>IF($A1081=0,"",IF($A1081&lt;=$A$1,+VLOOKUP($A1081,'Rashodi- plan-izvršenje'!$A$8:H$1500,'prenos-P-R-N'!J$1,FALSE),IF($A1081&gt;$A$2,+VLOOKUP($A1081,'Neizmirene obaveze JLS'!$A$11:H$500,'prenos-P-R-N'!J$1,FALSE),"")))</f>
        <v/>
      </c>
      <c r="K1081" s="87" t="str">
        <f>IF($A1081=0,"",IF($A1081&lt;=$A$1,+VLOOKUP($A1081,'Rashodi- plan-izvršenje'!$A$8:I$1500,'prenos-P-R-N'!K$1,FALSE),IF($A1081&gt;$A$2,+VLOOKUP($A1081,'Neizmirene obaveze JLS'!$A$11:I$500,'prenos-P-R-N'!K$1,FALSE),"")))</f>
        <v/>
      </c>
      <c r="L1081" t="str">
        <f>IF(A1081=0,"",IF(A1081&lt;=A$1,+IF(VLOOKUP(A1081,'Rashodi- plan-izvršenje'!A$8:J$1500,M$1,FALSE)&gt;0,"Програмска активност","Пројекат"),IF(A1081&gt;A$2,+IF(VLOOKUP(A1081,'Neizmirene obaveze JLS'!A$8:J$2008,M$1,FALSE)&gt;0,"Програмска активност","Пројекат"),"")))</f>
        <v/>
      </c>
      <c r="M1081" s="87" t="str">
        <f>IF(A1081=0,"",IF($A1081&lt;=$A$1,+IF(VLOOKUP($A1081,'Rashodi- plan-izvršenje'!$A$8:$M$1500,10,FALSE)&gt;0,VLOOKUP($A1081,'Rashodi- plan-izvršenje'!$A$8:$M$1500,10,FALSE),VLOOKUP($A1081,'Rashodi- plan-izvršenje'!$A$8:$M$1500,12,FALSE)),+IF($A1081&gt;$A$2,IF(VLOOKUP($A1081,'Neizmirene obaveze JLS'!$A$8:$M$1500,10,FALSE)&gt;0,VLOOKUP($A1081,'Neizmirene obaveze JLS'!$A$11:$M$1500,10,FALSE),VLOOKUP($A1081,'Neizmirene obaveze JLS'!$A$11:$M$1500,12,FALSE)),0)))</f>
        <v/>
      </c>
      <c r="N1081" s="87" t="str">
        <f>IF(A1081=0,"",IF($A1081&lt;=$A$1,+IF(VLOOKUP(A1081,'Rashodi- plan-izvršenje'!$A$8:$M$1500,10,FALSE)&gt;0,VLOOKUP(A1081,'Rashodi- plan-izvršenje'!$A$8:$M$1500,11,FALSE),VLOOKUP(A1081,'Rashodi- plan-izvršenje'!$A$8:$M$1500,13,FALSE)),+IF($A1081&gt;$A$2,IF(VLOOKUP($A1081,'Neizmirene obaveze JLS'!$A$8:$M$1500,10,FALSE)&gt;0,VLOOKUP($A1081,'Neizmirene obaveze JLS'!$A$11:$M$1500,11,FALSE),VLOOKUP($A1081,'Neizmirene obaveze JLS'!$A$11:$M$1500,13,FALSE)),0)))</f>
        <v/>
      </c>
      <c r="O1081" s="87" t="str">
        <f>IF(A1081=0,"",IF($A1081&lt;=$A$1,VALUE(+VLOOKUP($A1081,'Rashodi- plan-izvršenje'!$A$8:N$1500,'prenos-P-R-N'!O$1,FALSE)),IF($A1081&lt;=A$2,VALUE(VLOOKUP($A1081,'Prihodi- plan-izvršenje'!$A$8:$H$500,6,FALSE)),VALUE(VLOOKUP($A1081,'Neizmirene obaveze JLS'!$A$8:$N$500,O$1,FALSE)))))</f>
        <v/>
      </c>
      <c r="P1081" s="87" t="str">
        <f>IF(A1081=0,"",IF(A1081=0,0,IF(A1081&gt;A$2,'šifarnik K-izvor'!G$3,+IF(Q1081&lt;700,+'šifarnik K-izvor'!G$2,'šifarnik K-izvor'!G$1))))</f>
        <v/>
      </c>
      <c r="Q1081" s="87">
        <f>IF($A1081&lt;=$A$1,VALUE(+VLOOKUP($A1081,'Rashodi- plan-izvršenje'!$A$8:O$1500,'prenos-P-R-N'!Q$1,FALSE)),IF($A1081&lt;=$A$2,VLOOKUP($A1081,'Prihodi- plan-izvršenje'!$A$4:$H$500,4,FALSE),IF($A1081&lt;=$A$3,VLOOKUP(A1081,'Neizmirene obaveze JLS'!$A$11:O$500,Q$1,FALSE),"")))</f>
        <v>0</v>
      </c>
      <c r="R1081" s="88">
        <f>IF($A1081&lt;=$A$1,VALUE(+VLOOKUP($A1081,'Rashodi- plan-izvršenje'!$A$8:P$1500,'prenos-P-R-N'!R$1,FALSE)),IF($A1081&lt;=$A$2,VLOOKUP($A1081,'Prihodi- plan-izvršenje'!$A$4:$H$500,7,FALSE),""))</f>
        <v>0</v>
      </c>
      <c r="S1081" s="88">
        <f>IF(A1081=0,0,IF($A1081&lt;=$A$1,VALUE(+VLOOKUP($A1081,'Rashodi- plan-izvršenje'!$A$8:Q$1500,'prenos-P-R-N'!S$1,FALSE)),IF($A1081&lt;=$A$2,VLOOKUP($A1081,'Prihodi- plan-izvršenje'!$A$4:$H$500,8,FALSE),0)))</f>
        <v>0</v>
      </c>
      <c r="T1081" s="88" t="str">
        <f>IF($A1081&gt;$A$2,VLOOKUP($A1081,'Neizmirene obaveze JLS'!$A$11:R$500,R$1,FALSE),"")</f>
        <v/>
      </c>
      <c r="U1081" s="88">
        <f>IF($A1081&gt;$A$2,VLOOKUP($A1081,'Neizmirene obaveze JLS'!$A$11:S$500,S$1,FALSE),0)</f>
        <v>0</v>
      </c>
      <c r="V1081" s="88">
        <f t="shared" si="96"/>
        <v>0</v>
      </c>
      <c r="W1081" s="74"/>
      <c r="X1081" s="74"/>
      <c r="Y1081" s="74"/>
      <c r="Z1081" s="74"/>
      <c r="AA1081" s="74">
        <v>0</v>
      </c>
      <c r="AB1081" s="74">
        <v>0</v>
      </c>
    </row>
    <row r="1082" spans="1:28">
      <c r="A1082" s="89">
        <f>IF(AND(COUNTIF(A$1:A$3,"&gt;0")=1,MAX(A$8:A1081)&lt;A$1),A1081+1,IF(AND(COUNTIF(A$1:A$3,"&gt;0")=2,MAX(A$8:A1081)&lt;A$2),A1081+1,IF(AND(COUNTIF(A$1:A$3,"&gt;0")=3,MAX(A$8:A1081)&lt;A$3),A1081+1,0)))</f>
        <v>0</v>
      </c>
      <c r="B1082" s="89" t="str">
        <f t="shared" ref="B1082:C1097" si="98">+IF($A1082&gt;0,B1081,"")</f>
        <v/>
      </c>
      <c r="C1082" s="89" t="str">
        <f t="shared" si="98"/>
        <v/>
      </c>
      <c r="D1082" s="87" t="str">
        <f>IF($A1082=0,"",IF($A1082&lt;=$A$1,+VLOOKUP($A1082,'Rashodi- plan-izvršenje'!$A$8:B$1500,'prenos-P-R-N'!D$1,FALSE),IF($A1082&gt;$A$2,+VLOOKUP($A1082,'Neizmirene obaveze JLS'!$A$11:B$500,'prenos-P-R-N'!D$1,FALSE),"")))</f>
        <v/>
      </c>
      <c r="E1082" s="87" t="str">
        <f>IF($A1082=0,"",IF($A1082&lt;=$A$1,+VLOOKUP($A1082,'Rashodi- plan-izvršenje'!$A$8:C$1500,'prenos-P-R-N'!E$1,FALSE),IF($A1082&gt;$A$2,+VLOOKUP($A1082,'Neizmirene obaveze JLS'!$A$11:C$500,'prenos-P-R-N'!E$1,FALSE),"")))</f>
        <v/>
      </c>
      <c r="F1082" s="87" t="str">
        <f>IF($A1082=0,"",IF($A1082&lt;=$A$1,+VLOOKUP($A1082,'Rashodi- plan-izvršenje'!$A$8:D$1500,'prenos-P-R-N'!F$1,FALSE),IF($A1082&gt;$A$2,+VLOOKUP($A1082,'Neizmirene obaveze JLS'!$A$11:D$500,'prenos-P-R-N'!F$1,FALSE),"")))</f>
        <v/>
      </c>
      <c r="G1082" s="87" t="str">
        <f>IF($A1082=0,"",IF($A1082&lt;=$A$1,+VLOOKUP($A1082,'Rashodi- plan-izvršenje'!$A$8:E$1500,'prenos-P-R-N'!G$1,FALSE),IF($A1082&gt;$A$2,+VLOOKUP($A1082,'Neizmirene obaveze JLS'!$A$11:E$500,'prenos-P-R-N'!G$1,FALSE),"")))</f>
        <v/>
      </c>
      <c r="H1082" s="87" t="str">
        <f>IF($A1082=0,"",IF($A1082&lt;=$A$1,+VLOOKUP($A1082,'Rashodi- plan-izvršenje'!$A$8:F$1500,'prenos-P-R-N'!H$1,FALSE),IF($A1082&gt;$A$2,+VLOOKUP($A1082,'Neizmirene obaveze JLS'!$A$11:F$500,'prenos-P-R-N'!H$1,FALSE),"")))</f>
        <v/>
      </c>
      <c r="I1082" s="87" t="str">
        <f>IF($A1082=0,"",IF($A1082&lt;=$A$1,+VLOOKUP($A1082,'Rashodi- plan-izvršenje'!$A$8:G$1500,'prenos-P-R-N'!I$1,FALSE),IF($A1082&gt;$A$2,+VLOOKUP($A1082,'Neizmirene obaveze JLS'!$A$11:G$500,'prenos-P-R-N'!I$1,FALSE),"")))</f>
        <v/>
      </c>
      <c r="J1082" s="87" t="str">
        <f>IF($A1082=0,"",IF($A1082&lt;=$A$1,+VLOOKUP($A1082,'Rashodi- plan-izvršenje'!$A$8:H$1500,'prenos-P-R-N'!J$1,FALSE),IF($A1082&gt;$A$2,+VLOOKUP($A1082,'Neizmirene obaveze JLS'!$A$11:H$500,'prenos-P-R-N'!J$1,FALSE),"")))</f>
        <v/>
      </c>
      <c r="K1082" s="87" t="str">
        <f>IF($A1082=0,"",IF($A1082&lt;=$A$1,+VLOOKUP($A1082,'Rashodi- plan-izvršenje'!$A$8:I$1500,'prenos-P-R-N'!K$1,FALSE),IF($A1082&gt;$A$2,+VLOOKUP($A1082,'Neizmirene obaveze JLS'!$A$11:I$500,'prenos-P-R-N'!K$1,FALSE),"")))</f>
        <v/>
      </c>
      <c r="L1082" t="str">
        <f>IF(A1082=0,"",IF(A1082&lt;=A$1,+IF(VLOOKUP(A1082,'Rashodi- plan-izvršenje'!A$8:J$1500,M$1,FALSE)&gt;0,"Програмска активност","Пројекат"),IF(A1082&gt;A$2,+IF(VLOOKUP(A1082,'Neizmirene obaveze JLS'!A$8:J$2008,M$1,FALSE)&gt;0,"Програмска активност","Пројекат"),"")))</f>
        <v/>
      </c>
      <c r="M1082" s="87" t="str">
        <f>IF(A1082=0,"",IF($A1082&lt;=$A$1,+IF(VLOOKUP($A1082,'Rashodi- plan-izvršenje'!$A$8:$M$1500,10,FALSE)&gt;0,VLOOKUP($A1082,'Rashodi- plan-izvršenje'!$A$8:$M$1500,10,FALSE),VLOOKUP($A1082,'Rashodi- plan-izvršenje'!$A$8:$M$1500,12,FALSE)),+IF($A1082&gt;$A$2,IF(VLOOKUP($A1082,'Neizmirene obaveze JLS'!$A$8:$M$1500,10,FALSE)&gt;0,VLOOKUP($A1082,'Neizmirene obaveze JLS'!$A$11:$M$1500,10,FALSE),VLOOKUP($A1082,'Neizmirene obaveze JLS'!$A$11:$M$1500,12,FALSE)),0)))</f>
        <v/>
      </c>
      <c r="N1082" s="87" t="str">
        <f>IF(A1082=0,"",IF($A1082&lt;=$A$1,+IF(VLOOKUP(A1082,'Rashodi- plan-izvršenje'!$A$8:$M$1500,10,FALSE)&gt;0,VLOOKUP(A1082,'Rashodi- plan-izvršenje'!$A$8:$M$1500,11,FALSE),VLOOKUP(A1082,'Rashodi- plan-izvršenje'!$A$8:$M$1500,13,FALSE)),+IF($A1082&gt;$A$2,IF(VLOOKUP($A1082,'Neizmirene obaveze JLS'!$A$8:$M$1500,10,FALSE)&gt;0,VLOOKUP($A1082,'Neizmirene obaveze JLS'!$A$11:$M$1500,11,FALSE),VLOOKUP($A1082,'Neizmirene obaveze JLS'!$A$11:$M$1500,13,FALSE)),0)))</f>
        <v/>
      </c>
      <c r="O1082" s="87" t="str">
        <f>IF(A1082=0,"",IF($A1082&lt;=$A$1,VALUE(+VLOOKUP($A1082,'Rashodi- plan-izvršenje'!$A$8:N$1500,'prenos-P-R-N'!O$1,FALSE)),IF($A1082&lt;=A$2,VALUE(VLOOKUP($A1082,'Prihodi- plan-izvršenje'!$A$8:$H$500,6,FALSE)),VALUE(VLOOKUP($A1082,'Neizmirene obaveze JLS'!$A$8:$N$500,O$1,FALSE)))))</f>
        <v/>
      </c>
      <c r="P1082" s="87" t="str">
        <f>IF(A1082=0,"",IF(A1082=0,0,IF(A1082&gt;A$2,'šifarnik K-izvor'!G$3,+IF(Q1082&lt;700,+'šifarnik K-izvor'!G$2,'šifarnik K-izvor'!G$1))))</f>
        <v/>
      </c>
      <c r="Q1082" s="87">
        <f>IF($A1082&lt;=$A$1,VALUE(+VLOOKUP($A1082,'Rashodi- plan-izvršenje'!$A$8:O$1500,'prenos-P-R-N'!Q$1,FALSE)),IF($A1082&lt;=$A$2,VLOOKUP($A1082,'Prihodi- plan-izvršenje'!$A$4:$H$500,4,FALSE),IF($A1082&lt;=$A$3,VLOOKUP(A1082,'Neizmirene obaveze JLS'!$A$11:O$500,Q$1,FALSE),"")))</f>
        <v>0</v>
      </c>
      <c r="R1082" s="88">
        <f>IF($A1082&lt;=$A$1,VALUE(+VLOOKUP($A1082,'Rashodi- plan-izvršenje'!$A$8:P$1500,'prenos-P-R-N'!R$1,FALSE)),IF($A1082&lt;=$A$2,VLOOKUP($A1082,'Prihodi- plan-izvršenje'!$A$4:$H$500,7,FALSE),""))</f>
        <v>0</v>
      </c>
      <c r="S1082" s="88">
        <f>IF(A1082=0,0,IF($A1082&lt;=$A$1,VALUE(+VLOOKUP($A1082,'Rashodi- plan-izvršenje'!$A$8:Q$1500,'prenos-P-R-N'!S$1,FALSE)),IF($A1082&lt;=$A$2,VLOOKUP($A1082,'Prihodi- plan-izvršenje'!$A$4:$H$500,8,FALSE),0)))</f>
        <v>0</v>
      </c>
      <c r="T1082" s="88" t="str">
        <f>IF($A1082&gt;$A$2,VLOOKUP($A1082,'Neizmirene obaveze JLS'!$A$11:R$500,R$1,FALSE),"")</f>
        <v/>
      </c>
      <c r="U1082" s="88">
        <f>IF($A1082&gt;$A$2,VLOOKUP($A1082,'Neizmirene obaveze JLS'!$A$11:S$500,S$1,FALSE),0)</f>
        <v>0</v>
      </c>
      <c r="V1082" s="88">
        <f t="shared" si="96"/>
        <v>0</v>
      </c>
      <c r="W1082" s="74"/>
      <c r="X1082" s="74"/>
      <c r="Y1082" s="74"/>
      <c r="Z1082" s="74"/>
      <c r="AA1082" s="74">
        <v>0</v>
      </c>
      <c r="AB1082" s="74">
        <v>0</v>
      </c>
    </row>
    <row r="1083" spans="1:28">
      <c r="A1083" s="89">
        <f>IF(AND(COUNTIF(A$1:A$3,"&gt;0")=1,MAX(A$8:A1082)&lt;A$1),A1082+1,IF(AND(COUNTIF(A$1:A$3,"&gt;0")=2,MAX(A$8:A1082)&lt;A$2),A1082+1,IF(AND(COUNTIF(A$1:A$3,"&gt;0")=3,MAX(A$8:A1082)&lt;A$3),A1082+1,0)))</f>
        <v>0</v>
      </c>
      <c r="B1083" s="89" t="str">
        <f t="shared" si="98"/>
        <v/>
      </c>
      <c r="C1083" s="89" t="str">
        <f t="shared" si="98"/>
        <v/>
      </c>
      <c r="D1083" s="87" t="str">
        <f>IF($A1083=0,"",IF($A1083&lt;=$A$1,+VLOOKUP($A1083,'Rashodi- plan-izvršenje'!$A$8:B$1500,'prenos-P-R-N'!D$1,FALSE),IF($A1083&gt;$A$2,+VLOOKUP($A1083,'Neizmirene obaveze JLS'!$A$11:B$500,'prenos-P-R-N'!D$1,FALSE),"")))</f>
        <v/>
      </c>
      <c r="E1083" s="87" t="str">
        <f>IF($A1083=0,"",IF($A1083&lt;=$A$1,+VLOOKUP($A1083,'Rashodi- plan-izvršenje'!$A$8:C$1500,'prenos-P-R-N'!E$1,FALSE),IF($A1083&gt;$A$2,+VLOOKUP($A1083,'Neizmirene obaveze JLS'!$A$11:C$500,'prenos-P-R-N'!E$1,FALSE),"")))</f>
        <v/>
      </c>
      <c r="F1083" s="87" t="str">
        <f>IF($A1083=0,"",IF($A1083&lt;=$A$1,+VLOOKUP($A1083,'Rashodi- plan-izvršenje'!$A$8:D$1500,'prenos-P-R-N'!F$1,FALSE),IF($A1083&gt;$A$2,+VLOOKUP($A1083,'Neizmirene obaveze JLS'!$A$11:D$500,'prenos-P-R-N'!F$1,FALSE),"")))</f>
        <v/>
      </c>
      <c r="G1083" s="87" t="str">
        <f>IF($A1083=0,"",IF($A1083&lt;=$A$1,+VLOOKUP($A1083,'Rashodi- plan-izvršenje'!$A$8:E$1500,'prenos-P-R-N'!G$1,FALSE),IF($A1083&gt;$A$2,+VLOOKUP($A1083,'Neizmirene obaveze JLS'!$A$11:E$500,'prenos-P-R-N'!G$1,FALSE),"")))</f>
        <v/>
      </c>
      <c r="H1083" s="87" t="str">
        <f>IF($A1083=0,"",IF($A1083&lt;=$A$1,+VLOOKUP($A1083,'Rashodi- plan-izvršenje'!$A$8:F$1500,'prenos-P-R-N'!H$1,FALSE),IF($A1083&gt;$A$2,+VLOOKUP($A1083,'Neizmirene obaveze JLS'!$A$11:F$500,'prenos-P-R-N'!H$1,FALSE),"")))</f>
        <v/>
      </c>
      <c r="I1083" s="87" t="str">
        <f>IF($A1083=0,"",IF($A1083&lt;=$A$1,+VLOOKUP($A1083,'Rashodi- plan-izvršenje'!$A$8:G$1500,'prenos-P-R-N'!I$1,FALSE),IF($A1083&gt;$A$2,+VLOOKUP($A1083,'Neizmirene obaveze JLS'!$A$11:G$500,'prenos-P-R-N'!I$1,FALSE),"")))</f>
        <v/>
      </c>
      <c r="J1083" s="87" t="str">
        <f>IF($A1083=0,"",IF($A1083&lt;=$A$1,+VLOOKUP($A1083,'Rashodi- plan-izvršenje'!$A$8:H$1500,'prenos-P-R-N'!J$1,FALSE),IF($A1083&gt;$A$2,+VLOOKUP($A1083,'Neizmirene obaveze JLS'!$A$11:H$500,'prenos-P-R-N'!J$1,FALSE),"")))</f>
        <v/>
      </c>
      <c r="K1083" s="87" t="str">
        <f>IF($A1083=0,"",IF($A1083&lt;=$A$1,+VLOOKUP($A1083,'Rashodi- plan-izvršenje'!$A$8:I$1500,'prenos-P-R-N'!K$1,FALSE),IF($A1083&gt;$A$2,+VLOOKUP($A1083,'Neizmirene obaveze JLS'!$A$11:I$500,'prenos-P-R-N'!K$1,FALSE),"")))</f>
        <v/>
      </c>
      <c r="L1083" t="str">
        <f>IF(A1083=0,"",IF(A1083&lt;=A$1,+IF(VLOOKUP(A1083,'Rashodi- plan-izvršenje'!A$8:J$1500,M$1,FALSE)&gt;0,"Програмска активност","Пројекат"),IF(A1083&gt;A$2,+IF(VLOOKUP(A1083,'Neizmirene obaveze JLS'!A$8:J$2008,M$1,FALSE)&gt;0,"Програмска активност","Пројекат"),"")))</f>
        <v/>
      </c>
      <c r="M1083" s="87" t="str">
        <f>IF(A1083=0,"",IF($A1083&lt;=$A$1,+IF(VLOOKUP($A1083,'Rashodi- plan-izvršenje'!$A$8:$M$1500,10,FALSE)&gt;0,VLOOKUP($A1083,'Rashodi- plan-izvršenje'!$A$8:$M$1500,10,FALSE),VLOOKUP($A1083,'Rashodi- plan-izvršenje'!$A$8:$M$1500,12,FALSE)),+IF($A1083&gt;$A$2,IF(VLOOKUP($A1083,'Neizmirene obaveze JLS'!$A$8:$M$1500,10,FALSE)&gt;0,VLOOKUP($A1083,'Neizmirene obaveze JLS'!$A$11:$M$1500,10,FALSE),VLOOKUP($A1083,'Neizmirene obaveze JLS'!$A$11:$M$1500,12,FALSE)),0)))</f>
        <v/>
      </c>
      <c r="N1083" s="87" t="str">
        <f>IF(A1083=0,"",IF($A1083&lt;=$A$1,+IF(VLOOKUP(A1083,'Rashodi- plan-izvršenje'!$A$8:$M$1500,10,FALSE)&gt;0,VLOOKUP(A1083,'Rashodi- plan-izvršenje'!$A$8:$M$1500,11,FALSE),VLOOKUP(A1083,'Rashodi- plan-izvršenje'!$A$8:$M$1500,13,FALSE)),+IF($A1083&gt;$A$2,IF(VLOOKUP($A1083,'Neizmirene obaveze JLS'!$A$8:$M$1500,10,FALSE)&gt;0,VLOOKUP($A1083,'Neizmirene obaveze JLS'!$A$11:$M$1500,11,FALSE),VLOOKUP($A1083,'Neizmirene obaveze JLS'!$A$11:$M$1500,13,FALSE)),0)))</f>
        <v/>
      </c>
      <c r="O1083" s="87" t="str">
        <f>IF(A1083=0,"",IF($A1083&lt;=$A$1,VALUE(+VLOOKUP($A1083,'Rashodi- plan-izvršenje'!$A$8:N$1500,'prenos-P-R-N'!O$1,FALSE)),IF($A1083&lt;=A$2,VALUE(VLOOKUP($A1083,'Prihodi- plan-izvršenje'!$A$8:$H$500,6,FALSE)),VALUE(VLOOKUP($A1083,'Neizmirene obaveze JLS'!$A$8:$N$500,O$1,FALSE)))))</f>
        <v/>
      </c>
      <c r="P1083" s="87" t="str">
        <f>IF(A1083=0,"",IF(A1083=0,0,IF(A1083&gt;A$2,'šifarnik K-izvor'!G$3,+IF(Q1083&lt;700,+'šifarnik K-izvor'!G$2,'šifarnik K-izvor'!G$1))))</f>
        <v/>
      </c>
      <c r="Q1083" s="87">
        <f>IF($A1083&lt;=$A$1,VALUE(+VLOOKUP($A1083,'Rashodi- plan-izvršenje'!$A$8:O$1500,'prenos-P-R-N'!Q$1,FALSE)),IF($A1083&lt;=$A$2,VLOOKUP($A1083,'Prihodi- plan-izvršenje'!$A$4:$H$500,4,FALSE),IF($A1083&lt;=$A$3,VLOOKUP(A1083,'Neizmirene obaveze JLS'!$A$11:O$500,Q$1,FALSE),"")))</f>
        <v>0</v>
      </c>
      <c r="R1083" s="88">
        <f>IF($A1083&lt;=$A$1,VALUE(+VLOOKUP($A1083,'Rashodi- plan-izvršenje'!$A$8:P$1500,'prenos-P-R-N'!R$1,FALSE)),IF($A1083&lt;=$A$2,VLOOKUP($A1083,'Prihodi- plan-izvršenje'!$A$4:$H$500,7,FALSE),""))</f>
        <v>0</v>
      </c>
      <c r="S1083" s="88">
        <f>IF(A1083=0,0,IF($A1083&lt;=$A$1,VALUE(+VLOOKUP($A1083,'Rashodi- plan-izvršenje'!$A$8:Q$1500,'prenos-P-R-N'!S$1,FALSE)),IF($A1083&lt;=$A$2,VLOOKUP($A1083,'Prihodi- plan-izvršenje'!$A$4:$H$500,8,FALSE),0)))</f>
        <v>0</v>
      </c>
      <c r="T1083" s="88" t="str">
        <f>IF($A1083&gt;$A$2,VLOOKUP($A1083,'Neizmirene obaveze JLS'!$A$11:R$500,R$1,FALSE),"")</f>
        <v/>
      </c>
      <c r="U1083" s="88">
        <f>IF($A1083&gt;$A$2,VLOOKUP($A1083,'Neizmirene obaveze JLS'!$A$11:S$500,S$1,FALSE),0)</f>
        <v>0</v>
      </c>
      <c r="V1083" s="88">
        <f t="shared" si="96"/>
        <v>0</v>
      </c>
      <c r="W1083" s="74"/>
      <c r="X1083" s="74"/>
      <c r="Y1083" s="74"/>
      <c r="Z1083" s="74"/>
      <c r="AA1083" s="74">
        <v>0</v>
      </c>
      <c r="AB1083" s="74">
        <v>0</v>
      </c>
    </row>
    <row r="1084" spans="1:28">
      <c r="A1084" s="89">
        <f>IF(AND(COUNTIF(A$1:A$3,"&gt;0")=1,MAX(A$8:A1083)&lt;A$1),A1083+1,IF(AND(COUNTIF(A$1:A$3,"&gt;0")=2,MAX(A$8:A1083)&lt;A$2),A1083+1,IF(AND(COUNTIF(A$1:A$3,"&gt;0")=3,MAX(A$8:A1083)&lt;A$3),A1083+1,0)))</f>
        <v>0</v>
      </c>
      <c r="B1084" s="89" t="str">
        <f t="shared" si="98"/>
        <v/>
      </c>
      <c r="C1084" s="89" t="str">
        <f t="shared" si="98"/>
        <v/>
      </c>
      <c r="D1084" s="87" t="str">
        <f>IF($A1084=0,"",IF($A1084&lt;=$A$1,+VLOOKUP($A1084,'Rashodi- plan-izvršenje'!$A$8:B$1500,'prenos-P-R-N'!D$1,FALSE),IF($A1084&gt;$A$2,+VLOOKUP($A1084,'Neizmirene obaveze JLS'!$A$11:B$500,'prenos-P-R-N'!D$1,FALSE),"")))</f>
        <v/>
      </c>
      <c r="E1084" s="87" t="str">
        <f>IF($A1084=0,"",IF($A1084&lt;=$A$1,+VLOOKUP($A1084,'Rashodi- plan-izvršenje'!$A$8:C$1500,'prenos-P-R-N'!E$1,FALSE),IF($A1084&gt;$A$2,+VLOOKUP($A1084,'Neizmirene obaveze JLS'!$A$11:C$500,'prenos-P-R-N'!E$1,FALSE),"")))</f>
        <v/>
      </c>
      <c r="F1084" s="87" t="str">
        <f>IF($A1084=0,"",IF($A1084&lt;=$A$1,+VLOOKUP($A1084,'Rashodi- plan-izvršenje'!$A$8:D$1500,'prenos-P-R-N'!F$1,FALSE),IF($A1084&gt;$A$2,+VLOOKUP($A1084,'Neizmirene obaveze JLS'!$A$11:D$500,'prenos-P-R-N'!F$1,FALSE),"")))</f>
        <v/>
      </c>
      <c r="G1084" s="87" t="str">
        <f>IF($A1084=0,"",IF($A1084&lt;=$A$1,+VLOOKUP($A1084,'Rashodi- plan-izvršenje'!$A$8:E$1500,'prenos-P-R-N'!G$1,FALSE),IF($A1084&gt;$A$2,+VLOOKUP($A1084,'Neizmirene obaveze JLS'!$A$11:E$500,'prenos-P-R-N'!G$1,FALSE),"")))</f>
        <v/>
      </c>
      <c r="H1084" s="87" t="str">
        <f>IF($A1084=0,"",IF($A1084&lt;=$A$1,+VLOOKUP($A1084,'Rashodi- plan-izvršenje'!$A$8:F$1500,'prenos-P-R-N'!H$1,FALSE),IF($A1084&gt;$A$2,+VLOOKUP($A1084,'Neizmirene obaveze JLS'!$A$11:F$500,'prenos-P-R-N'!H$1,FALSE),"")))</f>
        <v/>
      </c>
      <c r="I1084" s="87" t="str">
        <f>IF($A1084=0,"",IF($A1084&lt;=$A$1,+VLOOKUP($A1084,'Rashodi- plan-izvršenje'!$A$8:G$1500,'prenos-P-R-N'!I$1,FALSE),IF($A1084&gt;$A$2,+VLOOKUP($A1084,'Neizmirene obaveze JLS'!$A$11:G$500,'prenos-P-R-N'!I$1,FALSE),"")))</f>
        <v/>
      </c>
      <c r="J1084" s="87" t="str">
        <f>IF($A1084=0,"",IF($A1084&lt;=$A$1,+VLOOKUP($A1084,'Rashodi- plan-izvršenje'!$A$8:H$1500,'prenos-P-R-N'!J$1,FALSE),IF($A1084&gt;$A$2,+VLOOKUP($A1084,'Neizmirene obaveze JLS'!$A$11:H$500,'prenos-P-R-N'!J$1,FALSE),"")))</f>
        <v/>
      </c>
      <c r="K1084" s="87" t="str">
        <f>IF($A1084=0,"",IF($A1084&lt;=$A$1,+VLOOKUP($A1084,'Rashodi- plan-izvršenje'!$A$8:I$1500,'prenos-P-R-N'!K$1,FALSE),IF($A1084&gt;$A$2,+VLOOKUP($A1084,'Neizmirene obaveze JLS'!$A$11:I$500,'prenos-P-R-N'!K$1,FALSE),"")))</f>
        <v/>
      </c>
      <c r="L1084" t="str">
        <f>IF(A1084=0,"",IF(A1084&lt;=A$1,+IF(VLOOKUP(A1084,'Rashodi- plan-izvršenje'!A$8:J$1500,M$1,FALSE)&gt;0,"Програмска активност","Пројекат"),IF(A1084&gt;A$2,+IF(VLOOKUP(A1084,'Neizmirene obaveze JLS'!A$8:J$2008,M$1,FALSE)&gt;0,"Програмска активност","Пројекат"),"")))</f>
        <v/>
      </c>
      <c r="M1084" s="87" t="str">
        <f>IF(A1084=0,"",IF($A1084&lt;=$A$1,+IF(VLOOKUP($A1084,'Rashodi- plan-izvršenje'!$A$8:$M$1500,10,FALSE)&gt;0,VLOOKUP($A1084,'Rashodi- plan-izvršenje'!$A$8:$M$1500,10,FALSE),VLOOKUP($A1084,'Rashodi- plan-izvršenje'!$A$8:$M$1500,12,FALSE)),+IF($A1084&gt;$A$2,IF(VLOOKUP($A1084,'Neizmirene obaveze JLS'!$A$8:$M$1500,10,FALSE)&gt;0,VLOOKUP($A1084,'Neizmirene obaveze JLS'!$A$11:$M$1500,10,FALSE),VLOOKUP($A1084,'Neizmirene obaveze JLS'!$A$11:$M$1500,12,FALSE)),0)))</f>
        <v/>
      </c>
      <c r="N1084" s="87" t="str">
        <f>IF(A1084=0,"",IF($A1084&lt;=$A$1,+IF(VLOOKUP(A1084,'Rashodi- plan-izvršenje'!$A$8:$M$1500,10,FALSE)&gt;0,VLOOKUP(A1084,'Rashodi- plan-izvršenje'!$A$8:$M$1500,11,FALSE),VLOOKUP(A1084,'Rashodi- plan-izvršenje'!$A$8:$M$1500,13,FALSE)),+IF($A1084&gt;$A$2,IF(VLOOKUP($A1084,'Neizmirene obaveze JLS'!$A$8:$M$1500,10,FALSE)&gt;0,VLOOKUP($A1084,'Neizmirene obaveze JLS'!$A$11:$M$1500,11,FALSE),VLOOKUP($A1084,'Neizmirene obaveze JLS'!$A$11:$M$1500,13,FALSE)),0)))</f>
        <v/>
      </c>
      <c r="O1084" s="87" t="str">
        <f>IF(A1084=0,"",IF($A1084&lt;=$A$1,VALUE(+VLOOKUP($A1084,'Rashodi- plan-izvršenje'!$A$8:N$1500,'prenos-P-R-N'!O$1,FALSE)),IF($A1084&lt;=A$2,VALUE(VLOOKUP($A1084,'Prihodi- plan-izvršenje'!$A$8:$H$500,6,FALSE)),VALUE(VLOOKUP($A1084,'Neizmirene obaveze JLS'!$A$8:$N$500,O$1,FALSE)))))</f>
        <v/>
      </c>
      <c r="P1084" s="87" t="str">
        <f>IF(A1084=0,"",IF(A1084=0,0,IF(A1084&gt;A$2,'šifarnik K-izvor'!G$3,+IF(Q1084&lt;700,+'šifarnik K-izvor'!G$2,'šifarnik K-izvor'!G$1))))</f>
        <v/>
      </c>
      <c r="Q1084" s="87">
        <f>IF($A1084&lt;=$A$1,VALUE(+VLOOKUP($A1084,'Rashodi- plan-izvršenje'!$A$8:O$1500,'prenos-P-R-N'!Q$1,FALSE)),IF($A1084&lt;=$A$2,VLOOKUP($A1084,'Prihodi- plan-izvršenje'!$A$4:$H$500,4,FALSE),IF($A1084&lt;=$A$3,VLOOKUP(A1084,'Neizmirene obaveze JLS'!$A$11:O$500,Q$1,FALSE),"")))</f>
        <v>0</v>
      </c>
      <c r="R1084" s="88">
        <f>IF($A1084&lt;=$A$1,VALUE(+VLOOKUP($A1084,'Rashodi- plan-izvršenje'!$A$8:P$1500,'prenos-P-R-N'!R$1,FALSE)),IF($A1084&lt;=$A$2,VLOOKUP($A1084,'Prihodi- plan-izvršenje'!$A$4:$H$500,7,FALSE),""))</f>
        <v>0</v>
      </c>
      <c r="S1084" s="88">
        <f>IF(A1084=0,0,IF($A1084&lt;=$A$1,VALUE(+VLOOKUP($A1084,'Rashodi- plan-izvršenje'!$A$8:Q$1500,'prenos-P-R-N'!S$1,FALSE)),IF($A1084&lt;=$A$2,VLOOKUP($A1084,'Prihodi- plan-izvršenje'!$A$4:$H$500,8,FALSE),0)))</f>
        <v>0</v>
      </c>
      <c r="T1084" s="88" t="str">
        <f>IF($A1084&gt;$A$2,VLOOKUP($A1084,'Neizmirene obaveze JLS'!$A$11:R$500,R$1,FALSE),"")</f>
        <v/>
      </c>
      <c r="U1084" s="88">
        <f>IF($A1084&gt;$A$2,VLOOKUP($A1084,'Neizmirene obaveze JLS'!$A$11:S$500,S$1,FALSE),0)</f>
        <v>0</v>
      </c>
      <c r="V1084" s="88">
        <f t="shared" si="96"/>
        <v>0</v>
      </c>
      <c r="W1084" s="74"/>
      <c r="X1084" s="74"/>
      <c r="Y1084" s="74"/>
      <c r="Z1084" s="74"/>
      <c r="AA1084" s="74">
        <v>0</v>
      </c>
      <c r="AB1084" s="74">
        <v>0</v>
      </c>
    </row>
    <row r="1085" spans="1:28">
      <c r="A1085" s="89">
        <f>IF(AND(COUNTIF(A$1:A$3,"&gt;0")=1,MAX(A$8:A1084)&lt;A$1),A1084+1,IF(AND(COUNTIF(A$1:A$3,"&gt;0")=2,MAX(A$8:A1084)&lt;A$2),A1084+1,IF(AND(COUNTIF(A$1:A$3,"&gt;0")=3,MAX(A$8:A1084)&lt;A$3),A1084+1,0)))</f>
        <v>0</v>
      </c>
      <c r="B1085" s="89" t="str">
        <f t="shared" si="98"/>
        <v/>
      </c>
      <c r="C1085" s="89" t="str">
        <f t="shared" si="98"/>
        <v/>
      </c>
      <c r="D1085" s="87" t="str">
        <f>IF($A1085=0,"",IF($A1085&lt;=$A$1,+VLOOKUP($A1085,'Rashodi- plan-izvršenje'!$A$8:B$1500,'prenos-P-R-N'!D$1,FALSE),IF($A1085&gt;$A$2,+VLOOKUP($A1085,'Neizmirene obaveze JLS'!$A$11:B$500,'prenos-P-R-N'!D$1,FALSE),"")))</f>
        <v/>
      </c>
      <c r="E1085" s="87" t="str">
        <f>IF($A1085=0,"",IF($A1085&lt;=$A$1,+VLOOKUP($A1085,'Rashodi- plan-izvršenje'!$A$8:C$1500,'prenos-P-R-N'!E$1,FALSE),IF($A1085&gt;$A$2,+VLOOKUP($A1085,'Neizmirene obaveze JLS'!$A$11:C$500,'prenos-P-R-N'!E$1,FALSE),"")))</f>
        <v/>
      </c>
      <c r="F1085" s="87" t="str">
        <f>IF($A1085=0,"",IF($A1085&lt;=$A$1,+VLOOKUP($A1085,'Rashodi- plan-izvršenje'!$A$8:D$1500,'prenos-P-R-N'!F$1,FALSE),IF($A1085&gt;$A$2,+VLOOKUP($A1085,'Neizmirene obaveze JLS'!$A$11:D$500,'prenos-P-R-N'!F$1,FALSE),"")))</f>
        <v/>
      </c>
      <c r="G1085" s="87" t="str">
        <f>IF($A1085=0,"",IF($A1085&lt;=$A$1,+VLOOKUP($A1085,'Rashodi- plan-izvršenje'!$A$8:E$1500,'prenos-P-R-N'!G$1,FALSE),IF($A1085&gt;$A$2,+VLOOKUP($A1085,'Neizmirene obaveze JLS'!$A$11:E$500,'prenos-P-R-N'!G$1,FALSE),"")))</f>
        <v/>
      </c>
      <c r="H1085" s="87" t="str">
        <f>IF($A1085=0,"",IF($A1085&lt;=$A$1,+VLOOKUP($A1085,'Rashodi- plan-izvršenje'!$A$8:F$1500,'prenos-P-R-N'!H$1,FALSE),IF($A1085&gt;$A$2,+VLOOKUP($A1085,'Neizmirene obaveze JLS'!$A$11:F$500,'prenos-P-R-N'!H$1,FALSE),"")))</f>
        <v/>
      </c>
      <c r="I1085" s="87" t="str">
        <f>IF($A1085=0,"",IF($A1085&lt;=$A$1,+VLOOKUP($A1085,'Rashodi- plan-izvršenje'!$A$8:G$1500,'prenos-P-R-N'!I$1,FALSE),IF($A1085&gt;$A$2,+VLOOKUP($A1085,'Neizmirene obaveze JLS'!$A$11:G$500,'prenos-P-R-N'!I$1,FALSE),"")))</f>
        <v/>
      </c>
      <c r="J1085" s="87" t="str">
        <f>IF($A1085=0,"",IF($A1085&lt;=$A$1,+VLOOKUP($A1085,'Rashodi- plan-izvršenje'!$A$8:H$1500,'prenos-P-R-N'!J$1,FALSE),IF($A1085&gt;$A$2,+VLOOKUP($A1085,'Neizmirene obaveze JLS'!$A$11:H$500,'prenos-P-R-N'!J$1,FALSE),"")))</f>
        <v/>
      </c>
      <c r="K1085" s="87" t="str">
        <f>IF($A1085=0,"",IF($A1085&lt;=$A$1,+VLOOKUP($A1085,'Rashodi- plan-izvršenje'!$A$8:I$1500,'prenos-P-R-N'!K$1,FALSE),IF($A1085&gt;$A$2,+VLOOKUP($A1085,'Neizmirene obaveze JLS'!$A$11:I$500,'prenos-P-R-N'!K$1,FALSE),"")))</f>
        <v/>
      </c>
      <c r="L1085" t="str">
        <f>IF(A1085=0,"",IF(A1085&lt;=A$1,+IF(VLOOKUP(A1085,'Rashodi- plan-izvršenje'!A$8:J$1500,M$1,FALSE)&gt;0,"Програмска активност","Пројекат"),IF(A1085&gt;A$2,+IF(VLOOKUP(A1085,'Neizmirene obaveze JLS'!A$8:J$2008,M$1,FALSE)&gt;0,"Програмска активност","Пројекат"),"")))</f>
        <v/>
      </c>
      <c r="M1085" s="87" t="str">
        <f>IF(A1085=0,"",IF($A1085&lt;=$A$1,+IF(VLOOKUP($A1085,'Rashodi- plan-izvršenje'!$A$8:$M$1500,10,FALSE)&gt;0,VLOOKUP($A1085,'Rashodi- plan-izvršenje'!$A$8:$M$1500,10,FALSE),VLOOKUP($A1085,'Rashodi- plan-izvršenje'!$A$8:$M$1500,12,FALSE)),+IF($A1085&gt;$A$2,IF(VLOOKUP($A1085,'Neizmirene obaveze JLS'!$A$8:$M$1500,10,FALSE)&gt;0,VLOOKUP($A1085,'Neizmirene obaveze JLS'!$A$11:$M$1500,10,FALSE),VLOOKUP($A1085,'Neizmirene obaveze JLS'!$A$11:$M$1500,12,FALSE)),0)))</f>
        <v/>
      </c>
      <c r="N1085" s="87" t="str">
        <f>IF(A1085=0,"",IF($A1085&lt;=$A$1,+IF(VLOOKUP(A1085,'Rashodi- plan-izvršenje'!$A$8:$M$1500,10,FALSE)&gt;0,VLOOKUP(A1085,'Rashodi- plan-izvršenje'!$A$8:$M$1500,11,FALSE),VLOOKUP(A1085,'Rashodi- plan-izvršenje'!$A$8:$M$1500,13,FALSE)),+IF($A1085&gt;$A$2,IF(VLOOKUP($A1085,'Neizmirene obaveze JLS'!$A$8:$M$1500,10,FALSE)&gt;0,VLOOKUP($A1085,'Neizmirene obaveze JLS'!$A$11:$M$1500,11,FALSE),VLOOKUP($A1085,'Neizmirene obaveze JLS'!$A$11:$M$1500,13,FALSE)),0)))</f>
        <v/>
      </c>
      <c r="O1085" s="87" t="str">
        <f>IF(A1085=0,"",IF($A1085&lt;=$A$1,VALUE(+VLOOKUP($A1085,'Rashodi- plan-izvršenje'!$A$8:N$1500,'prenos-P-R-N'!O$1,FALSE)),IF($A1085&lt;=A$2,VALUE(VLOOKUP($A1085,'Prihodi- plan-izvršenje'!$A$8:$H$500,6,FALSE)),VALUE(VLOOKUP($A1085,'Neizmirene obaveze JLS'!$A$8:$N$500,O$1,FALSE)))))</f>
        <v/>
      </c>
      <c r="P1085" s="87" t="str">
        <f>IF(A1085=0,"",IF(A1085=0,0,IF(A1085&gt;A$2,'šifarnik K-izvor'!G$3,+IF(Q1085&lt;700,+'šifarnik K-izvor'!G$2,'šifarnik K-izvor'!G$1))))</f>
        <v/>
      </c>
      <c r="Q1085" s="87">
        <f>IF($A1085&lt;=$A$1,VALUE(+VLOOKUP($A1085,'Rashodi- plan-izvršenje'!$A$8:O$1500,'prenos-P-R-N'!Q$1,FALSE)),IF($A1085&lt;=$A$2,VLOOKUP($A1085,'Prihodi- plan-izvršenje'!$A$4:$H$500,4,FALSE),IF($A1085&lt;=$A$3,VLOOKUP(A1085,'Neizmirene obaveze JLS'!$A$11:O$500,Q$1,FALSE),"")))</f>
        <v>0</v>
      </c>
      <c r="R1085" s="88">
        <f>IF($A1085&lt;=$A$1,VALUE(+VLOOKUP($A1085,'Rashodi- plan-izvršenje'!$A$8:P$1500,'prenos-P-R-N'!R$1,FALSE)),IF($A1085&lt;=$A$2,VLOOKUP($A1085,'Prihodi- plan-izvršenje'!$A$4:$H$500,7,FALSE),""))</f>
        <v>0</v>
      </c>
      <c r="S1085" s="88">
        <f>IF(A1085=0,0,IF($A1085&lt;=$A$1,VALUE(+VLOOKUP($A1085,'Rashodi- plan-izvršenje'!$A$8:Q$1500,'prenos-P-R-N'!S$1,FALSE)),IF($A1085&lt;=$A$2,VLOOKUP($A1085,'Prihodi- plan-izvršenje'!$A$4:$H$500,8,FALSE),0)))</f>
        <v>0</v>
      </c>
      <c r="T1085" s="88" t="str">
        <f>IF($A1085&gt;$A$2,VLOOKUP($A1085,'Neizmirene obaveze JLS'!$A$11:R$500,R$1,FALSE),"")</f>
        <v/>
      </c>
      <c r="U1085" s="88">
        <f>IF($A1085&gt;$A$2,VLOOKUP($A1085,'Neizmirene obaveze JLS'!$A$11:S$500,S$1,FALSE),0)</f>
        <v>0</v>
      </c>
      <c r="V1085" s="88">
        <f t="shared" si="96"/>
        <v>0</v>
      </c>
      <c r="W1085" s="74"/>
      <c r="X1085" s="74"/>
      <c r="Y1085" s="74"/>
      <c r="Z1085" s="74"/>
      <c r="AA1085" s="74">
        <v>0</v>
      </c>
      <c r="AB1085" s="74">
        <v>0</v>
      </c>
    </row>
    <row r="1086" spans="1:28">
      <c r="A1086" s="89">
        <f>IF(AND(COUNTIF(A$1:A$3,"&gt;0")=1,MAX(A$8:A1085)&lt;A$1),A1085+1,IF(AND(COUNTIF(A$1:A$3,"&gt;0")=2,MAX(A$8:A1085)&lt;A$2),A1085+1,IF(AND(COUNTIF(A$1:A$3,"&gt;0")=3,MAX(A$8:A1085)&lt;A$3),A1085+1,0)))</f>
        <v>0</v>
      </c>
      <c r="B1086" s="89" t="str">
        <f t="shared" si="98"/>
        <v/>
      </c>
      <c r="C1086" s="89" t="str">
        <f t="shared" si="98"/>
        <v/>
      </c>
      <c r="D1086" s="87" t="str">
        <f>IF($A1086=0,"",IF($A1086&lt;=$A$1,+VLOOKUP($A1086,'Rashodi- plan-izvršenje'!$A$8:B$1500,'prenos-P-R-N'!D$1,FALSE),IF($A1086&gt;$A$2,+VLOOKUP($A1086,'Neizmirene obaveze JLS'!$A$11:B$500,'prenos-P-R-N'!D$1,FALSE),"")))</f>
        <v/>
      </c>
      <c r="E1086" s="87" t="str">
        <f>IF($A1086=0,"",IF($A1086&lt;=$A$1,+VLOOKUP($A1086,'Rashodi- plan-izvršenje'!$A$8:C$1500,'prenos-P-R-N'!E$1,FALSE),IF($A1086&gt;$A$2,+VLOOKUP($A1086,'Neizmirene obaveze JLS'!$A$11:C$500,'prenos-P-R-N'!E$1,FALSE),"")))</f>
        <v/>
      </c>
      <c r="F1086" s="87" t="str">
        <f>IF($A1086=0,"",IF($A1086&lt;=$A$1,+VLOOKUP($A1086,'Rashodi- plan-izvršenje'!$A$8:D$1500,'prenos-P-R-N'!F$1,FALSE),IF($A1086&gt;$A$2,+VLOOKUP($A1086,'Neizmirene obaveze JLS'!$A$11:D$500,'prenos-P-R-N'!F$1,FALSE),"")))</f>
        <v/>
      </c>
      <c r="G1086" s="87" t="str">
        <f>IF($A1086=0,"",IF($A1086&lt;=$A$1,+VLOOKUP($A1086,'Rashodi- plan-izvršenje'!$A$8:E$1500,'prenos-P-R-N'!G$1,FALSE),IF($A1086&gt;$A$2,+VLOOKUP($A1086,'Neizmirene obaveze JLS'!$A$11:E$500,'prenos-P-R-N'!G$1,FALSE),"")))</f>
        <v/>
      </c>
      <c r="H1086" s="87" t="str">
        <f>IF($A1086=0,"",IF($A1086&lt;=$A$1,+VLOOKUP($A1086,'Rashodi- plan-izvršenje'!$A$8:F$1500,'prenos-P-R-N'!H$1,FALSE),IF($A1086&gt;$A$2,+VLOOKUP($A1086,'Neizmirene obaveze JLS'!$A$11:F$500,'prenos-P-R-N'!H$1,FALSE),"")))</f>
        <v/>
      </c>
      <c r="I1086" s="87" t="str">
        <f>IF($A1086=0,"",IF($A1086&lt;=$A$1,+VLOOKUP($A1086,'Rashodi- plan-izvršenje'!$A$8:G$1500,'prenos-P-R-N'!I$1,FALSE),IF($A1086&gt;$A$2,+VLOOKUP($A1086,'Neizmirene obaveze JLS'!$A$11:G$500,'prenos-P-R-N'!I$1,FALSE),"")))</f>
        <v/>
      </c>
      <c r="J1086" s="87" t="str">
        <f>IF($A1086=0,"",IF($A1086&lt;=$A$1,+VLOOKUP($A1086,'Rashodi- plan-izvršenje'!$A$8:H$1500,'prenos-P-R-N'!J$1,FALSE),IF($A1086&gt;$A$2,+VLOOKUP($A1086,'Neizmirene obaveze JLS'!$A$11:H$500,'prenos-P-R-N'!J$1,FALSE),"")))</f>
        <v/>
      </c>
      <c r="K1086" s="87" t="str">
        <f>IF($A1086=0,"",IF($A1086&lt;=$A$1,+VLOOKUP($A1086,'Rashodi- plan-izvršenje'!$A$8:I$1500,'prenos-P-R-N'!K$1,FALSE),IF($A1086&gt;$A$2,+VLOOKUP($A1086,'Neizmirene obaveze JLS'!$A$11:I$500,'prenos-P-R-N'!K$1,FALSE),"")))</f>
        <v/>
      </c>
      <c r="L1086" t="str">
        <f>IF(A1086=0,"",IF(A1086&lt;=A$1,+IF(VLOOKUP(A1086,'Rashodi- plan-izvršenje'!A$8:J$1500,M$1,FALSE)&gt;0,"Програмска активност","Пројекат"),IF(A1086&gt;A$2,+IF(VLOOKUP(A1086,'Neizmirene obaveze JLS'!A$8:J$2008,M$1,FALSE)&gt;0,"Програмска активност","Пројекат"),"")))</f>
        <v/>
      </c>
      <c r="M1086" s="87" t="str">
        <f>IF(A1086=0,"",IF($A1086&lt;=$A$1,+IF(VLOOKUP($A1086,'Rashodi- plan-izvršenje'!$A$8:$M$1500,10,FALSE)&gt;0,VLOOKUP($A1086,'Rashodi- plan-izvršenje'!$A$8:$M$1500,10,FALSE),VLOOKUP($A1086,'Rashodi- plan-izvršenje'!$A$8:$M$1500,12,FALSE)),+IF($A1086&gt;$A$2,IF(VLOOKUP($A1086,'Neizmirene obaveze JLS'!$A$8:$M$1500,10,FALSE)&gt;0,VLOOKUP($A1086,'Neizmirene obaveze JLS'!$A$11:$M$1500,10,FALSE),VLOOKUP($A1086,'Neizmirene obaveze JLS'!$A$11:$M$1500,12,FALSE)),0)))</f>
        <v/>
      </c>
      <c r="N1086" s="87" t="str">
        <f>IF(A1086=0,"",IF($A1086&lt;=$A$1,+IF(VLOOKUP(A1086,'Rashodi- plan-izvršenje'!$A$8:$M$1500,10,FALSE)&gt;0,VLOOKUP(A1086,'Rashodi- plan-izvršenje'!$A$8:$M$1500,11,FALSE),VLOOKUP(A1086,'Rashodi- plan-izvršenje'!$A$8:$M$1500,13,FALSE)),+IF($A1086&gt;$A$2,IF(VLOOKUP($A1086,'Neizmirene obaveze JLS'!$A$8:$M$1500,10,FALSE)&gt;0,VLOOKUP($A1086,'Neizmirene obaveze JLS'!$A$11:$M$1500,11,FALSE),VLOOKUP($A1086,'Neizmirene obaveze JLS'!$A$11:$M$1500,13,FALSE)),0)))</f>
        <v/>
      </c>
      <c r="O1086" s="87" t="str">
        <f>IF(A1086=0,"",IF($A1086&lt;=$A$1,VALUE(+VLOOKUP($A1086,'Rashodi- plan-izvršenje'!$A$8:N$1500,'prenos-P-R-N'!O$1,FALSE)),IF($A1086&lt;=A$2,VALUE(VLOOKUP($A1086,'Prihodi- plan-izvršenje'!$A$8:$H$500,6,FALSE)),VALUE(VLOOKUP($A1086,'Neizmirene obaveze JLS'!$A$8:$N$500,O$1,FALSE)))))</f>
        <v/>
      </c>
      <c r="P1086" s="87" t="str">
        <f>IF(A1086=0,"",IF(A1086=0,0,IF(A1086&gt;A$2,'šifarnik K-izvor'!G$3,+IF(Q1086&lt;700,+'šifarnik K-izvor'!G$2,'šifarnik K-izvor'!G$1))))</f>
        <v/>
      </c>
      <c r="Q1086" s="87">
        <f>IF($A1086&lt;=$A$1,VALUE(+VLOOKUP($A1086,'Rashodi- plan-izvršenje'!$A$8:O$1500,'prenos-P-R-N'!Q$1,FALSE)),IF($A1086&lt;=$A$2,VLOOKUP($A1086,'Prihodi- plan-izvršenje'!$A$4:$H$500,4,FALSE),IF($A1086&lt;=$A$3,VLOOKUP(A1086,'Neizmirene obaveze JLS'!$A$11:O$500,Q$1,FALSE),"")))</f>
        <v>0</v>
      </c>
      <c r="R1086" s="88">
        <f>IF($A1086&lt;=$A$1,VALUE(+VLOOKUP($A1086,'Rashodi- plan-izvršenje'!$A$8:P$1500,'prenos-P-R-N'!R$1,FALSE)),IF($A1086&lt;=$A$2,VLOOKUP($A1086,'Prihodi- plan-izvršenje'!$A$4:$H$500,7,FALSE),""))</f>
        <v>0</v>
      </c>
      <c r="S1086" s="88">
        <f>IF(A1086=0,0,IF($A1086&lt;=$A$1,VALUE(+VLOOKUP($A1086,'Rashodi- plan-izvršenje'!$A$8:Q$1500,'prenos-P-R-N'!S$1,FALSE)),IF($A1086&lt;=$A$2,VLOOKUP($A1086,'Prihodi- plan-izvršenje'!$A$4:$H$500,8,FALSE),0)))</f>
        <v>0</v>
      </c>
      <c r="T1086" s="88" t="str">
        <f>IF($A1086&gt;$A$2,VLOOKUP($A1086,'Neizmirene obaveze JLS'!$A$11:R$500,R$1,FALSE),"")</f>
        <v/>
      </c>
      <c r="U1086" s="88">
        <f>IF($A1086&gt;$A$2,VLOOKUP($A1086,'Neizmirene obaveze JLS'!$A$11:S$500,S$1,FALSE),0)</f>
        <v>0</v>
      </c>
      <c r="V1086" s="88">
        <f t="shared" si="96"/>
        <v>0</v>
      </c>
      <c r="W1086" s="74"/>
      <c r="X1086" s="74"/>
      <c r="Y1086" s="74"/>
      <c r="Z1086" s="74"/>
      <c r="AA1086" s="74">
        <v>0</v>
      </c>
      <c r="AB1086" s="74">
        <v>0</v>
      </c>
    </row>
    <row r="1087" spans="1:28">
      <c r="A1087" s="89">
        <f>IF(AND(COUNTIF(A$1:A$3,"&gt;0")=1,MAX(A$8:A1086)&lt;A$1),A1086+1,IF(AND(COUNTIF(A$1:A$3,"&gt;0")=2,MAX(A$8:A1086)&lt;A$2),A1086+1,IF(AND(COUNTIF(A$1:A$3,"&gt;0")=3,MAX(A$8:A1086)&lt;A$3),A1086+1,0)))</f>
        <v>0</v>
      </c>
      <c r="B1087" s="89" t="str">
        <f t="shared" si="98"/>
        <v/>
      </c>
      <c r="C1087" s="89" t="str">
        <f t="shared" si="98"/>
        <v/>
      </c>
      <c r="D1087" s="87" t="str">
        <f>IF($A1087=0,"",IF($A1087&lt;=$A$1,+VLOOKUP($A1087,'Rashodi- plan-izvršenje'!$A$8:B$1500,'prenos-P-R-N'!D$1,FALSE),IF($A1087&gt;$A$2,+VLOOKUP($A1087,'Neizmirene obaveze JLS'!$A$11:B$500,'prenos-P-R-N'!D$1,FALSE),"")))</f>
        <v/>
      </c>
      <c r="E1087" s="87" t="str">
        <f>IF($A1087=0,"",IF($A1087&lt;=$A$1,+VLOOKUP($A1087,'Rashodi- plan-izvršenje'!$A$8:C$1500,'prenos-P-R-N'!E$1,FALSE),IF($A1087&gt;$A$2,+VLOOKUP($A1087,'Neizmirene obaveze JLS'!$A$11:C$500,'prenos-P-R-N'!E$1,FALSE),"")))</f>
        <v/>
      </c>
      <c r="F1087" s="87" t="str">
        <f>IF($A1087=0,"",IF($A1087&lt;=$A$1,+VLOOKUP($A1087,'Rashodi- plan-izvršenje'!$A$8:D$1500,'prenos-P-R-N'!F$1,FALSE),IF($A1087&gt;$A$2,+VLOOKUP($A1087,'Neizmirene obaveze JLS'!$A$11:D$500,'prenos-P-R-N'!F$1,FALSE),"")))</f>
        <v/>
      </c>
      <c r="G1087" s="87" t="str">
        <f>IF($A1087=0,"",IF($A1087&lt;=$A$1,+VLOOKUP($A1087,'Rashodi- plan-izvršenje'!$A$8:E$1500,'prenos-P-R-N'!G$1,FALSE),IF($A1087&gt;$A$2,+VLOOKUP($A1087,'Neizmirene obaveze JLS'!$A$11:E$500,'prenos-P-R-N'!G$1,FALSE),"")))</f>
        <v/>
      </c>
      <c r="H1087" s="87" t="str">
        <f>IF($A1087=0,"",IF($A1087&lt;=$A$1,+VLOOKUP($A1087,'Rashodi- plan-izvršenje'!$A$8:F$1500,'prenos-P-R-N'!H$1,FALSE),IF($A1087&gt;$A$2,+VLOOKUP($A1087,'Neizmirene obaveze JLS'!$A$11:F$500,'prenos-P-R-N'!H$1,FALSE),"")))</f>
        <v/>
      </c>
      <c r="I1087" s="87" t="str">
        <f>IF($A1087=0,"",IF($A1087&lt;=$A$1,+VLOOKUP($A1087,'Rashodi- plan-izvršenje'!$A$8:G$1500,'prenos-P-R-N'!I$1,FALSE),IF($A1087&gt;$A$2,+VLOOKUP($A1087,'Neizmirene obaveze JLS'!$A$11:G$500,'prenos-P-R-N'!I$1,FALSE),"")))</f>
        <v/>
      </c>
      <c r="J1087" s="87" t="str">
        <f>IF($A1087=0,"",IF($A1087&lt;=$A$1,+VLOOKUP($A1087,'Rashodi- plan-izvršenje'!$A$8:H$1500,'prenos-P-R-N'!J$1,FALSE),IF($A1087&gt;$A$2,+VLOOKUP($A1087,'Neizmirene obaveze JLS'!$A$11:H$500,'prenos-P-R-N'!J$1,FALSE),"")))</f>
        <v/>
      </c>
      <c r="K1087" s="87" t="str">
        <f>IF($A1087=0,"",IF($A1087&lt;=$A$1,+VLOOKUP($A1087,'Rashodi- plan-izvršenje'!$A$8:I$1500,'prenos-P-R-N'!K$1,FALSE),IF($A1087&gt;$A$2,+VLOOKUP($A1087,'Neizmirene obaveze JLS'!$A$11:I$500,'prenos-P-R-N'!K$1,FALSE),"")))</f>
        <v/>
      </c>
      <c r="L1087" t="str">
        <f>IF(A1087=0,"",IF(A1087&lt;=A$1,+IF(VLOOKUP(A1087,'Rashodi- plan-izvršenje'!A$8:J$1500,M$1,FALSE)&gt;0,"Програмска активност","Пројекат"),IF(A1087&gt;A$2,+IF(VLOOKUP(A1087,'Neizmirene obaveze JLS'!A$8:J$2008,M$1,FALSE)&gt;0,"Програмска активност","Пројекат"),"")))</f>
        <v/>
      </c>
      <c r="M1087" s="87" t="str">
        <f>IF(A1087=0,"",IF($A1087&lt;=$A$1,+IF(VLOOKUP($A1087,'Rashodi- plan-izvršenje'!$A$8:$M$1500,10,FALSE)&gt;0,VLOOKUP($A1087,'Rashodi- plan-izvršenje'!$A$8:$M$1500,10,FALSE),VLOOKUP($A1087,'Rashodi- plan-izvršenje'!$A$8:$M$1500,12,FALSE)),+IF($A1087&gt;$A$2,IF(VLOOKUP($A1087,'Neizmirene obaveze JLS'!$A$8:$M$1500,10,FALSE)&gt;0,VLOOKUP($A1087,'Neizmirene obaveze JLS'!$A$11:$M$1500,10,FALSE),VLOOKUP($A1087,'Neizmirene obaveze JLS'!$A$11:$M$1500,12,FALSE)),0)))</f>
        <v/>
      </c>
      <c r="N1087" s="87" t="str">
        <f>IF(A1087=0,"",IF($A1087&lt;=$A$1,+IF(VLOOKUP(A1087,'Rashodi- plan-izvršenje'!$A$8:$M$1500,10,FALSE)&gt;0,VLOOKUP(A1087,'Rashodi- plan-izvršenje'!$A$8:$M$1500,11,FALSE),VLOOKUP(A1087,'Rashodi- plan-izvršenje'!$A$8:$M$1500,13,FALSE)),+IF($A1087&gt;$A$2,IF(VLOOKUP($A1087,'Neizmirene obaveze JLS'!$A$8:$M$1500,10,FALSE)&gt;0,VLOOKUP($A1087,'Neizmirene obaveze JLS'!$A$11:$M$1500,11,FALSE),VLOOKUP($A1087,'Neizmirene obaveze JLS'!$A$11:$M$1500,13,FALSE)),0)))</f>
        <v/>
      </c>
      <c r="O1087" s="87" t="str">
        <f>IF(A1087=0,"",IF($A1087&lt;=$A$1,VALUE(+VLOOKUP($A1087,'Rashodi- plan-izvršenje'!$A$8:N$1500,'prenos-P-R-N'!O$1,FALSE)),IF($A1087&lt;=A$2,VALUE(VLOOKUP($A1087,'Prihodi- plan-izvršenje'!$A$8:$H$500,6,FALSE)),VALUE(VLOOKUP($A1087,'Neizmirene obaveze JLS'!$A$8:$N$500,O$1,FALSE)))))</f>
        <v/>
      </c>
      <c r="P1087" s="87" t="str">
        <f>IF(A1087=0,"",IF(A1087=0,0,IF(A1087&gt;A$2,'šifarnik K-izvor'!G$3,+IF(Q1087&lt;700,+'šifarnik K-izvor'!G$2,'šifarnik K-izvor'!G$1))))</f>
        <v/>
      </c>
      <c r="Q1087" s="87">
        <f>IF($A1087&lt;=$A$1,VALUE(+VLOOKUP($A1087,'Rashodi- plan-izvršenje'!$A$8:O$1500,'prenos-P-R-N'!Q$1,FALSE)),IF($A1087&lt;=$A$2,VLOOKUP($A1087,'Prihodi- plan-izvršenje'!$A$4:$H$500,4,FALSE),IF($A1087&lt;=$A$3,VLOOKUP(A1087,'Neizmirene obaveze JLS'!$A$11:O$500,Q$1,FALSE),"")))</f>
        <v>0</v>
      </c>
      <c r="R1087" s="88">
        <f>IF($A1087&lt;=$A$1,VALUE(+VLOOKUP($A1087,'Rashodi- plan-izvršenje'!$A$8:P$1500,'prenos-P-R-N'!R$1,FALSE)),IF($A1087&lt;=$A$2,VLOOKUP($A1087,'Prihodi- plan-izvršenje'!$A$4:$H$500,7,FALSE),""))</f>
        <v>0</v>
      </c>
      <c r="S1087" s="88">
        <f>IF(A1087=0,0,IF($A1087&lt;=$A$1,VALUE(+VLOOKUP($A1087,'Rashodi- plan-izvršenje'!$A$8:Q$1500,'prenos-P-R-N'!S$1,FALSE)),IF($A1087&lt;=$A$2,VLOOKUP($A1087,'Prihodi- plan-izvršenje'!$A$4:$H$500,8,FALSE),0)))</f>
        <v>0</v>
      </c>
      <c r="T1087" s="88" t="str">
        <f>IF($A1087&gt;$A$2,VLOOKUP($A1087,'Neizmirene obaveze JLS'!$A$11:R$500,R$1,FALSE),"")</f>
        <v/>
      </c>
      <c r="U1087" s="88">
        <f>IF($A1087&gt;$A$2,VLOOKUP($A1087,'Neizmirene obaveze JLS'!$A$11:S$500,S$1,FALSE),0)</f>
        <v>0</v>
      </c>
      <c r="V1087" s="88">
        <f t="shared" si="96"/>
        <v>0</v>
      </c>
      <c r="W1087" s="74"/>
      <c r="X1087" s="74"/>
      <c r="Y1087" s="74"/>
      <c r="Z1087" s="74"/>
      <c r="AA1087" s="74">
        <v>0</v>
      </c>
      <c r="AB1087" s="74">
        <v>0</v>
      </c>
    </row>
    <row r="1088" spans="1:28">
      <c r="A1088" s="89">
        <f>IF(AND(COUNTIF(A$1:A$3,"&gt;0")=1,MAX(A$8:A1087)&lt;A$1),A1087+1,IF(AND(COUNTIF(A$1:A$3,"&gt;0")=2,MAX(A$8:A1087)&lt;A$2),A1087+1,IF(AND(COUNTIF(A$1:A$3,"&gt;0")=3,MAX(A$8:A1087)&lt;A$3),A1087+1,0)))</f>
        <v>0</v>
      </c>
      <c r="B1088" s="89" t="str">
        <f t="shared" si="98"/>
        <v/>
      </c>
      <c r="C1088" s="89" t="str">
        <f t="shared" si="98"/>
        <v/>
      </c>
      <c r="D1088" s="87" t="str">
        <f>IF($A1088=0,"",IF($A1088&lt;=$A$1,+VLOOKUP($A1088,'Rashodi- plan-izvršenje'!$A$8:B$1500,'prenos-P-R-N'!D$1,FALSE),IF($A1088&gt;$A$2,+VLOOKUP($A1088,'Neizmirene obaveze JLS'!$A$11:B$500,'prenos-P-R-N'!D$1,FALSE),"")))</f>
        <v/>
      </c>
      <c r="E1088" s="87" t="str">
        <f>IF($A1088=0,"",IF($A1088&lt;=$A$1,+VLOOKUP($A1088,'Rashodi- plan-izvršenje'!$A$8:C$1500,'prenos-P-R-N'!E$1,FALSE),IF($A1088&gt;$A$2,+VLOOKUP($A1088,'Neizmirene obaveze JLS'!$A$11:C$500,'prenos-P-R-N'!E$1,FALSE),"")))</f>
        <v/>
      </c>
      <c r="F1088" s="87" t="str">
        <f>IF($A1088=0,"",IF($A1088&lt;=$A$1,+VLOOKUP($A1088,'Rashodi- plan-izvršenje'!$A$8:D$1500,'prenos-P-R-N'!F$1,FALSE),IF($A1088&gt;$A$2,+VLOOKUP($A1088,'Neizmirene obaveze JLS'!$A$11:D$500,'prenos-P-R-N'!F$1,FALSE),"")))</f>
        <v/>
      </c>
      <c r="G1088" s="87" t="str">
        <f>IF($A1088=0,"",IF($A1088&lt;=$A$1,+VLOOKUP($A1088,'Rashodi- plan-izvršenje'!$A$8:E$1500,'prenos-P-R-N'!G$1,FALSE),IF($A1088&gt;$A$2,+VLOOKUP($A1088,'Neizmirene obaveze JLS'!$A$11:E$500,'prenos-P-R-N'!G$1,FALSE),"")))</f>
        <v/>
      </c>
      <c r="H1088" s="87" t="str">
        <f>IF($A1088=0,"",IF($A1088&lt;=$A$1,+VLOOKUP($A1088,'Rashodi- plan-izvršenje'!$A$8:F$1500,'prenos-P-R-N'!H$1,FALSE),IF($A1088&gt;$A$2,+VLOOKUP($A1088,'Neizmirene obaveze JLS'!$A$11:F$500,'prenos-P-R-N'!H$1,FALSE),"")))</f>
        <v/>
      </c>
      <c r="I1088" s="87" t="str">
        <f>IF($A1088=0,"",IF($A1088&lt;=$A$1,+VLOOKUP($A1088,'Rashodi- plan-izvršenje'!$A$8:G$1500,'prenos-P-R-N'!I$1,FALSE),IF($A1088&gt;$A$2,+VLOOKUP($A1088,'Neizmirene obaveze JLS'!$A$11:G$500,'prenos-P-R-N'!I$1,FALSE),"")))</f>
        <v/>
      </c>
      <c r="J1088" s="87" t="str">
        <f>IF($A1088=0,"",IF($A1088&lt;=$A$1,+VLOOKUP($A1088,'Rashodi- plan-izvršenje'!$A$8:H$1500,'prenos-P-R-N'!J$1,FALSE),IF($A1088&gt;$A$2,+VLOOKUP($A1088,'Neizmirene obaveze JLS'!$A$11:H$500,'prenos-P-R-N'!J$1,FALSE),"")))</f>
        <v/>
      </c>
      <c r="K1088" s="87" t="str">
        <f>IF($A1088=0,"",IF($A1088&lt;=$A$1,+VLOOKUP($A1088,'Rashodi- plan-izvršenje'!$A$8:I$1500,'prenos-P-R-N'!K$1,FALSE),IF($A1088&gt;$A$2,+VLOOKUP($A1088,'Neizmirene obaveze JLS'!$A$11:I$500,'prenos-P-R-N'!K$1,FALSE),"")))</f>
        <v/>
      </c>
      <c r="L1088" t="str">
        <f>IF(A1088=0,"",IF(A1088&lt;=A$1,+IF(VLOOKUP(A1088,'Rashodi- plan-izvršenje'!A$8:J$1500,M$1,FALSE)&gt;0,"Програмска активност","Пројекат"),IF(A1088&gt;A$2,+IF(VLOOKUP(A1088,'Neizmirene obaveze JLS'!A$8:J$2008,M$1,FALSE)&gt;0,"Програмска активност","Пројекат"),"")))</f>
        <v/>
      </c>
      <c r="M1088" s="87" t="str">
        <f>IF(A1088=0,"",IF($A1088&lt;=$A$1,+IF(VLOOKUP($A1088,'Rashodi- plan-izvršenje'!$A$8:$M$1500,10,FALSE)&gt;0,VLOOKUP($A1088,'Rashodi- plan-izvršenje'!$A$8:$M$1500,10,FALSE),VLOOKUP($A1088,'Rashodi- plan-izvršenje'!$A$8:$M$1500,12,FALSE)),+IF($A1088&gt;$A$2,IF(VLOOKUP($A1088,'Neizmirene obaveze JLS'!$A$8:$M$1500,10,FALSE)&gt;0,VLOOKUP($A1088,'Neizmirene obaveze JLS'!$A$11:$M$1500,10,FALSE),VLOOKUP($A1088,'Neizmirene obaveze JLS'!$A$11:$M$1500,12,FALSE)),0)))</f>
        <v/>
      </c>
      <c r="N1088" s="87" t="str">
        <f>IF(A1088=0,"",IF($A1088&lt;=$A$1,+IF(VLOOKUP(A1088,'Rashodi- plan-izvršenje'!$A$8:$M$1500,10,FALSE)&gt;0,VLOOKUP(A1088,'Rashodi- plan-izvršenje'!$A$8:$M$1500,11,FALSE),VLOOKUP(A1088,'Rashodi- plan-izvršenje'!$A$8:$M$1500,13,FALSE)),+IF($A1088&gt;$A$2,IF(VLOOKUP($A1088,'Neizmirene obaveze JLS'!$A$8:$M$1500,10,FALSE)&gt;0,VLOOKUP($A1088,'Neizmirene obaveze JLS'!$A$11:$M$1500,11,FALSE),VLOOKUP($A1088,'Neizmirene obaveze JLS'!$A$11:$M$1500,13,FALSE)),0)))</f>
        <v/>
      </c>
      <c r="O1088" s="87" t="str">
        <f>IF(A1088=0,"",IF($A1088&lt;=$A$1,VALUE(+VLOOKUP($A1088,'Rashodi- plan-izvršenje'!$A$8:N$1500,'prenos-P-R-N'!O$1,FALSE)),IF($A1088&lt;=A$2,VALUE(VLOOKUP($A1088,'Prihodi- plan-izvršenje'!$A$8:$H$500,6,FALSE)),VALUE(VLOOKUP($A1088,'Neizmirene obaveze JLS'!$A$8:$N$500,O$1,FALSE)))))</f>
        <v/>
      </c>
      <c r="P1088" s="87" t="str">
        <f>IF(A1088=0,"",IF(A1088=0,0,IF(A1088&gt;A$2,'šifarnik K-izvor'!G$3,+IF(Q1088&lt;700,+'šifarnik K-izvor'!G$2,'šifarnik K-izvor'!G$1))))</f>
        <v/>
      </c>
      <c r="Q1088" s="87">
        <f>IF($A1088&lt;=$A$1,VALUE(+VLOOKUP($A1088,'Rashodi- plan-izvršenje'!$A$8:O$1500,'prenos-P-R-N'!Q$1,FALSE)),IF($A1088&lt;=$A$2,VLOOKUP($A1088,'Prihodi- plan-izvršenje'!$A$4:$H$500,4,FALSE),IF($A1088&lt;=$A$3,VLOOKUP(A1088,'Neizmirene obaveze JLS'!$A$11:O$500,Q$1,FALSE),"")))</f>
        <v>0</v>
      </c>
      <c r="R1088" s="88">
        <f>IF($A1088&lt;=$A$1,VALUE(+VLOOKUP($A1088,'Rashodi- plan-izvršenje'!$A$8:P$1500,'prenos-P-R-N'!R$1,FALSE)),IF($A1088&lt;=$A$2,VLOOKUP($A1088,'Prihodi- plan-izvršenje'!$A$4:$H$500,7,FALSE),""))</f>
        <v>0</v>
      </c>
      <c r="S1088" s="88">
        <f>IF(A1088=0,0,IF($A1088&lt;=$A$1,VALUE(+VLOOKUP($A1088,'Rashodi- plan-izvršenje'!$A$8:Q$1500,'prenos-P-R-N'!S$1,FALSE)),IF($A1088&lt;=$A$2,VLOOKUP($A1088,'Prihodi- plan-izvršenje'!$A$4:$H$500,8,FALSE),0)))</f>
        <v>0</v>
      </c>
      <c r="T1088" s="88" t="str">
        <f>IF($A1088&gt;$A$2,VLOOKUP($A1088,'Neizmirene obaveze JLS'!$A$11:R$500,R$1,FALSE),"")</f>
        <v/>
      </c>
      <c r="U1088" s="88">
        <f>IF($A1088&gt;$A$2,VLOOKUP($A1088,'Neizmirene obaveze JLS'!$A$11:S$500,S$1,FALSE),0)</f>
        <v>0</v>
      </c>
      <c r="V1088" s="88">
        <f t="shared" si="96"/>
        <v>0</v>
      </c>
      <c r="W1088" s="74"/>
      <c r="X1088" s="74"/>
      <c r="Y1088" s="74"/>
      <c r="Z1088" s="74"/>
      <c r="AA1088" s="74">
        <v>0</v>
      </c>
      <c r="AB1088" s="74">
        <v>0</v>
      </c>
    </row>
    <row r="1089" spans="1:28">
      <c r="A1089" s="89">
        <f>IF(AND(COUNTIF(A$1:A$3,"&gt;0")=1,MAX(A$8:A1088)&lt;A$1),A1088+1,IF(AND(COUNTIF(A$1:A$3,"&gt;0")=2,MAX(A$8:A1088)&lt;A$2),A1088+1,IF(AND(COUNTIF(A$1:A$3,"&gt;0")=3,MAX(A$8:A1088)&lt;A$3),A1088+1,0)))</f>
        <v>0</v>
      </c>
      <c r="B1089" s="89" t="str">
        <f t="shared" si="98"/>
        <v/>
      </c>
      <c r="C1089" s="89" t="str">
        <f t="shared" si="98"/>
        <v/>
      </c>
      <c r="D1089" s="87" t="str">
        <f>IF($A1089=0,"",IF($A1089&lt;=$A$1,+VLOOKUP($A1089,'Rashodi- plan-izvršenje'!$A$8:B$1500,'prenos-P-R-N'!D$1,FALSE),IF($A1089&gt;$A$2,+VLOOKUP($A1089,'Neizmirene obaveze JLS'!$A$11:B$500,'prenos-P-R-N'!D$1,FALSE),"")))</f>
        <v/>
      </c>
      <c r="E1089" s="87" t="str">
        <f>IF($A1089=0,"",IF($A1089&lt;=$A$1,+VLOOKUP($A1089,'Rashodi- plan-izvršenje'!$A$8:C$1500,'prenos-P-R-N'!E$1,FALSE),IF($A1089&gt;$A$2,+VLOOKUP($A1089,'Neizmirene obaveze JLS'!$A$11:C$500,'prenos-P-R-N'!E$1,FALSE),"")))</f>
        <v/>
      </c>
      <c r="F1089" s="87" t="str">
        <f>IF($A1089=0,"",IF($A1089&lt;=$A$1,+VLOOKUP($A1089,'Rashodi- plan-izvršenje'!$A$8:D$1500,'prenos-P-R-N'!F$1,FALSE),IF($A1089&gt;$A$2,+VLOOKUP($A1089,'Neizmirene obaveze JLS'!$A$11:D$500,'prenos-P-R-N'!F$1,FALSE),"")))</f>
        <v/>
      </c>
      <c r="G1089" s="87" t="str">
        <f>IF($A1089=0,"",IF($A1089&lt;=$A$1,+VLOOKUP($A1089,'Rashodi- plan-izvršenje'!$A$8:E$1500,'prenos-P-R-N'!G$1,FALSE),IF($A1089&gt;$A$2,+VLOOKUP($A1089,'Neizmirene obaveze JLS'!$A$11:E$500,'prenos-P-R-N'!G$1,FALSE),"")))</f>
        <v/>
      </c>
      <c r="H1089" s="87" t="str">
        <f>IF($A1089=0,"",IF($A1089&lt;=$A$1,+VLOOKUP($A1089,'Rashodi- plan-izvršenje'!$A$8:F$1500,'prenos-P-R-N'!H$1,FALSE),IF($A1089&gt;$A$2,+VLOOKUP($A1089,'Neizmirene obaveze JLS'!$A$11:F$500,'prenos-P-R-N'!H$1,FALSE),"")))</f>
        <v/>
      </c>
      <c r="I1089" s="87" t="str">
        <f>IF($A1089=0,"",IF($A1089&lt;=$A$1,+VLOOKUP($A1089,'Rashodi- plan-izvršenje'!$A$8:G$1500,'prenos-P-R-N'!I$1,FALSE),IF($A1089&gt;$A$2,+VLOOKUP($A1089,'Neizmirene obaveze JLS'!$A$11:G$500,'prenos-P-R-N'!I$1,FALSE),"")))</f>
        <v/>
      </c>
      <c r="J1089" s="87" t="str">
        <f>IF($A1089=0,"",IF($A1089&lt;=$A$1,+VLOOKUP($A1089,'Rashodi- plan-izvršenje'!$A$8:H$1500,'prenos-P-R-N'!J$1,FALSE),IF($A1089&gt;$A$2,+VLOOKUP($A1089,'Neizmirene obaveze JLS'!$A$11:H$500,'prenos-P-R-N'!J$1,FALSE),"")))</f>
        <v/>
      </c>
      <c r="K1089" s="87" t="str">
        <f>IF($A1089=0,"",IF($A1089&lt;=$A$1,+VLOOKUP($A1089,'Rashodi- plan-izvršenje'!$A$8:I$1500,'prenos-P-R-N'!K$1,FALSE),IF($A1089&gt;$A$2,+VLOOKUP($A1089,'Neizmirene obaveze JLS'!$A$11:I$500,'prenos-P-R-N'!K$1,FALSE),"")))</f>
        <v/>
      </c>
      <c r="L1089" t="str">
        <f>IF(A1089=0,"",IF(A1089&lt;=A$1,+IF(VLOOKUP(A1089,'Rashodi- plan-izvršenje'!A$8:J$1500,M$1,FALSE)&gt;0,"Програмска активност","Пројекат"),IF(A1089&gt;A$2,+IF(VLOOKUP(A1089,'Neizmirene obaveze JLS'!A$8:J$2008,M$1,FALSE)&gt;0,"Програмска активност","Пројекат"),"")))</f>
        <v/>
      </c>
      <c r="M1089" s="87" t="str">
        <f>IF(A1089=0,"",IF($A1089&lt;=$A$1,+IF(VLOOKUP($A1089,'Rashodi- plan-izvršenje'!$A$8:$M$1500,10,FALSE)&gt;0,VLOOKUP($A1089,'Rashodi- plan-izvršenje'!$A$8:$M$1500,10,FALSE),VLOOKUP($A1089,'Rashodi- plan-izvršenje'!$A$8:$M$1500,12,FALSE)),+IF($A1089&gt;$A$2,IF(VLOOKUP($A1089,'Neizmirene obaveze JLS'!$A$8:$M$1500,10,FALSE)&gt;0,VLOOKUP($A1089,'Neizmirene obaveze JLS'!$A$11:$M$1500,10,FALSE),VLOOKUP($A1089,'Neizmirene obaveze JLS'!$A$11:$M$1500,12,FALSE)),0)))</f>
        <v/>
      </c>
      <c r="N1089" s="87" t="str">
        <f>IF(A1089=0,"",IF($A1089&lt;=$A$1,+IF(VLOOKUP(A1089,'Rashodi- plan-izvršenje'!$A$8:$M$1500,10,FALSE)&gt;0,VLOOKUP(A1089,'Rashodi- plan-izvršenje'!$A$8:$M$1500,11,FALSE),VLOOKUP(A1089,'Rashodi- plan-izvršenje'!$A$8:$M$1500,13,FALSE)),+IF($A1089&gt;$A$2,IF(VLOOKUP($A1089,'Neizmirene obaveze JLS'!$A$8:$M$1500,10,FALSE)&gt;0,VLOOKUP($A1089,'Neizmirene obaveze JLS'!$A$11:$M$1500,11,FALSE),VLOOKUP($A1089,'Neizmirene obaveze JLS'!$A$11:$M$1500,13,FALSE)),0)))</f>
        <v/>
      </c>
      <c r="O1089" s="87" t="str">
        <f>IF(A1089=0,"",IF($A1089&lt;=$A$1,VALUE(+VLOOKUP($A1089,'Rashodi- plan-izvršenje'!$A$8:N$1500,'prenos-P-R-N'!O$1,FALSE)),IF($A1089&lt;=A$2,VALUE(VLOOKUP($A1089,'Prihodi- plan-izvršenje'!$A$8:$H$500,6,FALSE)),VALUE(VLOOKUP($A1089,'Neizmirene obaveze JLS'!$A$8:$N$500,O$1,FALSE)))))</f>
        <v/>
      </c>
      <c r="P1089" s="87" t="str">
        <f>IF(A1089=0,"",IF(A1089=0,0,IF(A1089&gt;A$2,'šifarnik K-izvor'!G$3,+IF(Q1089&lt;700,+'šifarnik K-izvor'!G$2,'šifarnik K-izvor'!G$1))))</f>
        <v/>
      </c>
      <c r="Q1089" s="87">
        <f>IF($A1089&lt;=$A$1,VALUE(+VLOOKUP($A1089,'Rashodi- plan-izvršenje'!$A$8:O$1500,'prenos-P-R-N'!Q$1,FALSE)),IF($A1089&lt;=$A$2,VLOOKUP($A1089,'Prihodi- plan-izvršenje'!$A$4:$H$500,4,FALSE),IF($A1089&lt;=$A$3,VLOOKUP(A1089,'Neizmirene obaveze JLS'!$A$11:O$500,Q$1,FALSE),"")))</f>
        <v>0</v>
      </c>
      <c r="R1089" s="88">
        <f>IF($A1089&lt;=$A$1,VALUE(+VLOOKUP($A1089,'Rashodi- plan-izvršenje'!$A$8:P$1500,'prenos-P-R-N'!R$1,FALSE)),IF($A1089&lt;=$A$2,VLOOKUP($A1089,'Prihodi- plan-izvršenje'!$A$4:$H$500,7,FALSE),""))</f>
        <v>0</v>
      </c>
      <c r="S1089" s="88">
        <f>IF(A1089=0,0,IF($A1089&lt;=$A$1,VALUE(+VLOOKUP($A1089,'Rashodi- plan-izvršenje'!$A$8:Q$1500,'prenos-P-R-N'!S$1,FALSE)),IF($A1089&lt;=$A$2,VLOOKUP($A1089,'Prihodi- plan-izvršenje'!$A$4:$H$500,8,FALSE),0)))</f>
        <v>0</v>
      </c>
      <c r="T1089" s="88" t="str">
        <f>IF($A1089&gt;$A$2,VLOOKUP($A1089,'Neizmirene obaveze JLS'!$A$11:R$500,R$1,FALSE),"")</f>
        <v/>
      </c>
      <c r="U1089" s="88">
        <f>IF($A1089&gt;$A$2,VLOOKUP($A1089,'Neizmirene obaveze JLS'!$A$11:S$500,S$1,FALSE),0)</f>
        <v>0</v>
      </c>
      <c r="V1089" s="88">
        <f t="shared" si="96"/>
        <v>0</v>
      </c>
      <c r="W1089" s="74"/>
      <c r="X1089" s="74"/>
      <c r="Y1089" s="74"/>
      <c r="Z1089" s="74"/>
      <c r="AA1089" s="74">
        <v>0</v>
      </c>
      <c r="AB1089" s="74">
        <v>0</v>
      </c>
    </row>
    <row r="1090" spans="1:28">
      <c r="A1090" s="89">
        <f>IF(AND(COUNTIF(A$1:A$3,"&gt;0")=1,MAX(A$8:A1089)&lt;A$1),A1089+1,IF(AND(COUNTIF(A$1:A$3,"&gt;0")=2,MAX(A$8:A1089)&lt;A$2),A1089+1,IF(AND(COUNTIF(A$1:A$3,"&gt;0")=3,MAX(A$8:A1089)&lt;A$3),A1089+1,0)))</f>
        <v>0</v>
      </c>
      <c r="B1090" s="89" t="str">
        <f t="shared" si="98"/>
        <v/>
      </c>
      <c r="C1090" s="89" t="str">
        <f t="shared" si="98"/>
        <v/>
      </c>
      <c r="D1090" s="87" t="str">
        <f>IF($A1090=0,"",IF($A1090&lt;=$A$1,+VLOOKUP($A1090,'Rashodi- plan-izvršenje'!$A$8:B$1500,'prenos-P-R-N'!D$1,FALSE),IF($A1090&gt;$A$2,+VLOOKUP($A1090,'Neizmirene obaveze JLS'!$A$11:B$500,'prenos-P-R-N'!D$1,FALSE),"")))</f>
        <v/>
      </c>
      <c r="E1090" s="87" t="str">
        <f>IF($A1090=0,"",IF($A1090&lt;=$A$1,+VLOOKUP($A1090,'Rashodi- plan-izvršenje'!$A$8:C$1500,'prenos-P-R-N'!E$1,FALSE),IF($A1090&gt;$A$2,+VLOOKUP($A1090,'Neizmirene obaveze JLS'!$A$11:C$500,'prenos-P-R-N'!E$1,FALSE),"")))</f>
        <v/>
      </c>
      <c r="F1090" s="87" t="str">
        <f>IF($A1090=0,"",IF($A1090&lt;=$A$1,+VLOOKUP($A1090,'Rashodi- plan-izvršenje'!$A$8:D$1500,'prenos-P-R-N'!F$1,FALSE),IF($A1090&gt;$A$2,+VLOOKUP($A1090,'Neizmirene obaveze JLS'!$A$11:D$500,'prenos-P-R-N'!F$1,FALSE),"")))</f>
        <v/>
      </c>
      <c r="G1090" s="87" t="str">
        <f>IF($A1090=0,"",IF($A1090&lt;=$A$1,+VLOOKUP($A1090,'Rashodi- plan-izvršenje'!$A$8:E$1500,'prenos-P-R-N'!G$1,FALSE),IF($A1090&gt;$A$2,+VLOOKUP($A1090,'Neizmirene obaveze JLS'!$A$11:E$500,'prenos-P-R-N'!G$1,FALSE),"")))</f>
        <v/>
      </c>
      <c r="H1090" s="87" t="str">
        <f>IF($A1090=0,"",IF($A1090&lt;=$A$1,+VLOOKUP($A1090,'Rashodi- plan-izvršenje'!$A$8:F$1500,'prenos-P-R-N'!H$1,FALSE),IF($A1090&gt;$A$2,+VLOOKUP($A1090,'Neizmirene obaveze JLS'!$A$11:F$500,'prenos-P-R-N'!H$1,FALSE),"")))</f>
        <v/>
      </c>
      <c r="I1090" s="87" t="str">
        <f>IF($A1090=0,"",IF($A1090&lt;=$A$1,+VLOOKUP($A1090,'Rashodi- plan-izvršenje'!$A$8:G$1500,'prenos-P-R-N'!I$1,FALSE),IF($A1090&gt;$A$2,+VLOOKUP($A1090,'Neizmirene obaveze JLS'!$A$11:G$500,'prenos-P-R-N'!I$1,FALSE),"")))</f>
        <v/>
      </c>
      <c r="J1090" s="87" t="str">
        <f>IF($A1090=0,"",IF($A1090&lt;=$A$1,+VLOOKUP($A1090,'Rashodi- plan-izvršenje'!$A$8:H$1500,'prenos-P-R-N'!J$1,FALSE),IF($A1090&gt;$A$2,+VLOOKUP($A1090,'Neizmirene obaveze JLS'!$A$11:H$500,'prenos-P-R-N'!J$1,FALSE),"")))</f>
        <v/>
      </c>
      <c r="K1090" s="87" t="str">
        <f>IF($A1090=0,"",IF($A1090&lt;=$A$1,+VLOOKUP($A1090,'Rashodi- plan-izvršenje'!$A$8:I$1500,'prenos-P-R-N'!K$1,FALSE),IF($A1090&gt;$A$2,+VLOOKUP($A1090,'Neizmirene obaveze JLS'!$A$11:I$500,'prenos-P-R-N'!K$1,FALSE),"")))</f>
        <v/>
      </c>
      <c r="L1090" t="str">
        <f>IF(A1090=0,"",IF(A1090&lt;=A$1,+IF(VLOOKUP(A1090,'Rashodi- plan-izvršenje'!A$8:J$1500,M$1,FALSE)&gt;0,"Програмска активност","Пројекат"),IF(A1090&gt;A$2,+IF(VLOOKUP(A1090,'Neizmirene obaveze JLS'!A$8:J$2008,M$1,FALSE)&gt;0,"Програмска активност","Пројекат"),"")))</f>
        <v/>
      </c>
      <c r="M1090" s="87" t="str">
        <f>IF(A1090=0,"",IF($A1090&lt;=$A$1,+IF(VLOOKUP($A1090,'Rashodi- plan-izvršenje'!$A$8:$M$1500,10,FALSE)&gt;0,VLOOKUP($A1090,'Rashodi- plan-izvršenje'!$A$8:$M$1500,10,FALSE),VLOOKUP($A1090,'Rashodi- plan-izvršenje'!$A$8:$M$1500,12,FALSE)),+IF($A1090&gt;$A$2,IF(VLOOKUP($A1090,'Neizmirene obaveze JLS'!$A$8:$M$1500,10,FALSE)&gt;0,VLOOKUP($A1090,'Neizmirene obaveze JLS'!$A$11:$M$1500,10,FALSE),VLOOKUP($A1090,'Neizmirene obaveze JLS'!$A$11:$M$1500,12,FALSE)),0)))</f>
        <v/>
      </c>
      <c r="N1090" s="87" t="str">
        <f>IF(A1090=0,"",IF($A1090&lt;=$A$1,+IF(VLOOKUP(A1090,'Rashodi- plan-izvršenje'!$A$8:$M$1500,10,FALSE)&gt;0,VLOOKUP(A1090,'Rashodi- plan-izvršenje'!$A$8:$M$1500,11,FALSE),VLOOKUP(A1090,'Rashodi- plan-izvršenje'!$A$8:$M$1500,13,FALSE)),+IF($A1090&gt;$A$2,IF(VLOOKUP($A1090,'Neizmirene obaveze JLS'!$A$8:$M$1500,10,FALSE)&gt;0,VLOOKUP($A1090,'Neizmirene obaveze JLS'!$A$11:$M$1500,11,FALSE),VLOOKUP($A1090,'Neizmirene obaveze JLS'!$A$11:$M$1500,13,FALSE)),0)))</f>
        <v/>
      </c>
      <c r="O1090" s="87" t="str">
        <f>IF(A1090=0,"",IF($A1090&lt;=$A$1,VALUE(+VLOOKUP($A1090,'Rashodi- plan-izvršenje'!$A$8:N$1500,'prenos-P-R-N'!O$1,FALSE)),IF($A1090&lt;=A$2,VALUE(VLOOKUP($A1090,'Prihodi- plan-izvršenje'!$A$8:$H$500,6,FALSE)),VALUE(VLOOKUP($A1090,'Neizmirene obaveze JLS'!$A$8:$N$500,O$1,FALSE)))))</f>
        <v/>
      </c>
      <c r="P1090" s="87" t="str">
        <f>IF(A1090=0,"",IF(A1090=0,0,IF(A1090&gt;A$2,'šifarnik K-izvor'!G$3,+IF(Q1090&lt;700,+'šifarnik K-izvor'!G$2,'šifarnik K-izvor'!G$1))))</f>
        <v/>
      </c>
      <c r="Q1090" s="87">
        <f>IF($A1090&lt;=$A$1,VALUE(+VLOOKUP($A1090,'Rashodi- plan-izvršenje'!$A$8:O$1500,'prenos-P-R-N'!Q$1,FALSE)),IF($A1090&lt;=$A$2,VLOOKUP($A1090,'Prihodi- plan-izvršenje'!$A$4:$H$500,4,FALSE),IF($A1090&lt;=$A$3,VLOOKUP(A1090,'Neizmirene obaveze JLS'!$A$11:O$500,Q$1,FALSE),"")))</f>
        <v>0</v>
      </c>
      <c r="R1090" s="88">
        <f>IF($A1090&lt;=$A$1,VALUE(+VLOOKUP($A1090,'Rashodi- plan-izvršenje'!$A$8:P$1500,'prenos-P-R-N'!R$1,FALSE)),IF($A1090&lt;=$A$2,VLOOKUP($A1090,'Prihodi- plan-izvršenje'!$A$4:$H$500,7,FALSE),""))</f>
        <v>0</v>
      </c>
      <c r="S1090" s="88">
        <f>IF(A1090=0,0,IF($A1090&lt;=$A$1,VALUE(+VLOOKUP($A1090,'Rashodi- plan-izvršenje'!$A$8:Q$1500,'prenos-P-R-N'!S$1,FALSE)),IF($A1090&lt;=$A$2,VLOOKUP($A1090,'Prihodi- plan-izvršenje'!$A$4:$H$500,8,FALSE),0)))</f>
        <v>0</v>
      </c>
      <c r="T1090" s="88" t="str">
        <f>IF($A1090&gt;$A$2,VLOOKUP($A1090,'Neizmirene obaveze JLS'!$A$11:R$500,R$1,FALSE),"")</f>
        <v/>
      </c>
      <c r="U1090" s="88">
        <f>IF($A1090&gt;$A$2,VLOOKUP($A1090,'Neizmirene obaveze JLS'!$A$11:S$500,S$1,FALSE),0)</f>
        <v>0</v>
      </c>
      <c r="V1090" s="88">
        <f t="shared" si="96"/>
        <v>0</v>
      </c>
      <c r="W1090" s="74"/>
      <c r="X1090" s="74"/>
      <c r="Y1090" s="74"/>
      <c r="Z1090" s="74"/>
      <c r="AA1090" s="74">
        <v>0</v>
      </c>
      <c r="AB1090" s="74">
        <v>0</v>
      </c>
    </row>
    <row r="1091" spans="1:28">
      <c r="A1091" s="89">
        <f>IF(AND(COUNTIF(A$1:A$3,"&gt;0")=1,MAX(A$8:A1090)&lt;A$1),A1090+1,IF(AND(COUNTIF(A$1:A$3,"&gt;0")=2,MAX(A$8:A1090)&lt;A$2),A1090+1,IF(AND(COUNTIF(A$1:A$3,"&gt;0")=3,MAX(A$8:A1090)&lt;A$3),A1090+1,0)))</f>
        <v>0</v>
      </c>
      <c r="B1091" s="89" t="str">
        <f t="shared" si="98"/>
        <v/>
      </c>
      <c r="C1091" s="89" t="str">
        <f t="shared" si="98"/>
        <v/>
      </c>
      <c r="D1091" s="87" t="str">
        <f>IF($A1091=0,"",IF($A1091&lt;=$A$1,+VLOOKUP($A1091,'Rashodi- plan-izvršenje'!$A$8:B$1500,'prenos-P-R-N'!D$1,FALSE),IF($A1091&gt;$A$2,+VLOOKUP($A1091,'Neizmirene obaveze JLS'!$A$11:B$500,'prenos-P-R-N'!D$1,FALSE),"")))</f>
        <v/>
      </c>
      <c r="E1091" s="87" t="str">
        <f>IF($A1091=0,"",IF($A1091&lt;=$A$1,+VLOOKUP($A1091,'Rashodi- plan-izvršenje'!$A$8:C$1500,'prenos-P-R-N'!E$1,FALSE),IF($A1091&gt;$A$2,+VLOOKUP($A1091,'Neizmirene obaveze JLS'!$A$11:C$500,'prenos-P-R-N'!E$1,FALSE),"")))</f>
        <v/>
      </c>
      <c r="F1091" s="87" t="str">
        <f>IF($A1091=0,"",IF($A1091&lt;=$A$1,+VLOOKUP($A1091,'Rashodi- plan-izvršenje'!$A$8:D$1500,'prenos-P-R-N'!F$1,FALSE),IF($A1091&gt;$A$2,+VLOOKUP($A1091,'Neizmirene obaveze JLS'!$A$11:D$500,'prenos-P-R-N'!F$1,FALSE),"")))</f>
        <v/>
      </c>
      <c r="G1091" s="87" t="str">
        <f>IF($A1091=0,"",IF($A1091&lt;=$A$1,+VLOOKUP($A1091,'Rashodi- plan-izvršenje'!$A$8:E$1500,'prenos-P-R-N'!G$1,FALSE),IF($A1091&gt;$A$2,+VLOOKUP($A1091,'Neizmirene obaveze JLS'!$A$11:E$500,'prenos-P-R-N'!G$1,FALSE),"")))</f>
        <v/>
      </c>
      <c r="H1091" s="87" t="str">
        <f>IF($A1091=0,"",IF($A1091&lt;=$A$1,+VLOOKUP($A1091,'Rashodi- plan-izvršenje'!$A$8:F$1500,'prenos-P-R-N'!H$1,FALSE),IF($A1091&gt;$A$2,+VLOOKUP($A1091,'Neizmirene obaveze JLS'!$A$11:F$500,'prenos-P-R-N'!H$1,FALSE),"")))</f>
        <v/>
      </c>
      <c r="I1091" s="87" t="str">
        <f>IF($A1091=0,"",IF($A1091&lt;=$A$1,+VLOOKUP($A1091,'Rashodi- plan-izvršenje'!$A$8:G$1500,'prenos-P-R-N'!I$1,FALSE),IF($A1091&gt;$A$2,+VLOOKUP($A1091,'Neizmirene obaveze JLS'!$A$11:G$500,'prenos-P-R-N'!I$1,FALSE),"")))</f>
        <v/>
      </c>
      <c r="J1091" s="87" t="str">
        <f>IF($A1091=0,"",IF($A1091&lt;=$A$1,+VLOOKUP($A1091,'Rashodi- plan-izvršenje'!$A$8:H$1500,'prenos-P-R-N'!J$1,FALSE),IF($A1091&gt;$A$2,+VLOOKUP($A1091,'Neizmirene obaveze JLS'!$A$11:H$500,'prenos-P-R-N'!J$1,FALSE),"")))</f>
        <v/>
      </c>
      <c r="K1091" s="87" t="str">
        <f>IF($A1091=0,"",IF($A1091&lt;=$A$1,+VLOOKUP($A1091,'Rashodi- plan-izvršenje'!$A$8:I$1500,'prenos-P-R-N'!K$1,FALSE),IF($A1091&gt;$A$2,+VLOOKUP($A1091,'Neizmirene obaveze JLS'!$A$11:I$500,'prenos-P-R-N'!K$1,FALSE),"")))</f>
        <v/>
      </c>
      <c r="L1091" t="str">
        <f>IF(A1091=0,"",IF(A1091&lt;=A$1,+IF(VLOOKUP(A1091,'Rashodi- plan-izvršenje'!A$8:J$1500,M$1,FALSE)&gt;0,"Програмска активност","Пројекат"),IF(A1091&gt;A$2,+IF(VLOOKUP(A1091,'Neizmirene obaveze JLS'!A$8:J$2008,M$1,FALSE)&gt;0,"Програмска активност","Пројекат"),"")))</f>
        <v/>
      </c>
      <c r="M1091" s="87" t="str">
        <f>IF(A1091=0,"",IF($A1091&lt;=$A$1,+IF(VLOOKUP($A1091,'Rashodi- plan-izvršenje'!$A$8:$M$1500,10,FALSE)&gt;0,VLOOKUP($A1091,'Rashodi- plan-izvršenje'!$A$8:$M$1500,10,FALSE),VLOOKUP($A1091,'Rashodi- plan-izvršenje'!$A$8:$M$1500,12,FALSE)),+IF($A1091&gt;$A$2,IF(VLOOKUP($A1091,'Neizmirene obaveze JLS'!$A$8:$M$1500,10,FALSE)&gt;0,VLOOKUP($A1091,'Neizmirene obaveze JLS'!$A$11:$M$1500,10,FALSE),VLOOKUP($A1091,'Neizmirene obaveze JLS'!$A$11:$M$1500,12,FALSE)),0)))</f>
        <v/>
      </c>
      <c r="N1091" s="87" t="str">
        <f>IF(A1091=0,"",IF($A1091&lt;=$A$1,+IF(VLOOKUP(A1091,'Rashodi- plan-izvršenje'!$A$8:$M$1500,10,FALSE)&gt;0,VLOOKUP(A1091,'Rashodi- plan-izvršenje'!$A$8:$M$1500,11,FALSE),VLOOKUP(A1091,'Rashodi- plan-izvršenje'!$A$8:$M$1500,13,FALSE)),+IF($A1091&gt;$A$2,IF(VLOOKUP($A1091,'Neizmirene obaveze JLS'!$A$8:$M$1500,10,FALSE)&gt;0,VLOOKUP($A1091,'Neizmirene obaveze JLS'!$A$11:$M$1500,11,FALSE),VLOOKUP($A1091,'Neizmirene obaveze JLS'!$A$11:$M$1500,13,FALSE)),0)))</f>
        <v/>
      </c>
      <c r="O1091" s="87" t="str">
        <f>IF(A1091=0,"",IF($A1091&lt;=$A$1,VALUE(+VLOOKUP($A1091,'Rashodi- plan-izvršenje'!$A$8:N$1500,'prenos-P-R-N'!O$1,FALSE)),IF($A1091&lt;=A$2,VALUE(VLOOKUP($A1091,'Prihodi- plan-izvršenje'!$A$8:$H$500,6,FALSE)),VALUE(VLOOKUP($A1091,'Neizmirene obaveze JLS'!$A$8:$N$500,O$1,FALSE)))))</f>
        <v/>
      </c>
      <c r="P1091" s="87" t="str">
        <f>IF(A1091=0,"",IF(A1091=0,0,IF(A1091&gt;A$2,'šifarnik K-izvor'!G$3,+IF(Q1091&lt;700,+'šifarnik K-izvor'!G$2,'šifarnik K-izvor'!G$1))))</f>
        <v/>
      </c>
      <c r="Q1091" s="87">
        <f>IF($A1091&lt;=$A$1,VALUE(+VLOOKUP($A1091,'Rashodi- plan-izvršenje'!$A$8:O$1500,'prenos-P-R-N'!Q$1,FALSE)),IF($A1091&lt;=$A$2,VLOOKUP($A1091,'Prihodi- plan-izvršenje'!$A$4:$H$500,4,FALSE),IF($A1091&lt;=$A$3,VLOOKUP(A1091,'Neizmirene obaveze JLS'!$A$11:O$500,Q$1,FALSE),"")))</f>
        <v>0</v>
      </c>
      <c r="R1091" s="88">
        <f>IF($A1091&lt;=$A$1,VALUE(+VLOOKUP($A1091,'Rashodi- plan-izvršenje'!$A$8:P$1500,'prenos-P-R-N'!R$1,FALSE)),IF($A1091&lt;=$A$2,VLOOKUP($A1091,'Prihodi- plan-izvršenje'!$A$4:$H$500,7,FALSE),""))</f>
        <v>0</v>
      </c>
      <c r="S1091" s="88">
        <f>IF(A1091=0,0,IF($A1091&lt;=$A$1,VALUE(+VLOOKUP($A1091,'Rashodi- plan-izvršenje'!$A$8:Q$1500,'prenos-P-R-N'!S$1,FALSE)),IF($A1091&lt;=$A$2,VLOOKUP($A1091,'Prihodi- plan-izvršenje'!$A$4:$H$500,8,FALSE),0)))</f>
        <v>0</v>
      </c>
      <c r="T1091" s="88" t="str">
        <f>IF($A1091&gt;$A$2,VLOOKUP($A1091,'Neizmirene obaveze JLS'!$A$11:R$500,R$1,FALSE),"")</f>
        <v/>
      </c>
      <c r="U1091" s="88">
        <f>IF($A1091&gt;$A$2,VLOOKUP($A1091,'Neizmirene obaveze JLS'!$A$11:S$500,S$1,FALSE),0)</f>
        <v>0</v>
      </c>
      <c r="V1091" s="88">
        <f t="shared" si="96"/>
        <v>0</v>
      </c>
      <c r="W1091" s="74"/>
      <c r="X1091" s="74"/>
      <c r="Y1091" s="74"/>
      <c r="Z1091" s="74"/>
      <c r="AA1091" s="74">
        <v>0</v>
      </c>
      <c r="AB1091" s="74">
        <v>0</v>
      </c>
    </row>
    <row r="1092" spans="1:28">
      <c r="A1092" s="89">
        <f>IF(AND(COUNTIF(A$1:A$3,"&gt;0")=1,MAX(A$8:A1091)&lt;A$1),A1091+1,IF(AND(COUNTIF(A$1:A$3,"&gt;0")=2,MAX(A$8:A1091)&lt;A$2),A1091+1,IF(AND(COUNTIF(A$1:A$3,"&gt;0")=3,MAX(A$8:A1091)&lt;A$3),A1091+1,0)))</f>
        <v>0</v>
      </c>
      <c r="B1092" s="89" t="str">
        <f t="shared" si="98"/>
        <v/>
      </c>
      <c r="C1092" s="89" t="str">
        <f t="shared" si="98"/>
        <v/>
      </c>
      <c r="D1092" s="87" t="str">
        <f>IF($A1092=0,"",IF($A1092&lt;=$A$1,+VLOOKUP($A1092,'Rashodi- plan-izvršenje'!$A$8:B$1500,'prenos-P-R-N'!D$1,FALSE),IF($A1092&gt;$A$2,+VLOOKUP($A1092,'Neizmirene obaveze JLS'!$A$11:B$500,'prenos-P-R-N'!D$1,FALSE),"")))</f>
        <v/>
      </c>
      <c r="E1092" s="87" t="str">
        <f>IF($A1092=0,"",IF($A1092&lt;=$A$1,+VLOOKUP($A1092,'Rashodi- plan-izvršenje'!$A$8:C$1500,'prenos-P-R-N'!E$1,FALSE),IF($A1092&gt;$A$2,+VLOOKUP($A1092,'Neizmirene obaveze JLS'!$A$11:C$500,'prenos-P-R-N'!E$1,FALSE),"")))</f>
        <v/>
      </c>
      <c r="F1092" s="87" t="str">
        <f>IF($A1092=0,"",IF($A1092&lt;=$A$1,+VLOOKUP($A1092,'Rashodi- plan-izvršenje'!$A$8:D$1500,'prenos-P-R-N'!F$1,FALSE),IF($A1092&gt;$A$2,+VLOOKUP($A1092,'Neizmirene obaveze JLS'!$A$11:D$500,'prenos-P-R-N'!F$1,FALSE),"")))</f>
        <v/>
      </c>
      <c r="G1092" s="87" t="str">
        <f>IF($A1092=0,"",IF($A1092&lt;=$A$1,+VLOOKUP($A1092,'Rashodi- plan-izvršenje'!$A$8:E$1500,'prenos-P-R-N'!G$1,FALSE),IF($A1092&gt;$A$2,+VLOOKUP($A1092,'Neizmirene obaveze JLS'!$A$11:E$500,'prenos-P-R-N'!G$1,FALSE),"")))</f>
        <v/>
      </c>
      <c r="H1092" s="87" t="str">
        <f>IF($A1092=0,"",IF($A1092&lt;=$A$1,+VLOOKUP($A1092,'Rashodi- plan-izvršenje'!$A$8:F$1500,'prenos-P-R-N'!H$1,FALSE),IF($A1092&gt;$A$2,+VLOOKUP($A1092,'Neizmirene obaveze JLS'!$A$11:F$500,'prenos-P-R-N'!H$1,FALSE),"")))</f>
        <v/>
      </c>
      <c r="I1092" s="87" t="str">
        <f>IF($A1092=0,"",IF($A1092&lt;=$A$1,+VLOOKUP($A1092,'Rashodi- plan-izvršenje'!$A$8:G$1500,'prenos-P-R-N'!I$1,FALSE),IF($A1092&gt;$A$2,+VLOOKUP($A1092,'Neizmirene obaveze JLS'!$A$11:G$500,'prenos-P-R-N'!I$1,FALSE),"")))</f>
        <v/>
      </c>
      <c r="J1092" s="87" t="str">
        <f>IF($A1092=0,"",IF($A1092&lt;=$A$1,+VLOOKUP($A1092,'Rashodi- plan-izvršenje'!$A$8:H$1500,'prenos-P-R-N'!J$1,FALSE),IF($A1092&gt;$A$2,+VLOOKUP($A1092,'Neizmirene obaveze JLS'!$A$11:H$500,'prenos-P-R-N'!J$1,FALSE),"")))</f>
        <v/>
      </c>
      <c r="K1092" s="87" t="str">
        <f>IF($A1092=0,"",IF($A1092&lt;=$A$1,+VLOOKUP($A1092,'Rashodi- plan-izvršenje'!$A$8:I$1500,'prenos-P-R-N'!K$1,FALSE),IF($A1092&gt;$A$2,+VLOOKUP($A1092,'Neizmirene obaveze JLS'!$A$11:I$500,'prenos-P-R-N'!K$1,FALSE),"")))</f>
        <v/>
      </c>
      <c r="L1092" t="str">
        <f>IF(A1092=0,"",IF(A1092&lt;=A$1,+IF(VLOOKUP(A1092,'Rashodi- plan-izvršenje'!A$8:J$1500,M$1,FALSE)&gt;0,"Програмска активност","Пројекат"),IF(A1092&gt;A$2,+IF(VLOOKUP(A1092,'Neizmirene obaveze JLS'!A$8:J$2008,M$1,FALSE)&gt;0,"Програмска активност","Пројекат"),"")))</f>
        <v/>
      </c>
      <c r="M1092" s="87" t="str">
        <f>IF(A1092=0,"",IF($A1092&lt;=$A$1,+IF(VLOOKUP($A1092,'Rashodi- plan-izvršenje'!$A$8:$M$1500,10,FALSE)&gt;0,VLOOKUP($A1092,'Rashodi- plan-izvršenje'!$A$8:$M$1500,10,FALSE),VLOOKUP($A1092,'Rashodi- plan-izvršenje'!$A$8:$M$1500,12,FALSE)),+IF($A1092&gt;$A$2,IF(VLOOKUP($A1092,'Neizmirene obaveze JLS'!$A$8:$M$1500,10,FALSE)&gt;0,VLOOKUP($A1092,'Neizmirene obaveze JLS'!$A$11:$M$1500,10,FALSE),VLOOKUP($A1092,'Neizmirene obaveze JLS'!$A$11:$M$1500,12,FALSE)),0)))</f>
        <v/>
      </c>
      <c r="N1092" s="87" t="str">
        <f>IF(A1092=0,"",IF($A1092&lt;=$A$1,+IF(VLOOKUP(A1092,'Rashodi- plan-izvršenje'!$A$8:$M$1500,10,FALSE)&gt;0,VLOOKUP(A1092,'Rashodi- plan-izvršenje'!$A$8:$M$1500,11,FALSE),VLOOKUP(A1092,'Rashodi- plan-izvršenje'!$A$8:$M$1500,13,FALSE)),+IF($A1092&gt;$A$2,IF(VLOOKUP($A1092,'Neizmirene obaveze JLS'!$A$8:$M$1500,10,FALSE)&gt;0,VLOOKUP($A1092,'Neizmirene obaveze JLS'!$A$11:$M$1500,11,FALSE),VLOOKUP($A1092,'Neizmirene obaveze JLS'!$A$11:$M$1500,13,FALSE)),0)))</f>
        <v/>
      </c>
      <c r="O1092" s="87" t="str">
        <f>IF(A1092=0,"",IF($A1092&lt;=$A$1,VALUE(+VLOOKUP($A1092,'Rashodi- plan-izvršenje'!$A$8:N$1500,'prenos-P-R-N'!O$1,FALSE)),IF($A1092&lt;=A$2,VALUE(VLOOKUP($A1092,'Prihodi- plan-izvršenje'!$A$8:$H$500,6,FALSE)),VALUE(VLOOKUP($A1092,'Neizmirene obaveze JLS'!$A$8:$N$500,O$1,FALSE)))))</f>
        <v/>
      </c>
      <c r="P1092" s="87" t="str">
        <f>IF(A1092=0,"",IF(A1092=0,0,IF(A1092&gt;A$2,'šifarnik K-izvor'!G$3,+IF(Q1092&lt;700,+'šifarnik K-izvor'!G$2,'šifarnik K-izvor'!G$1))))</f>
        <v/>
      </c>
      <c r="Q1092" s="87">
        <f>IF($A1092&lt;=$A$1,VALUE(+VLOOKUP($A1092,'Rashodi- plan-izvršenje'!$A$8:O$1500,'prenos-P-R-N'!Q$1,FALSE)),IF($A1092&lt;=$A$2,VLOOKUP($A1092,'Prihodi- plan-izvršenje'!$A$4:$H$500,4,FALSE),IF($A1092&lt;=$A$3,VLOOKUP(A1092,'Neizmirene obaveze JLS'!$A$11:O$500,Q$1,FALSE),"")))</f>
        <v>0</v>
      </c>
      <c r="R1092" s="88">
        <f>IF($A1092&lt;=$A$1,VALUE(+VLOOKUP($A1092,'Rashodi- plan-izvršenje'!$A$8:P$1500,'prenos-P-R-N'!R$1,FALSE)),IF($A1092&lt;=$A$2,VLOOKUP($A1092,'Prihodi- plan-izvršenje'!$A$4:$H$500,7,FALSE),""))</f>
        <v>0</v>
      </c>
      <c r="S1092" s="88">
        <f>IF(A1092=0,0,IF($A1092&lt;=$A$1,VALUE(+VLOOKUP($A1092,'Rashodi- plan-izvršenje'!$A$8:Q$1500,'prenos-P-R-N'!S$1,FALSE)),IF($A1092&lt;=$A$2,VLOOKUP($A1092,'Prihodi- plan-izvršenje'!$A$4:$H$500,8,FALSE),0)))</f>
        <v>0</v>
      </c>
      <c r="T1092" s="88" t="str">
        <f>IF($A1092&gt;$A$2,VLOOKUP($A1092,'Neizmirene obaveze JLS'!$A$11:R$500,R$1,FALSE),"")</f>
        <v/>
      </c>
      <c r="U1092" s="88">
        <f>IF($A1092&gt;$A$2,VLOOKUP($A1092,'Neizmirene obaveze JLS'!$A$11:S$500,S$1,FALSE),0)</f>
        <v>0</v>
      </c>
      <c r="V1092" s="88">
        <f t="shared" si="96"/>
        <v>0</v>
      </c>
      <c r="W1092" s="74"/>
      <c r="X1092" s="74"/>
      <c r="Y1092" s="74"/>
      <c r="Z1092" s="74"/>
      <c r="AA1092" s="74">
        <v>0</v>
      </c>
      <c r="AB1092" s="74">
        <v>0</v>
      </c>
    </row>
    <row r="1093" spans="1:28">
      <c r="A1093" s="89">
        <f>IF(AND(COUNTIF(A$1:A$3,"&gt;0")=1,MAX(A$8:A1092)&lt;A$1),A1092+1,IF(AND(COUNTIF(A$1:A$3,"&gt;0")=2,MAX(A$8:A1092)&lt;A$2),A1092+1,IF(AND(COUNTIF(A$1:A$3,"&gt;0")=3,MAX(A$8:A1092)&lt;A$3),A1092+1,0)))</f>
        <v>0</v>
      </c>
      <c r="B1093" s="89" t="str">
        <f t="shared" si="98"/>
        <v/>
      </c>
      <c r="C1093" s="89" t="str">
        <f t="shared" si="98"/>
        <v/>
      </c>
      <c r="D1093" s="87" t="str">
        <f>IF($A1093=0,"",IF($A1093&lt;=$A$1,+VLOOKUP($A1093,'Rashodi- plan-izvršenje'!$A$8:B$1500,'prenos-P-R-N'!D$1,FALSE),IF($A1093&gt;$A$2,+VLOOKUP($A1093,'Neizmirene obaveze JLS'!$A$11:B$500,'prenos-P-R-N'!D$1,FALSE),"")))</f>
        <v/>
      </c>
      <c r="E1093" s="87" t="str">
        <f>IF($A1093=0,"",IF($A1093&lt;=$A$1,+VLOOKUP($A1093,'Rashodi- plan-izvršenje'!$A$8:C$1500,'prenos-P-R-N'!E$1,FALSE),IF($A1093&gt;$A$2,+VLOOKUP($A1093,'Neizmirene obaveze JLS'!$A$11:C$500,'prenos-P-R-N'!E$1,FALSE),"")))</f>
        <v/>
      </c>
      <c r="F1093" s="87" t="str">
        <f>IF($A1093=0,"",IF($A1093&lt;=$A$1,+VLOOKUP($A1093,'Rashodi- plan-izvršenje'!$A$8:D$1500,'prenos-P-R-N'!F$1,FALSE),IF($A1093&gt;$A$2,+VLOOKUP($A1093,'Neizmirene obaveze JLS'!$A$11:D$500,'prenos-P-R-N'!F$1,FALSE),"")))</f>
        <v/>
      </c>
      <c r="G1093" s="87" t="str">
        <f>IF($A1093=0,"",IF($A1093&lt;=$A$1,+VLOOKUP($A1093,'Rashodi- plan-izvršenje'!$A$8:E$1500,'prenos-P-R-N'!G$1,FALSE),IF($A1093&gt;$A$2,+VLOOKUP($A1093,'Neizmirene obaveze JLS'!$A$11:E$500,'prenos-P-R-N'!G$1,FALSE),"")))</f>
        <v/>
      </c>
      <c r="H1093" s="87" t="str">
        <f>IF($A1093=0,"",IF($A1093&lt;=$A$1,+VLOOKUP($A1093,'Rashodi- plan-izvršenje'!$A$8:F$1500,'prenos-P-R-N'!H$1,FALSE),IF($A1093&gt;$A$2,+VLOOKUP($A1093,'Neizmirene obaveze JLS'!$A$11:F$500,'prenos-P-R-N'!H$1,FALSE),"")))</f>
        <v/>
      </c>
      <c r="I1093" s="87" t="str">
        <f>IF($A1093=0,"",IF($A1093&lt;=$A$1,+VLOOKUP($A1093,'Rashodi- plan-izvršenje'!$A$8:G$1500,'prenos-P-R-N'!I$1,FALSE),IF($A1093&gt;$A$2,+VLOOKUP($A1093,'Neizmirene obaveze JLS'!$A$11:G$500,'prenos-P-R-N'!I$1,FALSE),"")))</f>
        <v/>
      </c>
      <c r="J1093" s="87" t="str">
        <f>IF($A1093=0,"",IF($A1093&lt;=$A$1,+VLOOKUP($A1093,'Rashodi- plan-izvršenje'!$A$8:H$1500,'prenos-P-R-N'!J$1,FALSE),IF($A1093&gt;$A$2,+VLOOKUP($A1093,'Neizmirene obaveze JLS'!$A$11:H$500,'prenos-P-R-N'!J$1,FALSE),"")))</f>
        <v/>
      </c>
      <c r="K1093" s="87" t="str">
        <f>IF($A1093=0,"",IF($A1093&lt;=$A$1,+VLOOKUP($A1093,'Rashodi- plan-izvršenje'!$A$8:I$1500,'prenos-P-R-N'!K$1,FALSE),IF($A1093&gt;$A$2,+VLOOKUP($A1093,'Neizmirene obaveze JLS'!$A$11:I$500,'prenos-P-R-N'!K$1,FALSE),"")))</f>
        <v/>
      </c>
      <c r="L1093" t="str">
        <f>IF(A1093=0,"",IF(A1093&lt;=A$1,+IF(VLOOKUP(A1093,'Rashodi- plan-izvršenje'!A$8:J$1500,M$1,FALSE)&gt;0,"Програмска активност","Пројекат"),IF(A1093&gt;A$2,+IF(VLOOKUP(A1093,'Neizmirene obaveze JLS'!A$8:J$2008,M$1,FALSE)&gt;0,"Програмска активност","Пројекат"),"")))</f>
        <v/>
      </c>
      <c r="M1093" s="87" t="str">
        <f>IF(A1093=0,"",IF($A1093&lt;=$A$1,+IF(VLOOKUP($A1093,'Rashodi- plan-izvršenje'!$A$8:$M$1500,10,FALSE)&gt;0,VLOOKUP($A1093,'Rashodi- plan-izvršenje'!$A$8:$M$1500,10,FALSE),VLOOKUP($A1093,'Rashodi- plan-izvršenje'!$A$8:$M$1500,12,FALSE)),+IF($A1093&gt;$A$2,IF(VLOOKUP($A1093,'Neizmirene obaveze JLS'!$A$8:$M$1500,10,FALSE)&gt;0,VLOOKUP($A1093,'Neizmirene obaveze JLS'!$A$11:$M$1500,10,FALSE),VLOOKUP($A1093,'Neizmirene obaveze JLS'!$A$11:$M$1500,12,FALSE)),0)))</f>
        <v/>
      </c>
      <c r="N1093" s="87" t="str">
        <f>IF(A1093=0,"",IF($A1093&lt;=$A$1,+IF(VLOOKUP(A1093,'Rashodi- plan-izvršenje'!$A$8:$M$1500,10,FALSE)&gt;0,VLOOKUP(A1093,'Rashodi- plan-izvršenje'!$A$8:$M$1500,11,FALSE),VLOOKUP(A1093,'Rashodi- plan-izvršenje'!$A$8:$M$1500,13,FALSE)),+IF($A1093&gt;$A$2,IF(VLOOKUP($A1093,'Neizmirene obaveze JLS'!$A$8:$M$1500,10,FALSE)&gt;0,VLOOKUP($A1093,'Neizmirene obaveze JLS'!$A$11:$M$1500,11,FALSE),VLOOKUP($A1093,'Neizmirene obaveze JLS'!$A$11:$M$1500,13,FALSE)),0)))</f>
        <v/>
      </c>
      <c r="O1093" s="87" t="str">
        <f>IF(A1093=0,"",IF($A1093&lt;=$A$1,VALUE(+VLOOKUP($A1093,'Rashodi- plan-izvršenje'!$A$8:N$1500,'prenos-P-R-N'!O$1,FALSE)),IF($A1093&lt;=A$2,VALUE(VLOOKUP($A1093,'Prihodi- plan-izvršenje'!$A$8:$H$500,6,FALSE)),VALUE(VLOOKUP($A1093,'Neizmirene obaveze JLS'!$A$8:$N$500,O$1,FALSE)))))</f>
        <v/>
      </c>
      <c r="P1093" s="87" t="str">
        <f>IF(A1093=0,"",IF(A1093=0,0,IF(A1093&gt;A$2,'šifarnik K-izvor'!G$3,+IF(Q1093&lt;700,+'šifarnik K-izvor'!G$2,'šifarnik K-izvor'!G$1))))</f>
        <v/>
      </c>
      <c r="Q1093" s="87">
        <f>IF($A1093&lt;=$A$1,VALUE(+VLOOKUP($A1093,'Rashodi- plan-izvršenje'!$A$8:O$1500,'prenos-P-R-N'!Q$1,FALSE)),IF($A1093&lt;=$A$2,VLOOKUP($A1093,'Prihodi- plan-izvršenje'!$A$4:$H$500,4,FALSE),IF($A1093&lt;=$A$3,VLOOKUP(A1093,'Neizmirene obaveze JLS'!$A$11:O$500,Q$1,FALSE),"")))</f>
        <v>0</v>
      </c>
      <c r="R1093" s="88">
        <f>IF($A1093&lt;=$A$1,VALUE(+VLOOKUP($A1093,'Rashodi- plan-izvršenje'!$A$8:P$1500,'prenos-P-R-N'!R$1,FALSE)),IF($A1093&lt;=$A$2,VLOOKUP($A1093,'Prihodi- plan-izvršenje'!$A$4:$H$500,7,FALSE),""))</f>
        <v>0</v>
      </c>
      <c r="S1093" s="88">
        <f>IF(A1093=0,0,IF($A1093&lt;=$A$1,VALUE(+VLOOKUP($A1093,'Rashodi- plan-izvršenje'!$A$8:Q$1500,'prenos-P-R-N'!S$1,FALSE)),IF($A1093&lt;=$A$2,VLOOKUP($A1093,'Prihodi- plan-izvršenje'!$A$4:$H$500,8,FALSE),0)))</f>
        <v>0</v>
      </c>
      <c r="T1093" s="88" t="str">
        <f>IF($A1093&gt;$A$2,VLOOKUP($A1093,'Neizmirene obaveze JLS'!$A$11:R$500,R$1,FALSE),"")</f>
        <v/>
      </c>
      <c r="U1093" s="88">
        <f>IF($A1093&gt;$A$2,VLOOKUP($A1093,'Neizmirene obaveze JLS'!$A$11:S$500,S$1,FALSE),0)</f>
        <v>0</v>
      </c>
      <c r="V1093" s="88">
        <f t="shared" si="96"/>
        <v>0</v>
      </c>
      <c r="W1093" s="74"/>
      <c r="X1093" s="74"/>
      <c r="Y1093" s="74"/>
      <c r="Z1093" s="74"/>
      <c r="AA1093" s="74">
        <v>0</v>
      </c>
      <c r="AB1093" s="74">
        <v>0</v>
      </c>
    </row>
    <row r="1094" spans="1:28">
      <c r="A1094" s="89">
        <f>IF(AND(COUNTIF(A$1:A$3,"&gt;0")=1,MAX(A$8:A1093)&lt;A$1),A1093+1,IF(AND(COUNTIF(A$1:A$3,"&gt;0")=2,MAX(A$8:A1093)&lt;A$2),A1093+1,IF(AND(COUNTIF(A$1:A$3,"&gt;0")=3,MAX(A$8:A1093)&lt;A$3),A1093+1,0)))</f>
        <v>0</v>
      </c>
      <c r="B1094" s="89" t="str">
        <f t="shared" si="98"/>
        <v/>
      </c>
      <c r="C1094" s="89" t="str">
        <f t="shared" si="98"/>
        <v/>
      </c>
      <c r="D1094" s="87" t="str">
        <f>IF($A1094=0,"",IF($A1094&lt;=$A$1,+VLOOKUP($A1094,'Rashodi- plan-izvršenje'!$A$8:B$1500,'prenos-P-R-N'!D$1,FALSE),IF($A1094&gt;$A$2,+VLOOKUP($A1094,'Neizmirene obaveze JLS'!$A$11:B$500,'prenos-P-R-N'!D$1,FALSE),"")))</f>
        <v/>
      </c>
      <c r="E1094" s="87" t="str">
        <f>IF($A1094=0,"",IF($A1094&lt;=$A$1,+VLOOKUP($A1094,'Rashodi- plan-izvršenje'!$A$8:C$1500,'prenos-P-R-N'!E$1,FALSE),IF($A1094&gt;$A$2,+VLOOKUP($A1094,'Neizmirene obaveze JLS'!$A$11:C$500,'prenos-P-R-N'!E$1,FALSE),"")))</f>
        <v/>
      </c>
      <c r="F1094" s="87" t="str">
        <f>IF($A1094=0,"",IF($A1094&lt;=$A$1,+VLOOKUP($A1094,'Rashodi- plan-izvršenje'!$A$8:D$1500,'prenos-P-R-N'!F$1,FALSE),IF($A1094&gt;$A$2,+VLOOKUP($A1094,'Neizmirene obaveze JLS'!$A$11:D$500,'prenos-P-R-N'!F$1,FALSE),"")))</f>
        <v/>
      </c>
      <c r="G1094" s="87" t="str">
        <f>IF($A1094=0,"",IF($A1094&lt;=$A$1,+VLOOKUP($A1094,'Rashodi- plan-izvršenje'!$A$8:E$1500,'prenos-P-R-N'!G$1,FALSE),IF($A1094&gt;$A$2,+VLOOKUP($A1094,'Neizmirene obaveze JLS'!$A$11:E$500,'prenos-P-R-N'!G$1,FALSE),"")))</f>
        <v/>
      </c>
      <c r="H1094" s="87" t="str">
        <f>IF($A1094=0,"",IF($A1094&lt;=$A$1,+VLOOKUP($A1094,'Rashodi- plan-izvršenje'!$A$8:F$1500,'prenos-P-R-N'!H$1,FALSE),IF($A1094&gt;$A$2,+VLOOKUP($A1094,'Neizmirene obaveze JLS'!$A$11:F$500,'prenos-P-R-N'!H$1,FALSE),"")))</f>
        <v/>
      </c>
      <c r="I1094" s="87" t="str">
        <f>IF($A1094=0,"",IF($A1094&lt;=$A$1,+VLOOKUP($A1094,'Rashodi- plan-izvršenje'!$A$8:G$1500,'prenos-P-R-N'!I$1,FALSE),IF($A1094&gt;$A$2,+VLOOKUP($A1094,'Neizmirene obaveze JLS'!$A$11:G$500,'prenos-P-R-N'!I$1,FALSE),"")))</f>
        <v/>
      </c>
      <c r="J1094" s="87" t="str">
        <f>IF($A1094=0,"",IF($A1094&lt;=$A$1,+VLOOKUP($A1094,'Rashodi- plan-izvršenje'!$A$8:H$1500,'prenos-P-R-N'!J$1,FALSE),IF($A1094&gt;$A$2,+VLOOKUP($A1094,'Neizmirene obaveze JLS'!$A$11:H$500,'prenos-P-R-N'!J$1,FALSE),"")))</f>
        <v/>
      </c>
      <c r="K1094" s="87" t="str">
        <f>IF($A1094=0,"",IF($A1094&lt;=$A$1,+VLOOKUP($A1094,'Rashodi- plan-izvršenje'!$A$8:I$1500,'prenos-P-R-N'!K$1,FALSE),IF($A1094&gt;$A$2,+VLOOKUP($A1094,'Neizmirene obaveze JLS'!$A$11:I$500,'prenos-P-R-N'!K$1,FALSE),"")))</f>
        <v/>
      </c>
      <c r="L1094" t="str">
        <f>IF(A1094=0,"",IF(A1094&lt;=A$1,+IF(VLOOKUP(A1094,'Rashodi- plan-izvršenje'!A$8:J$1500,M$1,FALSE)&gt;0,"Програмска активност","Пројекат"),IF(A1094&gt;A$2,+IF(VLOOKUP(A1094,'Neizmirene obaveze JLS'!A$8:J$2008,M$1,FALSE)&gt;0,"Програмска активност","Пројекат"),"")))</f>
        <v/>
      </c>
      <c r="M1094" s="87" t="str">
        <f>IF(A1094=0,"",IF($A1094&lt;=$A$1,+IF(VLOOKUP($A1094,'Rashodi- plan-izvršenje'!$A$8:$M$1500,10,FALSE)&gt;0,VLOOKUP($A1094,'Rashodi- plan-izvršenje'!$A$8:$M$1500,10,FALSE),VLOOKUP($A1094,'Rashodi- plan-izvršenje'!$A$8:$M$1500,12,FALSE)),+IF($A1094&gt;$A$2,IF(VLOOKUP($A1094,'Neizmirene obaveze JLS'!$A$8:$M$1500,10,FALSE)&gt;0,VLOOKUP($A1094,'Neizmirene obaveze JLS'!$A$11:$M$1500,10,FALSE),VLOOKUP($A1094,'Neizmirene obaveze JLS'!$A$11:$M$1500,12,FALSE)),0)))</f>
        <v/>
      </c>
      <c r="N1094" s="87" t="str">
        <f>IF(A1094=0,"",IF($A1094&lt;=$A$1,+IF(VLOOKUP(A1094,'Rashodi- plan-izvršenje'!$A$8:$M$1500,10,FALSE)&gt;0,VLOOKUP(A1094,'Rashodi- plan-izvršenje'!$A$8:$M$1500,11,FALSE),VLOOKUP(A1094,'Rashodi- plan-izvršenje'!$A$8:$M$1500,13,FALSE)),+IF($A1094&gt;$A$2,IF(VLOOKUP($A1094,'Neizmirene obaveze JLS'!$A$8:$M$1500,10,FALSE)&gt;0,VLOOKUP($A1094,'Neizmirene obaveze JLS'!$A$11:$M$1500,11,FALSE),VLOOKUP($A1094,'Neizmirene obaveze JLS'!$A$11:$M$1500,13,FALSE)),0)))</f>
        <v/>
      </c>
      <c r="O1094" s="87" t="str">
        <f>IF(A1094=0,"",IF($A1094&lt;=$A$1,VALUE(+VLOOKUP($A1094,'Rashodi- plan-izvršenje'!$A$8:N$1500,'prenos-P-R-N'!O$1,FALSE)),IF($A1094&lt;=A$2,VALUE(VLOOKUP($A1094,'Prihodi- plan-izvršenje'!$A$8:$H$500,6,FALSE)),VALUE(VLOOKUP($A1094,'Neizmirene obaveze JLS'!$A$8:$N$500,O$1,FALSE)))))</f>
        <v/>
      </c>
      <c r="P1094" s="87" t="str">
        <f>IF(A1094=0,"",IF(A1094=0,0,IF(A1094&gt;A$2,'šifarnik K-izvor'!G$3,+IF(Q1094&lt;700,+'šifarnik K-izvor'!G$2,'šifarnik K-izvor'!G$1))))</f>
        <v/>
      </c>
      <c r="Q1094" s="87">
        <f>IF($A1094&lt;=$A$1,VALUE(+VLOOKUP($A1094,'Rashodi- plan-izvršenje'!$A$8:O$1500,'prenos-P-R-N'!Q$1,FALSE)),IF($A1094&lt;=$A$2,VLOOKUP($A1094,'Prihodi- plan-izvršenje'!$A$4:$H$500,4,FALSE),IF($A1094&lt;=$A$3,VLOOKUP(A1094,'Neizmirene obaveze JLS'!$A$11:O$500,Q$1,FALSE),"")))</f>
        <v>0</v>
      </c>
      <c r="R1094" s="88">
        <f>IF($A1094&lt;=$A$1,VALUE(+VLOOKUP($A1094,'Rashodi- plan-izvršenje'!$A$8:P$1500,'prenos-P-R-N'!R$1,FALSE)),IF($A1094&lt;=$A$2,VLOOKUP($A1094,'Prihodi- plan-izvršenje'!$A$4:$H$500,7,FALSE),""))</f>
        <v>0</v>
      </c>
      <c r="S1094" s="88">
        <f>IF(A1094=0,0,IF($A1094&lt;=$A$1,VALUE(+VLOOKUP($A1094,'Rashodi- plan-izvršenje'!$A$8:Q$1500,'prenos-P-R-N'!S$1,FALSE)),IF($A1094&lt;=$A$2,VLOOKUP($A1094,'Prihodi- plan-izvršenje'!$A$4:$H$500,8,FALSE),0)))</f>
        <v>0</v>
      </c>
      <c r="T1094" s="88" t="str">
        <f>IF($A1094&gt;$A$2,VLOOKUP($A1094,'Neizmirene obaveze JLS'!$A$11:R$500,R$1,FALSE),"")</f>
        <v/>
      </c>
      <c r="U1094" s="88">
        <f>IF($A1094&gt;$A$2,VLOOKUP($A1094,'Neizmirene obaveze JLS'!$A$11:S$500,S$1,FALSE),0)</f>
        <v>0</v>
      </c>
      <c r="V1094" s="88">
        <f t="shared" si="96"/>
        <v>0</v>
      </c>
      <c r="W1094" s="74"/>
      <c r="X1094" s="74"/>
      <c r="Y1094" s="74"/>
      <c r="Z1094" s="74"/>
      <c r="AA1094" s="74">
        <v>0</v>
      </c>
      <c r="AB1094" s="74">
        <v>0</v>
      </c>
    </row>
    <row r="1095" spans="1:28">
      <c r="A1095" s="89">
        <f>IF(AND(COUNTIF(A$1:A$3,"&gt;0")=1,MAX(A$8:A1094)&lt;A$1),A1094+1,IF(AND(COUNTIF(A$1:A$3,"&gt;0")=2,MAX(A$8:A1094)&lt;A$2),A1094+1,IF(AND(COUNTIF(A$1:A$3,"&gt;0")=3,MAX(A$8:A1094)&lt;A$3),A1094+1,0)))</f>
        <v>0</v>
      </c>
      <c r="B1095" s="89" t="str">
        <f t="shared" si="98"/>
        <v/>
      </c>
      <c r="C1095" s="89" t="str">
        <f t="shared" si="98"/>
        <v/>
      </c>
      <c r="D1095" s="87" t="str">
        <f>IF($A1095=0,"",IF($A1095&lt;=$A$1,+VLOOKUP($A1095,'Rashodi- plan-izvršenje'!$A$8:B$1500,'prenos-P-R-N'!D$1,FALSE),IF($A1095&gt;$A$2,+VLOOKUP($A1095,'Neizmirene obaveze JLS'!$A$11:B$500,'prenos-P-R-N'!D$1,FALSE),"")))</f>
        <v/>
      </c>
      <c r="E1095" s="87" t="str">
        <f>IF($A1095=0,"",IF($A1095&lt;=$A$1,+VLOOKUP($A1095,'Rashodi- plan-izvršenje'!$A$8:C$1500,'prenos-P-R-N'!E$1,FALSE),IF($A1095&gt;$A$2,+VLOOKUP($A1095,'Neizmirene obaveze JLS'!$A$11:C$500,'prenos-P-R-N'!E$1,FALSE),"")))</f>
        <v/>
      </c>
      <c r="F1095" s="87" t="str">
        <f>IF($A1095=0,"",IF($A1095&lt;=$A$1,+VLOOKUP($A1095,'Rashodi- plan-izvršenje'!$A$8:D$1500,'prenos-P-R-N'!F$1,FALSE),IF($A1095&gt;$A$2,+VLOOKUP($A1095,'Neizmirene obaveze JLS'!$A$11:D$500,'prenos-P-R-N'!F$1,FALSE),"")))</f>
        <v/>
      </c>
      <c r="G1095" s="87" t="str">
        <f>IF($A1095=0,"",IF($A1095&lt;=$A$1,+VLOOKUP($A1095,'Rashodi- plan-izvršenje'!$A$8:E$1500,'prenos-P-R-N'!G$1,FALSE),IF($A1095&gt;$A$2,+VLOOKUP($A1095,'Neizmirene obaveze JLS'!$A$11:E$500,'prenos-P-R-N'!G$1,FALSE),"")))</f>
        <v/>
      </c>
      <c r="H1095" s="87" t="str">
        <f>IF($A1095=0,"",IF($A1095&lt;=$A$1,+VLOOKUP($A1095,'Rashodi- plan-izvršenje'!$A$8:F$1500,'prenos-P-R-N'!H$1,FALSE),IF($A1095&gt;$A$2,+VLOOKUP($A1095,'Neizmirene obaveze JLS'!$A$11:F$500,'prenos-P-R-N'!H$1,FALSE),"")))</f>
        <v/>
      </c>
      <c r="I1095" s="87" t="str">
        <f>IF($A1095=0,"",IF($A1095&lt;=$A$1,+VLOOKUP($A1095,'Rashodi- plan-izvršenje'!$A$8:G$1500,'prenos-P-R-N'!I$1,FALSE),IF($A1095&gt;$A$2,+VLOOKUP($A1095,'Neizmirene obaveze JLS'!$A$11:G$500,'prenos-P-R-N'!I$1,FALSE),"")))</f>
        <v/>
      </c>
      <c r="J1095" s="87" t="str">
        <f>IF($A1095=0,"",IF($A1095&lt;=$A$1,+VLOOKUP($A1095,'Rashodi- plan-izvršenje'!$A$8:H$1500,'prenos-P-R-N'!J$1,FALSE),IF($A1095&gt;$A$2,+VLOOKUP($A1095,'Neizmirene obaveze JLS'!$A$11:H$500,'prenos-P-R-N'!J$1,FALSE),"")))</f>
        <v/>
      </c>
      <c r="K1095" s="87" t="str">
        <f>IF($A1095=0,"",IF($A1095&lt;=$A$1,+VLOOKUP($A1095,'Rashodi- plan-izvršenje'!$A$8:I$1500,'prenos-P-R-N'!K$1,FALSE),IF($A1095&gt;$A$2,+VLOOKUP($A1095,'Neizmirene obaveze JLS'!$A$11:I$500,'prenos-P-R-N'!K$1,FALSE),"")))</f>
        <v/>
      </c>
      <c r="L1095" t="str">
        <f>IF(A1095=0,"",IF(A1095&lt;=A$1,+IF(VLOOKUP(A1095,'Rashodi- plan-izvršenje'!A$8:J$1500,M$1,FALSE)&gt;0,"Програмска активност","Пројекат"),IF(A1095&gt;A$2,+IF(VLOOKUP(A1095,'Neizmirene obaveze JLS'!A$8:J$2008,M$1,FALSE)&gt;0,"Програмска активност","Пројекат"),"")))</f>
        <v/>
      </c>
      <c r="M1095" s="87" t="str">
        <f>IF(A1095=0,"",IF($A1095&lt;=$A$1,+IF(VLOOKUP($A1095,'Rashodi- plan-izvršenje'!$A$8:$M$1500,10,FALSE)&gt;0,VLOOKUP($A1095,'Rashodi- plan-izvršenje'!$A$8:$M$1500,10,FALSE),VLOOKUP($A1095,'Rashodi- plan-izvršenje'!$A$8:$M$1500,12,FALSE)),+IF($A1095&gt;$A$2,IF(VLOOKUP($A1095,'Neizmirene obaveze JLS'!$A$8:$M$1500,10,FALSE)&gt;0,VLOOKUP($A1095,'Neizmirene obaveze JLS'!$A$11:$M$1500,10,FALSE),VLOOKUP($A1095,'Neizmirene obaveze JLS'!$A$11:$M$1500,12,FALSE)),0)))</f>
        <v/>
      </c>
      <c r="N1095" s="87" t="str">
        <f>IF(A1095=0,"",IF($A1095&lt;=$A$1,+IF(VLOOKUP(A1095,'Rashodi- plan-izvršenje'!$A$8:$M$1500,10,FALSE)&gt;0,VLOOKUP(A1095,'Rashodi- plan-izvršenje'!$A$8:$M$1500,11,FALSE),VLOOKUP(A1095,'Rashodi- plan-izvršenje'!$A$8:$M$1500,13,FALSE)),+IF($A1095&gt;$A$2,IF(VLOOKUP($A1095,'Neizmirene obaveze JLS'!$A$8:$M$1500,10,FALSE)&gt;0,VLOOKUP($A1095,'Neizmirene obaveze JLS'!$A$11:$M$1500,11,FALSE),VLOOKUP($A1095,'Neizmirene obaveze JLS'!$A$11:$M$1500,13,FALSE)),0)))</f>
        <v/>
      </c>
      <c r="O1095" s="87" t="str">
        <f>IF(A1095=0,"",IF($A1095&lt;=$A$1,VALUE(+VLOOKUP($A1095,'Rashodi- plan-izvršenje'!$A$8:N$1500,'prenos-P-R-N'!O$1,FALSE)),IF($A1095&lt;=A$2,VALUE(VLOOKUP($A1095,'Prihodi- plan-izvršenje'!$A$8:$H$500,6,FALSE)),VALUE(VLOOKUP($A1095,'Neizmirene obaveze JLS'!$A$8:$N$500,O$1,FALSE)))))</f>
        <v/>
      </c>
      <c r="P1095" s="87" t="str">
        <f>IF(A1095=0,"",IF(A1095=0,0,IF(A1095&gt;A$2,'šifarnik K-izvor'!G$3,+IF(Q1095&lt;700,+'šifarnik K-izvor'!G$2,'šifarnik K-izvor'!G$1))))</f>
        <v/>
      </c>
      <c r="Q1095" s="87">
        <f>IF($A1095&lt;=$A$1,VALUE(+VLOOKUP($A1095,'Rashodi- plan-izvršenje'!$A$8:O$1500,'prenos-P-R-N'!Q$1,FALSE)),IF($A1095&lt;=$A$2,VLOOKUP($A1095,'Prihodi- plan-izvršenje'!$A$4:$H$500,4,FALSE),IF($A1095&lt;=$A$3,VLOOKUP(A1095,'Neizmirene obaveze JLS'!$A$11:O$500,Q$1,FALSE),"")))</f>
        <v>0</v>
      </c>
      <c r="R1095" s="88">
        <f>IF($A1095&lt;=$A$1,VALUE(+VLOOKUP($A1095,'Rashodi- plan-izvršenje'!$A$8:P$1500,'prenos-P-R-N'!R$1,FALSE)),IF($A1095&lt;=$A$2,VLOOKUP($A1095,'Prihodi- plan-izvršenje'!$A$4:$H$500,7,FALSE),""))</f>
        <v>0</v>
      </c>
      <c r="S1095" s="88">
        <f>IF(A1095=0,0,IF($A1095&lt;=$A$1,VALUE(+VLOOKUP($A1095,'Rashodi- plan-izvršenje'!$A$8:Q$1500,'prenos-P-R-N'!S$1,FALSE)),IF($A1095&lt;=$A$2,VLOOKUP($A1095,'Prihodi- plan-izvršenje'!$A$4:$H$500,8,FALSE),0)))</f>
        <v>0</v>
      </c>
      <c r="T1095" s="88" t="str">
        <f>IF($A1095&gt;$A$2,VLOOKUP($A1095,'Neizmirene obaveze JLS'!$A$11:R$500,R$1,FALSE),"")</f>
        <v/>
      </c>
      <c r="U1095" s="88">
        <f>IF($A1095&gt;$A$2,VLOOKUP($A1095,'Neizmirene obaveze JLS'!$A$11:S$500,S$1,FALSE),0)</f>
        <v>0</v>
      </c>
      <c r="V1095" s="88">
        <f t="shared" si="96"/>
        <v>0</v>
      </c>
      <c r="W1095" s="74"/>
      <c r="X1095" s="74"/>
      <c r="Y1095" s="74"/>
      <c r="Z1095" s="74"/>
      <c r="AA1095" s="74">
        <v>0</v>
      </c>
      <c r="AB1095" s="74">
        <v>0</v>
      </c>
    </row>
    <row r="1096" spans="1:28">
      <c r="A1096" s="89">
        <f>IF(AND(COUNTIF(A$1:A$3,"&gt;0")=1,MAX(A$8:A1095)&lt;A$1),A1095+1,IF(AND(COUNTIF(A$1:A$3,"&gt;0")=2,MAX(A$8:A1095)&lt;A$2),A1095+1,IF(AND(COUNTIF(A$1:A$3,"&gt;0")=3,MAX(A$8:A1095)&lt;A$3),A1095+1,0)))</f>
        <v>0</v>
      </c>
      <c r="B1096" s="89" t="str">
        <f t="shared" si="98"/>
        <v/>
      </c>
      <c r="C1096" s="89" t="str">
        <f t="shared" si="98"/>
        <v/>
      </c>
      <c r="D1096" s="87" t="str">
        <f>IF($A1096=0,"",IF($A1096&lt;=$A$1,+VLOOKUP($A1096,'Rashodi- plan-izvršenje'!$A$8:B$1500,'prenos-P-R-N'!D$1,FALSE),IF($A1096&gt;$A$2,+VLOOKUP($A1096,'Neizmirene obaveze JLS'!$A$11:B$500,'prenos-P-R-N'!D$1,FALSE),"")))</f>
        <v/>
      </c>
      <c r="E1096" s="87" t="str">
        <f>IF($A1096=0,"",IF($A1096&lt;=$A$1,+VLOOKUP($A1096,'Rashodi- plan-izvršenje'!$A$8:C$1500,'prenos-P-R-N'!E$1,FALSE),IF($A1096&gt;$A$2,+VLOOKUP($A1096,'Neizmirene obaveze JLS'!$A$11:C$500,'prenos-P-R-N'!E$1,FALSE),"")))</f>
        <v/>
      </c>
      <c r="F1096" s="87" t="str">
        <f>IF($A1096=0,"",IF($A1096&lt;=$A$1,+VLOOKUP($A1096,'Rashodi- plan-izvršenje'!$A$8:D$1500,'prenos-P-R-N'!F$1,FALSE),IF($A1096&gt;$A$2,+VLOOKUP($A1096,'Neizmirene obaveze JLS'!$A$11:D$500,'prenos-P-R-N'!F$1,FALSE),"")))</f>
        <v/>
      </c>
      <c r="G1096" s="87" t="str">
        <f>IF($A1096=0,"",IF($A1096&lt;=$A$1,+VLOOKUP($A1096,'Rashodi- plan-izvršenje'!$A$8:E$1500,'prenos-P-R-N'!G$1,FALSE),IF($A1096&gt;$A$2,+VLOOKUP($A1096,'Neizmirene obaveze JLS'!$A$11:E$500,'prenos-P-R-N'!G$1,FALSE),"")))</f>
        <v/>
      </c>
      <c r="H1096" s="87" t="str">
        <f>IF($A1096=0,"",IF($A1096&lt;=$A$1,+VLOOKUP($A1096,'Rashodi- plan-izvršenje'!$A$8:F$1500,'prenos-P-R-N'!H$1,FALSE),IF($A1096&gt;$A$2,+VLOOKUP($A1096,'Neizmirene obaveze JLS'!$A$11:F$500,'prenos-P-R-N'!H$1,FALSE),"")))</f>
        <v/>
      </c>
      <c r="I1096" s="87" t="str">
        <f>IF($A1096=0,"",IF($A1096&lt;=$A$1,+VLOOKUP($A1096,'Rashodi- plan-izvršenje'!$A$8:G$1500,'prenos-P-R-N'!I$1,FALSE),IF($A1096&gt;$A$2,+VLOOKUP($A1096,'Neizmirene obaveze JLS'!$A$11:G$500,'prenos-P-R-N'!I$1,FALSE),"")))</f>
        <v/>
      </c>
      <c r="J1096" s="87" t="str">
        <f>IF($A1096=0,"",IF($A1096&lt;=$A$1,+VLOOKUP($A1096,'Rashodi- plan-izvršenje'!$A$8:H$1500,'prenos-P-R-N'!J$1,FALSE),IF($A1096&gt;$A$2,+VLOOKUP($A1096,'Neizmirene obaveze JLS'!$A$11:H$500,'prenos-P-R-N'!J$1,FALSE),"")))</f>
        <v/>
      </c>
      <c r="K1096" s="87" t="str">
        <f>IF($A1096=0,"",IF($A1096&lt;=$A$1,+VLOOKUP($A1096,'Rashodi- plan-izvršenje'!$A$8:I$1500,'prenos-P-R-N'!K$1,FALSE),IF($A1096&gt;$A$2,+VLOOKUP($A1096,'Neizmirene obaveze JLS'!$A$11:I$500,'prenos-P-R-N'!K$1,FALSE),"")))</f>
        <v/>
      </c>
      <c r="L1096" t="str">
        <f>IF(A1096=0,"",IF(A1096&lt;=A$1,+IF(VLOOKUP(A1096,'Rashodi- plan-izvršenje'!A$8:J$1500,M$1,FALSE)&gt;0,"Програмска активност","Пројекат"),IF(A1096&gt;A$2,+IF(VLOOKUP(A1096,'Neizmirene obaveze JLS'!A$8:J$2008,M$1,FALSE)&gt;0,"Програмска активност","Пројекат"),"")))</f>
        <v/>
      </c>
      <c r="M1096" s="87" t="str">
        <f>IF(A1096=0,"",IF($A1096&lt;=$A$1,+IF(VLOOKUP($A1096,'Rashodi- plan-izvršenje'!$A$8:$M$1500,10,FALSE)&gt;0,VLOOKUP($A1096,'Rashodi- plan-izvršenje'!$A$8:$M$1500,10,FALSE),VLOOKUP($A1096,'Rashodi- plan-izvršenje'!$A$8:$M$1500,12,FALSE)),+IF($A1096&gt;$A$2,IF(VLOOKUP($A1096,'Neizmirene obaveze JLS'!$A$8:$M$1500,10,FALSE)&gt;0,VLOOKUP($A1096,'Neizmirene obaveze JLS'!$A$11:$M$1500,10,FALSE),VLOOKUP($A1096,'Neizmirene obaveze JLS'!$A$11:$M$1500,12,FALSE)),0)))</f>
        <v/>
      </c>
      <c r="N1096" s="87" t="str">
        <f>IF(A1096=0,"",IF($A1096&lt;=$A$1,+IF(VLOOKUP(A1096,'Rashodi- plan-izvršenje'!$A$8:$M$1500,10,FALSE)&gt;0,VLOOKUP(A1096,'Rashodi- plan-izvršenje'!$A$8:$M$1500,11,FALSE),VLOOKUP(A1096,'Rashodi- plan-izvršenje'!$A$8:$M$1500,13,FALSE)),+IF($A1096&gt;$A$2,IF(VLOOKUP($A1096,'Neizmirene obaveze JLS'!$A$8:$M$1500,10,FALSE)&gt;0,VLOOKUP($A1096,'Neizmirene obaveze JLS'!$A$11:$M$1500,11,FALSE),VLOOKUP($A1096,'Neizmirene obaveze JLS'!$A$11:$M$1500,13,FALSE)),0)))</f>
        <v/>
      </c>
      <c r="O1096" s="87" t="str">
        <f>IF(A1096=0,"",IF($A1096&lt;=$A$1,VALUE(+VLOOKUP($A1096,'Rashodi- plan-izvršenje'!$A$8:N$1500,'prenos-P-R-N'!O$1,FALSE)),IF($A1096&lt;=A$2,VALUE(VLOOKUP($A1096,'Prihodi- plan-izvršenje'!$A$8:$H$500,6,FALSE)),VALUE(VLOOKUP($A1096,'Neizmirene obaveze JLS'!$A$8:$N$500,O$1,FALSE)))))</f>
        <v/>
      </c>
      <c r="P1096" s="87" t="str">
        <f>IF(A1096=0,"",IF(A1096=0,0,IF(A1096&gt;A$2,'šifarnik K-izvor'!G$3,+IF(Q1096&lt;700,+'šifarnik K-izvor'!G$2,'šifarnik K-izvor'!G$1))))</f>
        <v/>
      </c>
      <c r="Q1096" s="87">
        <f>IF($A1096&lt;=$A$1,VALUE(+VLOOKUP($A1096,'Rashodi- plan-izvršenje'!$A$8:O$1500,'prenos-P-R-N'!Q$1,FALSE)),IF($A1096&lt;=$A$2,VLOOKUP($A1096,'Prihodi- plan-izvršenje'!$A$4:$H$500,4,FALSE),IF($A1096&lt;=$A$3,VLOOKUP(A1096,'Neizmirene obaveze JLS'!$A$11:O$500,Q$1,FALSE),"")))</f>
        <v>0</v>
      </c>
      <c r="R1096" s="88">
        <f>IF($A1096&lt;=$A$1,VALUE(+VLOOKUP($A1096,'Rashodi- plan-izvršenje'!$A$8:P$1500,'prenos-P-R-N'!R$1,FALSE)),IF($A1096&lt;=$A$2,VLOOKUP($A1096,'Prihodi- plan-izvršenje'!$A$4:$H$500,7,FALSE),""))</f>
        <v>0</v>
      </c>
      <c r="S1096" s="88">
        <f>IF(A1096=0,0,IF($A1096&lt;=$A$1,VALUE(+VLOOKUP($A1096,'Rashodi- plan-izvršenje'!$A$8:Q$1500,'prenos-P-R-N'!S$1,FALSE)),IF($A1096&lt;=$A$2,VLOOKUP($A1096,'Prihodi- plan-izvršenje'!$A$4:$H$500,8,FALSE),0)))</f>
        <v>0</v>
      </c>
      <c r="T1096" s="88" t="str">
        <f>IF($A1096&gt;$A$2,VLOOKUP($A1096,'Neizmirene obaveze JLS'!$A$11:R$500,R$1,FALSE),"")</f>
        <v/>
      </c>
      <c r="U1096" s="88">
        <f>IF($A1096&gt;$A$2,VLOOKUP($A1096,'Neizmirene obaveze JLS'!$A$11:S$500,S$1,FALSE),0)</f>
        <v>0</v>
      </c>
      <c r="V1096" s="88">
        <f t="shared" si="96"/>
        <v>0</v>
      </c>
      <c r="W1096" s="74"/>
      <c r="X1096" s="74"/>
      <c r="Y1096" s="74"/>
      <c r="Z1096" s="74"/>
      <c r="AA1096" s="74">
        <v>0</v>
      </c>
      <c r="AB1096" s="74">
        <v>0</v>
      </c>
    </row>
    <row r="1097" spans="1:28">
      <c r="A1097" s="89">
        <f>IF(AND(COUNTIF(A$1:A$3,"&gt;0")=1,MAX(A$8:A1096)&lt;A$1),A1096+1,IF(AND(COUNTIF(A$1:A$3,"&gt;0")=2,MAX(A$8:A1096)&lt;A$2),A1096+1,IF(AND(COUNTIF(A$1:A$3,"&gt;0")=3,MAX(A$8:A1096)&lt;A$3),A1096+1,0)))</f>
        <v>0</v>
      </c>
      <c r="B1097" s="89" t="str">
        <f t="shared" si="98"/>
        <v/>
      </c>
      <c r="C1097" s="89" t="str">
        <f t="shared" si="98"/>
        <v/>
      </c>
      <c r="D1097" s="87" t="str">
        <f>IF($A1097=0,"",IF($A1097&lt;=$A$1,+VLOOKUP($A1097,'Rashodi- plan-izvršenje'!$A$8:B$1500,'prenos-P-R-N'!D$1,FALSE),IF($A1097&gt;$A$2,+VLOOKUP($A1097,'Neizmirene obaveze JLS'!$A$11:B$500,'prenos-P-R-N'!D$1,FALSE),"")))</f>
        <v/>
      </c>
      <c r="E1097" s="87" t="str">
        <f>IF($A1097=0,"",IF($A1097&lt;=$A$1,+VLOOKUP($A1097,'Rashodi- plan-izvršenje'!$A$8:C$1500,'prenos-P-R-N'!E$1,FALSE),IF($A1097&gt;$A$2,+VLOOKUP($A1097,'Neizmirene obaveze JLS'!$A$11:C$500,'prenos-P-R-N'!E$1,FALSE),"")))</f>
        <v/>
      </c>
      <c r="F1097" s="87" t="str">
        <f>IF($A1097=0,"",IF($A1097&lt;=$A$1,+VLOOKUP($A1097,'Rashodi- plan-izvršenje'!$A$8:D$1500,'prenos-P-R-N'!F$1,FALSE),IF($A1097&gt;$A$2,+VLOOKUP($A1097,'Neizmirene obaveze JLS'!$A$11:D$500,'prenos-P-R-N'!F$1,FALSE),"")))</f>
        <v/>
      </c>
      <c r="G1097" s="87" t="str">
        <f>IF($A1097=0,"",IF($A1097&lt;=$A$1,+VLOOKUP($A1097,'Rashodi- plan-izvršenje'!$A$8:E$1500,'prenos-P-R-N'!G$1,FALSE),IF($A1097&gt;$A$2,+VLOOKUP($A1097,'Neizmirene obaveze JLS'!$A$11:E$500,'prenos-P-R-N'!G$1,FALSE),"")))</f>
        <v/>
      </c>
      <c r="H1097" s="87" t="str">
        <f>IF($A1097=0,"",IF($A1097&lt;=$A$1,+VLOOKUP($A1097,'Rashodi- plan-izvršenje'!$A$8:F$1500,'prenos-P-R-N'!H$1,FALSE),IF($A1097&gt;$A$2,+VLOOKUP($A1097,'Neizmirene obaveze JLS'!$A$11:F$500,'prenos-P-R-N'!H$1,FALSE),"")))</f>
        <v/>
      </c>
      <c r="I1097" s="87" t="str">
        <f>IF($A1097=0,"",IF($A1097&lt;=$A$1,+VLOOKUP($A1097,'Rashodi- plan-izvršenje'!$A$8:G$1500,'prenos-P-R-N'!I$1,FALSE),IF($A1097&gt;$A$2,+VLOOKUP($A1097,'Neizmirene obaveze JLS'!$A$11:G$500,'prenos-P-R-N'!I$1,FALSE),"")))</f>
        <v/>
      </c>
      <c r="J1097" s="87" t="str">
        <f>IF($A1097=0,"",IF($A1097&lt;=$A$1,+VLOOKUP($A1097,'Rashodi- plan-izvršenje'!$A$8:H$1500,'prenos-P-R-N'!J$1,FALSE),IF($A1097&gt;$A$2,+VLOOKUP($A1097,'Neizmirene obaveze JLS'!$A$11:H$500,'prenos-P-R-N'!J$1,FALSE),"")))</f>
        <v/>
      </c>
      <c r="K1097" s="87" t="str">
        <f>IF($A1097=0,"",IF($A1097&lt;=$A$1,+VLOOKUP($A1097,'Rashodi- plan-izvršenje'!$A$8:I$1500,'prenos-P-R-N'!K$1,FALSE),IF($A1097&gt;$A$2,+VLOOKUP($A1097,'Neizmirene obaveze JLS'!$A$11:I$500,'prenos-P-R-N'!K$1,FALSE),"")))</f>
        <v/>
      </c>
      <c r="L1097" t="str">
        <f>IF(A1097=0,"",IF(A1097&lt;=A$1,+IF(VLOOKUP(A1097,'Rashodi- plan-izvršenje'!A$8:J$1500,M$1,FALSE)&gt;0,"Програмска активност","Пројекат"),IF(A1097&gt;A$2,+IF(VLOOKUP(A1097,'Neizmirene obaveze JLS'!A$8:J$2008,M$1,FALSE)&gt;0,"Програмска активност","Пројекат"),"")))</f>
        <v/>
      </c>
      <c r="M1097" s="87" t="str">
        <f>IF(A1097=0,"",IF($A1097&lt;=$A$1,+IF(VLOOKUP($A1097,'Rashodi- plan-izvršenje'!$A$8:$M$1500,10,FALSE)&gt;0,VLOOKUP($A1097,'Rashodi- plan-izvršenje'!$A$8:$M$1500,10,FALSE),VLOOKUP($A1097,'Rashodi- plan-izvršenje'!$A$8:$M$1500,12,FALSE)),+IF($A1097&gt;$A$2,IF(VLOOKUP($A1097,'Neizmirene obaveze JLS'!$A$8:$M$1500,10,FALSE)&gt;0,VLOOKUP($A1097,'Neizmirene obaveze JLS'!$A$11:$M$1500,10,FALSE),VLOOKUP($A1097,'Neizmirene obaveze JLS'!$A$11:$M$1500,12,FALSE)),0)))</f>
        <v/>
      </c>
      <c r="N1097" s="87" t="str">
        <f>IF(A1097=0,"",IF($A1097&lt;=$A$1,+IF(VLOOKUP(A1097,'Rashodi- plan-izvršenje'!$A$8:$M$1500,10,FALSE)&gt;0,VLOOKUP(A1097,'Rashodi- plan-izvršenje'!$A$8:$M$1500,11,FALSE),VLOOKUP(A1097,'Rashodi- plan-izvršenje'!$A$8:$M$1500,13,FALSE)),+IF($A1097&gt;$A$2,IF(VLOOKUP($A1097,'Neizmirene obaveze JLS'!$A$8:$M$1500,10,FALSE)&gt;0,VLOOKUP($A1097,'Neizmirene obaveze JLS'!$A$11:$M$1500,11,FALSE),VLOOKUP($A1097,'Neizmirene obaveze JLS'!$A$11:$M$1500,13,FALSE)),0)))</f>
        <v/>
      </c>
      <c r="O1097" s="87" t="str">
        <f>IF(A1097=0,"",IF($A1097&lt;=$A$1,VALUE(+VLOOKUP($A1097,'Rashodi- plan-izvršenje'!$A$8:N$1500,'prenos-P-R-N'!O$1,FALSE)),IF($A1097&lt;=A$2,VALUE(VLOOKUP($A1097,'Prihodi- plan-izvršenje'!$A$8:$H$500,6,FALSE)),VALUE(VLOOKUP($A1097,'Neizmirene obaveze JLS'!$A$8:$N$500,O$1,FALSE)))))</f>
        <v/>
      </c>
      <c r="P1097" s="87" t="str">
        <f>IF(A1097=0,"",IF(A1097=0,0,IF(A1097&gt;A$2,'šifarnik K-izvor'!G$3,+IF(Q1097&lt;700,+'šifarnik K-izvor'!G$2,'šifarnik K-izvor'!G$1))))</f>
        <v/>
      </c>
      <c r="Q1097" s="87">
        <f>IF($A1097&lt;=$A$1,VALUE(+VLOOKUP($A1097,'Rashodi- plan-izvršenje'!$A$8:O$1500,'prenos-P-R-N'!Q$1,FALSE)),IF($A1097&lt;=$A$2,VLOOKUP($A1097,'Prihodi- plan-izvršenje'!$A$4:$H$500,4,FALSE),IF($A1097&lt;=$A$3,VLOOKUP(A1097,'Neizmirene obaveze JLS'!$A$11:O$500,Q$1,FALSE),"")))</f>
        <v>0</v>
      </c>
      <c r="R1097" s="88">
        <f>IF($A1097&lt;=$A$1,VALUE(+VLOOKUP($A1097,'Rashodi- plan-izvršenje'!$A$8:P$1500,'prenos-P-R-N'!R$1,FALSE)),IF($A1097&lt;=$A$2,VLOOKUP($A1097,'Prihodi- plan-izvršenje'!$A$4:$H$500,7,FALSE),""))</f>
        <v>0</v>
      </c>
      <c r="S1097" s="88">
        <f>IF(A1097=0,0,IF($A1097&lt;=$A$1,VALUE(+VLOOKUP($A1097,'Rashodi- plan-izvršenje'!$A$8:Q$1500,'prenos-P-R-N'!S$1,FALSE)),IF($A1097&lt;=$A$2,VLOOKUP($A1097,'Prihodi- plan-izvršenje'!$A$4:$H$500,8,FALSE),0)))</f>
        <v>0</v>
      </c>
      <c r="T1097" s="88" t="str">
        <f>IF($A1097&gt;$A$2,VLOOKUP($A1097,'Neizmirene obaveze JLS'!$A$11:R$500,R$1,FALSE),"")</f>
        <v/>
      </c>
      <c r="U1097" s="88">
        <f>IF($A1097&gt;$A$2,VLOOKUP($A1097,'Neizmirene obaveze JLS'!$A$11:S$500,S$1,FALSE),0)</f>
        <v>0</v>
      </c>
      <c r="V1097" s="88">
        <f t="shared" si="96"/>
        <v>0</v>
      </c>
      <c r="W1097" s="74"/>
      <c r="X1097" s="74"/>
      <c r="Y1097" s="74"/>
      <c r="Z1097" s="74"/>
      <c r="AA1097" s="74">
        <v>0</v>
      </c>
      <c r="AB1097" s="74">
        <v>0</v>
      </c>
    </row>
    <row r="1098" spans="1:28">
      <c r="A1098" s="89">
        <f>IF(AND(COUNTIF(A$1:A$3,"&gt;0")=1,MAX(A$8:A1097)&lt;A$1),A1097+1,IF(AND(COUNTIF(A$1:A$3,"&gt;0")=2,MAX(A$8:A1097)&lt;A$2),A1097+1,IF(AND(COUNTIF(A$1:A$3,"&gt;0")=3,MAX(A$8:A1097)&lt;A$3),A1097+1,0)))</f>
        <v>0</v>
      </c>
      <c r="B1098" s="89" t="str">
        <f t="shared" ref="B1098:C1113" si="99">+IF($A1098&gt;0,B1097,"")</f>
        <v/>
      </c>
      <c r="C1098" s="89" t="str">
        <f t="shared" si="99"/>
        <v/>
      </c>
      <c r="D1098" s="87" t="str">
        <f>IF($A1098=0,"",IF($A1098&lt;=$A$1,+VLOOKUP($A1098,'Rashodi- plan-izvršenje'!$A$8:B$1500,'prenos-P-R-N'!D$1,FALSE),IF($A1098&gt;$A$2,+VLOOKUP($A1098,'Neizmirene obaveze JLS'!$A$11:B$500,'prenos-P-R-N'!D$1,FALSE),"")))</f>
        <v/>
      </c>
      <c r="E1098" s="87" t="str">
        <f>IF($A1098=0,"",IF($A1098&lt;=$A$1,+VLOOKUP($A1098,'Rashodi- plan-izvršenje'!$A$8:C$1500,'prenos-P-R-N'!E$1,FALSE),IF($A1098&gt;$A$2,+VLOOKUP($A1098,'Neizmirene obaveze JLS'!$A$11:C$500,'prenos-P-R-N'!E$1,FALSE),"")))</f>
        <v/>
      </c>
      <c r="F1098" s="87" t="str">
        <f>IF($A1098=0,"",IF($A1098&lt;=$A$1,+VLOOKUP($A1098,'Rashodi- plan-izvršenje'!$A$8:D$1500,'prenos-P-R-N'!F$1,FALSE),IF($A1098&gt;$A$2,+VLOOKUP($A1098,'Neizmirene obaveze JLS'!$A$11:D$500,'prenos-P-R-N'!F$1,FALSE),"")))</f>
        <v/>
      </c>
      <c r="G1098" s="87" t="str">
        <f>IF($A1098=0,"",IF($A1098&lt;=$A$1,+VLOOKUP($A1098,'Rashodi- plan-izvršenje'!$A$8:E$1500,'prenos-P-R-N'!G$1,FALSE),IF($A1098&gt;$A$2,+VLOOKUP($A1098,'Neizmirene obaveze JLS'!$A$11:E$500,'prenos-P-R-N'!G$1,FALSE),"")))</f>
        <v/>
      </c>
      <c r="H1098" s="87" t="str">
        <f>IF($A1098=0,"",IF($A1098&lt;=$A$1,+VLOOKUP($A1098,'Rashodi- plan-izvršenje'!$A$8:F$1500,'prenos-P-R-N'!H$1,FALSE),IF($A1098&gt;$A$2,+VLOOKUP($A1098,'Neizmirene obaveze JLS'!$A$11:F$500,'prenos-P-R-N'!H$1,FALSE),"")))</f>
        <v/>
      </c>
      <c r="I1098" s="87" t="str">
        <f>IF($A1098=0,"",IF($A1098&lt;=$A$1,+VLOOKUP($A1098,'Rashodi- plan-izvršenje'!$A$8:G$1500,'prenos-P-R-N'!I$1,FALSE),IF($A1098&gt;$A$2,+VLOOKUP($A1098,'Neizmirene obaveze JLS'!$A$11:G$500,'prenos-P-R-N'!I$1,FALSE),"")))</f>
        <v/>
      </c>
      <c r="J1098" s="87" t="str">
        <f>IF($A1098=0,"",IF($A1098&lt;=$A$1,+VLOOKUP($A1098,'Rashodi- plan-izvršenje'!$A$8:H$1500,'prenos-P-R-N'!J$1,FALSE),IF($A1098&gt;$A$2,+VLOOKUP($A1098,'Neizmirene obaveze JLS'!$A$11:H$500,'prenos-P-R-N'!J$1,FALSE),"")))</f>
        <v/>
      </c>
      <c r="K1098" s="87" t="str">
        <f>IF($A1098=0,"",IF($A1098&lt;=$A$1,+VLOOKUP($A1098,'Rashodi- plan-izvršenje'!$A$8:I$1500,'prenos-P-R-N'!K$1,FALSE),IF($A1098&gt;$A$2,+VLOOKUP($A1098,'Neizmirene obaveze JLS'!$A$11:I$500,'prenos-P-R-N'!K$1,FALSE),"")))</f>
        <v/>
      </c>
      <c r="L1098" t="str">
        <f>IF(A1098=0,"",IF(A1098&lt;=A$1,+IF(VLOOKUP(A1098,'Rashodi- plan-izvršenje'!A$8:J$1500,M$1,FALSE)&gt;0,"Програмска активност","Пројекат"),IF(A1098&gt;A$2,+IF(VLOOKUP(A1098,'Neizmirene obaveze JLS'!A$8:J$2008,M$1,FALSE)&gt;0,"Програмска активност","Пројекат"),"")))</f>
        <v/>
      </c>
      <c r="M1098" s="87" t="str">
        <f>IF(A1098=0,"",IF($A1098&lt;=$A$1,+IF(VLOOKUP($A1098,'Rashodi- plan-izvršenje'!$A$8:$M$1500,10,FALSE)&gt;0,VLOOKUP($A1098,'Rashodi- plan-izvršenje'!$A$8:$M$1500,10,FALSE),VLOOKUP($A1098,'Rashodi- plan-izvršenje'!$A$8:$M$1500,12,FALSE)),+IF($A1098&gt;$A$2,IF(VLOOKUP($A1098,'Neizmirene obaveze JLS'!$A$8:$M$1500,10,FALSE)&gt;0,VLOOKUP($A1098,'Neizmirene obaveze JLS'!$A$11:$M$1500,10,FALSE),VLOOKUP($A1098,'Neizmirene obaveze JLS'!$A$11:$M$1500,12,FALSE)),0)))</f>
        <v/>
      </c>
      <c r="N1098" s="87" t="str">
        <f>IF(A1098=0,"",IF($A1098&lt;=$A$1,+IF(VLOOKUP(A1098,'Rashodi- plan-izvršenje'!$A$8:$M$1500,10,FALSE)&gt;0,VLOOKUP(A1098,'Rashodi- plan-izvršenje'!$A$8:$M$1500,11,FALSE),VLOOKUP(A1098,'Rashodi- plan-izvršenje'!$A$8:$M$1500,13,FALSE)),+IF($A1098&gt;$A$2,IF(VLOOKUP($A1098,'Neizmirene obaveze JLS'!$A$8:$M$1500,10,FALSE)&gt;0,VLOOKUP($A1098,'Neizmirene obaveze JLS'!$A$11:$M$1500,11,FALSE),VLOOKUP($A1098,'Neizmirene obaveze JLS'!$A$11:$M$1500,13,FALSE)),0)))</f>
        <v/>
      </c>
      <c r="O1098" s="87" t="str">
        <f>IF(A1098=0,"",IF($A1098&lt;=$A$1,VALUE(+VLOOKUP($A1098,'Rashodi- plan-izvršenje'!$A$8:N$1500,'prenos-P-R-N'!O$1,FALSE)),IF($A1098&lt;=A$2,VALUE(VLOOKUP($A1098,'Prihodi- plan-izvršenje'!$A$8:$H$500,6,FALSE)),VALUE(VLOOKUP($A1098,'Neizmirene obaveze JLS'!$A$8:$N$500,O$1,FALSE)))))</f>
        <v/>
      </c>
      <c r="P1098" s="87" t="str">
        <f>IF(A1098=0,"",IF(A1098=0,0,IF(A1098&gt;A$2,'šifarnik K-izvor'!G$3,+IF(Q1098&lt;700,+'šifarnik K-izvor'!G$2,'šifarnik K-izvor'!G$1))))</f>
        <v/>
      </c>
      <c r="Q1098" s="87">
        <f>IF($A1098&lt;=$A$1,VALUE(+VLOOKUP($A1098,'Rashodi- plan-izvršenje'!$A$8:O$1500,'prenos-P-R-N'!Q$1,FALSE)),IF($A1098&lt;=$A$2,VLOOKUP($A1098,'Prihodi- plan-izvršenje'!$A$4:$H$500,4,FALSE),IF($A1098&lt;=$A$3,VLOOKUP(A1098,'Neizmirene obaveze JLS'!$A$11:O$500,Q$1,FALSE),"")))</f>
        <v>0</v>
      </c>
      <c r="R1098" s="88">
        <f>IF($A1098&lt;=$A$1,VALUE(+VLOOKUP($A1098,'Rashodi- plan-izvršenje'!$A$8:P$1500,'prenos-P-R-N'!R$1,FALSE)),IF($A1098&lt;=$A$2,VLOOKUP($A1098,'Prihodi- plan-izvršenje'!$A$4:$H$500,7,FALSE),""))</f>
        <v>0</v>
      </c>
      <c r="S1098" s="88">
        <f>IF(A1098=0,0,IF($A1098&lt;=$A$1,VALUE(+VLOOKUP($A1098,'Rashodi- plan-izvršenje'!$A$8:Q$1500,'prenos-P-R-N'!S$1,FALSE)),IF($A1098&lt;=$A$2,VLOOKUP($A1098,'Prihodi- plan-izvršenje'!$A$4:$H$500,8,FALSE),0)))</f>
        <v>0</v>
      </c>
      <c r="T1098" s="88" t="str">
        <f>IF($A1098&gt;$A$2,VLOOKUP($A1098,'Neizmirene obaveze JLS'!$A$11:R$500,R$1,FALSE),"")</f>
        <v/>
      </c>
      <c r="U1098" s="88">
        <f>IF($A1098&gt;$A$2,VLOOKUP($A1098,'Neizmirene obaveze JLS'!$A$11:S$500,S$1,FALSE),0)</f>
        <v>0</v>
      </c>
      <c r="V1098" s="88">
        <f t="shared" si="96"/>
        <v>0</v>
      </c>
      <c r="W1098" s="74"/>
      <c r="X1098" s="74"/>
      <c r="Y1098" s="74"/>
      <c r="Z1098" s="74"/>
      <c r="AA1098" s="74">
        <v>0</v>
      </c>
      <c r="AB1098" s="74">
        <v>0</v>
      </c>
    </row>
    <row r="1099" spans="1:28">
      <c r="A1099" s="89">
        <f>IF(AND(COUNTIF(A$1:A$3,"&gt;0")=1,MAX(A$8:A1098)&lt;A$1),A1098+1,IF(AND(COUNTIF(A$1:A$3,"&gt;0")=2,MAX(A$8:A1098)&lt;A$2),A1098+1,IF(AND(COUNTIF(A$1:A$3,"&gt;0")=3,MAX(A$8:A1098)&lt;A$3),A1098+1,0)))</f>
        <v>0</v>
      </c>
      <c r="B1099" s="89" t="str">
        <f t="shared" si="99"/>
        <v/>
      </c>
      <c r="C1099" s="89" t="str">
        <f t="shared" si="99"/>
        <v/>
      </c>
      <c r="D1099" s="87" t="str">
        <f>IF($A1099=0,"",IF($A1099&lt;=$A$1,+VLOOKUP($A1099,'Rashodi- plan-izvršenje'!$A$8:B$1500,'prenos-P-R-N'!D$1,FALSE),IF($A1099&gt;$A$2,+VLOOKUP($A1099,'Neizmirene obaveze JLS'!$A$11:B$500,'prenos-P-R-N'!D$1,FALSE),"")))</f>
        <v/>
      </c>
      <c r="E1099" s="87" t="str">
        <f>IF($A1099=0,"",IF($A1099&lt;=$A$1,+VLOOKUP($A1099,'Rashodi- plan-izvršenje'!$A$8:C$1500,'prenos-P-R-N'!E$1,FALSE),IF($A1099&gt;$A$2,+VLOOKUP($A1099,'Neizmirene obaveze JLS'!$A$11:C$500,'prenos-P-R-N'!E$1,FALSE),"")))</f>
        <v/>
      </c>
      <c r="F1099" s="87" t="str">
        <f>IF($A1099=0,"",IF($A1099&lt;=$A$1,+VLOOKUP($A1099,'Rashodi- plan-izvršenje'!$A$8:D$1500,'prenos-P-R-N'!F$1,FALSE),IF($A1099&gt;$A$2,+VLOOKUP($A1099,'Neizmirene obaveze JLS'!$A$11:D$500,'prenos-P-R-N'!F$1,FALSE),"")))</f>
        <v/>
      </c>
      <c r="G1099" s="87" t="str">
        <f>IF($A1099=0,"",IF($A1099&lt;=$A$1,+VLOOKUP($A1099,'Rashodi- plan-izvršenje'!$A$8:E$1500,'prenos-P-R-N'!G$1,FALSE),IF($A1099&gt;$A$2,+VLOOKUP($A1099,'Neizmirene obaveze JLS'!$A$11:E$500,'prenos-P-R-N'!G$1,FALSE),"")))</f>
        <v/>
      </c>
      <c r="H1099" s="87" t="str">
        <f>IF($A1099=0,"",IF($A1099&lt;=$A$1,+VLOOKUP($A1099,'Rashodi- plan-izvršenje'!$A$8:F$1500,'prenos-P-R-N'!H$1,FALSE),IF($A1099&gt;$A$2,+VLOOKUP($A1099,'Neizmirene obaveze JLS'!$A$11:F$500,'prenos-P-R-N'!H$1,FALSE),"")))</f>
        <v/>
      </c>
      <c r="I1099" s="87" t="str">
        <f>IF($A1099=0,"",IF($A1099&lt;=$A$1,+VLOOKUP($A1099,'Rashodi- plan-izvršenje'!$A$8:G$1500,'prenos-P-R-N'!I$1,FALSE),IF($A1099&gt;$A$2,+VLOOKUP($A1099,'Neizmirene obaveze JLS'!$A$11:G$500,'prenos-P-R-N'!I$1,FALSE),"")))</f>
        <v/>
      </c>
      <c r="J1099" s="87" t="str">
        <f>IF($A1099=0,"",IF($A1099&lt;=$A$1,+VLOOKUP($A1099,'Rashodi- plan-izvršenje'!$A$8:H$1500,'prenos-P-R-N'!J$1,FALSE),IF($A1099&gt;$A$2,+VLOOKUP($A1099,'Neizmirene obaveze JLS'!$A$11:H$500,'prenos-P-R-N'!J$1,FALSE),"")))</f>
        <v/>
      </c>
      <c r="K1099" s="87" t="str">
        <f>IF($A1099=0,"",IF($A1099&lt;=$A$1,+VLOOKUP($A1099,'Rashodi- plan-izvršenje'!$A$8:I$1500,'prenos-P-R-N'!K$1,FALSE),IF($A1099&gt;$A$2,+VLOOKUP($A1099,'Neizmirene obaveze JLS'!$A$11:I$500,'prenos-P-R-N'!K$1,FALSE),"")))</f>
        <v/>
      </c>
      <c r="L1099" t="str">
        <f>IF(A1099=0,"",IF(A1099&lt;=A$1,+IF(VLOOKUP(A1099,'Rashodi- plan-izvršenje'!A$8:J$1500,M$1,FALSE)&gt;0,"Програмска активност","Пројекат"),IF(A1099&gt;A$2,+IF(VLOOKUP(A1099,'Neizmirene obaveze JLS'!A$8:J$2008,M$1,FALSE)&gt;0,"Програмска активност","Пројекат"),"")))</f>
        <v/>
      </c>
      <c r="M1099" s="87" t="str">
        <f>IF(A1099=0,"",IF($A1099&lt;=$A$1,+IF(VLOOKUP($A1099,'Rashodi- plan-izvršenje'!$A$8:$M$1500,10,FALSE)&gt;0,VLOOKUP($A1099,'Rashodi- plan-izvršenje'!$A$8:$M$1500,10,FALSE),VLOOKUP($A1099,'Rashodi- plan-izvršenje'!$A$8:$M$1500,12,FALSE)),+IF($A1099&gt;$A$2,IF(VLOOKUP($A1099,'Neizmirene obaveze JLS'!$A$8:$M$1500,10,FALSE)&gt;0,VLOOKUP($A1099,'Neizmirene obaveze JLS'!$A$11:$M$1500,10,FALSE),VLOOKUP($A1099,'Neizmirene obaveze JLS'!$A$11:$M$1500,12,FALSE)),0)))</f>
        <v/>
      </c>
      <c r="N1099" s="87" t="str">
        <f>IF(A1099=0,"",IF($A1099&lt;=$A$1,+IF(VLOOKUP(A1099,'Rashodi- plan-izvršenje'!$A$8:$M$1500,10,FALSE)&gt;0,VLOOKUP(A1099,'Rashodi- plan-izvršenje'!$A$8:$M$1500,11,FALSE),VLOOKUP(A1099,'Rashodi- plan-izvršenje'!$A$8:$M$1500,13,FALSE)),+IF($A1099&gt;$A$2,IF(VLOOKUP($A1099,'Neizmirene obaveze JLS'!$A$8:$M$1500,10,FALSE)&gt;0,VLOOKUP($A1099,'Neizmirene obaveze JLS'!$A$11:$M$1500,11,FALSE),VLOOKUP($A1099,'Neizmirene obaveze JLS'!$A$11:$M$1500,13,FALSE)),0)))</f>
        <v/>
      </c>
      <c r="O1099" s="87" t="str">
        <f>IF(A1099=0,"",IF($A1099&lt;=$A$1,VALUE(+VLOOKUP($A1099,'Rashodi- plan-izvršenje'!$A$8:N$1500,'prenos-P-R-N'!O$1,FALSE)),IF($A1099&lt;=A$2,VALUE(VLOOKUP($A1099,'Prihodi- plan-izvršenje'!$A$8:$H$500,6,FALSE)),VALUE(VLOOKUP($A1099,'Neizmirene obaveze JLS'!$A$8:$N$500,O$1,FALSE)))))</f>
        <v/>
      </c>
      <c r="P1099" s="87" t="str">
        <f>IF(A1099=0,"",IF(A1099=0,0,IF(A1099&gt;A$2,'šifarnik K-izvor'!G$3,+IF(Q1099&lt;700,+'šifarnik K-izvor'!G$2,'šifarnik K-izvor'!G$1))))</f>
        <v/>
      </c>
      <c r="Q1099" s="87">
        <f>IF($A1099&lt;=$A$1,VALUE(+VLOOKUP($A1099,'Rashodi- plan-izvršenje'!$A$8:O$1500,'prenos-P-R-N'!Q$1,FALSE)),IF($A1099&lt;=$A$2,VLOOKUP($A1099,'Prihodi- plan-izvršenje'!$A$4:$H$500,4,FALSE),IF($A1099&lt;=$A$3,VLOOKUP(A1099,'Neizmirene obaveze JLS'!$A$11:O$500,Q$1,FALSE),"")))</f>
        <v>0</v>
      </c>
      <c r="R1099" s="88">
        <f>IF($A1099&lt;=$A$1,VALUE(+VLOOKUP($A1099,'Rashodi- plan-izvršenje'!$A$8:P$1500,'prenos-P-R-N'!R$1,FALSE)),IF($A1099&lt;=$A$2,VLOOKUP($A1099,'Prihodi- plan-izvršenje'!$A$4:$H$500,7,FALSE),""))</f>
        <v>0</v>
      </c>
      <c r="S1099" s="88">
        <f>IF(A1099=0,0,IF($A1099&lt;=$A$1,VALUE(+VLOOKUP($A1099,'Rashodi- plan-izvršenje'!$A$8:Q$1500,'prenos-P-R-N'!S$1,FALSE)),IF($A1099&lt;=$A$2,VLOOKUP($A1099,'Prihodi- plan-izvršenje'!$A$4:$H$500,8,FALSE),0)))</f>
        <v>0</v>
      </c>
      <c r="T1099" s="88" t="str">
        <f>IF($A1099&gt;$A$2,VLOOKUP($A1099,'Neizmirene obaveze JLS'!$A$11:R$500,R$1,FALSE),"")</f>
        <v/>
      </c>
      <c r="U1099" s="88">
        <f>IF($A1099&gt;$A$2,VLOOKUP($A1099,'Neizmirene obaveze JLS'!$A$11:S$500,S$1,FALSE),0)</f>
        <v>0</v>
      </c>
      <c r="V1099" s="88">
        <f t="shared" si="96"/>
        <v>0</v>
      </c>
      <c r="W1099" s="74"/>
      <c r="X1099" s="74"/>
      <c r="Y1099" s="74"/>
      <c r="Z1099" s="74"/>
      <c r="AA1099" s="74">
        <v>0</v>
      </c>
      <c r="AB1099" s="74">
        <v>0</v>
      </c>
    </row>
    <row r="1100" spans="1:28">
      <c r="A1100" s="89">
        <f>IF(AND(COUNTIF(A$1:A$3,"&gt;0")=1,MAX(A$8:A1099)&lt;A$1),A1099+1,IF(AND(COUNTIF(A$1:A$3,"&gt;0")=2,MAX(A$8:A1099)&lt;A$2),A1099+1,IF(AND(COUNTIF(A$1:A$3,"&gt;0")=3,MAX(A$8:A1099)&lt;A$3),A1099+1,0)))</f>
        <v>0</v>
      </c>
      <c r="B1100" s="89" t="str">
        <f t="shared" si="99"/>
        <v/>
      </c>
      <c r="C1100" s="89" t="str">
        <f t="shared" si="99"/>
        <v/>
      </c>
      <c r="D1100" s="87" t="str">
        <f>IF($A1100=0,"",IF($A1100&lt;=$A$1,+VLOOKUP($A1100,'Rashodi- plan-izvršenje'!$A$8:B$1500,'prenos-P-R-N'!D$1,FALSE),IF($A1100&gt;$A$2,+VLOOKUP($A1100,'Neizmirene obaveze JLS'!$A$11:B$500,'prenos-P-R-N'!D$1,FALSE),"")))</f>
        <v/>
      </c>
      <c r="E1100" s="87" t="str">
        <f>IF($A1100=0,"",IF($A1100&lt;=$A$1,+VLOOKUP($A1100,'Rashodi- plan-izvršenje'!$A$8:C$1500,'prenos-P-R-N'!E$1,FALSE),IF($A1100&gt;$A$2,+VLOOKUP($A1100,'Neizmirene obaveze JLS'!$A$11:C$500,'prenos-P-R-N'!E$1,FALSE),"")))</f>
        <v/>
      </c>
      <c r="F1100" s="87" t="str">
        <f>IF($A1100=0,"",IF($A1100&lt;=$A$1,+VLOOKUP($A1100,'Rashodi- plan-izvršenje'!$A$8:D$1500,'prenos-P-R-N'!F$1,FALSE),IF($A1100&gt;$A$2,+VLOOKUP($A1100,'Neizmirene obaveze JLS'!$A$11:D$500,'prenos-P-R-N'!F$1,FALSE),"")))</f>
        <v/>
      </c>
      <c r="G1100" s="87" t="str">
        <f>IF($A1100=0,"",IF($A1100&lt;=$A$1,+VLOOKUP($A1100,'Rashodi- plan-izvršenje'!$A$8:E$1500,'prenos-P-R-N'!G$1,FALSE),IF($A1100&gt;$A$2,+VLOOKUP($A1100,'Neizmirene obaveze JLS'!$A$11:E$500,'prenos-P-R-N'!G$1,FALSE),"")))</f>
        <v/>
      </c>
      <c r="H1100" s="87" t="str">
        <f>IF($A1100=0,"",IF($A1100&lt;=$A$1,+VLOOKUP($A1100,'Rashodi- plan-izvršenje'!$A$8:F$1500,'prenos-P-R-N'!H$1,FALSE),IF($A1100&gt;$A$2,+VLOOKUP($A1100,'Neizmirene obaveze JLS'!$A$11:F$500,'prenos-P-R-N'!H$1,FALSE),"")))</f>
        <v/>
      </c>
      <c r="I1100" s="87" t="str">
        <f>IF($A1100=0,"",IF($A1100&lt;=$A$1,+VLOOKUP($A1100,'Rashodi- plan-izvršenje'!$A$8:G$1500,'prenos-P-R-N'!I$1,FALSE),IF($A1100&gt;$A$2,+VLOOKUP($A1100,'Neizmirene obaveze JLS'!$A$11:G$500,'prenos-P-R-N'!I$1,FALSE),"")))</f>
        <v/>
      </c>
      <c r="J1100" s="87" t="str">
        <f>IF($A1100=0,"",IF($A1100&lt;=$A$1,+VLOOKUP($A1100,'Rashodi- plan-izvršenje'!$A$8:H$1500,'prenos-P-R-N'!J$1,FALSE),IF($A1100&gt;$A$2,+VLOOKUP($A1100,'Neizmirene obaveze JLS'!$A$11:H$500,'prenos-P-R-N'!J$1,FALSE),"")))</f>
        <v/>
      </c>
      <c r="K1100" s="87" t="str">
        <f>IF($A1100=0,"",IF($A1100&lt;=$A$1,+VLOOKUP($A1100,'Rashodi- plan-izvršenje'!$A$8:I$1500,'prenos-P-R-N'!K$1,FALSE),IF($A1100&gt;$A$2,+VLOOKUP($A1100,'Neizmirene obaveze JLS'!$A$11:I$500,'prenos-P-R-N'!K$1,FALSE),"")))</f>
        <v/>
      </c>
      <c r="L1100" t="str">
        <f>IF(A1100=0,"",IF(A1100&lt;=A$1,+IF(VLOOKUP(A1100,'Rashodi- plan-izvršenje'!A$8:J$1500,M$1,FALSE)&gt;0,"Програмска активност","Пројекат"),IF(A1100&gt;A$2,+IF(VLOOKUP(A1100,'Neizmirene obaveze JLS'!A$8:J$2008,M$1,FALSE)&gt;0,"Програмска активност","Пројекат"),"")))</f>
        <v/>
      </c>
      <c r="M1100" s="87" t="str">
        <f>IF(A1100=0,"",IF($A1100&lt;=$A$1,+IF(VLOOKUP($A1100,'Rashodi- plan-izvršenje'!$A$8:$M$1500,10,FALSE)&gt;0,VLOOKUP($A1100,'Rashodi- plan-izvršenje'!$A$8:$M$1500,10,FALSE),VLOOKUP($A1100,'Rashodi- plan-izvršenje'!$A$8:$M$1500,12,FALSE)),+IF($A1100&gt;$A$2,IF(VLOOKUP($A1100,'Neizmirene obaveze JLS'!$A$8:$M$1500,10,FALSE)&gt;0,VLOOKUP($A1100,'Neizmirene obaveze JLS'!$A$11:$M$1500,10,FALSE),VLOOKUP($A1100,'Neizmirene obaveze JLS'!$A$11:$M$1500,12,FALSE)),0)))</f>
        <v/>
      </c>
      <c r="N1100" s="87" t="str">
        <f>IF(A1100=0,"",IF($A1100&lt;=$A$1,+IF(VLOOKUP(A1100,'Rashodi- plan-izvršenje'!$A$8:$M$1500,10,FALSE)&gt;0,VLOOKUP(A1100,'Rashodi- plan-izvršenje'!$A$8:$M$1500,11,FALSE),VLOOKUP(A1100,'Rashodi- plan-izvršenje'!$A$8:$M$1500,13,FALSE)),+IF($A1100&gt;$A$2,IF(VLOOKUP($A1100,'Neizmirene obaveze JLS'!$A$8:$M$1500,10,FALSE)&gt;0,VLOOKUP($A1100,'Neizmirene obaveze JLS'!$A$11:$M$1500,11,FALSE),VLOOKUP($A1100,'Neizmirene obaveze JLS'!$A$11:$M$1500,13,FALSE)),0)))</f>
        <v/>
      </c>
      <c r="O1100" s="87" t="str">
        <f>IF(A1100=0,"",IF($A1100&lt;=$A$1,VALUE(+VLOOKUP($A1100,'Rashodi- plan-izvršenje'!$A$8:N$1500,'prenos-P-R-N'!O$1,FALSE)),IF($A1100&lt;=A$2,VALUE(VLOOKUP($A1100,'Prihodi- plan-izvršenje'!$A$8:$H$500,6,FALSE)),VALUE(VLOOKUP($A1100,'Neizmirene obaveze JLS'!$A$8:$N$500,O$1,FALSE)))))</f>
        <v/>
      </c>
      <c r="P1100" s="87" t="str">
        <f>IF(A1100=0,"",IF(A1100=0,0,IF(A1100&gt;A$2,'šifarnik K-izvor'!G$3,+IF(Q1100&lt;700,+'šifarnik K-izvor'!G$2,'šifarnik K-izvor'!G$1))))</f>
        <v/>
      </c>
      <c r="Q1100" s="87">
        <f>IF($A1100&lt;=$A$1,VALUE(+VLOOKUP($A1100,'Rashodi- plan-izvršenje'!$A$8:O$1500,'prenos-P-R-N'!Q$1,FALSE)),IF($A1100&lt;=$A$2,VLOOKUP($A1100,'Prihodi- plan-izvršenje'!$A$4:$H$500,4,FALSE),IF($A1100&lt;=$A$3,VLOOKUP(A1100,'Neizmirene obaveze JLS'!$A$11:O$500,Q$1,FALSE),"")))</f>
        <v>0</v>
      </c>
      <c r="R1100" s="88">
        <f>IF($A1100&lt;=$A$1,VALUE(+VLOOKUP($A1100,'Rashodi- plan-izvršenje'!$A$8:P$1500,'prenos-P-R-N'!R$1,FALSE)),IF($A1100&lt;=$A$2,VLOOKUP($A1100,'Prihodi- plan-izvršenje'!$A$4:$H$500,7,FALSE),""))</f>
        <v>0</v>
      </c>
      <c r="S1100" s="88">
        <f>IF(A1100=0,0,IF($A1100&lt;=$A$1,VALUE(+VLOOKUP($A1100,'Rashodi- plan-izvršenje'!$A$8:Q$1500,'prenos-P-R-N'!S$1,FALSE)),IF($A1100&lt;=$A$2,VLOOKUP($A1100,'Prihodi- plan-izvršenje'!$A$4:$H$500,8,FALSE),0)))</f>
        <v>0</v>
      </c>
      <c r="T1100" s="88" t="str">
        <f>IF($A1100&gt;$A$2,VLOOKUP($A1100,'Neizmirene obaveze JLS'!$A$11:R$500,R$1,FALSE),"")</f>
        <v/>
      </c>
      <c r="U1100" s="88">
        <f>IF($A1100&gt;$A$2,VLOOKUP($A1100,'Neizmirene obaveze JLS'!$A$11:S$500,S$1,FALSE),0)</f>
        <v>0</v>
      </c>
      <c r="V1100" s="88">
        <f t="shared" si="96"/>
        <v>0</v>
      </c>
      <c r="W1100" s="74"/>
      <c r="X1100" s="74"/>
      <c r="Y1100" s="74"/>
      <c r="Z1100" s="74"/>
      <c r="AA1100" s="74">
        <v>0</v>
      </c>
      <c r="AB1100" s="74">
        <v>0</v>
      </c>
    </row>
    <row r="1101" spans="1:28">
      <c r="A1101" s="89">
        <f>IF(AND(COUNTIF(A$1:A$3,"&gt;0")=1,MAX(A$8:A1100)&lt;A$1),A1100+1,IF(AND(COUNTIF(A$1:A$3,"&gt;0")=2,MAX(A$8:A1100)&lt;A$2),A1100+1,IF(AND(COUNTIF(A$1:A$3,"&gt;0")=3,MAX(A$8:A1100)&lt;A$3),A1100+1,0)))</f>
        <v>0</v>
      </c>
      <c r="B1101" s="89" t="str">
        <f t="shared" si="99"/>
        <v/>
      </c>
      <c r="C1101" s="89" t="str">
        <f t="shared" si="99"/>
        <v/>
      </c>
      <c r="D1101" s="87" t="str">
        <f>IF($A1101=0,"",IF($A1101&lt;=$A$1,+VLOOKUP($A1101,'Rashodi- plan-izvršenje'!$A$8:B$1500,'prenos-P-R-N'!D$1,FALSE),IF($A1101&gt;$A$2,+VLOOKUP($A1101,'Neizmirene obaveze JLS'!$A$11:B$500,'prenos-P-R-N'!D$1,FALSE),"")))</f>
        <v/>
      </c>
      <c r="E1101" s="87" t="str">
        <f>IF($A1101=0,"",IF($A1101&lt;=$A$1,+VLOOKUP($A1101,'Rashodi- plan-izvršenje'!$A$8:C$1500,'prenos-P-R-N'!E$1,FALSE),IF($A1101&gt;$A$2,+VLOOKUP($A1101,'Neizmirene obaveze JLS'!$A$11:C$500,'prenos-P-R-N'!E$1,FALSE),"")))</f>
        <v/>
      </c>
      <c r="F1101" s="87" t="str">
        <f>IF($A1101=0,"",IF($A1101&lt;=$A$1,+VLOOKUP($A1101,'Rashodi- plan-izvršenje'!$A$8:D$1500,'prenos-P-R-N'!F$1,FALSE),IF($A1101&gt;$A$2,+VLOOKUP($A1101,'Neizmirene obaveze JLS'!$A$11:D$500,'prenos-P-R-N'!F$1,FALSE),"")))</f>
        <v/>
      </c>
      <c r="G1101" s="87" t="str">
        <f>IF($A1101=0,"",IF($A1101&lt;=$A$1,+VLOOKUP($A1101,'Rashodi- plan-izvršenje'!$A$8:E$1500,'prenos-P-R-N'!G$1,FALSE),IF($A1101&gt;$A$2,+VLOOKUP($A1101,'Neizmirene obaveze JLS'!$A$11:E$500,'prenos-P-R-N'!G$1,FALSE),"")))</f>
        <v/>
      </c>
      <c r="H1101" s="87" t="str">
        <f>IF($A1101=0,"",IF($A1101&lt;=$A$1,+VLOOKUP($A1101,'Rashodi- plan-izvršenje'!$A$8:F$1500,'prenos-P-R-N'!H$1,FALSE),IF($A1101&gt;$A$2,+VLOOKUP($A1101,'Neizmirene obaveze JLS'!$A$11:F$500,'prenos-P-R-N'!H$1,FALSE),"")))</f>
        <v/>
      </c>
      <c r="I1101" s="87" t="str">
        <f>IF($A1101=0,"",IF($A1101&lt;=$A$1,+VLOOKUP($A1101,'Rashodi- plan-izvršenje'!$A$8:G$1500,'prenos-P-R-N'!I$1,FALSE),IF($A1101&gt;$A$2,+VLOOKUP($A1101,'Neizmirene obaveze JLS'!$A$11:G$500,'prenos-P-R-N'!I$1,FALSE),"")))</f>
        <v/>
      </c>
      <c r="J1101" s="87" t="str">
        <f>IF($A1101=0,"",IF($A1101&lt;=$A$1,+VLOOKUP($A1101,'Rashodi- plan-izvršenje'!$A$8:H$1500,'prenos-P-R-N'!J$1,FALSE),IF($A1101&gt;$A$2,+VLOOKUP($A1101,'Neizmirene obaveze JLS'!$A$11:H$500,'prenos-P-R-N'!J$1,FALSE),"")))</f>
        <v/>
      </c>
      <c r="K1101" s="87" t="str">
        <f>IF($A1101=0,"",IF($A1101&lt;=$A$1,+VLOOKUP($A1101,'Rashodi- plan-izvršenje'!$A$8:I$1500,'prenos-P-R-N'!K$1,FALSE),IF($A1101&gt;$A$2,+VLOOKUP($A1101,'Neizmirene obaveze JLS'!$A$11:I$500,'prenos-P-R-N'!K$1,FALSE),"")))</f>
        <v/>
      </c>
      <c r="L1101" t="str">
        <f>IF(A1101=0,"",IF(A1101&lt;=A$1,+IF(VLOOKUP(A1101,'Rashodi- plan-izvršenje'!A$8:J$1500,M$1,FALSE)&gt;0,"Програмска активност","Пројекат"),IF(A1101&gt;A$2,+IF(VLOOKUP(A1101,'Neizmirene obaveze JLS'!A$8:J$2008,M$1,FALSE)&gt;0,"Програмска активност","Пројекат"),"")))</f>
        <v/>
      </c>
      <c r="M1101" s="87" t="str">
        <f>IF(A1101=0,"",IF($A1101&lt;=$A$1,+IF(VLOOKUP($A1101,'Rashodi- plan-izvršenje'!$A$8:$M$1500,10,FALSE)&gt;0,VLOOKUP($A1101,'Rashodi- plan-izvršenje'!$A$8:$M$1500,10,FALSE),VLOOKUP($A1101,'Rashodi- plan-izvršenje'!$A$8:$M$1500,12,FALSE)),+IF($A1101&gt;$A$2,IF(VLOOKUP($A1101,'Neizmirene obaveze JLS'!$A$8:$M$1500,10,FALSE)&gt;0,VLOOKUP($A1101,'Neizmirene obaveze JLS'!$A$11:$M$1500,10,FALSE),VLOOKUP($A1101,'Neizmirene obaveze JLS'!$A$11:$M$1500,12,FALSE)),0)))</f>
        <v/>
      </c>
      <c r="N1101" s="87" t="str">
        <f>IF(A1101=0,"",IF($A1101&lt;=$A$1,+IF(VLOOKUP(A1101,'Rashodi- plan-izvršenje'!$A$8:$M$1500,10,FALSE)&gt;0,VLOOKUP(A1101,'Rashodi- plan-izvršenje'!$A$8:$M$1500,11,FALSE),VLOOKUP(A1101,'Rashodi- plan-izvršenje'!$A$8:$M$1500,13,FALSE)),+IF($A1101&gt;$A$2,IF(VLOOKUP($A1101,'Neizmirene obaveze JLS'!$A$8:$M$1500,10,FALSE)&gt;0,VLOOKUP($A1101,'Neizmirene obaveze JLS'!$A$11:$M$1500,11,FALSE),VLOOKUP($A1101,'Neizmirene obaveze JLS'!$A$11:$M$1500,13,FALSE)),0)))</f>
        <v/>
      </c>
      <c r="O1101" s="87" t="str">
        <f>IF(A1101=0,"",IF($A1101&lt;=$A$1,VALUE(+VLOOKUP($A1101,'Rashodi- plan-izvršenje'!$A$8:N$1500,'prenos-P-R-N'!O$1,FALSE)),IF($A1101&lt;=A$2,VALUE(VLOOKUP($A1101,'Prihodi- plan-izvršenje'!$A$8:$H$500,6,FALSE)),VALUE(VLOOKUP($A1101,'Neizmirene obaveze JLS'!$A$8:$N$500,O$1,FALSE)))))</f>
        <v/>
      </c>
      <c r="P1101" s="87" t="str">
        <f>IF(A1101=0,"",IF(A1101=0,0,IF(A1101&gt;A$2,'šifarnik K-izvor'!G$3,+IF(Q1101&lt;700,+'šifarnik K-izvor'!G$2,'šifarnik K-izvor'!G$1))))</f>
        <v/>
      </c>
      <c r="Q1101" s="87">
        <f>IF($A1101&lt;=$A$1,VALUE(+VLOOKUP($A1101,'Rashodi- plan-izvršenje'!$A$8:O$1500,'prenos-P-R-N'!Q$1,FALSE)),IF($A1101&lt;=$A$2,VLOOKUP($A1101,'Prihodi- plan-izvršenje'!$A$4:$H$500,4,FALSE),IF($A1101&lt;=$A$3,VLOOKUP(A1101,'Neizmirene obaveze JLS'!$A$11:O$500,Q$1,FALSE),"")))</f>
        <v>0</v>
      </c>
      <c r="R1101" s="88">
        <f>IF($A1101&lt;=$A$1,VALUE(+VLOOKUP($A1101,'Rashodi- plan-izvršenje'!$A$8:P$1500,'prenos-P-R-N'!R$1,FALSE)),IF($A1101&lt;=$A$2,VLOOKUP($A1101,'Prihodi- plan-izvršenje'!$A$4:$H$500,7,FALSE),""))</f>
        <v>0</v>
      </c>
      <c r="S1101" s="88">
        <f>IF(A1101=0,0,IF($A1101&lt;=$A$1,VALUE(+VLOOKUP($A1101,'Rashodi- plan-izvršenje'!$A$8:Q$1500,'prenos-P-R-N'!S$1,FALSE)),IF($A1101&lt;=$A$2,VLOOKUP($A1101,'Prihodi- plan-izvršenje'!$A$4:$H$500,8,FALSE),0)))</f>
        <v>0</v>
      </c>
      <c r="T1101" s="88" t="str">
        <f>IF($A1101&gt;$A$2,VLOOKUP($A1101,'Neizmirene obaveze JLS'!$A$11:R$500,R$1,FALSE),"")</f>
        <v/>
      </c>
      <c r="U1101" s="88">
        <f>IF($A1101&gt;$A$2,VLOOKUP($A1101,'Neizmirene obaveze JLS'!$A$11:S$500,S$1,FALSE),0)</f>
        <v>0</v>
      </c>
      <c r="V1101" s="88">
        <f t="shared" si="96"/>
        <v>0</v>
      </c>
      <c r="W1101" s="74"/>
      <c r="X1101" s="74"/>
      <c r="Y1101" s="74"/>
      <c r="Z1101" s="74"/>
      <c r="AA1101" s="74">
        <v>0</v>
      </c>
      <c r="AB1101" s="74">
        <v>0</v>
      </c>
    </row>
    <row r="1102" spans="1:28">
      <c r="A1102" s="89">
        <f>IF(AND(COUNTIF(A$1:A$3,"&gt;0")=1,MAX(A$8:A1101)&lt;A$1),A1101+1,IF(AND(COUNTIF(A$1:A$3,"&gt;0")=2,MAX(A$8:A1101)&lt;A$2),A1101+1,IF(AND(COUNTIF(A$1:A$3,"&gt;0")=3,MAX(A$8:A1101)&lt;A$3),A1101+1,0)))</f>
        <v>0</v>
      </c>
      <c r="B1102" s="89" t="str">
        <f t="shared" si="99"/>
        <v/>
      </c>
      <c r="C1102" s="89" t="str">
        <f t="shared" si="99"/>
        <v/>
      </c>
      <c r="D1102" s="87" t="str">
        <f>IF($A1102=0,"",IF($A1102&lt;=$A$1,+VLOOKUP($A1102,'Rashodi- plan-izvršenje'!$A$8:B$1500,'prenos-P-R-N'!D$1,FALSE),IF($A1102&gt;$A$2,+VLOOKUP($A1102,'Neizmirene obaveze JLS'!$A$11:B$500,'prenos-P-R-N'!D$1,FALSE),"")))</f>
        <v/>
      </c>
      <c r="E1102" s="87" t="str">
        <f>IF($A1102=0,"",IF($A1102&lt;=$A$1,+VLOOKUP($A1102,'Rashodi- plan-izvršenje'!$A$8:C$1500,'prenos-P-R-N'!E$1,FALSE),IF($A1102&gt;$A$2,+VLOOKUP($A1102,'Neizmirene obaveze JLS'!$A$11:C$500,'prenos-P-R-N'!E$1,FALSE),"")))</f>
        <v/>
      </c>
      <c r="F1102" s="87" t="str">
        <f>IF($A1102=0,"",IF($A1102&lt;=$A$1,+VLOOKUP($A1102,'Rashodi- plan-izvršenje'!$A$8:D$1500,'prenos-P-R-N'!F$1,FALSE),IF($A1102&gt;$A$2,+VLOOKUP($A1102,'Neizmirene obaveze JLS'!$A$11:D$500,'prenos-P-R-N'!F$1,FALSE),"")))</f>
        <v/>
      </c>
      <c r="G1102" s="87" t="str">
        <f>IF($A1102=0,"",IF($A1102&lt;=$A$1,+VLOOKUP($A1102,'Rashodi- plan-izvršenje'!$A$8:E$1500,'prenos-P-R-N'!G$1,FALSE),IF($A1102&gt;$A$2,+VLOOKUP($A1102,'Neizmirene obaveze JLS'!$A$11:E$500,'prenos-P-R-N'!G$1,FALSE),"")))</f>
        <v/>
      </c>
      <c r="H1102" s="87" t="str">
        <f>IF($A1102=0,"",IF($A1102&lt;=$A$1,+VLOOKUP($A1102,'Rashodi- plan-izvršenje'!$A$8:F$1500,'prenos-P-R-N'!H$1,FALSE),IF($A1102&gt;$A$2,+VLOOKUP($A1102,'Neizmirene obaveze JLS'!$A$11:F$500,'prenos-P-R-N'!H$1,FALSE),"")))</f>
        <v/>
      </c>
      <c r="I1102" s="87" t="str">
        <f>IF($A1102=0,"",IF($A1102&lt;=$A$1,+VLOOKUP($A1102,'Rashodi- plan-izvršenje'!$A$8:G$1500,'prenos-P-R-N'!I$1,FALSE),IF($A1102&gt;$A$2,+VLOOKUP($A1102,'Neizmirene obaveze JLS'!$A$11:G$500,'prenos-P-R-N'!I$1,FALSE),"")))</f>
        <v/>
      </c>
      <c r="J1102" s="87" t="str">
        <f>IF($A1102=0,"",IF($A1102&lt;=$A$1,+VLOOKUP($A1102,'Rashodi- plan-izvršenje'!$A$8:H$1500,'prenos-P-R-N'!J$1,FALSE),IF($A1102&gt;$A$2,+VLOOKUP($A1102,'Neizmirene obaveze JLS'!$A$11:H$500,'prenos-P-R-N'!J$1,FALSE),"")))</f>
        <v/>
      </c>
      <c r="K1102" s="87" t="str">
        <f>IF($A1102=0,"",IF($A1102&lt;=$A$1,+VLOOKUP($A1102,'Rashodi- plan-izvršenje'!$A$8:I$1500,'prenos-P-R-N'!K$1,FALSE),IF($A1102&gt;$A$2,+VLOOKUP($A1102,'Neizmirene obaveze JLS'!$A$11:I$500,'prenos-P-R-N'!K$1,FALSE),"")))</f>
        <v/>
      </c>
      <c r="L1102" t="str">
        <f>IF(A1102=0,"",IF(A1102&lt;=A$1,+IF(VLOOKUP(A1102,'Rashodi- plan-izvršenje'!A$8:J$1500,M$1,FALSE)&gt;0,"Програмска активност","Пројекат"),IF(A1102&gt;A$2,+IF(VLOOKUP(A1102,'Neizmirene obaveze JLS'!A$8:J$2008,M$1,FALSE)&gt;0,"Програмска активност","Пројекат"),"")))</f>
        <v/>
      </c>
      <c r="M1102" s="87" t="str">
        <f>IF(A1102=0,"",IF($A1102&lt;=$A$1,+IF(VLOOKUP($A1102,'Rashodi- plan-izvršenje'!$A$8:$M$1500,10,FALSE)&gt;0,VLOOKUP($A1102,'Rashodi- plan-izvršenje'!$A$8:$M$1500,10,FALSE),VLOOKUP($A1102,'Rashodi- plan-izvršenje'!$A$8:$M$1500,12,FALSE)),+IF($A1102&gt;$A$2,IF(VLOOKUP($A1102,'Neizmirene obaveze JLS'!$A$8:$M$1500,10,FALSE)&gt;0,VLOOKUP($A1102,'Neizmirene obaveze JLS'!$A$11:$M$1500,10,FALSE),VLOOKUP($A1102,'Neizmirene obaveze JLS'!$A$11:$M$1500,12,FALSE)),0)))</f>
        <v/>
      </c>
      <c r="N1102" s="87" t="str">
        <f>IF(A1102=0,"",IF($A1102&lt;=$A$1,+IF(VLOOKUP(A1102,'Rashodi- plan-izvršenje'!$A$8:$M$1500,10,FALSE)&gt;0,VLOOKUP(A1102,'Rashodi- plan-izvršenje'!$A$8:$M$1500,11,FALSE),VLOOKUP(A1102,'Rashodi- plan-izvršenje'!$A$8:$M$1500,13,FALSE)),+IF($A1102&gt;$A$2,IF(VLOOKUP($A1102,'Neizmirene obaveze JLS'!$A$8:$M$1500,10,FALSE)&gt;0,VLOOKUP($A1102,'Neizmirene obaveze JLS'!$A$11:$M$1500,11,FALSE),VLOOKUP($A1102,'Neizmirene obaveze JLS'!$A$11:$M$1500,13,FALSE)),0)))</f>
        <v/>
      </c>
      <c r="O1102" s="87" t="str">
        <f>IF(A1102=0,"",IF($A1102&lt;=$A$1,VALUE(+VLOOKUP($A1102,'Rashodi- plan-izvršenje'!$A$8:N$1500,'prenos-P-R-N'!O$1,FALSE)),IF($A1102&lt;=A$2,VALUE(VLOOKUP($A1102,'Prihodi- plan-izvršenje'!$A$8:$H$500,6,FALSE)),VALUE(VLOOKUP($A1102,'Neizmirene obaveze JLS'!$A$8:$N$500,O$1,FALSE)))))</f>
        <v/>
      </c>
      <c r="P1102" s="87" t="str">
        <f>IF(A1102=0,"",IF(A1102=0,0,IF(A1102&gt;A$2,'šifarnik K-izvor'!G$3,+IF(Q1102&lt;700,+'šifarnik K-izvor'!G$2,'šifarnik K-izvor'!G$1))))</f>
        <v/>
      </c>
      <c r="Q1102" s="87">
        <f>IF($A1102&lt;=$A$1,VALUE(+VLOOKUP($A1102,'Rashodi- plan-izvršenje'!$A$8:O$1500,'prenos-P-R-N'!Q$1,FALSE)),IF($A1102&lt;=$A$2,VLOOKUP($A1102,'Prihodi- plan-izvršenje'!$A$4:$H$500,4,FALSE),IF($A1102&lt;=$A$3,VLOOKUP(A1102,'Neizmirene obaveze JLS'!$A$11:O$500,Q$1,FALSE),"")))</f>
        <v>0</v>
      </c>
      <c r="R1102" s="88">
        <f>IF($A1102&lt;=$A$1,VALUE(+VLOOKUP($A1102,'Rashodi- plan-izvršenje'!$A$8:P$1500,'prenos-P-R-N'!R$1,FALSE)),IF($A1102&lt;=$A$2,VLOOKUP($A1102,'Prihodi- plan-izvršenje'!$A$4:$H$500,7,FALSE),""))</f>
        <v>0</v>
      </c>
      <c r="S1102" s="88">
        <f>IF(A1102=0,0,IF($A1102&lt;=$A$1,VALUE(+VLOOKUP($A1102,'Rashodi- plan-izvršenje'!$A$8:Q$1500,'prenos-P-R-N'!S$1,FALSE)),IF($A1102&lt;=$A$2,VLOOKUP($A1102,'Prihodi- plan-izvršenje'!$A$4:$H$500,8,FALSE),0)))</f>
        <v>0</v>
      </c>
      <c r="T1102" s="88" t="str">
        <f>IF($A1102&gt;$A$2,VLOOKUP($A1102,'Neizmirene obaveze JLS'!$A$11:R$500,R$1,FALSE),"")</f>
        <v/>
      </c>
      <c r="U1102" s="88">
        <f>IF($A1102&gt;$A$2,VLOOKUP($A1102,'Neizmirene obaveze JLS'!$A$11:S$500,S$1,FALSE),0)</f>
        <v>0</v>
      </c>
      <c r="V1102" s="88">
        <f t="shared" si="96"/>
        <v>0</v>
      </c>
      <c r="W1102" s="74"/>
      <c r="X1102" s="74"/>
      <c r="Y1102" s="74"/>
      <c r="Z1102" s="74"/>
      <c r="AA1102" s="74">
        <v>0</v>
      </c>
      <c r="AB1102" s="74">
        <v>0</v>
      </c>
    </row>
    <row r="1103" spans="1:28">
      <c r="A1103" s="89">
        <f>IF(AND(COUNTIF(A$1:A$3,"&gt;0")=1,MAX(A$8:A1102)&lt;A$1),A1102+1,IF(AND(COUNTIF(A$1:A$3,"&gt;0")=2,MAX(A$8:A1102)&lt;A$2),A1102+1,IF(AND(COUNTIF(A$1:A$3,"&gt;0")=3,MAX(A$8:A1102)&lt;A$3),A1102+1,0)))</f>
        <v>0</v>
      </c>
      <c r="B1103" s="89" t="str">
        <f t="shared" si="99"/>
        <v/>
      </c>
      <c r="C1103" s="89" t="str">
        <f t="shared" si="99"/>
        <v/>
      </c>
      <c r="D1103" s="87" t="str">
        <f>IF($A1103=0,"",IF($A1103&lt;=$A$1,+VLOOKUP($A1103,'Rashodi- plan-izvršenje'!$A$8:B$1500,'prenos-P-R-N'!D$1,FALSE),IF($A1103&gt;$A$2,+VLOOKUP($A1103,'Neizmirene obaveze JLS'!$A$11:B$500,'prenos-P-R-N'!D$1,FALSE),"")))</f>
        <v/>
      </c>
      <c r="E1103" s="87" t="str">
        <f>IF($A1103=0,"",IF($A1103&lt;=$A$1,+VLOOKUP($A1103,'Rashodi- plan-izvršenje'!$A$8:C$1500,'prenos-P-R-N'!E$1,FALSE),IF($A1103&gt;$A$2,+VLOOKUP($A1103,'Neizmirene obaveze JLS'!$A$11:C$500,'prenos-P-R-N'!E$1,FALSE),"")))</f>
        <v/>
      </c>
      <c r="F1103" s="87" t="str">
        <f>IF($A1103=0,"",IF($A1103&lt;=$A$1,+VLOOKUP($A1103,'Rashodi- plan-izvršenje'!$A$8:D$1500,'prenos-P-R-N'!F$1,FALSE),IF($A1103&gt;$A$2,+VLOOKUP($A1103,'Neizmirene obaveze JLS'!$A$11:D$500,'prenos-P-R-N'!F$1,FALSE),"")))</f>
        <v/>
      </c>
      <c r="G1103" s="87" t="str">
        <f>IF($A1103=0,"",IF($A1103&lt;=$A$1,+VLOOKUP($A1103,'Rashodi- plan-izvršenje'!$A$8:E$1500,'prenos-P-R-N'!G$1,FALSE),IF($A1103&gt;$A$2,+VLOOKUP($A1103,'Neizmirene obaveze JLS'!$A$11:E$500,'prenos-P-R-N'!G$1,FALSE),"")))</f>
        <v/>
      </c>
      <c r="H1103" s="87" t="str">
        <f>IF($A1103=0,"",IF($A1103&lt;=$A$1,+VLOOKUP($A1103,'Rashodi- plan-izvršenje'!$A$8:F$1500,'prenos-P-R-N'!H$1,FALSE),IF($A1103&gt;$A$2,+VLOOKUP($A1103,'Neizmirene obaveze JLS'!$A$11:F$500,'prenos-P-R-N'!H$1,FALSE),"")))</f>
        <v/>
      </c>
      <c r="I1103" s="87" t="str">
        <f>IF($A1103=0,"",IF($A1103&lt;=$A$1,+VLOOKUP($A1103,'Rashodi- plan-izvršenje'!$A$8:G$1500,'prenos-P-R-N'!I$1,FALSE),IF($A1103&gt;$A$2,+VLOOKUP($A1103,'Neizmirene obaveze JLS'!$A$11:G$500,'prenos-P-R-N'!I$1,FALSE),"")))</f>
        <v/>
      </c>
      <c r="J1103" s="87" t="str">
        <f>IF($A1103=0,"",IF($A1103&lt;=$A$1,+VLOOKUP($A1103,'Rashodi- plan-izvršenje'!$A$8:H$1500,'prenos-P-R-N'!J$1,FALSE),IF($A1103&gt;$A$2,+VLOOKUP($A1103,'Neizmirene obaveze JLS'!$A$11:H$500,'prenos-P-R-N'!J$1,FALSE),"")))</f>
        <v/>
      </c>
      <c r="K1103" s="87" t="str">
        <f>IF($A1103=0,"",IF($A1103&lt;=$A$1,+VLOOKUP($A1103,'Rashodi- plan-izvršenje'!$A$8:I$1500,'prenos-P-R-N'!K$1,FALSE),IF($A1103&gt;$A$2,+VLOOKUP($A1103,'Neizmirene obaveze JLS'!$A$11:I$500,'prenos-P-R-N'!K$1,FALSE),"")))</f>
        <v/>
      </c>
      <c r="L1103" t="str">
        <f>IF(A1103=0,"",IF(A1103&lt;=A$1,+IF(VLOOKUP(A1103,'Rashodi- plan-izvršenje'!A$8:J$1500,M$1,FALSE)&gt;0,"Програмска активност","Пројекат"),IF(A1103&gt;A$2,+IF(VLOOKUP(A1103,'Neizmirene obaveze JLS'!A$8:J$2008,M$1,FALSE)&gt;0,"Програмска активност","Пројекат"),"")))</f>
        <v/>
      </c>
      <c r="M1103" s="87" t="str">
        <f>IF(A1103=0,"",IF($A1103&lt;=$A$1,+IF(VLOOKUP($A1103,'Rashodi- plan-izvršenje'!$A$8:$M$1500,10,FALSE)&gt;0,VLOOKUP($A1103,'Rashodi- plan-izvršenje'!$A$8:$M$1500,10,FALSE),VLOOKUP($A1103,'Rashodi- plan-izvršenje'!$A$8:$M$1500,12,FALSE)),+IF($A1103&gt;$A$2,IF(VLOOKUP($A1103,'Neizmirene obaveze JLS'!$A$8:$M$1500,10,FALSE)&gt;0,VLOOKUP($A1103,'Neizmirene obaveze JLS'!$A$11:$M$1500,10,FALSE),VLOOKUP($A1103,'Neizmirene obaveze JLS'!$A$11:$M$1500,12,FALSE)),0)))</f>
        <v/>
      </c>
      <c r="N1103" s="87" t="str">
        <f>IF(A1103=0,"",IF($A1103&lt;=$A$1,+IF(VLOOKUP(A1103,'Rashodi- plan-izvršenje'!$A$8:$M$1500,10,FALSE)&gt;0,VLOOKUP(A1103,'Rashodi- plan-izvršenje'!$A$8:$M$1500,11,FALSE),VLOOKUP(A1103,'Rashodi- plan-izvršenje'!$A$8:$M$1500,13,FALSE)),+IF($A1103&gt;$A$2,IF(VLOOKUP($A1103,'Neizmirene obaveze JLS'!$A$8:$M$1500,10,FALSE)&gt;0,VLOOKUP($A1103,'Neizmirene obaveze JLS'!$A$11:$M$1500,11,FALSE),VLOOKUP($A1103,'Neizmirene obaveze JLS'!$A$11:$M$1500,13,FALSE)),0)))</f>
        <v/>
      </c>
      <c r="O1103" s="87" t="str">
        <f>IF(A1103=0,"",IF($A1103&lt;=$A$1,VALUE(+VLOOKUP($A1103,'Rashodi- plan-izvršenje'!$A$8:N$1500,'prenos-P-R-N'!O$1,FALSE)),IF($A1103&lt;=A$2,VALUE(VLOOKUP($A1103,'Prihodi- plan-izvršenje'!$A$8:$H$500,6,FALSE)),VALUE(VLOOKUP($A1103,'Neizmirene obaveze JLS'!$A$8:$N$500,O$1,FALSE)))))</f>
        <v/>
      </c>
      <c r="P1103" s="87" t="str">
        <f>IF(A1103=0,"",IF(A1103=0,0,IF(A1103&gt;A$2,'šifarnik K-izvor'!G$3,+IF(Q1103&lt;700,+'šifarnik K-izvor'!G$2,'šifarnik K-izvor'!G$1))))</f>
        <v/>
      </c>
      <c r="Q1103" s="87">
        <f>IF($A1103&lt;=$A$1,VALUE(+VLOOKUP($A1103,'Rashodi- plan-izvršenje'!$A$8:O$1500,'prenos-P-R-N'!Q$1,FALSE)),IF($A1103&lt;=$A$2,VLOOKUP($A1103,'Prihodi- plan-izvršenje'!$A$4:$H$500,4,FALSE),IF($A1103&lt;=$A$3,VLOOKUP(A1103,'Neizmirene obaveze JLS'!$A$11:O$500,Q$1,FALSE),"")))</f>
        <v>0</v>
      </c>
      <c r="R1103" s="88">
        <f>IF($A1103&lt;=$A$1,VALUE(+VLOOKUP($A1103,'Rashodi- plan-izvršenje'!$A$8:P$1500,'prenos-P-R-N'!R$1,FALSE)),IF($A1103&lt;=$A$2,VLOOKUP($A1103,'Prihodi- plan-izvršenje'!$A$4:$H$500,7,FALSE),""))</f>
        <v>0</v>
      </c>
      <c r="S1103" s="88">
        <f>IF(A1103=0,0,IF($A1103&lt;=$A$1,VALUE(+VLOOKUP($A1103,'Rashodi- plan-izvršenje'!$A$8:Q$1500,'prenos-P-R-N'!S$1,FALSE)),IF($A1103&lt;=$A$2,VLOOKUP($A1103,'Prihodi- plan-izvršenje'!$A$4:$H$500,8,FALSE),0)))</f>
        <v>0</v>
      </c>
      <c r="T1103" s="88" t="str">
        <f>IF($A1103&gt;$A$2,VLOOKUP($A1103,'Neizmirene obaveze JLS'!$A$11:R$500,R$1,FALSE),"")</f>
        <v/>
      </c>
      <c r="U1103" s="88">
        <f>IF($A1103&gt;$A$2,VLOOKUP($A1103,'Neizmirene obaveze JLS'!$A$11:S$500,S$1,FALSE),0)</f>
        <v>0</v>
      </c>
      <c r="V1103" s="88">
        <f t="shared" si="96"/>
        <v>0</v>
      </c>
      <c r="W1103" s="74"/>
      <c r="X1103" s="74"/>
      <c r="Y1103" s="74"/>
      <c r="Z1103" s="74"/>
      <c r="AA1103" s="74">
        <v>0</v>
      </c>
      <c r="AB1103" s="74">
        <v>0</v>
      </c>
    </row>
    <row r="1104" spans="1:28">
      <c r="A1104" s="89">
        <f>IF(AND(COUNTIF(A$1:A$3,"&gt;0")=1,MAX(A$8:A1103)&lt;A$1),A1103+1,IF(AND(COUNTIF(A$1:A$3,"&gt;0")=2,MAX(A$8:A1103)&lt;A$2),A1103+1,IF(AND(COUNTIF(A$1:A$3,"&gt;0")=3,MAX(A$8:A1103)&lt;A$3),A1103+1,0)))</f>
        <v>0</v>
      </c>
      <c r="B1104" s="89" t="str">
        <f t="shared" si="99"/>
        <v/>
      </c>
      <c r="C1104" s="89" t="str">
        <f t="shared" si="99"/>
        <v/>
      </c>
      <c r="D1104" s="87" t="str">
        <f>IF($A1104=0,"",IF($A1104&lt;=$A$1,+VLOOKUP($A1104,'Rashodi- plan-izvršenje'!$A$8:B$1500,'prenos-P-R-N'!D$1,FALSE),IF($A1104&gt;$A$2,+VLOOKUP($A1104,'Neizmirene obaveze JLS'!$A$11:B$500,'prenos-P-R-N'!D$1,FALSE),"")))</f>
        <v/>
      </c>
      <c r="E1104" s="87" t="str">
        <f>IF($A1104=0,"",IF($A1104&lt;=$A$1,+VLOOKUP($A1104,'Rashodi- plan-izvršenje'!$A$8:C$1500,'prenos-P-R-N'!E$1,FALSE),IF($A1104&gt;$A$2,+VLOOKUP($A1104,'Neizmirene obaveze JLS'!$A$11:C$500,'prenos-P-R-N'!E$1,FALSE),"")))</f>
        <v/>
      </c>
      <c r="F1104" s="87" t="str">
        <f>IF($A1104=0,"",IF($A1104&lt;=$A$1,+VLOOKUP($A1104,'Rashodi- plan-izvršenje'!$A$8:D$1500,'prenos-P-R-N'!F$1,FALSE),IF($A1104&gt;$A$2,+VLOOKUP($A1104,'Neizmirene obaveze JLS'!$A$11:D$500,'prenos-P-R-N'!F$1,FALSE),"")))</f>
        <v/>
      </c>
      <c r="G1104" s="87" t="str">
        <f>IF($A1104=0,"",IF($A1104&lt;=$A$1,+VLOOKUP($A1104,'Rashodi- plan-izvršenje'!$A$8:E$1500,'prenos-P-R-N'!G$1,FALSE),IF($A1104&gt;$A$2,+VLOOKUP($A1104,'Neizmirene obaveze JLS'!$A$11:E$500,'prenos-P-R-N'!G$1,FALSE),"")))</f>
        <v/>
      </c>
      <c r="H1104" s="87" t="str">
        <f>IF($A1104=0,"",IF($A1104&lt;=$A$1,+VLOOKUP($A1104,'Rashodi- plan-izvršenje'!$A$8:F$1500,'prenos-P-R-N'!H$1,FALSE),IF($A1104&gt;$A$2,+VLOOKUP($A1104,'Neizmirene obaveze JLS'!$A$11:F$500,'prenos-P-R-N'!H$1,FALSE),"")))</f>
        <v/>
      </c>
      <c r="I1104" s="87" t="str">
        <f>IF($A1104=0,"",IF($A1104&lt;=$A$1,+VLOOKUP($A1104,'Rashodi- plan-izvršenje'!$A$8:G$1500,'prenos-P-R-N'!I$1,FALSE),IF($A1104&gt;$A$2,+VLOOKUP($A1104,'Neizmirene obaveze JLS'!$A$11:G$500,'prenos-P-R-N'!I$1,FALSE),"")))</f>
        <v/>
      </c>
      <c r="J1104" s="87" t="str">
        <f>IF($A1104=0,"",IF($A1104&lt;=$A$1,+VLOOKUP($A1104,'Rashodi- plan-izvršenje'!$A$8:H$1500,'prenos-P-R-N'!J$1,FALSE),IF($A1104&gt;$A$2,+VLOOKUP($A1104,'Neizmirene obaveze JLS'!$A$11:H$500,'prenos-P-R-N'!J$1,FALSE),"")))</f>
        <v/>
      </c>
      <c r="K1104" s="87" t="str">
        <f>IF($A1104=0,"",IF($A1104&lt;=$A$1,+VLOOKUP($A1104,'Rashodi- plan-izvršenje'!$A$8:I$1500,'prenos-P-R-N'!K$1,FALSE),IF($A1104&gt;$A$2,+VLOOKUP($A1104,'Neizmirene obaveze JLS'!$A$11:I$500,'prenos-P-R-N'!K$1,FALSE),"")))</f>
        <v/>
      </c>
      <c r="L1104" t="str">
        <f>IF(A1104=0,"",IF(A1104&lt;=A$1,+IF(VLOOKUP(A1104,'Rashodi- plan-izvršenje'!A$8:J$1500,M$1,FALSE)&gt;0,"Програмска активност","Пројекат"),IF(A1104&gt;A$2,+IF(VLOOKUP(A1104,'Neizmirene obaveze JLS'!A$8:J$2008,M$1,FALSE)&gt;0,"Програмска активност","Пројекат"),"")))</f>
        <v/>
      </c>
      <c r="M1104" s="87" t="str">
        <f>IF(A1104=0,"",IF($A1104&lt;=$A$1,+IF(VLOOKUP($A1104,'Rashodi- plan-izvršenje'!$A$8:$M$1500,10,FALSE)&gt;0,VLOOKUP($A1104,'Rashodi- plan-izvršenje'!$A$8:$M$1500,10,FALSE),VLOOKUP($A1104,'Rashodi- plan-izvršenje'!$A$8:$M$1500,12,FALSE)),+IF($A1104&gt;$A$2,IF(VLOOKUP($A1104,'Neizmirene obaveze JLS'!$A$8:$M$1500,10,FALSE)&gt;0,VLOOKUP($A1104,'Neizmirene obaveze JLS'!$A$11:$M$1500,10,FALSE),VLOOKUP($A1104,'Neizmirene obaveze JLS'!$A$11:$M$1500,12,FALSE)),0)))</f>
        <v/>
      </c>
      <c r="N1104" s="87" t="str">
        <f>IF(A1104=0,"",IF($A1104&lt;=$A$1,+IF(VLOOKUP(A1104,'Rashodi- plan-izvršenje'!$A$8:$M$1500,10,FALSE)&gt;0,VLOOKUP(A1104,'Rashodi- plan-izvršenje'!$A$8:$M$1500,11,FALSE),VLOOKUP(A1104,'Rashodi- plan-izvršenje'!$A$8:$M$1500,13,FALSE)),+IF($A1104&gt;$A$2,IF(VLOOKUP($A1104,'Neizmirene obaveze JLS'!$A$8:$M$1500,10,FALSE)&gt;0,VLOOKUP($A1104,'Neizmirene obaveze JLS'!$A$11:$M$1500,11,FALSE),VLOOKUP($A1104,'Neizmirene obaveze JLS'!$A$11:$M$1500,13,FALSE)),0)))</f>
        <v/>
      </c>
      <c r="O1104" s="87" t="str">
        <f>IF(A1104=0,"",IF($A1104&lt;=$A$1,VALUE(+VLOOKUP($A1104,'Rashodi- plan-izvršenje'!$A$8:N$1500,'prenos-P-R-N'!O$1,FALSE)),IF($A1104&lt;=A$2,VALUE(VLOOKUP($A1104,'Prihodi- plan-izvršenje'!$A$8:$H$500,6,FALSE)),VALUE(VLOOKUP($A1104,'Neizmirene obaveze JLS'!$A$8:$N$500,O$1,FALSE)))))</f>
        <v/>
      </c>
      <c r="P1104" s="87" t="str">
        <f>IF(A1104=0,"",IF(A1104=0,0,IF(A1104&gt;A$2,'šifarnik K-izvor'!G$3,+IF(Q1104&lt;700,+'šifarnik K-izvor'!G$2,'šifarnik K-izvor'!G$1))))</f>
        <v/>
      </c>
      <c r="Q1104" s="87">
        <f>IF($A1104&lt;=$A$1,VALUE(+VLOOKUP($A1104,'Rashodi- plan-izvršenje'!$A$8:O$1500,'prenos-P-R-N'!Q$1,FALSE)),IF($A1104&lt;=$A$2,VLOOKUP($A1104,'Prihodi- plan-izvršenje'!$A$4:$H$500,4,FALSE),IF($A1104&lt;=$A$3,VLOOKUP(A1104,'Neizmirene obaveze JLS'!$A$11:O$500,Q$1,FALSE),"")))</f>
        <v>0</v>
      </c>
      <c r="R1104" s="88">
        <f>IF($A1104&lt;=$A$1,VALUE(+VLOOKUP($A1104,'Rashodi- plan-izvršenje'!$A$8:P$1500,'prenos-P-R-N'!R$1,FALSE)),IF($A1104&lt;=$A$2,VLOOKUP($A1104,'Prihodi- plan-izvršenje'!$A$4:$H$500,7,FALSE),""))</f>
        <v>0</v>
      </c>
      <c r="S1104" s="88">
        <f>IF(A1104=0,0,IF($A1104&lt;=$A$1,VALUE(+VLOOKUP($A1104,'Rashodi- plan-izvršenje'!$A$8:Q$1500,'prenos-P-R-N'!S$1,FALSE)),IF($A1104&lt;=$A$2,VLOOKUP($A1104,'Prihodi- plan-izvršenje'!$A$4:$H$500,8,FALSE),0)))</f>
        <v>0</v>
      </c>
      <c r="T1104" s="88" t="str">
        <f>IF($A1104&gt;$A$2,VLOOKUP($A1104,'Neizmirene obaveze JLS'!$A$11:R$500,R$1,FALSE),"")</f>
        <v/>
      </c>
      <c r="U1104" s="88">
        <f>IF($A1104&gt;$A$2,VLOOKUP($A1104,'Neizmirene obaveze JLS'!$A$11:S$500,S$1,FALSE),0)</f>
        <v>0</v>
      </c>
      <c r="V1104" s="88">
        <f t="shared" si="96"/>
        <v>0</v>
      </c>
      <c r="W1104" s="74"/>
      <c r="X1104" s="74"/>
      <c r="Y1104" s="74"/>
      <c r="Z1104" s="74"/>
      <c r="AA1104" s="74">
        <v>0</v>
      </c>
      <c r="AB1104" s="74">
        <v>0</v>
      </c>
    </row>
    <row r="1105" spans="1:28">
      <c r="A1105" s="89">
        <f>IF(AND(COUNTIF(A$1:A$3,"&gt;0")=1,MAX(A$8:A1104)&lt;A$1),A1104+1,IF(AND(COUNTIF(A$1:A$3,"&gt;0")=2,MAX(A$8:A1104)&lt;A$2),A1104+1,IF(AND(COUNTIF(A$1:A$3,"&gt;0")=3,MAX(A$8:A1104)&lt;A$3),A1104+1,0)))</f>
        <v>0</v>
      </c>
      <c r="B1105" s="89" t="str">
        <f t="shared" si="99"/>
        <v/>
      </c>
      <c r="C1105" s="89" t="str">
        <f t="shared" si="99"/>
        <v/>
      </c>
      <c r="D1105" s="87" t="str">
        <f>IF($A1105=0,"",IF($A1105&lt;=$A$1,+VLOOKUP($A1105,'Rashodi- plan-izvršenje'!$A$8:B$1500,'prenos-P-R-N'!D$1,FALSE),IF($A1105&gt;$A$2,+VLOOKUP($A1105,'Neizmirene obaveze JLS'!$A$11:B$500,'prenos-P-R-N'!D$1,FALSE),"")))</f>
        <v/>
      </c>
      <c r="E1105" s="87" t="str">
        <f>IF($A1105=0,"",IF($A1105&lt;=$A$1,+VLOOKUP($A1105,'Rashodi- plan-izvršenje'!$A$8:C$1500,'prenos-P-R-N'!E$1,FALSE),IF($A1105&gt;$A$2,+VLOOKUP($A1105,'Neizmirene obaveze JLS'!$A$11:C$500,'prenos-P-R-N'!E$1,FALSE),"")))</f>
        <v/>
      </c>
      <c r="F1105" s="87" t="str">
        <f>IF($A1105=0,"",IF($A1105&lt;=$A$1,+VLOOKUP($A1105,'Rashodi- plan-izvršenje'!$A$8:D$1500,'prenos-P-R-N'!F$1,FALSE),IF($A1105&gt;$A$2,+VLOOKUP($A1105,'Neizmirene obaveze JLS'!$A$11:D$500,'prenos-P-R-N'!F$1,FALSE),"")))</f>
        <v/>
      </c>
      <c r="G1105" s="87" t="str">
        <f>IF($A1105=0,"",IF($A1105&lt;=$A$1,+VLOOKUP($A1105,'Rashodi- plan-izvršenje'!$A$8:E$1500,'prenos-P-R-N'!G$1,FALSE),IF($A1105&gt;$A$2,+VLOOKUP($A1105,'Neizmirene obaveze JLS'!$A$11:E$500,'prenos-P-R-N'!G$1,FALSE),"")))</f>
        <v/>
      </c>
      <c r="H1105" s="87" t="str">
        <f>IF($A1105=0,"",IF($A1105&lt;=$A$1,+VLOOKUP($A1105,'Rashodi- plan-izvršenje'!$A$8:F$1500,'prenos-P-R-N'!H$1,FALSE),IF($A1105&gt;$A$2,+VLOOKUP($A1105,'Neizmirene obaveze JLS'!$A$11:F$500,'prenos-P-R-N'!H$1,FALSE),"")))</f>
        <v/>
      </c>
      <c r="I1105" s="87" t="str">
        <f>IF($A1105=0,"",IF($A1105&lt;=$A$1,+VLOOKUP($A1105,'Rashodi- plan-izvršenje'!$A$8:G$1500,'prenos-P-R-N'!I$1,FALSE),IF($A1105&gt;$A$2,+VLOOKUP($A1105,'Neizmirene obaveze JLS'!$A$11:G$500,'prenos-P-R-N'!I$1,FALSE),"")))</f>
        <v/>
      </c>
      <c r="J1105" s="87" t="str">
        <f>IF($A1105=0,"",IF($A1105&lt;=$A$1,+VLOOKUP($A1105,'Rashodi- plan-izvršenje'!$A$8:H$1500,'prenos-P-R-N'!J$1,FALSE),IF($A1105&gt;$A$2,+VLOOKUP($A1105,'Neizmirene obaveze JLS'!$A$11:H$500,'prenos-P-R-N'!J$1,FALSE),"")))</f>
        <v/>
      </c>
      <c r="K1105" s="87" t="str">
        <f>IF($A1105=0,"",IF($A1105&lt;=$A$1,+VLOOKUP($A1105,'Rashodi- plan-izvršenje'!$A$8:I$1500,'prenos-P-R-N'!K$1,FALSE),IF($A1105&gt;$A$2,+VLOOKUP($A1105,'Neizmirene obaveze JLS'!$A$11:I$500,'prenos-P-R-N'!K$1,FALSE),"")))</f>
        <v/>
      </c>
      <c r="L1105" t="str">
        <f>IF(A1105=0,"",IF(A1105&lt;=A$1,+IF(VLOOKUP(A1105,'Rashodi- plan-izvršenje'!A$8:J$1500,M$1,FALSE)&gt;0,"Програмска активност","Пројекат"),IF(A1105&gt;A$2,+IF(VLOOKUP(A1105,'Neizmirene obaveze JLS'!A$8:J$2008,M$1,FALSE)&gt;0,"Програмска активност","Пројекат"),"")))</f>
        <v/>
      </c>
      <c r="M1105" s="87" t="str">
        <f>IF(A1105=0,"",IF($A1105&lt;=$A$1,+IF(VLOOKUP($A1105,'Rashodi- plan-izvršenje'!$A$8:$M$1500,10,FALSE)&gt;0,VLOOKUP($A1105,'Rashodi- plan-izvršenje'!$A$8:$M$1500,10,FALSE),VLOOKUP($A1105,'Rashodi- plan-izvršenje'!$A$8:$M$1500,12,FALSE)),+IF($A1105&gt;$A$2,IF(VLOOKUP($A1105,'Neizmirene obaveze JLS'!$A$8:$M$1500,10,FALSE)&gt;0,VLOOKUP($A1105,'Neizmirene obaveze JLS'!$A$11:$M$1500,10,FALSE),VLOOKUP($A1105,'Neizmirene obaveze JLS'!$A$11:$M$1500,12,FALSE)),0)))</f>
        <v/>
      </c>
      <c r="N1105" s="87" t="str">
        <f>IF(A1105=0,"",IF($A1105&lt;=$A$1,+IF(VLOOKUP(A1105,'Rashodi- plan-izvršenje'!$A$8:$M$1500,10,FALSE)&gt;0,VLOOKUP(A1105,'Rashodi- plan-izvršenje'!$A$8:$M$1500,11,FALSE),VLOOKUP(A1105,'Rashodi- plan-izvršenje'!$A$8:$M$1500,13,FALSE)),+IF($A1105&gt;$A$2,IF(VLOOKUP($A1105,'Neizmirene obaveze JLS'!$A$8:$M$1500,10,FALSE)&gt;0,VLOOKUP($A1105,'Neizmirene obaveze JLS'!$A$11:$M$1500,11,FALSE),VLOOKUP($A1105,'Neizmirene obaveze JLS'!$A$11:$M$1500,13,FALSE)),0)))</f>
        <v/>
      </c>
      <c r="O1105" s="87" t="str">
        <f>IF(A1105=0,"",IF($A1105&lt;=$A$1,VALUE(+VLOOKUP($A1105,'Rashodi- plan-izvršenje'!$A$8:N$1500,'prenos-P-R-N'!O$1,FALSE)),IF($A1105&lt;=A$2,VALUE(VLOOKUP($A1105,'Prihodi- plan-izvršenje'!$A$8:$H$500,6,FALSE)),VALUE(VLOOKUP($A1105,'Neizmirene obaveze JLS'!$A$8:$N$500,O$1,FALSE)))))</f>
        <v/>
      </c>
      <c r="P1105" s="87" t="str">
        <f>IF(A1105=0,"",IF(A1105=0,0,IF(A1105&gt;A$2,'šifarnik K-izvor'!G$3,+IF(Q1105&lt;700,+'šifarnik K-izvor'!G$2,'šifarnik K-izvor'!G$1))))</f>
        <v/>
      </c>
      <c r="Q1105" s="87">
        <f>IF($A1105&lt;=$A$1,VALUE(+VLOOKUP($A1105,'Rashodi- plan-izvršenje'!$A$8:O$1500,'prenos-P-R-N'!Q$1,FALSE)),IF($A1105&lt;=$A$2,VLOOKUP($A1105,'Prihodi- plan-izvršenje'!$A$4:$H$500,4,FALSE),IF($A1105&lt;=$A$3,VLOOKUP(A1105,'Neizmirene obaveze JLS'!$A$11:O$500,Q$1,FALSE),"")))</f>
        <v>0</v>
      </c>
      <c r="R1105" s="88">
        <f>IF($A1105&lt;=$A$1,VALUE(+VLOOKUP($A1105,'Rashodi- plan-izvršenje'!$A$8:P$1500,'prenos-P-R-N'!R$1,FALSE)),IF($A1105&lt;=$A$2,VLOOKUP($A1105,'Prihodi- plan-izvršenje'!$A$4:$H$500,7,FALSE),""))</f>
        <v>0</v>
      </c>
      <c r="S1105" s="88">
        <f>IF(A1105=0,0,IF($A1105&lt;=$A$1,VALUE(+VLOOKUP($A1105,'Rashodi- plan-izvršenje'!$A$8:Q$1500,'prenos-P-R-N'!S$1,FALSE)),IF($A1105&lt;=$A$2,VLOOKUP($A1105,'Prihodi- plan-izvršenje'!$A$4:$H$500,8,FALSE),0)))</f>
        <v>0</v>
      </c>
      <c r="T1105" s="88" t="str">
        <f>IF($A1105&gt;$A$2,VLOOKUP($A1105,'Neizmirene obaveze JLS'!$A$11:R$500,R$1,FALSE),"")</f>
        <v/>
      </c>
      <c r="U1105" s="88">
        <f>IF($A1105&gt;$A$2,VLOOKUP($A1105,'Neizmirene obaveze JLS'!$A$11:S$500,S$1,FALSE),0)</f>
        <v>0</v>
      </c>
      <c r="V1105" s="88">
        <f t="shared" si="96"/>
        <v>0</v>
      </c>
      <c r="W1105" s="74"/>
      <c r="X1105" s="74"/>
      <c r="Y1105" s="74"/>
      <c r="Z1105" s="74"/>
      <c r="AA1105" s="74">
        <v>0</v>
      </c>
      <c r="AB1105" s="74">
        <v>0</v>
      </c>
    </row>
    <row r="1106" spans="1:28">
      <c r="A1106" s="89">
        <f>IF(AND(COUNTIF(A$1:A$3,"&gt;0")=1,MAX(A$8:A1105)&lt;A$1),A1105+1,IF(AND(COUNTIF(A$1:A$3,"&gt;0")=2,MAX(A$8:A1105)&lt;A$2),A1105+1,IF(AND(COUNTIF(A$1:A$3,"&gt;0")=3,MAX(A$8:A1105)&lt;A$3),A1105+1,0)))</f>
        <v>0</v>
      </c>
      <c r="B1106" s="89" t="str">
        <f t="shared" si="99"/>
        <v/>
      </c>
      <c r="C1106" s="89" t="str">
        <f t="shared" si="99"/>
        <v/>
      </c>
      <c r="D1106" s="87" t="str">
        <f>IF($A1106=0,"",IF($A1106&lt;=$A$1,+VLOOKUP($A1106,'Rashodi- plan-izvršenje'!$A$8:B$1500,'prenos-P-R-N'!D$1,FALSE),IF($A1106&gt;$A$2,+VLOOKUP($A1106,'Neizmirene obaveze JLS'!$A$11:B$500,'prenos-P-R-N'!D$1,FALSE),"")))</f>
        <v/>
      </c>
      <c r="E1106" s="87" t="str">
        <f>IF($A1106=0,"",IF($A1106&lt;=$A$1,+VLOOKUP($A1106,'Rashodi- plan-izvršenje'!$A$8:C$1500,'prenos-P-R-N'!E$1,FALSE),IF($A1106&gt;$A$2,+VLOOKUP($A1106,'Neizmirene obaveze JLS'!$A$11:C$500,'prenos-P-R-N'!E$1,FALSE),"")))</f>
        <v/>
      </c>
      <c r="F1106" s="87" t="str">
        <f>IF($A1106=0,"",IF($A1106&lt;=$A$1,+VLOOKUP($A1106,'Rashodi- plan-izvršenje'!$A$8:D$1500,'prenos-P-R-N'!F$1,FALSE),IF($A1106&gt;$A$2,+VLOOKUP($A1106,'Neizmirene obaveze JLS'!$A$11:D$500,'prenos-P-R-N'!F$1,FALSE),"")))</f>
        <v/>
      </c>
      <c r="G1106" s="87" t="str">
        <f>IF($A1106=0,"",IF($A1106&lt;=$A$1,+VLOOKUP($A1106,'Rashodi- plan-izvršenje'!$A$8:E$1500,'prenos-P-R-N'!G$1,FALSE),IF($A1106&gt;$A$2,+VLOOKUP($A1106,'Neizmirene obaveze JLS'!$A$11:E$500,'prenos-P-R-N'!G$1,FALSE),"")))</f>
        <v/>
      </c>
      <c r="H1106" s="87" t="str">
        <f>IF($A1106=0,"",IF($A1106&lt;=$A$1,+VLOOKUP($A1106,'Rashodi- plan-izvršenje'!$A$8:F$1500,'prenos-P-R-N'!H$1,FALSE),IF($A1106&gt;$A$2,+VLOOKUP($A1106,'Neizmirene obaveze JLS'!$A$11:F$500,'prenos-P-R-N'!H$1,FALSE),"")))</f>
        <v/>
      </c>
      <c r="I1106" s="87" t="str">
        <f>IF($A1106=0,"",IF($A1106&lt;=$A$1,+VLOOKUP($A1106,'Rashodi- plan-izvršenje'!$A$8:G$1500,'prenos-P-R-N'!I$1,FALSE),IF($A1106&gt;$A$2,+VLOOKUP($A1106,'Neizmirene obaveze JLS'!$A$11:G$500,'prenos-P-R-N'!I$1,FALSE),"")))</f>
        <v/>
      </c>
      <c r="J1106" s="87" t="str">
        <f>IF($A1106=0,"",IF($A1106&lt;=$A$1,+VLOOKUP($A1106,'Rashodi- plan-izvršenje'!$A$8:H$1500,'prenos-P-R-N'!J$1,FALSE),IF($A1106&gt;$A$2,+VLOOKUP($A1106,'Neizmirene obaveze JLS'!$A$11:H$500,'prenos-P-R-N'!J$1,FALSE),"")))</f>
        <v/>
      </c>
      <c r="K1106" s="87" t="str">
        <f>IF($A1106=0,"",IF($A1106&lt;=$A$1,+VLOOKUP($A1106,'Rashodi- plan-izvršenje'!$A$8:I$1500,'prenos-P-R-N'!K$1,FALSE),IF($A1106&gt;$A$2,+VLOOKUP($A1106,'Neizmirene obaveze JLS'!$A$11:I$500,'prenos-P-R-N'!K$1,FALSE),"")))</f>
        <v/>
      </c>
      <c r="L1106" t="str">
        <f>IF(A1106=0,"",IF(A1106&lt;=A$1,+IF(VLOOKUP(A1106,'Rashodi- plan-izvršenje'!A$8:J$1500,M$1,FALSE)&gt;0,"Програмска активност","Пројекат"),IF(A1106&gt;A$2,+IF(VLOOKUP(A1106,'Neizmirene obaveze JLS'!A$8:J$2008,M$1,FALSE)&gt;0,"Програмска активност","Пројекат"),"")))</f>
        <v/>
      </c>
      <c r="M1106" s="87" t="str">
        <f>IF(A1106=0,"",IF($A1106&lt;=$A$1,+IF(VLOOKUP($A1106,'Rashodi- plan-izvršenje'!$A$8:$M$1500,10,FALSE)&gt;0,VLOOKUP($A1106,'Rashodi- plan-izvršenje'!$A$8:$M$1500,10,FALSE),VLOOKUP($A1106,'Rashodi- plan-izvršenje'!$A$8:$M$1500,12,FALSE)),+IF($A1106&gt;$A$2,IF(VLOOKUP($A1106,'Neizmirene obaveze JLS'!$A$8:$M$1500,10,FALSE)&gt;0,VLOOKUP($A1106,'Neizmirene obaveze JLS'!$A$11:$M$1500,10,FALSE),VLOOKUP($A1106,'Neizmirene obaveze JLS'!$A$11:$M$1500,12,FALSE)),0)))</f>
        <v/>
      </c>
      <c r="N1106" s="87" t="str">
        <f>IF(A1106=0,"",IF($A1106&lt;=$A$1,+IF(VLOOKUP(A1106,'Rashodi- plan-izvršenje'!$A$8:$M$1500,10,FALSE)&gt;0,VLOOKUP(A1106,'Rashodi- plan-izvršenje'!$A$8:$M$1500,11,FALSE),VLOOKUP(A1106,'Rashodi- plan-izvršenje'!$A$8:$M$1500,13,FALSE)),+IF($A1106&gt;$A$2,IF(VLOOKUP($A1106,'Neizmirene obaveze JLS'!$A$8:$M$1500,10,FALSE)&gt;0,VLOOKUP($A1106,'Neizmirene obaveze JLS'!$A$11:$M$1500,11,FALSE),VLOOKUP($A1106,'Neizmirene obaveze JLS'!$A$11:$M$1500,13,FALSE)),0)))</f>
        <v/>
      </c>
      <c r="O1106" s="87" t="str">
        <f>IF(A1106=0,"",IF($A1106&lt;=$A$1,VALUE(+VLOOKUP($A1106,'Rashodi- plan-izvršenje'!$A$8:N$1500,'prenos-P-R-N'!O$1,FALSE)),IF($A1106&lt;=A$2,VALUE(VLOOKUP($A1106,'Prihodi- plan-izvršenje'!$A$8:$H$500,6,FALSE)),VALUE(VLOOKUP($A1106,'Neizmirene obaveze JLS'!$A$8:$N$500,O$1,FALSE)))))</f>
        <v/>
      </c>
      <c r="P1106" s="87" t="str">
        <f>IF(A1106=0,"",IF(A1106=0,0,IF(A1106&gt;A$2,'šifarnik K-izvor'!G$3,+IF(Q1106&lt;700,+'šifarnik K-izvor'!G$2,'šifarnik K-izvor'!G$1))))</f>
        <v/>
      </c>
      <c r="Q1106" s="87">
        <f>IF($A1106&lt;=$A$1,VALUE(+VLOOKUP($A1106,'Rashodi- plan-izvršenje'!$A$8:O$1500,'prenos-P-R-N'!Q$1,FALSE)),IF($A1106&lt;=$A$2,VLOOKUP($A1106,'Prihodi- plan-izvršenje'!$A$4:$H$500,4,FALSE),IF($A1106&lt;=$A$3,VLOOKUP(A1106,'Neizmirene obaveze JLS'!$A$11:O$500,Q$1,FALSE),"")))</f>
        <v>0</v>
      </c>
      <c r="R1106" s="88">
        <f>IF($A1106&lt;=$A$1,VALUE(+VLOOKUP($A1106,'Rashodi- plan-izvršenje'!$A$8:P$1500,'prenos-P-R-N'!R$1,FALSE)),IF($A1106&lt;=$A$2,VLOOKUP($A1106,'Prihodi- plan-izvršenje'!$A$4:$H$500,7,FALSE),""))</f>
        <v>0</v>
      </c>
      <c r="S1106" s="88">
        <f>IF(A1106=0,0,IF($A1106&lt;=$A$1,VALUE(+VLOOKUP($A1106,'Rashodi- plan-izvršenje'!$A$8:Q$1500,'prenos-P-R-N'!S$1,FALSE)),IF($A1106&lt;=$A$2,VLOOKUP($A1106,'Prihodi- plan-izvršenje'!$A$4:$H$500,8,FALSE),0)))</f>
        <v>0</v>
      </c>
      <c r="T1106" s="88" t="str">
        <f>IF($A1106&gt;$A$2,VLOOKUP($A1106,'Neizmirene obaveze JLS'!$A$11:R$500,R$1,FALSE),"")</f>
        <v/>
      </c>
      <c r="U1106" s="88">
        <f>IF($A1106&gt;$A$2,VLOOKUP($A1106,'Neizmirene obaveze JLS'!$A$11:S$500,S$1,FALSE),0)</f>
        <v>0</v>
      </c>
      <c r="V1106" s="88">
        <f t="shared" si="96"/>
        <v>0</v>
      </c>
      <c r="W1106" s="74"/>
      <c r="X1106" s="74"/>
      <c r="Y1106" s="74"/>
      <c r="Z1106" s="74"/>
      <c r="AA1106" s="74">
        <v>0</v>
      </c>
      <c r="AB1106" s="74">
        <v>0</v>
      </c>
    </row>
    <row r="1107" spans="1:28">
      <c r="A1107" s="89">
        <f>IF(AND(COUNTIF(A$1:A$3,"&gt;0")=1,MAX(A$8:A1106)&lt;A$1),A1106+1,IF(AND(COUNTIF(A$1:A$3,"&gt;0")=2,MAX(A$8:A1106)&lt;A$2),A1106+1,IF(AND(COUNTIF(A$1:A$3,"&gt;0")=3,MAX(A$8:A1106)&lt;A$3),A1106+1,0)))</f>
        <v>0</v>
      </c>
      <c r="B1107" s="89" t="str">
        <f t="shared" si="99"/>
        <v/>
      </c>
      <c r="C1107" s="89" t="str">
        <f t="shared" si="99"/>
        <v/>
      </c>
      <c r="D1107" s="87" t="str">
        <f>IF($A1107=0,"",IF($A1107&lt;=$A$1,+VLOOKUP($A1107,'Rashodi- plan-izvršenje'!$A$8:B$1500,'prenos-P-R-N'!D$1,FALSE),IF($A1107&gt;$A$2,+VLOOKUP($A1107,'Neizmirene obaveze JLS'!$A$11:B$500,'prenos-P-R-N'!D$1,FALSE),"")))</f>
        <v/>
      </c>
      <c r="E1107" s="87" t="str">
        <f>IF($A1107=0,"",IF($A1107&lt;=$A$1,+VLOOKUP($A1107,'Rashodi- plan-izvršenje'!$A$8:C$1500,'prenos-P-R-N'!E$1,FALSE),IF($A1107&gt;$A$2,+VLOOKUP($A1107,'Neizmirene obaveze JLS'!$A$11:C$500,'prenos-P-R-N'!E$1,FALSE),"")))</f>
        <v/>
      </c>
      <c r="F1107" s="87" t="str">
        <f>IF($A1107=0,"",IF($A1107&lt;=$A$1,+VLOOKUP($A1107,'Rashodi- plan-izvršenje'!$A$8:D$1500,'prenos-P-R-N'!F$1,FALSE),IF($A1107&gt;$A$2,+VLOOKUP($A1107,'Neizmirene obaveze JLS'!$A$11:D$500,'prenos-P-R-N'!F$1,FALSE),"")))</f>
        <v/>
      </c>
      <c r="G1107" s="87" t="str">
        <f>IF($A1107=0,"",IF($A1107&lt;=$A$1,+VLOOKUP($A1107,'Rashodi- plan-izvršenje'!$A$8:E$1500,'prenos-P-R-N'!G$1,FALSE),IF($A1107&gt;$A$2,+VLOOKUP($A1107,'Neizmirene obaveze JLS'!$A$11:E$500,'prenos-P-R-N'!G$1,FALSE),"")))</f>
        <v/>
      </c>
      <c r="H1107" s="87" t="str">
        <f>IF($A1107=0,"",IF($A1107&lt;=$A$1,+VLOOKUP($A1107,'Rashodi- plan-izvršenje'!$A$8:F$1500,'prenos-P-R-N'!H$1,FALSE),IF($A1107&gt;$A$2,+VLOOKUP($A1107,'Neizmirene obaveze JLS'!$A$11:F$500,'prenos-P-R-N'!H$1,FALSE),"")))</f>
        <v/>
      </c>
      <c r="I1107" s="87" t="str">
        <f>IF($A1107=0,"",IF($A1107&lt;=$A$1,+VLOOKUP($A1107,'Rashodi- plan-izvršenje'!$A$8:G$1500,'prenos-P-R-N'!I$1,FALSE),IF($A1107&gt;$A$2,+VLOOKUP($A1107,'Neizmirene obaveze JLS'!$A$11:G$500,'prenos-P-R-N'!I$1,FALSE),"")))</f>
        <v/>
      </c>
      <c r="J1107" s="87" t="str">
        <f>IF($A1107=0,"",IF($A1107&lt;=$A$1,+VLOOKUP($A1107,'Rashodi- plan-izvršenje'!$A$8:H$1500,'prenos-P-R-N'!J$1,FALSE),IF($A1107&gt;$A$2,+VLOOKUP($A1107,'Neizmirene obaveze JLS'!$A$11:H$500,'prenos-P-R-N'!J$1,FALSE),"")))</f>
        <v/>
      </c>
      <c r="K1107" s="87" t="str">
        <f>IF($A1107=0,"",IF($A1107&lt;=$A$1,+VLOOKUP($A1107,'Rashodi- plan-izvršenje'!$A$8:I$1500,'prenos-P-R-N'!K$1,FALSE),IF($A1107&gt;$A$2,+VLOOKUP($A1107,'Neizmirene obaveze JLS'!$A$11:I$500,'prenos-P-R-N'!K$1,FALSE),"")))</f>
        <v/>
      </c>
      <c r="L1107" t="str">
        <f>IF(A1107=0,"",IF(A1107&lt;=A$1,+IF(VLOOKUP(A1107,'Rashodi- plan-izvršenje'!A$8:J$1500,M$1,FALSE)&gt;0,"Програмска активност","Пројекат"),IF(A1107&gt;A$2,+IF(VLOOKUP(A1107,'Neizmirene obaveze JLS'!A$8:J$2008,M$1,FALSE)&gt;0,"Програмска активност","Пројекат"),"")))</f>
        <v/>
      </c>
      <c r="M1107" s="87" t="str">
        <f>IF(A1107=0,"",IF($A1107&lt;=$A$1,+IF(VLOOKUP($A1107,'Rashodi- plan-izvršenje'!$A$8:$M$1500,10,FALSE)&gt;0,VLOOKUP($A1107,'Rashodi- plan-izvršenje'!$A$8:$M$1500,10,FALSE),VLOOKUP($A1107,'Rashodi- plan-izvršenje'!$A$8:$M$1500,12,FALSE)),+IF($A1107&gt;$A$2,IF(VLOOKUP($A1107,'Neizmirene obaveze JLS'!$A$8:$M$1500,10,FALSE)&gt;0,VLOOKUP($A1107,'Neizmirene obaveze JLS'!$A$11:$M$1500,10,FALSE),VLOOKUP($A1107,'Neizmirene obaveze JLS'!$A$11:$M$1500,12,FALSE)),0)))</f>
        <v/>
      </c>
      <c r="N1107" s="87" t="str">
        <f>IF(A1107=0,"",IF($A1107&lt;=$A$1,+IF(VLOOKUP(A1107,'Rashodi- plan-izvršenje'!$A$8:$M$1500,10,FALSE)&gt;0,VLOOKUP(A1107,'Rashodi- plan-izvršenje'!$A$8:$M$1500,11,FALSE),VLOOKUP(A1107,'Rashodi- plan-izvršenje'!$A$8:$M$1500,13,FALSE)),+IF($A1107&gt;$A$2,IF(VLOOKUP($A1107,'Neizmirene obaveze JLS'!$A$8:$M$1500,10,FALSE)&gt;0,VLOOKUP($A1107,'Neizmirene obaveze JLS'!$A$11:$M$1500,11,FALSE),VLOOKUP($A1107,'Neizmirene obaveze JLS'!$A$11:$M$1500,13,FALSE)),0)))</f>
        <v/>
      </c>
      <c r="O1107" s="87" t="str">
        <f>IF(A1107=0,"",IF($A1107&lt;=$A$1,VALUE(+VLOOKUP($A1107,'Rashodi- plan-izvršenje'!$A$8:N$1500,'prenos-P-R-N'!O$1,FALSE)),IF($A1107&lt;=A$2,VALUE(VLOOKUP($A1107,'Prihodi- plan-izvršenje'!$A$8:$H$500,6,FALSE)),VALUE(VLOOKUP($A1107,'Neizmirene obaveze JLS'!$A$8:$N$500,O$1,FALSE)))))</f>
        <v/>
      </c>
      <c r="P1107" s="87" t="str">
        <f>IF(A1107=0,"",IF(A1107=0,0,IF(A1107&gt;A$2,'šifarnik K-izvor'!G$3,+IF(Q1107&lt;700,+'šifarnik K-izvor'!G$2,'šifarnik K-izvor'!G$1))))</f>
        <v/>
      </c>
      <c r="Q1107" s="87">
        <f>IF($A1107&lt;=$A$1,VALUE(+VLOOKUP($A1107,'Rashodi- plan-izvršenje'!$A$8:O$1500,'prenos-P-R-N'!Q$1,FALSE)),IF($A1107&lt;=$A$2,VLOOKUP($A1107,'Prihodi- plan-izvršenje'!$A$4:$H$500,4,FALSE),IF($A1107&lt;=$A$3,VLOOKUP(A1107,'Neizmirene obaveze JLS'!$A$11:O$500,Q$1,FALSE),"")))</f>
        <v>0</v>
      </c>
      <c r="R1107" s="88">
        <f>IF($A1107&lt;=$A$1,VALUE(+VLOOKUP($A1107,'Rashodi- plan-izvršenje'!$A$8:P$1500,'prenos-P-R-N'!R$1,FALSE)),IF($A1107&lt;=$A$2,VLOOKUP($A1107,'Prihodi- plan-izvršenje'!$A$4:$H$500,7,FALSE),""))</f>
        <v>0</v>
      </c>
      <c r="S1107" s="88">
        <f>IF(A1107=0,0,IF($A1107&lt;=$A$1,VALUE(+VLOOKUP($A1107,'Rashodi- plan-izvršenje'!$A$8:Q$1500,'prenos-P-R-N'!S$1,FALSE)),IF($A1107&lt;=$A$2,VLOOKUP($A1107,'Prihodi- plan-izvršenje'!$A$4:$H$500,8,FALSE),0)))</f>
        <v>0</v>
      </c>
      <c r="T1107" s="88" t="str">
        <f>IF($A1107&gt;$A$2,VLOOKUP($A1107,'Neizmirene obaveze JLS'!$A$11:R$500,R$1,FALSE),"")</f>
        <v/>
      </c>
      <c r="U1107" s="88">
        <f>IF($A1107&gt;$A$2,VLOOKUP($A1107,'Neizmirene obaveze JLS'!$A$11:S$500,S$1,FALSE),0)</f>
        <v>0</v>
      </c>
      <c r="V1107" s="88">
        <f t="shared" si="96"/>
        <v>0</v>
      </c>
      <c r="W1107" s="74"/>
      <c r="X1107" s="74"/>
      <c r="Y1107" s="74"/>
      <c r="Z1107" s="74"/>
      <c r="AA1107" s="74">
        <v>0</v>
      </c>
      <c r="AB1107" s="74">
        <v>0</v>
      </c>
    </row>
    <row r="1108" spans="1:28">
      <c r="A1108" s="89">
        <f>IF(AND(COUNTIF(A$1:A$3,"&gt;0")=1,MAX(A$8:A1107)&lt;A$1),A1107+1,IF(AND(COUNTIF(A$1:A$3,"&gt;0")=2,MAX(A$8:A1107)&lt;A$2),A1107+1,IF(AND(COUNTIF(A$1:A$3,"&gt;0")=3,MAX(A$8:A1107)&lt;A$3),A1107+1,0)))</f>
        <v>0</v>
      </c>
      <c r="B1108" s="89" t="str">
        <f t="shared" si="99"/>
        <v/>
      </c>
      <c r="C1108" s="89" t="str">
        <f t="shared" si="99"/>
        <v/>
      </c>
      <c r="D1108" s="87" t="str">
        <f>IF($A1108=0,"",IF($A1108&lt;=$A$1,+VLOOKUP($A1108,'Rashodi- plan-izvršenje'!$A$8:B$1500,'prenos-P-R-N'!D$1,FALSE),IF($A1108&gt;$A$2,+VLOOKUP($A1108,'Neizmirene obaveze JLS'!$A$11:B$500,'prenos-P-R-N'!D$1,FALSE),"")))</f>
        <v/>
      </c>
      <c r="E1108" s="87" t="str">
        <f>IF($A1108=0,"",IF($A1108&lt;=$A$1,+VLOOKUP($A1108,'Rashodi- plan-izvršenje'!$A$8:C$1500,'prenos-P-R-N'!E$1,FALSE),IF($A1108&gt;$A$2,+VLOOKUP($A1108,'Neizmirene obaveze JLS'!$A$11:C$500,'prenos-P-R-N'!E$1,FALSE),"")))</f>
        <v/>
      </c>
      <c r="F1108" s="87" t="str">
        <f>IF($A1108=0,"",IF($A1108&lt;=$A$1,+VLOOKUP($A1108,'Rashodi- plan-izvršenje'!$A$8:D$1500,'prenos-P-R-N'!F$1,FALSE),IF($A1108&gt;$A$2,+VLOOKUP($A1108,'Neizmirene obaveze JLS'!$A$11:D$500,'prenos-P-R-N'!F$1,FALSE),"")))</f>
        <v/>
      </c>
      <c r="G1108" s="87" t="str">
        <f>IF($A1108=0,"",IF($A1108&lt;=$A$1,+VLOOKUP($A1108,'Rashodi- plan-izvršenje'!$A$8:E$1500,'prenos-P-R-N'!G$1,FALSE),IF($A1108&gt;$A$2,+VLOOKUP($A1108,'Neizmirene obaveze JLS'!$A$11:E$500,'prenos-P-R-N'!G$1,FALSE),"")))</f>
        <v/>
      </c>
      <c r="H1108" s="87" t="str">
        <f>IF($A1108=0,"",IF($A1108&lt;=$A$1,+VLOOKUP($A1108,'Rashodi- plan-izvršenje'!$A$8:F$1500,'prenos-P-R-N'!H$1,FALSE),IF($A1108&gt;$A$2,+VLOOKUP($A1108,'Neizmirene obaveze JLS'!$A$11:F$500,'prenos-P-R-N'!H$1,FALSE),"")))</f>
        <v/>
      </c>
      <c r="I1108" s="87" t="str">
        <f>IF($A1108=0,"",IF($A1108&lt;=$A$1,+VLOOKUP($A1108,'Rashodi- plan-izvršenje'!$A$8:G$1500,'prenos-P-R-N'!I$1,FALSE),IF($A1108&gt;$A$2,+VLOOKUP($A1108,'Neizmirene obaveze JLS'!$A$11:G$500,'prenos-P-R-N'!I$1,FALSE),"")))</f>
        <v/>
      </c>
      <c r="J1108" s="87" t="str">
        <f>IF($A1108=0,"",IF($A1108&lt;=$A$1,+VLOOKUP($A1108,'Rashodi- plan-izvršenje'!$A$8:H$1500,'prenos-P-R-N'!J$1,FALSE),IF($A1108&gt;$A$2,+VLOOKUP($A1108,'Neizmirene obaveze JLS'!$A$11:H$500,'prenos-P-R-N'!J$1,FALSE),"")))</f>
        <v/>
      </c>
      <c r="K1108" s="87" t="str">
        <f>IF($A1108=0,"",IF($A1108&lt;=$A$1,+VLOOKUP($A1108,'Rashodi- plan-izvršenje'!$A$8:I$1500,'prenos-P-R-N'!K$1,FALSE),IF($A1108&gt;$A$2,+VLOOKUP($A1108,'Neizmirene obaveze JLS'!$A$11:I$500,'prenos-P-R-N'!K$1,FALSE),"")))</f>
        <v/>
      </c>
      <c r="L1108" t="str">
        <f>IF(A1108=0,"",IF(A1108&lt;=A$1,+IF(VLOOKUP(A1108,'Rashodi- plan-izvršenje'!A$8:J$1500,M$1,FALSE)&gt;0,"Програмска активност","Пројекат"),IF(A1108&gt;A$2,+IF(VLOOKUP(A1108,'Neizmirene obaveze JLS'!A$8:J$2008,M$1,FALSE)&gt;0,"Програмска активност","Пројекат"),"")))</f>
        <v/>
      </c>
      <c r="M1108" s="87" t="str">
        <f>IF(A1108=0,"",IF($A1108&lt;=$A$1,+IF(VLOOKUP($A1108,'Rashodi- plan-izvršenje'!$A$8:$M$1500,10,FALSE)&gt;0,VLOOKUP($A1108,'Rashodi- plan-izvršenje'!$A$8:$M$1500,10,FALSE),VLOOKUP($A1108,'Rashodi- plan-izvršenje'!$A$8:$M$1500,12,FALSE)),+IF($A1108&gt;$A$2,IF(VLOOKUP($A1108,'Neizmirene obaveze JLS'!$A$8:$M$1500,10,FALSE)&gt;0,VLOOKUP($A1108,'Neizmirene obaveze JLS'!$A$11:$M$1500,10,FALSE),VLOOKUP($A1108,'Neizmirene obaveze JLS'!$A$11:$M$1500,12,FALSE)),0)))</f>
        <v/>
      </c>
      <c r="N1108" s="87" t="str">
        <f>IF(A1108=0,"",IF($A1108&lt;=$A$1,+IF(VLOOKUP(A1108,'Rashodi- plan-izvršenje'!$A$8:$M$1500,10,FALSE)&gt;0,VLOOKUP(A1108,'Rashodi- plan-izvršenje'!$A$8:$M$1500,11,FALSE),VLOOKUP(A1108,'Rashodi- plan-izvršenje'!$A$8:$M$1500,13,FALSE)),+IF($A1108&gt;$A$2,IF(VLOOKUP($A1108,'Neizmirene obaveze JLS'!$A$8:$M$1500,10,FALSE)&gt;0,VLOOKUP($A1108,'Neizmirene obaveze JLS'!$A$11:$M$1500,11,FALSE),VLOOKUP($A1108,'Neizmirene obaveze JLS'!$A$11:$M$1500,13,FALSE)),0)))</f>
        <v/>
      </c>
      <c r="O1108" s="87" t="str">
        <f>IF(A1108=0,"",IF($A1108&lt;=$A$1,VALUE(+VLOOKUP($A1108,'Rashodi- plan-izvršenje'!$A$8:N$1500,'prenos-P-R-N'!O$1,FALSE)),IF($A1108&lt;=A$2,VALUE(VLOOKUP($A1108,'Prihodi- plan-izvršenje'!$A$8:$H$500,6,FALSE)),VALUE(VLOOKUP($A1108,'Neizmirene obaveze JLS'!$A$8:$N$500,O$1,FALSE)))))</f>
        <v/>
      </c>
      <c r="P1108" s="87" t="str">
        <f>IF(A1108=0,"",IF(A1108=0,0,IF(A1108&gt;A$2,'šifarnik K-izvor'!G$3,+IF(Q1108&lt;700,+'šifarnik K-izvor'!G$2,'šifarnik K-izvor'!G$1))))</f>
        <v/>
      </c>
      <c r="Q1108" s="87">
        <f>IF($A1108&lt;=$A$1,VALUE(+VLOOKUP($A1108,'Rashodi- plan-izvršenje'!$A$8:O$1500,'prenos-P-R-N'!Q$1,FALSE)),IF($A1108&lt;=$A$2,VLOOKUP($A1108,'Prihodi- plan-izvršenje'!$A$4:$H$500,4,FALSE),IF($A1108&lt;=$A$3,VLOOKUP(A1108,'Neizmirene obaveze JLS'!$A$11:O$500,Q$1,FALSE),"")))</f>
        <v>0</v>
      </c>
      <c r="R1108" s="88">
        <f>IF($A1108&lt;=$A$1,VALUE(+VLOOKUP($A1108,'Rashodi- plan-izvršenje'!$A$8:P$1500,'prenos-P-R-N'!R$1,FALSE)),IF($A1108&lt;=$A$2,VLOOKUP($A1108,'Prihodi- plan-izvršenje'!$A$4:$H$500,7,FALSE),""))</f>
        <v>0</v>
      </c>
      <c r="S1108" s="88">
        <f>IF(A1108=0,0,IF($A1108&lt;=$A$1,VALUE(+VLOOKUP($A1108,'Rashodi- plan-izvršenje'!$A$8:Q$1500,'prenos-P-R-N'!S$1,FALSE)),IF($A1108&lt;=$A$2,VLOOKUP($A1108,'Prihodi- plan-izvršenje'!$A$4:$H$500,8,FALSE),0)))</f>
        <v>0</v>
      </c>
      <c r="T1108" s="88" t="str">
        <f>IF($A1108&gt;$A$2,VLOOKUP($A1108,'Neizmirene obaveze JLS'!$A$11:R$500,R$1,FALSE),"")</f>
        <v/>
      </c>
      <c r="U1108" s="88">
        <f>IF($A1108&gt;$A$2,VLOOKUP($A1108,'Neizmirene obaveze JLS'!$A$11:S$500,S$1,FALSE),0)</f>
        <v>0</v>
      </c>
      <c r="V1108" s="88">
        <f t="shared" si="96"/>
        <v>0</v>
      </c>
      <c r="W1108" s="74"/>
      <c r="X1108" s="74"/>
      <c r="Y1108" s="74"/>
      <c r="Z1108" s="74"/>
      <c r="AA1108" s="74">
        <v>0</v>
      </c>
      <c r="AB1108" s="74">
        <v>0</v>
      </c>
    </row>
    <row r="1109" spans="1:28">
      <c r="A1109" s="89">
        <f>IF(AND(COUNTIF(A$1:A$3,"&gt;0")=1,MAX(A$8:A1108)&lt;A$1),A1108+1,IF(AND(COUNTIF(A$1:A$3,"&gt;0")=2,MAX(A$8:A1108)&lt;A$2),A1108+1,IF(AND(COUNTIF(A$1:A$3,"&gt;0")=3,MAX(A$8:A1108)&lt;A$3),A1108+1,0)))</f>
        <v>0</v>
      </c>
      <c r="B1109" s="89" t="str">
        <f t="shared" si="99"/>
        <v/>
      </c>
      <c r="C1109" s="89" t="str">
        <f t="shared" si="99"/>
        <v/>
      </c>
      <c r="D1109" s="87" t="str">
        <f>IF($A1109=0,"",IF($A1109&lt;=$A$1,+VLOOKUP($A1109,'Rashodi- plan-izvršenje'!$A$8:B$1500,'prenos-P-R-N'!D$1,FALSE),IF($A1109&gt;$A$2,+VLOOKUP($A1109,'Neizmirene obaveze JLS'!$A$11:B$500,'prenos-P-R-N'!D$1,FALSE),"")))</f>
        <v/>
      </c>
      <c r="E1109" s="87" t="str">
        <f>IF($A1109=0,"",IF($A1109&lt;=$A$1,+VLOOKUP($A1109,'Rashodi- plan-izvršenje'!$A$8:C$1500,'prenos-P-R-N'!E$1,FALSE),IF($A1109&gt;$A$2,+VLOOKUP($A1109,'Neizmirene obaveze JLS'!$A$11:C$500,'prenos-P-R-N'!E$1,FALSE),"")))</f>
        <v/>
      </c>
      <c r="F1109" s="87" t="str">
        <f>IF($A1109=0,"",IF($A1109&lt;=$A$1,+VLOOKUP($A1109,'Rashodi- plan-izvršenje'!$A$8:D$1500,'prenos-P-R-N'!F$1,FALSE),IF($A1109&gt;$A$2,+VLOOKUP($A1109,'Neizmirene obaveze JLS'!$A$11:D$500,'prenos-P-R-N'!F$1,FALSE),"")))</f>
        <v/>
      </c>
      <c r="G1109" s="87" t="str">
        <f>IF($A1109=0,"",IF($A1109&lt;=$A$1,+VLOOKUP($A1109,'Rashodi- plan-izvršenje'!$A$8:E$1500,'prenos-P-R-N'!G$1,FALSE),IF($A1109&gt;$A$2,+VLOOKUP($A1109,'Neizmirene obaveze JLS'!$A$11:E$500,'prenos-P-R-N'!G$1,FALSE),"")))</f>
        <v/>
      </c>
      <c r="H1109" s="87" t="str">
        <f>IF($A1109=0,"",IF($A1109&lt;=$A$1,+VLOOKUP($A1109,'Rashodi- plan-izvršenje'!$A$8:F$1500,'prenos-P-R-N'!H$1,FALSE),IF($A1109&gt;$A$2,+VLOOKUP($A1109,'Neizmirene obaveze JLS'!$A$11:F$500,'prenos-P-R-N'!H$1,FALSE),"")))</f>
        <v/>
      </c>
      <c r="I1109" s="87" t="str">
        <f>IF($A1109=0,"",IF($A1109&lt;=$A$1,+VLOOKUP($A1109,'Rashodi- plan-izvršenje'!$A$8:G$1500,'prenos-P-R-N'!I$1,FALSE),IF($A1109&gt;$A$2,+VLOOKUP($A1109,'Neizmirene obaveze JLS'!$A$11:G$500,'prenos-P-R-N'!I$1,FALSE),"")))</f>
        <v/>
      </c>
      <c r="J1109" s="87" t="str">
        <f>IF($A1109=0,"",IF($A1109&lt;=$A$1,+VLOOKUP($A1109,'Rashodi- plan-izvršenje'!$A$8:H$1500,'prenos-P-R-N'!J$1,FALSE),IF($A1109&gt;$A$2,+VLOOKUP($A1109,'Neizmirene obaveze JLS'!$A$11:H$500,'prenos-P-R-N'!J$1,FALSE),"")))</f>
        <v/>
      </c>
      <c r="K1109" s="87" t="str">
        <f>IF($A1109=0,"",IF($A1109&lt;=$A$1,+VLOOKUP($A1109,'Rashodi- plan-izvršenje'!$A$8:I$1500,'prenos-P-R-N'!K$1,FALSE),IF($A1109&gt;$A$2,+VLOOKUP($A1109,'Neizmirene obaveze JLS'!$A$11:I$500,'prenos-P-R-N'!K$1,FALSE),"")))</f>
        <v/>
      </c>
      <c r="L1109" t="str">
        <f>IF(A1109=0,"",IF(A1109&lt;=A$1,+IF(VLOOKUP(A1109,'Rashodi- plan-izvršenje'!A$8:J$1500,M$1,FALSE)&gt;0,"Програмска активност","Пројекат"),IF(A1109&gt;A$2,+IF(VLOOKUP(A1109,'Neizmirene obaveze JLS'!A$8:J$2008,M$1,FALSE)&gt;0,"Програмска активност","Пројекат"),"")))</f>
        <v/>
      </c>
      <c r="M1109" s="87" t="str">
        <f>IF(A1109=0,"",IF($A1109&lt;=$A$1,+IF(VLOOKUP($A1109,'Rashodi- plan-izvršenje'!$A$8:$M$1500,10,FALSE)&gt;0,VLOOKUP($A1109,'Rashodi- plan-izvršenje'!$A$8:$M$1500,10,FALSE),VLOOKUP($A1109,'Rashodi- plan-izvršenje'!$A$8:$M$1500,12,FALSE)),+IF($A1109&gt;$A$2,IF(VLOOKUP($A1109,'Neizmirene obaveze JLS'!$A$8:$M$1500,10,FALSE)&gt;0,VLOOKUP($A1109,'Neizmirene obaveze JLS'!$A$11:$M$1500,10,FALSE),VLOOKUP($A1109,'Neizmirene obaveze JLS'!$A$11:$M$1500,12,FALSE)),0)))</f>
        <v/>
      </c>
      <c r="N1109" s="87" t="str">
        <f>IF(A1109=0,"",IF($A1109&lt;=$A$1,+IF(VLOOKUP(A1109,'Rashodi- plan-izvršenje'!$A$8:$M$1500,10,FALSE)&gt;0,VLOOKUP(A1109,'Rashodi- plan-izvršenje'!$A$8:$M$1500,11,FALSE),VLOOKUP(A1109,'Rashodi- plan-izvršenje'!$A$8:$M$1500,13,FALSE)),+IF($A1109&gt;$A$2,IF(VLOOKUP($A1109,'Neizmirene obaveze JLS'!$A$8:$M$1500,10,FALSE)&gt;0,VLOOKUP($A1109,'Neizmirene obaveze JLS'!$A$11:$M$1500,11,FALSE),VLOOKUP($A1109,'Neizmirene obaveze JLS'!$A$11:$M$1500,13,FALSE)),0)))</f>
        <v/>
      </c>
      <c r="O1109" s="87" t="str">
        <f>IF(A1109=0,"",IF($A1109&lt;=$A$1,VALUE(+VLOOKUP($A1109,'Rashodi- plan-izvršenje'!$A$8:N$1500,'prenos-P-R-N'!O$1,FALSE)),IF($A1109&lt;=A$2,VALUE(VLOOKUP($A1109,'Prihodi- plan-izvršenje'!$A$8:$H$500,6,FALSE)),VALUE(VLOOKUP($A1109,'Neizmirene obaveze JLS'!$A$8:$N$500,O$1,FALSE)))))</f>
        <v/>
      </c>
      <c r="P1109" s="87" t="str">
        <f>IF(A1109=0,"",IF(A1109=0,0,IF(A1109&gt;A$2,'šifarnik K-izvor'!G$3,+IF(Q1109&lt;700,+'šifarnik K-izvor'!G$2,'šifarnik K-izvor'!G$1))))</f>
        <v/>
      </c>
      <c r="Q1109" s="87">
        <f>IF($A1109&lt;=$A$1,VALUE(+VLOOKUP($A1109,'Rashodi- plan-izvršenje'!$A$8:O$1500,'prenos-P-R-N'!Q$1,FALSE)),IF($A1109&lt;=$A$2,VLOOKUP($A1109,'Prihodi- plan-izvršenje'!$A$4:$H$500,4,FALSE),IF($A1109&lt;=$A$3,VLOOKUP(A1109,'Neizmirene obaveze JLS'!$A$11:O$500,Q$1,FALSE),"")))</f>
        <v>0</v>
      </c>
      <c r="R1109" s="88">
        <f>IF($A1109&lt;=$A$1,VALUE(+VLOOKUP($A1109,'Rashodi- plan-izvršenje'!$A$8:P$1500,'prenos-P-R-N'!R$1,FALSE)),IF($A1109&lt;=$A$2,VLOOKUP($A1109,'Prihodi- plan-izvršenje'!$A$4:$H$500,7,FALSE),""))</f>
        <v>0</v>
      </c>
      <c r="S1109" s="88">
        <f>IF(A1109=0,0,IF($A1109&lt;=$A$1,VALUE(+VLOOKUP($A1109,'Rashodi- plan-izvršenje'!$A$8:Q$1500,'prenos-P-R-N'!S$1,FALSE)),IF($A1109&lt;=$A$2,VLOOKUP($A1109,'Prihodi- plan-izvršenje'!$A$4:$H$500,8,FALSE),0)))</f>
        <v>0</v>
      </c>
      <c r="T1109" s="88" t="str">
        <f>IF($A1109&gt;$A$2,VLOOKUP($A1109,'Neizmirene obaveze JLS'!$A$11:R$500,R$1,FALSE),"")</f>
        <v/>
      </c>
      <c r="U1109" s="88">
        <f>IF($A1109&gt;$A$2,VLOOKUP($A1109,'Neizmirene obaveze JLS'!$A$11:S$500,S$1,FALSE),0)</f>
        <v>0</v>
      </c>
      <c r="V1109" s="88">
        <f t="shared" si="96"/>
        <v>0</v>
      </c>
      <c r="W1109" s="74"/>
      <c r="X1109" s="74"/>
      <c r="Y1109" s="74"/>
      <c r="Z1109" s="74"/>
      <c r="AA1109" s="74">
        <v>0</v>
      </c>
      <c r="AB1109" s="74">
        <v>0</v>
      </c>
    </row>
    <row r="1110" spans="1:28">
      <c r="A1110" s="89">
        <f>IF(AND(COUNTIF(A$1:A$3,"&gt;0")=1,MAX(A$8:A1109)&lt;A$1),A1109+1,IF(AND(COUNTIF(A$1:A$3,"&gt;0")=2,MAX(A$8:A1109)&lt;A$2),A1109+1,IF(AND(COUNTIF(A$1:A$3,"&gt;0")=3,MAX(A$8:A1109)&lt;A$3),A1109+1,0)))</f>
        <v>0</v>
      </c>
      <c r="B1110" s="89" t="str">
        <f t="shared" si="99"/>
        <v/>
      </c>
      <c r="C1110" s="89" t="str">
        <f t="shared" si="99"/>
        <v/>
      </c>
      <c r="D1110" s="87" t="str">
        <f>IF($A1110=0,"",IF($A1110&lt;=$A$1,+VLOOKUP($A1110,'Rashodi- plan-izvršenje'!$A$8:B$1500,'prenos-P-R-N'!D$1,FALSE),IF($A1110&gt;$A$2,+VLOOKUP($A1110,'Neizmirene obaveze JLS'!$A$11:B$500,'prenos-P-R-N'!D$1,FALSE),"")))</f>
        <v/>
      </c>
      <c r="E1110" s="87" t="str">
        <f>IF($A1110=0,"",IF($A1110&lt;=$A$1,+VLOOKUP($A1110,'Rashodi- plan-izvršenje'!$A$8:C$1500,'prenos-P-R-N'!E$1,FALSE),IF($A1110&gt;$A$2,+VLOOKUP($A1110,'Neizmirene obaveze JLS'!$A$11:C$500,'prenos-P-R-N'!E$1,FALSE),"")))</f>
        <v/>
      </c>
      <c r="F1110" s="87" t="str">
        <f>IF($A1110=0,"",IF($A1110&lt;=$A$1,+VLOOKUP($A1110,'Rashodi- plan-izvršenje'!$A$8:D$1500,'prenos-P-R-N'!F$1,FALSE),IF($A1110&gt;$A$2,+VLOOKUP($A1110,'Neizmirene obaveze JLS'!$A$11:D$500,'prenos-P-R-N'!F$1,FALSE),"")))</f>
        <v/>
      </c>
      <c r="G1110" s="87" t="str">
        <f>IF($A1110=0,"",IF($A1110&lt;=$A$1,+VLOOKUP($A1110,'Rashodi- plan-izvršenje'!$A$8:E$1500,'prenos-P-R-N'!G$1,FALSE),IF($A1110&gt;$A$2,+VLOOKUP($A1110,'Neizmirene obaveze JLS'!$A$11:E$500,'prenos-P-R-N'!G$1,FALSE),"")))</f>
        <v/>
      </c>
      <c r="H1110" s="87" t="str">
        <f>IF($A1110=0,"",IF($A1110&lt;=$A$1,+VLOOKUP($A1110,'Rashodi- plan-izvršenje'!$A$8:F$1500,'prenos-P-R-N'!H$1,FALSE),IF($A1110&gt;$A$2,+VLOOKUP($A1110,'Neizmirene obaveze JLS'!$A$11:F$500,'prenos-P-R-N'!H$1,FALSE),"")))</f>
        <v/>
      </c>
      <c r="I1110" s="87" t="str">
        <f>IF($A1110=0,"",IF($A1110&lt;=$A$1,+VLOOKUP($A1110,'Rashodi- plan-izvršenje'!$A$8:G$1500,'prenos-P-R-N'!I$1,FALSE),IF($A1110&gt;$A$2,+VLOOKUP($A1110,'Neizmirene obaveze JLS'!$A$11:G$500,'prenos-P-R-N'!I$1,FALSE),"")))</f>
        <v/>
      </c>
      <c r="J1110" s="87" t="str">
        <f>IF($A1110=0,"",IF($A1110&lt;=$A$1,+VLOOKUP($A1110,'Rashodi- plan-izvršenje'!$A$8:H$1500,'prenos-P-R-N'!J$1,FALSE),IF($A1110&gt;$A$2,+VLOOKUP($A1110,'Neizmirene obaveze JLS'!$A$11:H$500,'prenos-P-R-N'!J$1,FALSE),"")))</f>
        <v/>
      </c>
      <c r="K1110" s="87" t="str">
        <f>IF($A1110=0,"",IF($A1110&lt;=$A$1,+VLOOKUP($A1110,'Rashodi- plan-izvršenje'!$A$8:I$1500,'prenos-P-R-N'!K$1,FALSE),IF($A1110&gt;$A$2,+VLOOKUP($A1110,'Neizmirene obaveze JLS'!$A$11:I$500,'prenos-P-R-N'!K$1,FALSE),"")))</f>
        <v/>
      </c>
      <c r="L1110" t="str">
        <f>IF(A1110=0,"",IF(A1110&lt;=A$1,+IF(VLOOKUP(A1110,'Rashodi- plan-izvršenje'!A$8:J$1500,M$1,FALSE)&gt;0,"Програмска активност","Пројекат"),IF(A1110&gt;A$2,+IF(VLOOKUP(A1110,'Neizmirene obaveze JLS'!A$8:J$2008,M$1,FALSE)&gt;0,"Програмска активност","Пројекат"),"")))</f>
        <v/>
      </c>
      <c r="M1110" s="87" t="str">
        <f>IF(A1110=0,"",IF($A1110&lt;=$A$1,+IF(VLOOKUP($A1110,'Rashodi- plan-izvršenje'!$A$8:$M$1500,10,FALSE)&gt;0,VLOOKUP($A1110,'Rashodi- plan-izvršenje'!$A$8:$M$1500,10,FALSE),VLOOKUP($A1110,'Rashodi- plan-izvršenje'!$A$8:$M$1500,12,FALSE)),+IF($A1110&gt;$A$2,IF(VLOOKUP($A1110,'Neizmirene obaveze JLS'!$A$8:$M$1500,10,FALSE)&gt;0,VLOOKUP($A1110,'Neizmirene obaveze JLS'!$A$11:$M$1500,10,FALSE),VLOOKUP($A1110,'Neizmirene obaveze JLS'!$A$11:$M$1500,12,FALSE)),0)))</f>
        <v/>
      </c>
      <c r="N1110" s="87" t="str">
        <f>IF(A1110=0,"",IF($A1110&lt;=$A$1,+IF(VLOOKUP(A1110,'Rashodi- plan-izvršenje'!$A$8:$M$1500,10,FALSE)&gt;0,VLOOKUP(A1110,'Rashodi- plan-izvršenje'!$A$8:$M$1500,11,FALSE),VLOOKUP(A1110,'Rashodi- plan-izvršenje'!$A$8:$M$1500,13,FALSE)),+IF($A1110&gt;$A$2,IF(VLOOKUP($A1110,'Neizmirene obaveze JLS'!$A$8:$M$1500,10,FALSE)&gt;0,VLOOKUP($A1110,'Neizmirene obaveze JLS'!$A$11:$M$1500,11,FALSE),VLOOKUP($A1110,'Neizmirene obaveze JLS'!$A$11:$M$1500,13,FALSE)),0)))</f>
        <v/>
      </c>
      <c r="O1110" s="87" t="str">
        <f>IF(A1110=0,"",IF($A1110&lt;=$A$1,VALUE(+VLOOKUP($A1110,'Rashodi- plan-izvršenje'!$A$8:N$1500,'prenos-P-R-N'!O$1,FALSE)),IF($A1110&lt;=A$2,VALUE(VLOOKUP($A1110,'Prihodi- plan-izvršenje'!$A$8:$H$500,6,FALSE)),VALUE(VLOOKUP($A1110,'Neizmirene obaveze JLS'!$A$8:$N$500,O$1,FALSE)))))</f>
        <v/>
      </c>
      <c r="P1110" s="87" t="str">
        <f>IF(A1110=0,"",IF(A1110=0,0,IF(A1110&gt;A$2,'šifarnik K-izvor'!G$3,+IF(Q1110&lt;700,+'šifarnik K-izvor'!G$2,'šifarnik K-izvor'!G$1))))</f>
        <v/>
      </c>
      <c r="Q1110" s="87">
        <f>IF($A1110&lt;=$A$1,VALUE(+VLOOKUP($A1110,'Rashodi- plan-izvršenje'!$A$8:O$1500,'prenos-P-R-N'!Q$1,FALSE)),IF($A1110&lt;=$A$2,VLOOKUP($A1110,'Prihodi- plan-izvršenje'!$A$4:$H$500,4,FALSE),IF($A1110&lt;=$A$3,VLOOKUP(A1110,'Neizmirene obaveze JLS'!$A$11:O$500,Q$1,FALSE),"")))</f>
        <v>0</v>
      </c>
      <c r="R1110" s="88">
        <f>IF($A1110&lt;=$A$1,VALUE(+VLOOKUP($A1110,'Rashodi- plan-izvršenje'!$A$8:P$1500,'prenos-P-R-N'!R$1,FALSE)),IF($A1110&lt;=$A$2,VLOOKUP($A1110,'Prihodi- plan-izvršenje'!$A$4:$H$500,7,FALSE),""))</f>
        <v>0</v>
      </c>
      <c r="S1110" s="88">
        <f>IF(A1110=0,0,IF($A1110&lt;=$A$1,VALUE(+VLOOKUP($A1110,'Rashodi- plan-izvršenje'!$A$8:Q$1500,'prenos-P-R-N'!S$1,FALSE)),IF($A1110&lt;=$A$2,VLOOKUP($A1110,'Prihodi- plan-izvršenje'!$A$4:$H$500,8,FALSE),0)))</f>
        <v>0</v>
      </c>
      <c r="T1110" s="88" t="str">
        <f>IF($A1110&gt;$A$2,VLOOKUP($A1110,'Neizmirene obaveze JLS'!$A$11:R$500,R$1,FALSE),"")</f>
        <v/>
      </c>
      <c r="U1110" s="88">
        <f>IF($A1110&gt;$A$2,VLOOKUP($A1110,'Neizmirene obaveze JLS'!$A$11:S$500,S$1,FALSE),0)</f>
        <v>0</v>
      </c>
      <c r="V1110" s="88">
        <f t="shared" si="96"/>
        <v>0</v>
      </c>
      <c r="W1110" s="74"/>
      <c r="X1110" s="74"/>
      <c r="Y1110" s="74"/>
      <c r="Z1110" s="74"/>
      <c r="AA1110" s="74">
        <v>0</v>
      </c>
      <c r="AB1110" s="74">
        <v>0</v>
      </c>
    </row>
    <row r="1111" spans="1:28">
      <c r="A1111" s="89">
        <f>IF(AND(COUNTIF(A$1:A$3,"&gt;0")=1,MAX(A$8:A1110)&lt;A$1),A1110+1,IF(AND(COUNTIF(A$1:A$3,"&gt;0")=2,MAX(A$8:A1110)&lt;A$2),A1110+1,IF(AND(COUNTIF(A$1:A$3,"&gt;0")=3,MAX(A$8:A1110)&lt;A$3),A1110+1,0)))</f>
        <v>0</v>
      </c>
      <c r="B1111" s="89" t="str">
        <f t="shared" si="99"/>
        <v/>
      </c>
      <c r="C1111" s="89" t="str">
        <f t="shared" si="99"/>
        <v/>
      </c>
      <c r="D1111" s="87" t="str">
        <f>IF($A1111=0,"",IF($A1111&lt;=$A$1,+VLOOKUP($A1111,'Rashodi- plan-izvršenje'!$A$8:B$1500,'prenos-P-R-N'!D$1,FALSE),IF($A1111&gt;$A$2,+VLOOKUP($A1111,'Neizmirene obaveze JLS'!$A$11:B$500,'prenos-P-R-N'!D$1,FALSE),"")))</f>
        <v/>
      </c>
      <c r="E1111" s="87" t="str">
        <f>IF($A1111=0,"",IF($A1111&lt;=$A$1,+VLOOKUP($A1111,'Rashodi- plan-izvršenje'!$A$8:C$1500,'prenos-P-R-N'!E$1,FALSE),IF($A1111&gt;$A$2,+VLOOKUP($A1111,'Neizmirene obaveze JLS'!$A$11:C$500,'prenos-P-R-N'!E$1,FALSE),"")))</f>
        <v/>
      </c>
      <c r="F1111" s="87" t="str">
        <f>IF($A1111=0,"",IF($A1111&lt;=$A$1,+VLOOKUP($A1111,'Rashodi- plan-izvršenje'!$A$8:D$1500,'prenos-P-R-N'!F$1,FALSE),IF($A1111&gt;$A$2,+VLOOKUP($A1111,'Neizmirene obaveze JLS'!$A$11:D$500,'prenos-P-R-N'!F$1,FALSE),"")))</f>
        <v/>
      </c>
      <c r="G1111" s="87" t="str">
        <f>IF($A1111=0,"",IF($A1111&lt;=$A$1,+VLOOKUP($A1111,'Rashodi- plan-izvršenje'!$A$8:E$1500,'prenos-P-R-N'!G$1,FALSE),IF($A1111&gt;$A$2,+VLOOKUP($A1111,'Neizmirene obaveze JLS'!$A$11:E$500,'prenos-P-R-N'!G$1,FALSE),"")))</f>
        <v/>
      </c>
      <c r="H1111" s="87" t="str">
        <f>IF($A1111=0,"",IF($A1111&lt;=$A$1,+VLOOKUP($A1111,'Rashodi- plan-izvršenje'!$A$8:F$1500,'prenos-P-R-N'!H$1,FALSE),IF($A1111&gt;$A$2,+VLOOKUP($A1111,'Neizmirene obaveze JLS'!$A$11:F$500,'prenos-P-R-N'!H$1,FALSE),"")))</f>
        <v/>
      </c>
      <c r="I1111" s="87" t="str">
        <f>IF($A1111=0,"",IF($A1111&lt;=$A$1,+VLOOKUP($A1111,'Rashodi- plan-izvršenje'!$A$8:G$1500,'prenos-P-R-N'!I$1,FALSE),IF($A1111&gt;$A$2,+VLOOKUP($A1111,'Neizmirene obaveze JLS'!$A$11:G$500,'prenos-P-R-N'!I$1,FALSE),"")))</f>
        <v/>
      </c>
      <c r="J1111" s="87" t="str">
        <f>IF($A1111=0,"",IF($A1111&lt;=$A$1,+VLOOKUP($A1111,'Rashodi- plan-izvršenje'!$A$8:H$1500,'prenos-P-R-N'!J$1,FALSE),IF($A1111&gt;$A$2,+VLOOKUP($A1111,'Neizmirene obaveze JLS'!$A$11:H$500,'prenos-P-R-N'!J$1,FALSE),"")))</f>
        <v/>
      </c>
      <c r="K1111" s="87" t="str">
        <f>IF($A1111=0,"",IF($A1111&lt;=$A$1,+VLOOKUP($A1111,'Rashodi- plan-izvršenje'!$A$8:I$1500,'prenos-P-R-N'!K$1,FALSE),IF($A1111&gt;$A$2,+VLOOKUP($A1111,'Neizmirene obaveze JLS'!$A$11:I$500,'prenos-P-R-N'!K$1,FALSE),"")))</f>
        <v/>
      </c>
      <c r="L1111" t="str">
        <f>IF(A1111=0,"",IF(A1111&lt;=A$1,+IF(VLOOKUP(A1111,'Rashodi- plan-izvršenje'!A$8:J$1500,M$1,FALSE)&gt;0,"Програмска активност","Пројекат"),IF(A1111&gt;A$2,+IF(VLOOKUP(A1111,'Neizmirene obaveze JLS'!A$8:J$2008,M$1,FALSE)&gt;0,"Програмска активност","Пројекат"),"")))</f>
        <v/>
      </c>
      <c r="M1111" s="87" t="str">
        <f>IF(A1111=0,"",IF($A1111&lt;=$A$1,+IF(VLOOKUP($A1111,'Rashodi- plan-izvršenje'!$A$8:$M$1500,10,FALSE)&gt;0,VLOOKUP($A1111,'Rashodi- plan-izvršenje'!$A$8:$M$1500,10,FALSE),VLOOKUP($A1111,'Rashodi- plan-izvršenje'!$A$8:$M$1500,12,FALSE)),+IF($A1111&gt;$A$2,IF(VLOOKUP($A1111,'Neizmirene obaveze JLS'!$A$8:$M$1500,10,FALSE)&gt;0,VLOOKUP($A1111,'Neizmirene obaveze JLS'!$A$11:$M$1500,10,FALSE),VLOOKUP($A1111,'Neizmirene obaveze JLS'!$A$11:$M$1500,12,FALSE)),0)))</f>
        <v/>
      </c>
      <c r="N1111" s="87" t="str">
        <f>IF(A1111=0,"",IF($A1111&lt;=$A$1,+IF(VLOOKUP(A1111,'Rashodi- plan-izvršenje'!$A$8:$M$1500,10,FALSE)&gt;0,VLOOKUP(A1111,'Rashodi- plan-izvršenje'!$A$8:$M$1500,11,FALSE),VLOOKUP(A1111,'Rashodi- plan-izvršenje'!$A$8:$M$1500,13,FALSE)),+IF($A1111&gt;$A$2,IF(VLOOKUP($A1111,'Neizmirene obaveze JLS'!$A$8:$M$1500,10,FALSE)&gt;0,VLOOKUP($A1111,'Neizmirene obaveze JLS'!$A$11:$M$1500,11,FALSE),VLOOKUP($A1111,'Neizmirene obaveze JLS'!$A$11:$M$1500,13,FALSE)),0)))</f>
        <v/>
      </c>
      <c r="O1111" s="87" t="str">
        <f>IF(A1111=0,"",IF($A1111&lt;=$A$1,VALUE(+VLOOKUP($A1111,'Rashodi- plan-izvršenje'!$A$8:N$1500,'prenos-P-R-N'!O$1,FALSE)),IF($A1111&lt;=A$2,VALUE(VLOOKUP($A1111,'Prihodi- plan-izvršenje'!$A$8:$H$500,6,FALSE)),VALUE(VLOOKUP($A1111,'Neizmirene obaveze JLS'!$A$8:$N$500,O$1,FALSE)))))</f>
        <v/>
      </c>
      <c r="P1111" s="87" t="str">
        <f>IF(A1111=0,"",IF(A1111=0,0,IF(A1111&gt;A$2,'šifarnik K-izvor'!G$3,+IF(Q1111&lt;700,+'šifarnik K-izvor'!G$2,'šifarnik K-izvor'!G$1))))</f>
        <v/>
      </c>
      <c r="Q1111" s="87">
        <f>IF($A1111&lt;=$A$1,VALUE(+VLOOKUP($A1111,'Rashodi- plan-izvršenje'!$A$8:O$1500,'prenos-P-R-N'!Q$1,FALSE)),IF($A1111&lt;=$A$2,VLOOKUP($A1111,'Prihodi- plan-izvršenje'!$A$4:$H$500,4,FALSE),IF($A1111&lt;=$A$3,VLOOKUP(A1111,'Neizmirene obaveze JLS'!$A$11:O$500,Q$1,FALSE),"")))</f>
        <v>0</v>
      </c>
      <c r="R1111" s="88">
        <f>IF($A1111&lt;=$A$1,VALUE(+VLOOKUP($A1111,'Rashodi- plan-izvršenje'!$A$8:P$1500,'prenos-P-R-N'!R$1,FALSE)),IF($A1111&lt;=$A$2,VLOOKUP($A1111,'Prihodi- plan-izvršenje'!$A$4:$H$500,7,FALSE),""))</f>
        <v>0</v>
      </c>
      <c r="S1111" s="88">
        <f>IF(A1111=0,0,IF($A1111&lt;=$A$1,VALUE(+VLOOKUP($A1111,'Rashodi- plan-izvršenje'!$A$8:Q$1500,'prenos-P-R-N'!S$1,FALSE)),IF($A1111&lt;=$A$2,VLOOKUP($A1111,'Prihodi- plan-izvršenje'!$A$4:$H$500,8,FALSE),0)))</f>
        <v>0</v>
      </c>
      <c r="T1111" s="88" t="str">
        <f>IF($A1111&gt;$A$2,VLOOKUP($A1111,'Neizmirene obaveze JLS'!$A$11:R$500,R$1,FALSE),"")</f>
        <v/>
      </c>
      <c r="U1111" s="88">
        <f>IF($A1111&gt;$A$2,VLOOKUP($A1111,'Neizmirene obaveze JLS'!$A$11:S$500,S$1,FALSE),0)</f>
        <v>0</v>
      </c>
      <c r="V1111" s="88">
        <f t="shared" si="96"/>
        <v>0</v>
      </c>
      <c r="W1111" s="74"/>
      <c r="X1111" s="74"/>
      <c r="Y1111" s="74"/>
      <c r="Z1111" s="74"/>
      <c r="AA1111" s="74">
        <v>0</v>
      </c>
      <c r="AB1111" s="74">
        <v>0</v>
      </c>
    </row>
    <row r="1112" spans="1:28">
      <c r="A1112" s="89">
        <f>IF(AND(COUNTIF(A$1:A$3,"&gt;0")=1,MAX(A$8:A1111)&lt;A$1),A1111+1,IF(AND(COUNTIF(A$1:A$3,"&gt;0")=2,MAX(A$8:A1111)&lt;A$2),A1111+1,IF(AND(COUNTIF(A$1:A$3,"&gt;0")=3,MAX(A$8:A1111)&lt;A$3),A1111+1,0)))</f>
        <v>0</v>
      </c>
      <c r="B1112" s="89" t="str">
        <f t="shared" si="99"/>
        <v/>
      </c>
      <c r="C1112" s="89" t="str">
        <f t="shared" si="99"/>
        <v/>
      </c>
      <c r="D1112" s="87" t="str">
        <f>IF($A1112=0,"",IF($A1112&lt;=$A$1,+VLOOKUP($A1112,'Rashodi- plan-izvršenje'!$A$8:B$1500,'prenos-P-R-N'!D$1,FALSE),IF($A1112&gt;$A$2,+VLOOKUP($A1112,'Neizmirene obaveze JLS'!$A$11:B$500,'prenos-P-R-N'!D$1,FALSE),"")))</f>
        <v/>
      </c>
      <c r="E1112" s="87" t="str">
        <f>IF($A1112=0,"",IF($A1112&lt;=$A$1,+VLOOKUP($A1112,'Rashodi- plan-izvršenje'!$A$8:C$1500,'prenos-P-R-N'!E$1,FALSE),IF($A1112&gt;$A$2,+VLOOKUP($A1112,'Neizmirene obaveze JLS'!$A$11:C$500,'prenos-P-R-N'!E$1,FALSE),"")))</f>
        <v/>
      </c>
      <c r="F1112" s="87" t="str">
        <f>IF($A1112=0,"",IF($A1112&lt;=$A$1,+VLOOKUP($A1112,'Rashodi- plan-izvršenje'!$A$8:D$1500,'prenos-P-R-N'!F$1,FALSE),IF($A1112&gt;$A$2,+VLOOKUP($A1112,'Neizmirene obaveze JLS'!$A$11:D$500,'prenos-P-R-N'!F$1,FALSE),"")))</f>
        <v/>
      </c>
      <c r="G1112" s="87" t="str">
        <f>IF($A1112=0,"",IF($A1112&lt;=$A$1,+VLOOKUP($A1112,'Rashodi- plan-izvršenje'!$A$8:E$1500,'prenos-P-R-N'!G$1,FALSE),IF($A1112&gt;$A$2,+VLOOKUP($A1112,'Neizmirene obaveze JLS'!$A$11:E$500,'prenos-P-R-N'!G$1,FALSE),"")))</f>
        <v/>
      </c>
      <c r="H1112" s="87" t="str">
        <f>IF($A1112=0,"",IF($A1112&lt;=$A$1,+VLOOKUP($A1112,'Rashodi- plan-izvršenje'!$A$8:F$1500,'prenos-P-R-N'!H$1,FALSE),IF($A1112&gt;$A$2,+VLOOKUP($A1112,'Neizmirene obaveze JLS'!$A$11:F$500,'prenos-P-R-N'!H$1,FALSE),"")))</f>
        <v/>
      </c>
      <c r="I1112" s="87" t="str">
        <f>IF($A1112=0,"",IF($A1112&lt;=$A$1,+VLOOKUP($A1112,'Rashodi- plan-izvršenje'!$A$8:G$1500,'prenos-P-R-N'!I$1,FALSE),IF($A1112&gt;$A$2,+VLOOKUP($A1112,'Neizmirene obaveze JLS'!$A$11:G$500,'prenos-P-R-N'!I$1,FALSE),"")))</f>
        <v/>
      </c>
      <c r="J1112" s="87" t="str">
        <f>IF($A1112=0,"",IF($A1112&lt;=$A$1,+VLOOKUP($A1112,'Rashodi- plan-izvršenje'!$A$8:H$1500,'prenos-P-R-N'!J$1,FALSE),IF($A1112&gt;$A$2,+VLOOKUP($A1112,'Neizmirene obaveze JLS'!$A$11:H$500,'prenos-P-R-N'!J$1,FALSE),"")))</f>
        <v/>
      </c>
      <c r="K1112" s="87" t="str">
        <f>IF($A1112=0,"",IF($A1112&lt;=$A$1,+VLOOKUP($A1112,'Rashodi- plan-izvršenje'!$A$8:I$1500,'prenos-P-R-N'!K$1,FALSE),IF($A1112&gt;$A$2,+VLOOKUP($A1112,'Neizmirene obaveze JLS'!$A$11:I$500,'prenos-P-R-N'!K$1,FALSE),"")))</f>
        <v/>
      </c>
      <c r="L1112" t="str">
        <f>IF(A1112=0,"",IF(A1112&lt;=A$1,+IF(VLOOKUP(A1112,'Rashodi- plan-izvršenje'!A$8:J$1500,M$1,FALSE)&gt;0,"Програмска активност","Пројекат"),IF(A1112&gt;A$2,+IF(VLOOKUP(A1112,'Neizmirene obaveze JLS'!A$8:J$2008,M$1,FALSE)&gt;0,"Програмска активност","Пројекат"),"")))</f>
        <v/>
      </c>
      <c r="M1112" s="87" t="str">
        <f>IF(A1112=0,"",IF($A1112&lt;=$A$1,+IF(VLOOKUP($A1112,'Rashodi- plan-izvršenje'!$A$8:$M$1500,10,FALSE)&gt;0,VLOOKUP($A1112,'Rashodi- plan-izvršenje'!$A$8:$M$1500,10,FALSE),VLOOKUP($A1112,'Rashodi- plan-izvršenje'!$A$8:$M$1500,12,FALSE)),+IF($A1112&gt;$A$2,IF(VLOOKUP($A1112,'Neizmirene obaveze JLS'!$A$8:$M$1500,10,FALSE)&gt;0,VLOOKUP($A1112,'Neizmirene obaveze JLS'!$A$11:$M$1500,10,FALSE),VLOOKUP($A1112,'Neizmirene obaveze JLS'!$A$11:$M$1500,12,FALSE)),0)))</f>
        <v/>
      </c>
      <c r="N1112" s="87" t="str">
        <f>IF(A1112=0,"",IF($A1112&lt;=$A$1,+IF(VLOOKUP(A1112,'Rashodi- plan-izvršenje'!$A$8:$M$1500,10,FALSE)&gt;0,VLOOKUP(A1112,'Rashodi- plan-izvršenje'!$A$8:$M$1500,11,FALSE),VLOOKUP(A1112,'Rashodi- plan-izvršenje'!$A$8:$M$1500,13,FALSE)),+IF($A1112&gt;$A$2,IF(VLOOKUP($A1112,'Neizmirene obaveze JLS'!$A$8:$M$1500,10,FALSE)&gt;0,VLOOKUP($A1112,'Neizmirene obaveze JLS'!$A$11:$M$1500,11,FALSE),VLOOKUP($A1112,'Neizmirene obaveze JLS'!$A$11:$M$1500,13,FALSE)),0)))</f>
        <v/>
      </c>
      <c r="O1112" s="87" t="str">
        <f>IF(A1112=0,"",IF($A1112&lt;=$A$1,VALUE(+VLOOKUP($A1112,'Rashodi- plan-izvršenje'!$A$8:N$1500,'prenos-P-R-N'!O$1,FALSE)),IF($A1112&lt;=A$2,VALUE(VLOOKUP($A1112,'Prihodi- plan-izvršenje'!$A$8:$H$500,6,FALSE)),VALUE(VLOOKUP($A1112,'Neizmirene obaveze JLS'!$A$8:$N$500,O$1,FALSE)))))</f>
        <v/>
      </c>
      <c r="P1112" s="87" t="str">
        <f>IF(A1112=0,"",IF(A1112=0,0,IF(A1112&gt;A$2,'šifarnik K-izvor'!G$3,+IF(Q1112&lt;700,+'šifarnik K-izvor'!G$2,'šifarnik K-izvor'!G$1))))</f>
        <v/>
      </c>
      <c r="Q1112" s="87">
        <f>IF($A1112&lt;=$A$1,VALUE(+VLOOKUP($A1112,'Rashodi- plan-izvršenje'!$A$8:O$1500,'prenos-P-R-N'!Q$1,FALSE)),IF($A1112&lt;=$A$2,VLOOKUP($A1112,'Prihodi- plan-izvršenje'!$A$4:$H$500,4,FALSE),IF($A1112&lt;=$A$3,VLOOKUP(A1112,'Neizmirene obaveze JLS'!$A$11:O$500,Q$1,FALSE),"")))</f>
        <v>0</v>
      </c>
      <c r="R1112" s="88">
        <f>IF($A1112&lt;=$A$1,VALUE(+VLOOKUP($A1112,'Rashodi- plan-izvršenje'!$A$8:P$1500,'prenos-P-R-N'!R$1,FALSE)),IF($A1112&lt;=$A$2,VLOOKUP($A1112,'Prihodi- plan-izvršenje'!$A$4:$H$500,7,FALSE),""))</f>
        <v>0</v>
      </c>
      <c r="S1112" s="88">
        <f>IF(A1112=0,0,IF($A1112&lt;=$A$1,VALUE(+VLOOKUP($A1112,'Rashodi- plan-izvršenje'!$A$8:Q$1500,'prenos-P-R-N'!S$1,FALSE)),IF($A1112&lt;=$A$2,VLOOKUP($A1112,'Prihodi- plan-izvršenje'!$A$4:$H$500,8,FALSE),0)))</f>
        <v>0</v>
      </c>
      <c r="T1112" s="88" t="str">
        <f>IF($A1112&gt;$A$2,VLOOKUP($A1112,'Neizmirene obaveze JLS'!$A$11:R$500,R$1,FALSE),"")</f>
        <v/>
      </c>
      <c r="U1112" s="88">
        <f>IF($A1112&gt;$A$2,VLOOKUP($A1112,'Neizmirene obaveze JLS'!$A$11:S$500,S$1,FALSE),0)</f>
        <v>0</v>
      </c>
      <c r="V1112" s="88">
        <f t="shared" si="96"/>
        <v>0</v>
      </c>
      <c r="W1112" s="74"/>
      <c r="X1112" s="74"/>
      <c r="Y1112" s="74"/>
      <c r="Z1112" s="74"/>
      <c r="AA1112" s="74">
        <v>0</v>
      </c>
      <c r="AB1112" s="74">
        <v>0</v>
      </c>
    </row>
    <row r="1113" spans="1:28">
      <c r="A1113" s="89">
        <f>IF(AND(COUNTIF(A$1:A$3,"&gt;0")=1,MAX(A$8:A1112)&lt;A$1),A1112+1,IF(AND(COUNTIF(A$1:A$3,"&gt;0")=2,MAX(A$8:A1112)&lt;A$2),A1112+1,IF(AND(COUNTIF(A$1:A$3,"&gt;0")=3,MAX(A$8:A1112)&lt;A$3),A1112+1,0)))</f>
        <v>0</v>
      </c>
      <c r="B1113" s="89" t="str">
        <f t="shared" si="99"/>
        <v/>
      </c>
      <c r="C1113" s="89" t="str">
        <f t="shared" si="99"/>
        <v/>
      </c>
      <c r="D1113" s="87" t="str">
        <f>IF($A1113=0,"",IF($A1113&lt;=$A$1,+VLOOKUP($A1113,'Rashodi- plan-izvršenje'!$A$8:B$1500,'prenos-P-R-N'!D$1,FALSE),IF($A1113&gt;$A$2,+VLOOKUP($A1113,'Neizmirene obaveze JLS'!$A$11:B$500,'prenos-P-R-N'!D$1,FALSE),"")))</f>
        <v/>
      </c>
      <c r="E1113" s="87" t="str">
        <f>IF($A1113=0,"",IF($A1113&lt;=$A$1,+VLOOKUP($A1113,'Rashodi- plan-izvršenje'!$A$8:C$1500,'prenos-P-R-N'!E$1,FALSE),IF($A1113&gt;$A$2,+VLOOKUP($A1113,'Neizmirene obaveze JLS'!$A$11:C$500,'prenos-P-R-N'!E$1,FALSE),"")))</f>
        <v/>
      </c>
      <c r="F1113" s="87" t="str">
        <f>IF($A1113=0,"",IF($A1113&lt;=$A$1,+VLOOKUP($A1113,'Rashodi- plan-izvršenje'!$A$8:D$1500,'prenos-P-R-N'!F$1,FALSE),IF($A1113&gt;$A$2,+VLOOKUP($A1113,'Neizmirene obaveze JLS'!$A$11:D$500,'prenos-P-R-N'!F$1,FALSE),"")))</f>
        <v/>
      </c>
      <c r="G1113" s="87" t="str">
        <f>IF($A1113=0,"",IF($A1113&lt;=$A$1,+VLOOKUP($A1113,'Rashodi- plan-izvršenje'!$A$8:E$1500,'prenos-P-R-N'!G$1,FALSE),IF($A1113&gt;$A$2,+VLOOKUP($A1113,'Neizmirene obaveze JLS'!$A$11:E$500,'prenos-P-R-N'!G$1,FALSE),"")))</f>
        <v/>
      </c>
      <c r="H1113" s="87" t="str">
        <f>IF($A1113=0,"",IF($A1113&lt;=$A$1,+VLOOKUP($A1113,'Rashodi- plan-izvršenje'!$A$8:F$1500,'prenos-P-R-N'!H$1,FALSE),IF($A1113&gt;$A$2,+VLOOKUP($A1113,'Neizmirene obaveze JLS'!$A$11:F$500,'prenos-P-R-N'!H$1,FALSE),"")))</f>
        <v/>
      </c>
      <c r="I1113" s="87" t="str">
        <f>IF($A1113=0,"",IF($A1113&lt;=$A$1,+VLOOKUP($A1113,'Rashodi- plan-izvršenje'!$A$8:G$1500,'prenos-P-R-N'!I$1,FALSE),IF($A1113&gt;$A$2,+VLOOKUP($A1113,'Neizmirene obaveze JLS'!$A$11:G$500,'prenos-P-R-N'!I$1,FALSE),"")))</f>
        <v/>
      </c>
      <c r="J1113" s="87" t="str">
        <f>IF($A1113=0,"",IF($A1113&lt;=$A$1,+VLOOKUP($A1113,'Rashodi- plan-izvršenje'!$A$8:H$1500,'prenos-P-R-N'!J$1,FALSE),IF($A1113&gt;$A$2,+VLOOKUP($A1113,'Neizmirene obaveze JLS'!$A$11:H$500,'prenos-P-R-N'!J$1,FALSE),"")))</f>
        <v/>
      </c>
      <c r="K1113" s="87" t="str">
        <f>IF($A1113=0,"",IF($A1113&lt;=$A$1,+VLOOKUP($A1113,'Rashodi- plan-izvršenje'!$A$8:I$1500,'prenos-P-R-N'!K$1,FALSE),IF($A1113&gt;$A$2,+VLOOKUP($A1113,'Neizmirene obaveze JLS'!$A$11:I$500,'prenos-P-R-N'!K$1,FALSE),"")))</f>
        <v/>
      </c>
      <c r="L1113" t="str">
        <f>IF(A1113=0,"",IF(A1113&lt;=A$1,+IF(VLOOKUP(A1113,'Rashodi- plan-izvršenje'!A$8:J$1500,M$1,FALSE)&gt;0,"Програмска активност","Пројекат"),IF(A1113&gt;A$2,+IF(VLOOKUP(A1113,'Neizmirene obaveze JLS'!A$8:J$2008,M$1,FALSE)&gt;0,"Програмска активност","Пројекат"),"")))</f>
        <v/>
      </c>
      <c r="M1113" s="87" t="str">
        <f>IF(A1113=0,"",IF($A1113&lt;=$A$1,+IF(VLOOKUP($A1113,'Rashodi- plan-izvršenje'!$A$8:$M$1500,10,FALSE)&gt;0,VLOOKUP($A1113,'Rashodi- plan-izvršenje'!$A$8:$M$1500,10,FALSE),VLOOKUP($A1113,'Rashodi- plan-izvršenje'!$A$8:$M$1500,12,FALSE)),+IF($A1113&gt;$A$2,IF(VLOOKUP($A1113,'Neizmirene obaveze JLS'!$A$8:$M$1500,10,FALSE)&gt;0,VLOOKUP($A1113,'Neizmirene obaveze JLS'!$A$11:$M$1500,10,FALSE),VLOOKUP($A1113,'Neizmirene obaveze JLS'!$A$11:$M$1500,12,FALSE)),0)))</f>
        <v/>
      </c>
      <c r="N1113" s="87" t="str">
        <f>IF(A1113=0,"",IF($A1113&lt;=$A$1,+IF(VLOOKUP(A1113,'Rashodi- plan-izvršenje'!$A$8:$M$1500,10,FALSE)&gt;0,VLOOKUP(A1113,'Rashodi- plan-izvršenje'!$A$8:$M$1500,11,FALSE),VLOOKUP(A1113,'Rashodi- plan-izvršenje'!$A$8:$M$1500,13,FALSE)),+IF($A1113&gt;$A$2,IF(VLOOKUP($A1113,'Neizmirene obaveze JLS'!$A$8:$M$1500,10,FALSE)&gt;0,VLOOKUP($A1113,'Neizmirene obaveze JLS'!$A$11:$M$1500,11,FALSE),VLOOKUP($A1113,'Neizmirene obaveze JLS'!$A$11:$M$1500,13,FALSE)),0)))</f>
        <v/>
      </c>
      <c r="O1113" s="87" t="str">
        <f>IF(A1113=0,"",IF($A1113&lt;=$A$1,VALUE(+VLOOKUP($A1113,'Rashodi- plan-izvršenje'!$A$8:N$1500,'prenos-P-R-N'!O$1,FALSE)),IF($A1113&lt;=A$2,VALUE(VLOOKUP($A1113,'Prihodi- plan-izvršenje'!$A$8:$H$500,6,FALSE)),VALUE(VLOOKUP($A1113,'Neizmirene obaveze JLS'!$A$8:$N$500,O$1,FALSE)))))</f>
        <v/>
      </c>
      <c r="P1113" s="87" t="str">
        <f>IF(A1113=0,"",IF(A1113=0,0,IF(A1113&gt;A$2,'šifarnik K-izvor'!G$3,+IF(Q1113&lt;700,+'šifarnik K-izvor'!G$2,'šifarnik K-izvor'!G$1))))</f>
        <v/>
      </c>
      <c r="Q1113" s="87">
        <f>IF($A1113&lt;=$A$1,VALUE(+VLOOKUP($A1113,'Rashodi- plan-izvršenje'!$A$8:O$1500,'prenos-P-R-N'!Q$1,FALSE)),IF($A1113&lt;=$A$2,VLOOKUP($A1113,'Prihodi- plan-izvršenje'!$A$4:$H$500,4,FALSE),IF($A1113&lt;=$A$3,VLOOKUP(A1113,'Neizmirene obaveze JLS'!$A$11:O$500,Q$1,FALSE),"")))</f>
        <v>0</v>
      </c>
      <c r="R1113" s="88">
        <f>IF($A1113&lt;=$A$1,VALUE(+VLOOKUP($A1113,'Rashodi- plan-izvršenje'!$A$8:P$1500,'prenos-P-R-N'!R$1,FALSE)),IF($A1113&lt;=$A$2,VLOOKUP($A1113,'Prihodi- plan-izvršenje'!$A$4:$H$500,7,FALSE),""))</f>
        <v>0</v>
      </c>
      <c r="S1113" s="88">
        <f>IF(A1113=0,0,IF($A1113&lt;=$A$1,VALUE(+VLOOKUP($A1113,'Rashodi- plan-izvršenje'!$A$8:Q$1500,'prenos-P-R-N'!S$1,FALSE)),IF($A1113&lt;=$A$2,VLOOKUP($A1113,'Prihodi- plan-izvršenje'!$A$4:$H$500,8,FALSE),0)))</f>
        <v>0</v>
      </c>
      <c r="T1113" s="88" t="str">
        <f>IF($A1113&gt;$A$2,VLOOKUP($A1113,'Neizmirene obaveze JLS'!$A$11:R$500,R$1,FALSE),"")</f>
        <v/>
      </c>
      <c r="U1113" s="88">
        <f>IF($A1113&gt;$A$2,VLOOKUP($A1113,'Neizmirene obaveze JLS'!$A$11:S$500,S$1,FALSE),0)</f>
        <v>0</v>
      </c>
      <c r="V1113" s="88">
        <f t="shared" si="96"/>
        <v>0</v>
      </c>
      <c r="W1113" s="74"/>
      <c r="X1113" s="74"/>
      <c r="Y1113" s="74"/>
      <c r="Z1113" s="74"/>
      <c r="AA1113" s="74">
        <v>0</v>
      </c>
      <c r="AB1113" s="74">
        <v>0</v>
      </c>
    </row>
    <row r="1114" spans="1:28">
      <c r="A1114" s="89">
        <f>IF(AND(COUNTIF(A$1:A$3,"&gt;0")=1,MAX(A$8:A1113)&lt;A$1),A1113+1,IF(AND(COUNTIF(A$1:A$3,"&gt;0")=2,MAX(A$8:A1113)&lt;A$2),A1113+1,IF(AND(COUNTIF(A$1:A$3,"&gt;0")=3,MAX(A$8:A1113)&lt;A$3),A1113+1,0)))</f>
        <v>0</v>
      </c>
      <c r="B1114" s="89" t="str">
        <f t="shared" ref="B1114:C1129" si="100">+IF($A1114&gt;0,B1113,"")</f>
        <v/>
      </c>
      <c r="C1114" s="89" t="str">
        <f t="shared" si="100"/>
        <v/>
      </c>
      <c r="D1114" s="87" t="str">
        <f>IF($A1114=0,"",IF($A1114&lt;=$A$1,+VLOOKUP($A1114,'Rashodi- plan-izvršenje'!$A$8:B$1500,'prenos-P-R-N'!D$1,FALSE),IF($A1114&gt;$A$2,+VLOOKUP($A1114,'Neizmirene obaveze JLS'!$A$11:B$500,'prenos-P-R-N'!D$1,FALSE),"")))</f>
        <v/>
      </c>
      <c r="E1114" s="87" t="str">
        <f>IF($A1114=0,"",IF($A1114&lt;=$A$1,+VLOOKUP($A1114,'Rashodi- plan-izvršenje'!$A$8:C$1500,'prenos-P-R-N'!E$1,FALSE),IF($A1114&gt;$A$2,+VLOOKUP($A1114,'Neizmirene obaveze JLS'!$A$11:C$500,'prenos-P-R-N'!E$1,FALSE),"")))</f>
        <v/>
      </c>
      <c r="F1114" s="87" t="str">
        <f>IF($A1114=0,"",IF($A1114&lt;=$A$1,+VLOOKUP($A1114,'Rashodi- plan-izvršenje'!$A$8:D$1500,'prenos-P-R-N'!F$1,FALSE),IF($A1114&gt;$A$2,+VLOOKUP($A1114,'Neizmirene obaveze JLS'!$A$11:D$500,'prenos-P-R-N'!F$1,FALSE),"")))</f>
        <v/>
      </c>
      <c r="G1114" s="87" t="str">
        <f>IF($A1114=0,"",IF($A1114&lt;=$A$1,+VLOOKUP($A1114,'Rashodi- plan-izvršenje'!$A$8:E$1500,'prenos-P-R-N'!G$1,FALSE),IF($A1114&gt;$A$2,+VLOOKUP($A1114,'Neizmirene obaveze JLS'!$A$11:E$500,'prenos-P-R-N'!G$1,FALSE),"")))</f>
        <v/>
      </c>
      <c r="H1114" s="87" t="str">
        <f>IF($A1114=0,"",IF($A1114&lt;=$A$1,+VLOOKUP($A1114,'Rashodi- plan-izvršenje'!$A$8:F$1500,'prenos-P-R-N'!H$1,FALSE),IF($A1114&gt;$A$2,+VLOOKUP($A1114,'Neizmirene obaveze JLS'!$A$11:F$500,'prenos-P-R-N'!H$1,FALSE),"")))</f>
        <v/>
      </c>
      <c r="I1114" s="87" t="str">
        <f>IF($A1114=0,"",IF($A1114&lt;=$A$1,+VLOOKUP($A1114,'Rashodi- plan-izvršenje'!$A$8:G$1500,'prenos-P-R-N'!I$1,FALSE),IF($A1114&gt;$A$2,+VLOOKUP($A1114,'Neizmirene obaveze JLS'!$A$11:G$500,'prenos-P-R-N'!I$1,FALSE),"")))</f>
        <v/>
      </c>
      <c r="J1114" s="87" t="str">
        <f>IF($A1114=0,"",IF($A1114&lt;=$A$1,+VLOOKUP($A1114,'Rashodi- plan-izvršenje'!$A$8:H$1500,'prenos-P-R-N'!J$1,FALSE),IF($A1114&gt;$A$2,+VLOOKUP($A1114,'Neizmirene obaveze JLS'!$A$11:H$500,'prenos-P-R-N'!J$1,FALSE),"")))</f>
        <v/>
      </c>
      <c r="K1114" s="87" t="str">
        <f>IF($A1114=0,"",IF($A1114&lt;=$A$1,+VLOOKUP($A1114,'Rashodi- plan-izvršenje'!$A$8:I$1500,'prenos-P-R-N'!K$1,FALSE),IF($A1114&gt;$A$2,+VLOOKUP($A1114,'Neizmirene obaveze JLS'!$A$11:I$500,'prenos-P-R-N'!K$1,FALSE),"")))</f>
        <v/>
      </c>
      <c r="L1114" t="str">
        <f>IF(A1114=0,"",IF(A1114&lt;=A$1,+IF(VLOOKUP(A1114,'Rashodi- plan-izvršenje'!A$8:J$1500,M$1,FALSE)&gt;0,"Програмска активност","Пројекат"),IF(A1114&gt;A$2,+IF(VLOOKUP(A1114,'Neizmirene obaveze JLS'!A$8:J$2008,M$1,FALSE)&gt;0,"Програмска активност","Пројекат"),"")))</f>
        <v/>
      </c>
      <c r="M1114" s="87" t="str">
        <f>IF(A1114=0,"",IF($A1114&lt;=$A$1,+IF(VLOOKUP($A1114,'Rashodi- plan-izvršenje'!$A$8:$M$1500,10,FALSE)&gt;0,VLOOKUP($A1114,'Rashodi- plan-izvršenje'!$A$8:$M$1500,10,FALSE),VLOOKUP($A1114,'Rashodi- plan-izvršenje'!$A$8:$M$1500,12,FALSE)),+IF($A1114&gt;$A$2,IF(VLOOKUP($A1114,'Neizmirene obaveze JLS'!$A$8:$M$1500,10,FALSE)&gt;0,VLOOKUP($A1114,'Neizmirene obaveze JLS'!$A$11:$M$1500,10,FALSE),VLOOKUP($A1114,'Neizmirene obaveze JLS'!$A$11:$M$1500,12,FALSE)),0)))</f>
        <v/>
      </c>
      <c r="N1114" s="87" t="str">
        <f>IF(A1114=0,"",IF($A1114&lt;=$A$1,+IF(VLOOKUP(A1114,'Rashodi- plan-izvršenje'!$A$8:$M$1500,10,FALSE)&gt;0,VLOOKUP(A1114,'Rashodi- plan-izvršenje'!$A$8:$M$1500,11,FALSE),VLOOKUP(A1114,'Rashodi- plan-izvršenje'!$A$8:$M$1500,13,FALSE)),+IF($A1114&gt;$A$2,IF(VLOOKUP($A1114,'Neizmirene obaveze JLS'!$A$8:$M$1500,10,FALSE)&gt;0,VLOOKUP($A1114,'Neizmirene obaveze JLS'!$A$11:$M$1500,11,FALSE),VLOOKUP($A1114,'Neizmirene obaveze JLS'!$A$11:$M$1500,13,FALSE)),0)))</f>
        <v/>
      </c>
      <c r="O1114" s="87" t="str">
        <f>IF(A1114=0,"",IF($A1114&lt;=$A$1,VALUE(+VLOOKUP($A1114,'Rashodi- plan-izvršenje'!$A$8:N$1500,'prenos-P-R-N'!O$1,FALSE)),IF($A1114&lt;=A$2,VALUE(VLOOKUP($A1114,'Prihodi- plan-izvršenje'!$A$8:$H$500,6,FALSE)),VALUE(VLOOKUP($A1114,'Neizmirene obaveze JLS'!$A$8:$N$500,O$1,FALSE)))))</f>
        <v/>
      </c>
      <c r="P1114" s="87" t="str">
        <f>IF(A1114=0,"",IF(A1114=0,0,IF(A1114&gt;A$2,'šifarnik K-izvor'!G$3,+IF(Q1114&lt;700,+'šifarnik K-izvor'!G$2,'šifarnik K-izvor'!G$1))))</f>
        <v/>
      </c>
      <c r="Q1114" s="87">
        <f>IF($A1114&lt;=$A$1,VALUE(+VLOOKUP($A1114,'Rashodi- plan-izvršenje'!$A$8:O$1500,'prenos-P-R-N'!Q$1,FALSE)),IF($A1114&lt;=$A$2,VLOOKUP($A1114,'Prihodi- plan-izvršenje'!$A$4:$H$500,4,FALSE),IF($A1114&lt;=$A$3,VLOOKUP(A1114,'Neizmirene obaveze JLS'!$A$11:O$500,Q$1,FALSE),"")))</f>
        <v>0</v>
      </c>
      <c r="R1114" s="88">
        <f>IF($A1114&lt;=$A$1,VALUE(+VLOOKUP($A1114,'Rashodi- plan-izvršenje'!$A$8:P$1500,'prenos-P-R-N'!R$1,FALSE)),IF($A1114&lt;=$A$2,VLOOKUP($A1114,'Prihodi- plan-izvršenje'!$A$4:$H$500,7,FALSE),""))</f>
        <v>0</v>
      </c>
      <c r="S1114" s="88">
        <f>IF(A1114=0,0,IF($A1114&lt;=$A$1,VALUE(+VLOOKUP($A1114,'Rashodi- plan-izvršenje'!$A$8:Q$1500,'prenos-P-R-N'!S$1,FALSE)),IF($A1114&lt;=$A$2,VLOOKUP($A1114,'Prihodi- plan-izvršenje'!$A$4:$H$500,8,FALSE),0)))</f>
        <v>0</v>
      </c>
      <c r="T1114" s="88" t="str">
        <f>IF($A1114&gt;$A$2,VLOOKUP($A1114,'Neizmirene obaveze JLS'!$A$11:R$500,R$1,FALSE),"")</f>
        <v/>
      </c>
      <c r="U1114" s="88">
        <f>IF($A1114&gt;$A$2,VLOOKUP($A1114,'Neizmirene obaveze JLS'!$A$11:S$500,S$1,FALSE),0)</f>
        <v>0</v>
      </c>
      <c r="V1114" s="88">
        <f t="shared" si="96"/>
        <v>0</v>
      </c>
      <c r="W1114" s="74"/>
      <c r="X1114" s="74"/>
      <c r="Y1114" s="74"/>
      <c r="Z1114" s="74"/>
      <c r="AA1114" s="74">
        <v>0</v>
      </c>
      <c r="AB1114" s="74">
        <v>0</v>
      </c>
    </row>
    <row r="1115" spans="1:28">
      <c r="A1115" s="89">
        <f>IF(AND(COUNTIF(A$1:A$3,"&gt;0")=1,MAX(A$8:A1114)&lt;A$1),A1114+1,IF(AND(COUNTIF(A$1:A$3,"&gt;0")=2,MAX(A$8:A1114)&lt;A$2),A1114+1,IF(AND(COUNTIF(A$1:A$3,"&gt;0")=3,MAX(A$8:A1114)&lt;A$3),A1114+1,0)))</f>
        <v>0</v>
      </c>
      <c r="B1115" s="89" t="str">
        <f t="shared" si="100"/>
        <v/>
      </c>
      <c r="C1115" s="89" t="str">
        <f t="shared" si="100"/>
        <v/>
      </c>
      <c r="D1115" s="87" t="str">
        <f>IF($A1115=0,"",IF($A1115&lt;=$A$1,+VLOOKUP($A1115,'Rashodi- plan-izvršenje'!$A$8:B$1500,'prenos-P-R-N'!D$1,FALSE),IF($A1115&gt;$A$2,+VLOOKUP($A1115,'Neizmirene obaveze JLS'!$A$11:B$500,'prenos-P-R-N'!D$1,FALSE),"")))</f>
        <v/>
      </c>
      <c r="E1115" s="87" t="str">
        <f>IF($A1115=0,"",IF($A1115&lt;=$A$1,+VLOOKUP($A1115,'Rashodi- plan-izvršenje'!$A$8:C$1500,'prenos-P-R-N'!E$1,FALSE),IF($A1115&gt;$A$2,+VLOOKUP($A1115,'Neizmirene obaveze JLS'!$A$11:C$500,'prenos-P-R-N'!E$1,FALSE),"")))</f>
        <v/>
      </c>
      <c r="F1115" s="87" t="str">
        <f>IF($A1115=0,"",IF($A1115&lt;=$A$1,+VLOOKUP($A1115,'Rashodi- plan-izvršenje'!$A$8:D$1500,'prenos-P-R-N'!F$1,FALSE),IF($A1115&gt;$A$2,+VLOOKUP($A1115,'Neizmirene obaveze JLS'!$A$11:D$500,'prenos-P-R-N'!F$1,FALSE),"")))</f>
        <v/>
      </c>
      <c r="G1115" s="87" t="str">
        <f>IF($A1115=0,"",IF($A1115&lt;=$A$1,+VLOOKUP($A1115,'Rashodi- plan-izvršenje'!$A$8:E$1500,'prenos-P-R-N'!G$1,FALSE),IF($A1115&gt;$A$2,+VLOOKUP($A1115,'Neizmirene obaveze JLS'!$A$11:E$500,'prenos-P-R-N'!G$1,FALSE),"")))</f>
        <v/>
      </c>
      <c r="H1115" s="87" t="str">
        <f>IF($A1115=0,"",IF($A1115&lt;=$A$1,+VLOOKUP($A1115,'Rashodi- plan-izvršenje'!$A$8:F$1500,'prenos-P-R-N'!H$1,FALSE),IF($A1115&gt;$A$2,+VLOOKUP($A1115,'Neizmirene obaveze JLS'!$A$11:F$500,'prenos-P-R-N'!H$1,FALSE),"")))</f>
        <v/>
      </c>
      <c r="I1115" s="87" t="str">
        <f>IF($A1115=0,"",IF($A1115&lt;=$A$1,+VLOOKUP($A1115,'Rashodi- plan-izvršenje'!$A$8:G$1500,'prenos-P-R-N'!I$1,FALSE),IF($A1115&gt;$A$2,+VLOOKUP($A1115,'Neizmirene obaveze JLS'!$A$11:G$500,'prenos-P-R-N'!I$1,FALSE),"")))</f>
        <v/>
      </c>
      <c r="J1115" s="87" t="str">
        <f>IF($A1115=0,"",IF($A1115&lt;=$A$1,+VLOOKUP($A1115,'Rashodi- plan-izvršenje'!$A$8:H$1500,'prenos-P-R-N'!J$1,FALSE),IF($A1115&gt;$A$2,+VLOOKUP($A1115,'Neizmirene obaveze JLS'!$A$11:H$500,'prenos-P-R-N'!J$1,FALSE),"")))</f>
        <v/>
      </c>
      <c r="K1115" s="87" t="str">
        <f>IF($A1115=0,"",IF($A1115&lt;=$A$1,+VLOOKUP($A1115,'Rashodi- plan-izvršenje'!$A$8:I$1500,'prenos-P-R-N'!K$1,FALSE),IF($A1115&gt;$A$2,+VLOOKUP($A1115,'Neizmirene obaveze JLS'!$A$11:I$500,'prenos-P-R-N'!K$1,FALSE),"")))</f>
        <v/>
      </c>
      <c r="L1115" t="str">
        <f>IF(A1115=0,"",IF(A1115&lt;=A$1,+IF(VLOOKUP(A1115,'Rashodi- plan-izvršenje'!A$8:J$1500,M$1,FALSE)&gt;0,"Програмска активност","Пројекат"),IF(A1115&gt;A$2,+IF(VLOOKUP(A1115,'Neizmirene obaveze JLS'!A$8:J$2008,M$1,FALSE)&gt;0,"Програмска активност","Пројекат"),"")))</f>
        <v/>
      </c>
      <c r="M1115" s="87" t="str">
        <f>IF(A1115=0,"",IF($A1115&lt;=$A$1,+IF(VLOOKUP($A1115,'Rashodi- plan-izvršenje'!$A$8:$M$1500,10,FALSE)&gt;0,VLOOKUP($A1115,'Rashodi- plan-izvršenje'!$A$8:$M$1500,10,FALSE),VLOOKUP($A1115,'Rashodi- plan-izvršenje'!$A$8:$M$1500,12,FALSE)),+IF($A1115&gt;$A$2,IF(VLOOKUP($A1115,'Neizmirene obaveze JLS'!$A$8:$M$1500,10,FALSE)&gt;0,VLOOKUP($A1115,'Neizmirene obaveze JLS'!$A$11:$M$1500,10,FALSE),VLOOKUP($A1115,'Neizmirene obaveze JLS'!$A$11:$M$1500,12,FALSE)),0)))</f>
        <v/>
      </c>
      <c r="N1115" s="87" t="str">
        <f>IF(A1115=0,"",IF($A1115&lt;=$A$1,+IF(VLOOKUP(A1115,'Rashodi- plan-izvršenje'!$A$8:$M$1500,10,FALSE)&gt;0,VLOOKUP(A1115,'Rashodi- plan-izvršenje'!$A$8:$M$1500,11,FALSE),VLOOKUP(A1115,'Rashodi- plan-izvršenje'!$A$8:$M$1500,13,FALSE)),+IF($A1115&gt;$A$2,IF(VLOOKUP($A1115,'Neizmirene obaveze JLS'!$A$8:$M$1500,10,FALSE)&gt;0,VLOOKUP($A1115,'Neizmirene obaveze JLS'!$A$11:$M$1500,11,FALSE),VLOOKUP($A1115,'Neizmirene obaveze JLS'!$A$11:$M$1500,13,FALSE)),0)))</f>
        <v/>
      </c>
      <c r="O1115" s="87" t="str">
        <f>IF(A1115=0,"",IF($A1115&lt;=$A$1,VALUE(+VLOOKUP($A1115,'Rashodi- plan-izvršenje'!$A$8:N$1500,'prenos-P-R-N'!O$1,FALSE)),IF($A1115&lt;=A$2,VALUE(VLOOKUP($A1115,'Prihodi- plan-izvršenje'!$A$8:$H$500,6,FALSE)),VALUE(VLOOKUP($A1115,'Neizmirene obaveze JLS'!$A$8:$N$500,O$1,FALSE)))))</f>
        <v/>
      </c>
      <c r="P1115" s="87" t="str">
        <f>IF(A1115=0,"",IF(A1115=0,0,IF(A1115&gt;A$2,'šifarnik K-izvor'!G$3,+IF(Q1115&lt;700,+'šifarnik K-izvor'!G$2,'šifarnik K-izvor'!G$1))))</f>
        <v/>
      </c>
      <c r="Q1115" s="87">
        <f>IF($A1115&lt;=$A$1,VALUE(+VLOOKUP($A1115,'Rashodi- plan-izvršenje'!$A$8:O$1500,'prenos-P-R-N'!Q$1,FALSE)),IF($A1115&lt;=$A$2,VLOOKUP($A1115,'Prihodi- plan-izvršenje'!$A$4:$H$500,4,FALSE),IF($A1115&lt;=$A$3,VLOOKUP(A1115,'Neizmirene obaveze JLS'!$A$11:O$500,Q$1,FALSE),"")))</f>
        <v>0</v>
      </c>
      <c r="R1115" s="88">
        <f>IF($A1115&lt;=$A$1,VALUE(+VLOOKUP($A1115,'Rashodi- plan-izvršenje'!$A$8:P$1500,'prenos-P-R-N'!R$1,FALSE)),IF($A1115&lt;=$A$2,VLOOKUP($A1115,'Prihodi- plan-izvršenje'!$A$4:$H$500,7,FALSE),""))</f>
        <v>0</v>
      </c>
      <c r="S1115" s="88">
        <f>IF(A1115=0,0,IF($A1115&lt;=$A$1,VALUE(+VLOOKUP($A1115,'Rashodi- plan-izvršenje'!$A$8:Q$1500,'prenos-P-R-N'!S$1,FALSE)),IF($A1115&lt;=$A$2,VLOOKUP($A1115,'Prihodi- plan-izvršenje'!$A$4:$H$500,8,FALSE),0)))</f>
        <v>0</v>
      </c>
      <c r="T1115" s="88" t="str">
        <f>IF($A1115&gt;$A$2,VLOOKUP($A1115,'Neizmirene obaveze JLS'!$A$11:R$500,R$1,FALSE),"")</f>
        <v/>
      </c>
      <c r="U1115" s="88">
        <f>IF($A1115&gt;$A$2,VLOOKUP($A1115,'Neizmirene obaveze JLS'!$A$11:S$500,S$1,FALSE),0)</f>
        <v>0</v>
      </c>
      <c r="V1115" s="88">
        <f t="shared" si="96"/>
        <v>0</v>
      </c>
      <c r="W1115" s="74"/>
      <c r="X1115" s="74"/>
      <c r="Y1115" s="74"/>
      <c r="Z1115" s="74"/>
      <c r="AA1115" s="74">
        <v>0</v>
      </c>
      <c r="AB1115" s="74">
        <v>0</v>
      </c>
    </row>
    <row r="1116" spans="1:28">
      <c r="A1116" s="89">
        <f>IF(AND(COUNTIF(A$1:A$3,"&gt;0")=1,MAX(A$8:A1115)&lt;A$1),A1115+1,IF(AND(COUNTIF(A$1:A$3,"&gt;0")=2,MAX(A$8:A1115)&lt;A$2),A1115+1,IF(AND(COUNTIF(A$1:A$3,"&gt;0")=3,MAX(A$8:A1115)&lt;A$3),A1115+1,0)))</f>
        <v>0</v>
      </c>
      <c r="B1116" s="89" t="str">
        <f t="shared" si="100"/>
        <v/>
      </c>
      <c r="C1116" s="89" t="str">
        <f t="shared" si="100"/>
        <v/>
      </c>
      <c r="D1116" s="87" t="str">
        <f>IF($A1116=0,"",IF($A1116&lt;=$A$1,+VLOOKUP($A1116,'Rashodi- plan-izvršenje'!$A$8:B$1500,'prenos-P-R-N'!D$1,FALSE),IF($A1116&gt;$A$2,+VLOOKUP($A1116,'Neizmirene obaveze JLS'!$A$11:B$500,'prenos-P-R-N'!D$1,FALSE),"")))</f>
        <v/>
      </c>
      <c r="E1116" s="87" t="str">
        <f>IF($A1116=0,"",IF($A1116&lt;=$A$1,+VLOOKUP($A1116,'Rashodi- plan-izvršenje'!$A$8:C$1500,'prenos-P-R-N'!E$1,FALSE),IF($A1116&gt;$A$2,+VLOOKUP($A1116,'Neizmirene obaveze JLS'!$A$11:C$500,'prenos-P-R-N'!E$1,FALSE),"")))</f>
        <v/>
      </c>
      <c r="F1116" s="87" t="str">
        <f>IF($A1116=0,"",IF($A1116&lt;=$A$1,+VLOOKUP($A1116,'Rashodi- plan-izvršenje'!$A$8:D$1500,'prenos-P-R-N'!F$1,FALSE),IF($A1116&gt;$A$2,+VLOOKUP($A1116,'Neizmirene obaveze JLS'!$A$11:D$500,'prenos-P-R-N'!F$1,FALSE),"")))</f>
        <v/>
      </c>
      <c r="G1116" s="87" t="str">
        <f>IF($A1116=0,"",IF($A1116&lt;=$A$1,+VLOOKUP($A1116,'Rashodi- plan-izvršenje'!$A$8:E$1500,'prenos-P-R-N'!G$1,FALSE),IF($A1116&gt;$A$2,+VLOOKUP($A1116,'Neizmirene obaveze JLS'!$A$11:E$500,'prenos-P-R-N'!G$1,FALSE),"")))</f>
        <v/>
      </c>
      <c r="H1116" s="87" t="str">
        <f>IF($A1116=0,"",IF($A1116&lt;=$A$1,+VLOOKUP($A1116,'Rashodi- plan-izvršenje'!$A$8:F$1500,'prenos-P-R-N'!H$1,FALSE),IF($A1116&gt;$A$2,+VLOOKUP($A1116,'Neizmirene obaveze JLS'!$A$11:F$500,'prenos-P-R-N'!H$1,FALSE),"")))</f>
        <v/>
      </c>
      <c r="I1116" s="87" t="str">
        <f>IF($A1116=0,"",IF($A1116&lt;=$A$1,+VLOOKUP($A1116,'Rashodi- plan-izvršenje'!$A$8:G$1500,'prenos-P-R-N'!I$1,FALSE),IF($A1116&gt;$A$2,+VLOOKUP($A1116,'Neizmirene obaveze JLS'!$A$11:G$500,'prenos-P-R-N'!I$1,FALSE),"")))</f>
        <v/>
      </c>
      <c r="J1116" s="87" t="str">
        <f>IF($A1116=0,"",IF($A1116&lt;=$A$1,+VLOOKUP($A1116,'Rashodi- plan-izvršenje'!$A$8:H$1500,'prenos-P-R-N'!J$1,FALSE),IF($A1116&gt;$A$2,+VLOOKUP($A1116,'Neizmirene obaveze JLS'!$A$11:H$500,'prenos-P-R-N'!J$1,FALSE),"")))</f>
        <v/>
      </c>
      <c r="K1116" s="87" t="str">
        <f>IF($A1116=0,"",IF($A1116&lt;=$A$1,+VLOOKUP($A1116,'Rashodi- plan-izvršenje'!$A$8:I$1500,'prenos-P-R-N'!K$1,FALSE),IF($A1116&gt;$A$2,+VLOOKUP($A1116,'Neizmirene obaveze JLS'!$A$11:I$500,'prenos-P-R-N'!K$1,FALSE),"")))</f>
        <v/>
      </c>
      <c r="L1116" t="str">
        <f>IF(A1116=0,"",IF(A1116&lt;=A$1,+IF(VLOOKUP(A1116,'Rashodi- plan-izvršenje'!A$8:J$1500,M$1,FALSE)&gt;0,"Програмска активност","Пројекат"),IF(A1116&gt;A$2,+IF(VLOOKUP(A1116,'Neizmirene obaveze JLS'!A$8:J$2008,M$1,FALSE)&gt;0,"Програмска активност","Пројекат"),"")))</f>
        <v/>
      </c>
      <c r="M1116" s="87" t="str">
        <f>IF(A1116=0,"",IF($A1116&lt;=$A$1,+IF(VLOOKUP($A1116,'Rashodi- plan-izvršenje'!$A$8:$M$1500,10,FALSE)&gt;0,VLOOKUP($A1116,'Rashodi- plan-izvršenje'!$A$8:$M$1500,10,FALSE),VLOOKUP($A1116,'Rashodi- plan-izvršenje'!$A$8:$M$1500,12,FALSE)),+IF($A1116&gt;$A$2,IF(VLOOKUP($A1116,'Neizmirene obaveze JLS'!$A$8:$M$1500,10,FALSE)&gt;0,VLOOKUP($A1116,'Neizmirene obaveze JLS'!$A$11:$M$1500,10,FALSE),VLOOKUP($A1116,'Neizmirene obaveze JLS'!$A$11:$M$1500,12,FALSE)),0)))</f>
        <v/>
      </c>
      <c r="N1116" s="87" t="str">
        <f>IF(A1116=0,"",IF($A1116&lt;=$A$1,+IF(VLOOKUP(A1116,'Rashodi- plan-izvršenje'!$A$8:$M$1500,10,FALSE)&gt;0,VLOOKUP(A1116,'Rashodi- plan-izvršenje'!$A$8:$M$1500,11,FALSE),VLOOKUP(A1116,'Rashodi- plan-izvršenje'!$A$8:$M$1500,13,FALSE)),+IF($A1116&gt;$A$2,IF(VLOOKUP($A1116,'Neizmirene obaveze JLS'!$A$8:$M$1500,10,FALSE)&gt;0,VLOOKUP($A1116,'Neizmirene obaveze JLS'!$A$11:$M$1500,11,FALSE),VLOOKUP($A1116,'Neizmirene obaveze JLS'!$A$11:$M$1500,13,FALSE)),0)))</f>
        <v/>
      </c>
      <c r="O1116" s="87" t="str">
        <f>IF(A1116=0,"",IF($A1116&lt;=$A$1,VALUE(+VLOOKUP($A1116,'Rashodi- plan-izvršenje'!$A$8:N$1500,'prenos-P-R-N'!O$1,FALSE)),IF($A1116&lt;=A$2,VALUE(VLOOKUP($A1116,'Prihodi- plan-izvršenje'!$A$8:$H$500,6,FALSE)),VALUE(VLOOKUP($A1116,'Neizmirene obaveze JLS'!$A$8:$N$500,O$1,FALSE)))))</f>
        <v/>
      </c>
      <c r="P1116" s="87" t="str">
        <f>IF(A1116=0,"",IF(A1116=0,0,IF(A1116&gt;A$2,'šifarnik K-izvor'!G$3,+IF(Q1116&lt;700,+'šifarnik K-izvor'!G$2,'šifarnik K-izvor'!G$1))))</f>
        <v/>
      </c>
      <c r="Q1116" s="87">
        <f>IF($A1116&lt;=$A$1,VALUE(+VLOOKUP($A1116,'Rashodi- plan-izvršenje'!$A$8:O$1500,'prenos-P-R-N'!Q$1,FALSE)),IF($A1116&lt;=$A$2,VLOOKUP($A1116,'Prihodi- plan-izvršenje'!$A$4:$H$500,4,FALSE),IF($A1116&lt;=$A$3,VLOOKUP(A1116,'Neizmirene obaveze JLS'!$A$11:O$500,Q$1,FALSE),"")))</f>
        <v>0</v>
      </c>
      <c r="R1116" s="88">
        <f>IF($A1116&lt;=$A$1,VALUE(+VLOOKUP($A1116,'Rashodi- plan-izvršenje'!$A$8:P$1500,'prenos-P-R-N'!R$1,FALSE)),IF($A1116&lt;=$A$2,VLOOKUP($A1116,'Prihodi- plan-izvršenje'!$A$4:$H$500,7,FALSE),""))</f>
        <v>0</v>
      </c>
      <c r="S1116" s="88">
        <f>IF(A1116=0,0,IF($A1116&lt;=$A$1,VALUE(+VLOOKUP($A1116,'Rashodi- plan-izvršenje'!$A$8:Q$1500,'prenos-P-R-N'!S$1,FALSE)),IF($A1116&lt;=$A$2,VLOOKUP($A1116,'Prihodi- plan-izvršenje'!$A$4:$H$500,8,FALSE),0)))</f>
        <v>0</v>
      </c>
      <c r="T1116" s="88" t="str">
        <f>IF($A1116&gt;$A$2,VLOOKUP($A1116,'Neizmirene obaveze JLS'!$A$11:R$500,R$1,FALSE),"")</f>
        <v/>
      </c>
      <c r="U1116" s="88">
        <f>IF($A1116&gt;$A$2,VLOOKUP($A1116,'Neizmirene obaveze JLS'!$A$11:S$500,S$1,FALSE),0)</f>
        <v>0</v>
      </c>
      <c r="V1116" s="88">
        <f t="shared" si="96"/>
        <v>0</v>
      </c>
      <c r="W1116" s="74"/>
      <c r="X1116" s="74"/>
      <c r="Y1116" s="74"/>
      <c r="Z1116" s="74"/>
      <c r="AA1116" s="74">
        <v>0</v>
      </c>
      <c r="AB1116" s="74">
        <v>0</v>
      </c>
    </row>
    <row r="1117" spans="1:28">
      <c r="A1117" s="89">
        <f>IF(AND(COUNTIF(A$1:A$3,"&gt;0")=1,MAX(A$8:A1116)&lt;A$1),A1116+1,IF(AND(COUNTIF(A$1:A$3,"&gt;0")=2,MAX(A$8:A1116)&lt;A$2),A1116+1,IF(AND(COUNTIF(A$1:A$3,"&gt;0")=3,MAX(A$8:A1116)&lt;A$3),A1116+1,0)))</f>
        <v>0</v>
      </c>
      <c r="B1117" s="89" t="str">
        <f t="shared" si="100"/>
        <v/>
      </c>
      <c r="C1117" s="89" t="str">
        <f t="shared" si="100"/>
        <v/>
      </c>
      <c r="D1117" s="87" t="str">
        <f>IF($A1117=0,"",IF($A1117&lt;=$A$1,+VLOOKUP($A1117,'Rashodi- plan-izvršenje'!$A$8:B$1500,'prenos-P-R-N'!D$1,FALSE),IF($A1117&gt;$A$2,+VLOOKUP($A1117,'Neizmirene obaveze JLS'!$A$11:B$500,'prenos-P-R-N'!D$1,FALSE),"")))</f>
        <v/>
      </c>
      <c r="E1117" s="87" t="str">
        <f>IF($A1117=0,"",IF($A1117&lt;=$A$1,+VLOOKUP($A1117,'Rashodi- plan-izvršenje'!$A$8:C$1500,'prenos-P-R-N'!E$1,FALSE),IF($A1117&gt;$A$2,+VLOOKUP($A1117,'Neizmirene obaveze JLS'!$A$11:C$500,'prenos-P-R-N'!E$1,FALSE),"")))</f>
        <v/>
      </c>
      <c r="F1117" s="87" t="str">
        <f>IF($A1117=0,"",IF($A1117&lt;=$A$1,+VLOOKUP($A1117,'Rashodi- plan-izvršenje'!$A$8:D$1500,'prenos-P-R-N'!F$1,FALSE),IF($A1117&gt;$A$2,+VLOOKUP($A1117,'Neizmirene obaveze JLS'!$A$11:D$500,'prenos-P-R-N'!F$1,FALSE),"")))</f>
        <v/>
      </c>
      <c r="G1117" s="87" t="str">
        <f>IF($A1117=0,"",IF($A1117&lt;=$A$1,+VLOOKUP($A1117,'Rashodi- plan-izvršenje'!$A$8:E$1500,'prenos-P-R-N'!G$1,FALSE),IF($A1117&gt;$A$2,+VLOOKUP($A1117,'Neizmirene obaveze JLS'!$A$11:E$500,'prenos-P-R-N'!G$1,FALSE),"")))</f>
        <v/>
      </c>
      <c r="H1117" s="87" t="str">
        <f>IF($A1117=0,"",IF($A1117&lt;=$A$1,+VLOOKUP($A1117,'Rashodi- plan-izvršenje'!$A$8:F$1500,'prenos-P-R-N'!H$1,FALSE),IF($A1117&gt;$A$2,+VLOOKUP($A1117,'Neizmirene obaveze JLS'!$A$11:F$500,'prenos-P-R-N'!H$1,FALSE),"")))</f>
        <v/>
      </c>
      <c r="I1117" s="87" t="str">
        <f>IF($A1117=0,"",IF($A1117&lt;=$A$1,+VLOOKUP($A1117,'Rashodi- plan-izvršenje'!$A$8:G$1500,'prenos-P-R-N'!I$1,FALSE),IF($A1117&gt;$A$2,+VLOOKUP($A1117,'Neizmirene obaveze JLS'!$A$11:G$500,'prenos-P-R-N'!I$1,FALSE),"")))</f>
        <v/>
      </c>
      <c r="J1117" s="87" t="str">
        <f>IF($A1117=0,"",IF($A1117&lt;=$A$1,+VLOOKUP($A1117,'Rashodi- plan-izvršenje'!$A$8:H$1500,'prenos-P-R-N'!J$1,FALSE),IF($A1117&gt;$A$2,+VLOOKUP($A1117,'Neizmirene obaveze JLS'!$A$11:H$500,'prenos-P-R-N'!J$1,FALSE),"")))</f>
        <v/>
      </c>
      <c r="K1117" s="87" t="str">
        <f>IF($A1117=0,"",IF($A1117&lt;=$A$1,+VLOOKUP($A1117,'Rashodi- plan-izvršenje'!$A$8:I$1500,'prenos-P-R-N'!K$1,FALSE),IF($A1117&gt;$A$2,+VLOOKUP($A1117,'Neizmirene obaveze JLS'!$A$11:I$500,'prenos-P-R-N'!K$1,FALSE),"")))</f>
        <v/>
      </c>
      <c r="L1117" t="str">
        <f>IF(A1117=0,"",IF(A1117&lt;=A$1,+IF(VLOOKUP(A1117,'Rashodi- plan-izvršenje'!A$8:J$1500,M$1,FALSE)&gt;0,"Програмска активност","Пројекат"),IF(A1117&gt;A$2,+IF(VLOOKUP(A1117,'Neizmirene obaveze JLS'!A$8:J$2008,M$1,FALSE)&gt;0,"Програмска активност","Пројекат"),"")))</f>
        <v/>
      </c>
      <c r="M1117" s="87" t="str">
        <f>IF(A1117=0,"",IF($A1117&lt;=$A$1,+IF(VLOOKUP($A1117,'Rashodi- plan-izvršenje'!$A$8:$M$1500,10,FALSE)&gt;0,VLOOKUP($A1117,'Rashodi- plan-izvršenje'!$A$8:$M$1500,10,FALSE),VLOOKUP($A1117,'Rashodi- plan-izvršenje'!$A$8:$M$1500,12,FALSE)),+IF($A1117&gt;$A$2,IF(VLOOKUP($A1117,'Neizmirene obaveze JLS'!$A$8:$M$1500,10,FALSE)&gt;0,VLOOKUP($A1117,'Neizmirene obaveze JLS'!$A$11:$M$1500,10,FALSE),VLOOKUP($A1117,'Neizmirene obaveze JLS'!$A$11:$M$1500,12,FALSE)),0)))</f>
        <v/>
      </c>
      <c r="N1117" s="87" t="str">
        <f>IF(A1117=0,"",IF($A1117&lt;=$A$1,+IF(VLOOKUP(A1117,'Rashodi- plan-izvršenje'!$A$8:$M$1500,10,FALSE)&gt;0,VLOOKUP(A1117,'Rashodi- plan-izvršenje'!$A$8:$M$1500,11,FALSE),VLOOKUP(A1117,'Rashodi- plan-izvršenje'!$A$8:$M$1500,13,FALSE)),+IF($A1117&gt;$A$2,IF(VLOOKUP($A1117,'Neizmirene obaveze JLS'!$A$8:$M$1500,10,FALSE)&gt;0,VLOOKUP($A1117,'Neizmirene obaveze JLS'!$A$11:$M$1500,11,FALSE),VLOOKUP($A1117,'Neizmirene obaveze JLS'!$A$11:$M$1500,13,FALSE)),0)))</f>
        <v/>
      </c>
      <c r="O1117" s="87" t="str">
        <f>IF(A1117=0,"",IF($A1117&lt;=$A$1,VALUE(+VLOOKUP($A1117,'Rashodi- plan-izvršenje'!$A$8:N$1500,'prenos-P-R-N'!O$1,FALSE)),IF($A1117&lt;=A$2,VALUE(VLOOKUP($A1117,'Prihodi- plan-izvršenje'!$A$8:$H$500,6,FALSE)),VALUE(VLOOKUP($A1117,'Neizmirene obaveze JLS'!$A$8:$N$500,O$1,FALSE)))))</f>
        <v/>
      </c>
      <c r="P1117" s="87" t="str">
        <f>IF(A1117=0,"",IF(A1117=0,0,IF(A1117&gt;A$2,'šifarnik K-izvor'!G$3,+IF(Q1117&lt;700,+'šifarnik K-izvor'!G$2,'šifarnik K-izvor'!G$1))))</f>
        <v/>
      </c>
      <c r="Q1117" s="87">
        <f>IF($A1117&lt;=$A$1,VALUE(+VLOOKUP($A1117,'Rashodi- plan-izvršenje'!$A$8:O$1500,'prenos-P-R-N'!Q$1,FALSE)),IF($A1117&lt;=$A$2,VLOOKUP($A1117,'Prihodi- plan-izvršenje'!$A$4:$H$500,4,FALSE),IF($A1117&lt;=$A$3,VLOOKUP(A1117,'Neizmirene obaveze JLS'!$A$11:O$500,Q$1,FALSE),"")))</f>
        <v>0</v>
      </c>
      <c r="R1117" s="88">
        <f>IF($A1117&lt;=$A$1,VALUE(+VLOOKUP($A1117,'Rashodi- plan-izvršenje'!$A$8:P$1500,'prenos-P-R-N'!R$1,FALSE)),IF($A1117&lt;=$A$2,VLOOKUP($A1117,'Prihodi- plan-izvršenje'!$A$4:$H$500,7,FALSE),""))</f>
        <v>0</v>
      </c>
      <c r="S1117" s="88">
        <f>IF(A1117=0,0,IF($A1117&lt;=$A$1,VALUE(+VLOOKUP($A1117,'Rashodi- plan-izvršenje'!$A$8:Q$1500,'prenos-P-R-N'!S$1,FALSE)),IF($A1117&lt;=$A$2,VLOOKUP($A1117,'Prihodi- plan-izvršenje'!$A$4:$H$500,8,FALSE),0)))</f>
        <v>0</v>
      </c>
      <c r="T1117" s="88" t="str">
        <f>IF($A1117&gt;$A$2,VLOOKUP($A1117,'Neizmirene obaveze JLS'!$A$11:R$500,R$1,FALSE),"")</f>
        <v/>
      </c>
      <c r="U1117" s="88">
        <f>IF($A1117&gt;$A$2,VLOOKUP($A1117,'Neizmirene obaveze JLS'!$A$11:S$500,S$1,FALSE),0)</f>
        <v>0</v>
      </c>
      <c r="V1117" s="88">
        <f t="shared" si="96"/>
        <v>0</v>
      </c>
      <c r="W1117" s="74"/>
      <c r="X1117" s="74"/>
      <c r="Y1117" s="74"/>
      <c r="Z1117" s="74"/>
      <c r="AA1117" s="74">
        <v>0</v>
      </c>
      <c r="AB1117" s="74">
        <v>0</v>
      </c>
    </row>
    <row r="1118" spans="1:28">
      <c r="A1118" s="89">
        <f>IF(AND(COUNTIF(A$1:A$3,"&gt;0")=1,MAX(A$8:A1117)&lt;A$1),A1117+1,IF(AND(COUNTIF(A$1:A$3,"&gt;0")=2,MAX(A$8:A1117)&lt;A$2),A1117+1,IF(AND(COUNTIF(A$1:A$3,"&gt;0")=3,MAX(A$8:A1117)&lt;A$3),A1117+1,0)))</f>
        <v>0</v>
      </c>
      <c r="B1118" s="89" t="str">
        <f t="shared" si="100"/>
        <v/>
      </c>
      <c r="C1118" s="89" t="str">
        <f t="shared" si="100"/>
        <v/>
      </c>
      <c r="D1118" s="87" t="str">
        <f>IF($A1118=0,"",IF($A1118&lt;=$A$1,+VLOOKUP($A1118,'Rashodi- plan-izvršenje'!$A$8:B$1500,'prenos-P-R-N'!D$1,FALSE),IF($A1118&gt;$A$2,+VLOOKUP($A1118,'Neizmirene obaveze JLS'!$A$11:B$500,'prenos-P-R-N'!D$1,FALSE),"")))</f>
        <v/>
      </c>
      <c r="E1118" s="87" t="str">
        <f>IF($A1118=0,"",IF($A1118&lt;=$A$1,+VLOOKUP($A1118,'Rashodi- plan-izvršenje'!$A$8:C$1500,'prenos-P-R-N'!E$1,FALSE),IF($A1118&gt;$A$2,+VLOOKUP($A1118,'Neizmirene obaveze JLS'!$A$11:C$500,'prenos-P-R-N'!E$1,FALSE),"")))</f>
        <v/>
      </c>
      <c r="F1118" s="87" t="str">
        <f>IF($A1118=0,"",IF($A1118&lt;=$A$1,+VLOOKUP($A1118,'Rashodi- plan-izvršenje'!$A$8:D$1500,'prenos-P-R-N'!F$1,FALSE),IF($A1118&gt;$A$2,+VLOOKUP($A1118,'Neizmirene obaveze JLS'!$A$11:D$500,'prenos-P-R-N'!F$1,FALSE),"")))</f>
        <v/>
      </c>
      <c r="G1118" s="87" t="str">
        <f>IF($A1118=0,"",IF($A1118&lt;=$A$1,+VLOOKUP($A1118,'Rashodi- plan-izvršenje'!$A$8:E$1500,'prenos-P-R-N'!G$1,FALSE),IF($A1118&gt;$A$2,+VLOOKUP($A1118,'Neizmirene obaveze JLS'!$A$11:E$500,'prenos-P-R-N'!G$1,FALSE),"")))</f>
        <v/>
      </c>
      <c r="H1118" s="87" t="str">
        <f>IF($A1118=0,"",IF($A1118&lt;=$A$1,+VLOOKUP($A1118,'Rashodi- plan-izvršenje'!$A$8:F$1500,'prenos-P-R-N'!H$1,FALSE),IF($A1118&gt;$A$2,+VLOOKUP($A1118,'Neizmirene obaveze JLS'!$A$11:F$500,'prenos-P-R-N'!H$1,FALSE),"")))</f>
        <v/>
      </c>
      <c r="I1118" s="87" t="str">
        <f>IF($A1118=0,"",IF($A1118&lt;=$A$1,+VLOOKUP($A1118,'Rashodi- plan-izvršenje'!$A$8:G$1500,'prenos-P-R-N'!I$1,FALSE),IF($A1118&gt;$A$2,+VLOOKUP($A1118,'Neizmirene obaveze JLS'!$A$11:G$500,'prenos-P-R-N'!I$1,FALSE),"")))</f>
        <v/>
      </c>
      <c r="J1118" s="87" t="str">
        <f>IF($A1118=0,"",IF($A1118&lt;=$A$1,+VLOOKUP($A1118,'Rashodi- plan-izvršenje'!$A$8:H$1500,'prenos-P-R-N'!J$1,FALSE),IF($A1118&gt;$A$2,+VLOOKUP($A1118,'Neizmirene obaveze JLS'!$A$11:H$500,'prenos-P-R-N'!J$1,FALSE),"")))</f>
        <v/>
      </c>
      <c r="K1118" s="87" t="str">
        <f>IF($A1118=0,"",IF($A1118&lt;=$A$1,+VLOOKUP($A1118,'Rashodi- plan-izvršenje'!$A$8:I$1500,'prenos-P-R-N'!K$1,FALSE),IF($A1118&gt;$A$2,+VLOOKUP($A1118,'Neizmirene obaveze JLS'!$A$11:I$500,'prenos-P-R-N'!K$1,FALSE),"")))</f>
        <v/>
      </c>
      <c r="L1118" t="str">
        <f>IF(A1118=0,"",IF(A1118&lt;=A$1,+IF(VLOOKUP(A1118,'Rashodi- plan-izvršenje'!A$8:J$1500,M$1,FALSE)&gt;0,"Програмска активност","Пројекат"),IF(A1118&gt;A$2,+IF(VLOOKUP(A1118,'Neizmirene obaveze JLS'!A$8:J$2008,M$1,FALSE)&gt;0,"Програмска активност","Пројекат"),"")))</f>
        <v/>
      </c>
      <c r="M1118" s="87" t="str">
        <f>IF(A1118=0,"",IF($A1118&lt;=$A$1,+IF(VLOOKUP($A1118,'Rashodi- plan-izvršenje'!$A$8:$M$1500,10,FALSE)&gt;0,VLOOKUP($A1118,'Rashodi- plan-izvršenje'!$A$8:$M$1500,10,FALSE),VLOOKUP($A1118,'Rashodi- plan-izvršenje'!$A$8:$M$1500,12,FALSE)),+IF($A1118&gt;$A$2,IF(VLOOKUP($A1118,'Neizmirene obaveze JLS'!$A$8:$M$1500,10,FALSE)&gt;0,VLOOKUP($A1118,'Neizmirene obaveze JLS'!$A$11:$M$1500,10,FALSE),VLOOKUP($A1118,'Neizmirene obaveze JLS'!$A$11:$M$1500,12,FALSE)),0)))</f>
        <v/>
      </c>
      <c r="N1118" s="87" t="str">
        <f>IF(A1118=0,"",IF($A1118&lt;=$A$1,+IF(VLOOKUP(A1118,'Rashodi- plan-izvršenje'!$A$8:$M$1500,10,FALSE)&gt;0,VLOOKUP(A1118,'Rashodi- plan-izvršenje'!$A$8:$M$1500,11,FALSE),VLOOKUP(A1118,'Rashodi- plan-izvršenje'!$A$8:$M$1500,13,FALSE)),+IF($A1118&gt;$A$2,IF(VLOOKUP($A1118,'Neizmirene obaveze JLS'!$A$8:$M$1500,10,FALSE)&gt;0,VLOOKUP($A1118,'Neizmirene obaveze JLS'!$A$11:$M$1500,11,FALSE),VLOOKUP($A1118,'Neizmirene obaveze JLS'!$A$11:$M$1500,13,FALSE)),0)))</f>
        <v/>
      </c>
      <c r="O1118" s="87" t="str">
        <f>IF(A1118=0,"",IF($A1118&lt;=$A$1,VALUE(+VLOOKUP($A1118,'Rashodi- plan-izvršenje'!$A$8:N$1500,'prenos-P-R-N'!O$1,FALSE)),IF($A1118&lt;=A$2,VALUE(VLOOKUP($A1118,'Prihodi- plan-izvršenje'!$A$8:$H$500,6,FALSE)),VALUE(VLOOKUP($A1118,'Neizmirene obaveze JLS'!$A$8:$N$500,O$1,FALSE)))))</f>
        <v/>
      </c>
      <c r="P1118" s="87" t="str">
        <f>IF(A1118=0,"",IF(A1118=0,0,IF(A1118&gt;A$2,'šifarnik K-izvor'!G$3,+IF(Q1118&lt;700,+'šifarnik K-izvor'!G$2,'šifarnik K-izvor'!G$1))))</f>
        <v/>
      </c>
      <c r="Q1118" s="87">
        <f>IF($A1118&lt;=$A$1,VALUE(+VLOOKUP($A1118,'Rashodi- plan-izvršenje'!$A$8:O$1500,'prenos-P-R-N'!Q$1,FALSE)),IF($A1118&lt;=$A$2,VLOOKUP($A1118,'Prihodi- plan-izvršenje'!$A$4:$H$500,4,FALSE),IF($A1118&lt;=$A$3,VLOOKUP(A1118,'Neizmirene obaveze JLS'!$A$11:O$500,Q$1,FALSE),"")))</f>
        <v>0</v>
      </c>
      <c r="R1118" s="88">
        <f>IF($A1118&lt;=$A$1,VALUE(+VLOOKUP($A1118,'Rashodi- plan-izvršenje'!$A$8:P$1500,'prenos-P-R-N'!R$1,FALSE)),IF($A1118&lt;=$A$2,VLOOKUP($A1118,'Prihodi- plan-izvršenje'!$A$4:$H$500,7,FALSE),""))</f>
        <v>0</v>
      </c>
      <c r="S1118" s="88">
        <f>IF(A1118=0,0,IF($A1118&lt;=$A$1,VALUE(+VLOOKUP($A1118,'Rashodi- plan-izvršenje'!$A$8:Q$1500,'prenos-P-R-N'!S$1,FALSE)),IF($A1118&lt;=$A$2,VLOOKUP($A1118,'Prihodi- plan-izvršenje'!$A$4:$H$500,8,FALSE),0)))</f>
        <v>0</v>
      </c>
      <c r="T1118" s="88" t="str">
        <f>IF($A1118&gt;$A$2,VLOOKUP($A1118,'Neizmirene obaveze JLS'!$A$11:R$500,R$1,FALSE),"")</f>
        <v/>
      </c>
      <c r="U1118" s="88">
        <f>IF($A1118&gt;$A$2,VLOOKUP($A1118,'Neizmirene obaveze JLS'!$A$11:S$500,S$1,FALSE),0)</f>
        <v>0</v>
      </c>
      <c r="V1118" s="88">
        <f t="shared" si="96"/>
        <v>0</v>
      </c>
      <c r="W1118" s="74"/>
      <c r="X1118" s="74"/>
      <c r="Y1118" s="74"/>
      <c r="Z1118" s="74"/>
      <c r="AA1118" s="74">
        <v>0</v>
      </c>
      <c r="AB1118" s="74">
        <v>0</v>
      </c>
    </row>
    <row r="1119" spans="1:28">
      <c r="A1119" s="89">
        <f>IF(AND(COUNTIF(A$1:A$3,"&gt;0")=1,MAX(A$8:A1118)&lt;A$1),A1118+1,IF(AND(COUNTIF(A$1:A$3,"&gt;0")=2,MAX(A$8:A1118)&lt;A$2),A1118+1,IF(AND(COUNTIF(A$1:A$3,"&gt;0")=3,MAX(A$8:A1118)&lt;A$3),A1118+1,0)))</f>
        <v>0</v>
      </c>
      <c r="B1119" s="89" t="str">
        <f t="shared" si="100"/>
        <v/>
      </c>
      <c r="C1119" s="89" t="str">
        <f t="shared" si="100"/>
        <v/>
      </c>
      <c r="D1119" s="87" t="str">
        <f>IF($A1119=0,"",IF($A1119&lt;=$A$1,+VLOOKUP($A1119,'Rashodi- plan-izvršenje'!$A$8:B$1500,'prenos-P-R-N'!D$1,FALSE),IF($A1119&gt;$A$2,+VLOOKUP($A1119,'Neizmirene obaveze JLS'!$A$11:B$500,'prenos-P-R-N'!D$1,FALSE),"")))</f>
        <v/>
      </c>
      <c r="E1119" s="87" t="str">
        <f>IF($A1119=0,"",IF($A1119&lt;=$A$1,+VLOOKUP($A1119,'Rashodi- plan-izvršenje'!$A$8:C$1500,'prenos-P-R-N'!E$1,FALSE),IF($A1119&gt;$A$2,+VLOOKUP($A1119,'Neizmirene obaveze JLS'!$A$11:C$500,'prenos-P-R-N'!E$1,FALSE),"")))</f>
        <v/>
      </c>
      <c r="F1119" s="87" t="str">
        <f>IF($A1119=0,"",IF($A1119&lt;=$A$1,+VLOOKUP($A1119,'Rashodi- plan-izvršenje'!$A$8:D$1500,'prenos-P-R-N'!F$1,FALSE),IF($A1119&gt;$A$2,+VLOOKUP($A1119,'Neizmirene obaveze JLS'!$A$11:D$500,'prenos-P-R-N'!F$1,FALSE),"")))</f>
        <v/>
      </c>
      <c r="G1119" s="87" t="str">
        <f>IF($A1119=0,"",IF($A1119&lt;=$A$1,+VLOOKUP($A1119,'Rashodi- plan-izvršenje'!$A$8:E$1500,'prenos-P-R-N'!G$1,FALSE),IF($A1119&gt;$A$2,+VLOOKUP($A1119,'Neizmirene obaveze JLS'!$A$11:E$500,'prenos-P-R-N'!G$1,FALSE),"")))</f>
        <v/>
      </c>
      <c r="H1119" s="87" t="str">
        <f>IF($A1119=0,"",IF($A1119&lt;=$A$1,+VLOOKUP($A1119,'Rashodi- plan-izvršenje'!$A$8:F$1500,'prenos-P-R-N'!H$1,FALSE),IF($A1119&gt;$A$2,+VLOOKUP($A1119,'Neizmirene obaveze JLS'!$A$11:F$500,'prenos-P-R-N'!H$1,FALSE),"")))</f>
        <v/>
      </c>
      <c r="I1119" s="87" t="str">
        <f>IF($A1119=0,"",IF($A1119&lt;=$A$1,+VLOOKUP($A1119,'Rashodi- plan-izvršenje'!$A$8:G$1500,'prenos-P-R-N'!I$1,FALSE),IF($A1119&gt;$A$2,+VLOOKUP($A1119,'Neizmirene obaveze JLS'!$A$11:G$500,'prenos-P-R-N'!I$1,FALSE),"")))</f>
        <v/>
      </c>
      <c r="J1119" s="87" t="str">
        <f>IF($A1119=0,"",IF($A1119&lt;=$A$1,+VLOOKUP($A1119,'Rashodi- plan-izvršenje'!$A$8:H$1500,'prenos-P-R-N'!J$1,FALSE),IF($A1119&gt;$A$2,+VLOOKUP($A1119,'Neizmirene obaveze JLS'!$A$11:H$500,'prenos-P-R-N'!J$1,FALSE),"")))</f>
        <v/>
      </c>
      <c r="K1119" s="87" t="str">
        <f>IF($A1119=0,"",IF($A1119&lt;=$A$1,+VLOOKUP($A1119,'Rashodi- plan-izvršenje'!$A$8:I$1500,'prenos-P-R-N'!K$1,FALSE),IF($A1119&gt;$A$2,+VLOOKUP($A1119,'Neizmirene obaveze JLS'!$A$11:I$500,'prenos-P-R-N'!K$1,FALSE),"")))</f>
        <v/>
      </c>
      <c r="L1119" t="str">
        <f>IF(A1119=0,"",IF(A1119&lt;=A$1,+IF(VLOOKUP(A1119,'Rashodi- plan-izvršenje'!A$8:J$1500,M$1,FALSE)&gt;0,"Програмска активност","Пројекат"),IF(A1119&gt;A$2,+IF(VLOOKUP(A1119,'Neizmirene obaveze JLS'!A$8:J$2008,M$1,FALSE)&gt;0,"Програмска активност","Пројекат"),"")))</f>
        <v/>
      </c>
      <c r="M1119" s="87" t="str">
        <f>IF(A1119=0,"",IF($A1119&lt;=$A$1,+IF(VLOOKUP($A1119,'Rashodi- plan-izvršenje'!$A$8:$M$1500,10,FALSE)&gt;0,VLOOKUP($A1119,'Rashodi- plan-izvršenje'!$A$8:$M$1500,10,FALSE),VLOOKUP($A1119,'Rashodi- plan-izvršenje'!$A$8:$M$1500,12,FALSE)),+IF($A1119&gt;$A$2,IF(VLOOKUP($A1119,'Neizmirene obaveze JLS'!$A$8:$M$1500,10,FALSE)&gt;0,VLOOKUP($A1119,'Neizmirene obaveze JLS'!$A$11:$M$1500,10,FALSE),VLOOKUP($A1119,'Neizmirene obaveze JLS'!$A$11:$M$1500,12,FALSE)),0)))</f>
        <v/>
      </c>
      <c r="N1119" s="87" t="str">
        <f>IF(A1119=0,"",IF($A1119&lt;=$A$1,+IF(VLOOKUP(A1119,'Rashodi- plan-izvršenje'!$A$8:$M$1500,10,FALSE)&gt;0,VLOOKUP(A1119,'Rashodi- plan-izvršenje'!$A$8:$M$1500,11,FALSE),VLOOKUP(A1119,'Rashodi- plan-izvršenje'!$A$8:$M$1500,13,FALSE)),+IF($A1119&gt;$A$2,IF(VLOOKUP($A1119,'Neizmirene obaveze JLS'!$A$8:$M$1500,10,FALSE)&gt;0,VLOOKUP($A1119,'Neizmirene obaveze JLS'!$A$11:$M$1500,11,FALSE),VLOOKUP($A1119,'Neizmirene obaveze JLS'!$A$11:$M$1500,13,FALSE)),0)))</f>
        <v/>
      </c>
      <c r="O1119" s="87" t="str">
        <f>IF(A1119=0,"",IF($A1119&lt;=$A$1,VALUE(+VLOOKUP($A1119,'Rashodi- plan-izvršenje'!$A$8:N$1500,'prenos-P-R-N'!O$1,FALSE)),IF($A1119&lt;=A$2,VALUE(VLOOKUP($A1119,'Prihodi- plan-izvršenje'!$A$8:$H$500,6,FALSE)),VALUE(VLOOKUP($A1119,'Neizmirene obaveze JLS'!$A$8:$N$500,O$1,FALSE)))))</f>
        <v/>
      </c>
      <c r="P1119" s="87" t="str">
        <f>IF(A1119=0,"",IF(A1119=0,0,IF(A1119&gt;A$2,'šifarnik K-izvor'!G$3,+IF(Q1119&lt;700,+'šifarnik K-izvor'!G$2,'šifarnik K-izvor'!G$1))))</f>
        <v/>
      </c>
      <c r="Q1119" s="87">
        <f>IF($A1119&lt;=$A$1,VALUE(+VLOOKUP($A1119,'Rashodi- plan-izvršenje'!$A$8:O$1500,'prenos-P-R-N'!Q$1,FALSE)),IF($A1119&lt;=$A$2,VLOOKUP($A1119,'Prihodi- plan-izvršenje'!$A$4:$H$500,4,FALSE),IF($A1119&lt;=$A$3,VLOOKUP(A1119,'Neizmirene obaveze JLS'!$A$11:O$500,Q$1,FALSE),"")))</f>
        <v>0</v>
      </c>
      <c r="R1119" s="88">
        <f>IF($A1119&lt;=$A$1,VALUE(+VLOOKUP($A1119,'Rashodi- plan-izvršenje'!$A$8:P$1500,'prenos-P-R-N'!R$1,FALSE)),IF($A1119&lt;=$A$2,VLOOKUP($A1119,'Prihodi- plan-izvršenje'!$A$4:$H$500,7,FALSE),""))</f>
        <v>0</v>
      </c>
      <c r="S1119" s="88">
        <f>IF(A1119=0,0,IF($A1119&lt;=$A$1,VALUE(+VLOOKUP($A1119,'Rashodi- plan-izvršenje'!$A$8:Q$1500,'prenos-P-R-N'!S$1,FALSE)),IF($A1119&lt;=$A$2,VLOOKUP($A1119,'Prihodi- plan-izvršenje'!$A$4:$H$500,8,FALSE),0)))</f>
        <v>0</v>
      </c>
      <c r="T1119" s="88" t="str">
        <f>IF($A1119&gt;$A$2,VLOOKUP($A1119,'Neizmirene obaveze JLS'!$A$11:R$500,R$1,FALSE),"")</f>
        <v/>
      </c>
      <c r="U1119" s="88">
        <f>IF($A1119&gt;$A$2,VLOOKUP($A1119,'Neizmirene obaveze JLS'!$A$11:S$500,S$1,FALSE),0)</f>
        <v>0</v>
      </c>
      <c r="V1119" s="88">
        <f t="shared" si="96"/>
        <v>0</v>
      </c>
      <c r="W1119" s="74"/>
      <c r="X1119" s="74"/>
      <c r="Y1119" s="74"/>
      <c r="Z1119" s="74"/>
      <c r="AA1119" s="74">
        <v>0</v>
      </c>
      <c r="AB1119" s="74">
        <v>0</v>
      </c>
    </row>
    <row r="1120" spans="1:28">
      <c r="A1120" s="89">
        <f>IF(AND(COUNTIF(A$1:A$3,"&gt;0")=1,MAX(A$8:A1119)&lt;A$1),A1119+1,IF(AND(COUNTIF(A$1:A$3,"&gt;0")=2,MAX(A$8:A1119)&lt;A$2),A1119+1,IF(AND(COUNTIF(A$1:A$3,"&gt;0")=3,MAX(A$8:A1119)&lt;A$3),A1119+1,0)))</f>
        <v>0</v>
      </c>
      <c r="B1120" s="89" t="str">
        <f t="shared" si="100"/>
        <v/>
      </c>
      <c r="C1120" s="89" t="str">
        <f t="shared" si="100"/>
        <v/>
      </c>
      <c r="D1120" s="87" t="str">
        <f>IF($A1120=0,"",IF($A1120&lt;=$A$1,+VLOOKUP($A1120,'Rashodi- plan-izvršenje'!$A$8:B$1500,'prenos-P-R-N'!D$1,FALSE),IF($A1120&gt;$A$2,+VLOOKUP($A1120,'Neizmirene obaveze JLS'!$A$11:B$500,'prenos-P-R-N'!D$1,FALSE),"")))</f>
        <v/>
      </c>
      <c r="E1120" s="87" t="str">
        <f>IF($A1120=0,"",IF($A1120&lt;=$A$1,+VLOOKUP($A1120,'Rashodi- plan-izvršenje'!$A$8:C$1500,'prenos-P-R-N'!E$1,FALSE),IF($A1120&gt;$A$2,+VLOOKUP($A1120,'Neizmirene obaveze JLS'!$A$11:C$500,'prenos-P-R-N'!E$1,FALSE),"")))</f>
        <v/>
      </c>
      <c r="F1120" s="87" t="str">
        <f>IF($A1120=0,"",IF($A1120&lt;=$A$1,+VLOOKUP($A1120,'Rashodi- plan-izvršenje'!$A$8:D$1500,'prenos-P-R-N'!F$1,FALSE),IF($A1120&gt;$A$2,+VLOOKUP($A1120,'Neizmirene obaveze JLS'!$A$11:D$500,'prenos-P-R-N'!F$1,FALSE),"")))</f>
        <v/>
      </c>
      <c r="G1120" s="87" t="str">
        <f>IF($A1120=0,"",IF($A1120&lt;=$A$1,+VLOOKUP($A1120,'Rashodi- plan-izvršenje'!$A$8:E$1500,'prenos-P-R-N'!G$1,FALSE),IF($A1120&gt;$A$2,+VLOOKUP($A1120,'Neizmirene obaveze JLS'!$A$11:E$500,'prenos-P-R-N'!G$1,FALSE),"")))</f>
        <v/>
      </c>
      <c r="H1120" s="87" t="str">
        <f>IF($A1120=0,"",IF($A1120&lt;=$A$1,+VLOOKUP($A1120,'Rashodi- plan-izvršenje'!$A$8:F$1500,'prenos-P-R-N'!H$1,FALSE),IF($A1120&gt;$A$2,+VLOOKUP($A1120,'Neizmirene obaveze JLS'!$A$11:F$500,'prenos-P-R-N'!H$1,FALSE),"")))</f>
        <v/>
      </c>
      <c r="I1120" s="87" t="str">
        <f>IF($A1120=0,"",IF($A1120&lt;=$A$1,+VLOOKUP($A1120,'Rashodi- plan-izvršenje'!$A$8:G$1500,'prenos-P-R-N'!I$1,FALSE),IF($A1120&gt;$A$2,+VLOOKUP($A1120,'Neizmirene obaveze JLS'!$A$11:G$500,'prenos-P-R-N'!I$1,FALSE),"")))</f>
        <v/>
      </c>
      <c r="J1120" s="87" t="str">
        <f>IF($A1120=0,"",IF($A1120&lt;=$A$1,+VLOOKUP($A1120,'Rashodi- plan-izvršenje'!$A$8:H$1500,'prenos-P-R-N'!J$1,FALSE),IF($A1120&gt;$A$2,+VLOOKUP($A1120,'Neizmirene obaveze JLS'!$A$11:H$500,'prenos-P-R-N'!J$1,FALSE),"")))</f>
        <v/>
      </c>
      <c r="K1120" s="87" t="str">
        <f>IF($A1120=0,"",IF($A1120&lt;=$A$1,+VLOOKUP($A1120,'Rashodi- plan-izvršenje'!$A$8:I$1500,'prenos-P-R-N'!K$1,FALSE),IF($A1120&gt;$A$2,+VLOOKUP($A1120,'Neizmirene obaveze JLS'!$A$11:I$500,'prenos-P-R-N'!K$1,FALSE),"")))</f>
        <v/>
      </c>
      <c r="L1120" t="str">
        <f>IF(A1120=0,"",IF(A1120&lt;=A$1,+IF(VLOOKUP(A1120,'Rashodi- plan-izvršenje'!A$8:J$1500,M$1,FALSE)&gt;0,"Програмска активност","Пројекат"),IF(A1120&gt;A$2,+IF(VLOOKUP(A1120,'Neizmirene obaveze JLS'!A$8:J$2008,M$1,FALSE)&gt;0,"Програмска активност","Пројекат"),"")))</f>
        <v/>
      </c>
      <c r="M1120" s="87" t="str">
        <f>IF(A1120=0,"",IF($A1120&lt;=$A$1,+IF(VLOOKUP($A1120,'Rashodi- plan-izvršenje'!$A$8:$M$1500,10,FALSE)&gt;0,VLOOKUP($A1120,'Rashodi- plan-izvršenje'!$A$8:$M$1500,10,FALSE),VLOOKUP($A1120,'Rashodi- plan-izvršenje'!$A$8:$M$1500,12,FALSE)),+IF($A1120&gt;$A$2,IF(VLOOKUP($A1120,'Neizmirene obaveze JLS'!$A$8:$M$1500,10,FALSE)&gt;0,VLOOKUP($A1120,'Neizmirene obaveze JLS'!$A$11:$M$1500,10,FALSE),VLOOKUP($A1120,'Neizmirene obaveze JLS'!$A$11:$M$1500,12,FALSE)),0)))</f>
        <v/>
      </c>
      <c r="N1120" s="87" t="str">
        <f>IF(A1120=0,"",IF($A1120&lt;=$A$1,+IF(VLOOKUP(A1120,'Rashodi- plan-izvršenje'!$A$8:$M$1500,10,FALSE)&gt;0,VLOOKUP(A1120,'Rashodi- plan-izvršenje'!$A$8:$M$1500,11,FALSE),VLOOKUP(A1120,'Rashodi- plan-izvršenje'!$A$8:$M$1500,13,FALSE)),+IF($A1120&gt;$A$2,IF(VLOOKUP($A1120,'Neizmirene obaveze JLS'!$A$8:$M$1500,10,FALSE)&gt;0,VLOOKUP($A1120,'Neizmirene obaveze JLS'!$A$11:$M$1500,11,FALSE),VLOOKUP($A1120,'Neizmirene obaveze JLS'!$A$11:$M$1500,13,FALSE)),0)))</f>
        <v/>
      </c>
      <c r="O1120" s="87" t="str">
        <f>IF(A1120=0,"",IF($A1120&lt;=$A$1,VALUE(+VLOOKUP($A1120,'Rashodi- plan-izvršenje'!$A$8:N$1500,'prenos-P-R-N'!O$1,FALSE)),IF($A1120&lt;=A$2,VALUE(VLOOKUP($A1120,'Prihodi- plan-izvršenje'!$A$8:$H$500,6,FALSE)),VALUE(VLOOKUP($A1120,'Neizmirene obaveze JLS'!$A$8:$N$500,O$1,FALSE)))))</f>
        <v/>
      </c>
      <c r="P1120" s="87" t="str">
        <f>IF(A1120=0,"",IF(A1120=0,0,IF(A1120&gt;A$2,'šifarnik K-izvor'!G$3,+IF(Q1120&lt;700,+'šifarnik K-izvor'!G$2,'šifarnik K-izvor'!G$1))))</f>
        <v/>
      </c>
      <c r="Q1120" s="87">
        <f>IF($A1120&lt;=$A$1,VALUE(+VLOOKUP($A1120,'Rashodi- plan-izvršenje'!$A$8:O$1500,'prenos-P-R-N'!Q$1,FALSE)),IF($A1120&lt;=$A$2,VLOOKUP($A1120,'Prihodi- plan-izvršenje'!$A$4:$H$500,4,FALSE),IF($A1120&lt;=$A$3,VLOOKUP(A1120,'Neizmirene obaveze JLS'!$A$11:O$500,Q$1,FALSE),"")))</f>
        <v>0</v>
      </c>
      <c r="R1120" s="88">
        <f>IF($A1120&lt;=$A$1,VALUE(+VLOOKUP($A1120,'Rashodi- plan-izvršenje'!$A$8:P$1500,'prenos-P-R-N'!R$1,FALSE)),IF($A1120&lt;=$A$2,VLOOKUP($A1120,'Prihodi- plan-izvršenje'!$A$4:$H$500,7,FALSE),""))</f>
        <v>0</v>
      </c>
      <c r="S1120" s="88">
        <f>IF(A1120=0,0,IF($A1120&lt;=$A$1,VALUE(+VLOOKUP($A1120,'Rashodi- plan-izvršenje'!$A$8:Q$1500,'prenos-P-R-N'!S$1,FALSE)),IF($A1120&lt;=$A$2,VLOOKUP($A1120,'Prihodi- plan-izvršenje'!$A$4:$H$500,8,FALSE),0)))</f>
        <v>0</v>
      </c>
      <c r="T1120" s="88" t="str">
        <f>IF($A1120&gt;$A$2,VLOOKUP($A1120,'Neizmirene obaveze JLS'!$A$11:R$500,R$1,FALSE),"")</f>
        <v/>
      </c>
      <c r="U1120" s="88">
        <f>IF($A1120&gt;$A$2,VLOOKUP($A1120,'Neizmirene obaveze JLS'!$A$11:S$500,S$1,FALSE),0)</f>
        <v>0</v>
      </c>
      <c r="V1120" s="88">
        <f t="shared" si="96"/>
        <v>0</v>
      </c>
      <c r="W1120" s="74"/>
      <c r="X1120" s="74"/>
      <c r="Y1120" s="74"/>
      <c r="Z1120" s="74"/>
      <c r="AA1120" s="74">
        <v>0</v>
      </c>
      <c r="AB1120" s="74">
        <v>0</v>
      </c>
    </row>
    <row r="1121" spans="1:28">
      <c r="A1121" s="89">
        <f>IF(AND(COUNTIF(A$1:A$3,"&gt;0")=1,MAX(A$8:A1120)&lt;A$1),A1120+1,IF(AND(COUNTIF(A$1:A$3,"&gt;0")=2,MAX(A$8:A1120)&lt;A$2),A1120+1,IF(AND(COUNTIF(A$1:A$3,"&gt;0")=3,MAX(A$8:A1120)&lt;A$3),A1120+1,0)))</f>
        <v>0</v>
      </c>
      <c r="B1121" s="89" t="str">
        <f t="shared" si="100"/>
        <v/>
      </c>
      <c r="C1121" s="89" t="str">
        <f t="shared" si="100"/>
        <v/>
      </c>
      <c r="D1121" s="87" t="str">
        <f>IF($A1121=0,"",IF($A1121&lt;=$A$1,+VLOOKUP($A1121,'Rashodi- plan-izvršenje'!$A$8:B$1500,'prenos-P-R-N'!D$1,FALSE),IF($A1121&gt;$A$2,+VLOOKUP($A1121,'Neizmirene obaveze JLS'!$A$11:B$500,'prenos-P-R-N'!D$1,FALSE),"")))</f>
        <v/>
      </c>
      <c r="E1121" s="87" t="str">
        <f>IF($A1121=0,"",IF($A1121&lt;=$A$1,+VLOOKUP($A1121,'Rashodi- plan-izvršenje'!$A$8:C$1500,'prenos-P-R-N'!E$1,FALSE),IF($A1121&gt;$A$2,+VLOOKUP($A1121,'Neizmirene obaveze JLS'!$A$11:C$500,'prenos-P-R-N'!E$1,FALSE),"")))</f>
        <v/>
      </c>
      <c r="F1121" s="87" t="str">
        <f>IF($A1121=0,"",IF($A1121&lt;=$A$1,+VLOOKUP($A1121,'Rashodi- plan-izvršenje'!$A$8:D$1500,'prenos-P-R-N'!F$1,FALSE),IF($A1121&gt;$A$2,+VLOOKUP($A1121,'Neizmirene obaveze JLS'!$A$11:D$500,'prenos-P-R-N'!F$1,FALSE),"")))</f>
        <v/>
      </c>
      <c r="G1121" s="87" t="str">
        <f>IF($A1121=0,"",IF($A1121&lt;=$A$1,+VLOOKUP($A1121,'Rashodi- plan-izvršenje'!$A$8:E$1500,'prenos-P-R-N'!G$1,FALSE),IF($A1121&gt;$A$2,+VLOOKUP($A1121,'Neizmirene obaveze JLS'!$A$11:E$500,'prenos-P-R-N'!G$1,FALSE),"")))</f>
        <v/>
      </c>
      <c r="H1121" s="87" t="str">
        <f>IF($A1121=0,"",IF($A1121&lt;=$A$1,+VLOOKUP($A1121,'Rashodi- plan-izvršenje'!$A$8:F$1500,'prenos-P-R-N'!H$1,FALSE),IF($A1121&gt;$A$2,+VLOOKUP($A1121,'Neizmirene obaveze JLS'!$A$11:F$500,'prenos-P-R-N'!H$1,FALSE),"")))</f>
        <v/>
      </c>
      <c r="I1121" s="87" t="str">
        <f>IF($A1121=0,"",IF($A1121&lt;=$A$1,+VLOOKUP($A1121,'Rashodi- plan-izvršenje'!$A$8:G$1500,'prenos-P-R-N'!I$1,FALSE),IF($A1121&gt;$A$2,+VLOOKUP($A1121,'Neizmirene obaveze JLS'!$A$11:G$500,'prenos-P-R-N'!I$1,FALSE),"")))</f>
        <v/>
      </c>
      <c r="J1121" s="87" t="str">
        <f>IF($A1121=0,"",IF($A1121&lt;=$A$1,+VLOOKUP($A1121,'Rashodi- plan-izvršenje'!$A$8:H$1500,'prenos-P-R-N'!J$1,FALSE),IF($A1121&gt;$A$2,+VLOOKUP($A1121,'Neizmirene obaveze JLS'!$A$11:H$500,'prenos-P-R-N'!J$1,FALSE),"")))</f>
        <v/>
      </c>
      <c r="K1121" s="87" t="str">
        <f>IF($A1121=0,"",IF($A1121&lt;=$A$1,+VLOOKUP($A1121,'Rashodi- plan-izvršenje'!$A$8:I$1500,'prenos-P-R-N'!K$1,FALSE),IF($A1121&gt;$A$2,+VLOOKUP($A1121,'Neizmirene obaveze JLS'!$A$11:I$500,'prenos-P-R-N'!K$1,FALSE),"")))</f>
        <v/>
      </c>
      <c r="L1121" t="str">
        <f>IF(A1121=0,"",IF(A1121&lt;=A$1,+IF(VLOOKUP(A1121,'Rashodi- plan-izvršenje'!A$8:J$1500,M$1,FALSE)&gt;0,"Програмска активност","Пројекат"),IF(A1121&gt;A$2,+IF(VLOOKUP(A1121,'Neizmirene obaveze JLS'!A$8:J$2008,M$1,FALSE)&gt;0,"Програмска активност","Пројекат"),"")))</f>
        <v/>
      </c>
      <c r="M1121" s="87" t="str">
        <f>IF(A1121=0,"",IF($A1121&lt;=$A$1,+IF(VLOOKUP($A1121,'Rashodi- plan-izvršenje'!$A$8:$M$1500,10,FALSE)&gt;0,VLOOKUP($A1121,'Rashodi- plan-izvršenje'!$A$8:$M$1500,10,FALSE),VLOOKUP($A1121,'Rashodi- plan-izvršenje'!$A$8:$M$1500,12,FALSE)),+IF($A1121&gt;$A$2,IF(VLOOKUP($A1121,'Neizmirene obaveze JLS'!$A$8:$M$1500,10,FALSE)&gt;0,VLOOKUP($A1121,'Neizmirene obaveze JLS'!$A$11:$M$1500,10,FALSE),VLOOKUP($A1121,'Neizmirene obaveze JLS'!$A$11:$M$1500,12,FALSE)),0)))</f>
        <v/>
      </c>
      <c r="N1121" s="87" t="str">
        <f>IF(A1121=0,"",IF($A1121&lt;=$A$1,+IF(VLOOKUP(A1121,'Rashodi- plan-izvršenje'!$A$8:$M$1500,10,FALSE)&gt;0,VLOOKUP(A1121,'Rashodi- plan-izvršenje'!$A$8:$M$1500,11,FALSE),VLOOKUP(A1121,'Rashodi- plan-izvršenje'!$A$8:$M$1500,13,FALSE)),+IF($A1121&gt;$A$2,IF(VLOOKUP($A1121,'Neizmirene obaveze JLS'!$A$8:$M$1500,10,FALSE)&gt;0,VLOOKUP($A1121,'Neizmirene obaveze JLS'!$A$11:$M$1500,11,FALSE),VLOOKUP($A1121,'Neizmirene obaveze JLS'!$A$11:$M$1500,13,FALSE)),0)))</f>
        <v/>
      </c>
      <c r="O1121" s="87" t="str">
        <f>IF(A1121=0,"",IF($A1121&lt;=$A$1,VALUE(+VLOOKUP($A1121,'Rashodi- plan-izvršenje'!$A$8:N$1500,'prenos-P-R-N'!O$1,FALSE)),IF($A1121&lt;=A$2,VALUE(VLOOKUP($A1121,'Prihodi- plan-izvršenje'!$A$8:$H$500,6,FALSE)),VALUE(VLOOKUP($A1121,'Neizmirene obaveze JLS'!$A$8:$N$500,O$1,FALSE)))))</f>
        <v/>
      </c>
      <c r="P1121" s="87" t="str">
        <f>IF(A1121=0,"",IF(A1121=0,0,IF(A1121&gt;A$2,'šifarnik K-izvor'!G$3,+IF(Q1121&lt;700,+'šifarnik K-izvor'!G$2,'šifarnik K-izvor'!G$1))))</f>
        <v/>
      </c>
      <c r="Q1121" s="87">
        <f>IF($A1121&lt;=$A$1,VALUE(+VLOOKUP($A1121,'Rashodi- plan-izvršenje'!$A$8:O$1500,'prenos-P-R-N'!Q$1,FALSE)),IF($A1121&lt;=$A$2,VLOOKUP($A1121,'Prihodi- plan-izvršenje'!$A$4:$H$500,4,FALSE),IF($A1121&lt;=$A$3,VLOOKUP(A1121,'Neizmirene obaveze JLS'!$A$11:O$500,Q$1,FALSE),"")))</f>
        <v>0</v>
      </c>
      <c r="R1121" s="88">
        <f>IF($A1121&lt;=$A$1,VALUE(+VLOOKUP($A1121,'Rashodi- plan-izvršenje'!$A$8:P$1500,'prenos-P-R-N'!R$1,FALSE)),IF($A1121&lt;=$A$2,VLOOKUP($A1121,'Prihodi- plan-izvršenje'!$A$4:$H$500,7,FALSE),""))</f>
        <v>0</v>
      </c>
      <c r="S1121" s="88">
        <f>IF(A1121=0,0,IF($A1121&lt;=$A$1,VALUE(+VLOOKUP($A1121,'Rashodi- plan-izvršenje'!$A$8:Q$1500,'prenos-P-R-N'!S$1,FALSE)),IF($A1121&lt;=$A$2,VLOOKUP($A1121,'Prihodi- plan-izvršenje'!$A$4:$H$500,8,FALSE),0)))</f>
        <v>0</v>
      </c>
      <c r="T1121" s="88" t="str">
        <f>IF($A1121&gt;$A$2,VLOOKUP($A1121,'Neizmirene obaveze JLS'!$A$11:R$500,R$1,FALSE),"")</f>
        <v/>
      </c>
      <c r="U1121" s="88">
        <f>IF($A1121&gt;$A$2,VLOOKUP($A1121,'Neizmirene obaveze JLS'!$A$11:S$500,S$1,FALSE),0)</f>
        <v>0</v>
      </c>
      <c r="V1121" s="88">
        <f t="shared" si="96"/>
        <v>0</v>
      </c>
      <c r="W1121" s="74"/>
      <c r="X1121" s="74"/>
      <c r="Y1121" s="74"/>
      <c r="Z1121" s="74"/>
      <c r="AA1121" s="74">
        <v>0</v>
      </c>
      <c r="AB1121" s="74">
        <v>0</v>
      </c>
    </row>
    <row r="1122" spans="1:28">
      <c r="A1122" s="89">
        <f>IF(AND(COUNTIF(A$1:A$3,"&gt;0")=1,MAX(A$8:A1121)&lt;A$1),A1121+1,IF(AND(COUNTIF(A$1:A$3,"&gt;0")=2,MAX(A$8:A1121)&lt;A$2),A1121+1,IF(AND(COUNTIF(A$1:A$3,"&gt;0")=3,MAX(A$8:A1121)&lt;A$3),A1121+1,0)))</f>
        <v>0</v>
      </c>
      <c r="B1122" s="89" t="str">
        <f t="shared" si="100"/>
        <v/>
      </c>
      <c r="C1122" s="89" t="str">
        <f t="shared" si="100"/>
        <v/>
      </c>
      <c r="D1122" s="87" t="str">
        <f>IF($A1122=0,"",IF($A1122&lt;=$A$1,+VLOOKUP($A1122,'Rashodi- plan-izvršenje'!$A$8:B$1500,'prenos-P-R-N'!D$1,FALSE),IF($A1122&gt;$A$2,+VLOOKUP($A1122,'Neizmirene obaveze JLS'!$A$11:B$500,'prenos-P-R-N'!D$1,FALSE),"")))</f>
        <v/>
      </c>
      <c r="E1122" s="87" t="str">
        <f>IF($A1122=0,"",IF($A1122&lt;=$A$1,+VLOOKUP($A1122,'Rashodi- plan-izvršenje'!$A$8:C$1500,'prenos-P-R-N'!E$1,FALSE),IF($A1122&gt;$A$2,+VLOOKUP($A1122,'Neizmirene obaveze JLS'!$A$11:C$500,'prenos-P-R-N'!E$1,FALSE),"")))</f>
        <v/>
      </c>
      <c r="F1122" s="87" t="str">
        <f>IF($A1122=0,"",IF($A1122&lt;=$A$1,+VLOOKUP($A1122,'Rashodi- plan-izvršenje'!$A$8:D$1500,'prenos-P-R-N'!F$1,FALSE),IF($A1122&gt;$A$2,+VLOOKUP($A1122,'Neizmirene obaveze JLS'!$A$11:D$500,'prenos-P-R-N'!F$1,FALSE),"")))</f>
        <v/>
      </c>
      <c r="G1122" s="87" t="str">
        <f>IF($A1122=0,"",IF($A1122&lt;=$A$1,+VLOOKUP($A1122,'Rashodi- plan-izvršenje'!$A$8:E$1500,'prenos-P-R-N'!G$1,FALSE),IF($A1122&gt;$A$2,+VLOOKUP($A1122,'Neizmirene obaveze JLS'!$A$11:E$500,'prenos-P-R-N'!G$1,FALSE),"")))</f>
        <v/>
      </c>
      <c r="H1122" s="87" t="str">
        <f>IF($A1122=0,"",IF($A1122&lt;=$A$1,+VLOOKUP($A1122,'Rashodi- plan-izvršenje'!$A$8:F$1500,'prenos-P-R-N'!H$1,FALSE),IF($A1122&gt;$A$2,+VLOOKUP($A1122,'Neizmirene obaveze JLS'!$A$11:F$500,'prenos-P-R-N'!H$1,FALSE),"")))</f>
        <v/>
      </c>
      <c r="I1122" s="87" t="str">
        <f>IF($A1122=0,"",IF($A1122&lt;=$A$1,+VLOOKUP($A1122,'Rashodi- plan-izvršenje'!$A$8:G$1500,'prenos-P-R-N'!I$1,FALSE),IF($A1122&gt;$A$2,+VLOOKUP($A1122,'Neizmirene obaveze JLS'!$A$11:G$500,'prenos-P-R-N'!I$1,FALSE),"")))</f>
        <v/>
      </c>
      <c r="J1122" s="87" t="str">
        <f>IF($A1122=0,"",IF($A1122&lt;=$A$1,+VLOOKUP($A1122,'Rashodi- plan-izvršenje'!$A$8:H$1500,'prenos-P-R-N'!J$1,FALSE),IF($A1122&gt;$A$2,+VLOOKUP($A1122,'Neizmirene obaveze JLS'!$A$11:H$500,'prenos-P-R-N'!J$1,FALSE),"")))</f>
        <v/>
      </c>
      <c r="K1122" s="87" t="str">
        <f>IF($A1122=0,"",IF($A1122&lt;=$A$1,+VLOOKUP($A1122,'Rashodi- plan-izvršenje'!$A$8:I$1500,'prenos-P-R-N'!K$1,FALSE),IF($A1122&gt;$A$2,+VLOOKUP($A1122,'Neizmirene obaveze JLS'!$A$11:I$500,'prenos-P-R-N'!K$1,FALSE),"")))</f>
        <v/>
      </c>
      <c r="L1122" t="str">
        <f>IF(A1122=0,"",IF(A1122&lt;=A$1,+IF(VLOOKUP(A1122,'Rashodi- plan-izvršenje'!A$8:J$1500,M$1,FALSE)&gt;0,"Програмска активност","Пројекат"),IF(A1122&gt;A$2,+IF(VLOOKUP(A1122,'Neizmirene obaveze JLS'!A$8:J$2008,M$1,FALSE)&gt;0,"Програмска активност","Пројекат"),"")))</f>
        <v/>
      </c>
      <c r="M1122" s="87" t="str">
        <f>IF(A1122=0,"",IF($A1122&lt;=$A$1,+IF(VLOOKUP($A1122,'Rashodi- plan-izvršenje'!$A$8:$M$1500,10,FALSE)&gt;0,VLOOKUP($A1122,'Rashodi- plan-izvršenje'!$A$8:$M$1500,10,FALSE),VLOOKUP($A1122,'Rashodi- plan-izvršenje'!$A$8:$M$1500,12,FALSE)),+IF($A1122&gt;$A$2,IF(VLOOKUP($A1122,'Neizmirene obaveze JLS'!$A$8:$M$1500,10,FALSE)&gt;0,VLOOKUP($A1122,'Neizmirene obaveze JLS'!$A$11:$M$1500,10,FALSE),VLOOKUP($A1122,'Neizmirene obaveze JLS'!$A$11:$M$1500,12,FALSE)),0)))</f>
        <v/>
      </c>
      <c r="N1122" s="87" t="str">
        <f>IF(A1122=0,"",IF($A1122&lt;=$A$1,+IF(VLOOKUP(A1122,'Rashodi- plan-izvršenje'!$A$8:$M$1500,10,FALSE)&gt;0,VLOOKUP(A1122,'Rashodi- plan-izvršenje'!$A$8:$M$1500,11,FALSE),VLOOKUP(A1122,'Rashodi- plan-izvršenje'!$A$8:$M$1500,13,FALSE)),+IF($A1122&gt;$A$2,IF(VLOOKUP($A1122,'Neizmirene obaveze JLS'!$A$8:$M$1500,10,FALSE)&gt;0,VLOOKUP($A1122,'Neizmirene obaveze JLS'!$A$11:$M$1500,11,FALSE),VLOOKUP($A1122,'Neizmirene obaveze JLS'!$A$11:$M$1500,13,FALSE)),0)))</f>
        <v/>
      </c>
      <c r="O1122" s="87" t="str">
        <f>IF(A1122=0,"",IF($A1122&lt;=$A$1,VALUE(+VLOOKUP($A1122,'Rashodi- plan-izvršenje'!$A$8:N$1500,'prenos-P-R-N'!O$1,FALSE)),IF($A1122&lt;=A$2,VALUE(VLOOKUP($A1122,'Prihodi- plan-izvršenje'!$A$8:$H$500,6,FALSE)),VALUE(VLOOKUP($A1122,'Neizmirene obaveze JLS'!$A$8:$N$500,O$1,FALSE)))))</f>
        <v/>
      </c>
      <c r="P1122" s="87" t="str">
        <f>IF(A1122=0,"",IF(A1122=0,0,IF(A1122&gt;A$2,'šifarnik K-izvor'!G$3,+IF(Q1122&lt;700,+'šifarnik K-izvor'!G$2,'šifarnik K-izvor'!G$1))))</f>
        <v/>
      </c>
      <c r="Q1122" s="87">
        <f>IF($A1122&lt;=$A$1,VALUE(+VLOOKUP($A1122,'Rashodi- plan-izvršenje'!$A$8:O$1500,'prenos-P-R-N'!Q$1,FALSE)),IF($A1122&lt;=$A$2,VLOOKUP($A1122,'Prihodi- plan-izvršenje'!$A$4:$H$500,4,FALSE),IF($A1122&lt;=$A$3,VLOOKUP(A1122,'Neizmirene obaveze JLS'!$A$11:O$500,Q$1,FALSE),"")))</f>
        <v>0</v>
      </c>
      <c r="R1122" s="88">
        <f>IF($A1122&lt;=$A$1,VALUE(+VLOOKUP($A1122,'Rashodi- plan-izvršenje'!$A$8:P$1500,'prenos-P-R-N'!R$1,FALSE)),IF($A1122&lt;=$A$2,VLOOKUP($A1122,'Prihodi- plan-izvršenje'!$A$4:$H$500,7,FALSE),""))</f>
        <v>0</v>
      </c>
      <c r="S1122" s="88">
        <f>IF(A1122=0,0,IF($A1122&lt;=$A$1,VALUE(+VLOOKUP($A1122,'Rashodi- plan-izvršenje'!$A$8:Q$1500,'prenos-P-R-N'!S$1,FALSE)),IF($A1122&lt;=$A$2,VLOOKUP($A1122,'Prihodi- plan-izvršenje'!$A$4:$H$500,8,FALSE),0)))</f>
        <v>0</v>
      </c>
      <c r="T1122" s="88" t="str">
        <f>IF($A1122&gt;$A$2,VLOOKUP($A1122,'Neizmirene obaveze JLS'!$A$11:R$500,R$1,FALSE),"")</f>
        <v/>
      </c>
      <c r="U1122" s="88">
        <f>IF($A1122&gt;$A$2,VLOOKUP($A1122,'Neizmirene obaveze JLS'!$A$11:S$500,S$1,FALSE),0)</f>
        <v>0</v>
      </c>
      <c r="V1122" s="88">
        <f t="shared" si="96"/>
        <v>0</v>
      </c>
      <c r="W1122" s="74"/>
      <c r="X1122" s="74"/>
      <c r="Y1122" s="74"/>
      <c r="Z1122" s="74"/>
      <c r="AA1122" s="74">
        <v>0</v>
      </c>
      <c r="AB1122" s="74">
        <v>0</v>
      </c>
    </row>
    <row r="1123" spans="1:28">
      <c r="A1123" s="89">
        <f>IF(AND(COUNTIF(A$1:A$3,"&gt;0")=1,MAX(A$8:A1122)&lt;A$1),A1122+1,IF(AND(COUNTIF(A$1:A$3,"&gt;0")=2,MAX(A$8:A1122)&lt;A$2),A1122+1,IF(AND(COUNTIF(A$1:A$3,"&gt;0")=3,MAX(A$8:A1122)&lt;A$3),A1122+1,0)))</f>
        <v>0</v>
      </c>
      <c r="B1123" s="89" t="str">
        <f t="shared" si="100"/>
        <v/>
      </c>
      <c r="C1123" s="89" t="str">
        <f t="shared" si="100"/>
        <v/>
      </c>
      <c r="D1123" s="87" t="str">
        <f>IF($A1123=0,"",IF($A1123&lt;=$A$1,+VLOOKUP($A1123,'Rashodi- plan-izvršenje'!$A$8:B$1500,'prenos-P-R-N'!D$1,FALSE),IF($A1123&gt;$A$2,+VLOOKUP($A1123,'Neizmirene obaveze JLS'!$A$11:B$500,'prenos-P-R-N'!D$1,FALSE),"")))</f>
        <v/>
      </c>
      <c r="E1123" s="87" t="str">
        <f>IF($A1123=0,"",IF($A1123&lt;=$A$1,+VLOOKUP($A1123,'Rashodi- plan-izvršenje'!$A$8:C$1500,'prenos-P-R-N'!E$1,FALSE),IF($A1123&gt;$A$2,+VLOOKUP($A1123,'Neizmirene obaveze JLS'!$A$11:C$500,'prenos-P-R-N'!E$1,FALSE),"")))</f>
        <v/>
      </c>
      <c r="F1123" s="87" t="str">
        <f>IF($A1123=0,"",IF($A1123&lt;=$A$1,+VLOOKUP($A1123,'Rashodi- plan-izvršenje'!$A$8:D$1500,'prenos-P-R-N'!F$1,FALSE),IF($A1123&gt;$A$2,+VLOOKUP($A1123,'Neizmirene obaveze JLS'!$A$11:D$500,'prenos-P-R-N'!F$1,FALSE),"")))</f>
        <v/>
      </c>
      <c r="G1123" s="87" t="str">
        <f>IF($A1123=0,"",IF($A1123&lt;=$A$1,+VLOOKUP($A1123,'Rashodi- plan-izvršenje'!$A$8:E$1500,'prenos-P-R-N'!G$1,FALSE),IF($A1123&gt;$A$2,+VLOOKUP($A1123,'Neizmirene obaveze JLS'!$A$11:E$500,'prenos-P-R-N'!G$1,FALSE),"")))</f>
        <v/>
      </c>
      <c r="H1123" s="87" t="str">
        <f>IF($A1123=0,"",IF($A1123&lt;=$A$1,+VLOOKUP($A1123,'Rashodi- plan-izvršenje'!$A$8:F$1500,'prenos-P-R-N'!H$1,FALSE),IF($A1123&gt;$A$2,+VLOOKUP($A1123,'Neizmirene obaveze JLS'!$A$11:F$500,'prenos-P-R-N'!H$1,FALSE),"")))</f>
        <v/>
      </c>
      <c r="I1123" s="87" t="str">
        <f>IF($A1123=0,"",IF($A1123&lt;=$A$1,+VLOOKUP($A1123,'Rashodi- plan-izvršenje'!$A$8:G$1500,'prenos-P-R-N'!I$1,FALSE),IF($A1123&gt;$A$2,+VLOOKUP($A1123,'Neizmirene obaveze JLS'!$A$11:G$500,'prenos-P-R-N'!I$1,FALSE),"")))</f>
        <v/>
      </c>
      <c r="J1123" s="87" t="str">
        <f>IF($A1123=0,"",IF($A1123&lt;=$A$1,+VLOOKUP($A1123,'Rashodi- plan-izvršenje'!$A$8:H$1500,'prenos-P-R-N'!J$1,FALSE),IF($A1123&gt;$A$2,+VLOOKUP($A1123,'Neizmirene obaveze JLS'!$A$11:H$500,'prenos-P-R-N'!J$1,FALSE),"")))</f>
        <v/>
      </c>
      <c r="K1123" s="87" t="str">
        <f>IF($A1123=0,"",IF($A1123&lt;=$A$1,+VLOOKUP($A1123,'Rashodi- plan-izvršenje'!$A$8:I$1500,'prenos-P-R-N'!K$1,FALSE),IF($A1123&gt;$A$2,+VLOOKUP($A1123,'Neizmirene obaveze JLS'!$A$11:I$500,'prenos-P-R-N'!K$1,FALSE),"")))</f>
        <v/>
      </c>
      <c r="L1123" t="str">
        <f>IF(A1123=0,"",IF(A1123&lt;=A$1,+IF(VLOOKUP(A1123,'Rashodi- plan-izvršenje'!A$8:J$1500,M$1,FALSE)&gt;0,"Програмска активност","Пројекат"),IF(A1123&gt;A$2,+IF(VLOOKUP(A1123,'Neizmirene obaveze JLS'!A$8:J$2008,M$1,FALSE)&gt;0,"Програмска активност","Пројекат"),"")))</f>
        <v/>
      </c>
      <c r="M1123" s="87" t="str">
        <f>IF(A1123=0,"",IF($A1123&lt;=$A$1,+IF(VLOOKUP($A1123,'Rashodi- plan-izvršenje'!$A$8:$M$1500,10,FALSE)&gt;0,VLOOKUP($A1123,'Rashodi- plan-izvršenje'!$A$8:$M$1500,10,FALSE),VLOOKUP($A1123,'Rashodi- plan-izvršenje'!$A$8:$M$1500,12,FALSE)),+IF($A1123&gt;$A$2,IF(VLOOKUP($A1123,'Neizmirene obaveze JLS'!$A$8:$M$1500,10,FALSE)&gt;0,VLOOKUP($A1123,'Neizmirene obaveze JLS'!$A$11:$M$1500,10,FALSE),VLOOKUP($A1123,'Neizmirene obaveze JLS'!$A$11:$M$1500,12,FALSE)),0)))</f>
        <v/>
      </c>
      <c r="N1123" s="87" t="str">
        <f>IF(A1123=0,"",IF($A1123&lt;=$A$1,+IF(VLOOKUP(A1123,'Rashodi- plan-izvršenje'!$A$8:$M$1500,10,FALSE)&gt;0,VLOOKUP(A1123,'Rashodi- plan-izvršenje'!$A$8:$M$1500,11,FALSE),VLOOKUP(A1123,'Rashodi- plan-izvršenje'!$A$8:$M$1500,13,FALSE)),+IF($A1123&gt;$A$2,IF(VLOOKUP($A1123,'Neizmirene obaveze JLS'!$A$8:$M$1500,10,FALSE)&gt;0,VLOOKUP($A1123,'Neizmirene obaveze JLS'!$A$11:$M$1500,11,FALSE),VLOOKUP($A1123,'Neizmirene obaveze JLS'!$A$11:$M$1500,13,FALSE)),0)))</f>
        <v/>
      </c>
      <c r="O1123" s="87" t="str">
        <f>IF(A1123=0,"",IF($A1123&lt;=$A$1,VALUE(+VLOOKUP($A1123,'Rashodi- plan-izvršenje'!$A$8:N$1500,'prenos-P-R-N'!O$1,FALSE)),IF($A1123&lt;=A$2,VALUE(VLOOKUP($A1123,'Prihodi- plan-izvršenje'!$A$8:$H$500,6,FALSE)),VALUE(VLOOKUP($A1123,'Neizmirene obaveze JLS'!$A$8:$N$500,O$1,FALSE)))))</f>
        <v/>
      </c>
      <c r="P1123" s="87" t="str">
        <f>IF(A1123=0,"",IF(A1123=0,0,IF(A1123&gt;A$2,'šifarnik K-izvor'!G$3,+IF(Q1123&lt;700,+'šifarnik K-izvor'!G$2,'šifarnik K-izvor'!G$1))))</f>
        <v/>
      </c>
      <c r="Q1123" s="87">
        <f>IF($A1123&lt;=$A$1,VALUE(+VLOOKUP($A1123,'Rashodi- plan-izvršenje'!$A$8:O$1500,'prenos-P-R-N'!Q$1,FALSE)),IF($A1123&lt;=$A$2,VLOOKUP($A1123,'Prihodi- plan-izvršenje'!$A$4:$H$500,4,FALSE),IF($A1123&lt;=$A$3,VLOOKUP(A1123,'Neizmirene obaveze JLS'!$A$11:O$500,Q$1,FALSE),"")))</f>
        <v>0</v>
      </c>
      <c r="R1123" s="88">
        <f>IF($A1123&lt;=$A$1,VALUE(+VLOOKUP($A1123,'Rashodi- plan-izvršenje'!$A$8:P$1500,'prenos-P-R-N'!R$1,FALSE)),IF($A1123&lt;=$A$2,VLOOKUP($A1123,'Prihodi- plan-izvršenje'!$A$4:$H$500,7,FALSE),""))</f>
        <v>0</v>
      </c>
      <c r="S1123" s="88">
        <f>IF(A1123=0,0,IF($A1123&lt;=$A$1,VALUE(+VLOOKUP($A1123,'Rashodi- plan-izvršenje'!$A$8:Q$1500,'prenos-P-R-N'!S$1,FALSE)),IF($A1123&lt;=$A$2,VLOOKUP($A1123,'Prihodi- plan-izvršenje'!$A$4:$H$500,8,FALSE),0)))</f>
        <v>0</v>
      </c>
      <c r="T1123" s="88" t="str">
        <f>IF($A1123&gt;$A$2,VLOOKUP($A1123,'Neizmirene obaveze JLS'!$A$11:R$500,R$1,FALSE),"")</f>
        <v/>
      </c>
      <c r="U1123" s="88">
        <f>IF($A1123&gt;$A$2,VLOOKUP($A1123,'Neizmirene obaveze JLS'!$A$11:S$500,S$1,FALSE),0)</f>
        <v>0</v>
      </c>
      <c r="V1123" s="88">
        <f t="shared" si="96"/>
        <v>0</v>
      </c>
      <c r="W1123" s="74"/>
      <c r="X1123" s="74"/>
      <c r="Y1123" s="74"/>
      <c r="Z1123" s="74"/>
      <c r="AA1123" s="74">
        <v>0</v>
      </c>
      <c r="AB1123" s="74">
        <v>0</v>
      </c>
    </row>
    <row r="1124" spans="1:28">
      <c r="A1124" s="89">
        <f>IF(AND(COUNTIF(A$1:A$3,"&gt;0")=1,MAX(A$8:A1123)&lt;A$1),A1123+1,IF(AND(COUNTIF(A$1:A$3,"&gt;0")=2,MAX(A$8:A1123)&lt;A$2),A1123+1,IF(AND(COUNTIF(A$1:A$3,"&gt;0")=3,MAX(A$8:A1123)&lt;A$3),A1123+1,0)))</f>
        <v>0</v>
      </c>
      <c r="B1124" s="89" t="str">
        <f t="shared" si="100"/>
        <v/>
      </c>
      <c r="C1124" s="89" t="str">
        <f t="shared" si="100"/>
        <v/>
      </c>
      <c r="D1124" s="87" t="str">
        <f>IF($A1124=0,"",IF($A1124&lt;=$A$1,+VLOOKUP($A1124,'Rashodi- plan-izvršenje'!$A$8:B$1500,'prenos-P-R-N'!D$1,FALSE),IF($A1124&gt;$A$2,+VLOOKUP($A1124,'Neizmirene obaveze JLS'!$A$11:B$500,'prenos-P-R-N'!D$1,FALSE),"")))</f>
        <v/>
      </c>
      <c r="E1124" s="87" t="str">
        <f>IF($A1124=0,"",IF($A1124&lt;=$A$1,+VLOOKUP($A1124,'Rashodi- plan-izvršenje'!$A$8:C$1500,'prenos-P-R-N'!E$1,FALSE),IF($A1124&gt;$A$2,+VLOOKUP($A1124,'Neizmirene obaveze JLS'!$A$11:C$500,'prenos-P-R-N'!E$1,FALSE),"")))</f>
        <v/>
      </c>
      <c r="F1124" s="87" t="str">
        <f>IF($A1124=0,"",IF($A1124&lt;=$A$1,+VLOOKUP($A1124,'Rashodi- plan-izvršenje'!$A$8:D$1500,'prenos-P-R-N'!F$1,FALSE),IF($A1124&gt;$A$2,+VLOOKUP($A1124,'Neizmirene obaveze JLS'!$A$11:D$500,'prenos-P-R-N'!F$1,FALSE),"")))</f>
        <v/>
      </c>
      <c r="G1124" s="87" t="str">
        <f>IF($A1124=0,"",IF($A1124&lt;=$A$1,+VLOOKUP($A1124,'Rashodi- plan-izvršenje'!$A$8:E$1500,'prenos-P-R-N'!G$1,FALSE),IF($A1124&gt;$A$2,+VLOOKUP($A1124,'Neizmirene obaveze JLS'!$A$11:E$500,'prenos-P-R-N'!G$1,FALSE),"")))</f>
        <v/>
      </c>
      <c r="H1124" s="87" t="str">
        <f>IF($A1124=0,"",IF($A1124&lt;=$A$1,+VLOOKUP($A1124,'Rashodi- plan-izvršenje'!$A$8:F$1500,'prenos-P-R-N'!H$1,FALSE),IF($A1124&gt;$A$2,+VLOOKUP($A1124,'Neizmirene obaveze JLS'!$A$11:F$500,'prenos-P-R-N'!H$1,FALSE),"")))</f>
        <v/>
      </c>
      <c r="I1124" s="87" t="str">
        <f>IF($A1124=0,"",IF($A1124&lt;=$A$1,+VLOOKUP($A1124,'Rashodi- plan-izvršenje'!$A$8:G$1500,'prenos-P-R-N'!I$1,FALSE),IF($A1124&gt;$A$2,+VLOOKUP($A1124,'Neizmirene obaveze JLS'!$A$11:G$500,'prenos-P-R-N'!I$1,FALSE),"")))</f>
        <v/>
      </c>
      <c r="J1124" s="87" t="str">
        <f>IF($A1124=0,"",IF($A1124&lt;=$A$1,+VLOOKUP($A1124,'Rashodi- plan-izvršenje'!$A$8:H$1500,'prenos-P-R-N'!J$1,FALSE),IF($A1124&gt;$A$2,+VLOOKUP($A1124,'Neizmirene obaveze JLS'!$A$11:H$500,'prenos-P-R-N'!J$1,FALSE),"")))</f>
        <v/>
      </c>
      <c r="K1124" s="87" t="str">
        <f>IF($A1124=0,"",IF($A1124&lt;=$A$1,+VLOOKUP($A1124,'Rashodi- plan-izvršenje'!$A$8:I$1500,'prenos-P-R-N'!K$1,FALSE),IF($A1124&gt;$A$2,+VLOOKUP($A1124,'Neizmirene obaveze JLS'!$A$11:I$500,'prenos-P-R-N'!K$1,FALSE),"")))</f>
        <v/>
      </c>
      <c r="L1124" t="str">
        <f>IF(A1124=0,"",IF(A1124&lt;=A$1,+IF(VLOOKUP(A1124,'Rashodi- plan-izvršenje'!A$8:J$1500,M$1,FALSE)&gt;0,"Програмска активност","Пројекат"),IF(A1124&gt;A$2,+IF(VLOOKUP(A1124,'Neizmirene obaveze JLS'!A$8:J$2008,M$1,FALSE)&gt;0,"Програмска активност","Пројекат"),"")))</f>
        <v/>
      </c>
      <c r="M1124" s="87" t="str">
        <f>IF(A1124=0,"",IF($A1124&lt;=$A$1,+IF(VLOOKUP($A1124,'Rashodi- plan-izvršenje'!$A$8:$M$1500,10,FALSE)&gt;0,VLOOKUP($A1124,'Rashodi- plan-izvršenje'!$A$8:$M$1500,10,FALSE),VLOOKUP($A1124,'Rashodi- plan-izvršenje'!$A$8:$M$1500,12,FALSE)),+IF($A1124&gt;$A$2,IF(VLOOKUP($A1124,'Neizmirene obaveze JLS'!$A$8:$M$1500,10,FALSE)&gt;0,VLOOKUP($A1124,'Neizmirene obaveze JLS'!$A$11:$M$1500,10,FALSE),VLOOKUP($A1124,'Neizmirene obaveze JLS'!$A$11:$M$1500,12,FALSE)),0)))</f>
        <v/>
      </c>
      <c r="N1124" s="87" t="str">
        <f>IF(A1124=0,"",IF($A1124&lt;=$A$1,+IF(VLOOKUP(A1124,'Rashodi- plan-izvršenje'!$A$8:$M$1500,10,FALSE)&gt;0,VLOOKUP(A1124,'Rashodi- plan-izvršenje'!$A$8:$M$1500,11,FALSE),VLOOKUP(A1124,'Rashodi- plan-izvršenje'!$A$8:$M$1500,13,FALSE)),+IF($A1124&gt;$A$2,IF(VLOOKUP($A1124,'Neizmirene obaveze JLS'!$A$8:$M$1500,10,FALSE)&gt;0,VLOOKUP($A1124,'Neizmirene obaveze JLS'!$A$11:$M$1500,11,FALSE),VLOOKUP($A1124,'Neizmirene obaveze JLS'!$A$11:$M$1500,13,FALSE)),0)))</f>
        <v/>
      </c>
      <c r="O1124" s="87" t="str">
        <f>IF(A1124=0,"",IF($A1124&lt;=$A$1,VALUE(+VLOOKUP($A1124,'Rashodi- plan-izvršenje'!$A$8:N$1500,'prenos-P-R-N'!O$1,FALSE)),IF($A1124&lt;=A$2,VALUE(VLOOKUP($A1124,'Prihodi- plan-izvršenje'!$A$8:$H$500,6,FALSE)),VALUE(VLOOKUP($A1124,'Neizmirene obaveze JLS'!$A$8:$N$500,O$1,FALSE)))))</f>
        <v/>
      </c>
      <c r="P1124" s="87" t="str">
        <f>IF(A1124=0,"",IF(A1124=0,0,IF(A1124&gt;A$2,'šifarnik K-izvor'!G$3,+IF(Q1124&lt;700,+'šifarnik K-izvor'!G$2,'šifarnik K-izvor'!G$1))))</f>
        <v/>
      </c>
      <c r="Q1124" s="87">
        <f>IF($A1124&lt;=$A$1,VALUE(+VLOOKUP($A1124,'Rashodi- plan-izvršenje'!$A$8:O$1500,'prenos-P-R-N'!Q$1,FALSE)),IF($A1124&lt;=$A$2,VLOOKUP($A1124,'Prihodi- plan-izvršenje'!$A$4:$H$500,4,FALSE),IF($A1124&lt;=$A$3,VLOOKUP(A1124,'Neizmirene obaveze JLS'!$A$11:O$500,Q$1,FALSE),"")))</f>
        <v>0</v>
      </c>
      <c r="R1124" s="88">
        <f>IF($A1124&lt;=$A$1,VALUE(+VLOOKUP($A1124,'Rashodi- plan-izvršenje'!$A$8:P$1500,'prenos-P-R-N'!R$1,FALSE)),IF($A1124&lt;=$A$2,VLOOKUP($A1124,'Prihodi- plan-izvršenje'!$A$4:$H$500,7,FALSE),""))</f>
        <v>0</v>
      </c>
      <c r="S1124" s="88">
        <f>IF(A1124=0,0,IF($A1124&lt;=$A$1,VALUE(+VLOOKUP($A1124,'Rashodi- plan-izvršenje'!$A$8:Q$1500,'prenos-P-R-N'!S$1,FALSE)),IF($A1124&lt;=$A$2,VLOOKUP($A1124,'Prihodi- plan-izvršenje'!$A$4:$H$500,8,FALSE),0)))</f>
        <v>0</v>
      </c>
      <c r="T1124" s="88" t="str">
        <f>IF($A1124&gt;$A$2,VLOOKUP($A1124,'Neizmirene obaveze JLS'!$A$11:R$500,R$1,FALSE),"")</f>
        <v/>
      </c>
      <c r="U1124" s="88">
        <f>IF($A1124&gt;$A$2,VLOOKUP($A1124,'Neizmirene obaveze JLS'!$A$11:S$500,S$1,FALSE),0)</f>
        <v>0</v>
      </c>
      <c r="V1124" s="88">
        <f t="shared" si="96"/>
        <v>0</v>
      </c>
      <c r="W1124" s="74"/>
      <c r="X1124" s="74"/>
      <c r="Y1124" s="74"/>
      <c r="Z1124" s="74"/>
      <c r="AA1124" s="74">
        <v>0</v>
      </c>
      <c r="AB1124" s="74">
        <v>0</v>
      </c>
    </row>
    <row r="1125" spans="1:28">
      <c r="A1125" s="89">
        <f>IF(AND(COUNTIF(A$1:A$3,"&gt;0")=1,MAX(A$8:A1124)&lt;A$1),A1124+1,IF(AND(COUNTIF(A$1:A$3,"&gt;0")=2,MAX(A$8:A1124)&lt;A$2),A1124+1,IF(AND(COUNTIF(A$1:A$3,"&gt;0")=3,MAX(A$8:A1124)&lt;A$3),A1124+1,0)))</f>
        <v>0</v>
      </c>
      <c r="B1125" s="89" t="str">
        <f t="shared" si="100"/>
        <v/>
      </c>
      <c r="C1125" s="89" t="str">
        <f t="shared" si="100"/>
        <v/>
      </c>
      <c r="D1125" s="87" t="str">
        <f>IF($A1125=0,"",IF($A1125&lt;=$A$1,+VLOOKUP($A1125,'Rashodi- plan-izvršenje'!$A$8:B$1500,'prenos-P-R-N'!D$1,FALSE),IF($A1125&gt;$A$2,+VLOOKUP($A1125,'Neizmirene obaveze JLS'!$A$11:B$500,'prenos-P-R-N'!D$1,FALSE),"")))</f>
        <v/>
      </c>
      <c r="E1125" s="87" t="str">
        <f>IF($A1125=0,"",IF($A1125&lt;=$A$1,+VLOOKUP($A1125,'Rashodi- plan-izvršenje'!$A$8:C$1500,'prenos-P-R-N'!E$1,FALSE),IF($A1125&gt;$A$2,+VLOOKUP($A1125,'Neizmirene obaveze JLS'!$A$11:C$500,'prenos-P-R-N'!E$1,FALSE),"")))</f>
        <v/>
      </c>
      <c r="F1125" s="87" t="str">
        <f>IF($A1125=0,"",IF($A1125&lt;=$A$1,+VLOOKUP($A1125,'Rashodi- plan-izvršenje'!$A$8:D$1500,'prenos-P-R-N'!F$1,FALSE),IF($A1125&gt;$A$2,+VLOOKUP($A1125,'Neizmirene obaveze JLS'!$A$11:D$500,'prenos-P-R-N'!F$1,FALSE),"")))</f>
        <v/>
      </c>
      <c r="G1125" s="87" t="str">
        <f>IF($A1125=0,"",IF($A1125&lt;=$A$1,+VLOOKUP($A1125,'Rashodi- plan-izvršenje'!$A$8:E$1500,'prenos-P-R-N'!G$1,FALSE),IF($A1125&gt;$A$2,+VLOOKUP($A1125,'Neizmirene obaveze JLS'!$A$11:E$500,'prenos-P-R-N'!G$1,FALSE),"")))</f>
        <v/>
      </c>
      <c r="H1125" s="87" t="str">
        <f>IF($A1125=0,"",IF($A1125&lt;=$A$1,+VLOOKUP($A1125,'Rashodi- plan-izvršenje'!$A$8:F$1500,'prenos-P-R-N'!H$1,FALSE),IF($A1125&gt;$A$2,+VLOOKUP($A1125,'Neizmirene obaveze JLS'!$A$11:F$500,'prenos-P-R-N'!H$1,FALSE),"")))</f>
        <v/>
      </c>
      <c r="I1125" s="87" t="str">
        <f>IF($A1125=0,"",IF($A1125&lt;=$A$1,+VLOOKUP($A1125,'Rashodi- plan-izvršenje'!$A$8:G$1500,'prenos-P-R-N'!I$1,FALSE),IF($A1125&gt;$A$2,+VLOOKUP($A1125,'Neizmirene obaveze JLS'!$A$11:G$500,'prenos-P-R-N'!I$1,FALSE),"")))</f>
        <v/>
      </c>
      <c r="J1125" s="87" t="str">
        <f>IF($A1125=0,"",IF($A1125&lt;=$A$1,+VLOOKUP($A1125,'Rashodi- plan-izvršenje'!$A$8:H$1500,'prenos-P-R-N'!J$1,FALSE),IF($A1125&gt;$A$2,+VLOOKUP($A1125,'Neizmirene obaveze JLS'!$A$11:H$500,'prenos-P-R-N'!J$1,FALSE),"")))</f>
        <v/>
      </c>
      <c r="K1125" s="87" t="str">
        <f>IF($A1125=0,"",IF($A1125&lt;=$A$1,+VLOOKUP($A1125,'Rashodi- plan-izvršenje'!$A$8:I$1500,'prenos-P-R-N'!K$1,FALSE),IF($A1125&gt;$A$2,+VLOOKUP($A1125,'Neizmirene obaveze JLS'!$A$11:I$500,'prenos-P-R-N'!K$1,FALSE),"")))</f>
        <v/>
      </c>
      <c r="L1125" t="str">
        <f>IF(A1125=0,"",IF(A1125&lt;=A$1,+IF(VLOOKUP(A1125,'Rashodi- plan-izvršenje'!A$8:J$1500,M$1,FALSE)&gt;0,"Програмска активност","Пројекат"),IF(A1125&gt;A$2,+IF(VLOOKUP(A1125,'Neizmirene obaveze JLS'!A$8:J$2008,M$1,FALSE)&gt;0,"Програмска активност","Пројекат"),"")))</f>
        <v/>
      </c>
      <c r="M1125" s="87" t="str">
        <f>IF(A1125=0,"",IF($A1125&lt;=$A$1,+IF(VLOOKUP($A1125,'Rashodi- plan-izvršenje'!$A$8:$M$1500,10,FALSE)&gt;0,VLOOKUP($A1125,'Rashodi- plan-izvršenje'!$A$8:$M$1500,10,FALSE),VLOOKUP($A1125,'Rashodi- plan-izvršenje'!$A$8:$M$1500,12,FALSE)),+IF($A1125&gt;$A$2,IF(VLOOKUP($A1125,'Neizmirene obaveze JLS'!$A$8:$M$1500,10,FALSE)&gt;0,VLOOKUP($A1125,'Neizmirene obaveze JLS'!$A$11:$M$1500,10,FALSE),VLOOKUP($A1125,'Neizmirene obaveze JLS'!$A$11:$M$1500,12,FALSE)),0)))</f>
        <v/>
      </c>
      <c r="N1125" s="87" t="str">
        <f>IF(A1125=0,"",IF($A1125&lt;=$A$1,+IF(VLOOKUP(A1125,'Rashodi- plan-izvršenje'!$A$8:$M$1500,10,FALSE)&gt;0,VLOOKUP(A1125,'Rashodi- plan-izvršenje'!$A$8:$M$1500,11,FALSE),VLOOKUP(A1125,'Rashodi- plan-izvršenje'!$A$8:$M$1500,13,FALSE)),+IF($A1125&gt;$A$2,IF(VLOOKUP($A1125,'Neizmirene obaveze JLS'!$A$8:$M$1500,10,FALSE)&gt;0,VLOOKUP($A1125,'Neizmirene obaveze JLS'!$A$11:$M$1500,11,FALSE),VLOOKUP($A1125,'Neizmirene obaveze JLS'!$A$11:$M$1500,13,FALSE)),0)))</f>
        <v/>
      </c>
      <c r="O1125" s="87" t="str">
        <f>IF(A1125=0,"",IF($A1125&lt;=$A$1,VALUE(+VLOOKUP($A1125,'Rashodi- plan-izvršenje'!$A$8:N$1500,'prenos-P-R-N'!O$1,FALSE)),IF($A1125&lt;=A$2,VALUE(VLOOKUP($A1125,'Prihodi- plan-izvršenje'!$A$8:$H$500,6,FALSE)),VALUE(VLOOKUP($A1125,'Neizmirene obaveze JLS'!$A$8:$N$500,O$1,FALSE)))))</f>
        <v/>
      </c>
      <c r="P1125" s="87" t="str">
        <f>IF(A1125=0,"",IF(A1125=0,0,IF(A1125&gt;A$2,'šifarnik K-izvor'!G$3,+IF(Q1125&lt;700,+'šifarnik K-izvor'!G$2,'šifarnik K-izvor'!G$1))))</f>
        <v/>
      </c>
      <c r="Q1125" s="87">
        <f>IF($A1125&lt;=$A$1,VALUE(+VLOOKUP($A1125,'Rashodi- plan-izvršenje'!$A$8:O$1500,'prenos-P-R-N'!Q$1,FALSE)),IF($A1125&lt;=$A$2,VLOOKUP($A1125,'Prihodi- plan-izvršenje'!$A$4:$H$500,4,FALSE),IF($A1125&lt;=$A$3,VLOOKUP(A1125,'Neizmirene obaveze JLS'!$A$11:O$500,Q$1,FALSE),"")))</f>
        <v>0</v>
      </c>
      <c r="R1125" s="88">
        <f>IF($A1125&lt;=$A$1,VALUE(+VLOOKUP($A1125,'Rashodi- plan-izvršenje'!$A$8:P$1500,'prenos-P-R-N'!R$1,FALSE)),IF($A1125&lt;=$A$2,VLOOKUP($A1125,'Prihodi- plan-izvršenje'!$A$4:$H$500,7,FALSE),""))</f>
        <v>0</v>
      </c>
      <c r="S1125" s="88">
        <f>IF(A1125=0,0,IF($A1125&lt;=$A$1,VALUE(+VLOOKUP($A1125,'Rashodi- plan-izvršenje'!$A$8:Q$1500,'prenos-P-R-N'!S$1,FALSE)),IF($A1125&lt;=$A$2,VLOOKUP($A1125,'Prihodi- plan-izvršenje'!$A$4:$H$500,8,FALSE),0)))</f>
        <v>0</v>
      </c>
      <c r="T1125" s="88" t="str">
        <f>IF($A1125&gt;$A$2,VLOOKUP($A1125,'Neizmirene obaveze JLS'!$A$11:R$500,R$1,FALSE),"")</f>
        <v/>
      </c>
      <c r="U1125" s="88">
        <f>IF($A1125&gt;$A$2,VLOOKUP($A1125,'Neizmirene obaveze JLS'!$A$11:S$500,S$1,FALSE),0)</f>
        <v>0</v>
      </c>
      <c r="V1125" s="88">
        <f t="shared" si="96"/>
        <v>0</v>
      </c>
      <c r="W1125" s="74"/>
      <c r="X1125" s="74"/>
      <c r="Y1125" s="74"/>
      <c r="Z1125" s="74"/>
      <c r="AA1125" s="74">
        <v>0</v>
      </c>
      <c r="AB1125" s="74">
        <v>0</v>
      </c>
    </row>
    <row r="1126" spans="1:28">
      <c r="A1126" s="89">
        <f>IF(AND(COUNTIF(A$1:A$3,"&gt;0")=1,MAX(A$8:A1125)&lt;A$1),A1125+1,IF(AND(COUNTIF(A$1:A$3,"&gt;0")=2,MAX(A$8:A1125)&lt;A$2),A1125+1,IF(AND(COUNTIF(A$1:A$3,"&gt;0")=3,MAX(A$8:A1125)&lt;A$3),A1125+1,0)))</f>
        <v>0</v>
      </c>
      <c r="B1126" s="89" t="str">
        <f t="shared" si="100"/>
        <v/>
      </c>
      <c r="C1126" s="89" t="str">
        <f t="shared" si="100"/>
        <v/>
      </c>
      <c r="D1126" s="87" t="str">
        <f>IF($A1126=0,"",IF($A1126&lt;=$A$1,+VLOOKUP($A1126,'Rashodi- plan-izvršenje'!$A$8:B$1500,'prenos-P-R-N'!D$1,FALSE),IF($A1126&gt;$A$2,+VLOOKUP($A1126,'Neizmirene obaveze JLS'!$A$11:B$500,'prenos-P-R-N'!D$1,FALSE),"")))</f>
        <v/>
      </c>
      <c r="E1126" s="87" t="str">
        <f>IF($A1126=0,"",IF($A1126&lt;=$A$1,+VLOOKUP($A1126,'Rashodi- plan-izvršenje'!$A$8:C$1500,'prenos-P-R-N'!E$1,FALSE),IF($A1126&gt;$A$2,+VLOOKUP($A1126,'Neizmirene obaveze JLS'!$A$11:C$500,'prenos-P-R-N'!E$1,FALSE),"")))</f>
        <v/>
      </c>
      <c r="F1126" s="87" t="str">
        <f>IF($A1126=0,"",IF($A1126&lt;=$A$1,+VLOOKUP($A1126,'Rashodi- plan-izvršenje'!$A$8:D$1500,'prenos-P-R-N'!F$1,FALSE),IF($A1126&gt;$A$2,+VLOOKUP($A1126,'Neizmirene obaveze JLS'!$A$11:D$500,'prenos-P-R-N'!F$1,FALSE),"")))</f>
        <v/>
      </c>
      <c r="G1126" s="87" t="str">
        <f>IF($A1126=0,"",IF($A1126&lt;=$A$1,+VLOOKUP($A1126,'Rashodi- plan-izvršenje'!$A$8:E$1500,'prenos-P-R-N'!G$1,FALSE),IF($A1126&gt;$A$2,+VLOOKUP($A1126,'Neizmirene obaveze JLS'!$A$11:E$500,'prenos-P-R-N'!G$1,FALSE),"")))</f>
        <v/>
      </c>
      <c r="H1126" s="87" t="str">
        <f>IF($A1126=0,"",IF($A1126&lt;=$A$1,+VLOOKUP($A1126,'Rashodi- plan-izvršenje'!$A$8:F$1500,'prenos-P-R-N'!H$1,FALSE),IF($A1126&gt;$A$2,+VLOOKUP($A1126,'Neizmirene obaveze JLS'!$A$11:F$500,'prenos-P-R-N'!H$1,FALSE),"")))</f>
        <v/>
      </c>
      <c r="I1126" s="87" t="str">
        <f>IF($A1126=0,"",IF($A1126&lt;=$A$1,+VLOOKUP($A1126,'Rashodi- plan-izvršenje'!$A$8:G$1500,'prenos-P-R-N'!I$1,FALSE),IF($A1126&gt;$A$2,+VLOOKUP($A1126,'Neizmirene obaveze JLS'!$A$11:G$500,'prenos-P-R-N'!I$1,FALSE),"")))</f>
        <v/>
      </c>
      <c r="J1126" s="87" t="str">
        <f>IF($A1126=0,"",IF($A1126&lt;=$A$1,+VLOOKUP($A1126,'Rashodi- plan-izvršenje'!$A$8:H$1500,'prenos-P-R-N'!J$1,FALSE),IF($A1126&gt;$A$2,+VLOOKUP($A1126,'Neizmirene obaveze JLS'!$A$11:H$500,'prenos-P-R-N'!J$1,FALSE),"")))</f>
        <v/>
      </c>
      <c r="K1126" s="87" t="str">
        <f>IF($A1126=0,"",IF($A1126&lt;=$A$1,+VLOOKUP($A1126,'Rashodi- plan-izvršenje'!$A$8:I$1500,'prenos-P-R-N'!K$1,FALSE),IF($A1126&gt;$A$2,+VLOOKUP($A1126,'Neizmirene obaveze JLS'!$A$11:I$500,'prenos-P-R-N'!K$1,FALSE),"")))</f>
        <v/>
      </c>
      <c r="L1126" t="str">
        <f>IF(A1126=0,"",IF(A1126&lt;=A$1,+IF(VLOOKUP(A1126,'Rashodi- plan-izvršenje'!A$8:J$1500,M$1,FALSE)&gt;0,"Програмска активност","Пројекат"),IF(A1126&gt;A$2,+IF(VLOOKUP(A1126,'Neizmirene obaveze JLS'!A$8:J$2008,M$1,FALSE)&gt;0,"Програмска активност","Пројекат"),"")))</f>
        <v/>
      </c>
      <c r="M1126" s="87" t="str">
        <f>IF(A1126=0,"",IF($A1126&lt;=$A$1,+IF(VLOOKUP($A1126,'Rashodi- plan-izvršenje'!$A$8:$M$1500,10,FALSE)&gt;0,VLOOKUP($A1126,'Rashodi- plan-izvršenje'!$A$8:$M$1500,10,FALSE),VLOOKUP($A1126,'Rashodi- plan-izvršenje'!$A$8:$M$1500,12,FALSE)),+IF($A1126&gt;$A$2,IF(VLOOKUP($A1126,'Neizmirene obaveze JLS'!$A$8:$M$1500,10,FALSE)&gt;0,VLOOKUP($A1126,'Neizmirene obaveze JLS'!$A$11:$M$1500,10,FALSE),VLOOKUP($A1126,'Neizmirene obaveze JLS'!$A$11:$M$1500,12,FALSE)),0)))</f>
        <v/>
      </c>
      <c r="N1126" s="87" t="str">
        <f>IF(A1126=0,"",IF($A1126&lt;=$A$1,+IF(VLOOKUP(A1126,'Rashodi- plan-izvršenje'!$A$8:$M$1500,10,FALSE)&gt;0,VLOOKUP(A1126,'Rashodi- plan-izvršenje'!$A$8:$M$1500,11,FALSE),VLOOKUP(A1126,'Rashodi- plan-izvršenje'!$A$8:$M$1500,13,FALSE)),+IF($A1126&gt;$A$2,IF(VLOOKUP($A1126,'Neizmirene obaveze JLS'!$A$8:$M$1500,10,FALSE)&gt;0,VLOOKUP($A1126,'Neizmirene obaveze JLS'!$A$11:$M$1500,11,FALSE),VLOOKUP($A1126,'Neizmirene obaveze JLS'!$A$11:$M$1500,13,FALSE)),0)))</f>
        <v/>
      </c>
      <c r="O1126" s="87" t="str">
        <f>IF(A1126=0,"",IF($A1126&lt;=$A$1,VALUE(+VLOOKUP($A1126,'Rashodi- plan-izvršenje'!$A$8:N$1500,'prenos-P-R-N'!O$1,FALSE)),IF($A1126&lt;=A$2,VALUE(VLOOKUP($A1126,'Prihodi- plan-izvršenje'!$A$8:$H$500,6,FALSE)),VALUE(VLOOKUP($A1126,'Neizmirene obaveze JLS'!$A$8:$N$500,O$1,FALSE)))))</f>
        <v/>
      </c>
      <c r="P1126" s="87" t="str">
        <f>IF(A1126=0,"",IF(A1126=0,0,IF(A1126&gt;A$2,'šifarnik K-izvor'!G$3,+IF(Q1126&lt;700,+'šifarnik K-izvor'!G$2,'šifarnik K-izvor'!G$1))))</f>
        <v/>
      </c>
      <c r="Q1126" s="87">
        <f>IF($A1126&lt;=$A$1,VALUE(+VLOOKUP($A1126,'Rashodi- plan-izvršenje'!$A$8:O$1500,'prenos-P-R-N'!Q$1,FALSE)),IF($A1126&lt;=$A$2,VLOOKUP($A1126,'Prihodi- plan-izvršenje'!$A$4:$H$500,4,FALSE),IF($A1126&lt;=$A$3,VLOOKUP(A1126,'Neizmirene obaveze JLS'!$A$11:O$500,Q$1,FALSE),"")))</f>
        <v>0</v>
      </c>
      <c r="R1126" s="88">
        <f>IF($A1126&lt;=$A$1,VALUE(+VLOOKUP($A1126,'Rashodi- plan-izvršenje'!$A$8:P$1500,'prenos-P-R-N'!R$1,FALSE)),IF($A1126&lt;=$A$2,VLOOKUP($A1126,'Prihodi- plan-izvršenje'!$A$4:$H$500,7,FALSE),""))</f>
        <v>0</v>
      </c>
      <c r="S1126" s="88">
        <f>IF(A1126=0,0,IF($A1126&lt;=$A$1,VALUE(+VLOOKUP($A1126,'Rashodi- plan-izvršenje'!$A$8:Q$1500,'prenos-P-R-N'!S$1,FALSE)),IF($A1126&lt;=$A$2,VLOOKUP($A1126,'Prihodi- plan-izvršenje'!$A$4:$H$500,8,FALSE),0)))</f>
        <v>0</v>
      </c>
      <c r="T1126" s="88" t="str">
        <f>IF($A1126&gt;$A$2,VLOOKUP($A1126,'Neizmirene obaveze JLS'!$A$11:R$500,R$1,FALSE),"")</f>
        <v/>
      </c>
      <c r="U1126" s="88">
        <f>IF($A1126&gt;$A$2,VLOOKUP($A1126,'Neizmirene obaveze JLS'!$A$11:S$500,S$1,FALSE),0)</f>
        <v>0</v>
      </c>
      <c r="V1126" s="88">
        <f t="shared" si="96"/>
        <v>0</v>
      </c>
      <c r="W1126" s="74"/>
      <c r="X1126" s="74"/>
      <c r="Y1126" s="74"/>
      <c r="Z1126" s="74"/>
      <c r="AA1126" s="74">
        <v>0</v>
      </c>
      <c r="AB1126" s="74">
        <v>0</v>
      </c>
    </row>
    <row r="1127" spans="1:28">
      <c r="A1127" s="89">
        <f>IF(AND(COUNTIF(A$1:A$3,"&gt;0")=1,MAX(A$8:A1126)&lt;A$1),A1126+1,IF(AND(COUNTIF(A$1:A$3,"&gt;0")=2,MAX(A$8:A1126)&lt;A$2),A1126+1,IF(AND(COUNTIF(A$1:A$3,"&gt;0")=3,MAX(A$8:A1126)&lt;A$3),A1126+1,0)))</f>
        <v>0</v>
      </c>
      <c r="B1127" s="89" t="str">
        <f t="shared" si="100"/>
        <v/>
      </c>
      <c r="C1127" s="89" t="str">
        <f t="shared" si="100"/>
        <v/>
      </c>
      <c r="D1127" s="87" t="str">
        <f>IF($A1127=0,"",IF($A1127&lt;=$A$1,+VLOOKUP($A1127,'Rashodi- plan-izvršenje'!$A$8:B$1500,'prenos-P-R-N'!D$1,FALSE),IF($A1127&gt;$A$2,+VLOOKUP($A1127,'Neizmirene obaveze JLS'!$A$11:B$500,'prenos-P-R-N'!D$1,FALSE),"")))</f>
        <v/>
      </c>
      <c r="E1127" s="87" t="str">
        <f>IF($A1127=0,"",IF($A1127&lt;=$A$1,+VLOOKUP($A1127,'Rashodi- plan-izvršenje'!$A$8:C$1500,'prenos-P-R-N'!E$1,FALSE),IF($A1127&gt;$A$2,+VLOOKUP($A1127,'Neizmirene obaveze JLS'!$A$11:C$500,'prenos-P-R-N'!E$1,FALSE),"")))</f>
        <v/>
      </c>
      <c r="F1127" s="87" t="str">
        <f>IF($A1127=0,"",IF($A1127&lt;=$A$1,+VLOOKUP($A1127,'Rashodi- plan-izvršenje'!$A$8:D$1500,'prenos-P-R-N'!F$1,FALSE),IF($A1127&gt;$A$2,+VLOOKUP($A1127,'Neizmirene obaveze JLS'!$A$11:D$500,'prenos-P-R-N'!F$1,FALSE),"")))</f>
        <v/>
      </c>
      <c r="G1127" s="87" t="str">
        <f>IF($A1127=0,"",IF($A1127&lt;=$A$1,+VLOOKUP($A1127,'Rashodi- plan-izvršenje'!$A$8:E$1500,'prenos-P-R-N'!G$1,FALSE),IF($A1127&gt;$A$2,+VLOOKUP($A1127,'Neizmirene obaveze JLS'!$A$11:E$500,'prenos-P-R-N'!G$1,FALSE),"")))</f>
        <v/>
      </c>
      <c r="H1127" s="87" t="str">
        <f>IF($A1127=0,"",IF($A1127&lt;=$A$1,+VLOOKUP($A1127,'Rashodi- plan-izvršenje'!$A$8:F$1500,'prenos-P-R-N'!H$1,FALSE),IF($A1127&gt;$A$2,+VLOOKUP($A1127,'Neizmirene obaveze JLS'!$A$11:F$500,'prenos-P-R-N'!H$1,FALSE),"")))</f>
        <v/>
      </c>
      <c r="I1127" s="87" t="str">
        <f>IF($A1127=0,"",IF($A1127&lt;=$A$1,+VLOOKUP($A1127,'Rashodi- plan-izvršenje'!$A$8:G$1500,'prenos-P-R-N'!I$1,FALSE),IF($A1127&gt;$A$2,+VLOOKUP($A1127,'Neizmirene obaveze JLS'!$A$11:G$500,'prenos-P-R-N'!I$1,FALSE),"")))</f>
        <v/>
      </c>
      <c r="J1127" s="87" t="str">
        <f>IF($A1127=0,"",IF($A1127&lt;=$A$1,+VLOOKUP($A1127,'Rashodi- plan-izvršenje'!$A$8:H$1500,'prenos-P-R-N'!J$1,FALSE),IF($A1127&gt;$A$2,+VLOOKUP($A1127,'Neizmirene obaveze JLS'!$A$11:H$500,'prenos-P-R-N'!J$1,FALSE),"")))</f>
        <v/>
      </c>
      <c r="K1127" s="87" t="str">
        <f>IF($A1127=0,"",IF($A1127&lt;=$A$1,+VLOOKUP($A1127,'Rashodi- plan-izvršenje'!$A$8:I$1500,'prenos-P-R-N'!K$1,FALSE),IF($A1127&gt;$A$2,+VLOOKUP($A1127,'Neizmirene obaveze JLS'!$A$11:I$500,'prenos-P-R-N'!K$1,FALSE),"")))</f>
        <v/>
      </c>
      <c r="L1127" t="str">
        <f>IF(A1127=0,"",IF(A1127&lt;=A$1,+IF(VLOOKUP(A1127,'Rashodi- plan-izvršenje'!A$8:J$1500,M$1,FALSE)&gt;0,"Програмска активност","Пројекат"),IF(A1127&gt;A$2,+IF(VLOOKUP(A1127,'Neizmirene obaveze JLS'!A$8:J$2008,M$1,FALSE)&gt;0,"Програмска активност","Пројекат"),"")))</f>
        <v/>
      </c>
      <c r="M1127" s="87" t="str">
        <f>IF(A1127=0,"",IF($A1127&lt;=$A$1,+IF(VLOOKUP($A1127,'Rashodi- plan-izvršenje'!$A$8:$M$1500,10,FALSE)&gt;0,VLOOKUP($A1127,'Rashodi- plan-izvršenje'!$A$8:$M$1500,10,FALSE),VLOOKUP($A1127,'Rashodi- plan-izvršenje'!$A$8:$M$1500,12,FALSE)),+IF($A1127&gt;$A$2,IF(VLOOKUP($A1127,'Neizmirene obaveze JLS'!$A$8:$M$1500,10,FALSE)&gt;0,VLOOKUP($A1127,'Neizmirene obaveze JLS'!$A$11:$M$1500,10,FALSE),VLOOKUP($A1127,'Neizmirene obaveze JLS'!$A$11:$M$1500,12,FALSE)),0)))</f>
        <v/>
      </c>
      <c r="N1127" s="87" t="str">
        <f>IF(A1127=0,"",IF($A1127&lt;=$A$1,+IF(VLOOKUP(A1127,'Rashodi- plan-izvršenje'!$A$8:$M$1500,10,FALSE)&gt;0,VLOOKUP(A1127,'Rashodi- plan-izvršenje'!$A$8:$M$1500,11,FALSE),VLOOKUP(A1127,'Rashodi- plan-izvršenje'!$A$8:$M$1500,13,FALSE)),+IF($A1127&gt;$A$2,IF(VLOOKUP($A1127,'Neizmirene obaveze JLS'!$A$8:$M$1500,10,FALSE)&gt;0,VLOOKUP($A1127,'Neizmirene obaveze JLS'!$A$11:$M$1500,11,FALSE),VLOOKUP($A1127,'Neizmirene obaveze JLS'!$A$11:$M$1500,13,FALSE)),0)))</f>
        <v/>
      </c>
      <c r="O1127" s="87" t="str">
        <f>IF(A1127=0,"",IF($A1127&lt;=$A$1,VALUE(+VLOOKUP($A1127,'Rashodi- plan-izvršenje'!$A$8:N$1500,'prenos-P-R-N'!O$1,FALSE)),IF($A1127&lt;=A$2,VALUE(VLOOKUP($A1127,'Prihodi- plan-izvršenje'!$A$8:$H$500,6,FALSE)),VALUE(VLOOKUP($A1127,'Neizmirene obaveze JLS'!$A$8:$N$500,O$1,FALSE)))))</f>
        <v/>
      </c>
      <c r="P1127" s="87" t="str">
        <f>IF(A1127=0,"",IF(A1127=0,0,IF(A1127&gt;A$2,'šifarnik K-izvor'!G$3,+IF(Q1127&lt;700,+'šifarnik K-izvor'!G$2,'šifarnik K-izvor'!G$1))))</f>
        <v/>
      </c>
      <c r="Q1127" s="87">
        <f>IF($A1127&lt;=$A$1,VALUE(+VLOOKUP($A1127,'Rashodi- plan-izvršenje'!$A$8:O$1500,'prenos-P-R-N'!Q$1,FALSE)),IF($A1127&lt;=$A$2,VLOOKUP($A1127,'Prihodi- plan-izvršenje'!$A$4:$H$500,4,FALSE),IF($A1127&lt;=$A$3,VLOOKUP(A1127,'Neizmirene obaveze JLS'!$A$11:O$500,Q$1,FALSE),"")))</f>
        <v>0</v>
      </c>
      <c r="R1127" s="88">
        <f>IF($A1127&lt;=$A$1,VALUE(+VLOOKUP($A1127,'Rashodi- plan-izvršenje'!$A$8:P$1500,'prenos-P-R-N'!R$1,FALSE)),IF($A1127&lt;=$A$2,VLOOKUP($A1127,'Prihodi- plan-izvršenje'!$A$4:$H$500,7,FALSE),""))</f>
        <v>0</v>
      </c>
      <c r="S1127" s="88">
        <f>IF(A1127=0,0,IF($A1127&lt;=$A$1,VALUE(+VLOOKUP($A1127,'Rashodi- plan-izvršenje'!$A$8:Q$1500,'prenos-P-R-N'!S$1,FALSE)),IF($A1127&lt;=$A$2,VLOOKUP($A1127,'Prihodi- plan-izvršenje'!$A$4:$H$500,8,FALSE),0)))</f>
        <v>0</v>
      </c>
      <c r="T1127" s="88" t="str">
        <f>IF($A1127&gt;$A$2,VLOOKUP($A1127,'Neizmirene obaveze JLS'!$A$11:R$500,R$1,FALSE),"")</f>
        <v/>
      </c>
      <c r="U1127" s="88">
        <f>IF($A1127&gt;$A$2,VLOOKUP($A1127,'Neizmirene obaveze JLS'!$A$11:S$500,S$1,FALSE),0)</f>
        <v>0</v>
      </c>
      <c r="V1127" s="88">
        <f t="shared" si="96"/>
        <v>0</v>
      </c>
      <c r="W1127" s="74"/>
      <c r="X1127" s="74"/>
      <c r="Y1127" s="74"/>
      <c r="Z1127" s="74"/>
      <c r="AA1127" s="74">
        <v>0</v>
      </c>
      <c r="AB1127" s="74">
        <v>0</v>
      </c>
    </row>
    <row r="1128" spans="1:28">
      <c r="A1128" s="89">
        <f>IF(AND(COUNTIF(A$1:A$3,"&gt;0")=1,MAX(A$8:A1127)&lt;A$1),A1127+1,IF(AND(COUNTIF(A$1:A$3,"&gt;0")=2,MAX(A$8:A1127)&lt;A$2),A1127+1,IF(AND(COUNTIF(A$1:A$3,"&gt;0")=3,MAX(A$8:A1127)&lt;A$3),A1127+1,0)))</f>
        <v>0</v>
      </c>
      <c r="B1128" s="89" t="str">
        <f t="shared" si="100"/>
        <v/>
      </c>
      <c r="C1128" s="89" t="str">
        <f t="shared" si="100"/>
        <v/>
      </c>
      <c r="D1128" s="87" t="str">
        <f>IF($A1128=0,"",IF($A1128&lt;=$A$1,+VLOOKUP($A1128,'Rashodi- plan-izvršenje'!$A$8:B$1500,'prenos-P-R-N'!D$1,FALSE),IF($A1128&gt;$A$2,+VLOOKUP($A1128,'Neizmirene obaveze JLS'!$A$11:B$500,'prenos-P-R-N'!D$1,FALSE),"")))</f>
        <v/>
      </c>
      <c r="E1128" s="87" t="str">
        <f>IF($A1128=0,"",IF($A1128&lt;=$A$1,+VLOOKUP($A1128,'Rashodi- plan-izvršenje'!$A$8:C$1500,'prenos-P-R-N'!E$1,FALSE),IF($A1128&gt;$A$2,+VLOOKUP($A1128,'Neizmirene obaveze JLS'!$A$11:C$500,'prenos-P-R-N'!E$1,FALSE),"")))</f>
        <v/>
      </c>
      <c r="F1128" s="87" t="str">
        <f>IF($A1128=0,"",IF($A1128&lt;=$A$1,+VLOOKUP($A1128,'Rashodi- plan-izvršenje'!$A$8:D$1500,'prenos-P-R-N'!F$1,FALSE),IF($A1128&gt;$A$2,+VLOOKUP($A1128,'Neizmirene obaveze JLS'!$A$11:D$500,'prenos-P-R-N'!F$1,FALSE),"")))</f>
        <v/>
      </c>
      <c r="G1128" s="87" t="str">
        <f>IF($A1128=0,"",IF($A1128&lt;=$A$1,+VLOOKUP($A1128,'Rashodi- plan-izvršenje'!$A$8:E$1500,'prenos-P-R-N'!G$1,FALSE),IF($A1128&gt;$A$2,+VLOOKUP($A1128,'Neizmirene obaveze JLS'!$A$11:E$500,'prenos-P-R-N'!G$1,FALSE),"")))</f>
        <v/>
      </c>
      <c r="H1128" s="87" t="str">
        <f>IF($A1128=0,"",IF($A1128&lt;=$A$1,+VLOOKUP($A1128,'Rashodi- plan-izvršenje'!$A$8:F$1500,'prenos-P-R-N'!H$1,FALSE),IF($A1128&gt;$A$2,+VLOOKUP($A1128,'Neizmirene obaveze JLS'!$A$11:F$500,'prenos-P-R-N'!H$1,FALSE),"")))</f>
        <v/>
      </c>
      <c r="I1128" s="87" t="str">
        <f>IF($A1128=0,"",IF($A1128&lt;=$A$1,+VLOOKUP($A1128,'Rashodi- plan-izvršenje'!$A$8:G$1500,'prenos-P-R-N'!I$1,FALSE),IF($A1128&gt;$A$2,+VLOOKUP($A1128,'Neizmirene obaveze JLS'!$A$11:G$500,'prenos-P-R-N'!I$1,FALSE),"")))</f>
        <v/>
      </c>
      <c r="J1128" s="87" t="str">
        <f>IF($A1128=0,"",IF($A1128&lt;=$A$1,+VLOOKUP($A1128,'Rashodi- plan-izvršenje'!$A$8:H$1500,'prenos-P-R-N'!J$1,FALSE),IF($A1128&gt;$A$2,+VLOOKUP($A1128,'Neizmirene obaveze JLS'!$A$11:H$500,'prenos-P-R-N'!J$1,FALSE),"")))</f>
        <v/>
      </c>
      <c r="K1128" s="87" t="str">
        <f>IF($A1128=0,"",IF($A1128&lt;=$A$1,+VLOOKUP($A1128,'Rashodi- plan-izvršenje'!$A$8:I$1500,'prenos-P-R-N'!K$1,FALSE),IF($A1128&gt;$A$2,+VLOOKUP($A1128,'Neizmirene obaveze JLS'!$A$11:I$500,'prenos-P-R-N'!K$1,FALSE),"")))</f>
        <v/>
      </c>
      <c r="L1128" t="str">
        <f>IF(A1128=0,"",IF(A1128&lt;=A$1,+IF(VLOOKUP(A1128,'Rashodi- plan-izvršenje'!A$8:J$1500,M$1,FALSE)&gt;0,"Програмска активност","Пројекат"),IF(A1128&gt;A$2,+IF(VLOOKUP(A1128,'Neizmirene obaveze JLS'!A$8:J$2008,M$1,FALSE)&gt;0,"Програмска активност","Пројекат"),"")))</f>
        <v/>
      </c>
      <c r="M1128" s="87" t="str">
        <f>IF(A1128=0,"",IF($A1128&lt;=$A$1,+IF(VLOOKUP($A1128,'Rashodi- plan-izvršenje'!$A$8:$M$1500,10,FALSE)&gt;0,VLOOKUP($A1128,'Rashodi- plan-izvršenje'!$A$8:$M$1500,10,FALSE),VLOOKUP($A1128,'Rashodi- plan-izvršenje'!$A$8:$M$1500,12,FALSE)),+IF($A1128&gt;$A$2,IF(VLOOKUP($A1128,'Neizmirene obaveze JLS'!$A$8:$M$1500,10,FALSE)&gt;0,VLOOKUP($A1128,'Neizmirene obaveze JLS'!$A$11:$M$1500,10,FALSE),VLOOKUP($A1128,'Neizmirene obaveze JLS'!$A$11:$M$1500,12,FALSE)),0)))</f>
        <v/>
      </c>
      <c r="N1128" s="87" t="str">
        <f>IF(A1128=0,"",IF($A1128&lt;=$A$1,+IF(VLOOKUP(A1128,'Rashodi- plan-izvršenje'!$A$8:$M$1500,10,FALSE)&gt;0,VLOOKUP(A1128,'Rashodi- plan-izvršenje'!$A$8:$M$1500,11,FALSE),VLOOKUP(A1128,'Rashodi- plan-izvršenje'!$A$8:$M$1500,13,FALSE)),+IF($A1128&gt;$A$2,IF(VLOOKUP($A1128,'Neizmirene obaveze JLS'!$A$8:$M$1500,10,FALSE)&gt;0,VLOOKUP($A1128,'Neizmirene obaveze JLS'!$A$11:$M$1500,11,FALSE),VLOOKUP($A1128,'Neizmirene obaveze JLS'!$A$11:$M$1500,13,FALSE)),0)))</f>
        <v/>
      </c>
      <c r="O1128" s="87" t="str">
        <f>IF(A1128=0,"",IF($A1128&lt;=$A$1,VALUE(+VLOOKUP($A1128,'Rashodi- plan-izvršenje'!$A$8:N$1500,'prenos-P-R-N'!O$1,FALSE)),IF($A1128&lt;=A$2,VALUE(VLOOKUP($A1128,'Prihodi- plan-izvršenje'!$A$8:$H$500,6,FALSE)),VALUE(VLOOKUP($A1128,'Neizmirene obaveze JLS'!$A$8:$N$500,O$1,FALSE)))))</f>
        <v/>
      </c>
      <c r="P1128" s="87" t="str">
        <f>IF(A1128=0,"",IF(A1128=0,0,IF(A1128&gt;A$2,'šifarnik K-izvor'!G$3,+IF(Q1128&lt;700,+'šifarnik K-izvor'!G$2,'šifarnik K-izvor'!G$1))))</f>
        <v/>
      </c>
      <c r="Q1128" s="87">
        <f>IF($A1128&lt;=$A$1,VALUE(+VLOOKUP($A1128,'Rashodi- plan-izvršenje'!$A$8:O$1500,'prenos-P-R-N'!Q$1,FALSE)),IF($A1128&lt;=$A$2,VLOOKUP($A1128,'Prihodi- plan-izvršenje'!$A$4:$H$500,4,FALSE),IF($A1128&lt;=$A$3,VLOOKUP(A1128,'Neizmirene obaveze JLS'!$A$11:O$500,Q$1,FALSE),"")))</f>
        <v>0</v>
      </c>
      <c r="R1128" s="88">
        <f>IF($A1128&lt;=$A$1,VALUE(+VLOOKUP($A1128,'Rashodi- plan-izvršenje'!$A$8:P$1500,'prenos-P-R-N'!R$1,FALSE)),IF($A1128&lt;=$A$2,VLOOKUP($A1128,'Prihodi- plan-izvršenje'!$A$4:$H$500,7,FALSE),""))</f>
        <v>0</v>
      </c>
      <c r="S1128" s="88">
        <f>IF(A1128=0,0,IF($A1128&lt;=$A$1,VALUE(+VLOOKUP($A1128,'Rashodi- plan-izvršenje'!$A$8:Q$1500,'prenos-P-R-N'!S$1,FALSE)),IF($A1128&lt;=$A$2,VLOOKUP($A1128,'Prihodi- plan-izvršenje'!$A$4:$H$500,8,FALSE),0)))</f>
        <v>0</v>
      </c>
      <c r="T1128" s="88" t="str">
        <f>IF($A1128&gt;$A$2,VLOOKUP($A1128,'Neizmirene obaveze JLS'!$A$11:R$500,R$1,FALSE),"")</f>
        <v/>
      </c>
      <c r="U1128" s="88">
        <f>IF($A1128&gt;$A$2,VLOOKUP($A1128,'Neizmirene obaveze JLS'!$A$11:S$500,S$1,FALSE),0)</f>
        <v>0</v>
      </c>
      <c r="V1128" s="88">
        <f t="shared" si="96"/>
        <v>0</v>
      </c>
      <c r="W1128" s="74"/>
      <c r="X1128" s="74"/>
      <c r="Y1128" s="74"/>
      <c r="Z1128" s="74"/>
      <c r="AA1128" s="74">
        <v>0</v>
      </c>
      <c r="AB1128" s="74">
        <v>0</v>
      </c>
    </row>
    <row r="1129" spans="1:28">
      <c r="A1129" s="89">
        <f>IF(AND(COUNTIF(A$1:A$3,"&gt;0")=1,MAX(A$8:A1128)&lt;A$1),A1128+1,IF(AND(COUNTIF(A$1:A$3,"&gt;0")=2,MAX(A$8:A1128)&lt;A$2),A1128+1,IF(AND(COUNTIF(A$1:A$3,"&gt;0")=3,MAX(A$8:A1128)&lt;A$3),A1128+1,0)))</f>
        <v>0</v>
      </c>
      <c r="B1129" s="89" t="str">
        <f t="shared" si="100"/>
        <v/>
      </c>
      <c r="C1129" s="89" t="str">
        <f t="shared" si="100"/>
        <v/>
      </c>
      <c r="D1129" s="87" t="str">
        <f>IF($A1129=0,"",IF($A1129&lt;=$A$1,+VLOOKUP($A1129,'Rashodi- plan-izvršenje'!$A$8:B$1500,'prenos-P-R-N'!D$1,FALSE),IF($A1129&gt;$A$2,+VLOOKUP($A1129,'Neizmirene obaveze JLS'!$A$11:B$500,'prenos-P-R-N'!D$1,FALSE),"")))</f>
        <v/>
      </c>
      <c r="E1129" s="87" t="str">
        <f>IF($A1129=0,"",IF($A1129&lt;=$A$1,+VLOOKUP($A1129,'Rashodi- plan-izvršenje'!$A$8:C$1500,'prenos-P-R-N'!E$1,FALSE),IF($A1129&gt;$A$2,+VLOOKUP($A1129,'Neizmirene obaveze JLS'!$A$11:C$500,'prenos-P-R-N'!E$1,FALSE),"")))</f>
        <v/>
      </c>
      <c r="F1129" s="87" t="str">
        <f>IF($A1129=0,"",IF($A1129&lt;=$A$1,+VLOOKUP($A1129,'Rashodi- plan-izvršenje'!$A$8:D$1500,'prenos-P-R-N'!F$1,FALSE),IF($A1129&gt;$A$2,+VLOOKUP($A1129,'Neizmirene obaveze JLS'!$A$11:D$500,'prenos-P-R-N'!F$1,FALSE),"")))</f>
        <v/>
      </c>
      <c r="G1129" s="87" t="str">
        <f>IF($A1129=0,"",IF($A1129&lt;=$A$1,+VLOOKUP($A1129,'Rashodi- plan-izvršenje'!$A$8:E$1500,'prenos-P-R-N'!G$1,FALSE),IF($A1129&gt;$A$2,+VLOOKUP($A1129,'Neizmirene obaveze JLS'!$A$11:E$500,'prenos-P-R-N'!G$1,FALSE),"")))</f>
        <v/>
      </c>
      <c r="H1129" s="87" t="str">
        <f>IF($A1129=0,"",IF($A1129&lt;=$A$1,+VLOOKUP($A1129,'Rashodi- plan-izvršenje'!$A$8:F$1500,'prenos-P-R-N'!H$1,FALSE),IF($A1129&gt;$A$2,+VLOOKUP($A1129,'Neizmirene obaveze JLS'!$A$11:F$500,'prenos-P-R-N'!H$1,FALSE),"")))</f>
        <v/>
      </c>
      <c r="I1129" s="87" t="str">
        <f>IF($A1129=0,"",IF($A1129&lt;=$A$1,+VLOOKUP($A1129,'Rashodi- plan-izvršenje'!$A$8:G$1500,'prenos-P-R-N'!I$1,FALSE),IF($A1129&gt;$A$2,+VLOOKUP($A1129,'Neizmirene obaveze JLS'!$A$11:G$500,'prenos-P-R-N'!I$1,FALSE),"")))</f>
        <v/>
      </c>
      <c r="J1129" s="87" t="str">
        <f>IF($A1129=0,"",IF($A1129&lt;=$A$1,+VLOOKUP($A1129,'Rashodi- plan-izvršenje'!$A$8:H$1500,'prenos-P-R-N'!J$1,FALSE),IF($A1129&gt;$A$2,+VLOOKUP($A1129,'Neizmirene obaveze JLS'!$A$11:H$500,'prenos-P-R-N'!J$1,FALSE),"")))</f>
        <v/>
      </c>
      <c r="K1129" s="87" t="str">
        <f>IF($A1129=0,"",IF($A1129&lt;=$A$1,+VLOOKUP($A1129,'Rashodi- plan-izvršenje'!$A$8:I$1500,'prenos-P-R-N'!K$1,FALSE),IF($A1129&gt;$A$2,+VLOOKUP($A1129,'Neizmirene obaveze JLS'!$A$11:I$500,'prenos-P-R-N'!K$1,FALSE),"")))</f>
        <v/>
      </c>
      <c r="L1129" t="str">
        <f>IF(A1129=0,"",IF(A1129&lt;=A$1,+IF(VLOOKUP(A1129,'Rashodi- plan-izvršenje'!A$8:J$1500,M$1,FALSE)&gt;0,"Програмска активност","Пројекат"),IF(A1129&gt;A$2,+IF(VLOOKUP(A1129,'Neizmirene obaveze JLS'!A$8:J$2008,M$1,FALSE)&gt;0,"Програмска активност","Пројекат"),"")))</f>
        <v/>
      </c>
      <c r="M1129" s="87" t="str">
        <f>IF(A1129=0,"",IF($A1129&lt;=$A$1,+IF(VLOOKUP($A1129,'Rashodi- plan-izvršenje'!$A$8:$M$1500,10,FALSE)&gt;0,VLOOKUP($A1129,'Rashodi- plan-izvršenje'!$A$8:$M$1500,10,FALSE),VLOOKUP($A1129,'Rashodi- plan-izvršenje'!$A$8:$M$1500,12,FALSE)),+IF($A1129&gt;$A$2,IF(VLOOKUP($A1129,'Neizmirene obaveze JLS'!$A$8:$M$1500,10,FALSE)&gt;0,VLOOKUP($A1129,'Neizmirene obaveze JLS'!$A$11:$M$1500,10,FALSE),VLOOKUP($A1129,'Neizmirene obaveze JLS'!$A$11:$M$1500,12,FALSE)),0)))</f>
        <v/>
      </c>
      <c r="N1129" s="87" t="str">
        <f>IF(A1129=0,"",IF($A1129&lt;=$A$1,+IF(VLOOKUP(A1129,'Rashodi- plan-izvršenje'!$A$8:$M$1500,10,FALSE)&gt;0,VLOOKUP(A1129,'Rashodi- plan-izvršenje'!$A$8:$M$1500,11,FALSE),VLOOKUP(A1129,'Rashodi- plan-izvršenje'!$A$8:$M$1500,13,FALSE)),+IF($A1129&gt;$A$2,IF(VLOOKUP($A1129,'Neizmirene obaveze JLS'!$A$8:$M$1500,10,FALSE)&gt;0,VLOOKUP($A1129,'Neizmirene obaveze JLS'!$A$11:$M$1500,11,FALSE),VLOOKUP($A1129,'Neizmirene obaveze JLS'!$A$11:$M$1500,13,FALSE)),0)))</f>
        <v/>
      </c>
      <c r="O1129" s="87" t="str">
        <f>IF(A1129=0,"",IF($A1129&lt;=$A$1,VALUE(+VLOOKUP($A1129,'Rashodi- plan-izvršenje'!$A$8:N$1500,'prenos-P-R-N'!O$1,FALSE)),IF($A1129&lt;=A$2,VALUE(VLOOKUP($A1129,'Prihodi- plan-izvršenje'!$A$8:$H$500,6,FALSE)),VALUE(VLOOKUP($A1129,'Neizmirene obaveze JLS'!$A$8:$N$500,O$1,FALSE)))))</f>
        <v/>
      </c>
      <c r="P1129" s="87" t="str">
        <f>IF(A1129=0,"",IF(A1129=0,0,IF(A1129&gt;A$2,'šifarnik K-izvor'!G$3,+IF(Q1129&lt;700,+'šifarnik K-izvor'!G$2,'šifarnik K-izvor'!G$1))))</f>
        <v/>
      </c>
      <c r="Q1129" s="87">
        <f>IF($A1129&lt;=$A$1,VALUE(+VLOOKUP($A1129,'Rashodi- plan-izvršenje'!$A$8:O$1500,'prenos-P-R-N'!Q$1,FALSE)),IF($A1129&lt;=$A$2,VLOOKUP($A1129,'Prihodi- plan-izvršenje'!$A$4:$H$500,4,FALSE),IF($A1129&lt;=$A$3,VLOOKUP(A1129,'Neizmirene obaveze JLS'!$A$11:O$500,Q$1,FALSE),"")))</f>
        <v>0</v>
      </c>
      <c r="R1129" s="88">
        <f>IF($A1129&lt;=$A$1,VALUE(+VLOOKUP($A1129,'Rashodi- plan-izvršenje'!$A$8:P$1500,'prenos-P-R-N'!R$1,FALSE)),IF($A1129&lt;=$A$2,VLOOKUP($A1129,'Prihodi- plan-izvršenje'!$A$4:$H$500,7,FALSE),""))</f>
        <v>0</v>
      </c>
      <c r="S1129" s="88">
        <f>IF(A1129=0,0,IF($A1129&lt;=$A$1,VALUE(+VLOOKUP($A1129,'Rashodi- plan-izvršenje'!$A$8:Q$1500,'prenos-P-R-N'!S$1,FALSE)),IF($A1129&lt;=$A$2,VLOOKUP($A1129,'Prihodi- plan-izvršenje'!$A$4:$H$500,8,FALSE),0)))</f>
        <v>0</v>
      </c>
      <c r="T1129" s="88" t="str">
        <f>IF($A1129&gt;$A$2,VLOOKUP($A1129,'Neizmirene obaveze JLS'!$A$11:R$500,R$1,FALSE),"")</f>
        <v/>
      </c>
      <c r="U1129" s="88">
        <f>IF($A1129&gt;$A$2,VLOOKUP($A1129,'Neizmirene obaveze JLS'!$A$11:S$500,S$1,FALSE),0)</f>
        <v>0</v>
      </c>
      <c r="V1129" s="88">
        <f t="shared" ref="V1129:V1143" si="101">IFERROR(+U1129+T1129,0)</f>
        <v>0</v>
      </c>
      <c r="W1129" s="74"/>
      <c r="X1129" s="74"/>
      <c r="Y1129" s="74"/>
      <c r="Z1129" s="74"/>
      <c r="AA1129" s="74">
        <v>0</v>
      </c>
      <c r="AB1129" s="74">
        <v>0</v>
      </c>
    </row>
    <row r="1130" spans="1:28">
      <c r="A1130" s="89">
        <f>IF(AND(COUNTIF(A$1:A$3,"&gt;0")=1,MAX(A$8:A1129)&lt;A$1),A1129+1,IF(AND(COUNTIF(A$1:A$3,"&gt;0")=2,MAX(A$8:A1129)&lt;A$2),A1129+1,IF(AND(COUNTIF(A$1:A$3,"&gt;0")=3,MAX(A$8:A1129)&lt;A$3),A1129+1,0)))</f>
        <v>0</v>
      </c>
      <c r="B1130" s="89" t="str">
        <f t="shared" ref="B1130:C1143" si="102">+IF($A1130&gt;0,B1129,"")</f>
        <v/>
      </c>
      <c r="C1130" s="89" t="str">
        <f t="shared" si="102"/>
        <v/>
      </c>
      <c r="D1130" s="87" t="str">
        <f>IF($A1130=0,"",IF($A1130&lt;=$A$1,+VLOOKUP($A1130,'Rashodi- plan-izvršenje'!$A$8:B$1500,'prenos-P-R-N'!D$1,FALSE),IF($A1130&gt;$A$2,+VLOOKUP($A1130,'Neizmirene obaveze JLS'!$A$11:B$500,'prenos-P-R-N'!D$1,FALSE),"")))</f>
        <v/>
      </c>
      <c r="E1130" s="87" t="str">
        <f>IF($A1130=0,"",IF($A1130&lt;=$A$1,+VLOOKUP($A1130,'Rashodi- plan-izvršenje'!$A$8:C$1500,'prenos-P-R-N'!E$1,FALSE),IF($A1130&gt;$A$2,+VLOOKUP($A1130,'Neizmirene obaveze JLS'!$A$11:C$500,'prenos-P-R-N'!E$1,FALSE),"")))</f>
        <v/>
      </c>
      <c r="F1130" s="87" t="str">
        <f>IF($A1130=0,"",IF($A1130&lt;=$A$1,+VLOOKUP($A1130,'Rashodi- plan-izvršenje'!$A$8:D$1500,'prenos-P-R-N'!F$1,FALSE),IF($A1130&gt;$A$2,+VLOOKUP($A1130,'Neizmirene obaveze JLS'!$A$11:D$500,'prenos-P-R-N'!F$1,FALSE),"")))</f>
        <v/>
      </c>
      <c r="G1130" s="87" t="str">
        <f>IF($A1130=0,"",IF($A1130&lt;=$A$1,+VLOOKUP($A1130,'Rashodi- plan-izvršenje'!$A$8:E$1500,'prenos-P-R-N'!G$1,FALSE),IF($A1130&gt;$A$2,+VLOOKUP($A1130,'Neizmirene obaveze JLS'!$A$11:E$500,'prenos-P-R-N'!G$1,FALSE),"")))</f>
        <v/>
      </c>
      <c r="H1130" s="87" t="str">
        <f>IF($A1130=0,"",IF($A1130&lt;=$A$1,+VLOOKUP($A1130,'Rashodi- plan-izvršenje'!$A$8:F$1500,'prenos-P-R-N'!H$1,FALSE),IF($A1130&gt;$A$2,+VLOOKUP($A1130,'Neizmirene obaveze JLS'!$A$11:F$500,'prenos-P-R-N'!H$1,FALSE),"")))</f>
        <v/>
      </c>
      <c r="I1130" s="87" t="str">
        <f>IF($A1130=0,"",IF($A1130&lt;=$A$1,+VLOOKUP($A1130,'Rashodi- plan-izvršenje'!$A$8:G$1500,'prenos-P-R-N'!I$1,FALSE),IF($A1130&gt;$A$2,+VLOOKUP($A1130,'Neizmirene obaveze JLS'!$A$11:G$500,'prenos-P-R-N'!I$1,FALSE),"")))</f>
        <v/>
      </c>
      <c r="J1130" s="87" t="str">
        <f>IF($A1130=0,"",IF($A1130&lt;=$A$1,+VLOOKUP($A1130,'Rashodi- plan-izvršenje'!$A$8:H$1500,'prenos-P-R-N'!J$1,FALSE),IF($A1130&gt;$A$2,+VLOOKUP($A1130,'Neizmirene obaveze JLS'!$A$11:H$500,'prenos-P-R-N'!J$1,FALSE),"")))</f>
        <v/>
      </c>
      <c r="K1130" s="87" t="str">
        <f>IF($A1130=0,"",IF($A1130&lt;=$A$1,+VLOOKUP($A1130,'Rashodi- plan-izvršenje'!$A$8:I$1500,'prenos-P-R-N'!K$1,FALSE),IF($A1130&gt;$A$2,+VLOOKUP($A1130,'Neizmirene obaveze JLS'!$A$11:I$500,'prenos-P-R-N'!K$1,FALSE),"")))</f>
        <v/>
      </c>
      <c r="L1130" t="str">
        <f>IF(A1130=0,"",IF(A1130&lt;=A$1,+IF(VLOOKUP(A1130,'Rashodi- plan-izvršenje'!A$8:J$1500,M$1,FALSE)&gt;0,"Програмска активност","Пројекат"),IF(A1130&gt;A$2,+IF(VLOOKUP(A1130,'Neizmirene obaveze JLS'!A$8:J$2008,M$1,FALSE)&gt;0,"Програмска активност","Пројекат"),"")))</f>
        <v/>
      </c>
      <c r="M1130" s="87" t="str">
        <f>IF(A1130=0,"",IF($A1130&lt;=$A$1,+IF(VLOOKUP($A1130,'Rashodi- plan-izvršenje'!$A$8:$M$1500,10,FALSE)&gt;0,VLOOKUP($A1130,'Rashodi- plan-izvršenje'!$A$8:$M$1500,10,FALSE),VLOOKUP($A1130,'Rashodi- plan-izvršenje'!$A$8:$M$1500,12,FALSE)),+IF($A1130&gt;$A$2,IF(VLOOKUP($A1130,'Neizmirene obaveze JLS'!$A$8:$M$1500,10,FALSE)&gt;0,VLOOKUP($A1130,'Neizmirene obaveze JLS'!$A$11:$M$1500,10,FALSE),VLOOKUP($A1130,'Neizmirene obaveze JLS'!$A$11:$M$1500,12,FALSE)),0)))</f>
        <v/>
      </c>
      <c r="N1130" s="87" t="str">
        <f>IF(A1130=0,"",IF($A1130&lt;=$A$1,+IF(VLOOKUP(A1130,'Rashodi- plan-izvršenje'!$A$8:$M$1500,10,FALSE)&gt;0,VLOOKUP(A1130,'Rashodi- plan-izvršenje'!$A$8:$M$1500,11,FALSE),VLOOKUP(A1130,'Rashodi- plan-izvršenje'!$A$8:$M$1500,13,FALSE)),+IF($A1130&gt;$A$2,IF(VLOOKUP($A1130,'Neizmirene obaveze JLS'!$A$8:$M$1500,10,FALSE)&gt;0,VLOOKUP($A1130,'Neizmirene obaveze JLS'!$A$11:$M$1500,11,FALSE),VLOOKUP($A1130,'Neizmirene obaveze JLS'!$A$11:$M$1500,13,FALSE)),0)))</f>
        <v/>
      </c>
      <c r="O1130" s="87" t="str">
        <f>IF(A1130=0,"",IF($A1130&lt;=$A$1,VALUE(+VLOOKUP($A1130,'Rashodi- plan-izvršenje'!$A$8:N$1500,'prenos-P-R-N'!O$1,FALSE)),IF($A1130&lt;=A$2,VALUE(VLOOKUP($A1130,'Prihodi- plan-izvršenje'!$A$8:$H$500,6,FALSE)),VALUE(VLOOKUP($A1130,'Neizmirene obaveze JLS'!$A$8:$N$500,O$1,FALSE)))))</f>
        <v/>
      </c>
      <c r="P1130" s="87" t="str">
        <f>IF(A1130=0,"",IF(A1130=0,0,IF(A1130&gt;A$2,'šifarnik K-izvor'!G$3,+IF(Q1130&lt;700,+'šifarnik K-izvor'!G$2,'šifarnik K-izvor'!G$1))))</f>
        <v/>
      </c>
      <c r="Q1130" s="87">
        <f>IF($A1130&lt;=$A$1,VALUE(+VLOOKUP($A1130,'Rashodi- plan-izvršenje'!$A$8:O$1500,'prenos-P-R-N'!Q$1,FALSE)),IF($A1130&lt;=$A$2,VLOOKUP($A1130,'Prihodi- plan-izvršenje'!$A$4:$H$500,4,FALSE),IF($A1130&lt;=$A$3,VLOOKUP(A1130,'Neizmirene obaveze JLS'!$A$11:O$500,Q$1,FALSE),"")))</f>
        <v>0</v>
      </c>
      <c r="R1130" s="88">
        <f>IF($A1130&lt;=$A$1,VALUE(+VLOOKUP($A1130,'Rashodi- plan-izvršenje'!$A$8:P$1500,'prenos-P-R-N'!R$1,FALSE)),IF($A1130&lt;=$A$2,VLOOKUP($A1130,'Prihodi- plan-izvršenje'!$A$4:$H$500,7,FALSE),""))</f>
        <v>0</v>
      </c>
      <c r="S1130" s="88">
        <f>IF(A1130=0,0,IF($A1130&lt;=$A$1,VALUE(+VLOOKUP($A1130,'Rashodi- plan-izvršenje'!$A$8:Q$1500,'prenos-P-R-N'!S$1,FALSE)),IF($A1130&lt;=$A$2,VLOOKUP($A1130,'Prihodi- plan-izvršenje'!$A$4:$H$500,8,FALSE),0)))</f>
        <v>0</v>
      </c>
      <c r="T1130" s="88" t="str">
        <f>IF($A1130&gt;$A$2,VLOOKUP($A1130,'Neizmirene obaveze JLS'!$A$11:R$500,R$1,FALSE),"")</f>
        <v/>
      </c>
      <c r="U1130" s="88">
        <f>IF($A1130&gt;$A$2,VLOOKUP($A1130,'Neizmirene obaveze JLS'!$A$11:S$500,S$1,FALSE),0)</f>
        <v>0</v>
      </c>
      <c r="V1130" s="88">
        <f t="shared" si="101"/>
        <v>0</v>
      </c>
      <c r="W1130" s="74"/>
      <c r="X1130" s="74"/>
      <c r="Y1130" s="74"/>
      <c r="Z1130" s="74"/>
      <c r="AA1130" s="74">
        <v>0</v>
      </c>
      <c r="AB1130" s="74">
        <v>0</v>
      </c>
    </row>
    <row r="1131" spans="1:28">
      <c r="A1131" s="89">
        <f>IF(AND(COUNTIF(A$1:A$3,"&gt;0")=1,MAX(A$8:A1130)&lt;A$1),A1130+1,IF(AND(COUNTIF(A$1:A$3,"&gt;0")=2,MAX(A$8:A1130)&lt;A$2),A1130+1,IF(AND(COUNTIF(A$1:A$3,"&gt;0")=3,MAX(A$8:A1130)&lt;A$3),A1130+1,0)))</f>
        <v>0</v>
      </c>
      <c r="B1131" s="89" t="str">
        <f t="shared" si="102"/>
        <v/>
      </c>
      <c r="C1131" s="89" t="str">
        <f t="shared" si="102"/>
        <v/>
      </c>
      <c r="D1131" s="87" t="str">
        <f>IF($A1131=0,"",IF($A1131&lt;=$A$1,+VLOOKUP($A1131,'Rashodi- plan-izvršenje'!$A$8:B$1500,'prenos-P-R-N'!D$1,FALSE),IF($A1131&gt;$A$2,+VLOOKUP($A1131,'Neizmirene obaveze JLS'!$A$11:B$500,'prenos-P-R-N'!D$1,FALSE),"")))</f>
        <v/>
      </c>
      <c r="E1131" s="87" t="str">
        <f>IF($A1131=0,"",IF($A1131&lt;=$A$1,+VLOOKUP($A1131,'Rashodi- plan-izvršenje'!$A$8:C$1500,'prenos-P-R-N'!E$1,FALSE),IF($A1131&gt;$A$2,+VLOOKUP($A1131,'Neizmirene obaveze JLS'!$A$11:C$500,'prenos-P-R-N'!E$1,FALSE),"")))</f>
        <v/>
      </c>
      <c r="F1131" s="87" t="str">
        <f>IF($A1131=0,"",IF($A1131&lt;=$A$1,+VLOOKUP($A1131,'Rashodi- plan-izvršenje'!$A$8:D$1500,'prenos-P-R-N'!F$1,FALSE),IF($A1131&gt;$A$2,+VLOOKUP($A1131,'Neizmirene obaveze JLS'!$A$11:D$500,'prenos-P-R-N'!F$1,FALSE),"")))</f>
        <v/>
      </c>
      <c r="G1131" s="87" t="str">
        <f>IF($A1131=0,"",IF($A1131&lt;=$A$1,+VLOOKUP($A1131,'Rashodi- plan-izvršenje'!$A$8:E$1500,'prenos-P-R-N'!G$1,FALSE),IF($A1131&gt;$A$2,+VLOOKUP($A1131,'Neizmirene obaveze JLS'!$A$11:E$500,'prenos-P-R-N'!G$1,FALSE),"")))</f>
        <v/>
      </c>
      <c r="H1131" s="87" t="str">
        <f>IF($A1131=0,"",IF($A1131&lt;=$A$1,+VLOOKUP($A1131,'Rashodi- plan-izvršenje'!$A$8:F$1500,'prenos-P-R-N'!H$1,FALSE),IF($A1131&gt;$A$2,+VLOOKUP($A1131,'Neizmirene obaveze JLS'!$A$11:F$500,'prenos-P-R-N'!H$1,FALSE),"")))</f>
        <v/>
      </c>
      <c r="I1131" s="87" t="str">
        <f>IF($A1131=0,"",IF($A1131&lt;=$A$1,+VLOOKUP($A1131,'Rashodi- plan-izvršenje'!$A$8:G$1500,'prenos-P-R-N'!I$1,FALSE),IF($A1131&gt;$A$2,+VLOOKUP($A1131,'Neizmirene obaveze JLS'!$A$11:G$500,'prenos-P-R-N'!I$1,FALSE),"")))</f>
        <v/>
      </c>
      <c r="J1131" s="87" t="str">
        <f>IF($A1131=0,"",IF($A1131&lt;=$A$1,+VLOOKUP($A1131,'Rashodi- plan-izvršenje'!$A$8:H$1500,'prenos-P-R-N'!J$1,FALSE),IF($A1131&gt;$A$2,+VLOOKUP($A1131,'Neizmirene obaveze JLS'!$A$11:H$500,'prenos-P-R-N'!J$1,FALSE),"")))</f>
        <v/>
      </c>
      <c r="K1131" s="87" t="str">
        <f>IF($A1131=0,"",IF($A1131&lt;=$A$1,+VLOOKUP($A1131,'Rashodi- plan-izvršenje'!$A$8:I$1500,'prenos-P-R-N'!K$1,FALSE),IF($A1131&gt;$A$2,+VLOOKUP($A1131,'Neizmirene obaveze JLS'!$A$11:I$500,'prenos-P-R-N'!K$1,FALSE),"")))</f>
        <v/>
      </c>
      <c r="L1131" t="str">
        <f>IF(A1131=0,"",IF(A1131&lt;=A$1,+IF(VLOOKUP(A1131,'Rashodi- plan-izvršenje'!A$8:J$1500,M$1,FALSE)&gt;0,"Програмска активност","Пројекат"),IF(A1131&gt;A$2,+IF(VLOOKUP(A1131,'Neizmirene obaveze JLS'!A$8:J$2008,M$1,FALSE)&gt;0,"Програмска активност","Пројекат"),"")))</f>
        <v/>
      </c>
      <c r="M1131" s="87" t="str">
        <f>IF(A1131=0,"",IF($A1131&lt;=$A$1,+IF(VLOOKUP($A1131,'Rashodi- plan-izvršenje'!$A$8:$M$1500,10,FALSE)&gt;0,VLOOKUP($A1131,'Rashodi- plan-izvršenje'!$A$8:$M$1500,10,FALSE),VLOOKUP($A1131,'Rashodi- plan-izvršenje'!$A$8:$M$1500,12,FALSE)),+IF($A1131&gt;$A$2,IF(VLOOKUP($A1131,'Neizmirene obaveze JLS'!$A$8:$M$1500,10,FALSE)&gt;0,VLOOKUP($A1131,'Neizmirene obaveze JLS'!$A$11:$M$1500,10,FALSE),VLOOKUP($A1131,'Neizmirene obaveze JLS'!$A$11:$M$1500,12,FALSE)),0)))</f>
        <v/>
      </c>
      <c r="N1131" s="87" t="str">
        <f>IF(A1131=0,"",IF($A1131&lt;=$A$1,+IF(VLOOKUP(A1131,'Rashodi- plan-izvršenje'!$A$8:$M$1500,10,FALSE)&gt;0,VLOOKUP(A1131,'Rashodi- plan-izvršenje'!$A$8:$M$1500,11,FALSE),VLOOKUP(A1131,'Rashodi- plan-izvršenje'!$A$8:$M$1500,13,FALSE)),+IF($A1131&gt;$A$2,IF(VLOOKUP($A1131,'Neizmirene obaveze JLS'!$A$8:$M$1500,10,FALSE)&gt;0,VLOOKUP($A1131,'Neizmirene obaveze JLS'!$A$11:$M$1500,11,FALSE),VLOOKUP($A1131,'Neizmirene obaveze JLS'!$A$11:$M$1500,13,FALSE)),0)))</f>
        <v/>
      </c>
      <c r="O1131" s="87" t="str">
        <f>IF(A1131=0,"",IF($A1131&lt;=$A$1,VALUE(+VLOOKUP($A1131,'Rashodi- plan-izvršenje'!$A$8:N$1500,'prenos-P-R-N'!O$1,FALSE)),IF($A1131&lt;=A$2,VALUE(VLOOKUP($A1131,'Prihodi- plan-izvršenje'!$A$8:$H$500,6,FALSE)),VALUE(VLOOKUP($A1131,'Neizmirene obaveze JLS'!$A$8:$N$500,O$1,FALSE)))))</f>
        <v/>
      </c>
      <c r="P1131" s="87" t="str">
        <f>IF(A1131=0,"",IF(A1131=0,0,IF(A1131&gt;A$2,'šifarnik K-izvor'!G$3,+IF(Q1131&lt;700,+'šifarnik K-izvor'!G$2,'šifarnik K-izvor'!G$1))))</f>
        <v/>
      </c>
      <c r="Q1131" s="87">
        <f>IF($A1131&lt;=$A$1,VALUE(+VLOOKUP($A1131,'Rashodi- plan-izvršenje'!$A$8:O$1500,'prenos-P-R-N'!Q$1,FALSE)),IF($A1131&lt;=$A$2,VLOOKUP($A1131,'Prihodi- plan-izvršenje'!$A$4:$H$500,4,FALSE),IF($A1131&lt;=$A$3,VLOOKUP(A1131,'Neizmirene obaveze JLS'!$A$11:O$500,Q$1,FALSE),"")))</f>
        <v>0</v>
      </c>
      <c r="R1131" s="88">
        <f>IF($A1131&lt;=$A$1,VALUE(+VLOOKUP($A1131,'Rashodi- plan-izvršenje'!$A$8:P$1500,'prenos-P-R-N'!R$1,FALSE)),IF($A1131&lt;=$A$2,VLOOKUP($A1131,'Prihodi- plan-izvršenje'!$A$4:$H$500,7,FALSE),""))</f>
        <v>0</v>
      </c>
      <c r="S1131" s="88">
        <f>IF(A1131=0,0,IF($A1131&lt;=$A$1,VALUE(+VLOOKUP($A1131,'Rashodi- plan-izvršenje'!$A$8:Q$1500,'prenos-P-R-N'!S$1,FALSE)),IF($A1131&lt;=$A$2,VLOOKUP($A1131,'Prihodi- plan-izvršenje'!$A$4:$H$500,8,FALSE),0)))</f>
        <v>0</v>
      </c>
      <c r="T1131" s="88" t="str">
        <f>IF($A1131&gt;$A$2,VLOOKUP($A1131,'Neizmirene obaveze JLS'!$A$11:R$500,R$1,FALSE),"")</f>
        <v/>
      </c>
      <c r="U1131" s="88">
        <f>IF($A1131&gt;$A$2,VLOOKUP($A1131,'Neizmirene obaveze JLS'!$A$11:S$500,S$1,FALSE),0)</f>
        <v>0</v>
      </c>
      <c r="V1131" s="88">
        <f t="shared" si="101"/>
        <v>0</v>
      </c>
      <c r="W1131" s="74"/>
      <c r="X1131" s="74"/>
      <c r="Y1131" s="74"/>
      <c r="Z1131" s="74"/>
      <c r="AA1131" s="74">
        <v>0</v>
      </c>
      <c r="AB1131" s="74">
        <v>0</v>
      </c>
    </row>
    <row r="1132" spans="1:28">
      <c r="A1132" s="89">
        <f>IF(AND(COUNTIF(A$1:A$3,"&gt;0")=1,MAX(A$8:A1131)&lt;A$1),A1131+1,IF(AND(COUNTIF(A$1:A$3,"&gt;0")=2,MAX(A$8:A1131)&lt;A$2),A1131+1,IF(AND(COUNTIF(A$1:A$3,"&gt;0")=3,MAX(A$8:A1131)&lt;A$3),A1131+1,0)))</f>
        <v>0</v>
      </c>
      <c r="B1132" s="89" t="str">
        <f t="shared" si="102"/>
        <v/>
      </c>
      <c r="C1132" s="89" t="str">
        <f t="shared" si="102"/>
        <v/>
      </c>
      <c r="D1132" s="87" t="str">
        <f>IF($A1132=0,"",IF($A1132&lt;=$A$1,+VLOOKUP($A1132,'Rashodi- plan-izvršenje'!$A$8:B$1500,'prenos-P-R-N'!D$1,FALSE),IF($A1132&gt;$A$2,+VLOOKUP($A1132,'Neizmirene obaveze JLS'!$A$11:B$500,'prenos-P-R-N'!D$1,FALSE),"")))</f>
        <v/>
      </c>
      <c r="E1132" s="87" t="str">
        <f>IF($A1132=0,"",IF($A1132&lt;=$A$1,+VLOOKUP($A1132,'Rashodi- plan-izvršenje'!$A$8:C$1500,'prenos-P-R-N'!E$1,FALSE),IF($A1132&gt;$A$2,+VLOOKUP($A1132,'Neizmirene obaveze JLS'!$A$11:C$500,'prenos-P-R-N'!E$1,FALSE),"")))</f>
        <v/>
      </c>
      <c r="F1132" s="87" t="str">
        <f>IF($A1132=0,"",IF($A1132&lt;=$A$1,+VLOOKUP($A1132,'Rashodi- plan-izvršenje'!$A$8:D$1500,'prenos-P-R-N'!F$1,FALSE),IF($A1132&gt;$A$2,+VLOOKUP($A1132,'Neizmirene obaveze JLS'!$A$11:D$500,'prenos-P-R-N'!F$1,FALSE),"")))</f>
        <v/>
      </c>
      <c r="G1132" s="87" t="str">
        <f>IF($A1132=0,"",IF($A1132&lt;=$A$1,+VLOOKUP($A1132,'Rashodi- plan-izvršenje'!$A$8:E$1500,'prenos-P-R-N'!G$1,FALSE),IF($A1132&gt;$A$2,+VLOOKUP($A1132,'Neizmirene obaveze JLS'!$A$11:E$500,'prenos-P-R-N'!G$1,FALSE),"")))</f>
        <v/>
      </c>
      <c r="H1132" s="87" t="str">
        <f>IF($A1132=0,"",IF($A1132&lt;=$A$1,+VLOOKUP($A1132,'Rashodi- plan-izvršenje'!$A$8:F$1500,'prenos-P-R-N'!H$1,FALSE),IF($A1132&gt;$A$2,+VLOOKUP($A1132,'Neizmirene obaveze JLS'!$A$11:F$500,'prenos-P-R-N'!H$1,FALSE),"")))</f>
        <v/>
      </c>
      <c r="I1132" s="87" t="str">
        <f>IF($A1132=0,"",IF($A1132&lt;=$A$1,+VLOOKUP($A1132,'Rashodi- plan-izvršenje'!$A$8:G$1500,'prenos-P-R-N'!I$1,FALSE),IF($A1132&gt;$A$2,+VLOOKUP($A1132,'Neizmirene obaveze JLS'!$A$11:G$500,'prenos-P-R-N'!I$1,FALSE),"")))</f>
        <v/>
      </c>
      <c r="J1132" s="87" t="str">
        <f>IF($A1132=0,"",IF($A1132&lt;=$A$1,+VLOOKUP($A1132,'Rashodi- plan-izvršenje'!$A$8:H$1500,'prenos-P-R-N'!J$1,FALSE),IF($A1132&gt;$A$2,+VLOOKUP($A1132,'Neizmirene obaveze JLS'!$A$11:H$500,'prenos-P-R-N'!J$1,FALSE),"")))</f>
        <v/>
      </c>
      <c r="K1132" s="87" t="str">
        <f>IF($A1132=0,"",IF($A1132&lt;=$A$1,+VLOOKUP($A1132,'Rashodi- plan-izvršenje'!$A$8:I$1500,'prenos-P-R-N'!K$1,FALSE),IF($A1132&gt;$A$2,+VLOOKUP($A1132,'Neizmirene obaveze JLS'!$A$11:I$500,'prenos-P-R-N'!K$1,FALSE),"")))</f>
        <v/>
      </c>
      <c r="L1132" t="str">
        <f>IF(A1132=0,"",IF(A1132&lt;=A$1,+IF(VLOOKUP(A1132,'Rashodi- plan-izvršenje'!A$8:J$1500,M$1,FALSE)&gt;0,"Програмска активност","Пројекат"),IF(A1132&gt;A$2,+IF(VLOOKUP(A1132,'Neizmirene obaveze JLS'!A$8:J$2008,M$1,FALSE)&gt;0,"Програмска активност","Пројекат"),"")))</f>
        <v/>
      </c>
      <c r="M1132" s="87" t="str">
        <f>IF(A1132=0,"",IF($A1132&lt;=$A$1,+IF(VLOOKUP($A1132,'Rashodi- plan-izvršenje'!$A$8:$M$1500,10,FALSE)&gt;0,VLOOKUP($A1132,'Rashodi- plan-izvršenje'!$A$8:$M$1500,10,FALSE),VLOOKUP($A1132,'Rashodi- plan-izvršenje'!$A$8:$M$1500,12,FALSE)),+IF($A1132&gt;$A$2,IF(VLOOKUP($A1132,'Neizmirene obaveze JLS'!$A$8:$M$1500,10,FALSE)&gt;0,VLOOKUP($A1132,'Neizmirene obaveze JLS'!$A$11:$M$1500,10,FALSE),VLOOKUP($A1132,'Neizmirene obaveze JLS'!$A$11:$M$1500,12,FALSE)),0)))</f>
        <v/>
      </c>
      <c r="N1132" s="87" t="str">
        <f>IF(A1132=0,"",IF($A1132&lt;=$A$1,+IF(VLOOKUP(A1132,'Rashodi- plan-izvršenje'!$A$8:$M$1500,10,FALSE)&gt;0,VLOOKUP(A1132,'Rashodi- plan-izvršenje'!$A$8:$M$1500,11,FALSE),VLOOKUP(A1132,'Rashodi- plan-izvršenje'!$A$8:$M$1500,13,FALSE)),+IF($A1132&gt;$A$2,IF(VLOOKUP($A1132,'Neizmirene obaveze JLS'!$A$8:$M$1500,10,FALSE)&gt;0,VLOOKUP($A1132,'Neizmirene obaveze JLS'!$A$11:$M$1500,11,FALSE),VLOOKUP($A1132,'Neizmirene obaveze JLS'!$A$11:$M$1500,13,FALSE)),0)))</f>
        <v/>
      </c>
      <c r="O1132" s="87" t="str">
        <f>IF(A1132=0,"",IF($A1132&lt;=$A$1,VALUE(+VLOOKUP($A1132,'Rashodi- plan-izvršenje'!$A$8:N$1500,'prenos-P-R-N'!O$1,FALSE)),IF($A1132&lt;=A$2,VALUE(VLOOKUP($A1132,'Prihodi- plan-izvršenje'!$A$8:$H$500,6,FALSE)),VALUE(VLOOKUP($A1132,'Neizmirene obaveze JLS'!$A$8:$N$500,O$1,FALSE)))))</f>
        <v/>
      </c>
      <c r="P1132" s="87" t="str">
        <f>IF(A1132=0,"",IF(A1132=0,0,IF(A1132&gt;A$2,'šifarnik K-izvor'!G$3,+IF(Q1132&lt;700,+'šifarnik K-izvor'!G$2,'šifarnik K-izvor'!G$1))))</f>
        <v/>
      </c>
      <c r="Q1132" s="87">
        <f>IF($A1132&lt;=$A$1,VALUE(+VLOOKUP($A1132,'Rashodi- plan-izvršenje'!$A$8:O$1500,'prenos-P-R-N'!Q$1,FALSE)),IF($A1132&lt;=$A$2,VLOOKUP($A1132,'Prihodi- plan-izvršenje'!$A$4:$H$500,4,FALSE),IF($A1132&lt;=$A$3,VLOOKUP(A1132,'Neizmirene obaveze JLS'!$A$11:O$500,Q$1,FALSE),"")))</f>
        <v>0</v>
      </c>
      <c r="R1132" s="88">
        <f>IF($A1132&lt;=$A$1,VALUE(+VLOOKUP($A1132,'Rashodi- plan-izvršenje'!$A$8:P$1500,'prenos-P-R-N'!R$1,FALSE)),IF($A1132&lt;=$A$2,VLOOKUP($A1132,'Prihodi- plan-izvršenje'!$A$4:$H$500,7,FALSE),""))</f>
        <v>0</v>
      </c>
      <c r="S1132" s="88">
        <f>IF(A1132=0,0,IF($A1132&lt;=$A$1,VALUE(+VLOOKUP($A1132,'Rashodi- plan-izvršenje'!$A$8:Q$1500,'prenos-P-R-N'!S$1,FALSE)),IF($A1132&lt;=$A$2,VLOOKUP($A1132,'Prihodi- plan-izvršenje'!$A$4:$H$500,8,FALSE),0)))</f>
        <v>0</v>
      </c>
      <c r="T1132" s="88" t="str">
        <f>IF($A1132&gt;$A$2,VLOOKUP($A1132,'Neizmirene obaveze JLS'!$A$11:R$500,R$1,FALSE),"")</f>
        <v/>
      </c>
      <c r="U1132" s="88">
        <f>IF($A1132&gt;$A$2,VLOOKUP($A1132,'Neizmirene obaveze JLS'!$A$11:S$500,S$1,FALSE),0)</f>
        <v>0</v>
      </c>
      <c r="V1132" s="88">
        <f t="shared" si="101"/>
        <v>0</v>
      </c>
      <c r="W1132" s="74"/>
      <c r="X1132" s="74"/>
      <c r="Y1132" s="74"/>
      <c r="Z1132" s="74"/>
      <c r="AA1132" s="74">
        <v>0</v>
      </c>
      <c r="AB1132" s="74">
        <v>0</v>
      </c>
    </row>
    <row r="1133" spans="1:28">
      <c r="A1133" s="89">
        <f>IF(AND(COUNTIF(A$1:A$3,"&gt;0")=1,MAX(A$8:A1132)&lt;A$1),A1132+1,IF(AND(COUNTIF(A$1:A$3,"&gt;0")=2,MAX(A$8:A1132)&lt;A$2),A1132+1,IF(AND(COUNTIF(A$1:A$3,"&gt;0")=3,MAX(A$8:A1132)&lt;A$3),A1132+1,0)))</f>
        <v>0</v>
      </c>
      <c r="B1133" s="89" t="str">
        <f t="shared" si="102"/>
        <v/>
      </c>
      <c r="C1133" s="89" t="str">
        <f t="shared" si="102"/>
        <v/>
      </c>
      <c r="D1133" s="87" t="str">
        <f>IF($A1133=0,"",IF($A1133&lt;=$A$1,+VLOOKUP($A1133,'Rashodi- plan-izvršenje'!$A$8:B$1500,'prenos-P-R-N'!D$1,FALSE),IF($A1133&gt;$A$2,+VLOOKUP($A1133,'Neizmirene obaveze JLS'!$A$11:B$500,'prenos-P-R-N'!D$1,FALSE),"")))</f>
        <v/>
      </c>
      <c r="E1133" s="87" t="str">
        <f>IF($A1133=0,"",IF($A1133&lt;=$A$1,+VLOOKUP($A1133,'Rashodi- plan-izvršenje'!$A$8:C$1500,'prenos-P-R-N'!E$1,FALSE),IF($A1133&gt;$A$2,+VLOOKUP($A1133,'Neizmirene obaveze JLS'!$A$11:C$500,'prenos-P-R-N'!E$1,FALSE),"")))</f>
        <v/>
      </c>
      <c r="F1133" s="87" t="str">
        <f>IF($A1133=0,"",IF($A1133&lt;=$A$1,+VLOOKUP($A1133,'Rashodi- plan-izvršenje'!$A$8:D$1500,'prenos-P-R-N'!F$1,FALSE),IF($A1133&gt;$A$2,+VLOOKUP($A1133,'Neizmirene obaveze JLS'!$A$11:D$500,'prenos-P-R-N'!F$1,FALSE),"")))</f>
        <v/>
      </c>
      <c r="G1133" s="87" t="str">
        <f>IF($A1133=0,"",IF($A1133&lt;=$A$1,+VLOOKUP($A1133,'Rashodi- plan-izvršenje'!$A$8:E$1500,'prenos-P-R-N'!G$1,FALSE),IF($A1133&gt;$A$2,+VLOOKUP($A1133,'Neizmirene obaveze JLS'!$A$11:E$500,'prenos-P-R-N'!G$1,FALSE),"")))</f>
        <v/>
      </c>
      <c r="H1133" s="87" t="str">
        <f>IF($A1133=0,"",IF($A1133&lt;=$A$1,+VLOOKUP($A1133,'Rashodi- plan-izvršenje'!$A$8:F$1500,'prenos-P-R-N'!H$1,FALSE),IF($A1133&gt;$A$2,+VLOOKUP($A1133,'Neizmirene obaveze JLS'!$A$11:F$500,'prenos-P-R-N'!H$1,FALSE),"")))</f>
        <v/>
      </c>
      <c r="I1133" s="87" t="str">
        <f>IF($A1133=0,"",IF($A1133&lt;=$A$1,+VLOOKUP($A1133,'Rashodi- plan-izvršenje'!$A$8:G$1500,'prenos-P-R-N'!I$1,FALSE),IF($A1133&gt;$A$2,+VLOOKUP($A1133,'Neizmirene obaveze JLS'!$A$11:G$500,'prenos-P-R-N'!I$1,FALSE),"")))</f>
        <v/>
      </c>
      <c r="J1133" s="87" t="str">
        <f>IF($A1133=0,"",IF($A1133&lt;=$A$1,+VLOOKUP($A1133,'Rashodi- plan-izvršenje'!$A$8:H$1500,'prenos-P-R-N'!J$1,FALSE),IF($A1133&gt;$A$2,+VLOOKUP($A1133,'Neizmirene obaveze JLS'!$A$11:H$500,'prenos-P-R-N'!J$1,FALSE),"")))</f>
        <v/>
      </c>
      <c r="K1133" s="87" t="str">
        <f>IF($A1133=0,"",IF($A1133&lt;=$A$1,+VLOOKUP($A1133,'Rashodi- plan-izvršenje'!$A$8:I$1500,'prenos-P-R-N'!K$1,FALSE),IF($A1133&gt;$A$2,+VLOOKUP($A1133,'Neizmirene obaveze JLS'!$A$11:I$500,'prenos-P-R-N'!K$1,FALSE),"")))</f>
        <v/>
      </c>
      <c r="L1133" t="str">
        <f>IF(A1133=0,"",IF(A1133&lt;=A$1,+IF(VLOOKUP(A1133,'Rashodi- plan-izvršenje'!A$8:J$1500,M$1,FALSE)&gt;0,"Програмска активност","Пројекат"),IF(A1133&gt;A$2,+IF(VLOOKUP(A1133,'Neizmirene obaveze JLS'!A$8:J$2008,M$1,FALSE)&gt;0,"Програмска активност","Пројекат"),"")))</f>
        <v/>
      </c>
      <c r="M1133" s="87" t="str">
        <f>IF(A1133=0,"",IF($A1133&lt;=$A$1,+IF(VLOOKUP($A1133,'Rashodi- plan-izvršenje'!$A$8:$M$1500,10,FALSE)&gt;0,VLOOKUP($A1133,'Rashodi- plan-izvršenje'!$A$8:$M$1500,10,FALSE),VLOOKUP($A1133,'Rashodi- plan-izvršenje'!$A$8:$M$1500,12,FALSE)),+IF($A1133&gt;$A$2,IF(VLOOKUP($A1133,'Neizmirene obaveze JLS'!$A$8:$M$1500,10,FALSE)&gt;0,VLOOKUP($A1133,'Neizmirene obaveze JLS'!$A$11:$M$1500,10,FALSE),VLOOKUP($A1133,'Neizmirene obaveze JLS'!$A$11:$M$1500,12,FALSE)),0)))</f>
        <v/>
      </c>
      <c r="N1133" s="87" t="str">
        <f>IF(A1133=0,"",IF($A1133&lt;=$A$1,+IF(VLOOKUP(A1133,'Rashodi- plan-izvršenje'!$A$8:$M$1500,10,FALSE)&gt;0,VLOOKUP(A1133,'Rashodi- plan-izvršenje'!$A$8:$M$1500,11,FALSE),VLOOKUP(A1133,'Rashodi- plan-izvršenje'!$A$8:$M$1500,13,FALSE)),+IF($A1133&gt;$A$2,IF(VLOOKUP($A1133,'Neizmirene obaveze JLS'!$A$8:$M$1500,10,FALSE)&gt;0,VLOOKUP($A1133,'Neizmirene obaveze JLS'!$A$11:$M$1500,11,FALSE),VLOOKUP($A1133,'Neizmirene obaveze JLS'!$A$11:$M$1500,13,FALSE)),0)))</f>
        <v/>
      </c>
      <c r="O1133" s="87" t="str">
        <f>IF(A1133=0,"",IF($A1133&lt;=$A$1,VALUE(+VLOOKUP($A1133,'Rashodi- plan-izvršenje'!$A$8:N$1500,'prenos-P-R-N'!O$1,FALSE)),IF($A1133&lt;=A$2,VALUE(VLOOKUP($A1133,'Prihodi- plan-izvršenje'!$A$8:$H$500,6,FALSE)),VALUE(VLOOKUP($A1133,'Neizmirene obaveze JLS'!$A$8:$N$500,O$1,FALSE)))))</f>
        <v/>
      </c>
      <c r="P1133" s="87" t="str">
        <f>IF(A1133=0,"",IF(A1133=0,0,IF(A1133&gt;A$2,'šifarnik K-izvor'!G$3,+IF(Q1133&lt;700,+'šifarnik K-izvor'!G$2,'šifarnik K-izvor'!G$1))))</f>
        <v/>
      </c>
      <c r="Q1133" s="87">
        <f>IF($A1133&lt;=$A$1,VALUE(+VLOOKUP($A1133,'Rashodi- plan-izvršenje'!$A$8:O$1500,'prenos-P-R-N'!Q$1,FALSE)),IF($A1133&lt;=$A$2,VLOOKUP($A1133,'Prihodi- plan-izvršenje'!$A$4:$H$500,4,FALSE),IF($A1133&lt;=$A$3,VLOOKUP(A1133,'Neizmirene obaveze JLS'!$A$11:O$500,Q$1,FALSE),"")))</f>
        <v>0</v>
      </c>
      <c r="R1133" s="88">
        <f>IF($A1133&lt;=$A$1,VALUE(+VLOOKUP($A1133,'Rashodi- plan-izvršenje'!$A$8:P$1500,'prenos-P-R-N'!R$1,FALSE)),IF($A1133&lt;=$A$2,VLOOKUP($A1133,'Prihodi- plan-izvršenje'!$A$4:$H$500,7,FALSE),""))</f>
        <v>0</v>
      </c>
      <c r="S1133" s="88">
        <f>IF(A1133=0,0,IF($A1133&lt;=$A$1,VALUE(+VLOOKUP($A1133,'Rashodi- plan-izvršenje'!$A$8:Q$1500,'prenos-P-R-N'!S$1,FALSE)),IF($A1133&lt;=$A$2,VLOOKUP($A1133,'Prihodi- plan-izvršenje'!$A$4:$H$500,8,FALSE),0)))</f>
        <v>0</v>
      </c>
      <c r="T1133" s="88" t="str">
        <f>IF($A1133&gt;$A$2,VLOOKUP($A1133,'Neizmirene obaveze JLS'!$A$11:R$500,R$1,FALSE),"")</f>
        <v/>
      </c>
      <c r="U1133" s="88">
        <f>IF($A1133&gt;$A$2,VLOOKUP($A1133,'Neizmirene obaveze JLS'!$A$11:S$500,S$1,FALSE),0)</f>
        <v>0</v>
      </c>
      <c r="V1133" s="88">
        <f t="shared" si="101"/>
        <v>0</v>
      </c>
      <c r="W1133" s="74"/>
      <c r="X1133" s="74"/>
      <c r="Y1133" s="74"/>
      <c r="Z1133" s="74"/>
      <c r="AA1133" s="74">
        <v>0</v>
      </c>
      <c r="AB1133" s="74">
        <v>0</v>
      </c>
    </row>
    <row r="1134" spans="1:28">
      <c r="A1134" s="89">
        <f>IF(AND(COUNTIF(A$1:A$3,"&gt;0")=1,MAX(A$8:A1133)&lt;A$1),A1133+1,IF(AND(COUNTIF(A$1:A$3,"&gt;0")=2,MAX(A$8:A1133)&lt;A$2),A1133+1,IF(AND(COUNTIF(A$1:A$3,"&gt;0")=3,MAX(A$8:A1133)&lt;A$3),A1133+1,0)))</f>
        <v>0</v>
      </c>
      <c r="B1134" s="89" t="str">
        <f t="shared" si="102"/>
        <v/>
      </c>
      <c r="C1134" s="89" t="str">
        <f t="shared" si="102"/>
        <v/>
      </c>
      <c r="D1134" s="87" t="str">
        <f>IF($A1134=0,"",IF($A1134&lt;=$A$1,+VLOOKUP($A1134,'Rashodi- plan-izvršenje'!$A$8:B$1500,'prenos-P-R-N'!D$1,FALSE),IF($A1134&gt;$A$2,+VLOOKUP($A1134,'Neizmirene obaveze JLS'!$A$11:B$500,'prenos-P-R-N'!D$1,FALSE),"")))</f>
        <v/>
      </c>
      <c r="E1134" s="87" t="str">
        <f>IF($A1134=0,"",IF($A1134&lt;=$A$1,+VLOOKUP($A1134,'Rashodi- plan-izvršenje'!$A$8:C$1500,'prenos-P-R-N'!E$1,FALSE),IF($A1134&gt;$A$2,+VLOOKUP($A1134,'Neizmirene obaveze JLS'!$A$11:C$500,'prenos-P-R-N'!E$1,FALSE),"")))</f>
        <v/>
      </c>
      <c r="F1134" s="87" t="str">
        <f>IF($A1134=0,"",IF($A1134&lt;=$A$1,+VLOOKUP($A1134,'Rashodi- plan-izvršenje'!$A$8:D$1500,'prenos-P-R-N'!F$1,FALSE),IF($A1134&gt;$A$2,+VLOOKUP($A1134,'Neizmirene obaveze JLS'!$A$11:D$500,'prenos-P-R-N'!F$1,FALSE),"")))</f>
        <v/>
      </c>
      <c r="G1134" s="87" t="str">
        <f>IF($A1134=0,"",IF($A1134&lt;=$A$1,+VLOOKUP($A1134,'Rashodi- plan-izvršenje'!$A$8:E$1500,'prenos-P-R-N'!G$1,FALSE),IF($A1134&gt;$A$2,+VLOOKUP($A1134,'Neizmirene obaveze JLS'!$A$11:E$500,'prenos-P-R-N'!G$1,FALSE),"")))</f>
        <v/>
      </c>
      <c r="H1134" s="87" t="str">
        <f>IF($A1134=0,"",IF($A1134&lt;=$A$1,+VLOOKUP($A1134,'Rashodi- plan-izvršenje'!$A$8:F$1500,'prenos-P-R-N'!H$1,FALSE),IF($A1134&gt;$A$2,+VLOOKUP($A1134,'Neizmirene obaveze JLS'!$A$11:F$500,'prenos-P-R-N'!H$1,FALSE),"")))</f>
        <v/>
      </c>
      <c r="I1134" s="87" t="str">
        <f>IF($A1134=0,"",IF($A1134&lt;=$A$1,+VLOOKUP($A1134,'Rashodi- plan-izvršenje'!$A$8:G$1500,'prenos-P-R-N'!I$1,FALSE),IF($A1134&gt;$A$2,+VLOOKUP($A1134,'Neizmirene obaveze JLS'!$A$11:G$500,'prenos-P-R-N'!I$1,FALSE),"")))</f>
        <v/>
      </c>
      <c r="J1134" s="87" t="str">
        <f>IF($A1134=0,"",IF($A1134&lt;=$A$1,+VLOOKUP($A1134,'Rashodi- plan-izvršenje'!$A$8:H$1500,'prenos-P-R-N'!J$1,FALSE),IF($A1134&gt;$A$2,+VLOOKUP($A1134,'Neizmirene obaveze JLS'!$A$11:H$500,'prenos-P-R-N'!J$1,FALSE),"")))</f>
        <v/>
      </c>
      <c r="K1134" s="87" t="str">
        <f>IF($A1134=0,"",IF($A1134&lt;=$A$1,+VLOOKUP($A1134,'Rashodi- plan-izvršenje'!$A$8:I$1500,'prenos-P-R-N'!K$1,FALSE),IF($A1134&gt;$A$2,+VLOOKUP($A1134,'Neizmirene obaveze JLS'!$A$11:I$500,'prenos-P-R-N'!K$1,FALSE),"")))</f>
        <v/>
      </c>
      <c r="L1134" t="str">
        <f>IF(A1134=0,"",IF(A1134&lt;=A$1,+IF(VLOOKUP(A1134,'Rashodi- plan-izvršenje'!A$8:J$1500,M$1,FALSE)&gt;0,"Програмска активност","Пројекат"),IF(A1134&gt;A$2,+IF(VLOOKUP(A1134,'Neizmirene obaveze JLS'!A$8:J$2008,M$1,FALSE)&gt;0,"Програмска активност","Пројекат"),"")))</f>
        <v/>
      </c>
      <c r="M1134" s="87" t="str">
        <f>IF(A1134=0,"",IF($A1134&lt;=$A$1,+IF(VLOOKUP($A1134,'Rashodi- plan-izvršenje'!$A$8:$M$1500,10,FALSE)&gt;0,VLOOKUP($A1134,'Rashodi- plan-izvršenje'!$A$8:$M$1500,10,FALSE),VLOOKUP($A1134,'Rashodi- plan-izvršenje'!$A$8:$M$1500,12,FALSE)),+IF($A1134&gt;$A$2,IF(VLOOKUP($A1134,'Neizmirene obaveze JLS'!$A$8:$M$1500,10,FALSE)&gt;0,VLOOKUP($A1134,'Neizmirene obaveze JLS'!$A$11:$M$1500,10,FALSE),VLOOKUP($A1134,'Neizmirene obaveze JLS'!$A$11:$M$1500,12,FALSE)),0)))</f>
        <v/>
      </c>
      <c r="N1134" s="87" t="str">
        <f>IF(A1134=0,"",IF($A1134&lt;=$A$1,+IF(VLOOKUP(A1134,'Rashodi- plan-izvršenje'!$A$8:$M$1500,10,FALSE)&gt;0,VLOOKUP(A1134,'Rashodi- plan-izvršenje'!$A$8:$M$1500,11,FALSE),VLOOKUP(A1134,'Rashodi- plan-izvršenje'!$A$8:$M$1500,13,FALSE)),+IF($A1134&gt;$A$2,IF(VLOOKUP($A1134,'Neizmirene obaveze JLS'!$A$8:$M$1500,10,FALSE)&gt;0,VLOOKUP($A1134,'Neizmirene obaveze JLS'!$A$11:$M$1500,11,FALSE),VLOOKUP($A1134,'Neizmirene obaveze JLS'!$A$11:$M$1500,13,FALSE)),0)))</f>
        <v/>
      </c>
      <c r="O1134" s="87" t="str">
        <f>IF(A1134=0,"",IF($A1134&lt;=$A$1,VALUE(+VLOOKUP($A1134,'Rashodi- plan-izvršenje'!$A$8:N$1500,'prenos-P-R-N'!O$1,FALSE)),IF($A1134&lt;=A$2,VALUE(VLOOKUP($A1134,'Prihodi- plan-izvršenje'!$A$8:$H$500,6,FALSE)),VALUE(VLOOKUP($A1134,'Neizmirene obaveze JLS'!$A$8:$N$500,O$1,FALSE)))))</f>
        <v/>
      </c>
      <c r="P1134" s="87" t="str">
        <f>IF(A1134=0,"",IF(A1134=0,0,IF(A1134&gt;A$2,'šifarnik K-izvor'!G$3,+IF(Q1134&lt;700,+'šifarnik K-izvor'!G$2,'šifarnik K-izvor'!G$1))))</f>
        <v/>
      </c>
      <c r="Q1134" s="87">
        <f>IF($A1134&lt;=$A$1,VALUE(+VLOOKUP($A1134,'Rashodi- plan-izvršenje'!$A$8:O$1500,'prenos-P-R-N'!Q$1,FALSE)),IF($A1134&lt;=$A$2,VLOOKUP($A1134,'Prihodi- plan-izvršenje'!$A$4:$H$500,4,FALSE),IF($A1134&lt;=$A$3,VLOOKUP(A1134,'Neizmirene obaveze JLS'!$A$11:O$500,Q$1,FALSE),"")))</f>
        <v>0</v>
      </c>
      <c r="R1134" s="88">
        <f>IF($A1134&lt;=$A$1,VALUE(+VLOOKUP($A1134,'Rashodi- plan-izvršenje'!$A$8:P$1500,'prenos-P-R-N'!R$1,FALSE)),IF($A1134&lt;=$A$2,VLOOKUP($A1134,'Prihodi- plan-izvršenje'!$A$4:$H$500,7,FALSE),""))</f>
        <v>0</v>
      </c>
      <c r="S1134" s="88">
        <f>IF(A1134=0,0,IF($A1134&lt;=$A$1,VALUE(+VLOOKUP($A1134,'Rashodi- plan-izvršenje'!$A$8:Q$1500,'prenos-P-R-N'!S$1,FALSE)),IF($A1134&lt;=$A$2,VLOOKUP($A1134,'Prihodi- plan-izvršenje'!$A$4:$H$500,8,FALSE),0)))</f>
        <v>0</v>
      </c>
      <c r="T1134" s="88" t="str">
        <f>IF($A1134&gt;$A$2,VLOOKUP($A1134,'Neizmirene obaveze JLS'!$A$11:R$500,R$1,FALSE),"")</f>
        <v/>
      </c>
      <c r="U1134" s="88">
        <f>IF($A1134&gt;$A$2,VLOOKUP($A1134,'Neizmirene obaveze JLS'!$A$11:S$500,S$1,FALSE),0)</f>
        <v>0</v>
      </c>
      <c r="V1134" s="88">
        <f t="shared" si="101"/>
        <v>0</v>
      </c>
      <c r="W1134" s="74"/>
      <c r="X1134" s="74"/>
      <c r="Y1134" s="74"/>
      <c r="Z1134" s="74"/>
      <c r="AA1134" s="74">
        <v>0</v>
      </c>
      <c r="AB1134" s="74">
        <v>0</v>
      </c>
    </row>
    <row r="1135" spans="1:28">
      <c r="A1135" s="89">
        <f>IF(AND(COUNTIF(A$1:A$3,"&gt;0")=1,MAX(A$8:A1134)&lt;A$1),A1134+1,IF(AND(COUNTIF(A$1:A$3,"&gt;0")=2,MAX(A$8:A1134)&lt;A$2),A1134+1,IF(AND(COUNTIF(A$1:A$3,"&gt;0")=3,MAX(A$8:A1134)&lt;A$3),A1134+1,0)))</f>
        <v>0</v>
      </c>
      <c r="B1135" s="89" t="str">
        <f t="shared" si="102"/>
        <v/>
      </c>
      <c r="C1135" s="89" t="str">
        <f t="shared" si="102"/>
        <v/>
      </c>
      <c r="D1135" s="87" t="str">
        <f>IF($A1135=0,"",IF($A1135&lt;=$A$1,+VLOOKUP($A1135,'Rashodi- plan-izvršenje'!$A$8:B$1500,'prenos-P-R-N'!D$1,FALSE),IF($A1135&gt;$A$2,+VLOOKUP($A1135,'Neizmirene obaveze JLS'!$A$11:B$500,'prenos-P-R-N'!D$1,FALSE),"")))</f>
        <v/>
      </c>
      <c r="E1135" s="87" t="str">
        <f>IF($A1135=0,"",IF($A1135&lt;=$A$1,+VLOOKUP($A1135,'Rashodi- plan-izvršenje'!$A$8:C$1500,'prenos-P-R-N'!E$1,FALSE),IF($A1135&gt;$A$2,+VLOOKUP($A1135,'Neizmirene obaveze JLS'!$A$11:C$500,'prenos-P-R-N'!E$1,FALSE),"")))</f>
        <v/>
      </c>
      <c r="F1135" s="87" t="str">
        <f>IF($A1135=0,"",IF($A1135&lt;=$A$1,+VLOOKUP($A1135,'Rashodi- plan-izvršenje'!$A$8:D$1500,'prenos-P-R-N'!F$1,FALSE),IF($A1135&gt;$A$2,+VLOOKUP($A1135,'Neizmirene obaveze JLS'!$A$11:D$500,'prenos-P-R-N'!F$1,FALSE),"")))</f>
        <v/>
      </c>
      <c r="G1135" s="87" t="str">
        <f>IF($A1135=0,"",IF($A1135&lt;=$A$1,+VLOOKUP($A1135,'Rashodi- plan-izvršenje'!$A$8:E$1500,'prenos-P-R-N'!G$1,FALSE),IF($A1135&gt;$A$2,+VLOOKUP($A1135,'Neizmirene obaveze JLS'!$A$11:E$500,'prenos-P-R-N'!G$1,FALSE),"")))</f>
        <v/>
      </c>
      <c r="H1135" s="87" t="str">
        <f>IF($A1135=0,"",IF($A1135&lt;=$A$1,+VLOOKUP($A1135,'Rashodi- plan-izvršenje'!$A$8:F$1500,'prenos-P-R-N'!H$1,FALSE),IF($A1135&gt;$A$2,+VLOOKUP($A1135,'Neizmirene obaveze JLS'!$A$11:F$500,'prenos-P-R-N'!H$1,FALSE),"")))</f>
        <v/>
      </c>
      <c r="I1135" s="87" t="str">
        <f>IF($A1135=0,"",IF($A1135&lt;=$A$1,+VLOOKUP($A1135,'Rashodi- plan-izvršenje'!$A$8:G$1500,'prenos-P-R-N'!I$1,FALSE),IF($A1135&gt;$A$2,+VLOOKUP($A1135,'Neizmirene obaveze JLS'!$A$11:G$500,'prenos-P-R-N'!I$1,FALSE),"")))</f>
        <v/>
      </c>
      <c r="J1135" s="87" t="str">
        <f>IF($A1135=0,"",IF($A1135&lt;=$A$1,+VLOOKUP($A1135,'Rashodi- plan-izvršenje'!$A$8:H$1500,'prenos-P-R-N'!J$1,FALSE),IF($A1135&gt;$A$2,+VLOOKUP($A1135,'Neizmirene obaveze JLS'!$A$11:H$500,'prenos-P-R-N'!J$1,FALSE),"")))</f>
        <v/>
      </c>
      <c r="K1135" s="87" t="str">
        <f>IF($A1135=0,"",IF($A1135&lt;=$A$1,+VLOOKUP($A1135,'Rashodi- plan-izvršenje'!$A$8:I$1500,'prenos-P-R-N'!K$1,FALSE),IF($A1135&gt;$A$2,+VLOOKUP($A1135,'Neizmirene obaveze JLS'!$A$11:I$500,'prenos-P-R-N'!K$1,FALSE),"")))</f>
        <v/>
      </c>
      <c r="L1135" t="str">
        <f>IF(A1135=0,"",IF(A1135&lt;=A$1,+IF(VLOOKUP(A1135,'Rashodi- plan-izvršenje'!A$8:J$1500,M$1,FALSE)&gt;0,"Програмска активност","Пројекат"),IF(A1135&gt;A$2,+IF(VLOOKUP(A1135,'Neizmirene obaveze JLS'!A$8:J$2008,M$1,FALSE)&gt;0,"Програмска активност","Пројекат"),"")))</f>
        <v/>
      </c>
      <c r="M1135" s="87" t="str">
        <f>IF(A1135=0,"",IF($A1135&lt;=$A$1,+IF(VLOOKUP($A1135,'Rashodi- plan-izvršenje'!$A$8:$M$1500,10,FALSE)&gt;0,VLOOKUP($A1135,'Rashodi- plan-izvršenje'!$A$8:$M$1500,10,FALSE),VLOOKUP($A1135,'Rashodi- plan-izvršenje'!$A$8:$M$1500,12,FALSE)),+IF($A1135&gt;$A$2,IF(VLOOKUP($A1135,'Neizmirene obaveze JLS'!$A$8:$M$1500,10,FALSE)&gt;0,VLOOKUP($A1135,'Neizmirene obaveze JLS'!$A$11:$M$1500,10,FALSE),VLOOKUP($A1135,'Neizmirene obaveze JLS'!$A$11:$M$1500,12,FALSE)),0)))</f>
        <v/>
      </c>
      <c r="N1135" s="87" t="str">
        <f>IF(A1135=0,"",IF($A1135&lt;=$A$1,+IF(VLOOKUP(A1135,'Rashodi- plan-izvršenje'!$A$8:$M$1500,10,FALSE)&gt;0,VLOOKUP(A1135,'Rashodi- plan-izvršenje'!$A$8:$M$1500,11,FALSE),VLOOKUP(A1135,'Rashodi- plan-izvršenje'!$A$8:$M$1500,13,FALSE)),+IF($A1135&gt;$A$2,IF(VLOOKUP($A1135,'Neizmirene obaveze JLS'!$A$8:$M$1500,10,FALSE)&gt;0,VLOOKUP($A1135,'Neizmirene obaveze JLS'!$A$11:$M$1500,11,FALSE),VLOOKUP($A1135,'Neizmirene obaveze JLS'!$A$11:$M$1500,13,FALSE)),0)))</f>
        <v/>
      </c>
      <c r="O1135" s="87" t="str">
        <f>IF(A1135=0,"",IF($A1135&lt;=$A$1,VALUE(+VLOOKUP($A1135,'Rashodi- plan-izvršenje'!$A$8:N$1500,'prenos-P-R-N'!O$1,FALSE)),IF($A1135&lt;=A$2,VALUE(VLOOKUP($A1135,'Prihodi- plan-izvršenje'!$A$8:$H$500,6,FALSE)),VALUE(VLOOKUP($A1135,'Neizmirene obaveze JLS'!$A$8:$N$500,O$1,FALSE)))))</f>
        <v/>
      </c>
      <c r="P1135" s="87" t="str">
        <f>IF(A1135=0,"",IF(A1135=0,0,IF(A1135&gt;A$2,'šifarnik K-izvor'!G$3,+IF(Q1135&lt;700,+'šifarnik K-izvor'!G$2,'šifarnik K-izvor'!G$1))))</f>
        <v/>
      </c>
      <c r="Q1135" s="87">
        <f>IF($A1135&lt;=$A$1,VALUE(+VLOOKUP($A1135,'Rashodi- plan-izvršenje'!$A$8:O$1500,'prenos-P-R-N'!Q$1,FALSE)),IF($A1135&lt;=$A$2,VLOOKUP($A1135,'Prihodi- plan-izvršenje'!$A$4:$H$500,4,FALSE),IF($A1135&lt;=$A$3,VLOOKUP(A1135,'Neizmirene obaveze JLS'!$A$11:O$500,Q$1,FALSE),"")))</f>
        <v>0</v>
      </c>
      <c r="R1135" s="88">
        <f>IF($A1135&lt;=$A$1,VALUE(+VLOOKUP($A1135,'Rashodi- plan-izvršenje'!$A$8:P$1500,'prenos-P-R-N'!R$1,FALSE)),IF($A1135&lt;=$A$2,VLOOKUP($A1135,'Prihodi- plan-izvršenje'!$A$4:$H$500,7,FALSE),""))</f>
        <v>0</v>
      </c>
      <c r="S1135" s="88">
        <f>IF(A1135=0,0,IF($A1135&lt;=$A$1,VALUE(+VLOOKUP($A1135,'Rashodi- plan-izvršenje'!$A$8:Q$1500,'prenos-P-R-N'!S$1,FALSE)),IF($A1135&lt;=$A$2,VLOOKUP($A1135,'Prihodi- plan-izvršenje'!$A$4:$H$500,8,FALSE),0)))</f>
        <v>0</v>
      </c>
      <c r="T1135" s="88" t="str">
        <f>IF($A1135&gt;$A$2,VLOOKUP($A1135,'Neizmirene obaveze JLS'!$A$11:R$500,R$1,FALSE),"")</f>
        <v/>
      </c>
      <c r="U1135" s="88">
        <f>IF($A1135&gt;$A$2,VLOOKUP($A1135,'Neizmirene obaveze JLS'!$A$11:S$500,S$1,FALSE),0)</f>
        <v>0</v>
      </c>
      <c r="V1135" s="88">
        <f t="shared" si="101"/>
        <v>0</v>
      </c>
      <c r="W1135" s="74"/>
      <c r="X1135" s="74"/>
      <c r="Y1135" s="74"/>
      <c r="Z1135" s="74"/>
      <c r="AA1135" s="74">
        <v>0</v>
      </c>
      <c r="AB1135" s="74">
        <v>0</v>
      </c>
    </row>
    <row r="1136" spans="1:28">
      <c r="A1136" s="89">
        <f>IF(AND(COUNTIF(A$1:A$3,"&gt;0")=1,MAX(A$8:A1135)&lt;A$1),A1135+1,IF(AND(COUNTIF(A$1:A$3,"&gt;0")=2,MAX(A$8:A1135)&lt;A$2),A1135+1,IF(AND(COUNTIF(A$1:A$3,"&gt;0")=3,MAX(A$8:A1135)&lt;A$3),A1135+1,0)))</f>
        <v>0</v>
      </c>
      <c r="B1136" s="89" t="str">
        <f t="shared" si="102"/>
        <v/>
      </c>
      <c r="C1136" s="89" t="str">
        <f t="shared" si="102"/>
        <v/>
      </c>
      <c r="D1136" s="87" t="str">
        <f>IF($A1136=0,"",IF($A1136&lt;=$A$1,+VLOOKUP($A1136,'Rashodi- plan-izvršenje'!$A$8:B$1500,'prenos-P-R-N'!D$1,FALSE),IF($A1136&gt;$A$2,+VLOOKUP($A1136,'Neizmirene obaveze JLS'!$A$11:B$500,'prenos-P-R-N'!D$1,FALSE),"")))</f>
        <v/>
      </c>
      <c r="E1136" s="87" t="str">
        <f>IF($A1136=0,"",IF($A1136&lt;=$A$1,+VLOOKUP($A1136,'Rashodi- plan-izvršenje'!$A$8:C$1500,'prenos-P-R-N'!E$1,FALSE),IF($A1136&gt;$A$2,+VLOOKUP($A1136,'Neizmirene obaveze JLS'!$A$11:C$500,'prenos-P-R-N'!E$1,FALSE),"")))</f>
        <v/>
      </c>
      <c r="F1136" s="87" t="str">
        <f>IF($A1136=0,"",IF($A1136&lt;=$A$1,+VLOOKUP($A1136,'Rashodi- plan-izvršenje'!$A$8:D$1500,'prenos-P-R-N'!F$1,FALSE),IF($A1136&gt;$A$2,+VLOOKUP($A1136,'Neizmirene obaveze JLS'!$A$11:D$500,'prenos-P-R-N'!F$1,FALSE),"")))</f>
        <v/>
      </c>
      <c r="G1136" s="87" t="str">
        <f>IF($A1136=0,"",IF($A1136&lt;=$A$1,+VLOOKUP($A1136,'Rashodi- plan-izvršenje'!$A$8:E$1500,'prenos-P-R-N'!G$1,FALSE),IF($A1136&gt;$A$2,+VLOOKUP($A1136,'Neizmirene obaveze JLS'!$A$11:E$500,'prenos-P-R-N'!G$1,FALSE),"")))</f>
        <v/>
      </c>
      <c r="H1136" s="87" t="str">
        <f>IF($A1136=0,"",IF($A1136&lt;=$A$1,+VLOOKUP($A1136,'Rashodi- plan-izvršenje'!$A$8:F$1500,'prenos-P-R-N'!H$1,FALSE),IF($A1136&gt;$A$2,+VLOOKUP($A1136,'Neizmirene obaveze JLS'!$A$11:F$500,'prenos-P-R-N'!H$1,FALSE),"")))</f>
        <v/>
      </c>
      <c r="I1136" s="87" t="str">
        <f>IF($A1136=0,"",IF($A1136&lt;=$A$1,+VLOOKUP($A1136,'Rashodi- plan-izvršenje'!$A$8:G$1500,'prenos-P-R-N'!I$1,FALSE),IF($A1136&gt;$A$2,+VLOOKUP($A1136,'Neizmirene obaveze JLS'!$A$11:G$500,'prenos-P-R-N'!I$1,FALSE),"")))</f>
        <v/>
      </c>
      <c r="J1136" s="87" t="str">
        <f>IF($A1136=0,"",IF($A1136&lt;=$A$1,+VLOOKUP($A1136,'Rashodi- plan-izvršenje'!$A$8:H$1500,'prenos-P-R-N'!J$1,FALSE),IF($A1136&gt;$A$2,+VLOOKUP($A1136,'Neizmirene obaveze JLS'!$A$11:H$500,'prenos-P-R-N'!J$1,FALSE),"")))</f>
        <v/>
      </c>
      <c r="K1136" s="87" t="str">
        <f>IF($A1136=0,"",IF($A1136&lt;=$A$1,+VLOOKUP($A1136,'Rashodi- plan-izvršenje'!$A$8:I$1500,'prenos-P-R-N'!K$1,FALSE),IF($A1136&gt;$A$2,+VLOOKUP($A1136,'Neizmirene obaveze JLS'!$A$11:I$500,'prenos-P-R-N'!K$1,FALSE),"")))</f>
        <v/>
      </c>
      <c r="L1136" t="str">
        <f>IF(A1136=0,"",IF(A1136&lt;=A$1,+IF(VLOOKUP(A1136,'Rashodi- plan-izvršenje'!A$8:J$1500,M$1,FALSE)&gt;0,"Програмска активност","Пројекат"),IF(A1136&gt;A$2,+IF(VLOOKUP(A1136,'Neizmirene obaveze JLS'!A$8:J$2008,M$1,FALSE)&gt;0,"Програмска активност","Пројекат"),"")))</f>
        <v/>
      </c>
      <c r="M1136" s="87" t="str">
        <f>IF(A1136=0,"",IF($A1136&lt;=$A$1,+IF(VLOOKUP($A1136,'Rashodi- plan-izvršenje'!$A$8:$M$1500,10,FALSE)&gt;0,VLOOKUP($A1136,'Rashodi- plan-izvršenje'!$A$8:$M$1500,10,FALSE),VLOOKUP($A1136,'Rashodi- plan-izvršenje'!$A$8:$M$1500,12,FALSE)),+IF($A1136&gt;$A$2,IF(VLOOKUP($A1136,'Neizmirene obaveze JLS'!$A$8:$M$1500,10,FALSE)&gt;0,VLOOKUP($A1136,'Neizmirene obaveze JLS'!$A$11:$M$1500,10,FALSE),VLOOKUP($A1136,'Neizmirene obaveze JLS'!$A$11:$M$1500,12,FALSE)),0)))</f>
        <v/>
      </c>
      <c r="N1136" s="87" t="str">
        <f>IF(A1136=0,"",IF($A1136&lt;=$A$1,+IF(VLOOKUP(A1136,'Rashodi- plan-izvršenje'!$A$8:$M$1500,10,FALSE)&gt;0,VLOOKUP(A1136,'Rashodi- plan-izvršenje'!$A$8:$M$1500,11,FALSE),VLOOKUP(A1136,'Rashodi- plan-izvršenje'!$A$8:$M$1500,13,FALSE)),+IF($A1136&gt;$A$2,IF(VLOOKUP($A1136,'Neizmirene obaveze JLS'!$A$8:$M$1500,10,FALSE)&gt;0,VLOOKUP($A1136,'Neizmirene obaveze JLS'!$A$11:$M$1500,11,FALSE),VLOOKUP($A1136,'Neizmirene obaveze JLS'!$A$11:$M$1500,13,FALSE)),0)))</f>
        <v/>
      </c>
      <c r="O1136" s="87" t="str">
        <f>IF(A1136=0,"",IF($A1136&lt;=$A$1,VALUE(+VLOOKUP($A1136,'Rashodi- plan-izvršenje'!$A$8:N$1500,'prenos-P-R-N'!O$1,FALSE)),IF($A1136&lt;=A$2,VALUE(VLOOKUP($A1136,'Prihodi- plan-izvršenje'!$A$8:$H$500,6,FALSE)),VALUE(VLOOKUP($A1136,'Neizmirene obaveze JLS'!$A$8:$N$500,O$1,FALSE)))))</f>
        <v/>
      </c>
      <c r="P1136" s="87" t="str">
        <f>IF(A1136=0,"",IF(A1136=0,0,IF(A1136&gt;A$2,'šifarnik K-izvor'!G$3,+IF(Q1136&lt;700,+'šifarnik K-izvor'!G$2,'šifarnik K-izvor'!G$1))))</f>
        <v/>
      </c>
      <c r="Q1136" s="87">
        <f>IF($A1136&lt;=$A$1,VALUE(+VLOOKUP($A1136,'Rashodi- plan-izvršenje'!$A$8:O$1500,'prenos-P-R-N'!Q$1,FALSE)),IF($A1136&lt;=$A$2,VLOOKUP($A1136,'Prihodi- plan-izvršenje'!$A$4:$H$500,4,FALSE),IF($A1136&lt;=$A$3,VLOOKUP(A1136,'Neizmirene obaveze JLS'!$A$11:O$500,Q$1,FALSE),"")))</f>
        <v>0</v>
      </c>
      <c r="R1136" s="88">
        <f>IF($A1136&lt;=$A$1,VALUE(+VLOOKUP($A1136,'Rashodi- plan-izvršenje'!$A$8:P$1500,'prenos-P-R-N'!R$1,FALSE)),IF($A1136&lt;=$A$2,VLOOKUP($A1136,'Prihodi- plan-izvršenje'!$A$4:$H$500,7,FALSE),""))</f>
        <v>0</v>
      </c>
      <c r="S1136" s="88">
        <f>IF(A1136=0,0,IF($A1136&lt;=$A$1,VALUE(+VLOOKUP($A1136,'Rashodi- plan-izvršenje'!$A$8:Q$1500,'prenos-P-R-N'!S$1,FALSE)),IF($A1136&lt;=$A$2,VLOOKUP($A1136,'Prihodi- plan-izvršenje'!$A$4:$H$500,8,FALSE),0)))</f>
        <v>0</v>
      </c>
      <c r="T1136" s="88" t="str">
        <f>IF($A1136&gt;$A$2,VLOOKUP($A1136,'Neizmirene obaveze JLS'!$A$11:R$500,R$1,FALSE),"")</f>
        <v/>
      </c>
      <c r="U1136" s="88">
        <f>IF($A1136&gt;$A$2,VLOOKUP($A1136,'Neizmirene obaveze JLS'!$A$11:S$500,S$1,FALSE),0)</f>
        <v>0</v>
      </c>
      <c r="V1136" s="88">
        <f t="shared" si="101"/>
        <v>0</v>
      </c>
      <c r="W1136" s="74"/>
      <c r="X1136" s="74"/>
      <c r="Y1136" s="74"/>
      <c r="Z1136" s="74"/>
      <c r="AA1136" s="74">
        <v>0</v>
      </c>
      <c r="AB1136" s="74">
        <v>0</v>
      </c>
    </row>
    <row r="1137" spans="1:28">
      <c r="A1137" s="89">
        <f>IF(AND(COUNTIF(A$1:A$3,"&gt;0")=1,MAX(A$8:A1136)&lt;A$1),A1136+1,IF(AND(COUNTIF(A$1:A$3,"&gt;0")=2,MAX(A$8:A1136)&lt;A$2),A1136+1,IF(AND(COUNTIF(A$1:A$3,"&gt;0")=3,MAX(A$8:A1136)&lt;A$3),A1136+1,0)))</f>
        <v>0</v>
      </c>
      <c r="B1137" s="89" t="str">
        <f t="shared" si="102"/>
        <v/>
      </c>
      <c r="C1137" s="89" t="str">
        <f t="shared" si="102"/>
        <v/>
      </c>
      <c r="D1137" s="87" t="str">
        <f>IF($A1137=0,"",IF($A1137&lt;=$A$1,+VLOOKUP($A1137,'Rashodi- plan-izvršenje'!$A$8:B$1500,'prenos-P-R-N'!D$1,FALSE),IF($A1137&gt;$A$2,+VLOOKUP($A1137,'Neizmirene obaveze JLS'!$A$11:B$500,'prenos-P-R-N'!D$1,FALSE),"")))</f>
        <v/>
      </c>
      <c r="E1137" s="87" t="str">
        <f>IF($A1137=0,"",IF($A1137&lt;=$A$1,+VLOOKUP($A1137,'Rashodi- plan-izvršenje'!$A$8:C$1500,'prenos-P-R-N'!E$1,FALSE),IF($A1137&gt;$A$2,+VLOOKUP($A1137,'Neizmirene obaveze JLS'!$A$11:C$500,'prenos-P-R-N'!E$1,FALSE),"")))</f>
        <v/>
      </c>
      <c r="F1137" s="87" t="str">
        <f>IF($A1137=0,"",IF($A1137&lt;=$A$1,+VLOOKUP($A1137,'Rashodi- plan-izvršenje'!$A$8:D$1500,'prenos-P-R-N'!F$1,FALSE),IF($A1137&gt;$A$2,+VLOOKUP($A1137,'Neizmirene obaveze JLS'!$A$11:D$500,'prenos-P-R-N'!F$1,FALSE),"")))</f>
        <v/>
      </c>
      <c r="G1137" s="87" t="str">
        <f>IF($A1137=0,"",IF($A1137&lt;=$A$1,+VLOOKUP($A1137,'Rashodi- plan-izvršenje'!$A$8:E$1500,'prenos-P-R-N'!G$1,FALSE),IF($A1137&gt;$A$2,+VLOOKUP($A1137,'Neizmirene obaveze JLS'!$A$11:E$500,'prenos-P-R-N'!G$1,FALSE),"")))</f>
        <v/>
      </c>
      <c r="H1137" s="87" t="str">
        <f>IF($A1137=0,"",IF($A1137&lt;=$A$1,+VLOOKUP($A1137,'Rashodi- plan-izvršenje'!$A$8:F$1500,'prenos-P-R-N'!H$1,FALSE),IF($A1137&gt;$A$2,+VLOOKUP($A1137,'Neizmirene obaveze JLS'!$A$11:F$500,'prenos-P-R-N'!H$1,FALSE),"")))</f>
        <v/>
      </c>
      <c r="I1137" s="87" t="str">
        <f>IF($A1137=0,"",IF($A1137&lt;=$A$1,+VLOOKUP($A1137,'Rashodi- plan-izvršenje'!$A$8:G$1500,'prenos-P-R-N'!I$1,FALSE),IF($A1137&gt;$A$2,+VLOOKUP($A1137,'Neizmirene obaveze JLS'!$A$11:G$500,'prenos-P-R-N'!I$1,FALSE),"")))</f>
        <v/>
      </c>
      <c r="J1137" s="87" t="str">
        <f>IF($A1137=0,"",IF($A1137&lt;=$A$1,+VLOOKUP($A1137,'Rashodi- plan-izvršenje'!$A$8:H$1500,'prenos-P-R-N'!J$1,FALSE),IF($A1137&gt;$A$2,+VLOOKUP($A1137,'Neizmirene obaveze JLS'!$A$11:H$500,'prenos-P-R-N'!J$1,FALSE),"")))</f>
        <v/>
      </c>
      <c r="K1137" s="87" t="str">
        <f>IF($A1137=0,"",IF($A1137&lt;=$A$1,+VLOOKUP($A1137,'Rashodi- plan-izvršenje'!$A$8:I$1500,'prenos-P-R-N'!K$1,FALSE),IF($A1137&gt;$A$2,+VLOOKUP($A1137,'Neizmirene obaveze JLS'!$A$11:I$500,'prenos-P-R-N'!K$1,FALSE),"")))</f>
        <v/>
      </c>
      <c r="L1137" t="str">
        <f>IF(A1137=0,"",IF(A1137&lt;=A$1,+IF(VLOOKUP(A1137,'Rashodi- plan-izvršenje'!A$8:J$1500,M$1,FALSE)&gt;0,"Програмска активност","Пројекат"),IF(A1137&gt;A$2,+IF(VLOOKUP(A1137,'Neizmirene obaveze JLS'!A$8:J$2008,M$1,FALSE)&gt;0,"Програмска активност","Пројекат"),"")))</f>
        <v/>
      </c>
      <c r="M1137" s="87" t="str">
        <f>IF(A1137=0,"",IF($A1137&lt;=$A$1,+IF(VLOOKUP($A1137,'Rashodi- plan-izvršenje'!$A$8:$M$1500,10,FALSE)&gt;0,VLOOKUP($A1137,'Rashodi- plan-izvršenje'!$A$8:$M$1500,10,FALSE),VLOOKUP($A1137,'Rashodi- plan-izvršenje'!$A$8:$M$1500,12,FALSE)),+IF($A1137&gt;$A$2,IF(VLOOKUP($A1137,'Neizmirene obaveze JLS'!$A$8:$M$1500,10,FALSE)&gt;0,VLOOKUP($A1137,'Neizmirene obaveze JLS'!$A$11:$M$1500,10,FALSE),VLOOKUP($A1137,'Neizmirene obaveze JLS'!$A$11:$M$1500,12,FALSE)),0)))</f>
        <v/>
      </c>
      <c r="N1137" s="87" t="str">
        <f>IF(A1137=0,"",IF($A1137&lt;=$A$1,+IF(VLOOKUP(A1137,'Rashodi- plan-izvršenje'!$A$8:$M$1500,10,FALSE)&gt;0,VLOOKUP(A1137,'Rashodi- plan-izvršenje'!$A$8:$M$1500,11,FALSE),VLOOKUP(A1137,'Rashodi- plan-izvršenje'!$A$8:$M$1500,13,FALSE)),+IF($A1137&gt;$A$2,IF(VLOOKUP($A1137,'Neizmirene obaveze JLS'!$A$8:$M$1500,10,FALSE)&gt;0,VLOOKUP($A1137,'Neizmirene obaveze JLS'!$A$11:$M$1500,11,FALSE),VLOOKUP($A1137,'Neizmirene obaveze JLS'!$A$11:$M$1500,13,FALSE)),0)))</f>
        <v/>
      </c>
      <c r="O1137" s="87" t="str">
        <f>IF(A1137=0,"",IF($A1137&lt;=$A$1,VALUE(+VLOOKUP($A1137,'Rashodi- plan-izvršenje'!$A$8:N$1500,'prenos-P-R-N'!O$1,FALSE)),IF($A1137&lt;=A$2,VALUE(VLOOKUP($A1137,'Prihodi- plan-izvršenje'!$A$8:$H$500,6,FALSE)),VALUE(VLOOKUP($A1137,'Neizmirene obaveze JLS'!$A$8:$N$500,O$1,FALSE)))))</f>
        <v/>
      </c>
      <c r="P1137" s="87" t="str">
        <f>IF(A1137=0,"",IF(A1137=0,0,IF(A1137&gt;A$2,'šifarnik K-izvor'!G$3,+IF(Q1137&lt;700,+'šifarnik K-izvor'!G$2,'šifarnik K-izvor'!G$1))))</f>
        <v/>
      </c>
      <c r="Q1137" s="87">
        <f>IF($A1137&lt;=$A$1,VALUE(+VLOOKUP($A1137,'Rashodi- plan-izvršenje'!$A$8:O$1500,'prenos-P-R-N'!Q$1,FALSE)),IF($A1137&lt;=$A$2,VLOOKUP($A1137,'Prihodi- plan-izvršenje'!$A$4:$H$500,4,FALSE),IF($A1137&lt;=$A$3,VLOOKUP(A1137,'Neizmirene obaveze JLS'!$A$11:O$500,Q$1,FALSE),"")))</f>
        <v>0</v>
      </c>
      <c r="R1137" s="88">
        <f>IF($A1137&lt;=$A$1,VALUE(+VLOOKUP($A1137,'Rashodi- plan-izvršenje'!$A$8:P$1500,'prenos-P-R-N'!R$1,FALSE)),IF($A1137&lt;=$A$2,VLOOKUP($A1137,'Prihodi- plan-izvršenje'!$A$4:$H$500,7,FALSE),""))</f>
        <v>0</v>
      </c>
      <c r="S1137" s="88">
        <f>IF(A1137=0,0,IF($A1137&lt;=$A$1,VALUE(+VLOOKUP($A1137,'Rashodi- plan-izvršenje'!$A$8:Q$1500,'prenos-P-R-N'!S$1,FALSE)),IF($A1137&lt;=$A$2,VLOOKUP($A1137,'Prihodi- plan-izvršenje'!$A$4:$H$500,8,FALSE),0)))</f>
        <v>0</v>
      </c>
      <c r="T1137" s="88" t="str">
        <f>IF($A1137&gt;$A$2,VLOOKUP($A1137,'Neizmirene obaveze JLS'!$A$11:R$500,R$1,FALSE),"")</f>
        <v/>
      </c>
      <c r="U1137" s="88">
        <f>IF($A1137&gt;$A$2,VLOOKUP($A1137,'Neizmirene obaveze JLS'!$A$11:S$500,S$1,FALSE),0)</f>
        <v>0</v>
      </c>
      <c r="V1137" s="88">
        <f t="shared" si="101"/>
        <v>0</v>
      </c>
      <c r="W1137" s="74"/>
      <c r="X1137" s="74"/>
      <c r="Y1137" s="74"/>
      <c r="Z1137" s="74"/>
      <c r="AA1137" s="74">
        <v>0</v>
      </c>
      <c r="AB1137" s="74">
        <v>0</v>
      </c>
    </row>
    <row r="1138" spans="1:28">
      <c r="A1138" s="89">
        <f>IF(AND(COUNTIF(A$1:A$3,"&gt;0")=1,MAX(A$8:A1137)&lt;A$1),A1137+1,IF(AND(COUNTIF(A$1:A$3,"&gt;0")=2,MAX(A$8:A1137)&lt;A$2),A1137+1,IF(AND(COUNTIF(A$1:A$3,"&gt;0")=3,MAX(A$8:A1137)&lt;A$3),A1137+1,0)))</f>
        <v>0</v>
      </c>
      <c r="B1138" s="89" t="str">
        <f t="shared" si="102"/>
        <v/>
      </c>
      <c r="C1138" s="89" t="str">
        <f t="shared" si="102"/>
        <v/>
      </c>
      <c r="D1138" s="87" t="str">
        <f>IF($A1138=0,"",IF($A1138&lt;=$A$1,+VLOOKUP($A1138,'Rashodi- plan-izvršenje'!$A$8:B$1500,'prenos-P-R-N'!D$1,FALSE),IF($A1138&gt;$A$2,+VLOOKUP($A1138,'Neizmirene obaveze JLS'!$A$11:B$500,'prenos-P-R-N'!D$1,FALSE),"")))</f>
        <v/>
      </c>
      <c r="E1138" s="87" t="str">
        <f>IF($A1138=0,"",IF($A1138&lt;=$A$1,+VLOOKUP($A1138,'Rashodi- plan-izvršenje'!$A$8:C$1500,'prenos-P-R-N'!E$1,FALSE),IF($A1138&gt;$A$2,+VLOOKUP($A1138,'Neizmirene obaveze JLS'!$A$11:C$500,'prenos-P-R-N'!E$1,FALSE),"")))</f>
        <v/>
      </c>
      <c r="F1138" s="87" t="str">
        <f>IF($A1138=0,"",IF($A1138&lt;=$A$1,+VLOOKUP($A1138,'Rashodi- plan-izvršenje'!$A$8:D$1500,'prenos-P-R-N'!F$1,FALSE),IF($A1138&gt;$A$2,+VLOOKUP($A1138,'Neizmirene obaveze JLS'!$A$11:D$500,'prenos-P-R-N'!F$1,FALSE),"")))</f>
        <v/>
      </c>
      <c r="G1138" s="87" t="str">
        <f>IF($A1138=0,"",IF($A1138&lt;=$A$1,+VLOOKUP($A1138,'Rashodi- plan-izvršenje'!$A$8:E$1500,'prenos-P-R-N'!G$1,FALSE),IF($A1138&gt;$A$2,+VLOOKUP($A1138,'Neizmirene obaveze JLS'!$A$11:E$500,'prenos-P-R-N'!G$1,FALSE),"")))</f>
        <v/>
      </c>
      <c r="H1138" s="87" t="str">
        <f>IF($A1138=0,"",IF($A1138&lt;=$A$1,+VLOOKUP($A1138,'Rashodi- plan-izvršenje'!$A$8:F$1500,'prenos-P-R-N'!H$1,FALSE),IF($A1138&gt;$A$2,+VLOOKUP($A1138,'Neizmirene obaveze JLS'!$A$11:F$500,'prenos-P-R-N'!H$1,FALSE),"")))</f>
        <v/>
      </c>
      <c r="I1138" s="87" t="str">
        <f>IF($A1138=0,"",IF($A1138&lt;=$A$1,+VLOOKUP($A1138,'Rashodi- plan-izvršenje'!$A$8:G$1500,'prenos-P-R-N'!I$1,FALSE),IF($A1138&gt;$A$2,+VLOOKUP($A1138,'Neizmirene obaveze JLS'!$A$11:G$500,'prenos-P-R-N'!I$1,FALSE),"")))</f>
        <v/>
      </c>
      <c r="J1138" s="87" t="str">
        <f>IF($A1138=0,"",IF($A1138&lt;=$A$1,+VLOOKUP($A1138,'Rashodi- plan-izvršenje'!$A$8:H$1500,'prenos-P-R-N'!J$1,FALSE),IF($A1138&gt;$A$2,+VLOOKUP($A1138,'Neizmirene obaveze JLS'!$A$11:H$500,'prenos-P-R-N'!J$1,FALSE),"")))</f>
        <v/>
      </c>
      <c r="K1138" s="87" t="str">
        <f>IF($A1138=0,"",IF($A1138&lt;=$A$1,+VLOOKUP($A1138,'Rashodi- plan-izvršenje'!$A$8:I$1500,'prenos-P-R-N'!K$1,FALSE),IF($A1138&gt;$A$2,+VLOOKUP($A1138,'Neizmirene obaveze JLS'!$A$11:I$500,'prenos-P-R-N'!K$1,FALSE),"")))</f>
        <v/>
      </c>
      <c r="L1138" t="str">
        <f>IF(A1138=0,"",IF(A1138&lt;=A$1,+IF(VLOOKUP(A1138,'Rashodi- plan-izvršenje'!A$8:J$1500,M$1,FALSE)&gt;0,"Програмска активност","Пројекат"),IF(A1138&gt;A$2,+IF(VLOOKUP(A1138,'Neizmirene obaveze JLS'!A$8:J$2008,M$1,FALSE)&gt;0,"Програмска активност","Пројекат"),"")))</f>
        <v/>
      </c>
      <c r="M1138" s="87" t="str">
        <f>IF(A1138=0,"",IF($A1138&lt;=$A$1,+IF(VLOOKUP($A1138,'Rashodi- plan-izvršenje'!$A$8:$M$1500,10,FALSE)&gt;0,VLOOKUP($A1138,'Rashodi- plan-izvršenje'!$A$8:$M$1500,10,FALSE),VLOOKUP($A1138,'Rashodi- plan-izvršenje'!$A$8:$M$1500,12,FALSE)),+IF($A1138&gt;$A$2,IF(VLOOKUP($A1138,'Neizmirene obaveze JLS'!$A$8:$M$1500,10,FALSE)&gt;0,VLOOKUP($A1138,'Neizmirene obaveze JLS'!$A$11:$M$1500,10,FALSE),VLOOKUP($A1138,'Neizmirene obaveze JLS'!$A$11:$M$1500,12,FALSE)),0)))</f>
        <v/>
      </c>
      <c r="N1138" s="87" t="str">
        <f>IF(A1138=0,"",IF($A1138&lt;=$A$1,+IF(VLOOKUP(A1138,'Rashodi- plan-izvršenje'!$A$8:$M$1500,10,FALSE)&gt;0,VLOOKUP(A1138,'Rashodi- plan-izvršenje'!$A$8:$M$1500,11,FALSE),VLOOKUP(A1138,'Rashodi- plan-izvršenje'!$A$8:$M$1500,13,FALSE)),+IF($A1138&gt;$A$2,IF(VLOOKUP($A1138,'Neizmirene obaveze JLS'!$A$8:$M$1500,10,FALSE)&gt;0,VLOOKUP($A1138,'Neizmirene obaveze JLS'!$A$11:$M$1500,11,FALSE),VLOOKUP($A1138,'Neizmirene obaveze JLS'!$A$11:$M$1500,13,FALSE)),0)))</f>
        <v/>
      </c>
      <c r="O1138" s="87" t="str">
        <f>IF(A1138=0,"",IF($A1138&lt;=$A$1,VALUE(+VLOOKUP($A1138,'Rashodi- plan-izvršenje'!$A$8:N$1500,'prenos-P-R-N'!O$1,FALSE)),IF($A1138&lt;=A$2,VALUE(VLOOKUP($A1138,'Prihodi- plan-izvršenje'!$A$8:$H$500,6,FALSE)),VALUE(VLOOKUP($A1138,'Neizmirene obaveze JLS'!$A$8:$N$500,O$1,FALSE)))))</f>
        <v/>
      </c>
      <c r="P1138" s="87" t="str">
        <f>IF(A1138=0,"",IF(A1138=0,0,IF(A1138&gt;A$2,'šifarnik K-izvor'!G$3,+IF(Q1138&lt;700,+'šifarnik K-izvor'!G$2,'šifarnik K-izvor'!G$1))))</f>
        <v/>
      </c>
      <c r="Q1138" s="87">
        <f>IF($A1138&lt;=$A$1,VALUE(+VLOOKUP($A1138,'Rashodi- plan-izvršenje'!$A$8:O$1500,'prenos-P-R-N'!Q$1,FALSE)),IF($A1138&lt;=$A$2,VLOOKUP($A1138,'Prihodi- plan-izvršenje'!$A$4:$H$500,4,FALSE),IF($A1138&lt;=$A$3,VLOOKUP(A1138,'Neizmirene obaveze JLS'!$A$11:O$500,Q$1,FALSE),"")))</f>
        <v>0</v>
      </c>
      <c r="R1138" s="88">
        <f>IF($A1138&lt;=$A$1,VALUE(+VLOOKUP($A1138,'Rashodi- plan-izvršenje'!$A$8:P$1500,'prenos-P-R-N'!R$1,FALSE)),IF($A1138&lt;=$A$2,VLOOKUP($A1138,'Prihodi- plan-izvršenje'!$A$4:$H$500,7,FALSE),""))</f>
        <v>0</v>
      </c>
      <c r="S1138" s="88">
        <f>IF(A1138=0,0,IF($A1138&lt;=$A$1,VALUE(+VLOOKUP($A1138,'Rashodi- plan-izvršenje'!$A$8:Q$1500,'prenos-P-R-N'!S$1,FALSE)),IF($A1138&lt;=$A$2,VLOOKUP($A1138,'Prihodi- plan-izvršenje'!$A$4:$H$500,8,FALSE),0)))</f>
        <v>0</v>
      </c>
      <c r="T1138" s="88" t="str">
        <f>IF($A1138&gt;$A$2,VLOOKUP($A1138,'Neizmirene obaveze JLS'!$A$11:R$500,R$1,FALSE),"")</f>
        <v/>
      </c>
      <c r="U1138" s="88">
        <f>IF($A1138&gt;$A$2,VLOOKUP($A1138,'Neizmirene obaveze JLS'!$A$11:S$500,S$1,FALSE),0)</f>
        <v>0</v>
      </c>
      <c r="V1138" s="88">
        <f t="shared" si="101"/>
        <v>0</v>
      </c>
      <c r="W1138" s="74"/>
      <c r="X1138" s="74"/>
      <c r="Y1138" s="74"/>
      <c r="Z1138" s="74"/>
      <c r="AA1138" s="74">
        <v>0</v>
      </c>
      <c r="AB1138" s="74">
        <v>0</v>
      </c>
    </row>
    <row r="1139" spans="1:28">
      <c r="A1139" s="89">
        <f>IF(AND(COUNTIF(A$1:A$3,"&gt;0")=1,MAX(A$8:A1138)&lt;A$1),A1138+1,IF(AND(COUNTIF(A$1:A$3,"&gt;0")=2,MAX(A$8:A1138)&lt;A$2),A1138+1,IF(AND(COUNTIF(A$1:A$3,"&gt;0")=3,MAX(A$8:A1138)&lt;A$3),A1138+1,0)))</f>
        <v>0</v>
      </c>
      <c r="B1139" s="89" t="str">
        <f t="shared" si="102"/>
        <v/>
      </c>
      <c r="C1139" s="89" t="str">
        <f t="shared" si="102"/>
        <v/>
      </c>
      <c r="D1139" s="87" t="str">
        <f>IF($A1139=0,"",IF($A1139&lt;=$A$1,+VLOOKUP($A1139,'Rashodi- plan-izvršenje'!$A$8:B$1500,'prenos-P-R-N'!D$1,FALSE),IF($A1139&gt;$A$2,+VLOOKUP($A1139,'Neizmirene obaveze JLS'!$A$11:B$500,'prenos-P-R-N'!D$1,FALSE),"")))</f>
        <v/>
      </c>
      <c r="E1139" s="87" t="str">
        <f>IF($A1139=0,"",IF($A1139&lt;=$A$1,+VLOOKUP($A1139,'Rashodi- plan-izvršenje'!$A$8:C$1500,'prenos-P-R-N'!E$1,FALSE),IF($A1139&gt;$A$2,+VLOOKUP($A1139,'Neizmirene obaveze JLS'!$A$11:C$500,'prenos-P-R-N'!E$1,FALSE),"")))</f>
        <v/>
      </c>
      <c r="F1139" s="87" t="str">
        <f>IF($A1139=0,"",IF($A1139&lt;=$A$1,+VLOOKUP($A1139,'Rashodi- plan-izvršenje'!$A$8:D$1500,'prenos-P-R-N'!F$1,FALSE),IF($A1139&gt;$A$2,+VLOOKUP($A1139,'Neizmirene obaveze JLS'!$A$11:D$500,'prenos-P-R-N'!F$1,FALSE),"")))</f>
        <v/>
      </c>
      <c r="G1139" s="87" t="str">
        <f>IF($A1139=0,"",IF($A1139&lt;=$A$1,+VLOOKUP($A1139,'Rashodi- plan-izvršenje'!$A$8:E$1500,'prenos-P-R-N'!G$1,FALSE),IF($A1139&gt;$A$2,+VLOOKUP($A1139,'Neizmirene obaveze JLS'!$A$11:E$500,'prenos-P-R-N'!G$1,FALSE),"")))</f>
        <v/>
      </c>
      <c r="H1139" s="87" t="str">
        <f>IF($A1139=0,"",IF($A1139&lt;=$A$1,+VLOOKUP($A1139,'Rashodi- plan-izvršenje'!$A$8:F$1500,'prenos-P-R-N'!H$1,FALSE),IF($A1139&gt;$A$2,+VLOOKUP($A1139,'Neizmirene obaveze JLS'!$A$11:F$500,'prenos-P-R-N'!H$1,FALSE),"")))</f>
        <v/>
      </c>
      <c r="I1139" s="87" t="str">
        <f>IF($A1139=0,"",IF($A1139&lt;=$A$1,+VLOOKUP($A1139,'Rashodi- plan-izvršenje'!$A$8:G$1500,'prenos-P-R-N'!I$1,FALSE),IF($A1139&gt;$A$2,+VLOOKUP($A1139,'Neizmirene obaveze JLS'!$A$11:G$500,'prenos-P-R-N'!I$1,FALSE),"")))</f>
        <v/>
      </c>
      <c r="J1139" s="87" t="str">
        <f>IF($A1139=0,"",IF($A1139&lt;=$A$1,+VLOOKUP($A1139,'Rashodi- plan-izvršenje'!$A$8:H$1500,'prenos-P-R-N'!J$1,FALSE),IF($A1139&gt;$A$2,+VLOOKUP($A1139,'Neizmirene obaveze JLS'!$A$11:H$500,'prenos-P-R-N'!J$1,FALSE),"")))</f>
        <v/>
      </c>
      <c r="K1139" s="87" t="str">
        <f>IF($A1139=0,"",IF($A1139&lt;=$A$1,+VLOOKUP($A1139,'Rashodi- plan-izvršenje'!$A$8:I$1500,'prenos-P-R-N'!K$1,FALSE),IF($A1139&gt;$A$2,+VLOOKUP($A1139,'Neizmirene obaveze JLS'!$A$11:I$500,'prenos-P-R-N'!K$1,FALSE),"")))</f>
        <v/>
      </c>
      <c r="L1139" t="str">
        <f>IF(A1139=0,"",IF(A1139&lt;=A$1,+IF(VLOOKUP(A1139,'Rashodi- plan-izvršenje'!A$8:J$1500,M$1,FALSE)&gt;0,"Програмска активност","Пројекат"),IF(A1139&gt;A$2,+IF(VLOOKUP(A1139,'Neizmirene obaveze JLS'!A$8:J$2008,M$1,FALSE)&gt;0,"Програмска активност","Пројекат"),"")))</f>
        <v/>
      </c>
      <c r="M1139" s="87" t="str">
        <f>IF(A1139=0,"",IF($A1139&lt;=$A$1,+IF(VLOOKUP($A1139,'Rashodi- plan-izvršenje'!$A$8:$M$1500,10,FALSE)&gt;0,VLOOKUP($A1139,'Rashodi- plan-izvršenje'!$A$8:$M$1500,10,FALSE),VLOOKUP($A1139,'Rashodi- plan-izvršenje'!$A$8:$M$1500,12,FALSE)),+IF($A1139&gt;$A$2,IF(VLOOKUP($A1139,'Neizmirene obaveze JLS'!$A$8:$M$1500,10,FALSE)&gt;0,VLOOKUP($A1139,'Neizmirene obaveze JLS'!$A$11:$M$1500,10,FALSE),VLOOKUP($A1139,'Neizmirene obaveze JLS'!$A$11:$M$1500,12,FALSE)),0)))</f>
        <v/>
      </c>
      <c r="N1139" s="87" t="str">
        <f>IF(A1139=0,"",IF($A1139&lt;=$A$1,+IF(VLOOKUP(A1139,'Rashodi- plan-izvršenje'!$A$8:$M$1500,10,FALSE)&gt;0,VLOOKUP(A1139,'Rashodi- plan-izvršenje'!$A$8:$M$1500,11,FALSE),VLOOKUP(A1139,'Rashodi- plan-izvršenje'!$A$8:$M$1500,13,FALSE)),+IF($A1139&gt;$A$2,IF(VLOOKUP($A1139,'Neizmirene obaveze JLS'!$A$8:$M$1500,10,FALSE)&gt;0,VLOOKUP($A1139,'Neizmirene obaveze JLS'!$A$11:$M$1500,11,FALSE),VLOOKUP($A1139,'Neizmirene obaveze JLS'!$A$11:$M$1500,13,FALSE)),0)))</f>
        <v/>
      </c>
      <c r="O1139" s="87" t="str">
        <f>IF(A1139=0,"",IF($A1139&lt;=$A$1,VALUE(+VLOOKUP($A1139,'Rashodi- plan-izvršenje'!$A$8:N$1500,'prenos-P-R-N'!O$1,FALSE)),IF($A1139&lt;=A$2,VALUE(VLOOKUP($A1139,'Prihodi- plan-izvršenje'!$A$8:$H$500,6,FALSE)),VALUE(VLOOKUP($A1139,'Neizmirene obaveze JLS'!$A$8:$N$500,O$1,FALSE)))))</f>
        <v/>
      </c>
      <c r="P1139" s="87" t="str">
        <f>IF(A1139=0,"",IF(A1139=0,0,IF(A1139&gt;A$2,'šifarnik K-izvor'!G$3,+IF(Q1139&lt;700,+'šifarnik K-izvor'!G$2,'šifarnik K-izvor'!G$1))))</f>
        <v/>
      </c>
      <c r="Q1139" s="87">
        <f>IF($A1139&lt;=$A$1,VALUE(+VLOOKUP($A1139,'Rashodi- plan-izvršenje'!$A$8:O$1500,'prenos-P-R-N'!Q$1,FALSE)),IF($A1139&lt;=$A$2,VLOOKUP($A1139,'Prihodi- plan-izvršenje'!$A$4:$H$500,4,FALSE),IF($A1139&lt;=$A$3,VLOOKUP(A1139,'Neizmirene obaveze JLS'!$A$11:O$500,Q$1,FALSE),"")))</f>
        <v>0</v>
      </c>
      <c r="R1139" s="88">
        <f>IF($A1139&lt;=$A$1,VALUE(+VLOOKUP($A1139,'Rashodi- plan-izvršenje'!$A$8:P$1500,'prenos-P-R-N'!R$1,FALSE)),IF($A1139&lt;=$A$2,VLOOKUP($A1139,'Prihodi- plan-izvršenje'!$A$4:$H$500,7,FALSE),""))</f>
        <v>0</v>
      </c>
      <c r="S1139" s="88">
        <f>IF(A1139=0,0,IF($A1139&lt;=$A$1,VALUE(+VLOOKUP($A1139,'Rashodi- plan-izvršenje'!$A$8:Q$1500,'prenos-P-R-N'!S$1,FALSE)),IF($A1139&lt;=$A$2,VLOOKUP($A1139,'Prihodi- plan-izvršenje'!$A$4:$H$500,8,FALSE),0)))</f>
        <v>0</v>
      </c>
      <c r="T1139" s="88" t="str">
        <f>IF($A1139&gt;$A$2,VLOOKUP($A1139,'Neizmirene obaveze JLS'!$A$11:R$500,R$1,FALSE),"")</f>
        <v/>
      </c>
      <c r="U1139" s="88">
        <f>IF($A1139&gt;$A$2,VLOOKUP($A1139,'Neizmirene obaveze JLS'!$A$11:S$500,S$1,FALSE),0)</f>
        <v>0</v>
      </c>
      <c r="V1139" s="88">
        <f t="shared" si="101"/>
        <v>0</v>
      </c>
      <c r="W1139" s="74"/>
      <c r="X1139" s="74"/>
      <c r="Y1139" s="74"/>
      <c r="Z1139" s="74"/>
      <c r="AA1139" s="74">
        <v>0</v>
      </c>
      <c r="AB1139" s="74">
        <v>0</v>
      </c>
    </row>
    <row r="1140" spans="1:28">
      <c r="A1140" s="89">
        <f>IF(AND(COUNTIF(A$1:A$3,"&gt;0")=1,MAX(A$8:A1139)&lt;A$1),A1139+1,IF(AND(COUNTIF(A$1:A$3,"&gt;0")=2,MAX(A$8:A1139)&lt;A$2),A1139+1,IF(AND(COUNTIF(A$1:A$3,"&gt;0")=3,MAX(A$8:A1139)&lt;A$3),A1139+1,0)))</f>
        <v>0</v>
      </c>
      <c r="B1140" s="89" t="str">
        <f t="shared" si="102"/>
        <v/>
      </c>
      <c r="C1140" s="89" t="str">
        <f t="shared" si="102"/>
        <v/>
      </c>
      <c r="D1140" s="87" t="str">
        <f>IF($A1140=0,"",IF($A1140&lt;=$A$1,+VLOOKUP($A1140,'Rashodi- plan-izvršenje'!$A$8:B$1500,'prenos-P-R-N'!D$1,FALSE),IF($A1140&gt;$A$2,+VLOOKUP($A1140,'Neizmirene obaveze JLS'!$A$11:B$500,'prenos-P-R-N'!D$1,FALSE),"")))</f>
        <v/>
      </c>
      <c r="E1140" s="87" t="str">
        <f>IF($A1140=0,"",IF($A1140&lt;=$A$1,+VLOOKUP($A1140,'Rashodi- plan-izvršenje'!$A$8:C$1500,'prenos-P-R-N'!E$1,FALSE),IF($A1140&gt;$A$2,+VLOOKUP($A1140,'Neizmirene obaveze JLS'!$A$11:C$500,'prenos-P-R-N'!E$1,FALSE),"")))</f>
        <v/>
      </c>
      <c r="F1140" s="87" t="str">
        <f>IF($A1140=0,"",IF($A1140&lt;=$A$1,+VLOOKUP($A1140,'Rashodi- plan-izvršenje'!$A$8:D$1500,'prenos-P-R-N'!F$1,FALSE),IF($A1140&gt;$A$2,+VLOOKUP($A1140,'Neizmirene obaveze JLS'!$A$11:D$500,'prenos-P-R-N'!F$1,FALSE),"")))</f>
        <v/>
      </c>
      <c r="G1140" s="87" t="str">
        <f>IF($A1140=0,"",IF($A1140&lt;=$A$1,+VLOOKUP($A1140,'Rashodi- plan-izvršenje'!$A$8:E$1500,'prenos-P-R-N'!G$1,FALSE),IF($A1140&gt;$A$2,+VLOOKUP($A1140,'Neizmirene obaveze JLS'!$A$11:E$500,'prenos-P-R-N'!G$1,FALSE),"")))</f>
        <v/>
      </c>
      <c r="H1140" s="87" t="str">
        <f>IF($A1140=0,"",IF($A1140&lt;=$A$1,+VLOOKUP($A1140,'Rashodi- plan-izvršenje'!$A$8:F$1500,'prenos-P-R-N'!H$1,FALSE),IF($A1140&gt;$A$2,+VLOOKUP($A1140,'Neizmirene obaveze JLS'!$A$11:F$500,'prenos-P-R-N'!H$1,FALSE),"")))</f>
        <v/>
      </c>
      <c r="I1140" s="87" t="str">
        <f>IF($A1140=0,"",IF($A1140&lt;=$A$1,+VLOOKUP($A1140,'Rashodi- plan-izvršenje'!$A$8:G$1500,'prenos-P-R-N'!I$1,FALSE),IF($A1140&gt;$A$2,+VLOOKUP($A1140,'Neizmirene obaveze JLS'!$A$11:G$500,'prenos-P-R-N'!I$1,FALSE),"")))</f>
        <v/>
      </c>
      <c r="J1140" s="87" t="str">
        <f>IF($A1140=0,"",IF($A1140&lt;=$A$1,+VLOOKUP($A1140,'Rashodi- plan-izvršenje'!$A$8:H$1500,'prenos-P-R-N'!J$1,FALSE),IF($A1140&gt;$A$2,+VLOOKUP($A1140,'Neizmirene obaveze JLS'!$A$11:H$500,'prenos-P-R-N'!J$1,FALSE),"")))</f>
        <v/>
      </c>
      <c r="K1140" s="87" t="str">
        <f>IF($A1140=0,"",IF($A1140&lt;=$A$1,+VLOOKUP($A1140,'Rashodi- plan-izvršenje'!$A$8:I$1500,'prenos-P-R-N'!K$1,FALSE),IF($A1140&gt;$A$2,+VLOOKUP($A1140,'Neizmirene obaveze JLS'!$A$11:I$500,'prenos-P-R-N'!K$1,FALSE),"")))</f>
        <v/>
      </c>
      <c r="L1140" t="str">
        <f>IF(A1140=0,"",IF(A1140&lt;=A$1,+IF(VLOOKUP(A1140,'Rashodi- plan-izvršenje'!A$8:J$1500,M$1,FALSE)&gt;0,"Програмска активност","Пројекат"),IF(A1140&gt;A$2,+IF(VLOOKUP(A1140,'Neizmirene obaveze JLS'!A$8:J$2008,M$1,FALSE)&gt;0,"Програмска активност","Пројекат"),"")))</f>
        <v/>
      </c>
      <c r="M1140" s="87" t="str">
        <f>IF(A1140=0,"",IF($A1140&lt;=$A$1,+IF(VLOOKUP($A1140,'Rashodi- plan-izvršenje'!$A$8:$M$1500,10,FALSE)&gt;0,VLOOKUP($A1140,'Rashodi- plan-izvršenje'!$A$8:$M$1500,10,FALSE),VLOOKUP($A1140,'Rashodi- plan-izvršenje'!$A$8:$M$1500,12,FALSE)),+IF($A1140&gt;$A$2,IF(VLOOKUP($A1140,'Neizmirene obaveze JLS'!$A$8:$M$1500,10,FALSE)&gt;0,VLOOKUP($A1140,'Neizmirene obaveze JLS'!$A$11:$M$1500,10,FALSE),VLOOKUP($A1140,'Neizmirene obaveze JLS'!$A$11:$M$1500,12,FALSE)),0)))</f>
        <v/>
      </c>
      <c r="N1140" s="87" t="str">
        <f>IF(A1140=0,"",IF($A1140&lt;=$A$1,+IF(VLOOKUP(A1140,'Rashodi- plan-izvršenje'!$A$8:$M$1500,10,FALSE)&gt;0,VLOOKUP(A1140,'Rashodi- plan-izvršenje'!$A$8:$M$1500,11,FALSE),VLOOKUP(A1140,'Rashodi- plan-izvršenje'!$A$8:$M$1500,13,FALSE)),+IF($A1140&gt;$A$2,IF(VLOOKUP($A1140,'Neizmirene obaveze JLS'!$A$8:$M$1500,10,FALSE)&gt;0,VLOOKUP($A1140,'Neizmirene obaveze JLS'!$A$11:$M$1500,11,FALSE),VLOOKUP($A1140,'Neizmirene obaveze JLS'!$A$11:$M$1500,13,FALSE)),0)))</f>
        <v/>
      </c>
      <c r="O1140" s="87" t="str">
        <f>IF(A1140=0,"",IF($A1140&lt;=$A$1,VALUE(+VLOOKUP($A1140,'Rashodi- plan-izvršenje'!$A$8:N$1500,'prenos-P-R-N'!O$1,FALSE)),IF($A1140&lt;=A$2,VALUE(VLOOKUP($A1140,'Prihodi- plan-izvršenje'!$A$8:$H$500,6,FALSE)),VALUE(VLOOKUP($A1140,'Neizmirene obaveze JLS'!$A$8:$N$500,O$1,FALSE)))))</f>
        <v/>
      </c>
      <c r="P1140" s="87" t="str">
        <f>IF(A1140=0,"",IF(A1140=0,0,IF(A1140&gt;A$2,'šifarnik K-izvor'!G$3,+IF(Q1140&lt;700,+'šifarnik K-izvor'!G$2,'šifarnik K-izvor'!G$1))))</f>
        <v/>
      </c>
      <c r="Q1140" s="87">
        <f>IF($A1140&lt;=$A$1,VALUE(+VLOOKUP($A1140,'Rashodi- plan-izvršenje'!$A$8:O$1500,'prenos-P-R-N'!Q$1,FALSE)),IF($A1140&lt;=$A$2,VLOOKUP($A1140,'Prihodi- plan-izvršenje'!$A$4:$H$500,4,FALSE),IF($A1140&lt;=$A$3,VLOOKUP(A1140,'Neizmirene obaveze JLS'!$A$11:O$500,Q$1,FALSE),"")))</f>
        <v>0</v>
      </c>
      <c r="R1140" s="88">
        <f>IF($A1140&lt;=$A$1,VALUE(+VLOOKUP($A1140,'Rashodi- plan-izvršenje'!$A$8:P$1500,'prenos-P-R-N'!R$1,FALSE)),IF($A1140&lt;=$A$2,VLOOKUP($A1140,'Prihodi- plan-izvršenje'!$A$4:$H$500,7,FALSE),""))</f>
        <v>0</v>
      </c>
      <c r="S1140" s="88">
        <f>IF(A1140=0,0,IF($A1140&lt;=$A$1,VALUE(+VLOOKUP($A1140,'Rashodi- plan-izvršenje'!$A$8:Q$1500,'prenos-P-R-N'!S$1,FALSE)),IF($A1140&lt;=$A$2,VLOOKUP($A1140,'Prihodi- plan-izvršenje'!$A$4:$H$500,8,FALSE),0)))</f>
        <v>0</v>
      </c>
      <c r="T1140" s="88" t="str">
        <f>IF($A1140&gt;$A$2,VLOOKUP($A1140,'Neizmirene obaveze JLS'!$A$11:R$500,R$1,FALSE),"")</f>
        <v/>
      </c>
      <c r="U1140" s="88">
        <f>IF($A1140&gt;$A$2,VLOOKUP($A1140,'Neizmirene obaveze JLS'!$A$11:S$500,S$1,FALSE),0)</f>
        <v>0</v>
      </c>
      <c r="V1140" s="88">
        <f t="shared" si="101"/>
        <v>0</v>
      </c>
      <c r="W1140" s="74"/>
      <c r="X1140" s="74"/>
      <c r="Y1140" s="74"/>
      <c r="Z1140" s="74"/>
      <c r="AA1140" s="74">
        <v>0</v>
      </c>
      <c r="AB1140" s="74">
        <v>0</v>
      </c>
    </row>
    <row r="1141" spans="1:28">
      <c r="A1141" s="89">
        <f>IF(AND(COUNTIF(A$1:A$3,"&gt;0")=1,MAX(A$8:A1140)&lt;A$1),A1140+1,IF(AND(COUNTIF(A$1:A$3,"&gt;0")=2,MAX(A$8:A1140)&lt;A$2),A1140+1,IF(AND(COUNTIF(A$1:A$3,"&gt;0")=3,MAX(A$8:A1140)&lt;A$3),A1140+1,0)))</f>
        <v>0</v>
      </c>
      <c r="B1141" s="89" t="str">
        <f t="shared" si="102"/>
        <v/>
      </c>
      <c r="C1141" s="89" t="str">
        <f t="shared" si="102"/>
        <v/>
      </c>
      <c r="D1141" s="87" t="str">
        <f>IF($A1141=0,"",IF($A1141&lt;=$A$1,+VLOOKUP($A1141,'Rashodi- plan-izvršenje'!$A$8:B$1500,'prenos-P-R-N'!D$1,FALSE),IF($A1141&gt;$A$2,+VLOOKUP($A1141,'Neizmirene obaveze JLS'!$A$11:B$500,'prenos-P-R-N'!D$1,FALSE),"")))</f>
        <v/>
      </c>
      <c r="E1141" s="87" t="str">
        <f>IF($A1141=0,"",IF($A1141&lt;=$A$1,+VLOOKUP($A1141,'Rashodi- plan-izvršenje'!$A$8:C$1500,'prenos-P-R-N'!E$1,FALSE),IF($A1141&gt;$A$2,+VLOOKUP($A1141,'Neizmirene obaveze JLS'!$A$11:C$500,'prenos-P-R-N'!E$1,FALSE),"")))</f>
        <v/>
      </c>
      <c r="F1141" s="87" t="str">
        <f>IF($A1141=0,"",IF($A1141&lt;=$A$1,+VLOOKUP($A1141,'Rashodi- plan-izvršenje'!$A$8:D$1500,'prenos-P-R-N'!F$1,FALSE),IF($A1141&gt;$A$2,+VLOOKUP($A1141,'Neizmirene obaveze JLS'!$A$11:D$500,'prenos-P-R-N'!F$1,FALSE),"")))</f>
        <v/>
      </c>
      <c r="G1141" s="87" t="str">
        <f>IF($A1141=0,"",IF($A1141&lt;=$A$1,+VLOOKUP($A1141,'Rashodi- plan-izvršenje'!$A$8:E$1500,'prenos-P-R-N'!G$1,FALSE),IF($A1141&gt;$A$2,+VLOOKUP($A1141,'Neizmirene obaveze JLS'!$A$11:E$500,'prenos-P-R-N'!G$1,FALSE),"")))</f>
        <v/>
      </c>
      <c r="H1141" s="87" t="str">
        <f>IF($A1141=0,"",IF($A1141&lt;=$A$1,+VLOOKUP($A1141,'Rashodi- plan-izvršenje'!$A$8:F$1500,'prenos-P-R-N'!H$1,FALSE),IF($A1141&gt;$A$2,+VLOOKUP($A1141,'Neizmirene obaveze JLS'!$A$11:F$500,'prenos-P-R-N'!H$1,FALSE),"")))</f>
        <v/>
      </c>
      <c r="I1141" s="87" t="str">
        <f>IF($A1141=0,"",IF($A1141&lt;=$A$1,+VLOOKUP($A1141,'Rashodi- plan-izvršenje'!$A$8:G$1500,'prenos-P-R-N'!I$1,FALSE),IF($A1141&gt;$A$2,+VLOOKUP($A1141,'Neizmirene obaveze JLS'!$A$11:G$500,'prenos-P-R-N'!I$1,FALSE),"")))</f>
        <v/>
      </c>
      <c r="J1141" s="87" t="str">
        <f>IF($A1141=0,"",IF($A1141&lt;=$A$1,+VLOOKUP($A1141,'Rashodi- plan-izvršenje'!$A$8:H$1500,'prenos-P-R-N'!J$1,FALSE),IF($A1141&gt;$A$2,+VLOOKUP($A1141,'Neizmirene obaveze JLS'!$A$11:H$500,'prenos-P-R-N'!J$1,FALSE),"")))</f>
        <v/>
      </c>
      <c r="K1141" s="87" t="str">
        <f>IF($A1141=0,"",IF($A1141&lt;=$A$1,+VLOOKUP($A1141,'Rashodi- plan-izvršenje'!$A$8:I$1500,'prenos-P-R-N'!K$1,FALSE),IF($A1141&gt;$A$2,+VLOOKUP($A1141,'Neizmirene obaveze JLS'!$A$11:I$500,'prenos-P-R-N'!K$1,FALSE),"")))</f>
        <v/>
      </c>
      <c r="L1141" t="str">
        <f>IF(A1141=0,"",IF(A1141&lt;=A$1,+IF(VLOOKUP(A1141,'Rashodi- plan-izvršenje'!A$8:J$1500,M$1,FALSE)&gt;0,"Програмска активност","Пројекат"),IF(A1141&gt;A$2,+IF(VLOOKUP(A1141,'Neizmirene obaveze JLS'!A$8:J$2008,M$1,FALSE)&gt;0,"Програмска активност","Пројекат"),"")))</f>
        <v/>
      </c>
      <c r="M1141" s="87" t="str">
        <f>IF(A1141=0,"",IF($A1141&lt;=$A$1,+IF(VLOOKUP($A1141,'Rashodi- plan-izvršenje'!$A$8:$M$1500,10,FALSE)&gt;0,VLOOKUP($A1141,'Rashodi- plan-izvršenje'!$A$8:$M$1500,10,FALSE),VLOOKUP($A1141,'Rashodi- plan-izvršenje'!$A$8:$M$1500,12,FALSE)),+IF($A1141&gt;$A$2,IF(VLOOKUP($A1141,'Neizmirene obaveze JLS'!$A$8:$M$1500,10,FALSE)&gt;0,VLOOKUP($A1141,'Neizmirene obaveze JLS'!$A$11:$M$1500,10,FALSE),VLOOKUP($A1141,'Neizmirene obaveze JLS'!$A$11:$M$1500,12,FALSE)),0)))</f>
        <v/>
      </c>
      <c r="N1141" s="87" t="str">
        <f>IF(A1141=0,"",IF($A1141&lt;=$A$1,+IF(VLOOKUP(A1141,'Rashodi- plan-izvršenje'!$A$8:$M$1500,10,FALSE)&gt;0,VLOOKUP(A1141,'Rashodi- plan-izvršenje'!$A$8:$M$1500,11,FALSE),VLOOKUP(A1141,'Rashodi- plan-izvršenje'!$A$8:$M$1500,13,FALSE)),+IF($A1141&gt;$A$2,IF(VLOOKUP($A1141,'Neizmirene obaveze JLS'!$A$8:$M$1500,10,FALSE)&gt;0,VLOOKUP($A1141,'Neizmirene obaveze JLS'!$A$11:$M$1500,11,FALSE),VLOOKUP($A1141,'Neizmirene obaveze JLS'!$A$11:$M$1500,13,FALSE)),0)))</f>
        <v/>
      </c>
      <c r="O1141" s="87" t="str">
        <f>IF(A1141=0,"",IF($A1141&lt;=$A$1,VALUE(+VLOOKUP($A1141,'Rashodi- plan-izvršenje'!$A$8:N$1500,'prenos-P-R-N'!O$1,FALSE)),IF($A1141&lt;=A$2,VALUE(VLOOKUP($A1141,'Prihodi- plan-izvršenje'!$A$8:$H$500,6,FALSE)),VALUE(VLOOKUP($A1141,'Neizmirene obaveze JLS'!$A$8:$N$500,O$1,FALSE)))))</f>
        <v/>
      </c>
      <c r="P1141" s="87" t="str">
        <f>IF(A1141=0,"",IF(A1141=0,0,IF(A1141&gt;A$2,'šifarnik K-izvor'!G$3,+IF(Q1141&lt;700,+'šifarnik K-izvor'!G$2,'šifarnik K-izvor'!G$1))))</f>
        <v/>
      </c>
      <c r="Q1141" s="87">
        <f>IF($A1141&lt;=$A$1,VALUE(+VLOOKUP($A1141,'Rashodi- plan-izvršenje'!$A$8:O$1500,'prenos-P-R-N'!Q$1,FALSE)),IF($A1141&lt;=$A$2,VLOOKUP($A1141,'Prihodi- plan-izvršenje'!$A$4:$H$500,4,FALSE),IF($A1141&lt;=$A$3,VLOOKUP(A1141,'Neizmirene obaveze JLS'!$A$11:O$500,Q$1,FALSE),"")))</f>
        <v>0</v>
      </c>
      <c r="R1141" s="88">
        <f>IF($A1141&lt;=$A$1,VALUE(+VLOOKUP($A1141,'Rashodi- plan-izvršenje'!$A$8:P$1500,'prenos-P-R-N'!R$1,FALSE)),IF($A1141&lt;=$A$2,VLOOKUP($A1141,'Prihodi- plan-izvršenje'!$A$4:$H$500,7,FALSE),""))</f>
        <v>0</v>
      </c>
      <c r="S1141" s="88">
        <f>IF(A1141=0,0,IF($A1141&lt;=$A$1,VALUE(+VLOOKUP($A1141,'Rashodi- plan-izvršenje'!$A$8:Q$1500,'prenos-P-R-N'!S$1,FALSE)),IF($A1141&lt;=$A$2,VLOOKUP($A1141,'Prihodi- plan-izvršenje'!$A$4:$H$500,8,FALSE),0)))</f>
        <v>0</v>
      </c>
      <c r="T1141" s="88" t="str">
        <f>IF($A1141&gt;$A$2,VLOOKUP($A1141,'Neizmirene obaveze JLS'!$A$11:R$500,R$1,FALSE),"")</f>
        <v/>
      </c>
      <c r="U1141" s="88">
        <f>IF($A1141&gt;$A$2,VLOOKUP($A1141,'Neizmirene obaveze JLS'!$A$11:S$500,S$1,FALSE),0)</f>
        <v>0</v>
      </c>
      <c r="V1141" s="88">
        <f t="shared" si="101"/>
        <v>0</v>
      </c>
      <c r="W1141" s="74"/>
      <c r="X1141" s="74"/>
      <c r="Y1141" s="74"/>
      <c r="Z1141" s="74"/>
      <c r="AA1141" s="74">
        <v>0</v>
      </c>
      <c r="AB1141" s="74">
        <v>0</v>
      </c>
    </row>
    <row r="1142" spans="1:28">
      <c r="A1142" s="89">
        <f>IF(AND(COUNTIF(A$1:A$3,"&gt;0")=1,MAX(A$8:A1141)&lt;A$1),A1141+1,IF(AND(COUNTIF(A$1:A$3,"&gt;0")=2,MAX(A$8:A1141)&lt;A$2),A1141+1,IF(AND(COUNTIF(A$1:A$3,"&gt;0")=3,MAX(A$8:A1141)&lt;A$3),A1141+1,0)))</f>
        <v>0</v>
      </c>
      <c r="B1142" s="89" t="str">
        <f t="shared" si="102"/>
        <v/>
      </c>
      <c r="C1142" s="89" t="str">
        <f t="shared" si="102"/>
        <v/>
      </c>
      <c r="D1142" s="87" t="str">
        <f>IF($A1142=0,"",IF($A1142&lt;=$A$1,+VLOOKUP($A1142,'Rashodi- plan-izvršenje'!$A$8:B$1500,'prenos-P-R-N'!D$1,FALSE),IF($A1142&gt;$A$2,+VLOOKUP($A1142,'Neizmirene obaveze JLS'!$A$11:B$500,'prenos-P-R-N'!D$1,FALSE),"")))</f>
        <v/>
      </c>
      <c r="E1142" s="87" t="str">
        <f>IF($A1142=0,"",IF($A1142&lt;=$A$1,+VLOOKUP($A1142,'Rashodi- plan-izvršenje'!$A$8:C$1500,'prenos-P-R-N'!E$1,FALSE),IF($A1142&gt;$A$2,+VLOOKUP($A1142,'Neizmirene obaveze JLS'!$A$11:C$500,'prenos-P-R-N'!E$1,FALSE),"")))</f>
        <v/>
      </c>
      <c r="F1142" s="87" t="str">
        <f>IF($A1142=0,"",IF($A1142&lt;=$A$1,+VLOOKUP($A1142,'Rashodi- plan-izvršenje'!$A$8:D$1500,'prenos-P-R-N'!F$1,FALSE),IF($A1142&gt;$A$2,+VLOOKUP($A1142,'Neizmirene obaveze JLS'!$A$11:D$500,'prenos-P-R-N'!F$1,FALSE),"")))</f>
        <v/>
      </c>
      <c r="G1142" s="87" t="str">
        <f>IF($A1142=0,"",IF($A1142&lt;=$A$1,+VLOOKUP($A1142,'Rashodi- plan-izvršenje'!$A$8:E$1500,'prenos-P-R-N'!G$1,FALSE),IF($A1142&gt;$A$2,+VLOOKUP($A1142,'Neizmirene obaveze JLS'!$A$11:E$500,'prenos-P-R-N'!G$1,FALSE),"")))</f>
        <v/>
      </c>
      <c r="H1142" s="87" t="str">
        <f>IF($A1142=0,"",IF($A1142&lt;=$A$1,+VLOOKUP($A1142,'Rashodi- plan-izvršenje'!$A$8:F$1500,'prenos-P-R-N'!H$1,FALSE),IF($A1142&gt;$A$2,+VLOOKUP($A1142,'Neizmirene obaveze JLS'!$A$11:F$500,'prenos-P-R-N'!H$1,FALSE),"")))</f>
        <v/>
      </c>
      <c r="I1142" s="87" t="str">
        <f>IF($A1142=0,"",IF($A1142&lt;=$A$1,+VLOOKUP($A1142,'Rashodi- plan-izvršenje'!$A$8:G$1500,'prenos-P-R-N'!I$1,FALSE),IF($A1142&gt;$A$2,+VLOOKUP($A1142,'Neizmirene obaveze JLS'!$A$11:G$500,'prenos-P-R-N'!I$1,FALSE),"")))</f>
        <v/>
      </c>
      <c r="J1142" s="87" t="str">
        <f>IF($A1142=0,"",IF($A1142&lt;=$A$1,+VLOOKUP($A1142,'Rashodi- plan-izvršenje'!$A$8:H$1500,'prenos-P-R-N'!J$1,FALSE),IF($A1142&gt;$A$2,+VLOOKUP($A1142,'Neizmirene obaveze JLS'!$A$11:H$500,'prenos-P-R-N'!J$1,FALSE),"")))</f>
        <v/>
      </c>
      <c r="K1142" s="87" t="str">
        <f>IF($A1142=0,"",IF($A1142&lt;=$A$1,+VLOOKUP($A1142,'Rashodi- plan-izvršenje'!$A$8:I$1500,'prenos-P-R-N'!K$1,FALSE),IF($A1142&gt;$A$2,+VLOOKUP($A1142,'Neizmirene obaveze JLS'!$A$11:I$500,'prenos-P-R-N'!K$1,FALSE),"")))</f>
        <v/>
      </c>
      <c r="L1142" t="str">
        <f>IF(A1142=0,"",IF(A1142&lt;=A$1,+IF(VLOOKUP(A1142,'Rashodi- plan-izvršenje'!A$8:J$1500,M$1,FALSE)&gt;0,"Програмска активност","Пројекат"),IF(A1142&gt;A$2,+IF(VLOOKUP(A1142,'Neizmirene obaveze JLS'!A$8:J$2008,M$1,FALSE)&gt;0,"Програмска активност","Пројекат"),"")))</f>
        <v/>
      </c>
      <c r="M1142" s="87" t="str">
        <f>IF(A1142=0,"",IF($A1142&lt;=$A$1,+IF(VLOOKUP($A1142,'Rashodi- plan-izvršenje'!$A$8:$M$1500,10,FALSE)&gt;0,VLOOKUP($A1142,'Rashodi- plan-izvršenje'!$A$8:$M$1500,10,FALSE),VLOOKUP($A1142,'Rashodi- plan-izvršenje'!$A$8:$M$1500,12,FALSE)),+IF($A1142&gt;$A$2,IF(VLOOKUP($A1142,'Neizmirene obaveze JLS'!$A$8:$M$1500,10,FALSE)&gt;0,VLOOKUP($A1142,'Neizmirene obaveze JLS'!$A$11:$M$1500,10,FALSE),VLOOKUP($A1142,'Neizmirene obaveze JLS'!$A$11:$M$1500,12,FALSE)),0)))</f>
        <v/>
      </c>
      <c r="N1142" s="87" t="str">
        <f>IF(A1142=0,"",IF($A1142&lt;=$A$1,+IF(VLOOKUP(A1142,'Rashodi- plan-izvršenje'!$A$8:$M$1500,10,FALSE)&gt;0,VLOOKUP(A1142,'Rashodi- plan-izvršenje'!$A$8:$M$1500,11,FALSE),VLOOKUP(A1142,'Rashodi- plan-izvršenje'!$A$8:$M$1500,13,FALSE)),+IF($A1142&gt;$A$2,IF(VLOOKUP($A1142,'Neizmirene obaveze JLS'!$A$8:$M$1500,10,FALSE)&gt;0,VLOOKUP($A1142,'Neizmirene obaveze JLS'!$A$11:$M$1500,11,FALSE),VLOOKUP($A1142,'Neizmirene obaveze JLS'!$A$11:$M$1500,13,FALSE)),0)))</f>
        <v/>
      </c>
      <c r="O1142" s="87" t="str">
        <f>IF(A1142=0,"",IF($A1142&lt;=$A$1,VALUE(+VLOOKUP($A1142,'Rashodi- plan-izvršenje'!$A$8:N$1500,'prenos-P-R-N'!O$1,FALSE)),IF($A1142&lt;=A$2,VALUE(VLOOKUP($A1142,'Prihodi- plan-izvršenje'!$A$8:$H$500,6,FALSE)),VALUE(VLOOKUP($A1142,'Neizmirene obaveze JLS'!$A$8:$N$500,O$1,FALSE)))))</f>
        <v/>
      </c>
      <c r="P1142" s="87" t="str">
        <f>IF(A1142=0,"",IF(A1142=0,0,IF(A1142&gt;A$2,'šifarnik K-izvor'!G$3,+IF(Q1142&lt;700,+'šifarnik K-izvor'!G$2,'šifarnik K-izvor'!G$1))))</f>
        <v/>
      </c>
      <c r="Q1142" s="87">
        <f>IF($A1142&lt;=$A$1,VALUE(+VLOOKUP($A1142,'Rashodi- plan-izvršenje'!$A$8:O$1500,'prenos-P-R-N'!Q$1,FALSE)),IF($A1142&lt;=$A$2,VLOOKUP($A1142,'Prihodi- plan-izvršenje'!$A$4:$H$500,4,FALSE),IF($A1142&lt;=$A$3,VLOOKUP(A1142,'Neizmirene obaveze JLS'!$A$11:O$500,Q$1,FALSE),"")))</f>
        <v>0</v>
      </c>
      <c r="R1142" s="88">
        <f>IF($A1142&lt;=$A$1,VALUE(+VLOOKUP($A1142,'Rashodi- plan-izvršenje'!$A$8:P$1500,'prenos-P-R-N'!R$1,FALSE)),IF($A1142&lt;=$A$2,VLOOKUP($A1142,'Prihodi- plan-izvršenje'!$A$4:$H$500,7,FALSE),""))</f>
        <v>0</v>
      </c>
      <c r="S1142" s="88">
        <f>IF(A1142=0,0,IF($A1142&lt;=$A$1,VALUE(+VLOOKUP($A1142,'Rashodi- plan-izvršenje'!$A$8:Q$1500,'prenos-P-R-N'!S$1,FALSE)),IF($A1142&lt;=$A$2,VLOOKUP($A1142,'Prihodi- plan-izvršenje'!$A$4:$H$500,8,FALSE),0)))</f>
        <v>0</v>
      </c>
      <c r="T1142" s="88" t="str">
        <f>IF($A1142&gt;$A$2,VLOOKUP($A1142,'Neizmirene obaveze JLS'!$A$11:R$500,R$1,FALSE),"")</f>
        <v/>
      </c>
      <c r="U1142" s="88">
        <f>IF($A1142&gt;$A$2,VLOOKUP($A1142,'Neizmirene obaveze JLS'!$A$11:S$500,S$1,FALSE),0)</f>
        <v>0</v>
      </c>
      <c r="V1142" s="88">
        <f t="shared" si="101"/>
        <v>0</v>
      </c>
      <c r="W1142" s="74"/>
      <c r="X1142" s="74"/>
      <c r="Y1142" s="74"/>
      <c r="Z1142" s="74"/>
      <c r="AA1142" s="74">
        <v>0</v>
      </c>
      <c r="AB1142" s="74">
        <v>0</v>
      </c>
    </row>
    <row r="1143" spans="1:28">
      <c r="A1143" s="89">
        <f>IF(AND(COUNTIF(A$1:A$3,"&gt;0")=1,MAX(A$8:A1142)&lt;A$1),A1142+1,IF(AND(COUNTIF(A$1:A$3,"&gt;0")=2,MAX(A$8:A1142)&lt;A$2),A1142+1,IF(AND(COUNTIF(A$1:A$3,"&gt;0")=3,MAX(A$8:A1142)&lt;A$3),A1142+1,0)))</f>
        <v>0</v>
      </c>
      <c r="B1143" s="89" t="str">
        <f t="shared" si="102"/>
        <v/>
      </c>
      <c r="C1143" s="89" t="str">
        <f t="shared" si="102"/>
        <v/>
      </c>
      <c r="D1143" s="87" t="str">
        <f>IF($A1143=0,"",IF($A1143&lt;=$A$1,+VLOOKUP($A1143,'Rashodi- plan-izvršenje'!$A$8:B$1500,'prenos-P-R-N'!D$1,FALSE),IF($A1143&gt;$A$2,+VLOOKUP($A1143,'Neizmirene obaveze JLS'!$A$11:B$500,'prenos-P-R-N'!D$1,FALSE),"")))</f>
        <v/>
      </c>
      <c r="E1143" s="87" t="str">
        <f>IF($A1143=0,"",IF($A1143&lt;=$A$1,+VLOOKUP($A1143,'Rashodi- plan-izvršenje'!$A$8:C$1500,'prenos-P-R-N'!E$1,FALSE),IF($A1143&gt;$A$2,+VLOOKUP($A1143,'Neizmirene obaveze JLS'!$A$11:C$500,'prenos-P-R-N'!E$1,FALSE),"")))</f>
        <v/>
      </c>
      <c r="F1143" s="87" t="str">
        <f>IF($A1143=0,"",IF($A1143&lt;=$A$1,+VLOOKUP($A1143,'Rashodi- plan-izvršenje'!$A$8:D$1500,'prenos-P-R-N'!F$1,FALSE),IF($A1143&gt;$A$2,+VLOOKUP($A1143,'Neizmirene obaveze JLS'!$A$11:D$500,'prenos-P-R-N'!F$1,FALSE),"")))</f>
        <v/>
      </c>
      <c r="G1143" s="87" t="str">
        <f>IF($A1143=0,"",IF($A1143&lt;=$A$1,+VLOOKUP($A1143,'Rashodi- plan-izvršenje'!$A$8:E$1500,'prenos-P-R-N'!G$1,FALSE),IF($A1143&gt;$A$2,+VLOOKUP($A1143,'Neizmirene obaveze JLS'!$A$11:E$500,'prenos-P-R-N'!G$1,FALSE),"")))</f>
        <v/>
      </c>
      <c r="H1143" s="87" t="str">
        <f>IF($A1143=0,"",IF($A1143&lt;=$A$1,+VLOOKUP($A1143,'Rashodi- plan-izvršenje'!$A$8:F$1500,'prenos-P-R-N'!H$1,FALSE),IF($A1143&gt;$A$2,+VLOOKUP($A1143,'Neizmirene obaveze JLS'!$A$11:F$500,'prenos-P-R-N'!H$1,FALSE),"")))</f>
        <v/>
      </c>
      <c r="I1143" s="87" t="str">
        <f>IF($A1143=0,"",IF($A1143&lt;=$A$1,+VLOOKUP($A1143,'Rashodi- plan-izvršenje'!$A$8:G$1500,'prenos-P-R-N'!I$1,FALSE),IF($A1143&gt;$A$2,+VLOOKUP($A1143,'Neizmirene obaveze JLS'!$A$11:G$500,'prenos-P-R-N'!I$1,FALSE),"")))</f>
        <v/>
      </c>
      <c r="J1143" s="87" t="str">
        <f>IF($A1143=0,"",IF($A1143&lt;=$A$1,+VLOOKUP($A1143,'Rashodi- plan-izvršenje'!$A$8:H$1500,'prenos-P-R-N'!J$1,FALSE),IF($A1143&gt;$A$2,+VLOOKUP($A1143,'Neizmirene obaveze JLS'!$A$11:H$500,'prenos-P-R-N'!J$1,FALSE),"")))</f>
        <v/>
      </c>
      <c r="K1143" s="87" t="str">
        <f>IF($A1143=0,"",IF($A1143&lt;=$A$1,+VLOOKUP($A1143,'Rashodi- plan-izvršenje'!$A$8:I$1500,'prenos-P-R-N'!K$1,FALSE),IF($A1143&gt;$A$2,+VLOOKUP($A1143,'Neizmirene obaveze JLS'!$A$11:I$500,'prenos-P-R-N'!K$1,FALSE),"")))</f>
        <v/>
      </c>
      <c r="L1143" t="str">
        <f>IF(A1143=0,"",IF(A1143&lt;=A$1,+IF(VLOOKUP(A1143,'Rashodi- plan-izvršenje'!A$8:J$1500,M$1,FALSE)&gt;0,"Програмска активност","Пројекат"),IF(A1143&gt;A$2,+IF(VLOOKUP(A1143,'Neizmirene obaveze JLS'!A$8:J$2008,M$1,FALSE)&gt;0,"Програмска активност","Пројекат"),"")))</f>
        <v/>
      </c>
      <c r="M1143" s="87" t="str">
        <f>IF(A1143=0,"",IF($A1143&lt;=$A$1,+IF(VLOOKUP($A1143,'Rashodi- plan-izvršenje'!$A$8:$M$1500,10,FALSE)&gt;0,VLOOKUP($A1143,'Rashodi- plan-izvršenje'!$A$8:$M$1500,10,FALSE),VLOOKUP($A1143,'Rashodi- plan-izvršenje'!$A$8:$M$1500,12,FALSE)),+IF($A1143&gt;$A$2,IF(VLOOKUP($A1143,'Neizmirene obaveze JLS'!$A$8:$M$1500,10,FALSE)&gt;0,VLOOKUP($A1143,'Neizmirene obaveze JLS'!$A$11:$M$1500,10,FALSE),VLOOKUP($A1143,'Neizmirene obaveze JLS'!$A$11:$M$1500,12,FALSE)),0)))</f>
        <v/>
      </c>
      <c r="N1143" s="87" t="str">
        <f>IF(A1143=0,"",IF($A1143&lt;=$A$1,+IF(VLOOKUP(A1143,'Rashodi- plan-izvršenje'!$A$8:$M$1500,10,FALSE)&gt;0,VLOOKUP(A1143,'Rashodi- plan-izvršenje'!$A$8:$M$1500,11,FALSE),VLOOKUP(A1143,'Rashodi- plan-izvršenje'!$A$8:$M$1500,13,FALSE)),+IF($A1143&gt;$A$2,IF(VLOOKUP($A1143,'Neizmirene obaveze JLS'!$A$8:$M$1500,10,FALSE)&gt;0,VLOOKUP($A1143,'Neizmirene obaveze JLS'!$A$11:$M$1500,11,FALSE),VLOOKUP($A1143,'Neizmirene obaveze JLS'!$A$11:$M$1500,13,FALSE)),0)))</f>
        <v/>
      </c>
      <c r="O1143" s="87" t="str">
        <f>IF(A1143=0,"",IF($A1143&lt;=$A$1,VALUE(+VLOOKUP($A1143,'Rashodi- plan-izvršenje'!$A$8:N$1500,'prenos-P-R-N'!O$1,FALSE)),IF($A1143&lt;=A$2,VALUE(VLOOKUP($A1143,'Prihodi- plan-izvršenje'!$A$8:$H$500,6,FALSE)),VALUE(VLOOKUP($A1143,'Neizmirene obaveze JLS'!$A$8:$N$500,O$1,FALSE)))))</f>
        <v/>
      </c>
      <c r="P1143" s="87" t="str">
        <f>IF(A1143=0,"",IF(A1143=0,0,IF(A1143&gt;A$2,'šifarnik K-izvor'!G$3,+IF(Q1143&lt;700,+'šifarnik K-izvor'!G$2,'šifarnik K-izvor'!G$1))))</f>
        <v/>
      </c>
      <c r="Q1143" s="87">
        <f>IF($A1143&lt;=$A$1,VALUE(+VLOOKUP($A1143,'Rashodi- plan-izvršenje'!$A$8:O$1500,'prenos-P-R-N'!Q$1,FALSE)),IF($A1143&lt;=$A$2,VLOOKUP($A1143,'Prihodi- plan-izvršenje'!$A$4:$H$500,4,FALSE),IF($A1143&lt;=$A$3,VLOOKUP(A1143,'Neizmirene obaveze JLS'!$A$11:O$500,Q$1,FALSE),"")))</f>
        <v>0</v>
      </c>
      <c r="R1143" s="88">
        <f>IF($A1143&lt;=$A$1,VALUE(+VLOOKUP($A1143,'Rashodi- plan-izvršenje'!$A$8:P$1500,'prenos-P-R-N'!R$1,FALSE)),IF($A1143&lt;=$A$2,VLOOKUP($A1143,'Prihodi- plan-izvršenje'!$A$4:$H$500,7,FALSE),""))</f>
        <v>0</v>
      </c>
      <c r="S1143" s="88">
        <f>IF(A1143=0,0,IF($A1143&lt;=$A$1,VALUE(+VLOOKUP($A1143,'Rashodi- plan-izvršenje'!$A$8:Q$1500,'prenos-P-R-N'!S$1,FALSE)),IF($A1143&lt;=$A$2,VLOOKUP($A1143,'Prihodi- plan-izvršenje'!$A$4:$H$500,8,FALSE),0)))</f>
        <v>0</v>
      </c>
      <c r="T1143" s="88" t="str">
        <f>IF($A1143&gt;$A$2,VLOOKUP($A1143,'Neizmirene obaveze JLS'!$A$11:R$500,R$1,FALSE),"")</f>
        <v/>
      </c>
      <c r="U1143" s="88">
        <f>IF($A1143&gt;$A$2,VLOOKUP($A1143,'Neizmirene obaveze JLS'!$A$11:S$500,S$1,FALSE),0)</f>
        <v>0</v>
      </c>
      <c r="V1143" s="88">
        <f t="shared" si="101"/>
        <v>0</v>
      </c>
      <c r="W1143" s="74"/>
      <c r="X1143" s="74"/>
      <c r="Y1143" s="74"/>
      <c r="Z1143" s="74"/>
      <c r="AA1143" s="74">
        <v>0</v>
      </c>
      <c r="AB1143" s="74">
        <v>0</v>
      </c>
    </row>
    <row r="1144" spans="1:28">
      <c r="A1144" s="89">
        <f>IF(AND(COUNTIF(A$1:A$3,"&gt;0")=1,MAX(A$8:A1143)&lt;A$1),A1143+1,IF(AND(COUNTIF(A$1:A$3,"&gt;0")=2,MAX(A$8:A1143)&lt;A$2),A1143+1,IF(AND(COUNTIF(A$1:A$3,"&gt;0")=3,MAX(A$8:A1143)&lt;A$3),A1143+1,0)))</f>
        <v>0</v>
      </c>
      <c r="B1144" s="89" t="str">
        <f t="shared" ref="B1144:C1144" si="103">+IF($A1144&gt;0,B1143,"")</f>
        <v/>
      </c>
      <c r="C1144" s="89" t="str">
        <f t="shared" si="103"/>
        <v/>
      </c>
      <c r="D1144" s="87" t="str">
        <f>IF($A1144=0,"",IF($A1144&lt;=$A$1,+VLOOKUP($A1144,'Rashodi- plan-izvršenje'!$A$8:B$1500,'prenos-P-R-N'!D$1,FALSE),IF($A1144&gt;$A$2,+VLOOKUP($A1144,'Neizmirene obaveze JLS'!$A$11:B$500,'prenos-P-R-N'!D$1,FALSE),"")))</f>
        <v/>
      </c>
      <c r="E1144" s="87" t="str">
        <f>IF($A1144=0,"",IF($A1144&lt;=$A$1,+VLOOKUP($A1144,'Rashodi- plan-izvršenje'!$A$8:C$1500,'prenos-P-R-N'!E$1,FALSE),IF($A1144&gt;$A$2,+VLOOKUP($A1144,'Neizmirene obaveze JLS'!$A$11:C$500,'prenos-P-R-N'!E$1,FALSE),"")))</f>
        <v/>
      </c>
      <c r="F1144" s="87" t="str">
        <f>IF($A1144=0,"",IF($A1144&lt;=$A$1,+VLOOKUP($A1144,'Rashodi- plan-izvršenje'!$A$8:D$1500,'prenos-P-R-N'!F$1,FALSE),IF($A1144&gt;$A$2,+VLOOKUP($A1144,'Neizmirene obaveze JLS'!$A$11:D$500,'prenos-P-R-N'!F$1,FALSE),"")))</f>
        <v/>
      </c>
      <c r="G1144" s="87" t="str">
        <f>IF($A1144=0,"",IF($A1144&lt;=$A$1,+VLOOKUP($A1144,'Rashodi- plan-izvršenje'!$A$8:E$1500,'prenos-P-R-N'!G$1,FALSE),IF($A1144&gt;$A$2,+VLOOKUP($A1144,'Neizmirene obaveze JLS'!$A$11:E$500,'prenos-P-R-N'!G$1,FALSE),"")))</f>
        <v/>
      </c>
      <c r="H1144" s="87" t="str">
        <f>IF($A1144=0,"",IF($A1144&lt;=$A$1,+VLOOKUP($A1144,'Rashodi- plan-izvršenje'!$A$8:F$1500,'prenos-P-R-N'!H$1,FALSE),IF($A1144&gt;$A$2,+VLOOKUP($A1144,'Neizmirene obaveze JLS'!$A$11:F$500,'prenos-P-R-N'!H$1,FALSE),"")))</f>
        <v/>
      </c>
      <c r="I1144" s="87" t="str">
        <f>IF($A1144=0,"",IF($A1144&lt;=$A$1,+VLOOKUP($A1144,'Rashodi- plan-izvršenje'!$A$8:G$1500,'prenos-P-R-N'!I$1,FALSE),IF($A1144&gt;$A$2,+VLOOKUP($A1144,'Neizmirene obaveze JLS'!$A$11:G$500,'prenos-P-R-N'!I$1,FALSE),"")))</f>
        <v/>
      </c>
      <c r="J1144" s="87" t="str">
        <f>IF($A1144=0,"",IF($A1144&lt;=$A$1,+VLOOKUP($A1144,'Rashodi- plan-izvršenje'!$A$8:H$1500,'prenos-P-R-N'!J$1,FALSE),IF($A1144&gt;$A$2,+VLOOKUP($A1144,'Neizmirene obaveze JLS'!$A$11:H$500,'prenos-P-R-N'!J$1,FALSE),"")))</f>
        <v/>
      </c>
      <c r="K1144" s="87" t="str">
        <f>IF($A1144=0,"",IF($A1144&lt;=$A$1,+VLOOKUP($A1144,'Rashodi- plan-izvršenje'!$A$8:I$1500,'prenos-P-R-N'!K$1,FALSE),IF($A1144&gt;$A$2,+VLOOKUP($A1144,'Neizmirene obaveze JLS'!$A$11:I$500,'prenos-P-R-N'!K$1,FALSE),"")))</f>
        <v/>
      </c>
      <c r="L1144" t="str">
        <f>IF(A1144=0,"",IF(A1144&lt;=A$1,+IF(VLOOKUP(A1144,'Rashodi- plan-izvršenje'!A$8:J$1500,M$1,FALSE)&gt;0,"Програмска активност","Пројекат"),IF(A1144&gt;A$2,+IF(VLOOKUP(A1144,'Neizmirene obaveze JLS'!A$8:J$2008,M$1,FALSE)&gt;0,"Програмска активност","Пројекат"),"")))</f>
        <v/>
      </c>
      <c r="M1144" s="87" t="str">
        <f>IF(A1144=0,"",IF($A1144&lt;=$A$1,+IF(VLOOKUP($A1144,'Rashodi- plan-izvršenje'!$A$8:$M$1500,10,FALSE)&gt;0,VLOOKUP($A1144,'Rashodi- plan-izvršenje'!$A$8:$M$1500,10,FALSE),VLOOKUP($A1144,'Rashodi- plan-izvršenje'!$A$8:$M$1500,12,FALSE)),+IF($A1144&gt;$A$2,IF(VLOOKUP($A1144,'Neizmirene obaveze JLS'!$A$8:$M$1500,10,FALSE)&gt;0,VLOOKUP($A1144,'Neizmirene obaveze JLS'!$A$11:$M$1500,10,FALSE),VLOOKUP($A1144,'Neizmirene obaveze JLS'!$A$11:$M$1500,12,FALSE)),0)))</f>
        <v/>
      </c>
      <c r="N1144" s="87" t="str">
        <f>IF(A1144=0,"",IF($A1144&lt;=$A$1,+IF(VLOOKUP(A1144,'Rashodi- plan-izvršenje'!$A$8:$M$1500,10,FALSE)&gt;0,VLOOKUP(A1144,'Rashodi- plan-izvršenje'!$A$8:$M$1500,11,FALSE),VLOOKUP(A1144,'Rashodi- plan-izvršenje'!$A$8:$M$1500,13,FALSE)),+IF($A1144&gt;$A$2,IF(VLOOKUP($A1144,'Neizmirene obaveze JLS'!$A$8:$M$1500,10,FALSE)&gt;0,VLOOKUP($A1144,'Neizmirene obaveze JLS'!$A$11:$M$1500,11,FALSE),VLOOKUP($A1144,'Neizmirene obaveze JLS'!$A$11:$M$1500,13,FALSE)),0)))</f>
        <v/>
      </c>
      <c r="O1144" s="87" t="str">
        <f>IF(A1144=0,"",IF($A1144&lt;=$A$1,VALUE(+VLOOKUP($A1144,'Rashodi- plan-izvršenje'!$A$8:N$1500,'prenos-P-R-N'!O$1,FALSE)),IF($A1144&lt;=A$2,VALUE(VLOOKUP($A1144,'Prihodi- plan-izvršenje'!$A$8:$H$500,6,FALSE)),VALUE(VLOOKUP($A1144,'Neizmirene obaveze JLS'!$A$8:$N$500,O$1,FALSE)))))</f>
        <v/>
      </c>
      <c r="P1144" s="87" t="str">
        <f>IF(A1144=0,"",IF(A1144=0,0,IF(A1144&gt;A$2,'šifarnik K-izvor'!G$3,+IF(Q1144&lt;700,+'šifarnik K-izvor'!G$2,'šifarnik K-izvor'!G$1))))</f>
        <v/>
      </c>
      <c r="Q1144" s="87">
        <f>IF($A1144&lt;=$A$1,VALUE(+VLOOKUP($A1144,'Rashodi- plan-izvršenje'!$A$8:O$1500,'prenos-P-R-N'!Q$1,FALSE)),IF($A1144&lt;=$A$2,VLOOKUP($A1144,'Prihodi- plan-izvršenje'!$A$4:$H$500,4,FALSE),IF($A1144&lt;=$A$3,VLOOKUP(A1144,'Neizmirene obaveze JLS'!$A$11:O$500,Q$1,FALSE),"")))</f>
        <v>0</v>
      </c>
      <c r="R1144" s="88">
        <f>IF($A1144&lt;=$A$1,VALUE(+VLOOKUP($A1144,'Rashodi- plan-izvršenje'!$A$8:P$1500,'prenos-P-R-N'!R$1,FALSE)),IF($A1144&lt;=$A$2,VLOOKUP($A1144,'Prihodi- plan-izvršenje'!$A$4:$H$500,7,FALSE),""))</f>
        <v>0</v>
      </c>
      <c r="S1144" s="88">
        <f>IF(A1144=0,0,IF($A1144&lt;=$A$1,VALUE(+VLOOKUP($A1144,'Rashodi- plan-izvršenje'!$A$8:Q$1500,'prenos-P-R-N'!S$1,FALSE)),IF($A1144&lt;=$A$2,VLOOKUP($A1144,'Prihodi- plan-izvršenje'!$A$4:$H$500,8,FALSE),0)))</f>
        <v>0</v>
      </c>
      <c r="T1144" s="88" t="str">
        <f>IF($A1144&gt;$A$2,VLOOKUP($A1144,'Neizmirene obaveze JLS'!$A$11:R$500,R$1,FALSE),"")</f>
        <v/>
      </c>
      <c r="U1144" s="88">
        <f>IF($A1144&gt;$A$2,VLOOKUP($A1144,'Neizmirene obaveze JLS'!$A$11:S$500,S$1,FALSE),0)</f>
        <v>0</v>
      </c>
      <c r="V1144" s="88">
        <f t="shared" ref="V1144:V1207" si="104">IFERROR(+U1144+T1144,0)</f>
        <v>0</v>
      </c>
      <c r="W1144" s="74"/>
      <c r="X1144" s="74"/>
      <c r="Y1144" s="74"/>
      <c r="Z1144" s="74"/>
      <c r="AA1144" s="74">
        <v>0</v>
      </c>
      <c r="AB1144" s="74">
        <v>0</v>
      </c>
    </row>
    <row r="1145" spans="1:28">
      <c r="A1145" s="89">
        <f>IF(AND(COUNTIF(A$1:A$3,"&gt;0")=1,MAX(A$8:A1144)&lt;A$1),A1144+1,IF(AND(COUNTIF(A$1:A$3,"&gt;0")=2,MAX(A$8:A1144)&lt;A$2),A1144+1,IF(AND(COUNTIF(A$1:A$3,"&gt;0")=3,MAX(A$8:A1144)&lt;A$3),A1144+1,0)))</f>
        <v>0</v>
      </c>
      <c r="B1145" s="89" t="str">
        <f t="shared" ref="B1145:C1145" si="105">+IF($A1145&gt;0,B1144,"")</f>
        <v/>
      </c>
      <c r="C1145" s="89" t="str">
        <f t="shared" si="105"/>
        <v/>
      </c>
      <c r="D1145" s="87" t="str">
        <f>IF($A1145=0,"",IF($A1145&lt;=$A$1,+VLOOKUP($A1145,'Rashodi- plan-izvršenje'!$A$8:B$1500,'prenos-P-R-N'!D$1,FALSE),IF($A1145&gt;$A$2,+VLOOKUP($A1145,'Neizmirene obaveze JLS'!$A$11:B$500,'prenos-P-R-N'!D$1,FALSE),"")))</f>
        <v/>
      </c>
      <c r="E1145" s="87" t="str">
        <f>IF($A1145=0,"",IF($A1145&lt;=$A$1,+VLOOKUP($A1145,'Rashodi- plan-izvršenje'!$A$8:C$1500,'prenos-P-R-N'!E$1,FALSE),IF($A1145&gt;$A$2,+VLOOKUP($A1145,'Neizmirene obaveze JLS'!$A$11:C$500,'prenos-P-R-N'!E$1,FALSE),"")))</f>
        <v/>
      </c>
      <c r="F1145" s="87" t="str">
        <f>IF($A1145=0,"",IF($A1145&lt;=$A$1,+VLOOKUP($A1145,'Rashodi- plan-izvršenje'!$A$8:D$1500,'prenos-P-R-N'!F$1,FALSE),IF($A1145&gt;$A$2,+VLOOKUP($A1145,'Neizmirene obaveze JLS'!$A$11:D$500,'prenos-P-R-N'!F$1,FALSE),"")))</f>
        <v/>
      </c>
      <c r="G1145" s="87" t="str">
        <f>IF($A1145=0,"",IF($A1145&lt;=$A$1,+VLOOKUP($A1145,'Rashodi- plan-izvršenje'!$A$8:E$1500,'prenos-P-R-N'!G$1,FALSE),IF($A1145&gt;$A$2,+VLOOKUP($A1145,'Neizmirene obaveze JLS'!$A$11:E$500,'prenos-P-R-N'!G$1,FALSE),"")))</f>
        <v/>
      </c>
      <c r="H1145" s="87" t="str">
        <f>IF($A1145=0,"",IF($A1145&lt;=$A$1,+VLOOKUP($A1145,'Rashodi- plan-izvršenje'!$A$8:F$1500,'prenos-P-R-N'!H$1,FALSE),IF($A1145&gt;$A$2,+VLOOKUP($A1145,'Neizmirene obaveze JLS'!$A$11:F$500,'prenos-P-R-N'!H$1,FALSE),"")))</f>
        <v/>
      </c>
      <c r="I1145" s="87" t="str">
        <f>IF($A1145=0,"",IF($A1145&lt;=$A$1,+VLOOKUP($A1145,'Rashodi- plan-izvršenje'!$A$8:G$1500,'prenos-P-R-N'!I$1,FALSE),IF($A1145&gt;$A$2,+VLOOKUP($A1145,'Neizmirene obaveze JLS'!$A$11:G$500,'prenos-P-R-N'!I$1,FALSE),"")))</f>
        <v/>
      </c>
      <c r="J1145" s="87" t="str">
        <f>IF($A1145=0,"",IF($A1145&lt;=$A$1,+VLOOKUP($A1145,'Rashodi- plan-izvršenje'!$A$8:H$1500,'prenos-P-R-N'!J$1,FALSE),IF($A1145&gt;$A$2,+VLOOKUP($A1145,'Neizmirene obaveze JLS'!$A$11:H$500,'prenos-P-R-N'!J$1,FALSE),"")))</f>
        <v/>
      </c>
      <c r="K1145" s="87" t="str">
        <f>IF($A1145=0,"",IF($A1145&lt;=$A$1,+VLOOKUP($A1145,'Rashodi- plan-izvršenje'!$A$8:I$1500,'prenos-P-R-N'!K$1,FALSE),IF($A1145&gt;$A$2,+VLOOKUP($A1145,'Neizmirene obaveze JLS'!$A$11:I$500,'prenos-P-R-N'!K$1,FALSE),"")))</f>
        <v/>
      </c>
      <c r="L1145" t="str">
        <f>IF(A1145=0,"",IF(A1145&lt;=A$1,+IF(VLOOKUP(A1145,'Rashodi- plan-izvršenje'!A$8:J$1500,M$1,FALSE)&gt;0,"Програмска активност","Пројекат"),IF(A1145&gt;A$2,+IF(VLOOKUP(A1145,'Neizmirene obaveze JLS'!A$8:J$2008,M$1,FALSE)&gt;0,"Програмска активност","Пројекат"),"")))</f>
        <v/>
      </c>
      <c r="M1145" s="87" t="str">
        <f>IF(A1145=0,"",IF($A1145&lt;=$A$1,+IF(VLOOKUP($A1145,'Rashodi- plan-izvršenje'!$A$8:$M$1500,10,FALSE)&gt;0,VLOOKUP($A1145,'Rashodi- plan-izvršenje'!$A$8:$M$1500,10,FALSE),VLOOKUP($A1145,'Rashodi- plan-izvršenje'!$A$8:$M$1500,12,FALSE)),+IF($A1145&gt;$A$2,IF(VLOOKUP($A1145,'Neizmirene obaveze JLS'!$A$8:$M$1500,10,FALSE)&gt;0,VLOOKUP($A1145,'Neizmirene obaveze JLS'!$A$11:$M$1500,10,FALSE),VLOOKUP($A1145,'Neizmirene obaveze JLS'!$A$11:$M$1500,12,FALSE)),0)))</f>
        <v/>
      </c>
      <c r="N1145" s="87" t="str">
        <f>IF(A1145=0,"",IF($A1145&lt;=$A$1,+IF(VLOOKUP(A1145,'Rashodi- plan-izvršenje'!$A$8:$M$1500,10,FALSE)&gt;0,VLOOKUP(A1145,'Rashodi- plan-izvršenje'!$A$8:$M$1500,11,FALSE),VLOOKUP(A1145,'Rashodi- plan-izvršenje'!$A$8:$M$1500,13,FALSE)),+IF($A1145&gt;$A$2,IF(VLOOKUP($A1145,'Neizmirene obaveze JLS'!$A$8:$M$1500,10,FALSE)&gt;0,VLOOKUP($A1145,'Neizmirene obaveze JLS'!$A$11:$M$1500,11,FALSE),VLOOKUP($A1145,'Neizmirene obaveze JLS'!$A$11:$M$1500,13,FALSE)),0)))</f>
        <v/>
      </c>
      <c r="O1145" s="87" t="str">
        <f>IF(A1145=0,"",IF($A1145&lt;=$A$1,VALUE(+VLOOKUP($A1145,'Rashodi- plan-izvršenje'!$A$8:N$1500,'prenos-P-R-N'!O$1,FALSE)),IF($A1145&lt;=A$2,VALUE(VLOOKUP($A1145,'Prihodi- plan-izvršenje'!$A$8:$H$500,6,FALSE)),VALUE(VLOOKUP($A1145,'Neizmirene obaveze JLS'!$A$8:$N$500,O$1,FALSE)))))</f>
        <v/>
      </c>
      <c r="P1145" s="87" t="str">
        <f>IF(A1145=0,"",IF(A1145=0,0,IF(A1145&gt;A$2,'šifarnik K-izvor'!G$3,+IF(Q1145&lt;700,+'šifarnik K-izvor'!G$2,'šifarnik K-izvor'!G$1))))</f>
        <v/>
      </c>
      <c r="Q1145" s="87">
        <f>IF($A1145&lt;=$A$1,VALUE(+VLOOKUP($A1145,'Rashodi- plan-izvršenje'!$A$8:O$1500,'prenos-P-R-N'!Q$1,FALSE)),IF($A1145&lt;=$A$2,VLOOKUP($A1145,'Prihodi- plan-izvršenje'!$A$4:$H$500,4,FALSE),IF($A1145&lt;=$A$3,VLOOKUP(A1145,'Neizmirene obaveze JLS'!$A$11:O$500,Q$1,FALSE),"")))</f>
        <v>0</v>
      </c>
      <c r="R1145" s="88">
        <f>IF($A1145&lt;=$A$1,VALUE(+VLOOKUP($A1145,'Rashodi- plan-izvršenje'!$A$8:P$1500,'prenos-P-R-N'!R$1,FALSE)),IF($A1145&lt;=$A$2,VLOOKUP($A1145,'Prihodi- plan-izvršenje'!$A$4:$H$500,7,FALSE),""))</f>
        <v>0</v>
      </c>
      <c r="S1145" s="88">
        <f>IF(A1145=0,0,IF($A1145&lt;=$A$1,VALUE(+VLOOKUP($A1145,'Rashodi- plan-izvršenje'!$A$8:Q$1500,'prenos-P-R-N'!S$1,FALSE)),IF($A1145&lt;=$A$2,VLOOKUP($A1145,'Prihodi- plan-izvršenje'!$A$4:$H$500,8,FALSE),0)))</f>
        <v>0</v>
      </c>
      <c r="T1145" s="88" t="str">
        <f>IF($A1145&gt;$A$2,VLOOKUP($A1145,'Neizmirene obaveze JLS'!$A$11:R$500,R$1,FALSE),"")</f>
        <v/>
      </c>
      <c r="U1145" s="88">
        <f>IF($A1145&gt;$A$2,VLOOKUP($A1145,'Neizmirene obaveze JLS'!$A$11:S$500,S$1,FALSE),0)</f>
        <v>0</v>
      </c>
      <c r="V1145" s="88">
        <f t="shared" si="104"/>
        <v>0</v>
      </c>
    </row>
    <row r="1146" spans="1:28">
      <c r="A1146" s="89">
        <f>IF(AND(COUNTIF(A$1:A$3,"&gt;0")=1,MAX(A$8:A1145)&lt;A$1),A1145+1,IF(AND(COUNTIF(A$1:A$3,"&gt;0")=2,MAX(A$8:A1145)&lt;A$2),A1145+1,IF(AND(COUNTIF(A$1:A$3,"&gt;0")=3,MAX(A$8:A1145)&lt;A$3),A1145+1,0)))</f>
        <v>0</v>
      </c>
      <c r="B1146" s="89" t="str">
        <f t="shared" ref="B1146:C1146" si="106">+IF($A1146&gt;0,B1145,"")</f>
        <v/>
      </c>
      <c r="C1146" s="89" t="str">
        <f t="shared" si="106"/>
        <v/>
      </c>
      <c r="D1146" s="87" t="str">
        <f>IF($A1146=0,"",IF($A1146&lt;=$A$1,+VLOOKUP($A1146,'Rashodi- plan-izvršenje'!$A$8:B$1500,'prenos-P-R-N'!D$1,FALSE),IF($A1146&gt;$A$2,+VLOOKUP($A1146,'Neizmirene obaveze JLS'!$A$11:B$500,'prenos-P-R-N'!D$1,FALSE),"")))</f>
        <v/>
      </c>
      <c r="E1146" s="87" t="str">
        <f>IF($A1146=0,"",IF($A1146&lt;=$A$1,+VLOOKUP($A1146,'Rashodi- plan-izvršenje'!$A$8:C$1500,'prenos-P-R-N'!E$1,FALSE),IF($A1146&gt;$A$2,+VLOOKUP($A1146,'Neizmirene obaveze JLS'!$A$11:C$500,'prenos-P-R-N'!E$1,FALSE),"")))</f>
        <v/>
      </c>
      <c r="F1146" s="87" t="str">
        <f>IF($A1146=0,"",IF($A1146&lt;=$A$1,+VLOOKUP($A1146,'Rashodi- plan-izvršenje'!$A$8:D$1500,'prenos-P-R-N'!F$1,FALSE),IF($A1146&gt;$A$2,+VLOOKUP($A1146,'Neizmirene obaveze JLS'!$A$11:D$500,'prenos-P-R-N'!F$1,FALSE),"")))</f>
        <v/>
      </c>
      <c r="G1146" s="87" t="str">
        <f>IF($A1146=0,"",IF($A1146&lt;=$A$1,+VLOOKUP($A1146,'Rashodi- plan-izvršenje'!$A$8:E$1500,'prenos-P-R-N'!G$1,FALSE),IF($A1146&gt;$A$2,+VLOOKUP($A1146,'Neizmirene obaveze JLS'!$A$11:E$500,'prenos-P-R-N'!G$1,FALSE),"")))</f>
        <v/>
      </c>
      <c r="H1146" s="87" t="str">
        <f>IF($A1146=0,"",IF($A1146&lt;=$A$1,+VLOOKUP($A1146,'Rashodi- plan-izvršenje'!$A$8:F$1500,'prenos-P-R-N'!H$1,FALSE),IF($A1146&gt;$A$2,+VLOOKUP($A1146,'Neizmirene obaveze JLS'!$A$11:F$500,'prenos-P-R-N'!H$1,FALSE),"")))</f>
        <v/>
      </c>
      <c r="I1146" s="87" t="str">
        <f>IF($A1146=0,"",IF($A1146&lt;=$A$1,+VLOOKUP($A1146,'Rashodi- plan-izvršenje'!$A$8:G$1500,'prenos-P-R-N'!I$1,FALSE),IF($A1146&gt;$A$2,+VLOOKUP($A1146,'Neizmirene obaveze JLS'!$A$11:G$500,'prenos-P-R-N'!I$1,FALSE),"")))</f>
        <v/>
      </c>
      <c r="J1146" s="87" t="str">
        <f>IF($A1146=0,"",IF($A1146&lt;=$A$1,+VLOOKUP($A1146,'Rashodi- plan-izvršenje'!$A$8:H$1500,'prenos-P-R-N'!J$1,FALSE),IF($A1146&gt;$A$2,+VLOOKUP($A1146,'Neizmirene obaveze JLS'!$A$11:H$500,'prenos-P-R-N'!J$1,FALSE),"")))</f>
        <v/>
      </c>
      <c r="K1146" s="87" t="str">
        <f>IF($A1146=0,"",IF($A1146&lt;=$A$1,+VLOOKUP($A1146,'Rashodi- plan-izvršenje'!$A$8:I$1500,'prenos-P-R-N'!K$1,FALSE),IF($A1146&gt;$A$2,+VLOOKUP($A1146,'Neizmirene obaveze JLS'!$A$11:I$500,'prenos-P-R-N'!K$1,FALSE),"")))</f>
        <v/>
      </c>
      <c r="L1146" t="str">
        <f>IF(A1146=0,"",IF(A1146&lt;=A$1,+IF(VLOOKUP(A1146,'Rashodi- plan-izvršenje'!A$8:J$1500,M$1,FALSE)&gt;0,"Програмска активност","Пројекат"),IF(A1146&gt;A$2,+IF(VLOOKUP(A1146,'Neizmirene obaveze JLS'!A$8:J$2008,M$1,FALSE)&gt;0,"Програмска активност","Пројекат"),"")))</f>
        <v/>
      </c>
      <c r="M1146" s="87" t="str">
        <f>IF(A1146=0,"",IF($A1146&lt;=$A$1,+IF(VLOOKUP($A1146,'Rashodi- plan-izvršenje'!$A$8:$M$1500,10,FALSE)&gt;0,VLOOKUP($A1146,'Rashodi- plan-izvršenje'!$A$8:$M$1500,10,FALSE),VLOOKUP($A1146,'Rashodi- plan-izvršenje'!$A$8:$M$1500,12,FALSE)),+IF($A1146&gt;$A$2,IF(VLOOKUP($A1146,'Neizmirene obaveze JLS'!$A$8:$M$1500,10,FALSE)&gt;0,VLOOKUP($A1146,'Neizmirene obaveze JLS'!$A$11:$M$1500,10,FALSE),VLOOKUP($A1146,'Neizmirene obaveze JLS'!$A$11:$M$1500,12,FALSE)),0)))</f>
        <v/>
      </c>
      <c r="N1146" s="87" t="str">
        <f>IF(A1146=0,"",IF($A1146&lt;=$A$1,+IF(VLOOKUP(A1146,'Rashodi- plan-izvršenje'!$A$8:$M$1500,10,FALSE)&gt;0,VLOOKUP(A1146,'Rashodi- plan-izvršenje'!$A$8:$M$1500,11,FALSE),VLOOKUP(A1146,'Rashodi- plan-izvršenje'!$A$8:$M$1500,13,FALSE)),+IF($A1146&gt;$A$2,IF(VLOOKUP($A1146,'Neizmirene obaveze JLS'!$A$8:$M$1500,10,FALSE)&gt;0,VLOOKUP($A1146,'Neizmirene obaveze JLS'!$A$11:$M$1500,11,FALSE),VLOOKUP($A1146,'Neizmirene obaveze JLS'!$A$11:$M$1500,13,FALSE)),0)))</f>
        <v/>
      </c>
      <c r="O1146" s="87" t="str">
        <f>IF(A1146=0,"",IF($A1146&lt;=$A$1,VALUE(+VLOOKUP($A1146,'Rashodi- plan-izvršenje'!$A$8:N$1500,'prenos-P-R-N'!O$1,FALSE)),IF($A1146&lt;=A$2,VALUE(VLOOKUP($A1146,'Prihodi- plan-izvršenje'!$A$8:$H$500,6,FALSE)),VALUE(VLOOKUP($A1146,'Neizmirene obaveze JLS'!$A$8:$N$500,O$1,FALSE)))))</f>
        <v/>
      </c>
      <c r="P1146" s="87" t="str">
        <f>IF(A1146=0,"",IF(A1146=0,0,IF(A1146&gt;A$2,'šifarnik K-izvor'!G$3,+IF(Q1146&lt;700,+'šifarnik K-izvor'!G$2,'šifarnik K-izvor'!G$1))))</f>
        <v/>
      </c>
      <c r="Q1146" s="87">
        <f>IF($A1146&lt;=$A$1,VALUE(+VLOOKUP($A1146,'Rashodi- plan-izvršenje'!$A$8:O$1500,'prenos-P-R-N'!Q$1,FALSE)),IF($A1146&lt;=$A$2,VLOOKUP($A1146,'Prihodi- plan-izvršenje'!$A$4:$H$500,4,FALSE),IF($A1146&lt;=$A$3,VLOOKUP(A1146,'Neizmirene obaveze JLS'!$A$11:O$500,Q$1,FALSE),"")))</f>
        <v>0</v>
      </c>
      <c r="R1146" s="88">
        <f>IF($A1146&lt;=$A$1,VALUE(+VLOOKUP($A1146,'Rashodi- plan-izvršenje'!$A$8:P$1500,'prenos-P-R-N'!R$1,FALSE)),IF($A1146&lt;=$A$2,VLOOKUP($A1146,'Prihodi- plan-izvršenje'!$A$4:$H$500,7,FALSE),""))</f>
        <v>0</v>
      </c>
      <c r="S1146" s="88">
        <f>IF(A1146=0,0,IF($A1146&lt;=$A$1,VALUE(+VLOOKUP($A1146,'Rashodi- plan-izvršenje'!$A$8:Q$1500,'prenos-P-R-N'!S$1,FALSE)),IF($A1146&lt;=$A$2,VLOOKUP($A1146,'Prihodi- plan-izvršenje'!$A$4:$H$500,8,FALSE),0)))</f>
        <v>0</v>
      </c>
      <c r="T1146" s="88" t="str">
        <f>IF($A1146&gt;$A$2,VLOOKUP($A1146,'Neizmirene obaveze JLS'!$A$11:R$500,R$1,FALSE),"")</f>
        <v/>
      </c>
      <c r="U1146" s="88">
        <f>IF($A1146&gt;$A$2,VLOOKUP($A1146,'Neizmirene obaveze JLS'!$A$11:S$500,S$1,FALSE),0)</f>
        <v>0</v>
      </c>
      <c r="V1146" s="88">
        <f t="shared" si="104"/>
        <v>0</v>
      </c>
    </row>
    <row r="1147" spans="1:28">
      <c r="A1147" s="89">
        <f>IF(AND(COUNTIF(A$1:A$3,"&gt;0")=1,MAX(A$8:A1146)&lt;A$1),A1146+1,IF(AND(COUNTIF(A$1:A$3,"&gt;0")=2,MAX(A$8:A1146)&lt;A$2),A1146+1,IF(AND(COUNTIF(A$1:A$3,"&gt;0")=3,MAX(A$8:A1146)&lt;A$3),A1146+1,0)))</f>
        <v>0</v>
      </c>
      <c r="B1147" s="89" t="str">
        <f t="shared" ref="B1147:C1147" si="107">+IF($A1147&gt;0,B1146,"")</f>
        <v/>
      </c>
      <c r="C1147" s="89" t="str">
        <f t="shared" si="107"/>
        <v/>
      </c>
      <c r="D1147" s="87" t="str">
        <f>IF($A1147=0,"",IF($A1147&lt;=$A$1,+VLOOKUP($A1147,'Rashodi- plan-izvršenje'!$A$8:B$1500,'prenos-P-R-N'!D$1,FALSE),IF($A1147&gt;$A$2,+VLOOKUP($A1147,'Neizmirene obaveze JLS'!$A$11:B$500,'prenos-P-R-N'!D$1,FALSE),"")))</f>
        <v/>
      </c>
      <c r="E1147" s="87" t="str">
        <f>IF($A1147=0,"",IF($A1147&lt;=$A$1,+VLOOKUP($A1147,'Rashodi- plan-izvršenje'!$A$8:C$1500,'prenos-P-R-N'!E$1,FALSE),IF($A1147&gt;$A$2,+VLOOKUP($A1147,'Neizmirene obaveze JLS'!$A$11:C$500,'prenos-P-R-N'!E$1,FALSE),"")))</f>
        <v/>
      </c>
      <c r="F1147" s="87" t="str">
        <f>IF($A1147=0,"",IF($A1147&lt;=$A$1,+VLOOKUP($A1147,'Rashodi- plan-izvršenje'!$A$8:D$1500,'prenos-P-R-N'!F$1,FALSE),IF($A1147&gt;$A$2,+VLOOKUP($A1147,'Neizmirene obaveze JLS'!$A$11:D$500,'prenos-P-R-N'!F$1,FALSE),"")))</f>
        <v/>
      </c>
      <c r="G1147" s="87" t="str">
        <f>IF($A1147=0,"",IF($A1147&lt;=$A$1,+VLOOKUP($A1147,'Rashodi- plan-izvršenje'!$A$8:E$1500,'prenos-P-R-N'!G$1,FALSE),IF($A1147&gt;$A$2,+VLOOKUP($A1147,'Neizmirene obaveze JLS'!$A$11:E$500,'prenos-P-R-N'!G$1,FALSE),"")))</f>
        <v/>
      </c>
      <c r="H1147" s="87" t="str">
        <f>IF($A1147=0,"",IF($A1147&lt;=$A$1,+VLOOKUP($A1147,'Rashodi- plan-izvršenje'!$A$8:F$1500,'prenos-P-R-N'!H$1,FALSE),IF($A1147&gt;$A$2,+VLOOKUP($A1147,'Neizmirene obaveze JLS'!$A$11:F$500,'prenos-P-R-N'!H$1,FALSE),"")))</f>
        <v/>
      </c>
      <c r="I1147" s="87" t="str">
        <f>IF($A1147=0,"",IF($A1147&lt;=$A$1,+VLOOKUP($A1147,'Rashodi- plan-izvršenje'!$A$8:G$1500,'prenos-P-R-N'!I$1,FALSE),IF($A1147&gt;$A$2,+VLOOKUP($A1147,'Neizmirene obaveze JLS'!$A$11:G$500,'prenos-P-R-N'!I$1,FALSE),"")))</f>
        <v/>
      </c>
      <c r="J1147" s="87" t="str">
        <f>IF($A1147=0,"",IF($A1147&lt;=$A$1,+VLOOKUP($A1147,'Rashodi- plan-izvršenje'!$A$8:H$1500,'prenos-P-R-N'!J$1,FALSE),IF($A1147&gt;$A$2,+VLOOKUP($A1147,'Neizmirene obaveze JLS'!$A$11:H$500,'prenos-P-R-N'!J$1,FALSE),"")))</f>
        <v/>
      </c>
      <c r="K1147" s="87" t="str">
        <f>IF($A1147=0,"",IF($A1147&lt;=$A$1,+VLOOKUP($A1147,'Rashodi- plan-izvršenje'!$A$8:I$1500,'prenos-P-R-N'!K$1,FALSE),IF($A1147&gt;$A$2,+VLOOKUP($A1147,'Neizmirene obaveze JLS'!$A$11:I$500,'prenos-P-R-N'!K$1,FALSE),"")))</f>
        <v/>
      </c>
      <c r="L1147" t="str">
        <f>IF(A1147=0,"",IF(A1147&lt;=A$1,+IF(VLOOKUP(A1147,'Rashodi- plan-izvršenje'!A$8:J$1500,M$1,FALSE)&gt;0,"Програмска активност","Пројекат"),IF(A1147&gt;A$2,+IF(VLOOKUP(A1147,'Neizmirene obaveze JLS'!A$8:J$2008,M$1,FALSE)&gt;0,"Програмска активност","Пројекат"),"")))</f>
        <v/>
      </c>
      <c r="M1147" s="87" t="str">
        <f>IF(A1147=0,"",IF($A1147&lt;=$A$1,+IF(VLOOKUP($A1147,'Rashodi- plan-izvršenje'!$A$8:$M$1500,10,FALSE)&gt;0,VLOOKUP($A1147,'Rashodi- plan-izvršenje'!$A$8:$M$1500,10,FALSE),VLOOKUP($A1147,'Rashodi- plan-izvršenje'!$A$8:$M$1500,12,FALSE)),+IF($A1147&gt;$A$2,IF(VLOOKUP($A1147,'Neizmirene obaveze JLS'!$A$8:$M$1500,10,FALSE)&gt;0,VLOOKUP($A1147,'Neizmirene obaveze JLS'!$A$11:$M$1500,10,FALSE),VLOOKUP($A1147,'Neizmirene obaveze JLS'!$A$11:$M$1500,12,FALSE)),0)))</f>
        <v/>
      </c>
      <c r="N1147" s="87" t="str">
        <f>IF(A1147=0,"",IF($A1147&lt;=$A$1,+IF(VLOOKUP(A1147,'Rashodi- plan-izvršenje'!$A$8:$M$1500,10,FALSE)&gt;0,VLOOKUP(A1147,'Rashodi- plan-izvršenje'!$A$8:$M$1500,11,FALSE),VLOOKUP(A1147,'Rashodi- plan-izvršenje'!$A$8:$M$1500,13,FALSE)),+IF($A1147&gt;$A$2,IF(VLOOKUP($A1147,'Neizmirene obaveze JLS'!$A$8:$M$1500,10,FALSE)&gt;0,VLOOKUP($A1147,'Neizmirene obaveze JLS'!$A$11:$M$1500,11,FALSE),VLOOKUP($A1147,'Neizmirene obaveze JLS'!$A$11:$M$1500,13,FALSE)),0)))</f>
        <v/>
      </c>
      <c r="O1147" s="87" t="str">
        <f>IF(A1147=0,"",IF($A1147&lt;=$A$1,VALUE(+VLOOKUP($A1147,'Rashodi- plan-izvršenje'!$A$8:N$1500,'prenos-P-R-N'!O$1,FALSE)),IF($A1147&lt;=A$2,VALUE(VLOOKUP($A1147,'Prihodi- plan-izvršenje'!$A$8:$H$500,6,FALSE)),VALUE(VLOOKUP($A1147,'Neizmirene obaveze JLS'!$A$8:$N$500,O$1,FALSE)))))</f>
        <v/>
      </c>
      <c r="P1147" s="87" t="str">
        <f>IF(A1147=0,"",IF(A1147=0,0,IF(A1147&gt;A$2,'šifarnik K-izvor'!G$3,+IF(Q1147&lt;700,+'šifarnik K-izvor'!G$2,'šifarnik K-izvor'!G$1))))</f>
        <v/>
      </c>
      <c r="Q1147" s="87">
        <f>IF($A1147&lt;=$A$1,VALUE(+VLOOKUP($A1147,'Rashodi- plan-izvršenje'!$A$8:O$1500,'prenos-P-R-N'!Q$1,FALSE)),IF($A1147&lt;=$A$2,VLOOKUP($A1147,'Prihodi- plan-izvršenje'!$A$4:$H$500,4,FALSE),IF($A1147&lt;=$A$3,VLOOKUP(A1147,'Neizmirene obaveze JLS'!$A$11:O$500,Q$1,FALSE),"")))</f>
        <v>0</v>
      </c>
      <c r="R1147" s="88">
        <f>IF($A1147&lt;=$A$1,VALUE(+VLOOKUP($A1147,'Rashodi- plan-izvršenje'!$A$8:P$1500,'prenos-P-R-N'!R$1,FALSE)),IF($A1147&lt;=$A$2,VLOOKUP($A1147,'Prihodi- plan-izvršenje'!$A$4:$H$500,7,FALSE),""))</f>
        <v>0</v>
      </c>
      <c r="S1147" s="88">
        <f>IF(A1147=0,0,IF($A1147&lt;=$A$1,VALUE(+VLOOKUP($A1147,'Rashodi- plan-izvršenje'!$A$8:Q$1500,'prenos-P-R-N'!S$1,FALSE)),IF($A1147&lt;=$A$2,VLOOKUP($A1147,'Prihodi- plan-izvršenje'!$A$4:$H$500,8,FALSE),0)))</f>
        <v>0</v>
      </c>
      <c r="T1147" s="88" t="str">
        <f>IF($A1147&gt;$A$2,VLOOKUP($A1147,'Neizmirene obaveze JLS'!$A$11:R$500,R$1,FALSE),"")</f>
        <v/>
      </c>
      <c r="U1147" s="88">
        <f>IF($A1147&gt;$A$2,VLOOKUP($A1147,'Neizmirene obaveze JLS'!$A$11:S$500,S$1,FALSE),0)</f>
        <v>0</v>
      </c>
      <c r="V1147" s="88">
        <f t="shared" si="104"/>
        <v>0</v>
      </c>
    </row>
    <row r="1148" spans="1:28">
      <c r="A1148" s="89">
        <f>IF(AND(COUNTIF(A$1:A$3,"&gt;0")=1,MAX(A$8:A1147)&lt;A$1),A1147+1,IF(AND(COUNTIF(A$1:A$3,"&gt;0")=2,MAX(A$8:A1147)&lt;A$2),A1147+1,IF(AND(COUNTIF(A$1:A$3,"&gt;0")=3,MAX(A$8:A1147)&lt;A$3),A1147+1,0)))</f>
        <v>0</v>
      </c>
      <c r="B1148" s="89" t="str">
        <f t="shared" ref="B1148:C1148" si="108">+IF($A1148&gt;0,B1147,"")</f>
        <v/>
      </c>
      <c r="C1148" s="89" t="str">
        <f t="shared" si="108"/>
        <v/>
      </c>
      <c r="D1148" s="87" t="str">
        <f>IF($A1148=0,"",IF($A1148&lt;=$A$1,+VLOOKUP($A1148,'Rashodi- plan-izvršenje'!$A$8:B$1500,'prenos-P-R-N'!D$1,FALSE),IF($A1148&gt;$A$2,+VLOOKUP($A1148,'Neizmirene obaveze JLS'!$A$11:B$500,'prenos-P-R-N'!D$1,FALSE),"")))</f>
        <v/>
      </c>
      <c r="E1148" s="87" t="str">
        <f>IF($A1148=0,"",IF($A1148&lt;=$A$1,+VLOOKUP($A1148,'Rashodi- plan-izvršenje'!$A$8:C$1500,'prenos-P-R-N'!E$1,FALSE),IF($A1148&gt;$A$2,+VLOOKUP($A1148,'Neizmirene obaveze JLS'!$A$11:C$500,'prenos-P-R-N'!E$1,FALSE),"")))</f>
        <v/>
      </c>
      <c r="F1148" s="87" t="str">
        <f>IF($A1148=0,"",IF($A1148&lt;=$A$1,+VLOOKUP($A1148,'Rashodi- plan-izvršenje'!$A$8:D$1500,'prenos-P-R-N'!F$1,FALSE),IF($A1148&gt;$A$2,+VLOOKUP($A1148,'Neizmirene obaveze JLS'!$A$11:D$500,'prenos-P-R-N'!F$1,FALSE),"")))</f>
        <v/>
      </c>
      <c r="G1148" s="87" t="str">
        <f>IF($A1148=0,"",IF($A1148&lt;=$A$1,+VLOOKUP($A1148,'Rashodi- plan-izvršenje'!$A$8:E$1500,'prenos-P-R-N'!G$1,FALSE),IF($A1148&gt;$A$2,+VLOOKUP($A1148,'Neizmirene obaveze JLS'!$A$11:E$500,'prenos-P-R-N'!G$1,FALSE),"")))</f>
        <v/>
      </c>
      <c r="H1148" s="87" t="str">
        <f>IF($A1148=0,"",IF($A1148&lt;=$A$1,+VLOOKUP($A1148,'Rashodi- plan-izvršenje'!$A$8:F$1500,'prenos-P-R-N'!H$1,FALSE),IF($A1148&gt;$A$2,+VLOOKUP($A1148,'Neizmirene obaveze JLS'!$A$11:F$500,'prenos-P-R-N'!H$1,FALSE),"")))</f>
        <v/>
      </c>
      <c r="I1148" s="87" t="str">
        <f>IF($A1148=0,"",IF($A1148&lt;=$A$1,+VLOOKUP($A1148,'Rashodi- plan-izvršenje'!$A$8:G$1500,'prenos-P-R-N'!I$1,FALSE),IF($A1148&gt;$A$2,+VLOOKUP($A1148,'Neizmirene obaveze JLS'!$A$11:G$500,'prenos-P-R-N'!I$1,FALSE),"")))</f>
        <v/>
      </c>
      <c r="J1148" s="87" t="str">
        <f>IF($A1148=0,"",IF($A1148&lt;=$A$1,+VLOOKUP($A1148,'Rashodi- plan-izvršenje'!$A$8:H$1500,'prenos-P-R-N'!J$1,FALSE),IF($A1148&gt;$A$2,+VLOOKUP($A1148,'Neizmirene obaveze JLS'!$A$11:H$500,'prenos-P-R-N'!J$1,FALSE),"")))</f>
        <v/>
      </c>
      <c r="K1148" s="87" t="str">
        <f>IF($A1148=0,"",IF($A1148&lt;=$A$1,+VLOOKUP($A1148,'Rashodi- plan-izvršenje'!$A$8:I$1500,'prenos-P-R-N'!K$1,FALSE),IF($A1148&gt;$A$2,+VLOOKUP($A1148,'Neizmirene obaveze JLS'!$A$11:I$500,'prenos-P-R-N'!K$1,FALSE),"")))</f>
        <v/>
      </c>
      <c r="L1148" t="str">
        <f>IF(A1148=0,"",IF(A1148&lt;=A$1,+IF(VLOOKUP(A1148,'Rashodi- plan-izvršenje'!A$8:J$1500,M$1,FALSE)&gt;0,"Програмска активност","Пројекат"),IF(A1148&gt;A$2,+IF(VLOOKUP(A1148,'Neizmirene obaveze JLS'!A$8:J$2008,M$1,FALSE)&gt;0,"Програмска активност","Пројекат"),"")))</f>
        <v/>
      </c>
      <c r="M1148" s="87" t="str">
        <f>IF(A1148=0,"",IF($A1148&lt;=$A$1,+IF(VLOOKUP($A1148,'Rashodi- plan-izvršenje'!$A$8:$M$1500,10,FALSE)&gt;0,VLOOKUP($A1148,'Rashodi- plan-izvršenje'!$A$8:$M$1500,10,FALSE),VLOOKUP($A1148,'Rashodi- plan-izvršenje'!$A$8:$M$1500,12,FALSE)),+IF($A1148&gt;$A$2,IF(VLOOKUP($A1148,'Neizmirene obaveze JLS'!$A$8:$M$1500,10,FALSE)&gt;0,VLOOKUP($A1148,'Neizmirene obaveze JLS'!$A$11:$M$1500,10,FALSE),VLOOKUP($A1148,'Neizmirene obaveze JLS'!$A$11:$M$1500,12,FALSE)),0)))</f>
        <v/>
      </c>
      <c r="N1148" s="87" t="str">
        <f>IF(A1148=0,"",IF($A1148&lt;=$A$1,+IF(VLOOKUP(A1148,'Rashodi- plan-izvršenje'!$A$8:$M$1500,10,FALSE)&gt;0,VLOOKUP(A1148,'Rashodi- plan-izvršenje'!$A$8:$M$1500,11,FALSE),VLOOKUP(A1148,'Rashodi- plan-izvršenje'!$A$8:$M$1500,13,FALSE)),+IF($A1148&gt;$A$2,IF(VLOOKUP($A1148,'Neizmirene obaveze JLS'!$A$8:$M$1500,10,FALSE)&gt;0,VLOOKUP($A1148,'Neizmirene obaveze JLS'!$A$11:$M$1500,11,FALSE),VLOOKUP($A1148,'Neizmirene obaveze JLS'!$A$11:$M$1500,13,FALSE)),0)))</f>
        <v/>
      </c>
      <c r="O1148" s="87" t="str">
        <f>IF(A1148=0,"",IF($A1148&lt;=$A$1,VALUE(+VLOOKUP($A1148,'Rashodi- plan-izvršenje'!$A$8:N$1500,'prenos-P-R-N'!O$1,FALSE)),IF($A1148&lt;=A$2,VALUE(VLOOKUP($A1148,'Prihodi- plan-izvršenje'!$A$8:$H$500,6,FALSE)),VALUE(VLOOKUP($A1148,'Neizmirene obaveze JLS'!$A$8:$N$500,O$1,FALSE)))))</f>
        <v/>
      </c>
      <c r="P1148" s="87" t="str">
        <f>IF(A1148=0,"",IF(A1148=0,0,IF(A1148&gt;A$2,'šifarnik K-izvor'!G$3,+IF(Q1148&lt;700,+'šifarnik K-izvor'!G$2,'šifarnik K-izvor'!G$1))))</f>
        <v/>
      </c>
      <c r="Q1148" s="87">
        <f>IF($A1148&lt;=$A$1,VALUE(+VLOOKUP($A1148,'Rashodi- plan-izvršenje'!$A$8:O$1500,'prenos-P-R-N'!Q$1,FALSE)),IF($A1148&lt;=$A$2,VLOOKUP($A1148,'Prihodi- plan-izvršenje'!$A$4:$H$500,4,FALSE),IF($A1148&lt;=$A$3,VLOOKUP(A1148,'Neizmirene obaveze JLS'!$A$11:O$500,Q$1,FALSE),"")))</f>
        <v>0</v>
      </c>
      <c r="R1148" s="88">
        <f>IF($A1148&lt;=$A$1,VALUE(+VLOOKUP($A1148,'Rashodi- plan-izvršenje'!$A$8:P$1500,'prenos-P-R-N'!R$1,FALSE)),IF($A1148&lt;=$A$2,VLOOKUP($A1148,'Prihodi- plan-izvršenje'!$A$4:$H$500,7,FALSE),""))</f>
        <v>0</v>
      </c>
      <c r="S1148" s="88">
        <f>IF(A1148=0,0,IF($A1148&lt;=$A$1,VALUE(+VLOOKUP($A1148,'Rashodi- plan-izvršenje'!$A$8:Q$1500,'prenos-P-R-N'!S$1,FALSE)),IF($A1148&lt;=$A$2,VLOOKUP($A1148,'Prihodi- plan-izvršenje'!$A$4:$H$500,8,FALSE),0)))</f>
        <v>0</v>
      </c>
      <c r="T1148" s="88" t="str">
        <f>IF($A1148&gt;$A$2,VLOOKUP($A1148,'Neizmirene obaveze JLS'!$A$11:R$500,R$1,FALSE),"")</f>
        <v/>
      </c>
      <c r="U1148" s="88">
        <f>IF($A1148&gt;$A$2,VLOOKUP($A1148,'Neizmirene obaveze JLS'!$A$11:S$500,S$1,FALSE),0)</f>
        <v>0</v>
      </c>
      <c r="V1148" s="88">
        <f t="shared" si="104"/>
        <v>0</v>
      </c>
    </row>
    <row r="1149" spans="1:28">
      <c r="A1149" s="89">
        <f>IF(AND(COUNTIF(A$1:A$3,"&gt;0")=1,MAX(A$8:A1148)&lt;A$1),A1148+1,IF(AND(COUNTIF(A$1:A$3,"&gt;0")=2,MAX(A$8:A1148)&lt;A$2),A1148+1,IF(AND(COUNTIF(A$1:A$3,"&gt;0")=3,MAX(A$8:A1148)&lt;A$3),A1148+1,0)))</f>
        <v>0</v>
      </c>
      <c r="B1149" s="89" t="str">
        <f t="shared" ref="B1149:C1149" si="109">+IF($A1149&gt;0,B1148,"")</f>
        <v/>
      </c>
      <c r="C1149" s="89" t="str">
        <f t="shared" si="109"/>
        <v/>
      </c>
      <c r="D1149" s="87" t="str">
        <f>IF($A1149=0,"",IF($A1149&lt;=$A$1,+VLOOKUP($A1149,'Rashodi- plan-izvršenje'!$A$8:B$1500,'prenos-P-R-N'!D$1,FALSE),IF($A1149&gt;$A$2,+VLOOKUP($A1149,'Neizmirene obaveze JLS'!$A$11:B$500,'prenos-P-R-N'!D$1,FALSE),"")))</f>
        <v/>
      </c>
      <c r="E1149" s="87" t="str">
        <f>IF($A1149=0,"",IF($A1149&lt;=$A$1,+VLOOKUP($A1149,'Rashodi- plan-izvršenje'!$A$8:C$1500,'prenos-P-R-N'!E$1,FALSE),IF($A1149&gt;$A$2,+VLOOKUP($A1149,'Neizmirene obaveze JLS'!$A$11:C$500,'prenos-P-R-N'!E$1,FALSE),"")))</f>
        <v/>
      </c>
      <c r="F1149" s="87" t="str">
        <f>IF($A1149=0,"",IF($A1149&lt;=$A$1,+VLOOKUP($A1149,'Rashodi- plan-izvršenje'!$A$8:D$1500,'prenos-P-R-N'!F$1,FALSE),IF($A1149&gt;$A$2,+VLOOKUP($A1149,'Neizmirene obaveze JLS'!$A$11:D$500,'prenos-P-R-N'!F$1,FALSE),"")))</f>
        <v/>
      </c>
      <c r="G1149" s="87" t="str">
        <f>IF($A1149=0,"",IF($A1149&lt;=$A$1,+VLOOKUP($A1149,'Rashodi- plan-izvršenje'!$A$8:E$1500,'prenos-P-R-N'!G$1,FALSE),IF($A1149&gt;$A$2,+VLOOKUP($A1149,'Neizmirene obaveze JLS'!$A$11:E$500,'prenos-P-R-N'!G$1,FALSE),"")))</f>
        <v/>
      </c>
      <c r="H1149" s="87" t="str">
        <f>IF($A1149=0,"",IF($A1149&lt;=$A$1,+VLOOKUP($A1149,'Rashodi- plan-izvršenje'!$A$8:F$1500,'prenos-P-R-N'!H$1,FALSE),IF($A1149&gt;$A$2,+VLOOKUP($A1149,'Neizmirene obaveze JLS'!$A$11:F$500,'prenos-P-R-N'!H$1,FALSE),"")))</f>
        <v/>
      </c>
      <c r="I1149" s="87" t="str">
        <f>IF($A1149=0,"",IF($A1149&lt;=$A$1,+VLOOKUP($A1149,'Rashodi- plan-izvršenje'!$A$8:G$1500,'prenos-P-R-N'!I$1,FALSE),IF($A1149&gt;$A$2,+VLOOKUP($A1149,'Neizmirene obaveze JLS'!$A$11:G$500,'prenos-P-R-N'!I$1,FALSE),"")))</f>
        <v/>
      </c>
      <c r="J1149" s="87" t="str">
        <f>IF($A1149=0,"",IF($A1149&lt;=$A$1,+VLOOKUP($A1149,'Rashodi- plan-izvršenje'!$A$8:H$1500,'prenos-P-R-N'!J$1,FALSE),IF($A1149&gt;$A$2,+VLOOKUP($A1149,'Neizmirene obaveze JLS'!$A$11:H$500,'prenos-P-R-N'!J$1,FALSE),"")))</f>
        <v/>
      </c>
      <c r="K1149" s="87" t="str">
        <f>IF($A1149=0,"",IF($A1149&lt;=$A$1,+VLOOKUP($A1149,'Rashodi- plan-izvršenje'!$A$8:I$1500,'prenos-P-R-N'!K$1,FALSE),IF($A1149&gt;$A$2,+VLOOKUP($A1149,'Neizmirene obaveze JLS'!$A$11:I$500,'prenos-P-R-N'!K$1,FALSE),"")))</f>
        <v/>
      </c>
      <c r="L1149" t="str">
        <f>IF(A1149=0,"",IF(A1149&lt;=A$1,+IF(VLOOKUP(A1149,'Rashodi- plan-izvršenje'!A$8:J$1500,M$1,FALSE)&gt;0,"Програмска активност","Пројекат"),IF(A1149&gt;A$2,+IF(VLOOKUP(A1149,'Neizmirene obaveze JLS'!A$8:J$2008,M$1,FALSE)&gt;0,"Програмска активност","Пројекат"),"")))</f>
        <v/>
      </c>
      <c r="M1149" s="87" t="str">
        <f>IF(A1149=0,"",IF($A1149&lt;=$A$1,+IF(VLOOKUP($A1149,'Rashodi- plan-izvršenje'!$A$8:$M$1500,10,FALSE)&gt;0,VLOOKUP($A1149,'Rashodi- plan-izvršenje'!$A$8:$M$1500,10,FALSE),VLOOKUP($A1149,'Rashodi- plan-izvršenje'!$A$8:$M$1500,12,FALSE)),+IF($A1149&gt;$A$2,IF(VLOOKUP($A1149,'Neizmirene obaveze JLS'!$A$8:$M$1500,10,FALSE)&gt;0,VLOOKUP($A1149,'Neizmirene obaveze JLS'!$A$11:$M$1500,10,FALSE),VLOOKUP($A1149,'Neizmirene obaveze JLS'!$A$11:$M$1500,12,FALSE)),0)))</f>
        <v/>
      </c>
      <c r="N1149" s="87" t="str">
        <f>IF(A1149=0,"",IF($A1149&lt;=$A$1,+IF(VLOOKUP(A1149,'Rashodi- plan-izvršenje'!$A$8:$M$1500,10,FALSE)&gt;0,VLOOKUP(A1149,'Rashodi- plan-izvršenje'!$A$8:$M$1500,11,FALSE),VLOOKUP(A1149,'Rashodi- plan-izvršenje'!$A$8:$M$1500,13,FALSE)),+IF($A1149&gt;$A$2,IF(VLOOKUP($A1149,'Neizmirene obaveze JLS'!$A$8:$M$1500,10,FALSE)&gt;0,VLOOKUP($A1149,'Neizmirene obaveze JLS'!$A$11:$M$1500,11,FALSE),VLOOKUP($A1149,'Neizmirene obaveze JLS'!$A$11:$M$1500,13,FALSE)),0)))</f>
        <v/>
      </c>
      <c r="O1149" s="87" t="str">
        <f>IF(A1149=0,"",IF($A1149&lt;=$A$1,VALUE(+VLOOKUP($A1149,'Rashodi- plan-izvršenje'!$A$8:N$1500,'prenos-P-R-N'!O$1,FALSE)),IF($A1149&lt;=A$2,VALUE(VLOOKUP($A1149,'Prihodi- plan-izvršenje'!$A$8:$H$500,6,FALSE)),VALUE(VLOOKUP($A1149,'Neizmirene obaveze JLS'!$A$8:$N$500,O$1,FALSE)))))</f>
        <v/>
      </c>
      <c r="P1149" s="87" t="str">
        <f>IF(A1149=0,"",IF(A1149=0,0,IF(A1149&gt;A$2,'šifarnik K-izvor'!G$3,+IF(Q1149&lt;700,+'šifarnik K-izvor'!G$2,'šifarnik K-izvor'!G$1))))</f>
        <v/>
      </c>
      <c r="Q1149" s="87">
        <f>IF($A1149&lt;=$A$1,VALUE(+VLOOKUP($A1149,'Rashodi- plan-izvršenje'!$A$8:O$1500,'prenos-P-R-N'!Q$1,FALSE)),IF($A1149&lt;=$A$2,VLOOKUP($A1149,'Prihodi- plan-izvršenje'!$A$4:$H$500,4,FALSE),IF($A1149&lt;=$A$3,VLOOKUP(A1149,'Neizmirene obaveze JLS'!$A$11:O$500,Q$1,FALSE),"")))</f>
        <v>0</v>
      </c>
      <c r="R1149" s="88">
        <f>IF($A1149&lt;=$A$1,VALUE(+VLOOKUP($A1149,'Rashodi- plan-izvršenje'!$A$8:P$1500,'prenos-P-R-N'!R$1,FALSE)),IF($A1149&lt;=$A$2,VLOOKUP($A1149,'Prihodi- plan-izvršenje'!$A$4:$H$500,7,FALSE),""))</f>
        <v>0</v>
      </c>
      <c r="S1149" s="88">
        <f>IF(A1149=0,0,IF($A1149&lt;=$A$1,VALUE(+VLOOKUP($A1149,'Rashodi- plan-izvršenje'!$A$8:Q$1500,'prenos-P-R-N'!S$1,FALSE)),IF($A1149&lt;=$A$2,VLOOKUP($A1149,'Prihodi- plan-izvršenje'!$A$4:$H$500,8,FALSE),0)))</f>
        <v>0</v>
      </c>
      <c r="T1149" s="88" t="str">
        <f>IF($A1149&gt;$A$2,VLOOKUP($A1149,'Neizmirene obaveze JLS'!$A$11:R$500,R$1,FALSE),"")</f>
        <v/>
      </c>
      <c r="U1149" s="88">
        <f>IF($A1149&gt;$A$2,VLOOKUP($A1149,'Neizmirene obaveze JLS'!$A$11:S$500,S$1,FALSE),0)</f>
        <v>0</v>
      </c>
      <c r="V1149" s="88">
        <f t="shared" si="104"/>
        <v>0</v>
      </c>
    </row>
    <row r="1150" spans="1:28">
      <c r="A1150" s="89">
        <f>IF(AND(COUNTIF(A$1:A$3,"&gt;0")=1,MAX(A$8:A1149)&lt;A$1),A1149+1,IF(AND(COUNTIF(A$1:A$3,"&gt;0")=2,MAX(A$8:A1149)&lt;A$2),A1149+1,IF(AND(COUNTIF(A$1:A$3,"&gt;0")=3,MAX(A$8:A1149)&lt;A$3),A1149+1,0)))</f>
        <v>0</v>
      </c>
      <c r="B1150" s="89" t="str">
        <f t="shared" ref="B1150:C1150" si="110">+IF($A1150&gt;0,B1149,"")</f>
        <v/>
      </c>
      <c r="C1150" s="89" t="str">
        <f t="shared" si="110"/>
        <v/>
      </c>
      <c r="D1150" s="87" t="str">
        <f>IF($A1150=0,"",IF($A1150&lt;=$A$1,+VLOOKUP($A1150,'Rashodi- plan-izvršenje'!$A$8:B$1500,'prenos-P-R-N'!D$1,FALSE),IF($A1150&gt;$A$2,+VLOOKUP($A1150,'Neizmirene obaveze JLS'!$A$11:B$500,'prenos-P-R-N'!D$1,FALSE),"")))</f>
        <v/>
      </c>
      <c r="E1150" s="87" t="str">
        <f>IF($A1150=0,"",IF($A1150&lt;=$A$1,+VLOOKUP($A1150,'Rashodi- plan-izvršenje'!$A$8:C$1500,'prenos-P-R-N'!E$1,FALSE),IF($A1150&gt;$A$2,+VLOOKUP($A1150,'Neizmirene obaveze JLS'!$A$11:C$500,'prenos-P-R-N'!E$1,FALSE),"")))</f>
        <v/>
      </c>
      <c r="F1150" s="87" t="str">
        <f>IF($A1150=0,"",IF($A1150&lt;=$A$1,+VLOOKUP($A1150,'Rashodi- plan-izvršenje'!$A$8:D$1500,'prenos-P-R-N'!F$1,FALSE),IF($A1150&gt;$A$2,+VLOOKUP($A1150,'Neizmirene obaveze JLS'!$A$11:D$500,'prenos-P-R-N'!F$1,FALSE),"")))</f>
        <v/>
      </c>
      <c r="G1150" s="87" t="str">
        <f>IF($A1150=0,"",IF($A1150&lt;=$A$1,+VLOOKUP($A1150,'Rashodi- plan-izvršenje'!$A$8:E$1500,'prenos-P-R-N'!G$1,FALSE),IF($A1150&gt;$A$2,+VLOOKUP($A1150,'Neizmirene obaveze JLS'!$A$11:E$500,'prenos-P-R-N'!G$1,FALSE),"")))</f>
        <v/>
      </c>
      <c r="H1150" s="87" t="str">
        <f>IF($A1150=0,"",IF($A1150&lt;=$A$1,+VLOOKUP($A1150,'Rashodi- plan-izvršenje'!$A$8:F$1500,'prenos-P-R-N'!H$1,FALSE),IF($A1150&gt;$A$2,+VLOOKUP($A1150,'Neizmirene obaveze JLS'!$A$11:F$500,'prenos-P-R-N'!H$1,FALSE),"")))</f>
        <v/>
      </c>
      <c r="I1150" s="87" t="str">
        <f>IF($A1150=0,"",IF($A1150&lt;=$A$1,+VLOOKUP($A1150,'Rashodi- plan-izvršenje'!$A$8:G$1500,'prenos-P-R-N'!I$1,FALSE),IF($A1150&gt;$A$2,+VLOOKUP($A1150,'Neizmirene obaveze JLS'!$A$11:G$500,'prenos-P-R-N'!I$1,FALSE),"")))</f>
        <v/>
      </c>
      <c r="J1150" s="87" t="str">
        <f>IF($A1150=0,"",IF($A1150&lt;=$A$1,+VLOOKUP($A1150,'Rashodi- plan-izvršenje'!$A$8:H$1500,'prenos-P-R-N'!J$1,FALSE),IF($A1150&gt;$A$2,+VLOOKUP($A1150,'Neizmirene obaveze JLS'!$A$11:H$500,'prenos-P-R-N'!J$1,FALSE),"")))</f>
        <v/>
      </c>
      <c r="K1150" s="87" t="str">
        <f>IF($A1150=0,"",IF($A1150&lt;=$A$1,+VLOOKUP($A1150,'Rashodi- plan-izvršenje'!$A$8:I$1500,'prenos-P-R-N'!K$1,FALSE),IF($A1150&gt;$A$2,+VLOOKUP($A1150,'Neizmirene obaveze JLS'!$A$11:I$500,'prenos-P-R-N'!K$1,FALSE),"")))</f>
        <v/>
      </c>
      <c r="L1150" t="str">
        <f>IF(A1150=0,"",IF(A1150&lt;=A$1,+IF(VLOOKUP(A1150,'Rashodi- plan-izvršenje'!A$8:J$1500,M$1,FALSE)&gt;0,"Програмска активност","Пројекат"),IF(A1150&gt;A$2,+IF(VLOOKUP(A1150,'Neizmirene obaveze JLS'!A$8:J$2008,M$1,FALSE)&gt;0,"Програмска активност","Пројекат"),"")))</f>
        <v/>
      </c>
      <c r="M1150" s="87" t="str">
        <f>IF(A1150=0,"",IF($A1150&lt;=$A$1,+IF(VLOOKUP($A1150,'Rashodi- plan-izvršenje'!$A$8:$M$1500,10,FALSE)&gt;0,VLOOKUP($A1150,'Rashodi- plan-izvršenje'!$A$8:$M$1500,10,FALSE),VLOOKUP($A1150,'Rashodi- plan-izvršenje'!$A$8:$M$1500,12,FALSE)),+IF($A1150&gt;$A$2,IF(VLOOKUP($A1150,'Neizmirene obaveze JLS'!$A$8:$M$1500,10,FALSE)&gt;0,VLOOKUP($A1150,'Neizmirene obaveze JLS'!$A$11:$M$1500,10,FALSE),VLOOKUP($A1150,'Neizmirene obaveze JLS'!$A$11:$M$1500,12,FALSE)),0)))</f>
        <v/>
      </c>
      <c r="N1150" s="87" t="str">
        <f>IF(A1150=0,"",IF($A1150&lt;=$A$1,+IF(VLOOKUP(A1150,'Rashodi- plan-izvršenje'!$A$8:$M$1500,10,FALSE)&gt;0,VLOOKUP(A1150,'Rashodi- plan-izvršenje'!$A$8:$M$1500,11,FALSE),VLOOKUP(A1150,'Rashodi- plan-izvršenje'!$A$8:$M$1500,13,FALSE)),+IF($A1150&gt;$A$2,IF(VLOOKUP($A1150,'Neizmirene obaveze JLS'!$A$8:$M$1500,10,FALSE)&gt;0,VLOOKUP($A1150,'Neizmirene obaveze JLS'!$A$11:$M$1500,11,FALSE),VLOOKUP($A1150,'Neizmirene obaveze JLS'!$A$11:$M$1500,13,FALSE)),0)))</f>
        <v/>
      </c>
      <c r="O1150" s="87" t="str">
        <f>IF(A1150=0,"",IF($A1150&lt;=$A$1,VALUE(+VLOOKUP($A1150,'Rashodi- plan-izvršenje'!$A$8:N$1500,'prenos-P-R-N'!O$1,FALSE)),IF($A1150&lt;=A$2,VALUE(VLOOKUP($A1150,'Prihodi- plan-izvršenje'!$A$8:$H$500,6,FALSE)),VALUE(VLOOKUP($A1150,'Neizmirene obaveze JLS'!$A$8:$N$500,O$1,FALSE)))))</f>
        <v/>
      </c>
      <c r="P1150" s="87" t="str">
        <f>IF(A1150=0,"",IF(A1150=0,0,IF(A1150&gt;A$2,'šifarnik K-izvor'!G$3,+IF(Q1150&lt;700,+'šifarnik K-izvor'!G$2,'šifarnik K-izvor'!G$1))))</f>
        <v/>
      </c>
      <c r="Q1150" s="87">
        <f>IF($A1150&lt;=$A$1,VALUE(+VLOOKUP($A1150,'Rashodi- plan-izvršenje'!$A$8:O$1500,'prenos-P-R-N'!Q$1,FALSE)),IF($A1150&lt;=$A$2,VLOOKUP($A1150,'Prihodi- plan-izvršenje'!$A$4:$H$500,4,FALSE),IF($A1150&lt;=$A$3,VLOOKUP(A1150,'Neizmirene obaveze JLS'!$A$11:O$500,Q$1,FALSE),"")))</f>
        <v>0</v>
      </c>
      <c r="R1150" s="88">
        <f>IF($A1150&lt;=$A$1,VALUE(+VLOOKUP($A1150,'Rashodi- plan-izvršenje'!$A$8:P$1500,'prenos-P-R-N'!R$1,FALSE)),IF($A1150&lt;=$A$2,VLOOKUP($A1150,'Prihodi- plan-izvršenje'!$A$4:$H$500,7,FALSE),""))</f>
        <v>0</v>
      </c>
      <c r="S1150" s="88">
        <f>IF(A1150=0,0,IF($A1150&lt;=$A$1,VALUE(+VLOOKUP($A1150,'Rashodi- plan-izvršenje'!$A$8:Q$1500,'prenos-P-R-N'!S$1,FALSE)),IF($A1150&lt;=$A$2,VLOOKUP($A1150,'Prihodi- plan-izvršenje'!$A$4:$H$500,8,FALSE),0)))</f>
        <v>0</v>
      </c>
      <c r="T1150" s="88" t="str">
        <f>IF($A1150&gt;$A$2,VLOOKUP($A1150,'Neizmirene obaveze JLS'!$A$11:R$500,R$1,FALSE),"")</f>
        <v/>
      </c>
      <c r="U1150" s="88">
        <f>IF($A1150&gt;$A$2,VLOOKUP($A1150,'Neizmirene obaveze JLS'!$A$11:S$500,S$1,FALSE),0)</f>
        <v>0</v>
      </c>
      <c r="V1150" s="88">
        <f t="shared" si="104"/>
        <v>0</v>
      </c>
    </row>
    <row r="1151" spans="1:28">
      <c r="A1151" s="89">
        <f>IF(AND(COUNTIF(A$1:A$3,"&gt;0")=1,MAX(A$8:A1150)&lt;A$1),A1150+1,IF(AND(COUNTIF(A$1:A$3,"&gt;0")=2,MAX(A$8:A1150)&lt;A$2),A1150+1,IF(AND(COUNTIF(A$1:A$3,"&gt;0")=3,MAX(A$8:A1150)&lt;A$3),A1150+1,0)))</f>
        <v>0</v>
      </c>
      <c r="B1151" s="89" t="str">
        <f t="shared" ref="B1151:C1151" si="111">+IF($A1151&gt;0,B1150,"")</f>
        <v/>
      </c>
      <c r="C1151" s="89" t="str">
        <f t="shared" si="111"/>
        <v/>
      </c>
      <c r="D1151" s="87" t="str">
        <f>IF($A1151=0,"",IF($A1151&lt;=$A$1,+VLOOKUP($A1151,'Rashodi- plan-izvršenje'!$A$8:B$1500,'prenos-P-R-N'!D$1,FALSE),IF($A1151&gt;$A$2,+VLOOKUP($A1151,'Neizmirene obaveze JLS'!$A$11:B$500,'prenos-P-R-N'!D$1,FALSE),"")))</f>
        <v/>
      </c>
      <c r="E1151" s="87" t="str">
        <f>IF($A1151=0,"",IF($A1151&lt;=$A$1,+VLOOKUP($A1151,'Rashodi- plan-izvršenje'!$A$8:C$1500,'prenos-P-R-N'!E$1,FALSE),IF($A1151&gt;$A$2,+VLOOKUP($A1151,'Neizmirene obaveze JLS'!$A$11:C$500,'prenos-P-R-N'!E$1,FALSE),"")))</f>
        <v/>
      </c>
      <c r="F1151" s="87" t="str">
        <f>IF($A1151=0,"",IF($A1151&lt;=$A$1,+VLOOKUP($A1151,'Rashodi- plan-izvršenje'!$A$8:D$1500,'prenos-P-R-N'!F$1,FALSE),IF($A1151&gt;$A$2,+VLOOKUP($A1151,'Neizmirene obaveze JLS'!$A$11:D$500,'prenos-P-R-N'!F$1,FALSE),"")))</f>
        <v/>
      </c>
      <c r="G1151" s="87" t="str">
        <f>IF($A1151=0,"",IF($A1151&lt;=$A$1,+VLOOKUP($A1151,'Rashodi- plan-izvršenje'!$A$8:E$1500,'prenos-P-R-N'!G$1,FALSE),IF($A1151&gt;$A$2,+VLOOKUP($A1151,'Neizmirene obaveze JLS'!$A$11:E$500,'prenos-P-R-N'!G$1,FALSE),"")))</f>
        <v/>
      </c>
      <c r="H1151" s="87" t="str">
        <f>IF($A1151=0,"",IF($A1151&lt;=$A$1,+VLOOKUP($A1151,'Rashodi- plan-izvršenje'!$A$8:F$1500,'prenos-P-R-N'!H$1,FALSE),IF($A1151&gt;$A$2,+VLOOKUP($A1151,'Neizmirene obaveze JLS'!$A$11:F$500,'prenos-P-R-N'!H$1,FALSE),"")))</f>
        <v/>
      </c>
      <c r="I1151" s="87" t="str">
        <f>IF($A1151=0,"",IF($A1151&lt;=$A$1,+VLOOKUP($A1151,'Rashodi- plan-izvršenje'!$A$8:G$1500,'prenos-P-R-N'!I$1,FALSE),IF($A1151&gt;$A$2,+VLOOKUP($A1151,'Neizmirene obaveze JLS'!$A$11:G$500,'prenos-P-R-N'!I$1,FALSE),"")))</f>
        <v/>
      </c>
      <c r="J1151" s="87" t="str">
        <f>IF($A1151=0,"",IF($A1151&lt;=$A$1,+VLOOKUP($A1151,'Rashodi- plan-izvršenje'!$A$8:H$1500,'prenos-P-R-N'!J$1,FALSE),IF($A1151&gt;$A$2,+VLOOKUP($A1151,'Neizmirene obaveze JLS'!$A$11:H$500,'prenos-P-R-N'!J$1,FALSE),"")))</f>
        <v/>
      </c>
      <c r="K1151" s="87" t="str">
        <f>IF($A1151=0,"",IF($A1151&lt;=$A$1,+VLOOKUP($A1151,'Rashodi- plan-izvršenje'!$A$8:I$1500,'prenos-P-R-N'!K$1,FALSE),IF($A1151&gt;$A$2,+VLOOKUP($A1151,'Neizmirene obaveze JLS'!$A$11:I$500,'prenos-P-R-N'!K$1,FALSE),"")))</f>
        <v/>
      </c>
      <c r="L1151" t="str">
        <f>IF(A1151=0,"",IF(A1151&lt;=A$1,+IF(VLOOKUP(A1151,'Rashodi- plan-izvršenje'!A$8:J$1500,M$1,FALSE)&gt;0,"Програмска активност","Пројекат"),IF(A1151&gt;A$2,+IF(VLOOKUP(A1151,'Neizmirene obaveze JLS'!A$8:J$2008,M$1,FALSE)&gt;0,"Програмска активност","Пројекат"),"")))</f>
        <v/>
      </c>
      <c r="M1151" s="87" t="str">
        <f>IF(A1151=0,"",IF($A1151&lt;=$A$1,+IF(VLOOKUP($A1151,'Rashodi- plan-izvršenje'!$A$8:$M$1500,10,FALSE)&gt;0,VLOOKUP($A1151,'Rashodi- plan-izvršenje'!$A$8:$M$1500,10,FALSE),VLOOKUP($A1151,'Rashodi- plan-izvršenje'!$A$8:$M$1500,12,FALSE)),+IF($A1151&gt;$A$2,IF(VLOOKUP($A1151,'Neizmirene obaveze JLS'!$A$8:$M$1500,10,FALSE)&gt;0,VLOOKUP($A1151,'Neizmirene obaveze JLS'!$A$11:$M$1500,10,FALSE),VLOOKUP($A1151,'Neizmirene obaveze JLS'!$A$11:$M$1500,12,FALSE)),0)))</f>
        <v/>
      </c>
      <c r="N1151" s="87" t="str">
        <f>IF(A1151=0,"",IF($A1151&lt;=$A$1,+IF(VLOOKUP(A1151,'Rashodi- plan-izvršenje'!$A$8:$M$1500,10,FALSE)&gt;0,VLOOKUP(A1151,'Rashodi- plan-izvršenje'!$A$8:$M$1500,11,FALSE),VLOOKUP(A1151,'Rashodi- plan-izvršenje'!$A$8:$M$1500,13,FALSE)),+IF($A1151&gt;$A$2,IF(VLOOKUP($A1151,'Neizmirene obaveze JLS'!$A$8:$M$1500,10,FALSE)&gt;0,VLOOKUP($A1151,'Neizmirene obaveze JLS'!$A$11:$M$1500,11,FALSE),VLOOKUP($A1151,'Neizmirene obaveze JLS'!$A$11:$M$1500,13,FALSE)),0)))</f>
        <v/>
      </c>
      <c r="O1151" s="87" t="str">
        <f>IF(A1151=0,"",IF($A1151&lt;=$A$1,VALUE(+VLOOKUP($A1151,'Rashodi- plan-izvršenje'!$A$8:N$1500,'prenos-P-R-N'!O$1,FALSE)),IF($A1151&lt;=A$2,VALUE(VLOOKUP($A1151,'Prihodi- plan-izvršenje'!$A$8:$H$500,6,FALSE)),VALUE(VLOOKUP($A1151,'Neizmirene obaveze JLS'!$A$8:$N$500,O$1,FALSE)))))</f>
        <v/>
      </c>
      <c r="P1151" s="87" t="str">
        <f>IF(A1151=0,"",IF(A1151=0,0,IF(A1151&gt;A$2,'šifarnik K-izvor'!G$3,+IF(Q1151&lt;700,+'šifarnik K-izvor'!G$2,'šifarnik K-izvor'!G$1))))</f>
        <v/>
      </c>
      <c r="Q1151" s="87">
        <f>IF($A1151&lt;=$A$1,VALUE(+VLOOKUP($A1151,'Rashodi- plan-izvršenje'!$A$8:O$1500,'prenos-P-R-N'!Q$1,FALSE)),IF($A1151&lt;=$A$2,VLOOKUP($A1151,'Prihodi- plan-izvršenje'!$A$4:$H$500,4,FALSE),IF($A1151&lt;=$A$3,VLOOKUP(A1151,'Neizmirene obaveze JLS'!$A$11:O$500,Q$1,FALSE),"")))</f>
        <v>0</v>
      </c>
      <c r="R1151" s="88">
        <f>IF($A1151&lt;=$A$1,VALUE(+VLOOKUP($A1151,'Rashodi- plan-izvršenje'!$A$8:P$1500,'prenos-P-R-N'!R$1,FALSE)),IF($A1151&lt;=$A$2,VLOOKUP($A1151,'Prihodi- plan-izvršenje'!$A$4:$H$500,7,FALSE),""))</f>
        <v>0</v>
      </c>
      <c r="S1151" s="88">
        <f>IF(A1151=0,0,IF($A1151&lt;=$A$1,VALUE(+VLOOKUP($A1151,'Rashodi- plan-izvršenje'!$A$8:Q$1500,'prenos-P-R-N'!S$1,FALSE)),IF($A1151&lt;=$A$2,VLOOKUP($A1151,'Prihodi- plan-izvršenje'!$A$4:$H$500,8,FALSE),0)))</f>
        <v>0</v>
      </c>
      <c r="T1151" s="88" t="str">
        <f>IF($A1151&gt;$A$2,VLOOKUP($A1151,'Neizmirene obaveze JLS'!$A$11:R$500,R$1,FALSE),"")</f>
        <v/>
      </c>
      <c r="U1151" s="88">
        <f>IF($A1151&gt;$A$2,VLOOKUP($A1151,'Neizmirene obaveze JLS'!$A$11:S$500,S$1,FALSE),0)</f>
        <v>0</v>
      </c>
      <c r="V1151" s="88">
        <f t="shared" si="104"/>
        <v>0</v>
      </c>
    </row>
    <row r="1152" spans="1:28">
      <c r="A1152" s="89">
        <f>IF(AND(COUNTIF(A$1:A$3,"&gt;0")=1,MAX(A$8:A1151)&lt;A$1),A1151+1,IF(AND(COUNTIF(A$1:A$3,"&gt;0")=2,MAX(A$8:A1151)&lt;A$2),A1151+1,IF(AND(COUNTIF(A$1:A$3,"&gt;0")=3,MAX(A$8:A1151)&lt;A$3),A1151+1,0)))</f>
        <v>0</v>
      </c>
      <c r="B1152" s="89" t="str">
        <f t="shared" ref="B1152:C1152" si="112">+IF($A1152&gt;0,B1151,"")</f>
        <v/>
      </c>
      <c r="C1152" s="89" t="str">
        <f t="shared" si="112"/>
        <v/>
      </c>
      <c r="D1152" s="87" t="str">
        <f>IF($A1152=0,"",IF($A1152&lt;=$A$1,+VLOOKUP($A1152,'Rashodi- plan-izvršenje'!$A$8:B$1500,'prenos-P-R-N'!D$1,FALSE),IF($A1152&gt;$A$2,+VLOOKUP($A1152,'Neizmirene obaveze JLS'!$A$11:B$500,'prenos-P-R-N'!D$1,FALSE),"")))</f>
        <v/>
      </c>
      <c r="E1152" s="87" t="str">
        <f>IF($A1152=0,"",IF($A1152&lt;=$A$1,+VLOOKUP($A1152,'Rashodi- plan-izvršenje'!$A$8:C$1500,'prenos-P-R-N'!E$1,FALSE),IF($A1152&gt;$A$2,+VLOOKUP($A1152,'Neizmirene obaveze JLS'!$A$11:C$500,'prenos-P-R-N'!E$1,FALSE),"")))</f>
        <v/>
      </c>
      <c r="F1152" s="87" t="str">
        <f>IF($A1152=0,"",IF($A1152&lt;=$A$1,+VLOOKUP($A1152,'Rashodi- plan-izvršenje'!$A$8:D$1500,'prenos-P-R-N'!F$1,FALSE),IF($A1152&gt;$A$2,+VLOOKUP($A1152,'Neizmirene obaveze JLS'!$A$11:D$500,'prenos-P-R-N'!F$1,FALSE),"")))</f>
        <v/>
      </c>
      <c r="G1152" s="87" t="str">
        <f>IF($A1152=0,"",IF($A1152&lt;=$A$1,+VLOOKUP($A1152,'Rashodi- plan-izvršenje'!$A$8:E$1500,'prenos-P-R-N'!G$1,FALSE),IF($A1152&gt;$A$2,+VLOOKUP($A1152,'Neizmirene obaveze JLS'!$A$11:E$500,'prenos-P-R-N'!G$1,FALSE),"")))</f>
        <v/>
      </c>
      <c r="H1152" s="87" t="str">
        <f>IF($A1152=0,"",IF($A1152&lt;=$A$1,+VLOOKUP($A1152,'Rashodi- plan-izvršenje'!$A$8:F$1500,'prenos-P-R-N'!H$1,FALSE),IF($A1152&gt;$A$2,+VLOOKUP($A1152,'Neizmirene obaveze JLS'!$A$11:F$500,'prenos-P-R-N'!H$1,FALSE),"")))</f>
        <v/>
      </c>
      <c r="I1152" s="87" t="str">
        <f>IF($A1152=0,"",IF($A1152&lt;=$A$1,+VLOOKUP($A1152,'Rashodi- plan-izvršenje'!$A$8:G$1500,'prenos-P-R-N'!I$1,FALSE),IF($A1152&gt;$A$2,+VLOOKUP($A1152,'Neizmirene obaveze JLS'!$A$11:G$500,'prenos-P-R-N'!I$1,FALSE),"")))</f>
        <v/>
      </c>
      <c r="J1152" s="87" t="str">
        <f>IF($A1152=0,"",IF($A1152&lt;=$A$1,+VLOOKUP($A1152,'Rashodi- plan-izvršenje'!$A$8:H$1500,'prenos-P-R-N'!J$1,FALSE),IF($A1152&gt;$A$2,+VLOOKUP($A1152,'Neizmirene obaveze JLS'!$A$11:H$500,'prenos-P-R-N'!J$1,FALSE),"")))</f>
        <v/>
      </c>
      <c r="K1152" s="87" t="str">
        <f>IF($A1152=0,"",IF($A1152&lt;=$A$1,+VLOOKUP($A1152,'Rashodi- plan-izvršenje'!$A$8:I$1500,'prenos-P-R-N'!K$1,FALSE),IF($A1152&gt;$A$2,+VLOOKUP($A1152,'Neizmirene obaveze JLS'!$A$11:I$500,'prenos-P-R-N'!K$1,FALSE),"")))</f>
        <v/>
      </c>
      <c r="L1152" t="str">
        <f>IF(A1152=0,"",IF(A1152&lt;=A$1,+IF(VLOOKUP(A1152,'Rashodi- plan-izvršenje'!A$8:J$1500,M$1,FALSE)&gt;0,"Програмска активност","Пројекат"),IF(A1152&gt;A$2,+IF(VLOOKUP(A1152,'Neizmirene obaveze JLS'!A$8:J$2008,M$1,FALSE)&gt;0,"Програмска активност","Пројекат"),"")))</f>
        <v/>
      </c>
      <c r="M1152" s="87" t="str">
        <f>IF(A1152=0,"",IF($A1152&lt;=$A$1,+IF(VLOOKUP($A1152,'Rashodi- plan-izvršenje'!$A$8:$M$1500,10,FALSE)&gt;0,VLOOKUP($A1152,'Rashodi- plan-izvršenje'!$A$8:$M$1500,10,FALSE),VLOOKUP($A1152,'Rashodi- plan-izvršenje'!$A$8:$M$1500,12,FALSE)),+IF($A1152&gt;$A$2,IF(VLOOKUP($A1152,'Neizmirene obaveze JLS'!$A$8:$M$1500,10,FALSE)&gt;0,VLOOKUP($A1152,'Neizmirene obaveze JLS'!$A$11:$M$1500,10,FALSE),VLOOKUP($A1152,'Neizmirene obaveze JLS'!$A$11:$M$1500,12,FALSE)),0)))</f>
        <v/>
      </c>
      <c r="N1152" s="87" t="str">
        <f>IF(A1152=0,"",IF($A1152&lt;=$A$1,+IF(VLOOKUP(A1152,'Rashodi- plan-izvršenje'!$A$8:$M$1500,10,FALSE)&gt;0,VLOOKUP(A1152,'Rashodi- plan-izvršenje'!$A$8:$M$1500,11,FALSE),VLOOKUP(A1152,'Rashodi- plan-izvršenje'!$A$8:$M$1500,13,FALSE)),+IF($A1152&gt;$A$2,IF(VLOOKUP($A1152,'Neizmirene obaveze JLS'!$A$8:$M$1500,10,FALSE)&gt;0,VLOOKUP($A1152,'Neizmirene obaveze JLS'!$A$11:$M$1500,11,FALSE),VLOOKUP($A1152,'Neizmirene obaveze JLS'!$A$11:$M$1500,13,FALSE)),0)))</f>
        <v/>
      </c>
      <c r="O1152" s="87" t="str">
        <f>IF(A1152=0,"",IF($A1152&lt;=$A$1,VALUE(+VLOOKUP($A1152,'Rashodi- plan-izvršenje'!$A$8:N$1500,'prenos-P-R-N'!O$1,FALSE)),IF($A1152&lt;=A$2,VALUE(VLOOKUP($A1152,'Prihodi- plan-izvršenje'!$A$8:$H$500,6,FALSE)),VALUE(VLOOKUP($A1152,'Neizmirene obaveze JLS'!$A$8:$N$500,O$1,FALSE)))))</f>
        <v/>
      </c>
      <c r="P1152" s="87" t="str">
        <f>IF(A1152=0,"",IF(A1152=0,0,IF(A1152&gt;A$2,'šifarnik K-izvor'!G$3,+IF(Q1152&lt;700,+'šifarnik K-izvor'!G$2,'šifarnik K-izvor'!G$1))))</f>
        <v/>
      </c>
      <c r="Q1152" s="87">
        <f>IF($A1152&lt;=$A$1,VALUE(+VLOOKUP($A1152,'Rashodi- plan-izvršenje'!$A$8:O$1500,'prenos-P-R-N'!Q$1,FALSE)),IF($A1152&lt;=$A$2,VLOOKUP($A1152,'Prihodi- plan-izvršenje'!$A$4:$H$500,4,FALSE),IF($A1152&lt;=$A$3,VLOOKUP(A1152,'Neizmirene obaveze JLS'!$A$11:O$500,Q$1,FALSE),"")))</f>
        <v>0</v>
      </c>
      <c r="R1152" s="88">
        <f>IF($A1152&lt;=$A$1,VALUE(+VLOOKUP($A1152,'Rashodi- plan-izvršenje'!$A$8:P$1500,'prenos-P-R-N'!R$1,FALSE)),IF($A1152&lt;=$A$2,VLOOKUP($A1152,'Prihodi- plan-izvršenje'!$A$4:$H$500,7,FALSE),""))</f>
        <v>0</v>
      </c>
      <c r="S1152" s="88">
        <f>IF(A1152=0,0,IF($A1152&lt;=$A$1,VALUE(+VLOOKUP($A1152,'Rashodi- plan-izvršenje'!$A$8:Q$1500,'prenos-P-R-N'!S$1,FALSE)),IF($A1152&lt;=$A$2,VLOOKUP($A1152,'Prihodi- plan-izvršenje'!$A$4:$H$500,8,FALSE),0)))</f>
        <v>0</v>
      </c>
      <c r="T1152" s="88" t="str">
        <f>IF($A1152&gt;$A$2,VLOOKUP($A1152,'Neizmirene obaveze JLS'!$A$11:R$500,R$1,FALSE),"")</f>
        <v/>
      </c>
      <c r="U1152" s="88">
        <f>IF($A1152&gt;$A$2,VLOOKUP($A1152,'Neizmirene obaveze JLS'!$A$11:S$500,S$1,FALSE),0)</f>
        <v>0</v>
      </c>
      <c r="V1152" s="88">
        <f t="shared" si="104"/>
        <v>0</v>
      </c>
    </row>
    <row r="1153" spans="1:22">
      <c r="A1153" s="89">
        <f>IF(AND(COUNTIF(A$1:A$3,"&gt;0")=1,MAX(A$8:A1152)&lt;A$1),A1152+1,IF(AND(COUNTIF(A$1:A$3,"&gt;0")=2,MAX(A$8:A1152)&lt;A$2),A1152+1,IF(AND(COUNTIF(A$1:A$3,"&gt;0")=3,MAX(A$8:A1152)&lt;A$3),A1152+1,0)))</f>
        <v>0</v>
      </c>
      <c r="B1153" s="89" t="str">
        <f t="shared" ref="B1153:C1153" si="113">+IF($A1153&gt;0,B1152,"")</f>
        <v/>
      </c>
      <c r="C1153" s="89" t="str">
        <f t="shared" si="113"/>
        <v/>
      </c>
      <c r="D1153" s="87" t="str">
        <f>IF($A1153=0,"",IF($A1153&lt;=$A$1,+VLOOKUP($A1153,'Rashodi- plan-izvršenje'!$A$8:B$1500,'prenos-P-R-N'!D$1,FALSE),IF($A1153&gt;$A$2,+VLOOKUP($A1153,'Neizmirene obaveze JLS'!$A$11:B$500,'prenos-P-R-N'!D$1,FALSE),"")))</f>
        <v/>
      </c>
      <c r="E1153" s="87" t="str">
        <f>IF($A1153=0,"",IF($A1153&lt;=$A$1,+VLOOKUP($A1153,'Rashodi- plan-izvršenje'!$A$8:C$1500,'prenos-P-R-N'!E$1,FALSE),IF($A1153&gt;$A$2,+VLOOKUP($A1153,'Neizmirene obaveze JLS'!$A$11:C$500,'prenos-P-R-N'!E$1,FALSE),"")))</f>
        <v/>
      </c>
      <c r="F1153" s="87" t="str">
        <f>IF($A1153=0,"",IF($A1153&lt;=$A$1,+VLOOKUP($A1153,'Rashodi- plan-izvršenje'!$A$8:D$1500,'prenos-P-R-N'!F$1,FALSE),IF($A1153&gt;$A$2,+VLOOKUP($A1153,'Neizmirene obaveze JLS'!$A$11:D$500,'prenos-P-R-N'!F$1,FALSE),"")))</f>
        <v/>
      </c>
      <c r="G1153" s="87" t="str">
        <f>IF($A1153=0,"",IF($A1153&lt;=$A$1,+VLOOKUP($A1153,'Rashodi- plan-izvršenje'!$A$8:E$1500,'prenos-P-R-N'!G$1,FALSE),IF($A1153&gt;$A$2,+VLOOKUP($A1153,'Neizmirene obaveze JLS'!$A$11:E$500,'prenos-P-R-N'!G$1,FALSE),"")))</f>
        <v/>
      </c>
      <c r="H1153" s="87" t="str">
        <f>IF($A1153=0,"",IF($A1153&lt;=$A$1,+VLOOKUP($A1153,'Rashodi- plan-izvršenje'!$A$8:F$1500,'prenos-P-R-N'!H$1,FALSE),IF($A1153&gt;$A$2,+VLOOKUP($A1153,'Neizmirene obaveze JLS'!$A$11:F$500,'prenos-P-R-N'!H$1,FALSE),"")))</f>
        <v/>
      </c>
      <c r="I1153" s="87" t="str">
        <f>IF($A1153=0,"",IF($A1153&lt;=$A$1,+VLOOKUP($A1153,'Rashodi- plan-izvršenje'!$A$8:G$1500,'prenos-P-R-N'!I$1,FALSE),IF($A1153&gt;$A$2,+VLOOKUP($A1153,'Neizmirene obaveze JLS'!$A$11:G$500,'prenos-P-R-N'!I$1,FALSE),"")))</f>
        <v/>
      </c>
      <c r="J1153" s="87" t="str">
        <f>IF($A1153=0,"",IF($A1153&lt;=$A$1,+VLOOKUP($A1153,'Rashodi- plan-izvršenje'!$A$8:H$1500,'prenos-P-R-N'!J$1,FALSE),IF($A1153&gt;$A$2,+VLOOKUP($A1153,'Neizmirene obaveze JLS'!$A$11:H$500,'prenos-P-R-N'!J$1,FALSE),"")))</f>
        <v/>
      </c>
      <c r="K1153" s="87" t="str">
        <f>IF($A1153=0,"",IF($A1153&lt;=$A$1,+VLOOKUP($A1153,'Rashodi- plan-izvršenje'!$A$8:I$1500,'prenos-P-R-N'!K$1,FALSE),IF($A1153&gt;$A$2,+VLOOKUP($A1153,'Neizmirene obaveze JLS'!$A$11:I$500,'prenos-P-R-N'!K$1,FALSE),"")))</f>
        <v/>
      </c>
      <c r="L1153" t="str">
        <f>IF(A1153=0,"",IF(A1153&lt;=A$1,+IF(VLOOKUP(A1153,'Rashodi- plan-izvršenje'!A$8:J$1500,M$1,FALSE)&gt;0,"Програмска активност","Пројекат"),IF(A1153&gt;A$2,+IF(VLOOKUP(A1153,'Neizmirene obaveze JLS'!A$8:J$2008,M$1,FALSE)&gt;0,"Програмска активност","Пројекат"),"")))</f>
        <v/>
      </c>
      <c r="M1153" s="87" t="str">
        <f>IF(A1153=0,"",IF($A1153&lt;=$A$1,+IF(VLOOKUP($A1153,'Rashodi- plan-izvršenje'!$A$8:$M$1500,10,FALSE)&gt;0,VLOOKUP($A1153,'Rashodi- plan-izvršenje'!$A$8:$M$1500,10,FALSE),VLOOKUP($A1153,'Rashodi- plan-izvršenje'!$A$8:$M$1500,12,FALSE)),+IF($A1153&gt;$A$2,IF(VLOOKUP($A1153,'Neizmirene obaveze JLS'!$A$8:$M$1500,10,FALSE)&gt;0,VLOOKUP($A1153,'Neizmirene obaveze JLS'!$A$11:$M$1500,10,FALSE),VLOOKUP($A1153,'Neizmirene obaveze JLS'!$A$11:$M$1500,12,FALSE)),0)))</f>
        <v/>
      </c>
      <c r="N1153" s="87" t="str">
        <f>IF(A1153=0,"",IF($A1153&lt;=$A$1,+IF(VLOOKUP(A1153,'Rashodi- plan-izvršenje'!$A$8:$M$1500,10,FALSE)&gt;0,VLOOKUP(A1153,'Rashodi- plan-izvršenje'!$A$8:$M$1500,11,FALSE),VLOOKUP(A1153,'Rashodi- plan-izvršenje'!$A$8:$M$1500,13,FALSE)),+IF($A1153&gt;$A$2,IF(VLOOKUP($A1153,'Neizmirene obaveze JLS'!$A$8:$M$1500,10,FALSE)&gt;0,VLOOKUP($A1153,'Neizmirene obaveze JLS'!$A$11:$M$1500,11,FALSE),VLOOKUP($A1153,'Neizmirene obaveze JLS'!$A$11:$M$1500,13,FALSE)),0)))</f>
        <v/>
      </c>
      <c r="O1153" s="87" t="str">
        <f>IF(A1153=0,"",IF($A1153&lt;=$A$1,VALUE(+VLOOKUP($A1153,'Rashodi- plan-izvršenje'!$A$8:N$1500,'prenos-P-R-N'!O$1,FALSE)),IF($A1153&lt;=A$2,VALUE(VLOOKUP($A1153,'Prihodi- plan-izvršenje'!$A$8:$H$500,6,FALSE)),VALUE(VLOOKUP($A1153,'Neizmirene obaveze JLS'!$A$8:$N$500,O$1,FALSE)))))</f>
        <v/>
      </c>
      <c r="P1153" s="87" t="str">
        <f>IF(A1153=0,"",IF(A1153=0,0,IF(A1153&gt;A$2,'šifarnik K-izvor'!G$3,+IF(Q1153&lt;700,+'šifarnik K-izvor'!G$2,'šifarnik K-izvor'!G$1))))</f>
        <v/>
      </c>
      <c r="Q1153" s="87">
        <f>IF($A1153&lt;=$A$1,VALUE(+VLOOKUP($A1153,'Rashodi- plan-izvršenje'!$A$8:O$1500,'prenos-P-R-N'!Q$1,FALSE)),IF($A1153&lt;=$A$2,VLOOKUP($A1153,'Prihodi- plan-izvršenje'!$A$4:$H$500,4,FALSE),IF($A1153&lt;=$A$3,VLOOKUP(A1153,'Neizmirene obaveze JLS'!$A$11:O$500,Q$1,FALSE),"")))</f>
        <v>0</v>
      </c>
      <c r="R1153" s="88">
        <f>IF($A1153&lt;=$A$1,VALUE(+VLOOKUP($A1153,'Rashodi- plan-izvršenje'!$A$8:P$1500,'prenos-P-R-N'!R$1,FALSE)),IF($A1153&lt;=$A$2,VLOOKUP($A1153,'Prihodi- plan-izvršenje'!$A$4:$H$500,7,FALSE),""))</f>
        <v>0</v>
      </c>
      <c r="S1153" s="88">
        <f>IF(A1153=0,0,IF($A1153&lt;=$A$1,VALUE(+VLOOKUP($A1153,'Rashodi- plan-izvršenje'!$A$8:Q$1500,'prenos-P-R-N'!S$1,FALSE)),IF($A1153&lt;=$A$2,VLOOKUP($A1153,'Prihodi- plan-izvršenje'!$A$4:$H$500,8,FALSE),0)))</f>
        <v>0</v>
      </c>
      <c r="T1153" s="88" t="str">
        <f>IF($A1153&gt;$A$2,VLOOKUP($A1153,'Neizmirene obaveze JLS'!$A$11:R$500,R$1,FALSE),"")</f>
        <v/>
      </c>
      <c r="U1153" s="88">
        <f>IF($A1153&gt;$A$2,VLOOKUP($A1153,'Neizmirene obaveze JLS'!$A$11:S$500,S$1,FALSE),0)</f>
        <v>0</v>
      </c>
      <c r="V1153" s="88">
        <f t="shared" si="104"/>
        <v>0</v>
      </c>
    </row>
    <row r="1154" spans="1:22">
      <c r="A1154" s="89">
        <f>IF(AND(COUNTIF(A$1:A$3,"&gt;0")=1,MAX(A$8:A1153)&lt;A$1),A1153+1,IF(AND(COUNTIF(A$1:A$3,"&gt;0")=2,MAX(A$8:A1153)&lt;A$2),A1153+1,IF(AND(COUNTIF(A$1:A$3,"&gt;0")=3,MAX(A$8:A1153)&lt;A$3),A1153+1,0)))</f>
        <v>0</v>
      </c>
      <c r="B1154" s="89" t="str">
        <f t="shared" ref="B1154:C1154" si="114">+IF($A1154&gt;0,B1153,"")</f>
        <v/>
      </c>
      <c r="C1154" s="89" t="str">
        <f t="shared" si="114"/>
        <v/>
      </c>
      <c r="D1154" s="87" t="str">
        <f>IF($A1154=0,"",IF($A1154&lt;=$A$1,+VLOOKUP($A1154,'Rashodi- plan-izvršenje'!$A$8:B$1500,'prenos-P-R-N'!D$1,FALSE),IF($A1154&gt;$A$2,+VLOOKUP($A1154,'Neizmirene obaveze JLS'!$A$11:B$500,'prenos-P-R-N'!D$1,FALSE),"")))</f>
        <v/>
      </c>
      <c r="E1154" s="87" t="str">
        <f>IF($A1154=0,"",IF($A1154&lt;=$A$1,+VLOOKUP($A1154,'Rashodi- plan-izvršenje'!$A$8:C$1500,'prenos-P-R-N'!E$1,FALSE),IF($A1154&gt;$A$2,+VLOOKUP($A1154,'Neizmirene obaveze JLS'!$A$11:C$500,'prenos-P-R-N'!E$1,FALSE),"")))</f>
        <v/>
      </c>
      <c r="F1154" s="87" t="str">
        <f>IF($A1154=0,"",IF($A1154&lt;=$A$1,+VLOOKUP($A1154,'Rashodi- plan-izvršenje'!$A$8:D$1500,'prenos-P-R-N'!F$1,FALSE),IF($A1154&gt;$A$2,+VLOOKUP($A1154,'Neizmirene obaveze JLS'!$A$11:D$500,'prenos-P-R-N'!F$1,FALSE),"")))</f>
        <v/>
      </c>
      <c r="G1154" s="87" t="str">
        <f>IF($A1154=0,"",IF($A1154&lt;=$A$1,+VLOOKUP($A1154,'Rashodi- plan-izvršenje'!$A$8:E$1500,'prenos-P-R-N'!G$1,FALSE),IF($A1154&gt;$A$2,+VLOOKUP($A1154,'Neizmirene obaveze JLS'!$A$11:E$500,'prenos-P-R-N'!G$1,FALSE),"")))</f>
        <v/>
      </c>
      <c r="H1154" s="87" t="str">
        <f>IF($A1154=0,"",IF($A1154&lt;=$A$1,+VLOOKUP($A1154,'Rashodi- plan-izvršenje'!$A$8:F$1500,'prenos-P-R-N'!H$1,FALSE),IF($A1154&gt;$A$2,+VLOOKUP($A1154,'Neizmirene obaveze JLS'!$A$11:F$500,'prenos-P-R-N'!H$1,FALSE),"")))</f>
        <v/>
      </c>
      <c r="I1154" s="87" t="str">
        <f>IF($A1154=0,"",IF($A1154&lt;=$A$1,+VLOOKUP($A1154,'Rashodi- plan-izvršenje'!$A$8:G$1500,'prenos-P-R-N'!I$1,FALSE),IF($A1154&gt;$A$2,+VLOOKUP($A1154,'Neizmirene obaveze JLS'!$A$11:G$500,'prenos-P-R-N'!I$1,FALSE),"")))</f>
        <v/>
      </c>
      <c r="J1154" s="87" t="str">
        <f>IF($A1154=0,"",IF($A1154&lt;=$A$1,+VLOOKUP($A1154,'Rashodi- plan-izvršenje'!$A$8:H$1500,'prenos-P-R-N'!J$1,FALSE),IF($A1154&gt;$A$2,+VLOOKUP($A1154,'Neizmirene obaveze JLS'!$A$11:H$500,'prenos-P-R-N'!J$1,FALSE),"")))</f>
        <v/>
      </c>
      <c r="K1154" s="87" t="str">
        <f>IF($A1154=0,"",IF($A1154&lt;=$A$1,+VLOOKUP($A1154,'Rashodi- plan-izvršenje'!$A$8:I$1500,'prenos-P-R-N'!K$1,FALSE),IF($A1154&gt;$A$2,+VLOOKUP($A1154,'Neizmirene obaveze JLS'!$A$11:I$500,'prenos-P-R-N'!K$1,FALSE),"")))</f>
        <v/>
      </c>
      <c r="L1154" t="str">
        <f>IF(A1154=0,"",IF(A1154&lt;=A$1,+IF(VLOOKUP(A1154,'Rashodi- plan-izvršenje'!A$8:J$1500,M$1,FALSE)&gt;0,"Програмска активност","Пројекат"),IF(A1154&gt;A$2,+IF(VLOOKUP(A1154,'Neizmirene obaveze JLS'!A$8:J$2008,M$1,FALSE)&gt;0,"Програмска активност","Пројекат"),"")))</f>
        <v/>
      </c>
      <c r="M1154" s="87" t="str">
        <f>IF(A1154=0,"",IF($A1154&lt;=$A$1,+IF(VLOOKUP($A1154,'Rashodi- plan-izvršenje'!$A$8:$M$1500,10,FALSE)&gt;0,VLOOKUP($A1154,'Rashodi- plan-izvršenje'!$A$8:$M$1500,10,FALSE),VLOOKUP($A1154,'Rashodi- plan-izvršenje'!$A$8:$M$1500,12,FALSE)),+IF($A1154&gt;$A$2,IF(VLOOKUP($A1154,'Neizmirene obaveze JLS'!$A$8:$M$1500,10,FALSE)&gt;0,VLOOKUP($A1154,'Neizmirene obaveze JLS'!$A$11:$M$1500,10,FALSE),VLOOKUP($A1154,'Neizmirene obaveze JLS'!$A$11:$M$1500,12,FALSE)),0)))</f>
        <v/>
      </c>
      <c r="N1154" s="87" t="str">
        <f>IF(A1154=0,"",IF($A1154&lt;=$A$1,+IF(VLOOKUP(A1154,'Rashodi- plan-izvršenje'!$A$8:$M$1500,10,FALSE)&gt;0,VLOOKUP(A1154,'Rashodi- plan-izvršenje'!$A$8:$M$1500,11,FALSE),VLOOKUP(A1154,'Rashodi- plan-izvršenje'!$A$8:$M$1500,13,FALSE)),+IF($A1154&gt;$A$2,IF(VLOOKUP($A1154,'Neizmirene obaveze JLS'!$A$8:$M$1500,10,FALSE)&gt;0,VLOOKUP($A1154,'Neizmirene obaveze JLS'!$A$11:$M$1500,11,FALSE),VLOOKUP($A1154,'Neizmirene obaveze JLS'!$A$11:$M$1500,13,FALSE)),0)))</f>
        <v/>
      </c>
      <c r="O1154" s="87" t="str">
        <f>IF(A1154=0,"",IF($A1154&lt;=$A$1,VALUE(+VLOOKUP($A1154,'Rashodi- plan-izvršenje'!$A$8:N$1500,'prenos-P-R-N'!O$1,FALSE)),IF($A1154&lt;=A$2,VALUE(VLOOKUP($A1154,'Prihodi- plan-izvršenje'!$A$8:$H$500,6,FALSE)),VALUE(VLOOKUP($A1154,'Neizmirene obaveze JLS'!$A$8:$N$500,O$1,FALSE)))))</f>
        <v/>
      </c>
      <c r="P1154" s="87" t="str">
        <f>IF(A1154=0,"",IF(A1154=0,0,IF(A1154&gt;A$2,'šifarnik K-izvor'!G$3,+IF(Q1154&lt;700,+'šifarnik K-izvor'!G$2,'šifarnik K-izvor'!G$1))))</f>
        <v/>
      </c>
      <c r="Q1154" s="87">
        <f>IF($A1154&lt;=$A$1,VALUE(+VLOOKUP($A1154,'Rashodi- plan-izvršenje'!$A$8:O$1500,'prenos-P-R-N'!Q$1,FALSE)),IF($A1154&lt;=$A$2,VLOOKUP($A1154,'Prihodi- plan-izvršenje'!$A$4:$H$500,4,FALSE),IF($A1154&lt;=$A$3,VLOOKUP(A1154,'Neizmirene obaveze JLS'!$A$11:O$500,Q$1,FALSE),"")))</f>
        <v>0</v>
      </c>
      <c r="R1154" s="88">
        <f>IF($A1154&lt;=$A$1,VALUE(+VLOOKUP($A1154,'Rashodi- plan-izvršenje'!$A$8:P$1500,'prenos-P-R-N'!R$1,FALSE)),IF($A1154&lt;=$A$2,VLOOKUP($A1154,'Prihodi- plan-izvršenje'!$A$4:$H$500,7,FALSE),""))</f>
        <v>0</v>
      </c>
      <c r="S1154" s="88">
        <f>IF(A1154=0,0,IF($A1154&lt;=$A$1,VALUE(+VLOOKUP($A1154,'Rashodi- plan-izvršenje'!$A$8:Q$1500,'prenos-P-R-N'!S$1,FALSE)),IF($A1154&lt;=$A$2,VLOOKUP($A1154,'Prihodi- plan-izvršenje'!$A$4:$H$500,8,FALSE),0)))</f>
        <v>0</v>
      </c>
      <c r="T1154" s="88" t="str">
        <f>IF($A1154&gt;$A$2,VLOOKUP($A1154,'Neizmirene obaveze JLS'!$A$11:R$500,R$1,FALSE),"")</f>
        <v/>
      </c>
      <c r="U1154" s="88">
        <f>IF($A1154&gt;$A$2,VLOOKUP($A1154,'Neizmirene obaveze JLS'!$A$11:S$500,S$1,FALSE),0)</f>
        <v>0</v>
      </c>
      <c r="V1154" s="88">
        <f t="shared" si="104"/>
        <v>0</v>
      </c>
    </row>
    <row r="1155" spans="1:22">
      <c r="A1155" s="89">
        <f>IF(AND(COUNTIF(A$1:A$3,"&gt;0")=1,MAX(A$8:A1154)&lt;A$1),A1154+1,IF(AND(COUNTIF(A$1:A$3,"&gt;0")=2,MAX(A$8:A1154)&lt;A$2),A1154+1,IF(AND(COUNTIF(A$1:A$3,"&gt;0")=3,MAX(A$8:A1154)&lt;A$3),A1154+1,0)))</f>
        <v>0</v>
      </c>
      <c r="B1155" s="89" t="str">
        <f t="shared" ref="B1155:C1155" si="115">+IF($A1155&gt;0,B1154,"")</f>
        <v/>
      </c>
      <c r="C1155" s="89" t="str">
        <f t="shared" si="115"/>
        <v/>
      </c>
      <c r="D1155" s="87" t="str">
        <f>IF($A1155=0,"",IF($A1155&lt;=$A$1,+VLOOKUP($A1155,'Rashodi- plan-izvršenje'!$A$8:B$1500,'prenos-P-R-N'!D$1,FALSE),IF($A1155&gt;$A$2,+VLOOKUP($A1155,'Neizmirene obaveze JLS'!$A$11:B$500,'prenos-P-R-N'!D$1,FALSE),"")))</f>
        <v/>
      </c>
      <c r="E1155" s="87" t="str">
        <f>IF($A1155=0,"",IF($A1155&lt;=$A$1,+VLOOKUP($A1155,'Rashodi- plan-izvršenje'!$A$8:C$1500,'prenos-P-R-N'!E$1,FALSE),IF($A1155&gt;$A$2,+VLOOKUP($A1155,'Neizmirene obaveze JLS'!$A$11:C$500,'prenos-P-R-N'!E$1,FALSE),"")))</f>
        <v/>
      </c>
      <c r="F1155" s="87" t="str">
        <f>IF($A1155=0,"",IF($A1155&lt;=$A$1,+VLOOKUP($A1155,'Rashodi- plan-izvršenje'!$A$8:D$1500,'prenos-P-R-N'!F$1,FALSE),IF($A1155&gt;$A$2,+VLOOKUP($A1155,'Neizmirene obaveze JLS'!$A$11:D$500,'prenos-P-R-N'!F$1,FALSE),"")))</f>
        <v/>
      </c>
      <c r="G1155" s="87" t="str">
        <f>IF($A1155=0,"",IF($A1155&lt;=$A$1,+VLOOKUP($A1155,'Rashodi- plan-izvršenje'!$A$8:E$1500,'prenos-P-R-N'!G$1,FALSE),IF($A1155&gt;$A$2,+VLOOKUP($A1155,'Neizmirene obaveze JLS'!$A$11:E$500,'prenos-P-R-N'!G$1,FALSE),"")))</f>
        <v/>
      </c>
      <c r="H1155" s="87" t="str">
        <f>IF($A1155=0,"",IF($A1155&lt;=$A$1,+VLOOKUP($A1155,'Rashodi- plan-izvršenje'!$A$8:F$1500,'prenos-P-R-N'!H$1,FALSE),IF($A1155&gt;$A$2,+VLOOKUP($A1155,'Neizmirene obaveze JLS'!$A$11:F$500,'prenos-P-R-N'!H$1,FALSE),"")))</f>
        <v/>
      </c>
      <c r="I1155" s="87" t="str">
        <f>IF($A1155=0,"",IF($A1155&lt;=$A$1,+VLOOKUP($A1155,'Rashodi- plan-izvršenje'!$A$8:G$1500,'prenos-P-R-N'!I$1,FALSE),IF($A1155&gt;$A$2,+VLOOKUP($A1155,'Neizmirene obaveze JLS'!$A$11:G$500,'prenos-P-R-N'!I$1,FALSE),"")))</f>
        <v/>
      </c>
      <c r="J1155" s="87" t="str">
        <f>IF($A1155=0,"",IF($A1155&lt;=$A$1,+VLOOKUP($A1155,'Rashodi- plan-izvršenje'!$A$8:H$1500,'prenos-P-R-N'!J$1,FALSE),IF($A1155&gt;$A$2,+VLOOKUP($A1155,'Neizmirene obaveze JLS'!$A$11:H$500,'prenos-P-R-N'!J$1,FALSE),"")))</f>
        <v/>
      </c>
      <c r="K1155" s="87" t="str">
        <f>IF($A1155=0,"",IF($A1155&lt;=$A$1,+VLOOKUP($A1155,'Rashodi- plan-izvršenje'!$A$8:I$1500,'prenos-P-R-N'!K$1,FALSE),IF($A1155&gt;$A$2,+VLOOKUP($A1155,'Neizmirene obaveze JLS'!$A$11:I$500,'prenos-P-R-N'!K$1,FALSE),"")))</f>
        <v/>
      </c>
      <c r="L1155" t="str">
        <f>IF(A1155=0,"",IF(A1155&lt;=A$1,+IF(VLOOKUP(A1155,'Rashodi- plan-izvršenje'!A$8:J$1500,M$1,FALSE)&gt;0,"Програмска активност","Пројекат"),IF(A1155&gt;A$2,+IF(VLOOKUP(A1155,'Neizmirene obaveze JLS'!A$8:J$2008,M$1,FALSE)&gt;0,"Програмска активност","Пројекат"),"")))</f>
        <v/>
      </c>
      <c r="M1155" s="87" t="str">
        <f>IF(A1155=0,"",IF($A1155&lt;=$A$1,+IF(VLOOKUP($A1155,'Rashodi- plan-izvršenje'!$A$8:$M$1500,10,FALSE)&gt;0,VLOOKUP($A1155,'Rashodi- plan-izvršenje'!$A$8:$M$1500,10,FALSE),VLOOKUP($A1155,'Rashodi- plan-izvršenje'!$A$8:$M$1500,12,FALSE)),+IF($A1155&gt;$A$2,IF(VLOOKUP($A1155,'Neizmirene obaveze JLS'!$A$8:$M$1500,10,FALSE)&gt;0,VLOOKUP($A1155,'Neizmirene obaveze JLS'!$A$11:$M$1500,10,FALSE),VLOOKUP($A1155,'Neizmirene obaveze JLS'!$A$11:$M$1500,12,FALSE)),0)))</f>
        <v/>
      </c>
      <c r="N1155" s="87" t="str">
        <f>IF(A1155=0,"",IF($A1155&lt;=$A$1,+IF(VLOOKUP(A1155,'Rashodi- plan-izvršenje'!$A$8:$M$1500,10,FALSE)&gt;0,VLOOKUP(A1155,'Rashodi- plan-izvršenje'!$A$8:$M$1500,11,FALSE),VLOOKUP(A1155,'Rashodi- plan-izvršenje'!$A$8:$M$1500,13,FALSE)),+IF($A1155&gt;$A$2,IF(VLOOKUP($A1155,'Neizmirene obaveze JLS'!$A$8:$M$1500,10,FALSE)&gt;0,VLOOKUP($A1155,'Neizmirene obaveze JLS'!$A$11:$M$1500,11,FALSE),VLOOKUP($A1155,'Neizmirene obaveze JLS'!$A$11:$M$1500,13,FALSE)),0)))</f>
        <v/>
      </c>
      <c r="O1155" s="87" t="str">
        <f>IF(A1155=0,"",IF($A1155&lt;=$A$1,VALUE(+VLOOKUP($A1155,'Rashodi- plan-izvršenje'!$A$8:N$1500,'prenos-P-R-N'!O$1,FALSE)),IF($A1155&lt;=A$2,VALUE(VLOOKUP($A1155,'Prihodi- plan-izvršenje'!$A$8:$H$500,6,FALSE)),VALUE(VLOOKUP($A1155,'Neizmirene obaveze JLS'!$A$8:$N$500,O$1,FALSE)))))</f>
        <v/>
      </c>
      <c r="P1155" s="87" t="str">
        <f>IF(A1155=0,"",IF(A1155=0,0,IF(A1155&gt;A$2,'šifarnik K-izvor'!G$3,+IF(Q1155&lt;700,+'šifarnik K-izvor'!G$2,'šifarnik K-izvor'!G$1))))</f>
        <v/>
      </c>
      <c r="Q1155" s="87">
        <f>IF($A1155&lt;=$A$1,VALUE(+VLOOKUP($A1155,'Rashodi- plan-izvršenje'!$A$8:O$1500,'prenos-P-R-N'!Q$1,FALSE)),IF($A1155&lt;=$A$2,VLOOKUP($A1155,'Prihodi- plan-izvršenje'!$A$4:$H$500,4,FALSE),IF($A1155&lt;=$A$3,VLOOKUP(A1155,'Neizmirene obaveze JLS'!$A$11:O$500,Q$1,FALSE),"")))</f>
        <v>0</v>
      </c>
      <c r="R1155" s="88">
        <f>IF($A1155&lt;=$A$1,VALUE(+VLOOKUP($A1155,'Rashodi- plan-izvršenje'!$A$8:P$1500,'prenos-P-R-N'!R$1,FALSE)),IF($A1155&lt;=$A$2,VLOOKUP($A1155,'Prihodi- plan-izvršenje'!$A$4:$H$500,7,FALSE),""))</f>
        <v>0</v>
      </c>
      <c r="S1155" s="88">
        <f>IF(A1155=0,0,IF($A1155&lt;=$A$1,VALUE(+VLOOKUP($A1155,'Rashodi- plan-izvršenje'!$A$8:Q$1500,'prenos-P-R-N'!S$1,FALSE)),IF($A1155&lt;=$A$2,VLOOKUP($A1155,'Prihodi- plan-izvršenje'!$A$4:$H$500,8,FALSE),0)))</f>
        <v>0</v>
      </c>
      <c r="T1155" s="88" t="str">
        <f>IF($A1155&gt;$A$2,VLOOKUP($A1155,'Neizmirene obaveze JLS'!$A$11:R$500,R$1,FALSE),"")</f>
        <v/>
      </c>
      <c r="U1155" s="88">
        <f>IF($A1155&gt;$A$2,VLOOKUP($A1155,'Neizmirene obaveze JLS'!$A$11:S$500,S$1,FALSE),0)</f>
        <v>0</v>
      </c>
      <c r="V1155" s="88">
        <f t="shared" si="104"/>
        <v>0</v>
      </c>
    </row>
    <row r="1156" spans="1:22">
      <c r="A1156" s="89">
        <f>IF(AND(COUNTIF(A$1:A$3,"&gt;0")=1,MAX(A$8:A1155)&lt;A$1),A1155+1,IF(AND(COUNTIF(A$1:A$3,"&gt;0")=2,MAX(A$8:A1155)&lt;A$2),A1155+1,IF(AND(COUNTIF(A$1:A$3,"&gt;0")=3,MAX(A$8:A1155)&lt;A$3),A1155+1,0)))</f>
        <v>0</v>
      </c>
      <c r="B1156" s="89" t="str">
        <f t="shared" ref="B1156:C1156" si="116">+IF($A1156&gt;0,B1155,"")</f>
        <v/>
      </c>
      <c r="C1156" s="89" t="str">
        <f t="shared" si="116"/>
        <v/>
      </c>
      <c r="D1156" s="87" t="str">
        <f>IF($A1156=0,"",IF($A1156&lt;=$A$1,+VLOOKUP($A1156,'Rashodi- plan-izvršenje'!$A$8:B$1500,'prenos-P-R-N'!D$1,FALSE),IF($A1156&gt;$A$2,+VLOOKUP($A1156,'Neizmirene obaveze JLS'!$A$11:B$500,'prenos-P-R-N'!D$1,FALSE),"")))</f>
        <v/>
      </c>
      <c r="E1156" s="87" t="str">
        <f>IF($A1156=0,"",IF($A1156&lt;=$A$1,+VLOOKUP($A1156,'Rashodi- plan-izvršenje'!$A$8:C$1500,'prenos-P-R-N'!E$1,FALSE),IF($A1156&gt;$A$2,+VLOOKUP($A1156,'Neizmirene obaveze JLS'!$A$11:C$500,'prenos-P-R-N'!E$1,FALSE),"")))</f>
        <v/>
      </c>
      <c r="F1156" s="87" t="str">
        <f>IF($A1156=0,"",IF($A1156&lt;=$A$1,+VLOOKUP($A1156,'Rashodi- plan-izvršenje'!$A$8:D$1500,'prenos-P-R-N'!F$1,FALSE),IF($A1156&gt;$A$2,+VLOOKUP($A1156,'Neizmirene obaveze JLS'!$A$11:D$500,'prenos-P-R-N'!F$1,FALSE),"")))</f>
        <v/>
      </c>
      <c r="G1156" s="87" t="str">
        <f>IF($A1156=0,"",IF($A1156&lt;=$A$1,+VLOOKUP($A1156,'Rashodi- plan-izvršenje'!$A$8:E$1500,'prenos-P-R-N'!G$1,FALSE),IF($A1156&gt;$A$2,+VLOOKUP($A1156,'Neizmirene obaveze JLS'!$A$11:E$500,'prenos-P-R-N'!G$1,FALSE),"")))</f>
        <v/>
      </c>
      <c r="H1156" s="87" t="str">
        <f>IF($A1156=0,"",IF($A1156&lt;=$A$1,+VLOOKUP($A1156,'Rashodi- plan-izvršenje'!$A$8:F$1500,'prenos-P-R-N'!H$1,FALSE),IF($A1156&gt;$A$2,+VLOOKUP($A1156,'Neizmirene obaveze JLS'!$A$11:F$500,'prenos-P-R-N'!H$1,FALSE),"")))</f>
        <v/>
      </c>
      <c r="I1156" s="87" t="str">
        <f>IF($A1156=0,"",IF($A1156&lt;=$A$1,+VLOOKUP($A1156,'Rashodi- plan-izvršenje'!$A$8:G$1500,'prenos-P-R-N'!I$1,FALSE),IF($A1156&gt;$A$2,+VLOOKUP($A1156,'Neizmirene obaveze JLS'!$A$11:G$500,'prenos-P-R-N'!I$1,FALSE),"")))</f>
        <v/>
      </c>
      <c r="J1156" s="87" t="str">
        <f>IF($A1156=0,"",IF($A1156&lt;=$A$1,+VLOOKUP($A1156,'Rashodi- plan-izvršenje'!$A$8:H$1500,'prenos-P-R-N'!J$1,FALSE),IF($A1156&gt;$A$2,+VLOOKUP($A1156,'Neizmirene obaveze JLS'!$A$11:H$500,'prenos-P-R-N'!J$1,FALSE),"")))</f>
        <v/>
      </c>
      <c r="K1156" s="87" t="str">
        <f>IF($A1156=0,"",IF($A1156&lt;=$A$1,+VLOOKUP($A1156,'Rashodi- plan-izvršenje'!$A$8:I$1500,'prenos-P-R-N'!K$1,FALSE),IF($A1156&gt;$A$2,+VLOOKUP($A1156,'Neizmirene obaveze JLS'!$A$11:I$500,'prenos-P-R-N'!K$1,FALSE),"")))</f>
        <v/>
      </c>
      <c r="L1156" t="str">
        <f>IF(A1156=0,"",IF(A1156&lt;=A$1,+IF(VLOOKUP(A1156,'Rashodi- plan-izvršenje'!A$8:J$1500,M$1,FALSE)&gt;0,"Програмска активност","Пројекат"),IF(A1156&gt;A$2,+IF(VLOOKUP(A1156,'Neizmirene obaveze JLS'!A$8:J$2008,M$1,FALSE)&gt;0,"Програмска активност","Пројекат"),"")))</f>
        <v/>
      </c>
      <c r="M1156" s="87" t="str">
        <f>IF(A1156=0,"",IF($A1156&lt;=$A$1,+IF(VLOOKUP($A1156,'Rashodi- plan-izvršenje'!$A$8:$M$1500,10,FALSE)&gt;0,VLOOKUP($A1156,'Rashodi- plan-izvršenje'!$A$8:$M$1500,10,FALSE),VLOOKUP($A1156,'Rashodi- plan-izvršenje'!$A$8:$M$1500,12,FALSE)),+IF($A1156&gt;$A$2,IF(VLOOKUP($A1156,'Neizmirene obaveze JLS'!$A$8:$M$1500,10,FALSE)&gt;0,VLOOKUP($A1156,'Neizmirene obaveze JLS'!$A$11:$M$1500,10,FALSE),VLOOKUP($A1156,'Neizmirene obaveze JLS'!$A$11:$M$1500,12,FALSE)),0)))</f>
        <v/>
      </c>
      <c r="N1156" s="87" t="str">
        <f>IF(A1156=0,"",IF($A1156&lt;=$A$1,+IF(VLOOKUP(A1156,'Rashodi- plan-izvršenje'!$A$8:$M$1500,10,FALSE)&gt;0,VLOOKUP(A1156,'Rashodi- plan-izvršenje'!$A$8:$M$1500,11,FALSE),VLOOKUP(A1156,'Rashodi- plan-izvršenje'!$A$8:$M$1500,13,FALSE)),+IF($A1156&gt;$A$2,IF(VLOOKUP($A1156,'Neizmirene obaveze JLS'!$A$8:$M$1500,10,FALSE)&gt;0,VLOOKUP($A1156,'Neizmirene obaveze JLS'!$A$11:$M$1500,11,FALSE),VLOOKUP($A1156,'Neizmirene obaveze JLS'!$A$11:$M$1500,13,FALSE)),0)))</f>
        <v/>
      </c>
      <c r="O1156" s="87" t="str">
        <f>IF(A1156=0,"",IF($A1156&lt;=$A$1,VALUE(+VLOOKUP($A1156,'Rashodi- plan-izvršenje'!$A$8:N$1500,'prenos-P-R-N'!O$1,FALSE)),IF($A1156&lt;=A$2,VALUE(VLOOKUP($A1156,'Prihodi- plan-izvršenje'!$A$8:$H$500,6,FALSE)),VALUE(VLOOKUP($A1156,'Neizmirene obaveze JLS'!$A$8:$N$500,O$1,FALSE)))))</f>
        <v/>
      </c>
      <c r="P1156" s="87" t="str">
        <f>IF(A1156=0,"",IF(A1156=0,0,IF(A1156&gt;A$2,'šifarnik K-izvor'!G$3,+IF(Q1156&lt;700,+'šifarnik K-izvor'!G$2,'šifarnik K-izvor'!G$1))))</f>
        <v/>
      </c>
      <c r="Q1156" s="87">
        <f>IF($A1156&lt;=$A$1,VALUE(+VLOOKUP($A1156,'Rashodi- plan-izvršenje'!$A$8:O$1500,'prenos-P-R-N'!Q$1,FALSE)),IF($A1156&lt;=$A$2,VLOOKUP($A1156,'Prihodi- plan-izvršenje'!$A$4:$H$500,4,FALSE),IF($A1156&lt;=$A$3,VLOOKUP(A1156,'Neizmirene obaveze JLS'!$A$11:O$500,Q$1,FALSE),"")))</f>
        <v>0</v>
      </c>
      <c r="R1156" s="88">
        <f>IF($A1156&lt;=$A$1,VALUE(+VLOOKUP($A1156,'Rashodi- plan-izvršenje'!$A$8:P$1500,'prenos-P-R-N'!R$1,FALSE)),IF($A1156&lt;=$A$2,VLOOKUP($A1156,'Prihodi- plan-izvršenje'!$A$4:$H$500,7,FALSE),""))</f>
        <v>0</v>
      </c>
      <c r="S1156" s="88">
        <f>IF(A1156=0,0,IF($A1156&lt;=$A$1,VALUE(+VLOOKUP($A1156,'Rashodi- plan-izvršenje'!$A$8:Q$1500,'prenos-P-R-N'!S$1,FALSE)),IF($A1156&lt;=$A$2,VLOOKUP($A1156,'Prihodi- plan-izvršenje'!$A$4:$H$500,8,FALSE),0)))</f>
        <v>0</v>
      </c>
      <c r="T1156" s="88" t="str">
        <f>IF($A1156&gt;$A$2,VLOOKUP($A1156,'Neizmirene obaveze JLS'!$A$11:R$500,R$1,FALSE),"")</f>
        <v/>
      </c>
      <c r="U1156" s="88">
        <f>IF($A1156&gt;$A$2,VLOOKUP($A1156,'Neizmirene obaveze JLS'!$A$11:S$500,S$1,FALSE),0)</f>
        <v>0</v>
      </c>
      <c r="V1156" s="88">
        <f t="shared" si="104"/>
        <v>0</v>
      </c>
    </row>
    <row r="1157" spans="1:22">
      <c r="A1157" s="89">
        <f>IF(AND(COUNTIF(A$1:A$3,"&gt;0")=1,MAX(A$8:A1156)&lt;A$1),A1156+1,IF(AND(COUNTIF(A$1:A$3,"&gt;0")=2,MAX(A$8:A1156)&lt;A$2),A1156+1,IF(AND(COUNTIF(A$1:A$3,"&gt;0")=3,MAX(A$8:A1156)&lt;A$3),A1156+1,0)))</f>
        <v>0</v>
      </c>
      <c r="B1157" s="89" t="str">
        <f t="shared" ref="B1157:C1157" si="117">+IF($A1157&gt;0,B1156,"")</f>
        <v/>
      </c>
      <c r="C1157" s="89" t="str">
        <f t="shared" si="117"/>
        <v/>
      </c>
      <c r="D1157" s="87" t="str">
        <f>IF($A1157=0,"",IF($A1157&lt;=$A$1,+VLOOKUP($A1157,'Rashodi- plan-izvršenje'!$A$8:B$1500,'prenos-P-R-N'!D$1,FALSE),IF($A1157&gt;$A$2,+VLOOKUP($A1157,'Neizmirene obaveze JLS'!$A$11:B$500,'prenos-P-R-N'!D$1,FALSE),"")))</f>
        <v/>
      </c>
      <c r="E1157" s="87" t="str">
        <f>IF($A1157=0,"",IF($A1157&lt;=$A$1,+VLOOKUP($A1157,'Rashodi- plan-izvršenje'!$A$8:C$1500,'prenos-P-R-N'!E$1,FALSE),IF($A1157&gt;$A$2,+VLOOKUP($A1157,'Neizmirene obaveze JLS'!$A$11:C$500,'prenos-P-R-N'!E$1,FALSE),"")))</f>
        <v/>
      </c>
      <c r="F1157" s="87" t="str">
        <f>IF($A1157=0,"",IF($A1157&lt;=$A$1,+VLOOKUP($A1157,'Rashodi- plan-izvršenje'!$A$8:D$1500,'prenos-P-R-N'!F$1,FALSE),IF($A1157&gt;$A$2,+VLOOKUP($A1157,'Neizmirene obaveze JLS'!$A$11:D$500,'prenos-P-R-N'!F$1,FALSE),"")))</f>
        <v/>
      </c>
      <c r="G1157" s="87" t="str">
        <f>IF($A1157=0,"",IF($A1157&lt;=$A$1,+VLOOKUP($A1157,'Rashodi- plan-izvršenje'!$A$8:E$1500,'prenos-P-R-N'!G$1,FALSE),IF($A1157&gt;$A$2,+VLOOKUP($A1157,'Neizmirene obaveze JLS'!$A$11:E$500,'prenos-P-R-N'!G$1,FALSE),"")))</f>
        <v/>
      </c>
      <c r="H1157" s="87" t="str">
        <f>IF($A1157=0,"",IF($A1157&lt;=$A$1,+VLOOKUP($A1157,'Rashodi- plan-izvršenje'!$A$8:F$1500,'prenos-P-R-N'!H$1,FALSE),IF($A1157&gt;$A$2,+VLOOKUP($A1157,'Neizmirene obaveze JLS'!$A$11:F$500,'prenos-P-R-N'!H$1,FALSE),"")))</f>
        <v/>
      </c>
      <c r="I1157" s="87" t="str">
        <f>IF($A1157=0,"",IF($A1157&lt;=$A$1,+VLOOKUP($A1157,'Rashodi- plan-izvršenje'!$A$8:G$1500,'prenos-P-R-N'!I$1,FALSE),IF($A1157&gt;$A$2,+VLOOKUP($A1157,'Neizmirene obaveze JLS'!$A$11:G$500,'prenos-P-R-N'!I$1,FALSE),"")))</f>
        <v/>
      </c>
      <c r="J1157" s="87" t="str">
        <f>IF($A1157=0,"",IF($A1157&lt;=$A$1,+VLOOKUP($A1157,'Rashodi- plan-izvršenje'!$A$8:H$1500,'prenos-P-R-N'!J$1,FALSE),IF($A1157&gt;$A$2,+VLOOKUP($A1157,'Neizmirene obaveze JLS'!$A$11:H$500,'prenos-P-R-N'!J$1,FALSE),"")))</f>
        <v/>
      </c>
      <c r="K1157" s="87" t="str">
        <f>IF($A1157=0,"",IF($A1157&lt;=$A$1,+VLOOKUP($A1157,'Rashodi- plan-izvršenje'!$A$8:I$1500,'prenos-P-R-N'!K$1,FALSE),IF($A1157&gt;$A$2,+VLOOKUP($A1157,'Neizmirene obaveze JLS'!$A$11:I$500,'prenos-P-R-N'!K$1,FALSE),"")))</f>
        <v/>
      </c>
      <c r="L1157" t="str">
        <f>IF(A1157=0,"",IF(A1157&lt;=A$1,+IF(VLOOKUP(A1157,'Rashodi- plan-izvršenje'!A$8:J$1500,M$1,FALSE)&gt;0,"Програмска активност","Пројекат"),IF(A1157&gt;A$2,+IF(VLOOKUP(A1157,'Neizmirene obaveze JLS'!A$8:J$2008,M$1,FALSE)&gt;0,"Програмска активност","Пројекат"),"")))</f>
        <v/>
      </c>
      <c r="M1157" s="87" t="str">
        <f>IF(A1157=0,"",IF($A1157&lt;=$A$1,+IF(VLOOKUP($A1157,'Rashodi- plan-izvršenje'!$A$8:$M$1500,10,FALSE)&gt;0,VLOOKUP($A1157,'Rashodi- plan-izvršenje'!$A$8:$M$1500,10,FALSE),VLOOKUP($A1157,'Rashodi- plan-izvršenje'!$A$8:$M$1500,12,FALSE)),+IF($A1157&gt;$A$2,IF(VLOOKUP($A1157,'Neizmirene obaveze JLS'!$A$8:$M$1500,10,FALSE)&gt;0,VLOOKUP($A1157,'Neizmirene obaveze JLS'!$A$11:$M$1500,10,FALSE),VLOOKUP($A1157,'Neizmirene obaveze JLS'!$A$11:$M$1500,12,FALSE)),0)))</f>
        <v/>
      </c>
      <c r="N1157" s="87" t="str">
        <f>IF(A1157=0,"",IF($A1157&lt;=$A$1,+IF(VLOOKUP(A1157,'Rashodi- plan-izvršenje'!$A$8:$M$1500,10,FALSE)&gt;0,VLOOKUP(A1157,'Rashodi- plan-izvršenje'!$A$8:$M$1500,11,FALSE),VLOOKUP(A1157,'Rashodi- plan-izvršenje'!$A$8:$M$1500,13,FALSE)),+IF($A1157&gt;$A$2,IF(VLOOKUP($A1157,'Neizmirene obaveze JLS'!$A$8:$M$1500,10,FALSE)&gt;0,VLOOKUP($A1157,'Neizmirene obaveze JLS'!$A$11:$M$1500,11,FALSE),VLOOKUP($A1157,'Neizmirene obaveze JLS'!$A$11:$M$1500,13,FALSE)),0)))</f>
        <v/>
      </c>
      <c r="O1157" s="87" t="str">
        <f>IF(A1157=0,"",IF($A1157&lt;=$A$1,VALUE(+VLOOKUP($A1157,'Rashodi- plan-izvršenje'!$A$8:N$1500,'prenos-P-R-N'!O$1,FALSE)),IF($A1157&lt;=A$2,VALUE(VLOOKUP($A1157,'Prihodi- plan-izvršenje'!$A$8:$H$500,6,FALSE)),VALUE(VLOOKUP($A1157,'Neizmirene obaveze JLS'!$A$8:$N$500,O$1,FALSE)))))</f>
        <v/>
      </c>
      <c r="P1157" s="87" t="str">
        <f>IF(A1157=0,"",IF(A1157=0,0,IF(A1157&gt;A$2,'šifarnik K-izvor'!G$3,+IF(Q1157&lt;700,+'šifarnik K-izvor'!G$2,'šifarnik K-izvor'!G$1))))</f>
        <v/>
      </c>
      <c r="Q1157" s="87">
        <f>IF($A1157&lt;=$A$1,VALUE(+VLOOKUP($A1157,'Rashodi- plan-izvršenje'!$A$8:O$1500,'prenos-P-R-N'!Q$1,FALSE)),IF($A1157&lt;=$A$2,VLOOKUP($A1157,'Prihodi- plan-izvršenje'!$A$4:$H$500,4,FALSE),IF($A1157&lt;=$A$3,VLOOKUP(A1157,'Neizmirene obaveze JLS'!$A$11:O$500,Q$1,FALSE),"")))</f>
        <v>0</v>
      </c>
      <c r="R1157" s="88">
        <f>IF($A1157&lt;=$A$1,VALUE(+VLOOKUP($A1157,'Rashodi- plan-izvršenje'!$A$8:P$1500,'prenos-P-R-N'!R$1,FALSE)),IF($A1157&lt;=$A$2,VLOOKUP($A1157,'Prihodi- plan-izvršenje'!$A$4:$H$500,7,FALSE),""))</f>
        <v>0</v>
      </c>
      <c r="S1157" s="88">
        <f>IF(A1157=0,0,IF($A1157&lt;=$A$1,VALUE(+VLOOKUP($A1157,'Rashodi- plan-izvršenje'!$A$8:Q$1500,'prenos-P-R-N'!S$1,FALSE)),IF($A1157&lt;=$A$2,VLOOKUP($A1157,'Prihodi- plan-izvršenje'!$A$4:$H$500,8,FALSE),0)))</f>
        <v>0</v>
      </c>
      <c r="T1157" s="88" t="str">
        <f>IF($A1157&gt;$A$2,VLOOKUP($A1157,'Neizmirene obaveze JLS'!$A$11:R$500,R$1,FALSE),"")</f>
        <v/>
      </c>
      <c r="U1157" s="88">
        <f>IF($A1157&gt;$A$2,VLOOKUP($A1157,'Neizmirene obaveze JLS'!$A$11:S$500,S$1,FALSE),0)</f>
        <v>0</v>
      </c>
      <c r="V1157" s="88">
        <f t="shared" si="104"/>
        <v>0</v>
      </c>
    </row>
    <row r="1158" spans="1:22">
      <c r="A1158" s="89">
        <f>IF(AND(COUNTIF(A$1:A$3,"&gt;0")=1,MAX(A$8:A1157)&lt;A$1),A1157+1,IF(AND(COUNTIF(A$1:A$3,"&gt;0")=2,MAX(A$8:A1157)&lt;A$2),A1157+1,IF(AND(COUNTIF(A$1:A$3,"&gt;0")=3,MAX(A$8:A1157)&lt;A$3),A1157+1,0)))</f>
        <v>0</v>
      </c>
      <c r="B1158" s="89" t="str">
        <f t="shared" ref="B1158:C1158" si="118">+IF($A1158&gt;0,B1157,"")</f>
        <v/>
      </c>
      <c r="C1158" s="89" t="str">
        <f t="shared" si="118"/>
        <v/>
      </c>
      <c r="D1158" s="87" t="str">
        <f>IF($A1158=0,"",IF($A1158&lt;=$A$1,+VLOOKUP($A1158,'Rashodi- plan-izvršenje'!$A$8:B$1500,'prenos-P-R-N'!D$1,FALSE),IF($A1158&gt;$A$2,+VLOOKUP($A1158,'Neizmirene obaveze JLS'!$A$11:B$500,'prenos-P-R-N'!D$1,FALSE),"")))</f>
        <v/>
      </c>
      <c r="E1158" s="87" t="str">
        <f>IF($A1158=0,"",IF($A1158&lt;=$A$1,+VLOOKUP($A1158,'Rashodi- plan-izvršenje'!$A$8:C$1500,'prenos-P-R-N'!E$1,FALSE),IF($A1158&gt;$A$2,+VLOOKUP($A1158,'Neizmirene obaveze JLS'!$A$11:C$500,'prenos-P-R-N'!E$1,FALSE),"")))</f>
        <v/>
      </c>
      <c r="F1158" s="87" t="str">
        <f>IF($A1158=0,"",IF($A1158&lt;=$A$1,+VLOOKUP($A1158,'Rashodi- plan-izvršenje'!$A$8:D$1500,'prenos-P-R-N'!F$1,FALSE),IF($A1158&gt;$A$2,+VLOOKUP($A1158,'Neizmirene obaveze JLS'!$A$11:D$500,'prenos-P-R-N'!F$1,FALSE),"")))</f>
        <v/>
      </c>
      <c r="G1158" s="87" t="str">
        <f>IF($A1158=0,"",IF($A1158&lt;=$A$1,+VLOOKUP($A1158,'Rashodi- plan-izvršenje'!$A$8:E$1500,'prenos-P-R-N'!G$1,FALSE),IF($A1158&gt;$A$2,+VLOOKUP($A1158,'Neizmirene obaveze JLS'!$A$11:E$500,'prenos-P-R-N'!G$1,FALSE),"")))</f>
        <v/>
      </c>
      <c r="H1158" s="87" t="str">
        <f>IF($A1158=0,"",IF($A1158&lt;=$A$1,+VLOOKUP($A1158,'Rashodi- plan-izvršenje'!$A$8:F$1500,'prenos-P-R-N'!H$1,FALSE),IF($A1158&gt;$A$2,+VLOOKUP($A1158,'Neizmirene obaveze JLS'!$A$11:F$500,'prenos-P-R-N'!H$1,FALSE),"")))</f>
        <v/>
      </c>
      <c r="I1158" s="87" t="str">
        <f>IF($A1158=0,"",IF($A1158&lt;=$A$1,+VLOOKUP($A1158,'Rashodi- plan-izvršenje'!$A$8:G$1500,'prenos-P-R-N'!I$1,FALSE),IF($A1158&gt;$A$2,+VLOOKUP($A1158,'Neizmirene obaveze JLS'!$A$11:G$500,'prenos-P-R-N'!I$1,FALSE),"")))</f>
        <v/>
      </c>
      <c r="J1158" s="87" t="str">
        <f>IF($A1158=0,"",IF($A1158&lt;=$A$1,+VLOOKUP($A1158,'Rashodi- plan-izvršenje'!$A$8:H$1500,'prenos-P-R-N'!J$1,FALSE),IF($A1158&gt;$A$2,+VLOOKUP($A1158,'Neizmirene obaveze JLS'!$A$11:H$500,'prenos-P-R-N'!J$1,FALSE),"")))</f>
        <v/>
      </c>
      <c r="K1158" s="87" t="str">
        <f>IF($A1158=0,"",IF($A1158&lt;=$A$1,+VLOOKUP($A1158,'Rashodi- plan-izvršenje'!$A$8:I$1500,'prenos-P-R-N'!K$1,FALSE),IF($A1158&gt;$A$2,+VLOOKUP($A1158,'Neizmirene obaveze JLS'!$A$11:I$500,'prenos-P-R-N'!K$1,FALSE),"")))</f>
        <v/>
      </c>
      <c r="L1158" t="str">
        <f>IF(A1158=0,"",IF(A1158&lt;=A$1,+IF(VLOOKUP(A1158,'Rashodi- plan-izvršenje'!A$8:J$1500,M$1,FALSE)&gt;0,"Програмска активност","Пројекат"),IF(A1158&gt;A$2,+IF(VLOOKUP(A1158,'Neizmirene obaveze JLS'!A$8:J$2008,M$1,FALSE)&gt;0,"Програмска активност","Пројекат"),"")))</f>
        <v/>
      </c>
      <c r="M1158" s="87" t="str">
        <f>IF(A1158=0,"",IF($A1158&lt;=$A$1,+IF(VLOOKUP($A1158,'Rashodi- plan-izvršenje'!$A$8:$M$1500,10,FALSE)&gt;0,VLOOKUP($A1158,'Rashodi- plan-izvršenje'!$A$8:$M$1500,10,FALSE),VLOOKUP($A1158,'Rashodi- plan-izvršenje'!$A$8:$M$1500,12,FALSE)),+IF($A1158&gt;$A$2,IF(VLOOKUP($A1158,'Neizmirene obaveze JLS'!$A$8:$M$1500,10,FALSE)&gt;0,VLOOKUP($A1158,'Neizmirene obaveze JLS'!$A$11:$M$1500,10,FALSE),VLOOKUP($A1158,'Neizmirene obaveze JLS'!$A$11:$M$1500,12,FALSE)),0)))</f>
        <v/>
      </c>
      <c r="N1158" s="87" t="str">
        <f>IF(A1158=0,"",IF($A1158&lt;=$A$1,+IF(VLOOKUP(A1158,'Rashodi- plan-izvršenje'!$A$8:$M$1500,10,FALSE)&gt;0,VLOOKUP(A1158,'Rashodi- plan-izvršenje'!$A$8:$M$1500,11,FALSE),VLOOKUP(A1158,'Rashodi- plan-izvršenje'!$A$8:$M$1500,13,FALSE)),+IF($A1158&gt;$A$2,IF(VLOOKUP($A1158,'Neizmirene obaveze JLS'!$A$8:$M$1500,10,FALSE)&gt;0,VLOOKUP($A1158,'Neizmirene obaveze JLS'!$A$11:$M$1500,11,FALSE),VLOOKUP($A1158,'Neizmirene obaveze JLS'!$A$11:$M$1500,13,FALSE)),0)))</f>
        <v/>
      </c>
      <c r="O1158" s="87" t="str">
        <f>IF(A1158=0,"",IF($A1158&lt;=$A$1,VALUE(+VLOOKUP($A1158,'Rashodi- plan-izvršenje'!$A$8:N$1500,'prenos-P-R-N'!O$1,FALSE)),IF($A1158&lt;=A$2,VALUE(VLOOKUP($A1158,'Prihodi- plan-izvršenje'!$A$8:$H$500,6,FALSE)),VALUE(VLOOKUP($A1158,'Neizmirene obaveze JLS'!$A$8:$N$500,O$1,FALSE)))))</f>
        <v/>
      </c>
      <c r="P1158" s="87" t="str">
        <f>IF(A1158=0,"",IF(A1158=0,0,IF(A1158&gt;A$2,'šifarnik K-izvor'!G$3,+IF(Q1158&lt;700,+'šifarnik K-izvor'!G$2,'šifarnik K-izvor'!G$1))))</f>
        <v/>
      </c>
      <c r="Q1158" s="87">
        <f>IF($A1158&lt;=$A$1,VALUE(+VLOOKUP($A1158,'Rashodi- plan-izvršenje'!$A$8:O$1500,'prenos-P-R-N'!Q$1,FALSE)),IF($A1158&lt;=$A$2,VLOOKUP($A1158,'Prihodi- plan-izvršenje'!$A$4:$H$500,4,FALSE),IF($A1158&lt;=$A$3,VLOOKUP(A1158,'Neizmirene obaveze JLS'!$A$11:O$500,Q$1,FALSE),"")))</f>
        <v>0</v>
      </c>
      <c r="R1158" s="88">
        <f>IF($A1158&lt;=$A$1,VALUE(+VLOOKUP($A1158,'Rashodi- plan-izvršenje'!$A$8:P$1500,'prenos-P-R-N'!R$1,FALSE)),IF($A1158&lt;=$A$2,VLOOKUP($A1158,'Prihodi- plan-izvršenje'!$A$4:$H$500,7,FALSE),""))</f>
        <v>0</v>
      </c>
      <c r="S1158" s="88">
        <f>IF(A1158=0,0,IF($A1158&lt;=$A$1,VALUE(+VLOOKUP($A1158,'Rashodi- plan-izvršenje'!$A$8:Q$1500,'prenos-P-R-N'!S$1,FALSE)),IF($A1158&lt;=$A$2,VLOOKUP($A1158,'Prihodi- plan-izvršenje'!$A$4:$H$500,8,FALSE),0)))</f>
        <v>0</v>
      </c>
      <c r="T1158" s="88" t="str">
        <f>IF($A1158&gt;$A$2,VLOOKUP($A1158,'Neizmirene obaveze JLS'!$A$11:R$500,R$1,FALSE),"")</f>
        <v/>
      </c>
      <c r="U1158" s="88">
        <f>IF($A1158&gt;$A$2,VLOOKUP($A1158,'Neizmirene obaveze JLS'!$A$11:S$500,S$1,FALSE),0)</f>
        <v>0</v>
      </c>
      <c r="V1158" s="88">
        <f t="shared" si="104"/>
        <v>0</v>
      </c>
    </row>
    <row r="1159" spans="1:22">
      <c r="A1159" s="89">
        <f>IF(AND(COUNTIF(A$1:A$3,"&gt;0")=1,MAX(A$8:A1158)&lt;A$1),A1158+1,IF(AND(COUNTIF(A$1:A$3,"&gt;0")=2,MAX(A$8:A1158)&lt;A$2),A1158+1,IF(AND(COUNTIF(A$1:A$3,"&gt;0")=3,MAX(A$8:A1158)&lt;A$3),A1158+1,0)))</f>
        <v>0</v>
      </c>
      <c r="B1159" s="89" t="str">
        <f t="shared" ref="B1159:C1159" si="119">+IF($A1159&gt;0,B1158,"")</f>
        <v/>
      </c>
      <c r="C1159" s="89" t="str">
        <f t="shared" si="119"/>
        <v/>
      </c>
      <c r="D1159" s="87" t="str">
        <f>IF($A1159=0,"",IF($A1159&lt;=$A$1,+VLOOKUP($A1159,'Rashodi- plan-izvršenje'!$A$8:B$1500,'prenos-P-R-N'!D$1,FALSE),IF($A1159&gt;$A$2,+VLOOKUP($A1159,'Neizmirene obaveze JLS'!$A$11:B$500,'prenos-P-R-N'!D$1,FALSE),"")))</f>
        <v/>
      </c>
      <c r="E1159" s="87" t="str">
        <f>IF($A1159=0,"",IF($A1159&lt;=$A$1,+VLOOKUP($A1159,'Rashodi- plan-izvršenje'!$A$8:C$1500,'prenos-P-R-N'!E$1,FALSE),IF($A1159&gt;$A$2,+VLOOKUP($A1159,'Neizmirene obaveze JLS'!$A$11:C$500,'prenos-P-R-N'!E$1,FALSE),"")))</f>
        <v/>
      </c>
      <c r="F1159" s="87" t="str">
        <f>IF($A1159=0,"",IF($A1159&lt;=$A$1,+VLOOKUP($A1159,'Rashodi- plan-izvršenje'!$A$8:D$1500,'prenos-P-R-N'!F$1,FALSE),IF($A1159&gt;$A$2,+VLOOKUP($A1159,'Neizmirene obaveze JLS'!$A$11:D$500,'prenos-P-R-N'!F$1,FALSE),"")))</f>
        <v/>
      </c>
      <c r="G1159" s="87" t="str">
        <f>IF($A1159=0,"",IF($A1159&lt;=$A$1,+VLOOKUP($A1159,'Rashodi- plan-izvršenje'!$A$8:E$1500,'prenos-P-R-N'!G$1,FALSE),IF($A1159&gt;$A$2,+VLOOKUP($A1159,'Neizmirene obaveze JLS'!$A$11:E$500,'prenos-P-R-N'!G$1,FALSE),"")))</f>
        <v/>
      </c>
      <c r="H1159" s="87" t="str">
        <f>IF($A1159=0,"",IF($A1159&lt;=$A$1,+VLOOKUP($A1159,'Rashodi- plan-izvršenje'!$A$8:F$1500,'prenos-P-R-N'!H$1,FALSE),IF($A1159&gt;$A$2,+VLOOKUP($A1159,'Neizmirene obaveze JLS'!$A$11:F$500,'prenos-P-R-N'!H$1,FALSE),"")))</f>
        <v/>
      </c>
      <c r="I1159" s="87" t="str">
        <f>IF($A1159=0,"",IF($A1159&lt;=$A$1,+VLOOKUP($A1159,'Rashodi- plan-izvršenje'!$A$8:G$1500,'prenos-P-R-N'!I$1,FALSE),IF($A1159&gt;$A$2,+VLOOKUP($A1159,'Neizmirene obaveze JLS'!$A$11:G$500,'prenos-P-R-N'!I$1,FALSE),"")))</f>
        <v/>
      </c>
      <c r="J1159" s="87" t="str">
        <f>IF($A1159=0,"",IF($A1159&lt;=$A$1,+VLOOKUP($A1159,'Rashodi- plan-izvršenje'!$A$8:H$1500,'prenos-P-R-N'!J$1,FALSE),IF($A1159&gt;$A$2,+VLOOKUP($A1159,'Neizmirene obaveze JLS'!$A$11:H$500,'prenos-P-R-N'!J$1,FALSE),"")))</f>
        <v/>
      </c>
      <c r="K1159" s="87" t="str">
        <f>IF($A1159=0,"",IF($A1159&lt;=$A$1,+VLOOKUP($A1159,'Rashodi- plan-izvršenje'!$A$8:I$1500,'prenos-P-R-N'!K$1,FALSE),IF($A1159&gt;$A$2,+VLOOKUP($A1159,'Neizmirene obaveze JLS'!$A$11:I$500,'prenos-P-R-N'!K$1,FALSE),"")))</f>
        <v/>
      </c>
      <c r="L1159" t="str">
        <f>IF(A1159=0,"",IF(A1159&lt;=A$1,+IF(VLOOKUP(A1159,'Rashodi- plan-izvršenje'!A$8:J$1500,M$1,FALSE)&gt;0,"Програмска активност","Пројекат"),IF(A1159&gt;A$2,+IF(VLOOKUP(A1159,'Neizmirene obaveze JLS'!A$8:J$2008,M$1,FALSE)&gt;0,"Програмска активност","Пројекат"),"")))</f>
        <v/>
      </c>
      <c r="M1159" s="87" t="str">
        <f>IF(A1159=0,"",IF($A1159&lt;=$A$1,+IF(VLOOKUP($A1159,'Rashodi- plan-izvršenje'!$A$8:$M$1500,10,FALSE)&gt;0,VLOOKUP($A1159,'Rashodi- plan-izvršenje'!$A$8:$M$1500,10,FALSE),VLOOKUP($A1159,'Rashodi- plan-izvršenje'!$A$8:$M$1500,12,FALSE)),+IF($A1159&gt;$A$2,IF(VLOOKUP($A1159,'Neizmirene obaveze JLS'!$A$8:$M$1500,10,FALSE)&gt;0,VLOOKUP($A1159,'Neizmirene obaveze JLS'!$A$11:$M$1500,10,FALSE),VLOOKUP($A1159,'Neizmirene obaveze JLS'!$A$11:$M$1500,12,FALSE)),0)))</f>
        <v/>
      </c>
      <c r="N1159" s="87" t="str">
        <f>IF(A1159=0,"",IF($A1159&lt;=$A$1,+IF(VLOOKUP(A1159,'Rashodi- plan-izvršenje'!$A$8:$M$1500,10,FALSE)&gt;0,VLOOKUP(A1159,'Rashodi- plan-izvršenje'!$A$8:$M$1500,11,FALSE),VLOOKUP(A1159,'Rashodi- plan-izvršenje'!$A$8:$M$1500,13,FALSE)),+IF($A1159&gt;$A$2,IF(VLOOKUP($A1159,'Neizmirene obaveze JLS'!$A$8:$M$1500,10,FALSE)&gt;0,VLOOKUP($A1159,'Neizmirene obaveze JLS'!$A$11:$M$1500,11,FALSE),VLOOKUP($A1159,'Neizmirene obaveze JLS'!$A$11:$M$1500,13,FALSE)),0)))</f>
        <v/>
      </c>
      <c r="O1159" s="87" t="str">
        <f>IF(A1159=0,"",IF($A1159&lt;=$A$1,VALUE(+VLOOKUP($A1159,'Rashodi- plan-izvršenje'!$A$8:N$1500,'prenos-P-R-N'!O$1,FALSE)),IF($A1159&lt;=A$2,VALUE(VLOOKUP($A1159,'Prihodi- plan-izvršenje'!$A$8:$H$500,6,FALSE)),VALUE(VLOOKUP($A1159,'Neizmirene obaveze JLS'!$A$8:$N$500,O$1,FALSE)))))</f>
        <v/>
      </c>
      <c r="P1159" s="87" t="str">
        <f>IF(A1159=0,"",IF(A1159=0,0,IF(A1159&gt;A$2,'šifarnik K-izvor'!G$3,+IF(Q1159&lt;700,+'šifarnik K-izvor'!G$2,'šifarnik K-izvor'!G$1))))</f>
        <v/>
      </c>
      <c r="Q1159" s="87">
        <f>IF($A1159&lt;=$A$1,VALUE(+VLOOKUP($A1159,'Rashodi- plan-izvršenje'!$A$8:O$1500,'prenos-P-R-N'!Q$1,FALSE)),IF($A1159&lt;=$A$2,VLOOKUP($A1159,'Prihodi- plan-izvršenje'!$A$4:$H$500,4,FALSE),IF($A1159&lt;=$A$3,VLOOKUP(A1159,'Neizmirene obaveze JLS'!$A$11:O$500,Q$1,FALSE),"")))</f>
        <v>0</v>
      </c>
      <c r="R1159" s="88">
        <f>IF($A1159&lt;=$A$1,VALUE(+VLOOKUP($A1159,'Rashodi- plan-izvršenje'!$A$8:P$1500,'prenos-P-R-N'!R$1,FALSE)),IF($A1159&lt;=$A$2,VLOOKUP($A1159,'Prihodi- plan-izvršenje'!$A$4:$H$500,7,FALSE),""))</f>
        <v>0</v>
      </c>
      <c r="S1159" s="88">
        <f>IF(A1159=0,0,IF($A1159&lt;=$A$1,VALUE(+VLOOKUP($A1159,'Rashodi- plan-izvršenje'!$A$8:Q$1500,'prenos-P-R-N'!S$1,FALSE)),IF($A1159&lt;=$A$2,VLOOKUP($A1159,'Prihodi- plan-izvršenje'!$A$4:$H$500,8,FALSE),0)))</f>
        <v>0</v>
      </c>
      <c r="T1159" s="88" t="str">
        <f>IF($A1159&gt;$A$2,VLOOKUP($A1159,'Neizmirene obaveze JLS'!$A$11:R$500,R$1,FALSE),"")</f>
        <v/>
      </c>
      <c r="U1159" s="88">
        <f>IF($A1159&gt;$A$2,VLOOKUP($A1159,'Neizmirene obaveze JLS'!$A$11:S$500,S$1,FALSE),0)</f>
        <v>0</v>
      </c>
      <c r="V1159" s="88">
        <f t="shared" si="104"/>
        <v>0</v>
      </c>
    </row>
    <row r="1160" spans="1:22">
      <c r="A1160" s="89">
        <f>IF(AND(COUNTIF(A$1:A$3,"&gt;0")=1,MAX(A$8:A1159)&lt;A$1),A1159+1,IF(AND(COUNTIF(A$1:A$3,"&gt;0")=2,MAX(A$8:A1159)&lt;A$2),A1159+1,IF(AND(COUNTIF(A$1:A$3,"&gt;0")=3,MAX(A$8:A1159)&lt;A$3),A1159+1,0)))</f>
        <v>0</v>
      </c>
      <c r="B1160" s="89" t="str">
        <f t="shared" ref="B1160:C1160" si="120">+IF($A1160&gt;0,B1159,"")</f>
        <v/>
      </c>
      <c r="C1160" s="89" t="str">
        <f t="shared" si="120"/>
        <v/>
      </c>
      <c r="D1160" s="87" t="str">
        <f>IF($A1160=0,"",IF($A1160&lt;=$A$1,+VLOOKUP($A1160,'Rashodi- plan-izvršenje'!$A$8:B$1500,'prenos-P-R-N'!D$1,FALSE),IF($A1160&gt;$A$2,+VLOOKUP($A1160,'Neizmirene obaveze JLS'!$A$11:B$500,'prenos-P-R-N'!D$1,FALSE),"")))</f>
        <v/>
      </c>
      <c r="E1160" s="87" t="str">
        <f>IF($A1160=0,"",IF($A1160&lt;=$A$1,+VLOOKUP($A1160,'Rashodi- plan-izvršenje'!$A$8:C$1500,'prenos-P-R-N'!E$1,FALSE),IF($A1160&gt;$A$2,+VLOOKUP($A1160,'Neizmirene obaveze JLS'!$A$11:C$500,'prenos-P-R-N'!E$1,FALSE),"")))</f>
        <v/>
      </c>
      <c r="F1160" s="87" t="str">
        <f>IF($A1160=0,"",IF($A1160&lt;=$A$1,+VLOOKUP($A1160,'Rashodi- plan-izvršenje'!$A$8:D$1500,'prenos-P-R-N'!F$1,FALSE),IF($A1160&gt;$A$2,+VLOOKUP($A1160,'Neizmirene obaveze JLS'!$A$11:D$500,'prenos-P-R-N'!F$1,FALSE),"")))</f>
        <v/>
      </c>
      <c r="G1160" s="87" t="str">
        <f>IF($A1160=0,"",IF($A1160&lt;=$A$1,+VLOOKUP($A1160,'Rashodi- plan-izvršenje'!$A$8:E$1500,'prenos-P-R-N'!G$1,FALSE),IF($A1160&gt;$A$2,+VLOOKUP($A1160,'Neizmirene obaveze JLS'!$A$11:E$500,'prenos-P-R-N'!G$1,FALSE),"")))</f>
        <v/>
      </c>
      <c r="H1160" s="87" t="str">
        <f>IF($A1160=0,"",IF($A1160&lt;=$A$1,+VLOOKUP($A1160,'Rashodi- plan-izvršenje'!$A$8:F$1500,'prenos-P-R-N'!H$1,FALSE),IF($A1160&gt;$A$2,+VLOOKUP($A1160,'Neizmirene obaveze JLS'!$A$11:F$500,'prenos-P-R-N'!H$1,FALSE),"")))</f>
        <v/>
      </c>
      <c r="I1160" s="87" t="str">
        <f>IF($A1160=0,"",IF($A1160&lt;=$A$1,+VLOOKUP($A1160,'Rashodi- plan-izvršenje'!$A$8:G$1500,'prenos-P-R-N'!I$1,FALSE),IF($A1160&gt;$A$2,+VLOOKUP($A1160,'Neizmirene obaveze JLS'!$A$11:G$500,'prenos-P-R-N'!I$1,FALSE),"")))</f>
        <v/>
      </c>
      <c r="J1160" s="87" t="str">
        <f>IF($A1160=0,"",IF($A1160&lt;=$A$1,+VLOOKUP($A1160,'Rashodi- plan-izvršenje'!$A$8:H$1500,'prenos-P-R-N'!J$1,FALSE),IF($A1160&gt;$A$2,+VLOOKUP($A1160,'Neizmirene obaveze JLS'!$A$11:H$500,'prenos-P-R-N'!J$1,FALSE),"")))</f>
        <v/>
      </c>
      <c r="K1160" s="87" t="str">
        <f>IF($A1160=0,"",IF($A1160&lt;=$A$1,+VLOOKUP($A1160,'Rashodi- plan-izvršenje'!$A$8:I$1500,'prenos-P-R-N'!K$1,FALSE),IF($A1160&gt;$A$2,+VLOOKUP($A1160,'Neizmirene obaveze JLS'!$A$11:I$500,'prenos-P-R-N'!K$1,FALSE),"")))</f>
        <v/>
      </c>
      <c r="L1160" t="str">
        <f>IF(A1160=0,"",IF(A1160&lt;=A$1,+IF(VLOOKUP(A1160,'Rashodi- plan-izvršenje'!A$8:J$1500,M$1,FALSE)&gt;0,"Програмска активност","Пројекат"),IF(A1160&gt;A$2,+IF(VLOOKUP(A1160,'Neizmirene obaveze JLS'!A$8:J$2008,M$1,FALSE)&gt;0,"Програмска активност","Пројекат"),"")))</f>
        <v/>
      </c>
      <c r="M1160" s="87" t="str">
        <f>IF(A1160=0,"",IF($A1160&lt;=$A$1,+IF(VLOOKUP($A1160,'Rashodi- plan-izvršenje'!$A$8:$M$1500,10,FALSE)&gt;0,VLOOKUP($A1160,'Rashodi- plan-izvršenje'!$A$8:$M$1500,10,FALSE),VLOOKUP($A1160,'Rashodi- plan-izvršenje'!$A$8:$M$1500,12,FALSE)),+IF($A1160&gt;$A$2,IF(VLOOKUP($A1160,'Neizmirene obaveze JLS'!$A$8:$M$1500,10,FALSE)&gt;0,VLOOKUP($A1160,'Neizmirene obaveze JLS'!$A$11:$M$1500,10,FALSE),VLOOKUP($A1160,'Neizmirene obaveze JLS'!$A$11:$M$1500,12,FALSE)),0)))</f>
        <v/>
      </c>
      <c r="N1160" s="87" t="str">
        <f>IF(A1160=0,"",IF($A1160&lt;=$A$1,+IF(VLOOKUP(A1160,'Rashodi- plan-izvršenje'!$A$8:$M$1500,10,FALSE)&gt;0,VLOOKUP(A1160,'Rashodi- plan-izvršenje'!$A$8:$M$1500,11,FALSE),VLOOKUP(A1160,'Rashodi- plan-izvršenje'!$A$8:$M$1500,13,FALSE)),+IF($A1160&gt;$A$2,IF(VLOOKUP($A1160,'Neizmirene obaveze JLS'!$A$8:$M$1500,10,FALSE)&gt;0,VLOOKUP($A1160,'Neizmirene obaveze JLS'!$A$11:$M$1500,11,FALSE),VLOOKUP($A1160,'Neizmirene obaveze JLS'!$A$11:$M$1500,13,FALSE)),0)))</f>
        <v/>
      </c>
      <c r="O1160" s="87" t="str">
        <f>IF(A1160=0,"",IF($A1160&lt;=$A$1,VALUE(+VLOOKUP($A1160,'Rashodi- plan-izvršenje'!$A$8:N$1500,'prenos-P-R-N'!O$1,FALSE)),IF($A1160&lt;=A$2,VALUE(VLOOKUP($A1160,'Prihodi- plan-izvršenje'!$A$8:$H$500,6,FALSE)),VALUE(VLOOKUP($A1160,'Neizmirene obaveze JLS'!$A$8:$N$500,O$1,FALSE)))))</f>
        <v/>
      </c>
      <c r="P1160" s="87" t="str">
        <f>IF(A1160=0,"",IF(A1160=0,0,IF(A1160&gt;A$2,'šifarnik K-izvor'!G$3,+IF(Q1160&lt;700,+'šifarnik K-izvor'!G$2,'šifarnik K-izvor'!G$1))))</f>
        <v/>
      </c>
      <c r="Q1160" s="87">
        <f>IF($A1160&lt;=$A$1,VALUE(+VLOOKUP($A1160,'Rashodi- plan-izvršenje'!$A$8:O$1500,'prenos-P-R-N'!Q$1,FALSE)),IF($A1160&lt;=$A$2,VLOOKUP($A1160,'Prihodi- plan-izvršenje'!$A$4:$H$500,4,FALSE),IF($A1160&lt;=$A$3,VLOOKUP(A1160,'Neizmirene obaveze JLS'!$A$11:O$500,Q$1,FALSE),"")))</f>
        <v>0</v>
      </c>
      <c r="R1160" s="88">
        <f>IF($A1160&lt;=$A$1,VALUE(+VLOOKUP($A1160,'Rashodi- plan-izvršenje'!$A$8:P$1500,'prenos-P-R-N'!R$1,FALSE)),IF($A1160&lt;=$A$2,VLOOKUP($A1160,'Prihodi- plan-izvršenje'!$A$4:$H$500,7,FALSE),""))</f>
        <v>0</v>
      </c>
      <c r="S1160" s="88">
        <f>IF(A1160=0,0,IF($A1160&lt;=$A$1,VALUE(+VLOOKUP($A1160,'Rashodi- plan-izvršenje'!$A$8:Q$1500,'prenos-P-R-N'!S$1,FALSE)),IF($A1160&lt;=$A$2,VLOOKUP($A1160,'Prihodi- plan-izvršenje'!$A$4:$H$500,8,FALSE),0)))</f>
        <v>0</v>
      </c>
      <c r="T1160" s="88" t="str">
        <f>IF($A1160&gt;$A$2,VLOOKUP($A1160,'Neizmirene obaveze JLS'!$A$11:R$500,R$1,FALSE),"")</f>
        <v/>
      </c>
      <c r="U1160" s="88">
        <f>IF($A1160&gt;$A$2,VLOOKUP($A1160,'Neizmirene obaveze JLS'!$A$11:S$500,S$1,FALSE),0)</f>
        <v>0</v>
      </c>
      <c r="V1160" s="88">
        <f t="shared" si="104"/>
        <v>0</v>
      </c>
    </row>
    <row r="1161" spans="1:22">
      <c r="A1161" s="89">
        <f>IF(AND(COUNTIF(A$1:A$3,"&gt;0")=1,MAX(A$8:A1160)&lt;A$1),A1160+1,IF(AND(COUNTIF(A$1:A$3,"&gt;0")=2,MAX(A$8:A1160)&lt;A$2),A1160+1,IF(AND(COUNTIF(A$1:A$3,"&gt;0")=3,MAX(A$8:A1160)&lt;A$3),A1160+1,0)))</f>
        <v>0</v>
      </c>
      <c r="B1161" s="89" t="str">
        <f t="shared" ref="B1161:C1161" si="121">+IF($A1161&gt;0,B1160,"")</f>
        <v/>
      </c>
      <c r="C1161" s="89" t="str">
        <f t="shared" si="121"/>
        <v/>
      </c>
      <c r="D1161" s="87" t="str">
        <f>IF($A1161=0,"",IF($A1161&lt;=$A$1,+VLOOKUP($A1161,'Rashodi- plan-izvršenje'!$A$8:B$1500,'prenos-P-R-N'!D$1,FALSE),IF($A1161&gt;$A$2,+VLOOKUP($A1161,'Neizmirene obaveze JLS'!$A$11:B$500,'prenos-P-R-N'!D$1,FALSE),"")))</f>
        <v/>
      </c>
      <c r="E1161" s="87" t="str">
        <f>IF($A1161=0,"",IF($A1161&lt;=$A$1,+VLOOKUP($A1161,'Rashodi- plan-izvršenje'!$A$8:C$1500,'prenos-P-R-N'!E$1,FALSE),IF($A1161&gt;$A$2,+VLOOKUP($A1161,'Neizmirene obaveze JLS'!$A$11:C$500,'prenos-P-R-N'!E$1,FALSE),"")))</f>
        <v/>
      </c>
      <c r="F1161" s="87" t="str">
        <f>IF($A1161=0,"",IF($A1161&lt;=$A$1,+VLOOKUP($A1161,'Rashodi- plan-izvršenje'!$A$8:D$1500,'prenos-P-R-N'!F$1,FALSE),IF($A1161&gt;$A$2,+VLOOKUP($A1161,'Neizmirene obaveze JLS'!$A$11:D$500,'prenos-P-R-N'!F$1,FALSE),"")))</f>
        <v/>
      </c>
      <c r="G1161" s="87" t="str">
        <f>IF($A1161=0,"",IF($A1161&lt;=$A$1,+VLOOKUP($A1161,'Rashodi- plan-izvršenje'!$A$8:E$1500,'prenos-P-R-N'!G$1,FALSE),IF($A1161&gt;$A$2,+VLOOKUP($A1161,'Neizmirene obaveze JLS'!$A$11:E$500,'prenos-P-R-N'!G$1,FALSE),"")))</f>
        <v/>
      </c>
      <c r="H1161" s="87" t="str">
        <f>IF($A1161=0,"",IF($A1161&lt;=$A$1,+VLOOKUP($A1161,'Rashodi- plan-izvršenje'!$A$8:F$1500,'prenos-P-R-N'!H$1,FALSE),IF($A1161&gt;$A$2,+VLOOKUP($A1161,'Neizmirene obaveze JLS'!$A$11:F$500,'prenos-P-R-N'!H$1,FALSE),"")))</f>
        <v/>
      </c>
      <c r="I1161" s="87" t="str">
        <f>IF($A1161=0,"",IF($A1161&lt;=$A$1,+VLOOKUP($A1161,'Rashodi- plan-izvršenje'!$A$8:G$1500,'prenos-P-R-N'!I$1,FALSE),IF($A1161&gt;$A$2,+VLOOKUP($A1161,'Neizmirene obaveze JLS'!$A$11:G$500,'prenos-P-R-N'!I$1,FALSE),"")))</f>
        <v/>
      </c>
      <c r="J1161" s="87" t="str">
        <f>IF($A1161=0,"",IF($A1161&lt;=$A$1,+VLOOKUP($A1161,'Rashodi- plan-izvršenje'!$A$8:H$1500,'prenos-P-R-N'!J$1,FALSE),IF($A1161&gt;$A$2,+VLOOKUP($A1161,'Neizmirene obaveze JLS'!$A$11:H$500,'prenos-P-R-N'!J$1,FALSE),"")))</f>
        <v/>
      </c>
      <c r="K1161" s="87" t="str">
        <f>IF($A1161=0,"",IF($A1161&lt;=$A$1,+VLOOKUP($A1161,'Rashodi- plan-izvršenje'!$A$8:I$1500,'prenos-P-R-N'!K$1,FALSE),IF($A1161&gt;$A$2,+VLOOKUP($A1161,'Neizmirene obaveze JLS'!$A$11:I$500,'prenos-P-R-N'!K$1,FALSE),"")))</f>
        <v/>
      </c>
      <c r="L1161" t="str">
        <f>IF(A1161=0,"",IF(A1161&lt;=A$1,+IF(VLOOKUP(A1161,'Rashodi- plan-izvršenje'!A$8:J$1500,M$1,FALSE)&gt;0,"Програмска активност","Пројекат"),IF(A1161&gt;A$2,+IF(VLOOKUP(A1161,'Neizmirene obaveze JLS'!A$8:J$2008,M$1,FALSE)&gt;0,"Програмска активност","Пројекат"),"")))</f>
        <v/>
      </c>
      <c r="M1161" s="87" t="str">
        <f>IF(A1161=0,"",IF($A1161&lt;=$A$1,+IF(VLOOKUP($A1161,'Rashodi- plan-izvršenje'!$A$8:$M$1500,10,FALSE)&gt;0,VLOOKUP($A1161,'Rashodi- plan-izvršenje'!$A$8:$M$1500,10,FALSE),VLOOKUP($A1161,'Rashodi- plan-izvršenje'!$A$8:$M$1500,12,FALSE)),+IF($A1161&gt;$A$2,IF(VLOOKUP($A1161,'Neizmirene obaveze JLS'!$A$8:$M$1500,10,FALSE)&gt;0,VLOOKUP($A1161,'Neizmirene obaveze JLS'!$A$11:$M$1500,10,FALSE),VLOOKUP($A1161,'Neizmirene obaveze JLS'!$A$11:$M$1500,12,FALSE)),0)))</f>
        <v/>
      </c>
      <c r="N1161" s="87" t="str">
        <f>IF(A1161=0,"",IF($A1161&lt;=$A$1,+IF(VLOOKUP(A1161,'Rashodi- plan-izvršenje'!$A$8:$M$1500,10,FALSE)&gt;0,VLOOKUP(A1161,'Rashodi- plan-izvršenje'!$A$8:$M$1500,11,FALSE),VLOOKUP(A1161,'Rashodi- plan-izvršenje'!$A$8:$M$1500,13,FALSE)),+IF($A1161&gt;$A$2,IF(VLOOKUP($A1161,'Neizmirene obaveze JLS'!$A$8:$M$1500,10,FALSE)&gt;0,VLOOKUP($A1161,'Neizmirene obaveze JLS'!$A$11:$M$1500,11,FALSE),VLOOKUP($A1161,'Neizmirene obaveze JLS'!$A$11:$M$1500,13,FALSE)),0)))</f>
        <v/>
      </c>
      <c r="O1161" s="87" t="str">
        <f>IF(A1161=0,"",IF($A1161&lt;=$A$1,VALUE(+VLOOKUP($A1161,'Rashodi- plan-izvršenje'!$A$8:N$1500,'prenos-P-R-N'!O$1,FALSE)),IF($A1161&lt;=A$2,VALUE(VLOOKUP($A1161,'Prihodi- plan-izvršenje'!$A$8:$H$500,6,FALSE)),VALUE(VLOOKUP($A1161,'Neizmirene obaveze JLS'!$A$8:$N$500,O$1,FALSE)))))</f>
        <v/>
      </c>
      <c r="P1161" s="87" t="str">
        <f>IF(A1161=0,"",IF(A1161=0,0,IF(A1161&gt;A$2,'šifarnik K-izvor'!G$3,+IF(Q1161&lt;700,+'šifarnik K-izvor'!G$2,'šifarnik K-izvor'!G$1))))</f>
        <v/>
      </c>
      <c r="Q1161" s="87">
        <f>IF($A1161&lt;=$A$1,VALUE(+VLOOKUP($A1161,'Rashodi- plan-izvršenje'!$A$8:O$1500,'prenos-P-R-N'!Q$1,FALSE)),IF($A1161&lt;=$A$2,VLOOKUP($A1161,'Prihodi- plan-izvršenje'!$A$4:$H$500,4,FALSE),IF($A1161&lt;=$A$3,VLOOKUP(A1161,'Neizmirene obaveze JLS'!$A$11:O$500,Q$1,FALSE),"")))</f>
        <v>0</v>
      </c>
      <c r="R1161" s="88">
        <f>IF($A1161&lt;=$A$1,VALUE(+VLOOKUP($A1161,'Rashodi- plan-izvršenje'!$A$8:P$1500,'prenos-P-R-N'!R$1,FALSE)),IF($A1161&lt;=$A$2,VLOOKUP($A1161,'Prihodi- plan-izvršenje'!$A$4:$H$500,7,FALSE),""))</f>
        <v>0</v>
      </c>
      <c r="S1161" s="88">
        <f>IF(A1161=0,0,IF($A1161&lt;=$A$1,VALUE(+VLOOKUP($A1161,'Rashodi- plan-izvršenje'!$A$8:Q$1500,'prenos-P-R-N'!S$1,FALSE)),IF($A1161&lt;=$A$2,VLOOKUP($A1161,'Prihodi- plan-izvršenje'!$A$4:$H$500,8,FALSE),0)))</f>
        <v>0</v>
      </c>
      <c r="T1161" s="88" t="str">
        <f>IF($A1161&gt;$A$2,VLOOKUP($A1161,'Neizmirene obaveze JLS'!$A$11:R$500,R$1,FALSE),"")</f>
        <v/>
      </c>
      <c r="U1161" s="88">
        <f>IF($A1161&gt;$A$2,VLOOKUP($A1161,'Neizmirene obaveze JLS'!$A$11:S$500,S$1,FALSE),0)</f>
        <v>0</v>
      </c>
      <c r="V1161" s="88">
        <f t="shared" si="104"/>
        <v>0</v>
      </c>
    </row>
    <row r="1162" spans="1:22">
      <c r="A1162" s="89">
        <f>IF(AND(COUNTIF(A$1:A$3,"&gt;0")=1,MAX(A$8:A1161)&lt;A$1),A1161+1,IF(AND(COUNTIF(A$1:A$3,"&gt;0")=2,MAX(A$8:A1161)&lt;A$2),A1161+1,IF(AND(COUNTIF(A$1:A$3,"&gt;0")=3,MAX(A$8:A1161)&lt;A$3),A1161+1,0)))</f>
        <v>0</v>
      </c>
      <c r="B1162" s="89" t="str">
        <f t="shared" ref="B1162:C1162" si="122">+IF($A1162&gt;0,B1161,"")</f>
        <v/>
      </c>
      <c r="C1162" s="89" t="str">
        <f t="shared" si="122"/>
        <v/>
      </c>
      <c r="D1162" s="87" t="str">
        <f>IF($A1162=0,"",IF($A1162&lt;=$A$1,+VLOOKUP($A1162,'Rashodi- plan-izvršenje'!$A$8:B$1500,'prenos-P-R-N'!D$1,FALSE),IF($A1162&gt;$A$2,+VLOOKUP($A1162,'Neizmirene obaveze JLS'!$A$11:B$500,'prenos-P-R-N'!D$1,FALSE),"")))</f>
        <v/>
      </c>
      <c r="E1162" s="87" t="str">
        <f>IF($A1162=0,"",IF($A1162&lt;=$A$1,+VLOOKUP($A1162,'Rashodi- plan-izvršenje'!$A$8:C$1500,'prenos-P-R-N'!E$1,FALSE),IF($A1162&gt;$A$2,+VLOOKUP($A1162,'Neizmirene obaveze JLS'!$A$11:C$500,'prenos-P-R-N'!E$1,FALSE),"")))</f>
        <v/>
      </c>
      <c r="F1162" s="87" t="str">
        <f>IF($A1162=0,"",IF($A1162&lt;=$A$1,+VLOOKUP($A1162,'Rashodi- plan-izvršenje'!$A$8:D$1500,'prenos-P-R-N'!F$1,FALSE),IF($A1162&gt;$A$2,+VLOOKUP($A1162,'Neizmirene obaveze JLS'!$A$11:D$500,'prenos-P-R-N'!F$1,FALSE),"")))</f>
        <v/>
      </c>
      <c r="G1162" s="87" t="str">
        <f>IF($A1162=0,"",IF($A1162&lt;=$A$1,+VLOOKUP($A1162,'Rashodi- plan-izvršenje'!$A$8:E$1500,'prenos-P-R-N'!G$1,FALSE),IF($A1162&gt;$A$2,+VLOOKUP($A1162,'Neizmirene obaveze JLS'!$A$11:E$500,'prenos-P-R-N'!G$1,FALSE),"")))</f>
        <v/>
      </c>
      <c r="H1162" s="87" t="str">
        <f>IF($A1162=0,"",IF($A1162&lt;=$A$1,+VLOOKUP($A1162,'Rashodi- plan-izvršenje'!$A$8:F$1500,'prenos-P-R-N'!H$1,FALSE),IF($A1162&gt;$A$2,+VLOOKUP($A1162,'Neizmirene obaveze JLS'!$A$11:F$500,'prenos-P-R-N'!H$1,FALSE),"")))</f>
        <v/>
      </c>
      <c r="I1162" s="87" t="str">
        <f>IF($A1162=0,"",IF($A1162&lt;=$A$1,+VLOOKUP($A1162,'Rashodi- plan-izvršenje'!$A$8:G$1500,'prenos-P-R-N'!I$1,FALSE),IF($A1162&gt;$A$2,+VLOOKUP($A1162,'Neizmirene obaveze JLS'!$A$11:G$500,'prenos-P-R-N'!I$1,FALSE),"")))</f>
        <v/>
      </c>
      <c r="J1162" s="87" t="str">
        <f>IF($A1162=0,"",IF($A1162&lt;=$A$1,+VLOOKUP($A1162,'Rashodi- plan-izvršenje'!$A$8:H$1500,'prenos-P-R-N'!J$1,FALSE),IF($A1162&gt;$A$2,+VLOOKUP($A1162,'Neizmirene obaveze JLS'!$A$11:H$500,'prenos-P-R-N'!J$1,FALSE),"")))</f>
        <v/>
      </c>
      <c r="K1162" s="87" t="str">
        <f>IF($A1162=0,"",IF($A1162&lt;=$A$1,+VLOOKUP($A1162,'Rashodi- plan-izvršenje'!$A$8:I$1500,'prenos-P-R-N'!K$1,FALSE),IF($A1162&gt;$A$2,+VLOOKUP($A1162,'Neizmirene obaveze JLS'!$A$11:I$500,'prenos-P-R-N'!K$1,FALSE),"")))</f>
        <v/>
      </c>
      <c r="L1162" t="str">
        <f>IF(A1162=0,"",IF(A1162&lt;=A$1,+IF(VLOOKUP(A1162,'Rashodi- plan-izvršenje'!A$8:J$1500,M$1,FALSE)&gt;0,"Програмска активност","Пројекат"),IF(A1162&gt;A$2,+IF(VLOOKUP(A1162,'Neizmirene obaveze JLS'!A$8:J$2008,M$1,FALSE)&gt;0,"Програмска активност","Пројекат"),"")))</f>
        <v/>
      </c>
      <c r="M1162" s="87" t="str">
        <f>IF(A1162=0,"",IF($A1162&lt;=$A$1,+IF(VLOOKUP($A1162,'Rashodi- plan-izvršenje'!$A$8:$M$1500,10,FALSE)&gt;0,VLOOKUP($A1162,'Rashodi- plan-izvršenje'!$A$8:$M$1500,10,FALSE),VLOOKUP($A1162,'Rashodi- plan-izvršenje'!$A$8:$M$1500,12,FALSE)),+IF($A1162&gt;$A$2,IF(VLOOKUP($A1162,'Neizmirene obaveze JLS'!$A$8:$M$1500,10,FALSE)&gt;0,VLOOKUP($A1162,'Neizmirene obaveze JLS'!$A$11:$M$1500,10,FALSE),VLOOKUP($A1162,'Neizmirene obaveze JLS'!$A$11:$M$1500,12,FALSE)),0)))</f>
        <v/>
      </c>
      <c r="N1162" s="87" t="str">
        <f>IF(A1162=0,"",IF($A1162&lt;=$A$1,+IF(VLOOKUP(A1162,'Rashodi- plan-izvršenje'!$A$8:$M$1500,10,FALSE)&gt;0,VLOOKUP(A1162,'Rashodi- plan-izvršenje'!$A$8:$M$1500,11,FALSE),VLOOKUP(A1162,'Rashodi- plan-izvršenje'!$A$8:$M$1500,13,FALSE)),+IF($A1162&gt;$A$2,IF(VLOOKUP($A1162,'Neizmirene obaveze JLS'!$A$8:$M$1500,10,FALSE)&gt;0,VLOOKUP($A1162,'Neizmirene obaveze JLS'!$A$11:$M$1500,11,FALSE),VLOOKUP($A1162,'Neizmirene obaveze JLS'!$A$11:$M$1500,13,FALSE)),0)))</f>
        <v/>
      </c>
      <c r="O1162" s="87" t="str">
        <f>IF(A1162=0,"",IF($A1162&lt;=$A$1,VALUE(+VLOOKUP($A1162,'Rashodi- plan-izvršenje'!$A$8:N$1500,'prenos-P-R-N'!O$1,FALSE)),IF($A1162&lt;=A$2,VALUE(VLOOKUP($A1162,'Prihodi- plan-izvršenje'!$A$8:$H$500,6,FALSE)),VALUE(VLOOKUP($A1162,'Neizmirene obaveze JLS'!$A$8:$N$500,O$1,FALSE)))))</f>
        <v/>
      </c>
      <c r="P1162" s="87" t="str">
        <f>IF(A1162=0,"",IF(A1162=0,0,IF(A1162&gt;A$2,'šifarnik K-izvor'!G$3,+IF(Q1162&lt;700,+'šifarnik K-izvor'!G$2,'šifarnik K-izvor'!G$1))))</f>
        <v/>
      </c>
      <c r="Q1162" s="87">
        <f>IF($A1162&lt;=$A$1,VALUE(+VLOOKUP($A1162,'Rashodi- plan-izvršenje'!$A$8:O$1500,'prenos-P-R-N'!Q$1,FALSE)),IF($A1162&lt;=$A$2,VLOOKUP($A1162,'Prihodi- plan-izvršenje'!$A$4:$H$500,4,FALSE),IF($A1162&lt;=$A$3,VLOOKUP(A1162,'Neizmirene obaveze JLS'!$A$11:O$500,Q$1,FALSE),"")))</f>
        <v>0</v>
      </c>
      <c r="R1162" s="88">
        <f>IF($A1162&lt;=$A$1,VALUE(+VLOOKUP($A1162,'Rashodi- plan-izvršenje'!$A$8:P$1500,'prenos-P-R-N'!R$1,FALSE)),IF($A1162&lt;=$A$2,VLOOKUP($A1162,'Prihodi- plan-izvršenje'!$A$4:$H$500,7,FALSE),""))</f>
        <v>0</v>
      </c>
      <c r="S1162" s="88">
        <f>IF(A1162=0,0,IF($A1162&lt;=$A$1,VALUE(+VLOOKUP($A1162,'Rashodi- plan-izvršenje'!$A$8:Q$1500,'prenos-P-R-N'!S$1,FALSE)),IF($A1162&lt;=$A$2,VLOOKUP($A1162,'Prihodi- plan-izvršenje'!$A$4:$H$500,8,FALSE),0)))</f>
        <v>0</v>
      </c>
      <c r="T1162" s="88" t="str">
        <f>IF($A1162&gt;$A$2,VLOOKUP($A1162,'Neizmirene obaveze JLS'!$A$11:R$500,R$1,FALSE),"")</f>
        <v/>
      </c>
      <c r="U1162" s="88">
        <f>IF($A1162&gt;$A$2,VLOOKUP($A1162,'Neizmirene obaveze JLS'!$A$11:S$500,S$1,FALSE),0)</f>
        <v>0</v>
      </c>
      <c r="V1162" s="88">
        <f t="shared" si="104"/>
        <v>0</v>
      </c>
    </row>
    <row r="1163" spans="1:22">
      <c r="A1163" s="89">
        <f>IF(AND(COUNTIF(A$1:A$3,"&gt;0")=1,MAX(A$8:A1162)&lt;A$1),A1162+1,IF(AND(COUNTIF(A$1:A$3,"&gt;0")=2,MAX(A$8:A1162)&lt;A$2),A1162+1,IF(AND(COUNTIF(A$1:A$3,"&gt;0")=3,MAX(A$8:A1162)&lt;A$3),A1162+1,0)))</f>
        <v>0</v>
      </c>
      <c r="B1163" s="89" t="str">
        <f t="shared" ref="B1163:C1163" si="123">+IF($A1163&gt;0,B1162,"")</f>
        <v/>
      </c>
      <c r="C1163" s="89" t="str">
        <f t="shared" si="123"/>
        <v/>
      </c>
      <c r="D1163" s="87" t="str">
        <f>IF($A1163=0,"",IF($A1163&lt;=$A$1,+VLOOKUP($A1163,'Rashodi- plan-izvršenje'!$A$8:B$1500,'prenos-P-R-N'!D$1,FALSE),IF($A1163&gt;$A$2,+VLOOKUP($A1163,'Neizmirene obaveze JLS'!$A$11:B$500,'prenos-P-R-N'!D$1,FALSE),"")))</f>
        <v/>
      </c>
      <c r="E1163" s="87" t="str">
        <f>IF($A1163=0,"",IF($A1163&lt;=$A$1,+VLOOKUP($A1163,'Rashodi- plan-izvršenje'!$A$8:C$1500,'prenos-P-R-N'!E$1,FALSE),IF($A1163&gt;$A$2,+VLOOKUP($A1163,'Neizmirene obaveze JLS'!$A$11:C$500,'prenos-P-R-N'!E$1,FALSE),"")))</f>
        <v/>
      </c>
      <c r="F1163" s="87" t="str">
        <f>IF($A1163=0,"",IF($A1163&lt;=$A$1,+VLOOKUP($A1163,'Rashodi- plan-izvršenje'!$A$8:D$1500,'prenos-P-R-N'!F$1,FALSE),IF($A1163&gt;$A$2,+VLOOKUP($A1163,'Neizmirene obaveze JLS'!$A$11:D$500,'prenos-P-R-N'!F$1,FALSE),"")))</f>
        <v/>
      </c>
      <c r="G1163" s="87" t="str">
        <f>IF($A1163=0,"",IF($A1163&lt;=$A$1,+VLOOKUP($A1163,'Rashodi- plan-izvršenje'!$A$8:E$1500,'prenos-P-R-N'!G$1,FALSE),IF($A1163&gt;$A$2,+VLOOKUP($A1163,'Neizmirene obaveze JLS'!$A$11:E$500,'prenos-P-R-N'!G$1,FALSE),"")))</f>
        <v/>
      </c>
      <c r="H1163" s="87" t="str">
        <f>IF($A1163=0,"",IF($A1163&lt;=$A$1,+VLOOKUP($A1163,'Rashodi- plan-izvršenje'!$A$8:F$1500,'prenos-P-R-N'!H$1,FALSE),IF($A1163&gt;$A$2,+VLOOKUP($A1163,'Neizmirene obaveze JLS'!$A$11:F$500,'prenos-P-R-N'!H$1,FALSE),"")))</f>
        <v/>
      </c>
      <c r="I1163" s="87" t="str">
        <f>IF($A1163=0,"",IF($A1163&lt;=$A$1,+VLOOKUP($A1163,'Rashodi- plan-izvršenje'!$A$8:G$1500,'prenos-P-R-N'!I$1,FALSE),IF($A1163&gt;$A$2,+VLOOKUP($A1163,'Neizmirene obaveze JLS'!$A$11:G$500,'prenos-P-R-N'!I$1,FALSE),"")))</f>
        <v/>
      </c>
      <c r="J1163" s="87" t="str">
        <f>IF($A1163=0,"",IF($A1163&lt;=$A$1,+VLOOKUP($A1163,'Rashodi- plan-izvršenje'!$A$8:H$1500,'prenos-P-R-N'!J$1,FALSE),IF($A1163&gt;$A$2,+VLOOKUP($A1163,'Neizmirene obaveze JLS'!$A$11:H$500,'prenos-P-R-N'!J$1,FALSE),"")))</f>
        <v/>
      </c>
      <c r="K1163" s="87" t="str">
        <f>IF($A1163=0,"",IF($A1163&lt;=$A$1,+VLOOKUP($A1163,'Rashodi- plan-izvršenje'!$A$8:I$1500,'prenos-P-R-N'!K$1,FALSE),IF($A1163&gt;$A$2,+VLOOKUP($A1163,'Neizmirene obaveze JLS'!$A$11:I$500,'prenos-P-R-N'!K$1,FALSE),"")))</f>
        <v/>
      </c>
      <c r="L1163" t="str">
        <f>IF(A1163=0,"",IF(A1163&lt;=A$1,+IF(VLOOKUP(A1163,'Rashodi- plan-izvršenje'!A$8:J$1500,M$1,FALSE)&gt;0,"Програмска активност","Пројекат"),IF(A1163&gt;A$2,+IF(VLOOKUP(A1163,'Neizmirene obaveze JLS'!A$8:J$2008,M$1,FALSE)&gt;0,"Програмска активност","Пројекат"),"")))</f>
        <v/>
      </c>
      <c r="M1163" s="87" t="str">
        <f>IF(A1163=0,"",IF($A1163&lt;=$A$1,+IF(VLOOKUP($A1163,'Rashodi- plan-izvršenje'!$A$8:$M$1500,10,FALSE)&gt;0,VLOOKUP($A1163,'Rashodi- plan-izvršenje'!$A$8:$M$1500,10,FALSE),VLOOKUP($A1163,'Rashodi- plan-izvršenje'!$A$8:$M$1500,12,FALSE)),+IF($A1163&gt;$A$2,IF(VLOOKUP($A1163,'Neizmirene obaveze JLS'!$A$8:$M$1500,10,FALSE)&gt;0,VLOOKUP($A1163,'Neizmirene obaveze JLS'!$A$11:$M$1500,10,FALSE),VLOOKUP($A1163,'Neizmirene obaveze JLS'!$A$11:$M$1500,12,FALSE)),0)))</f>
        <v/>
      </c>
      <c r="N1163" s="87" t="str">
        <f>IF(A1163=0,"",IF($A1163&lt;=$A$1,+IF(VLOOKUP(A1163,'Rashodi- plan-izvršenje'!$A$8:$M$1500,10,FALSE)&gt;0,VLOOKUP(A1163,'Rashodi- plan-izvršenje'!$A$8:$M$1500,11,FALSE),VLOOKUP(A1163,'Rashodi- plan-izvršenje'!$A$8:$M$1500,13,FALSE)),+IF($A1163&gt;$A$2,IF(VLOOKUP($A1163,'Neizmirene obaveze JLS'!$A$8:$M$1500,10,FALSE)&gt;0,VLOOKUP($A1163,'Neizmirene obaveze JLS'!$A$11:$M$1500,11,FALSE),VLOOKUP($A1163,'Neizmirene obaveze JLS'!$A$11:$M$1500,13,FALSE)),0)))</f>
        <v/>
      </c>
      <c r="O1163" s="87" t="str">
        <f>IF(A1163=0,"",IF($A1163&lt;=$A$1,VALUE(+VLOOKUP($A1163,'Rashodi- plan-izvršenje'!$A$8:N$1500,'prenos-P-R-N'!O$1,FALSE)),IF($A1163&lt;=A$2,VALUE(VLOOKUP($A1163,'Prihodi- plan-izvršenje'!$A$8:$H$500,6,FALSE)),VALUE(VLOOKUP($A1163,'Neizmirene obaveze JLS'!$A$8:$N$500,O$1,FALSE)))))</f>
        <v/>
      </c>
      <c r="P1163" s="87" t="str">
        <f>IF(A1163=0,"",IF(A1163=0,0,IF(A1163&gt;A$2,'šifarnik K-izvor'!G$3,+IF(Q1163&lt;700,+'šifarnik K-izvor'!G$2,'šifarnik K-izvor'!G$1))))</f>
        <v/>
      </c>
      <c r="Q1163" s="87">
        <f>IF($A1163&lt;=$A$1,VALUE(+VLOOKUP($A1163,'Rashodi- plan-izvršenje'!$A$8:O$1500,'prenos-P-R-N'!Q$1,FALSE)),IF($A1163&lt;=$A$2,VLOOKUP($A1163,'Prihodi- plan-izvršenje'!$A$4:$H$500,4,FALSE),IF($A1163&lt;=$A$3,VLOOKUP(A1163,'Neizmirene obaveze JLS'!$A$11:O$500,Q$1,FALSE),"")))</f>
        <v>0</v>
      </c>
      <c r="R1163" s="88">
        <f>IF($A1163&lt;=$A$1,VALUE(+VLOOKUP($A1163,'Rashodi- plan-izvršenje'!$A$8:P$1500,'prenos-P-R-N'!R$1,FALSE)),IF($A1163&lt;=$A$2,VLOOKUP($A1163,'Prihodi- plan-izvršenje'!$A$4:$H$500,7,FALSE),""))</f>
        <v>0</v>
      </c>
      <c r="S1163" s="88">
        <f>IF(A1163=0,0,IF($A1163&lt;=$A$1,VALUE(+VLOOKUP($A1163,'Rashodi- plan-izvršenje'!$A$8:Q$1500,'prenos-P-R-N'!S$1,FALSE)),IF($A1163&lt;=$A$2,VLOOKUP($A1163,'Prihodi- plan-izvršenje'!$A$4:$H$500,8,FALSE),0)))</f>
        <v>0</v>
      </c>
      <c r="T1163" s="88" t="str">
        <f>IF($A1163&gt;$A$2,VLOOKUP($A1163,'Neizmirene obaveze JLS'!$A$11:R$500,R$1,FALSE),"")</f>
        <v/>
      </c>
      <c r="U1163" s="88">
        <f>IF($A1163&gt;$A$2,VLOOKUP($A1163,'Neizmirene obaveze JLS'!$A$11:S$500,S$1,FALSE),0)</f>
        <v>0</v>
      </c>
      <c r="V1163" s="88">
        <f t="shared" si="104"/>
        <v>0</v>
      </c>
    </row>
    <row r="1164" spans="1:22">
      <c r="A1164" s="89">
        <f>IF(AND(COUNTIF(A$1:A$3,"&gt;0")=1,MAX(A$8:A1163)&lt;A$1),A1163+1,IF(AND(COUNTIF(A$1:A$3,"&gt;0")=2,MAX(A$8:A1163)&lt;A$2),A1163+1,IF(AND(COUNTIF(A$1:A$3,"&gt;0")=3,MAX(A$8:A1163)&lt;A$3),A1163+1,0)))</f>
        <v>0</v>
      </c>
      <c r="B1164" s="89" t="str">
        <f t="shared" ref="B1164:C1164" si="124">+IF($A1164&gt;0,B1163,"")</f>
        <v/>
      </c>
      <c r="C1164" s="89" t="str">
        <f t="shared" si="124"/>
        <v/>
      </c>
      <c r="D1164" s="87" t="str">
        <f>IF($A1164=0,"",IF($A1164&lt;=$A$1,+VLOOKUP($A1164,'Rashodi- plan-izvršenje'!$A$8:B$1500,'prenos-P-R-N'!D$1,FALSE),IF($A1164&gt;$A$2,+VLOOKUP($A1164,'Neizmirene obaveze JLS'!$A$11:B$500,'prenos-P-R-N'!D$1,FALSE),"")))</f>
        <v/>
      </c>
      <c r="E1164" s="87" t="str">
        <f>IF($A1164=0,"",IF($A1164&lt;=$A$1,+VLOOKUP($A1164,'Rashodi- plan-izvršenje'!$A$8:C$1500,'prenos-P-R-N'!E$1,FALSE),IF($A1164&gt;$A$2,+VLOOKUP($A1164,'Neizmirene obaveze JLS'!$A$11:C$500,'prenos-P-R-N'!E$1,FALSE),"")))</f>
        <v/>
      </c>
      <c r="F1164" s="87" t="str">
        <f>IF($A1164=0,"",IF($A1164&lt;=$A$1,+VLOOKUP($A1164,'Rashodi- plan-izvršenje'!$A$8:D$1500,'prenos-P-R-N'!F$1,FALSE),IF($A1164&gt;$A$2,+VLOOKUP($A1164,'Neizmirene obaveze JLS'!$A$11:D$500,'prenos-P-R-N'!F$1,FALSE),"")))</f>
        <v/>
      </c>
      <c r="G1164" s="87" t="str">
        <f>IF($A1164=0,"",IF($A1164&lt;=$A$1,+VLOOKUP($A1164,'Rashodi- plan-izvršenje'!$A$8:E$1500,'prenos-P-R-N'!G$1,FALSE),IF($A1164&gt;$A$2,+VLOOKUP($A1164,'Neizmirene obaveze JLS'!$A$11:E$500,'prenos-P-R-N'!G$1,FALSE),"")))</f>
        <v/>
      </c>
      <c r="H1164" s="87" t="str">
        <f>IF($A1164=0,"",IF($A1164&lt;=$A$1,+VLOOKUP($A1164,'Rashodi- plan-izvršenje'!$A$8:F$1500,'prenos-P-R-N'!H$1,FALSE),IF($A1164&gt;$A$2,+VLOOKUP($A1164,'Neizmirene obaveze JLS'!$A$11:F$500,'prenos-P-R-N'!H$1,FALSE),"")))</f>
        <v/>
      </c>
      <c r="I1164" s="87" t="str">
        <f>IF($A1164=0,"",IF($A1164&lt;=$A$1,+VLOOKUP($A1164,'Rashodi- plan-izvršenje'!$A$8:G$1500,'prenos-P-R-N'!I$1,FALSE),IF($A1164&gt;$A$2,+VLOOKUP($A1164,'Neizmirene obaveze JLS'!$A$11:G$500,'prenos-P-R-N'!I$1,FALSE),"")))</f>
        <v/>
      </c>
      <c r="J1164" s="87" t="str">
        <f>IF($A1164=0,"",IF($A1164&lt;=$A$1,+VLOOKUP($A1164,'Rashodi- plan-izvršenje'!$A$8:H$1500,'prenos-P-R-N'!J$1,FALSE),IF($A1164&gt;$A$2,+VLOOKUP($A1164,'Neizmirene obaveze JLS'!$A$11:H$500,'prenos-P-R-N'!J$1,FALSE),"")))</f>
        <v/>
      </c>
      <c r="K1164" s="87" t="str">
        <f>IF($A1164=0,"",IF($A1164&lt;=$A$1,+VLOOKUP($A1164,'Rashodi- plan-izvršenje'!$A$8:I$1500,'prenos-P-R-N'!K$1,FALSE),IF($A1164&gt;$A$2,+VLOOKUP($A1164,'Neizmirene obaveze JLS'!$A$11:I$500,'prenos-P-R-N'!K$1,FALSE),"")))</f>
        <v/>
      </c>
      <c r="L1164" t="str">
        <f>IF(A1164=0,"",IF(A1164&lt;=A$1,+IF(VLOOKUP(A1164,'Rashodi- plan-izvršenje'!A$8:J$1500,M$1,FALSE)&gt;0,"Програмска активност","Пројекат"),IF(A1164&gt;A$2,+IF(VLOOKUP(A1164,'Neizmirene obaveze JLS'!A$8:J$2008,M$1,FALSE)&gt;0,"Програмска активност","Пројекат"),"")))</f>
        <v/>
      </c>
      <c r="M1164" s="87" t="str">
        <f>IF(A1164=0,"",IF($A1164&lt;=$A$1,+IF(VLOOKUP($A1164,'Rashodi- plan-izvršenje'!$A$8:$M$1500,10,FALSE)&gt;0,VLOOKUP($A1164,'Rashodi- plan-izvršenje'!$A$8:$M$1500,10,FALSE),VLOOKUP($A1164,'Rashodi- plan-izvršenje'!$A$8:$M$1500,12,FALSE)),+IF($A1164&gt;$A$2,IF(VLOOKUP($A1164,'Neizmirene obaveze JLS'!$A$8:$M$1500,10,FALSE)&gt;0,VLOOKUP($A1164,'Neizmirene obaveze JLS'!$A$11:$M$1500,10,FALSE),VLOOKUP($A1164,'Neizmirene obaveze JLS'!$A$11:$M$1500,12,FALSE)),0)))</f>
        <v/>
      </c>
      <c r="N1164" s="87" t="str">
        <f>IF(A1164=0,"",IF($A1164&lt;=$A$1,+IF(VLOOKUP(A1164,'Rashodi- plan-izvršenje'!$A$8:$M$1500,10,FALSE)&gt;0,VLOOKUP(A1164,'Rashodi- plan-izvršenje'!$A$8:$M$1500,11,FALSE),VLOOKUP(A1164,'Rashodi- plan-izvršenje'!$A$8:$M$1500,13,FALSE)),+IF($A1164&gt;$A$2,IF(VLOOKUP($A1164,'Neizmirene obaveze JLS'!$A$8:$M$1500,10,FALSE)&gt;0,VLOOKUP($A1164,'Neizmirene obaveze JLS'!$A$11:$M$1500,11,FALSE),VLOOKUP($A1164,'Neizmirene obaveze JLS'!$A$11:$M$1500,13,FALSE)),0)))</f>
        <v/>
      </c>
      <c r="O1164" s="87" t="str">
        <f>IF(A1164=0,"",IF($A1164&lt;=$A$1,VALUE(+VLOOKUP($A1164,'Rashodi- plan-izvršenje'!$A$8:N$1500,'prenos-P-R-N'!O$1,FALSE)),IF($A1164&lt;=A$2,VALUE(VLOOKUP($A1164,'Prihodi- plan-izvršenje'!$A$8:$H$500,6,FALSE)),VALUE(VLOOKUP($A1164,'Neizmirene obaveze JLS'!$A$8:$N$500,O$1,FALSE)))))</f>
        <v/>
      </c>
      <c r="P1164" s="87" t="str">
        <f>IF(A1164=0,"",IF(A1164=0,0,IF(A1164&gt;A$2,'šifarnik K-izvor'!G$3,+IF(Q1164&lt;700,+'šifarnik K-izvor'!G$2,'šifarnik K-izvor'!G$1))))</f>
        <v/>
      </c>
      <c r="Q1164" s="87">
        <f>IF($A1164&lt;=$A$1,VALUE(+VLOOKUP($A1164,'Rashodi- plan-izvršenje'!$A$8:O$1500,'prenos-P-R-N'!Q$1,FALSE)),IF($A1164&lt;=$A$2,VLOOKUP($A1164,'Prihodi- plan-izvršenje'!$A$4:$H$500,4,FALSE),IF($A1164&lt;=$A$3,VLOOKUP(A1164,'Neizmirene obaveze JLS'!$A$11:O$500,Q$1,FALSE),"")))</f>
        <v>0</v>
      </c>
      <c r="R1164" s="88">
        <f>IF($A1164&lt;=$A$1,VALUE(+VLOOKUP($A1164,'Rashodi- plan-izvršenje'!$A$8:P$1500,'prenos-P-R-N'!R$1,FALSE)),IF($A1164&lt;=$A$2,VLOOKUP($A1164,'Prihodi- plan-izvršenje'!$A$4:$H$500,7,FALSE),""))</f>
        <v>0</v>
      </c>
      <c r="S1164" s="88">
        <f>IF(A1164=0,0,IF($A1164&lt;=$A$1,VALUE(+VLOOKUP($A1164,'Rashodi- plan-izvršenje'!$A$8:Q$1500,'prenos-P-R-N'!S$1,FALSE)),IF($A1164&lt;=$A$2,VLOOKUP($A1164,'Prihodi- plan-izvršenje'!$A$4:$H$500,8,FALSE),0)))</f>
        <v>0</v>
      </c>
      <c r="T1164" s="88" t="str">
        <f>IF($A1164&gt;$A$2,VLOOKUP($A1164,'Neizmirene obaveze JLS'!$A$11:R$500,R$1,FALSE),"")</f>
        <v/>
      </c>
      <c r="U1164" s="88">
        <f>IF($A1164&gt;$A$2,VLOOKUP($A1164,'Neizmirene obaveze JLS'!$A$11:S$500,S$1,FALSE),0)</f>
        <v>0</v>
      </c>
      <c r="V1164" s="88">
        <f t="shared" si="104"/>
        <v>0</v>
      </c>
    </row>
    <row r="1165" spans="1:22">
      <c r="A1165" s="89">
        <f>IF(AND(COUNTIF(A$1:A$3,"&gt;0")=1,MAX(A$8:A1164)&lt;A$1),A1164+1,IF(AND(COUNTIF(A$1:A$3,"&gt;0")=2,MAX(A$8:A1164)&lt;A$2),A1164+1,IF(AND(COUNTIF(A$1:A$3,"&gt;0")=3,MAX(A$8:A1164)&lt;A$3),A1164+1,0)))</f>
        <v>0</v>
      </c>
      <c r="B1165" s="89" t="str">
        <f t="shared" ref="B1165:C1165" si="125">+IF($A1165&gt;0,B1164,"")</f>
        <v/>
      </c>
      <c r="C1165" s="89" t="str">
        <f t="shared" si="125"/>
        <v/>
      </c>
      <c r="D1165" s="87" t="str">
        <f>IF($A1165=0,"",IF($A1165&lt;=$A$1,+VLOOKUP($A1165,'Rashodi- plan-izvršenje'!$A$8:B$1500,'prenos-P-R-N'!D$1,FALSE),IF($A1165&gt;$A$2,+VLOOKUP($A1165,'Neizmirene obaveze JLS'!$A$11:B$500,'prenos-P-R-N'!D$1,FALSE),"")))</f>
        <v/>
      </c>
      <c r="E1165" s="87" t="str">
        <f>IF($A1165=0,"",IF($A1165&lt;=$A$1,+VLOOKUP($A1165,'Rashodi- plan-izvršenje'!$A$8:C$1500,'prenos-P-R-N'!E$1,FALSE),IF($A1165&gt;$A$2,+VLOOKUP($A1165,'Neizmirene obaveze JLS'!$A$11:C$500,'prenos-P-R-N'!E$1,FALSE),"")))</f>
        <v/>
      </c>
      <c r="F1165" s="87" t="str">
        <f>IF($A1165=0,"",IF($A1165&lt;=$A$1,+VLOOKUP($A1165,'Rashodi- plan-izvršenje'!$A$8:D$1500,'prenos-P-R-N'!F$1,FALSE),IF($A1165&gt;$A$2,+VLOOKUP($A1165,'Neizmirene obaveze JLS'!$A$11:D$500,'prenos-P-R-N'!F$1,FALSE),"")))</f>
        <v/>
      </c>
      <c r="G1165" s="87" t="str">
        <f>IF($A1165=0,"",IF($A1165&lt;=$A$1,+VLOOKUP($A1165,'Rashodi- plan-izvršenje'!$A$8:E$1500,'prenos-P-R-N'!G$1,FALSE),IF($A1165&gt;$A$2,+VLOOKUP($A1165,'Neizmirene obaveze JLS'!$A$11:E$500,'prenos-P-R-N'!G$1,FALSE),"")))</f>
        <v/>
      </c>
      <c r="H1165" s="87" t="str">
        <f>IF($A1165=0,"",IF($A1165&lt;=$A$1,+VLOOKUP($A1165,'Rashodi- plan-izvršenje'!$A$8:F$1500,'prenos-P-R-N'!H$1,FALSE),IF($A1165&gt;$A$2,+VLOOKUP($A1165,'Neizmirene obaveze JLS'!$A$11:F$500,'prenos-P-R-N'!H$1,FALSE),"")))</f>
        <v/>
      </c>
      <c r="I1165" s="87" t="str">
        <f>IF($A1165=0,"",IF($A1165&lt;=$A$1,+VLOOKUP($A1165,'Rashodi- plan-izvršenje'!$A$8:G$1500,'prenos-P-R-N'!I$1,FALSE),IF($A1165&gt;$A$2,+VLOOKUP($A1165,'Neizmirene obaveze JLS'!$A$11:G$500,'prenos-P-R-N'!I$1,FALSE),"")))</f>
        <v/>
      </c>
      <c r="J1165" s="87" t="str">
        <f>IF($A1165=0,"",IF($A1165&lt;=$A$1,+VLOOKUP($A1165,'Rashodi- plan-izvršenje'!$A$8:H$1500,'prenos-P-R-N'!J$1,FALSE),IF($A1165&gt;$A$2,+VLOOKUP($A1165,'Neizmirene obaveze JLS'!$A$11:H$500,'prenos-P-R-N'!J$1,FALSE),"")))</f>
        <v/>
      </c>
      <c r="K1165" s="87" t="str">
        <f>IF($A1165=0,"",IF($A1165&lt;=$A$1,+VLOOKUP($A1165,'Rashodi- plan-izvršenje'!$A$8:I$1500,'prenos-P-R-N'!K$1,FALSE),IF($A1165&gt;$A$2,+VLOOKUP($A1165,'Neizmirene obaveze JLS'!$A$11:I$500,'prenos-P-R-N'!K$1,FALSE),"")))</f>
        <v/>
      </c>
      <c r="L1165" t="str">
        <f>IF(A1165=0,"",IF(A1165&lt;=A$1,+IF(VLOOKUP(A1165,'Rashodi- plan-izvršenje'!A$8:J$1500,M$1,FALSE)&gt;0,"Програмска активност","Пројекат"),IF(A1165&gt;A$2,+IF(VLOOKUP(A1165,'Neizmirene obaveze JLS'!A$8:J$2008,M$1,FALSE)&gt;0,"Програмска активност","Пројекат"),"")))</f>
        <v/>
      </c>
      <c r="M1165" s="87" t="str">
        <f>IF(A1165=0,"",IF($A1165&lt;=$A$1,+IF(VLOOKUP($A1165,'Rashodi- plan-izvršenje'!$A$8:$M$1500,10,FALSE)&gt;0,VLOOKUP($A1165,'Rashodi- plan-izvršenje'!$A$8:$M$1500,10,FALSE),VLOOKUP($A1165,'Rashodi- plan-izvršenje'!$A$8:$M$1500,12,FALSE)),+IF($A1165&gt;$A$2,IF(VLOOKUP($A1165,'Neizmirene obaveze JLS'!$A$8:$M$1500,10,FALSE)&gt;0,VLOOKUP($A1165,'Neizmirene obaveze JLS'!$A$11:$M$1500,10,FALSE),VLOOKUP($A1165,'Neizmirene obaveze JLS'!$A$11:$M$1500,12,FALSE)),0)))</f>
        <v/>
      </c>
      <c r="N1165" s="87" t="str">
        <f>IF(A1165=0,"",IF($A1165&lt;=$A$1,+IF(VLOOKUP(A1165,'Rashodi- plan-izvršenje'!$A$8:$M$1500,10,FALSE)&gt;0,VLOOKUP(A1165,'Rashodi- plan-izvršenje'!$A$8:$M$1500,11,FALSE),VLOOKUP(A1165,'Rashodi- plan-izvršenje'!$A$8:$M$1500,13,FALSE)),+IF($A1165&gt;$A$2,IF(VLOOKUP($A1165,'Neizmirene obaveze JLS'!$A$8:$M$1500,10,FALSE)&gt;0,VLOOKUP($A1165,'Neizmirene obaveze JLS'!$A$11:$M$1500,11,FALSE),VLOOKUP($A1165,'Neizmirene obaveze JLS'!$A$11:$M$1500,13,FALSE)),0)))</f>
        <v/>
      </c>
      <c r="O1165" s="87" t="str">
        <f>IF(A1165=0,"",IF($A1165&lt;=$A$1,VALUE(+VLOOKUP($A1165,'Rashodi- plan-izvršenje'!$A$8:N$1500,'prenos-P-R-N'!O$1,FALSE)),IF($A1165&lt;=A$2,VALUE(VLOOKUP($A1165,'Prihodi- plan-izvršenje'!$A$8:$H$500,6,FALSE)),VALUE(VLOOKUP($A1165,'Neizmirene obaveze JLS'!$A$8:$N$500,O$1,FALSE)))))</f>
        <v/>
      </c>
      <c r="P1165" s="87" t="str">
        <f>IF(A1165=0,"",IF(A1165=0,0,IF(A1165&gt;A$2,'šifarnik K-izvor'!G$3,+IF(Q1165&lt;700,+'šifarnik K-izvor'!G$2,'šifarnik K-izvor'!G$1))))</f>
        <v/>
      </c>
      <c r="Q1165" s="87">
        <f>IF($A1165&lt;=$A$1,VALUE(+VLOOKUP($A1165,'Rashodi- plan-izvršenje'!$A$8:O$1500,'prenos-P-R-N'!Q$1,FALSE)),IF($A1165&lt;=$A$2,VLOOKUP($A1165,'Prihodi- plan-izvršenje'!$A$4:$H$500,4,FALSE),IF($A1165&lt;=$A$3,VLOOKUP(A1165,'Neizmirene obaveze JLS'!$A$11:O$500,Q$1,FALSE),"")))</f>
        <v>0</v>
      </c>
      <c r="R1165" s="88">
        <f>IF($A1165&lt;=$A$1,VALUE(+VLOOKUP($A1165,'Rashodi- plan-izvršenje'!$A$8:P$1500,'prenos-P-R-N'!R$1,FALSE)),IF($A1165&lt;=$A$2,VLOOKUP($A1165,'Prihodi- plan-izvršenje'!$A$4:$H$500,7,FALSE),""))</f>
        <v>0</v>
      </c>
      <c r="S1165" s="88">
        <f>IF(A1165=0,0,IF($A1165&lt;=$A$1,VALUE(+VLOOKUP($A1165,'Rashodi- plan-izvršenje'!$A$8:Q$1500,'prenos-P-R-N'!S$1,FALSE)),IF($A1165&lt;=$A$2,VLOOKUP($A1165,'Prihodi- plan-izvršenje'!$A$4:$H$500,8,FALSE),0)))</f>
        <v>0</v>
      </c>
      <c r="T1165" s="88" t="str">
        <f>IF($A1165&gt;$A$2,VLOOKUP($A1165,'Neizmirene obaveze JLS'!$A$11:R$500,R$1,FALSE),"")</f>
        <v/>
      </c>
      <c r="U1165" s="88">
        <f>IF($A1165&gt;$A$2,VLOOKUP($A1165,'Neizmirene obaveze JLS'!$A$11:S$500,S$1,FALSE),0)</f>
        <v>0</v>
      </c>
      <c r="V1165" s="88">
        <f t="shared" si="104"/>
        <v>0</v>
      </c>
    </row>
    <row r="1166" spans="1:22">
      <c r="A1166" s="89">
        <f>IF(AND(COUNTIF(A$1:A$3,"&gt;0")=1,MAX(A$8:A1165)&lt;A$1),A1165+1,IF(AND(COUNTIF(A$1:A$3,"&gt;0")=2,MAX(A$8:A1165)&lt;A$2),A1165+1,IF(AND(COUNTIF(A$1:A$3,"&gt;0")=3,MAX(A$8:A1165)&lt;A$3),A1165+1,0)))</f>
        <v>0</v>
      </c>
      <c r="B1166" s="89" t="str">
        <f t="shared" ref="B1166:C1166" si="126">+IF($A1166&gt;0,B1165,"")</f>
        <v/>
      </c>
      <c r="C1166" s="89" t="str">
        <f t="shared" si="126"/>
        <v/>
      </c>
      <c r="D1166" s="87" t="str">
        <f>IF($A1166=0,"",IF($A1166&lt;=$A$1,+VLOOKUP($A1166,'Rashodi- plan-izvršenje'!$A$8:B$1500,'prenos-P-R-N'!D$1,FALSE),IF($A1166&gt;$A$2,+VLOOKUP($A1166,'Neizmirene obaveze JLS'!$A$11:B$500,'prenos-P-R-N'!D$1,FALSE),"")))</f>
        <v/>
      </c>
      <c r="E1166" s="87" t="str">
        <f>IF($A1166=0,"",IF($A1166&lt;=$A$1,+VLOOKUP($A1166,'Rashodi- plan-izvršenje'!$A$8:C$1500,'prenos-P-R-N'!E$1,FALSE),IF($A1166&gt;$A$2,+VLOOKUP($A1166,'Neizmirene obaveze JLS'!$A$11:C$500,'prenos-P-R-N'!E$1,FALSE),"")))</f>
        <v/>
      </c>
      <c r="F1166" s="87" t="str">
        <f>IF($A1166=0,"",IF($A1166&lt;=$A$1,+VLOOKUP($A1166,'Rashodi- plan-izvršenje'!$A$8:D$1500,'prenos-P-R-N'!F$1,FALSE),IF($A1166&gt;$A$2,+VLOOKUP($A1166,'Neizmirene obaveze JLS'!$A$11:D$500,'prenos-P-R-N'!F$1,FALSE),"")))</f>
        <v/>
      </c>
      <c r="G1166" s="87" t="str">
        <f>IF($A1166=0,"",IF($A1166&lt;=$A$1,+VLOOKUP($A1166,'Rashodi- plan-izvršenje'!$A$8:E$1500,'prenos-P-R-N'!G$1,FALSE),IF($A1166&gt;$A$2,+VLOOKUP($A1166,'Neizmirene obaveze JLS'!$A$11:E$500,'prenos-P-R-N'!G$1,FALSE),"")))</f>
        <v/>
      </c>
      <c r="H1166" s="87" t="str">
        <f>IF($A1166=0,"",IF($A1166&lt;=$A$1,+VLOOKUP($A1166,'Rashodi- plan-izvršenje'!$A$8:F$1500,'prenos-P-R-N'!H$1,FALSE),IF($A1166&gt;$A$2,+VLOOKUP($A1166,'Neizmirene obaveze JLS'!$A$11:F$500,'prenos-P-R-N'!H$1,FALSE),"")))</f>
        <v/>
      </c>
      <c r="I1166" s="87" t="str">
        <f>IF($A1166=0,"",IF($A1166&lt;=$A$1,+VLOOKUP($A1166,'Rashodi- plan-izvršenje'!$A$8:G$1500,'prenos-P-R-N'!I$1,FALSE),IF($A1166&gt;$A$2,+VLOOKUP($A1166,'Neizmirene obaveze JLS'!$A$11:G$500,'prenos-P-R-N'!I$1,FALSE),"")))</f>
        <v/>
      </c>
      <c r="J1166" s="87" t="str">
        <f>IF($A1166=0,"",IF($A1166&lt;=$A$1,+VLOOKUP($A1166,'Rashodi- plan-izvršenje'!$A$8:H$1500,'prenos-P-R-N'!J$1,FALSE),IF($A1166&gt;$A$2,+VLOOKUP($A1166,'Neizmirene obaveze JLS'!$A$11:H$500,'prenos-P-R-N'!J$1,FALSE),"")))</f>
        <v/>
      </c>
      <c r="K1166" s="87" t="str">
        <f>IF($A1166=0,"",IF($A1166&lt;=$A$1,+VLOOKUP($A1166,'Rashodi- plan-izvršenje'!$A$8:I$1500,'prenos-P-R-N'!K$1,FALSE),IF($A1166&gt;$A$2,+VLOOKUP($A1166,'Neizmirene obaveze JLS'!$A$11:I$500,'prenos-P-R-N'!K$1,FALSE),"")))</f>
        <v/>
      </c>
      <c r="L1166" t="str">
        <f>IF(A1166=0,"",IF(A1166&lt;=A$1,+IF(VLOOKUP(A1166,'Rashodi- plan-izvršenje'!A$8:J$1500,M$1,FALSE)&gt;0,"Програмска активност","Пројекат"),IF(A1166&gt;A$2,+IF(VLOOKUP(A1166,'Neizmirene obaveze JLS'!A$8:J$2008,M$1,FALSE)&gt;0,"Програмска активност","Пројекат"),"")))</f>
        <v/>
      </c>
      <c r="M1166" s="87" t="str">
        <f>IF(A1166=0,"",IF($A1166&lt;=$A$1,+IF(VLOOKUP($A1166,'Rashodi- plan-izvršenje'!$A$8:$M$1500,10,FALSE)&gt;0,VLOOKUP($A1166,'Rashodi- plan-izvršenje'!$A$8:$M$1500,10,FALSE),VLOOKUP($A1166,'Rashodi- plan-izvršenje'!$A$8:$M$1500,12,FALSE)),+IF($A1166&gt;$A$2,IF(VLOOKUP($A1166,'Neizmirene obaveze JLS'!$A$8:$M$1500,10,FALSE)&gt;0,VLOOKUP($A1166,'Neizmirene obaveze JLS'!$A$11:$M$1500,10,FALSE),VLOOKUP($A1166,'Neizmirene obaveze JLS'!$A$11:$M$1500,12,FALSE)),0)))</f>
        <v/>
      </c>
      <c r="N1166" s="87" t="str">
        <f>IF(A1166=0,"",IF($A1166&lt;=$A$1,+IF(VLOOKUP(A1166,'Rashodi- plan-izvršenje'!$A$8:$M$1500,10,FALSE)&gt;0,VLOOKUP(A1166,'Rashodi- plan-izvršenje'!$A$8:$M$1500,11,FALSE),VLOOKUP(A1166,'Rashodi- plan-izvršenje'!$A$8:$M$1500,13,FALSE)),+IF($A1166&gt;$A$2,IF(VLOOKUP($A1166,'Neizmirene obaveze JLS'!$A$8:$M$1500,10,FALSE)&gt;0,VLOOKUP($A1166,'Neizmirene obaveze JLS'!$A$11:$M$1500,11,FALSE),VLOOKUP($A1166,'Neizmirene obaveze JLS'!$A$11:$M$1500,13,FALSE)),0)))</f>
        <v/>
      </c>
      <c r="O1166" s="87" t="str">
        <f>IF(A1166=0,"",IF($A1166&lt;=$A$1,VALUE(+VLOOKUP($A1166,'Rashodi- plan-izvršenje'!$A$8:N$1500,'prenos-P-R-N'!O$1,FALSE)),IF($A1166&lt;=A$2,VALUE(VLOOKUP($A1166,'Prihodi- plan-izvršenje'!$A$8:$H$500,6,FALSE)),VALUE(VLOOKUP($A1166,'Neizmirene obaveze JLS'!$A$8:$N$500,O$1,FALSE)))))</f>
        <v/>
      </c>
      <c r="P1166" s="87" t="str">
        <f>IF(A1166=0,"",IF(A1166=0,0,IF(A1166&gt;A$2,'šifarnik K-izvor'!G$3,+IF(Q1166&lt;700,+'šifarnik K-izvor'!G$2,'šifarnik K-izvor'!G$1))))</f>
        <v/>
      </c>
      <c r="Q1166" s="87">
        <f>IF($A1166&lt;=$A$1,VALUE(+VLOOKUP($A1166,'Rashodi- plan-izvršenje'!$A$8:O$1500,'prenos-P-R-N'!Q$1,FALSE)),IF($A1166&lt;=$A$2,VLOOKUP($A1166,'Prihodi- plan-izvršenje'!$A$4:$H$500,4,FALSE),IF($A1166&lt;=$A$3,VLOOKUP(A1166,'Neizmirene obaveze JLS'!$A$11:O$500,Q$1,FALSE),"")))</f>
        <v>0</v>
      </c>
      <c r="R1166" s="88">
        <f>IF($A1166&lt;=$A$1,VALUE(+VLOOKUP($A1166,'Rashodi- plan-izvršenje'!$A$8:P$1500,'prenos-P-R-N'!R$1,FALSE)),IF($A1166&lt;=$A$2,VLOOKUP($A1166,'Prihodi- plan-izvršenje'!$A$4:$H$500,7,FALSE),""))</f>
        <v>0</v>
      </c>
      <c r="S1166" s="88">
        <f>IF(A1166=0,0,IF($A1166&lt;=$A$1,VALUE(+VLOOKUP($A1166,'Rashodi- plan-izvršenje'!$A$8:Q$1500,'prenos-P-R-N'!S$1,FALSE)),IF($A1166&lt;=$A$2,VLOOKUP($A1166,'Prihodi- plan-izvršenje'!$A$4:$H$500,8,FALSE),0)))</f>
        <v>0</v>
      </c>
      <c r="T1166" s="88" t="str">
        <f>IF($A1166&gt;$A$2,VLOOKUP($A1166,'Neizmirene obaveze JLS'!$A$11:R$500,R$1,FALSE),"")</f>
        <v/>
      </c>
      <c r="U1166" s="88">
        <f>IF($A1166&gt;$A$2,VLOOKUP($A1166,'Neizmirene obaveze JLS'!$A$11:S$500,S$1,FALSE),0)</f>
        <v>0</v>
      </c>
      <c r="V1166" s="88">
        <f t="shared" si="104"/>
        <v>0</v>
      </c>
    </row>
    <row r="1167" spans="1:22">
      <c r="A1167" s="89">
        <f>IF(AND(COUNTIF(A$1:A$3,"&gt;0")=1,MAX(A$8:A1166)&lt;A$1),A1166+1,IF(AND(COUNTIF(A$1:A$3,"&gt;0")=2,MAX(A$8:A1166)&lt;A$2),A1166+1,IF(AND(COUNTIF(A$1:A$3,"&gt;0")=3,MAX(A$8:A1166)&lt;A$3),A1166+1,0)))</f>
        <v>0</v>
      </c>
      <c r="B1167" s="89" t="str">
        <f t="shared" ref="B1167:C1167" si="127">+IF($A1167&gt;0,B1166,"")</f>
        <v/>
      </c>
      <c r="C1167" s="89" t="str">
        <f t="shared" si="127"/>
        <v/>
      </c>
      <c r="D1167" s="87" t="str">
        <f>IF($A1167=0,"",IF($A1167&lt;=$A$1,+VLOOKUP($A1167,'Rashodi- plan-izvršenje'!$A$8:B$1500,'prenos-P-R-N'!D$1,FALSE),IF($A1167&gt;$A$2,+VLOOKUP($A1167,'Neizmirene obaveze JLS'!$A$11:B$500,'prenos-P-R-N'!D$1,FALSE),"")))</f>
        <v/>
      </c>
      <c r="E1167" s="87" t="str">
        <f>IF($A1167=0,"",IF($A1167&lt;=$A$1,+VLOOKUP($A1167,'Rashodi- plan-izvršenje'!$A$8:C$1500,'prenos-P-R-N'!E$1,FALSE),IF($A1167&gt;$A$2,+VLOOKUP($A1167,'Neizmirene obaveze JLS'!$A$11:C$500,'prenos-P-R-N'!E$1,FALSE),"")))</f>
        <v/>
      </c>
      <c r="F1167" s="87" t="str">
        <f>IF($A1167=0,"",IF($A1167&lt;=$A$1,+VLOOKUP($A1167,'Rashodi- plan-izvršenje'!$A$8:D$1500,'prenos-P-R-N'!F$1,FALSE),IF($A1167&gt;$A$2,+VLOOKUP($A1167,'Neizmirene obaveze JLS'!$A$11:D$500,'prenos-P-R-N'!F$1,FALSE),"")))</f>
        <v/>
      </c>
      <c r="G1167" s="87" t="str">
        <f>IF($A1167=0,"",IF($A1167&lt;=$A$1,+VLOOKUP($A1167,'Rashodi- plan-izvršenje'!$A$8:E$1500,'prenos-P-R-N'!G$1,FALSE),IF($A1167&gt;$A$2,+VLOOKUP($A1167,'Neizmirene obaveze JLS'!$A$11:E$500,'prenos-P-R-N'!G$1,FALSE),"")))</f>
        <v/>
      </c>
      <c r="H1167" s="87" t="str">
        <f>IF($A1167=0,"",IF($A1167&lt;=$A$1,+VLOOKUP($A1167,'Rashodi- plan-izvršenje'!$A$8:F$1500,'prenos-P-R-N'!H$1,FALSE),IF($A1167&gt;$A$2,+VLOOKUP($A1167,'Neizmirene obaveze JLS'!$A$11:F$500,'prenos-P-R-N'!H$1,FALSE),"")))</f>
        <v/>
      </c>
      <c r="I1167" s="87" t="str">
        <f>IF($A1167=0,"",IF($A1167&lt;=$A$1,+VLOOKUP($A1167,'Rashodi- plan-izvršenje'!$A$8:G$1500,'prenos-P-R-N'!I$1,FALSE),IF($A1167&gt;$A$2,+VLOOKUP($A1167,'Neizmirene obaveze JLS'!$A$11:G$500,'prenos-P-R-N'!I$1,FALSE),"")))</f>
        <v/>
      </c>
      <c r="J1167" s="87" t="str">
        <f>IF($A1167=0,"",IF($A1167&lt;=$A$1,+VLOOKUP($A1167,'Rashodi- plan-izvršenje'!$A$8:H$1500,'prenos-P-R-N'!J$1,FALSE),IF($A1167&gt;$A$2,+VLOOKUP($A1167,'Neizmirene obaveze JLS'!$A$11:H$500,'prenos-P-R-N'!J$1,FALSE),"")))</f>
        <v/>
      </c>
      <c r="K1167" s="87" t="str">
        <f>IF($A1167=0,"",IF($A1167&lt;=$A$1,+VLOOKUP($A1167,'Rashodi- plan-izvršenje'!$A$8:I$1500,'prenos-P-R-N'!K$1,FALSE),IF($A1167&gt;$A$2,+VLOOKUP($A1167,'Neizmirene obaveze JLS'!$A$11:I$500,'prenos-P-R-N'!K$1,FALSE),"")))</f>
        <v/>
      </c>
      <c r="L1167" t="str">
        <f>IF(A1167=0,"",IF(A1167&lt;=A$1,+IF(VLOOKUP(A1167,'Rashodi- plan-izvršenje'!A$8:J$1500,M$1,FALSE)&gt;0,"Програмска активност","Пројекат"),IF(A1167&gt;A$2,+IF(VLOOKUP(A1167,'Neizmirene obaveze JLS'!A$8:J$2008,M$1,FALSE)&gt;0,"Програмска активност","Пројекат"),"")))</f>
        <v/>
      </c>
      <c r="M1167" s="87" t="str">
        <f>IF(A1167=0,"",IF($A1167&lt;=$A$1,+IF(VLOOKUP($A1167,'Rashodi- plan-izvršenje'!$A$8:$M$1500,10,FALSE)&gt;0,VLOOKUP($A1167,'Rashodi- plan-izvršenje'!$A$8:$M$1500,10,FALSE),VLOOKUP($A1167,'Rashodi- plan-izvršenje'!$A$8:$M$1500,12,FALSE)),+IF($A1167&gt;$A$2,IF(VLOOKUP($A1167,'Neizmirene obaveze JLS'!$A$8:$M$1500,10,FALSE)&gt;0,VLOOKUP($A1167,'Neizmirene obaveze JLS'!$A$11:$M$1500,10,FALSE),VLOOKUP($A1167,'Neizmirene obaveze JLS'!$A$11:$M$1500,12,FALSE)),0)))</f>
        <v/>
      </c>
      <c r="N1167" s="87" t="str">
        <f>IF(A1167=0,"",IF($A1167&lt;=$A$1,+IF(VLOOKUP(A1167,'Rashodi- plan-izvršenje'!$A$8:$M$1500,10,FALSE)&gt;0,VLOOKUP(A1167,'Rashodi- plan-izvršenje'!$A$8:$M$1500,11,FALSE),VLOOKUP(A1167,'Rashodi- plan-izvršenje'!$A$8:$M$1500,13,FALSE)),+IF($A1167&gt;$A$2,IF(VLOOKUP($A1167,'Neizmirene obaveze JLS'!$A$8:$M$1500,10,FALSE)&gt;0,VLOOKUP($A1167,'Neizmirene obaveze JLS'!$A$11:$M$1500,11,FALSE),VLOOKUP($A1167,'Neizmirene obaveze JLS'!$A$11:$M$1500,13,FALSE)),0)))</f>
        <v/>
      </c>
      <c r="O1167" s="87" t="str">
        <f>IF(A1167=0,"",IF($A1167&lt;=$A$1,VALUE(+VLOOKUP($A1167,'Rashodi- plan-izvršenje'!$A$8:N$1500,'prenos-P-R-N'!O$1,FALSE)),IF($A1167&lt;=A$2,VALUE(VLOOKUP($A1167,'Prihodi- plan-izvršenje'!$A$8:$H$500,6,FALSE)),VALUE(VLOOKUP($A1167,'Neizmirene obaveze JLS'!$A$8:$N$500,O$1,FALSE)))))</f>
        <v/>
      </c>
      <c r="P1167" s="87" t="str">
        <f>IF(A1167=0,"",IF(A1167=0,0,IF(A1167&gt;A$2,'šifarnik K-izvor'!G$3,+IF(Q1167&lt;700,+'šifarnik K-izvor'!G$2,'šifarnik K-izvor'!G$1))))</f>
        <v/>
      </c>
      <c r="Q1167" s="87">
        <f>IF($A1167&lt;=$A$1,VALUE(+VLOOKUP($A1167,'Rashodi- plan-izvršenje'!$A$8:O$1500,'prenos-P-R-N'!Q$1,FALSE)),IF($A1167&lt;=$A$2,VLOOKUP($A1167,'Prihodi- plan-izvršenje'!$A$4:$H$500,4,FALSE),IF($A1167&lt;=$A$3,VLOOKUP(A1167,'Neizmirene obaveze JLS'!$A$11:O$500,Q$1,FALSE),"")))</f>
        <v>0</v>
      </c>
      <c r="R1167" s="88">
        <f>IF($A1167&lt;=$A$1,VALUE(+VLOOKUP($A1167,'Rashodi- plan-izvršenje'!$A$8:P$1500,'prenos-P-R-N'!R$1,FALSE)),IF($A1167&lt;=$A$2,VLOOKUP($A1167,'Prihodi- plan-izvršenje'!$A$4:$H$500,7,FALSE),""))</f>
        <v>0</v>
      </c>
      <c r="S1167" s="88">
        <f>IF(A1167=0,0,IF($A1167&lt;=$A$1,VALUE(+VLOOKUP($A1167,'Rashodi- plan-izvršenje'!$A$8:Q$1500,'prenos-P-R-N'!S$1,FALSE)),IF($A1167&lt;=$A$2,VLOOKUP($A1167,'Prihodi- plan-izvršenje'!$A$4:$H$500,8,FALSE),0)))</f>
        <v>0</v>
      </c>
      <c r="T1167" s="88" t="str">
        <f>IF($A1167&gt;$A$2,VLOOKUP($A1167,'Neizmirene obaveze JLS'!$A$11:R$500,R$1,FALSE),"")</f>
        <v/>
      </c>
      <c r="U1167" s="88">
        <f>IF($A1167&gt;$A$2,VLOOKUP($A1167,'Neizmirene obaveze JLS'!$A$11:S$500,S$1,FALSE),0)</f>
        <v>0</v>
      </c>
      <c r="V1167" s="88">
        <f t="shared" si="104"/>
        <v>0</v>
      </c>
    </row>
    <row r="1168" spans="1:22">
      <c r="A1168" s="89">
        <f>IF(AND(COUNTIF(A$1:A$3,"&gt;0")=1,MAX(A$8:A1167)&lt;A$1),A1167+1,IF(AND(COUNTIF(A$1:A$3,"&gt;0")=2,MAX(A$8:A1167)&lt;A$2),A1167+1,IF(AND(COUNTIF(A$1:A$3,"&gt;0")=3,MAX(A$8:A1167)&lt;A$3),A1167+1,0)))</f>
        <v>0</v>
      </c>
      <c r="B1168" s="89" t="str">
        <f t="shared" ref="B1168:C1168" si="128">+IF($A1168&gt;0,B1167,"")</f>
        <v/>
      </c>
      <c r="C1168" s="89" t="str">
        <f t="shared" si="128"/>
        <v/>
      </c>
      <c r="D1168" s="87" t="str">
        <f>IF($A1168=0,"",IF($A1168&lt;=$A$1,+VLOOKUP($A1168,'Rashodi- plan-izvršenje'!$A$8:B$1500,'prenos-P-R-N'!D$1,FALSE),IF($A1168&gt;$A$2,+VLOOKUP($A1168,'Neizmirene obaveze JLS'!$A$11:B$500,'prenos-P-R-N'!D$1,FALSE),"")))</f>
        <v/>
      </c>
      <c r="E1168" s="87" t="str">
        <f>IF($A1168=0,"",IF($A1168&lt;=$A$1,+VLOOKUP($A1168,'Rashodi- plan-izvršenje'!$A$8:C$1500,'prenos-P-R-N'!E$1,FALSE),IF($A1168&gt;$A$2,+VLOOKUP($A1168,'Neizmirene obaveze JLS'!$A$11:C$500,'prenos-P-R-N'!E$1,FALSE),"")))</f>
        <v/>
      </c>
      <c r="F1168" s="87" t="str">
        <f>IF($A1168=0,"",IF($A1168&lt;=$A$1,+VLOOKUP($A1168,'Rashodi- plan-izvršenje'!$A$8:D$1500,'prenos-P-R-N'!F$1,FALSE),IF($A1168&gt;$A$2,+VLOOKUP($A1168,'Neizmirene obaveze JLS'!$A$11:D$500,'prenos-P-R-N'!F$1,FALSE),"")))</f>
        <v/>
      </c>
      <c r="G1168" s="87" t="str">
        <f>IF($A1168=0,"",IF($A1168&lt;=$A$1,+VLOOKUP($A1168,'Rashodi- plan-izvršenje'!$A$8:E$1500,'prenos-P-R-N'!G$1,FALSE),IF($A1168&gt;$A$2,+VLOOKUP($A1168,'Neizmirene obaveze JLS'!$A$11:E$500,'prenos-P-R-N'!G$1,FALSE),"")))</f>
        <v/>
      </c>
      <c r="H1168" s="87" t="str">
        <f>IF($A1168=0,"",IF($A1168&lt;=$A$1,+VLOOKUP($A1168,'Rashodi- plan-izvršenje'!$A$8:F$1500,'prenos-P-R-N'!H$1,FALSE),IF($A1168&gt;$A$2,+VLOOKUP($A1168,'Neizmirene obaveze JLS'!$A$11:F$500,'prenos-P-R-N'!H$1,FALSE),"")))</f>
        <v/>
      </c>
      <c r="I1168" s="87" t="str">
        <f>IF($A1168=0,"",IF($A1168&lt;=$A$1,+VLOOKUP($A1168,'Rashodi- plan-izvršenje'!$A$8:G$1500,'prenos-P-R-N'!I$1,FALSE),IF($A1168&gt;$A$2,+VLOOKUP($A1168,'Neizmirene obaveze JLS'!$A$11:G$500,'prenos-P-R-N'!I$1,FALSE),"")))</f>
        <v/>
      </c>
      <c r="J1168" s="87" t="str">
        <f>IF($A1168=0,"",IF($A1168&lt;=$A$1,+VLOOKUP($A1168,'Rashodi- plan-izvršenje'!$A$8:H$1500,'prenos-P-R-N'!J$1,FALSE),IF($A1168&gt;$A$2,+VLOOKUP($A1168,'Neizmirene obaveze JLS'!$A$11:H$500,'prenos-P-R-N'!J$1,FALSE),"")))</f>
        <v/>
      </c>
      <c r="K1168" s="87" t="str">
        <f>IF($A1168=0,"",IF($A1168&lt;=$A$1,+VLOOKUP($A1168,'Rashodi- plan-izvršenje'!$A$8:I$1500,'prenos-P-R-N'!K$1,FALSE),IF($A1168&gt;$A$2,+VLOOKUP($A1168,'Neizmirene obaveze JLS'!$A$11:I$500,'prenos-P-R-N'!K$1,FALSE),"")))</f>
        <v/>
      </c>
      <c r="L1168" t="str">
        <f>IF(A1168=0,"",IF(A1168&lt;=A$1,+IF(VLOOKUP(A1168,'Rashodi- plan-izvršenje'!A$8:J$1500,M$1,FALSE)&gt;0,"Програмска активност","Пројекат"),IF(A1168&gt;A$2,+IF(VLOOKUP(A1168,'Neizmirene obaveze JLS'!A$8:J$2008,M$1,FALSE)&gt;0,"Програмска активност","Пројекат"),"")))</f>
        <v/>
      </c>
      <c r="M1168" s="87" t="str">
        <f>IF(A1168=0,"",IF($A1168&lt;=$A$1,+IF(VLOOKUP($A1168,'Rashodi- plan-izvršenje'!$A$8:$M$1500,10,FALSE)&gt;0,VLOOKUP($A1168,'Rashodi- plan-izvršenje'!$A$8:$M$1500,10,FALSE),VLOOKUP($A1168,'Rashodi- plan-izvršenje'!$A$8:$M$1500,12,FALSE)),+IF($A1168&gt;$A$2,IF(VLOOKUP($A1168,'Neizmirene obaveze JLS'!$A$8:$M$1500,10,FALSE)&gt;0,VLOOKUP($A1168,'Neizmirene obaveze JLS'!$A$11:$M$1500,10,FALSE),VLOOKUP($A1168,'Neizmirene obaveze JLS'!$A$11:$M$1500,12,FALSE)),0)))</f>
        <v/>
      </c>
      <c r="N1168" s="87" t="str">
        <f>IF(A1168=0,"",IF($A1168&lt;=$A$1,+IF(VLOOKUP(A1168,'Rashodi- plan-izvršenje'!$A$8:$M$1500,10,FALSE)&gt;0,VLOOKUP(A1168,'Rashodi- plan-izvršenje'!$A$8:$M$1500,11,FALSE),VLOOKUP(A1168,'Rashodi- plan-izvršenje'!$A$8:$M$1500,13,FALSE)),+IF($A1168&gt;$A$2,IF(VLOOKUP($A1168,'Neizmirene obaveze JLS'!$A$8:$M$1500,10,FALSE)&gt;0,VLOOKUP($A1168,'Neizmirene obaveze JLS'!$A$11:$M$1500,11,FALSE),VLOOKUP($A1168,'Neizmirene obaveze JLS'!$A$11:$M$1500,13,FALSE)),0)))</f>
        <v/>
      </c>
      <c r="O1168" s="87" t="str">
        <f>IF(A1168=0,"",IF($A1168&lt;=$A$1,VALUE(+VLOOKUP($A1168,'Rashodi- plan-izvršenje'!$A$8:N$1500,'prenos-P-R-N'!O$1,FALSE)),IF($A1168&lt;=A$2,VALUE(VLOOKUP($A1168,'Prihodi- plan-izvršenje'!$A$8:$H$500,6,FALSE)),VALUE(VLOOKUP($A1168,'Neizmirene obaveze JLS'!$A$8:$N$500,O$1,FALSE)))))</f>
        <v/>
      </c>
      <c r="P1168" s="87" t="str">
        <f>IF(A1168=0,"",IF(A1168=0,0,IF(A1168&gt;A$2,'šifarnik K-izvor'!G$3,+IF(Q1168&lt;700,+'šifarnik K-izvor'!G$2,'šifarnik K-izvor'!G$1))))</f>
        <v/>
      </c>
      <c r="Q1168" s="87">
        <f>IF($A1168&lt;=$A$1,VALUE(+VLOOKUP($A1168,'Rashodi- plan-izvršenje'!$A$8:O$1500,'prenos-P-R-N'!Q$1,FALSE)),IF($A1168&lt;=$A$2,VLOOKUP($A1168,'Prihodi- plan-izvršenje'!$A$4:$H$500,4,FALSE),IF($A1168&lt;=$A$3,VLOOKUP(A1168,'Neizmirene obaveze JLS'!$A$11:O$500,Q$1,FALSE),"")))</f>
        <v>0</v>
      </c>
      <c r="R1168" s="88">
        <f>IF($A1168&lt;=$A$1,VALUE(+VLOOKUP($A1168,'Rashodi- plan-izvršenje'!$A$8:P$1500,'prenos-P-R-N'!R$1,FALSE)),IF($A1168&lt;=$A$2,VLOOKUP($A1168,'Prihodi- plan-izvršenje'!$A$4:$H$500,7,FALSE),""))</f>
        <v>0</v>
      </c>
      <c r="S1168" s="88">
        <f>IF(A1168=0,0,IF($A1168&lt;=$A$1,VALUE(+VLOOKUP($A1168,'Rashodi- plan-izvršenje'!$A$8:Q$1500,'prenos-P-R-N'!S$1,FALSE)),IF($A1168&lt;=$A$2,VLOOKUP($A1168,'Prihodi- plan-izvršenje'!$A$4:$H$500,8,FALSE),0)))</f>
        <v>0</v>
      </c>
      <c r="T1168" s="88" t="str">
        <f>IF($A1168&gt;$A$2,VLOOKUP($A1168,'Neizmirene obaveze JLS'!$A$11:R$500,R$1,FALSE),"")</f>
        <v/>
      </c>
      <c r="U1168" s="88">
        <f>IF($A1168&gt;$A$2,VLOOKUP($A1168,'Neizmirene obaveze JLS'!$A$11:S$500,S$1,FALSE),0)</f>
        <v>0</v>
      </c>
      <c r="V1168" s="88">
        <f t="shared" si="104"/>
        <v>0</v>
      </c>
    </row>
    <row r="1169" spans="1:22">
      <c r="A1169" s="89">
        <f>IF(AND(COUNTIF(A$1:A$3,"&gt;0")=1,MAX(A$8:A1168)&lt;A$1),A1168+1,IF(AND(COUNTIF(A$1:A$3,"&gt;0")=2,MAX(A$8:A1168)&lt;A$2),A1168+1,IF(AND(COUNTIF(A$1:A$3,"&gt;0")=3,MAX(A$8:A1168)&lt;A$3),A1168+1,0)))</f>
        <v>0</v>
      </c>
      <c r="B1169" s="89" t="str">
        <f t="shared" ref="B1169:C1169" si="129">+IF($A1169&gt;0,B1168,"")</f>
        <v/>
      </c>
      <c r="C1169" s="89" t="str">
        <f t="shared" si="129"/>
        <v/>
      </c>
      <c r="D1169" s="87" t="str">
        <f>IF($A1169=0,"",IF($A1169&lt;=$A$1,+VLOOKUP($A1169,'Rashodi- plan-izvršenje'!$A$8:B$1500,'prenos-P-R-N'!D$1,FALSE),IF($A1169&gt;$A$2,+VLOOKUP($A1169,'Neizmirene obaveze JLS'!$A$11:B$500,'prenos-P-R-N'!D$1,FALSE),"")))</f>
        <v/>
      </c>
      <c r="E1169" s="87" t="str">
        <f>IF($A1169=0,"",IF($A1169&lt;=$A$1,+VLOOKUP($A1169,'Rashodi- plan-izvršenje'!$A$8:C$1500,'prenos-P-R-N'!E$1,FALSE),IF($A1169&gt;$A$2,+VLOOKUP($A1169,'Neizmirene obaveze JLS'!$A$11:C$500,'prenos-P-R-N'!E$1,FALSE),"")))</f>
        <v/>
      </c>
      <c r="F1169" s="87" t="str">
        <f>IF($A1169=0,"",IF($A1169&lt;=$A$1,+VLOOKUP($A1169,'Rashodi- plan-izvršenje'!$A$8:D$1500,'prenos-P-R-N'!F$1,FALSE),IF($A1169&gt;$A$2,+VLOOKUP($A1169,'Neizmirene obaveze JLS'!$A$11:D$500,'prenos-P-R-N'!F$1,FALSE),"")))</f>
        <v/>
      </c>
      <c r="G1169" s="87" t="str">
        <f>IF($A1169=0,"",IF($A1169&lt;=$A$1,+VLOOKUP($A1169,'Rashodi- plan-izvršenje'!$A$8:E$1500,'prenos-P-R-N'!G$1,FALSE),IF($A1169&gt;$A$2,+VLOOKUP($A1169,'Neizmirene obaveze JLS'!$A$11:E$500,'prenos-P-R-N'!G$1,FALSE),"")))</f>
        <v/>
      </c>
      <c r="H1169" s="87" t="str">
        <f>IF($A1169=0,"",IF($A1169&lt;=$A$1,+VLOOKUP($A1169,'Rashodi- plan-izvršenje'!$A$8:F$1500,'prenos-P-R-N'!H$1,FALSE),IF($A1169&gt;$A$2,+VLOOKUP($A1169,'Neizmirene obaveze JLS'!$A$11:F$500,'prenos-P-R-N'!H$1,FALSE),"")))</f>
        <v/>
      </c>
      <c r="I1169" s="87" t="str">
        <f>IF($A1169=0,"",IF($A1169&lt;=$A$1,+VLOOKUP($A1169,'Rashodi- plan-izvršenje'!$A$8:G$1500,'prenos-P-R-N'!I$1,FALSE),IF($A1169&gt;$A$2,+VLOOKUP($A1169,'Neizmirene obaveze JLS'!$A$11:G$500,'prenos-P-R-N'!I$1,FALSE),"")))</f>
        <v/>
      </c>
      <c r="J1169" s="87" t="str">
        <f>IF($A1169=0,"",IF($A1169&lt;=$A$1,+VLOOKUP($A1169,'Rashodi- plan-izvršenje'!$A$8:H$1500,'prenos-P-R-N'!J$1,FALSE),IF($A1169&gt;$A$2,+VLOOKUP($A1169,'Neizmirene obaveze JLS'!$A$11:H$500,'prenos-P-R-N'!J$1,FALSE),"")))</f>
        <v/>
      </c>
      <c r="K1169" s="87" t="str">
        <f>IF($A1169=0,"",IF($A1169&lt;=$A$1,+VLOOKUP($A1169,'Rashodi- plan-izvršenje'!$A$8:I$1500,'prenos-P-R-N'!K$1,FALSE),IF($A1169&gt;$A$2,+VLOOKUP($A1169,'Neizmirene obaveze JLS'!$A$11:I$500,'prenos-P-R-N'!K$1,FALSE),"")))</f>
        <v/>
      </c>
      <c r="L1169" t="str">
        <f>IF(A1169=0,"",IF(A1169&lt;=A$1,+IF(VLOOKUP(A1169,'Rashodi- plan-izvršenje'!A$8:J$1500,M$1,FALSE)&gt;0,"Програмска активност","Пројекат"),IF(A1169&gt;A$2,+IF(VLOOKUP(A1169,'Neizmirene obaveze JLS'!A$8:J$2008,M$1,FALSE)&gt;0,"Програмска активност","Пројекат"),"")))</f>
        <v/>
      </c>
      <c r="M1169" s="87" t="str">
        <f>IF(A1169=0,"",IF($A1169&lt;=$A$1,+IF(VLOOKUP($A1169,'Rashodi- plan-izvršenje'!$A$8:$M$1500,10,FALSE)&gt;0,VLOOKUP($A1169,'Rashodi- plan-izvršenje'!$A$8:$M$1500,10,FALSE),VLOOKUP($A1169,'Rashodi- plan-izvršenje'!$A$8:$M$1500,12,FALSE)),+IF($A1169&gt;$A$2,IF(VLOOKUP($A1169,'Neizmirene obaveze JLS'!$A$8:$M$1500,10,FALSE)&gt;0,VLOOKUP($A1169,'Neizmirene obaveze JLS'!$A$11:$M$1500,10,FALSE),VLOOKUP($A1169,'Neizmirene obaveze JLS'!$A$11:$M$1500,12,FALSE)),0)))</f>
        <v/>
      </c>
      <c r="N1169" s="87" t="str">
        <f>IF(A1169=0,"",IF($A1169&lt;=$A$1,+IF(VLOOKUP(A1169,'Rashodi- plan-izvršenje'!$A$8:$M$1500,10,FALSE)&gt;0,VLOOKUP(A1169,'Rashodi- plan-izvršenje'!$A$8:$M$1500,11,FALSE),VLOOKUP(A1169,'Rashodi- plan-izvršenje'!$A$8:$M$1500,13,FALSE)),+IF($A1169&gt;$A$2,IF(VLOOKUP($A1169,'Neizmirene obaveze JLS'!$A$8:$M$1500,10,FALSE)&gt;0,VLOOKUP($A1169,'Neizmirene obaveze JLS'!$A$11:$M$1500,11,FALSE),VLOOKUP($A1169,'Neizmirene obaveze JLS'!$A$11:$M$1500,13,FALSE)),0)))</f>
        <v/>
      </c>
      <c r="O1169" s="87" t="str">
        <f>IF(A1169=0,"",IF($A1169&lt;=$A$1,VALUE(+VLOOKUP($A1169,'Rashodi- plan-izvršenje'!$A$8:N$1500,'prenos-P-R-N'!O$1,FALSE)),IF($A1169&lt;=A$2,VALUE(VLOOKUP($A1169,'Prihodi- plan-izvršenje'!$A$8:$H$500,6,FALSE)),VALUE(VLOOKUP($A1169,'Neizmirene obaveze JLS'!$A$8:$N$500,O$1,FALSE)))))</f>
        <v/>
      </c>
      <c r="P1169" s="87" t="str">
        <f>IF(A1169=0,"",IF(A1169=0,0,IF(A1169&gt;A$2,'šifarnik K-izvor'!G$3,+IF(Q1169&lt;700,+'šifarnik K-izvor'!G$2,'šifarnik K-izvor'!G$1))))</f>
        <v/>
      </c>
      <c r="Q1169" s="87">
        <f>IF($A1169&lt;=$A$1,VALUE(+VLOOKUP($A1169,'Rashodi- plan-izvršenje'!$A$8:O$1500,'prenos-P-R-N'!Q$1,FALSE)),IF($A1169&lt;=$A$2,VLOOKUP($A1169,'Prihodi- plan-izvršenje'!$A$4:$H$500,4,FALSE),IF($A1169&lt;=$A$3,VLOOKUP(A1169,'Neizmirene obaveze JLS'!$A$11:O$500,Q$1,FALSE),"")))</f>
        <v>0</v>
      </c>
      <c r="R1169" s="88">
        <f>IF($A1169&lt;=$A$1,VALUE(+VLOOKUP($A1169,'Rashodi- plan-izvršenje'!$A$8:P$1500,'prenos-P-R-N'!R$1,FALSE)),IF($A1169&lt;=$A$2,VLOOKUP($A1169,'Prihodi- plan-izvršenje'!$A$4:$H$500,7,FALSE),""))</f>
        <v>0</v>
      </c>
      <c r="S1169" s="88">
        <f>IF(A1169=0,0,IF($A1169&lt;=$A$1,VALUE(+VLOOKUP($A1169,'Rashodi- plan-izvršenje'!$A$8:Q$1500,'prenos-P-R-N'!S$1,FALSE)),IF($A1169&lt;=$A$2,VLOOKUP($A1169,'Prihodi- plan-izvršenje'!$A$4:$H$500,8,FALSE),0)))</f>
        <v>0</v>
      </c>
      <c r="T1169" s="88" t="str">
        <f>IF($A1169&gt;$A$2,VLOOKUP($A1169,'Neizmirene obaveze JLS'!$A$11:R$500,R$1,FALSE),"")</f>
        <v/>
      </c>
      <c r="U1169" s="88">
        <f>IF($A1169&gt;$A$2,VLOOKUP($A1169,'Neizmirene obaveze JLS'!$A$11:S$500,S$1,FALSE),0)</f>
        <v>0</v>
      </c>
      <c r="V1169" s="88">
        <f t="shared" si="104"/>
        <v>0</v>
      </c>
    </row>
    <row r="1170" spans="1:22">
      <c r="A1170" s="89">
        <f>IF(AND(COUNTIF(A$1:A$3,"&gt;0")=1,MAX(A$8:A1169)&lt;A$1),A1169+1,IF(AND(COUNTIF(A$1:A$3,"&gt;0")=2,MAX(A$8:A1169)&lt;A$2),A1169+1,IF(AND(COUNTIF(A$1:A$3,"&gt;0")=3,MAX(A$8:A1169)&lt;A$3),A1169+1,0)))</f>
        <v>0</v>
      </c>
      <c r="B1170" s="89" t="str">
        <f t="shared" ref="B1170:C1170" si="130">+IF($A1170&gt;0,B1169,"")</f>
        <v/>
      </c>
      <c r="C1170" s="89" t="str">
        <f t="shared" si="130"/>
        <v/>
      </c>
      <c r="D1170" s="87" t="str">
        <f>IF($A1170=0,"",IF($A1170&lt;=$A$1,+VLOOKUP($A1170,'Rashodi- plan-izvršenje'!$A$8:B$1500,'prenos-P-R-N'!D$1,FALSE),IF($A1170&gt;$A$2,+VLOOKUP($A1170,'Neizmirene obaveze JLS'!$A$11:B$500,'prenos-P-R-N'!D$1,FALSE),"")))</f>
        <v/>
      </c>
      <c r="E1170" s="87" t="str">
        <f>IF($A1170=0,"",IF($A1170&lt;=$A$1,+VLOOKUP($A1170,'Rashodi- plan-izvršenje'!$A$8:C$1500,'prenos-P-R-N'!E$1,FALSE),IF($A1170&gt;$A$2,+VLOOKUP($A1170,'Neizmirene obaveze JLS'!$A$11:C$500,'prenos-P-R-N'!E$1,FALSE),"")))</f>
        <v/>
      </c>
      <c r="F1170" s="87" t="str">
        <f>IF($A1170=0,"",IF($A1170&lt;=$A$1,+VLOOKUP($A1170,'Rashodi- plan-izvršenje'!$A$8:D$1500,'prenos-P-R-N'!F$1,FALSE),IF($A1170&gt;$A$2,+VLOOKUP($A1170,'Neizmirene obaveze JLS'!$A$11:D$500,'prenos-P-R-N'!F$1,FALSE),"")))</f>
        <v/>
      </c>
      <c r="G1170" s="87" t="str">
        <f>IF($A1170=0,"",IF($A1170&lt;=$A$1,+VLOOKUP($A1170,'Rashodi- plan-izvršenje'!$A$8:E$1500,'prenos-P-R-N'!G$1,FALSE),IF($A1170&gt;$A$2,+VLOOKUP($A1170,'Neizmirene obaveze JLS'!$A$11:E$500,'prenos-P-R-N'!G$1,FALSE),"")))</f>
        <v/>
      </c>
      <c r="H1170" s="87" t="str">
        <f>IF($A1170=0,"",IF($A1170&lt;=$A$1,+VLOOKUP($A1170,'Rashodi- plan-izvršenje'!$A$8:F$1500,'prenos-P-R-N'!H$1,FALSE),IF($A1170&gt;$A$2,+VLOOKUP($A1170,'Neizmirene obaveze JLS'!$A$11:F$500,'prenos-P-R-N'!H$1,FALSE),"")))</f>
        <v/>
      </c>
      <c r="I1170" s="87" t="str">
        <f>IF($A1170=0,"",IF($A1170&lt;=$A$1,+VLOOKUP($A1170,'Rashodi- plan-izvršenje'!$A$8:G$1500,'prenos-P-R-N'!I$1,FALSE),IF($A1170&gt;$A$2,+VLOOKUP($A1170,'Neizmirene obaveze JLS'!$A$11:G$500,'prenos-P-R-N'!I$1,FALSE),"")))</f>
        <v/>
      </c>
      <c r="J1170" s="87" t="str">
        <f>IF($A1170=0,"",IF($A1170&lt;=$A$1,+VLOOKUP($A1170,'Rashodi- plan-izvršenje'!$A$8:H$1500,'prenos-P-R-N'!J$1,FALSE),IF($A1170&gt;$A$2,+VLOOKUP($A1170,'Neizmirene obaveze JLS'!$A$11:H$500,'prenos-P-R-N'!J$1,FALSE),"")))</f>
        <v/>
      </c>
      <c r="K1170" s="87" t="str">
        <f>IF($A1170=0,"",IF($A1170&lt;=$A$1,+VLOOKUP($A1170,'Rashodi- plan-izvršenje'!$A$8:I$1500,'prenos-P-R-N'!K$1,FALSE),IF($A1170&gt;$A$2,+VLOOKUP($A1170,'Neizmirene obaveze JLS'!$A$11:I$500,'prenos-P-R-N'!K$1,FALSE),"")))</f>
        <v/>
      </c>
      <c r="L1170" t="str">
        <f>IF(A1170=0,"",IF(A1170&lt;=A$1,+IF(VLOOKUP(A1170,'Rashodi- plan-izvršenje'!A$8:J$1500,M$1,FALSE)&gt;0,"Програмска активност","Пројекат"),IF(A1170&gt;A$2,+IF(VLOOKUP(A1170,'Neizmirene obaveze JLS'!A$8:J$2008,M$1,FALSE)&gt;0,"Програмска активност","Пројекат"),"")))</f>
        <v/>
      </c>
      <c r="M1170" s="87" t="str">
        <f>IF(A1170=0,"",IF($A1170&lt;=$A$1,+IF(VLOOKUP($A1170,'Rashodi- plan-izvršenje'!$A$8:$M$1500,10,FALSE)&gt;0,VLOOKUP($A1170,'Rashodi- plan-izvršenje'!$A$8:$M$1500,10,FALSE),VLOOKUP($A1170,'Rashodi- plan-izvršenje'!$A$8:$M$1500,12,FALSE)),+IF($A1170&gt;$A$2,IF(VLOOKUP($A1170,'Neizmirene obaveze JLS'!$A$8:$M$1500,10,FALSE)&gt;0,VLOOKUP($A1170,'Neizmirene obaveze JLS'!$A$11:$M$1500,10,FALSE),VLOOKUP($A1170,'Neizmirene obaveze JLS'!$A$11:$M$1500,12,FALSE)),0)))</f>
        <v/>
      </c>
      <c r="N1170" s="87" t="str">
        <f>IF(A1170=0,"",IF($A1170&lt;=$A$1,+IF(VLOOKUP(A1170,'Rashodi- plan-izvršenje'!$A$8:$M$1500,10,FALSE)&gt;0,VLOOKUP(A1170,'Rashodi- plan-izvršenje'!$A$8:$M$1500,11,FALSE),VLOOKUP(A1170,'Rashodi- plan-izvršenje'!$A$8:$M$1500,13,FALSE)),+IF($A1170&gt;$A$2,IF(VLOOKUP($A1170,'Neizmirene obaveze JLS'!$A$8:$M$1500,10,FALSE)&gt;0,VLOOKUP($A1170,'Neizmirene obaveze JLS'!$A$11:$M$1500,11,FALSE),VLOOKUP($A1170,'Neizmirene obaveze JLS'!$A$11:$M$1500,13,FALSE)),0)))</f>
        <v/>
      </c>
      <c r="O1170" s="87" t="str">
        <f>IF(A1170=0,"",IF($A1170&lt;=$A$1,VALUE(+VLOOKUP($A1170,'Rashodi- plan-izvršenje'!$A$8:N$1500,'prenos-P-R-N'!O$1,FALSE)),IF($A1170&lt;=A$2,VALUE(VLOOKUP($A1170,'Prihodi- plan-izvršenje'!$A$8:$H$500,6,FALSE)),VALUE(VLOOKUP($A1170,'Neizmirene obaveze JLS'!$A$8:$N$500,O$1,FALSE)))))</f>
        <v/>
      </c>
      <c r="P1170" s="87" t="str">
        <f>IF(A1170=0,"",IF(A1170=0,0,IF(A1170&gt;A$2,'šifarnik K-izvor'!G$3,+IF(Q1170&lt;700,+'šifarnik K-izvor'!G$2,'šifarnik K-izvor'!G$1))))</f>
        <v/>
      </c>
      <c r="Q1170" s="87">
        <f>IF($A1170&lt;=$A$1,VALUE(+VLOOKUP($A1170,'Rashodi- plan-izvršenje'!$A$8:O$1500,'prenos-P-R-N'!Q$1,FALSE)),IF($A1170&lt;=$A$2,VLOOKUP($A1170,'Prihodi- plan-izvršenje'!$A$4:$H$500,4,FALSE),IF($A1170&lt;=$A$3,VLOOKUP(A1170,'Neizmirene obaveze JLS'!$A$11:O$500,Q$1,FALSE),"")))</f>
        <v>0</v>
      </c>
      <c r="R1170" s="88">
        <f>IF($A1170&lt;=$A$1,VALUE(+VLOOKUP($A1170,'Rashodi- plan-izvršenje'!$A$8:P$1500,'prenos-P-R-N'!R$1,FALSE)),IF($A1170&lt;=$A$2,VLOOKUP($A1170,'Prihodi- plan-izvršenje'!$A$4:$H$500,7,FALSE),""))</f>
        <v>0</v>
      </c>
      <c r="S1170" s="88">
        <f>IF(A1170=0,0,IF($A1170&lt;=$A$1,VALUE(+VLOOKUP($A1170,'Rashodi- plan-izvršenje'!$A$8:Q$1500,'prenos-P-R-N'!S$1,FALSE)),IF($A1170&lt;=$A$2,VLOOKUP($A1170,'Prihodi- plan-izvršenje'!$A$4:$H$500,8,FALSE),0)))</f>
        <v>0</v>
      </c>
      <c r="T1170" s="88" t="str">
        <f>IF($A1170&gt;$A$2,VLOOKUP($A1170,'Neizmirene obaveze JLS'!$A$11:R$500,R$1,FALSE),"")</f>
        <v/>
      </c>
      <c r="U1170" s="88">
        <f>IF($A1170&gt;$A$2,VLOOKUP($A1170,'Neizmirene obaveze JLS'!$A$11:S$500,S$1,FALSE),0)</f>
        <v>0</v>
      </c>
      <c r="V1170" s="88">
        <f t="shared" si="104"/>
        <v>0</v>
      </c>
    </row>
    <row r="1171" spans="1:22">
      <c r="A1171" s="89">
        <f>IF(AND(COUNTIF(A$1:A$3,"&gt;0")=1,MAX(A$8:A1170)&lt;A$1),A1170+1,IF(AND(COUNTIF(A$1:A$3,"&gt;0")=2,MAX(A$8:A1170)&lt;A$2),A1170+1,IF(AND(COUNTIF(A$1:A$3,"&gt;0")=3,MAX(A$8:A1170)&lt;A$3),A1170+1,0)))</f>
        <v>0</v>
      </c>
      <c r="B1171" s="89" t="str">
        <f t="shared" ref="B1171:C1171" si="131">+IF($A1171&gt;0,B1170,"")</f>
        <v/>
      </c>
      <c r="C1171" s="89" t="str">
        <f t="shared" si="131"/>
        <v/>
      </c>
      <c r="D1171" s="87" t="str">
        <f>IF($A1171=0,"",IF($A1171&lt;=$A$1,+VLOOKUP($A1171,'Rashodi- plan-izvršenje'!$A$8:B$1500,'prenos-P-R-N'!D$1,FALSE),IF($A1171&gt;$A$2,+VLOOKUP($A1171,'Neizmirene obaveze JLS'!$A$11:B$500,'prenos-P-R-N'!D$1,FALSE),"")))</f>
        <v/>
      </c>
      <c r="E1171" s="87" t="str">
        <f>IF($A1171=0,"",IF($A1171&lt;=$A$1,+VLOOKUP($A1171,'Rashodi- plan-izvršenje'!$A$8:C$1500,'prenos-P-R-N'!E$1,FALSE),IF($A1171&gt;$A$2,+VLOOKUP($A1171,'Neizmirene obaveze JLS'!$A$11:C$500,'prenos-P-R-N'!E$1,FALSE),"")))</f>
        <v/>
      </c>
      <c r="F1171" s="87" t="str">
        <f>IF($A1171=0,"",IF($A1171&lt;=$A$1,+VLOOKUP($A1171,'Rashodi- plan-izvršenje'!$A$8:D$1500,'prenos-P-R-N'!F$1,FALSE),IF($A1171&gt;$A$2,+VLOOKUP($A1171,'Neizmirene obaveze JLS'!$A$11:D$500,'prenos-P-R-N'!F$1,FALSE),"")))</f>
        <v/>
      </c>
      <c r="G1171" s="87" t="str">
        <f>IF($A1171=0,"",IF($A1171&lt;=$A$1,+VLOOKUP($A1171,'Rashodi- plan-izvršenje'!$A$8:E$1500,'prenos-P-R-N'!G$1,FALSE),IF($A1171&gt;$A$2,+VLOOKUP($A1171,'Neizmirene obaveze JLS'!$A$11:E$500,'prenos-P-R-N'!G$1,FALSE),"")))</f>
        <v/>
      </c>
      <c r="H1171" s="87" t="str">
        <f>IF($A1171=0,"",IF($A1171&lt;=$A$1,+VLOOKUP($A1171,'Rashodi- plan-izvršenje'!$A$8:F$1500,'prenos-P-R-N'!H$1,FALSE),IF($A1171&gt;$A$2,+VLOOKUP($A1171,'Neizmirene obaveze JLS'!$A$11:F$500,'prenos-P-R-N'!H$1,FALSE),"")))</f>
        <v/>
      </c>
      <c r="I1171" s="87" t="str">
        <f>IF($A1171=0,"",IF($A1171&lt;=$A$1,+VLOOKUP($A1171,'Rashodi- plan-izvršenje'!$A$8:G$1500,'prenos-P-R-N'!I$1,FALSE),IF($A1171&gt;$A$2,+VLOOKUP($A1171,'Neizmirene obaveze JLS'!$A$11:G$500,'prenos-P-R-N'!I$1,FALSE),"")))</f>
        <v/>
      </c>
      <c r="J1171" s="87" t="str">
        <f>IF($A1171=0,"",IF($A1171&lt;=$A$1,+VLOOKUP($A1171,'Rashodi- plan-izvršenje'!$A$8:H$1500,'prenos-P-R-N'!J$1,FALSE),IF($A1171&gt;$A$2,+VLOOKUP($A1171,'Neizmirene obaveze JLS'!$A$11:H$500,'prenos-P-R-N'!J$1,FALSE),"")))</f>
        <v/>
      </c>
      <c r="K1171" s="87" t="str">
        <f>IF($A1171=0,"",IF($A1171&lt;=$A$1,+VLOOKUP($A1171,'Rashodi- plan-izvršenje'!$A$8:I$1500,'prenos-P-R-N'!K$1,FALSE),IF($A1171&gt;$A$2,+VLOOKUP($A1171,'Neizmirene obaveze JLS'!$A$11:I$500,'prenos-P-R-N'!K$1,FALSE),"")))</f>
        <v/>
      </c>
      <c r="L1171" t="str">
        <f>IF(A1171=0,"",IF(A1171&lt;=A$1,+IF(VLOOKUP(A1171,'Rashodi- plan-izvršenje'!A$8:J$1500,M$1,FALSE)&gt;0,"Програмска активност","Пројекат"),IF(A1171&gt;A$2,+IF(VLOOKUP(A1171,'Neizmirene obaveze JLS'!A$8:J$2008,M$1,FALSE)&gt;0,"Програмска активност","Пројекат"),"")))</f>
        <v/>
      </c>
      <c r="M1171" s="87" t="str">
        <f>IF(A1171=0,"",IF($A1171&lt;=$A$1,+IF(VLOOKUP($A1171,'Rashodi- plan-izvršenje'!$A$8:$M$1500,10,FALSE)&gt;0,VLOOKUP($A1171,'Rashodi- plan-izvršenje'!$A$8:$M$1500,10,FALSE),VLOOKUP($A1171,'Rashodi- plan-izvršenje'!$A$8:$M$1500,12,FALSE)),+IF($A1171&gt;$A$2,IF(VLOOKUP($A1171,'Neizmirene obaveze JLS'!$A$8:$M$1500,10,FALSE)&gt;0,VLOOKUP($A1171,'Neizmirene obaveze JLS'!$A$11:$M$1500,10,FALSE),VLOOKUP($A1171,'Neizmirene obaveze JLS'!$A$11:$M$1500,12,FALSE)),0)))</f>
        <v/>
      </c>
      <c r="N1171" s="87" t="str">
        <f>IF(A1171=0,"",IF($A1171&lt;=$A$1,+IF(VLOOKUP(A1171,'Rashodi- plan-izvršenje'!$A$8:$M$1500,10,FALSE)&gt;0,VLOOKUP(A1171,'Rashodi- plan-izvršenje'!$A$8:$M$1500,11,FALSE),VLOOKUP(A1171,'Rashodi- plan-izvršenje'!$A$8:$M$1500,13,FALSE)),+IF($A1171&gt;$A$2,IF(VLOOKUP($A1171,'Neizmirene obaveze JLS'!$A$8:$M$1500,10,FALSE)&gt;0,VLOOKUP($A1171,'Neizmirene obaveze JLS'!$A$11:$M$1500,11,FALSE),VLOOKUP($A1171,'Neizmirene obaveze JLS'!$A$11:$M$1500,13,FALSE)),0)))</f>
        <v/>
      </c>
      <c r="O1171" s="87" t="str">
        <f>IF(A1171=0,"",IF($A1171&lt;=$A$1,VALUE(+VLOOKUP($A1171,'Rashodi- plan-izvršenje'!$A$8:N$1500,'prenos-P-R-N'!O$1,FALSE)),IF($A1171&lt;=A$2,VALUE(VLOOKUP($A1171,'Prihodi- plan-izvršenje'!$A$8:$H$500,6,FALSE)),VALUE(VLOOKUP($A1171,'Neizmirene obaveze JLS'!$A$8:$N$500,O$1,FALSE)))))</f>
        <v/>
      </c>
      <c r="P1171" s="87" t="str">
        <f>IF(A1171=0,"",IF(A1171=0,0,IF(A1171&gt;A$2,'šifarnik K-izvor'!G$3,+IF(Q1171&lt;700,+'šifarnik K-izvor'!G$2,'šifarnik K-izvor'!G$1))))</f>
        <v/>
      </c>
      <c r="Q1171" s="87">
        <f>IF($A1171&lt;=$A$1,VALUE(+VLOOKUP($A1171,'Rashodi- plan-izvršenje'!$A$8:O$1500,'prenos-P-R-N'!Q$1,FALSE)),IF($A1171&lt;=$A$2,VLOOKUP($A1171,'Prihodi- plan-izvršenje'!$A$4:$H$500,4,FALSE),IF($A1171&lt;=$A$3,VLOOKUP(A1171,'Neizmirene obaveze JLS'!$A$11:O$500,Q$1,FALSE),"")))</f>
        <v>0</v>
      </c>
      <c r="R1171" s="88">
        <f>IF($A1171&lt;=$A$1,VALUE(+VLOOKUP($A1171,'Rashodi- plan-izvršenje'!$A$8:P$1500,'prenos-P-R-N'!R$1,FALSE)),IF($A1171&lt;=$A$2,VLOOKUP($A1171,'Prihodi- plan-izvršenje'!$A$4:$H$500,7,FALSE),""))</f>
        <v>0</v>
      </c>
      <c r="S1171" s="88">
        <f>IF(A1171=0,0,IF($A1171&lt;=$A$1,VALUE(+VLOOKUP($A1171,'Rashodi- plan-izvršenje'!$A$8:Q$1500,'prenos-P-R-N'!S$1,FALSE)),IF($A1171&lt;=$A$2,VLOOKUP($A1171,'Prihodi- plan-izvršenje'!$A$4:$H$500,8,FALSE),0)))</f>
        <v>0</v>
      </c>
      <c r="T1171" s="88" t="str">
        <f>IF($A1171&gt;$A$2,VLOOKUP($A1171,'Neizmirene obaveze JLS'!$A$11:R$500,R$1,FALSE),"")</f>
        <v/>
      </c>
      <c r="U1171" s="88">
        <f>IF($A1171&gt;$A$2,VLOOKUP($A1171,'Neizmirene obaveze JLS'!$A$11:S$500,S$1,FALSE),0)</f>
        <v>0</v>
      </c>
      <c r="V1171" s="88">
        <f t="shared" si="104"/>
        <v>0</v>
      </c>
    </row>
    <row r="1172" spans="1:22">
      <c r="A1172" s="89">
        <f>IF(AND(COUNTIF(A$1:A$3,"&gt;0")=1,MAX(A$8:A1171)&lt;A$1),A1171+1,IF(AND(COUNTIF(A$1:A$3,"&gt;0")=2,MAX(A$8:A1171)&lt;A$2),A1171+1,IF(AND(COUNTIF(A$1:A$3,"&gt;0")=3,MAX(A$8:A1171)&lt;A$3),A1171+1,0)))</f>
        <v>0</v>
      </c>
      <c r="B1172" s="89" t="str">
        <f t="shared" ref="B1172:C1172" si="132">+IF($A1172&gt;0,B1171,"")</f>
        <v/>
      </c>
      <c r="C1172" s="89" t="str">
        <f t="shared" si="132"/>
        <v/>
      </c>
      <c r="D1172" s="87" t="str">
        <f>IF($A1172=0,"",IF($A1172&lt;=$A$1,+VLOOKUP($A1172,'Rashodi- plan-izvršenje'!$A$8:B$1500,'prenos-P-R-N'!D$1,FALSE),IF($A1172&gt;$A$2,+VLOOKUP($A1172,'Neizmirene obaveze JLS'!$A$11:B$500,'prenos-P-R-N'!D$1,FALSE),"")))</f>
        <v/>
      </c>
      <c r="E1172" s="87" t="str">
        <f>IF($A1172=0,"",IF($A1172&lt;=$A$1,+VLOOKUP($A1172,'Rashodi- plan-izvršenje'!$A$8:C$1500,'prenos-P-R-N'!E$1,FALSE),IF($A1172&gt;$A$2,+VLOOKUP($A1172,'Neizmirene obaveze JLS'!$A$11:C$500,'prenos-P-R-N'!E$1,FALSE),"")))</f>
        <v/>
      </c>
      <c r="F1172" s="87" t="str">
        <f>IF($A1172=0,"",IF($A1172&lt;=$A$1,+VLOOKUP($A1172,'Rashodi- plan-izvršenje'!$A$8:D$1500,'prenos-P-R-N'!F$1,FALSE),IF($A1172&gt;$A$2,+VLOOKUP($A1172,'Neizmirene obaveze JLS'!$A$11:D$500,'prenos-P-R-N'!F$1,FALSE),"")))</f>
        <v/>
      </c>
      <c r="G1172" s="87" t="str">
        <f>IF($A1172=0,"",IF($A1172&lt;=$A$1,+VLOOKUP($A1172,'Rashodi- plan-izvršenje'!$A$8:E$1500,'prenos-P-R-N'!G$1,FALSE),IF($A1172&gt;$A$2,+VLOOKUP($A1172,'Neizmirene obaveze JLS'!$A$11:E$500,'prenos-P-R-N'!G$1,FALSE),"")))</f>
        <v/>
      </c>
      <c r="H1172" s="87" t="str">
        <f>IF($A1172=0,"",IF($A1172&lt;=$A$1,+VLOOKUP($A1172,'Rashodi- plan-izvršenje'!$A$8:F$1500,'prenos-P-R-N'!H$1,FALSE),IF($A1172&gt;$A$2,+VLOOKUP($A1172,'Neizmirene obaveze JLS'!$A$11:F$500,'prenos-P-R-N'!H$1,FALSE),"")))</f>
        <v/>
      </c>
      <c r="I1172" s="87" t="str">
        <f>IF($A1172=0,"",IF($A1172&lt;=$A$1,+VLOOKUP($A1172,'Rashodi- plan-izvršenje'!$A$8:G$1500,'prenos-P-R-N'!I$1,FALSE),IF($A1172&gt;$A$2,+VLOOKUP($A1172,'Neizmirene obaveze JLS'!$A$11:G$500,'prenos-P-R-N'!I$1,FALSE),"")))</f>
        <v/>
      </c>
      <c r="J1172" s="87" t="str">
        <f>IF($A1172=0,"",IF($A1172&lt;=$A$1,+VLOOKUP($A1172,'Rashodi- plan-izvršenje'!$A$8:H$1500,'prenos-P-R-N'!J$1,FALSE),IF($A1172&gt;$A$2,+VLOOKUP($A1172,'Neizmirene obaveze JLS'!$A$11:H$500,'prenos-P-R-N'!J$1,FALSE),"")))</f>
        <v/>
      </c>
      <c r="K1172" s="87" t="str">
        <f>IF($A1172=0,"",IF($A1172&lt;=$A$1,+VLOOKUP($A1172,'Rashodi- plan-izvršenje'!$A$8:I$1500,'prenos-P-R-N'!K$1,FALSE),IF($A1172&gt;$A$2,+VLOOKUP($A1172,'Neizmirene obaveze JLS'!$A$11:I$500,'prenos-P-R-N'!K$1,FALSE),"")))</f>
        <v/>
      </c>
      <c r="L1172" t="str">
        <f>IF(A1172=0,"",IF(A1172&lt;=A$1,+IF(VLOOKUP(A1172,'Rashodi- plan-izvršenje'!A$8:J$1500,M$1,FALSE)&gt;0,"Програмска активност","Пројекат"),IF(A1172&gt;A$2,+IF(VLOOKUP(A1172,'Neizmirene obaveze JLS'!A$8:J$2008,M$1,FALSE)&gt;0,"Програмска активност","Пројекат"),"")))</f>
        <v/>
      </c>
      <c r="M1172" s="87" t="str">
        <f>IF(A1172=0,"",IF($A1172&lt;=$A$1,+IF(VLOOKUP($A1172,'Rashodi- plan-izvršenje'!$A$8:$M$1500,10,FALSE)&gt;0,VLOOKUP($A1172,'Rashodi- plan-izvršenje'!$A$8:$M$1500,10,FALSE),VLOOKUP($A1172,'Rashodi- plan-izvršenje'!$A$8:$M$1500,12,FALSE)),+IF($A1172&gt;$A$2,IF(VLOOKUP($A1172,'Neizmirene obaveze JLS'!$A$8:$M$1500,10,FALSE)&gt;0,VLOOKUP($A1172,'Neizmirene obaveze JLS'!$A$11:$M$1500,10,FALSE),VLOOKUP($A1172,'Neizmirene obaveze JLS'!$A$11:$M$1500,12,FALSE)),0)))</f>
        <v/>
      </c>
      <c r="N1172" s="87" t="str">
        <f>IF(A1172=0,"",IF($A1172&lt;=$A$1,+IF(VLOOKUP(A1172,'Rashodi- plan-izvršenje'!$A$8:$M$1500,10,FALSE)&gt;0,VLOOKUP(A1172,'Rashodi- plan-izvršenje'!$A$8:$M$1500,11,FALSE),VLOOKUP(A1172,'Rashodi- plan-izvršenje'!$A$8:$M$1500,13,FALSE)),+IF($A1172&gt;$A$2,IF(VLOOKUP($A1172,'Neizmirene obaveze JLS'!$A$8:$M$1500,10,FALSE)&gt;0,VLOOKUP($A1172,'Neizmirene obaveze JLS'!$A$11:$M$1500,11,FALSE),VLOOKUP($A1172,'Neizmirene obaveze JLS'!$A$11:$M$1500,13,FALSE)),0)))</f>
        <v/>
      </c>
      <c r="O1172" s="87" t="str">
        <f>IF(A1172=0,"",IF($A1172&lt;=$A$1,VALUE(+VLOOKUP($A1172,'Rashodi- plan-izvršenje'!$A$8:N$1500,'prenos-P-R-N'!O$1,FALSE)),IF($A1172&lt;=A$2,VALUE(VLOOKUP($A1172,'Prihodi- plan-izvršenje'!$A$8:$H$500,6,FALSE)),VALUE(VLOOKUP($A1172,'Neizmirene obaveze JLS'!$A$8:$N$500,O$1,FALSE)))))</f>
        <v/>
      </c>
      <c r="P1172" s="87" t="str">
        <f>IF(A1172=0,"",IF(A1172=0,0,IF(A1172&gt;A$2,'šifarnik K-izvor'!G$3,+IF(Q1172&lt;700,+'šifarnik K-izvor'!G$2,'šifarnik K-izvor'!G$1))))</f>
        <v/>
      </c>
      <c r="Q1172" s="87">
        <f>IF($A1172&lt;=$A$1,VALUE(+VLOOKUP($A1172,'Rashodi- plan-izvršenje'!$A$8:O$1500,'prenos-P-R-N'!Q$1,FALSE)),IF($A1172&lt;=$A$2,VLOOKUP($A1172,'Prihodi- plan-izvršenje'!$A$4:$H$500,4,FALSE),IF($A1172&lt;=$A$3,VLOOKUP(A1172,'Neizmirene obaveze JLS'!$A$11:O$500,Q$1,FALSE),"")))</f>
        <v>0</v>
      </c>
      <c r="R1172" s="88">
        <f>IF($A1172&lt;=$A$1,VALUE(+VLOOKUP($A1172,'Rashodi- plan-izvršenje'!$A$8:P$1500,'prenos-P-R-N'!R$1,FALSE)),IF($A1172&lt;=$A$2,VLOOKUP($A1172,'Prihodi- plan-izvršenje'!$A$4:$H$500,7,FALSE),""))</f>
        <v>0</v>
      </c>
      <c r="S1172" s="88">
        <f>IF(A1172=0,0,IF($A1172&lt;=$A$1,VALUE(+VLOOKUP($A1172,'Rashodi- plan-izvršenje'!$A$8:Q$1500,'prenos-P-R-N'!S$1,FALSE)),IF($A1172&lt;=$A$2,VLOOKUP($A1172,'Prihodi- plan-izvršenje'!$A$4:$H$500,8,FALSE),0)))</f>
        <v>0</v>
      </c>
      <c r="T1172" s="88" t="str">
        <f>IF($A1172&gt;$A$2,VLOOKUP($A1172,'Neizmirene obaveze JLS'!$A$11:R$500,R$1,FALSE),"")</f>
        <v/>
      </c>
      <c r="U1172" s="88">
        <f>IF($A1172&gt;$A$2,VLOOKUP($A1172,'Neizmirene obaveze JLS'!$A$11:S$500,S$1,FALSE),0)</f>
        <v>0</v>
      </c>
      <c r="V1172" s="88">
        <f t="shared" si="104"/>
        <v>0</v>
      </c>
    </row>
    <row r="1173" spans="1:22">
      <c r="A1173" s="89">
        <f>IF(AND(COUNTIF(A$1:A$3,"&gt;0")=1,MAX(A$8:A1172)&lt;A$1),A1172+1,IF(AND(COUNTIF(A$1:A$3,"&gt;0")=2,MAX(A$8:A1172)&lt;A$2),A1172+1,IF(AND(COUNTIF(A$1:A$3,"&gt;0")=3,MAX(A$8:A1172)&lt;A$3),A1172+1,0)))</f>
        <v>0</v>
      </c>
      <c r="B1173" s="89" t="str">
        <f t="shared" ref="B1173:C1173" si="133">+IF($A1173&gt;0,B1172,"")</f>
        <v/>
      </c>
      <c r="C1173" s="89" t="str">
        <f t="shared" si="133"/>
        <v/>
      </c>
      <c r="D1173" s="87" t="str">
        <f>IF($A1173=0,"",IF($A1173&lt;=$A$1,+VLOOKUP($A1173,'Rashodi- plan-izvršenje'!$A$8:B$1500,'prenos-P-R-N'!D$1,FALSE),IF($A1173&gt;$A$2,+VLOOKUP($A1173,'Neizmirene obaveze JLS'!$A$11:B$500,'prenos-P-R-N'!D$1,FALSE),"")))</f>
        <v/>
      </c>
      <c r="E1173" s="87" t="str">
        <f>IF($A1173=0,"",IF($A1173&lt;=$A$1,+VLOOKUP($A1173,'Rashodi- plan-izvršenje'!$A$8:C$1500,'prenos-P-R-N'!E$1,FALSE),IF($A1173&gt;$A$2,+VLOOKUP($A1173,'Neizmirene obaveze JLS'!$A$11:C$500,'prenos-P-R-N'!E$1,FALSE),"")))</f>
        <v/>
      </c>
      <c r="F1173" s="87" t="str">
        <f>IF($A1173=0,"",IF($A1173&lt;=$A$1,+VLOOKUP($A1173,'Rashodi- plan-izvršenje'!$A$8:D$1500,'prenos-P-R-N'!F$1,FALSE),IF($A1173&gt;$A$2,+VLOOKUP($A1173,'Neizmirene obaveze JLS'!$A$11:D$500,'prenos-P-R-N'!F$1,FALSE),"")))</f>
        <v/>
      </c>
      <c r="G1173" s="87" t="str">
        <f>IF($A1173=0,"",IF($A1173&lt;=$A$1,+VLOOKUP($A1173,'Rashodi- plan-izvršenje'!$A$8:E$1500,'prenos-P-R-N'!G$1,FALSE),IF($A1173&gt;$A$2,+VLOOKUP($A1173,'Neizmirene obaveze JLS'!$A$11:E$500,'prenos-P-R-N'!G$1,FALSE),"")))</f>
        <v/>
      </c>
      <c r="H1173" s="87" t="str">
        <f>IF($A1173=0,"",IF($A1173&lt;=$A$1,+VLOOKUP($A1173,'Rashodi- plan-izvršenje'!$A$8:F$1500,'prenos-P-R-N'!H$1,FALSE),IF($A1173&gt;$A$2,+VLOOKUP($A1173,'Neizmirene obaveze JLS'!$A$11:F$500,'prenos-P-R-N'!H$1,FALSE),"")))</f>
        <v/>
      </c>
      <c r="I1173" s="87" t="str">
        <f>IF($A1173=0,"",IF($A1173&lt;=$A$1,+VLOOKUP($A1173,'Rashodi- plan-izvršenje'!$A$8:G$1500,'prenos-P-R-N'!I$1,FALSE),IF($A1173&gt;$A$2,+VLOOKUP($A1173,'Neizmirene obaveze JLS'!$A$11:G$500,'prenos-P-R-N'!I$1,FALSE),"")))</f>
        <v/>
      </c>
      <c r="J1173" s="87" t="str">
        <f>IF($A1173=0,"",IF($A1173&lt;=$A$1,+VLOOKUP($A1173,'Rashodi- plan-izvršenje'!$A$8:H$1500,'prenos-P-R-N'!J$1,FALSE),IF($A1173&gt;$A$2,+VLOOKUP($A1173,'Neizmirene obaveze JLS'!$A$11:H$500,'prenos-P-R-N'!J$1,FALSE),"")))</f>
        <v/>
      </c>
      <c r="K1173" s="87" t="str">
        <f>IF($A1173=0,"",IF($A1173&lt;=$A$1,+VLOOKUP($A1173,'Rashodi- plan-izvršenje'!$A$8:I$1500,'prenos-P-R-N'!K$1,FALSE),IF($A1173&gt;$A$2,+VLOOKUP($A1173,'Neizmirene obaveze JLS'!$A$11:I$500,'prenos-P-R-N'!K$1,FALSE),"")))</f>
        <v/>
      </c>
      <c r="L1173" t="str">
        <f>IF(A1173=0,"",IF(A1173&lt;=A$1,+IF(VLOOKUP(A1173,'Rashodi- plan-izvršenje'!A$8:J$1500,M$1,FALSE)&gt;0,"Програмска активност","Пројекат"),IF(A1173&gt;A$2,+IF(VLOOKUP(A1173,'Neizmirene obaveze JLS'!A$8:J$2008,M$1,FALSE)&gt;0,"Програмска активност","Пројекат"),"")))</f>
        <v/>
      </c>
      <c r="M1173" s="87" t="str">
        <f>IF(A1173=0,"",IF($A1173&lt;=$A$1,+IF(VLOOKUP($A1173,'Rashodi- plan-izvršenje'!$A$8:$M$1500,10,FALSE)&gt;0,VLOOKUP($A1173,'Rashodi- plan-izvršenje'!$A$8:$M$1500,10,FALSE),VLOOKUP($A1173,'Rashodi- plan-izvršenje'!$A$8:$M$1500,12,FALSE)),+IF($A1173&gt;$A$2,IF(VLOOKUP($A1173,'Neizmirene obaveze JLS'!$A$8:$M$1500,10,FALSE)&gt;0,VLOOKUP($A1173,'Neizmirene obaveze JLS'!$A$11:$M$1500,10,FALSE),VLOOKUP($A1173,'Neizmirene obaveze JLS'!$A$11:$M$1500,12,FALSE)),0)))</f>
        <v/>
      </c>
      <c r="N1173" s="87" t="str">
        <f>IF(A1173=0,"",IF($A1173&lt;=$A$1,+IF(VLOOKUP(A1173,'Rashodi- plan-izvršenje'!$A$8:$M$1500,10,FALSE)&gt;0,VLOOKUP(A1173,'Rashodi- plan-izvršenje'!$A$8:$M$1500,11,FALSE),VLOOKUP(A1173,'Rashodi- plan-izvršenje'!$A$8:$M$1500,13,FALSE)),+IF($A1173&gt;$A$2,IF(VLOOKUP($A1173,'Neizmirene obaveze JLS'!$A$8:$M$1500,10,FALSE)&gt;0,VLOOKUP($A1173,'Neizmirene obaveze JLS'!$A$11:$M$1500,11,FALSE),VLOOKUP($A1173,'Neizmirene obaveze JLS'!$A$11:$M$1500,13,FALSE)),0)))</f>
        <v/>
      </c>
      <c r="O1173" s="87" t="str">
        <f>IF(A1173=0,"",IF($A1173&lt;=$A$1,VALUE(+VLOOKUP($A1173,'Rashodi- plan-izvršenje'!$A$8:N$1500,'prenos-P-R-N'!O$1,FALSE)),IF($A1173&lt;=A$2,VALUE(VLOOKUP($A1173,'Prihodi- plan-izvršenje'!$A$8:$H$500,6,FALSE)),VALUE(VLOOKUP($A1173,'Neizmirene obaveze JLS'!$A$8:$N$500,O$1,FALSE)))))</f>
        <v/>
      </c>
      <c r="P1173" s="87" t="str">
        <f>IF(A1173=0,"",IF(A1173=0,0,IF(A1173&gt;A$2,'šifarnik K-izvor'!G$3,+IF(Q1173&lt;700,+'šifarnik K-izvor'!G$2,'šifarnik K-izvor'!G$1))))</f>
        <v/>
      </c>
      <c r="Q1173" s="87">
        <f>IF($A1173&lt;=$A$1,VALUE(+VLOOKUP($A1173,'Rashodi- plan-izvršenje'!$A$8:O$1500,'prenos-P-R-N'!Q$1,FALSE)),IF($A1173&lt;=$A$2,VLOOKUP($A1173,'Prihodi- plan-izvršenje'!$A$4:$H$500,4,FALSE),IF($A1173&lt;=$A$3,VLOOKUP(A1173,'Neizmirene obaveze JLS'!$A$11:O$500,Q$1,FALSE),"")))</f>
        <v>0</v>
      </c>
      <c r="R1173" s="88">
        <f>IF($A1173&lt;=$A$1,VALUE(+VLOOKUP($A1173,'Rashodi- plan-izvršenje'!$A$8:P$1500,'prenos-P-R-N'!R$1,FALSE)),IF($A1173&lt;=$A$2,VLOOKUP($A1173,'Prihodi- plan-izvršenje'!$A$4:$H$500,7,FALSE),""))</f>
        <v>0</v>
      </c>
      <c r="S1173" s="88">
        <f>IF(A1173=0,0,IF($A1173&lt;=$A$1,VALUE(+VLOOKUP($A1173,'Rashodi- plan-izvršenje'!$A$8:Q$1500,'prenos-P-R-N'!S$1,FALSE)),IF($A1173&lt;=$A$2,VLOOKUP($A1173,'Prihodi- plan-izvršenje'!$A$4:$H$500,8,FALSE),0)))</f>
        <v>0</v>
      </c>
      <c r="T1173" s="88" t="str">
        <f>IF($A1173&gt;$A$2,VLOOKUP($A1173,'Neizmirene obaveze JLS'!$A$11:R$500,R$1,FALSE),"")</f>
        <v/>
      </c>
      <c r="U1173" s="88">
        <f>IF($A1173&gt;$A$2,VLOOKUP($A1173,'Neizmirene obaveze JLS'!$A$11:S$500,S$1,FALSE),0)</f>
        <v>0</v>
      </c>
      <c r="V1173" s="88">
        <f t="shared" si="104"/>
        <v>0</v>
      </c>
    </row>
    <row r="1174" spans="1:22">
      <c r="A1174" s="89">
        <f>IF(AND(COUNTIF(A$1:A$3,"&gt;0")=1,MAX(A$8:A1173)&lt;A$1),A1173+1,IF(AND(COUNTIF(A$1:A$3,"&gt;0")=2,MAX(A$8:A1173)&lt;A$2),A1173+1,IF(AND(COUNTIF(A$1:A$3,"&gt;0")=3,MAX(A$8:A1173)&lt;A$3),A1173+1,0)))</f>
        <v>0</v>
      </c>
      <c r="B1174" s="89" t="str">
        <f t="shared" ref="B1174:C1174" si="134">+IF($A1174&gt;0,B1173,"")</f>
        <v/>
      </c>
      <c r="C1174" s="89" t="str">
        <f t="shared" si="134"/>
        <v/>
      </c>
      <c r="D1174" s="87" t="str">
        <f>IF($A1174=0,"",IF($A1174&lt;=$A$1,+VLOOKUP($A1174,'Rashodi- plan-izvršenje'!$A$8:B$1500,'prenos-P-R-N'!D$1,FALSE),IF($A1174&gt;$A$2,+VLOOKUP($A1174,'Neizmirene obaveze JLS'!$A$11:B$500,'prenos-P-R-N'!D$1,FALSE),"")))</f>
        <v/>
      </c>
      <c r="E1174" s="87" t="str">
        <f>IF($A1174=0,"",IF($A1174&lt;=$A$1,+VLOOKUP($A1174,'Rashodi- plan-izvršenje'!$A$8:C$1500,'prenos-P-R-N'!E$1,FALSE),IF($A1174&gt;$A$2,+VLOOKUP($A1174,'Neizmirene obaveze JLS'!$A$11:C$500,'prenos-P-R-N'!E$1,FALSE),"")))</f>
        <v/>
      </c>
      <c r="F1174" s="87" t="str">
        <f>IF($A1174=0,"",IF($A1174&lt;=$A$1,+VLOOKUP($A1174,'Rashodi- plan-izvršenje'!$A$8:D$1500,'prenos-P-R-N'!F$1,FALSE),IF($A1174&gt;$A$2,+VLOOKUP($A1174,'Neizmirene obaveze JLS'!$A$11:D$500,'prenos-P-R-N'!F$1,FALSE),"")))</f>
        <v/>
      </c>
      <c r="G1174" s="87" t="str">
        <f>IF($A1174=0,"",IF($A1174&lt;=$A$1,+VLOOKUP($A1174,'Rashodi- plan-izvršenje'!$A$8:E$1500,'prenos-P-R-N'!G$1,FALSE),IF($A1174&gt;$A$2,+VLOOKUP($A1174,'Neizmirene obaveze JLS'!$A$11:E$500,'prenos-P-R-N'!G$1,FALSE),"")))</f>
        <v/>
      </c>
      <c r="H1174" s="87" t="str">
        <f>IF($A1174=0,"",IF($A1174&lt;=$A$1,+VLOOKUP($A1174,'Rashodi- plan-izvršenje'!$A$8:F$1500,'prenos-P-R-N'!H$1,FALSE),IF($A1174&gt;$A$2,+VLOOKUP($A1174,'Neizmirene obaveze JLS'!$A$11:F$500,'prenos-P-R-N'!H$1,FALSE),"")))</f>
        <v/>
      </c>
      <c r="I1174" s="87" t="str">
        <f>IF($A1174=0,"",IF($A1174&lt;=$A$1,+VLOOKUP($A1174,'Rashodi- plan-izvršenje'!$A$8:G$1500,'prenos-P-R-N'!I$1,FALSE),IF($A1174&gt;$A$2,+VLOOKUP($A1174,'Neizmirene obaveze JLS'!$A$11:G$500,'prenos-P-R-N'!I$1,FALSE),"")))</f>
        <v/>
      </c>
      <c r="J1174" s="87" t="str">
        <f>IF($A1174=0,"",IF($A1174&lt;=$A$1,+VLOOKUP($A1174,'Rashodi- plan-izvršenje'!$A$8:H$1500,'prenos-P-R-N'!J$1,FALSE),IF($A1174&gt;$A$2,+VLOOKUP($A1174,'Neizmirene obaveze JLS'!$A$11:H$500,'prenos-P-R-N'!J$1,FALSE),"")))</f>
        <v/>
      </c>
      <c r="K1174" s="87" t="str">
        <f>IF($A1174=0,"",IF($A1174&lt;=$A$1,+VLOOKUP($A1174,'Rashodi- plan-izvršenje'!$A$8:I$1500,'prenos-P-R-N'!K$1,FALSE),IF($A1174&gt;$A$2,+VLOOKUP($A1174,'Neizmirene obaveze JLS'!$A$11:I$500,'prenos-P-R-N'!K$1,FALSE),"")))</f>
        <v/>
      </c>
      <c r="L1174" t="str">
        <f>IF(A1174=0,"",IF(A1174&lt;=A$1,+IF(VLOOKUP(A1174,'Rashodi- plan-izvršenje'!A$8:J$1500,M$1,FALSE)&gt;0,"Програмска активност","Пројекат"),IF(A1174&gt;A$2,+IF(VLOOKUP(A1174,'Neizmirene obaveze JLS'!A$8:J$2008,M$1,FALSE)&gt;0,"Програмска активност","Пројекат"),"")))</f>
        <v/>
      </c>
      <c r="M1174" s="87" t="str">
        <f>IF(A1174=0,"",IF($A1174&lt;=$A$1,+IF(VLOOKUP($A1174,'Rashodi- plan-izvršenje'!$A$8:$M$1500,10,FALSE)&gt;0,VLOOKUP($A1174,'Rashodi- plan-izvršenje'!$A$8:$M$1500,10,FALSE),VLOOKUP($A1174,'Rashodi- plan-izvršenje'!$A$8:$M$1500,12,FALSE)),+IF($A1174&gt;$A$2,IF(VLOOKUP($A1174,'Neizmirene obaveze JLS'!$A$8:$M$1500,10,FALSE)&gt;0,VLOOKUP($A1174,'Neizmirene obaveze JLS'!$A$11:$M$1500,10,FALSE),VLOOKUP($A1174,'Neizmirene obaveze JLS'!$A$11:$M$1500,12,FALSE)),0)))</f>
        <v/>
      </c>
      <c r="N1174" s="87" t="str">
        <f>IF(A1174=0,"",IF($A1174&lt;=$A$1,+IF(VLOOKUP(A1174,'Rashodi- plan-izvršenje'!$A$8:$M$1500,10,FALSE)&gt;0,VLOOKUP(A1174,'Rashodi- plan-izvršenje'!$A$8:$M$1500,11,FALSE),VLOOKUP(A1174,'Rashodi- plan-izvršenje'!$A$8:$M$1500,13,FALSE)),+IF($A1174&gt;$A$2,IF(VLOOKUP($A1174,'Neizmirene obaveze JLS'!$A$8:$M$1500,10,FALSE)&gt;0,VLOOKUP($A1174,'Neizmirene obaveze JLS'!$A$11:$M$1500,11,FALSE),VLOOKUP($A1174,'Neizmirene obaveze JLS'!$A$11:$M$1500,13,FALSE)),0)))</f>
        <v/>
      </c>
      <c r="O1174" s="87" t="str">
        <f>IF(A1174=0,"",IF($A1174&lt;=$A$1,VALUE(+VLOOKUP($A1174,'Rashodi- plan-izvršenje'!$A$8:N$1500,'prenos-P-R-N'!O$1,FALSE)),IF($A1174&lt;=A$2,VALUE(VLOOKUP($A1174,'Prihodi- plan-izvršenje'!$A$8:$H$500,6,FALSE)),VALUE(VLOOKUP($A1174,'Neizmirene obaveze JLS'!$A$8:$N$500,O$1,FALSE)))))</f>
        <v/>
      </c>
      <c r="P1174" s="87" t="str">
        <f>IF(A1174=0,"",IF(A1174=0,0,IF(A1174&gt;A$2,'šifarnik K-izvor'!G$3,+IF(Q1174&lt;700,+'šifarnik K-izvor'!G$2,'šifarnik K-izvor'!G$1))))</f>
        <v/>
      </c>
      <c r="Q1174" s="87">
        <f>IF($A1174&lt;=$A$1,VALUE(+VLOOKUP($A1174,'Rashodi- plan-izvršenje'!$A$8:O$1500,'prenos-P-R-N'!Q$1,FALSE)),IF($A1174&lt;=$A$2,VLOOKUP($A1174,'Prihodi- plan-izvršenje'!$A$4:$H$500,4,FALSE),IF($A1174&lt;=$A$3,VLOOKUP(A1174,'Neizmirene obaveze JLS'!$A$11:O$500,Q$1,FALSE),"")))</f>
        <v>0</v>
      </c>
      <c r="R1174" s="88">
        <f>IF($A1174&lt;=$A$1,VALUE(+VLOOKUP($A1174,'Rashodi- plan-izvršenje'!$A$8:P$1500,'prenos-P-R-N'!R$1,FALSE)),IF($A1174&lt;=$A$2,VLOOKUP($A1174,'Prihodi- plan-izvršenje'!$A$4:$H$500,7,FALSE),""))</f>
        <v>0</v>
      </c>
      <c r="S1174" s="88">
        <f>IF(A1174=0,0,IF($A1174&lt;=$A$1,VALUE(+VLOOKUP($A1174,'Rashodi- plan-izvršenje'!$A$8:Q$1500,'prenos-P-R-N'!S$1,FALSE)),IF($A1174&lt;=$A$2,VLOOKUP($A1174,'Prihodi- plan-izvršenje'!$A$4:$H$500,8,FALSE),0)))</f>
        <v>0</v>
      </c>
      <c r="T1174" s="88" t="str">
        <f>IF($A1174&gt;$A$2,VLOOKUP($A1174,'Neizmirene obaveze JLS'!$A$11:R$500,R$1,FALSE),"")</f>
        <v/>
      </c>
      <c r="U1174" s="88">
        <f>IF($A1174&gt;$A$2,VLOOKUP($A1174,'Neizmirene obaveze JLS'!$A$11:S$500,S$1,FALSE),0)</f>
        <v>0</v>
      </c>
      <c r="V1174" s="88">
        <f t="shared" si="104"/>
        <v>0</v>
      </c>
    </row>
    <row r="1175" spans="1:22">
      <c r="A1175" s="89">
        <f>IF(AND(COUNTIF(A$1:A$3,"&gt;0")=1,MAX(A$8:A1174)&lt;A$1),A1174+1,IF(AND(COUNTIF(A$1:A$3,"&gt;0")=2,MAX(A$8:A1174)&lt;A$2),A1174+1,IF(AND(COUNTIF(A$1:A$3,"&gt;0")=3,MAX(A$8:A1174)&lt;A$3),A1174+1,0)))</f>
        <v>0</v>
      </c>
      <c r="B1175" s="89" t="str">
        <f t="shared" ref="B1175:C1175" si="135">+IF($A1175&gt;0,B1174,"")</f>
        <v/>
      </c>
      <c r="C1175" s="89" t="str">
        <f t="shared" si="135"/>
        <v/>
      </c>
      <c r="D1175" s="87" t="str">
        <f>IF($A1175=0,"",IF($A1175&lt;=$A$1,+VLOOKUP($A1175,'Rashodi- plan-izvršenje'!$A$8:B$1500,'prenos-P-R-N'!D$1,FALSE),IF($A1175&gt;$A$2,+VLOOKUP($A1175,'Neizmirene obaveze JLS'!$A$11:B$500,'prenos-P-R-N'!D$1,FALSE),"")))</f>
        <v/>
      </c>
      <c r="E1175" s="87" t="str">
        <f>IF($A1175=0,"",IF($A1175&lt;=$A$1,+VLOOKUP($A1175,'Rashodi- plan-izvršenje'!$A$8:C$1500,'prenos-P-R-N'!E$1,FALSE),IF($A1175&gt;$A$2,+VLOOKUP($A1175,'Neizmirene obaveze JLS'!$A$11:C$500,'prenos-P-R-N'!E$1,FALSE),"")))</f>
        <v/>
      </c>
      <c r="F1175" s="87" t="str">
        <f>IF($A1175=0,"",IF($A1175&lt;=$A$1,+VLOOKUP($A1175,'Rashodi- plan-izvršenje'!$A$8:D$1500,'prenos-P-R-N'!F$1,FALSE),IF($A1175&gt;$A$2,+VLOOKUP($A1175,'Neizmirene obaveze JLS'!$A$11:D$500,'prenos-P-R-N'!F$1,FALSE),"")))</f>
        <v/>
      </c>
      <c r="G1175" s="87" t="str">
        <f>IF($A1175=0,"",IF($A1175&lt;=$A$1,+VLOOKUP($A1175,'Rashodi- plan-izvršenje'!$A$8:E$1500,'prenos-P-R-N'!G$1,FALSE),IF($A1175&gt;$A$2,+VLOOKUP($A1175,'Neizmirene obaveze JLS'!$A$11:E$500,'prenos-P-R-N'!G$1,FALSE),"")))</f>
        <v/>
      </c>
      <c r="H1175" s="87" t="str">
        <f>IF($A1175=0,"",IF($A1175&lt;=$A$1,+VLOOKUP($A1175,'Rashodi- plan-izvršenje'!$A$8:F$1500,'prenos-P-R-N'!H$1,FALSE),IF($A1175&gt;$A$2,+VLOOKUP($A1175,'Neizmirene obaveze JLS'!$A$11:F$500,'prenos-P-R-N'!H$1,FALSE),"")))</f>
        <v/>
      </c>
      <c r="I1175" s="87" t="str">
        <f>IF($A1175=0,"",IF($A1175&lt;=$A$1,+VLOOKUP($A1175,'Rashodi- plan-izvršenje'!$A$8:G$1500,'prenos-P-R-N'!I$1,FALSE),IF($A1175&gt;$A$2,+VLOOKUP($A1175,'Neizmirene obaveze JLS'!$A$11:G$500,'prenos-P-R-N'!I$1,FALSE),"")))</f>
        <v/>
      </c>
      <c r="J1175" s="87" t="str">
        <f>IF($A1175=0,"",IF($A1175&lt;=$A$1,+VLOOKUP($A1175,'Rashodi- plan-izvršenje'!$A$8:H$1500,'prenos-P-R-N'!J$1,FALSE),IF($A1175&gt;$A$2,+VLOOKUP($A1175,'Neizmirene obaveze JLS'!$A$11:H$500,'prenos-P-R-N'!J$1,FALSE),"")))</f>
        <v/>
      </c>
      <c r="K1175" s="87" t="str">
        <f>IF($A1175=0,"",IF($A1175&lt;=$A$1,+VLOOKUP($A1175,'Rashodi- plan-izvršenje'!$A$8:I$1500,'prenos-P-R-N'!K$1,FALSE),IF($A1175&gt;$A$2,+VLOOKUP($A1175,'Neizmirene obaveze JLS'!$A$11:I$500,'prenos-P-R-N'!K$1,FALSE),"")))</f>
        <v/>
      </c>
      <c r="L1175" t="str">
        <f>IF(A1175=0,"",IF(A1175&lt;=A$1,+IF(VLOOKUP(A1175,'Rashodi- plan-izvršenje'!A$8:J$1500,M$1,FALSE)&gt;0,"Програмска активност","Пројекат"),IF(A1175&gt;A$2,+IF(VLOOKUP(A1175,'Neizmirene obaveze JLS'!A$8:J$2008,M$1,FALSE)&gt;0,"Програмска активност","Пројекат"),"")))</f>
        <v/>
      </c>
      <c r="M1175" s="87" t="str">
        <f>IF(A1175=0,"",IF($A1175&lt;=$A$1,+IF(VLOOKUP($A1175,'Rashodi- plan-izvršenje'!$A$8:$M$1500,10,FALSE)&gt;0,VLOOKUP($A1175,'Rashodi- plan-izvršenje'!$A$8:$M$1500,10,FALSE),VLOOKUP($A1175,'Rashodi- plan-izvršenje'!$A$8:$M$1500,12,FALSE)),+IF($A1175&gt;$A$2,IF(VLOOKUP($A1175,'Neizmirene obaveze JLS'!$A$8:$M$1500,10,FALSE)&gt;0,VLOOKUP($A1175,'Neizmirene obaveze JLS'!$A$11:$M$1500,10,FALSE),VLOOKUP($A1175,'Neizmirene obaveze JLS'!$A$11:$M$1500,12,FALSE)),0)))</f>
        <v/>
      </c>
      <c r="N1175" s="87" t="str">
        <f>IF(A1175=0,"",IF($A1175&lt;=$A$1,+IF(VLOOKUP(A1175,'Rashodi- plan-izvršenje'!$A$8:$M$1500,10,FALSE)&gt;0,VLOOKUP(A1175,'Rashodi- plan-izvršenje'!$A$8:$M$1500,11,FALSE),VLOOKUP(A1175,'Rashodi- plan-izvršenje'!$A$8:$M$1500,13,FALSE)),+IF($A1175&gt;$A$2,IF(VLOOKUP($A1175,'Neizmirene obaveze JLS'!$A$8:$M$1500,10,FALSE)&gt;0,VLOOKUP($A1175,'Neizmirene obaveze JLS'!$A$11:$M$1500,11,FALSE),VLOOKUP($A1175,'Neizmirene obaveze JLS'!$A$11:$M$1500,13,FALSE)),0)))</f>
        <v/>
      </c>
      <c r="O1175" s="87" t="str">
        <f>IF(A1175=0,"",IF($A1175&lt;=$A$1,VALUE(+VLOOKUP($A1175,'Rashodi- plan-izvršenje'!$A$8:N$1500,'prenos-P-R-N'!O$1,FALSE)),IF($A1175&lt;=A$2,VALUE(VLOOKUP($A1175,'Prihodi- plan-izvršenje'!$A$8:$H$500,6,FALSE)),VALUE(VLOOKUP($A1175,'Neizmirene obaveze JLS'!$A$8:$N$500,O$1,FALSE)))))</f>
        <v/>
      </c>
      <c r="P1175" s="87" t="str">
        <f>IF(A1175=0,"",IF(A1175=0,0,IF(A1175&gt;A$2,'šifarnik K-izvor'!G$3,+IF(Q1175&lt;700,+'šifarnik K-izvor'!G$2,'šifarnik K-izvor'!G$1))))</f>
        <v/>
      </c>
      <c r="Q1175" s="87">
        <f>IF($A1175&lt;=$A$1,VALUE(+VLOOKUP($A1175,'Rashodi- plan-izvršenje'!$A$8:O$1500,'prenos-P-R-N'!Q$1,FALSE)),IF($A1175&lt;=$A$2,VLOOKUP($A1175,'Prihodi- plan-izvršenje'!$A$4:$H$500,4,FALSE),IF($A1175&lt;=$A$3,VLOOKUP(A1175,'Neizmirene obaveze JLS'!$A$11:O$500,Q$1,FALSE),"")))</f>
        <v>0</v>
      </c>
      <c r="R1175" s="88">
        <f>IF($A1175&lt;=$A$1,VALUE(+VLOOKUP($A1175,'Rashodi- plan-izvršenje'!$A$8:P$1500,'prenos-P-R-N'!R$1,FALSE)),IF($A1175&lt;=$A$2,VLOOKUP($A1175,'Prihodi- plan-izvršenje'!$A$4:$H$500,7,FALSE),""))</f>
        <v>0</v>
      </c>
      <c r="S1175" s="88">
        <f>IF(A1175=0,0,IF($A1175&lt;=$A$1,VALUE(+VLOOKUP($A1175,'Rashodi- plan-izvršenje'!$A$8:Q$1500,'prenos-P-R-N'!S$1,FALSE)),IF($A1175&lt;=$A$2,VLOOKUP($A1175,'Prihodi- plan-izvršenje'!$A$4:$H$500,8,FALSE),0)))</f>
        <v>0</v>
      </c>
      <c r="T1175" s="88" t="str">
        <f>IF($A1175&gt;$A$2,VLOOKUP($A1175,'Neizmirene obaveze JLS'!$A$11:R$500,R$1,FALSE),"")</f>
        <v/>
      </c>
      <c r="U1175" s="88">
        <f>IF($A1175&gt;$A$2,VLOOKUP($A1175,'Neizmirene obaveze JLS'!$A$11:S$500,S$1,FALSE),0)</f>
        <v>0</v>
      </c>
      <c r="V1175" s="88">
        <f t="shared" si="104"/>
        <v>0</v>
      </c>
    </row>
    <row r="1176" spans="1:22">
      <c r="A1176" s="89">
        <f>IF(AND(COUNTIF(A$1:A$3,"&gt;0")=1,MAX(A$8:A1175)&lt;A$1),A1175+1,IF(AND(COUNTIF(A$1:A$3,"&gt;0")=2,MAX(A$8:A1175)&lt;A$2),A1175+1,IF(AND(COUNTIF(A$1:A$3,"&gt;0")=3,MAX(A$8:A1175)&lt;A$3),A1175+1,0)))</f>
        <v>0</v>
      </c>
      <c r="B1176" s="89" t="str">
        <f t="shared" ref="B1176:C1176" si="136">+IF($A1176&gt;0,B1175,"")</f>
        <v/>
      </c>
      <c r="C1176" s="89" t="str">
        <f t="shared" si="136"/>
        <v/>
      </c>
      <c r="D1176" s="87" t="str">
        <f>IF($A1176=0,"",IF($A1176&lt;=$A$1,+VLOOKUP($A1176,'Rashodi- plan-izvršenje'!$A$8:B$1500,'prenos-P-R-N'!D$1,FALSE),IF($A1176&gt;$A$2,+VLOOKUP($A1176,'Neizmirene obaveze JLS'!$A$11:B$500,'prenos-P-R-N'!D$1,FALSE),"")))</f>
        <v/>
      </c>
      <c r="E1176" s="87" t="str">
        <f>IF($A1176=0,"",IF($A1176&lt;=$A$1,+VLOOKUP($A1176,'Rashodi- plan-izvršenje'!$A$8:C$1500,'prenos-P-R-N'!E$1,FALSE),IF($A1176&gt;$A$2,+VLOOKUP($A1176,'Neizmirene obaveze JLS'!$A$11:C$500,'prenos-P-R-N'!E$1,FALSE),"")))</f>
        <v/>
      </c>
      <c r="F1176" s="87" t="str">
        <f>IF($A1176=0,"",IF($A1176&lt;=$A$1,+VLOOKUP($A1176,'Rashodi- plan-izvršenje'!$A$8:D$1500,'prenos-P-R-N'!F$1,FALSE),IF($A1176&gt;$A$2,+VLOOKUP($A1176,'Neizmirene obaveze JLS'!$A$11:D$500,'prenos-P-R-N'!F$1,FALSE),"")))</f>
        <v/>
      </c>
      <c r="G1176" s="87" t="str">
        <f>IF($A1176=0,"",IF($A1176&lt;=$A$1,+VLOOKUP($A1176,'Rashodi- plan-izvršenje'!$A$8:E$1500,'prenos-P-R-N'!G$1,FALSE),IF($A1176&gt;$A$2,+VLOOKUP($A1176,'Neizmirene obaveze JLS'!$A$11:E$500,'prenos-P-R-N'!G$1,FALSE),"")))</f>
        <v/>
      </c>
      <c r="H1176" s="87" t="str">
        <f>IF($A1176=0,"",IF($A1176&lt;=$A$1,+VLOOKUP($A1176,'Rashodi- plan-izvršenje'!$A$8:F$1500,'prenos-P-R-N'!H$1,FALSE),IF($A1176&gt;$A$2,+VLOOKUP($A1176,'Neizmirene obaveze JLS'!$A$11:F$500,'prenos-P-R-N'!H$1,FALSE),"")))</f>
        <v/>
      </c>
      <c r="I1176" s="87" t="str">
        <f>IF($A1176=0,"",IF($A1176&lt;=$A$1,+VLOOKUP($A1176,'Rashodi- plan-izvršenje'!$A$8:G$1500,'prenos-P-R-N'!I$1,FALSE),IF($A1176&gt;$A$2,+VLOOKUP($A1176,'Neizmirene obaveze JLS'!$A$11:G$500,'prenos-P-R-N'!I$1,FALSE),"")))</f>
        <v/>
      </c>
      <c r="J1176" s="87" t="str">
        <f>IF($A1176=0,"",IF($A1176&lt;=$A$1,+VLOOKUP($A1176,'Rashodi- plan-izvršenje'!$A$8:H$1500,'prenos-P-R-N'!J$1,FALSE),IF($A1176&gt;$A$2,+VLOOKUP($A1176,'Neizmirene obaveze JLS'!$A$11:H$500,'prenos-P-R-N'!J$1,FALSE),"")))</f>
        <v/>
      </c>
      <c r="K1176" s="87" t="str">
        <f>IF($A1176=0,"",IF($A1176&lt;=$A$1,+VLOOKUP($A1176,'Rashodi- plan-izvršenje'!$A$8:I$1500,'prenos-P-R-N'!K$1,FALSE),IF($A1176&gt;$A$2,+VLOOKUP($A1176,'Neizmirene obaveze JLS'!$A$11:I$500,'prenos-P-R-N'!K$1,FALSE),"")))</f>
        <v/>
      </c>
      <c r="L1176" t="str">
        <f>IF(A1176=0,"",IF(A1176&lt;=A$1,+IF(VLOOKUP(A1176,'Rashodi- plan-izvršenje'!A$8:J$1500,M$1,FALSE)&gt;0,"Програмска активност","Пројекат"),IF(A1176&gt;A$2,+IF(VLOOKUP(A1176,'Neizmirene obaveze JLS'!A$8:J$2008,M$1,FALSE)&gt;0,"Програмска активност","Пројекат"),"")))</f>
        <v/>
      </c>
      <c r="M1176" s="87" t="str">
        <f>IF(A1176=0,"",IF($A1176&lt;=$A$1,+IF(VLOOKUP($A1176,'Rashodi- plan-izvršenje'!$A$8:$M$1500,10,FALSE)&gt;0,VLOOKUP($A1176,'Rashodi- plan-izvršenje'!$A$8:$M$1500,10,FALSE),VLOOKUP($A1176,'Rashodi- plan-izvršenje'!$A$8:$M$1500,12,FALSE)),+IF($A1176&gt;$A$2,IF(VLOOKUP($A1176,'Neizmirene obaveze JLS'!$A$8:$M$1500,10,FALSE)&gt;0,VLOOKUP($A1176,'Neizmirene obaveze JLS'!$A$11:$M$1500,10,FALSE),VLOOKUP($A1176,'Neizmirene obaveze JLS'!$A$11:$M$1500,12,FALSE)),0)))</f>
        <v/>
      </c>
      <c r="N1176" s="87" t="str">
        <f>IF(A1176=0,"",IF($A1176&lt;=$A$1,+IF(VLOOKUP(A1176,'Rashodi- plan-izvršenje'!$A$8:$M$1500,10,FALSE)&gt;0,VLOOKUP(A1176,'Rashodi- plan-izvršenje'!$A$8:$M$1500,11,FALSE),VLOOKUP(A1176,'Rashodi- plan-izvršenje'!$A$8:$M$1500,13,FALSE)),+IF($A1176&gt;$A$2,IF(VLOOKUP($A1176,'Neizmirene obaveze JLS'!$A$8:$M$1500,10,FALSE)&gt;0,VLOOKUP($A1176,'Neizmirene obaveze JLS'!$A$11:$M$1500,11,FALSE),VLOOKUP($A1176,'Neizmirene obaveze JLS'!$A$11:$M$1500,13,FALSE)),0)))</f>
        <v/>
      </c>
      <c r="O1176" s="87" t="str">
        <f>IF(A1176=0,"",IF($A1176&lt;=$A$1,VALUE(+VLOOKUP($A1176,'Rashodi- plan-izvršenje'!$A$8:N$1500,'prenos-P-R-N'!O$1,FALSE)),IF($A1176&lt;=A$2,VALUE(VLOOKUP($A1176,'Prihodi- plan-izvršenje'!$A$8:$H$500,6,FALSE)),VALUE(VLOOKUP($A1176,'Neizmirene obaveze JLS'!$A$8:$N$500,O$1,FALSE)))))</f>
        <v/>
      </c>
      <c r="P1176" s="87" t="str">
        <f>IF(A1176=0,"",IF(A1176=0,0,IF(A1176&gt;A$2,'šifarnik K-izvor'!G$3,+IF(Q1176&lt;700,+'šifarnik K-izvor'!G$2,'šifarnik K-izvor'!G$1))))</f>
        <v/>
      </c>
      <c r="Q1176" s="87">
        <f>IF($A1176&lt;=$A$1,VALUE(+VLOOKUP($A1176,'Rashodi- plan-izvršenje'!$A$8:O$1500,'prenos-P-R-N'!Q$1,FALSE)),IF($A1176&lt;=$A$2,VLOOKUP($A1176,'Prihodi- plan-izvršenje'!$A$4:$H$500,4,FALSE),IF($A1176&lt;=$A$3,VLOOKUP(A1176,'Neizmirene obaveze JLS'!$A$11:O$500,Q$1,FALSE),"")))</f>
        <v>0</v>
      </c>
      <c r="R1176" s="88">
        <f>IF($A1176&lt;=$A$1,VALUE(+VLOOKUP($A1176,'Rashodi- plan-izvršenje'!$A$8:P$1500,'prenos-P-R-N'!R$1,FALSE)),IF($A1176&lt;=$A$2,VLOOKUP($A1176,'Prihodi- plan-izvršenje'!$A$4:$H$500,7,FALSE),""))</f>
        <v>0</v>
      </c>
      <c r="S1176" s="88">
        <f>IF(A1176=0,0,IF($A1176&lt;=$A$1,VALUE(+VLOOKUP($A1176,'Rashodi- plan-izvršenje'!$A$8:Q$1500,'prenos-P-R-N'!S$1,FALSE)),IF($A1176&lt;=$A$2,VLOOKUP($A1176,'Prihodi- plan-izvršenje'!$A$4:$H$500,8,FALSE),0)))</f>
        <v>0</v>
      </c>
      <c r="T1176" s="88" t="str">
        <f>IF($A1176&gt;$A$2,VLOOKUP($A1176,'Neizmirene obaveze JLS'!$A$11:R$500,R$1,FALSE),"")</f>
        <v/>
      </c>
      <c r="U1176" s="88">
        <f>IF($A1176&gt;$A$2,VLOOKUP($A1176,'Neizmirene obaveze JLS'!$A$11:S$500,S$1,FALSE),0)</f>
        <v>0</v>
      </c>
      <c r="V1176" s="88">
        <f t="shared" si="104"/>
        <v>0</v>
      </c>
    </row>
    <row r="1177" spans="1:22">
      <c r="A1177" s="89">
        <f>IF(AND(COUNTIF(A$1:A$3,"&gt;0")=1,MAX(A$8:A1176)&lt;A$1),A1176+1,IF(AND(COUNTIF(A$1:A$3,"&gt;0")=2,MAX(A$8:A1176)&lt;A$2),A1176+1,IF(AND(COUNTIF(A$1:A$3,"&gt;0")=3,MAX(A$8:A1176)&lt;A$3),A1176+1,0)))</f>
        <v>0</v>
      </c>
      <c r="B1177" s="89" t="str">
        <f t="shared" ref="B1177:C1177" si="137">+IF($A1177&gt;0,B1176,"")</f>
        <v/>
      </c>
      <c r="C1177" s="89" t="str">
        <f t="shared" si="137"/>
        <v/>
      </c>
      <c r="D1177" s="87" t="str">
        <f>IF($A1177=0,"",IF($A1177&lt;=$A$1,+VLOOKUP($A1177,'Rashodi- plan-izvršenje'!$A$8:B$1500,'prenos-P-R-N'!D$1,FALSE),IF($A1177&gt;$A$2,+VLOOKUP($A1177,'Neizmirene obaveze JLS'!$A$11:B$500,'prenos-P-R-N'!D$1,FALSE),"")))</f>
        <v/>
      </c>
      <c r="E1177" s="87" t="str">
        <f>IF($A1177=0,"",IF($A1177&lt;=$A$1,+VLOOKUP($A1177,'Rashodi- plan-izvršenje'!$A$8:C$1500,'prenos-P-R-N'!E$1,FALSE),IF($A1177&gt;$A$2,+VLOOKUP($A1177,'Neizmirene obaveze JLS'!$A$11:C$500,'prenos-P-R-N'!E$1,FALSE),"")))</f>
        <v/>
      </c>
      <c r="F1177" s="87" t="str">
        <f>IF($A1177=0,"",IF($A1177&lt;=$A$1,+VLOOKUP($A1177,'Rashodi- plan-izvršenje'!$A$8:D$1500,'prenos-P-R-N'!F$1,FALSE),IF($A1177&gt;$A$2,+VLOOKUP($A1177,'Neizmirene obaveze JLS'!$A$11:D$500,'prenos-P-R-N'!F$1,FALSE),"")))</f>
        <v/>
      </c>
      <c r="G1177" s="87" t="str">
        <f>IF($A1177=0,"",IF($A1177&lt;=$A$1,+VLOOKUP($A1177,'Rashodi- plan-izvršenje'!$A$8:E$1500,'prenos-P-R-N'!G$1,FALSE),IF($A1177&gt;$A$2,+VLOOKUP($A1177,'Neizmirene obaveze JLS'!$A$11:E$500,'prenos-P-R-N'!G$1,FALSE),"")))</f>
        <v/>
      </c>
      <c r="H1177" s="87" t="str">
        <f>IF($A1177=0,"",IF($A1177&lt;=$A$1,+VLOOKUP($A1177,'Rashodi- plan-izvršenje'!$A$8:F$1500,'prenos-P-R-N'!H$1,FALSE),IF($A1177&gt;$A$2,+VLOOKUP($A1177,'Neizmirene obaveze JLS'!$A$11:F$500,'prenos-P-R-N'!H$1,FALSE),"")))</f>
        <v/>
      </c>
      <c r="I1177" s="87" t="str">
        <f>IF($A1177=0,"",IF($A1177&lt;=$A$1,+VLOOKUP($A1177,'Rashodi- plan-izvršenje'!$A$8:G$1500,'prenos-P-R-N'!I$1,FALSE),IF($A1177&gt;$A$2,+VLOOKUP($A1177,'Neizmirene obaveze JLS'!$A$11:G$500,'prenos-P-R-N'!I$1,FALSE),"")))</f>
        <v/>
      </c>
      <c r="J1177" s="87" t="str">
        <f>IF($A1177=0,"",IF($A1177&lt;=$A$1,+VLOOKUP($A1177,'Rashodi- plan-izvršenje'!$A$8:H$1500,'prenos-P-R-N'!J$1,FALSE),IF($A1177&gt;$A$2,+VLOOKUP($A1177,'Neizmirene obaveze JLS'!$A$11:H$500,'prenos-P-R-N'!J$1,FALSE),"")))</f>
        <v/>
      </c>
      <c r="K1177" s="87" t="str">
        <f>IF($A1177=0,"",IF($A1177&lt;=$A$1,+VLOOKUP($A1177,'Rashodi- plan-izvršenje'!$A$8:I$1500,'prenos-P-R-N'!K$1,FALSE),IF($A1177&gt;$A$2,+VLOOKUP($A1177,'Neizmirene obaveze JLS'!$A$11:I$500,'prenos-P-R-N'!K$1,FALSE),"")))</f>
        <v/>
      </c>
      <c r="L1177" t="str">
        <f>IF(A1177=0,"",IF(A1177&lt;=A$1,+IF(VLOOKUP(A1177,'Rashodi- plan-izvršenje'!A$8:J$1500,M$1,FALSE)&gt;0,"Програмска активност","Пројекат"),IF(A1177&gt;A$2,+IF(VLOOKUP(A1177,'Neizmirene obaveze JLS'!A$8:J$2008,M$1,FALSE)&gt;0,"Програмска активност","Пројекат"),"")))</f>
        <v/>
      </c>
      <c r="M1177" s="87" t="str">
        <f>IF(A1177=0,"",IF($A1177&lt;=$A$1,+IF(VLOOKUP($A1177,'Rashodi- plan-izvršenje'!$A$8:$M$1500,10,FALSE)&gt;0,VLOOKUP($A1177,'Rashodi- plan-izvršenje'!$A$8:$M$1500,10,FALSE),VLOOKUP($A1177,'Rashodi- plan-izvršenje'!$A$8:$M$1500,12,FALSE)),+IF($A1177&gt;$A$2,IF(VLOOKUP($A1177,'Neizmirene obaveze JLS'!$A$8:$M$1500,10,FALSE)&gt;0,VLOOKUP($A1177,'Neizmirene obaveze JLS'!$A$11:$M$1500,10,FALSE),VLOOKUP($A1177,'Neizmirene obaveze JLS'!$A$11:$M$1500,12,FALSE)),0)))</f>
        <v/>
      </c>
      <c r="N1177" s="87" t="str">
        <f>IF(A1177=0,"",IF($A1177&lt;=$A$1,+IF(VLOOKUP(A1177,'Rashodi- plan-izvršenje'!$A$8:$M$1500,10,FALSE)&gt;0,VLOOKUP(A1177,'Rashodi- plan-izvršenje'!$A$8:$M$1500,11,FALSE),VLOOKUP(A1177,'Rashodi- plan-izvršenje'!$A$8:$M$1500,13,FALSE)),+IF($A1177&gt;$A$2,IF(VLOOKUP($A1177,'Neizmirene obaveze JLS'!$A$8:$M$1500,10,FALSE)&gt;0,VLOOKUP($A1177,'Neizmirene obaveze JLS'!$A$11:$M$1500,11,FALSE),VLOOKUP($A1177,'Neizmirene obaveze JLS'!$A$11:$M$1500,13,FALSE)),0)))</f>
        <v/>
      </c>
      <c r="O1177" s="87" t="str">
        <f>IF(A1177=0,"",IF($A1177&lt;=$A$1,VALUE(+VLOOKUP($A1177,'Rashodi- plan-izvršenje'!$A$8:N$1500,'prenos-P-R-N'!O$1,FALSE)),IF($A1177&lt;=A$2,VALUE(VLOOKUP($A1177,'Prihodi- plan-izvršenje'!$A$8:$H$500,6,FALSE)),VALUE(VLOOKUP($A1177,'Neizmirene obaveze JLS'!$A$8:$N$500,O$1,FALSE)))))</f>
        <v/>
      </c>
      <c r="P1177" s="87" t="str">
        <f>IF(A1177=0,"",IF(A1177=0,0,IF(A1177&gt;A$2,'šifarnik K-izvor'!G$3,+IF(Q1177&lt;700,+'šifarnik K-izvor'!G$2,'šifarnik K-izvor'!G$1))))</f>
        <v/>
      </c>
      <c r="Q1177" s="87">
        <f>IF($A1177&lt;=$A$1,VALUE(+VLOOKUP($A1177,'Rashodi- plan-izvršenje'!$A$8:O$1500,'prenos-P-R-N'!Q$1,FALSE)),IF($A1177&lt;=$A$2,VLOOKUP($A1177,'Prihodi- plan-izvršenje'!$A$4:$H$500,4,FALSE),IF($A1177&lt;=$A$3,VLOOKUP(A1177,'Neizmirene obaveze JLS'!$A$11:O$500,Q$1,FALSE),"")))</f>
        <v>0</v>
      </c>
      <c r="R1177" s="88">
        <f>IF($A1177&lt;=$A$1,VALUE(+VLOOKUP($A1177,'Rashodi- plan-izvršenje'!$A$8:P$1500,'prenos-P-R-N'!R$1,FALSE)),IF($A1177&lt;=$A$2,VLOOKUP($A1177,'Prihodi- plan-izvršenje'!$A$4:$H$500,7,FALSE),""))</f>
        <v>0</v>
      </c>
      <c r="S1177" s="88">
        <f>IF(A1177=0,0,IF($A1177&lt;=$A$1,VALUE(+VLOOKUP($A1177,'Rashodi- plan-izvršenje'!$A$8:Q$1500,'prenos-P-R-N'!S$1,FALSE)),IF($A1177&lt;=$A$2,VLOOKUP($A1177,'Prihodi- plan-izvršenje'!$A$4:$H$500,8,FALSE),0)))</f>
        <v>0</v>
      </c>
      <c r="T1177" s="88" t="str">
        <f>IF($A1177&gt;$A$2,VLOOKUP($A1177,'Neizmirene obaveze JLS'!$A$11:R$500,R$1,FALSE),"")</f>
        <v/>
      </c>
      <c r="U1177" s="88">
        <f>IF($A1177&gt;$A$2,VLOOKUP($A1177,'Neizmirene obaveze JLS'!$A$11:S$500,S$1,FALSE),0)</f>
        <v>0</v>
      </c>
      <c r="V1177" s="88">
        <f t="shared" si="104"/>
        <v>0</v>
      </c>
    </row>
    <row r="1178" spans="1:22">
      <c r="A1178" s="89">
        <f>IF(AND(COUNTIF(A$1:A$3,"&gt;0")=1,MAX(A$8:A1177)&lt;A$1),A1177+1,IF(AND(COUNTIF(A$1:A$3,"&gt;0")=2,MAX(A$8:A1177)&lt;A$2),A1177+1,IF(AND(COUNTIF(A$1:A$3,"&gt;0")=3,MAX(A$8:A1177)&lt;A$3),A1177+1,0)))</f>
        <v>0</v>
      </c>
      <c r="B1178" s="89" t="str">
        <f t="shared" ref="B1178:C1178" si="138">+IF($A1178&gt;0,B1177,"")</f>
        <v/>
      </c>
      <c r="C1178" s="89" t="str">
        <f t="shared" si="138"/>
        <v/>
      </c>
      <c r="D1178" s="87" t="str">
        <f>IF($A1178=0,"",IF($A1178&lt;=$A$1,+VLOOKUP($A1178,'Rashodi- plan-izvršenje'!$A$8:B$1500,'prenos-P-R-N'!D$1,FALSE),IF($A1178&gt;$A$2,+VLOOKUP($A1178,'Neizmirene obaveze JLS'!$A$11:B$500,'prenos-P-R-N'!D$1,FALSE),"")))</f>
        <v/>
      </c>
      <c r="E1178" s="87" t="str">
        <f>IF($A1178=0,"",IF($A1178&lt;=$A$1,+VLOOKUP($A1178,'Rashodi- plan-izvršenje'!$A$8:C$1500,'prenos-P-R-N'!E$1,FALSE),IF($A1178&gt;$A$2,+VLOOKUP($A1178,'Neizmirene obaveze JLS'!$A$11:C$500,'prenos-P-R-N'!E$1,FALSE),"")))</f>
        <v/>
      </c>
      <c r="F1178" s="87" t="str">
        <f>IF($A1178=0,"",IF($A1178&lt;=$A$1,+VLOOKUP($A1178,'Rashodi- plan-izvršenje'!$A$8:D$1500,'prenos-P-R-N'!F$1,FALSE),IF($A1178&gt;$A$2,+VLOOKUP($A1178,'Neizmirene obaveze JLS'!$A$11:D$500,'prenos-P-R-N'!F$1,FALSE),"")))</f>
        <v/>
      </c>
      <c r="G1178" s="87" t="str">
        <f>IF($A1178=0,"",IF($A1178&lt;=$A$1,+VLOOKUP($A1178,'Rashodi- plan-izvršenje'!$A$8:E$1500,'prenos-P-R-N'!G$1,FALSE),IF($A1178&gt;$A$2,+VLOOKUP($A1178,'Neizmirene obaveze JLS'!$A$11:E$500,'prenos-P-R-N'!G$1,FALSE),"")))</f>
        <v/>
      </c>
      <c r="H1178" s="87" t="str">
        <f>IF($A1178=0,"",IF($A1178&lt;=$A$1,+VLOOKUP($A1178,'Rashodi- plan-izvršenje'!$A$8:F$1500,'prenos-P-R-N'!H$1,FALSE),IF($A1178&gt;$A$2,+VLOOKUP($A1178,'Neizmirene obaveze JLS'!$A$11:F$500,'prenos-P-R-N'!H$1,FALSE),"")))</f>
        <v/>
      </c>
      <c r="I1178" s="87" t="str">
        <f>IF($A1178=0,"",IF($A1178&lt;=$A$1,+VLOOKUP($A1178,'Rashodi- plan-izvršenje'!$A$8:G$1500,'prenos-P-R-N'!I$1,FALSE),IF($A1178&gt;$A$2,+VLOOKUP($A1178,'Neizmirene obaveze JLS'!$A$11:G$500,'prenos-P-R-N'!I$1,FALSE),"")))</f>
        <v/>
      </c>
      <c r="J1178" s="87" t="str">
        <f>IF($A1178=0,"",IF($A1178&lt;=$A$1,+VLOOKUP($A1178,'Rashodi- plan-izvršenje'!$A$8:H$1500,'prenos-P-R-N'!J$1,FALSE),IF($A1178&gt;$A$2,+VLOOKUP($A1178,'Neizmirene obaveze JLS'!$A$11:H$500,'prenos-P-R-N'!J$1,FALSE),"")))</f>
        <v/>
      </c>
      <c r="K1178" s="87" t="str">
        <f>IF($A1178=0,"",IF($A1178&lt;=$A$1,+VLOOKUP($A1178,'Rashodi- plan-izvršenje'!$A$8:I$1500,'prenos-P-R-N'!K$1,FALSE),IF($A1178&gt;$A$2,+VLOOKUP($A1178,'Neizmirene obaveze JLS'!$A$11:I$500,'prenos-P-R-N'!K$1,FALSE),"")))</f>
        <v/>
      </c>
      <c r="L1178" t="str">
        <f>IF(A1178=0,"",IF(A1178&lt;=A$1,+IF(VLOOKUP(A1178,'Rashodi- plan-izvršenje'!A$8:J$1500,M$1,FALSE)&gt;0,"Програмска активност","Пројекат"),IF(A1178&gt;A$2,+IF(VLOOKUP(A1178,'Neizmirene obaveze JLS'!A$8:J$2008,M$1,FALSE)&gt;0,"Програмска активност","Пројекат"),"")))</f>
        <v/>
      </c>
      <c r="M1178" s="87" t="str">
        <f>IF(A1178=0,"",IF($A1178&lt;=$A$1,+IF(VLOOKUP($A1178,'Rashodi- plan-izvršenje'!$A$8:$M$1500,10,FALSE)&gt;0,VLOOKUP($A1178,'Rashodi- plan-izvršenje'!$A$8:$M$1500,10,FALSE),VLOOKUP($A1178,'Rashodi- plan-izvršenje'!$A$8:$M$1500,12,FALSE)),+IF($A1178&gt;$A$2,IF(VLOOKUP($A1178,'Neizmirene obaveze JLS'!$A$8:$M$1500,10,FALSE)&gt;0,VLOOKUP($A1178,'Neizmirene obaveze JLS'!$A$11:$M$1500,10,FALSE),VLOOKUP($A1178,'Neizmirene obaveze JLS'!$A$11:$M$1500,12,FALSE)),0)))</f>
        <v/>
      </c>
      <c r="N1178" s="87" t="str">
        <f>IF(A1178=0,"",IF($A1178&lt;=$A$1,+IF(VLOOKUP(A1178,'Rashodi- plan-izvršenje'!$A$8:$M$1500,10,FALSE)&gt;0,VLOOKUP(A1178,'Rashodi- plan-izvršenje'!$A$8:$M$1500,11,FALSE),VLOOKUP(A1178,'Rashodi- plan-izvršenje'!$A$8:$M$1500,13,FALSE)),+IF($A1178&gt;$A$2,IF(VLOOKUP($A1178,'Neizmirene obaveze JLS'!$A$8:$M$1500,10,FALSE)&gt;0,VLOOKUP($A1178,'Neizmirene obaveze JLS'!$A$11:$M$1500,11,FALSE),VLOOKUP($A1178,'Neizmirene obaveze JLS'!$A$11:$M$1500,13,FALSE)),0)))</f>
        <v/>
      </c>
      <c r="O1178" s="87" t="str">
        <f>IF(A1178=0,"",IF($A1178&lt;=$A$1,VALUE(+VLOOKUP($A1178,'Rashodi- plan-izvršenje'!$A$8:N$1500,'prenos-P-R-N'!O$1,FALSE)),IF($A1178&lt;=A$2,VALUE(VLOOKUP($A1178,'Prihodi- plan-izvršenje'!$A$8:$H$500,6,FALSE)),VALUE(VLOOKUP($A1178,'Neizmirene obaveze JLS'!$A$8:$N$500,O$1,FALSE)))))</f>
        <v/>
      </c>
      <c r="P1178" s="87" t="str">
        <f>IF(A1178=0,"",IF(A1178=0,0,IF(A1178&gt;A$2,'šifarnik K-izvor'!G$3,+IF(Q1178&lt;700,+'šifarnik K-izvor'!G$2,'šifarnik K-izvor'!G$1))))</f>
        <v/>
      </c>
      <c r="Q1178" s="87">
        <f>IF($A1178&lt;=$A$1,VALUE(+VLOOKUP($A1178,'Rashodi- plan-izvršenje'!$A$8:O$1500,'prenos-P-R-N'!Q$1,FALSE)),IF($A1178&lt;=$A$2,VLOOKUP($A1178,'Prihodi- plan-izvršenje'!$A$4:$H$500,4,FALSE),IF($A1178&lt;=$A$3,VLOOKUP(A1178,'Neizmirene obaveze JLS'!$A$11:O$500,Q$1,FALSE),"")))</f>
        <v>0</v>
      </c>
      <c r="R1178" s="88">
        <f>IF($A1178&lt;=$A$1,VALUE(+VLOOKUP($A1178,'Rashodi- plan-izvršenje'!$A$8:P$1500,'prenos-P-R-N'!R$1,FALSE)),IF($A1178&lt;=$A$2,VLOOKUP($A1178,'Prihodi- plan-izvršenje'!$A$4:$H$500,7,FALSE),""))</f>
        <v>0</v>
      </c>
      <c r="S1178" s="88">
        <f>IF(A1178=0,0,IF($A1178&lt;=$A$1,VALUE(+VLOOKUP($A1178,'Rashodi- plan-izvršenje'!$A$8:Q$1500,'prenos-P-R-N'!S$1,FALSE)),IF($A1178&lt;=$A$2,VLOOKUP($A1178,'Prihodi- plan-izvršenje'!$A$4:$H$500,8,FALSE),0)))</f>
        <v>0</v>
      </c>
      <c r="T1178" s="88" t="str">
        <f>IF($A1178&gt;$A$2,VLOOKUP($A1178,'Neizmirene obaveze JLS'!$A$11:R$500,R$1,FALSE),"")</f>
        <v/>
      </c>
      <c r="U1178" s="88">
        <f>IF($A1178&gt;$A$2,VLOOKUP($A1178,'Neizmirene obaveze JLS'!$A$11:S$500,S$1,FALSE),0)</f>
        <v>0</v>
      </c>
      <c r="V1178" s="88">
        <f t="shared" si="104"/>
        <v>0</v>
      </c>
    </row>
    <row r="1179" spans="1:22">
      <c r="A1179" s="89">
        <f>IF(AND(COUNTIF(A$1:A$3,"&gt;0")=1,MAX(A$8:A1178)&lt;A$1),A1178+1,IF(AND(COUNTIF(A$1:A$3,"&gt;0")=2,MAX(A$8:A1178)&lt;A$2),A1178+1,IF(AND(COUNTIF(A$1:A$3,"&gt;0")=3,MAX(A$8:A1178)&lt;A$3),A1178+1,0)))</f>
        <v>0</v>
      </c>
      <c r="B1179" s="89" t="str">
        <f t="shared" ref="B1179:C1179" si="139">+IF($A1179&gt;0,B1178,"")</f>
        <v/>
      </c>
      <c r="C1179" s="89" t="str">
        <f t="shared" si="139"/>
        <v/>
      </c>
      <c r="D1179" s="87" t="str">
        <f>IF($A1179=0,"",IF($A1179&lt;=$A$1,+VLOOKUP($A1179,'Rashodi- plan-izvršenje'!$A$8:B$1500,'prenos-P-R-N'!D$1,FALSE),IF($A1179&gt;$A$2,+VLOOKUP($A1179,'Neizmirene obaveze JLS'!$A$11:B$500,'prenos-P-R-N'!D$1,FALSE),"")))</f>
        <v/>
      </c>
      <c r="E1179" s="87" t="str">
        <f>IF($A1179=0,"",IF($A1179&lt;=$A$1,+VLOOKUP($A1179,'Rashodi- plan-izvršenje'!$A$8:C$1500,'prenos-P-R-N'!E$1,FALSE),IF($A1179&gt;$A$2,+VLOOKUP($A1179,'Neizmirene obaveze JLS'!$A$11:C$500,'prenos-P-R-N'!E$1,FALSE),"")))</f>
        <v/>
      </c>
      <c r="F1179" s="87" t="str">
        <f>IF($A1179=0,"",IF($A1179&lt;=$A$1,+VLOOKUP($A1179,'Rashodi- plan-izvršenje'!$A$8:D$1500,'prenos-P-R-N'!F$1,FALSE),IF($A1179&gt;$A$2,+VLOOKUP($A1179,'Neizmirene obaveze JLS'!$A$11:D$500,'prenos-P-R-N'!F$1,FALSE),"")))</f>
        <v/>
      </c>
      <c r="G1179" s="87" t="str">
        <f>IF($A1179=0,"",IF($A1179&lt;=$A$1,+VLOOKUP($A1179,'Rashodi- plan-izvršenje'!$A$8:E$1500,'prenos-P-R-N'!G$1,FALSE),IF($A1179&gt;$A$2,+VLOOKUP($A1179,'Neizmirene obaveze JLS'!$A$11:E$500,'prenos-P-R-N'!G$1,FALSE),"")))</f>
        <v/>
      </c>
      <c r="H1179" s="87" t="str">
        <f>IF($A1179=0,"",IF($A1179&lt;=$A$1,+VLOOKUP($A1179,'Rashodi- plan-izvršenje'!$A$8:F$1500,'prenos-P-R-N'!H$1,FALSE),IF($A1179&gt;$A$2,+VLOOKUP($A1179,'Neizmirene obaveze JLS'!$A$11:F$500,'prenos-P-R-N'!H$1,FALSE),"")))</f>
        <v/>
      </c>
      <c r="I1179" s="87" t="str">
        <f>IF($A1179=0,"",IF($A1179&lt;=$A$1,+VLOOKUP($A1179,'Rashodi- plan-izvršenje'!$A$8:G$1500,'prenos-P-R-N'!I$1,FALSE),IF($A1179&gt;$A$2,+VLOOKUP($A1179,'Neizmirene obaveze JLS'!$A$11:G$500,'prenos-P-R-N'!I$1,FALSE),"")))</f>
        <v/>
      </c>
      <c r="J1179" s="87" t="str">
        <f>IF($A1179=0,"",IF($A1179&lt;=$A$1,+VLOOKUP($A1179,'Rashodi- plan-izvršenje'!$A$8:H$1500,'prenos-P-R-N'!J$1,FALSE),IF($A1179&gt;$A$2,+VLOOKUP($A1179,'Neizmirene obaveze JLS'!$A$11:H$500,'prenos-P-R-N'!J$1,FALSE),"")))</f>
        <v/>
      </c>
      <c r="K1179" s="87" t="str">
        <f>IF($A1179=0,"",IF($A1179&lt;=$A$1,+VLOOKUP($A1179,'Rashodi- plan-izvršenje'!$A$8:I$1500,'prenos-P-R-N'!K$1,FALSE),IF($A1179&gt;$A$2,+VLOOKUP($A1179,'Neizmirene obaveze JLS'!$A$11:I$500,'prenos-P-R-N'!K$1,FALSE),"")))</f>
        <v/>
      </c>
      <c r="L1179" t="str">
        <f>IF(A1179=0,"",IF(A1179&lt;=A$1,+IF(VLOOKUP(A1179,'Rashodi- plan-izvršenje'!A$8:J$1500,M$1,FALSE)&gt;0,"Програмска активност","Пројекат"),IF(A1179&gt;A$2,+IF(VLOOKUP(A1179,'Neizmirene obaveze JLS'!A$8:J$2008,M$1,FALSE)&gt;0,"Програмска активност","Пројекат"),"")))</f>
        <v/>
      </c>
      <c r="M1179" s="87" t="str">
        <f>IF(A1179=0,"",IF($A1179&lt;=$A$1,+IF(VLOOKUP($A1179,'Rashodi- plan-izvršenje'!$A$8:$M$1500,10,FALSE)&gt;0,VLOOKUP($A1179,'Rashodi- plan-izvršenje'!$A$8:$M$1500,10,FALSE),VLOOKUP($A1179,'Rashodi- plan-izvršenje'!$A$8:$M$1500,12,FALSE)),+IF($A1179&gt;$A$2,IF(VLOOKUP($A1179,'Neizmirene obaveze JLS'!$A$8:$M$1500,10,FALSE)&gt;0,VLOOKUP($A1179,'Neizmirene obaveze JLS'!$A$11:$M$1500,10,FALSE),VLOOKUP($A1179,'Neizmirene obaveze JLS'!$A$11:$M$1500,12,FALSE)),0)))</f>
        <v/>
      </c>
      <c r="N1179" s="87" t="str">
        <f>IF(A1179=0,"",IF($A1179&lt;=$A$1,+IF(VLOOKUP(A1179,'Rashodi- plan-izvršenje'!$A$8:$M$1500,10,FALSE)&gt;0,VLOOKUP(A1179,'Rashodi- plan-izvršenje'!$A$8:$M$1500,11,FALSE),VLOOKUP(A1179,'Rashodi- plan-izvršenje'!$A$8:$M$1500,13,FALSE)),+IF($A1179&gt;$A$2,IF(VLOOKUP($A1179,'Neizmirene obaveze JLS'!$A$8:$M$1500,10,FALSE)&gt;0,VLOOKUP($A1179,'Neizmirene obaveze JLS'!$A$11:$M$1500,11,FALSE),VLOOKUP($A1179,'Neizmirene obaveze JLS'!$A$11:$M$1500,13,FALSE)),0)))</f>
        <v/>
      </c>
      <c r="O1179" s="87" t="str">
        <f>IF(A1179=0,"",IF($A1179&lt;=$A$1,VALUE(+VLOOKUP($A1179,'Rashodi- plan-izvršenje'!$A$8:N$1500,'prenos-P-R-N'!O$1,FALSE)),IF($A1179&lt;=A$2,VALUE(VLOOKUP($A1179,'Prihodi- plan-izvršenje'!$A$8:$H$500,6,FALSE)),VALUE(VLOOKUP($A1179,'Neizmirene obaveze JLS'!$A$8:$N$500,O$1,FALSE)))))</f>
        <v/>
      </c>
      <c r="P1179" s="87" t="str">
        <f>IF(A1179=0,"",IF(A1179=0,0,IF(A1179&gt;A$2,'šifarnik K-izvor'!G$3,+IF(Q1179&lt;700,+'šifarnik K-izvor'!G$2,'šifarnik K-izvor'!G$1))))</f>
        <v/>
      </c>
      <c r="Q1179" s="87">
        <f>IF($A1179&lt;=$A$1,VALUE(+VLOOKUP($A1179,'Rashodi- plan-izvršenje'!$A$8:O$1500,'prenos-P-R-N'!Q$1,FALSE)),IF($A1179&lt;=$A$2,VLOOKUP($A1179,'Prihodi- plan-izvršenje'!$A$4:$H$500,4,FALSE),IF($A1179&lt;=$A$3,VLOOKUP(A1179,'Neizmirene obaveze JLS'!$A$11:O$500,Q$1,FALSE),"")))</f>
        <v>0</v>
      </c>
      <c r="R1179" s="88">
        <f>IF($A1179&lt;=$A$1,VALUE(+VLOOKUP($A1179,'Rashodi- plan-izvršenje'!$A$8:P$1500,'prenos-P-R-N'!R$1,FALSE)),IF($A1179&lt;=$A$2,VLOOKUP($A1179,'Prihodi- plan-izvršenje'!$A$4:$H$500,7,FALSE),""))</f>
        <v>0</v>
      </c>
      <c r="S1179" s="88">
        <f>IF(A1179=0,0,IF($A1179&lt;=$A$1,VALUE(+VLOOKUP($A1179,'Rashodi- plan-izvršenje'!$A$8:Q$1500,'prenos-P-R-N'!S$1,FALSE)),IF($A1179&lt;=$A$2,VLOOKUP($A1179,'Prihodi- plan-izvršenje'!$A$4:$H$500,8,FALSE),0)))</f>
        <v>0</v>
      </c>
      <c r="T1179" s="88" t="str">
        <f>IF($A1179&gt;$A$2,VLOOKUP($A1179,'Neizmirene obaveze JLS'!$A$11:R$500,R$1,FALSE),"")</f>
        <v/>
      </c>
      <c r="U1179" s="88">
        <f>IF($A1179&gt;$A$2,VLOOKUP($A1179,'Neizmirene obaveze JLS'!$A$11:S$500,S$1,FALSE),0)</f>
        <v>0</v>
      </c>
      <c r="V1179" s="88">
        <f t="shared" si="104"/>
        <v>0</v>
      </c>
    </row>
    <row r="1180" spans="1:22">
      <c r="A1180" s="89">
        <f>IF(AND(COUNTIF(A$1:A$3,"&gt;0")=1,MAX(A$8:A1179)&lt;A$1),A1179+1,IF(AND(COUNTIF(A$1:A$3,"&gt;0")=2,MAX(A$8:A1179)&lt;A$2),A1179+1,IF(AND(COUNTIF(A$1:A$3,"&gt;0")=3,MAX(A$8:A1179)&lt;A$3),A1179+1,0)))</f>
        <v>0</v>
      </c>
      <c r="B1180" s="89" t="str">
        <f t="shared" ref="B1180:C1180" si="140">+IF($A1180&gt;0,B1179,"")</f>
        <v/>
      </c>
      <c r="C1180" s="89" t="str">
        <f t="shared" si="140"/>
        <v/>
      </c>
      <c r="D1180" s="87" t="str">
        <f>IF($A1180=0,"",IF($A1180&lt;=$A$1,+VLOOKUP($A1180,'Rashodi- plan-izvršenje'!$A$8:B$1500,'prenos-P-R-N'!D$1,FALSE),IF($A1180&gt;$A$2,+VLOOKUP($A1180,'Neizmirene obaveze JLS'!$A$11:B$500,'prenos-P-R-N'!D$1,FALSE),"")))</f>
        <v/>
      </c>
      <c r="E1180" s="87" t="str">
        <f>IF($A1180=0,"",IF($A1180&lt;=$A$1,+VLOOKUP($A1180,'Rashodi- plan-izvršenje'!$A$8:C$1500,'prenos-P-R-N'!E$1,FALSE),IF($A1180&gt;$A$2,+VLOOKUP($A1180,'Neizmirene obaveze JLS'!$A$11:C$500,'prenos-P-R-N'!E$1,FALSE),"")))</f>
        <v/>
      </c>
      <c r="F1180" s="87" t="str">
        <f>IF($A1180=0,"",IF($A1180&lt;=$A$1,+VLOOKUP($A1180,'Rashodi- plan-izvršenje'!$A$8:D$1500,'prenos-P-R-N'!F$1,FALSE),IF($A1180&gt;$A$2,+VLOOKUP($A1180,'Neizmirene obaveze JLS'!$A$11:D$500,'prenos-P-R-N'!F$1,FALSE),"")))</f>
        <v/>
      </c>
      <c r="G1180" s="87" t="str">
        <f>IF($A1180=0,"",IF($A1180&lt;=$A$1,+VLOOKUP($A1180,'Rashodi- plan-izvršenje'!$A$8:E$1500,'prenos-P-R-N'!G$1,FALSE),IF($A1180&gt;$A$2,+VLOOKUP($A1180,'Neizmirene obaveze JLS'!$A$11:E$500,'prenos-P-R-N'!G$1,FALSE),"")))</f>
        <v/>
      </c>
      <c r="H1180" s="87" t="str">
        <f>IF($A1180=0,"",IF($A1180&lt;=$A$1,+VLOOKUP($A1180,'Rashodi- plan-izvršenje'!$A$8:F$1500,'prenos-P-R-N'!H$1,FALSE),IF($A1180&gt;$A$2,+VLOOKUP($A1180,'Neizmirene obaveze JLS'!$A$11:F$500,'prenos-P-R-N'!H$1,FALSE),"")))</f>
        <v/>
      </c>
      <c r="I1180" s="87" t="str">
        <f>IF($A1180=0,"",IF($A1180&lt;=$A$1,+VLOOKUP($A1180,'Rashodi- plan-izvršenje'!$A$8:G$1500,'prenos-P-R-N'!I$1,FALSE),IF($A1180&gt;$A$2,+VLOOKUP($A1180,'Neizmirene obaveze JLS'!$A$11:G$500,'prenos-P-R-N'!I$1,FALSE),"")))</f>
        <v/>
      </c>
      <c r="J1180" s="87" t="str">
        <f>IF($A1180=0,"",IF($A1180&lt;=$A$1,+VLOOKUP($A1180,'Rashodi- plan-izvršenje'!$A$8:H$1500,'prenos-P-R-N'!J$1,FALSE),IF($A1180&gt;$A$2,+VLOOKUP($A1180,'Neizmirene obaveze JLS'!$A$11:H$500,'prenos-P-R-N'!J$1,FALSE),"")))</f>
        <v/>
      </c>
      <c r="K1180" s="87" t="str">
        <f>IF($A1180=0,"",IF($A1180&lt;=$A$1,+VLOOKUP($A1180,'Rashodi- plan-izvršenje'!$A$8:I$1500,'prenos-P-R-N'!K$1,FALSE),IF($A1180&gt;$A$2,+VLOOKUP($A1180,'Neizmirene obaveze JLS'!$A$11:I$500,'prenos-P-R-N'!K$1,FALSE),"")))</f>
        <v/>
      </c>
      <c r="L1180" t="str">
        <f>IF(A1180=0,"",IF(A1180&lt;=A$1,+IF(VLOOKUP(A1180,'Rashodi- plan-izvršenje'!A$8:J$1500,M$1,FALSE)&gt;0,"Програмска активност","Пројекат"),IF(A1180&gt;A$2,+IF(VLOOKUP(A1180,'Neizmirene obaveze JLS'!A$8:J$2008,M$1,FALSE)&gt;0,"Програмска активност","Пројекат"),"")))</f>
        <v/>
      </c>
      <c r="M1180" s="87" t="str">
        <f>IF(A1180=0,"",IF($A1180&lt;=$A$1,+IF(VLOOKUP($A1180,'Rashodi- plan-izvršenje'!$A$8:$M$1500,10,FALSE)&gt;0,VLOOKUP($A1180,'Rashodi- plan-izvršenje'!$A$8:$M$1500,10,FALSE),VLOOKUP($A1180,'Rashodi- plan-izvršenje'!$A$8:$M$1500,12,FALSE)),+IF($A1180&gt;$A$2,IF(VLOOKUP($A1180,'Neizmirene obaveze JLS'!$A$8:$M$1500,10,FALSE)&gt;0,VLOOKUP($A1180,'Neizmirene obaveze JLS'!$A$11:$M$1500,10,FALSE),VLOOKUP($A1180,'Neizmirene obaveze JLS'!$A$11:$M$1500,12,FALSE)),0)))</f>
        <v/>
      </c>
      <c r="N1180" s="87" t="str">
        <f>IF(A1180=0,"",IF($A1180&lt;=$A$1,+IF(VLOOKUP(A1180,'Rashodi- plan-izvršenje'!$A$8:$M$1500,10,FALSE)&gt;0,VLOOKUP(A1180,'Rashodi- plan-izvršenje'!$A$8:$M$1500,11,FALSE),VLOOKUP(A1180,'Rashodi- plan-izvršenje'!$A$8:$M$1500,13,FALSE)),+IF($A1180&gt;$A$2,IF(VLOOKUP($A1180,'Neizmirene obaveze JLS'!$A$8:$M$1500,10,FALSE)&gt;0,VLOOKUP($A1180,'Neizmirene obaveze JLS'!$A$11:$M$1500,11,FALSE),VLOOKUP($A1180,'Neizmirene obaveze JLS'!$A$11:$M$1500,13,FALSE)),0)))</f>
        <v/>
      </c>
      <c r="O1180" s="87" t="str">
        <f>IF(A1180=0,"",IF($A1180&lt;=$A$1,VALUE(+VLOOKUP($A1180,'Rashodi- plan-izvršenje'!$A$8:N$1500,'prenos-P-R-N'!O$1,FALSE)),IF($A1180&lt;=A$2,VALUE(VLOOKUP($A1180,'Prihodi- plan-izvršenje'!$A$8:$H$500,6,FALSE)),VALUE(VLOOKUP($A1180,'Neizmirene obaveze JLS'!$A$8:$N$500,O$1,FALSE)))))</f>
        <v/>
      </c>
      <c r="P1180" s="87" t="str">
        <f>IF(A1180=0,"",IF(A1180=0,0,IF(A1180&gt;A$2,'šifarnik K-izvor'!G$3,+IF(Q1180&lt;700,+'šifarnik K-izvor'!G$2,'šifarnik K-izvor'!G$1))))</f>
        <v/>
      </c>
      <c r="Q1180" s="87">
        <f>IF($A1180&lt;=$A$1,VALUE(+VLOOKUP($A1180,'Rashodi- plan-izvršenje'!$A$8:O$1500,'prenos-P-R-N'!Q$1,FALSE)),IF($A1180&lt;=$A$2,VLOOKUP($A1180,'Prihodi- plan-izvršenje'!$A$4:$H$500,4,FALSE),IF($A1180&lt;=$A$3,VLOOKUP(A1180,'Neizmirene obaveze JLS'!$A$11:O$500,Q$1,FALSE),"")))</f>
        <v>0</v>
      </c>
      <c r="R1180" s="88">
        <f>IF($A1180&lt;=$A$1,VALUE(+VLOOKUP($A1180,'Rashodi- plan-izvršenje'!$A$8:P$1500,'prenos-P-R-N'!R$1,FALSE)),IF($A1180&lt;=$A$2,VLOOKUP($A1180,'Prihodi- plan-izvršenje'!$A$4:$H$500,7,FALSE),""))</f>
        <v>0</v>
      </c>
      <c r="S1180" s="88">
        <f>IF(A1180=0,0,IF($A1180&lt;=$A$1,VALUE(+VLOOKUP($A1180,'Rashodi- plan-izvršenje'!$A$8:Q$1500,'prenos-P-R-N'!S$1,FALSE)),IF($A1180&lt;=$A$2,VLOOKUP($A1180,'Prihodi- plan-izvršenje'!$A$4:$H$500,8,FALSE),0)))</f>
        <v>0</v>
      </c>
      <c r="T1180" s="88" t="str">
        <f>IF($A1180&gt;$A$2,VLOOKUP($A1180,'Neizmirene obaveze JLS'!$A$11:R$500,R$1,FALSE),"")</f>
        <v/>
      </c>
      <c r="U1180" s="88">
        <f>IF($A1180&gt;$A$2,VLOOKUP($A1180,'Neizmirene obaveze JLS'!$A$11:S$500,S$1,FALSE),0)</f>
        <v>0</v>
      </c>
      <c r="V1180" s="88">
        <f t="shared" si="104"/>
        <v>0</v>
      </c>
    </row>
    <row r="1181" spans="1:22">
      <c r="A1181" s="89">
        <f>IF(AND(COUNTIF(A$1:A$3,"&gt;0")=1,MAX(A$8:A1180)&lt;A$1),A1180+1,IF(AND(COUNTIF(A$1:A$3,"&gt;0")=2,MAX(A$8:A1180)&lt;A$2),A1180+1,IF(AND(COUNTIF(A$1:A$3,"&gt;0")=3,MAX(A$8:A1180)&lt;A$3),A1180+1,0)))</f>
        <v>0</v>
      </c>
      <c r="B1181" s="89" t="str">
        <f t="shared" ref="B1181:C1181" si="141">+IF($A1181&gt;0,B1180,"")</f>
        <v/>
      </c>
      <c r="C1181" s="89" t="str">
        <f t="shared" si="141"/>
        <v/>
      </c>
      <c r="D1181" s="87" t="str">
        <f>IF($A1181=0,"",IF($A1181&lt;=$A$1,+VLOOKUP($A1181,'Rashodi- plan-izvršenje'!$A$8:B$1500,'prenos-P-R-N'!D$1,FALSE),IF($A1181&gt;$A$2,+VLOOKUP($A1181,'Neizmirene obaveze JLS'!$A$11:B$500,'prenos-P-R-N'!D$1,FALSE),"")))</f>
        <v/>
      </c>
      <c r="E1181" s="87" t="str">
        <f>IF($A1181=0,"",IF($A1181&lt;=$A$1,+VLOOKUP($A1181,'Rashodi- plan-izvršenje'!$A$8:C$1500,'prenos-P-R-N'!E$1,FALSE),IF($A1181&gt;$A$2,+VLOOKUP($A1181,'Neizmirene obaveze JLS'!$A$11:C$500,'prenos-P-R-N'!E$1,FALSE),"")))</f>
        <v/>
      </c>
      <c r="F1181" s="87" t="str">
        <f>IF($A1181=0,"",IF($A1181&lt;=$A$1,+VLOOKUP($A1181,'Rashodi- plan-izvršenje'!$A$8:D$1500,'prenos-P-R-N'!F$1,FALSE),IF($A1181&gt;$A$2,+VLOOKUP($A1181,'Neizmirene obaveze JLS'!$A$11:D$500,'prenos-P-R-N'!F$1,FALSE),"")))</f>
        <v/>
      </c>
      <c r="G1181" s="87" t="str">
        <f>IF($A1181=0,"",IF($A1181&lt;=$A$1,+VLOOKUP($A1181,'Rashodi- plan-izvršenje'!$A$8:E$1500,'prenos-P-R-N'!G$1,FALSE),IF($A1181&gt;$A$2,+VLOOKUP($A1181,'Neizmirene obaveze JLS'!$A$11:E$500,'prenos-P-R-N'!G$1,FALSE),"")))</f>
        <v/>
      </c>
      <c r="H1181" s="87" t="str">
        <f>IF($A1181=0,"",IF($A1181&lt;=$A$1,+VLOOKUP($A1181,'Rashodi- plan-izvršenje'!$A$8:F$1500,'prenos-P-R-N'!H$1,FALSE),IF($A1181&gt;$A$2,+VLOOKUP($A1181,'Neizmirene obaveze JLS'!$A$11:F$500,'prenos-P-R-N'!H$1,FALSE),"")))</f>
        <v/>
      </c>
      <c r="I1181" s="87" t="str">
        <f>IF($A1181=0,"",IF($A1181&lt;=$A$1,+VLOOKUP($A1181,'Rashodi- plan-izvršenje'!$A$8:G$1500,'prenos-P-R-N'!I$1,FALSE),IF($A1181&gt;$A$2,+VLOOKUP($A1181,'Neizmirene obaveze JLS'!$A$11:G$500,'prenos-P-R-N'!I$1,FALSE),"")))</f>
        <v/>
      </c>
      <c r="J1181" s="87" t="str">
        <f>IF($A1181=0,"",IF($A1181&lt;=$A$1,+VLOOKUP($A1181,'Rashodi- plan-izvršenje'!$A$8:H$1500,'prenos-P-R-N'!J$1,FALSE),IF($A1181&gt;$A$2,+VLOOKUP($A1181,'Neizmirene obaveze JLS'!$A$11:H$500,'prenos-P-R-N'!J$1,FALSE),"")))</f>
        <v/>
      </c>
      <c r="K1181" s="87" t="str">
        <f>IF($A1181=0,"",IF($A1181&lt;=$A$1,+VLOOKUP($A1181,'Rashodi- plan-izvršenje'!$A$8:I$1500,'prenos-P-R-N'!K$1,FALSE),IF($A1181&gt;$A$2,+VLOOKUP($A1181,'Neizmirene obaveze JLS'!$A$11:I$500,'prenos-P-R-N'!K$1,FALSE),"")))</f>
        <v/>
      </c>
      <c r="L1181" t="str">
        <f>IF(A1181=0,"",IF(A1181&lt;=A$1,+IF(VLOOKUP(A1181,'Rashodi- plan-izvršenje'!A$8:J$1500,M$1,FALSE)&gt;0,"Програмска активност","Пројекат"),IF(A1181&gt;A$2,+IF(VLOOKUP(A1181,'Neizmirene obaveze JLS'!A$8:J$2008,M$1,FALSE)&gt;0,"Програмска активност","Пројекат"),"")))</f>
        <v/>
      </c>
      <c r="M1181" s="87" t="str">
        <f>IF(A1181=0,"",IF($A1181&lt;=$A$1,+IF(VLOOKUP($A1181,'Rashodi- plan-izvršenje'!$A$8:$M$1500,10,FALSE)&gt;0,VLOOKUP($A1181,'Rashodi- plan-izvršenje'!$A$8:$M$1500,10,FALSE),VLOOKUP($A1181,'Rashodi- plan-izvršenje'!$A$8:$M$1500,12,FALSE)),+IF($A1181&gt;$A$2,IF(VLOOKUP($A1181,'Neizmirene obaveze JLS'!$A$8:$M$1500,10,FALSE)&gt;0,VLOOKUP($A1181,'Neizmirene obaveze JLS'!$A$11:$M$1500,10,FALSE),VLOOKUP($A1181,'Neizmirene obaveze JLS'!$A$11:$M$1500,12,FALSE)),0)))</f>
        <v/>
      </c>
      <c r="N1181" s="87" t="str">
        <f>IF(A1181=0,"",IF($A1181&lt;=$A$1,+IF(VLOOKUP(A1181,'Rashodi- plan-izvršenje'!$A$8:$M$1500,10,FALSE)&gt;0,VLOOKUP(A1181,'Rashodi- plan-izvršenje'!$A$8:$M$1500,11,FALSE),VLOOKUP(A1181,'Rashodi- plan-izvršenje'!$A$8:$M$1500,13,FALSE)),+IF($A1181&gt;$A$2,IF(VLOOKUP($A1181,'Neizmirene obaveze JLS'!$A$8:$M$1500,10,FALSE)&gt;0,VLOOKUP($A1181,'Neizmirene obaveze JLS'!$A$11:$M$1500,11,FALSE),VLOOKUP($A1181,'Neizmirene obaveze JLS'!$A$11:$M$1500,13,FALSE)),0)))</f>
        <v/>
      </c>
      <c r="O1181" s="87" t="str">
        <f>IF(A1181=0,"",IF($A1181&lt;=$A$1,VALUE(+VLOOKUP($A1181,'Rashodi- plan-izvršenje'!$A$8:N$1500,'prenos-P-R-N'!O$1,FALSE)),IF($A1181&lt;=A$2,VALUE(VLOOKUP($A1181,'Prihodi- plan-izvršenje'!$A$8:$H$500,6,FALSE)),VALUE(VLOOKUP($A1181,'Neizmirene obaveze JLS'!$A$8:$N$500,O$1,FALSE)))))</f>
        <v/>
      </c>
      <c r="P1181" s="87" t="str">
        <f>IF(A1181=0,"",IF(A1181=0,0,IF(A1181&gt;A$2,'šifarnik K-izvor'!G$3,+IF(Q1181&lt;700,+'šifarnik K-izvor'!G$2,'šifarnik K-izvor'!G$1))))</f>
        <v/>
      </c>
      <c r="Q1181" s="87">
        <f>IF($A1181&lt;=$A$1,VALUE(+VLOOKUP($A1181,'Rashodi- plan-izvršenje'!$A$8:O$1500,'prenos-P-R-N'!Q$1,FALSE)),IF($A1181&lt;=$A$2,VLOOKUP($A1181,'Prihodi- plan-izvršenje'!$A$4:$H$500,4,FALSE),IF($A1181&lt;=$A$3,VLOOKUP(A1181,'Neizmirene obaveze JLS'!$A$11:O$500,Q$1,FALSE),"")))</f>
        <v>0</v>
      </c>
      <c r="R1181" s="88">
        <f>IF($A1181&lt;=$A$1,VALUE(+VLOOKUP($A1181,'Rashodi- plan-izvršenje'!$A$8:P$1500,'prenos-P-R-N'!R$1,FALSE)),IF($A1181&lt;=$A$2,VLOOKUP($A1181,'Prihodi- plan-izvršenje'!$A$4:$H$500,7,FALSE),""))</f>
        <v>0</v>
      </c>
      <c r="S1181" s="88">
        <f>IF(A1181=0,0,IF($A1181&lt;=$A$1,VALUE(+VLOOKUP($A1181,'Rashodi- plan-izvršenje'!$A$8:Q$1500,'prenos-P-R-N'!S$1,FALSE)),IF($A1181&lt;=$A$2,VLOOKUP($A1181,'Prihodi- plan-izvršenje'!$A$4:$H$500,8,FALSE),0)))</f>
        <v>0</v>
      </c>
      <c r="T1181" s="88" t="str">
        <f>IF($A1181&gt;$A$2,VLOOKUP($A1181,'Neizmirene obaveze JLS'!$A$11:R$500,R$1,FALSE),"")</f>
        <v/>
      </c>
      <c r="U1181" s="88">
        <f>IF($A1181&gt;$A$2,VLOOKUP($A1181,'Neizmirene obaveze JLS'!$A$11:S$500,S$1,FALSE),0)</f>
        <v>0</v>
      </c>
      <c r="V1181" s="88">
        <f t="shared" si="104"/>
        <v>0</v>
      </c>
    </row>
    <row r="1182" spans="1:22">
      <c r="A1182" s="89">
        <f>IF(AND(COUNTIF(A$1:A$3,"&gt;0")=1,MAX(A$8:A1181)&lt;A$1),A1181+1,IF(AND(COUNTIF(A$1:A$3,"&gt;0")=2,MAX(A$8:A1181)&lt;A$2),A1181+1,IF(AND(COUNTIF(A$1:A$3,"&gt;0")=3,MAX(A$8:A1181)&lt;A$3),A1181+1,0)))</f>
        <v>0</v>
      </c>
      <c r="B1182" s="89" t="str">
        <f t="shared" ref="B1182:C1182" si="142">+IF($A1182&gt;0,B1181,"")</f>
        <v/>
      </c>
      <c r="C1182" s="89" t="str">
        <f t="shared" si="142"/>
        <v/>
      </c>
      <c r="D1182" s="87" t="str">
        <f>IF($A1182=0,"",IF($A1182&lt;=$A$1,+VLOOKUP($A1182,'Rashodi- plan-izvršenje'!$A$8:B$1500,'prenos-P-R-N'!D$1,FALSE),IF($A1182&gt;$A$2,+VLOOKUP($A1182,'Neizmirene obaveze JLS'!$A$11:B$500,'prenos-P-R-N'!D$1,FALSE),"")))</f>
        <v/>
      </c>
      <c r="E1182" s="87" t="str">
        <f>IF($A1182=0,"",IF($A1182&lt;=$A$1,+VLOOKUP($A1182,'Rashodi- plan-izvršenje'!$A$8:C$1500,'prenos-P-R-N'!E$1,FALSE),IF($A1182&gt;$A$2,+VLOOKUP($A1182,'Neizmirene obaveze JLS'!$A$11:C$500,'prenos-P-R-N'!E$1,FALSE),"")))</f>
        <v/>
      </c>
      <c r="F1182" s="87" t="str">
        <f>IF($A1182=0,"",IF($A1182&lt;=$A$1,+VLOOKUP($A1182,'Rashodi- plan-izvršenje'!$A$8:D$1500,'prenos-P-R-N'!F$1,FALSE),IF($A1182&gt;$A$2,+VLOOKUP($A1182,'Neizmirene obaveze JLS'!$A$11:D$500,'prenos-P-R-N'!F$1,FALSE),"")))</f>
        <v/>
      </c>
      <c r="G1182" s="87" t="str">
        <f>IF($A1182=0,"",IF($A1182&lt;=$A$1,+VLOOKUP($A1182,'Rashodi- plan-izvršenje'!$A$8:E$1500,'prenos-P-R-N'!G$1,FALSE),IF($A1182&gt;$A$2,+VLOOKUP($A1182,'Neizmirene obaveze JLS'!$A$11:E$500,'prenos-P-R-N'!G$1,FALSE),"")))</f>
        <v/>
      </c>
      <c r="H1182" s="87" t="str">
        <f>IF($A1182=0,"",IF($A1182&lt;=$A$1,+VLOOKUP($A1182,'Rashodi- plan-izvršenje'!$A$8:F$1500,'prenos-P-R-N'!H$1,FALSE),IF($A1182&gt;$A$2,+VLOOKUP($A1182,'Neizmirene obaveze JLS'!$A$11:F$500,'prenos-P-R-N'!H$1,FALSE),"")))</f>
        <v/>
      </c>
      <c r="I1182" s="87" t="str">
        <f>IF($A1182=0,"",IF($A1182&lt;=$A$1,+VLOOKUP($A1182,'Rashodi- plan-izvršenje'!$A$8:G$1500,'prenos-P-R-N'!I$1,FALSE),IF($A1182&gt;$A$2,+VLOOKUP($A1182,'Neizmirene obaveze JLS'!$A$11:G$500,'prenos-P-R-N'!I$1,FALSE),"")))</f>
        <v/>
      </c>
      <c r="J1182" s="87" t="str">
        <f>IF($A1182=0,"",IF($A1182&lt;=$A$1,+VLOOKUP($A1182,'Rashodi- plan-izvršenje'!$A$8:H$1500,'prenos-P-R-N'!J$1,FALSE),IF($A1182&gt;$A$2,+VLOOKUP($A1182,'Neizmirene obaveze JLS'!$A$11:H$500,'prenos-P-R-N'!J$1,FALSE),"")))</f>
        <v/>
      </c>
      <c r="K1182" s="87" t="str">
        <f>IF($A1182=0,"",IF($A1182&lt;=$A$1,+VLOOKUP($A1182,'Rashodi- plan-izvršenje'!$A$8:I$1500,'prenos-P-R-N'!K$1,FALSE),IF($A1182&gt;$A$2,+VLOOKUP($A1182,'Neizmirene obaveze JLS'!$A$11:I$500,'prenos-P-R-N'!K$1,FALSE),"")))</f>
        <v/>
      </c>
      <c r="L1182" t="str">
        <f>IF(A1182=0,"",IF(A1182&lt;=A$1,+IF(VLOOKUP(A1182,'Rashodi- plan-izvršenje'!A$8:J$1500,M$1,FALSE)&gt;0,"Програмска активност","Пројекат"),IF(A1182&gt;A$2,+IF(VLOOKUP(A1182,'Neizmirene obaveze JLS'!A$8:J$2008,M$1,FALSE)&gt;0,"Програмска активност","Пројекат"),"")))</f>
        <v/>
      </c>
      <c r="M1182" s="87" t="str">
        <f>IF(A1182=0,"",IF($A1182&lt;=$A$1,+IF(VLOOKUP($A1182,'Rashodi- plan-izvršenje'!$A$8:$M$1500,10,FALSE)&gt;0,VLOOKUP($A1182,'Rashodi- plan-izvršenje'!$A$8:$M$1500,10,FALSE),VLOOKUP($A1182,'Rashodi- plan-izvršenje'!$A$8:$M$1500,12,FALSE)),+IF($A1182&gt;$A$2,IF(VLOOKUP($A1182,'Neizmirene obaveze JLS'!$A$8:$M$1500,10,FALSE)&gt;0,VLOOKUP($A1182,'Neizmirene obaveze JLS'!$A$11:$M$1500,10,FALSE),VLOOKUP($A1182,'Neizmirene obaveze JLS'!$A$11:$M$1500,12,FALSE)),0)))</f>
        <v/>
      </c>
      <c r="N1182" s="87" t="str">
        <f>IF(A1182=0,"",IF($A1182&lt;=$A$1,+IF(VLOOKUP(A1182,'Rashodi- plan-izvršenje'!$A$8:$M$1500,10,FALSE)&gt;0,VLOOKUP(A1182,'Rashodi- plan-izvršenje'!$A$8:$M$1500,11,FALSE),VLOOKUP(A1182,'Rashodi- plan-izvršenje'!$A$8:$M$1500,13,FALSE)),+IF($A1182&gt;$A$2,IF(VLOOKUP($A1182,'Neizmirene obaveze JLS'!$A$8:$M$1500,10,FALSE)&gt;0,VLOOKUP($A1182,'Neizmirene obaveze JLS'!$A$11:$M$1500,11,FALSE),VLOOKUP($A1182,'Neizmirene obaveze JLS'!$A$11:$M$1500,13,FALSE)),0)))</f>
        <v/>
      </c>
      <c r="O1182" s="87" t="str">
        <f>IF(A1182=0,"",IF($A1182&lt;=$A$1,VALUE(+VLOOKUP($A1182,'Rashodi- plan-izvršenje'!$A$8:N$1500,'prenos-P-R-N'!O$1,FALSE)),IF($A1182&lt;=A$2,VALUE(VLOOKUP($A1182,'Prihodi- plan-izvršenje'!$A$8:$H$500,6,FALSE)),VALUE(VLOOKUP($A1182,'Neizmirene obaveze JLS'!$A$8:$N$500,O$1,FALSE)))))</f>
        <v/>
      </c>
      <c r="P1182" s="87" t="str">
        <f>IF(A1182=0,"",IF(A1182=0,0,IF(A1182&gt;A$2,'šifarnik K-izvor'!G$3,+IF(Q1182&lt;700,+'šifarnik K-izvor'!G$2,'šifarnik K-izvor'!G$1))))</f>
        <v/>
      </c>
      <c r="Q1182" s="87">
        <f>IF($A1182&lt;=$A$1,VALUE(+VLOOKUP($A1182,'Rashodi- plan-izvršenje'!$A$8:O$1500,'prenos-P-R-N'!Q$1,FALSE)),IF($A1182&lt;=$A$2,VLOOKUP($A1182,'Prihodi- plan-izvršenje'!$A$4:$H$500,4,FALSE),IF($A1182&lt;=$A$3,VLOOKUP(A1182,'Neizmirene obaveze JLS'!$A$11:O$500,Q$1,FALSE),"")))</f>
        <v>0</v>
      </c>
      <c r="R1182" s="88">
        <f>IF($A1182&lt;=$A$1,VALUE(+VLOOKUP($A1182,'Rashodi- plan-izvršenje'!$A$8:P$1500,'prenos-P-R-N'!R$1,FALSE)),IF($A1182&lt;=$A$2,VLOOKUP($A1182,'Prihodi- plan-izvršenje'!$A$4:$H$500,7,FALSE),""))</f>
        <v>0</v>
      </c>
      <c r="S1182" s="88">
        <f>IF(A1182=0,0,IF($A1182&lt;=$A$1,VALUE(+VLOOKUP($A1182,'Rashodi- plan-izvršenje'!$A$8:Q$1500,'prenos-P-R-N'!S$1,FALSE)),IF($A1182&lt;=$A$2,VLOOKUP($A1182,'Prihodi- plan-izvršenje'!$A$4:$H$500,8,FALSE),0)))</f>
        <v>0</v>
      </c>
      <c r="T1182" s="88" t="str">
        <f>IF($A1182&gt;$A$2,VLOOKUP($A1182,'Neizmirene obaveze JLS'!$A$11:R$500,R$1,FALSE),"")</f>
        <v/>
      </c>
      <c r="U1182" s="88">
        <f>IF($A1182&gt;$A$2,VLOOKUP($A1182,'Neizmirene obaveze JLS'!$A$11:S$500,S$1,FALSE),0)</f>
        <v>0</v>
      </c>
      <c r="V1182" s="88">
        <f t="shared" si="104"/>
        <v>0</v>
      </c>
    </row>
    <row r="1183" spans="1:22">
      <c r="A1183" s="89">
        <f>IF(AND(COUNTIF(A$1:A$3,"&gt;0")=1,MAX(A$8:A1182)&lt;A$1),A1182+1,IF(AND(COUNTIF(A$1:A$3,"&gt;0")=2,MAX(A$8:A1182)&lt;A$2),A1182+1,IF(AND(COUNTIF(A$1:A$3,"&gt;0")=3,MAX(A$8:A1182)&lt;A$3),A1182+1,0)))</f>
        <v>0</v>
      </c>
      <c r="B1183" s="89" t="str">
        <f t="shared" ref="B1183:C1183" si="143">+IF($A1183&gt;0,B1182,"")</f>
        <v/>
      </c>
      <c r="C1183" s="89" t="str">
        <f t="shared" si="143"/>
        <v/>
      </c>
      <c r="D1183" s="87" t="str">
        <f>IF($A1183=0,"",IF($A1183&lt;=$A$1,+VLOOKUP($A1183,'Rashodi- plan-izvršenje'!$A$8:B$1500,'prenos-P-R-N'!D$1,FALSE),IF($A1183&gt;$A$2,+VLOOKUP($A1183,'Neizmirene obaveze JLS'!$A$11:B$500,'prenos-P-R-N'!D$1,FALSE),"")))</f>
        <v/>
      </c>
      <c r="E1183" s="87" t="str">
        <f>IF($A1183=0,"",IF($A1183&lt;=$A$1,+VLOOKUP($A1183,'Rashodi- plan-izvršenje'!$A$8:C$1500,'prenos-P-R-N'!E$1,FALSE),IF($A1183&gt;$A$2,+VLOOKUP($A1183,'Neizmirene obaveze JLS'!$A$11:C$500,'prenos-P-R-N'!E$1,FALSE),"")))</f>
        <v/>
      </c>
      <c r="F1183" s="87" t="str">
        <f>IF($A1183=0,"",IF($A1183&lt;=$A$1,+VLOOKUP($A1183,'Rashodi- plan-izvršenje'!$A$8:D$1500,'prenos-P-R-N'!F$1,FALSE),IF($A1183&gt;$A$2,+VLOOKUP($A1183,'Neizmirene obaveze JLS'!$A$11:D$500,'prenos-P-R-N'!F$1,FALSE),"")))</f>
        <v/>
      </c>
      <c r="G1183" s="87" t="str">
        <f>IF($A1183=0,"",IF($A1183&lt;=$A$1,+VLOOKUP($A1183,'Rashodi- plan-izvršenje'!$A$8:E$1500,'prenos-P-R-N'!G$1,FALSE),IF($A1183&gt;$A$2,+VLOOKUP($A1183,'Neizmirene obaveze JLS'!$A$11:E$500,'prenos-P-R-N'!G$1,FALSE),"")))</f>
        <v/>
      </c>
      <c r="H1183" s="87" t="str">
        <f>IF($A1183=0,"",IF($A1183&lt;=$A$1,+VLOOKUP($A1183,'Rashodi- plan-izvršenje'!$A$8:F$1500,'prenos-P-R-N'!H$1,FALSE),IF($A1183&gt;$A$2,+VLOOKUP($A1183,'Neizmirene obaveze JLS'!$A$11:F$500,'prenos-P-R-N'!H$1,FALSE),"")))</f>
        <v/>
      </c>
      <c r="I1183" s="87" t="str">
        <f>IF($A1183=0,"",IF($A1183&lt;=$A$1,+VLOOKUP($A1183,'Rashodi- plan-izvršenje'!$A$8:G$1500,'prenos-P-R-N'!I$1,FALSE),IF($A1183&gt;$A$2,+VLOOKUP($A1183,'Neizmirene obaveze JLS'!$A$11:G$500,'prenos-P-R-N'!I$1,FALSE),"")))</f>
        <v/>
      </c>
      <c r="J1183" s="87" t="str">
        <f>IF($A1183=0,"",IF($A1183&lt;=$A$1,+VLOOKUP($A1183,'Rashodi- plan-izvršenje'!$A$8:H$1500,'prenos-P-R-N'!J$1,FALSE),IF($A1183&gt;$A$2,+VLOOKUP($A1183,'Neizmirene obaveze JLS'!$A$11:H$500,'prenos-P-R-N'!J$1,FALSE),"")))</f>
        <v/>
      </c>
      <c r="K1183" s="87" t="str">
        <f>IF($A1183=0,"",IF($A1183&lt;=$A$1,+VLOOKUP($A1183,'Rashodi- plan-izvršenje'!$A$8:I$1500,'prenos-P-R-N'!K$1,FALSE),IF($A1183&gt;$A$2,+VLOOKUP($A1183,'Neizmirene obaveze JLS'!$A$11:I$500,'prenos-P-R-N'!K$1,FALSE),"")))</f>
        <v/>
      </c>
      <c r="L1183" t="str">
        <f>IF(A1183=0,"",IF(A1183&lt;=A$1,+IF(VLOOKUP(A1183,'Rashodi- plan-izvršenje'!A$8:J$1500,M$1,FALSE)&gt;0,"Програмска активност","Пројекат"),IF(A1183&gt;A$2,+IF(VLOOKUP(A1183,'Neizmirene obaveze JLS'!A$8:J$2008,M$1,FALSE)&gt;0,"Програмска активност","Пројекат"),"")))</f>
        <v/>
      </c>
      <c r="M1183" s="87" t="str">
        <f>IF(A1183=0,"",IF($A1183&lt;=$A$1,+IF(VLOOKUP($A1183,'Rashodi- plan-izvršenje'!$A$8:$M$1500,10,FALSE)&gt;0,VLOOKUP($A1183,'Rashodi- plan-izvršenje'!$A$8:$M$1500,10,FALSE),VLOOKUP($A1183,'Rashodi- plan-izvršenje'!$A$8:$M$1500,12,FALSE)),+IF($A1183&gt;$A$2,IF(VLOOKUP($A1183,'Neizmirene obaveze JLS'!$A$8:$M$1500,10,FALSE)&gt;0,VLOOKUP($A1183,'Neizmirene obaveze JLS'!$A$11:$M$1500,10,FALSE),VLOOKUP($A1183,'Neizmirene obaveze JLS'!$A$11:$M$1500,12,FALSE)),0)))</f>
        <v/>
      </c>
      <c r="N1183" s="87" t="str">
        <f>IF(A1183=0,"",IF($A1183&lt;=$A$1,+IF(VLOOKUP(A1183,'Rashodi- plan-izvršenje'!$A$8:$M$1500,10,FALSE)&gt;0,VLOOKUP(A1183,'Rashodi- plan-izvršenje'!$A$8:$M$1500,11,FALSE),VLOOKUP(A1183,'Rashodi- plan-izvršenje'!$A$8:$M$1500,13,FALSE)),+IF($A1183&gt;$A$2,IF(VLOOKUP($A1183,'Neizmirene obaveze JLS'!$A$8:$M$1500,10,FALSE)&gt;0,VLOOKUP($A1183,'Neizmirene obaveze JLS'!$A$11:$M$1500,11,FALSE),VLOOKUP($A1183,'Neizmirene obaveze JLS'!$A$11:$M$1500,13,FALSE)),0)))</f>
        <v/>
      </c>
      <c r="O1183" s="87" t="str">
        <f>IF(A1183=0,"",IF($A1183&lt;=$A$1,VALUE(+VLOOKUP($A1183,'Rashodi- plan-izvršenje'!$A$8:N$1500,'prenos-P-R-N'!O$1,FALSE)),IF($A1183&lt;=A$2,VALUE(VLOOKUP($A1183,'Prihodi- plan-izvršenje'!$A$8:$H$500,6,FALSE)),VALUE(VLOOKUP($A1183,'Neizmirene obaveze JLS'!$A$8:$N$500,O$1,FALSE)))))</f>
        <v/>
      </c>
      <c r="P1183" s="87" t="str">
        <f>IF(A1183=0,"",IF(A1183=0,0,IF(A1183&gt;A$2,'šifarnik K-izvor'!G$3,+IF(Q1183&lt;700,+'šifarnik K-izvor'!G$2,'šifarnik K-izvor'!G$1))))</f>
        <v/>
      </c>
      <c r="Q1183" s="87">
        <f>IF($A1183&lt;=$A$1,VALUE(+VLOOKUP($A1183,'Rashodi- plan-izvršenje'!$A$8:O$1500,'prenos-P-R-N'!Q$1,FALSE)),IF($A1183&lt;=$A$2,VLOOKUP($A1183,'Prihodi- plan-izvršenje'!$A$4:$H$500,4,FALSE),IF($A1183&lt;=$A$3,VLOOKUP(A1183,'Neizmirene obaveze JLS'!$A$11:O$500,Q$1,FALSE),"")))</f>
        <v>0</v>
      </c>
      <c r="R1183" s="88">
        <f>IF($A1183&lt;=$A$1,VALUE(+VLOOKUP($A1183,'Rashodi- plan-izvršenje'!$A$8:P$1500,'prenos-P-R-N'!R$1,FALSE)),IF($A1183&lt;=$A$2,VLOOKUP($A1183,'Prihodi- plan-izvršenje'!$A$4:$H$500,7,FALSE),""))</f>
        <v>0</v>
      </c>
      <c r="S1183" s="88">
        <f>IF(A1183=0,0,IF($A1183&lt;=$A$1,VALUE(+VLOOKUP($A1183,'Rashodi- plan-izvršenje'!$A$8:Q$1500,'prenos-P-R-N'!S$1,FALSE)),IF($A1183&lt;=$A$2,VLOOKUP($A1183,'Prihodi- plan-izvršenje'!$A$4:$H$500,8,FALSE),0)))</f>
        <v>0</v>
      </c>
      <c r="T1183" s="88" t="str">
        <f>IF($A1183&gt;$A$2,VLOOKUP($A1183,'Neizmirene obaveze JLS'!$A$11:R$500,R$1,FALSE),"")</f>
        <v/>
      </c>
      <c r="U1183" s="88">
        <f>IF($A1183&gt;$A$2,VLOOKUP($A1183,'Neizmirene obaveze JLS'!$A$11:S$500,S$1,FALSE),0)</f>
        <v>0</v>
      </c>
      <c r="V1183" s="88">
        <f t="shared" si="104"/>
        <v>0</v>
      </c>
    </row>
    <row r="1184" spans="1:22">
      <c r="A1184" s="89">
        <f>IF(AND(COUNTIF(A$1:A$3,"&gt;0")=1,MAX(A$8:A1183)&lt;A$1),A1183+1,IF(AND(COUNTIF(A$1:A$3,"&gt;0")=2,MAX(A$8:A1183)&lt;A$2),A1183+1,IF(AND(COUNTIF(A$1:A$3,"&gt;0")=3,MAX(A$8:A1183)&lt;A$3),A1183+1,0)))</f>
        <v>0</v>
      </c>
      <c r="B1184" s="89" t="str">
        <f t="shared" ref="B1184:C1184" si="144">+IF($A1184&gt;0,B1183,"")</f>
        <v/>
      </c>
      <c r="C1184" s="89" t="str">
        <f t="shared" si="144"/>
        <v/>
      </c>
      <c r="D1184" s="87" t="str">
        <f>IF($A1184=0,"",IF($A1184&lt;=$A$1,+VLOOKUP($A1184,'Rashodi- plan-izvršenje'!$A$8:B$1500,'prenos-P-R-N'!D$1,FALSE),IF($A1184&gt;$A$2,+VLOOKUP($A1184,'Neizmirene obaveze JLS'!$A$11:B$500,'prenos-P-R-N'!D$1,FALSE),"")))</f>
        <v/>
      </c>
      <c r="E1184" s="87" t="str">
        <f>IF($A1184=0,"",IF($A1184&lt;=$A$1,+VLOOKUP($A1184,'Rashodi- plan-izvršenje'!$A$8:C$1500,'prenos-P-R-N'!E$1,FALSE),IF($A1184&gt;$A$2,+VLOOKUP($A1184,'Neizmirene obaveze JLS'!$A$11:C$500,'prenos-P-R-N'!E$1,FALSE),"")))</f>
        <v/>
      </c>
      <c r="F1184" s="87" t="str">
        <f>IF($A1184=0,"",IF($A1184&lt;=$A$1,+VLOOKUP($A1184,'Rashodi- plan-izvršenje'!$A$8:D$1500,'prenos-P-R-N'!F$1,FALSE),IF($A1184&gt;$A$2,+VLOOKUP($A1184,'Neizmirene obaveze JLS'!$A$11:D$500,'prenos-P-R-N'!F$1,FALSE),"")))</f>
        <v/>
      </c>
      <c r="G1184" s="87" t="str">
        <f>IF($A1184=0,"",IF($A1184&lt;=$A$1,+VLOOKUP($A1184,'Rashodi- plan-izvršenje'!$A$8:E$1500,'prenos-P-R-N'!G$1,FALSE),IF($A1184&gt;$A$2,+VLOOKUP($A1184,'Neizmirene obaveze JLS'!$A$11:E$500,'prenos-P-R-N'!G$1,FALSE),"")))</f>
        <v/>
      </c>
      <c r="H1184" s="87" t="str">
        <f>IF($A1184=0,"",IF($A1184&lt;=$A$1,+VLOOKUP($A1184,'Rashodi- plan-izvršenje'!$A$8:F$1500,'prenos-P-R-N'!H$1,FALSE),IF($A1184&gt;$A$2,+VLOOKUP($A1184,'Neizmirene obaveze JLS'!$A$11:F$500,'prenos-P-R-N'!H$1,FALSE),"")))</f>
        <v/>
      </c>
      <c r="I1184" s="87" t="str">
        <f>IF($A1184=0,"",IF($A1184&lt;=$A$1,+VLOOKUP($A1184,'Rashodi- plan-izvršenje'!$A$8:G$1500,'prenos-P-R-N'!I$1,FALSE),IF($A1184&gt;$A$2,+VLOOKUP($A1184,'Neizmirene obaveze JLS'!$A$11:G$500,'prenos-P-R-N'!I$1,FALSE),"")))</f>
        <v/>
      </c>
      <c r="J1184" s="87" t="str">
        <f>IF($A1184=0,"",IF($A1184&lt;=$A$1,+VLOOKUP($A1184,'Rashodi- plan-izvršenje'!$A$8:H$1500,'prenos-P-R-N'!J$1,FALSE),IF($A1184&gt;$A$2,+VLOOKUP($A1184,'Neizmirene obaveze JLS'!$A$11:H$500,'prenos-P-R-N'!J$1,FALSE),"")))</f>
        <v/>
      </c>
      <c r="K1184" s="87" t="str">
        <f>IF($A1184=0,"",IF($A1184&lt;=$A$1,+VLOOKUP($A1184,'Rashodi- plan-izvršenje'!$A$8:I$1500,'prenos-P-R-N'!K$1,FALSE),IF($A1184&gt;$A$2,+VLOOKUP($A1184,'Neizmirene obaveze JLS'!$A$11:I$500,'prenos-P-R-N'!K$1,FALSE),"")))</f>
        <v/>
      </c>
      <c r="L1184" t="str">
        <f>IF(A1184=0,"",IF(A1184&lt;=A$1,+IF(VLOOKUP(A1184,'Rashodi- plan-izvršenje'!A$8:J$1500,M$1,FALSE)&gt;0,"Програмска активност","Пројекат"),IF(A1184&gt;A$2,+IF(VLOOKUP(A1184,'Neizmirene obaveze JLS'!A$8:J$2008,M$1,FALSE)&gt;0,"Програмска активност","Пројекат"),"")))</f>
        <v/>
      </c>
      <c r="M1184" s="87" t="str">
        <f>IF(A1184=0,"",IF($A1184&lt;=$A$1,+IF(VLOOKUP($A1184,'Rashodi- plan-izvršenje'!$A$8:$M$1500,10,FALSE)&gt;0,VLOOKUP($A1184,'Rashodi- plan-izvršenje'!$A$8:$M$1500,10,FALSE),VLOOKUP($A1184,'Rashodi- plan-izvršenje'!$A$8:$M$1500,12,FALSE)),+IF($A1184&gt;$A$2,IF(VLOOKUP($A1184,'Neizmirene obaveze JLS'!$A$8:$M$1500,10,FALSE)&gt;0,VLOOKUP($A1184,'Neizmirene obaveze JLS'!$A$11:$M$1500,10,FALSE),VLOOKUP($A1184,'Neizmirene obaveze JLS'!$A$11:$M$1500,12,FALSE)),0)))</f>
        <v/>
      </c>
      <c r="N1184" s="87" t="str">
        <f>IF(A1184=0,"",IF($A1184&lt;=$A$1,+IF(VLOOKUP(A1184,'Rashodi- plan-izvršenje'!$A$8:$M$1500,10,FALSE)&gt;0,VLOOKUP(A1184,'Rashodi- plan-izvršenje'!$A$8:$M$1500,11,FALSE),VLOOKUP(A1184,'Rashodi- plan-izvršenje'!$A$8:$M$1500,13,FALSE)),+IF($A1184&gt;$A$2,IF(VLOOKUP($A1184,'Neizmirene obaveze JLS'!$A$8:$M$1500,10,FALSE)&gt;0,VLOOKUP($A1184,'Neizmirene obaveze JLS'!$A$11:$M$1500,11,FALSE),VLOOKUP($A1184,'Neizmirene obaveze JLS'!$A$11:$M$1500,13,FALSE)),0)))</f>
        <v/>
      </c>
      <c r="O1184" s="87" t="str">
        <f>IF(A1184=0,"",IF($A1184&lt;=$A$1,VALUE(+VLOOKUP($A1184,'Rashodi- plan-izvršenje'!$A$8:N$1500,'prenos-P-R-N'!O$1,FALSE)),IF($A1184&lt;=A$2,VALUE(VLOOKUP($A1184,'Prihodi- plan-izvršenje'!$A$8:$H$500,6,FALSE)),VALUE(VLOOKUP($A1184,'Neizmirene obaveze JLS'!$A$8:$N$500,O$1,FALSE)))))</f>
        <v/>
      </c>
      <c r="P1184" s="87" t="str">
        <f>IF(A1184=0,"",IF(A1184=0,0,IF(A1184&gt;A$2,'šifarnik K-izvor'!G$3,+IF(Q1184&lt;700,+'šifarnik K-izvor'!G$2,'šifarnik K-izvor'!G$1))))</f>
        <v/>
      </c>
      <c r="Q1184" s="87">
        <f>IF($A1184&lt;=$A$1,VALUE(+VLOOKUP($A1184,'Rashodi- plan-izvršenje'!$A$8:O$1500,'prenos-P-R-N'!Q$1,FALSE)),IF($A1184&lt;=$A$2,VLOOKUP($A1184,'Prihodi- plan-izvršenje'!$A$4:$H$500,4,FALSE),IF($A1184&lt;=$A$3,VLOOKUP(A1184,'Neizmirene obaveze JLS'!$A$11:O$500,Q$1,FALSE),"")))</f>
        <v>0</v>
      </c>
      <c r="R1184" s="88">
        <f>IF($A1184&lt;=$A$1,VALUE(+VLOOKUP($A1184,'Rashodi- plan-izvršenje'!$A$8:P$1500,'prenos-P-R-N'!R$1,FALSE)),IF($A1184&lt;=$A$2,VLOOKUP($A1184,'Prihodi- plan-izvršenje'!$A$4:$H$500,7,FALSE),""))</f>
        <v>0</v>
      </c>
      <c r="S1184" s="88">
        <f>IF(A1184=0,0,IF($A1184&lt;=$A$1,VALUE(+VLOOKUP($A1184,'Rashodi- plan-izvršenje'!$A$8:Q$1500,'prenos-P-R-N'!S$1,FALSE)),IF($A1184&lt;=$A$2,VLOOKUP($A1184,'Prihodi- plan-izvršenje'!$A$4:$H$500,8,FALSE),0)))</f>
        <v>0</v>
      </c>
      <c r="T1184" s="88" t="str">
        <f>IF($A1184&gt;$A$2,VLOOKUP($A1184,'Neizmirene obaveze JLS'!$A$11:R$500,R$1,FALSE),"")</f>
        <v/>
      </c>
      <c r="U1184" s="88">
        <f>IF($A1184&gt;$A$2,VLOOKUP($A1184,'Neizmirene obaveze JLS'!$A$11:S$500,S$1,FALSE),0)</f>
        <v>0</v>
      </c>
      <c r="V1184" s="88">
        <f t="shared" si="104"/>
        <v>0</v>
      </c>
    </row>
    <row r="1185" spans="1:22">
      <c r="A1185" s="89">
        <f>IF(AND(COUNTIF(A$1:A$3,"&gt;0")=1,MAX(A$8:A1184)&lt;A$1),A1184+1,IF(AND(COUNTIF(A$1:A$3,"&gt;0")=2,MAX(A$8:A1184)&lt;A$2),A1184+1,IF(AND(COUNTIF(A$1:A$3,"&gt;0")=3,MAX(A$8:A1184)&lt;A$3),A1184+1,0)))</f>
        <v>0</v>
      </c>
      <c r="B1185" s="89" t="str">
        <f t="shared" ref="B1185:C1185" si="145">+IF($A1185&gt;0,B1184,"")</f>
        <v/>
      </c>
      <c r="C1185" s="89" t="str">
        <f t="shared" si="145"/>
        <v/>
      </c>
      <c r="D1185" s="87" t="str">
        <f>IF($A1185=0,"",IF($A1185&lt;=$A$1,+VLOOKUP($A1185,'Rashodi- plan-izvršenje'!$A$8:B$1500,'prenos-P-R-N'!D$1,FALSE),IF($A1185&gt;$A$2,+VLOOKUP($A1185,'Neizmirene obaveze JLS'!$A$11:B$500,'prenos-P-R-N'!D$1,FALSE),"")))</f>
        <v/>
      </c>
      <c r="E1185" s="87" t="str">
        <f>IF($A1185=0,"",IF($A1185&lt;=$A$1,+VLOOKUP($A1185,'Rashodi- plan-izvršenje'!$A$8:C$1500,'prenos-P-R-N'!E$1,FALSE),IF($A1185&gt;$A$2,+VLOOKUP($A1185,'Neizmirene obaveze JLS'!$A$11:C$500,'prenos-P-R-N'!E$1,FALSE),"")))</f>
        <v/>
      </c>
      <c r="F1185" s="87" t="str">
        <f>IF($A1185=0,"",IF($A1185&lt;=$A$1,+VLOOKUP($A1185,'Rashodi- plan-izvršenje'!$A$8:D$1500,'prenos-P-R-N'!F$1,FALSE),IF($A1185&gt;$A$2,+VLOOKUP($A1185,'Neizmirene obaveze JLS'!$A$11:D$500,'prenos-P-R-N'!F$1,FALSE),"")))</f>
        <v/>
      </c>
      <c r="G1185" s="87" t="str">
        <f>IF($A1185=0,"",IF($A1185&lt;=$A$1,+VLOOKUP($A1185,'Rashodi- plan-izvršenje'!$A$8:E$1500,'prenos-P-R-N'!G$1,FALSE),IF($A1185&gt;$A$2,+VLOOKUP($A1185,'Neizmirene obaveze JLS'!$A$11:E$500,'prenos-P-R-N'!G$1,FALSE),"")))</f>
        <v/>
      </c>
      <c r="H1185" s="87" t="str">
        <f>IF($A1185=0,"",IF($A1185&lt;=$A$1,+VLOOKUP($A1185,'Rashodi- plan-izvršenje'!$A$8:F$1500,'prenos-P-R-N'!H$1,FALSE),IF($A1185&gt;$A$2,+VLOOKUP($A1185,'Neizmirene obaveze JLS'!$A$11:F$500,'prenos-P-R-N'!H$1,FALSE),"")))</f>
        <v/>
      </c>
      <c r="I1185" s="87" t="str">
        <f>IF($A1185=0,"",IF($A1185&lt;=$A$1,+VLOOKUP($A1185,'Rashodi- plan-izvršenje'!$A$8:G$1500,'prenos-P-R-N'!I$1,FALSE),IF($A1185&gt;$A$2,+VLOOKUP($A1185,'Neizmirene obaveze JLS'!$A$11:G$500,'prenos-P-R-N'!I$1,FALSE),"")))</f>
        <v/>
      </c>
      <c r="J1185" s="87" t="str">
        <f>IF($A1185=0,"",IF($A1185&lt;=$A$1,+VLOOKUP($A1185,'Rashodi- plan-izvršenje'!$A$8:H$1500,'prenos-P-R-N'!J$1,FALSE),IF($A1185&gt;$A$2,+VLOOKUP($A1185,'Neizmirene obaveze JLS'!$A$11:H$500,'prenos-P-R-N'!J$1,FALSE),"")))</f>
        <v/>
      </c>
      <c r="K1185" s="87" t="str">
        <f>IF($A1185=0,"",IF($A1185&lt;=$A$1,+VLOOKUP($A1185,'Rashodi- plan-izvršenje'!$A$8:I$1500,'prenos-P-R-N'!K$1,FALSE),IF($A1185&gt;$A$2,+VLOOKUP($A1185,'Neizmirene obaveze JLS'!$A$11:I$500,'prenos-P-R-N'!K$1,FALSE),"")))</f>
        <v/>
      </c>
      <c r="L1185" t="str">
        <f>IF(A1185=0,"",IF(A1185&lt;=A$1,+IF(VLOOKUP(A1185,'Rashodi- plan-izvršenje'!A$8:J$1500,M$1,FALSE)&gt;0,"Програмска активност","Пројекат"),IF(A1185&gt;A$2,+IF(VLOOKUP(A1185,'Neizmirene obaveze JLS'!A$8:J$2008,M$1,FALSE)&gt;0,"Програмска активност","Пројекат"),"")))</f>
        <v/>
      </c>
      <c r="M1185" s="87" t="str">
        <f>IF(A1185=0,"",IF($A1185&lt;=$A$1,+IF(VLOOKUP($A1185,'Rashodi- plan-izvršenje'!$A$8:$M$1500,10,FALSE)&gt;0,VLOOKUP($A1185,'Rashodi- plan-izvršenje'!$A$8:$M$1500,10,FALSE),VLOOKUP($A1185,'Rashodi- plan-izvršenje'!$A$8:$M$1500,12,FALSE)),+IF($A1185&gt;$A$2,IF(VLOOKUP($A1185,'Neizmirene obaveze JLS'!$A$8:$M$1500,10,FALSE)&gt;0,VLOOKUP($A1185,'Neizmirene obaveze JLS'!$A$11:$M$1500,10,FALSE),VLOOKUP($A1185,'Neizmirene obaveze JLS'!$A$11:$M$1500,12,FALSE)),0)))</f>
        <v/>
      </c>
      <c r="N1185" s="87" t="str">
        <f>IF(A1185=0,"",IF($A1185&lt;=$A$1,+IF(VLOOKUP(A1185,'Rashodi- plan-izvršenje'!$A$8:$M$1500,10,FALSE)&gt;0,VLOOKUP(A1185,'Rashodi- plan-izvršenje'!$A$8:$M$1500,11,FALSE),VLOOKUP(A1185,'Rashodi- plan-izvršenje'!$A$8:$M$1500,13,FALSE)),+IF($A1185&gt;$A$2,IF(VLOOKUP($A1185,'Neizmirene obaveze JLS'!$A$8:$M$1500,10,FALSE)&gt;0,VLOOKUP($A1185,'Neizmirene obaveze JLS'!$A$11:$M$1500,11,FALSE),VLOOKUP($A1185,'Neizmirene obaveze JLS'!$A$11:$M$1500,13,FALSE)),0)))</f>
        <v/>
      </c>
      <c r="O1185" s="87" t="str">
        <f>IF(A1185=0,"",IF($A1185&lt;=$A$1,VALUE(+VLOOKUP($A1185,'Rashodi- plan-izvršenje'!$A$8:N$1500,'prenos-P-R-N'!O$1,FALSE)),IF($A1185&lt;=A$2,VALUE(VLOOKUP($A1185,'Prihodi- plan-izvršenje'!$A$8:$H$500,6,FALSE)),VALUE(VLOOKUP($A1185,'Neizmirene obaveze JLS'!$A$8:$N$500,O$1,FALSE)))))</f>
        <v/>
      </c>
      <c r="P1185" s="87" t="str">
        <f>IF(A1185=0,"",IF(A1185=0,0,IF(A1185&gt;A$2,'šifarnik K-izvor'!G$3,+IF(Q1185&lt;700,+'šifarnik K-izvor'!G$2,'šifarnik K-izvor'!G$1))))</f>
        <v/>
      </c>
      <c r="Q1185" s="87">
        <f>IF($A1185&lt;=$A$1,VALUE(+VLOOKUP($A1185,'Rashodi- plan-izvršenje'!$A$8:O$1500,'prenos-P-R-N'!Q$1,FALSE)),IF($A1185&lt;=$A$2,VLOOKUP($A1185,'Prihodi- plan-izvršenje'!$A$4:$H$500,4,FALSE),IF($A1185&lt;=$A$3,VLOOKUP(A1185,'Neizmirene obaveze JLS'!$A$11:O$500,Q$1,FALSE),"")))</f>
        <v>0</v>
      </c>
      <c r="R1185" s="88">
        <f>IF($A1185&lt;=$A$1,VALUE(+VLOOKUP($A1185,'Rashodi- plan-izvršenje'!$A$8:P$1500,'prenos-P-R-N'!R$1,FALSE)),IF($A1185&lt;=$A$2,VLOOKUP($A1185,'Prihodi- plan-izvršenje'!$A$4:$H$500,7,FALSE),""))</f>
        <v>0</v>
      </c>
      <c r="S1185" s="88">
        <f>IF(A1185=0,0,IF($A1185&lt;=$A$1,VALUE(+VLOOKUP($A1185,'Rashodi- plan-izvršenje'!$A$8:Q$1500,'prenos-P-R-N'!S$1,FALSE)),IF($A1185&lt;=$A$2,VLOOKUP($A1185,'Prihodi- plan-izvršenje'!$A$4:$H$500,8,FALSE),0)))</f>
        <v>0</v>
      </c>
      <c r="T1185" s="88" t="str">
        <f>IF($A1185&gt;$A$2,VLOOKUP($A1185,'Neizmirene obaveze JLS'!$A$11:R$500,R$1,FALSE),"")</f>
        <v/>
      </c>
      <c r="U1185" s="88">
        <f>IF($A1185&gt;$A$2,VLOOKUP($A1185,'Neizmirene obaveze JLS'!$A$11:S$500,S$1,FALSE),0)</f>
        <v>0</v>
      </c>
      <c r="V1185" s="88">
        <f t="shared" si="104"/>
        <v>0</v>
      </c>
    </row>
    <row r="1186" spans="1:22">
      <c r="A1186" s="89">
        <f>IF(AND(COUNTIF(A$1:A$3,"&gt;0")=1,MAX(A$8:A1185)&lt;A$1),A1185+1,IF(AND(COUNTIF(A$1:A$3,"&gt;0")=2,MAX(A$8:A1185)&lt;A$2),A1185+1,IF(AND(COUNTIF(A$1:A$3,"&gt;0")=3,MAX(A$8:A1185)&lt;A$3),A1185+1,0)))</f>
        <v>0</v>
      </c>
      <c r="B1186" s="89" t="str">
        <f t="shared" ref="B1186:C1186" si="146">+IF($A1186&gt;0,B1185,"")</f>
        <v/>
      </c>
      <c r="C1186" s="89" t="str">
        <f t="shared" si="146"/>
        <v/>
      </c>
      <c r="D1186" s="87" t="str">
        <f>IF($A1186=0,"",IF($A1186&lt;=$A$1,+VLOOKUP($A1186,'Rashodi- plan-izvršenje'!$A$8:B$1500,'prenos-P-R-N'!D$1,FALSE),IF($A1186&gt;$A$2,+VLOOKUP($A1186,'Neizmirene obaveze JLS'!$A$11:B$500,'prenos-P-R-N'!D$1,FALSE),"")))</f>
        <v/>
      </c>
      <c r="E1186" s="87" t="str">
        <f>IF($A1186=0,"",IF($A1186&lt;=$A$1,+VLOOKUP($A1186,'Rashodi- plan-izvršenje'!$A$8:C$1500,'prenos-P-R-N'!E$1,FALSE),IF($A1186&gt;$A$2,+VLOOKUP($A1186,'Neizmirene obaveze JLS'!$A$11:C$500,'prenos-P-R-N'!E$1,FALSE),"")))</f>
        <v/>
      </c>
      <c r="F1186" s="87" t="str">
        <f>IF($A1186=0,"",IF($A1186&lt;=$A$1,+VLOOKUP($A1186,'Rashodi- plan-izvršenje'!$A$8:D$1500,'prenos-P-R-N'!F$1,FALSE),IF($A1186&gt;$A$2,+VLOOKUP($A1186,'Neizmirene obaveze JLS'!$A$11:D$500,'prenos-P-R-N'!F$1,FALSE),"")))</f>
        <v/>
      </c>
      <c r="G1186" s="87" t="str">
        <f>IF($A1186=0,"",IF($A1186&lt;=$A$1,+VLOOKUP($A1186,'Rashodi- plan-izvršenje'!$A$8:E$1500,'prenos-P-R-N'!G$1,FALSE),IF($A1186&gt;$A$2,+VLOOKUP($A1186,'Neizmirene obaveze JLS'!$A$11:E$500,'prenos-P-R-N'!G$1,FALSE),"")))</f>
        <v/>
      </c>
      <c r="H1186" s="87" t="str">
        <f>IF($A1186=0,"",IF($A1186&lt;=$A$1,+VLOOKUP($A1186,'Rashodi- plan-izvršenje'!$A$8:F$1500,'prenos-P-R-N'!H$1,FALSE),IF($A1186&gt;$A$2,+VLOOKUP($A1186,'Neizmirene obaveze JLS'!$A$11:F$500,'prenos-P-R-N'!H$1,FALSE),"")))</f>
        <v/>
      </c>
      <c r="I1186" s="87" t="str">
        <f>IF($A1186=0,"",IF($A1186&lt;=$A$1,+VLOOKUP($A1186,'Rashodi- plan-izvršenje'!$A$8:G$1500,'prenos-P-R-N'!I$1,FALSE),IF($A1186&gt;$A$2,+VLOOKUP($A1186,'Neizmirene obaveze JLS'!$A$11:G$500,'prenos-P-R-N'!I$1,FALSE),"")))</f>
        <v/>
      </c>
      <c r="J1186" s="87" t="str">
        <f>IF($A1186=0,"",IF($A1186&lt;=$A$1,+VLOOKUP($A1186,'Rashodi- plan-izvršenje'!$A$8:H$1500,'prenos-P-R-N'!J$1,FALSE),IF($A1186&gt;$A$2,+VLOOKUP($A1186,'Neizmirene obaveze JLS'!$A$11:H$500,'prenos-P-R-N'!J$1,FALSE),"")))</f>
        <v/>
      </c>
      <c r="K1186" s="87" t="str">
        <f>IF($A1186=0,"",IF($A1186&lt;=$A$1,+VLOOKUP($A1186,'Rashodi- plan-izvršenje'!$A$8:I$1500,'prenos-P-R-N'!K$1,FALSE),IF($A1186&gt;$A$2,+VLOOKUP($A1186,'Neizmirene obaveze JLS'!$A$11:I$500,'prenos-P-R-N'!K$1,FALSE),"")))</f>
        <v/>
      </c>
      <c r="L1186" t="str">
        <f>IF(A1186=0,"",IF(A1186&lt;=A$1,+IF(VLOOKUP(A1186,'Rashodi- plan-izvršenje'!A$8:J$1500,M$1,FALSE)&gt;0,"Програмска активност","Пројекат"),IF(A1186&gt;A$2,+IF(VLOOKUP(A1186,'Neizmirene obaveze JLS'!A$8:J$2008,M$1,FALSE)&gt;0,"Програмска активност","Пројекат"),"")))</f>
        <v/>
      </c>
      <c r="M1186" s="87" t="str">
        <f>IF(A1186=0,"",IF($A1186&lt;=$A$1,+IF(VLOOKUP($A1186,'Rashodi- plan-izvršenje'!$A$8:$M$1500,10,FALSE)&gt;0,VLOOKUP($A1186,'Rashodi- plan-izvršenje'!$A$8:$M$1500,10,FALSE),VLOOKUP($A1186,'Rashodi- plan-izvršenje'!$A$8:$M$1500,12,FALSE)),+IF($A1186&gt;$A$2,IF(VLOOKUP($A1186,'Neizmirene obaveze JLS'!$A$8:$M$1500,10,FALSE)&gt;0,VLOOKUP($A1186,'Neizmirene obaveze JLS'!$A$11:$M$1500,10,FALSE),VLOOKUP($A1186,'Neizmirene obaveze JLS'!$A$11:$M$1500,12,FALSE)),0)))</f>
        <v/>
      </c>
      <c r="N1186" s="87" t="str">
        <f>IF(A1186=0,"",IF($A1186&lt;=$A$1,+IF(VLOOKUP(A1186,'Rashodi- plan-izvršenje'!$A$8:$M$1500,10,FALSE)&gt;0,VLOOKUP(A1186,'Rashodi- plan-izvršenje'!$A$8:$M$1500,11,FALSE),VLOOKUP(A1186,'Rashodi- plan-izvršenje'!$A$8:$M$1500,13,FALSE)),+IF($A1186&gt;$A$2,IF(VLOOKUP($A1186,'Neizmirene obaveze JLS'!$A$8:$M$1500,10,FALSE)&gt;0,VLOOKUP($A1186,'Neizmirene obaveze JLS'!$A$11:$M$1500,11,FALSE),VLOOKUP($A1186,'Neizmirene obaveze JLS'!$A$11:$M$1500,13,FALSE)),0)))</f>
        <v/>
      </c>
      <c r="O1186" s="87" t="str">
        <f>IF(A1186=0,"",IF($A1186&lt;=$A$1,VALUE(+VLOOKUP($A1186,'Rashodi- plan-izvršenje'!$A$8:N$1500,'prenos-P-R-N'!O$1,FALSE)),IF($A1186&lt;=A$2,VALUE(VLOOKUP($A1186,'Prihodi- plan-izvršenje'!$A$8:$H$500,6,FALSE)),VALUE(VLOOKUP($A1186,'Neizmirene obaveze JLS'!$A$8:$N$500,O$1,FALSE)))))</f>
        <v/>
      </c>
      <c r="P1186" s="87" t="str">
        <f>IF(A1186=0,"",IF(A1186=0,0,IF(A1186&gt;A$2,'šifarnik K-izvor'!G$3,+IF(Q1186&lt;700,+'šifarnik K-izvor'!G$2,'šifarnik K-izvor'!G$1))))</f>
        <v/>
      </c>
      <c r="Q1186" s="87">
        <f>IF($A1186&lt;=$A$1,VALUE(+VLOOKUP($A1186,'Rashodi- plan-izvršenje'!$A$8:O$1500,'prenos-P-R-N'!Q$1,FALSE)),IF($A1186&lt;=$A$2,VLOOKUP($A1186,'Prihodi- plan-izvršenje'!$A$4:$H$500,4,FALSE),IF($A1186&lt;=$A$3,VLOOKUP(A1186,'Neizmirene obaveze JLS'!$A$11:O$500,Q$1,FALSE),"")))</f>
        <v>0</v>
      </c>
      <c r="R1186" s="88">
        <f>IF($A1186&lt;=$A$1,VALUE(+VLOOKUP($A1186,'Rashodi- plan-izvršenje'!$A$8:P$1500,'prenos-P-R-N'!R$1,FALSE)),IF($A1186&lt;=$A$2,VLOOKUP($A1186,'Prihodi- plan-izvršenje'!$A$4:$H$500,7,FALSE),""))</f>
        <v>0</v>
      </c>
      <c r="S1186" s="88">
        <f>IF(A1186=0,0,IF($A1186&lt;=$A$1,VALUE(+VLOOKUP($A1186,'Rashodi- plan-izvršenje'!$A$8:Q$1500,'prenos-P-R-N'!S$1,FALSE)),IF($A1186&lt;=$A$2,VLOOKUP($A1186,'Prihodi- plan-izvršenje'!$A$4:$H$500,8,FALSE),0)))</f>
        <v>0</v>
      </c>
      <c r="T1186" s="88" t="str">
        <f>IF($A1186&gt;$A$2,VLOOKUP($A1186,'Neizmirene obaveze JLS'!$A$11:R$500,R$1,FALSE),"")</f>
        <v/>
      </c>
      <c r="U1186" s="88">
        <f>IF($A1186&gt;$A$2,VLOOKUP($A1186,'Neizmirene obaveze JLS'!$A$11:S$500,S$1,FALSE),0)</f>
        <v>0</v>
      </c>
      <c r="V1186" s="88">
        <f t="shared" si="104"/>
        <v>0</v>
      </c>
    </row>
    <row r="1187" spans="1:22">
      <c r="A1187" s="89">
        <f>IF(AND(COUNTIF(A$1:A$3,"&gt;0")=1,MAX(A$8:A1186)&lt;A$1),A1186+1,IF(AND(COUNTIF(A$1:A$3,"&gt;0")=2,MAX(A$8:A1186)&lt;A$2),A1186+1,IF(AND(COUNTIF(A$1:A$3,"&gt;0")=3,MAX(A$8:A1186)&lt;A$3),A1186+1,0)))</f>
        <v>0</v>
      </c>
      <c r="B1187" s="89" t="str">
        <f t="shared" ref="B1187:C1187" si="147">+IF($A1187&gt;0,B1186,"")</f>
        <v/>
      </c>
      <c r="C1187" s="89" t="str">
        <f t="shared" si="147"/>
        <v/>
      </c>
      <c r="D1187" s="87" t="str">
        <f>IF($A1187=0,"",IF($A1187&lt;=$A$1,+VLOOKUP($A1187,'Rashodi- plan-izvršenje'!$A$8:B$1500,'prenos-P-R-N'!D$1,FALSE),IF($A1187&gt;$A$2,+VLOOKUP($A1187,'Neizmirene obaveze JLS'!$A$11:B$500,'prenos-P-R-N'!D$1,FALSE),"")))</f>
        <v/>
      </c>
      <c r="E1187" s="87" t="str">
        <f>IF($A1187=0,"",IF($A1187&lt;=$A$1,+VLOOKUP($A1187,'Rashodi- plan-izvršenje'!$A$8:C$1500,'prenos-P-R-N'!E$1,FALSE),IF($A1187&gt;$A$2,+VLOOKUP($A1187,'Neizmirene obaveze JLS'!$A$11:C$500,'prenos-P-R-N'!E$1,FALSE),"")))</f>
        <v/>
      </c>
      <c r="F1187" s="87" t="str">
        <f>IF($A1187=0,"",IF($A1187&lt;=$A$1,+VLOOKUP($A1187,'Rashodi- plan-izvršenje'!$A$8:D$1500,'prenos-P-R-N'!F$1,FALSE),IF($A1187&gt;$A$2,+VLOOKUP($A1187,'Neizmirene obaveze JLS'!$A$11:D$500,'prenos-P-R-N'!F$1,FALSE),"")))</f>
        <v/>
      </c>
      <c r="G1187" s="87" t="str">
        <f>IF($A1187=0,"",IF($A1187&lt;=$A$1,+VLOOKUP($A1187,'Rashodi- plan-izvršenje'!$A$8:E$1500,'prenos-P-R-N'!G$1,FALSE),IF($A1187&gt;$A$2,+VLOOKUP($A1187,'Neizmirene obaveze JLS'!$A$11:E$500,'prenos-P-R-N'!G$1,FALSE),"")))</f>
        <v/>
      </c>
      <c r="H1187" s="87" t="str">
        <f>IF($A1187=0,"",IF($A1187&lt;=$A$1,+VLOOKUP($A1187,'Rashodi- plan-izvršenje'!$A$8:F$1500,'prenos-P-R-N'!H$1,FALSE),IF($A1187&gt;$A$2,+VLOOKUP($A1187,'Neizmirene obaveze JLS'!$A$11:F$500,'prenos-P-R-N'!H$1,FALSE),"")))</f>
        <v/>
      </c>
      <c r="I1187" s="87" t="str">
        <f>IF($A1187=0,"",IF($A1187&lt;=$A$1,+VLOOKUP($A1187,'Rashodi- plan-izvršenje'!$A$8:G$1500,'prenos-P-R-N'!I$1,FALSE),IF($A1187&gt;$A$2,+VLOOKUP($A1187,'Neizmirene obaveze JLS'!$A$11:G$500,'prenos-P-R-N'!I$1,FALSE),"")))</f>
        <v/>
      </c>
      <c r="J1187" s="87" t="str">
        <f>IF($A1187=0,"",IF($A1187&lt;=$A$1,+VLOOKUP($A1187,'Rashodi- plan-izvršenje'!$A$8:H$1500,'prenos-P-R-N'!J$1,FALSE),IF($A1187&gt;$A$2,+VLOOKUP($A1187,'Neizmirene obaveze JLS'!$A$11:H$500,'prenos-P-R-N'!J$1,FALSE),"")))</f>
        <v/>
      </c>
      <c r="K1187" s="87" t="str">
        <f>IF($A1187=0,"",IF($A1187&lt;=$A$1,+VLOOKUP($A1187,'Rashodi- plan-izvršenje'!$A$8:I$1500,'prenos-P-R-N'!K$1,FALSE),IF($A1187&gt;$A$2,+VLOOKUP($A1187,'Neizmirene obaveze JLS'!$A$11:I$500,'prenos-P-R-N'!K$1,FALSE),"")))</f>
        <v/>
      </c>
      <c r="L1187" t="str">
        <f>IF(A1187=0,"",IF(A1187&lt;=A$1,+IF(VLOOKUP(A1187,'Rashodi- plan-izvršenje'!A$8:J$1500,M$1,FALSE)&gt;0,"Програмска активност","Пројекат"),IF(A1187&gt;A$2,+IF(VLOOKUP(A1187,'Neizmirene obaveze JLS'!A$8:J$2008,M$1,FALSE)&gt;0,"Програмска активност","Пројекат"),"")))</f>
        <v/>
      </c>
      <c r="M1187" s="87" t="str">
        <f>IF(A1187=0,"",IF($A1187&lt;=$A$1,+IF(VLOOKUP($A1187,'Rashodi- plan-izvršenje'!$A$8:$M$1500,10,FALSE)&gt;0,VLOOKUP($A1187,'Rashodi- plan-izvršenje'!$A$8:$M$1500,10,FALSE),VLOOKUP($A1187,'Rashodi- plan-izvršenje'!$A$8:$M$1500,12,FALSE)),+IF($A1187&gt;$A$2,IF(VLOOKUP($A1187,'Neizmirene obaveze JLS'!$A$8:$M$1500,10,FALSE)&gt;0,VLOOKUP($A1187,'Neizmirene obaveze JLS'!$A$11:$M$1500,10,FALSE),VLOOKUP($A1187,'Neizmirene obaveze JLS'!$A$11:$M$1500,12,FALSE)),0)))</f>
        <v/>
      </c>
      <c r="N1187" s="87" t="str">
        <f>IF(A1187=0,"",IF($A1187&lt;=$A$1,+IF(VLOOKUP(A1187,'Rashodi- plan-izvršenje'!$A$8:$M$1500,10,FALSE)&gt;0,VLOOKUP(A1187,'Rashodi- plan-izvršenje'!$A$8:$M$1500,11,FALSE),VLOOKUP(A1187,'Rashodi- plan-izvršenje'!$A$8:$M$1500,13,FALSE)),+IF($A1187&gt;$A$2,IF(VLOOKUP($A1187,'Neizmirene obaveze JLS'!$A$8:$M$1500,10,FALSE)&gt;0,VLOOKUP($A1187,'Neizmirene obaveze JLS'!$A$11:$M$1500,11,FALSE),VLOOKUP($A1187,'Neizmirene obaveze JLS'!$A$11:$M$1500,13,FALSE)),0)))</f>
        <v/>
      </c>
      <c r="O1187" s="87" t="str">
        <f>IF(A1187=0,"",IF($A1187&lt;=$A$1,VALUE(+VLOOKUP($A1187,'Rashodi- plan-izvršenje'!$A$8:N$1500,'prenos-P-R-N'!O$1,FALSE)),IF($A1187&lt;=A$2,VALUE(VLOOKUP($A1187,'Prihodi- plan-izvršenje'!$A$8:$H$500,6,FALSE)),VALUE(VLOOKUP($A1187,'Neizmirene obaveze JLS'!$A$8:$N$500,O$1,FALSE)))))</f>
        <v/>
      </c>
      <c r="P1187" s="87" t="str">
        <f>IF(A1187=0,"",IF(A1187=0,0,IF(A1187&gt;A$2,'šifarnik K-izvor'!G$3,+IF(Q1187&lt;700,+'šifarnik K-izvor'!G$2,'šifarnik K-izvor'!G$1))))</f>
        <v/>
      </c>
      <c r="Q1187" s="87">
        <f>IF($A1187&lt;=$A$1,VALUE(+VLOOKUP($A1187,'Rashodi- plan-izvršenje'!$A$8:O$1500,'prenos-P-R-N'!Q$1,FALSE)),IF($A1187&lt;=$A$2,VLOOKUP($A1187,'Prihodi- plan-izvršenje'!$A$4:$H$500,4,FALSE),IF($A1187&lt;=$A$3,VLOOKUP(A1187,'Neizmirene obaveze JLS'!$A$11:O$500,Q$1,FALSE),"")))</f>
        <v>0</v>
      </c>
      <c r="R1187" s="88">
        <f>IF($A1187&lt;=$A$1,VALUE(+VLOOKUP($A1187,'Rashodi- plan-izvršenje'!$A$8:P$1500,'prenos-P-R-N'!R$1,FALSE)),IF($A1187&lt;=$A$2,VLOOKUP($A1187,'Prihodi- plan-izvršenje'!$A$4:$H$500,7,FALSE),""))</f>
        <v>0</v>
      </c>
      <c r="S1187" s="88">
        <f>IF(A1187=0,0,IF($A1187&lt;=$A$1,VALUE(+VLOOKUP($A1187,'Rashodi- plan-izvršenje'!$A$8:Q$1500,'prenos-P-R-N'!S$1,FALSE)),IF($A1187&lt;=$A$2,VLOOKUP($A1187,'Prihodi- plan-izvršenje'!$A$4:$H$500,8,FALSE),0)))</f>
        <v>0</v>
      </c>
      <c r="T1187" s="88" t="str">
        <f>IF($A1187&gt;$A$2,VLOOKUP($A1187,'Neizmirene obaveze JLS'!$A$11:R$500,R$1,FALSE),"")</f>
        <v/>
      </c>
      <c r="U1187" s="88">
        <f>IF($A1187&gt;$A$2,VLOOKUP($A1187,'Neizmirene obaveze JLS'!$A$11:S$500,S$1,FALSE),0)</f>
        <v>0</v>
      </c>
      <c r="V1187" s="88">
        <f t="shared" si="104"/>
        <v>0</v>
      </c>
    </row>
    <row r="1188" spans="1:22">
      <c r="A1188" s="89">
        <f>IF(AND(COUNTIF(A$1:A$3,"&gt;0")=1,MAX(A$8:A1187)&lt;A$1),A1187+1,IF(AND(COUNTIF(A$1:A$3,"&gt;0")=2,MAX(A$8:A1187)&lt;A$2),A1187+1,IF(AND(COUNTIF(A$1:A$3,"&gt;0")=3,MAX(A$8:A1187)&lt;A$3),A1187+1,0)))</f>
        <v>0</v>
      </c>
      <c r="B1188" s="89" t="str">
        <f t="shared" ref="B1188:C1188" si="148">+IF($A1188&gt;0,B1187,"")</f>
        <v/>
      </c>
      <c r="C1188" s="89" t="str">
        <f t="shared" si="148"/>
        <v/>
      </c>
      <c r="D1188" s="87" t="str">
        <f>IF($A1188=0,"",IF($A1188&lt;=$A$1,+VLOOKUP($A1188,'Rashodi- plan-izvršenje'!$A$8:B$1500,'prenos-P-R-N'!D$1,FALSE),IF($A1188&gt;$A$2,+VLOOKUP($A1188,'Neizmirene obaveze JLS'!$A$11:B$500,'prenos-P-R-N'!D$1,FALSE),"")))</f>
        <v/>
      </c>
      <c r="E1188" s="87" t="str">
        <f>IF($A1188=0,"",IF($A1188&lt;=$A$1,+VLOOKUP($A1188,'Rashodi- plan-izvršenje'!$A$8:C$1500,'prenos-P-R-N'!E$1,FALSE),IF($A1188&gt;$A$2,+VLOOKUP($A1188,'Neizmirene obaveze JLS'!$A$11:C$500,'prenos-P-R-N'!E$1,FALSE),"")))</f>
        <v/>
      </c>
      <c r="F1188" s="87" t="str">
        <f>IF($A1188=0,"",IF($A1188&lt;=$A$1,+VLOOKUP($A1188,'Rashodi- plan-izvršenje'!$A$8:D$1500,'prenos-P-R-N'!F$1,FALSE),IF($A1188&gt;$A$2,+VLOOKUP($A1188,'Neizmirene obaveze JLS'!$A$11:D$500,'prenos-P-R-N'!F$1,FALSE),"")))</f>
        <v/>
      </c>
      <c r="G1188" s="87" t="str">
        <f>IF($A1188=0,"",IF($A1188&lt;=$A$1,+VLOOKUP($A1188,'Rashodi- plan-izvršenje'!$A$8:E$1500,'prenos-P-R-N'!G$1,FALSE),IF($A1188&gt;$A$2,+VLOOKUP($A1188,'Neizmirene obaveze JLS'!$A$11:E$500,'prenos-P-R-N'!G$1,FALSE),"")))</f>
        <v/>
      </c>
      <c r="H1188" s="87" t="str">
        <f>IF($A1188=0,"",IF($A1188&lt;=$A$1,+VLOOKUP($A1188,'Rashodi- plan-izvršenje'!$A$8:F$1500,'prenos-P-R-N'!H$1,FALSE),IF($A1188&gt;$A$2,+VLOOKUP($A1188,'Neizmirene obaveze JLS'!$A$11:F$500,'prenos-P-R-N'!H$1,FALSE),"")))</f>
        <v/>
      </c>
      <c r="I1188" s="87" t="str">
        <f>IF($A1188=0,"",IF($A1188&lt;=$A$1,+VLOOKUP($A1188,'Rashodi- plan-izvršenje'!$A$8:G$1500,'prenos-P-R-N'!I$1,FALSE),IF($A1188&gt;$A$2,+VLOOKUP($A1188,'Neizmirene obaveze JLS'!$A$11:G$500,'prenos-P-R-N'!I$1,FALSE),"")))</f>
        <v/>
      </c>
      <c r="J1188" s="87" t="str">
        <f>IF($A1188=0,"",IF($A1188&lt;=$A$1,+VLOOKUP($A1188,'Rashodi- plan-izvršenje'!$A$8:H$1500,'prenos-P-R-N'!J$1,FALSE),IF($A1188&gt;$A$2,+VLOOKUP($A1188,'Neizmirene obaveze JLS'!$A$11:H$500,'prenos-P-R-N'!J$1,FALSE),"")))</f>
        <v/>
      </c>
      <c r="K1188" s="87" t="str">
        <f>IF($A1188=0,"",IF($A1188&lt;=$A$1,+VLOOKUP($A1188,'Rashodi- plan-izvršenje'!$A$8:I$1500,'prenos-P-R-N'!K$1,FALSE),IF($A1188&gt;$A$2,+VLOOKUP($A1188,'Neizmirene obaveze JLS'!$A$11:I$500,'prenos-P-R-N'!K$1,FALSE),"")))</f>
        <v/>
      </c>
      <c r="L1188" t="str">
        <f>IF(A1188=0,"",IF(A1188&lt;=A$1,+IF(VLOOKUP(A1188,'Rashodi- plan-izvršenje'!A$8:J$1500,M$1,FALSE)&gt;0,"Програмска активност","Пројекат"),IF(A1188&gt;A$2,+IF(VLOOKUP(A1188,'Neizmirene obaveze JLS'!A$8:J$2008,M$1,FALSE)&gt;0,"Програмска активност","Пројекат"),"")))</f>
        <v/>
      </c>
      <c r="M1188" s="87" t="str">
        <f>IF(A1188=0,"",IF($A1188&lt;=$A$1,+IF(VLOOKUP($A1188,'Rashodi- plan-izvršenje'!$A$8:$M$1500,10,FALSE)&gt;0,VLOOKUP($A1188,'Rashodi- plan-izvršenje'!$A$8:$M$1500,10,FALSE),VLOOKUP($A1188,'Rashodi- plan-izvršenje'!$A$8:$M$1500,12,FALSE)),+IF($A1188&gt;$A$2,IF(VLOOKUP($A1188,'Neizmirene obaveze JLS'!$A$8:$M$1500,10,FALSE)&gt;0,VLOOKUP($A1188,'Neizmirene obaveze JLS'!$A$11:$M$1500,10,FALSE),VLOOKUP($A1188,'Neizmirene obaveze JLS'!$A$11:$M$1500,12,FALSE)),0)))</f>
        <v/>
      </c>
      <c r="N1188" s="87" t="str">
        <f>IF(A1188=0,"",IF($A1188&lt;=$A$1,+IF(VLOOKUP(A1188,'Rashodi- plan-izvršenje'!$A$8:$M$1500,10,FALSE)&gt;0,VLOOKUP(A1188,'Rashodi- plan-izvršenje'!$A$8:$M$1500,11,FALSE),VLOOKUP(A1188,'Rashodi- plan-izvršenje'!$A$8:$M$1500,13,FALSE)),+IF($A1188&gt;$A$2,IF(VLOOKUP($A1188,'Neizmirene obaveze JLS'!$A$8:$M$1500,10,FALSE)&gt;0,VLOOKUP($A1188,'Neizmirene obaveze JLS'!$A$11:$M$1500,11,FALSE),VLOOKUP($A1188,'Neizmirene obaveze JLS'!$A$11:$M$1500,13,FALSE)),0)))</f>
        <v/>
      </c>
      <c r="O1188" s="87" t="str">
        <f>IF(A1188=0,"",IF($A1188&lt;=$A$1,VALUE(+VLOOKUP($A1188,'Rashodi- plan-izvršenje'!$A$8:N$1500,'prenos-P-R-N'!O$1,FALSE)),IF($A1188&lt;=A$2,VALUE(VLOOKUP($A1188,'Prihodi- plan-izvršenje'!$A$8:$H$500,6,FALSE)),VALUE(VLOOKUP($A1188,'Neizmirene obaveze JLS'!$A$8:$N$500,O$1,FALSE)))))</f>
        <v/>
      </c>
      <c r="P1188" s="87" t="str">
        <f>IF(A1188=0,"",IF(A1188=0,0,IF(A1188&gt;A$2,'šifarnik K-izvor'!G$3,+IF(Q1188&lt;700,+'šifarnik K-izvor'!G$2,'šifarnik K-izvor'!G$1))))</f>
        <v/>
      </c>
      <c r="Q1188" s="87">
        <f>IF($A1188&lt;=$A$1,VALUE(+VLOOKUP($A1188,'Rashodi- plan-izvršenje'!$A$8:O$1500,'prenos-P-R-N'!Q$1,FALSE)),IF($A1188&lt;=$A$2,VLOOKUP($A1188,'Prihodi- plan-izvršenje'!$A$4:$H$500,4,FALSE),IF($A1188&lt;=$A$3,VLOOKUP(A1188,'Neizmirene obaveze JLS'!$A$11:O$500,Q$1,FALSE),"")))</f>
        <v>0</v>
      </c>
      <c r="R1188" s="88">
        <f>IF($A1188&lt;=$A$1,VALUE(+VLOOKUP($A1188,'Rashodi- plan-izvršenje'!$A$8:P$1500,'prenos-P-R-N'!R$1,FALSE)),IF($A1188&lt;=$A$2,VLOOKUP($A1188,'Prihodi- plan-izvršenje'!$A$4:$H$500,7,FALSE),""))</f>
        <v>0</v>
      </c>
      <c r="S1188" s="88">
        <f>IF(A1188=0,0,IF($A1188&lt;=$A$1,VALUE(+VLOOKUP($A1188,'Rashodi- plan-izvršenje'!$A$8:Q$1500,'prenos-P-R-N'!S$1,FALSE)),IF($A1188&lt;=$A$2,VLOOKUP($A1188,'Prihodi- plan-izvršenje'!$A$4:$H$500,8,FALSE),0)))</f>
        <v>0</v>
      </c>
      <c r="T1188" s="88" t="str">
        <f>IF($A1188&gt;$A$2,VLOOKUP($A1188,'Neizmirene obaveze JLS'!$A$11:R$500,R$1,FALSE),"")</f>
        <v/>
      </c>
      <c r="U1188" s="88">
        <f>IF($A1188&gt;$A$2,VLOOKUP($A1188,'Neizmirene obaveze JLS'!$A$11:S$500,S$1,FALSE),0)</f>
        <v>0</v>
      </c>
      <c r="V1188" s="88">
        <f t="shared" si="104"/>
        <v>0</v>
      </c>
    </row>
    <row r="1189" spans="1:22">
      <c r="A1189" s="89">
        <f>IF(AND(COUNTIF(A$1:A$3,"&gt;0")=1,MAX(A$8:A1188)&lt;A$1),A1188+1,IF(AND(COUNTIF(A$1:A$3,"&gt;0")=2,MAX(A$8:A1188)&lt;A$2),A1188+1,IF(AND(COUNTIF(A$1:A$3,"&gt;0")=3,MAX(A$8:A1188)&lt;A$3),A1188+1,0)))</f>
        <v>0</v>
      </c>
      <c r="B1189" s="89" t="str">
        <f t="shared" ref="B1189:C1189" si="149">+IF($A1189&gt;0,B1188,"")</f>
        <v/>
      </c>
      <c r="C1189" s="89" t="str">
        <f t="shared" si="149"/>
        <v/>
      </c>
      <c r="D1189" s="87" t="str">
        <f>IF($A1189=0,"",IF($A1189&lt;=$A$1,+VLOOKUP($A1189,'Rashodi- plan-izvršenje'!$A$8:B$1500,'prenos-P-R-N'!D$1,FALSE),IF($A1189&gt;$A$2,+VLOOKUP($A1189,'Neizmirene obaveze JLS'!$A$11:B$500,'prenos-P-R-N'!D$1,FALSE),"")))</f>
        <v/>
      </c>
      <c r="E1189" s="87" t="str">
        <f>IF($A1189=0,"",IF($A1189&lt;=$A$1,+VLOOKUP($A1189,'Rashodi- plan-izvršenje'!$A$8:C$1500,'prenos-P-R-N'!E$1,FALSE),IF($A1189&gt;$A$2,+VLOOKUP($A1189,'Neizmirene obaveze JLS'!$A$11:C$500,'prenos-P-R-N'!E$1,FALSE),"")))</f>
        <v/>
      </c>
      <c r="F1189" s="87" t="str">
        <f>IF($A1189=0,"",IF($A1189&lt;=$A$1,+VLOOKUP($A1189,'Rashodi- plan-izvršenje'!$A$8:D$1500,'prenos-P-R-N'!F$1,FALSE),IF($A1189&gt;$A$2,+VLOOKUP($A1189,'Neizmirene obaveze JLS'!$A$11:D$500,'prenos-P-R-N'!F$1,FALSE),"")))</f>
        <v/>
      </c>
      <c r="G1189" s="87" t="str">
        <f>IF($A1189=0,"",IF($A1189&lt;=$A$1,+VLOOKUP($A1189,'Rashodi- plan-izvršenje'!$A$8:E$1500,'prenos-P-R-N'!G$1,FALSE),IF($A1189&gt;$A$2,+VLOOKUP($A1189,'Neizmirene obaveze JLS'!$A$11:E$500,'prenos-P-R-N'!G$1,FALSE),"")))</f>
        <v/>
      </c>
      <c r="H1189" s="87" t="str">
        <f>IF($A1189=0,"",IF($A1189&lt;=$A$1,+VLOOKUP($A1189,'Rashodi- plan-izvršenje'!$A$8:F$1500,'prenos-P-R-N'!H$1,FALSE),IF($A1189&gt;$A$2,+VLOOKUP($A1189,'Neizmirene obaveze JLS'!$A$11:F$500,'prenos-P-R-N'!H$1,FALSE),"")))</f>
        <v/>
      </c>
      <c r="I1189" s="87" t="str">
        <f>IF($A1189=0,"",IF($A1189&lt;=$A$1,+VLOOKUP($A1189,'Rashodi- plan-izvršenje'!$A$8:G$1500,'prenos-P-R-N'!I$1,FALSE),IF($A1189&gt;$A$2,+VLOOKUP($A1189,'Neizmirene obaveze JLS'!$A$11:G$500,'prenos-P-R-N'!I$1,FALSE),"")))</f>
        <v/>
      </c>
      <c r="J1189" s="87" t="str">
        <f>IF($A1189=0,"",IF($A1189&lt;=$A$1,+VLOOKUP($A1189,'Rashodi- plan-izvršenje'!$A$8:H$1500,'prenos-P-R-N'!J$1,FALSE),IF($A1189&gt;$A$2,+VLOOKUP($A1189,'Neizmirene obaveze JLS'!$A$11:H$500,'prenos-P-R-N'!J$1,FALSE),"")))</f>
        <v/>
      </c>
      <c r="K1189" s="87" t="str">
        <f>IF($A1189=0,"",IF($A1189&lt;=$A$1,+VLOOKUP($A1189,'Rashodi- plan-izvršenje'!$A$8:I$1500,'prenos-P-R-N'!K$1,FALSE),IF($A1189&gt;$A$2,+VLOOKUP($A1189,'Neizmirene obaveze JLS'!$A$11:I$500,'prenos-P-R-N'!K$1,FALSE),"")))</f>
        <v/>
      </c>
      <c r="L1189" t="str">
        <f>IF(A1189=0,"",IF(A1189&lt;=A$1,+IF(VLOOKUP(A1189,'Rashodi- plan-izvršenje'!A$8:J$1500,M$1,FALSE)&gt;0,"Програмска активност","Пројекат"),IF(A1189&gt;A$2,+IF(VLOOKUP(A1189,'Neizmirene obaveze JLS'!A$8:J$2008,M$1,FALSE)&gt;0,"Програмска активност","Пројекат"),"")))</f>
        <v/>
      </c>
      <c r="M1189" s="87" t="str">
        <f>IF(A1189=0,"",IF($A1189&lt;=$A$1,+IF(VLOOKUP($A1189,'Rashodi- plan-izvršenje'!$A$8:$M$1500,10,FALSE)&gt;0,VLOOKUP($A1189,'Rashodi- plan-izvršenje'!$A$8:$M$1500,10,FALSE),VLOOKUP($A1189,'Rashodi- plan-izvršenje'!$A$8:$M$1500,12,FALSE)),+IF($A1189&gt;$A$2,IF(VLOOKUP($A1189,'Neizmirene obaveze JLS'!$A$8:$M$1500,10,FALSE)&gt;0,VLOOKUP($A1189,'Neizmirene obaveze JLS'!$A$11:$M$1500,10,FALSE),VLOOKUP($A1189,'Neizmirene obaveze JLS'!$A$11:$M$1500,12,FALSE)),0)))</f>
        <v/>
      </c>
      <c r="N1189" s="87" t="str">
        <f>IF(A1189=0,"",IF($A1189&lt;=$A$1,+IF(VLOOKUP(A1189,'Rashodi- plan-izvršenje'!$A$8:$M$1500,10,FALSE)&gt;0,VLOOKUP(A1189,'Rashodi- plan-izvršenje'!$A$8:$M$1500,11,FALSE),VLOOKUP(A1189,'Rashodi- plan-izvršenje'!$A$8:$M$1500,13,FALSE)),+IF($A1189&gt;$A$2,IF(VLOOKUP($A1189,'Neizmirene obaveze JLS'!$A$8:$M$1500,10,FALSE)&gt;0,VLOOKUP($A1189,'Neizmirene obaveze JLS'!$A$11:$M$1500,11,FALSE),VLOOKUP($A1189,'Neizmirene obaveze JLS'!$A$11:$M$1500,13,FALSE)),0)))</f>
        <v/>
      </c>
      <c r="O1189" s="87" t="str">
        <f>IF(A1189=0,"",IF($A1189&lt;=$A$1,VALUE(+VLOOKUP($A1189,'Rashodi- plan-izvršenje'!$A$8:N$1500,'prenos-P-R-N'!O$1,FALSE)),IF($A1189&lt;=A$2,VALUE(VLOOKUP($A1189,'Prihodi- plan-izvršenje'!$A$8:$H$500,6,FALSE)),VALUE(VLOOKUP($A1189,'Neizmirene obaveze JLS'!$A$8:$N$500,O$1,FALSE)))))</f>
        <v/>
      </c>
      <c r="P1189" s="87" t="str">
        <f>IF(A1189=0,"",IF(A1189=0,0,IF(A1189&gt;A$2,'šifarnik K-izvor'!G$3,+IF(Q1189&lt;700,+'šifarnik K-izvor'!G$2,'šifarnik K-izvor'!G$1))))</f>
        <v/>
      </c>
      <c r="Q1189" s="87">
        <f>IF($A1189&lt;=$A$1,VALUE(+VLOOKUP($A1189,'Rashodi- plan-izvršenje'!$A$8:O$1500,'prenos-P-R-N'!Q$1,FALSE)),IF($A1189&lt;=$A$2,VLOOKUP($A1189,'Prihodi- plan-izvršenje'!$A$4:$H$500,4,FALSE),IF($A1189&lt;=$A$3,VLOOKUP(A1189,'Neizmirene obaveze JLS'!$A$11:O$500,Q$1,FALSE),"")))</f>
        <v>0</v>
      </c>
      <c r="R1189" s="88">
        <f>IF($A1189&lt;=$A$1,VALUE(+VLOOKUP($A1189,'Rashodi- plan-izvršenje'!$A$8:P$1500,'prenos-P-R-N'!R$1,FALSE)),IF($A1189&lt;=$A$2,VLOOKUP($A1189,'Prihodi- plan-izvršenje'!$A$4:$H$500,7,FALSE),""))</f>
        <v>0</v>
      </c>
      <c r="S1189" s="88">
        <f>IF(A1189=0,0,IF($A1189&lt;=$A$1,VALUE(+VLOOKUP($A1189,'Rashodi- plan-izvršenje'!$A$8:Q$1500,'prenos-P-R-N'!S$1,FALSE)),IF($A1189&lt;=$A$2,VLOOKUP($A1189,'Prihodi- plan-izvršenje'!$A$4:$H$500,8,FALSE),0)))</f>
        <v>0</v>
      </c>
      <c r="T1189" s="88" t="str">
        <f>IF($A1189&gt;$A$2,VLOOKUP($A1189,'Neizmirene obaveze JLS'!$A$11:R$500,R$1,FALSE),"")</f>
        <v/>
      </c>
      <c r="U1189" s="88">
        <f>IF($A1189&gt;$A$2,VLOOKUP($A1189,'Neizmirene obaveze JLS'!$A$11:S$500,S$1,FALSE),0)</f>
        <v>0</v>
      </c>
      <c r="V1189" s="88">
        <f t="shared" si="104"/>
        <v>0</v>
      </c>
    </row>
    <row r="1190" spans="1:22">
      <c r="A1190" s="89">
        <f>IF(AND(COUNTIF(A$1:A$3,"&gt;0")=1,MAX(A$8:A1189)&lt;A$1),A1189+1,IF(AND(COUNTIF(A$1:A$3,"&gt;0")=2,MAX(A$8:A1189)&lt;A$2),A1189+1,IF(AND(COUNTIF(A$1:A$3,"&gt;0")=3,MAX(A$8:A1189)&lt;A$3),A1189+1,0)))</f>
        <v>0</v>
      </c>
      <c r="B1190" s="89" t="str">
        <f t="shared" ref="B1190:C1190" si="150">+IF($A1190&gt;0,B1189,"")</f>
        <v/>
      </c>
      <c r="C1190" s="89" t="str">
        <f t="shared" si="150"/>
        <v/>
      </c>
      <c r="D1190" s="87" t="str">
        <f>IF($A1190=0,"",IF($A1190&lt;=$A$1,+VLOOKUP($A1190,'Rashodi- plan-izvršenje'!$A$8:B$1500,'prenos-P-R-N'!D$1,FALSE),IF($A1190&gt;$A$2,+VLOOKUP($A1190,'Neizmirene obaveze JLS'!$A$11:B$500,'prenos-P-R-N'!D$1,FALSE),"")))</f>
        <v/>
      </c>
      <c r="E1190" s="87" t="str">
        <f>IF($A1190=0,"",IF($A1190&lt;=$A$1,+VLOOKUP($A1190,'Rashodi- plan-izvršenje'!$A$8:C$1500,'prenos-P-R-N'!E$1,FALSE),IF($A1190&gt;$A$2,+VLOOKUP($A1190,'Neizmirene obaveze JLS'!$A$11:C$500,'prenos-P-R-N'!E$1,FALSE),"")))</f>
        <v/>
      </c>
      <c r="F1190" s="87" t="str">
        <f>IF($A1190=0,"",IF($A1190&lt;=$A$1,+VLOOKUP($A1190,'Rashodi- plan-izvršenje'!$A$8:D$1500,'prenos-P-R-N'!F$1,FALSE),IF($A1190&gt;$A$2,+VLOOKUP($A1190,'Neizmirene obaveze JLS'!$A$11:D$500,'prenos-P-R-N'!F$1,FALSE),"")))</f>
        <v/>
      </c>
      <c r="G1190" s="87" t="str">
        <f>IF($A1190=0,"",IF($A1190&lt;=$A$1,+VLOOKUP($A1190,'Rashodi- plan-izvršenje'!$A$8:E$1500,'prenos-P-R-N'!G$1,FALSE),IF($A1190&gt;$A$2,+VLOOKUP($A1190,'Neizmirene obaveze JLS'!$A$11:E$500,'prenos-P-R-N'!G$1,FALSE),"")))</f>
        <v/>
      </c>
      <c r="H1190" s="87" t="str">
        <f>IF($A1190=0,"",IF($A1190&lt;=$A$1,+VLOOKUP($A1190,'Rashodi- plan-izvršenje'!$A$8:F$1500,'prenos-P-R-N'!H$1,FALSE),IF($A1190&gt;$A$2,+VLOOKUP($A1190,'Neizmirene obaveze JLS'!$A$11:F$500,'prenos-P-R-N'!H$1,FALSE),"")))</f>
        <v/>
      </c>
      <c r="I1190" s="87" t="str">
        <f>IF($A1190=0,"",IF($A1190&lt;=$A$1,+VLOOKUP($A1190,'Rashodi- plan-izvršenje'!$A$8:G$1500,'prenos-P-R-N'!I$1,FALSE),IF($A1190&gt;$A$2,+VLOOKUP($A1190,'Neizmirene obaveze JLS'!$A$11:G$500,'prenos-P-R-N'!I$1,FALSE),"")))</f>
        <v/>
      </c>
      <c r="J1190" s="87" t="str">
        <f>IF($A1190=0,"",IF($A1190&lt;=$A$1,+VLOOKUP($A1190,'Rashodi- plan-izvršenje'!$A$8:H$1500,'prenos-P-R-N'!J$1,FALSE),IF($A1190&gt;$A$2,+VLOOKUP($A1190,'Neizmirene obaveze JLS'!$A$11:H$500,'prenos-P-R-N'!J$1,FALSE),"")))</f>
        <v/>
      </c>
      <c r="K1190" s="87" t="str">
        <f>IF($A1190=0,"",IF($A1190&lt;=$A$1,+VLOOKUP($A1190,'Rashodi- plan-izvršenje'!$A$8:I$1500,'prenos-P-R-N'!K$1,FALSE),IF($A1190&gt;$A$2,+VLOOKUP($A1190,'Neizmirene obaveze JLS'!$A$11:I$500,'prenos-P-R-N'!K$1,FALSE),"")))</f>
        <v/>
      </c>
      <c r="L1190" t="str">
        <f>IF(A1190=0,"",IF(A1190&lt;=A$1,+IF(VLOOKUP(A1190,'Rashodi- plan-izvršenje'!A$8:J$1500,M$1,FALSE)&gt;0,"Програмска активност","Пројекат"),IF(A1190&gt;A$2,+IF(VLOOKUP(A1190,'Neizmirene obaveze JLS'!A$8:J$2008,M$1,FALSE)&gt;0,"Програмска активност","Пројекат"),"")))</f>
        <v/>
      </c>
      <c r="M1190" s="87" t="str">
        <f>IF(A1190=0,"",IF($A1190&lt;=$A$1,+IF(VLOOKUP($A1190,'Rashodi- plan-izvršenje'!$A$8:$M$1500,10,FALSE)&gt;0,VLOOKUP($A1190,'Rashodi- plan-izvršenje'!$A$8:$M$1500,10,FALSE),VLOOKUP($A1190,'Rashodi- plan-izvršenje'!$A$8:$M$1500,12,FALSE)),+IF($A1190&gt;$A$2,IF(VLOOKUP($A1190,'Neizmirene obaveze JLS'!$A$8:$M$1500,10,FALSE)&gt;0,VLOOKUP($A1190,'Neizmirene obaveze JLS'!$A$11:$M$1500,10,FALSE),VLOOKUP($A1190,'Neizmirene obaveze JLS'!$A$11:$M$1500,12,FALSE)),0)))</f>
        <v/>
      </c>
      <c r="N1190" s="87" t="str">
        <f>IF(A1190=0,"",IF($A1190&lt;=$A$1,+IF(VLOOKUP(A1190,'Rashodi- plan-izvršenje'!$A$8:$M$1500,10,FALSE)&gt;0,VLOOKUP(A1190,'Rashodi- plan-izvršenje'!$A$8:$M$1500,11,FALSE),VLOOKUP(A1190,'Rashodi- plan-izvršenje'!$A$8:$M$1500,13,FALSE)),+IF($A1190&gt;$A$2,IF(VLOOKUP($A1190,'Neizmirene obaveze JLS'!$A$8:$M$1500,10,FALSE)&gt;0,VLOOKUP($A1190,'Neizmirene obaveze JLS'!$A$11:$M$1500,11,FALSE),VLOOKUP($A1190,'Neizmirene obaveze JLS'!$A$11:$M$1500,13,FALSE)),0)))</f>
        <v/>
      </c>
      <c r="O1190" s="87" t="str">
        <f>IF(A1190=0,"",IF($A1190&lt;=$A$1,VALUE(+VLOOKUP($A1190,'Rashodi- plan-izvršenje'!$A$8:N$1500,'prenos-P-R-N'!O$1,FALSE)),IF($A1190&lt;=A$2,VALUE(VLOOKUP($A1190,'Prihodi- plan-izvršenje'!$A$8:$H$500,6,FALSE)),VALUE(VLOOKUP($A1190,'Neizmirene obaveze JLS'!$A$8:$N$500,O$1,FALSE)))))</f>
        <v/>
      </c>
      <c r="P1190" s="87" t="str">
        <f>IF(A1190=0,"",IF(A1190=0,0,IF(A1190&gt;A$2,'šifarnik K-izvor'!G$3,+IF(Q1190&lt;700,+'šifarnik K-izvor'!G$2,'šifarnik K-izvor'!G$1))))</f>
        <v/>
      </c>
      <c r="Q1190" s="87">
        <f>IF($A1190&lt;=$A$1,VALUE(+VLOOKUP($A1190,'Rashodi- plan-izvršenje'!$A$8:O$1500,'prenos-P-R-N'!Q$1,FALSE)),IF($A1190&lt;=$A$2,VLOOKUP($A1190,'Prihodi- plan-izvršenje'!$A$4:$H$500,4,FALSE),IF($A1190&lt;=$A$3,VLOOKUP(A1190,'Neizmirene obaveze JLS'!$A$11:O$500,Q$1,FALSE),"")))</f>
        <v>0</v>
      </c>
      <c r="R1190" s="88">
        <f>IF($A1190&lt;=$A$1,VALUE(+VLOOKUP($A1190,'Rashodi- plan-izvršenje'!$A$8:P$1500,'prenos-P-R-N'!R$1,FALSE)),IF($A1190&lt;=$A$2,VLOOKUP($A1190,'Prihodi- plan-izvršenje'!$A$4:$H$500,7,FALSE),""))</f>
        <v>0</v>
      </c>
      <c r="S1190" s="88">
        <f>IF(A1190=0,0,IF($A1190&lt;=$A$1,VALUE(+VLOOKUP($A1190,'Rashodi- plan-izvršenje'!$A$8:Q$1500,'prenos-P-R-N'!S$1,FALSE)),IF($A1190&lt;=$A$2,VLOOKUP($A1190,'Prihodi- plan-izvršenje'!$A$4:$H$500,8,FALSE),0)))</f>
        <v>0</v>
      </c>
      <c r="T1190" s="88" t="str">
        <f>IF($A1190&gt;$A$2,VLOOKUP($A1190,'Neizmirene obaveze JLS'!$A$11:R$500,R$1,FALSE),"")</f>
        <v/>
      </c>
      <c r="U1190" s="88">
        <f>IF($A1190&gt;$A$2,VLOOKUP($A1190,'Neizmirene obaveze JLS'!$A$11:S$500,S$1,FALSE),0)</f>
        <v>0</v>
      </c>
      <c r="V1190" s="88">
        <f t="shared" si="104"/>
        <v>0</v>
      </c>
    </row>
    <row r="1191" spans="1:22">
      <c r="A1191" s="89">
        <f>IF(AND(COUNTIF(A$1:A$3,"&gt;0")=1,MAX(A$8:A1190)&lt;A$1),A1190+1,IF(AND(COUNTIF(A$1:A$3,"&gt;0")=2,MAX(A$8:A1190)&lt;A$2),A1190+1,IF(AND(COUNTIF(A$1:A$3,"&gt;0")=3,MAX(A$8:A1190)&lt;A$3),A1190+1,0)))</f>
        <v>0</v>
      </c>
      <c r="B1191" s="89" t="str">
        <f t="shared" ref="B1191:C1191" si="151">+IF($A1191&gt;0,B1190,"")</f>
        <v/>
      </c>
      <c r="C1191" s="89" t="str">
        <f t="shared" si="151"/>
        <v/>
      </c>
      <c r="D1191" s="87" t="str">
        <f>IF($A1191=0,"",IF($A1191&lt;=$A$1,+VLOOKUP($A1191,'Rashodi- plan-izvršenje'!$A$8:B$1500,'prenos-P-R-N'!D$1,FALSE),IF($A1191&gt;$A$2,+VLOOKUP($A1191,'Neizmirene obaveze JLS'!$A$11:B$500,'prenos-P-R-N'!D$1,FALSE),"")))</f>
        <v/>
      </c>
      <c r="E1191" s="87" t="str">
        <f>IF($A1191=0,"",IF($A1191&lt;=$A$1,+VLOOKUP($A1191,'Rashodi- plan-izvršenje'!$A$8:C$1500,'prenos-P-R-N'!E$1,FALSE),IF($A1191&gt;$A$2,+VLOOKUP($A1191,'Neizmirene obaveze JLS'!$A$11:C$500,'prenos-P-R-N'!E$1,FALSE),"")))</f>
        <v/>
      </c>
      <c r="F1191" s="87" t="str">
        <f>IF($A1191=0,"",IF($A1191&lt;=$A$1,+VLOOKUP($A1191,'Rashodi- plan-izvršenje'!$A$8:D$1500,'prenos-P-R-N'!F$1,FALSE),IF($A1191&gt;$A$2,+VLOOKUP($A1191,'Neizmirene obaveze JLS'!$A$11:D$500,'prenos-P-R-N'!F$1,FALSE),"")))</f>
        <v/>
      </c>
      <c r="G1191" s="87" t="str">
        <f>IF($A1191=0,"",IF($A1191&lt;=$A$1,+VLOOKUP($A1191,'Rashodi- plan-izvršenje'!$A$8:E$1500,'prenos-P-R-N'!G$1,FALSE),IF($A1191&gt;$A$2,+VLOOKUP($A1191,'Neizmirene obaveze JLS'!$A$11:E$500,'prenos-P-R-N'!G$1,FALSE),"")))</f>
        <v/>
      </c>
      <c r="H1191" s="87" t="str">
        <f>IF($A1191=0,"",IF($A1191&lt;=$A$1,+VLOOKUP($A1191,'Rashodi- plan-izvršenje'!$A$8:F$1500,'prenos-P-R-N'!H$1,FALSE),IF($A1191&gt;$A$2,+VLOOKUP($A1191,'Neizmirene obaveze JLS'!$A$11:F$500,'prenos-P-R-N'!H$1,FALSE),"")))</f>
        <v/>
      </c>
      <c r="I1191" s="87" t="str">
        <f>IF($A1191=0,"",IF($A1191&lt;=$A$1,+VLOOKUP($A1191,'Rashodi- plan-izvršenje'!$A$8:G$1500,'prenos-P-R-N'!I$1,FALSE),IF($A1191&gt;$A$2,+VLOOKUP($A1191,'Neizmirene obaveze JLS'!$A$11:G$500,'prenos-P-R-N'!I$1,FALSE),"")))</f>
        <v/>
      </c>
      <c r="J1191" s="87" t="str">
        <f>IF($A1191=0,"",IF($A1191&lt;=$A$1,+VLOOKUP($A1191,'Rashodi- plan-izvršenje'!$A$8:H$1500,'prenos-P-R-N'!J$1,FALSE),IF($A1191&gt;$A$2,+VLOOKUP($A1191,'Neizmirene obaveze JLS'!$A$11:H$500,'prenos-P-R-N'!J$1,FALSE),"")))</f>
        <v/>
      </c>
      <c r="K1191" s="87" t="str">
        <f>IF($A1191=0,"",IF($A1191&lt;=$A$1,+VLOOKUP($A1191,'Rashodi- plan-izvršenje'!$A$8:I$1500,'prenos-P-R-N'!K$1,FALSE),IF($A1191&gt;$A$2,+VLOOKUP($A1191,'Neizmirene obaveze JLS'!$A$11:I$500,'prenos-P-R-N'!K$1,FALSE),"")))</f>
        <v/>
      </c>
      <c r="L1191" t="str">
        <f>IF(A1191=0,"",IF(A1191&lt;=A$1,+IF(VLOOKUP(A1191,'Rashodi- plan-izvršenje'!A$8:J$1500,M$1,FALSE)&gt;0,"Програмска активност","Пројекат"),IF(A1191&gt;A$2,+IF(VLOOKUP(A1191,'Neizmirene obaveze JLS'!A$8:J$2008,M$1,FALSE)&gt;0,"Програмска активност","Пројекат"),"")))</f>
        <v/>
      </c>
      <c r="M1191" s="87" t="str">
        <f>IF(A1191=0,"",IF($A1191&lt;=$A$1,+IF(VLOOKUP($A1191,'Rashodi- plan-izvršenje'!$A$8:$M$1500,10,FALSE)&gt;0,VLOOKUP($A1191,'Rashodi- plan-izvršenje'!$A$8:$M$1500,10,FALSE),VLOOKUP($A1191,'Rashodi- plan-izvršenje'!$A$8:$M$1500,12,FALSE)),+IF($A1191&gt;$A$2,IF(VLOOKUP($A1191,'Neizmirene obaveze JLS'!$A$8:$M$1500,10,FALSE)&gt;0,VLOOKUP($A1191,'Neizmirene obaveze JLS'!$A$11:$M$1500,10,FALSE),VLOOKUP($A1191,'Neizmirene obaveze JLS'!$A$11:$M$1500,12,FALSE)),0)))</f>
        <v/>
      </c>
      <c r="N1191" s="87" t="str">
        <f>IF(A1191=0,"",IF($A1191&lt;=$A$1,+IF(VLOOKUP(A1191,'Rashodi- plan-izvršenje'!$A$8:$M$1500,10,FALSE)&gt;0,VLOOKUP(A1191,'Rashodi- plan-izvršenje'!$A$8:$M$1500,11,FALSE),VLOOKUP(A1191,'Rashodi- plan-izvršenje'!$A$8:$M$1500,13,FALSE)),+IF($A1191&gt;$A$2,IF(VLOOKUP($A1191,'Neizmirene obaveze JLS'!$A$8:$M$1500,10,FALSE)&gt;0,VLOOKUP($A1191,'Neizmirene obaveze JLS'!$A$11:$M$1500,11,FALSE),VLOOKUP($A1191,'Neizmirene obaveze JLS'!$A$11:$M$1500,13,FALSE)),0)))</f>
        <v/>
      </c>
      <c r="O1191" s="87" t="str">
        <f>IF(A1191=0,"",IF($A1191&lt;=$A$1,VALUE(+VLOOKUP($A1191,'Rashodi- plan-izvršenje'!$A$8:N$1500,'prenos-P-R-N'!O$1,FALSE)),IF($A1191&lt;=A$2,VALUE(VLOOKUP($A1191,'Prihodi- plan-izvršenje'!$A$8:$H$500,6,FALSE)),VALUE(VLOOKUP($A1191,'Neizmirene obaveze JLS'!$A$8:$N$500,O$1,FALSE)))))</f>
        <v/>
      </c>
      <c r="P1191" s="87" t="str">
        <f>IF(A1191=0,"",IF(A1191=0,0,IF(A1191&gt;A$2,'šifarnik K-izvor'!G$3,+IF(Q1191&lt;700,+'šifarnik K-izvor'!G$2,'šifarnik K-izvor'!G$1))))</f>
        <v/>
      </c>
      <c r="Q1191" s="87">
        <f>IF($A1191&lt;=$A$1,VALUE(+VLOOKUP($A1191,'Rashodi- plan-izvršenje'!$A$8:O$1500,'prenos-P-R-N'!Q$1,FALSE)),IF($A1191&lt;=$A$2,VLOOKUP($A1191,'Prihodi- plan-izvršenje'!$A$4:$H$500,4,FALSE),IF($A1191&lt;=$A$3,VLOOKUP(A1191,'Neizmirene obaveze JLS'!$A$11:O$500,Q$1,FALSE),"")))</f>
        <v>0</v>
      </c>
      <c r="R1191" s="88">
        <f>IF($A1191&lt;=$A$1,VALUE(+VLOOKUP($A1191,'Rashodi- plan-izvršenje'!$A$8:P$1500,'prenos-P-R-N'!R$1,FALSE)),IF($A1191&lt;=$A$2,VLOOKUP($A1191,'Prihodi- plan-izvršenje'!$A$4:$H$500,7,FALSE),""))</f>
        <v>0</v>
      </c>
      <c r="S1191" s="88">
        <f>IF(A1191=0,0,IF($A1191&lt;=$A$1,VALUE(+VLOOKUP($A1191,'Rashodi- plan-izvršenje'!$A$8:Q$1500,'prenos-P-R-N'!S$1,FALSE)),IF($A1191&lt;=$A$2,VLOOKUP($A1191,'Prihodi- plan-izvršenje'!$A$4:$H$500,8,FALSE),0)))</f>
        <v>0</v>
      </c>
      <c r="T1191" s="88" t="str">
        <f>IF($A1191&gt;$A$2,VLOOKUP($A1191,'Neizmirene obaveze JLS'!$A$11:R$500,R$1,FALSE),"")</f>
        <v/>
      </c>
      <c r="U1191" s="88">
        <f>IF($A1191&gt;$A$2,VLOOKUP($A1191,'Neizmirene obaveze JLS'!$A$11:S$500,S$1,FALSE),0)</f>
        <v>0</v>
      </c>
      <c r="V1191" s="88">
        <f t="shared" si="104"/>
        <v>0</v>
      </c>
    </row>
    <row r="1192" spans="1:22">
      <c r="A1192" s="89">
        <f>IF(AND(COUNTIF(A$1:A$3,"&gt;0")=1,MAX(A$8:A1191)&lt;A$1),A1191+1,IF(AND(COUNTIF(A$1:A$3,"&gt;0")=2,MAX(A$8:A1191)&lt;A$2),A1191+1,IF(AND(COUNTIF(A$1:A$3,"&gt;0")=3,MAX(A$8:A1191)&lt;A$3),A1191+1,0)))</f>
        <v>0</v>
      </c>
      <c r="B1192" s="89" t="str">
        <f t="shared" ref="B1192:C1192" si="152">+IF($A1192&gt;0,B1191,"")</f>
        <v/>
      </c>
      <c r="C1192" s="89" t="str">
        <f t="shared" si="152"/>
        <v/>
      </c>
      <c r="D1192" s="87" t="str">
        <f>IF($A1192=0,"",IF($A1192&lt;=$A$1,+VLOOKUP($A1192,'Rashodi- plan-izvršenje'!$A$8:B$1500,'prenos-P-R-N'!D$1,FALSE),IF($A1192&gt;$A$2,+VLOOKUP($A1192,'Neizmirene obaveze JLS'!$A$11:B$500,'prenos-P-R-N'!D$1,FALSE),"")))</f>
        <v/>
      </c>
      <c r="E1192" s="87" t="str">
        <f>IF($A1192=0,"",IF($A1192&lt;=$A$1,+VLOOKUP($A1192,'Rashodi- plan-izvršenje'!$A$8:C$1500,'prenos-P-R-N'!E$1,FALSE),IF($A1192&gt;$A$2,+VLOOKUP($A1192,'Neizmirene obaveze JLS'!$A$11:C$500,'prenos-P-R-N'!E$1,FALSE),"")))</f>
        <v/>
      </c>
      <c r="F1192" s="87" t="str">
        <f>IF($A1192=0,"",IF($A1192&lt;=$A$1,+VLOOKUP($A1192,'Rashodi- plan-izvršenje'!$A$8:D$1500,'prenos-P-R-N'!F$1,FALSE),IF($A1192&gt;$A$2,+VLOOKUP($A1192,'Neizmirene obaveze JLS'!$A$11:D$500,'prenos-P-R-N'!F$1,FALSE),"")))</f>
        <v/>
      </c>
      <c r="G1192" s="87" t="str">
        <f>IF($A1192=0,"",IF($A1192&lt;=$A$1,+VLOOKUP($A1192,'Rashodi- plan-izvršenje'!$A$8:E$1500,'prenos-P-R-N'!G$1,FALSE),IF($A1192&gt;$A$2,+VLOOKUP($A1192,'Neizmirene obaveze JLS'!$A$11:E$500,'prenos-P-R-N'!G$1,FALSE),"")))</f>
        <v/>
      </c>
      <c r="H1192" s="87" t="str">
        <f>IF($A1192=0,"",IF($A1192&lt;=$A$1,+VLOOKUP($A1192,'Rashodi- plan-izvršenje'!$A$8:F$1500,'prenos-P-R-N'!H$1,FALSE),IF($A1192&gt;$A$2,+VLOOKUP($A1192,'Neizmirene obaveze JLS'!$A$11:F$500,'prenos-P-R-N'!H$1,FALSE),"")))</f>
        <v/>
      </c>
      <c r="I1192" s="87" t="str">
        <f>IF($A1192=0,"",IF($A1192&lt;=$A$1,+VLOOKUP($A1192,'Rashodi- plan-izvršenje'!$A$8:G$1500,'prenos-P-R-N'!I$1,FALSE),IF($A1192&gt;$A$2,+VLOOKUP($A1192,'Neizmirene obaveze JLS'!$A$11:G$500,'prenos-P-R-N'!I$1,FALSE),"")))</f>
        <v/>
      </c>
      <c r="J1192" s="87" t="str">
        <f>IF($A1192=0,"",IF($A1192&lt;=$A$1,+VLOOKUP($A1192,'Rashodi- plan-izvršenje'!$A$8:H$1500,'prenos-P-R-N'!J$1,FALSE),IF($A1192&gt;$A$2,+VLOOKUP($A1192,'Neizmirene obaveze JLS'!$A$11:H$500,'prenos-P-R-N'!J$1,FALSE),"")))</f>
        <v/>
      </c>
      <c r="K1192" s="87" t="str">
        <f>IF($A1192=0,"",IF($A1192&lt;=$A$1,+VLOOKUP($A1192,'Rashodi- plan-izvršenje'!$A$8:I$1500,'prenos-P-R-N'!K$1,FALSE),IF($A1192&gt;$A$2,+VLOOKUP($A1192,'Neizmirene obaveze JLS'!$A$11:I$500,'prenos-P-R-N'!K$1,FALSE),"")))</f>
        <v/>
      </c>
      <c r="L1192" t="str">
        <f>IF(A1192=0,"",IF(A1192&lt;=A$1,+IF(VLOOKUP(A1192,'Rashodi- plan-izvršenje'!A$8:J$1500,M$1,FALSE)&gt;0,"Програмска активност","Пројекат"),IF(A1192&gt;A$2,+IF(VLOOKUP(A1192,'Neizmirene obaveze JLS'!A$8:J$2008,M$1,FALSE)&gt;0,"Програмска активност","Пројекат"),"")))</f>
        <v/>
      </c>
      <c r="M1192" s="87" t="str">
        <f>IF(A1192=0,"",IF($A1192&lt;=$A$1,+IF(VLOOKUP($A1192,'Rashodi- plan-izvršenje'!$A$8:$M$1500,10,FALSE)&gt;0,VLOOKUP($A1192,'Rashodi- plan-izvršenje'!$A$8:$M$1500,10,FALSE),VLOOKUP($A1192,'Rashodi- plan-izvršenje'!$A$8:$M$1500,12,FALSE)),+IF($A1192&gt;$A$2,IF(VLOOKUP($A1192,'Neizmirene obaveze JLS'!$A$8:$M$1500,10,FALSE)&gt;0,VLOOKUP($A1192,'Neizmirene obaveze JLS'!$A$11:$M$1500,10,FALSE),VLOOKUP($A1192,'Neizmirene obaveze JLS'!$A$11:$M$1500,12,FALSE)),0)))</f>
        <v/>
      </c>
      <c r="N1192" s="87" t="str">
        <f>IF(A1192=0,"",IF($A1192&lt;=$A$1,+IF(VLOOKUP(A1192,'Rashodi- plan-izvršenje'!$A$8:$M$1500,10,FALSE)&gt;0,VLOOKUP(A1192,'Rashodi- plan-izvršenje'!$A$8:$M$1500,11,FALSE),VLOOKUP(A1192,'Rashodi- plan-izvršenje'!$A$8:$M$1500,13,FALSE)),+IF($A1192&gt;$A$2,IF(VLOOKUP($A1192,'Neizmirene obaveze JLS'!$A$8:$M$1500,10,FALSE)&gt;0,VLOOKUP($A1192,'Neizmirene obaveze JLS'!$A$11:$M$1500,11,FALSE),VLOOKUP($A1192,'Neizmirene obaveze JLS'!$A$11:$M$1500,13,FALSE)),0)))</f>
        <v/>
      </c>
      <c r="O1192" s="87" t="str">
        <f>IF(A1192=0,"",IF($A1192&lt;=$A$1,VALUE(+VLOOKUP($A1192,'Rashodi- plan-izvršenje'!$A$8:N$1500,'prenos-P-R-N'!O$1,FALSE)),IF($A1192&lt;=A$2,VALUE(VLOOKUP($A1192,'Prihodi- plan-izvršenje'!$A$8:$H$500,6,FALSE)),VALUE(VLOOKUP($A1192,'Neizmirene obaveze JLS'!$A$8:$N$500,O$1,FALSE)))))</f>
        <v/>
      </c>
      <c r="P1192" s="87" t="str">
        <f>IF(A1192=0,"",IF(A1192=0,0,IF(A1192&gt;A$2,'šifarnik K-izvor'!G$3,+IF(Q1192&lt;700,+'šifarnik K-izvor'!G$2,'šifarnik K-izvor'!G$1))))</f>
        <v/>
      </c>
      <c r="Q1192" s="87">
        <f>IF($A1192&lt;=$A$1,VALUE(+VLOOKUP($A1192,'Rashodi- plan-izvršenje'!$A$8:O$1500,'prenos-P-R-N'!Q$1,FALSE)),IF($A1192&lt;=$A$2,VLOOKUP($A1192,'Prihodi- plan-izvršenje'!$A$4:$H$500,4,FALSE),IF($A1192&lt;=$A$3,VLOOKUP(A1192,'Neizmirene obaveze JLS'!$A$11:O$500,Q$1,FALSE),"")))</f>
        <v>0</v>
      </c>
      <c r="R1192" s="88">
        <f>IF($A1192&lt;=$A$1,VALUE(+VLOOKUP($A1192,'Rashodi- plan-izvršenje'!$A$8:P$1500,'prenos-P-R-N'!R$1,FALSE)),IF($A1192&lt;=$A$2,VLOOKUP($A1192,'Prihodi- plan-izvršenje'!$A$4:$H$500,7,FALSE),""))</f>
        <v>0</v>
      </c>
      <c r="S1192" s="88">
        <f>IF(A1192=0,0,IF($A1192&lt;=$A$1,VALUE(+VLOOKUP($A1192,'Rashodi- plan-izvršenje'!$A$8:Q$1500,'prenos-P-R-N'!S$1,FALSE)),IF($A1192&lt;=$A$2,VLOOKUP($A1192,'Prihodi- plan-izvršenje'!$A$4:$H$500,8,FALSE),0)))</f>
        <v>0</v>
      </c>
      <c r="T1192" s="88" t="str">
        <f>IF($A1192&gt;$A$2,VLOOKUP($A1192,'Neizmirene obaveze JLS'!$A$11:R$500,R$1,FALSE),"")</f>
        <v/>
      </c>
      <c r="U1192" s="88">
        <f>IF($A1192&gt;$A$2,VLOOKUP($A1192,'Neizmirene obaveze JLS'!$A$11:S$500,S$1,FALSE),0)</f>
        <v>0</v>
      </c>
      <c r="V1192" s="88">
        <f t="shared" si="104"/>
        <v>0</v>
      </c>
    </row>
    <row r="1193" spans="1:22">
      <c r="A1193" s="89">
        <f>IF(AND(COUNTIF(A$1:A$3,"&gt;0")=1,MAX(A$8:A1192)&lt;A$1),A1192+1,IF(AND(COUNTIF(A$1:A$3,"&gt;0")=2,MAX(A$8:A1192)&lt;A$2),A1192+1,IF(AND(COUNTIF(A$1:A$3,"&gt;0")=3,MAX(A$8:A1192)&lt;A$3),A1192+1,0)))</f>
        <v>0</v>
      </c>
      <c r="B1193" s="89" t="str">
        <f t="shared" ref="B1193:C1193" si="153">+IF($A1193&gt;0,B1192,"")</f>
        <v/>
      </c>
      <c r="C1193" s="89" t="str">
        <f t="shared" si="153"/>
        <v/>
      </c>
      <c r="D1193" s="87" t="str">
        <f>IF($A1193=0,"",IF($A1193&lt;=$A$1,+VLOOKUP($A1193,'Rashodi- plan-izvršenje'!$A$8:B$1500,'prenos-P-R-N'!D$1,FALSE),IF($A1193&gt;$A$2,+VLOOKUP($A1193,'Neizmirene obaveze JLS'!$A$11:B$500,'prenos-P-R-N'!D$1,FALSE),"")))</f>
        <v/>
      </c>
      <c r="E1193" s="87" t="str">
        <f>IF($A1193=0,"",IF($A1193&lt;=$A$1,+VLOOKUP($A1193,'Rashodi- plan-izvršenje'!$A$8:C$1500,'prenos-P-R-N'!E$1,FALSE),IF($A1193&gt;$A$2,+VLOOKUP($A1193,'Neizmirene obaveze JLS'!$A$11:C$500,'prenos-P-R-N'!E$1,FALSE),"")))</f>
        <v/>
      </c>
      <c r="F1193" s="87" t="str">
        <f>IF($A1193=0,"",IF($A1193&lt;=$A$1,+VLOOKUP($A1193,'Rashodi- plan-izvršenje'!$A$8:D$1500,'prenos-P-R-N'!F$1,FALSE),IF($A1193&gt;$A$2,+VLOOKUP($A1193,'Neizmirene obaveze JLS'!$A$11:D$500,'prenos-P-R-N'!F$1,FALSE),"")))</f>
        <v/>
      </c>
      <c r="G1193" s="87" t="str">
        <f>IF($A1193=0,"",IF($A1193&lt;=$A$1,+VLOOKUP($A1193,'Rashodi- plan-izvršenje'!$A$8:E$1500,'prenos-P-R-N'!G$1,FALSE),IF($A1193&gt;$A$2,+VLOOKUP($A1193,'Neizmirene obaveze JLS'!$A$11:E$500,'prenos-P-R-N'!G$1,FALSE),"")))</f>
        <v/>
      </c>
      <c r="H1193" s="87" t="str">
        <f>IF($A1193=0,"",IF($A1193&lt;=$A$1,+VLOOKUP($A1193,'Rashodi- plan-izvršenje'!$A$8:F$1500,'prenos-P-R-N'!H$1,FALSE),IF($A1193&gt;$A$2,+VLOOKUP($A1193,'Neizmirene obaveze JLS'!$A$11:F$500,'prenos-P-R-N'!H$1,FALSE),"")))</f>
        <v/>
      </c>
      <c r="I1193" s="87" t="str">
        <f>IF($A1193=0,"",IF($A1193&lt;=$A$1,+VLOOKUP($A1193,'Rashodi- plan-izvršenje'!$A$8:G$1500,'prenos-P-R-N'!I$1,FALSE),IF($A1193&gt;$A$2,+VLOOKUP($A1193,'Neizmirene obaveze JLS'!$A$11:G$500,'prenos-P-R-N'!I$1,FALSE),"")))</f>
        <v/>
      </c>
      <c r="J1193" s="87" t="str">
        <f>IF($A1193=0,"",IF($A1193&lt;=$A$1,+VLOOKUP($A1193,'Rashodi- plan-izvršenje'!$A$8:H$1500,'prenos-P-R-N'!J$1,FALSE),IF($A1193&gt;$A$2,+VLOOKUP($A1193,'Neizmirene obaveze JLS'!$A$11:H$500,'prenos-P-R-N'!J$1,FALSE),"")))</f>
        <v/>
      </c>
      <c r="K1193" s="87" t="str">
        <f>IF($A1193=0,"",IF($A1193&lt;=$A$1,+VLOOKUP($A1193,'Rashodi- plan-izvršenje'!$A$8:I$1500,'prenos-P-R-N'!K$1,FALSE),IF($A1193&gt;$A$2,+VLOOKUP($A1193,'Neizmirene obaveze JLS'!$A$11:I$500,'prenos-P-R-N'!K$1,FALSE),"")))</f>
        <v/>
      </c>
      <c r="L1193" t="str">
        <f>IF(A1193=0,"",IF(A1193&lt;=A$1,+IF(VLOOKUP(A1193,'Rashodi- plan-izvršenje'!A$8:J$1500,M$1,FALSE)&gt;0,"Програмска активност","Пројекат"),IF(A1193&gt;A$2,+IF(VLOOKUP(A1193,'Neizmirene obaveze JLS'!A$8:J$2008,M$1,FALSE)&gt;0,"Програмска активност","Пројекат"),"")))</f>
        <v/>
      </c>
      <c r="M1193" s="87" t="str">
        <f>IF(A1193=0,"",IF($A1193&lt;=$A$1,+IF(VLOOKUP($A1193,'Rashodi- plan-izvršenje'!$A$8:$M$1500,10,FALSE)&gt;0,VLOOKUP($A1193,'Rashodi- plan-izvršenje'!$A$8:$M$1500,10,FALSE),VLOOKUP($A1193,'Rashodi- plan-izvršenje'!$A$8:$M$1500,12,FALSE)),+IF($A1193&gt;$A$2,IF(VLOOKUP($A1193,'Neizmirene obaveze JLS'!$A$8:$M$1500,10,FALSE)&gt;0,VLOOKUP($A1193,'Neizmirene obaveze JLS'!$A$11:$M$1500,10,FALSE),VLOOKUP($A1193,'Neizmirene obaveze JLS'!$A$11:$M$1500,12,FALSE)),0)))</f>
        <v/>
      </c>
      <c r="N1193" s="87" t="str">
        <f>IF(A1193=0,"",IF($A1193&lt;=$A$1,+IF(VLOOKUP(A1193,'Rashodi- plan-izvršenje'!$A$8:$M$1500,10,FALSE)&gt;0,VLOOKUP(A1193,'Rashodi- plan-izvršenje'!$A$8:$M$1500,11,FALSE),VLOOKUP(A1193,'Rashodi- plan-izvršenje'!$A$8:$M$1500,13,FALSE)),+IF($A1193&gt;$A$2,IF(VLOOKUP($A1193,'Neizmirene obaveze JLS'!$A$8:$M$1500,10,FALSE)&gt;0,VLOOKUP($A1193,'Neizmirene obaveze JLS'!$A$11:$M$1500,11,FALSE),VLOOKUP($A1193,'Neizmirene obaveze JLS'!$A$11:$M$1500,13,FALSE)),0)))</f>
        <v/>
      </c>
      <c r="O1193" s="87" t="str">
        <f>IF(A1193=0,"",IF($A1193&lt;=$A$1,VALUE(+VLOOKUP($A1193,'Rashodi- plan-izvršenje'!$A$8:N$1500,'prenos-P-R-N'!O$1,FALSE)),IF($A1193&lt;=A$2,VALUE(VLOOKUP($A1193,'Prihodi- plan-izvršenje'!$A$8:$H$500,6,FALSE)),VALUE(VLOOKUP($A1193,'Neizmirene obaveze JLS'!$A$8:$N$500,O$1,FALSE)))))</f>
        <v/>
      </c>
      <c r="P1193" s="87" t="str">
        <f>IF(A1193=0,"",IF(A1193=0,0,IF(A1193&gt;A$2,'šifarnik K-izvor'!G$3,+IF(Q1193&lt;700,+'šifarnik K-izvor'!G$2,'šifarnik K-izvor'!G$1))))</f>
        <v/>
      </c>
      <c r="Q1193" s="87">
        <f>IF($A1193&lt;=$A$1,VALUE(+VLOOKUP($A1193,'Rashodi- plan-izvršenje'!$A$8:O$1500,'prenos-P-R-N'!Q$1,FALSE)),IF($A1193&lt;=$A$2,VLOOKUP($A1193,'Prihodi- plan-izvršenje'!$A$4:$H$500,4,FALSE),IF($A1193&lt;=$A$3,VLOOKUP(A1193,'Neizmirene obaveze JLS'!$A$11:O$500,Q$1,FALSE),"")))</f>
        <v>0</v>
      </c>
      <c r="R1193" s="88">
        <f>IF($A1193&lt;=$A$1,VALUE(+VLOOKUP($A1193,'Rashodi- plan-izvršenje'!$A$8:P$1500,'prenos-P-R-N'!R$1,FALSE)),IF($A1193&lt;=$A$2,VLOOKUP($A1193,'Prihodi- plan-izvršenje'!$A$4:$H$500,7,FALSE),""))</f>
        <v>0</v>
      </c>
      <c r="S1193" s="88">
        <f>IF(A1193=0,0,IF($A1193&lt;=$A$1,VALUE(+VLOOKUP($A1193,'Rashodi- plan-izvršenje'!$A$8:Q$1500,'prenos-P-R-N'!S$1,FALSE)),IF($A1193&lt;=$A$2,VLOOKUP($A1193,'Prihodi- plan-izvršenje'!$A$4:$H$500,8,FALSE),0)))</f>
        <v>0</v>
      </c>
      <c r="T1193" s="88" t="str">
        <f>IF($A1193&gt;$A$2,VLOOKUP($A1193,'Neizmirene obaveze JLS'!$A$11:R$500,R$1,FALSE),"")</f>
        <v/>
      </c>
      <c r="U1193" s="88">
        <f>IF($A1193&gt;$A$2,VLOOKUP($A1193,'Neizmirene obaveze JLS'!$A$11:S$500,S$1,FALSE),0)</f>
        <v>0</v>
      </c>
      <c r="V1193" s="88">
        <f t="shared" si="104"/>
        <v>0</v>
      </c>
    </row>
    <row r="1194" spans="1:22">
      <c r="A1194" s="89">
        <f>IF(AND(COUNTIF(A$1:A$3,"&gt;0")=1,MAX(A$8:A1193)&lt;A$1),A1193+1,IF(AND(COUNTIF(A$1:A$3,"&gt;0")=2,MAX(A$8:A1193)&lt;A$2),A1193+1,IF(AND(COUNTIF(A$1:A$3,"&gt;0")=3,MAX(A$8:A1193)&lt;A$3),A1193+1,0)))</f>
        <v>0</v>
      </c>
      <c r="B1194" s="89" t="str">
        <f t="shared" ref="B1194:C1194" si="154">+IF($A1194&gt;0,B1193,"")</f>
        <v/>
      </c>
      <c r="C1194" s="89" t="str">
        <f t="shared" si="154"/>
        <v/>
      </c>
      <c r="D1194" s="87" t="str">
        <f>IF($A1194=0,"",IF($A1194&lt;=$A$1,+VLOOKUP($A1194,'Rashodi- plan-izvršenje'!$A$8:B$1500,'prenos-P-R-N'!D$1,FALSE),IF($A1194&gt;$A$2,+VLOOKUP($A1194,'Neizmirene obaveze JLS'!$A$11:B$500,'prenos-P-R-N'!D$1,FALSE),"")))</f>
        <v/>
      </c>
      <c r="E1194" s="87" t="str">
        <f>IF($A1194=0,"",IF($A1194&lt;=$A$1,+VLOOKUP($A1194,'Rashodi- plan-izvršenje'!$A$8:C$1500,'prenos-P-R-N'!E$1,FALSE),IF($A1194&gt;$A$2,+VLOOKUP($A1194,'Neizmirene obaveze JLS'!$A$11:C$500,'prenos-P-R-N'!E$1,FALSE),"")))</f>
        <v/>
      </c>
      <c r="F1194" s="87" t="str">
        <f>IF($A1194=0,"",IF($A1194&lt;=$A$1,+VLOOKUP($A1194,'Rashodi- plan-izvršenje'!$A$8:D$1500,'prenos-P-R-N'!F$1,FALSE),IF($A1194&gt;$A$2,+VLOOKUP($A1194,'Neizmirene obaveze JLS'!$A$11:D$500,'prenos-P-R-N'!F$1,FALSE),"")))</f>
        <v/>
      </c>
      <c r="G1194" s="87" t="str">
        <f>IF($A1194=0,"",IF($A1194&lt;=$A$1,+VLOOKUP($A1194,'Rashodi- plan-izvršenje'!$A$8:E$1500,'prenos-P-R-N'!G$1,FALSE),IF($A1194&gt;$A$2,+VLOOKUP($A1194,'Neizmirene obaveze JLS'!$A$11:E$500,'prenos-P-R-N'!G$1,FALSE),"")))</f>
        <v/>
      </c>
      <c r="H1194" s="87" t="str">
        <f>IF($A1194=0,"",IF($A1194&lt;=$A$1,+VLOOKUP($A1194,'Rashodi- plan-izvršenje'!$A$8:F$1500,'prenos-P-R-N'!H$1,FALSE),IF($A1194&gt;$A$2,+VLOOKUP($A1194,'Neizmirene obaveze JLS'!$A$11:F$500,'prenos-P-R-N'!H$1,FALSE),"")))</f>
        <v/>
      </c>
      <c r="I1194" s="87" t="str">
        <f>IF($A1194=0,"",IF($A1194&lt;=$A$1,+VLOOKUP($A1194,'Rashodi- plan-izvršenje'!$A$8:G$1500,'prenos-P-R-N'!I$1,FALSE),IF($A1194&gt;$A$2,+VLOOKUP($A1194,'Neizmirene obaveze JLS'!$A$11:G$500,'prenos-P-R-N'!I$1,FALSE),"")))</f>
        <v/>
      </c>
      <c r="J1194" s="87" t="str">
        <f>IF($A1194=0,"",IF($A1194&lt;=$A$1,+VLOOKUP($A1194,'Rashodi- plan-izvršenje'!$A$8:H$1500,'prenos-P-R-N'!J$1,FALSE),IF($A1194&gt;$A$2,+VLOOKUP($A1194,'Neizmirene obaveze JLS'!$A$11:H$500,'prenos-P-R-N'!J$1,FALSE),"")))</f>
        <v/>
      </c>
      <c r="K1194" s="87" t="str">
        <f>IF($A1194=0,"",IF($A1194&lt;=$A$1,+VLOOKUP($A1194,'Rashodi- plan-izvršenje'!$A$8:I$1500,'prenos-P-R-N'!K$1,FALSE),IF($A1194&gt;$A$2,+VLOOKUP($A1194,'Neizmirene obaveze JLS'!$A$11:I$500,'prenos-P-R-N'!K$1,FALSE),"")))</f>
        <v/>
      </c>
      <c r="L1194" t="str">
        <f>IF(A1194=0,"",IF(A1194&lt;=A$1,+IF(VLOOKUP(A1194,'Rashodi- plan-izvršenje'!A$8:J$1500,M$1,FALSE)&gt;0,"Програмска активност","Пројекат"),IF(A1194&gt;A$2,+IF(VLOOKUP(A1194,'Neizmirene obaveze JLS'!A$8:J$2008,M$1,FALSE)&gt;0,"Програмска активност","Пројекат"),"")))</f>
        <v/>
      </c>
      <c r="M1194" s="87" t="str">
        <f>IF(A1194=0,"",IF($A1194&lt;=$A$1,+IF(VLOOKUP($A1194,'Rashodi- plan-izvršenje'!$A$8:$M$1500,10,FALSE)&gt;0,VLOOKUP($A1194,'Rashodi- plan-izvršenje'!$A$8:$M$1500,10,FALSE),VLOOKUP($A1194,'Rashodi- plan-izvršenje'!$A$8:$M$1500,12,FALSE)),+IF($A1194&gt;$A$2,IF(VLOOKUP($A1194,'Neizmirene obaveze JLS'!$A$8:$M$1500,10,FALSE)&gt;0,VLOOKUP($A1194,'Neizmirene obaveze JLS'!$A$11:$M$1500,10,FALSE),VLOOKUP($A1194,'Neizmirene obaveze JLS'!$A$11:$M$1500,12,FALSE)),0)))</f>
        <v/>
      </c>
      <c r="N1194" s="87" t="str">
        <f>IF(A1194=0,"",IF($A1194&lt;=$A$1,+IF(VLOOKUP(A1194,'Rashodi- plan-izvršenje'!$A$8:$M$1500,10,FALSE)&gt;0,VLOOKUP(A1194,'Rashodi- plan-izvršenje'!$A$8:$M$1500,11,FALSE),VLOOKUP(A1194,'Rashodi- plan-izvršenje'!$A$8:$M$1500,13,FALSE)),+IF($A1194&gt;$A$2,IF(VLOOKUP($A1194,'Neizmirene obaveze JLS'!$A$8:$M$1500,10,FALSE)&gt;0,VLOOKUP($A1194,'Neizmirene obaveze JLS'!$A$11:$M$1500,11,FALSE),VLOOKUP($A1194,'Neizmirene obaveze JLS'!$A$11:$M$1500,13,FALSE)),0)))</f>
        <v/>
      </c>
      <c r="O1194" s="87" t="str">
        <f>IF(A1194=0,"",IF($A1194&lt;=$A$1,VALUE(+VLOOKUP($A1194,'Rashodi- plan-izvršenje'!$A$8:N$1500,'prenos-P-R-N'!O$1,FALSE)),IF($A1194&lt;=A$2,VALUE(VLOOKUP($A1194,'Prihodi- plan-izvršenje'!$A$8:$H$500,6,FALSE)),VALUE(VLOOKUP($A1194,'Neizmirene obaveze JLS'!$A$8:$N$500,O$1,FALSE)))))</f>
        <v/>
      </c>
      <c r="P1194" s="87" t="str">
        <f>IF(A1194=0,"",IF(A1194=0,0,IF(A1194&gt;A$2,'šifarnik K-izvor'!G$3,+IF(Q1194&lt;700,+'šifarnik K-izvor'!G$2,'šifarnik K-izvor'!G$1))))</f>
        <v/>
      </c>
      <c r="Q1194" s="87">
        <f>IF($A1194&lt;=$A$1,VALUE(+VLOOKUP($A1194,'Rashodi- plan-izvršenje'!$A$8:O$1500,'prenos-P-R-N'!Q$1,FALSE)),IF($A1194&lt;=$A$2,VLOOKUP($A1194,'Prihodi- plan-izvršenje'!$A$4:$H$500,4,FALSE),IF($A1194&lt;=$A$3,VLOOKUP(A1194,'Neizmirene obaveze JLS'!$A$11:O$500,Q$1,FALSE),"")))</f>
        <v>0</v>
      </c>
      <c r="R1194" s="88">
        <f>IF($A1194&lt;=$A$1,VALUE(+VLOOKUP($A1194,'Rashodi- plan-izvršenje'!$A$8:P$1500,'prenos-P-R-N'!R$1,FALSE)),IF($A1194&lt;=$A$2,VLOOKUP($A1194,'Prihodi- plan-izvršenje'!$A$4:$H$500,7,FALSE),""))</f>
        <v>0</v>
      </c>
      <c r="S1194" s="88">
        <f>IF(A1194=0,0,IF($A1194&lt;=$A$1,VALUE(+VLOOKUP($A1194,'Rashodi- plan-izvršenje'!$A$8:Q$1500,'prenos-P-R-N'!S$1,FALSE)),IF($A1194&lt;=$A$2,VLOOKUP($A1194,'Prihodi- plan-izvršenje'!$A$4:$H$500,8,FALSE),0)))</f>
        <v>0</v>
      </c>
      <c r="T1194" s="88" t="str">
        <f>IF($A1194&gt;$A$2,VLOOKUP($A1194,'Neizmirene obaveze JLS'!$A$11:R$500,R$1,FALSE),"")</f>
        <v/>
      </c>
      <c r="U1194" s="88">
        <f>IF($A1194&gt;$A$2,VLOOKUP($A1194,'Neizmirene obaveze JLS'!$A$11:S$500,S$1,FALSE),0)</f>
        <v>0</v>
      </c>
      <c r="V1194" s="88">
        <f t="shared" si="104"/>
        <v>0</v>
      </c>
    </row>
    <row r="1195" spans="1:22">
      <c r="A1195" s="89">
        <f>IF(AND(COUNTIF(A$1:A$3,"&gt;0")=1,MAX(A$8:A1194)&lt;A$1),A1194+1,IF(AND(COUNTIF(A$1:A$3,"&gt;0")=2,MAX(A$8:A1194)&lt;A$2),A1194+1,IF(AND(COUNTIF(A$1:A$3,"&gt;0")=3,MAX(A$8:A1194)&lt;A$3),A1194+1,0)))</f>
        <v>0</v>
      </c>
      <c r="B1195" s="89" t="str">
        <f t="shared" ref="B1195:C1195" si="155">+IF($A1195&gt;0,B1194,"")</f>
        <v/>
      </c>
      <c r="C1195" s="89" t="str">
        <f t="shared" si="155"/>
        <v/>
      </c>
      <c r="D1195" s="87" t="str">
        <f>IF($A1195=0,"",IF($A1195&lt;=$A$1,+VLOOKUP($A1195,'Rashodi- plan-izvršenje'!$A$8:B$1500,'prenos-P-R-N'!D$1,FALSE),IF($A1195&gt;$A$2,+VLOOKUP($A1195,'Neizmirene obaveze JLS'!$A$11:B$500,'prenos-P-R-N'!D$1,FALSE),"")))</f>
        <v/>
      </c>
      <c r="E1195" s="87" t="str">
        <f>IF($A1195=0,"",IF($A1195&lt;=$A$1,+VLOOKUP($A1195,'Rashodi- plan-izvršenje'!$A$8:C$1500,'prenos-P-R-N'!E$1,FALSE),IF($A1195&gt;$A$2,+VLOOKUP($A1195,'Neizmirene obaveze JLS'!$A$11:C$500,'prenos-P-R-N'!E$1,FALSE),"")))</f>
        <v/>
      </c>
      <c r="F1195" s="87" t="str">
        <f>IF($A1195=0,"",IF($A1195&lt;=$A$1,+VLOOKUP($A1195,'Rashodi- plan-izvršenje'!$A$8:D$1500,'prenos-P-R-N'!F$1,FALSE),IF($A1195&gt;$A$2,+VLOOKUP($A1195,'Neizmirene obaveze JLS'!$A$11:D$500,'prenos-P-R-N'!F$1,FALSE),"")))</f>
        <v/>
      </c>
      <c r="G1195" s="87" t="str">
        <f>IF($A1195=0,"",IF($A1195&lt;=$A$1,+VLOOKUP($A1195,'Rashodi- plan-izvršenje'!$A$8:E$1500,'prenos-P-R-N'!G$1,FALSE),IF($A1195&gt;$A$2,+VLOOKUP($A1195,'Neizmirene obaveze JLS'!$A$11:E$500,'prenos-P-R-N'!G$1,FALSE),"")))</f>
        <v/>
      </c>
      <c r="H1195" s="87" t="str">
        <f>IF($A1195=0,"",IF($A1195&lt;=$A$1,+VLOOKUP($A1195,'Rashodi- plan-izvršenje'!$A$8:F$1500,'prenos-P-R-N'!H$1,FALSE),IF($A1195&gt;$A$2,+VLOOKUP($A1195,'Neizmirene obaveze JLS'!$A$11:F$500,'prenos-P-R-N'!H$1,FALSE),"")))</f>
        <v/>
      </c>
      <c r="I1195" s="87" t="str">
        <f>IF($A1195=0,"",IF($A1195&lt;=$A$1,+VLOOKUP($A1195,'Rashodi- plan-izvršenje'!$A$8:G$1500,'prenos-P-R-N'!I$1,FALSE),IF($A1195&gt;$A$2,+VLOOKUP($A1195,'Neizmirene obaveze JLS'!$A$11:G$500,'prenos-P-R-N'!I$1,FALSE),"")))</f>
        <v/>
      </c>
      <c r="J1195" s="87" t="str">
        <f>IF($A1195=0,"",IF($A1195&lt;=$A$1,+VLOOKUP($A1195,'Rashodi- plan-izvršenje'!$A$8:H$1500,'prenos-P-R-N'!J$1,FALSE),IF($A1195&gt;$A$2,+VLOOKUP($A1195,'Neizmirene obaveze JLS'!$A$11:H$500,'prenos-P-R-N'!J$1,FALSE),"")))</f>
        <v/>
      </c>
      <c r="K1195" s="87" t="str">
        <f>IF($A1195=0,"",IF($A1195&lt;=$A$1,+VLOOKUP($A1195,'Rashodi- plan-izvršenje'!$A$8:I$1500,'prenos-P-R-N'!K$1,FALSE),IF($A1195&gt;$A$2,+VLOOKUP($A1195,'Neizmirene obaveze JLS'!$A$11:I$500,'prenos-P-R-N'!K$1,FALSE),"")))</f>
        <v/>
      </c>
      <c r="L1195" t="str">
        <f>IF(A1195=0,"",IF(A1195&lt;=A$1,+IF(VLOOKUP(A1195,'Rashodi- plan-izvršenje'!A$8:J$1500,M$1,FALSE)&gt;0,"Програмска активност","Пројекат"),IF(A1195&gt;A$2,+IF(VLOOKUP(A1195,'Neizmirene obaveze JLS'!A$8:J$2008,M$1,FALSE)&gt;0,"Програмска активност","Пројекат"),"")))</f>
        <v/>
      </c>
      <c r="M1195" s="87" t="str">
        <f>IF(A1195=0,"",IF($A1195&lt;=$A$1,+IF(VLOOKUP($A1195,'Rashodi- plan-izvršenje'!$A$8:$M$1500,10,FALSE)&gt;0,VLOOKUP($A1195,'Rashodi- plan-izvršenje'!$A$8:$M$1500,10,FALSE),VLOOKUP($A1195,'Rashodi- plan-izvršenje'!$A$8:$M$1500,12,FALSE)),+IF($A1195&gt;$A$2,IF(VLOOKUP($A1195,'Neizmirene obaveze JLS'!$A$8:$M$1500,10,FALSE)&gt;0,VLOOKUP($A1195,'Neizmirene obaveze JLS'!$A$11:$M$1500,10,FALSE),VLOOKUP($A1195,'Neizmirene obaveze JLS'!$A$11:$M$1500,12,FALSE)),0)))</f>
        <v/>
      </c>
      <c r="N1195" s="87" t="str">
        <f>IF(A1195=0,"",IF($A1195&lt;=$A$1,+IF(VLOOKUP(A1195,'Rashodi- plan-izvršenje'!$A$8:$M$1500,10,FALSE)&gt;0,VLOOKUP(A1195,'Rashodi- plan-izvršenje'!$A$8:$M$1500,11,FALSE),VLOOKUP(A1195,'Rashodi- plan-izvršenje'!$A$8:$M$1500,13,FALSE)),+IF($A1195&gt;$A$2,IF(VLOOKUP($A1195,'Neizmirene obaveze JLS'!$A$8:$M$1500,10,FALSE)&gt;0,VLOOKUP($A1195,'Neizmirene obaveze JLS'!$A$11:$M$1500,11,FALSE),VLOOKUP($A1195,'Neizmirene obaveze JLS'!$A$11:$M$1500,13,FALSE)),0)))</f>
        <v/>
      </c>
      <c r="O1195" s="87" t="str">
        <f>IF(A1195=0,"",IF($A1195&lt;=$A$1,VALUE(+VLOOKUP($A1195,'Rashodi- plan-izvršenje'!$A$8:N$1500,'prenos-P-R-N'!O$1,FALSE)),IF($A1195&lt;=A$2,VALUE(VLOOKUP($A1195,'Prihodi- plan-izvršenje'!$A$8:$H$500,6,FALSE)),VALUE(VLOOKUP($A1195,'Neizmirene obaveze JLS'!$A$8:$N$500,O$1,FALSE)))))</f>
        <v/>
      </c>
      <c r="P1195" s="87" t="str">
        <f>IF(A1195=0,"",IF(A1195=0,0,IF(A1195&gt;A$2,'šifarnik K-izvor'!G$3,+IF(Q1195&lt;700,+'šifarnik K-izvor'!G$2,'šifarnik K-izvor'!G$1))))</f>
        <v/>
      </c>
      <c r="Q1195" s="87">
        <f>IF($A1195&lt;=$A$1,VALUE(+VLOOKUP($A1195,'Rashodi- plan-izvršenje'!$A$8:O$1500,'prenos-P-R-N'!Q$1,FALSE)),IF($A1195&lt;=$A$2,VLOOKUP($A1195,'Prihodi- plan-izvršenje'!$A$4:$H$500,4,FALSE),IF($A1195&lt;=$A$3,VLOOKUP(A1195,'Neizmirene obaveze JLS'!$A$11:O$500,Q$1,FALSE),"")))</f>
        <v>0</v>
      </c>
      <c r="R1195" s="88">
        <f>IF($A1195&lt;=$A$1,VALUE(+VLOOKUP($A1195,'Rashodi- plan-izvršenje'!$A$8:P$1500,'prenos-P-R-N'!R$1,FALSE)),IF($A1195&lt;=$A$2,VLOOKUP($A1195,'Prihodi- plan-izvršenje'!$A$4:$H$500,7,FALSE),""))</f>
        <v>0</v>
      </c>
      <c r="S1195" s="88">
        <f>IF(A1195=0,0,IF($A1195&lt;=$A$1,VALUE(+VLOOKUP($A1195,'Rashodi- plan-izvršenje'!$A$8:Q$1500,'prenos-P-R-N'!S$1,FALSE)),IF($A1195&lt;=$A$2,VLOOKUP($A1195,'Prihodi- plan-izvršenje'!$A$4:$H$500,8,FALSE),0)))</f>
        <v>0</v>
      </c>
      <c r="T1195" s="88" t="str">
        <f>IF($A1195&gt;$A$2,VLOOKUP($A1195,'Neizmirene obaveze JLS'!$A$11:R$500,R$1,FALSE),"")</f>
        <v/>
      </c>
      <c r="U1195" s="88">
        <f>IF($A1195&gt;$A$2,VLOOKUP($A1195,'Neizmirene obaveze JLS'!$A$11:S$500,S$1,FALSE),0)</f>
        <v>0</v>
      </c>
      <c r="V1195" s="88">
        <f t="shared" si="104"/>
        <v>0</v>
      </c>
    </row>
    <row r="1196" spans="1:22">
      <c r="A1196" s="89">
        <f>IF(AND(COUNTIF(A$1:A$3,"&gt;0")=1,MAX(A$8:A1195)&lt;A$1),A1195+1,IF(AND(COUNTIF(A$1:A$3,"&gt;0")=2,MAX(A$8:A1195)&lt;A$2),A1195+1,IF(AND(COUNTIF(A$1:A$3,"&gt;0")=3,MAX(A$8:A1195)&lt;A$3),A1195+1,0)))</f>
        <v>0</v>
      </c>
      <c r="B1196" s="89" t="str">
        <f t="shared" ref="B1196:C1196" si="156">+IF($A1196&gt;0,B1195,"")</f>
        <v/>
      </c>
      <c r="C1196" s="89" t="str">
        <f t="shared" si="156"/>
        <v/>
      </c>
      <c r="D1196" s="87" t="str">
        <f>IF($A1196=0,"",IF($A1196&lt;=$A$1,+VLOOKUP($A1196,'Rashodi- plan-izvršenje'!$A$8:B$1500,'prenos-P-R-N'!D$1,FALSE),IF($A1196&gt;$A$2,+VLOOKUP($A1196,'Neizmirene obaveze JLS'!$A$11:B$500,'prenos-P-R-N'!D$1,FALSE),"")))</f>
        <v/>
      </c>
      <c r="E1196" s="87" t="str">
        <f>IF($A1196=0,"",IF($A1196&lt;=$A$1,+VLOOKUP($A1196,'Rashodi- plan-izvršenje'!$A$8:C$1500,'prenos-P-R-N'!E$1,FALSE),IF($A1196&gt;$A$2,+VLOOKUP($A1196,'Neizmirene obaveze JLS'!$A$11:C$500,'prenos-P-R-N'!E$1,FALSE),"")))</f>
        <v/>
      </c>
      <c r="F1196" s="87" t="str">
        <f>IF($A1196=0,"",IF($A1196&lt;=$A$1,+VLOOKUP($A1196,'Rashodi- plan-izvršenje'!$A$8:D$1500,'prenos-P-R-N'!F$1,FALSE),IF($A1196&gt;$A$2,+VLOOKUP($A1196,'Neizmirene obaveze JLS'!$A$11:D$500,'prenos-P-R-N'!F$1,FALSE),"")))</f>
        <v/>
      </c>
      <c r="G1196" s="87" t="str">
        <f>IF($A1196=0,"",IF($A1196&lt;=$A$1,+VLOOKUP($A1196,'Rashodi- plan-izvršenje'!$A$8:E$1500,'prenos-P-R-N'!G$1,FALSE),IF($A1196&gt;$A$2,+VLOOKUP($A1196,'Neizmirene obaveze JLS'!$A$11:E$500,'prenos-P-R-N'!G$1,FALSE),"")))</f>
        <v/>
      </c>
      <c r="H1196" s="87" t="str">
        <f>IF($A1196=0,"",IF($A1196&lt;=$A$1,+VLOOKUP($A1196,'Rashodi- plan-izvršenje'!$A$8:F$1500,'prenos-P-R-N'!H$1,FALSE),IF($A1196&gt;$A$2,+VLOOKUP($A1196,'Neizmirene obaveze JLS'!$A$11:F$500,'prenos-P-R-N'!H$1,FALSE),"")))</f>
        <v/>
      </c>
      <c r="I1196" s="87" t="str">
        <f>IF($A1196=0,"",IF($A1196&lt;=$A$1,+VLOOKUP($A1196,'Rashodi- plan-izvršenje'!$A$8:G$1500,'prenos-P-R-N'!I$1,FALSE),IF($A1196&gt;$A$2,+VLOOKUP($A1196,'Neizmirene obaveze JLS'!$A$11:G$500,'prenos-P-R-N'!I$1,FALSE),"")))</f>
        <v/>
      </c>
      <c r="J1196" s="87" t="str">
        <f>IF($A1196=0,"",IF($A1196&lt;=$A$1,+VLOOKUP($A1196,'Rashodi- plan-izvršenje'!$A$8:H$1500,'prenos-P-R-N'!J$1,FALSE),IF($A1196&gt;$A$2,+VLOOKUP($A1196,'Neizmirene obaveze JLS'!$A$11:H$500,'prenos-P-R-N'!J$1,FALSE),"")))</f>
        <v/>
      </c>
      <c r="K1196" s="87" t="str">
        <f>IF($A1196=0,"",IF($A1196&lt;=$A$1,+VLOOKUP($A1196,'Rashodi- plan-izvršenje'!$A$8:I$1500,'prenos-P-R-N'!K$1,FALSE),IF($A1196&gt;$A$2,+VLOOKUP($A1196,'Neizmirene obaveze JLS'!$A$11:I$500,'prenos-P-R-N'!K$1,FALSE),"")))</f>
        <v/>
      </c>
      <c r="L1196" t="str">
        <f>IF(A1196=0,"",IF(A1196&lt;=A$1,+IF(VLOOKUP(A1196,'Rashodi- plan-izvršenje'!A$8:J$1500,M$1,FALSE)&gt;0,"Програмска активност","Пројекат"),IF(A1196&gt;A$2,+IF(VLOOKUP(A1196,'Neizmirene obaveze JLS'!A$8:J$2008,M$1,FALSE)&gt;0,"Програмска активност","Пројекат"),"")))</f>
        <v/>
      </c>
      <c r="M1196" s="87" t="str">
        <f>IF(A1196=0,"",IF($A1196&lt;=$A$1,+IF(VLOOKUP($A1196,'Rashodi- plan-izvršenje'!$A$8:$M$1500,10,FALSE)&gt;0,VLOOKUP($A1196,'Rashodi- plan-izvršenje'!$A$8:$M$1500,10,FALSE),VLOOKUP($A1196,'Rashodi- plan-izvršenje'!$A$8:$M$1500,12,FALSE)),+IF($A1196&gt;$A$2,IF(VLOOKUP($A1196,'Neizmirene obaveze JLS'!$A$8:$M$1500,10,FALSE)&gt;0,VLOOKUP($A1196,'Neizmirene obaveze JLS'!$A$11:$M$1500,10,FALSE),VLOOKUP($A1196,'Neizmirene obaveze JLS'!$A$11:$M$1500,12,FALSE)),0)))</f>
        <v/>
      </c>
      <c r="N1196" s="87" t="str">
        <f>IF(A1196=0,"",IF($A1196&lt;=$A$1,+IF(VLOOKUP(A1196,'Rashodi- plan-izvršenje'!$A$8:$M$1500,10,FALSE)&gt;0,VLOOKUP(A1196,'Rashodi- plan-izvršenje'!$A$8:$M$1500,11,FALSE),VLOOKUP(A1196,'Rashodi- plan-izvršenje'!$A$8:$M$1500,13,FALSE)),+IF($A1196&gt;$A$2,IF(VLOOKUP($A1196,'Neizmirene obaveze JLS'!$A$8:$M$1500,10,FALSE)&gt;0,VLOOKUP($A1196,'Neizmirene obaveze JLS'!$A$11:$M$1500,11,FALSE),VLOOKUP($A1196,'Neizmirene obaveze JLS'!$A$11:$M$1500,13,FALSE)),0)))</f>
        <v/>
      </c>
      <c r="O1196" s="87" t="str">
        <f>IF(A1196=0,"",IF($A1196&lt;=$A$1,VALUE(+VLOOKUP($A1196,'Rashodi- plan-izvršenje'!$A$8:N$1500,'prenos-P-R-N'!O$1,FALSE)),IF($A1196&lt;=A$2,VALUE(VLOOKUP($A1196,'Prihodi- plan-izvršenje'!$A$8:$H$500,6,FALSE)),VALUE(VLOOKUP($A1196,'Neizmirene obaveze JLS'!$A$8:$N$500,O$1,FALSE)))))</f>
        <v/>
      </c>
      <c r="P1196" s="87" t="str">
        <f>IF(A1196=0,"",IF(A1196=0,0,IF(A1196&gt;A$2,'šifarnik K-izvor'!G$3,+IF(Q1196&lt;700,+'šifarnik K-izvor'!G$2,'šifarnik K-izvor'!G$1))))</f>
        <v/>
      </c>
      <c r="Q1196" s="87">
        <f>IF($A1196&lt;=$A$1,VALUE(+VLOOKUP($A1196,'Rashodi- plan-izvršenje'!$A$8:O$1500,'prenos-P-R-N'!Q$1,FALSE)),IF($A1196&lt;=$A$2,VLOOKUP($A1196,'Prihodi- plan-izvršenje'!$A$4:$H$500,4,FALSE),IF($A1196&lt;=$A$3,VLOOKUP(A1196,'Neizmirene obaveze JLS'!$A$11:O$500,Q$1,FALSE),"")))</f>
        <v>0</v>
      </c>
      <c r="R1196" s="88">
        <f>IF($A1196&lt;=$A$1,VALUE(+VLOOKUP($A1196,'Rashodi- plan-izvršenje'!$A$8:P$1500,'prenos-P-R-N'!R$1,FALSE)),IF($A1196&lt;=$A$2,VLOOKUP($A1196,'Prihodi- plan-izvršenje'!$A$4:$H$500,7,FALSE),""))</f>
        <v>0</v>
      </c>
      <c r="S1196" s="88">
        <f>IF(A1196=0,0,IF($A1196&lt;=$A$1,VALUE(+VLOOKUP($A1196,'Rashodi- plan-izvršenje'!$A$8:Q$1500,'prenos-P-R-N'!S$1,FALSE)),IF($A1196&lt;=$A$2,VLOOKUP($A1196,'Prihodi- plan-izvršenje'!$A$4:$H$500,8,FALSE),0)))</f>
        <v>0</v>
      </c>
      <c r="T1196" s="88" t="str">
        <f>IF($A1196&gt;$A$2,VLOOKUP($A1196,'Neizmirene obaveze JLS'!$A$11:R$500,R$1,FALSE),"")</f>
        <v/>
      </c>
      <c r="U1196" s="88">
        <f>IF($A1196&gt;$A$2,VLOOKUP($A1196,'Neizmirene obaveze JLS'!$A$11:S$500,S$1,FALSE),0)</f>
        <v>0</v>
      </c>
      <c r="V1196" s="88">
        <f t="shared" si="104"/>
        <v>0</v>
      </c>
    </row>
    <row r="1197" spans="1:22">
      <c r="A1197" s="89">
        <f>IF(AND(COUNTIF(A$1:A$3,"&gt;0")=1,MAX(A$8:A1196)&lt;A$1),A1196+1,IF(AND(COUNTIF(A$1:A$3,"&gt;0")=2,MAX(A$8:A1196)&lt;A$2),A1196+1,IF(AND(COUNTIF(A$1:A$3,"&gt;0")=3,MAX(A$8:A1196)&lt;A$3),A1196+1,0)))</f>
        <v>0</v>
      </c>
      <c r="B1197" s="89" t="str">
        <f t="shared" ref="B1197:C1197" si="157">+IF($A1197&gt;0,B1196,"")</f>
        <v/>
      </c>
      <c r="C1197" s="89" t="str">
        <f t="shared" si="157"/>
        <v/>
      </c>
      <c r="D1197" s="87" t="str">
        <f>IF($A1197=0,"",IF($A1197&lt;=$A$1,+VLOOKUP($A1197,'Rashodi- plan-izvršenje'!$A$8:B$1500,'prenos-P-R-N'!D$1,FALSE),IF($A1197&gt;$A$2,+VLOOKUP($A1197,'Neizmirene obaveze JLS'!$A$11:B$500,'prenos-P-R-N'!D$1,FALSE),"")))</f>
        <v/>
      </c>
      <c r="E1197" s="87" t="str">
        <f>IF($A1197=0,"",IF($A1197&lt;=$A$1,+VLOOKUP($A1197,'Rashodi- plan-izvršenje'!$A$8:C$1500,'prenos-P-R-N'!E$1,FALSE),IF($A1197&gt;$A$2,+VLOOKUP($A1197,'Neizmirene obaveze JLS'!$A$11:C$500,'prenos-P-R-N'!E$1,FALSE),"")))</f>
        <v/>
      </c>
      <c r="F1197" s="87" t="str">
        <f>IF($A1197=0,"",IF($A1197&lt;=$A$1,+VLOOKUP($A1197,'Rashodi- plan-izvršenje'!$A$8:D$1500,'prenos-P-R-N'!F$1,FALSE),IF($A1197&gt;$A$2,+VLOOKUP($A1197,'Neizmirene obaveze JLS'!$A$11:D$500,'prenos-P-R-N'!F$1,FALSE),"")))</f>
        <v/>
      </c>
      <c r="G1197" s="87" t="str">
        <f>IF($A1197=0,"",IF($A1197&lt;=$A$1,+VLOOKUP($A1197,'Rashodi- plan-izvršenje'!$A$8:E$1500,'prenos-P-R-N'!G$1,FALSE),IF($A1197&gt;$A$2,+VLOOKUP($A1197,'Neizmirene obaveze JLS'!$A$11:E$500,'prenos-P-R-N'!G$1,FALSE),"")))</f>
        <v/>
      </c>
      <c r="H1197" s="87" t="str">
        <f>IF($A1197=0,"",IF($A1197&lt;=$A$1,+VLOOKUP($A1197,'Rashodi- plan-izvršenje'!$A$8:F$1500,'prenos-P-R-N'!H$1,FALSE),IF($A1197&gt;$A$2,+VLOOKUP($A1197,'Neizmirene obaveze JLS'!$A$11:F$500,'prenos-P-R-N'!H$1,FALSE),"")))</f>
        <v/>
      </c>
      <c r="I1197" s="87" t="str">
        <f>IF($A1197=0,"",IF($A1197&lt;=$A$1,+VLOOKUP($A1197,'Rashodi- plan-izvršenje'!$A$8:G$1500,'prenos-P-R-N'!I$1,FALSE),IF($A1197&gt;$A$2,+VLOOKUP($A1197,'Neizmirene obaveze JLS'!$A$11:G$500,'prenos-P-R-N'!I$1,FALSE),"")))</f>
        <v/>
      </c>
      <c r="J1197" s="87" t="str">
        <f>IF($A1197=0,"",IF($A1197&lt;=$A$1,+VLOOKUP($A1197,'Rashodi- plan-izvršenje'!$A$8:H$1500,'prenos-P-R-N'!J$1,FALSE),IF($A1197&gt;$A$2,+VLOOKUP($A1197,'Neizmirene obaveze JLS'!$A$11:H$500,'prenos-P-R-N'!J$1,FALSE),"")))</f>
        <v/>
      </c>
      <c r="K1197" s="87" t="str">
        <f>IF($A1197=0,"",IF($A1197&lt;=$A$1,+VLOOKUP($A1197,'Rashodi- plan-izvršenje'!$A$8:I$1500,'prenos-P-R-N'!K$1,FALSE),IF($A1197&gt;$A$2,+VLOOKUP($A1197,'Neizmirene obaveze JLS'!$A$11:I$500,'prenos-P-R-N'!K$1,FALSE),"")))</f>
        <v/>
      </c>
      <c r="L1197" t="str">
        <f>IF(A1197=0,"",IF(A1197&lt;=A$1,+IF(VLOOKUP(A1197,'Rashodi- plan-izvršenje'!A$8:J$1500,M$1,FALSE)&gt;0,"Програмска активност","Пројекат"),IF(A1197&gt;A$2,+IF(VLOOKUP(A1197,'Neizmirene obaveze JLS'!A$8:J$2008,M$1,FALSE)&gt;0,"Програмска активност","Пројекат"),"")))</f>
        <v/>
      </c>
      <c r="M1197" s="87" t="str">
        <f>IF(A1197=0,"",IF($A1197&lt;=$A$1,+IF(VLOOKUP($A1197,'Rashodi- plan-izvršenje'!$A$8:$M$1500,10,FALSE)&gt;0,VLOOKUP($A1197,'Rashodi- plan-izvršenje'!$A$8:$M$1500,10,FALSE),VLOOKUP($A1197,'Rashodi- plan-izvršenje'!$A$8:$M$1500,12,FALSE)),+IF($A1197&gt;$A$2,IF(VLOOKUP($A1197,'Neizmirene obaveze JLS'!$A$8:$M$1500,10,FALSE)&gt;0,VLOOKUP($A1197,'Neizmirene obaveze JLS'!$A$11:$M$1500,10,FALSE),VLOOKUP($A1197,'Neizmirene obaveze JLS'!$A$11:$M$1500,12,FALSE)),0)))</f>
        <v/>
      </c>
      <c r="N1197" s="87" t="str">
        <f>IF(A1197=0,"",IF($A1197&lt;=$A$1,+IF(VLOOKUP(A1197,'Rashodi- plan-izvršenje'!$A$8:$M$1500,10,FALSE)&gt;0,VLOOKUP(A1197,'Rashodi- plan-izvršenje'!$A$8:$M$1500,11,FALSE),VLOOKUP(A1197,'Rashodi- plan-izvršenje'!$A$8:$M$1500,13,FALSE)),+IF($A1197&gt;$A$2,IF(VLOOKUP($A1197,'Neizmirene obaveze JLS'!$A$8:$M$1500,10,FALSE)&gt;0,VLOOKUP($A1197,'Neizmirene obaveze JLS'!$A$11:$M$1500,11,FALSE),VLOOKUP($A1197,'Neizmirene obaveze JLS'!$A$11:$M$1500,13,FALSE)),0)))</f>
        <v/>
      </c>
      <c r="O1197" s="87" t="str">
        <f>IF(A1197=0,"",IF($A1197&lt;=$A$1,VALUE(+VLOOKUP($A1197,'Rashodi- plan-izvršenje'!$A$8:N$1500,'prenos-P-R-N'!O$1,FALSE)),IF($A1197&lt;=A$2,VALUE(VLOOKUP($A1197,'Prihodi- plan-izvršenje'!$A$8:$H$500,6,FALSE)),VALUE(VLOOKUP($A1197,'Neizmirene obaveze JLS'!$A$8:$N$500,O$1,FALSE)))))</f>
        <v/>
      </c>
      <c r="P1197" s="87" t="str">
        <f>IF(A1197=0,"",IF(A1197=0,0,IF(A1197&gt;A$2,'šifarnik K-izvor'!G$3,+IF(Q1197&lt;700,+'šifarnik K-izvor'!G$2,'šifarnik K-izvor'!G$1))))</f>
        <v/>
      </c>
      <c r="Q1197" s="87">
        <f>IF($A1197&lt;=$A$1,VALUE(+VLOOKUP($A1197,'Rashodi- plan-izvršenje'!$A$8:O$1500,'prenos-P-R-N'!Q$1,FALSE)),IF($A1197&lt;=$A$2,VLOOKUP($A1197,'Prihodi- plan-izvršenje'!$A$4:$H$500,4,FALSE),IF($A1197&lt;=$A$3,VLOOKUP(A1197,'Neizmirene obaveze JLS'!$A$11:O$500,Q$1,FALSE),"")))</f>
        <v>0</v>
      </c>
      <c r="R1197" s="88">
        <f>IF($A1197&lt;=$A$1,VALUE(+VLOOKUP($A1197,'Rashodi- plan-izvršenje'!$A$8:P$1500,'prenos-P-R-N'!R$1,FALSE)),IF($A1197&lt;=$A$2,VLOOKUP($A1197,'Prihodi- plan-izvršenje'!$A$4:$H$500,7,FALSE),""))</f>
        <v>0</v>
      </c>
      <c r="S1197" s="88">
        <f>IF(A1197=0,0,IF($A1197&lt;=$A$1,VALUE(+VLOOKUP($A1197,'Rashodi- plan-izvršenje'!$A$8:Q$1500,'prenos-P-R-N'!S$1,FALSE)),IF($A1197&lt;=$A$2,VLOOKUP($A1197,'Prihodi- plan-izvršenje'!$A$4:$H$500,8,FALSE),0)))</f>
        <v>0</v>
      </c>
      <c r="T1197" s="88" t="str">
        <f>IF($A1197&gt;$A$2,VLOOKUP($A1197,'Neizmirene obaveze JLS'!$A$11:R$500,R$1,FALSE),"")</f>
        <v/>
      </c>
      <c r="U1197" s="88">
        <f>IF($A1197&gt;$A$2,VLOOKUP($A1197,'Neizmirene obaveze JLS'!$A$11:S$500,S$1,FALSE),0)</f>
        <v>0</v>
      </c>
      <c r="V1197" s="88">
        <f t="shared" si="104"/>
        <v>0</v>
      </c>
    </row>
    <row r="1198" spans="1:22">
      <c r="A1198" s="89">
        <f>IF(AND(COUNTIF(A$1:A$3,"&gt;0")=1,MAX(A$8:A1197)&lt;A$1),A1197+1,IF(AND(COUNTIF(A$1:A$3,"&gt;0")=2,MAX(A$8:A1197)&lt;A$2),A1197+1,IF(AND(COUNTIF(A$1:A$3,"&gt;0")=3,MAX(A$8:A1197)&lt;A$3),A1197+1,0)))</f>
        <v>0</v>
      </c>
      <c r="B1198" s="89" t="str">
        <f t="shared" ref="B1198:C1198" si="158">+IF($A1198&gt;0,B1197,"")</f>
        <v/>
      </c>
      <c r="C1198" s="89" t="str">
        <f t="shared" si="158"/>
        <v/>
      </c>
      <c r="D1198" s="87" t="str">
        <f>IF($A1198=0,"",IF($A1198&lt;=$A$1,+VLOOKUP($A1198,'Rashodi- plan-izvršenje'!$A$8:B$1500,'prenos-P-R-N'!D$1,FALSE),IF($A1198&gt;$A$2,+VLOOKUP($A1198,'Neizmirene obaveze JLS'!$A$11:B$500,'prenos-P-R-N'!D$1,FALSE),"")))</f>
        <v/>
      </c>
      <c r="E1198" s="87" t="str">
        <f>IF($A1198=0,"",IF($A1198&lt;=$A$1,+VLOOKUP($A1198,'Rashodi- plan-izvršenje'!$A$8:C$1500,'prenos-P-R-N'!E$1,FALSE),IF($A1198&gt;$A$2,+VLOOKUP($A1198,'Neizmirene obaveze JLS'!$A$11:C$500,'prenos-P-R-N'!E$1,FALSE),"")))</f>
        <v/>
      </c>
      <c r="F1198" s="87" t="str">
        <f>IF($A1198=0,"",IF($A1198&lt;=$A$1,+VLOOKUP($A1198,'Rashodi- plan-izvršenje'!$A$8:D$1500,'prenos-P-R-N'!F$1,FALSE),IF($A1198&gt;$A$2,+VLOOKUP($A1198,'Neizmirene obaveze JLS'!$A$11:D$500,'prenos-P-R-N'!F$1,FALSE),"")))</f>
        <v/>
      </c>
      <c r="G1198" s="87" t="str">
        <f>IF($A1198=0,"",IF($A1198&lt;=$A$1,+VLOOKUP($A1198,'Rashodi- plan-izvršenje'!$A$8:E$1500,'prenos-P-R-N'!G$1,FALSE),IF($A1198&gt;$A$2,+VLOOKUP($A1198,'Neizmirene obaveze JLS'!$A$11:E$500,'prenos-P-R-N'!G$1,FALSE),"")))</f>
        <v/>
      </c>
      <c r="H1198" s="87" t="str">
        <f>IF($A1198=0,"",IF($A1198&lt;=$A$1,+VLOOKUP($A1198,'Rashodi- plan-izvršenje'!$A$8:F$1500,'prenos-P-R-N'!H$1,FALSE),IF($A1198&gt;$A$2,+VLOOKUP($A1198,'Neizmirene obaveze JLS'!$A$11:F$500,'prenos-P-R-N'!H$1,FALSE),"")))</f>
        <v/>
      </c>
      <c r="I1198" s="87" t="str">
        <f>IF($A1198=0,"",IF($A1198&lt;=$A$1,+VLOOKUP($A1198,'Rashodi- plan-izvršenje'!$A$8:G$1500,'prenos-P-R-N'!I$1,FALSE),IF($A1198&gt;$A$2,+VLOOKUP($A1198,'Neizmirene obaveze JLS'!$A$11:G$500,'prenos-P-R-N'!I$1,FALSE),"")))</f>
        <v/>
      </c>
      <c r="J1198" s="87" t="str">
        <f>IF($A1198=0,"",IF($A1198&lt;=$A$1,+VLOOKUP($A1198,'Rashodi- plan-izvršenje'!$A$8:H$1500,'prenos-P-R-N'!J$1,FALSE),IF($A1198&gt;$A$2,+VLOOKUP($A1198,'Neizmirene obaveze JLS'!$A$11:H$500,'prenos-P-R-N'!J$1,FALSE),"")))</f>
        <v/>
      </c>
      <c r="K1198" s="87" t="str">
        <f>IF($A1198=0,"",IF($A1198&lt;=$A$1,+VLOOKUP($A1198,'Rashodi- plan-izvršenje'!$A$8:I$1500,'prenos-P-R-N'!K$1,FALSE),IF($A1198&gt;$A$2,+VLOOKUP($A1198,'Neizmirene obaveze JLS'!$A$11:I$500,'prenos-P-R-N'!K$1,FALSE),"")))</f>
        <v/>
      </c>
      <c r="L1198" t="str">
        <f>IF(A1198=0,"",IF(A1198&lt;=A$1,+IF(VLOOKUP(A1198,'Rashodi- plan-izvršenje'!A$8:J$1500,M$1,FALSE)&gt;0,"Програмска активност","Пројекат"),IF(A1198&gt;A$2,+IF(VLOOKUP(A1198,'Neizmirene obaveze JLS'!A$8:J$2008,M$1,FALSE)&gt;0,"Програмска активност","Пројекат"),"")))</f>
        <v/>
      </c>
      <c r="M1198" s="87" t="str">
        <f>IF(A1198=0,"",IF($A1198&lt;=$A$1,+IF(VLOOKUP($A1198,'Rashodi- plan-izvršenje'!$A$8:$M$1500,10,FALSE)&gt;0,VLOOKUP($A1198,'Rashodi- plan-izvršenje'!$A$8:$M$1500,10,FALSE),VLOOKUP($A1198,'Rashodi- plan-izvršenje'!$A$8:$M$1500,12,FALSE)),+IF($A1198&gt;$A$2,IF(VLOOKUP($A1198,'Neizmirene obaveze JLS'!$A$8:$M$1500,10,FALSE)&gt;0,VLOOKUP($A1198,'Neizmirene obaveze JLS'!$A$11:$M$1500,10,FALSE),VLOOKUP($A1198,'Neizmirene obaveze JLS'!$A$11:$M$1500,12,FALSE)),0)))</f>
        <v/>
      </c>
      <c r="N1198" s="87" t="str">
        <f>IF(A1198=0,"",IF($A1198&lt;=$A$1,+IF(VLOOKUP(A1198,'Rashodi- plan-izvršenje'!$A$8:$M$1500,10,FALSE)&gt;0,VLOOKUP(A1198,'Rashodi- plan-izvršenje'!$A$8:$M$1500,11,FALSE),VLOOKUP(A1198,'Rashodi- plan-izvršenje'!$A$8:$M$1500,13,FALSE)),+IF($A1198&gt;$A$2,IF(VLOOKUP($A1198,'Neizmirene obaveze JLS'!$A$8:$M$1500,10,FALSE)&gt;0,VLOOKUP($A1198,'Neizmirene obaveze JLS'!$A$11:$M$1500,11,FALSE),VLOOKUP($A1198,'Neizmirene obaveze JLS'!$A$11:$M$1500,13,FALSE)),0)))</f>
        <v/>
      </c>
      <c r="O1198" s="87" t="str">
        <f>IF(A1198=0,"",IF($A1198&lt;=$A$1,VALUE(+VLOOKUP($A1198,'Rashodi- plan-izvršenje'!$A$8:N$1500,'prenos-P-R-N'!O$1,FALSE)),IF($A1198&lt;=A$2,VALUE(VLOOKUP($A1198,'Prihodi- plan-izvršenje'!$A$8:$H$500,6,FALSE)),VALUE(VLOOKUP($A1198,'Neizmirene obaveze JLS'!$A$8:$N$500,O$1,FALSE)))))</f>
        <v/>
      </c>
      <c r="P1198" s="87" t="str">
        <f>IF(A1198=0,"",IF(A1198=0,0,IF(A1198&gt;A$2,'šifarnik K-izvor'!G$3,+IF(Q1198&lt;700,+'šifarnik K-izvor'!G$2,'šifarnik K-izvor'!G$1))))</f>
        <v/>
      </c>
      <c r="Q1198" s="87">
        <f>IF($A1198&lt;=$A$1,VALUE(+VLOOKUP($A1198,'Rashodi- plan-izvršenje'!$A$8:O$1500,'prenos-P-R-N'!Q$1,FALSE)),IF($A1198&lt;=$A$2,VLOOKUP($A1198,'Prihodi- plan-izvršenje'!$A$4:$H$500,4,FALSE),IF($A1198&lt;=$A$3,VLOOKUP(A1198,'Neizmirene obaveze JLS'!$A$11:O$500,Q$1,FALSE),"")))</f>
        <v>0</v>
      </c>
      <c r="R1198" s="88">
        <f>IF($A1198&lt;=$A$1,VALUE(+VLOOKUP($A1198,'Rashodi- plan-izvršenje'!$A$8:P$1500,'prenos-P-R-N'!R$1,FALSE)),IF($A1198&lt;=$A$2,VLOOKUP($A1198,'Prihodi- plan-izvršenje'!$A$4:$H$500,7,FALSE),""))</f>
        <v>0</v>
      </c>
      <c r="S1198" s="88">
        <f>IF(A1198=0,0,IF($A1198&lt;=$A$1,VALUE(+VLOOKUP($A1198,'Rashodi- plan-izvršenje'!$A$8:Q$1500,'prenos-P-R-N'!S$1,FALSE)),IF($A1198&lt;=$A$2,VLOOKUP($A1198,'Prihodi- plan-izvršenje'!$A$4:$H$500,8,FALSE),0)))</f>
        <v>0</v>
      </c>
      <c r="T1198" s="88" t="str">
        <f>IF($A1198&gt;$A$2,VLOOKUP($A1198,'Neizmirene obaveze JLS'!$A$11:R$500,R$1,FALSE),"")</f>
        <v/>
      </c>
      <c r="U1198" s="88">
        <f>IF($A1198&gt;$A$2,VLOOKUP($A1198,'Neizmirene obaveze JLS'!$A$11:S$500,S$1,FALSE),0)</f>
        <v>0</v>
      </c>
      <c r="V1198" s="88">
        <f t="shared" si="104"/>
        <v>0</v>
      </c>
    </row>
    <row r="1199" spans="1:22">
      <c r="A1199" s="89">
        <f>IF(AND(COUNTIF(A$1:A$3,"&gt;0")=1,MAX(A$8:A1198)&lt;A$1),A1198+1,IF(AND(COUNTIF(A$1:A$3,"&gt;0")=2,MAX(A$8:A1198)&lt;A$2),A1198+1,IF(AND(COUNTIF(A$1:A$3,"&gt;0")=3,MAX(A$8:A1198)&lt;A$3),A1198+1,0)))</f>
        <v>0</v>
      </c>
      <c r="B1199" s="89" t="str">
        <f t="shared" ref="B1199:C1199" si="159">+IF($A1199&gt;0,B1198,"")</f>
        <v/>
      </c>
      <c r="C1199" s="89" t="str">
        <f t="shared" si="159"/>
        <v/>
      </c>
      <c r="D1199" s="87" t="str">
        <f>IF($A1199=0,"",IF($A1199&lt;=$A$1,+VLOOKUP($A1199,'Rashodi- plan-izvršenje'!$A$8:B$1500,'prenos-P-R-N'!D$1,FALSE),IF($A1199&gt;$A$2,+VLOOKUP($A1199,'Neizmirene obaveze JLS'!$A$11:B$500,'prenos-P-R-N'!D$1,FALSE),"")))</f>
        <v/>
      </c>
      <c r="E1199" s="87" t="str">
        <f>IF($A1199=0,"",IF($A1199&lt;=$A$1,+VLOOKUP($A1199,'Rashodi- plan-izvršenje'!$A$8:C$1500,'prenos-P-R-N'!E$1,FALSE),IF($A1199&gt;$A$2,+VLOOKUP($A1199,'Neizmirene obaveze JLS'!$A$11:C$500,'prenos-P-R-N'!E$1,FALSE),"")))</f>
        <v/>
      </c>
      <c r="F1199" s="87" t="str">
        <f>IF($A1199=0,"",IF($A1199&lt;=$A$1,+VLOOKUP($A1199,'Rashodi- plan-izvršenje'!$A$8:D$1500,'prenos-P-R-N'!F$1,FALSE),IF($A1199&gt;$A$2,+VLOOKUP($A1199,'Neizmirene obaveze JLS'!$A$11:D$500,'prenos-P-R-N'!F$1,FALSE),"")))</f>
        <v/>
      </c>
      <c r="G1199" s="87" t="str">
        <f>IF($A1199=0,"",IF($A1199&lt;=$A$1,+VLOOKUP($A1199,'Rashodi- plan-izvršenje'!$A$8:E$1500,'prenos-P-R-N'!G$1,FALSE),IF($A1199&gt;$A$2,+VLOOKUP($A1199,'Neizmirene obaveze JLS'!$A$11:E$500,'prenos-P-R-N'!G$1,FALSE),"")))</f>
        <v/>
      </c>
      <c r="H1199" s="87" t="str">
        <f>IF($A1199=0,"",IF($A1199&lt;=$A$1,+VLOOKUP($A1199,'Rashodi- plan-izvršenje'!$A$8:F$1500,'prenos-P-R-N'!H$1,FALSE),IF($A1199&gt;$A$2,+VLOOKUP($A1199,'Neizmirene obaveze JLS'!$A$11:F$500,'prenos-P-R-N'!H$1,FALSE),"")))</f>
        <v/>
      </c>
      <c r="I1199" s="87" t="str">
        <f>IF($A1199=0,"",IF($A1199&lt;=$A$1,+VLOOKUP($A1199,'Rashodi- plan-izvršenje'!$A$8:G$1500,'prenos-P-R-N'!I$1,FALSE),IF($A1199&gt;$A$2,+VLOOKUP($A1199,'Neizmirene obaveze JLS'!$A$11:G$500,'prenos-P-R-N'!I$1,FALSE),"")))</f>
        <v/>
      </c>
      <c r="J1199" s="87" t="str">
        <f>IF($A1199=0,"",IF($A1199&lt;=$A$1,+VLOOKUP($A1199,'Rashodi- plan-izvršenje'!$A$8:H$1500,'prenos-P-R-N'!J$1,FALSE),IF($A1199&gt;$A$2,+VLOOKUP($A1199,'Neizmirene obaveze JLS'!$A$11:H$500,'prenos-P-R-N'!J$1,FALSE),"")))</f>
        <v/>
      </c>
      <c r="K1199" s="87" t="str">
        <f>IF($A1199=0,"",IF($A1199&lt;=$A$1,+VLOOKUP($A1199,'Rashodi- plan-izvršenje'!$A$8:I$1500,'prenos-P-R-N'!K$1,FALSE),IF($A1199&gt;$A$2,+VLOOKUP($A1199,'Neizmirene obaveze JLS'!$A$11:I$500,'prenos-P-R-N'!K$1,FALSE),"")))</f>
        <v/>
      </c>
      <c r="L1199" t="str">
        <f>IF(A1199=0,"",IF(A1199&lt;=A$1,+IF(VLOOKUP(A1199,'Rashodi- plan-izvršenje'!A$8:J$1500,M$1,FALSE)&gt;0,"Програмска активност","Пројекат"),IF(A1199&gt;A$2,+IF(VLOOKUP(A1199,'Neizmirene obaveze JLS'!A$8:J$2008,M$1,FALSE)&gt;0,"Програмска активност","Пројекат"),"")))</f>
        <v/>
      </c>
      <c r="M1199" s="87" t="str">
        <f>IF(A1199=0,"",IF($A1199&lt;=$A$1,+IF(VLOOKUP($A1199,'Rashodi- plan-izvršenje'!$A$8:$M$1500,10,FALSE)&gt;0,VLOOKUP($A1199,'Rashodi- plan-izvršenje'!$A$8:$M$1500,10,FALSE),VLOOKUP($A1199,'Rashodi- plan-izvršenje'!$A$8:$M$1500,12,FALSE)),+IF($A1199&gt;$A$2,IF(VLOOKUP($A1199,'Neizmirene obaveze JLS'!$A$8:$M$1500,10,FALSE)&gt;0,VLOOKUP($A1199,'Neizmirene obaveze JLS'!$A$11:$M$1500,10,FALSE),VLOOKUP($A1199,'Neizmirene obaveze JLS'!$A$11:$M$1500,12,FALSE)),0)))</f>
        <v/>
      </c>
      <c r="N1199" s="87" t="str">
        <f>IF(A1199=0,"",IF($A1199&lt;=$A$1,+IF(VLOOKUP(A1199,'Rashodi- plan-izvršenje'!$A$8:$M$1500,10,FALSE)&gt;0,VLOOKUP(A1199,'Rashodi- plan-izvršenje'!$A$8:$M$1500,11,FALSE),VLOOKUP(A1199,'Rashodi- plan-izvršenje'!$A$8:$M$1500,13,FALSE)),+IF($A1199&gt;$A$2,IF(VLOOKUP($A1199,'Neizmirene obaveze JLS'!$A$8:$M$1500,10,FALSE)&gt;0,VLOOKUP($A1199,'Neizmirene obaveze JLS'!$A$11:$M$1500,11,FALSE),VLOOKUP($A1199,'Neizmirene obaveze JLS'!$A$11:$M$1500,13,FALSE)),0)))</f>
        <v/>
      </c>
      <c r="O1199" s="87" t="str">
        <f>IF(A1199=0,"",IF($A1199&lt;=$A$1,VALUE(+VLOOKUP($A1199,'Rashodi- plan-izvršenje'!$A$8:N$1500,'prenos-P-R-N'!O$1,FALSE)),IF($A1199&lt;=A$2,VALUE(VLOOKUP($A1199,'Prihodi- plan-izvršenje'!$A$8:$H$500,6,FALSE)),VALUE(VLOOKUP($A1199,'Neizmirene obaveze JLS'!$A$8:$N$500,O$1,FALSE)))))</f>
        <v/>
      </c>
      <c r="P1199" s="87" t="str">
        <f>IF(A1199=0,"",IF(A1199=0,0,IF(A1199&gt;A$2,'šifarnik K-izvor'!G$3,+IF(Q1199&lt;700,+'šifarnik K-izvor'!G$2,'šifarnik K-izvor'!G$1))))</f>
        <v/>
      </c>
      <c r="Q1199" s="87">
        <f>IF($A1199&lt;=$A$1,VALUE(+VLOOKUP($A1199,'Rashodi- plan-izvršenje'!$A$8:O$1500,'prenos-P-R-N'!Q$1,FALSE)),IF($A1199&lt;=$A$2,VLOOKUP($A1199,'Prihodi- plan-izvršenje'!$A$4:$H$500,4,FALSE),IF($A1199&lt;=$A$3,VLOOKUP(A1199,'Neizmirene obaveze JLS'!$A$11:O$500,Q$1,FALSE),"")))</f>
        <v>0</v>
      </c>
      <c r="R1199" s="88">
        <f>IF($A1199&lt;=$A$1,VALUE(+VLOOKUP($A1199,'Rashodi- plan-izvršenje'!$A$8:P$1500,'prenos-P-R-N'!R$1,FALSE)),IF($A1199&lt;=$A$2,VLOOKUP($A1199,'Prihodi- plan-izvršenje'!$A$4:$H$500,7,FALSE),""))</f>
        <v>0</v>
      </c>
      <c r="S1199" s="88">
        <f>IF(A1199=0,0,IF($A1199&lt;=$A$1,VALUE(+VLOOKUP($A1199,'Rashodi- plan-izvršenje'!$A$8:Q$1500,'prenos-P-R-N'!S$1,FALSE)),IF($A1199&lt;=$A$2,VLOOKUP($A1199,'Prihodi- plan-izvršenje'!$A$4:$H$500,8,FALSE),0)))</f>
        <v>0</v>
      </c>
      <c r="T1199" s="88" t="str">
        <f>IF($A1199&gt;$A$2,VLOOKUP($A1199,'Neizmirene obaveze JLS'!$A$11:R$500,R$1,FALSE),"")</f>
        <v/>
      </c>
      <c r="U1199" s="88">
        <f>IF($A1199&gt;$A$2,VLOOKUP($A1199,'Neizmirene obaveze JLS'!$A$11:S$500,S$1,FALSE),0)</f>
        <v>0</v>
      </c>
      <c r="V1199" s="88">
        <f t="shared" si="104"/>
        <v>0</v>
      </c>
    </row>
    <row r="1200" spans="1:22">
      <c r="A1200" s="89">
        <f>IF(AND(COUNTIF(A$1:A$3,"&gt;0")=1,MAX(A$8:A1199)&lt;A$1),A1199+1,IF(AND(COUNTIF(A$1:A$3,"&gt;0")=2,MAX(A$8:A1199)&lt;A$2),A1199+1,IF(AND(COUNTIF(A$1:A$3,"&gt;0")=3,MAX(A$8:A1199)&lt;A$3),A1199+1,0)))</f>
        <v>0</v>
      </c>
      <c r="B1200" s="89" t="str">
        <f t="shared" ref="B1200:C1200" si="160">+IF($A1200&gt;0,B1199,"")</f>
        <v/>
      </c>
      <c r="C1200" s="89" t="str">
        <f t="shared" si="160"/>
        <v/>
      </c>
      <c r="D1200" s="87" t="str">
        <f>IF($A1200=0,"",IF($A1200&lt;=$A$1,+VLOOKUP($A1200,'Rashodi- plan-izvršenje'!$A$8:B$1500,'prenos-P-R-N'!D$1,FALSE),IF($A1200&gt;$A$2,+VLOOKUP($A1200,'Neizmirene obaveze JLS'!$A$11:B$500,'prenos-P-R-N'!D$1,FALSE),"")))</f>
        <v/>
      </c>
      <c r="E1200" s="87" t="str">
        <f>IF($A1200=0,"",IF($A1200&lt;=$A$1,+VLOOKUP($A1200,'Rashodi- plan-izvršenje'!$A$8:C$1500,'prenos-P-R-N'!E$1,FALSE),IF($A1200&gt;$A$2,+VLOOKUP($A1200,'Neizmirene obaveze JLS'!$A$11:C$500,'prenos-P-R-N'!E$1,FALSE),"")))</f>
        <v/>
      </c>
      <c r="F1200" s="87" t="str">
        <f>IF($A1200=0,"",IF($A1200&lt;=$A$1,+VLOOKUP($A1200,'Rashodi- plan-izvršenje'!$A$8:D$1500,'prenos-P-R-N'!F$1,FALSE),IF($A1200&gt;$A$2,+VLOOKUP($A1200,'Neizmirene obaveze JLS'!$A$11:D$500,'prenos-P-R-N'!F$1,FALSE),"")))</f>
        <v/>
      </c>
      <c r="G1200" s="87" t="str">
        <f>IF($A1200=0,"",IF($A1200&lt;=$A$1,+VLOOKUP($A1200,'Rashodi- plan-izvršenje'!$A$8:E$1500,'prenos-P-R-N'!G$1,FALSE),IF($A1200&gt;$A$2,+VLOOKUP($A1200,'Neizmirene obaveze JLS'!$A$11:E$500,'prenos-P-R-N'!G$1,FALSE),"")))</f>
        <v/>
      </c>
      <c r="H1200" s="87" t="str">
        <f>IF($A1200=0,"",IF($A1200&lt;=$A$1,+VLOOKUP($A1200,'Rashodi- plan-izvršenje'!$A$8:F$1500,'prenos-P-R-N'!H$1,FALSE),IF($A1200&gt;$A$2,+VLOOKUP($A1200,'Neizmirene obaveze JLS'!$A$11:F$500,'prenos-P-R-N'!H$1,FALSE),"")))</f>
        <v/>
      </c>
      <c r="I1200" s="87" t="str">
        <f>IF($A1200=0,"",IF($A1200&lt;=$A$1,+VLOOKUP($A1200,'Rashodi- plan-izvršenje'!$A$8:G$1500,'prenos-P-R-N'!I$1,FALSE),IF($A1200&gt;$A$2,+VLOOKUP($A1200,'Neizmirene obaveze JLS'!$A$11:G$500,'prenos-P-R-N'!I$1,FALSE),"")))</f>
        <v/>
      </c>
      <c r="J1200" s="87" t="str">
        <f>IF($A1200=0,"",IF($A1200&lt;=$A$1,+VLOOKUP($A1200,'Rashodi- plan-izvršenje'!$A$8:H$1500,'prenos-P-R-N'!J$1,FALSE),IF($A1200&gt;$A$2,+VLOOKUP($A1200,'Neizmirene obaveze JLS'!$A$11:H$500,'prenos-P-R-N'!J$1,FALSE),"")))</f>
        <v/>
      </c>
      <c r="K1200" s="87" t="str">
        <f>IF($A1200=0,"",IF($A1200&lt;=$A$1,+VLOOKUP($A1200,'Rashodi- plan-izvršenje'!$A$8:I$1500,'prenos-P-R-N'!K$1,FALSE),IF($A1200&gt;$A$2,+VLOOKUP($A1200,'Neizmirene obaveze JLS'!$A$11:I$500,'prenos-P-R-N'!K$1,FALSE),"")))</f>
        <v/>
      </c>
      <c r="L1200" t="str">
        <f>IF(A1200=0,"",IF(A1200&lt;=A$1,+IF(VLOOKUP(A1200,'Rashodi- plan-izvršenje'!A$8:J$1500,M$1,FALSE)&gt;0,"Програмска активност","Пројекат"),IF(A1200&gt;A$2,+IF(VLOOKUP(A1200,'Neizmirene obaveze JLS'!A$8:J$2008,M$1,FALSE)&gt;0,"Програмска активност","Пројекат"),"")))</f>
        <v/>
      </c>
      <c r="M1200" s="87" t="str">
        <f>IF(A1200=0,"",IF($A1200&lt;=$A$1,+IF(VLOOKUP($A1200,'Rashodi- plan-izvršenje'!$A$8:$M$1500,10,FALSE)&gt;0,VLOOKUP($A1200,'Rashodi- plan-izvršenje'!$A$8:$M$1500,10,FALSE),VLOOKUP($A1200,'Rashodi- plan-izvršenje'!$A$8:$M$1500,12,FALSE)),+IF($A1200&gt;$A$2,IF(VLOOKUP($A1200,'Neizmirene obaveze JLS'!$A$8:$M$1500,10,FALSE)&gt;0,VLOOKUP($A1200,'Neizmirene obaveze JLS'!$A$11:$M$1500,10,FALSE),VLOOKUP($A1200,'Neizmirene obaveze JLS'!$A$11:$M$1500,12,FALSE)),0)))</f>
        <v/>
      </c>
      <c r="N1200" s="87" t="str">
        <f>IF(A1200=0,"",IF($A1200&lt;=$A$1,+IF(VLOOKUP(A1200,'Rashodi- plan-izvršenje'!$A$8:$M$1500,10,FALSE)&gt;0,VLOOKUP(A1200,'Rashodi- plan-izvršenje'!$A$8:$M$1500,11,FALSE),VLOOKUP(A1200,'Rashodi- plan-izvršenje'!$A$8:$M$1500,13,FALSE)),+IF($A1200&gt;$A$2,IF(VLOOKUP($A1200,'Neizmirene obaveze JLS'!$A$8:$M$1500,10,FALSE)&gt;0,VLOOKUP($A1200,'Neizmirene obaveze JLS'!$A$11:$M$1500,11,FALSE),VLOOKUP($A1200,'Neizmirene obaveze JLS'!$A$11:$M$1500,13,FALSE)),0)))</f>
        <v/>
      </c>
      <c r="O1200" s="87" t="str">
        <f>IF(A1200=0,"",IF($A1200&lt;=$A$1,VALUE(+VLOOKUP($A1200,'Rashodi- plan-izvršenje'!$A$8:N$1500,'prenos-P-R-N'!O$1,FALSE)),IF($A1200&lt;=A$2,VALUE(VLOOKUP($A1200,'Prihodi- plan-izvršenje'!$A$8:$H$500,6,FALSE)),VALUE(VLOOKUP($A1200,'Neizmirene obaveze JLS'!$A$8:$N$500,O$1,FALSE)))))</f>
        <v/>
      </c>
      <c r="P1200" s="87" t="str">
        <f>IF(A1200=0,"",IF(A1200=0,0,IF(A1200&gt;A$2,'šifarnik K-izvor'!G$3,+IF(Q1200&lt;700,+'šifarnik K-izvor'!G$2,'šifarnik K-izvor'!G$1))))</f>
        <v/>
      </c>
      <c r="Q1200" s="87">
        <f>IF($A1200&lt;=$A$1,VALUE(+VLOOKUP($A1200,'Rashodi- plan-izvršenje'!$A$8:O$1500,'prenos-P-R-N'!Q$1,FALSE)),IF($A1200&lt;=$A$2,VLOOKUP($A1200,'Prihodi- plan-izvršenje'!$A$4:$H$500,4,FALSE),IF($A1200&lt;=$A$3,VLOOKUP(A1200,'Neizmirene obaveze JLS'!$A$11:O$500,Q$1,FALSE),"")))</f>
        <v>0</v>
      </c>
      <c r="R1200" s="88">
        <f>IF($A1200&lt;=$A$1,VALUE(+VLOOKUP($A1200,'Rashodi- plan-izvršenje'!$A$8:P$1500,'prenos-P-R-N'!R$1,FALSE)),IF($A1200&lt;=$A$2,VLOOKUP($A1200,'Prihodi- plan-izvršenje'!$A$4:$H$500,7,FALSE),""))</f>
        <v>0</v>
      </c>
      <c r="S1200" s="88">
        <f>IF(A1200=0,0,IF($A1200&lt;=$A$1,VALUE(+VLOOKUP($A1200,'Rashodi- plan-izvršenje'!$A$8:Q$1500,'prenos-P-R-N'!S$1,FALSE)),IF($A1200&lt;=$A$2,VLOOKUP($A1200,'Prihodi- plan-izvršenje'!$A$4:$H$500,8,FALSE),0)))</f>
        <v>0</v>
      </c>
      <c r="T1200" s="88" t="str">
        <f>IF($A1200&gt;$A$2,VLOOKUP($A1200,'Neizmirene obaveze JLS'!$A$11:R$500,R$1,FALSE),"")</f>
        <v/>
      </c>
      <c r="U1200" s="88">
        <f>IF($A1200&gt;$A$2,VLOOKUP($A1200,'Neizmirene obaveze JLS'!$A$11:S$500,S$1,FALSE),0)</f>
        <v>0</v>
      </c>
      <c r="V1200" s="88">
        <f t="shared" si="104"/>
        <v>0</v>
      </c>
    </row>
    <row r="1201" spans="1:22">
      <c r="A1201" s="89">
        <f>IF(AND(COUNTIF(A$1:A$3,"&gt;0")=1,MAX(A$8:A1200)&lt;A$1),A1200+1,IF(AND(COUNTIF(A$1:A$3,"&gt;0")=2,MAX(A$8:A1200)&lt;A$2),A1200+1,IF(AND(COUNTIF(A$1:A$3,"&gt;0")=3,MAX(A$8:A1200)&lt;A$3),A1200+1,0)))</f>
        <v>0</v>
      </c>
      <c r="B1201" s="89" t="str">
        <f t="shared" ref="B1201:C1201" si="161">+IF($A1201&gt;0,B1200,"")</f>
        <v/>
      </c>
      <c r="C1201" s="89" t="str">
        <f t="shared" si="161"/>
        <v/>
      </c>
      <c r="D1201" s="87" t="str">
        <f>IF($A1201=0,"",IF($A1201&lt;=$A$1,+VLOOKUP($A1201,'Rashodi- plan-izvršenje'!$A$8:B$1500,'prenos-P-R-N'!D$1,FALSE),IF($A1201&gt;$A$2,+VLOOKUP($A1201,'Neizmirene obaveze JLS'!$A$11:B$500,'prenos-P-R-N'!D$1,FALSE),"")))</f>
        <v/>
      </c>
      <c r="E1201" s="87" t="str">
        <f>IF($A1201=0,"",IF($A1201&lt;=$A$1,+VLOOKUP($A1201,'Rashodi- plan-izvršenje'!$A$8:C$1500,'prenos-P-R-N'!E$1,FALSE),IF($A1201&gt;$A$2,+VLOOKUP($A1201,'Neizmirene obaveze JLS'!$A$11:C$500,'prenos-P-R-N'!E$1,FALSE),"")))</f>
        <v/>
      </c>
      <c r="F1201" s="87" t="str">
        <f>IF($A1201=0,"",IF($A1201&lt;=$A$1,+VLOOKUP($A1201,'Rashodi- plan-izvršenje'!$A$8:D$1500,'prenos-P-R-N'!F$1,FALSE),IF($A1201&gt;$A$2,+VLOOKUP($A1201,'Neizmirene obaveze JLS'!$A$11:D$500,'prenos-P-R-N'!F$1,FALSE),"")))</f>
        <v/>
      </c>
      <c r="G1201" s="87" t="str">
        <f>IF($A1201=0,"",IF($A1201&lt;=$A$1,+VLOOKUP($A1201,'Rashodi- plan-izvršenje'!$A$8:E$1500,'prenos-P-R-N'!G$1,FALSE),IF($A1201&gt;$A$2,+VLOOKUP($A1201,'Neizmirene obaveze JLS'!$A$11:E$500,'prenos-P-R-N'!G$1,FALSE),"")))</f>
        <v/>
      </c>
      <c r="H1201" s="87" t="str">
        <f>IF($A1201=0,"",IF($A1201&lt;=$A$1,+VLOOKUP($A1201,'Rashodi- plan-izvršenje'!$A$8:F$1500,'prenos-P-R-N'!H$1,FALSE),IF($A1201&gt;$A$2,+VLOOKUP($A1201,'Neizmirene obaveze JLS'!$A$11:F$500,'prenos-P-R-N'!H$1,FALSE),"")))</f>
        <v/>
      </c>
      <c r="I1201" s="87" t="str">
        <f>IF($A1201=0,"",IF($A1201&lt;=$A$1,+VLOOKUP($A1201,'Rashodi- plan-izvršenje'!$A$8:G$1500,'prenos-P-R-N'!I$1,FALSE),IF($A1201&gt;$A$2,+VLOOKUP($A1201,'Neizmirene obaveze JLS'!$A$11:G$500,'prenos-P-R-N'!I$1,FALSE),"")))</f>
        <v/>
      </c>
      <c r="J1201" s="87" t="str">
        <f>IF($A1201=0,"",IF($A1201&lt;=$A$1,+VLOOKUP($A1201,'Rashodi- plan-izvršenje'!$A$8:H$1500,'prenos-P-R-N'!J$1,FALSE),IF($A1201&gt;$A$2,+VLOOKUP($A1201,'Neizmirene obaveze JLS'!$A$11:H$500,'prenos-P-R-N'!J$1,FALSE),"")))</f>
        <v/>
      </c>
      <c r="K1201" s="87" t="str">
        <f>IF($A1201=0,"",IF($A1201&lt;=$A$1,+VLOOKUP($A1201,'Rashodi- plan-izvršenje'!$A$8:I$1500,'prenos-P-R-N'!K$1,FALSE),IF($A1201&gt;$A$2,+VLOOKUP($A1201,'Neizmirene obaveze JLS'!$A$11:I$500,'prenos-P-R-N'!K$1,FALSE),"")))</f>
        <v/>
      </c>
      <c r="L1201" t="str">
        <f>IF(A1201=0,"",IF(A1201&lt;=A$1,+IF(VLOOKUP(A1201,'Rashodi- plan-izvršenje'!A$8:J$1500,M$1,FALSE)&gt;0,"Програмска активност","Пројекат"),IF(A1201&gt;A$2,+IF(VLOOKUP(A1201,'Neizmirene obaveze JLS'!A$8:J$2008,M$1,FALSE)&gt;0,"Програмска активност","Пројекат"),"")))</f>
        <v/>
      </c>
      <c r="M1201" s="87" t="str">
        <f>IF(A1201=0,"",IF($A1201&lt;=$A$1,+IF(VLOOKUP($A1201,'Rashodi- plan-izvršenje'!$A$8:$M$1500,10,FALSE)&gt;0,VLOOKUP($A1201,'Rashodi- plan-izvršenje'!$A$8:$M$1500,10,FALSE),VLOOKUP($A1201,'Rashodi- plan-izvršenje'!$A$8:$M$1500,12,FALSE)),+IF($A1201&gt;$A$2,IF(VLOOKUP($A1201,'Neizmirene obaveze JLS'!$A$8:$M$1500,10,FALSE)&gt;0,VLOOKUP($A1201,'Neizmirene obaveze JLS'!$A$11:$M$1500,10,FALSE),VLOOKUP($A1201,'Neizmirene obaveze JLS'!$A$11:$M$1500,12,FALSE)),0)))</f>
        <v/>
      </c>
      <c r="N1201" s="87" t="str">
        <f>IF(A1201=0,"",IF($A1201&lt;=$A$1,+IF(VLOOKUP(A1201,'Rashodi- plan-izvršenje'!$A$8:$M$1500,10,FALSE)&gt;0,VLOOKUP(A1201,'Rashodi- plan-izvršenje'!$A$8:$M$1500,11,FALSE),VLOOKUP(A1201,'Rashodi- plan-izvršenje'!$A$8:$M$1500,13,FALSE)),+IF($A1201&gt;$A$2,IF(VLOOKUP($A1201,'Neizmirene obaveze JLS'!$A$8:$M$1500,10,FALSE)&gt;0,VLOOKUP($A1201,'Neizmirene obaveze JLS'!$A$11:$M$1500,11,FALSE),VLOOKUP($A1201,'Neizmirene obaveze JLS'!$A$11:$M$1500,13,FALSE)),0)))</f>
        <v/>
      </c>
      <c r="O1201" s="87" t="str">
        <f>IF(A1201=0,"",IF($A1201&lt;=$A$1,VALUE(+VLOOKUP($A1201,'Rashodi- plan-izvršenje'!$A$8:N$1500,'prenos-P-R-N'!O$1,FALSE)),IF($A1201&lt;=A$2,VALUE(VLOOKUP($A1201,'Prihodi- plan-izvršenje'!$A$8:$H$500,6,FALSE)),VALUE(VLOOKUP($A1201,'Neizmirene obaveze JLS'!$A$8:$N$500,O$1,FALSE)))))</f>
        <v/>
      </c>
      <c r="P1201" s="87" t="str">
        <f>IF(A1201=0,"",IF(A1201=0,0,IF(A1201&gt;A$2,'šifarnik K-izvor'!G$3,+IF(Q1201&lt;700,+'šifarnik K-izvor'!G$2,'šifarnik K-izvor'!G$1))))</f>
        <v/>
      </c>
      <c r="Q1201" s="87">
        <f>IF($A1201&lt;=$A$1,VALUE(+VLOOKUP($A1201,'Rashodi- plan-izvršenje'!$A$8:O$1500,'prenos-P-R-N'!Q$1,FALSE)),IF($A1201&lt;=$A$2,VLOOKUP($A1201,'Prihodi- plan-izvršenje'!$A$4:$H$500,4,FALSE),IF($A1201&lt;=$A$3,VLOOKUP(A1201,'Neizmirene obaveze JLS'!$A$11:O$500,Q$1,FALSE),"")))</f>
        <v>0</v>
      </c>
      <c r="R1201" s="88">
        <f>IF($A1201&lt;=$A$1,VALUE(+VLOOKUP($A1201,'Rashodi- plan-izvršenje'!$A$8:P$1500,'prenos-P-R-N'!R$1,FALSE)),IF($A1201&lt;=$A$2,VLOOKUP($A1201,'Prihodi- plan-izvršenje'!$A$4:$H$500,7,FALSE),""))</f>
        <v>0</v>
      </c>
      <c r="S1201" s="88">
        <f>IF(A1201=0,0,IF($A1201&lt;=$A$1,VALUE(+VLOOKUP($A1201,'Rashodi- plan-izvršenje'!$A$8:Q$1500,'prenos-P-R-N'!S$1,FALSE)),IF($A1201&lt;=$A$2,VLOOKUP($A1201,'Prihodi- plan-izvršenje'!$A$4:$H$500,8,FALSE),0)))</f>
        <v>0</v>
      </c>
      <c r="T1201" s="88" t="str">
        <f>IF($A1201&gt;$A$2,VLOOKUP($A1201,'Neizmirene obaveze JLS'!$A$11:R$500,R$1,FALSE),"")</f>
        <v/>
      </c>
      <c r="U1201" s="88">
        <f>IF($A1201&gt;$A$2,VLOOKUP($A1201,'Neizmirene obaveze JLS'!$A$11:S$500,S$1,FALSE),0)</f>
        <v>0</v>
      </c>
      <c r="V1201" s="88">
        <f t="shared" si="104"/>
        <v>0</v>
      </c>
    </row>
    <row r="1202" spans="1:22">
      <c r="A1202" s="89">
        <f>IF(AND(COUNTIF(A$1:A$3,"&gt;0")=1,MAX(A$8:A1201)&lt;A$1),A1201+1,IF(AND(COUNTIF(A$1:A$3,"&gt;0")=2,MAX(A$8:A1201)&lt;A$2),A1201+1,IF(AND(COUNTIF(A$1:A$3,"&gt;0")=3,MAX(A$8:A1201)&lt;A$3),A1201+1,0)))</f>
        <v>0</v>
      </c>
      <c r="B1202" s="89" t="str">
        <f t="shared" ref="B1202:C1202" si="162">+IF($A1202&gt;0,B1201,"")</f>
        <v/>
      </c>
      <c r="C1202" s="89" t="str">
        <f t="shared" si="162"/>
        <v/>
      </c>
      <c r="D1202" s="87" t="str">
        <f>IF($A1202=0,"",IF($A1202&lt;=$A$1,+VLOOKUP($A1202,'Rashodi- plan-izvršenje'!$A$8:B$1500,'prenos-P-R-N'!D$1,FALSE),IF($A1202&gt;$A$2,+VLOOKUP($A1202,'Neizmirene obaveze JLS'!$A$11:B$500,'prenos-P-R-N'!D$1,FALSE),"")))</f>
        <v/>
      </c>
      <c r="E1202" s="87" t="str">
        <f>IF($A1202=0,"",IF($A1202&lt;=$A$1,+VLOOKUP($A1202,'Rashodi- plan-izvršenje'!$A$8:C$1500,'prenos-P-R-N'!E$1,FALSE),IF($A1202&gt;$A$2,+VLOOKUP($A1202,'Neizmirene obaveze JLS'!$A$11:C$500,'prenos-P-R-N'!E$1,FALSE),"")))</f>
        <v/>
      </c>
      <c r="F1202" s="87" t="str">
        <f>IF($A1202=0,"",IF($A1202&lt;=$A$1,+VLOOKUP($A1202,'Rashodi- plan-izvršenje'!$A$8:D$1500,'prenos-P-R-N'!F$1,FALSE),IF($A1202&gt;$A$2,+VLOOKUP($A1202,'Neizmirene obaveze JLS'!$A$11:D$500,'prenos-P-R-N'!F$1,FALSE),"")))</f>
        <v/>
      </c>
      <c r="G1202" s="87" t="str">
        <f>IF($A1202=0,"",IF($A1202&lt;=$A$1,+VLOOKUP($A1202,'Rashodi- plan-izvršenje'!$A$8:E$1500,'prenos-P-R-N'!G$1,FALSE),IF($A1202&gt;$A$2,+VLOOKUP($A1202,'Neizmirene obaveze JLS'!$A$11:E$500,'prenos-P-R-N'!G$1,FALSE),"")))</f>
        <v/>
      </c>
      <c r="H1202" s="87" t="str">
        <f>IF($A1202=0,"",IF($A1202&lt;=$A$1,+VLOOKUP($A1202,'Rashodi- plan-izvršenje'!$A$8:F$1500,'prenos-P-R-N'!H$1,FALSE),IF($A1202&gt;$A$2,+VLOOKUP($A1202,'Neizmirene obaveze JLS'!$A$11:F$500,'prenos-P-R-N'!H$1,FALSE),"")))</f>
        <v/>
      </c>
      <c r="I1202" s="87" t="str">
        <f>IF($A1202=0,"",IF($A1202&lt;=$A$1,+VLOOKUP($A1202,'Rashodi- plan-izvršenje'!$A$8:G$1500,'prenos-P-R-N'!I$1,FALSE),IF($A1202&gt;$A$2,+VLOOKUP($A1202,'Neizmirene obaveze JLS'!$A$11:G$500,'prenos-P-R-N'!I$1,FALSE),"")))</f>
        <v/>
      </c>
      <c r="J1202" s="87" t="str">
        <f>IF($A1202=0,"",IF($A1202&lt;=$A$1,+VLOOKUP($A1202,'Rashodi- plan-izvršenje'!$A$8:H$1500,'prenos-P-R-N'!J$1,FALSE),IF($A1202&gt;$A$2,+VLOOKUP($A1202,'Neizmirene obaveze JLS'!$A$11:H$500,'prenos-P-R-N'!J$1,FALSE),"")))</f>
        <v/>
      </c>
      <c r="K1202" s="87" t="str">
        <f>IF($A1202=0,"",IF($A1202&lt;=$A$1,+VLOOKUP($A1202,'Rashodi- plan-izvršenje'!$A$8:I$1500,'prenos-P-R-N'!K$1,FALSE),IF($A1202&gt;$A$2,+VLOOKUP($A1202,'Neizmirene obaveze JLS'!$A$11:I$500,'prenos-P-R-N'!K$1,FALSE),"")))</f>
        <v/>
      </c>
      <c r="L1202" t="str">
        <f>IF(A1202=0,"",IF(A1202&lt;=A$1,+IF(VLOOKUP(A1202,'Rashodi- plan-izvršenje'!A$8:J$1500,M$1,FALSE)&gt;0,"Програмска активност","Пројекат"),IF(A1202&gt;A$2,+IF(VLOOKUP(A1202,'Neizmirene obaveze JLS'!A$8:J$2008,M$1,FALSE)&gt;0,"Програмска активност","Пројекат"),"")))</f>
        <v/>
      </c>
      <c r="M1202" s="87" t="str">
        <f>IF(A1202=0,"",IF($A1202&lt;=$A$1,+IF(VLOOKUP($A1202,'Rashodi- plan-izvršenje'!$A$8:$M$1500,10,FALSE)&gt;0,VLOOKUP($A1202,'Rashodi- plan-izvršenje'!$A$8:$M$1500,10,FALSE),VLOOKUP($A1202,'Rashodi- plan-izvršenje'!$A$8:$M$1500,12,FALSE)),+IF($A1202&gt;$A$2,IF(VLOOKUP($A1202,'Neizmirene obaveze JLS'!$A$8:$M$1500,10,FALSE)&gt;0,VLOOKUP($A1202,'Neizmirene obaveze JLS'!$A$11:$M$1500,10,FALSE),VLOOKUP($A1202,'Neizmirene obaveze JLS'!$A$11:$M$1500,12,FALSE)),0)))</f>
        <v/>
      </c>
      <c r="N1202" s="87" t="str">
        <f>IF(A1202=0,"",IF($A1202&lt;=$A$1,+IF(VLOOKUP(A1202,'Rashodi- plan-izvršenje'!$A$8:$M$1500,10,FALSE)&gt;0,VLOOKUP(A1202,'Rashodi- plan-izvršenje'!$A$8:$M$1500,11,FALSE),VLOOKUP(A1202,'Rashodi- plan-izvršenje'!$A$8:$M$1500,13,FALSE)),+IF($A1202&gt;$A$2,IF(VLOOKUP($A1202,'Neizmirene obaveze JLS'!$A$8:$M$1500,10,FALSE)&gt;0,VLOOKUP($A1202,'Neizmirene obaveze JLS'!$A$11:$M$1500,11,FALSE),VLOOKUP($A1202,'Neizmirene obaveze JLS'!$A$11:$M$1500,13,FALSE)),0)))</f>
        <v/>
      </c>
      <c r="O1202" s="87" t="str">
        <f>IF(A1202=0,"",IF($A1202&lt;=$A$1,VALUE(+VLOOKUP($A1202,'Rashodi- plan-izvršenje'!$A$8:N$1500,'prenos-P-R-N'!O$1,FALSE)),IF($A1202&lt;=A$2,VALUE(VLOOKUP($A1202,'Prihodi- plan-izvršenje'!$A$8:$H$500,6,FALSE)),VALUE(VLOOKUP($A1202,'Neizmirene obaveze JLS'!$A$8:$N$500,O$1,FALSE)))))</f>
        <v/>
      </c>
      <c r="P1202" s="87" t="str">
        <f>IF(A1202=0,"",IF(A1202=0,0,IF(A1202&gt;A$2,'šifarnik K-izvor'!G$3,+IF(Q1202&lt;700,+'šifarnik K-izvor'!G$2,'šifarnik K-izvor'!G$1))))</f>
        <v/>
      </c>
      <c r="Q1202" s="87">
        <f>IF($A1202&lt;=$A$1,VALUE(+VLOOKUP($A1202,'Rashodi- plan-izvršenje'!$A$8:O$1500,'prenos-P-R-N'!Q$1,FALSE)),IF($A1202&lt;=$A$2,VLOOKUP($A1202,'Prihodi- plan-izvršenje'!$A$4:$H$500,4,FALSE),IF($A1202&lt;=$A$3,VLOOKUP(A1202,'Neizmirene obaveze JLS'!$A$11:O$500,Q$1,FALSE),"")))</f>
        <v>0</v>
      </c>
      <c r="R1202" s="88">
        <f>IF($A1202&lt;=$A$1,VALUE(+VLOOKUP($A1202,'Rashodi- plan-izvršenje'!$A$8:P$1500,'prenos-P-R-N'!R$1,FALSE)),IF($A1202&lt;=$A$2,VLOOKUP($A1202,'Prihodi- plan-izvršenje'!$A$4:$H$500,7,FALSE),""))</f>
        <v>0</v>
      </c>
      <c r="S1202" s="88">
        <f>IF(A1202=0,0,IF($A1202&lt;=$A$1,VALUE(+VLOOKUP($A1202,'Rashodi- plan-izvršenje'!$A$8:Q$1500,'prenos-P-R-N'!S$1,FALSE)),IF($A1202&lt;=$A$2,VLOOKUP($A1202,'Prihodi- plan-izvršenje'!$A$4:$H$500,8,FALSE),0)))</f>
        <v>0</v>
      </c>
      <c r="T1202" s="88" t="str">
        <f>IF($A1202&gt;$A$2,VLOOKUP($A1202,'Neizmirene obaveze JLS'!$A$11:R$500,R$1,FALSE),"")</f>
        <v/>
      </c>
      <c r="U1202" s="88">
        <f>IF($A1202&gt;$A$2,VLOOKUP($A1202,'Neizmirene obaveze JLS'!$A$11:S$500,S$1,FALSE),0)</f>
        <v>0</v>
      </c>
      <c r="V1202" s="88">
        <f t="shared" si="104"/>
        <v>0</v>
      </c>
    </row>
    <row r="1203" spans="1:22">
      <c r="A1203" s="89">
        <f>IF(AND(COUNTIF(A$1:A$3,"&gt;0")=1,MAX(A$8:A1202)&lt;A$1),A1202+1,IF(AND(COUNTIF(A$1:A$3,"&gt;0")=2,MAX(A$8:A1202)&lt;A$2),A1202+1,IF(AND(COUNTIF(A$1:A$3,"&gt;0")=3,MAX(A$8:A1202)&lt;A$3),A1202+1,0)))</f>
        <v>0</v>
      </c>
      <c r="B1203" s="89" t="str">
        <f t="shared" ref="B1203:C1203" si="163">+IF($A1203&gt;0,B1202,"")</f>
        <v/>
      </c>
      <c r="C1203" s="89" t="str">
        <f t="shared" si="163"/>
        <v/>
      </c>
      <c r="D1203" s="87" t="str">
        <f>IF($A1203=0,"",IF($A1203&lt;=$A$1,+VLOOKUP($A1203,'Rashodi- plan-izvršenje'!$A$8:B$1500,'prenos-P-R-N'!D$1,FALSE),IF($A1203&gt;$A$2,+VLOOKUP($A1203,'Neizmirene obaveze JLS'!$A$11:B$500,'prenos-P-R-N'!D$1,FALSE),"")))</f>
        <v/>
      </c>
      <c r="E1203" s="87" t="str">
        <f>IF($A1203=0,"",IF($A1203&lt;=$A$1,+VLOOKUP($A1203,'Rashodi- plan-izvršenje'!$A$8:C$1500,'prenos-P-R-N'!E$1,FALSE),IF($A1203&gt;$A$2,+VLOOKUP($A1203,'Neizmirene obaveze JLS'!$A$11:C$500,'prenos-P-R-N'!E$1,FALSE),"")))</f>
        <v/>
      </c>
      <c r="F1203" s="87" t="str">
        <f>IF($A1203=0,"",IF($A1203&lt;=$A$1,+VLOOKUP($A1203,'Rashodi- plan-izvršenje'!$A$8:D$1500,'prenos-P-R-N'!F$1,FALSE),IF($A1203&gt;$A$2,+VLOOKUP($A1203,'Neizmirene obaveze JLS'!$A$11:D$500,'prenos-P-R-N'!F$1,FALSE),"")))</f>
        <v/>
      </c>
      <c r="G1203" s="87" t="str">
        <f>IF($A1203=0,"",IF($A1203&lt;=$A$1,+VLOOKUP($A1203,'Rashodi- plan-izvršenje'!$A$8:E$1500,'prenos-P-R-N'!G$1,FALSE),IF($A1203&gt;$A$2,+VLOOKUP($A1203,'Neizmirene obaveze JLS'!$A$11:E$500,'prenos-P-R-N'!G$1,FALSE),"")))</f>
        <v/>
      </c>
      <c r="H1203" s="87" t="str">
        <f>IF($A1203=0,"",IF($A1203&lt;=$A$1,+VLOOKUP($A1203,'Rashodi- plan-izvršenje'!$A$8:F$1500,'prenos-P-R-N'!H$1,FALSE),IF($A1203&gt;$A$2,+VLOOKUP($A1203,'Neizmirene obaveze JLS'!$A$11:F$500,'prenos-P-R-N'!H$1,FALSE),"")))</f>
        <v/>
      </c>
      <c r="I1203" s="87" t="str">
        <f>IF($A1203=0,"",IF($A1203&lt;=$A$1,+VLOOKUP($A1203,'Rashodi- plan-izvršenje'!$A$8:G$1500,'prenos-P-R-N'!I$1,FALSE),IF($A1203&gt;$A$2,+VLOOKUP($A1203,'Neizmirene obaveze JLS'!$A$11:G$500,'prenos-P-R-N'!I$1,FALSE),"")))</f>
        <v/>
      </c>
      <c r="J1203" s="87" t="str">
        <f>IF($A1203=0,"",IF($A1203&lt;=$A$1,+VLOOKUP($A1203,'Rashodi- plan-izvršenje'!$A$8:H$1500,'prenos-P-R-N'!J$1,FALSE),IF($A1203&gt;$A$2,+VLOOKUP($A1203,'Neizmirene obaveze JLS'!$A$11:H$500,'prenos-P-R-N'!J$1,FALSE),"")))</f>
        <v/>
      </c>
      <c r="K1203" s="87" t="str">
        <f>IF($A1203=0,"",IF($A1203&lt;=$A$1,+VLOOKUP($A1203,'Rashodi- plan-izvršenje'!$A$8:I$1500,'prenos-P-R-N'!K$1,FALSE),IF($A1203&gt;$A$2,+VLOOKUP($A1203,'Neizmirene obaveze JLS'!$A$11:I$500,'prenos-P-R-N'!K$1,FALSE),"")))</f>
        <v/>
      </c>
      <c r="L1203" t="str">
        <f>IF(A1203=0,"",IF(A1203&lt;=A$1,+IF(VLOOKUP(A1203,'Rashodi- plan-izvršenje'!A$8:J$1500,M$1,FALSE)&gt;0,"Програмска активност","Пројекат"),IF(A1203&gt;A$2,+IF(VLOOKUP(A1203,'Neizmirene obaveze JLS'!A$8:J$2008,M$1,FALSE)&gt;0,"Програмска активност","Пројекат"),"")))</f>
        <v/>
      </c>
      <c r="M1203" s="87" t="str">
        <f>IF(A1203=0,"",IF($A1203&lt;=$A$1,+IF(VLOOKUP($A1203,'Rashodi- plan-izvršenje'!$A$8:$M$1500,10,FALSE)&gt;0,VLOOKUP($A1203,'Rashodi- plan-izvršenje'!$A$8:$M$1500,10,FALSE),VLOOKUP($A1203,'Rashodi- plan-izvršenje'!$A$8:$M$1500,12,FALSE)),+IF($A1203&gt;$A$2,IF(VLOOKUP($A1203,'Neizmirene obaveze JLS'!$A$8:$M$1500,10,FALSE)&gt;0,VLOOKUP($A1203,'Neizmirene obaveze JLS'!$A$11:$M$1500,10,FALSE),VLOOKUP($A1203,'Neizmirene obaveze JLS'!$A$11:$M$1500,12,FALSE)),0)))</f>
        <v/>
      </c>
      <c r="N1203" s="87" t="str">
        <f>IF(A1203=0,"",IF($A1203&lt;=$A$1,+IF(VLOOKUP(A1203,'Rashodi- plan-izvršenje'!$A$8:$M$1500,10,FALSE)&gt;0,VLOOKUP(A1203,'Rashodi- plan-izvršenje'!$A$8:$M$1500,11,FALSE),VLOOKUP(A1203,'Rashodi- plan-izvršenje'!$A$8:$M$1500,13,FALSE)),+IF($A1203&gt;$A$2,IF(VLOOKUP($A1203,'Neizmirene obaveze JLS'!$A$8:$M$1500,10,FALSE)&gt;0,VLOOKUP($A1203,'Neizmirene obaveze JLS'!$A$11:$M$1500,11,FALSE),VLOOKUP($A1203,'Neizmirene obaveze JLS'!$A$11:$M$1500,13,FALSE)),0)))</f>
        <v/>
      </c>
      <c r="O1203" s="87" t="str">
        <f>IF(A1203=0,"",IF($A1203&lt;=$A$1,VALUE(+VLOOKUP($A1203,'Rashodi- plan-izvršenje'!$A$8:N$1500,'prenos-P-R-N'!O$1,FALSE)),IF($A1203&lt;=A$2,VALUE(VLOOKUP($A1203,'Prihodi- plan-izvršenje'!$A$8:$H$500,6,FALSE)),VALUE(VLOOKUP($A1203,'Neizmirene obaveze JLS'!$A$8:$N$500,O$1,FALSE)))))</f>
        <v/>
      </c>
      <c r="P1203" s="87" t="str">
        <f>IF(A1203=0,"",IF(A1203=0,0,IF(A1203&gt;A$2,'šifarnik K-izvor'!G$3,+IF(Q1203&lt;700,+'šifarnik K-izvor'!G$2,'šifarnik K-izvor'!G$1))))</f>
        <v/>
      </c>
      <c r="Q1203" s="87">
        <f>IF($A1203&lt;=$A$1,VALUE(+VLOOKUP($A1203,'Rashodi- plan-izvršenje'!$A$8:O$1500,'prenos-P-R-N'!Q$1,FALSE)),IF($A1203&lt;=$A$2,VLOOKUP($A1203,'Prihodi- plan-izvršenje'!$A$4:$H$500,4,FALSE),IF($A1203&lt;=$A$3,VLOOKUP(A1203,'Neizmirene obaveze JLS'!$A$11:O$500,Q$1,FALSE),"")))</f>
        <v>0</v>
      </c>
      <c r="R1203" s="88">
        <f>IF($A1203&lt;=$A$1,VALUE(+VLOOKUP($A1203,'Rashodi- plan-izvršenje'!$A$8:P$1500,'prenos-P-R-N'!R$1,FALSE)),IF($A1203&lt;=$A$2,VLOOKUP($A1203,'Prihodi- plan-izvršenje'!$A$4:$H$500,7,FALSE),""))</f>
        <v>0</v>
      </c>
      <c r="S1203" s="88">
        <f>IF(A1203=0,0,IF($A1203&lt;=$A$1,VALUE(+VLOOKUP($A1203,'Rashodi- plan-izvršenje'!$A$8:Q$1500,'prenos-P-R-N'!S$1,FALSE)),IF($A1203&lt;=$A$2,VLOOKUP($A1203,'Prihodi- plan-izvršenje'!$A$4:$H$500,8,FALSE),0)))</f>
        <v>0</v>
      </c>
      <c r="T1203" s="88" t="str">
        <f>IF($A1203&gt;$A$2,VLOOKUP($A1203,'Neizmirene obaveze JLS'!$A$11:R$500,R$1,FALSE),"")</f>
        <v/>
      </c>
      <c r="U1203" s="88">
        <f>IF($A1203&gt;$A$2,VLOOKUP($A1203,'Neizmirene obaveze JLS'!$A$11:S$500,S$1,FALSE),0)</f>
        <v>0</v>
      </c>
      <c r="V1203" s="88">
        <f t="shared" si="104"/>
        <v>0</v>
      </c>
    </row>
    <row r="1204" spans="1:22">
      <c r="A1204" s="89">
        <f>IF(AND(COUNTIF(A$1:A$3,"&gt;0")=1,MAX(A$8:A1203)&lt;A$1),A1203+1,IF(AND(COUNTIF(A$1:A$3,"&gt;0")=2,MAX(A$8:A1203)&lt;A$2),A1203+1,IF(AND(COUNTIF(A$1:A$3,"&gt;0")=3,MAX(A$8:A1203)&lt;A$3),A1203+1,0)))</f>
        <v>0</v>
      </c>
      <c r="B1204" s="89" t="str">
        <f t="shared" ref="B1204:C1204" si="164">+IF($A1204&gt;0,B1203,"")</f>
        <v/>
      </c>
      <c r="C1204" s="89" t="str">
        <f t="shared" si="164"/>
        <v/>
      </c>
      <c r="D1204" s="87" t="str">
        <f>IF($A1204=0,"",IF($A1204&lt;=$A$1,+VLOOKUP($A1204,'Rashodi- plan-izvršenje'!$A$8:B$1500,'prenos-P-R-N'!D$1,FALSE),IF($A1204&gt;$A$2,+VLOOKUP($A1204,'Neizmirene obaveze JLS'!$A$11:B$500,'prenos-P-R-N'!D$1,FALSE),"")))</f>
        <v/>
      </c>
      <c r="E1204" s="87" t="str">
        <f>IF($A1204=0,"",IF($A1204&lt;=$A$1,+VLOOKUP($A1204,'Rashodi- plan-izvršenje'!$A$8:C$1500,'prenos-P-R-N'!E$1,FALSE),IF($A1204&gt;$A$2,+VLOOKUP($A1204,'Neizmirene obaveze JLS'!$A$11:C$500,'prenos-P-R-N'!E$1,FALSE),"")))</f>
        <v/>
      </c>
      <c r="F1204" s="87" t="str">
        <f>IF($A1204=0,"",IF($A1204&lt;=$A$1,+VLOOKUP($A1204,'Rashodi- plan-izvršenje'!$A$8:D$1500,'prenos-P-R-N'!F$1,FALSE),IF($A1204&gt;$A$2,+VLOOKUP($A1204,'Neizmirene obaveze JLS'!$A$11:D$500,'prenos-P-R-N'!F$1,FALSE),"")))</f>
        <v/>
      </c>
      <c r="G1204" s="87" t="str">
        <f>IF($A1204=0,"",IF($A1204&lt;=$A$1,+VLOOKUP($A1204,'Rashodi- plan-izvršenje'!$A$8:E$1500,'prenos-P-R-N'!G$1,FALSE),IF($A1204&gt;$A$2,+VLOOKUP($A1204,'Neizmirene obaveze JLS'!$A$11:E$500,'prenos-P-R-N'!G$1,FALSE),"")))</f>
        <v/>
      </c>
      <c r="H1204" s="87" t="str">
        <f>IF($A1204=0,"",IF($A1204&lt;=$A$1,+VLOOKUP($A1204,'Rashodi- plan-izvršenje'!$A$8:F$1500,'prenos-P-R-N'!H$1,FALSE),IF($A1204&gt;$A$2,+VLOOKUP($A1204,'Neizmirene obaveze JLS'!$A$11:F$500,'prenos-P-R-N'!H$1,FALSE),"")))</f>
        <v/>
      </c>
      <c r="I1204" s="87" t="str">
        <f>IF($A1204=0,"",IF($A1204&lt;=$A$1,+VLOOKUP($A1204,'Rashodi- plan-izvršenje'!$A$8:G$1500,'prenos-P-R-N'!I$1,FALSE),IF($A1204&gt;$A$2,+VLOOKUP($A1204,'Neizmirene obaveze JLS'!$A$11:G$500,'prenos-P-R-N'!I$1,FALSE),"")))</f>
        <v/>
      </c>
      <c r="J1204" s="87" t="str">
        <f>IF($A1204=0,"",IF($A1204&lt;=$A$1,+VLOOKUP($A1204,'Rashodi- plan-izvršenje'!$A$8:H$1500,'prenos-P-R-N'!J$1,FALSE),IF($A1204&gt;$A$2,+VLOOKUP($A1204,'Neizmirene obaveze JLS'!$A$11:H$500,'prenos-P-R-N'!J$1,FALSE),"")))</f>
        <v/>
      </c>
      <c r="K1204" s="87" t="str">
        <f>IF($A1204=0,"",IF($A1204&lt;=$A$1,+VLOOKUP($A1204,'Rashodi- plan-izvršenje'!$A$8:I$1500,'prenos-P-R-N'!K$1,FALSE),IF($A1204&gt;$A$2,+VLOOKUP($A1204,'Neizmirene obaveze JLS'!$A$11:I$500,'prenos-P-R-N'!K$1,FALSE),"")))</f>
        <v/>
      </c>
      <c r="L1204" t="str">
        <f>IF(A1204=0,"",IF(A1204&lt;=A$1,+IF(VLOOKUP(A1204,'Rashodi- plan-izvršenje'!A$8:J$1500,M$1,FALSE)&gt;0,"Програмска активност","Пројекат"),IF(A1204&gt;A$2,+IF(VLOOKUP(A1204,'Neizmirene obaveze JLS'!A$8:J$2008,M$1,FALSE)&gt;0,"Програмска активност","Пројекат"),"")))</f>
        <v/>
      </c>
      <c r="M1204" s="87" t="str">
        <f>IF(A1204=0,"",IF($A1204&lt;=$A$1,+IF(VLOOKUP($A1204,'Rashodi- plan-izvršenje'!$A$8:$M$1500,10,FALSE)&gt;0,VLOOKUP($A1204,'Rashodi- plan-izvršenje'!$A$8:$M$1500,10,FALSE),VLOOKUP($A1204,'Rashodi- plan-izvršenje'!$A$8:$M$1500,12,FALSE)),+IF($A1204&gt;$A$2,IF(VLOOKUP($A1204,'Neizmirene obaveze JLS'!$A$8:$M$1500,10,FALSE)&gt;0,VLOOKUP($A1204,'Neizmirene obaveze JLS'!$A$11:$M$1500,10,FALSE),VLOOKUP($A1204,'Neizmirene obaveze JLS'!$A$11:$M$1500,12,FALSE)),0)))</f>
        <v/>
      </c>
      <c r="N1204" s="87" t="str">
        <f>IF(A1204=0,"",IF($A1204&lt;=$A$1,+IF(VLOOKUP(A1204,'Rashodi- plan-izvršenje'!$A$8:$M$1500,10,FALSE)&gt;0,VLOOKUP(A1204,'Rashodi- plan-izvršenje'!$A$8:$M$1500,11,FALSE),VLOOKUP(A1204,'Rashodi- plan-izvršenje'!$A$8:$M$1500,13,FALSE)),+IF($A1204&gt;$A$2,IF(VLOOKUP($A1204,'Neizmirene obaveze JLS'!$A$8:$M$1500,10,FALSE)&gt;0,VLOOKUP($A1204,'Neizmirene obaveze JLS'!$A$11:$M$1500,11,FALSE),VLOOKUP($A1204,'Neizmirene obaveze JLS'!$A$11:$M$1500,13,FALSE)),0)))</f>
        <v/>
      </c>
      <c r="O1204" s="87" t="str">
        <f>IF(A1204=0,"",IF($A1204&lt;=$A$1,VALUE(+VLOOKUP($A1204,'Rashodi- plan-izvršenje'!$A$8:N$1500,'prenos-P-R-N'!O$1,FALSE)),IF($A1204&lt;=A$2,VALUE(VLOOKUP($A1204,'Prihodi- plan-izvršenje'!$A$8:$H$500,6,FALSE)),VALUE(VLOOKUP($A1204,'Neizmirene obaveze JLS'!$A$8:$N$500,O$1,FALSE)))))</f>
        <v/>
      </c>
      <c r="P1204" s="87" t="str">
        <f>IF(A1204=0,"",IF(A1204=0,0,IF(A1204&gt;A$2,'šifarnik K-izvor'!G$3,+IF(Q1204&lt;700,+'šifarnik K-izvor'!G$2,'šifarnik K-izvor'!G$1))))</f>
        <v/>
      </c>
      <c r="Q1204" s="87">
        <f>IF($A1204&lt;=$A$1,VALUE(+VLOOKUP($A1204,'Rashodi- plan-izvršenje'!$A$8:O$1500,'prenos-P-R-N'!Q$1,FALSE)),IF($A1204&lt;=$A$2,VLOOKUP($A1204,'Prihodi- plan-izvršenje'!$A$4:$H$500,4,FALSE),IF($A1204&lt;=$A$3,VLOOKUP(A1204,'Neizmirene obaveze JLS'!$A$11:O$500,Q$1,FALSE),"")))</f>
        <v>0</v>
      </c>
      <c r="R1204" s="88">
        <f>IF($A1204&lt;=$A$1,VALUE(+VLOOKUP($A1204,'Rashodi- plan-izvršenje'!$A$8:P$1500,'prenos-P-R-N'!R$1,FALSE)),IF($A1204&lt;=$A$2,VLOOKUP($A1204,'Prihodi- plan-izvršenje'!$A$4:$H$500,7,FALSE),""))</f>
        <v>0</v>
      </c>
      <c r="S1204" s="88">
        <f>IF(A1204=0,0,IF($A1204&lt;=$A$1,VALUE(+VLOOKUP($A1204,'Rashodi- plan-izvršenje'!$A$8:Q$1500,'prenos-P-R-N'!S$1,FALSE)),IF($A1204&lt;=$A$2,VLOOKUP($A1204,'Prihodi- plan-izvršenje'!$A$4:$H$500,8,FALSE),0)))</f>
        <v>0</v>
      </c>
      <c r="T1204" s="88" t="str">
        <f>IF($A1204&gt;$A$2,VLOOKUP($A1204,'Neizmirene obaveze JLS'!$A$11:R$500,R$1,FALSE),"")</f>
        <v/>
      </c>
      <c r="U1204" s="88">
        <f>IF($A1204&gt;$A$2,VLOOKUP($A1204,'Neizmirene obaveze JLS'!$A$11:S$500,S$1,FALSE),0)</f>
        <v>0</v>
      </c>
      <c r="V1204" s="88">
        <f t="shared" si="104"/>
        <v>0</v>
      </c>
    </row>
    <row r="1205" spans="1:22">
      <c r="A1205" s="89">
        <f>IF(AND(COUNTIF(A$1:A$3,"&gt;0")=1,MAX(A$8:A1204)&lt;A$1),A1204+1,IF(AND(COUNTIF(A$1:A$3,"&gt;0")=2,MAX(A$8:A1204)&lt;A$2),A1204+1,IF(AND(COUNTIF(A$1:A$3,"&gt;0")=3,MAX(A$8:A1204)&lt;A$3),A1204+1,0)))</f>
        <v>0</v>
      </c>
      <c r="B1205" s="89" t="str">
        <f t="shared" ref="B1205:C1205" si="165">+IF($A1205&gt;0,B1204,"")</f>
        <v/>
      </c>
      <c r="C1205" s="89" t="str">
        <f t="shared" si="165"/>
        <v/>
      </c>
      <c r="D1205" s="87" t="str">
        <f>IF($A1205=0,"",IF($A1205&lt;=$A$1,+VLOOKUP($A1205,'Rashodi- plan-izvršenje'!$A$8:B$1500,'prenos-P-R-N'!D$1,FALSE),IF($A1205&gt;$A$2,+VLOOKUP($A1205,'Neizmirene obaveze JLS'!$A$11:B$500,'prenos-P-R-N'!D$1,FALSE),"")))</f>
        <v/>
      </c>
      <c r="E1205" s="87" t="str">
        <f>IF($A1205=0,"",IF($A1205&lt;=$A$1,+VLOOKUP($A1205,'Rashodi- plan-izvršenje'!$A$8:C$1500,'prenos-P-R-N'!E$1,FALSE),IF($A1205&gt;$A$2,+VLOOKUP($A1205,'Neizmirene obaveze JLS'!$A$11:C$500,'prenos-P-R-N'!E$1,FALSE),"")))</f>
        <v/>
      </c>
      <c r="F1205" s="87" t="str">
        <f>IF($A1205=0,"",IF($A1205&lt;=$A$1,+VLOOKUP($A1205,'Rashodi- plan-izvršenje'!$A$8:D$1500,'prenos-P-R-N'!F$1,FALSE),IF($A1205&gt;$A$2,+VLOOKUP($A1205,'Neizmirene obaveze JLS'!$A$11:D$500,'prenos-P-R-N'!F$1,FALSE),"")))</f>
        <v/>
      </c>
      <c r="G1205" s="87" t="str">
        <f>IF($A1205=0,"",IF($A1205&lt;=$A$1,+VLOOKUP($A1205,'Rashodi- plan-izvršenje'!$A$8:E$1500,'prenos-P-R-N'!G$1,FALSE),IF($A1205&gt;$A$2,+VLOOKUP($A1205,'Neizmirene obaveze JLS'!$A$11:E$500,'prenos-P-R-N'!G$1,FALSE),"")))</f>
        <v/>
      </c>
      <c r="H1205" s="87" t="str">
        <f>IF($A1205=0,"",IF($A1205&lt;=$A$1,+VLOOKUP($A1205,'Rashodi- plan-izvršenje'!$A$8:F$1500,'prenos-P-R-N'!H$1,FALSE),IF($A1205&gt;$A$2,+VLOOKUP($A1205,'Neizmirene obaveze JLS'!$A$11:F$500,'prenos-P-R-N'!H$1,FALSE),"")))</f>
        <v/>
      </c>
      <c r="I1205" s="87" t="str">
        <f>IF($A1205=0,"",IF($A1205&lt;=$A$1,+VLOOKUP($A1205,'Rashodi- plan-izvršenje'!$A$8:G$1500,'prenos-P-R-N'!I$1,FALSE),IF($A1205&gt;$A$2,+VLOOKUP($A1205,'Neizmirene obaveze JLS'!$A$11:G$500,'prenos-P-R-N'!I$1,FALSE),"")))</f>
        <v/>
      </c>
      <c r="J1205" s="87" t="str">
        <f>IF($A1205=0,"",IF($A1205&lt;=$A$1,+VLOOKUP($A1205,'Rashodi- plan-izvršenje'!$A$8:H$1500,'prenos-P-R-N'!J$1,FALSE),IF($A1205&gt;$A$2,+VLOOKUP($A1205,'Neizmirene obaveze JLS'!$A$11:H$500,'prenos-P-R-N'!J$1,FALSE),"")))</f>
        <v/>
      </c>
      <c r="K1205" s="87" t="str">
        <f>IF($A1205=0,"",IF($A1205&lt;=$A$1,+VLOOKUP($A1205,'Rashodi- plan-izvršenje'!$A$8:I$1500,'prenos-P-R-N'!K$1,FALSE),IF($A1205&gt;$A$2,+VLOOKUP($A1205,'Neizmirene obaveze JLS'!$A$11:I$500,'prenos-P-R-N'!K$1,FALSE),"")))</f>
        <v/>
      </c>
      <c r="L1205" t="str">
        <f>IF(A1205=0,"",IF(A1205&lt;=A$1,+IF(VLOOKUP(A1205,'Rashodi- plan-izvršenje'!A$8:J$1500,M$1,FALSE)&gt;0,"Програмска активност","Пројекат"),IF(A1205&gt;A$2,+IF(VLOOKUP(A1205,'Neizmirene obaveze JLS'!A$8:J$2008,M$1,FALSE)&gt;0,"Програмска активност","Пројекат"),"")))</f>
        <v/>
      </c>
      <c r="M1205" s="87" t="str">
        <f>IF(A1205=0,"",IF($A1205&lt;=$A$1,+IF(VLOOKUP($A1205,'Rashodi- plan-izvršenje'!$A$8:$M$1500,10,FALSE)&gt;0,VLOOKUP($A1205,'Rashodi- plan-izvršenje'!$A$8:$M$1500,10,FALSE),VLOOKUP($A1205,'Rashodi- plan-izvršenje'!$A$8:$M$1500,12,FALSE)),+IF($A1205&gt;$A$2,IF(VLOOKUP($A1205,'Neizmirene obaveze JLS'!$A$8:$M$1500,10,FALSE)&gt;0,VLOOKUP($A1205,'Neizmirene obaveze JLS'!$A$11:$M$1500,10,FALSE),VLOOKUP($A1205,'Neizmirene obaveze JLS'!$A$11:$M$1500,12,FALSE)),0)))</f>
        <v/>
      </c>
      <c r="N1205" s="87" t="str">
        <f>IF(A1205=0,"",IF($A1205&lt;=$A$1,+IF(VLOOKUP(A1205,'Rashodi- plan-izvršenje'!$A$8:$M$1500,10,FALSE)&gt;0,VLOOKUP(A1205,'Rashodi- plan-izvršenje'!$A$8:$M$1500,11,FALSE),VLOOKUP(A1205,'Rashodi- plan-izvršenje'!$A$8:$M$1500,13,FALSE)),+IF($A1205&gt;$A$2,IF(VLOOKUP($A1205,'Neizmirene obaveze JLS'!$A$8:$M$1500,10,FALSE)&gt;0,VLOOKUP($A1205,'Neizmirene obaveze JLS'!$A$11:$M$1500,11,FALSE),VLOOKUP($A1205,'Neizmirene obaveze JLS'!$A$11:$M$1500,13,FALSE)),0)))</f>
        <v/>
      </c>
      <c r="O1205" s="87" t="str">
        <f>IF(A1205=0,"",IF($A1205&lt;=$A$1,VALUE(+VLOOKUP($A1205,'Rashodi- plan-izvršenje'!$A$8:N$1500,'prenos-P-R-N'!O$1,FALSE)),IF($A1205&lt;=A$2,VALUE(VLOOKUP($A1205,'Prihodi- plan-izvršenje'!$A$8:$H$500,6,FALSE)),VALUE(VLOOKUP($A1205,'Neizmirene obaveze JLS'!$A$8:$N$500,O$1,FALSE)))))</f>
        <v/>
      </c>
      <c r="P1205" s="87" t="str">
        <f>IF(A1205=0,"",IF(A1205=0,0,IF(A1205&gt;A$2,'šifarnik K-izvor'!G$3,+IF(Q1205&lt;700,+'šifarnik K-izvor'!G$2,'šifarnik K-izvor'!G$1))))</f>
        <v/>
      </c>
      <c r="Q1205" s="87">
        <f>IF($A1205&lt;=$A$1,VALUE(+VLOOKUP($A1205,'Rashodi- plan-izvršenje'!$A$8:O$1500,'prenos-P-R-N'!Q$1,FALSE)),IF($A1205&lt;=$A$2,VLOOKUP($A1205,'Prihodi- plan-izvršenje'!$A$4:$H$500,4,FALSE),IF($A1205&lt;=$A$3,VLOOKUP(A1205,'Neizmirene obaveze JLS'!$A$11:O$500,Q$1,FALSE),"")))</f>
        <v>0</v>
      </c>
      <c r="R1205" s="88">
        <f>IF($A1205&lt;=$A$1,VALUE(+VLOOKUP($A1205,'Rashodi- plan-izvršenje'!$A$8:P$1500,'prenos-P-R-N'!R$1,FALSE)),IF($A1205&lt;=$A$2,VLOOKUP($A1205,'Prihodi- plan-izvršenje'!$A$4:$H$500,7,FALSE),""))</f>
        <v>0</v>
      </c>
      <c r="S1205" s="88">
        <f>IF(A1205=0,0,IF($A1205&lt;=$A$1,VALUE(+VLOOKUP($A1205,'Rashodi- plan-izvršenje'!$A$8:Q$1500,'prenos-P-R-N'!S$1,FALSE)),IF($A1205&lt;=$A$2,VLOOKUP($A1205,'Prihodi- plan-izvršenje'!$A$4:$H$500,8,FALSE),0)))</f>
        <v>0</v>
      </c>
      <c r="T1205" s="88" t="str">
        <f>IF($A1205&gt;$A$2,VLOOKUP($A1205,'Neizmirene obaveze JLS'!$A$11:R$500,R$1,FALSE),"")</f>
        <v/>
      </c>
      <c r="U1205" s="88">
        <f>IF($A1205&gt;$A$2,VLOOKUP($A1205,'Neizmirene obaveze JLS'!$A$11:S$500,S$1,FALSE),0)</f>
        <v>0</v>
      </c>
      <c r="V1205" s="88">
        <f t="shared" si="104"/>
        <v>0</v>
      </c>
    </row>
    <row r="1206" spans="1:22">
      <c r="A1206" s="89">
        <f>IF(AND(COUNTIF(A$1:A$3,"&gt;0")=1,MAX(A$8:A1205)&lt;A$1),A1205+1,IF(AND(COUNTIF(A$1:A$3,"&gt;0")=2,MAX(A$8:A1205)&lt;A$2),A1205+1,IF(AND(COUNTIF(A$1:A$3,"&gt;0")=3,MAX(A$8:A1205)&lt;A$3),A1205+1,0)))</f>
        <v>0</v>
      </c>
      <c r="B1206" s="89" t="str">
        <f t="shared" ref="B1206:C1206" si="166">+IF($A1206&gt;0,B1205,"")</f>
        <v/>
      </c>
      <c r="C1206" s="89" t="str">
        <f t="shared" si="166"/>
        <v/>
      </c>
      <c r="D1206" s="87" t="str">
        <f>IF($A1206=0,"",IF($A1206&lt;=$A$1,+VLOOKUP($A1206,'Rashodi- plan-izvršenje'!$A$8:B$1500,'prenos-P-R-N'!D$1,FALSE),IF($A1206&gt;$A$2,+VLOOKUP($A1206,'Neizmirene obaveze JLS'!$A$11:B$500,'prenos-P-R-N'!D$1,FALSE),"")))</f>
        <v/>
      </c>
      <c r="E1206" s="87" t="str">
        <f>IF($A1206=0,"",IF($A1206&lt;=$A$1,+VLOOKUP($A1206,'Rashodi- plan-izvršenje'!$A$8:C$1500,'prenos-P-R-N'!E$1,FALSE),IF($A1206&gt;$A$2,+VLOOKUP($A1206,'Neizmirene obaveze JLS'!$A$11:C$500,'prenos-P-R-N'!E$1,FALSE),"")))</f>
        <v/>
      </c>
      <c r="F1206" s="87" t="str">
        <f>IF($A1206=0,"",IF($A1206&lt;=$A$1,+VLOOKUP($A1206,'Rashodi- plan-izvršenje'!$A$8:D$1500,'prenos-P-R-N'!F$1,FALSE),IF($A1206&gt;$A$2,+VLOOKUP($A1206,'Neizmirene obaveze JLS'!$A$11:D$500,'prenos-P-R-N'!F$1,FALSE),"")))</f>
        <v/>
      </c>
      <c r="G1206" s="87" t="str">
        <f>IF($A1206=0,"",IF($A1206&lt;=$A$1,+VLOOKUP($A1206,'Rashodi- plan-izvršenje'!$A$8:E$1500,'prenos-P-R-N'!G$1,FALSE),IF($A1206&gt;$A$2,+VLOOKUP($A1206,'Neizmirene obaveze JLS'!$A$11:E$500,'prenos-P-R-N'!G$1,FALSE),"")))</f>
        <v/>
      </c>
      <c r="H1206" s="87" t="str">
        <f>IF($A1206=0,"",IF($A1206&lt;=$A$1,+VLOOKUP($A1206,'Rashodi- plan-izvršenje'!$A$8:F$1500,'prenos-P-R-N'!H$1,FALSE),IF($A1206&gt;$A$2,+VLOOKUP($A1206,'Neizmirene obaveze JLS'!$A$11:F$500,'prenos-P-R-N'!H$1,FALSE),"")))</f>
        <v/>
      </c>
      <c r="I1206" s="87" t="str">
        <f>IF($A1206=0,"",IF($A1206&lt;=$A$1,+VLOOKUP($A1206,'Rashodi- plan-izvršenje'!$A$8:G$1500,'prenos-P-R-N'!I$1,FALSE),IF($A1206&gt;$A$2,+VLOOKUP($A1206,'Neizmirene obaveze JLS'!$A$11:G$500,'prenos-P-R-N'!I$1,FALSE),"")))</f>
        <v/>
      </c>
      <c r="J1206" s="87" t="str">
        <f>IF($A1206=0,"",IF($A1206&lt;=$A$1,+VLOOKUP($A1206,'Rashodi- plan-izvršenje'!$A$8:H$1500,'prenos-P-R-N'!J$1,FALSE),IF($A1206&gt;$A$2,+VLOOKUP($A1206,'Neizmirene obaveze JLS'!$A$11:H$500,'prenos-P-R-N'!J$1,FALSE),"")))</f>
        <v/>
      </c>
      <c r="K1206" s="87" t="str">
        <f>IF($A1206=0,"",IF($A1206&lt;=$A$1,+VLOOKUP($A1206,'Rashodi- plan-izvršenje'!$A$8:I$1500,'prenos-P-R-N'!K$1,FALSE),IF($A1206&gt;$A$2,+VLOOKUP($A1206,'Neizmirene obaveze JLS'!$A$11:I$500,'prenos-P-R-N'!K$1,FALSE),"")))</f>
        <v/>
      </c>
      <c r="L1206" t="str">
        <f>IF(A1206=0,"",IF(A1206&lt;=A$1,+IF(VLOOKUP(A1206,'Rashodi- plan-izvršenje'!A$8:J$1500,M$1,FALSE)&gt;0,"Програмска активност","Пројекат"),IF(A1206&gt;A$2,+IF(VLOOKUP(A1206,'Neizmirene obaveze JLS'!A$8:J$2008,M$1,FALSE)&gt;0,"Програмска активност","Пројекат"),"")))</f>
        <v/>
      </c>
      <c r="M1206" s="87" t="str">
        <f>IF(A1206=0,"",IF($A1206&lt;=$A$1,+IF(VLOOKUP($A1206,'Rashodi- plan-izvršenje'!$A$8:$M$1500,10,FALSE)&gt;0,VLOOKUP($A1206,'Rashodi- plan-izvršenje'!$A$8:$M$1500,10,FALSE),VLOOKUP($A1206,'Rashodi- plan-izvršenje'!$A$8:$M$1500,12,FALSE)),+IF($A1206&gt;$A$2,IF(VLOOKUP($A1206,'Neizmirene obaveze JLS'!$A$8:$M$1500,10,FALSE)&gt;0,VLOOKUP($A1206,'Neizmirene obaveze JLS'!$A$11:$M$1500,10,FALSE),VLOOKUP($A1206,'Neizmirene obaveze JLS'!$A$11:$M$1500,12,FALSE)),0)))</f>
        <v/>
      </c>
      <c r="N1206" s="87" t="str">
        <f>IF(A1206=0,"",IF($A1206&lt;=$A$1,+IF(VLOOKUP(A1206,'Rashodi- plan-izvršenje'!$A$8:$M$1500,10,FALSE)&gt;0,VLOOKUP(A1206,'Rashodi- plan-izvršenje'!$A$8:$M$1500,11,FALSE),VLOOKUP(A1206,'Rashodi- plan-izvršenje'!$A$8:$M$1500,13,FALSE)),+IF($A1206&gt;$A$2,IF(VLOOKUP($A1206,'Neizmirene obaveze JLS'!$A$8:$M$1500,10,FALSE)&gt;0,VLOOKUP($A1206,'Neizmirene obaveze JLS'!$A$11:$M$1500,11,FALSE),VLOOKUP($A1206,'Neizmirene obaveze JLS'!$A$11:$M$1500,13,FALSE)),0)))</f>
        <v/>
      </c>
      <c r="O1206" s="87" t="str">
        <f>IF(A1206=0,"",IF($A1206&lt;=$A$1,VALUE(+VLOOKUP($A1206,'Rashodi- plan-izvršenje'!$A$8:N$1500,'prenos-P-R-N'!O$1,FALSE)),IF($A1206&lt;=A$2,VALUE(VLOOKUP($A1206,'Prihodi- plan-izvršenje'!$A$8:$H$500,6,FALSE)),VALUE(VLOOKUP($A1206,'Neizmirene obaveze JLS'!$A$8:$N$500,O$1,FALSE)))))</f>
        <v/>
      </c>
      <c r="P1206" s="87" t="str">
        <f>IF(A1206=0,"",IF(A1206=0,0,IF(A1206&gt;A$2,'šifarnik K-izvor'!G$3,+IF(Q1206&lt;700,+'šifarnik K-izvor'!G$2,'šifarnik K-izvor'!G$1))))</f>
        <v/>
      </c>
      <c r="Q1206" s="87">
        <f>IF($A1206&lt;=$A$1,VALUE(+VLOOKUP($A1206,'Rashodi- plan-izvršenje'!$A$8:O$1500,'prenos-P-R-N'!Q$1,FALSE)),IF($A1206&lt;=$A$2,VLOOKUP($A1206,'Prihodi- plan-izvršenje'!$A$4:$H$500,4,FALSE),IF($A1206&lt;=$A$3,VLOOKUP(A1206,'Neizmirene obaveze JLS'!$A$11:O$500,Q$1,FALSE),"")))</f>
        <v>0</v>
      </c>
      <c r="R1206" s="88">
        <f>IF($A1206&lt;=$A$1,VALUE(+VLOOKUP($A1206,'Rashodi- plan-izvršenje'!$A$8:P$1500,'prenos-P-R-N'!R$1,FALSE)),IF($A1206&lt;=$A$2,VLOOKUP($A1206,'Prihodi- plan-izvršenje'!$A$4:$H$500,7,FALSE),""))</f>
        <v>0</v>
      </c>
      <c r="S1206" s="88">
        <f>IF(A1206=0,0,IF($A1206&lt;=$A$1,VALUE(+VLOOKUP($A1206,'Rashodi- plan-izvršenje'!$A$8:Q$1500,'prenos-P-R-N'!S$1,FALSE)),IF($A1206&lt;=$A$2,VLOOKUP($A1206,'Prihodi- plan-izvršenje'!$A$4:$H$500,8,FALSE),0)))</f>
        <v>0</v>
      </c>
      <c r="T1206" s="88" t="str">
        <f>IF($A1206&gt;$A$2,VLOOKUP($A1206,'Neizmirene obaveze JLS'!$A$11:R$500,R$1,FALSE),"")</f>
        <v/>
      </c>
      <c r="U1206" s="88">
        <f>IF($A1206&gt;$A$2,VLOOKUP($A1206,'Neizmirene obaveze JLS'!$A$11:S$500,S$1,FALSE),0)</f>
        <v>0</v>
      </c>
      <c r="V1206" s="88">
        <f t="shared" si="104"/>
        <v>0</v>
      </c>
    </row>
    <row r="1207" spans="1:22">
      <c r="A1207" s="89">
        <f>IF(AND(COUNTIF(A$1:A$3,"&gt;0")=1,MAX(A$8:A1206)&lt;A$1),A1206+1,IF(AND(COUNTIF(A$1:A$3,"&gt;0")=2,MAX(A$8:A1206)&lt;A$2),A1206+1,IF(AND(COUNTIF(A$1:A$3,"&gt;0")=3,MAX(A$8:A1206)&lt;A$3),A1206+1,0)))</f>
        <v>0</v>
      </c>
      <c r="B1207" s="89" t="str">
        <f t="shared" ref="B1207:C1207" si="167">+IF($A1207&gt;0,B1206,"")</f>
        <v/>
      </c>
      <c r="C1207" s="89" t="str">
        <f t="shared" si="167"/>
        <v/>
      </c>
      <c r="D1207" s="87" t="str">
        <f>IF($A1207=0,"",IF($A1207&lt;=$A$1,+VLOOKUP($A1207,'Rashodi- plan-izvršenje'!$A$8:B$1500,'prenos-P-R-N'!D$1,FALSE),IF($A1207&gt;$A$2,+VLOOKUP($A1207,'Neizmirene obaveze JLS'!$A$11:B$500,'prenos-P-R-N'!D$1,FALSE),"")))</f>
        <v/>
      </c>
      <c r="E1207" s="87" t="str">
        <f>IF($A1207=0,"",IF($A1207&lt;=$A$1,+VLOOKUP($A1207,'Rashodi- plan-izvršenje'!$A$8:C$1500,'prenos-P-R-N'!E$1,FALSE),IF($A1207&gt;$A$2,+VLOOKUP($A1207,'Neizmirene obaveze JLS'!$A$11:C$500,'prenos-P-R-N'!E$1,FALSE),"")))</f>
        <v/>
      </c>
      <c r="F1207" s="87" t="str">
        <f>IF($A1207=0,"",IF($A1207&lt;=$A$1,+VLOOKUP($A1207,'Rashodi- plan-izvršenje'!$A$8:D$1500,'prenos-P-R-N'!F$1,FALSE),IF($A1207&gt;$A$2,+VLOOKUP($A1207,'Neizmirene obaveze JLS'!$A$11:D$500,'prenos-P-R-N'!F$1,FALSE),"")))</f>
        <v/>
      </c>
      <c r="G1207" s="87" t="str">
        <f>IF($A1207=0,"",IF($A1207&lt;=$A$1,+VLOOKUP($A1207,'Rashodi- plan-izvršenje'!$A$8:E$1500,'prenos-P-R-N'!G$1,FALSE),IF($A1207&gt;$A$2,+VLOOKUP($A1207,'Neizmirene obaveze JLS'!$A$11:E$500,'prenos-P-R-N'!G$1,FALSE),"")))</f>
        <v/>
      </c>
      <c r="H1207" s="87" t="str">
        <f>IF($A1207=0,"",IF($A1207&lt;=$A$1,+VLOOKUP($A1207,'Rashodi- plan-izvršenje'!$A$8:F$1500,'prenos-P-R-N'!H$1,FALSE),IF($A1207&gt;$A$2,+VLOOKUP($A1207,'Neizmirene obaveze JLS'!$A$11:F$500,'prenos-P-R-N'!H$1,FALSE),"")))</f>
        <v/>
      </c>
      <c r="I1207" s="87" t="str">
        <f>IF($A1207=0,"",IF($A1207&lt;=$A$1,+VLOOKUP($A1207,'Rashodi- plan-izvršenje'!$A$8:G$1500,'prenos-P-R-N'!I$1,FALSE),IF($A1207&gt;$A$2,+VLOOKUP($A1207,'Neizmirene obaveze JLS'!$A$11:G$500,'prenos-P-R-N'!I$1,FALSE),"")))</f>
        <v/>
      </c>
      <c r="J1207" s="87" t="str">
        <f>IF($A1207=0,"",IF($A1207&lt;=$A$1,+VLOOKUP($A1207,'Rashodi- plan-izvršenje'!$A$8:H$1500,'prenos-P-R-N'!J$1,FALSE),IF($A1207&gt;$A$2,+VLOOKUP($A1207,'Neizmirene obaveze JLS'!$A$11:H$500,'prenos-P-R-N'!J$1,FALSE),"")))</f>
        <v/>
      </c>
      <c r="K1207" s="87" t="str">
        <f>IF($A1207=0,"",IF($A1207&lt;=$A$1,+VLOOKUP($A1207,'Rashodi- plan-izvršenje'!$A$8:I$1500,'prenos-P-R-N'!K$1,FALSE),IF($A1207&gt;$A$2,+VLOOKUP($A1207,'Neizmirene obaveze JLS'!$A$11:I$500,'prenos-P-R-N'!K$1,FALSE),"")))</f>
        <v/>
      </c>
      <c r="L1207" t="str">
        <f>IF(A1207=0,"",IF(A1207&lt;=A$1,+IF(VLOOKUP(A1207,'Rashodi- plan-izvršenje'!A$8:J$1500,M$1,FALSE)&gt;0,"Програмска активност","Пројекат"),IF(A1207&gt;A$2,+IF(VLOOKUP(A1207,'Neizmirene obaveze JLS'!A$8:J$2008,M$1,FALSE)&gt;0,"Програмска активност","Пројекат"),"")))</f>
        <v/>
      </c>
      <c r="M1207" s="87" t="str">
        <f>IF(A1207=0,"",IF($A1207&lt;=$A$1,+IF(VLOOKUP($A1207,'Rashodi- plan-izvršenje'!$A$8:$M$1500,10,FALSE)&gt;0,VLOOKUP($A1207,'Rashodi- plan-izvršenje'!$A$8:$M$1500,10,FALSE),VLOOKUP($A1207,'Rashodi- plan-izvršenje'!$A$8:$M$1500,12,FALSE)),+IF($A1207&gt;$A$2,IF(VLOOKUP($A1207,'Neizmirene obaveze JLS'!$A$8:$M$1500,10,FALSE)&gt;0,VLOOKUP($A1207,'Neizmirene obaveze JLS'!$A$11:$M$1500,10,FALSE),VLOOKUP($A1207,'Neizmirene obaveze JLS'!$A$11:$M$1500,12,FALSE)),0)))</f>
        <v/>
      </c>
      <c r="N1207" s="87" t="str">
        <f>IF(A1207=0,"",IF($A1207&lt;=$A$1,+IF(VLOOKUP(A1207,'Rashodi- plan-izvršenje'!$A$8:$M$1500,10,FALSE)&gt;0,VLOOKUP(A1207,'Rashodi- plan-izvršenje'!$A$8:$M$1500,11,FALSE),VLOOKUP(A1207,'Rashodi- plan-izvršenje'!$A$8:$M$1500,13,FALSE)),+IF($A1207&gt;$A$2,IF(VLOOKUP($A1207,'Neizmirene obaveze JLS'!$A$8:$M$1500,10,FALSE)&gt;0,VLOOKUP($A1207,'Neizmirene obaveze JLS'!$A$11:$M$1500,11,FALSE),VLOOKUP($A1207,'Neizmirene obaveze JLS'!$A$11:$M$1500,13,FALSE)),0)))</f>
        <v/>
      </c>
      <c r="O1207" s="87" t="str">
        <f>IF(A1207=0,"",IF($A1207&lt;=$A$1,VALUE(+VLOOKUP($A1207,'Rashodi- plan-izvršenje'!$A$8:N$1500,'prenos-P-R-N'!O$1,FALSE)),IF($A1207&lt;=A$2,VALUE(VLOOKUP($A1207,'Prihodi- plan-izvršenje'!$A$8:$H$500,6,FALSE)),VALUE(VLOOKUP($A1207,'Neizmirene obaveze JLS'!$A$8:$N$500,O$1,FALSE)))))</f>
        <v/>
      </c>
      <c r="P1207" s="87" t="str">
        <f>IF(A1207=0,"",IF(A1207=0,0,IF(A1207&gt;A$2,'šifarnik K-izvor'!G$3,+IF(Q1207&lt;700,+'šifarnik K-izvor'!G$2,'šifarnik K-izvor'!G$1))))</f>
        <v/>
      </c>
      <c r="Q1207" s="87">
        <f>IF($A1207&lt;=$A$1,VALUE(+VLOOKUP($A1207,'Rashodi- plan-izvršenje'!$A$8:O$1500,'prenos-P-R-N'!Q$1,FALSE)),IF($A1207&lt;=$A$2,VLOOKUP($A1207,'Prihodi- plan-izvršenje'!$A$4:$H$500,4,FALSE),IF($A1207&lt;=$A$3,VLOOKUP(A1207,'Neizmirene obaveze JLS'!$A$11:O$500,Q$1,FALSE),"")))</f>
        <v>0</v>
      </c>
      <c r="R1207" s="88">
        <f>IF($A1207&lt;=$A$1,VALUE(+VLOOKUP($A1207,'Rashodi- plan-izvršenje'!$A$8:P$1500,'prenos-P-R-N'!R$1,FALSE)),IF($A1207&lt;=$A$2,VLOOKUP($A1207,'Prihodi- plan-izvršenje'!$A$4:$H$500,7,FALSE),""))</f>
        <v>0</v>
      </c>
      <c r="S1207" s="88">
        <f>IF(A1207=0,0,IF($A1207&lt;=$A$1,VALUE(+VLOOKUP($A1207,'Rashodi- plan-izvršenje'!$A$8:Q$1500,'prenos-P-R-N'!S$1,FALSE)),IF($A1207&lt;=$A$2,VLOOKUP($A1207,'Prihodi- plan-izvršenje'!$A$4:$H$500,8,FALSE),0)))</f>
        <v>0</v>
      </c>
      <c r="T1207" s="88" t="str">
        <f>IF($A1207&gt;$A$2,VLOOKUP($A1207,'Neizmirene obaveze JLS'!$A$11:R$500,R$1,FALSE),"")</f>
        <v/>
      </c>
      <c r="U1207" s="88">
        <f>IF($A1207&gt;$A$2,VLOOKUP($A1207,'Neizmirene obaveze JLS'!$A$11:S$500,S$1,FALSE),0)</f>
        <v>0</v>
      </c>
      <c r="V1207" s="88">
        <f t="shared" si="104"/>
        <v>0</v>
      </c>
    </row>
    <row r="1208" spans="1:22">
      <c r="A1208" s="89">
        <f>IF(AND(COUNTIF(A$1:A$3,"&gt;0")=1,MAX(A$8:A1207)&lt;A$1),A1207+1,IF(AND(COUNTIF(A$1:A$3,"&gt;0")=2,MAX(A$8:A1207)&lt;A$2),A1207+1,IF(AND(COUNTIF(A$1:A$3,"&gt;0")=3,MAX(A$8:A1207)&lt;A$3),A1207+1,0)))</f>
        <v>0</v>
      </c>
      <c r="B1208" s="89" t="str">
        <f t="shared" ref="B1208:C1208" si="168">+IF($A1208&gt;0,B1207,"")</f>
        <v/>
      </c>
      <c r="C1208" s="89" t="str">
        <f t="shared" si="168"/>
        <v/>
      </c>
      <c r="D1208" s="87" t="str">
        <f>IF($A1208=0,"",IF($A1208&lt;=$A$1,+VLOOKUP($A1208,'Rashodi- plan-izvršenje'!$A$8:B$1500,'prenos-P-R-N'!D$1,FALSE),IF($A1208&gt;$A$2,+VLOOKUP($A1208,'Neizmirene obaveze JLS'!$A$11:B$500,'prenos-P-R-N'!D$1,FALSE),"")))</f>
        <v/>
      </c>
      <c r="E1208" s="87" t="str">
        <f>IF($A1208=0,"",IF($A1208&lt;=$A$1,+VLOOKUP($A1208,'Rashodi- plan-izvršenje'!$A$8:C$1500,'prenos-P-R-N'!E$1,FALSE),IF($A1208&gt;$A$2,+VLOOKUP($A1208,'Neizmirene obaveze JLS'!$A$11:C$500,'prenos-P-R-N'!E$1,FALSE),"")))</f>
        <v/>
      </c>
      <c r="F1208" s="87" t="str">
        <f>IF($A1208=0,"",IF($A1208&lt;=$A$1,+VLOOKUP($A1208,'Rashodi- plan-izvršenje'!$A$8:D$1500,'prenos-P-R-N'!F$1,FALSE),IF($A1208&gt;$A$2,+VLOOKUP($A1208,'Neizmirene obaveze JLS'!$A$11:D$500,'prenos-P-R-N'!F$1,FALSE),"")))</f>
        <v/>
      </c>
      <c r="G1208" s="87" t="str">
        <f>IF($A1208=0,"",IF($A1208&lt;=$A$1,+VLOOKUP($A1208,'Rashodi- plan-izvršenje'!$A$8:E$1500,'prenos-P-R-N'!G$1,FALSE),IF($A1208&gt;$A$2,+VLOOKUP($A1208,'Neizmirene obaveze JLS'!$A$11:E$500,'prenos-P-R-N'!G$1,FALSE),"")))</f>
        <v/>
      </c>
      <c r="H1208" s="87" t="str">
        <f>IF($A1208=0,"",IF($A1208&lt;=$A$1,+VLOOKUP($A1208,'Rashodi- plan-izvršenje'!$A$8:F$1500,'prenos-P-R-N'!H$1,FALSE),IF($A1208&gt;$A$2,+VLOOKUP($A1208,'Neizmirene obaveze JLS'!$A$11:F$500,'prenos-P-R-N'!H$1,FALSE),"")))</f>
        <v/>
      </c>
      <c r="I1208" s="87" t="str">
        <f>IF($A1208=0,"",IF($A1208&lt;=$A$1,+VLOOKUP($A1208,'Rashodi- plan-izvršenje'!$A$8:G$1500,'prenos-P-R-N'!I$1,FALSE),IF($A1208&gt;$A$2,+VLOOKUP($A1208,'Neizmirene obaveze JLS'!$A$11:G$500,'prenos-P-R-N'!I$1,FALSE),"")))</f>
        <v/>
      </c>
      <c r="J1208" s="87" t="str">
        <f>IF($A1208=0,"",IF($A1208&lt;=$A$1,+VLOOKUP($A1208,'Rashodi- plan-izvršenje'!$A$8:H$1500,'prenos-P-R-N'!J$1,FALSE),IF($A1208&gt;$A$2,+VLOOKUP($A1208,'Neizmirene obaveze JLS'!$A$11:H$500,'prenos-P-R-N'!J$1,FALSE),"")))</f>
        <v/>
      </c>
      <c r="K1208" s="87" t="str">
        <f>IF($A1208=0,"",IF($A1208&lt;=$A$1,+VLOOKUP($A1208,'Rashodi- plan-izvršenje'!$A$8:I$1500,'prenos-P-R-N'!K$1,FALSE),IF($A1208&gt;$A$2,+VLOOKUP($A1208,'Neizmirene obaveze JLS'!$A$11:I$500,'prenos-P-R-N'!K$1,FALSE),"")))</f>
        <v/>
      </c>
      <c r="L1208" t="str">
        <f>IF(A1208=0,"",IF(A1208&lt;=A$1,+IF(VLOOKUP(A1208,'Rashodi- plan-izvršenje'!A$8:J$1500,M$1,FALSE)&gt;0,"Програмска активност","Пројекат"),IF(A1208&gt;A$2,+IF(VLOOKUP(A1208,'Neizmirene obaveze JLS'!A$8:J$2008,M$1,FALSE)&gt;0,"Програмска активност","Пројекат"),"")))</f>
        <v/>
      </c>
      <c r="M1208" s="87" t="str">
        <f>IF(A1208=0,"",IF($A1208&lt;=$A$1,+IF(VLOOKUP($A1208,'Rashodi- plan-izvršenje'!$A$8:$M$1500,10,FALSE)&gt;0,VLOOKUP($A1208,'Rashodi- plan-izvršenje'!$A$8:$M$1500,10,FALSE),VLOOKUP($A1208,'Rashodi- plan-izvršenje'!$A$8:$M$1500,12,FALSE)),+IF($A1208&gt;$A$2,IF(VLOOKUP($A1208,'Neizmirene obaveze JLS'!$A$8:$M$1500,10,FALSE)&gt;0,VLOOKUP($A1208,'Neizmirene obaveze JLS'!$A$11:$M$1500,10,FALSE),VLOOKUP($A1208,'Neizmirene obaveze JLS'!$A$11:$M$1500,12,FALSE)),0)))</f>
        <v/>
      </c>
      <c r="N1208" s="87" t="str">
        <f>IF(A1208=0,"",IF($A1208&lt;=$A$1,+IF(VLOOKUP(A1208,'Rashodi- plan-izvršenje'!$A$8:$M$1500,10,FALSE)&gt;0,VLOOKUP(A1208,'Rashodi- plan-izvršenje'!$A$8:$M$1500,11,FALSE),VLOOKUP(A1208,'Rashodi- plan-izvršenje'!$A$8:$M$1500,13,FALSE)),+IF($A1208&gt;$A$2,IF(VLOOKUP($A1208,'Neizmirene obaveze JLS'!$A$8:$M$1500,10,FALSE)&gt;0,VLOOKUP($A1208,'Neizmirene obaveze JLS'!$A$11:$M$1500,11,FALSE),VLOOKUP($A1208,'Neizmirene obaveze JLS'!$A$11:$M$1500,13,FALSE)),0)))</f>
        <v/>
      </c>
      <c r="O1208" s="87" t="str">
        <f>IF(A1208=0,"",IF($A1208&lt;=$A$1,VALUE(+VLOOKUP($A1208,'Rashodi- plan-izvršenje'!$A$8:N$1500,'prenos-P-R-N'!O$1,FALSE)),IF($A1208&lt;=A$2,VALUE(VLOOKUP($A1208,'Prihodi- plan-izvršenje'!$A$8:$H$500,6,FALSE)),VALUE(VLOOKUP($A1208,'Neizmirene obaveze JLS'!$A$8:$N$500,O$1,FALSE)))))</f>
        <v/>
      </c>
      <c r="P1208" s="87" t="str">
        <f>IF(A1208=0,"",IF(A1208=0,0,IF(A1208&gt;A$2,'šifarnik K-izvor'!G$3,+IF(Q1208&lt;700,+'šifarnik K-izvor'!G$2,'šifarnik K-izvor'!G$1))))</f>
        <v/>
      </c>
      <c r="Q1208" s="87">
        <f>IF($A1208&lt;=$A$1,VALUE(+VLOOKUP($A1208,'Rashodi- plan-izvršenje'!$A$8:O$1500,'prenos-P-R-N'!Q$1,FALSE)),IF($A1208&lt;=$A$2,VLOOKUP($A1208,'Prihodi- plan-izvršenje'!$A$4:$H$500,4,FALSE),IF($A1208&lt;=$A$3,VLOOKUP(A1208,'Neizmirene obaveze JLS'!$A$11:O$500,Q$1,FALSE),"")))</f>
        <v>0</v>
      </c>
      <c r="R1208" s="88">
        <f>IF($A1208&lt;=$A$1,VALUE(+VLOOKUP($A1208,'Rashodi- plan-izvršenje'!$A$8:P$1500,'prenos-P-R-N'!R$1,FALSE)),IF($A1208&lt;=$A$2,VLOOKUP($A1208,'Prihodi- plan-izvršenje'!$A$4:$H$500,7,FALSE),""))</f>
        <v>0</v>
      </c>
      <c r="S1208" s="88">
        <f>IF(A1208=0,0,IF($A1208&lt;=$A$1,VALUE(+VLOOKUP($A1208,'Rashodi- plan-izvršenje'!$A$8:Q$1500,'prenos-P-R-N'!S$1,FALSE)),IF($A1208&lt;=$A$2,VLOOKUP($A1208,'Prihodi- plan-izvršenje'!$A$4:$H$500,8,FALSE),0)))</f>
        <v>0</v>
      </c>
      <c r="T1208" s="88" t="str">
        <f>IF($A1208&gt;$A$2,VLOOKUP($A1208,'Neizmirene obaveze JLS'!$A$11:R$500,R$1,FALSE),"")</f>
        <v/>
      </c>
      <c r="U1208" s="88">
        <f>IF($A1208&gt;$A$2,VLOOKUP($A1208,'Neizmirene obaveze JLS'!$A$11:S$500,S$1,FALSE),0)</f>
        <v>0</v>
      </c>
      <c r="V1208" s="88">
        <f t="shared" ref="V1208:V1271" si="169">IFERROR(+U1208+T1208,0)</f>
        <v>0</v>
      </c>
    </row>
    <row r="1209" spans="1:22">
      <c r="A1209" s="89">
        <f>IF(AND(COUNTIF(A$1:A$3,"&gt;0")=1,MAX(A$8:A1208)&lt;A$1),A1208+1,IF(AND(COUNTIF(A$1:A$3,"&gt;0")=2,MAX(A$8:A1208)&lt;A$2),A1208+1,IF(AND(COUNTIF(A$1:A$3,"&gt;0")=3,MAX(A$8:A1208)&lt;A$3),A1208+1,0)))</f>
        <v>0</v>
      </c>
      <c r="B1209" s="89" t="str">
        <f t="shared" ref="B1209:C1209" si="170">+IF($A1209&gt;0,B1208,"")</f>
        <v/>
      </c>
      <c r="C1209" s="89" t="str">
        <f t="shared" si="170"/>
        <v/>
      </c>
      <c r="D1209" s="87" t="str">
        <f>IF($A1209=0,"",IF($A1209&lt;=$A$1,+VLOOKUP($A1209,'Rashodi- plan-izvršenje'!$A$8:B$1500,'prenos-P-R-N'!D$1,FALSE),IF($A1209&gt;$A$2,+VLOOKUP($A1209,'Neizmirene obaveze JLS'!$A$11:B$500,'prenos-P-R-N'!D$1,FALSE),"")))</f>
        <v/>
      </c>
      <c r="E1209" s="87" t="str">
        <f>IF($A1209=0,"",IF($A1209&lt;=$A$1,+VLOOKUP($A1209,'Rashodi- plan-izvršenje'!$A$8:C$1500,'prenos-P-R-N'!E$1,FALSE),IF($A1209&gt;$A$2,+VLOOKUP($A1209,'Neizmirene obaveze JLS'!$A$11:C$500,'prenos-P-R-N'!E$1,FALSE),"")))</f>
        <v/>
      </c>
      <c r="F1209" s="87" t="str">
        <f>IF($A1209=0,"",IF($A1209&lt;=$A$1,+VLOOKUP($A1209,'Rashodi- plan-izvršenje'!$A$8:D$1500,'prenos-P-R-N'!F$1,FALSE),IF($A1209&gt;$A$2,+VLOOKUP($A1209,'Neizmirene obaveze JLS'!$A$11:D$500,'prenos-P-R-N'!F$1,FALSE),"")))</f>
        <v/>
      </c>
      <c r="G1209" s="87" t="str">
        <f>IF($A1209=0,"",IF($A1209&lt;=$A$1,+VLOOKUP($A1209,'Rashodi- plan-izvršenje'!$A$8:E$1500,'prenos-P-R-N'!G$1,FALSE),IF($A1209&gt;$A$2,+VLOOKUP($A1209,'Neizmirene obaveze JLS'!$A$11:E$500,'prenos-P-R-N'!G$1,FALSE),"")))</f>
        <v/>
      </c>
      <c r="H1209" s="87" t="str">
        <f>IF($A1209=0,"",IF($A1209&lt;=$A$1,+VLOOKUP($A1209,'Rashodi- plan-izvršenje'!$A$8:F$1500,'prenos-P-R-N'!H$1,FALSE),IF($A1209&gt;$A$2,+VLOOKUP($A1209,'Neizmirene obaveze JLS'!$A$11:F$500,'prenos-P-R-N'!H$1,FALSE),"")))</f>
        <v/>
      </c>
      <c r="I1209" s="87" t="str">
        <f>IF($A1209=0,"",IF($A1209&lt;=$A$1,+VLOOKUP($A1209,'Rashodi- plan-izvršenje'!$A$8:G$1500,'prenos-P-R-N'!I$1,FALSE),IF($A1209&gt;$A$2,+VLOOKUP($A1209,'Neizmirene obaveze JLS'!$A$11:G$500,'prenos-P-R-N'!I$1,FALSE),"")))</f>
        <v/>
      </c>
      <c r="J1209" s="87" t="str">
        <f>IF($A1209=0,"",IF($A1209&lt;=$A$1,+VLOOKUP($A1209,'Rashodi- plan-izvršenje'!$A$8:H$1500,'prenos-P-R-N'!J$1,FALSE),IF($A1209&gt;$A$2,+VLOOKUP($A1209,'Neizmirene obaveze JLS'!$A$11:H$500,'prenos-P-R-N'!J$1,FALSE),"")))</f>
        <v/>
      </c>
      <c r="K1209" s="87" t="str">
        <f>IF($A1209=0,"",IF($A1209&lt;=$A$1,+VLOOKUP($A1209,'Rashodi- plan-izvršenje'!$A$8:I$1500,'prenos-P-R-N'!K$1,FALSE),IF($A1209&gt;$A$2,+VLOOKUP($A1209,'Neizmirene obaveze JLS'!$A$11:I$500,'prenos-P-R-N'!K$1,FALSE),"")))</f>
        <v/>
      </c>
      <c r="L1209" t="str">
        <f>IF(A1209=0,"",IF(A1209&lt;=A$1,+IF(VLOOKUP(A1209,'Rashodi- plan-izvršenje'!A$8:J$1500,M$1,FALSE)&gt;0,"Програмска активност","Пројекат"),IF(A1209&gt;A$2,+IF(VLOOKUP(A1209,'Neizmirene obaveze JLS'!A$8:J$2008,M$1,FALSE)&gt;0,"Програмска активност","Пројекат"),"")))</f>
        <v/>
      </c>
      <c r="M1209" s="87" t="str">
        <f>IF(A1209=0,"",IF($A1209&lt;=$A$1,+IF(VLOOKUP($A1209,'Rashodi- plan-izvršenje'!$A$8:$M$1500,10,FALSE)&gt;0,VLOOKUP($A1209,'Rashodi- plan-izvršenje'!$A$8:$M$1500,10,FALSE),VLOOKUP($A1209,'Rashodi- plan-izvršenje'!$A$8:$M$1500,12,FALSE)),+IF($A1209&gt;$A$2,IF(VLOOKUP($A1209,'Neizmirene obaveze JLS'!$A$8:$M$1500,10,FALSE)&gt;0,VLOOKUP($A1209,'Neizmirene obaveze JLS'!$A$11:$M$1500,10,FALSE),VLOOKUP($A1209,'Neizmirene obaveze JLS'!$A$11:$M$1500,12,FALSE)),0)))</f>
        <v/>
      </c>
      <c r="N1209" s="87" t="str">
        <f>IF(A1209=0,"",IF($A1209&lt;=$A$1,+IF(VLOOKUP(A1209,'Rashodi- plan-izvršenje'!$A$8:$M$1500,10,FALSE)&gt;0,VLOOKUP(A1209,'Rashodi- plan-izvršenje'!$A$8:$M$1500,11,FALSE),VLOOKUP(A1209,'Rashodi- plan-izvršenje'!$A$8:$M$1500,13,FALSE)),+IF($A1209&gt;$A$2,IF(VLOOKUP($A1209,'Neizmirene obaveze JLS'!$A$8:$M$1500,10,FALSE)&gt;0,VLOOKUP($A1209,'Neizmirene obaveze JLS'!$A$11:$M$1500,11,FALSE),VLOOKUP($A1209,'Neizmirene obaveze JLS'!$A$11:$M$1500,13,FALSE)),0)))</f>
        <v/>
      </c>
      <c r="O1209" s="87" t="str">
        <f>IF(A1209=0,"",IF($A1209&lt;=$A$1,VALUE(+VLOOKUP($A1209,'Rashodi- plan-izvršenje'!$A$8:N$1500,'prenos-P-R-N'!O$1,FALSE)),IF($A1209&lt;=A$2,VALUE(VLOOKUP($A1209,'Prihodi- plan-izvršenje'!$A$8:$H$500,6,FALSE)),VALUE(VLOOKUP($A1209,'Neizmirene obaveze JLS'!$A$8:$N$500,O$1,FALSE)))))</f>
        <v/>
      </c>
      <c r="P1209" s="87" t="str">
        <f>IF(A1209=0,"",IF(A1209=0,0,IF(A1209&gt;A$2,'šifarnik K-izvor'!G$3,+IF(Q1209&lt;700,+'šifarnik K-izvor'!G$2,'šifarnik K-izvor'!G$1))))</f>
        <v/>
      </c>
      <c r="Q1209" s="87">
        <f>IF($A1209&lt;=$A$1,VALUE(+VLOOKUP($A1209,'Rashodi- plan-izvršenje'!$A$8:O$1500,'prenos-P-R-N'!Q$1,FALSE)),IF($A1209&lt;=$A$2,VLOOKUP($A1209,'Prihodi- plan-izvršenje'!$A$4:$H$500,4,FALSE),IF($A1209&lt;=$A$3,VLOOKUP(A1209,'Neizmirene obaveze JLS'!$A$11:O$500,Q$1,FALSE),"")))</f>
        <v>0</v>
      </c>
      <c r="R1209" s="88">
        <f>IF($A1209&lt;=$A$1,VALUE(+VLOOKUP($A1209,'Rashodi- plan-izvršenje'!$A$8:P$1500,'prenos-P-R-N'!R$1,FALSE)),IF($A1209&lt;=$A$2,VLOOKUP($A1209,'Prihodi- plan-izvršenje'!$A$4:$H$500,7,FALSE),""))</f>
        <v>0</v>
      </c>
      <c r="S1209" s="88">
        <f>IF(A1209=0,0,IF($A1209&lt;=$A$1,VALUE(+VLOOKUP($A1209,'Rashodi- plan-izvršenje'!$A$8:Q$1500,'prenos-P-R-N'!S$1,FALSE)),IF($A1209&lt;=$A$2,VLOOKUP($A1209,'Prihodi- plan-izvršenje'!$A$4:$H$500,8,FALSE),0)))</f>
        <v>0</v>
      </c>
      <c r="T1209" s="88" t="str">
        <f>IF($A1209&gt;$A$2,VLOOKUP($A1209,'Neizmirene obaveze JLS'!$A$11:R$500,R$1,FALSE),"")</f>
        <v/>
      </c>
      <c r="U1209" s="88">
        <f>IF($A1209&gt;$A$2,VLOOKUP($A1209,'Neizmirene obaveze JLS'!$A$11:S$500,S$1,FALSE),0)</f>
        <v>0</v>
      </c>
      <c r="V1209" s="88">
        <f t="shared" si="169"/>
        <v>0</v>
      </c>
    </row>
    <row r="1210" spans="1:22">
      <c r="A1210" s="89">
        <f>IF(AND(COUNTIF(A$1:A$3,"&gt;0")=1,MAX(A$8:A1209)&lt;A$1),A1209+1,IF(AND(COUNTIF(A$1:A$3,"&gt;0")=2,MAX(A$8:A1209)&lt;A$2),A1209+1,IF(AND(COUNTIF(A$1:A$3,"&gt;0")=3,MAX(A$8:A1209)&lt;A$3),A1209+1,0)))</f>
        <v>0</v>
      </c>
      <c r="B1210" s="89" t="str">
        <f t="shared" ref="B1210:C1210" si="171">+IF($A1210&gt;0,B1209,"")</f>
        <v/>
      </c>
      <c r="C1210" s="89" t="str">
        <f t="shared" si="171"/>
        <v/>
      </c>
      <c r="D1210" s="87" t="str">
        <f>IF($A1210=0,"",IF($A1210&lt;=$A$1,+VLOOKUP($A1210,'Rashodi- plan-izvršenje'!$A$8:B$1500,'prenos-P-R-N'!D$1,FALSE),IF($A1210&gt;$A$2,+VLOOKUP($A1210,'Neizmirene obaveze JLS'!$A$11:B$500,'prenos-P-R-N'!D$1,FALSE),"")))</f>
        <v/>
      </c>
      <c r="E1210" s="87" t="str">
        <f>IF($A1210=0,"",IF($A1210&lt;=$A$1,+VLOOKUP($A1210,'Rashodi- plan-izvršenje'!$A$8:C$1500,'prenos-P-R-N'!E$1,FALSE),IF($A1210&gt;$A$2,+VLOOKUP($A1210,'Neizmirene obaveze JLS'!$A$11:C$500,'prenos-P-R-N'!E$1,FALSE),"")))</f>
        <v/>
      </c>
      <c r="F1210" s="87" t="str">
        <f>IF($A1210=0,"",IF($A1210&lt;=$A$1,+VLOOKUP($A1210,'Rashodi- plan-izvršenje'!$A$8:D$1500,'prenos-P-R-N'!F$1,FALSE),IF($A1210&gt;$A$2,+VLOOKUP($A1210,'Neizmirene obaveze JLS'!$A$11:D$500,'prenos-P-R-N'!F$1,FALSE),"")))</f>
        <v/>
      </c>
      <c r="G1210" s="87" t="str">
        <f>IF($A1210=0,"",IF($A1210&lt;=$A$1,+VLOOKUP($A1210,'Rashodi- plan-izvršenje'!$A$8:E$1500,'prenos-P-R-N'!G$1,FALSE),IF($A1210&gt;$A$2,+VLOOKUP($A1210,'Neizmirene obaveze JLS'!$A$11:E$500,'prenos-P-R-N'!G$1,FALSE),"")))</f>
        <v/>
      </c>
      <c r="H1210" s="87" t="str">
        <f>IF($A1210=0,"",IF($A1210&lt;=$A$1,+VLOOKUP($A1210,'Rashodi- plan-izvršenje'!$A$8:F$1500,'prenos-P-R-N'!H$1,FALSE),IF($A1210&gt;$A$2,+VLOOKUP($A1210,'Neizmirene obaveze JLS'!$A$11:F$500,'prenos-P-R-N'!H$1,FALSE),"")))</f>
        <v/>
      </c>
      <c r="I1210" s="87" t="str">
        <f>IF($A1210=0,"",IF($A1210&lt;=$A$1,+VLOOKUP($A1210,'Rashodi- plan-izvršenje'!$A$8:G$1500,'prenos-P-R-N'!I$1,FALSE),IF($A1210&gt;$A$2,+VLOOKUP($A1210,'Neizmirene obaveze JLS'!$A$11:G$500,'prenos-P-R-N'!I$1,FALSE),"")))</f>
        <v/>
      </c>
      <c r="J1210" s="87" t="str">
        <f>IF($A1210=0,"",IF($A1210&lt;=$A$1,+VLOOKUP($A1210,'Rashodi- plan-izvršenje'!$A$8:H$1500,'prenos-P-R-N'!J$1,FALSE),IF($A1210&gt;$A$2,+VLOOKUP($A1210,'Neizmirene obaveze JLS'!$A$11:H$500,'prenos-P-R-N'!J$1,FALSE),"")))</f>
        <v/>
      </c>
      <c r="K1210" s="87" t="str">
        <f>IF($A1210=0,"",IF($A1210&lt;=$A$1,+VLOOKUP($A1210,'Rashodi- plan-izvršenje'!$A$8:I$1500,'prenos-P-R-N'!K$1,FALSE),IF($A1210&gt;$A$2,+VLOOKUP($A1210,'Neizmirene obaveze JLS'!$A$11:I$500,'prenos-P-R-N'!K$1,FALSE),"")))</f>
        <v/>
      </c>
      <c r="L1210" t="str">
        <f>IF(A1210=0,"",IF(A1210&lt;=A$1,+IF(VLOOKUP(A1210,'Rashodi- plan-izvršenje'!A$8:J$1500,M$1,FALSE)&gt;0,"Програмска активност","Пројекат"),IF(A1210&gt;A$2,+IF(VLOOKUP(A1210,'Neizmirene obaveze JLS'!A$8:J$2008,M$1,FALSE)&gt;0,"Програмска активност","Пројекат"),"")))</f>
        <v/>
      </c>
      <c r="M1210" s="87" t="str">
        <f>IF(A1210=0,"",IF($A1210&lt;=$A$1,+IF(VLOOKUP($A1210,'Rashodi- plan-izvršenje'!$A$8:$M$1500,10,FALSE)&gt;0,VLOOKUP($A1210,'Rashodi- plan-izvršenje'!$A$8:$M$1500,10,FALSE),VLOOKUP($A1210,'Rashodi- plan-izvršenje'!$A$8:$M$1500,12,FALSE)),+IF($A1210&gt;$A$2,IF(VLOOKUP($A1210,'Neizmirene obaveze JLS'!$A$8:$M$1500,10,FALSE)&gt;0,VLOOKUP($A1210,'Neizmirene obaveze JLS'!$A$11:$M$1500,10,FALSE),VLOOKUP($A1210,'Neizmirene obaveze JLS'!$A$11:$M$1500,12,FALSE)),0)))</f>
        <v/>
      </c>
      <c r="N1210" s="87" t="str">
        <f>IF(A1210=0,"",IF($A1210&lt;=$A$1,+IF(VLOOKUP(A1210,'Rashodi- plan-izvršenje'!$A$8:$M$1500,10,FALSE)&gt;0,VLOOKUP(A1210,'Rashodi- plan-izvršenje'!$A$8:$M$1500,11,FALSE),VLOOKUP(A1210,'Rashodi- plan-izvršenje'!$A$8:$M$1500,13,FALSE)),+IF($A1210&gt;$A$2,IF(VLOOKUP($A1210,'Neizmirene obaveze JLS'!$A$8:$M$1500,10,FALSE)&gt;0,VLOOKUP($A1210,'Neizmirene obaveze JLS'!$A$11:$M$1500,11,FALSE),VLOOKUP($A1210,'Neizmirene obaveze JLS'!$A$11:$M$1500,13,FALSE)),0)))</f>
        <v/>
      </c>
      <c r="O1210" s="87" t="str">
        <f>IF(A1210=0,"",IF($A1210&lt;=$A$1,VALUE(+VLOOKUP($A1210,'Rashodi- plan-izvršenje'!$A$8:N$1500,'prenos-P-R-N'!O$1,FALSE)),IF($A1210&lt;=A$2,VALUE(VLOOKUP($A1210,'Prihodi- plan-izvršenje'!$A$8:$H$500,6,FALSE)),VALUE(VLOOKUP($A1210,'Neizmirene obaveze JLS'!$A$8:$N$500,O$1,FALSE)))))</f>
        <v/>
      </c>
      <c r="P1210" s="87" t="str">
        <f>IF(A1210=0,"",IF(A1210=0,0,IF(A1210&gt;A$2,'šifarnik K-izvor'!G$3,+IF(Q1210&lt;700,+'šifarnik K-izvor'!G$2,'šifarnik K-izvor'!G$1))))</f>
        <v/>
      </c>
      <c r="Q1210" s="87">
        <f>IF($A1210&lt;=$A$1,VALUE(+VLOOKUP($A1210,'Rashodi- plan-izvršenje'!$A$8:O$1500,'prenos-P-R-N'!Q$1,FALSE)),IF($A1210&lt;=$A$2,VLOOKUP($A1210,'Prihodi- plan-izvršenje'!$A$4:$H$500,4,FALSE),IF($A1210&lt;=$A$3,VLOOKUP(A1210,'Neizmirene obaveze JLS'!$A$11:O$500,Q$1,FALSE),"")))</f>
        <v>0</v>
      </c>
      <c r="R1210" s="88">
        <f>IF($A1210&lt;=$A$1,VALUE(+VLOOKUP($A1210,'Rashodi- plan-izvršenje'!$A$8:P$1500,'prenos-P-R-N'!R$1,FALSE)),IF($A1210&lt;=$A$2,VLOOKUP($A1210,'Prihodi- plan-izvršenje'!$A$4:$H$500,7,FALSE),""))</f>
        <v>0</v>
      </c>
      <c r="S1210" s="88">
        <f>IF(A1210=0,0,IF($A1210&lt;=$A$1,VALUE(+VLOOKUP($A1210,'Rashodi- plan-izvršenje'!$A$8:Q$1500,'prenos-P-R-N'!S$1,FALSE)),IF($A1210&lt;=$A$2,VLOOKUP($A1210,'Prihodi- plan-izvršenje'!$A$4:$H$500,8,FALSE),0)))</f>
        <v>0</v>
      </c>
      <c r="T1210" s="88" t="str">
        <f>IF($A1210&gt;$A$2,VLOOKUP($A1210,'Neizmirene obaveze JLS'!$A$11:R$500,R$1,FALSE),"")</f>
        <v/>
      </c>
      <c r="U1210" s="88">
        <f>IF($A1210&gt;$A$2,VLOOKUP($A1210,'Neizmirene obaveze JLS'!$A$11:S$500,S$1,FALSE),0)</f>
        <v>0</v>
      </c>
      <c r="V1210" s="88">
        <f t="shared" si="169"/>
        <v>0</v>
      </c>
    </row>
    <row r="1211" spans="1:22">
      <c r="A1211" s="89">
        <f>IF(AND(COUNTIF(A$1:A$3,"&gt;0")=1,MAX(A$8:A1210)&lt;A$1),A1210+1,IF(AND(COUNTIF(A$1:A$3,"&gt;0")=2,MAX(A$8:A1210)&lt;A$2),A1210+1,IF(AND(COUNTIF(A$1:A$3,"&gt;0")=3,MAX(A$8:A1210)&lt;A$3),A1210+1,0)))</f>
        <v>0</v>
      </c>
      <c r="B1211" s="89" t="str">
        <f t="shared" ref="B1211:C1211" si="172">+IF($A1211&gt;0,B1210,"")</f>
        <v/>
      </c>
      <c r="C1211" s="89" t="str">
        <f t="shared" si="172"/>
        <v/>
      </c>
      <c r="D1211" s="87" t="str">
        <f>IF($A1211=0,"",IF($A1211&lt;=$A$1,+VLOOKUP($A1211,'Rashodi- plan-izvršenje'!$A$8:B$1500,'prenos-P-R-N'!D$1,FALSE),IF($A1211&gt;$A$2,+VLOOKUP($A1211,'Neizmirene obaveze JLS'!$A$11:B$500,'prenos-P-R-N'!D$1,FALSE),"")))</f>
        <v/>
      </c>
      <c r="E1211" s="87" t="str">
        <f>IF($A1211=0,"",IF($A1211&lt;=$A$1,+VLOOKUP($A1211,'Rashodi- plan-izvršenje'!$A$8:C$1500,'prenos-P-R-N'!E$1,FALSE),IF($A1211&gt;$A$2,+VLOOKUP($A1211,'Neizmirene obaveze JLS'!$A$11:C$500,'prenos-P-R-N'!E$1,FALSE),"")))</f>
        <v/>
      </c>
      <c r="F1211" s="87" t="str">
        <f>IF($A1211=0,"",IF($A1211&lt;=$A$1,+VLOOKUP($A1211,'Rashodi- plan-izvršenje'!$A$8:D$1500,'prenos-P-R-N'!F$1,FALSE),IF($A1211&gt;$A$2,+VLOOKUP($A1211,'Neizmirene obaveze JLS'!$A$11:D$500,'prenos-P-R-N'!F$1,FALSE),"")))</f>
        <v/>
      </c>
      <c r="G1211" s="87" t="str">
        <f>IF($A1211=0,"",IF($A1211&lt;=$A$1,+VLOOKUP($A1211,'Rashodi- plan-izvršenje'!$A$8:E$1500,'prenos-P-R-N'!G$1,FALSE),IF($A1211&gt;$A$2,+VLOOKUP($A1211,'Neizmirene obaveze JLS'!$A$11:E$500,'prenos-P-R-N'!G$1,FALSE),"")))</f>
        <v/>
      </c>
      <c r="H1211" s="87" t="str">
        <f>IF($A1211=0,"",IF($A1211&lt;=$A$1,+VLOOKUP($A1211,'Rashodi- plan-izvršenje'!$A$8:F$1500,'prenos-P-R-N'!H$1,FALSE),IF($A1211&gt;$A$2,+VLOOKUP($A1211,'Neizmirene obaveze JLS'!$A$11:F$500,'prenos-P-R-N'!H$1,FALSE),"")))</f>
        <v/>
      </c>
      <c r="I1211" s="87" t="str">
        <f>IF($A1211=0,"",IF($A1211&lt;=$A$1,+VLOOKUP($A1211,'Rashodi- plan-izvršenje'!$A$8:G$1500,'prenos-P-R-N'!I$1,FALSE),IF($A1211&gt;$A$2,+VLOOKUP($A1211,'Neizmirene obaveze JLS'!$A$11:G$500,'prenos-P-R-N'!I$1,FALSE),"")))</f>
        <v/>
      </c>
      <c r="J1211" s="87" t="str">
        <f>IF($A1211=0,"",IF($A1211&lt;=$A$1,+VLOOKUP($A1211,'Rashodi- plan-izvršenje'!$A$8:H$1500,'prenos-P-R-N'!J$1,FALSE),IF($A1211&gt;$A$2,+VLOOKUP($A1211,'Neizmirene obaveze JLS'!$A$11:H$500,'prenos-P-R-N'!J$1,FALSE),"")))</f>
        <v/>
      </c>
      <c r="K1211" s="87" t="str">
        <f>IF($A1211=0,"",IF($A1211&lt;=$A$1,+VLOOKUP($A1211,'Rashodi- plan-izvršenje'!$A$8:I$1500,'prenos-P-R-N'!K$1,FALSE),IF($A1211&gt;$A$2,+VLOOKUP($A1211,'Neizmirene obaveze JLS'!$A$11:I$500,'prenos-P-R-N'!K$1,FALSE),"")))</f>
        <v/>
      </c>
      <c r="L1211" t="str">
        <f>IF(A1211=0,"",IF(A1211&lt;=A$1,+IF(VLOOKUP(A1211,'Rashodi- plan-izvršenje'!A$8:J$1500,M$1,FALSE)&gt;0,"Програмска активност","Пројекат"),IF(A1211&gt;A$2,+IF(VLOOKUP(A1211,'Neizmirene obaveze JLS'!A$8:J$2008,M$1,FALSE)&gt;0,"Програмска активност","Пројекат"),"")))</f>
        <v/>
      </c>
      <c r="M1211" s="87" t="str">
        <f>IF(A1211=0,"",IF($A1211&lt;=$A$1,+IF(VLOOKUP($A1211,'Rashodi- plan-izvršenje'!$A$8:$M$1500,10,FALSE)&gt;0,VLOOKUP($A1211,'Rashodi- plan-izvršenje'!$A$8:$M$1500,10,FALSE),VLOOKUP($A1211,'Rashodi- plan-izvršenje'!$A$8:$M$1500,12,FALSE)),+IF($A1211&gt;$A$2,IF(VLOOKUP($A1211,'Neizmirene obaveze JLS'!$A$8:$M$1500,10,FALSE)&gt;0,VLOOKUP($A1211,'Neizmirene obaveze JLS'!$A$11:$M$1500,10,FALSE),VLOOKUP($A1211,'Neizmirene obaveze JLS'!$A$11:$M$1500,12,FALSE)),0)))</f>
        <v/>
      </c>
      <c r="N1211" s="87" t="str">
        <f>IF(A1211=0,"",IF($A1211&lt;=$A$1,+IF(VLOOKUP(A1211,'Rashodi- plan-izvršenje'!$A$8:$M$1500,10,FALSE)&gt;0,VLOOKUP(A1211,'Rashodi- plan-izvršenje'!$A$8:$M$1500,11,FALSE),VLOOKUP(A1211,'Rashodi- plan-izvršenje'!$A$8:$M$1500,13,FALSE)),+IF($A1211&gt;$A$2,IF(VLOOKUP($A1211,'Neizmirene obaveze JLS'!$A$8:$M$1500,10,FALSE)&gt;0,VLOOKUP($A1211,'Neizmirene obaveze JLS'!$A$11:$M$1500,11,FALSE),VLOOKUP($A1211,'Neizmirene obaveze JLS'!$A$11:$M$1500,13,FALSE)),0)))</f>
        <v/>
      </c>
      <c r="O1211" s="87" t="str">
        <f>IF(A1211=0,"",IF($A1211&lt;=$A$1,VALUE(+VLOOKUP($A1211,'Rashodi- plan-izvršenje'!$A$8:N$1500,'prenos-P-R-N'!O$1,FALSE)),IF($A1211&lt;=A$2,VALUE(VLOOKUP($A1211,'Prihodi- plan-izvršenje'!$A$8:$H$500,6,FALSE)),VALUE(VLOOKUP($A1211,'Neizmirene obaveze JLS'!$A$8:$N$500,O$1,FALSE)))))</f>
        <v/>
      </c>
      <c r="P1211" s="87" t="str">
        <f>IF(A1211=0,"",IF(A1211=0,0,IF(A1211&gt;A$2,'šifarnik K-izvor'!G$3,+IF(Q1211&lt;700,+'šifarnik K-izvor'!G$2,'šifarnik K-izvor'!G$1))))</f>
        <v/>
      </c>
      <c r="Q1211" s="87">
        <f>IF($A1211&lt;=$A$1,VALUE(+VLOOKUP($A1211,'Rashodi- plan-izvršenje'!$A$8:O$1500,'prenos-P-R-N'!Q$1,FALSE)),IF($A1211&lt;=$A$2,VLOOKUP($A1211,'Prihodi- plan-izvršenje'!$A$4:$H$500,4,FALSE),IF($A1211&lt;=$A$3,VLOOKUP(A1211,'Neizmirene obaveze JLS'!$A$11:O$500,Q$1,FALSE),"")))</f>
        <v>0</v>
      </c>
      <c r="R1211" s="88">
        <f>IF($A1211&lt;=$A$1,VALUE(+VLOOKUP($A1211,'Rashodi- plan-izvršenje'!$A$8:P$1500,'prenos-P-R-N'!R$1,FALSE)),IF($A1211&lt;=$A$2,VLOOKUP($A1211,'Prihodi- plan-izvršenje'!$A$4:$H$500,7,FALSE),""))</f>
        <v>0</v>
      </c>
      <c r="S1211" s="88">
        <f>IF(A1211=0,0,IF($A1211&lt;=$A$1,VALUE(+VLOOKUP($A1211,'Rashodi- plan-izvršenje'!$A$8:Q$1500,'prenos-P-R-N'!S$1,FALSE)),IF($A1211&lt;=$A$2,VLOOKUP($A1211,'Prihodi- plan-izvršenje'!$A$4:$H$500,8,FALSE),0)))</f>
        <v>0</v>
      </c>
      <c r="T1211" s="88" t="str">
        <f>IF($A1211&gt;$A$2,VLOOKUP($A1211,'Neizmirene obaveze JLS'!$A$11:R$500,R$1,FALSE),"")</f>
        <v/>
      </c>
      <c r="U1211" s="88">
        <f>IF($A1211&gt;$A$2,VLOOKUP($A1211,'Neizmirene obaveze JLS'!$A$11:S$500,S$1,FALSE),0)</f>
        <v>0</v>
      </c>
      <c r="V1211" s="88">
        <f t="shared" si="169"/>
        <v>0</v>
      </c>
    </row>
    <row r="1212" spans="1:22">
      <c r="A1212" s="89">
        <f>IF(AND(COUNTIF(A$1:A$3,"&gt;0")=1,MAX(A$8:A1211)&lt;A$1),A1211+1,IF(AND(COUNTIF(A$1:A$3,"&gt;0")=2,MAX(A$8:A1211)&lt;A$2),A1211+1,IF(AND(COUNTIF(A$1:A$3,"&gt;0")=3,MAX(A$8:A1211)&lt;A$3),A1211+1,0)))</f>
        <v>0</v>
      </c>
      <c r="B1212" s="89" t="str">
        <f t="shared" ref="B1212:C1212" si="173">+IF($A1212&gt;0,B1211,"")</f>
        <v/>
      </c>
      <c r="C1212" s="89" t="str">
        <f t="shared" si="173"/>
        <v/>
      </c>
      <c r="D1212" s="87" t="str">
        <f>IF($A1212=0,"",IF($A1212&lt;=$A$1,+VLOOKUP($A1212,'Rashodi- plan-izvršenje'!$A$8:B$1500,'prenos-P-R-N'!D$1,FALSE),IF($A1212&gt;$A$2,+VLOOKUP($A1212,'Neizmirene obaveze JLS'!$A$11:B$500,'prenos-P-R-N'!D$1,FALSE),"")))</f>
        <v/>
      </c>
      <c r="E1212" s="87" t="str">
        <f>IF($A1212=0,"",IF($A1212&lt;=$A$1,+VLOOKUP($A1212,'Rashodi- plan-izvršenje'!$A$8:C$1500,'prenos-P-R-N'!E$1,FALSE),IF($A1212&gt;$A$2,+VLOOKUP($A1212,'Neizmirene obaveze JLS'!$A$11:C$500,'prenos-P-R-N'!E$1,FALSE),"")))</f>
        <v/>
      </c>
      <c r="F1212" s="87" t="str">
        <f>IF($A1212=0,"",IF($A1212&lt;=$A$1,+VLOOKUP($A1212,'Rashodi- plan-izvršenje'!$A$8:D$1500,'prenos-P-R-N'!F$1,FALSE),IF($A1212&gt;$A$2,+VLOOKUP($A1212,'Neizmirene obaveze JLS'!$A$11:D$500,'prenos-P-R-N'!F$1,FALSE),"")))</f>
        <v/>
      </c>
      <c r="G1212" s="87" t="str">
        <f>IF($A1212=0,"",IF($A1212&lt;=$A$1,+VLOOKUP($A1212,'Rashodi- plan-izvršenje'!$A$8:E$1500,'prenos-P-R-N'!G$1,FALSE),IF($A1212&gt;$A$2,+VLOOKUP($A1212,'Neizmirene obaveze JLS'!$A$11:E$500,'prenos-P-R-N'!G$1,FALSE),"")))</f>
        <v/>
      </c>
      <c r="H1212" s="87" t="str">
        <f>IF($A1212=0,"",IF($A1212&lt;=$A$1,+VLOOKUP($A1212,'Rashodi- plan-izvršenje'!$A$8:F$1500,'prenos-P-R-N'!H$1,FALSE),IF($A1212&gt;$A$2,+VLOOKUP($A1212,'Neizmirene obaveze JLS'!$A$11:F$500,'prenos-P-R-N'!H$1,FALSE),"")))</f>
        <v/>
      </c>
      <c r="I1212" s="87" t="str">
        <f>IF($A1212=0,"",IF($A1212&lt;=$A$1,+VLOOKUP($A1212,'Rashodi- plan-izvršenje'!$A$8:G$1500,'prenos-P-R-N'!I$1,FALSE),IF($A1212&gt;$A$2,+VLOOKUP($A1212,'Neizmirene obaveze JLS'!$A$11:G$500,'prenos-P-R-N'!I$1,FALSE),"")))</f>
        <v/>
      </c>
      <c r="J1212" s="87" t="str">
        <f>IF($A1212=0,"",IF($A1212&lt;=$A$1,+VLOOKUP($A1212,'Rashodi- plan-izvršenje'!$A$8:H$1500,'prenos-P-R-N'!J$1,FALSE),IF($A1212&gt;$A$2,+VLOOKUP($A1212,'Neizmirene obaveze JLS'!$A$11:H$500,'prenos-P-R-N'!J$1,FALSE),"")))</f>
        <v/>
      </c>
      <c r="K1212" s="87" t="str">
        <f>IF($A1212=0,"",IF($A1212&lt;=$A$1,+VLOOKUP($A1212,'Rashodi- plan-izvršenje'!$A$8:I$1500,'prenos-P-R-N'!K$1,FALSE),IF($A1212&gt;$A$2,+VLOOKUP($A1212,'Neizmirene obaveze JLS'!$A$11:I$500,'prenos-P-R-N'!K$1,FALSE),"")))</f>
        <v/>
      </c>
      <c r="L1212" t="str">
        <f>IF(A1212=0,"",IF(A1212&lt;=A$1,+IF(VLOOKUP(A1212,'Rashodi- plan-izvršenje'!A$8:J$1500,M$1,FALSE)&gt;0,"Програмска активност","Пројекат"),IF(A1212&gt;A$2,+IF(VLOOKUP(A1212,'Neizmirene obaveze JLS'!A$8:J$2008,M$1,FALSE)&gt;0,"Програмска активност","Пројекат"),"")))</f>
        <v/>
      </c>
      <c r="M1212" s="87" t="str">
        <f>IF(A1212=0,"",IF($A1212&lt;=$A$1,+IF(VLOOKUP($A1212,'Rashodi- plan-izvršenje'!$A$8:$M$1500,10,FALSE)&gt;0,VLOOKUP($A1212,'Rashodi- plan-izvršenje'!$A$8:$M$1500,10,FALSE),VLOOKUP($A1212,'Rashodi- plan-izvršenje'!$A$8:$M$1500,12,FALSE)),+IF($A1212&gt;$A$2,IF(VLOOKUP($A1212,'Neizmirene obaveze JLS'!$A$8:$M$1500,10,FALSE)&gt;0,VLOOKUP($A1212,'Neizmirene obaveze JLS'!$A$11:$M$1500,10,FALSE),VLOOKUP($A1212,'Neizmirene obaveze JLS'!$A$11:$M$1500,12,FALSE)),0)))</f>
        <v/>
      </c>
      <c r="N1212" s="87" t="str">
        <f>IF(A1212=0,"",IF($A1212&lt;=$A$1,+IF(VLOOKUP(A1212,'Rashodi- plan-izvršenje'!$A$8:$M$1500,10,FALSE)&gt;0,VLOOKUP(A1212,'Rashodi- plan-izvršenje'!$A$8:$M$1500,11,FALSE),VLOOKUP(A1212,'Rashodi- plan-izvršenje'!$A$8:$M$1500,13,FALSE)),+IF($A1212&gt;$A$2,IF(VLOOKUP($A1212,'Neizmirene obaveze JLS'!$A$8:$M$1500,10,FALSE)&gt;0,VLOOKUP($A1212,'Neizmirene obaveze JLS'!$A$11:$M$1500,11,FALSE),VLOOKUP($A1212,'Neizmirene obaveze JLS'!$A$11:$M$1500,13,FALSE)),0)))</f>
        <v/>
      </c>
      <c r="O1212" s="87" t="str">
        <f>IF(A1212=0,"",IF($A1212&lt;=$A$1,VALUE(+VLOOKUP($A1212,'Rashodi- plan-izvršenje'!$A$8:N$1500,'prenos-P-R-N'!O$1,FALSE)),IF($A1212&lt;=A$2,VALUE(VLOOKUP($A1212,'Prihodi- plan-izvršenje'!$A$8:$H$500,6,FALSE)),VALUE(VLOOKUP($A1212,'Neizmirene obaveze JLS'!$A$8:$N$500,O$1,FALSE)))))</f>
        <v/>
      </c>
      <c r="P1212" s="87" t="str">
        <f>IF(A1212=0,"",IF(A1212=0,0,IF(A1212&gt;A$2,'šifarnik K-izvor'!G$3,+IF(Q1212&lt;700,+'šifarnik K-izvor'!G$2,'šifarnik K-izvor'!G$1))))</f>
        <v/>
      </c>
      <c r="Q1212" s="87">
        <f>IF($A1212&lt;=$A$1,VALUE(+VLOOKUP($A1212,'Rashodi- plan-izvršenje'!$A$8:O$1500,'prenos-P-R-N'!Q$1,FALSE)),IF($A1212&lt;=$A$2,VLOOKUP($A1212,'Prihodi- plan-izvršenje'!$A$4:$H$500,4,FALSE),IF($A1212&lt;=$A$3,VLOOKUP(A1212,'Neizmirene obaveze JLS'!$A$11:O$500,Q$1,FALSE),"")))</f>
        <v>0</v>
      </c>
      <c r="R1212" s="88">
        <f>IF($A1212&lt;=$A$1,VALUE(+VLOOKUP($A1212,'Rashodi- plan-izvršenje'!$A$8:P$1500,'prenos-P-R-N'!R$1,FALSE)),IF($A1212&lt;=$A$2,VLOOKUP($A1212,'Prihodi- plan-izvršenje'!$A$4:$H$500,7,FALSE),""))</f>
        <v>0</v>
      </c>
      <c r="S1212" s="88">
        <f>IF(A1212=0,0,IF($A1212&lt;=$A$1,VALUE(+VLOOKUP($A1212,'Rashodi- plan-izvršenje'!$A$8:Q$1500,'prenos-P-R-N'!S$1,FALSE)),IF($A1212&lt;=$A$2,VLOOKUP($A1212,'Prihodi- plan-izvršenje'!$A$4:$H$500,8,FALSE),0)))</f>
        <v>0</v>
      </c>
      <c r="T1212" s="88" t="str">
        <f>IF($A1212&gt;$A$2,VLOOKUP($A1212,'Neizmirene obaveze JLS'!$A$11:R$500,R$1,FALSE),"")</f>
        <v/>
      </c>
      <c r="U1212" s="88">
        <f>IF($A1212&gt;$A$2,VLOOKUP($A1212,'Neizmirene obaveze JLS'!$A$11:S$500,S$1,FALSE),0)</f>
        <v>0</v>
      </c>
      <c r="V1212" s="88">
        <f t="shared" si="169"/>
        <v>0</v>
      </c>
    </row>
    <row r="1213" spans="1:22">
      <c r="A1213" s="89">
        <f>IF(AND(COUNTIF(A$1:A$3,"&gt;0")=1,MAX(A$8:A1212)&lt;A$1),A1212+1,IF(AND(COUNTIF(A$1:A$3,"&gt;0")=2,MAX(A$8:A1212)&lt;A$2),A1212+1,IF(AND(COUNTIF(A$1:A$3,"&gt;0")=3,MAX(A$8:A1212)&lt;A$3),A1212+1,0)))</f>
        <v>0</v>
      </c>
      <c r="B1213" s="89" t="str">
        <f t="shared" ref="B1213:C1213" si="174">+IF($A1213&gt;0,B1212,"")</f>
        <v/>
      </c>
      <c r="C1213" s="89" t="str">
        <f t="shared" si="174"/>
        <v/>
      </c>
      <c r="D1213" s="87" t="str">
        <f>IF($A1213=0,"",IF($A1213&lt;=$A$1,+VLOOKUP($A1213,'Rashodi- plan-izvršenje'!$A$8:B$1500,'prenos-P-R-N'!D$1,FALSE),IF($A1213&gt;$A$2,+VLOOKUP($A1213,'Neizmirene obaveze JLS'!$A$11:B$500,'prenos-P-R-N'!D$1,FALSE),"")))</f>
        <v/>
      </c>
      <c r="E1213" s="87" t="str">
        <f>IF($A1213=0,"",IF($A1213&lt;=$A$1,+VLOOKUP($A1213,'Rashodi- plan-izvršenje'!$A$8:C$1500,'prenos-P-R-N'!E$1,FALSE),IF($A1213&gt;$A$2,+VLOOKUP($A1213,'Neizmirene obaveze JLS'!$A$11:C$500,'prenos-P-R-N'!E$1,FALSE),"")))</f>
        <v/>
      </c>
      <c r="F1213" s="87" t="str">
        <f>IF($A1213=0,"",IF($A1213&lt;=$A$1,+VLOOKUP($A1213,'Rashodi- plan-izvršenje'!$A$8:D$1500,'prenos-P-R-N'!F$1,FALSE),IF($A1213&gt;$A$2,+VLOOKUP($A1213,'Neizmirene obaveze JLS'!$A$11:D$500,'prenos-P-R-N'!F$1,FALSE),"")))</f>
        <v/>
      </c>
      <c r="G1213" s="87" t="str">
        <f>IF($A1213=0,"",IF($A1213&lt;=$A$1,+VLOOKUP($A1213,'Rashodi- plan-izvršenje'!$A$8:E$1500,'prenos-P-R-N'!G$1,FALSE),IF($A1213&gt;$A$2,+VLOOKUP($A1213,'Neizmirene obaveze JLS'!$A$11:E$500,'prenos-P-R-N'!G$1,FALSE),"")))</f>
        <v/>
      </c>
      <c r="H1213" s="87" t="str">
        <f>IF($A1213=0,"",IF($A1213&lt;=$A$1,+VLOOKUP($A1213,'Rashodi- plan-izvršenje'!$A$8:F$1500,'prenos-P-R-N'!H$1,FALSE),IF($A1213&gt;$A$2,+VLOOKUP($A1213,'Neizmirene obaveze JLS'!$A$11:F$500,'prenos-P-R-N'!H$1,FALSE),"")))</f>
        <v/>
      </c>
      <c r="I1213" s="87" t="str">
        <f>IF($A1213=0,"",IF($A1213&lt;=$A$1,+VLOOKUP($A1213,'Rashodi- plan-izvršenje'!$A$8:G$1500,'prenos-P-R-N'!I$1,FALSE),IF($A1213&gt;$A$2,+VLOOKUP($A1213,'Neizmirene obaveze JLS'!$A$11:G$500,'prenos-P-R-N'!I$1,FALSE),"")))</f>
        <v/>
      </c>
      <c r="J1213" s="87" t="str">
        <f>IF($A1213=0,"",IF($A1213&lt;=$A$1,+VLOOKUP($A1213,'Rashodi- plan-izvršenje'!$A$8:H$1500,'prenos-P-R-N'!J$1,FALSE),IF($A1213&gt;$A$2,+VLOOKUP($A1213,'Neizmirene obaveze JLS'!$A$11:H$500,'prenos-P-R-N'!J$1,FALSE),"")))</f>
        <v/>
      </c>
      <c r="K1213" s="87" t="str">
        <f>IF($A1213=0,"",IF($A1213&lt;=$A$1,+VLOOKUP($A1213,'Rashodi- plan-izvršenje'!$A$8:I$1500,'prenos-P-R-N'!K$1,FALSE),IF($A1213&gt;$A$2,+VLOOKUP($A1213,'Neizmirene obaveze JLS'!$A$11:I$500,'prenos-P-R-N'!K$1,FALSE),"")))</f>
        <v/>
      </c>
      <c r="L1213" t="str">
        <f>IF(A1213=0,"",IF(A1213&lt;=A$1,+IF(VLOOKUP(A1213,'Rashodi- plan-izvršenje'!A$8:J$1500,M$1,FALSE)&gt;0,"Програмска активност","Пројекат"),IF(A1213&gt;A$2,+IF(VLOOKUP(A1213,'Neizmirene obaveze JLS'!A$8:J$2008,M$1,FALSE)&gt;0,"Програмска активност","Пројекат"),"")))</f>
        <v/>
      </c>
      <c r="M1213" s="87" t="str">
        <f>IF(A1213=0,"",IF($A1213&lt;=$A$1,+IF(VLOOKUP($A1213,'Rashodi- plan-izvršenje'!$A$8:$M$1500,10,FALSE)&gt;0,VLOOKUP($A1213,'Rashodi- plan-izvršenje'!$A$8:$M$1500,10,FALSE),VLOOKUP($A1213,'Rashodi- plan-izvršenje'!$A$8:$M$1500,12,FALSE)),+IF($A1213&gt;$A$2,IF(VLOOKUP($A1213,'Neizmirene obaveze JLS'!$A$8:$M$1500,10,FALSE)&gt;0,VLOOKUP($A1213,'Neizmirene obaveze JLS'!$A$11:$M$1500,10,FALSE),VLOOKUP($A1213,'Neizmirene obaveze JLS'!$A$11:$M$1500,12,FALSE)),0)))</f>
        <v/>
      </c>
      <c r="N1213" s="87" t="str">
        <f>IF(A1213=0,"",IF($A1213&lt;=$A$1,+IF(VLOOKUP(A1213,'Rashodi- plan-izvršenje'!$A$8:$M$1500,10,FALSE)&gt;0,VLOOKUP(A1213,'Rashodi- plan-izvršenje'!$A$8:$M$1500,11,FALSE),VLOOKUP(A1213,'Rashodi- plan-izvršenje'!$A$8:$M$1500,13,FALSE)),+IF($A1213&gt;$A$2,IF(VLOOKUP($A1213,'Neizmirene obaveze JLS'!$A$8:$M$1500,10,FALSE)&gt;0,VLOOKUP($A1213,'Neizmirene obaveze JLS'!$A$11:$M$1500,11,FALSE),VLOOKUP($A1213,'Neizmirene obaveze JLS'!$A$11:$M$1500,13,FALSE)),0)))</f>
        <v/>
      </c>
      <c r="O1213" s="87" t="str">
        <f>IF(A1213=0,"",IF($A1213&lt;=$A$1,VALUE(+VLOOKUP($A1213,'Rashodi- plan-izvršenje'!$A$8:N$1500,'prenos-P-R-N'!O$1,FALSE)),IF($A1213&lt;=A$2,VALUE(VLOOKUP($A1213,'Prihodi- plan-izvršenje'!$A$8:$H$500,6,FALSE)),VALUE(VLOOKUP($A1213,'Neizmirene obaveze JLS'!$A$8:$N$500,O$1,FALSE)))))</f>
        <v/>
      </c>
      <c r="P1213" s="87" t="str">
        <f>IF(A1213=0,"",IF(A1213=0,0,IF(A1213&gt;A$2,'šifarnik K-izvor'!G$3,+IF(Q1213&lt;700,+'šifarnik K-izvor'!G$2,'šifarnik K-izvor'!G$1))))</f>
        <v/>
      </c>
      <c r="Q1213" s="87">
        <f>IF($A1213&lt;=$A$1,VALUE(+VLOOKUP($A1213,'Rashodi- plan-izvršenje'!$A$8:O$1500,'prenos-P-R-N'!Q$1,FALSE)),IF($A1213&lt;=$A$2,VLOOKUP($A1213,'Prihodi- plan-izvršenje'!$A$4:$H$500,4,FALSE),IF($A1213&lt;=$A$3,VLOOKUP(A1213,'Neizmirene obaveze JLS'!$A$11:O$500,Q$1,FALSE),"")))</f>
        <v>0</v>
      </c>
      <c r="R1213" s="88">
        <f>IF($A1213&lt;=$A$1,VALUE(+VLOOKUP($A1213,'Rashodi- plan-izvršenje'!$A$8:P$1500,'prenos-P-R-N'!R$1,FALSE)),IF($A1213&lt;=$A$2,VLOOKUP($A1213,'Prihodi- plan-izvršenje'!$A$4:$H$500,7,FALSE),""))</f>
        <v>0</v>
      </c>
      <c r="S1213" s="88">
        <f>IF(A1213=0,0,IF($A1213&lt;=$A$1,VALUE(+VLOOKUP($A1213,'Rashodi- plan-izvršenje'!$A$8:Q$1500,'prenos-P-R-N'!S$1,FALSE)),IF($A1213&lt;=$A$2,VLOOKUP($A1213,'Prihodi- plan-izvršenje'!$A$4:$H$500,8,FALSE),0)))</f>
        <v>0</v>
      </c>
      <c r="T1213" s="88" t="str">
        <f>IF($A1213&gt;$A$2,VLOOKUP($A1213,'Neizmirene obaveze JLS'!$A$11:R$500,R$1,FALSE),"")</f>
        <v/>
      </c>
      <c r="U1213" s="88">
        <f>IF($A1213&gt;$A$2,VLOOKUP($A1213,'Neizmirene obaveze JLS'!$A$11:S$500,S$1,FALSE),0)</f>
        <v>0</v>
      </c>
      <c r="V1213" s="88">
        <f t="shared" si="169"/>
        <v>0</v>
      </c>
    </row>
    <row r="1214" spans="1:22">
      <c r="A1214" s="89">
        <f>IF(AND(COUNTIF(A$1:A$3,"&gt;0")=1,MAX(A$8:A1213)&lt;A$1),A1213+1,IF(AND(COUNTIF(A$1:A$3,"&gt;0")=2,MAX(A$8:A1213)&lt;A$2),A1213+1,IF(AND(COUNTIF(A$1:A$3,"&gt;0")=3,MAX(A$8:A1213)&lt;A$3),A1213+1,0)))</f>
        <v>0</v>
      </c>
      <c r="B1214" s="89" t="str">
        <f t="shared" ref="B1214:C1214" si="175">+IF($A1214&gt;0,B1213,"")</f>
        <v/>
      </c>
      <c r="C1214" s="89" t="str">
        <f t="shared" si="175"/>
        <v/>
      </c>
      <c r="D1214" s="87" t="str">
        <f>IF($A1214=0,"",IF($A1214&lt;=$A$1,+VLOOKUP($A1214,'Rashodi- plan-izvršenje'!$A$8:B$1500,'prenos-P-R-N'!D$1,FALSE),IF($A1214&gt;$A$2,+VLOOKUP($A1214,'Neizmirene obaveze JLS'!$A$11:B$500,'prenos-P-R-N'!D$1,FALSE),"")))</f>
        <v/>
      </c>
      <c r="E1214" s="87" t="str">
        <f>IF($A1214=0,"",IF($A1214&lt;=$A$1,+VLOOKUP($A1214,'Rashodi- plan-izvršenje'!$A$8:C$1500,'prenos-P-R-N'!E$1,FALSE),IF($A1214&gt;$A$2,+VLOOKUP($A1214,'Neizmirene obaveze JLS'!$A$11:C$500,'prenos-P-R-N'!E$1,FALSE),"")))</f>
        <v/>
      </c>
      <c r="F1214" s="87" t="str">
        <f>IF($A1214=0,"",IF($A1214&lt;=$A$1,+VLOOKUP($A1214,'Rashodi- plan-izvršenje'!$A$8:D$1500,'prenos-P-R-N'!F$1,FALSE),IF($A1214&gt;$A$2,+VLOOKUP($A1214,'Neizmirene obaveze JLS'!$A$11:D$500,'prenos-P-R-N'!F$1,FALSE),"")))</f>
        <v/>
      </c>
      <c r="G1214" s="87" t="str">
        <f>IF($A1214=0,"",IF($A1214&lt;=$A$1,+VLOOKUP($A1214,'Rashodi- plan-izvršenje'!$A$8:E$1500,'prenos-P-R-N'!G$1,FALSE),IF($A1214&gt;$A$2,+VLOOKUP($A1214,'Neizmirene obaveze JLS'!$A$11:E$500,'prenos-P-R-N'!G$1,FALSE),"")))</f>
        <v/>
      </c>
      <c r="H1214" s="87" t="str">
        <f>IF($A1214=0,"",IF($A1214&lt;=$A$1,+VLOOKUP($A1214,'Rashodi- plan-izvršenje'!$A$8:F$1500,'prenos-P-R-N'!H$1,FALSE),IF($A1214&gt;$A$2,+VLOOKUP($A1214,'Neizmirene obaveze JLS'!$A$11:F$500,'prenos-P-R-N'!H$1,FALSE),"")))</f>
        <v/>
      </c>
      <c r="I1214" s="87" t="str">
        <f>IF($A1214=0,"",IF($A1214&lt;=$A$1,+VLOOKUP($A1214,'Rashodi- plan-izvršenje'!$A$8:G$1500,'prenos-P-R-N'!I$1,FALSE),IF($A1214&gt;$A$2,+VLOOKUP($A1214,'Neizmirene obaveze JLS'!$A$11:G$500,'prenos-P-R-N'!I$1,FALSE),"")))</f>
        <v/>
      </c>
      <c r="J1214" s="87" t="str">
        <f>IF($A1214=0,"",IF($A1214&lt;=$A$1,+VLOOKUP($A1214,'Rashodi- plan-izvršenje'!$A$8:H$1500,'prenos-P-R-N'!J$1,FALSE),IF($A1214&gt;$A$2,+VLOOKUP($A1214,'Neizmirene obaveze JLS'!$A$11:H$500,'prenos-P-R-N'!J$1,FALSE),"")))</f>
        <v/>
      </c>
      <c r="K1214" s="87" t="str">
        <f>IF($A1214=0,"",IF($A1214&lt;=$A$1,+VLOOKUP($A1214,'Rashodi- plan-izvršenje'!$A$8:I$1500,'prenos-P-R-N'!K$1,FALSE),IF($A1214&gt;$A$2,+VLOOKUP($A1214,'Neizmirene obaveze JLS'!$A$11:I$500,'prenos-P-R-N'!K$1,FALSE),"")))</f>
        <v/>
      </c>
      <c r="L1214" t="str">
        <f>IF(A1214=0,"",IF(A1214&lt;=A$1,+IF(VLOOKUP(A1214,'Rashodi- plan-izvršenje'!A$8:J$1500,M$1,FALSE)&gt;0,"Програмска активност","Пројекат"),IF(A1214&gt;A$2,+IF(VLOOKUP(A1214,'Neizmirene obaveze JLS'!A$8:J$2008,M$1,FALSE)&gt;0,"Програмска активност","Пројекат"),"")))</f>
        <v/>
      </c>
      <c r="M1214" s="87" t="str">
        <f>IF(A1214=0,"",IF($A1214&lt;=$A$1,+IF(VLOOKUP($A1214,'Rashodi- plan-izvršenje'!$A$8:$M$1500,10,FALSE)&gt;0,VLOOKUP($A1214,'Rashodi- plan-izvršenje'!$A$8:$M$1500,10,FALSE),VLOOKUP($A1214,'Rashodi- plan-izvršenje'!$A$8:$M$1500,12,FALSE)),+IF($A1214&gt;$A$2,IF(VLOOKUP($A1214,'Neizmirene obaveze JLS'!$A$8:$M$1500,10,FALSE)&gt;0,VLOOKUP($A1214,'Neizmirene obaveze JLS'!$A$11:$M$1500,10,FALSE),VLOOKUP($A1214,'Neizmirene obaveze JLS'!$A$11:$M$1500,12,FALSE)),0)))</f>
        <v/>
      </c>
      <c r="N1214" s="87" t="str">
        <f>IF(A1214=0,"",IF($A1214&lt;=$A$1,+IF(VLOOKUP(A1214,'Rashodi- plan-izvršenje'!$A$8:$M$1500,10,FALSE)&gt;0,VLOOKUP(A1214,'Rashodi- plan-izvršenje'!$A$8:$M$1500,11,FALSE),VLOOKUP(A1214,'Rashodi- plan-izvršenje'!$A$8:$M$1500,13,FALSE)),+IF($A1214&gt;$A$2,IF(VLOOKUP($A1214,'Neizmirene obaveze JLS'!$A$8:$M$1500,10,FALSE)&gt;0,VLOOKUP($A1214,'Neizmirene obaveze JLS'!$A$11:$M$1500,11,FALSE),VLOOKUP($A1214,'Neizmirene obaveze JLS'!$A$11:$M$1500,13,FALSE)),0)))</f>
        <v/>
      </c>
      <c r="O1214" s="87" t="str">
        <f>IF(A1214=0,"",IF($A1214&lt;=$A$1,VALUE(+VLOOKUP($A1214,'Rashodi- plan-izvršenje'!$A$8:N$1500,'prenos-P-R-N'!O$1,FALSE)),IF($A1214&lt;=A$2,VALUE(VLOOKUP($A1214,'Prihodi- plan-izvršenje'!$A$8:$H$500,6,FALSE)),VALUE(VLOOKUP($A1214,'Neizmirene obaveze JLS'!$A$8:$N$500,O$1,FALSE)))))</f>
        <v/>
      </c>
      <c r="P1214" s="87" t="str">
        <f>IF(A1214=0,"",IF(A1214=0,0,IF(A1214&gt;A$2,'šifarnik K-izvor'!G$3,+IF(Q1214&lt;700,+'šifarnik K-izvor'!G$2,'šifarnik K-izvor'!G$1))))</f>
        <v/>
      </c>
      <c r="Q1214" s="87">
        <f>IF($A1214&lt;=$A$1,VALUE(+VLOOKUP($A1214,'Rashodi- plan-izvršenje'!$A$8:O$1500,'prenos-P-R-N'!Q$1,FALSE)),IF($A1214&lt;=$A$2,VLOOKUP($A1214,'Prihodi- plan-izvršenje'!$A$4:$H$500,4,FALSE),IF($A1214&lt;=$A$3,VLOOKUP(A1214,'Neizmirene obaveze JLS'!$A$11:O$500,Q$1,FALSE),"")))</f>
        <v>0</v>
      </c>
      <c r="R1214" s="88">
        <f>IF($A1214&lt;=$A$1,VALUE(+VLOOKUP($A1214,'Rashodi- plan-izvršenje'!$A$8:P$1500,'prenos-P-R-N'!R$1,FALSE)),IF($A1214&lt;=$A$2,VLOOKUP($A1214,'Prihodi- plan-izvršenje'!$A$4:$H$500,7,FALSE),""))</f>
        <v>0</v>
      </c>
      <c r="S1214" s="88">
        <f>IF(A1214=0,0,IF($A1214&lt;=$A$1,VALUE(+VLOOKUP($A1214,'Rashodi- plan-izvršenje'!$A$8:Q$1500,'prenos-P-R-N'!S$1,FALSE)),IF($A1214&lt;=$A$2,VLOOKUP($A1214,'Prihodi- plan-izvršenje'!$A$4:$H$500,8,FALSE),0)))</f>
        <v>0</v>
      </c>
      <c r="T1214" s="88" t="str">
        <f>IF($A1214&gt;$A$2,VLOOKUP($A1214,'Neizmirene obaveze JLS'!$A$11:R$500,R$1,FALSE),"")</f>
        <v/>
      </c>
      <c r="U1214" s="88">
        <f>IF($A1214&gt;$A$2,VLOOKUP($A1214,'Neizmirene obaveze JLS'!$A$11:S$500,S$1,FALSE),0)</f>
        <v>0</v>
      </c>
      <c r="V1214" s="88">
        <f t="shared" si="169"/>
        <v>0</v>
      </c>
    </row>
    <row r="1215" spans="1:22">
      <c r="A1215" s="89">
        <f>IF(AND(COUNTIF(A$1:A$3,"&gt;0")=1,MAX(A$8:A1214)&lt;A$1),A1214+1,IF(AND(COUNTIF(A$1:A$3,"&gt;0")=2,MAX(A$8:A1214)&lt;A$2),A1214+1,IF(AND(COUNTIF(A$1:A$3,"&gt;0")=3,MAX(A$8:A1214)&lt;A$3),A1214+1,0)))</f>
        <v>0</v>
      </c>
      <c r="B1215" s="89" t="str">
        <f t="shared" ref="B1215:C1215" si="176">+IF($A1215&gt;0,B1214,"")</f>
        <v/>
      </c>
      <c r="C1215" s="89" t="str">
        <f t="shared" si="176"/>
        <v/>
      </c>
      <c r="D1215" s="87" t="str">
        <f>IF($A1215=0,"",IF($A1215&lt;=$A$1,+VLOOKUP($A1215,'Rashodi- plan-izvršenje'!$A$8:B$1500,'prenos-P-R-N'!D$1,FALSE),IF($A1215&gt;$A$2,+VLOOKUP($A1215,'Neizmirene obaveze JLS'!$A$11:B$500,'prenos-P-R-N'!D$1,FALSE),"")))</f>
        <v/>
      </c>
      <c r="E1215" s="87" t="str">
        <f>IF($A1215=0,"",IF($A1215&lt;=$A$1,+VLOOKUP($A1215,'Rashodi- plan-izvršenje'!$A$8:C$1500,'prenos-P-R-N'!E$1,FALSE),IF($A1215&gt;$A$2,+VLOOKUP($A1215,'Neizmirene obaveze JLS'!$A$11:C$500,'prenos-P-R-N'!E$1,FALSE),"")))</f>
        <v/>
      </c>
      <c r="F1215" s="87" t="str">
        <f>IF($A1215=0,"",IF($A1215&lt;=$A$1,+VLOOKUP($A1215,'Rashodi- plan-izvršenje'!$A$8:D$1500,'prenos-P-R-N'!F$1,FALSE),IF($A1215&gt;$A$2,+VLOOKUP($A1215,'Neizmirene obaveze JLS'!$A$11:D$500,'prenos-P-R-N'!F$1,FALSE),"")))</f>
        <v/>
      </c>
      <c r="G1215" s="87" t="str">
        <f>IF($A1215=0,"",IF($A1215&lt;=$A$1,+VLOOKUP($A1215,'Rashodi- plan-izvršenje'!$A$8:E$1500,'prenos-P-R-N'!G$1,FALSE),IF($A1215&gt;$A$2,+VLOOKUP($A1215,'Neizmirene obaveze JLS'!$A$11:E$500,'prenos-P-R-N'!G$1,FALSE),"")))</f>
        <v/>
      </c>
      <c r="H1215" s="87" t="str">
        <f>IF($A1215=0,"",IF($A1215&lt;=$A$1,+VLOOKUP($A1215,'Rashodi- plan-izvršenje'!$A$8:F$1500,'prenos-P-R-N'!H$1,FALSE),IF($A1215&gt;$A$2,+VLOOKUP($A1215,'Neizmirene obaveze JLS'!$A$11:F$500,'prenos-P-R-N'!H$1,FALSE),"")))</f>
        <v/>
      </c>
      <c r="I1215" s="87" t="str">
        <f>IF($A1215=0,"",IF($A1215&lt;=$A$1,+VLOOKUP($A1215,'Rashodi- plan-izvršenje'!$A$8:G$1500,'prenos-P-R-N'!I$1,FALSE),IF($A1215&gt;$A$2,+VLOOKUP($A1215,'Neizmirene obaveze JLS'!$A$11:G$500,'prenos-P-R-N'!I$1,FALSE),"")))</f>
        <v/>
      </c>
      <c r="J1215" s="87" t="str">
        <f>IF($A1215=0,"",IF($A1215&lt;=$A$1,+VLOOKUP($A1215,'Rashodi- plan-izvršenje'!$A$8:H$1500,'prenos-P-R-N'!J$1,FALSE),IF($A1215&gt;$A$2,+VLOOKUP($A1215,'Neizmirene obaveze JLS'!$A$11:H$500,'prenos-P-R-N'!J$1,FALSE),"")))</f>
        <v/>
      </c>
      <c r="K1215" s="87" t="str">
        <f>IF($A1215=0,"",IF($A1215&lt;=$A$1,+VLOOKUP($A1215,'Rashodi- plan-izvršenje'!$A$8:I$1500,'prenos-P-R-N'!K$1,FALSE),IF($A1215&gt;$A$2,+VLOOKUP($A1215,'Neizmirene obaveze JLS'!$A$11:I$500,'prenos-P-R-N'!K$1,FALSE),"")))</f>
        <v/>
      </c>
      <c r="L1215" t="str">
        <f>IF(A1215=0,"",IF(A1215&lt;=A$1,+IF(VLOOKUP(A1215,'Rashodi- plan-izvršenje'!A$8:J$1500,M$1,FALSE)&gt;0,"Програмска активност","Пројекат"),IF(A1215&gt;A$2,+IF(VLOOKUP(A1215,'Neizmirene obaveze JLS'!A$8:J$2008,M$1,FALSE)&gt;0,"Програмска активност","Пројекат"),"")))</f>
        <v/>
      </c>
      <c r="M1215" s="87" t="str">
        <f>IF(A1215=0,"",IF($A1215&lt;=$A$1,+IF(VLOOKUP($A1215,'Rashodi- plan-izvršenje'!$A$8:$M$1500,10,FALSE)&gt;0,VLOOKUP($A1215,'Rashodi- plan-izvršenje'!$A$8:$M$1500,10,FALSE),VLOOKUP($A1215,'Rashodi- plan-izvršenje'!$A$8:$M$1500,12,FALSE)),+IF($A1215&gt;$A$2,IF(VLOOKUP($A1215,'Neizmirene obaveze JLS'!$A$8:$M$1500,10,FALSE)&gt;0,VLOOKUP($A1215,'Neizmirene obaveze JLS'!$A$11:$M$1500,10,FALSE),VLOOKUP($A1215,'Neizmirene obaveze JLS'!$A$11:$M$1500,12,FALSE)),0)))</f>
        <v/>
      </c>
      <c r="N1215" s="87" t="str">
        <f>IF(A1215=0,"",IF($A1215&lt;=$A$1,+IF(VLOOKUP(A1215,'Rashodi- plan-izvršenje'!$A$8:$M$1500,10,FALSE)&gt;0,VLOOKUP(A1215,'Rashodi- plan-izvršenje'!$A$8:$M$1500,11,FALSE),VLOOKUP(A1215,'Rashodi- plan-izvršenje'!$A$8:$M$1500,13,FALSE)),+IF($A1215&gt;$A$2,IF(VLOOKUP($A1215,'Neizmirene obaveze JLS'!$A$8:$M$1500,10,FALSE)&gt;0,VLOOKUP($A1215,'Neizmirene obaveze JLS'!$A$11:$M$1500,11,FALSE),VLOOKUP($A1215,'Neizmirene obaveze JLS'!$A$11:$M$1500,13,FALSE)),0)))</f>
        <v/>
      </c>
      <c r="O1215" s="87" t="str">
        <f>IF(A1215=0,"",IF($A1215&lt;=$A$1,VALUE(+VLOOKUP($A1215,'Rashodi- plan-izvršenje'!$A$8:N$1500,'prenos-P-R-N'!O$1,FALSE)),IF($A1215&lt;=A$2,VALUE(VLOOKUP($A1215,'Prihodi- plan-izvršenje'!$A$8:$H$500,6,FALSE)),VALUE(VLOOKUP($A1215,'Neizmirene obaveze JLS'!$A$8:$N$500,O$1,FALSE)))))</f>
        <v/>
      </c>
      <c r="P1215" s="87" t="str">
        <f>IF(A1215=0,"",IF(A1215=0,0,IF(A1215&gt;A$2,'šifarnik K-izvor'!G$3,+IF(Q1215&lt;700,+'šifarnik K-izvor'!G$2,'šifarnik K-izvor'!G$1))))</f>
        <v/>
      </c>
      <c r="Q1215" s="87">
        <f>IF($A1215&lt;=$A$1,VALUE(+VLOOKUP($A1215,'Rashodi- plan-izvršenje'!$A$8:O$1500,'prenos-P-R-N'!Q$1,FALSE)),IF($A1215&lt;=$A$2,VLOOKUP($A1215,'Prihodi- plan-izvršenje'!$A$4:$H$500,4,FALSE),IF($A1215&lt;=$A$3,VLOOKUP(A1215,'Neizmirene obaveze JLS'!$A$11:O$500,Q$1,FALSE),"")))</f>
        <v>0</v>
      </c>
      <c r="R1215" s="88">
        <f>IF($A1215&lt;=$A$1,VALUE(+VLOOKUP($A1215,'Rashodi- plan-izvršenje'!$A$8:P$1500,'prenos-P-R-N'!R$1,FALSE)),IF($A1215&lt;=$A$2,VLOOKUP($A1215,'Prihodi- plan-izvršenje'!$A$4:$H$500,7,FALSE),""))</f>
        <v>0</v>
      </c>
      <c r="S1215" s="88">
        <f>IF(A1215=0,0,IF($A1215&lt;=$A$1,VALUE(+VLOOKUP($A1215,'Rashodi- plan-izvršenje'!$A$8:Q$1500,'prenos-P-R-N'!S$1,FALSE)),IF($A1215&lt;=$A$2,VLOOKUP($A1215,'Prihodi- plan-izvršenje'!$A$4:$H$500,8,FALSE),0)))</f>
        <v>0</v>
      </c>
      <c r="T1215" s="88" t="str">
        <f>IF($A1215&gt;$A$2,VLOOKUP($A1215,'Neizmirene obaveze JLS'!$A$11:R$500,R$1,FALSE),"")</f>
        <v/>
      </c>
      <c r="U1215" s="88">
        <f>IF($A1215&gt;$A$2,VLOOKUP($A1215,'Neizmirene obaveze JLS'!$A$11:S$500,S$1,FALSE),0)</f>
        <v>0</v>
      </c>
      <c r="V1215" s="88">
        <f t="shared" si="169"/>
        <v>0</v>
      </c>
    </row>
    <row r="1216" spans="1:22">
      <c r="A1216" s="89">
        <f>IF(AND(COUNTIF(A$1:A$3,"&gt;0")=1,MAX(A$8:A1215)&lt;A$1),A1215+1,IF(AND(COUNTIF(A$1:A$3,"&gt;0")=2,MAX(A$8:A1215)&lt;A$2),A1215+1,IF(AND(COUNTIF(A$1:A$3,"&gt;0")=3,MAX(A$8:A1215)&lt;A$3),A1215+1,0)))</f>
        <v>0</v>
      </c>
      <c r="B1216" s="89" t="str">
        <f t="shared" ref="B1216:C1216" si="177">+IF($A1216&gt;0,B1215,"")</f>
        <v/>
      </c>
      <c r="C1216" s="89" t="str">
        <f t="shared" si="177"/>
        <v/>
      </c>
      <c r="D1216" s="87" t="str">
        <f>IF($A1216=0,"",IF($A1216&lt;=$A$1,+VLOOKUP($A1216,'Rashodi- plan-izvršenje'!$A$8:B$1500,'prenos-P-R-N'!D$1,FALSE),IF($A1216&gt;$A$2,+VLOOKUP($A1216,'Neizmirene obaveze JLS'!$A$11:B$500,'prenos-P-R-N'!D$1,FALSE),"")))</f>
        <v/>
      </c>
      <c r="E1216" s="87" t="str">
        <f>IF($A1216=0,"",IF($A1216&lt;=$A$1,+VLOOKUP($A1216,'Rashodi- plan-izvršenje'!$A$8:C$1500,'prenos-P-R-N'!E$1,FALSE),IF($A1216&gt;$A$2,+VLOOKUP($A1216,'Neizmirene obaveze JLS'!$A$11:C$500,'prenos-P-R-N'!E$1,FALSE),"")))</f>
        <v/>
      </c>
      <c r="F1216" s="87" t="str">
        <f>IF($A1216=0,"",IF($A1216&lt;=$A$1,+VLOOKUP($A1216,'Rashodi- plan-izvršenje'!$A$8:D$1500,'prenos-P-R-N'!F$1,FALSE),IF($A1216&gt;$A$2,+VLOOKUP($A1216,'Neizmirene obaveze JLS'!$A$11:D$500,'prenos-P-R-N'!F$1,FALSE),"")))</f>
        <v/>
      </c>
      <c r="G1216" s="87" t="str">
        <f>IF($A1216=0,"",IF($A1216&lt;=$A$1,+VLOOKUP($A1216,'Rashodi- plan-izvršenje'!$A$8:E$1500,'prenos-P-R-N'!G$1,FALSE),IF($A1216&gt;$A$2,+VLOOKUP($A1216,'Neizmirene obaveze JLS'!$A$11:E$500,'prenos-P-R-N'!G$1,FALSE),"")))</f>
        <v/>
      </c>
      <c r="H1216" s="87" t="str">
        <f>IF($A1216=0,"",IF($A1216&lt;=$A$1,+VLOOKUP($A1216,'Rashodi- plan-izvršenje'!$A$8:F$1500,'prenos-P-R-N'!H$1,FALSE),IF($A1216&gt;$A$2,+VLOOKUP($A1216,'Neizmirene obaveze JLS'!$A$11:F$500,'prenos-P-R-N'!H$1,FALSE),"")))</f>
        <v/>
      </c>
      <c r="I1216" s="87" t="str">
        <f>IF($A1216=0,"",IF($A1216&lt;=$A$1,+VLOOKUP($A1216,'Rashodi- plan-izvršenje'!$A$8:G$1500,'prenos-P-R-N'!I$1,FALSE),IF($A1216&gt;$A$2,+VLOOKUP($A1216,'Neizmirene obaveze JLS'!$A$11:G$500,'prenos-P-R-N'!I$1,FALSE),"")))</f>
        <v/>
      </c>
      <c r="J1216" s="87" t="str">
        <f>IF($A1216=0,"",IF($A1216&lt;=$A$1,+VLOOKUP($A1216,'Rashodi- plan-izvršenje'!$A$8:H$1500,'prenos-P-R-N'!J$1,FALSE),IF($A1216&gt;$A$2,+VLOOKUP($A1216,'Neizmirene obaveze JLS'!$A$11:H$500,'prenos-P-R-N'!J$1,FALSE),"")))</f>
        <v/>
      </c>
      <c r="K1216" s="87" t="str">
        <f>IF($A1216=0,"",IF($A1216&lt;=$A$1,+VLOOKUP($A1216,'Rashodi- plan-izvršenje'!$A$8:I$1500,'prenos-P-R-N'!K$1,FALSE),IF($A1216&gt;$A$2,+VLOOKUP($A1216,'Neizmirene obaveze JLS'!$A$11:I$500,'prenos-P-R-N'!K$1,FALSE),"")))</f>
        <v/>
      </c>
      <c r="L1216" t="str">
        <f>IF(A1216=0,"",IF(A1216&lt;=A$1,+IF(VLOOKUP(A1216,'Rashodi- plan-izvršenje'!A$8:J$1500,M$1,FALSE)&gt;0,"Програмска активност","Пројекат"),IF(A1216&gt;A$2,+IF(VLOOKUP(A1216,'Neizmirene obaveze JLS'!A$8:J$2008,M$1,FALSE)&gt;0,"Програмска активност","Пројекат"),"")))</f>
        <v/>
      </c>
      <c r="M1216" s="87" t="str">
        <f>IF(A1216=0,"",IF($A1216&lt;=$A$1,+IF(VLOOKUP($A1216,'Rashodi- plan-izvršenje'!$A$8:$M$1500,10,FALSE)&gt;0,VLOOKUP($A1216,'Rashodi- plan-izvršenje'!$A$8:$M$1500,10,FALSE),VLOOKUP($A1216,'Rashodi- plan-izvršenje'!$A$8:$M$1500,12,FALSE)),+IF($A1216&gt;$A$2,IF(VLOOKUP($A1216,'Neizmirene obaveze JLS'!$A$8:$M$1500,10,FALSE)&gt;0,VLOOKUP($A1216,'Neizmirene obaveze JLS'!$A$11:$M$1500,10,FALSE),VLOOKUP($A1216,'Neizmirene obaveze JLS'!$A$11:$M$1500,12,FALSE)),0)))</f>
        <v/>
      </c>
      <c r="N1216" s="87" t="str">
        <f>IF(A1216=0,"",IF($A1216&lt;=$A$1,+IF(VLOOKUP(A1216,'Rashodi- plan-izvršenje'!$A$8:$M$1500,10,FALSE)&gt;0,VLOOKUP(A1216,'Rashodi- plan-izvršenje'!$A$8:$M$1500,11,FALSE),VLOOKUP(A1216,'Rashodi- plan-izvršenje'!$A$8:$M$1500,13,FALSE)),+IF($A1216&gt;$A$2,IF(VLOOKUP($A1216,'Neizmirene obaveze JLS'!$A$8:$M$1500,10,FALSE)&gt;0,VLOOKUP($A1216,'Neizmirene obaveze JLS'!$A$11:$M$1500,11,FALSE),VLOOKUP($A1216,'Neizmirene obaveze JLS'!$A$11:$M$1500,13,FALSE)),0)))</f>
        <v/>
      </c>
      <c r="O1216" s="87" t="str">
        <f>IF(A1216=0,"",IF($A1216&lt;=$A$1,VALUE(+VLOOKUP($A1216,'Rashodi- plan-izvršenje'!$A$8:N$1500,'prenos-P-R-N'!O$1,FALSE)),IF($A1216&lt;=A$2,VALUE(VLOOKUP($A1216,'Prihodi- plan-izvršenje'!$A$8:$H$500,6,FALSE)),VALUE(VLOOKUP($A1216,'Neizmirene obaveze JLS'!$A$8:$N$500,O$1,FALSE)))))</f>
        <v/>
      </c>
      <c r="P1216" s="87" t="str">
        <f>IF(A1216=0,"",IF(A1216=0,0,IF(A1216&gt;A$2,'šifarnik K-izvor'!G$3,+IF(Q1216&lt;700,+'šifarnik K-izvor'!G$2,'šifarnik K-izvor'!G$1))))</f>
        <v/>
      </c>
      <c r="Q1216" s="87">
        <f>IF($A1216&lt;=$A$1,VALUE(+VLOOKUP($A1216,'Rashodi- plan-izvršenje'!$A$8:O$1500,'prenos-P-R-N'!Q$1,FALSE)),IF($A1216&lt;=$A$2,VLOOKUP($A1216,'Prihodi- plan-izvršenje'!$A$4:$H$500,4,FALSE),IF($A1216&lt;=$A$3,VLOOKUP(A1216,'Neizmirene obaveze JLS'!$A$11:O$500,Q$1,FALSE),"")))</f>
        <v>0</v>
      </c>
      <c r="R1216" s="88">
        <f>IF($A1216&lt;=$A$1,VALUE(+VLOOKUP($A1216,'Rashodi- plan-izvršenje'!$A$8:P$1500,'prenos-P-R-N'!R$1,FALSE)),IF($A1216&lt;=$A$2,VLOOKUP($A1216,'Prihodi- plan-izvršenje'!$A$4:$H$500,7,FALSE),""))</f>
        <v>0</v>
      </c>
      <c r="S1216" s="88">
        <f>IF(A1216=0,0,IF($A1216&lt;=$A$1,VALUE(+VLOOKUP($A1216,'Rashodi- plan-izvršenje'!$A$8:Q$1500,'prenos-P-R-N'!S$1,FALSE)),IF($A1216&lt;=$A$2,VLOOKUP($A1216,'Prihodi- plan-izvršenje'!$A$4:$H$500,8,FALSE),0)))</f>
        <v>0</v>
      </c>
      <c r="T1216" s="88" t="str">
        <f>IF($A1216&gt;$A$2,VLOOKUP($A1216,'Neizmirene obaveze JLS'!$A$11:R$500,R$1,FALSE),"")</f>
        <v/>
      </c>
      <c r="U1216" s="88">
        <f>IF($A1216&gt;$A$2,VLOOKUP($A1216,'Neizmirene obaveze JLS'!$A$11:S$500,S$1,FALSE),0)</f>
        <v>0</v>
      </c>
      <c r="V1216" s="88">
        <f t="shared" si="169"/>
        <v>0</v>
      </c>
    </row>
    <row r="1217" spans="1:22">
      <c r="A1217" s="89">
        <f>IF(AND(COUNTIF(A$1:A$3,"&gt;0")=1,MAX(A$8:A1216)&lt;A$1),A1216+1,IF(AND(COUNTIF(A$1:A$3,"&gt;0")=2,MAX(A$8:A1216)&lt;A$2),A1216+1,IF(AND(COUNTIF(A$1:A$3,"&gt;0")=3,MAX(A$8:A1216)&lt;A$3),A1216+1,0)))</f>
        <v>0</v>
      </c>
      <c r="B1217" s="89" t="str">
        <f t="shared" ref="B1217:C1217" si="178">+IF($A1217&gt;0,B1216,"")</f>
        <v/>
      </c>
      <c r="C1217" s="89" t="str">
        <f t="shared" si="178"/>
        <v/>
      </c>
      <c r="D1217" s="87" t="str">
        <f>IF($A1217=0,"",IF($A1217&lt;=$A$1,+VLOOKUP($A1217,'Rashodi- plan-izvršenje'!$A$8:B$1500,'prenos-P-R-N'!D$1,FALSE),IF($A1217&gt;$A$2,+VLOOKUP($A1217,'Neizmirene obaveze JLS'!$A$11:B$500,'prenos-P-R-N'!D$1,FALSE),"")))</f>
        <v/>
      </c>
      <c r="E1217" s="87" t="str">
        <f>IF($A1217=0,"",IF($A1217&lt;=$A$1,+VLOOKUP($A1217,'Rashodi- plan-izvršenje'!$A$8:C$1500,'prenos-P-R-N'!E$1,FALSE),IF($A1217&gt;$A$2,+VLOOKUP($A1217,'Neizmirene obaveze JLS'!$A$11:C$500,'prenos-P-R-N'!E$1,FALSE),"")))</f>
        <v/>
      </c>
      <c r="F1217" s="87" t="str">
        <f>IF($A1217=0,"",IF($A1217&lt;=$A$1,+VLOOKUP($A1217,'Rashodi- plan-izvršenje'!$A$8:D$1500,'prenos-P-R-N'!F$1,FALSE),IF($A1217&gt;$A$2,+VLOOKUP($A1217,'Neizmirene obaveze JLS'!$A$11:D$500,'prenos-P-R-N'!F$1,FALSE),"")))</f>
        <v/>
      </c>
      <c r="G1217" s="87" t="str">
        <f>IF($A1217=0,"",IF($A1217&lt;=$A$1,+VLOOKUP($A1217,'Rashodi- plan-izvršenje'!$A$8:E$1500,'prenos-P-R-N'!G$1,FALSE),IF($A1217&gt;$A$2,+VLOOKUP($A1217,'Neizmirene obaveze JLS'!$A$11:E$500,'prenos-P-R-N'!G$1,FALSE),"")))</f>
        <v/>
      </c>
      <c r="H1217" s="87" t="str">
        <f>IF($A1217=0,"",IF($A1217&lt;=$A$1,+VLOOKUP($A1217,'Rashodi- plan-izvršenje'!$A$8:F$1500,'prenos-P-R-N'!H$1,FALSE),IF($A1217&gt;$A$2,+VLOOKUP($A1217,'Neizmirene obaveze JLS'!$A$11:F$500,'prenos-P-R-N'!H$1,FALSE),"")))</f>
        <v/>
      </c>
      <c r="I1217" s="87" t="str">
        <f>IF($A1217=0,"",IF($A1217&lt;=$A$1,+VLOOKUP($A1217,'Rashodi- plan-izvršenje'!$A$8:G$1500,'prenos-P-R-N'!I$1,FALSE),IF($A1217&gt;$A$2,+VLOOKUP($A1217,'Neizmirene obaveze JLS'!$A$11:G$500,'prenos-P-R-N'!I$1,FALSE),"")))</f>
        <v/>
      </c>
      <c r="J1217" s="87" t="str">
        <f>IF($A1217=0,"",IF($A1217&lt;=$A$1,+VLOOKUP($A1217,'Rashodi- plan-izvršenje'!$A$8:H$1500,'prenos-P-R-N'!J$1,FALSE),IF($A1217&gt;$A$2,+VLOOKUP($A1217,'Neizmirene obaveze JLS'!$A$11:H$500,'prenos-P-R-N'!J$1,FALSE),"")))</f>
        <v/>
      </c>
      <c r="K1217" s="87" t="str">
        <f>IF($A1217=0,"",IF($A1217&lt;=$A$1,+VLOOKUP($A1217,'Rashodi- plan-izvršenje'!$A$8:I$1500,'prenos-P-R-N'!K$1,FALSE),IF($A1217&gt;$A$2,+VLOOKUP($A1217,'Neizmirene obaveze JLS'!$A$11:I$500,'prenos-P-R-N'!K$1,FALSE),"")))</f>
        <v/>
      </c>
      <c r="L1217" t="str">
        <f>IF(A1217=0,"",IF(A1217&lt;=A$1,+IF(VLOOKUP(A1217,'Rashodi- plan-izvršenje'!A$8:J$1500,M$1,FALSE)&gt;0,"Програмска активност","Пројекат"),IF(A1217&gt;A$2,+IF(VLOOKUP(A1217,'Neizmirene obaveze JLS'!A$8:J$2008,M$1,FALSE)&gt;0,"Програмска активност","Пројекат"),"")))</f>
        <v/>
      </c>
      <c r="M1217" s="87" t="str">
        <f>IF(A1217=0,"",IF($A1217&lt;=$A$1,+IF(VLOOKUP($A1217,'Rashodi- plan-izvršenje'!$A$8:$M$1500,10,FALSE)&gt;0,VLOOKUP($A1217,'Rashodi- plan-izvršenje'!$A$8:$M$1500,10,FALSE),VLOOKUP($A1217,'Rashodi- plan-izvršenje'!$A$8:$M$1500,12,FALSE)),+IF($A1217&gt;$A$2,IF(VLOOKUP($A1217,'Neizmirene obaveze JLS'!$A$8:$M$1500,10,FALSE)&gt;0,VLOOKUP($A1217,'Neizmirene obaveze JLS'!$A$11:$M$1500,10,FALSE),VLOOKUP($A1217,'Neizmirene obaveze JLS'!$A$11:$M$1500,12,FALSE)),0)))</f>
        <v/>
      </c>
      <c r="N1217" s="87" t="str">
        <f>IF(A1217=0,"",IF($A1217&lt;=$A$1,+IF(VLOOKUP(A1217,'Rashodi- plan-izvršenje'!$A$8:$M$1500,10,FALSE)&gt;0,VLOOKUP(A1217,'Rashodi- plan-izvršenje'!$A$8:$M$1500,11,FALSE),VLOOKUP(A1217,'Rashodi- plan-izvršenje'!$A$8:$M$1500,13,FALSE)),+IF($A1217&gt;$A$2,IF(VLOOKUP($A1217,'Neizmirene obaveze JLS'!$A$8:$M$1500,10,FALSE)&gt;0,VLOOKUP($A1217,'Neizmirene obaveze JLS'!$A$11:$M$1500,11,FALSE),VLOOKUP($A1217,'Neizmirene obaveze JLS'!$A$11:$M$1500,13,FALSE)),0)))</f>
        <v/>
      </c>
      <c r="O1217" s="87" t="str">
        <f>IF(A1217=0,"",IF($A1217&lt;=$A$1,VALUE(+VLOOKUP($A1217,'Rashodi- plan-izvršenje'!$A$8:N$1500,'prenos-P-R-N'!O$1,FALSE)),IF($A1217&lt;=A$2,VALUE(VLOOKUP($A1217,'Prihodi- plan-izvršenje'!$A$8:$H$500,6,FALSE)),VALUE(VLOOKUP($A1217,'Neizmirene obaveze JLS'!$A$8:$N$500,O$1,FALSE)))))</f>
        <v/>
      </c>
      <c r="P1217" s="87" t="str">
        <f>IF(A1217=0,"",IF(A1217=0,0,IF(A1217&gt;A$2,'šifarnik K-izvor'!G$3,+IF(Q1217&lt;700,+'šifarnik K-izvor'!G$2,'šifarnik K-izvor'!G$1))))</f>
        <v/>
      </c>
      <c r="Q1217" s="87">
        <f>IF($A1217&lt;=$A$1,VALUE(+VLOOKUP($A1217,'Rashodi- plan-izvršenje'!$A$8:O$1500,'prenos-P-R-N'!Q$1,FALSE)),IF($A1217&lt;=$A$2,VLOOKUP($A1217,'Prihodi- plan-izvršenje'!$A$4:$H$500,4,FALSE),IF($A1217&lt;=$A$3,VLOOKUP(A1217,'Neizmirene obaveze JLS'!$A$11:O$500,Q$1,FALSE),"")))</f>
        <v>0</v>
      </c>
      <c r="R1217" s="88">
        <f>IF($A1217&lt;=$A$1,VALUE(+VLOOKUP($A1217,'Rashodi- plan-izvršenje'!$A$8:P$1500,'prenos-P-R-N'!R$1,FALSE)),IF($A1217&lt;=$A$2,VLOOKUP($A1217,'Prihodi- plan-izvršenje'!$A$4:$H$500,7,FALSE),""))</f>
        <v>0</v>
      </c>
      <c r="S1217" s="88">
        <f>IF(A1217=0,0,IF($A1217&lt;=$A$1,VALUE(+VLOOKUP($A1217,'Rashodi- plan-izvršenje'!$A$8:Q$1500,'prenos-P-R-N'!S$1,FALSE)),IF($A1217&lt;=$A$2,VLOOKUP($A1217,'Prihodi- plan-izvršenje'!$A$4:$H$500,8,FALSE),0)))</f>
        <v>0</v>
      </c>
      <c r="T1217" s="88" t="str">
        <f>IF($A1217&gt;$A$2,VLOOKUP($A1217,'Neizmirene obaveze JLS'!$A$11:R$500,R$1,FALSE),"")</f>
        <v/>
      </c>
      <c r="U1217" s="88">
        <f>IF($A1217&gt;$A$2,VLOOKUP($A1217,'Neizmirene obaveze JLS'!$A$11:S$500,S$1,FALSE),0)</f>
        <v>0</v>
      </c>
      <c r="V1217" s="88">
        <f t="shared" si="169"/>
        <v>0</v>
      </c>
    </row>
    <row r="1218" spans="1:22">
      <c r="A1218" s="89">
        <f>IF(AND(COUNTIF(A$1:A$3,"&gt;0")=1,MAX(A$8:A1217)&lt;A$1),A1217+1,IF(AND(COUNTIF(A$1:A$3,"&gt;0")=2,MAX(A$8:A1217)&lt;A$2),A1217+1,IF(AND(COUNTIF(A$1:A$3,"&gt;0")=3,MAX(A$8:A1217)&lt;A$3),A1217+1,0)))</f>
        <v>0</v>
      </c>
      <c r="B1218" s="89" t="str">
        <f t="shared" ref="B1218:C1218" si="179">+IF($A1218&gt;0,B1217,"")</f>
        <v/>
      </c>
      <c r="C1218" s="89" t="str">
        <f t="shared" si="179"/>
        <v/>
      </c>
      <c r="D1218" s="87" t="str">
        <f>IF($A1218=0,"",IF($A1218&lt;=$A$1,+VLOOKUP($A1218,'Rashodi- plan-izvršenje'!$A$8:B$1500,'prenos-P-R-N'!D$1,FALSE),IF($A1218&gt;$A$2,+VLOOKUP($A1218,'Neizmirene obaveze JLS'!$A$11:B$500,'prenos-P-R-N'!D$1,FALSE),"")))</f>
        <v/>
      </c>
      <c r="E1218" s="87" t="str">
        <f>IF($A1218=0,"",IF($A1218&lt;=$A$1,+VLOOKUP($A1218,'Rashodi- plan-izvršenje'!$A$8:C$1500,'prenos-P-R-N'!E$1,FALSE),IF($A1218&gt;$A$2,+VLOOKUP($A1218,'Neizmirene obaveze JLS'!$A$11:C$500,'prenos-P-R-N'!E$1,FALSE),"")))</f>
        <v/>
      </c>
      <c r="F1218" s="87" t="str">
        <f>IF($A1218=0,"",IF($A1218&lt;=$A$1,+VLOOKUP($A1218,'Rashodi- plan-izvršenje'!$A$8:D$1500,'prenos-P-R-N'!F$1,FALSE),IF($A1218&gt;$A$2,+VLOOKUP($A1218,'Neizmirene obaveze JLS'!$A$11:D$500,'prenos-P-R-N'!F$1,FALSE),"")))</f>
        <v/>
      </c>
      <c r="G1218" s="87" t="str">
        <f>IF($A1218=0,"",IF($A1218&lt;=$A$1,+VLOOKUP($A1218,'Rashodi- plan-izvršenje'!$A$8:E$1500,'prenos-P-R-N'!G$1,FALSE),IF($A1218&gt;$A$2,+VLOOKUP($A1218,'Neizmirene obaveze JLS'!$A$11:E$500,'prenos-P-R-N'!G$1,FALSE),"")))</f>
        <v/>
      </c>
      <c r="H1218" s="87" t="str">
        <f>IF($A1218=0,"",IF($A1218&lt;=$A$1,+VLOOKUP($A1218,'Rashodi- plan-izvršenje'!$A$8:F$1500,'prenos-P-R-N'!H$1,FALSE),IF($A1218&gt;$A$2,+VLOOKUP($A1218,'Neizmirene obaveze JLS'!$A$11:F$500,'prenos-P-R-N'!H$1,FALSE),"")))</f>
        <v/>
      </c>
      <c r="I1218" s="87" t="str">
        <f>IF($A1218=0,"",IF($A1218&lt;=$A$1,+VLOOKUP($A1218,'Rashodi- plan-izvršenje'!$A$8:G$1500,'prenos-P-R-N'!I$1,FALSE),IF($A1218&gt;$A$2,+VLOOKUP($A1218,'Neizmirene obaveze JLS'!$A$11:G$500,'prenos-P-R-N'!I$1,FALSE),"")))</f>
        <v/>
      </c>
      <c r="J1218" s="87" t="str">
        <f>IF($A1218=0,"",IF($A1218&lt;=$A$1,+VLOOKUP($A1218,'Rashodi- plan-izvršenje'!$A$8:H$1500,'prenos-P-R-N'!J$1,FALSE),IF($A1218&gt;$A$2,+VLOOKUP($A1218,'Neizmirene obaveze JLS'!$A$11:H$500,'prenos-P-R-N'!J$1,FALSE),"")))</f>
        <v/>
      </c>
      <c r="K1218" s="87" t="str">
        <f>IF($A1218=0,"",IF($A1218&lt;=$A$1,+VLOOKUP($A1218,'Rashodi- plan-izvršenje'!$A$8:I$1500,'prenos-P-R-N'!K$1,FALSE),IF($A1218&gt;$A$2,+VLOOKUP($A1218,'Neizmirene obaveze JLS'!$A$11:I$500,'prenos-P-R-N'!K$1,FALSE),"")))</f>
        <v/>
      </c>
      <c r="L1218" t="str">
        <f>IF(A1218=0,"",IF(A1218&lt;=A$1,+IF(VLOOKUP(A1218,'Rashodi- plan-izvršenje'!A$8:J$1500,M$1,FALSE)&gt;0,"Програмска активност","Пројекат"),IF(A1218&gt;A$2,+IF(VLOOKUP(A1218,'Neizmirene obaveze JLS'!A$8:J$2008,M$1,FALSE)&gt;0,"Програмска активност","Пројекат"),"")))</f>
        <v/>
      </c>
      <c r="M1218" s="87" t="str">
        <f>IF(A1218=0,"",IF($A1218&lt;=$A$1,+IF(VLOOKUP($A1218,'Rashodi- plan-izvršenje'!$A$8:$M$1500,10,FALSE)&gt;0,VLOOKUP($A1218,'Rashodi- plan-izvršenje'!$A$8:$M$1500,10,FALSE),VLOOKUP($A1218,'Rashodi- plan-izvršenje'!$A$8:$M$1500,12,FALSE)),+IF($A1218&gt;$A$2,IF(VLOOKUP($A1218,'Neizmirene obaveze JLS'!$A$8:$M$1500,10,FALSE)&gt;0,VLOOKUP($A1218,'Neizmirene obaveze JLS'!$A$11:$M$1500,10,FALSE),VLOOKUP($A1218,'Neizmirene obaveze JLS'!$A$11:$M$1500,12,FALSE)),0)))</f>
        <v/>
      </c>
      <c r="N1218" s="87" t="str">
        <f>IF(A1218=0,"",IF($A1218&lt;=$A$1,+IF(VLOOKUP(A1218,'Rashodi- plan-izvršenje'!$A$8:$M$1500,10,FALSE)&gt;0,VLOOKUP(A1218,'Rashodi- plan-izvršenje'!$A$8:$M$1500,11,FALSE),VLOOKUP(A1218,'Rashodi- plan-izvršenje'!$A$8:$M$1500,13,FALSE)),+IF($A1218&gt;$A$2,IF(VLOOKUP($A1218,'Neizmirene obaveze JLS'!$A$8:$M$1500,10,FALSE)&gt;0,VLOOKUP($A1218,'Neizmirene obaveze JLS'!$A$11:$M$1500,11,FALSE),VLOOKUP($A1218,'Neizmirene obaveze JLS'!$A$11:$M$1500,13,FALSE)),0)))</f>
        <v/>
      </c>
      <c r="O1218" s="87" t="str">
        <f>IF(A1218=0,"",IF($A1218&lt;=$A$1,VALUE(+VLOOKUP($A1218,'Rashodi- plan-izvršenje'!$A$8:N$1500,'prenos-P-R-N'!O$1,FALSE)),IF($A1218&lt;=A$2,VALUE(VLOOKUP($A1218,'Prihodi- plan-izvršenje'!$A$8:$H$500,6,FALSE)),VALUE(VLOOKUP($A1218,'Neizmirene obaveze JLS'!$A$8:$N$500,O$1,FALSE)))))</f>
        <v/>
      </c>
      <c r="P1218" s="87" t="str">
        <f>IF(A1218=0,"",IF(A1218=0,0,IF(A1218&gt;A$2,'šifarnik K-izvor'!G$3,+IF(Q1218&lt;700,+'šifarnik K-izvor'!G$2,'šifarnik K-izvor'!G$1))))</f>
        <v/>
      </c>
      <c r="Q1218" s="87">
        <f>IF($A1218&lt;=$A$1,VALUE(+VLOOKUP($A1218,'Rashodi- plan-izvršenje'!$A$8:O$1500,'prenos-P-R-N'!Q$1,FALSE)),IF($A1218&lt;=$A$2,VLOOKUP($A1218,'Prihodi- plan-izvršenje'!$A$4:$H$500,4,FALSE),IF($A1218&lt;=$A$3,VLOOKUP(A1218,'Neizmirene obaveze JLS'!$A$11:O$500,Q$1,FALSE),"")))</f>
        <v>0</v>
      </c>
      <c r="R1218" s="88">
        <f>IF($A1218&lt;=$A$1,VALUE(+VLOOKUP($A1218,'Rashodi- plan-izvršenje'!$A$8:P$1500,'prenos-P-R-N'!R$1,FALSE)),IF($A1218&lt;=$A$2,VLOOKUP($A1218,'Prihodi- plan-izvršenje'!$A$4:$H$500,7,FALSE),""))</f>
        <v>0</v>
      </c>
      <c r="S1218" s="88">
        <f>IF(A1218=0,0,IF($A1218&lt;=$A$1,VALUE(+VLOOKUP($A1218,'Rashodi- plan-izvršenje'!$A$8:Q$1500,'prenos-P-R-N'!S$1,FALSE)),IF($A1218&lt;=$A$2,VLOOKUP($A1218,'Prihodi- plan-izvršenje'!$A$4:$H$500,8,FALSE),0)))</f>
        <v>0</v>
      </c>
      <c r="T1218" s="88" t="str">
        <f>IF($A1218&gt;$A$2,VLOOKUP($A1218,'Neizmirene obaveze JLS'!$A$11:R$500,R$1,FALSE),"")</f>
        <v/>
      </c>
      <c r="U1218" s="88">
        <f>IF($A1218&gt;$A$2,VLOOKUP($A1218,'Neizmirene obaveze JLS'!$A$11:S$500,S$1,FALSE),0)</f>
        <v>0</v>
      </c>
      <c r="V1218" s="88">
        <f t="shared" si="169"/>
        <v>0</v>
      </c>
    </row>
    <row r="1219" spans="1:22">
      <c r="A1219" s="89">
        <f>IF(AND(COUNTIF(A$1:A$3,"&gt;0")=1,MAX(A$8:A1218)&lt;A$1),A1218+1,IF(AND(COUNTIF(A$1:A$3,"&gt;0")=2,MAX(A$8:A1218)&lt;A$2),A1218+1,IF(AND(COUNTIF(A$1:A$3,"&gt;0")=3,MAX(A$8:A1218)&lt;A$3),A1218+1,0)))</f>
        <v>0</v>
      </c>
      <c r="B1219" s="89" t="str">
        <f t="shared" ref="B1219:C1219" si="180">+IF($A1219&gt;0,B1218,"")</f>
        <v/>
      </c>
      <c r="C1219" s="89" t="str">
        <f t="shared" si="180"/>
        <v/>
      </c>
      <c r="D1219" s="87" t="str">
        <f>IF($A1219=0,"",IF($A1219&lt;=$A$1,+VLOOKUP($A1219,'Rashodi- plan-izvršenje'!$A$8:B$1500,'prenos-P-R-N'!D$1,FALSE),IF($A1219&gt;$A$2,+VLOOKUP($A1219,'Neizmirene obaveze JLS'!$A$11:B$500,'prenos-P-R-N'!D$1,FALSE),"")))</f>
        <v/>
      </c>
      <c r="E1219" s="87" t="str">
        <f>IF($A1219=0,"",IF($A1219&lt;=$A$1,+VLOOKUP($A1219,'Rashodi- plan-izvršenje'!$A$8:C$1500,'prenos-P-R-N'!E$1,FALSE),IF($A1219&gt;$A$2,+VLOOKUP($A1219,'Neizmirene obaveze JLS'!$A$11:C$500,'prenos-P-R-N'!E$1,FALSE),"")))</f>
        <v/>
      </c>
      <c r="F1219" s="87" t="str">
        <f>IF($A1219=0,"",IF($A1219&lt;=$A$1,+VLOOKUP($A1219,'Rashodi- plan-izvršenje'!$A$8:D$1500,'prenos-P-R-N'!F$1,FALSE),IF($A1219&gt;$A$2,+VLOOKUP($A1219,'Neizmirene obaveze JLS'!$A$11:D$500,'prenos-P-R-N'!F$1,FALSE),"")))</f>
        <v/>
      </c>
      <c r="G1219" s="87" t="str">
        <f>IF($A1219=0,"",IF($A1219&lt;=$A$1,+VLOOKUP($A1219,'Rashodi- plan-izvršenje'!$A$8:E$1500,'prenos-P-R-N'!G$1,FALSE),IF($A1219&gt;$A$2,+VLOOKUP($A1219,'Neizmirene obaveze JLS'!$A$11:E$500,'prenos-P-R-N'!G$1,FALSE),"")))</f>
        <v/>
      </c>
      <c r="H1219" s="87" t="str">
        <f>IF($A1219=0,"",IF($A1219&lt;=$A$1,+VLOOKUP($A1219,'Rashodi- plan-izvršenje'!$A$8:F$1500,'prenos-P-R-N'!H$1,FALSE),IF($A1219&gt;$A$2,+VLOOKUP($A1219,'Neizmirene obaveze JLS'!$A$11:F$500,'prenos-P-R-N'!H$1,FALSE),"")))</f>
        <v/>
      </c>
      <c r="I1219" s="87" t="str">
        <f>IF($A1219=0,"",IF($A1219&lt;=$A$1,+VLOOKUP($A1219,'Rashodi- plan-izvršenje'!$A$8:G$1500,'prenos-P-R-N'!I$1,FALSE),IF($A1219&gt;$A$2,+VLOOKUP($A1219,'Neizmirene obaveze JLS'!$A$11:G$500,'prenos-P-R-N'!I$1,FALSE),"")))</f>
        <v/>
      </c>
      <c r="J1219" s="87" t="str">
        <f>IF($A1219=0,"",IF($A1219&lt;=$A$1,+VLOOKUP($A1219,'Rashodi- plan-izvršenje'!$A$8:H$1500,'prenos-P-R-N'!J$1,FALSE),IF($A1219&gt;$A$2,+VLOOKUP($A1219,'Neizmirene obaveze JLS'!$A$11:H$500,'prenos-P-R-N'!J$1,FALSE),"")))</f>
        <v/>
      </c>
      <c r="K1219" s="87" t="str">
        <f>IF($A1219=0,"",IF($A1219&lt;=$A$1,+VLOOKUP($A1219,'Rashodi- plan-izvršenje'!$A$8:I$1500,'prenos-P-R-N'!K$1,FALSE),IF($A1219&gt;$A$2,+VLOOKUP($A1219,'Neizmirene obaveze JLS'!$A$11:I$500,'prenos-P-R-N'!K$1,FALSE),"")))</f>
        <v/>
      </c>
      <c r="L1219" t="str">
        <f>IF(A1219=0,"",IF(A1219&lt;=A$1,+IF(VLOOKUP(A1219,'Rashodi- plan-izvršenje'!A$8:J$1500,M$1,FALSE)&gt;0,"Програмска активност","Пројекат"),IF(A1219&gt;A$2,+IF(VLOOKUP(A1219,'Neizmirene obaveze JLS'!A$8:J$2008,M$1,FALSE)&gt;0,"Програмска активност","Пројекат"),"")))</f>
        <v/>
      </c>
      <c r="M1219" s="87" t="str">
        <f>IF(A1219=0,"",IF($A1219&lt;=$A$1,+IF(VLOOKUP($A1219,'Rashodi- plan-izvršenje'!$A$8:$M$1500,10,FALSE)&gt;0,VLOOKUP($A1219,'Rashodi- plan-izvršenje'!$A$8:$M$1500,10,FALSE),VLOOKUP($A1219,'Rashodi- plan-izvršenje'!$A$8:$M$1500,12,FALSE)),+IF($A1219&gt;$A$2,IF(VLOOKUP($A1219,'Neizmirene obaveze JLS'!$A$8:$M$1500,10,FALSE)&gt;0,VLOOKUP($A1219,'Neizmirene obaveze JLS'!$A$11:$M$1500,10,FALSE),VLOOKUP($A1219,'Neizmirene obaveze JLS'!$A$11:$M$1500,12,FALSE)),0)))</f>
        <v/>
      </c>
      <c r="N1219" s="87" t="str">
        <f>IF(A1219=0,"",IF($A1219&lt;=$A$1,+IF(VLOOKUP(A1219,'Rashodi- plan-izvršenje'!$A$8:$M$1500,10,FALSE)&gt;0,VLOOKUP(A1219,'Rashodi- plan-izvršenje'!$A$8:$M$1500,11,FALSE),VLOOKUP(A1219,'Rashodi- plan-izvršenje'!$A$8:$M$1500,13,FALSE)),+IF($A1219&gt;$A$2,IF(VLOOKUP($A1219,'Neizmirene obaveze JLS'!$A$8:$M$1500,10,FALSE)&gt;0,VLOOKUP($A1219,'Neizmirene obaveze JLS'!$A$11:$M$1500,11,FALSE),VLOOKUP($A1219,'Neizmirene obaveze JLS'!$A$11:$M$1500,13,FALSE)),0)))</f>
        <v/>
      </c>
      <c r="O1219" s="87" t="str">
        <f>IF(A1219=0,"",IF($A1219&lt;=$A$1,VALUE(+VLOOKUP($A1219,'Rashodi- plan-izvršenje'!$A$8:N$1500,'prenos-P-R-N'!O$1,FALSE)),IF($A1219&lt;=A$2,VALUE(VLOOKUP($A1219,'Prihodi- plan-izvršenje'!$A$8:$H$500,6,FALSE)),VALUE(VLOOKUP($A1219,'Neizmirene obaveze JLS'!$A$8:$N$500,O$1,FALSE)))))</f>
        <v/>
      </c>
      <c r="P1219" s="87" t="str">
        <f>IF(A1219=0,"",IF(A1219=0,0,IF(A1219&gt;A$2,'šifarnik K-izvor'!G$3,+IF(Q1219&lt;700,+'šifarnik K-izvor'!G$2,'šifarnik K-izvor'!G$1))))</f>
        <v/>
      </c>
      <c r="Q1219" s="87">
        <f>IF($A1219&lt;=$A$1,VALUE(+VLOOKUP($A1219,'Rashodi- plan-izvršenje'!$A$8:O$1500,'prenos-P-R-N'!Q$1,FALSE)),IF($A1219&lt;=$A$2,VLOOKUP($A1219,'Prihodi- plan-izvršenje'!$A$4:$H$500,4,FALSE),IF($A1219&lt;=$A$3,VLOOKUP(A1219,'Neizmirene obaveze JLS'!$A$11:O$500,Q$1,FALSE),"")))</f>
        <v>0</v>
      </c>
      <c r="R1219" s="88">
        <f>IF($A1219&lt;=$A$1,VALUE(+VLOOKUP($A1219,'Rashodi- plan-izvršenje'!$A$8:P$1500,'prenos-P-R-N'!R$1,FALSE)),IF($A1219&lt;=$A$2,VLOOKUP($A1219,'Prihodi- plan-izvršenje'!$A$4:$H$500,7,FALSE),""))</f>
        <v>0</v>
      </c>
      <c r="S1219" s="88">
        <f>IF(A1219=0,0,IF($A1219&lt;=$A$1,VALUE(+VLOOKUP($A1219,'Rashodi- plan-izvršenje'!$A$8:Q$1500,'prenos-P-R-N'!S$1,FALSE)),IF($A1219&lt;=$A$2,VLOOKUP($A1219,'Prihodi- plan-izvršenje'!$A$4:$H$500,8,FALSE),0)))</f>
        <v>0</v>
      </c>
      <c r="T1219" s="88" t="str">
        <f>IF($A1219&gt;$A$2,VLOOKUP($A1219,'Neizmirene obaveze JLS'!$A$11:R$500,R$1,FALSE),"")</f>
        <v/>
      </c>
      <c r="U1219" s="88">
        <f>IF($A1219&gt;$A$2,VLOOKUP($A1219,'Neizmirene obaveze JLS'!$A$11:S$500,S$1,FALSE),0)</f>
        <v>0</v>
      </c>
      <c r="V1219" s="88">
        <f t="shared" si="169"/>
        <v>0</v>
      </c>
    </row>
    <row r="1220" spans="1:22">
      <c r="A1220" s="89">
        <f>IF(AND(COUNTIF(A$1:A$3,"&gt;0")=1,MAX(A$8:A1219)&lt;A$1),A1219+1,IF(AND(COUNTIF(A$1:A$3,"&gt;0")=2,MAX(A$8:A1219)&lt;A$2),A1219+1,IF(AND(COUNTIF(A$1:A$3,"&gt;0")=3,MAX(A$8:A1219)&lt;A$3),A1219+1,0)))</f>
        <v>0</v>
      </c>
      <c r="B1220" s="89" t="str">
        <f t="shared" ref="B1220:C1220" si="181">+IF($A1220&gt;0,B1219,"")</f>
        <v/>
      </c>
      <c r="C1220" s="89" t="str">
        <f t="shared" si="181"/>
        <v/>
      </c>
      <c r="D1220" s="87" t="str">
        <f>IF($A1220=0,"",IF($A1220&lt;=$A$1,+VLOOKUP($A1220,'Rashodi- plan-izvršenje'!$A$8:B$1500,'prenos-P-R-N'!D$1,FALSE),IF($A1220&gt;$A$2,+VLOOKUP($A1220,'Neizmirene obaveze JLS'!$A$11:B$500,'prenos-P-R-N'!D$1,FALSE),"")))</f>
        <v/>
      </c>
      <c r="E1220" s="87" t="str">
        <f>IF($A1220=0,"",IF($A1220&lt;=$A$1,+VLOOKUP($A1220,'Rashodi- plan-izvršenje'!$A$8:C$1500,'prenos-P-R-N'!E$1,FALSE),IF($A1220&gt;$A$2,+VLOOKUP($A1220,'Neizmirene obaveze JLS'!$A$11:C$500,'prenos-P-R-N'!E$1,FALSE),"")))</f>
        <v/>
      </c>
      <c r="F1220" s="87" t="str">
        <f>IF($A1220=0,"",IF($A1220&lt;=$A$1,+VLOOKUP($A1220,'Rashodi- plan-izvršenje'!$A$8:D$1500,'prenos-P-R-N'!F$1,FALSE),IF($A1220&gt;$A$2,+VLOOKUP($A1220,'Neizmirene obaveze JLS'!$A$11:D$500,'prenos-P-R-N'!F$1,FALSE),"")))</f>
        <v/>
      </c>
      <c r="G1220" s="87" t="str">
        <f>IF($A1220=0,"",IF($A1220&lt;=$A$1,+VLOOKUP($A1220,'Rashodi- plan-izvršenje'!$A$8:E$1500,'prenos-P-R-N'!G$1,FALSE),IF($A1220&gt;$A$2,+VLOOKUP($A1220,'Neizmirene obaveze JLS'!$A$11:E$500,'prenos-P-R-N'!G$1,FALSE),"")))</f>
        <v/>
      </c>
      <c r="H1220" s="87" t="str">
        <f>IF($A1220=0,"",IF($A1220&lt;=$A$1,+VLOOKUP($A1220,'Rashodi- plan-izvršenje'!$A$8:F$1500,'prenos-P-R-N'!H$1,FALSE),IF($A1220&gt;$A$2,+VLOOKUP($A1220,'Neizmirene obaveze JLS'!$A$11:F$500,'prenos-P-R-N'!H$1,FALSE),"")))</f>
        <v/>
      </c>
      <c r="I1220" s="87" t="str">
        <f>IF($A1220=0,"",IF($A1220&lt;=$A$1,+VLOOKUP($A1220,'Rashodi- plan-izvršenje'!$A$8:G$1500,'prenos-P-R-N'!I$1,FALSE),IF($A1220&gt;$A$2,+VLOOKUP($A1220,'Neizmirene obaveze JLS'!$A$11:G$500,'prenos-P-R-N'!I$1,FALSE),"")))</f>
        <v/>
      </c>
      <c r="J1220" s="87" t="str">
        <f>IF($A1220=0,"",IF($A1220&lt;=$A$1,+VLOOKUP($A1220,'Rashodi- plan-izvršenje'!$A$8:H$1500,'prenos-P-R-N'!J$1,FALSE),IF($A1220&gt;$A$2,+VLOOKUP($A1220,'Neizmirene obaveze JLS'!$A$11:H$500,'prenos-P-R-N'!J$1,FALSE),"")))</f>
        <v/>
      </c>
      <c r="K1220" s="87" t="str">
        <f>IF($A1220=0,"",IF($A1220&lt;=$A$1,+VLOOKUP($A1220,'Rashodi- plan-izvršenje'!$A$8:I$1500,'prenos-P-R-N'!K$1,FALSE),IF($A1220&gt;$A$2,+VLOOKUP($A1220,'Neizmirene obaveze JLS'!$A$11:I$500,'prenos-P-R-N'!K$1,FALSE),"")))</f>
        <v/>
      </c>
      <c r="L1220" t="str">
        <f>IF(A1220=0,"",IF(A1220&lt;=A$1,+IF(VLOOKUP(A1220,'Rashodi- plan-izvršenje'!A$8:J$1500,M$1,FALSE)&gt;0,"Програмска активност","Пројекат"),IF(A1220&gt;A$2,+IF(VLOOKUP(A1220,'Neizmirene obaveze JLS'!A$8:J$2008,M$1,FALSE)&gt;0,"Програмска активност","Пројекат"),"")))</f>
        <v/>
      </c>
      <c r="M1220" s="87" t="str">
        <f>IF(A1220=0,"",IF($A1220&lt;=$A$1,+IF(VLOOKUP($A1220,'Rashodi- plan-izvršenje'!$A$8:$M$1500,10,FALSE)&gt;0,VLOOKUP($A1220,'Rashodi- plan-izvršenje'!$A$8:$M$1500,10,FALSE),VLOOKUP($A1220,'Rashodi- plan-izvršenje'!$A$8:$M$1500,12,FALSE)),+IF($A1220&gt;$A$2,IF(VLOOKUP($A1220,'Neizmirene obaveze JLS'!$A$8:$M$1500,10,FALSE)&gt;0,VLOOKUP($A1220,'Neizmirene obaveze JLS'!$A$11:$M$1500,10,FALSE),VLOOKUP($A1220,'Neizmirene obaveze JLS'!$A$11:$M$1500,12,FALSE)),0)))</f>
        <v/>
      </c>
      <c r="N1220" s="87" t="str">
        <f>IF(A1220=0,"",IF($A1220&lt;=$A$1,+IF(VLOOKUP(A1220,'Rashodi- plan-izvršenje'!$A$8:$M$1500,10,FALSE)&gt;0,VLOOKUP(A1220,'Rashodi- plan-izvršenje'!$A$8:$M$1500,11,FALSE),VLOOKUP(A1220,'Rashodi- plan-izvršenje'!$A$8:$M$1500,13,FALSE)),+IF($A1220&gt;$A$2,IF(VLOOKUP($A1220,'Neizmirene obaveze JLS'!$A$8:$M$1500,10,FALSE)&gt;0,VLOOKUP($A1220,'Neizmirene obaveze JLS'!$A$11:$M$1500,11,FALSE),VLOOKUP($A1220,'Neizmirene obaveze JLS'!$A$11:$M$1500,13,FALSE)),0)))</f>
        <v/>
      </c>
      <c r="O1220" s="87" t="str">
        <f>IF(A1220=0,"",IF($A1220&lt;=$A$1,VALUE(+VLOOKUP($A1220,'Rashodi- plan-izvršenje'!$A$8:N$1500,'prenos-P-R-N'!O$1,FALSE)),IF($A1220&lt;=A$2,VALUE(VLOOKUP($A1220,'Prihodi- plan-izvršenje'!$A$8:$H$500,6,FALSE)),VALUE(VLOOKUP($A1220,'Neizmirene obaveze JLS'!$A$8:$N$500,O$1,FALSE)))))</f>
        <v/>
      </c>
      <c r="P1220" s="87" t="str">
        <f>IF(A1220=0,"",IF(A1220=0,0,IF(A1220&gt;A$2,'šifarnik K-izvor'!G$3,+IF(Q1220&lt;700,+'šifarnik K-izvor'!G$2,'šifarnik K-izvor'!G$1))))</f>
        <v/>
      </c>
      <c r="Q1220" s="87">
        <f>IF($A1220&lt;=$A$1,VALUE(+VLOOKUP($A1220,'Rashodi- plan-izvršenje'!$A$8:O$1500,'prenos-P-R-N'!Q$1,FALSE)),IF($A1220&lt;=$A$2,VLOOKUP($A1220,'Prihodi- plan-izvršenje'!$A$4:$H$500,4,FALSE),IF($A1220&lt;=$A$3,VLOOKUP(A1220,'Neizmirene obaveze JLS'!$A$11:O$500,Q$1,FALSE),"")))</f>
        <v>0</v>
      </c>
      <c r="R1220" s="88">
        <f>IF($A1220&lt;=$A$1,VALUE(+VLOOKUP($A1220,'Rashodi- plan-izvršenje'!$A$8:P$1500,'prenos-P-R-N'!R$1,FALSE)),IF($A1220&lt;=$A$2,VLOOKUP($A1220,'Prihodi- plan-izvršenje'!$A$4:$H$500,7,FALSE),""))</f>
        <v>0</v>
      </c>
      <c r="S1220" s="88">
        <f>IF(A1220=0,0,IF($A1220&lt;=$A$1,VALUE(+VLOOKUP($A1220,'Rashodi- plan-izvršenje'!$A$8:Q$1500,'prenos-P-R-N'!S$1,FALSE)),IF($A1220&lt;=$A$2,VLOOKUP($A1220,'Prihodi- plan-izvršenje'!$A$4:$H$500,8,FALSE),0)))</f>
        <v>0</v>
      </c>
      <c r="T1220" s="88" t="str">
        <f>IF($A1220&gt;$A$2,VLOOKUP($A1220,'Neizmirene obaveze JLS'!$A$11:R$500,R$1,FALSE),"")</f>
        <v/>
      </c>
      <c r="U1220" s="88">
        <f>IF($A1220&gt;$A$2,VLOOKUP($A1220,'Neizmirene obaveze JLS'!$A$11:S$500,S$1,FALSE),0)</f>
        <v>0</v>
      </c>
      <c r="V1220" s="88">
        <f t="shared" si="169"/>
        <v>0</v>
      </c>
    </row>
    <row r="1221" spans="1:22">
      <c r="A1221" s="89">
        <f>IF(AND(COUNTIF(A$1:A$3,"&gt;0")=1,MAX(A$8:A1220)&lt;A$1),A1220+1,IF(AND(COUNTIF(A$1:A$3,"&gt;0")=2,MAX(A$8:A1220)&lt;A$2),A1220+1,IF(AND(COUNTIF(A$1:A$3,"&gt;0")=3,MAX(A$8:A1220)&lt;A$3),A1220+1,0)))</f>
        <v>0</v>
      </c>
      <c r="B1221" s="89" t="str">
        <f t="shared" ref="B1221:C1221" si="182">+IF($A1221&gt;0,B1220,"")</f>
        <v/>
      </c>
      <c r="C1221" s="89" t="str">
        <f t="shared" si="182"/>
        <v/>
      </c>
      <c r="D1221" s="87" t="str">
        <f>IF($A1221=0,"",IF($A1221&lt;=$A$1,+VLOOKUP($A1221,'Rashodi- plan-izvršenje'!$A$8:B$1500,'prenos-P-R-N'!D$1,FALSE),IF($A1221&gt;$A$2,+VLOOKUP($A1221,'Neizmirene obaveze JLS'!$A$11:B$500,'prenos-P-R-N'!D$1,FALSE),"")))</f>
        <v/>
      </c>
      <c r="E1221" s="87" t="str">
        <f>IF($A1221=0,"",IF($A1221&lt;=$A$1,+VLOOKUP($A1221,'Rashodi- plan-izvršenje'!$A$8:C$1500,'prenos-P-R-N'!E$1,FALSE),IF($A1221&gt;$A$2,+VLOOKUP($A1221,'Neizmirene obaveze JLS'!$A$11:C$500,'prenos-P-R-N'!E$1,FALSE),"")))</f>
        <v/>
      </c>
      <c r="F1221" s="87" t="str">
        <f>IF($A1221=0,"",IF($A1221&lt;=$A$1,+VLOOKUP($A1221,'Rashodi- plan-izvršenje'!$A$8:D$1500,'prenos-P-R-N'!F$1,FALSE),IF($A1221&gt;$A$2,+VLOOKUP($A1221,'Neizmirene obaveze JLS'!$A$11:D$500,'prenos-P-R-N'!F$1,FALSE),"")))</f>
        <v/>
      </c>
      <c r="G1221" s="87" t="str">
        <f>IF($A1221=0,"",IF($A1221&lt;=$A$1,+VLOOKUP($A1221,'Rashodi- plan-izvršenje'!$A$8:E$1500,'prenos-P-R-N'!G$1,FALSE),IF($A1221&gt;$A$2,+VLOOKUP($A1221,'Neizmirene obaveze JLS'!$A$11:E$500,'prenos-P-R-N'!G$1,FALSE),"")))</f>
        <v/>
      </c>
      <c r="H1221" s="87" t="str">
        <f>IF($A1221=0,"",IF($A1221&lt;=$A$1,+VLOOKUP($A1221,'Rashodi- plan-izvršenje'!$A$8:F$1500,'prenos-P-R-N'!H$1,FALSE),IF($A1221&gt;$A$2,+VLOOKUP($A1221,'Neizmirene obaveze JLS'!$A$11:F$500,'prenos-P-R-N'!H$1,FALSE),"")))</f>
        <v/>
      </c>
      <c r="I1221" s="87" t="str">
        <f>IF($A1221=0,"",IF($A1221&lt;=$A$1,+VLOOKUP($A1221,'Rashodi- plan-izvršenje'!$A$8:G$1500,'prenos-P-R-N'!I$1,FALSE),IF($A1221&gt;$A$2,+VLOOKUP($A1221,'Neizmirene obaveze JLS'!$A$11:G$500,'prenos-P-R-N'!I$1,FALSE),"")))</f>
        <v/>
      </c>
      <c r="J1221" s="87" t="str">
        <f>IF($A1221=0,"",IF($A1221&lt;=$A$1,+VLOOKUP($A1221,'Rashodi- plan-izvršenje'!$A$8:H$1500,'prenos-P-R-N'!J$1,FALSE),IF($A1221&gt;$A$2,+VLOOKUP($A1221,'Neizmirene obaveze JLS'!$A$11:H$500,'prenos-P-R-N'!J$1,FALSE),"")))</f>
        <v/>
      </c>
      <c r="K1221" s="87" t="str">
        <f>IF($A1221=0,"",IF($A1221&lt;=$A$1,+VLOOKUP($A1221,'Rashodi- plan-izvršenje'!$A$8:I$1500,'prenos-P-R-N'!K$1,FALSE),IF($A1221&gt;$A$2,+VLOOKUP($A1221,'Neizmirene obaveze JLS'!$A$11:I$500,'prenos-P-R-N'!K$1,FALSE),"")))</f>
        <v/>
      </c>
      <c r="L1221" t="str">
        <f>IF(A1221=0,"",IF(A1221&lt;=A$1,+IF(VLOOKUP(A1221,'Rashodi- plan-izvršenje'!A$8:J$1500,M$1,FALSE)&gt;0,"Програмска активност","Пројекат"),IF(A1221&gt;A$2,+IF(VLOOKUP(A1221,'Neizmirene obaveze JLS'!A$8:J$2008,M$1,FALSE)&gt;0,"Програмска активност","Пројекат"),"")))</f>
        <v/>
      </c>
      <c r="M1221" s="87" t="str">
        <f>IF(A1221=0,"",IF($A1221&lt;=$A$1,+IF(VLOOKUP($A1221,'Rashodi- plan-izvršenje'!$A$8:$M$1500,10,FALSE)&gt;0,VLOOKUP($A1221,'Rashodi- plan-izvršenje'!$A$8:$M$1500,10,FALSE),VLOOKUP($A1221,'Rashodi- plan-izvršenje'!$A$8:$M$1500,12,FALSE)),+IF($A1221&gt;$A$2,IF(VLOOKUP($A1221,'Neizmirene obaveze JLS'!$A$8:$M$1500,10,FALSE)&gt;0,VLOOKUP($A1221,'Neizmirene obaveze JLS'!$A$11:$M$1500,10,FALSE),VLOOKUP($A1221,'Neizmirene obaveze JLS'!$A$11:$M$1500,12,FALSE)),0)))</f>
        <v/>
      </c>
      <c r="N1221" s="87" t="str">
        <f>IF(A1221=0,"",IF($A1221&lt;=$A$1,+IF(VLOOKUP(A1221,'Rashodi- plan-izvršenje'!$A$8:$M$1500,10,FALSE)&gt;0,VLOOKUP(A1221,'Rashodi- plan-izvršenje'!$A$8:$M$1500,11,FALSE),VLOOKUP(A1221,'Rashodi- plan-izvršenje'!$A$8:$M$1500,13,FALSE)),+IF($A1221&gt;$A$2,IF(VLOOKUP($A1221,'Neizmirene obaveze JLS'!$A$8:$M$1500,10,FALSE)&gt;0,VLOOKUP($A1221,'Neizmirene obaveze JLS'!$A$11:$M$1500,11,FALSE),VLOOKUP($A1221,'Neizmirene obaveze JLS'!$A$11:$M$1500,13,FALSE)),0)))</f>
        <v/>
      </c>
      <c r="O1221" s="87" t="str">
        <f>IF(A1221=0,"",IF($A1221&lt;=$A$1,VALUE(+VLOOKUP($A1221,'Rashodi- plan-izvršenje'!$A$8:N$1500,'prenos-P-R-N'!O$1,FALSE)),IF($A1221&lt;=A$2,VALUE(VLOOKUP($A1221,'Prihodi- plan-izvršenje'!$A$8:$H$500,6,FALSE)),VALUE(VLOOKUP($A1221,'Neizmirene obaveze JLS'!$A$8:$N$500,O$1,FALSE)))))</f>
        <v/>
      </c>
      <c r="P1221" s="87" t="str">
        <f>IF(A1221=0,"",IF(A1221=0,0,IF(A1221&gt;A$2,'šifarnik K-izvor'!G$3,+IF(Q1221&lt;700,+'šifarnik K-izvor'!G$2,'šifarnik K-izvor'!G$1))))</f>
        <v/>
      </c>
      <c r="Q1221" s="87">
        <f>IF($A1221&lt;=$A$1,VALUE(+VLOOKUP($A1221,'Rashodi- plan-izvršenje'!$A$8:O$1500,'prenos-P-R-N'!Q$1,FALSE)),IF($A1221&lt;=$A$2,VLOOKUP($A1221,'Prihodi- plan-izvršenje'!$A$4:$H$500,4,FALSE),IF($A1221&lt;=$A$3,VLOOKUP(A1221,'Neizmirene obaveze JLS'!$A$11:O$500,Q$1,FALSE),"")))</f>
        <v>0</v>
      </c>
      <c r="R1221" s="88">
        <f>IF($A1221&lt;=$A$1,VALUE(+VLOOKUP($A1221,'Rashodi- plan-izvršenje'!$A$8:P$1500,'prenos-P-R-N'!R$1,FALSE)),IF($A1221&lt;=$A$2,VLOOKUP($A1221,'Prihodi- plan-izvršenje'!$A$4:$H$500,7,FALSE),""))</f>
        <v>0</v>
      </c>
      <c r="S1221" s="88">
        <f>IF(A1221=0,0,IF($A1221&lt;=$A$1,VALUE(+VLOOKUP($A1221,'Rashodi- plan-izvršenje'!$A$8:Q$1500,'prenos-P-R-N'!S$1,FALSE)),IF($A1221&lt;=$A$2,VLOOKUP($A1221,'Prihodi- plan-izvršenje'!$A$4:$H$500,8,FALSE),0)))</f>
        <v>0</v>
      </c>
      <c r="T1221" s="88" t="str">
        <f>IF($A1221&gt;$A$2,VLOOKUP($A1221,'Neizmirene obaveze JLS'!$A$11:R$500,R$1,FALSE),"")</f>
        <v/>
      </c>
      <c r="U1221" s="88">
        <f>IF($A1221&gt;$A$2,VLOOKUP($A1221,'Neizmirene obaveze JLS'!$A$11:S$500,S$1,FALSE),0)</f>
        <v>0</v>
      </c>
      <c r="V1221" s="88">
        <f t="shared" si="169"/>
        <v>0</v>
      </c>
    </row>
    <row r="1222" spans="1:22">
      <c r="A1222" s="89">
        <f>IF(AND(COUNTIF(A$1:A$3,"&gt;0")=1,MAX(A$8:A1221)&lt;A$1),A1221+1,IF(AND(COUNTIF(A$1:A$3,"&gt;0")=2,MAX(A$8:A1221)&lt;A$2),A1221+1,IF(AND(COUNTIF(A$1:A$3,"&gt;0")=3,MAX(A$8:A1221)&lt;A$3),A1221+1,0)))</f>
        <v>0</v>
      </c>
      <c r="B1222" s="89" t="str">
        <f t="shared" ref="B1222:C1222" si="183">+IF($A1222&gt;0,B1221,"")</f>
        <v/>
      </c>
      <c r="C1222" s="89" t="str">
        <f t="shared" si="183"/>
        <v/>
      </c>
      <c r="D1222" s="87" t="str">
        <f>IF($A1222=0,"",IF($A1222&lt;=$A$1,+VLOOKUP($A1222,'Rashodi- plan-izvršenje'!$A$8:B$1500,'prenos-P-R-N'!D$1,FALSE),IF($A1222&gt;$A$2,+VLOOKUP($A1222,'Neizmirene obaveze JLS'!$A$11:B$500,'prenos-P-R-N'!D$1,FALSE),"")))</f>
        <v/>
      </c>
      <c r="E1222" s="87" t="str">
        <f>IF($A1222=0,"",IF($A1222&lt;=$A$1,+VLOOKUP($A1222,'Rashodi- plan-izvršenje'!$A$8:C$1500,'prenos-P-R-N'!E$1,FALSE),IF($A1222&gt;$A$2,+VLOOKUP($A1222,'Neizmirene obaveze JLS'!$A$11:C$500,'prenos-P-R-N'!E$1,FALSE),"")))</f>
        <v/>
      </c>
      <c r="F1222" s="87" t="str">
        <f>IF($A1222=0,"",IF($A1222&lt;=$A$1,+VLOOKUP($A1222,'Rashodi- plan-izvršenje'!$A$8:D$1500,'prenos-P-R-N'!F$1,FALSE),IF($A1222&gt;$A$2,+VLOOKUP($A1222,'Neizmirene obaveze JLS'!$A$11:D$500,'prenos-P-R-N'!F$1,FALSE),"")))</f>
        <v/>
      </c>
      <c r="G1222" s="87" t="str">
        <f>IF($A1222=0,"",IF($A1222&lt;=$A$1,+VLOOKUP($A1222,'Rashodi- plan-izvršenje'!$A$8:E$1500,'prenos-P-R-N'!G$1,FALSE),IF($A1222&gt;$A$2,+VLOOKUP($A1222,'Neizmirene obaveze JLS'!$A$11:E$500,'prenos-P-R-N'!G$1,FALSE),"")))</f>
        <v/>
      </c>
      <c r="H1222" s="87" t="str">
        <f>IF($A1222=0,"",IF($A1222&lt;=$A$1,+VLOOKUP($A1222,'Rashodi- plan-izvršenje'!$A$8:F$1500,'prenos-P-R-N'!H$1,FALSE),IF($A1222&gt;$A$2,+VLOOKUP($A1222,'Neizmirene obaveze JLS'!$A$11:F$500,'prenos-P-R-N'!H$1,FALSE),"")))</f>
        <v/>
      </c>
      <c r="I1222" s="87" t="str">
        <f>IF($A1222=0,"",IF($A1222&lt;=$A$1,+VLOOKUP($A1222,'Rashodi- plan-izvršenje'!$A$8:G$1500,'prenos-P-R-N'!I$1,FALSE),IF($A1222&gt;$A$2,+VLOOKUP($A1222,'Neizmirene obaveze JLS'!$A$11:G$500,'prenos-P-R-N'!I$1,FALSE),"")))</f>
        <v/>
      </c>
      <c r="J1222" s="87" t="str">
        <f>IF($A1222=0,"",IF($A1222&lt;=$A$1,+VLOOKUP($A1222,'Rashodi- plan-izvršenje'!$A$8:H$1500,'prenos-P-R-N'!J$1,FALSE),IF($A1222&gt;$A$2,+VLOOKUP($A1222,'Neizmirene obaveze JLS'!$A$11:H$500,'prenos-P-R-N'!J$1,FALSE),"")))</f>
        <v/>
      </c>
      <c r="K1222" s="87" t="str">
        <f>IF($A1222=0,"",IF($A1222&lt;=$A$1,+VLOOKUP($A1222,'Rashodi- plan-izvršenje'!$A$8:I$1500,'prenos-P-R-N'!K$1,FALSE),IF($A1222&gt;$A$2,+VLOOKUP($A1222,'Neizmirene obaveze JLS'!$A$11:I$500,'prenos-P-R-N'!K$1,FALSE),"")))</f>
        <v/>
      </c>
      <c r="L1222" t="str">
        <f>IF(A1222=0,"",IF(A1222&lt;=A$1,+IF(VLOOKUP(A1222,'Rashodi- plan-izvršenje'!A$8:J$1500,M$1,FALSE)&gt;0,"Програмска активност","Пројекат"),IF(A1222&gt;A$2,+IF(VLOOKUP(A1222,'Neizmirene obaveze JLS'!A$8:J$2008,M$1,FALSE)&gt;0,"Програмска активност","Пројекат"),"")))</f>
        <v/>
      </c>
      <c r="M1222" s="87" t="str">
        <f>IF(A1222=0,"",IF($A1222&lt;=$A$1,+IF(VLOOKUP($A1222,'Rashodi- plan-izvršenje'!$A$8:$M$1500,10,FALSE)&gt;0,VLOOKUP($A1222,'Rashodi- plan-izvršenje'!$A$8:$M$1500,10,FALSE),VLOOKUP($A1222,'Rashodi- plan-izvršenje'!$A$8:$M$1500,12,FALSE)),+IF($A1222&gt;$A$2,IF(VLOOKUP($A1222,'Neizmirene obaveze JLS'!$A$8:$M$1500,10,FALSE)&gt;0,VLOOKUP($A1222,'Neizmirene obaveze JLS'!$A$11:$M$1500,10,FALSE),VLOOKUP($A1222,'Neizmirene obaveze JLS'!$A$11:$M$1500,12,FALSE)),0)))</f>
        <v/>
      </c>
      <c r="N1222" s="87" t="str">
        <f>IF(A1222=0,"",IF($A1222&lt;=$A$1,+IF(VLOOKUP(A1222,'Rashodi- plan-izvršenje'!$A$8:$M$1500,10,FALSE)&gt;0,VLOOKUP(A1222,'Rashodi- plan-izvršenje'!$A$8:$M$1500,11,FALSE),VLOOKUP(A1222,'Rashodi- plan-izvršenje'!$A$8:$M$1500,13,FALSE)),+IF($A1222&gt;$A$2,IF(VLOOKUP($A1222,'Neizmirene obaveze JLS'!$A$8:$M$1500,10,FALSE)&gt;0,VLOOKUP($A1222,'Neizmirene obaveze JLS'!$A$11:$M$1500,11,FALSE),VLOOKUP($A1222,'Neizmirene obaveze JLS'!$A$11:$M$1500,13,FALSE)),0)))</f>
        <v/>
      </c>
      <c r="O1222" s="87" t="str">
        <f>IF(A1222=0,"",IF($A1222&lt;=$A$1,VALUE(+VLOOKUP($A1222,'Rashodi- plan-izvršenje'!$A$8:N$1500,'prenos-P-R-N'!O$1,FALSE)),IF($A1222&lt;=A$2,VALUE(VLOOKUP($A1222,'Prihodi- plan-izvršenje'!$A$8:$H$500,6,FALSE)),VALUE(VLOOKUP($A1222,'Neizmirene obaveze JLS'!$A$8:$N$500,O$1,FALSE)))))</f>
        <v/>
      </c>
      <c r="P1222" s="87" t="str">
        <f>IF(A1222=0,"",IF(A1222=0,0,IF(A1222&gt;A$2,'šifarnik K-izvor'!G$3,+IF(Q1222&lt;700,+'šifarnik K-izvor'!G$2,'šifarnik K-izvor'!G$1))))</f>
        <v/>
      </c>
      <c r="Q1222" s="87">
        <f>IF($A1222&lt;=$A$1,VALUE(+VLOOKUP($A1222,'Rashodi- plan-izvršenje'!$A$8:O$1500,'prenos-P-R-N'!Q$1,FALSE)),IF($A1222&lt;=$A$2,VLOOKUP($A1222,'Prihodi- plan-izvršenje'!$A$4:$H$500,4,FALSE),IF($A1222&lt;=$A$3,VLOOKUP(A1222,'Neizmirene obaveze JLS'!$A$11:O$500,Q$1,FALSE),"")))</f>
        <v>0</v>
      </c>
      <c r="R1222" s="88">
        <f>IF($A1222&lt;=$A$1,VALUE(+VLOOKUP($A1222,'Rashodi- plan-izvršenje'!$A$8:P$1500,'prenos-P-R-N'!R$1,FALSE)),IF($A1222&lt;=$A$2,VLOOKUP($A1222,'Prihodi- plan-izvršenje'!$A$4:$H$500,7,FALSE),""))</f>
        <v>0</v>
      </c>
      <c r="S1222" s="88">
        <f>IF(A1222=0,0,IF($A1222&lt;=$A$1,VALUE(+VLOOKUP($A1222,'Rashodi- plan-izvršenje'!$A$8:Q$1500,'prenos-P-R-N'!S$1,FALSE)),IF($A1222&lt;=$A$2,VLOOKUP($A1222,'Prihodi- plan-izvršenje'!$A$4:$H$500,8,FALSE),0)))</f>
        <v>0</v>
      </c>
      <c r="T1222" s="88" t="str">
        <f>IF($A1222&gt;$A$2,VLOOKUP($A1222,'Neizmirene obaveze JLS'!$A$11:R$500,R$1,FALSE),"")</f>
        <v/>
      </c>
      <c r="U1222" s="88">
        <f>IF($A1222&gt;$A$2,VLOOKUP($A1222,'Neizmirene obaveze JLS'!$A$11:S$500,S$1,FALSE),0)</f>
        <v>0</v>
      </c>
      <c r="V1222" s="88">
        <f t="shared" si="169"/>
        <v>0</v>
      </c>
    </row>
    <row r="1223" spans="1:22">
      <c r="A1223" s="89">
        <f>IF(AND(COUNTIF(A$1:A$3,"&gt;0")=1,MAX(A$8:A1222)&lt;A$1),A1222+1,IF(AND(COUNTIF(A$1:A$3,"&gt;0")=2,MAX(A$8:A1222)&lt;A$2),A1222+1,IF(AND(COUNTIF(A$1:A$3,"&gt;0")=3,MAX(A$8:A1222)&lt;A$3),A1222+1,0)))</f>
        <v>0</v>
      </c>
      <c r="B1223" s="89" t="str">
        <f t="shared" ref="B1223:C1223" si="184">+IF($A1223&gt;0,B1222,"")</f>
        <v/>
      </c>
      <c r="C1223" s="89" t="str">
        <f t="shared" si="184"/>
        <v/>
      </c>
      <c r="D1223" s="87" t="str">
        <f>IF($A1223=0,"",IF($A1223&lt;=$A$1,+VLOOKUP($A1223,'Rashodi- plan-izvršenje'!$A$8:B$1500,'prenos-P-R-N'!D$1,FALSE),IF($A1223&gt;$A$2,+VLOOKUP($A1223,'Neizmirene obaveze JLS'!$A$11:B$500,'prenos-P-R-N'!D$1,FALSE),"")))</f>
        <v/>
      </c>
      <c r="E1223" s="87" t="str">
        <f>IF($A1223=0,"",IF($A1223&lt;=$A$1,+VLOOKUP($A1223,'Rashodi- plan-izvršenje'!$A$8:C$1500,'prenos-P-R-N'!E$1,FALSE),IF($A1223&gt;$A$2,+VLOOKUP($A1223,'Neizmirene obaveze JLS'!$A$11:C$500,'prenos-P-R-N'!E$1,FALSE),"")))</f>
        <v/>
      </c>
      <c r="F1223" s="87" t="str">
        <f>IF($A1223=0,"",IF($A1223&lt;=$A$1,+VLOOKUP($A1223,'Rashodi- plan-izvršenje'!$A$8:D$1500,'prenos-P-R-N'!F$1,FALSE),IF($A1223&gt;$A$2,+VLOOKUP($A1223,'Neizmirene obaveze JLS'!$A$11:D$500,'prenos-P-R-N'!F$1,FALSE),"")))</f>
        <v/>
      </c>
      <c r="G1223" s="87" t="str">
        <f>IF($A1223=0,"",IF($A1223&lt;=$A$1,+VLOOKUP($A1223,'Rashodi- plan-izvršenje'!$A$8:E$1500,'prenos-P-R-N'!G$1,FALSE),IF($A1223&gt;$A$2,+VLOOKUP($A1223,'Neizmirene obaveze JLS'!$A$11:E$500,'prenos-P-R-N'!G$1,FALSE),"")))</f>
        <v/>
      </c>
      <c r="H1223" s="87" t="str">
        <f>IF($A1223=0,"",IF($A1223&lt;=$A$1,+VLOOKUP($A1223,'Rashodi- plan-izvršenje'!$A$8:F$1500,'prenos-P-R-N'!H$1,FALSE),IF($A1223&gt;$A$2,+VLOOKUP($A1223,'Neizmirene obaveze JLS'!$A$11:F$500,'prenos-P-R-N'!H$1,FALSE),"")))</f>
        <v/>
      </c>
      <c r="I1223" s="87" t="str">
        <f>IF($A1223=0,"",IF($A1223&lt;=$A$1,+VLOOKUP($A1223,'Rashodi- plan-izvršenje'!$A$8:G$1500,'prenos-P-R-N'!I$1,FALSE),IF($A1223&gt;$A$2,+VLOOKUP($A1223,'Neizmirene obaveze JLS'!$A$11:G$500,'prenos-P-R-N'!I$1,FALSE),"")))</f>
        <v/>
      </c>
      <c r="J1223" s="87" t="str">
        <f>IF($A1223=0,"",IF($A1223&lt;=$A$1,+VLOOKUP($A1223,'Rashodi- plan-izvršenje'!$A$8:H$1500,'prenos-P-R-N'!J$1,FALSE),IF($A1223&gt;$A$2,+VLOOKUP($A1223,'Neizmirene obaveze JLS'!$A$11:H$500,'prenos-P-R-N'!J$1,FALSE),"")))</f>
        <v/>
      </c>
      <c r="K1223" s="87" t="str">
        <f>IF($A1223=0,"",IF($A1223&lt;=$A$1,+VLOOKUP($A1223,'Rashodi- plan-izvršenje'!$A$8:I$1500,'prenos-P-R-N'!K$1,FALSE),IF($A1223&gt;$A$2,+VLOOKUP($A1223,'Neizmirene obaveze JLS'!$A$11:I$500,'prenos-P-R-N'!K$1,FALSE),"")))</f>
        <v/>
      </c>
      <c r="L1223" t="str">
        <f>IF(A1223=0,"",IF(A1223&lt;=A$1,+IF(VLOOKUP(A1223,'Rashodi- plan-izvršenje'!A$8:J$1500,M$1,FALSE)&gt;0,"Програмска активност","Пројекат"),IF(A1223&gt;A$2,+IF(VLOOKUP(A1223,'Neizmirene obaveze JLS'!A$8:J$2008,M$1,FALSE)&gt;0,"Програмска активност","Пројекат"),"")))</f>
        <v/>
      </c>
      <c r="M1223" s="87" t="str">
        <f>IF(A1223=0,"",IF($A1223&lt;=$A$1,+IF(VLOOKUP($A1223,'Rashodi- plan-izvršenje'!$A$8:$M$1500,10,FALSE)&gt;0,VLOOKUP($A1223,'Rashodi- plan-izvršenje'!$A$8:$M$1500,10,FALSE),VLOOKUP($A1223,'Rashodi- plan-izvršenje'!$A$8:$M$1500,12,FALSE)),+IF($A1223&gt;$A$2,IF(VLOOKUP($A1223,'Neizmirene obaveze JLS'!$A$8:$M$1500,10,FALSE)&gt;0,VLOOKUP($A1223,'Neizmirene obaveze JLS'!$A$11:$M$1500,10,FALSE),VLOOKUP($A1223,'Neizmirene obaveze JLS'!$A$11:$M$1500,12,FALSE)),0)))</f>
        <v/>
      </c>
      <c r="N1223" s="87" t="str">
        <f>IF(A1223=0,"",IF($A1223&lt;=$A$1,+IF(VLOOKUP(A1223,'Rashodi- plan-izvršenje'!$A$8:$M$1500,10,FALSE)&gt;0,VLOOKUP(A1223,'Rashodi- plan-izvršenje'!$A$8:$M$1500,11,FALSE),VLOOKUP(A1223,'Rashodi- plan-izvršenje'!$A$8:$M$1500,13,FALSE)),+IF($A1223&gt;$A$2,IF(VLOOKUP($A1223,'Neizmirene obaveze JLS'!$A$8:$M$1500,10,FALSE)&gt;0,VLOOKUP($A1223,'Neizmirene obaveze JLS'!$A$11:$M$1500,11,FALSE),VLOOKUP($A1223,'Neizmirene obaveze JLS'!$A$11:$M$1500,13,FALSE)),0)))</f>
        <v/>
      </c>
      <c r="O1223" s="87" t="str">
        <f>IF(A1223=0,"",IF($A1223&lt;=$A$1,VALUE(+VLOOKUP($A1223,'Rashodi- plan-izvršenje'!$A$8:N$1500,'prenos-P-R-N'!O$1,FALSE)),IF($A1223&lt;=A$2,VALUE(VLOOKUP($A1223,'Prihodi- plan-izvršenje'!$A$8:$H$500,6,FALSE)),VALUE(VLOOKUP($A1223,'Neizmirene obaveze JLS'!$A$8:$N$500,O$1,FALSE)))))</f>
        <v/>
      </c>
      <c r="P1223" s="87" t="str">
        <f>IF(A1223=0,"",IF(A1223=0,0,IF(A1223&gt;A$2,'šifarnik K-izvor'!G$3,+IF(Q1223&lt;700,+'šifarnik K-izvor'!G$2,'šifarnik K-izvor'!G$1))))</f>
        <v/>
      </c>
      <c r="Q1223" s="87">
        <f>IF($A1223&lt;=$A$1,VALUE(+VLOOKUP($A1223,'Rashodi- plan-izvršenje'!$A$8:O$1500,'prenos-P-R-N'!Q$1,FALSE)),IF($A1223&lt;=$A$2,VLOOKUP($A1223,'Prihodi- plan-izvršenje'!$A$4:$H$500,4,FALSE),IF($A1223&lt;=$A$3,VLOOKUP(A1223,'Neizmirene obaveze JLS'!$A$11:O$500,Q$1,FALSE),"")))</f>
        <v>0</v>
      </c>
      <c r="R1223" s="88">
        <f>IF($A1223&lt;=$A$1,VALUE(+VLOOKUP($A1223,'Rashodi- plan-izvršenje'!$A$8:P$1500,'prenos-P-R-N'!R$1,FALSE)),IF($A1223&lt;=$A$2,VLOOKUP($A1223,'Prihodi- plan-izvršenje'!$A$4:$H$500,7,FALSE),""))</f>
        <v>0</v>
      </c>
      <c r="S1223" s="88">
        <f>IF(A1223=0,0,IF($A1223&lt;=$A$1,VALUE(+VLOOKUP($A1223,'Rashodi- plan-izvršenje'!$A$8:Q$1500,'prenos-P-R-N'!S$1,FALSE)),IF($A1223&lt;=$A$2,VLOOKUP($A1223,'Prihodi- plan-izvršenje'!$A$4:$H$500,8,FALSE),0)))</f>
        <v>0</v>
      </c>
      <c r="T1223" s="88" t="str">
        <f>IF($A1223&gt;$A$2,VLOOKUP($A1223,'Neizmirene obaveze JLS'!$A$11:R$500,R$1,FALSE),"")</f>
        <v/>
      </c>
      <c r="U1223" s="88">
        <f>IF($A1223&gt;$A$2,VLOOKUP($A1223,'Neizmirene obaveze JLS'!$A$11:S$500,S$1,FALSE),0)</f>
        <v>0</v>
      </c>
      <c r="V1223" s="88">
        <f t="shared" si="169"/>
        <v>0</v>
      </c>
    </row>
    <row r="1224" spans="1:22">
      <c r="A1224" s="89">
        <f>IF(AND(COUNTIF(A$1:A$3,"&gt;0")=1,MAX(A$8:A1223)&lt;A$1),A1223+1,IF(AND(COUNTIF(A$1:A$3,"&gt;0")=2,MAX(A$8:A1223)&lt;A$2),A1223+1,IF(AND(COUNTIF(A$1:A$3,"&gt;0")=3,MAX(A$8:A1223)&lt;A$3),A1223+1,0)))</f>
        <v>0</v>
      </c>
      <c r="B1224" s="89" t="str">
        <f t="shared" ref="B1224:C1224" si="185">+IF($A1224&gt;0,B1223,"")</f>
        <v/>
      </c>
      <c r="C1224" s="89" t="str">
        <f t="shared" si="185"/>
        <v/>
      </c>
      <c r="D1224" s="87" t="str">
        <f>IF($A1224=0,"",IF($A1224&lt;=$A$1,+VLOOKUP($A1224,'Rashodi- plan-izvršenje'!$A$8:B$1500,'prenos-P-R-N'!D$1,FALSE),IF($A1224&gt;$A$2,+VLOOKUP($A1224,'Neizmirene obaveze JLS'!$A$11:B$500,'prenos-P-R-N'!D$1,FALSE),"")))</f>
        <v/>
      </c>
      <c r="E1224" s="87" t="str">
        <f>IF($A1224=0,"",IF($A1224&lt;=$A$1,+VLOOKUP($A1224,'Rashodi- plan-izvršenje'!$A$8:C$1500,'prenos-P-R-N'!E$1,FALSE),IF($A1224&gt;$A$2,+VLOOKUP($A1224,'Neizmirene obaveze JLS'!$A$11:C$500,'prenos-P-R-N'!E$1,FALSE),"")))</f>
        <v/>
      </c>
      <c r="F1224" s="87" t="str">
        <f>IF($A1224=0,"",IF($A1224&lt;=$A$1,+VLOOKUP($A1224,'Rashodi- plan-izvršenje'!$A$8:D$1500,'prenos-P-R-N'!F$1,FALSE),IF($A1224&gt;$A$2,+VLOOKUP($A1224,'Neizmirene obaveze JLS'!$A$11:D$500,'prenos-P-R-N'!F$1,FALSE),"")))</f>
        <v/>
      </c>
      <c r="G1224" s="87" t="str">
        <f>IF($A1224=0,"",IF($A1224&lt;=$A$1,+VLOOKUP($A1224,'Rashodi- plan-izvršenje'!$A$8:E$1500,'prenos-P-R-N'!G$1,FALSE),IF($A1224&gt;$A$2,+VLOOKUP($A1224,'Neizmirene obaveze JLS'!$A$11:E$500,'prenos-P-R-N'!G$1,FALSE),"")))</f>
        <v/>
      </c>
      <c r="H1224" s="87" t="str">
        <f>IF($A1224=0,"",IF($A1224&lt;=$A$1,+VLOOKUP($A1224,'Rashodi- plan-izvršenje'!$A$8:F$1500,'prenos-P-R-N'!H$1,FALSE),IF($A1224&gt;$A$2,+VLOOKUP($A1224,'Neizmirene obaveze JLS'!$A$11:F$500,'prenos-P-R-N'!H$1,FALSE),"")))</f>
        <v/>
      </c>
      <c r="I1224" s="87" t="str">
        <f>IF($A1224=0,"",IF($A1224&lt;=$A$1,+VLOOKUP($A1224,'Rashodi- plan-izvršenje'!$A$8:G$1500,'prenos-P-R-N'!I$1,FALSE),IF($A1224&gt;$A$2,+VLOOKUP($A1224,'Neizmirene obaveze JLS'!$A$11:G$500,'prenos-P-R-N'!I$1,FALSE),"")))</f>
        <v/>
      </c>
      <c r="J1224" s="87" t="str">
        <f>IF($A1224=0,"",IF($A1224&lt;=$A$1,+VLOOKUP($A1224,'Rashodi- plan-izvršenje'!$A$8:H$1500,'prenos-P-R-N'!J$1,FALSE),IF($A1224&gt;$A$2,+VLOOKUP($A1224,'Neizmirene obaveze JLS'!$A$11:H$500,'prenos-P-R-N'!J$1,FALSE),"")))</f>
        <v/>
      </c>
      <c r="K1224" s="87" t="str">
        <f>IF($A1224=0,"",IF($A1224&lt;=$A$1,+VLOOKUP($A1224,'Rashodi- plan-izvršenje'!$A$8:I$1500,'prenos-P-R-N'!K$1,FALSE),IF($A1224&gt;$A$2,+VLOOKUP($A1224,'Neizmirene obaveze JLS'!$A$11:I$500,'prenos-P-R-N'!K$1,FALSE),"")))</f>
        <v/>
      </c>
      <c r="L1224" t="str">
        <f>IF(A1224=0,"",IF(A1224&lt;=A$1,+IF(VLOOKUP(A1224,'Rashodi- plan-izvršenje'!A$8:J$1500,M$1,FALSE)&gt;0,"Програмска активност","Пројекат"),IF(A1224&gt;A$2,+IF(VLOOKUP(A1224,'Neizmirene obaveze JLS'!A$8:J$2008,M$1,FALSE)&gt;0,"Програмска активност","Пројекат"),"")))</f>
        <v/>
      </c>
      <c r="M1224" s="87" t="str">
        <f>IF(A1224=0,"",IF($A1224&lt;=$A$1,+IF(VLOOKUP($A1224,'Rashodi- plan-izvršenje'!$A$8:$M$1500,10,FALSE)&gt;0,VLOOKUP($A1224,'Rashodi- plan-izvršenje'!$A$8:$M$1500,10,FALSE),VLOOKUP($A1224,'Rashodi- plan-izvršenje'!$A$8:$M$1500,12,FALSE)),+IF($A1224&gt;$A$2,IF(VLOOKUP($A1224,'Neizmirene obaveze JLS'!$A$8:$M$1500,10,FALSE)&gt;0,VLOOKUP($A1224,'Neizmirene obaveze JLS'!$A$11:$M$1500,10,FALSE),VLOOKUP($A1224,'Neizmirene obaveze JLS'!$A$11:$M$1500,12,FALSE)),0)))</f>
        <v/>
      </c>
      <c r="N1224" s="87" t="str">
        <f>IF(A1224=0,"",IF($A1224&lt;=$A$1,+IF(VLOOKUP(A1224,'Rashodi- plan-izvršenje'!$A$8:$M$1500,10,FALSE)&gt;0,VLOOKUP(A1224,'Rashodi- plan-izvršenje'!$A$8:$M$1500,11,FALSE),VLOOKUP(A1224,'Rashodi- plan-izvršenje'!$A$8:$M$1500,13,FALSE)),+IF($A1224&gt;$A$2,IF(VLOOKUP($A1224,'Neizmirene obaveze JLS'!$A$8:$M$1500,10,FALSE)&gt;0,VLOOKUP($A1224,'Neizmirene obaveze JLS'!$A$11:$M$1500,11,FALSE),VLOOKUP($A1224,'Neizmirene obaveze JLS'!$A$11:$M$1500,13,FALSE)),0)))</f>
        <v/>
      </c>
      <c r="O1224" s="87" t="str">
        <f>IF(A1224=0,"",IF($A1224&lt;=$A$1,VALUE(+VLOOKUP($A1224,'Rashodi- plan-izvršenje'!$A$8:N$1500,'prenos-P-R-N'!O$1,FALSE)),IF($A1224&lt;=A$2,VALUE(VLOOKUP($A1224,'Prihodi- plan-izvršenje'!$A$8:$H$500,6,FALSE)),VALUE(VLOOKUP($A1224,'Neizmirene obaveze JLS'!$A$8:$N$500,O$1,FALSE)))))</f>
        <v/>
      </c>
      <c r="P1224" s="87" t="str">
        <f>IF(A1224=0,"",IF(A1224=0,0,IF(A1224&gt;A$2,'šifarnik K-izvor'!G$3,+IF(Q1224&lt;700,+'šifarnik K-izvor'!G$2,'šifarnik K-izvor'!G$1))))</f>
        <v/>
      </c>
      <c r="Q1224" s="87">
        <f>IF($A1224&lt;=$A$1,VALUE(+VLOOKUP($A1224,'Rashodi- plan-izvršenje'!$A$8:O$1500,'prenos-P-R-N'!Q$1,FALSE)),IF($A1224&lt;=$A$2,VLOOKUP($A1224,'Prihodi- plan-izvršenje'!$A$4:$H$500,4,FALSE),IF($A1224&lt;=$A$3,VLOOKUP(A1224,'Neizmirene obaveze JLS'!$A$11:O$500,Q$1,FALSE),"")))</f>
        <v>0</v>
      </c>
      <c r="R1224" s="88">
        <f>IF($A1224&lt;=$A$1,VALUE(+VLOOKUP($A1224,'Rashodi- plan-izvršenje'!$A$8:P$1500,'prenos-P-R-N'!R$1,FALSE)),IF($A1224&lt;=$A$2,VLOOKUP($A1224,'Prihodi- plan-izvršenje'!$A$4:$H$500,7,FALSE),""))</f>
        <v>0</v>
      </c>
      <c r="S1224" s="88">
        <f>IF(A1224=0,0,IF($A1224&lt;=$A$1,VALUE(+VLOOKUP($A1224,'Rashodi- plan-izvršenje'!$A$8:Q$1500,'prenos-P-R-N'!S$1,FALSE)),IF($A1224&lt;=$A$2,VLOOKUP($A1224,'Prihodi- plan-izvršenje'!$A$4:$H$500,8,FALSE),0)))</f>
        <v>0</v>
      </c>
      <c r="T1224" s="88" t="str">
        <f>IF($A1224&gt;$A$2,VLOOKUP($A1224,'Neizmirene obaveze JLS'!$A$11:R$500,R$1,FALSE),"")</f>
        <v/>
      </c>
      <c r="U1224" s="88">
        <f>IF($A1224&gt;$A$2,VLOOKUP($A1224,'Neizmirene obaveze JLS'!$A$11:S$500,S$1,FALSE),0)</f>
        <v>0</v>
      </c>
      <c r="V1224" s="88">
        <f t="shared" si="169"/>
        <v>0</v>
      </c>
    </row>
    <row r="1225" spans="1:22">
      <c r="A1225" s="89">
        <f>IF(AND(COUNTIF(A$1:A$3,"&gt;0")=1,MAX(A$8:A1224)&lt;A$1),A1224+1,IF(AND(COUNTIF(A$1:A$3,"&gt;0")=2,MAX(A$8:A1224)&lt;A$2),A1224+1,IF(AND(COUNTIF(A$1:A$3,"&gt;0")=3,MAX(A$8:A1224)&lt;A$3),A1224+1,0)))</f>
        <v>0</v>
      </c>
      <c r="B1225" s="89" t="str">
        <f t="shared" ref="B1225:C1225" si="186">+IF($A1225&gt;0,B1224,"")</f>
        <v/>
      </c>
      <c r="C1225" s="89" t="str">
        <f t="shared" si="186"/>
        <v/>
      </c>
      <c r="D1225" s="87" t="str">
        <f>IF($A1225=0,"",IF($A1225&lt;=$A$1,+VLOOKUP($A1225,'Rashodi- plan-izvršenje'!$A$8:B$1500,'prenos-P-R-N'!D$1,FALSE),IF($A1225&gt;$A$2,+VLOOKUP($A1225,'Neizmirene obaveze JLS'!$A$11:B$500,'prenos-P-R-N'!D$1,FALSE),"")))</f>
        <v/>
      </c>
      <c r="E1225" s="87" t="str">
        <f>IF($A1225=0,"",IF($A1225&lt;=$A$1,+VLOOKUP($A1225,'Rashodi- plan-izvršenje'!$A$8:C$1500,'prenos-P-R-N'!E$1,FALSE),IF($A1225&gt;$A$2,+VLOOKUP($A1225,'Neizmirene obaveze JLS'!$A$11:C$500,'prenos-P-R-N'!E$1,FALSE),"")))</f>
        <v/>
      </c>
      <c r="F1225" s="87" t="str">
        <f>IF($A1225=0,"",IF($A1225&lt;=$A$1,+VLOOKUP($A1225,'Rashodi- plan-izvršenje'!$A$8:D$1500,'prenos-P-R-N'!F$1,FALSE),IF($A1225&gt;$A$2,+VLOOKUP($A1225,'Neizmirene obaveze JLS'!$A$11:D$500,'prenos-P-R-N'!F$1,FALSE),"")))</f>
        <v/>
      </c>
      <c r="G1225" s="87" t="str">
        <f>IF($A1225=0,"",IF($A1225&lt;=$A$1,+VLOOKUP($A1225,'Rashodi- plan-izvršenje'!$A$8:E$1500,'prenos-P-R-N'!G$1,FALSE),IF($A1225&gt;$A$2,+VLOOKUP($A1225,'Neizmirene obaveze JLS'!$A$11:E$500,'prenos-P-R-N'!G$1,FALSE),"")))</f>
        <v/>
      </c>
      <c r="H1225" s="87" t="str">
        <f>IF($A1225=0,"",IF($A1225&lt;=$A$1,+VLOOKUP($A1225,'Rashodi- plan-izvršenje'!$A$8:F$1500,'prenos-P-R-N'!H$1,FALSE),IF($A1225&gt;$A$2,+VLOOKUP($A1225,'Neizmirene obaveze JLS'!$A$11:F$500,'prenos-P-R-N'!H$1,FALSE),"")))</f>
        <v/>
      </c>
      <c r="I1225" s="87" t="str">
        <f>IF($A1225=0,"",IF($A1225&lt;=$A$1,+VLOOKUP($A1225,'Rashodi- plan-izvršenje'!$A$8:G$1500,'prenos-P-R-N'!I$1,FALSE),IF($A1225&gt;$A$2,+VLOOKUP($A1225,'Neizmirene obaveze JLS'!$A$11:G$500,'prenos-P-R-N'!I$1,FALSE),"")))</f>
        <v/>
      </c>
      <c r="J1225" s="87" t="str">
        <f>IF($A1225=0,"",IF($A1225&lt;=$A$1,+VLOOKUP($A1225,'Rashodi- plan-izvršenje'!$A$8:H$1500,'prenos-P-R-N'!J$1,FALSE),IF($A1225&gt;$A$2,+VLOOKUP($A1225,'Neizmirene obaveze JLS'!$A$11:H$500,'prenos-P-R-N'!J$1,FALSE),"")))</f>
        <v/>
      </c>
      <c r="K1225" s="87" t="str">
        <f>IF($A1225=0,"",IF($A1225&lt;=$A$1,+VLOOKUP($A1225,'Rashodi- plan-izvršenje'!$A$8:I$1500,'prenos-P-R-N'!K$1,FALSE),IF($A1225&gt;$A$2,+VLOOKUP($A1225,'Neizmirene obaveze JLS'!$A$11:I$500,'prenos-P-R-N'!K$1,FALSE),"")))</f>
        <v/>
      </c>
      <c r="L1225" t="str">
        <f>IF(A1225=0,"",IF(A1225&lt;=A$1,+IF(VLOOKUP(A1225,'Rashodi- plan-izvršenje'!A$8:J$1500,M$1,FALSE)&gt;0,"Програмска активност","Пројекат"),IF(A1225&gt;A$2,+IF(VLOOKUP(A1225,'Neizmirene obaveze JLS'!A$8:J$2008,M$1,FALSE)&gt;0,"Програмска активност","Пројекат"),"")))</f>
        <v/>
      </c>
      <c r="M1225" s="87" t="str">
        <f>IF(A1225=0,"",IF($A1225&lt;=$A$1,+IF(VLOOKUP($A1225,'Rashodi- plan-izvršenje'!$A$8:$M$1500,10,FALSE)&gt;0,VLOOKUP($A1225,'Rashodi- plan-izvršenje'!$A$8:$M$1500,10,FALSE),VLOOKUP($A1225,'Rashodi- plan-izvršenje'!$A$8:$M$1500,12,FALSE)),+IF($A1225&gt;$A$2,IF(VLOOKUP($A1225,'Neizmirene obaveze JLS'!$A$8:$M$1500,10,FALSE)&gt;0,VLOOKUP($A1225,'Neizmirene obaveze JLS'!$A$11:$M$1500,10,FALSE),VLOOKUP($A1225,'Neizmirene obaveze JLS'!$A$11:$M$1500,12,FALSE)),0)))</f>
        <v/>
      </c>
      <c r="N1225" s="87" t="str">
        <f>IF(A1225=0,"",IF($A1225&lt;=$A$1,+IF(VLOOKUP(A1225,'Rashodi- plan-izvršenje'!$A$8:$M$1500,10,FALSE)&gt;0,VLOOKUP(A1225,'Rashodi- plan-izvršenje'!$A$8:$M$1500,11,FALSE),VLOOKUP(A1225,'Rashodi- plan-izvršenje'!$A$8:$M$1500,13,FALSE)),+IF($A1225&gt;$A$2,IF(VLOOKUP($A1225,'Neizmirene obaveze JLS'!$A$8:$M$1500,10,FALSE)&gt;0,VLOOKUP($A1225,'Neizmirene obaveze JLS'!$A$11:$M$1500,11,FALSE),VLOOKUP($A1225,'Neizmirene obaveze JLS'!$A$11:$M$1500,13,FALSE)),0)))</f>
        <v/>
      </c>
      <c r="O1225" s="87" t="str">
        <f>IF(A1225=0,"",IF($A1225&lt;=$A$1,VALUE(+VLOOKUP($A1225,'Rashodi- plan-izvršenje'!$A$8:N$1500,'prenos-P-R-N'!O$1,FALSE)),IF($A1225&lt;=A$2,VALUE(VLOOKUP($A1225,'Prihodi- plan-izvršenje'!$A$8:$H$500,6,FALSE)),VALUE(VLOOKUP($A1225,'Neizmirene obaveze JLS'!$A$8:$N$500,O$1,FALSE)))))</f>
        <v/>
      </c>
      <c r="P1225" s="87" t="str">
        <f>IF(A1225=0,"",IF(A1225=0,0,IF(A1225&gt;A$2,'šifarnik K-izvor'!G$3,+IF(Q1225&lt;700,+'šifarnik K-izvor'!G$2,'šifarnik K-izvor'!G$1))))</f>
        <v/>
      </c>
      <c r="Q1225" s="87">
        <f>IF($A1225&lt;=$A$1,VALUE(+VLOOKUP($A1225,'Rashodi- plan-izvršenje'!$A$8:O$1500,'prenos-P-R-N'!Q$1,FALSE)),IF($A1225&lt;=$A$2,VLOOKUP($A1225,'Prihodi- plan-izvršenje'!$A$4:$H$500,4,FALSE),IF($A1225&lt;=$A$3,VLOOKUP(A1225,'Neizmirene obaveze JLS'!$A$11:O$500,Q$1,FALSE),"")))</f>
        <v>0</v>
      </c>
      <c r="R1225" s="88">
        <f>IF($A1225&lt;=$A$1,VALUE(+VLOOKUP($A1225,'Rashodi- plan-izvršenje'!$A$8:P$1500,'prenos-P-R-N'!R$1,FALSE)),IF($A1225&lt;=$A$2,VLOOKUP($A1225,'Prihodi- plan-izvršenje'!$A$4:$H$500,7,FALSE),""))</f>
        <v>0</v>
      </c>
      <c r="S1225" s="88">
        <f>IF(A1225=0,0,IF($A1225&lt;=$A$1,VALUE(+VLOOKUP($A1225,'Rashodi- plan-izvršenje'!$A$8:Q$1500,'prenos-P-R-N'!S$1,FALSE)),IF($A1225&lt;=$A$2,VLOOKUP($A1225,'Prihodi- plan-izvršenje'!$A$4:$H$500,8,FALSE),0)))</f>
        <v>0</v>
      </c>
      <c r="T1225" s="88" t="str">
        <f>IF($A1225&gt;$A$2,VLOOKUP($A1225,'Neizmirene obaveze JLS'!$A$11:R$500,R$1,FALSE),"")</f>
        <v/>
      </c>
      <c r="U1225" s="88">
        <f>IF($A1225&gt;$A$2,VLOOKUP($A1225,'Neizmirene obaveze JLS'!$A$11:S$500,S$1,FALSE),0)</f>
        <v>0</v>
      </c>
      <c r="V1225" s="88">
        <f t="shared" si="169"/>
        <v>0</v>
      </c>
    </row>
    <row r="1226" spans="1:22">
      <c r="A1226" s="89">
        <f>IF(AND(COUNTIF(A$1:A$3,"&gt;0")=1,MAX(A$8:A1225)&lt;A$1),A1225+1,IF(AND(COUNTIF(A$1:A$3,"&gt;0")=2,MAX(A$8:A1225)&lt;A$2),A1225+1,IF(AND(COUNTIF(A$1:A$3,"&gt;0")=3,MAX(A$8:A1225)&lt;A$3),A1225+1,0)))</f>
        <v>0</v>
      </c>
      <c r="B1226" s="89" t="str">
        <f t="shared" ref="B1226:C1226" si="187">+IF($A1226&gt;0,B1225,"")</f>
        <v/>
      </c>
      <c r="C1226" s="89" t="str">
        <f t="shared" si="187"/>
        <v/>
      </c>
      <c r="D1226" s="87" t="str">
        <f>IF($A1226=0,"",IF($A1226&lt;=$A$1,+VLOOKUP($A1226,'Rashodi- plan-izvršenje'!$A$8:B$1500,'prenos-P-R-N'!D$1,FALSE),IF($A1226&gt;$A$2,+VLOOKUP($A1226,'Neizmirene obaveze JLS'!$A$11:B$500,'prenos-P-R-N'!D$1,FALSE),"")))</f>
        <v/>
      </c>
      <c r="E1226" s="87" t="str">
        <f>IF($A1226=0,"",IF($A1226&lt;=$A$1,+VLOOKUP($A1226,'Rashodi- plan-izvršenje'!$A$8:C$1500,'prenos-P-R-N'!E$1,FALSE),IF($A1226&gt;$A$2,+VLOOKUP($A1226,'Neizmirene obaveze JLS'!$A$11:C$500,'prenos-P-R-N'!E$1,FALSE),"")))</f>
        <v/>
      </c>
      <c r="F1226" s="87" t="str">
        <f>IF($A1226=0,"",IF($A1226&lt;=$A$1,+VLOOKUP($A1226,'Rashodi- plan-izvršenje'!$A$8:D$1500,'prenos-P-R-N'!F$1,FALSE),IF($A1226&gt;$A$2,+VLOOKUP($A1226,'Neizmirene obaveze JLS'!$A$11:D$500,'prenos-P-R-N'!F$1,FALSE),"")))</f>
        <v/>
      </c>
      <c r="G1226" s="87" t="str">
        <f>IF($A1226=0,"",IF($A1226&lt;=$A$1,+VLOOKUP($A1226,'Rashodi- plan-izvršenje'!$A$8:E$1500,'prenos-P-R-N'!G$1,FALSE),IF($A1226&gt;$A$2,+VLOOKUP($A1226,'Neizmirene obaveze JLS'!$A$11:E$500,'prenos-P-R-N'!G$1,FALSE),"")))</f>
        <v/>
      </c>
      <c r="H1226" s="87" t="str">
        <f>IF($A1226=0,"",IF($A1226&lt;=$A$1,+VLOOKUP($A1226,'Rashodi- plan-izvršenje'!$A$8:F$1500,'prenos-P-R-N'!H$1,FALSE),IF($A1226&gt;$A$2,+VLOOKUP($A1226,'Neizmirene obaveze JLS'!$A$11:F$500,'prenos-P-R-N'!H$1,FALSE),"")))</f>
        <v/>
      </c>
      <c r="I1226" s="87" t="str">
        <f>IF($A1226=0,"",IF($A1226&lt;=$A$1,+VLOOKUP($A1226,'Rashodi- plan-izvršenje'!$A$8:G$1500,'prenos-P-R-N'!I$1,FALSE),IF($A1226&gt;$A$2,+VLOOKUP($A1226,'Neizmirene obaveze JLS'!$A$11:G$500,'prenos-P-R-N'!I$1,FALSE),"")))</f>
        <v/>
      </c>
      <c r="J1226" s="87" t="str">
        <f>IF($A1226=0,"",IF($A1226&lt;=$A$1,+VLOOKUP($A1226,'Rashodi- plan-izvršenje'!$A$8:H$1500,'prenos-P-R-N'!J$1,FALSE),IF($A1226&gt;$A$2,+VLOOKUP($A1226,'Neizmirene obaveze JLS'!$A$11:H$500,'prenos-P-R-N'!J$1,FALSE),"")))</f>
        <v/>
      </c>
      <c r="K1226" s="87" t="str">
        <f>IF($A1226=0,"",IF($A1226&lt;=$A$1,+VLOOKUP($A1226,'Rashodi- plan-izvršenje'!$A$8:I$1500,'prenos-P-R-N'!K$1,FALSE),IF($A1226&gt;$A$2,+VLOOKUP($A1226,'Neizmirene obaveze JLS'!$A$11:I$500,'prenos-P-R-N'!K$1,FALSE),"")))</f>
        <v/>
      </c>
      <c r="L1226" t="str">
        <f>IF(A1226=0,"",IF(A1226&lt;=A$1,+IF(VLOOKUP(A1226,'Rashodi- plan-izvršenje'!A$8:J$1500,M$1,FALSE)&gt;0,"Програмска активност","Пројекат"),IF(A1226&gt;A$2,+IF(VLOOKUP(A1226,'Neizmirene obaveze JLS'!A$8:J$2008,M$1,FALSE)&gt;0,"Програмска активност","Пројекат"),"")))</f>
        <v/>
      </c>
      <c r="M1226" s="87" t="str">
        <f>IF(A1226=0,"",IF($A1226&lt;=$A$1,+IF(VLOOKUP($A1226,'Rashodi- plan-izvršenje'!$A$8:$M$1500,10,FALSE)&gt;0,VLOOKUP($A1226,'Rashodi- plan-izvršenje'!$A$8:$M$1500,10,FALSE),VLOOKUP($A1226,'Rashodi- plan-izvršenje'!$A$8:$M$1500,12,FALSE)),+IF($A1226&gt;$A$2,IF(VLOOKUP($A1226,'Neizmirene obaveze JLS'!$A$8:$M$1500,10,FALSE)&gt;0,VLOOKUP($A1226,'Neizmirene obaveze JLS'!$A$11:$M$1500,10,FALSE),VLOOKUP($A1226,'Neizmirene obaveze JLS'!$A$11:$M$1500,12,FALSE)),0)))</f>
        <v/>
      </c>
      <c r="N1226" s="87" t="str">
        <f>IF(A1226=0,"",IF($A1226&lt;=$A$1,+IF(VLOOKUP(A1226,'Rashodi- plan-izvršenje'!$A$8:$M$1500,10,FALSE)&gt;0,VLOOKUP(A1226,'Rashodi- plan-izvršenje'!$A$8:$M$1500,11,FALSE),VLOOKUP(A1226,'Rashodi- plan-izvršenje'!$A$8:$M$1500,13,FALSE)),+IF($A1226&gt;$A$2,IF(VLOOKUP($A1226,'Neizmirene obaveze JLS'!$A$8:$M$1500,10,FALSE)&gt;0,VLOOKUP($A1226,'Neizmirene obaveze JLS'!$A$11:$M$1500,11,FALSE),VLOOKUP($A1226,'Neizmirene obaveze JLS'!$A$11:$M$1500,13,FALSE)),0)))</f>
        <v/>
      </c>
      <c r="O1226" s="87" t="str">
        <f>IF(A1226=0,"",IF($A1226&lt;=$A$1,VALUE(+VLOOKUP($A1226,'Rashodi- plan-izvršenje'!$A$8:N$1500,'prenos-P-R-N'!O$1,FALSE)),IF($A1226&lt;=A$2,VALUE(VLOOKUP($A1226,'Prihodi- plan-izvršenje'!$A$8:$H$500,6,FALSE)),VALUE(VLOOKUP($A1226,'Neizmirene obaveze JLS'!$A$8:$N$500,O$1,FALSE)))))</f>
        <v/>
      </c>
      <c r="P1226" s="87" t="str">
        <f>IF(A1226=0,"",IF(A1226=0,0,IF(A1226&gt;A$2,'šifarnik K-izvor'!G$3,+IF(Q1226&lt;700,+'šifarnik K-izvor'!G$2,'šifarnik K-izvor'!G$1))))</f>
        <v/>
      </c>
      <c r="Q1226" s="87">
        <f>IF($A1226&lt;=$A$1,VALUE(+VLOOKUP($A1226,'Rashodi- plan-izvršenje'!$A$8:O$1500,'prenos-P-R-N'!Q$1,FALSE)),IF($A1226&lt;=$A$2,VLOOKUP($A1226,'Prihodi- plan-izvršenje'!$A$4:$H$500,4,FALSE),IF($A1226&lt;=$A$3,VLOOKUP(A1226,'Neizmirene obaveze JLS'!$A$11:O$500,Q$1,FALSE),"")))</f>
        <v>0</v>
      </c>
      <c r="R1226" s="88">
        <f>IF($A1226&lt;=$A$1,VALUE(+VLOOKUP($A1226,'Rashodi- plan-izvršenje'!$A$8:P$1500,'prenos-P-R-N'!R$1,FALSE)),IF($A1226&lt;=$A$2,VLOOKUP($A1226,'Prihodi- plan-izvršenje'!$A$4:$H$500,7,FALSE),""))</f>
        <v>0</v>
      </c>
      <c r="S1226" s="88">
        <f>IF(A1226=0,0,IF($A1226&lt;=$A$1,VALUE(+VLOOKUP($A1226,'Rashodi- plan-izvršenje'!$A$8:Q$1500,'prenos-P-R-N'!S$1,FALSE)),IF($A1226&lt;=$A$2,VLOOKUP($A1226,'Prihodi- plan-izvršenje'!$A$4:$H$500,8,FALSE),0)))</f>
        <v>0</v>
      </c>
      <c r="T1226" s="88" t="str">
        <f>IF($A1226&gt;$A$2,VLOOKUP($A1226,'Neizmirene obaveze JLS'!$A$11:R$500,R$1,FALSE),"")</f>
        <v/>
      </c>
      <c r="U1226" s="88">
        <f>IF($A1226&gt;$A$2,VLOOKUP($A1226,'Neizmirene obaveze JLS'!$A$11:S$500,S$1,FALSE),0)</f>
        <v>0</v>
      </c>
      <c r="V1226" s="88">
        <f t="shared" si="169"/>
        <v>0</v>
      </c>
    </row>
    <row r="1227" spans="1:22">
      <c r="A1227" s="89">
        <f>IF(AND(COUNTIF(A$1:A$3,"&gt;0")=1,MAX(A$8:A1226)&lt;A$1),A1226+1,IF(AND(COUNTIF(A$1:A$3,"&gt;0")=2,MAX(A$8:A1226)&lt;A$2),A1226+1,IF(AND(COUNTIF(A$1:A$3,"&gt;0")=3,MAX(A$8:A1226)&lt;A$3),A1226+1,0)))</f>
        <v>0</v>
      </c>
      <c r="B1227" s="89" t="str">
        <f t="shared" ref="B1227:C1227" si="188">+IF($A1227&gt;0,B1226,"")</f>
        <v/>
      </c>
      <c r="C1227" s="89" t="str">
        <f t="shared" si="188"/>
        <v/>
      </c>
      <c r="D1227" s="87" t="str">
        <f>IF($A1227=0,"",IF($A1227&lt;=$A$1,+VLOOKUP($A1227,'Rashodi- plan-izvršenje'!$A$8:B$1500,'prenos-P-R-N'!D$1,FALSE),IF($A1227&gt;$A$2,+VLOOKUP($A1227,'Neizmirene obaveze JLS'!$A$11:B$500,'prenos-P-R-N'!D$1,FALSE),"")))</f>
        <v/>
      </c>
      <c r="E1227" s="87" t="str">
        <f>IF($A1227=0,"",IF($A1227&lt;=$A$1,+VLOOKUP($A1227,'Rashodi- plan-izvršenje'!$A$8:C$1500,'prenos-P-R-N'!E$1,FALSE),IF($A1227&gt;$A$2,+VLOOKUP($A1227,'Neizmirene obaveze JLS'!$A$11:C$500,'prenos-P-R-N'!E$1,FALSE),"")))</f>
        <v/>
      </c>
      <c r="F1227" s="87" t="str">
        <f>IF($A1227=0,"",IF($A1227&lt;=$A$1,+VLOOKUP($A1227,'Rashodi- plan-izvršenje'!$A$8:D$1500,'prenos-P-R-N'!F$1,FALSE),IF($A1227&gt;$A$2,+VLOOKUP($A1227,'Neizmirene obaveze JLS'!$A$11:D$500,'prenos-P-R-N'!F$1,FALSE),"")))</f>
        <v/>
      </c>
      <c r="G1227" s="87" t="str">
        <f>IF($A1227=0,"",IF($A1227&lt;=$A$1,+VLOOKUP($A1227,'Rashodi- plan-izvršenje'!$A$8:E$1500,'prenos-P-R-N'!G$1,FALSE),IF($A1227&gt;$A$2,+VLOOKUP($A1227,'Neizmirene obaveze JLS'!$A$11:E$500,'prenos-P-R-N'!G$1,FALSE),"")))</f>
        <v/>
      </c>
      <c r="H1227" s="87" t="str">
        <f>IF($A1227=0,"",IF($A1227&lt;=$A$1,+VLOOKUP($A1227,'Rashodi- plan-izvršenje'!$A$8:F$1500,'prenos-P-R-N'!H$1,FALSE),IF($A1227&gt;$A$2,+VLOOKUP($A1227,'Neizmirene obaveze JLS'!$A$11:F$500,'prenos-P-R-N'!H$1,FALSE),"")))</f>
        <v/>
      </c>
      <c r="I1227" s="87" t="str">
        <f>IF($A1227=0,"",IF($A1227&lt;=$A$1,+VLOOKUP($A1227,'Rashodi- plan-izvršenje'!$A$8:G$1500,'prenos-P-R-N'!I$1,FALSE),IF($A1227&gt;$A$2,+VLOOKUP($A1227,'Neizmirene obaveze JLS'!$A$11:G$500,'prenos-P-R-N'!I$1,FALSE),"")))</f>
        <v/>
      </c>
      <c r="J1227" s="87" t="str">
        <f>IF($A1227=0,"",IF($A1227&lt;=$A$1,+VLOOKUP($A1227,'Rashodi- plan-izvršenje'!$A$8:H$1500,'prenos-P-R-N'!J$1,FALSE),IF($A1227&gt;$A$2,+VLOOKUP($A1227,'Neizmirene obaveze JLS'!$A$11:H$500,'prenos-P-R-N'!J$1,FALSE),"")))</f>
        <v/>
      </c>
      <c r="K1227" s="87" t="str">
        <f>IF($A1227=0,"",IF($A1227&lt;=$A$1,+VLOOKUP($A1227,'Rashodi- plan-izvršenje'!$A$8:I$1500,'prenos-P-R-N'!K$1,FALSE),IF($A1227&gt;$A$2,+VLOOKUP($A1227,'Neizmirene obaveze JLS'!$A$11:I$500,'prenos-P-R-N'!K$1,FALSE),"")))</f>
        <v/>
      </c>
      <c r="L1227" t="str">
        <f>IF(A1227=0,"",IF(A1227&lt;=A$1,+IF(VLOOKUP(A1227,'Rashodi- plan-izvršenje'!A$8:J$1500,M$1,FALSE)&gt;0,"Програмска активност","Пројекат"),IF(A1227&gt;A$2,+IF(VLOOKUP(A1227,'Neizmirene obaveze JLS'!A$8:J$2008,M$1,FALSE)&gt;0,"Програмска активност","Пројекат"),"")))</f>
        <v/>
      </c>
      <c r="M1227" s="87" t="str">
        <f>IF(A1227=0,"",IF($A1227&lt;=$A$1,+IF(VLOOKUP($A1227,'Rashodi- plan-izvršenje'!$A$8:$M$1500,10,FALSE)&gt;0,VLOOKUP($A1227,'Rashodi- plan-izvršenje'!$A$8:$M$1500,10,FALSE),VLOOKUP($A1227,'Rashodi- plan-izvršenje'!$A$8:$M$1500,12,FALSE)),+IF($A1227&gt;$A$2,IF(VLOOKUP($A1227,'Neizmirene obaveze JLS'!$A$8:$M$1500,10,FALSE)&gt;0,VLOOKUP($A1227,'Neizmirene obaveze JLS'!$A$11:$M$1500,10,FALSE),VLOOKUP($A1227,'Neizmirene obaveze JLS'!$A$11:$M$1500,12,FALSE)),0)))</f>
        <v/>
      </c>
      <c r="N1227" s="87" t="str">
        <f>IF(A1227=0,"",IF($A1227&lt;=$A$1,+IF(VLOOKUP(A1227,'Rashodi- plan-izvršenje'!$A$8:$M$1500,10,FALSE)&gt;0,VLOOKUP(A1227,'Rashodi- plan-izvršenje'!$A$8:$M$1500,11,FALSE),VLOOKUP(A1227,'Rashodi- plan-izvršenje'!$A$8:$M$1500,13,FALSE)),+IF($A1227&gt;$A$2,IF(VLOOKUP($A1227,'Neizmirene obaveze JLS'!$A$8:$M$1500,10,FALSE)&gt;0,VLOOKUP($A1227,'Neizmirene obaveze JLS'!$A$11:$M$1500,11,FALSE),VLOOKUP($A1227,'Neizmirene obaveze JLS'!$A$11:$M$1500,13,FALSE)),0)))</f>
        <v/>
      </c>
      <c r="O1227" s="87" t="str">
        <f>IF(A1227=0,"",IF($A1227&lt;=$A$1,VALUE(+VLOOKUP($A1227,'Rashodi- plan-izvršenje'!$A$8:N$1500,'prenos-P-R-N'!O$1,FALSE)),IF($A1227&lt;=A$2,VALUE(VLOOKUP($A1227,'Prihodi- plan-izvršenje'!$A$8:$H$500,6,FALSE)),VALUE(VLOOKUP($A1227,'Neizmirene obaveze JLS'!$A$8:$N$500,O$1,FALSE)))))</f>
        <v/>
      </c>
      <c r="P1227" s="87" t="str">
        <f>IF(A1227=0,"",IF(A1227=0,0,IF(A1227&gt;A$2,'šifarnik K-izvor'!G$3,+IF(Q1227&lt;700,+'šifarnik K-izvor'!G$2,'šifarnik K-izvor'!G$1))))</f>
        <v/>
      </c>
      <c r="Q1227" s="87">
        <f>IF($A1227&lt;=$A$1,VALUE(+VLOOKUP($A1227,'Rashodi- plan-izvršenje'!$A$8:O$1500,'prenos-P-R-N'!Q$1,FALSE)),IF($A1227&lt;=$A$2,VLOOKUP($A1227,'Prihodi- plan-izvršenje'!$A$4:$H$500,4,FALSE),IF($A1227&lt;=$A$3,VLOOKUP(A1227,'Neizmirene obaveze JLS'!$A$11:O$500,Q$1,FALSE),"")))</f>
        <v>0</v>
      </c>
      <c r="R1227" s="88">
        <f>IF($A1227&lt;=$A$1,VALUE(+VLOOKUP($A1227,'Rashodi- plan-izvršenje'!$A$8:P$1500,'prenos-P-R-N'!R$1,FALSE)),IF($A1227&lt;=$A$2,VLOOKUP($A1227,'Prihodi- plan-izvršenje'!$A$4:$H$500,7,FALSE),""))</f>
        <v>0</v>
      </c>
      <c r="S1227" s="88">
        <f>IF(A1227=0,0,IF($A1227&lt;=$A$1,VALUE(+VLOOKUP($A1227,'Rashodi- plan-izvršenje'!$A$8:Q$1500,'prenos-P-R-N'!S$1,FALSE)),IF($A1227&lt;=$A$2,VLOOKUP($A1227,'Prihodi- plan-izvršenje'!$A$4:$H$500,8,FALSE),0)))</f>
        <v>0</v>
      </c>
      <c r="T1227" s="88" t="str">
        <f>IF($A1227&gt;$A$2,VLOOKUP($A1227,'Neizmirene obaveze JLS'!$A$11:R$500,R$1,FALSE),"")</f>
        <v/>
      </c>
      <c r="U1227" s="88">
        <f>IF($A1227&gt;$A$2,VLOOKUP($A1227,'Neizmirene obaveze JLS'!$A$11:S$500,S$1,FALSE),0)</f>
        <v>0</v>
      </c>
      <c r="V1227" s="88">
        <f t="shared" si="169"/>
        <v>0</v>
      </c>
    </row>
    <row r="1228" spans="1:22">
      <c r="A1228" s="89">
        <f>IF(AND(COUNTIF(A$1:A$3,"&gt;0")=1,MAX(A$8:A1227)&lt;A$1),A1227+1,IF(AND(COUNTIF(A$1:A$3,"&gt;0")=2,MAX(A$8:A1227)&lt;A$2),A1227+1,IF(AND(COUNTIF(A$1:A$3,"&gt;0")=3,MAX(A$8:A1227)&lt;A$3),A1227+1,0)))</f>
        <v>0</v>
      </c>
      <c r="B1228" s="89" t="str">
        <f t="shared" ref="B1228:C1228" si="189">+IF($A1228&gt;0,B1227,"")</f>
        <v/>
      </c>
      <c r="C1228" s="89" t="str">
        <f t="shared" si="189"/>
        <v/>
      </c>
      <c r="D1228" s="87" t="str">
        <f>IF($A1228=0,"",IF($A1228&lt;=$A$1,+VLOOKUP($A1228,'Rashodi- plan-izvršenje'!$A$8:B$1500,'prenos-P-R-N'!D$1,FALSE),IF($A1228&gt;$A$2,+VLOOKUP($A1228,'Neizmirene obaveze JLS'!$A$11:B$500,'prenos-P-R-N'!D$1,FALSE),"")))</f>
        <v/>
      </c>
      <c r="E1228" s="87" t="str">
        <f>IF($A1228=0,"",IF($A1228&lt;=$A$1,+VLOOKUP($A1228,'Rashodi- plan-izvršenje'!$A$8:C$1500,'prenos-P-R-N'!E$1,FALSE),IF($A1228&gt;$A$2,+VLOOKUP($A1228,'Neizmirene obaveze JLS'!$A$11:C$500,'prenos-P-R-N'!E$1,FALSE),"")))</f>
        <v/>
      </c>
      <c r="F1228" s="87" t="str">
        <f>IF($A1228=0,"",IF($A1228&lt;=$A$1,+VLOOKUP($A1228,'Rashodi- plan-izvršenje'!$A$8:D$1500,'prenos-P-R-N'!F$1,FALSE),IF($A1228&gt;$A$2,+VLOOKUP($A1228,'Neizmirene obaveze JLS'!$A$11:D$500,'prenos-P-R-N'!F$1,FALSE),"")))</f>
        <v/>
      </c>
      <c r="G1228" s="87" t="str">
        <f>IF($A1228=0,"",IF($A1228&lt;=$A$1,+VLOOKUP($A1228,'Rashodi- plan-izvršenje'!$A$8:E$1500,'prenos-P-R-N'!G$1,FALSE),IF($A1228&gt;$A$2,+VLOOKUP($A1228,'Neizmirene obaveze JLS'!$A$11:E$500,'prenos-P-R-N'!G$1,FALSE),"")))</f>
        <v/>
      </c>
      <c r="H1228" s="87" t="str">
        <f>IF($A1228=0,"",IF($A1228&lt;=$A$1,+VLOOKUP($A1228,'Rashodi- plan-izvršenje'!$A$8:F$1500,'prenos-P-R-N'!H$1,FALSE),IF($A1228&gt;$A$2,+VLOOKUP($A1228,'Neizmirene obaveze JLS'!$A$11:F$500,'prenos-P-R-N'!H$1,FALSE),"")))</f>
        <v/>
      </c>
      <c r="I1228" s="87" t="str">
        <f>IF($A1228=0,"",IF($A1228&lt;=$A$1,+VLOOKUP($A1228,'Rashodi- plan-izvršenje'!$A$8:G$1500,'prenos-P-R-N'!I$1,FALSE),IF($A1228&gt;$A$2,+VLOOKUP($A1228,'Neizmirene obaveze JLS'!$A$11:G$500,'prenos-P-R-N'!I$1,FALSE),"")))</f>
        <v/>
      </c>
      <c r="J1228" s="87" t="str">
        <f>IF($A1228=0,"",IF($A1228&lt;=$A$1,+VLOOKUP($A1228,'Rashodi- plan-izvršenje'!$A$8:H$1500,'prenos-P-R-N'!J$1,FALSE),IF($A1228&gt;$A$2,+VLOOKUP($A1228,'Neizmirene obaveze JLS'!$A$11:H$500,'prenos-P-R-N'!J$1,FALSE),"")))</f>
        <v/>
      </c>
      <c r="K1228" s="87" t="str">
        <f>IF($A1228=0,"",IF($A1228&lt;=$A$1,+VLOOKUP($A1228,'Rashodi- plan-izvršenje'!$A$8:I$1500,'prenos-P-R-N'!K$1,FALSE),IF($A1228&gt;$A$2,+VLOOKUP($A1228,'Neizmirene obaveze JLS'!$A$11:I$500,'prenos-P-R-N'!K$1,FALSE),"")))</f>
        <v/>
      </c>
      <c r="L1228" t="str">
        <f>IF(A1228=0,"",IF(A1228&lt;=A$1,+IF(VLOOKUP(A1228,'Rashodi- plan-izvršenje'!A$8:J$1500,M$1,FALSE)&gt;0,"Програмска активност","Пројекат"),IF(A1228&gt;A$2,+IF(VLOOKUP(A1228,'Neizmirene obaveze JLS'!A$8:J$2008,M$1,FALSE)&gt;0,"Програмска активност","Пројекат"),"")))</f>
        <v/>
      </c>
      <c r="M1228" s="87" t="str">
        <f>IF(A1228=0,"",IF($A1228&lt;=$A$1,+IF(VLOOKUP($A1228,'Rashodi- plan-izvršenje'!$A$8:$M$1500,10,FALSE)&gt;0,VLOOKUP($A1228,'Rashodi- plan-izvršenje'!$A$8:$M$1500,10,FALSE),VLOOKUP($A1228,'Rashodi- plan-izvršenje'!$A$8:$M$1500,12,FALSE)),+IF($A1228&gt;$A$2,IF(VLOOKUP($A1228,'Neizmirene obaveze JLS'!$A$8:$M$1500,10,FALSE)&gt;0,VLOOKUP($A1228,'Neizmirene obaveze JLS'!$A$11:$M$1500,10,FALSE),VLOOKUP($A1228,'Neizmirene obaveze JLS'!$A$11:$M$1500,12,FALSE)),0)))</f>
        <v/>
      </c>
      <c r="N1228" s="87" t="str">
        <f>IF(A1228=0,"",IF($A1228&lt;=$A$1,+IF(VLOOKUP(A1228,'Rashodi- plan-izvršenje'!$A$8:$M$1500,10,FALSE)&gt;0,VLOOKUP(A1228,'Rashodi- plan-izvršenje'!$A$8:$M$1500,11,FALSE),VLOOKUP(A1228,'Rashodi- plan-izvršenje'!$A$8:$M$1500,13,FALSE)),+IF($A1228&gt;$A$2,IF(VLOOKUP($A1228,'Neizmirene obaveze JLS'!$A$8:$M$1500,10,FALSE)&gt;0,VLOOKUP($A1228,'Neizmirene obaveze JLS'!$A$11:$M$1500,11,FALSE),VLOOKUP($A1228,'Neizmirene obaveze JLS'!$A$11:$M$1500,13,FALSE)),0)))</f>
        <v/>
      </c>
      <c r="O1228" s="87" t="str">
        <f>IF(A1228=0,"",IF($A1228&lt;=$A$1,VALUE(+VLOOKUP($A1228,'Rashodi- plan-izvršenje'!$A$8:N$1500,'prenos-P-R-N'!O$1,FALSE)),IF($A1228&lt;=A$2,VALUE(VLOOKUP($A1228,'Prihodi- plan-izvršenje'!$A$8:$H$500,6,FALSE)),VALUE(VLOOKUP($A1228,'Neizmirene obaveze JLS'!$A$8:$N$500,O$1,FALSE)))))</f>
        <v/>
      </c>
      <c r="P1228" s="87" t="str">
        <f>IF(A1228=0,"",IF(A1228=0,0,IF(A1228&gt;A$2,'šifarnik K-izvor'!G$3,+IF(Q1228&lt;700,+'šifarnik K-izvor'!G$2,'šifarnik K-izvor'!G$1))))</f>
        <v/>
      </c>
      <c r="Q1228" s="87">
        <f>IF($A1228&lt;=$A$1,VALUE(+VLOOKUP($A1228,'Rashodi- plan-izvršenje'!$A$8:O$1500,'prenos-P-R-N'!Q$1,FALSE)),IF($A1228&lt;=$A$2,VLOOKUP($A1228,'Prihodi- plan-izvršenje'!$A$4:$H$500,4,FALSE),IF($A1228&lt;=$A$3,VLOOKUP(A1228,'Neizmirene obaveze JLS'!$A$11:O$500,Q$1,FALSE),"")))</f>
        <v>0</v>
      </c>
      <c r="R1228" s="88">
        <f>IF($A1228&lt;=$A$1,VALUE(+VLOOKUP($A1228,'Rashodi- plan-izvršenje'!$A$8:P$1500,'prenos-P-R-N'!R$1,FALSE)),IF($A1228&lt;=$A$2,VLOOKUP($A1228,'Prihodi- plan-izvršenje'!$A$4:$H$500,7,FALSE),""))</f>
        <v>0</v>
      </c>
      <c r="S1228" s="88">
        <f>IF(A1228=0,0,IF($A1228&lt;=$A$1,VALUE(+VLOOKUP($A1228,'Rashodi- plan-izvršenje'!$A$8:Q$1500,'prenos-P-R-N'!S$1,FALSE)),IF($A1228&lt;=$A$2,VLOOKUP($A1228,'Prihodi- plan-izvršenje'!$A$4:$H$500,8,FALSE),0)))</f>
        <v>0</v>
      </c>
      <c r="T1228" s="88" t="str">
        <f>IF($A1228&gt;$A$2,VLOOKUP($A1228,'Neizmirene obaveze JLS'!$A$11:R$500,R$1,FALSE),"")</f>
        <v/>
      </c>
      <c r="U1228" s="88">
        <f>IF($A1228&gt;$A$2,VLOOKUP($A1228,'Neizmirene obaveze JLS'!$A$11:S$500,S$1,FALSE),0)</f>
        <v>0</v>
      </c>
      <c r="V1228" s="88">
        <f t="shared" si="169"/>
        <v>0</v>
      </c>
    </row>
    <row r="1229" spans="1:22">
      <c r="A1229" s="89">
        <f>IF(AND(COUNTIF(A$1:A$3,"&gt;0")=1,MAX(A$8:A1228)&lt;A$1),A1228+1,IF(AND(COUNTIF(A$1:A$3,"&gt;0")=2,MAX(A$8:A1228)&lt;A$2),A1228+1,IF(AND(COUNTIF(A$1:A$3,"&gt;0")=3,MAX(A$8:A1228)&lt;A$3),A1228+1,0)))</f>
        <v>0</v>
      </c>
      <c r="B1229" s="89" t="str">
        <f t="shared" ref="B1229:C1229" si="190">+IF($A1229&gt;0,B1228,"")</f>
        <v/>
      </c>
      <c r="C1229" s="89" t="str">
        <f t="shared" si="190"/>
        <v/>
      </c>
      <c r="D1229" s="87" t="str">
        <f>IF($A1229=0,"",IF($A1229&lt;=$A$1,+VLOOKUP($A1229,'Rashodi- plan-izvršenje'!$A$8:B$1500,'prenos-P-R-N'!D$1,FALSE),IF($A1229&gt;$A$2,+VLOOKUP($A1229,'Neizmirene obaveze JLS'!$A$11:B$500,'prenos-P-R-N'!D$1,FALSE),"")))</f>
        <v/>
      </c>
      <c r="E1229" s="87" t="str">
        <f>IF($A1229=0,"",IF($A1229&lt;=$A$1,+VLOOKUP($A1229,'Rashodi- plan-izvršenje'!$A$8:C$1500,'prenos-P-R-N'!E$1,FALSE),IF($A1229&gt;$A$2,+VLOOKUP($A1229,'Neizmirene obaveze JLS'!$A$11:C$500,'prenos-P-R-N'!E$1,FALSE),"")))</f>
        <v/>
      </c>
      <c r="F1229" s="87" t="str">
        <f>IF($A1229=0,"",IF($A1229&lt;=$A$1,+VLOOKUP($A1229,'Rashodi- plan-izvršenje'!$A$8:D$1500,'prenos-P-R-N'!F$1,FALSE),IF($A1229&gt;$A$2,+VLOOKUP($A1229,'Neizmirene obaveze JLS'!$A$11:D$500,'prenos-P-R-N'!F$1,FALSE),"")))</f>
        <v/>
      </c>
      <c r="G1229" s="87" t="str">
        <f>IF($A1229=0,"",IF($A1229&lt;=$A$1,+VLOOKUP($A1229,'Rashodi- plan-izvršenje'!$A$8:E$1500,'prenos-P-R-N'!G$1,FALSE),IF($A1229&gt;$A$2,+VLOOKUP($A1229,'Neizmirene obaveze JLS'!$A$11:E$500,'prenos-P-R-N'!G$1,FALSE),"")))</f>
        <v/>
      </c>
      <c r="H1229" s="87" t="str">
        <f>IF($A1229=0,"",IF($A1229&lt;=$A$1,+VLOOKUP($A1229,'Rashodi- plan-izvršenje'!$A$8:F$1500,'prenos-P-R-N'!H$1,FALSE),IF($A1229&gt;$A$2,+VLOOKUP($A1229,'Neizmirene obaveze JLS'!$A$11:F$500,'prenos-P-R-N'!H$1,FALSE),"")))</f>
        <v/>
      </c>
      <c r="I1229" s="87" t="str">
        <f>IF($A1229=0,"",IF($A1229&lt;=$A$1,+VLOOKUP($A1229,'Rashodi- plan-izvršenje'!$A$8:G$1500,'prenos-P-R-N'!I$1,FALSE),IF($A1229&gt;$A$2,+VLOOKUP($A1229,'Neizmirene obaveze JLS'!$A$11:G$500,'prenos-P-R-N'!I$1,FALSE),"")))</f>
        <v/>
      </c>
      <c r="J1229" s="87" t="str">
        <f>IF($A1229=0,"",IF($A1229&lt;=$A$1,+VLOOKUP($A1229,'Rashodi- plan-izvršenje'!$A$8:H$1500,'prenos-P-R-N'!J$1,FALSE),IF($A1229&gt;$A$2,+VLOOKUP($A1229,'Neizmirene obaveze JLS'!$A$11:H$500,'prenos-P-R-N'!J$1,FALSE),"")))</f>
        <v/>
      </c>
      <c r="K1229" s="87" t="str">
        <f>IF($A1229=0,"",IF($A1229&lt;=$A$1,+VLOOKUP($A1229,'Rashodi- plan-izvršenje'!$A$8:I$1500,'prenos-P-R-N'!K$1,FALSE),IF($A1229&gt;$A$2,+VLOOKUP($A1229,'Neizmirene obaveze JLS'!$A$11:I$500,'prenos-P-R-N'!K$1,FALSE),"")))</f>
        <v/>
      </c>
      <c r="L1229" t="str">
        <f>IF(A1229=0,"",IF(A1229&lt;=A$1,+IF(VLOOKUP(A1229,'Rashodi- plan-izvršenje'!A$8:J$1500,M$1,FALSE)&gt;0,"Програмска активност","Пројекат"),IF(A1229&gt;A$2,+IF(VLOOKUP(A1229,'Neizmirene obaveze JLS'!A$8:J$2008,M$1,FALSE)&gt;0,"Програмска активност","Пројекат"),"")))</f>
        <v/>
      </c>
      <c r="M1229" s="87" t="str">
        <f>IF(A1229=0,"",IF($A1229&lt;=$A$1,+IF(VLOOKUP($A1229,'Rashodi- plan-izvršenje'!$A$8:$M$1500,10,FALSE)&gt;0,VLOOKUP($A1229,'Rashodi- plan-izvršenje'!$A$8:$M$1500,10,FALSE),VLOOKUP($A1229,'Rashodi- plan-izvršenje'!$A$8:$M$1500,12,FALSE)),+IF($A1229&gt;$A$2,IF(VLOOKUP($A1229,'Neizmirene obaveze JLS'!$A$8:$M$1500,10,FALSE)&gt;0,VLOOKUP($A1229,'Neizmirene obaveze JLS'!$A$11:$M$1500,10,FALSE),VLOOKUP($A1229,'Neizmirene obaveze JLS'!$A$11:$M$1500,12,FALSE)),0)))</f>
        <v/>
      </c>
      <c r="N1229" s="87" t="str">
        <f>IF(A1229=0,"",IF($A1229&lt;=$A$1,+IF(VLOOKUP(A1229,'Rashodi- plan-izvršenje'!$A$8:$M$1500,10,FALSE)&gt;0,VLOOKUP(A1229,'Rashodi- plan-izvršenje'!$A$8:$M$1500,11,FALSE),VLOOKUP(A1229,'Rashodi- plan-izvršenje'!$A$8:$M$1500,13,FALSE)),+IF($A1229&gt;$A$2,IF(VLOOKUP($A1229,'Neizmirene obaveze JLS'!$A$8:$M$1500,10,FALSE)&gt;0,VLOOKUP($A1229,'Neizmirene obaveze JLS'!$A$11:$M$1500,11,FALSE),VLOOKUP($A1229,'Neizmirene obaveze JLS'!$A$11:$M$1500,13,FALSE)),0)))</f>
        <v/>
      </c>
      <c r="O1229" s="87" t="str">
        <f>IF(A1229=0,"",IF($A1229&lt;=$A$1,VALUE(+VLOOKUP($A1229,'Rashodi- plan-izvršenje'!$A$8:N$1500,'prenos-P-R-N'!O$1,FALSE)),IF($A1229&lt;=A$2,VALUE(VLOOKUP($A1229,'Prihodi- plan-izvršenje'!$A$8:$H$500,6,FALSE)),VALUE(VLOOKUP($A1229,'Neizmirene obaveze JLS'!$A$8:$N$500,O$1,FALSE)))))</f>
        <v/>
      </c>
      <c r="P1229" s="87" t="str">
        <f>IF(A1229=0,"",IF(A1229=0,0,IF(A1229&gt;A$2,'šifarnik K-izvor'!G$3,+IF(Q1229&lt;700,+'šifarnik K-izvor'!G$2,'šifarnik K-izvor'!G$1))))</f>
        <v/>
      </c>
      <c r="Q1229" s="87">
        <f>IF($A1229&lt;=$A$1,VALUE(+VLOOKUP($A1229,'Rashodi- plan-izvršenje'!$A$8:O$1500,'prenos-P-R-N'!Q$1,FALSE)),IF($A1229&lt;=$A$2,VLOOKUP($A1229,'Prihodi- plan-izvršenje'!$A$4:$H$500,4,FALSE),IF($A1229&lt;=$A$3,VLOOKUP(A1229,'Neizmirene obaveze JLS'!$A$11:O$500,Q$1,FALSE),"")))</f>
        <v>0</v>
      </c>
      <c r="R1229" s="88">
        <f>IF($A1229&lt;=$A$1,VALUE(+VLOOKUP($A1229,'Rashodi- plan-izvršenje'!$A$8:P$1500,'prenos-P-R-N'!R$1,FALSE)),IF($A1229&lt;=$A$2,VLOOKUP($A1229,'Prihodi- plan-izvršenje'!$A$4:$H$500,7,FALSE),""))</f>
        <v>0</v>
      </c>
      <c r="S1229" s="88">
        <f>IF(A1229=0,0,IF($A1229&lt;=$A$1,VALUE(+VLOOKUP($A1229,'Rashodi- plan-izvršenje'!$A$8:Q$1500,'prenos-P-R-N'!S$1,FALSE)),IF($A1229&lt;=$A$2,VLOOKUP($A1229,'Prihodi- plan-izvršenje'!$A$4:$H$500,8,FALSE),0)))</f>
        <v>0</v>
      </c>
      <c r="T1229" s="88" t="str">
        <f>IF($A1229&gt;$A$2,VLOOKUP($A1229,'Neizmirene obaveze JLS'!$A$11:R$500,R$1,FALSE),"")</f>
        <v/>
      </c>
      <c r="U1229" s="88">
        <f>IF($A1229&gt;$A$2,VLOOKUP($A1229,'Neizmirene obaveze JLS'!$A$11:S$500,S$1,FALSE),0)</f>
        <v>0</v>
      </c>
      <c r="V1229" s="88">
        <f t="shared" si="169"/>
        <v>0</v>
      </c>
    </row>
    <row r="1230" spans="1:22">
      <c r="A1230" s="89">
        <f>IF(AND(COUNTIF(A$1:A$3,"&gt;0")=1,MAX(A$8:A1229)&lt;A$1),A1229+1,IF(AND(COUNTIF(A$1:A$3,"&gt;0")=2,MAX(A$8:A1229)&lt;A$2),A1229+1,IF(AND(COUNTIF(A$1:A$3,"&gt;0")=3,MAX(A$8:A1229)&lt;A$3),A1229+1,0)))</f>
        <v>0</v>
      </c>
      <c r="B1230" s="89" t="str">
        <f t="shared" ref="B1230:C1230" si="191">+IF($A1230&gt;0,B1229,"")</f>
        <v/>
      </c>
      <c r="C1230" s="89" t="str">
        <f t="shared" si="191"/>
        <v/>
      </c>
      <c r="D1230" s="87" t="str">
        <f>IF($A1230=0,"",IF($A1230&lt;=$A$1,+VLOOKUP($A1230,'Rashodi- plan-izvršenje'!$A$8:B$1500,'prenos-P-R-N'!D$1,FALSE),IF($A1230&gt;$A$2,+VLOOKUP($A1230,'Neizmirene obaveze JLS'!$A$11:B$500,'prenos-P-R-N'!D$1,FALSE),"")))</f>
        <v/>
      </c>
      <c r="E1230" s="87" t="str">
        <f>IF($A1230=0,"",IF($A1230&lt;=$A$1,+VLOOKUP($A1230,'Rashodi- plan-izvršenje'!$A$8:C$1500,'prenos-P-R-N'!E$1,FALSE),IF($A1230&gt;$A$2,+VLOOKUP($A1230,'Neizmirene obaveze JLS'!$A$11:C$500,'prenos-P-R-N'!E$1,FALSE),"")))</f>
        <v/>
      </c>
      <c r="F1230" s="87" t="str">
        <f>IF($A1230=0,"",IF($A1230&lt;=$A$1,+VLOOKUP($A1230,'Rashodi- plan-izvršenje'!$A$8:D$1500,'prenos-P-R-N'!F$1,FALSE),IF($A1230&gt;$A$2,+VLOOKUP($A1230,'Neizmirene obaveze JLS'!$A$11:D$500,'prenos-P-R-N'!F$1,FALSE),"")))</f>
        <v/>
      </c>
      <c r="G1230" s="87" t="str">
        <f>IF($A1230=0,"",IF($A1230&lt;=$A$1,+VLOOKUP($A1230,'Rashodi- plan-izvršenje'!$A$8:E$1500,'prenos-P-R-N'!G$1,FALSE),IF($A1230&gt;$A$2,+VLOOKUP($A1230,'Neizmirene obaveze JLS'!$A$11:E$500,'prenos-P-R-N'!G$1,FALSE),"")))</f>
        <v/>
      </c>
      <c r="H1230" s="87" t="str">
        <f>IF($A1230=0,"",IF($A1230&lt;=$A$1,+VLOOKUP($A1230,'Rashodi- plan-izvršenje'!$A$8:F$1500,'prenos-P-R-N'!H$1,FALSE),IF($A1230&gt;$A$2,+VLOOKUP($A1230,'Neizmirene obaveze JLS'!$A$11:F$500,'prenos-P-R-N'!H$1,FALSE),"")))</f>
        <v/>
      </c>
      <c r="I1230" s="87" t="str">
        <f>IF($A1230=0,"",IF($A1230&lt;=$A$1,+VLOOKUP($A1230,'Rashodi- plan-izvršenje'!$A$8:G$1500,'prenos-P-R-N'!I$1,FALSE),IF($A1230&gt;$A$2,+VLOOKUP($A1230,'Neizmirene obaveze JLS'!$A$11:G$500,'prenos-P-R-N'!I$1,FALSE),"")))</f>
        <v/>
      </c>
      <c r="J1230" s="87" t="str">
        <f>IF($A1230=0,"",IF($A1230&lt;=$A$1,+VLOOKUP($A1230,'Rashodi- plan-izvršenje'!$A$8:H$1500,'prenos-P-R-N'!J$1,FALSE),IF($A1230&gt;$A$2,+VLOOKUP($A1230,'Neizmirene obaveze JLS'!$A$11:H$500,'prenos-P-R-N'!J$1,FALSE),"")))</f>
        <v/>
      </c>
      <c r="K1230" s="87" t="str">
        <f>IF($A1230=0,"",IF($A1230&lt;=$A$1,+VLOOKUP($A1230,'Rashodi- plan-izvršenje'!$A$8:I$1500,'prenos-P-R-N'!K$1,FALSE),IF($A1230&gt;$A$2,+VLOOKUP($A1230,'Neizmirene obaveze JLS'!$A$11:I$500,'prenos-P-R-N'!K$1,FALSE),"")))</f>
        <v/>
      </c>
      <c r="L1230" t="str">
        <f>IF(A1230=0,"",IF(A1230&lt;=A$1,+IF(VLOOKUP(A1230,'Rashodi- plan-izvršenje'!A$8:J$1500,M$1,FALSE)&gt;0,"Програмска активност","Пројекат"),IF(A1230&gt;A$2,+IF(VLOOKUP(A1230,'Neizmirene obaveze JLS'!A$8:J$2008,M$1,FALSE)&gt;0,"Програмска активност","Пројекат"),"")))</f>
        <v/>
      </c>
      <c r="M1230" s="87" t="str">
        <f>IF(A1230=0,"",IF($A1230&lt;=$A$1,+IF(VLOOKUP($A1230,'Rashodi- plan-izvršenje'!$A$8:$M$1500,10,FALSE)&gt;0,VLOOKUP($A1230,'Rashodi- plan-izvršenje'!$A$8:$M$1500,10,FALSE),VLOOKUP($A1230,'Rashodi- plan-izvršenje'!$A$8:$M$1500,12,FALSE)),+IF($A1230&gt;$A$2,IF(VLOOKUP($A1230,'Neizmirene obaveze JLS'!$A$8:$M$1500,10,FALSE)&gt;0,VLOOKUP($A1230,'Neizmirene obaveze JLS'!$A$11:$M$1500,10,FALSE),VLOOKUP($A1230,'Neizmirene obaveze JLS'!$A$11:$M$1500,12,FALSE)),0)))</f>
        <v/>
      </c>
      <c r="N1230" s="87" t="str">
        <f>IF(A1230=0,"",IF($A1230&lt;=$A$1,+IF(VLOOKUP(A1230,'Rashodi- plan-izvršenje'!$A$8:$M$1500,10,FALSE)&gt;0,VLOOKUP(A1230,'Rashodi- plan-izvršenje'!$A$8:$M$1500,11,FALSE),VLOOKUP(A1230,'Rashodi- plan-izvršenje'!$A$8:$M$1500,13,FALSE)),+IF($A1230&gt;$A$2,IF(VLOOKUP($A1230,'Neizmirene obaveze JLS'!$A$8:$M$1500,10,FALSE)&gt;0,VLOOKUP($A1230,'Neizmirene obaveze JLS'!$A$11:$M$1500,11,FALSE),VLOOKUP($A1230,'Neizmirene obaveze JLS'!$A$11:$M$1500,13,FALSE)),0)))</f>
        <v/>
      </c>
      <c r="O1230" s="87" t="str">
        <f>IF(A1230=0,"",IF($A1230&lt;=$A$1,VALUE(+VLOOKUP($A1230,'Rashodi- plan-izvršenje'!$A$8:N$1500,'prenos-P-R-N'!O$1,FALSE)),IF($A1230&lt;=A$2,VALUE(VLOOKUP($A1230,'Prihodi- plan-izvršenje'!$A$8:$H$500,6,FALSE)),VALUE(VLOOKUP($A1230,'Neizmirene obaveze JLS'!$A$8:$N$500,O$1,FALSE)))))</f>
        <v/>
      </c>
      <c r="P1230" s="87" t="str">
        <f>IF(A1230=0,"",IF(A1230=0,0,IF(A1230&gt;A$2,'šifarnik K-izvor'!G$3,+IF(Q1230&lt;700,+'šifarnik K-izvor'!G$2,'šifarnik K-izvor'!G$1))))</f>
        <v/>
      </c>
      <c r="Q1230" s="87">
        <f>IF($A1230&lt;=$A$1,VALUE(+VLOOKUP($A1230,'Rashodi- plan-izvršenje'!$A$8:O$1500,'prenos-P-R-N'!Q$1,FALSE)),IF($A1230&lt;=$A$2,VLOOKUP($A1230,'Prihodi- plan-izvršenje'!$A$4:$H$500,4,FALSE),IF($A1230&lt;=$A$3,VLOOKUP(A1230,'Neizmirene obaveze JLS'!$A$11:O$500,Q$1,FALSE),"")))</f>
        <v>0</v>
      </c>
      <c r="R1230" s="88">
        <f>IF($A1230&lt;=$A$1,VALUE(+VLOOKUP($A1230,'Rashodi- plan-izvršenje'!$A$8:P$1500,'prenos-P-R-N'!R$1,FALSE)),IF($A1230&lt;=$A$2,VLOOKUP($A1230,'Prihodi- plan-izvršenje'!$A$4:$H$500,7,FALSE),""))</f>
        <v>0</v>
      </c>
      <c r="S1230" s="88">
        <f>IF(A1230=0,0,IF($A1230&lt;=$A$1,VALUE(+VLOOKUP($A1230,'Rashodi- plan-izvršenje'!$A$8:Q$1500,'prenos-P-R-N'!S$1,FALSE)),IF($A1230&lt;=$A$2,VLOOKUP($A1230,'Prihodi- plan-izvršenje'!$A$4:$H$500,8,FALSE),0)))</f>
        <v>0</v>
      </c>
      <c r="T1230" s="88" t="str">
        <f>IF($A1230&gt;$A$2,VLOOKUP($A1230,'Neizmirene obaveze JLS'!$A$11:R$500,R$1,FALSE),"")</f>
        <v/>
      </c>
      <c r="U1230" s="88">
        <f>IF($A1230&gt;$A$2,VLOOKUP($A1230,'Neizmirene obaveze JLS'!$A$11:S$500,S$1,FALSE),0)</f>
        <v>0</v>
      </c>
      <c r="V1230" s="88">
        <f t="shared" si="169"/>
        <v>0</v>
      </c>
    </row>
    <row r="1231" spans="1:22">
      <c r="A1231" s="89">
        <f>IF(AND(COUNTIF(A$1:A$3,"&gt;0")=1,MAX(A$8:A1230)&lt;A$1),A1230+1,IF(AND(COUNTIF(A$1:A$3,"&gt;0")=2,MAX(A$8:A1230)&lt;A$2),A1230+1,IF(AND(COUNTIF(A$1:A$3,"&gt;0")=3,MAX(A$8:A1230)&lt;A$3),A1230+1,0)))</f>
        <v>0</v>
      </c>
      <c r="B1231" s="89" t="str">
        <f t="shared" ref="B1231:C1231" si="192">+IF($A1231&gt;0,B1230,"")</f>
        <v/>
      </c>
      <c r="C1231" s="89" t="str">
        <f t="shared" si="192"/>
        <v/>
      </c>
      <c r="D1231" s="87" t="str">
        <f>IF($A1231=0,"",IF($A1231&lt;=$A$1,+VLOOKUP($A1231,'Rashodi- plan-izvršenje'!$A$8:B$1500,'prenos-P-R-N'!D$1,FALSE),IF($A1231&gt;$A$2,+VLOOKUP($A1231,'Neizmirene obaveze JLS'!$A$11:B$500,'prenos-P-R-N'!D$1,FALSE),"")))</f>
        <v/>
      </c>
      <c r="E1231" s="87" t="str">
        <f>IF($A1231=0,"",IF($A1231&lt;=$A$1,+VLOOKUP($A1231,'Rashodi- plan-izvršenje'!$A$8:C$1500,'prenos-P-R-N'!E$1,FALSE),IF($A1231&gt;$A$2,+VLOOKUP($A1231,'Neizmirene obaveze JLS'!$A$11:C$500,'prenos-P-R-N'!E$1,FALSE),"")))</f>
        <v/>
      </c>
      <c r="F1231" s="87" t="str">
        <f>IF($A1231=0,"",IF($A1231&lt;=$A$1,+VLOOKUP($A1231,'Rashodi- plan-izvršenje'!$A$8:D$1500,'prenos-P-R-N'!F$1,FALSE),IF($A1231&gt;$A$2,+VLOOKUP($A1231,'Neizmirene obaveze JLS'!$A$11:D$500,'prenos-P-R-N'!F$1,FALSE),"")))</f>
        <v/>
      </c>
      <c r="G1231" s="87" t="str">
        <f>IF($A1231=0,"",IF($A1231&lt;=$A$1,+VLOOKUP($A1231,'Rashodi- plan-izvršenje'!$A$8:E$1500,'prenos-P-R-N'!G$1,FALSE),IF($A1231&gt;$A$2,+VLOOKUP($A1231,'Neizmirene obaveze JLS'!$A$11:E$500,'prenos-P-R-N'!G$1,FALSE),"")))</f>
        <v/>
      </c>
      <c r="H1231" s="87" t="str">
        <f>IF($A1231=0,"",IF($A1231&lt;=$A$1,+VLOOKUP($A1231,'Rashodi- plan-izvršenje'!$A$8:F$1500,'prenos-P-R-N'!H$1,FALSE),IF($A1231&gt;$A$2,+VLOOKUP($A1231,'Neizmirene obaveze JLS'!$A$11:F$500,'prenos-P-R-N'!H$1,FALSE),"")))</f>
        <v/>
      </c>
      <c r="I1231" s="87" t="str">
        <f>IF($A1231=0,"",IF($A1231&lt;=$A$1,+VLOOKUP($A1231,'Rashodi- plan-izvršenje'!$A$8:G$1500,'prenos-P-R-N'!I$1,FALSE),IF($A1231&gt;$A$2,+VLOOKUP($A1231,'Neizmirene obaveze JLS'!$A$11:G$500,'prenos-P-R-N'!I$1,FALSE),"")))</f>
        <v/>
      </c>
      <c r="J1231" s="87" t="str">
        <f>IF($A1231=0,"",IF($A1231&lt;=$A$1,+VLOOKUP($A1231,'Rashodi- plan-izvršenje'!$A$8:H$1500,'prenos-P-R-N'!J$1,FALSE),IF($A1231&gt;$A$2,+VLOOKUP($A1231,'Neizmirene obaveze JLS'!$A$11:H$500,'prenos-P-R-N'!J$1,FALSE),"")))</f>
        <v/>
      </c>
      <c r="K1231" s="87" t="str">
        <f>IF($A1231=0,"",IF($A1231&lt;=$A$1,+VLOOKUP($A1231,'Rashodi- plan-izvršenje'!$A$8:I$1500,'prenos-P-R-N'!K$1,FALSE),IF($A1231&gt;$A$2,+VLOOKUP($A1231,'Neizmirene obaveze JLS'!$A$11:I$500,'prenos-P-R-N'!K$1,FALSE),"")))</f>
        <v/>
      </c>
      <c r="L1231" t="str">
        <f>IF(A1231=0,"",IF(A1231&lt;=A$1,+IF(VLOOKUP(A1231,'Rashodi- plan-izvršenje'!A$8:J$1500,M$1,FALSE)&gt;0,"Програмска активност","Пројекат"),IF(A1231&gt;A$2,+IF(VLOOKUP(A1231,'Neizmirene obaveze JLS'!A$8:J$2008,M$1,FALSE)&gt;0,"Програмска активност","Пројекат"),"")))</f>
        <v/>
      </c>
      <c r="M1231" s="87" t="str">
        <f>IF(A1231=0,"",IF($A1231&lt;=$A$1,+IF(VLOOKUP($A1231,'Rashodi- plan-izvršenje'!$A$8:$M$1500,10,FALSE)&gt;0,VLOOKUP($A1231,'Rashodi- plan-izvršenje'!$A$8:$M$1500,10,FALSE),VLOOKUP($A1231,'Rashodi- plan-izvršenje'!$A$8:$M$1500,12,FALSE)),+IF($A1231&gt;$A$2,IF(VLOOKUP($A1231,'Neizmirene obaveze JLS'!$A$8:$M$1500,10,FALSE)&gt;0,VLOOKUP($A1231,'Neizmirene obaveze JLS'!$A$11:$M$1500,10,FALSE),VLOOKUP($A1231,'Neizmirene obaveze JLS'!$A$11:$M$1500,12,FALSE)),0)))</f>
        <v/>
      </c>
      <c r="N1231" s="87" t="str">
        <f>IF(A1231=0,"",IF($A1231&lt;=$A$1,+IF(VLOOKUP(A1231,'Rashodi- plan-izvršenje'!$A$8:$M$1500,10,FALSE)&gt;0,VLOOKUP(A1231,'Rashodi- plan-izvršenje'!$A$8:$M$1500,11,FALSE),VLOOKUP(A1231,'Rashodi- plan-izvršenje'!$A$8:$M$1500,13,FALSE)),+IF($A1231&gt;$A$2,IF(VLOOKUP($A1231,'Neizmirene obaveze JLS'!$A$8:$M$1500,10,FALSE)&gt;0,VLOOKUP($A1231,'Neizmirene obaveze JLS'!$A$11:$M$1500,11,FALSE),VLOOKUP($A1231,'Neizmirene obaveze JLS'!$A$11:$M$1500,13,FALSE)),0)))</f>
        <v/>
      </c>
      <c r="O1231" s="87" t="str">
        <f>IF(A1231=0,"",IF($A1231&lt;=$A$1,VALUE(+VLOOKUP($A1231,'Rashodi- plan-izvršenje'!$A$8:N$1500,'prenos-P-R-N'!O$1,FALSE)),IF($A1231&lt;=A$2,VALUE(VLOOKUP($A1231,'Prihodi- plan-izvršenje'!$A$8:$H$500,6,FALSE)),VALUE(VLOOKUP($A1231,'Neizmirene obaveze JLS'!$A$8:$N$500,O$1,FALSE)))))</f>
        <v/>
      </c>
      <c r="P1231" s="87" t="str">
        <f>IF(A1231=0,"",IF(A1231=0,0,IF(A1231&gt;A$2,'šifarnik K-izvor'!G$3,+IF(Q1231&lt;700,+'šifarnik K-izvor'!G$2,'šifarnik K-izvor'!G$1))))</f>
        <v/>
      </c>
      <c r="Q1231" s="87">
        <f>IF($A1231&lt;=$A$1,VALUE(+VLOOKUP($A1231,'Rashodi- plan-izvršenje'!$A$8:O$1500,'prenos-P-R-N'!Q$1,FALSE)),IF($A1231&lt;=$A$2,VLOOKUP($A1231,'Prihodi- plan-izvršenje'!$A$4:$H$500,4,FALSE),IF($A1231&lt;=$A$3,VLOOKUP(A1231,'Neizmirene obaveze JLS'!$A$11:O$500,Q$1,FALSE),"")))</f>
        <v>0</v>
      </c>
      <c r="R1231" s="88">
        <f>IF($A1231&lt;=$A$1,VALUE(+VLOOKUP($A1231,'Rashodi- plan-izvršenje'!$A$8:P$1500,'prenos-P-R-N'!R$1,FALSE)),IF($A1231&lt;=$A$2,VLOOKUP($A1231,'Prihodi- plan-izvršenje'!$A$4:$H$500,7,FALSE),""))</f>
        <v>0</v>
      </c>
      <c r="S1231" s="88">
        <f>IF(A1231=0,0,IF($A1231&lt;=$A$1,VALUE(+VLOOKUP($A1231,'Rashodi- plan-izvršenje'!$A$8:Q$1500,'prenos-P-R-N'!S$1,FALSE)),IF($A1231&lt;=$A$2,VLOOKUP($A1231,'Prihodi- plan-izvršenje'!$A$4:$H$500,8,FALSE),0)))</f>
        <v>0</v>
      </c>
      <c r="T1231" s="88" t="str">
        <f>IF($A1231&gt;$A$2,VLOOKUP($A1231,'Neizmirene obaveze JLS'!$A$11:R$500,R$1,FALSE),"")</f>
        <v/>
      </c>
      <c r="U1231" s="88">
        <f>IF($A1231&gt;$A$2,VLOOKUP($A1231,'Neizmirene obaveze JLS'!$A$11:S$500,S$1,FALSE),0)</f>
        <v>0</v>
      </c>
      <c r="V1231" s="88">
        <f t="shared" si="169"/>
        <v>0</v>
      </c>
    </row>
    <row r="1232" spans="1:22">
      <c r="A1232" s="89">
        <f>IF(AND(COUNTIF(A$1:A$3,"&gt;0")=1,MAX(A$8:A1231)&lt;A$1),A1231+1,IF(AND(COUNTIF(A$1:A$3,"&gt;0")=2,MAX(A$8:A1231)&lt;A$2),A1231+1,IF(AND(COUNTIF(A$1:A$3,"&gt;0")=3,MAX(A$8:A1231)&lt;A$3),A1231+1,0)))</f>
        <v>0</v>
      </c>
      <c r="B1232" s="89" t="str">
        <f t="shared" ref="B1232:C1232" si="193">+IF($A1232&gt;0,B1231,"")</f>
        <v/>
      </c>
      <c r="C1232" s="89" t="str">
        <f t="shared" si="193"/>
        <v/>
      </c>
      <c r="D1232" s="87" t="str">
        <f>IF($A1232=0,"",IF($A1232&lt;=$A$1,+VLOOKUP($A1232,'Rashodi- plan-izvršenje'!$A$8:B$1500,'prenos-P-R-N'!D$1,FALSE),IF($A1232&gt;$A$2,+VLOOKUP($A1232,'Neizmirene obaveze JLS'!$A$11:B$500,'prenos-P-R-N'!D$1,FALSE),"")))</f>
        <v/>
      </c>
      <c r="E1232" s="87" t="str">
        <f>IF($A1232=0,"",IF($A1232&lt;=$A$1,+VLOOKUP($A1232,'Rashodi- plan-izvršenje'!$A$8:C$1500,'prenos-P-R-N'!E$1,FALSE),IF($A1232&gt;$A$2,+VLOOKUP($A1232,'Neizmirene obaveze JLS'!$A$11:C$500,'prenos-P-R-N'!E$1,FALSE),"")))</f>
        <v/>
      </c>
      <c r="F1232" s="87" t="str">
        <f>IF($A1232=0,"",IF($A1232&lt;=$A$1,+VLOOKUP($A1232,'Rashodi- plan-izvršenje'!$A$8:D$1500,'prenos-P-R-N'!F$1,FALSE),IF($A1232&gt;$A$2,+VLOOKUP($A1232,'Neizmirene obaveze JLS'!$A$11:D$500,'prenos-P-R-N'!F$1,FALSE),"")))</f>
        <v/>
      </c>
      <c r="G1232" s="87" t="str">
        <f>IF($A1232=0,"",IF($A1232&lt;=$A$1,+VLOOKUP($A1232,'Rashodi- plan-izvršenje'!$A$8:E$1500,'prenos-P-R-N'!G$1,FALSE),IF($A1232&gt;$A$2,+VLOOKUP($A1232,'Neizmirene obaveze JLS'!$A$11:E$500,'prenos-P-R-N'!G$1,FALSE),"")))</f>
        <v/>
      </c>
      <c r="H1232" s="87" t="str">
        <f>IF($A1232=0,"",IF($A1232&lt;=$A$1,+VLOOKUP($A1232,'Rashodi- plan-izvršenje'!$A$8:F$1500,'prenos-P-R-N'!H$1,FALSE),IF($A1232&gt;$A$2,+VLOOKUP($A1232,'Neizmirene obaveze JLS'!$A$11:F$500,'prenos-P-R-N'!H$1,FALSE),"")))</f>
        <v/>
      </c>
      <c r="I1232" s="87" t="str">
        <f>IF($A1232=0,"",IF($A1232&lt;=$A$1,+VLOOKUP($A1232,'Rashodi- plan-izvršenje'!$A$8:G$1500,'prenos-P-R-N'!I$1,FALSE),IF($A1232&gt;$A$2,+VLOOKUP($A1232,'Neizmirene obaveze JLS'!$A$11:G$500,'prenos-P-R-N'!I$1,FALSE),"")))</f>
        <v/>
      </c>
      <c r="J1232" s="87" t="str">
        <f>IF($A1232=0,"",IF($A1232&lt;=$A$1,+VLOOKUP($A1232,'Rashodi- plan-izvršenje'!$A$8:H$1500,'prenos-P-R-N'!J$1,FALSE),IF($A1232&gt;$A$2,+VLOOKUP($A1232,'Neizmirene obaveze JLS'!$A$11:H$500,'prenos-P-R-N'!J$1,FALSE),"")))</f>
        <v/>
      </c>
      <c r="K1232" s="87" t="str">
        <f>IF($A1232=0,"",IF($A1232&lt;=$A$1,+VLOOKUP($A1232,'Rashodi- plan-izvršenje'!$A$8:I$1500,'prenos-P-R-N'!K$1,FALSE),IF($A1232&gt;$A$2,+VLOOKUP($A1232,'Neizmirene obaveze JLS'!$A$11:I$500,'prenos-P-R-N'!K$1,FALSE),"")))</f>
        <v/>
      </c>
      <c r="L1232" t="str">
        <f>IF(A1232=0,"",IF(A1232&lt;=A$1,+IF(VLOOKUP(A1232,'Rashodi- plan-izvršenje'!A$8:J$1500,M$1,FALSE)&gt;0,"Програмска активност","Пројекат"),IF(A1232&gt;A$2,+IF(VLOOKUP(A1232,'Neizmirene obaveze JLS'!A$8:J$2008,M$1,FALSE)&gt;0,"Програмска активност","Пројекат"),"")))</f>
        <v/>
      </c>
      <c r="M1232" s="87" t="str">
        <f>IF(A1232=0,"",IF($A1232&lt;=$A$1,+IF(VLOOKUP($A1232,'Rashodi- plan-izvršenje'!$A$8:$M$1500,10,FALSE)&gt;0,VLOOKUP($A1232,'Rashodi- plan-izvršenje'!$A$8:$M$1500,10,FALSE),VLOOKUP($A1232,'Rashodi- plan-izvršenje'!$A$8:$M$1500,12,FALSE)),+IF($A1232&gt;$A$2,IF(VLOOKUP($A1232,'Neizmirene obaveze JLS'!$A$8:$M$1500,10,FALSE)&gt;0,VLOOKUP($A1232,'Neizmirene obaveze JLS'!$A$11:$M$1500,10,FALSE),VLOOKUP($A1232,'Neizmirene obaveze JLS'!$A$11:$M$1500,12,FALSE)),0)))</f>
        <v/>
      </c>
      <c r="N1232" s="87" t="str">
        <f>IF(A1232=0,"",IF($A1232&lt;=$A$1,+IF(VLOOKUP(A1232,'Rashodi- plan-izvršenje'!$A$8:$M$1500,10,FALSE)&gt;0,VLOOKUP(A1232,'Rashodi- plan-izvršenje'!$A$8:$M$1500,11,FALSE),VLOOKUP(A1232,'Rashodi- plan-izvršenje'!$A$8:$M$1500,13,FALSE)),+IF($A1232&gt;$A$2,IF(VLOOKUP($A1232,'Neizmirene obaveze JLS'!$A$8:$M$1500,10,FALSE)&gt;0,VLOOKUP($A1232,'Neizmirene obaveze JLS'!$A$11:$M$1500,11,FALSE),VLOOKUP($A1232,'Neizmirene obaveze JLS'!$A$11:$M$1500,13,FALSE)),0)))</f>
        <v/>
      </c>
      <c r="O1232" s="87" t="str">
        <f>IF(A1232=0,"",IF($A1232&lt;=$A$1,VALUE(+VLOOKUP($A1232,'Rashodi- plan-izvršenje'!$A$8:N$1500,'prenos-P-R-N'!O$1,FALSE)),IF($A1232&lt;=A$2,VALUE(VLOOKUP($A1232,'Prihodi- plan-izvršenje'!$A$8:$H$500,6,FALSE)),VALUE(VLOOKUP($A1232,'Neizmirene obaveze JLS'!$A$8:$N$500,O$1,FALSE)))))</f>
        <v/>
      </c>
      <c r="P1232" s="87" t="str">
        <f>IF(A1232=0,"",IF(A1232=0,0,IF(A1232&gt;A$2,'šifarnik K-izvor'!G$3,+IF(Q1232&lt;700,+'šifarnik K-izvor'!G$2,'šifarnik K-izvor'!G$1))))</f>
        <v/>
      </c>
      <c r="Q1232" s="87">
        <f>IF($A1232&lt;=$A$1,VALUE(+VLOOKUP($A1232,'Rashodi- plan-izvršenje'!$A$8:O$1500,'prenos-P-R-N'!Q$1,FALSE)),IF($A1232&lt;=$A$2,VLOOKUP($A1232,'Prihodi- plan-izvršenje'!$A$4:$H$500,4,FALSE),IF($A1232&lt;=$A$3,VLOOKUP(A1232,'Neizmirene obaveze JLS'!$A$11:O$500,Q$1,FALSE),"")))</f>
        <v>0</v>
      </c>
      <c r="R1232" s="88">
        <f>IF($A1232&lt;=$A$1,VALUE(+VLOOKUP($A1232,'Rashodi- plan-izvršenje'!$A$8:P$1500,'prenos-P-R-N'!R$1,FALSE)),IF($A1232&lt;=$A$2,VLOOKUP($A1232,'Prihodi- plan-izvršenje'!$A$4:$H$500,7,FALSE),""))</f>
        <v>0</v>
      </c>
      <c r="S1232" s="88">
        <f>IF(A1232=0,0,IF($A1232&lt;=$A$1,VALUE(+VLOOKUP($A1232,'Rashodi- plan-izvršenje'!$A$8:Q$1500,'prenos-P-R-N'!S$1,FALSE)),IF($A1232&lt;=$A$2,VLOOKUP($A1232,'Prihodi- plan-izvršenje'!$A$4:$H$500,8,FALSE),0)))</f>
        <v>0</v>
      </c>
      <c r="T1232" s="88" t="str">
        <f>IF($A1232&gt;$A$2,VLOOKUP($A1232,'Neizmirene obaveze JLS'!$A$11:R$500,R$1,FALSE),"")</f>
        <v/>
      </c>
      <c r="U1232" s="88">
        <f>IF($A1232&gt;$A$2,VLOOKUP($A1232,'Neizmirene obaveze JLS'!$A$11:S$500,S$1,FALSE),0)</f>
        <v>0</v>
      </c>
      <c r="V1232" s="88">
        <f t="shared" si="169"/>
        <v>0</v>
      </c>
    </row>
    <row r="1233" spans="1:22">
      <c r="A1233" s="89">
        <f>IF(AND(COUNTIF(A$1:A$3,"&gt;0")=1,MAX(A$8:A1232)&lt;A$1),A1232+1,IF(AND(COUNTIF(A$1:A$3,"&gt;0")=2,MAX(A$8:A1232)&lt;A$2),A1232+1,IF(AND(COUNTIF(A$1:A$3,"&gt;0")=3,MAX(A$8:A1232)&lt;A$3),A1232+1,0)))</f>
        <v>0</v>
      </c>
      <c r="B1233" s="89" t="str">
        <f t="shared" ref="B1233:C1233" si="194">+IF($A1233&gt;0,B1232,"")</f>
        <v/>
      </c>
      <c r="C1233" s="89" t="str">
        <f t="shared" si="194"/>
        <v/>
      </c>
      <c r="D1233" s="87" t="str">
        <f>IF($A1233=0,"",IF($A1233&lt;=$A$1,+VLOOKUP($A1233,'Rashodi- plan-izvršenje'!$A$8:B$1500,'prenos-P-R-N'!D$1,FALSE),IF($A1233&gt;$A$2,+VLOOKUP($A1233,'Neizmirene obaveze JLS'!$A$11:B$500,'prenos-P-R-N'!D$1,FALSE),"")))</f>
        <v/>
      </c>
      <c r="E1233" s="87" t="str">
        <f>IF($A1233=0,"",IF($A1233&lt;=$A$1,+VLOOKUP($A1233,'Rashodi- plan-izvršenje'!$A$8:C$1500,'prenos-P-R-N'!E$1,FALSE),IF($A1233&gt;$A$2,+VLOOKUP($A1233,'Neizmirene obaveze JLS'!$A$11:C$500,'prenos-P-R-N'!E$1,FALSE),"")))</f>
        <v/>
      </c>
      <c r="F1233" s="87" t="str">
        <f>IF($A1233=0,"",IF($A1233&lt;=$A$1,+VLOOKUP($A1233,'Rashodi- plan-izvršenje'!$A$8:D$1500,'prenos-P-R-N'!F$1,FALSE),IF($A1233&gt;$A$2,+VLOOKUP($A1233,'Neizmirene obaveze JLS'!$A$11:D$500,'prenos-P-R-N'!F$1,FALSE),"")))</f>
        <v/>
      </c>
      <c r="G1233" s="87" t="str">
        <f>IF($A1233=0,"",IF($A1233&lt;=$A$1,+VLOOKUP($A1233,'Rashodi- plan-izvršenje'!$A$8:E$1500,'prenos-P-R-N'!G$1,FALSE),IF($A1233&gt;$A$2,+VLOOKUP($A1233,'Neizmirene obaveze JLS'!$A$11:E$500,'prenos-P-R-N'!G$1,FALSE),"")))</f>
        <v/>
      </c>
      <c r="H1233" s="87" t="str">
        <f>IF($A1233=0,"",IF($A1233&lt;=$A$1,+VLOOKUP($A1233,'Rashodi- plan-izvršenje'!$A$8:F$1500,'prenos-P-R-N'!H$1,FALSE),IF($A1233&gt;$A$2,+VLOOKUP($A1233,'Neizmirene obaveze JLS'!$A$11:F$500,'prenos-P-R-N'!H$1,FALSE),"")))</f>
        <v/>
      </c>
      <c r="I1233" s="87" t="str">
        <f>IF($A1233=0,"",IF($A1233&lt;=$A$1,+VLOOKUP($A1233,'Rashodi- plan-izvršenje'!$A$8:G$1500,'prenos-P-R-N'!I$1,FALSE),IF($A1233&gt;$A$2,+VLOOKUP($A1233,'Neizmirene obaveze JLS'!$A$11:G$500,'prenos-P-R-N'!I$1,FALSE),"")))</f>
        <v/>
      </c>
      <c r="J1233" s="87" t="str">
        <f>IF($A1233=0,"",IF($A1233&lt;=$A$1,+VLOOKUP($A1233,'Rashodi- plan-izvršenje'!$A$8:H$1500,'prenos-P-R-N'!J$1,FALSE),IF($A1233&gt;$A$2,+VLOOKUP($A1233,'Neizmirene obaveze JLS'!$A$11:H$500,'prenos-P-R-N'!J$1,FALSE),"")))</f>
        <v/>
      </c>
      <c r="K1233" s="87" t="str">
        <f>IF($A1233=0,"",IF($A1233&lt;=$A$1,+VLOOKUP($A1233,'Rashodi- plan-izvršenje'!$A$8:I$1500,'prenos-P-R-N'!K$1,FALSE),IF($A1233&gt;$A$2,+VLOOKUP($A1233,'Neizmirene obaveze JLS'!$A$11:I$500,'prenos-P-R-N'!K$1,FALSE),"")))</f>
        <v/>
      </c>
      <c r="L1233" t="str">
        <f>IF(A1233=0,"",IF(A1233&lt;=A$1,+IF(VLOOKUP(A1233,'Rashodi- plan-izvršenje'!A$8:J$1500,M$1,FALSE)&gt;0,"Програмска активност","Пројекат"),IF(A1233&gt;A$2,+IF(VLOOKUP(A1233,'Neizmirene obaveze JLS'!A$8:J$2008,M$1,FALSE)&gt;0,"Програмска активност","Пројекат"),"")))</f>
        <v/>
      </c>
      <c r="M1233" s="87" t="str">
        <f>IF(A1233=0,"",IF($A1233&lt;=$A$1,+IF(VLOOKUP($A1233,'Rashodi- plan-izvršenje'!$A$8:$M$1500,10,FALSE)&gt;0,VLOOKUP($A1233,'Rashodi- plan-izvršenje'!$A$8:$M$1500,10,FALSE),VLOOKUP($A1233,'Rashodi- plan-izvršenje'!$A$8:$M$1500,12,FALSE)),+IF($A1233&gt;$A$2,IF(VLOOKUP($A1233,'Neizmirene obaveze JLS'!$A$8:$M$1500,10,FALSE)&gt;0,VLOOKUP($A1233,'Neizmirene obaveze JLS'!$A$11:$M$1500,10,FALSE),VLOOKUP($A1233,'Neizmirene obaveze JLS'!$A$11:$M$1500,12,FALSE)),0)))</f>
        <v/>
      </c>
      <c r="N1233" s="87" t="str">
        <f>IF(A1233=0,"",IF($A1233&lt;=$A$1,+IF(VLOOKUP(A1233,'Rashodi- plan-izvršenje'!$A$8:$M$1500,10,FALSE)&gt;0,VLOOKUP(A1233,'Rashodi- plan-izvršenje'!$A$8:$M$1500,11,FALSE),VLOOKUP(A1233,'Rashodi- plan-izvršenje'!$A$8:$M$1500,13,FALSE)),+IF($A1233&gt;$A$2,IF(VLOOKUP($A1233,'Neizmirene obaveze JLS'!$A$8:$M$1500,10,FALSE)&gt;0,VLOOKUP($A1233,'Neizmirene obaveze JLS'!$A$11:$M$1500,11,FALSE),VLOOKUP($A1233,'Neizmirene obaveze JLS'!$A$11:$M$1500,13,FALSE)),0)))</f>
        <v/>
      </c>
      <c r="O1233" s="87" t="str">
        <f>IF(A1233=0,"",IF($A1233&lt;=$A$1,VALUE(+VLOOKUP($A1233,'Rashodi- plan-izvršenje'!$A$8:N$1500,'prenos-P-R-N'!O$1,FALSE)),IF($A1233&lt;=A$2,VALUE(VLOOKUP($A1233,'Prihodi- plan-izvršenje'!$A$8:$H$500,6,FALSE)),VALUE(VLOOKUP($A1233,'Neizmirene obaveze JLS'!$A$8:$N$500,O$1,FALSE)))))</f>
        <v/>
      </c>
      <c r="P1233" s="87" t="str">
        <f>IF(A1233=0,"",IF(A1233=0,0,IF(A1233&gt;A$2,'šifarnik K-izvor'!G$3,+IF(Q1233&lt;700,+'šifarnik K-izvor'!G$2,'šifarnik K-izvor'!G$1))))</f>
        <v/>
      </c>
      <c r="Q1233" s="87">
        <f>IF($A1233&lt;=$A$1,VALUE(+VLOOKUP($A1233,'Rashodi- plan-izvršenje'!$A$8:O$1500,'prenos-P-R-N'!Q$1,FALSE)),IF($A1233&lt;=$A$2,VLOOKUP($A1233,'Prihodi- plan-izvršenje'!$A$4:$H$500,4,FALSE),IF($A1233&lt;=$A$3,VLOOKUP(A1233,'Neizmirene obaveze JLS'!$A$11:O$500,Q$1,FALSE),"")))</f>
        <v>0</v>
      </c>
      <c r="R1233" s="88">
        <f>IF($A1233&lt;=$A$1,VALUE(+VLOOKUP($A1233,'Rashodi- plan-izvršenje'!$A$8:P$1500,'prenos-P-R-N'!R$1,FALSE)),IF($A1233&lt;=$A$2,VLOOKUP($A1233,'Prihodi- plan-izvršenje'!$A$4:$H$500,7,FALSE),""))</f>
        <v>0</v>
      </c>
      <c r="S1233" s="88">
        <f>IF(A1233=0,0,IF($A1233&lt;=$A$1,VALUE(+VLOOKUP($A1233,'Rashodi- plan-izvršenje'!$A$8:Q$1500,'prenos-P-R-N'!S$1,FALSE)),IF($A1233&lt;=$A$2,VLOOKUP($A1233,'Prihodi- plan-izvršenje'!$A$4:$H$500,8,FALSE),0)))</f>
        <v>0</v>
      </c>
      <c r="T1233" s="88" t="str">
        <f>IF($A1233&gt;$A$2,VLOOKUP($A1233,'Neizmirene obaveze JLS'!$A$11:R$500,R$1,FALSE),"")</f>
        <v/>
      </c>
      <c r="U1233" s="88">
        <f>IF($A1233&gt;$A$2,VLOOKUP($A1233,'Neizmirene obaveze JLS'!$A$11:S$500,S$1,FALSE),0)</f>
        <v>0</v>
      </c>
      <c r="V1233" s="88">
        <f t="shared" si="169"/>
        <v>0</v>
      </c>
    </row>
    <row r="1234" spans="1:22">
      <c r="A1234" s="89">
        <f>IF(AND(COUNTIF(A$1:A$3,"&gt;0")=1,MAX(A$8:A1233)&lt;A$1),A1233+1,IF(AND(COUNTIF(A$1:A$3,"&gt;0")=2,MAX(A$8:A1233)&lt;A$2),A1233+1,IF(AND(COUNTIF(A$1:A$3,"&gt;0")=3,MAX(A$8:A1233)&lt;A$3),A1233+1,0)))</f>
        <v>0</v>
      </c>
      <c r="B1234" s="89" t="str">
        <f t="shared" ref="B1234:C1234" si="195">+IF($A1234&gt;0,B1233,"")</f>
        <v/>
      </c>
      <c r="C1234" s="89" t="str">
        <f t="shared" si="195"/>
        <v/>
      </c>
      <c r="D1234" s="87" t="str">
        <f>IF($A1234=0,"",IF($A1234&lt;=$A$1,+VLOOKUP($A1234,'Rashodi- plan-izvršenje'!$A$8:B$1500,'prenos-P-R-N'!D$1,FALSE),IF($A1234&gt;$A$2,+VLOOKUP($A1234,'Neizmirene obaveze JLS'!$A$11:B$500,'prenos-P-R-N'!D$1,FALSE),"")))</f>
        <v/>
      </c>
      <c r="E1234" s="87" t="str">
        <f>IF($A1234=0,"",IF($A1234&lt;=$A$1,+VLOOKUP($A1234,'Rashodi- plan-izvršenje'!$A$8:C$1500,'prenos-P-R-N'!E$1,FALSE),IF($A1234&gt;$A$2,+VLOOKUP($A1234,'Neizmirene obaveze JLS'!$A$11:C$500,'prenos-P-R-N'!E$1,FALSE),"")))</f>
        <v/>
      </c>
      <c r="F1234" s="87" t="str">
        <f>IF($A1234=0,"",IF($A1234&lt;=$A$1,+VLOOKUP($A1234,'Rashodi- plan-izvršenje'!$A$8:D$1500,'prenos-P-R-N'!F$1,FALSE),IF($A1234&gt;$A$2,+VLOOKUP($A1234,'Neizmirene obaveze JLS'!$A$11:D$500,'prenos-P-R-N'!F$1,FALSE),"")))</f>
        <v/>
      </c>
      <c r="G1234" s="87" t="str">
        <f>IF($A1234=0,"",IF($A1234&lt;=$A$1,+VLOOKUP($A1234,'Rashodi- plan-izvršenje'!$A$8:E$1500,'prenos-P-R-N'!G$1,FALSE),IF($A1234&gt;$A$2,+VLOOKUP($A1234,'Neizmirene obaveze JLS'!$A$11:E$500,'prenos-P-R-N'!G$1,FALSE),"")))</f>
        <v/>
      </c>
      <c r="H1234" s="87" t="str">
        <f>IF($A1234=0,"",IF($A1234&lt;=$A$1,+VLOOKUP($A1234,'Rashodi- plan-izvršenje'!$A$8:F$1500,'prenos-P-R-N'!H$1,FALSE),IF($A1234&gt;$A$2,+VLOOKUP($A1234,'Neizmirene obaveze JLS'!$A$11:F$500,'prenos-P-R-N'!H$1,FALSE),"")))</f>
        <v/>
      </c>
      <c r="I1234" s="87" t="str">
        <f>IF($A1234=0,"",IF($A1234&lt;=$A$1,+VLOOKUP($A1234,'Rashodi- plan-izvršenje'!$A$8:G$1500,'prenos-P-R-N'!I$1,FALSE),IF($A1234&gt;$A$2,+VLOOKUP($A1234,'Neizmirene obaveze JLS'!$A$11:G$500,'prenos-P-R-N'!I$1,FALSE),"")))</f>
        <v/>
      </c>
      <c r="J1234" s="87" t="str">
        <f>IF($A1234=0,"",IF($A1234&lt;=$A$1,+VLOOKUP($A1234,'Rashodi- plan-izvršenje'!$A$8:H$1500,'prenos-P-R-N'!J$1,FALSE),IF($A1234&gt;$A$2,+VLOOKUP($A1234,'Neizmirene obaveze JLS'!$A$11:H$500,'prenos-P-R-N'!J$1,FALSE),"")))</f>
        <v/>
      </c>
      <c r="K1234" s="87" t="str">
        <f>IF($A1234=0,"",IF($A1234&lt;=$A$1,+VLOOKUP($A1234,'Rashodi- plan-izvršenje'!$A$8:I$1500,'prenos-P-R-N'!K$1,FALSE),IF($A1234&gt;$A$2,+VLOOKUP($A1234,'Neizmirene obaveze JLS'!$A$11:I$500,'prenos-P-R-N'!K$1,FALSE),"")))</f>
        <v/>
      </c>
      <c r="L1234" t="str">
        <f>IF(A1234=0,"",IF(A1234&lt;=A$1,+IF(VLOOKUP(A1234,'Rashodi- plan-izvršenje'!A$8:J$1500,M$1,FALSE)&gt;0,"Програмска активност","Пројекат"),IF(A1234&gt;A$2,+IF(VLOOKUP(A1234,'Neizmirene obaveze JLS'!A$8:J$2008,M$1,FALSE)&gt;0,"Програмска активност","Пројекат"),"")))</f>
        <v/>
      </c>
      <c r="M1234" s="87" t="str">
        <f>IF(A1234=0,"",IF($A1234&lt;=$A$1,+IF(VLOOKUP($A1234,'Rashodi- plan-izvršenje'!$A$8:$M$1500,10,FALSE)&gt;0,VLOOKUP($A1234,'Rashodi- plan-izvršenje'!$A$8:$M$1500,10,FALSE),VLOOKUP($A1234,'Rashodi- plan-izvršenje'!$A$8:$M$1500,12,FALSE)),+IF($A1234&gt;$A$2,IF(VLOOKUP($A1234,'Neizmirene obaveze JLS'!$A$8:$M$1500,10,FALSE)&gt;0,VLOOKUP($A1234,'Neizmirene obaveze JLS'!$A$11:$M$1500,10,FALSE),VLOOKUP($A1234,'Neizmirene obaveze JLS'!$A$11:$M$1500,12,FALSE)),0)))</f>
        <v/>
      </c>
      <c r="N1234" s="87" t="str">
        <f>IF(A1234=0,"",IF($A1234&lt;=$A$1,+IF(VLOOKUP(A1234,'Rashodi- plan-izvršenje'!$A$8:$M$1500,10,FALSE)&gt;0,VLOOKUP(A1234,'Rashodi- plan-izvršenje'!$A$8:$M$1500,11,FALSE),VLOOKUP(A1234,'Rashodi- plan-izvršenje'!$A$8:$M$1500,13,FALSE)),+IF($A1234&gt;$A$2,IF(VLOOKUP($A1234,'Neizmirene obaveze JLS'!$A$8:$M$1500,10,FALSE)&gt;0,VLOOKUP($A1234,'Neizmirene obaveze JLS'!$A$11:$M$1500,11,FALSE),VLOOKUP($A1234,'Neizmirene obaveze JLS'!$A$11:$M$1500,13,FALSE)),0)))</f>
        <v/>
      </c>
      <c r="O1234" s="87" t="str">
        <f>IF(A1234=0,"",IF($A1234&lt;=$A$1,VALUE(+VLOOKUP($A1234,'Rashodi- plan-izvršenje'!$A$8:N$1500,'prenos-P-R-N'!O$1,FALSE)),IF($A1234&lt;=A$2,VALUE(VLOOKUP($A1234,'Prihodi- plan-izvršenje'!$A$8:$H$500,6,FALSE)),VALUE(VLOOKUP($A1234,'Neizmirene obaveze JLS'!$A$8:$N$500,O$1,FALSE)))))</f>
        <v/>
      </c>
      <c r="P1234" s="87" t="str">
        <f>IF(A1234=0,"",IF(A1234=0,0,IF(A1234&gt;A$2,'šifarnik K-izvor'!G$3,+IF(Q1234&lt;700,+'šifarnik K-izvor'!G$2,'šifarnik K-izvor'!G$1))))</f>
        <v/>
      </c>
      <c r="Q1234" s="87">
        <f>IF($A1234&lt;=$A$1,VALUE(+VLOOKUP($A1234,'Rashodi- plan-izvršenje'!$A$8:O$1500,'prenos-P-R-N'!Q$1,FALSE)),IF($A1234&lt;=$A$2,VLOOKUP($A1234,'Prihodi- plan-izvršenje'!$A$4:$H$500,4,FALSE),IF($A1234&lt;=$A$3,VLOOKUP(A1234,'Neizmirene obaveze JLS'!$A$11:O$500,Q$1,FALSE),"")))</f>
        <v>0</v>
      </c>
      <c r="R1234" s="88">
        <f>IF($A1234&lt;=$A$1,VALUE(+VLOOKUP($A1234,'Rashodi- plan-izvršenje'!$A$8:P$1500,'prenos-P-R-N'!R$1,FALSE)),IF($A1234&lt;=$A$2,VLOOKUP($A1234,'Prihodi- plan-izvršenje'!$A$4:$H$500,7,FALSE),""))</f>
        <v>0</v>
      </c>
      <c r="S1234" s="88">
        <f>IF(A1234=0,0,IF($A1234&lt;=$A$1,VALUE(+VLOOKUP($A1234,'Rashodi- plan-izvršenje'!$A$8:Q$1500,'prenos-P-R-N'!S$1,FALSE)),IF($A1234&lt;=$A$2,VLOOKUP($A1234,'Prihodi- plan-izvršenje'!$A$4:$H$500,8,FALSE),0)))</f>
        <v>0</v>
      </c>
      <c r="T1234" s="88" t="str">
        <f>IF($A1234&gt;$A$2,VLOOKUP($A1234,'Neizmirene obaveze JLS'!$A$11:R$500,R$1,FALSE),"")</f>
        <v/>
      </c>
      <c r="U1234" s="88">
        <f>IF($A1234&gt;$A$2,VLOOKUP($A1234,'Neizmirene obaveze JLS'!$A$11:S$500,S$1,FALSE),0)</f>
        <v>0</v>
      </c>
      <c r="V1234" s="88">
        <f t="shared" si="169"/>
        <v>0</v>
      </c>
    </row>
    <row r="1235" spans="1:22">
      <c r="A1235" s="89">
        <f>IF(AND(COUNTIF(A$1:A$3,"&gt;0")=1,MAX(A$8:A1234)&lt;A$1),A1234+1,IF(AND(COUNTIF(A$1:A$3,"&gt;0")=2,MAX(A$8:A1234)&lt;A$2),A1234+1,IF(AND(COUNTIF(A$1:A$3,"&gt;0")=3,MAX(A$8:A1234)&lt;A$3),A1234+1,0)))</f>
        <v>0</v>
      </c>
      <c r="B1235" s="89" t="str">
        <f t="shared" ref="B1235:C1235" si="196">+IF($A1235&gt;0,B1234,"")</f>
        <v/>
      </c>
      <c r="C1235" s="89" t="str">
        <f t="shared" si="196"/>
        <v/>
      </c>
      <c r="D1235" s="87" t="str">
        <f>IF($A1235=0,"",IF($A1235&lt;=$A$1,+VLOOKUP($A1235,'Rashodi- plan-izvršenje'!$A$8:B$1500,'prenos-P-R-N'!D$1,FALSE),IF($A1235&gt;$A$2,+VLOOKUP($A1235,'Neizmirene obaveze JLS'!$A$11:B$500,'prenos-P-R-N'!D$1,FALSE),"")))</f>
        <v/>
      </c>
      <c r="E1235" s="87" t="str">
        <f>IF($A1235=0,"",IF($A1235&lt;=$A$1,+VLOOKUP($A1235,'Rashodi- plan-izvršenje'!$A$8:C$1500,'prenos-P-R-N'!E$1,FALSE),IF($A1235&gt;$A$2,+VLOOKUP($A1235,'Neizmirene obaveze JLS'!$A$11:C$500,'prenos-P-R-N'!E$1,FALSE),"")))</f>
        <v/>
      </c>
      <c r="F1235" s="87" t="str">
        <f>IF($A1235=0,"",IF($A1235&lt;=$A$1,+VLOOKUP($A1235,'Rashodi- plan-izvršenje'!$A$8:D$1500,'prenos-P-R-N'!F$1,FALSE),IF($A1235&gt;$A$2,+VLOOKUP($A1235,'Neizmirene obaveze JLS'!$A$11:D$500,'prenos-P-R-N'!F$1,FALSE),"")))</f>
        <v/>
      </c>
      <c r="G1235" s="87" t="str">
        <f>IF($A1235=0,"",IF($A1235&lt;=$A$1,+VLOOKUP($A1235,'Rashodi- plan-izvršenje'!$A$8:E$1500,'prenos-P-R-N'!G$1,FALSE),IF($A1235&gt;$A$2,+VLOOKUP($A1235,'Neizmirene obaveze JLS'!$A$11:E$500,'prenos-P-R-N'!G$1,FALSE),"")))</f>
        <v/>
      </c>
      <c r="H1235" s="87" t="str">
        <f>IF($A1235=0,"",IF($A1235&lt;=$A$1,+VLOOKUP($A1235,'Rashodi- plan-izvršenje'!$A$8:F$1500,'prenos-P-R-N'!H$1,FALSE),IF($A1235&gt;$A$2,+VLOOKUP($A1235,'Neizmirene obaveze JLS'!$A$11:F$500,'prenos-P-R-N'!H$1,FALSE),"")))</f>
        <v/>
      </c>
      <c r="I1235" s="87" t="str">
        <f>IF($A1235=0,"",IF($A1235&lt;=$A$1,+VLOOKUP($A1235,'Rashodi- plan-izvršenje'!$A$8:G$1500,'prenos-P-R-N'!I$1,FALSE),IF($A1235&gt;$A$2,+VLOOKUP($A1235,'Neizmirene obaveze JLS'!$A$11:G$500,'prenos-P-R-N'!I$1,FALSE),"")))</f>
        <v/>
      </c>
      <c r="J1235" s="87" t="str">
        <f>IF($A1235=0,"",IF($A1235&lt;=$A$1,+VLOOKUP($A1235,'Rashodi- plan-izvršenje'!$A$8:H$1500,'prenos-P-R-N'!J$1,FALSE),IF($A1235&gt;$A$2,+VLOOKUP($A1235,'Neizmirene obaveze JLS'!$A$11:H$500,'prenos-P-R-N'!J$1,FALSE),"")))</f>
        <v/>
      </c>
      <c r="K1235" s="87" t="str">
        <f>IF($A1235=0,"",IF($A1235&lt;=$A$1,+VLOOKUP($A1235,'Rashodi- plan-izvršenje'!$A$8:I$1500,'prenos-P-R-N'!K$1,FALSE),IF($A1235&gt;$A$2,+VLOOKUP($A1235,'Neizmirene obaveze JLS'!$A$11:I$500,'prenos-P-R-N'!K$1,FALSE),"")))</f>
        <v/>
      </c>
      <c r="L1235" t="str">
        <f>IF(A1235=0,"",IF(A1235&lt;=A$1,+IF(VLOOKUP(A1235,'Rashodi- plan-izvršenje'!A$8:J$1500,M$1,FALSE)&gt;0,"Програмска активност","Пројекат"),IF(A1235&gt;A$2,+IF(VLOOKUP(A1235,'Neizmirene obaveze JLS'!A$8:J$2008,M$1,FALSE)&gt;0,"Програмска активност","Пројекат"),"")))</f>
        <v/>
      </c>
      <c r="M1235" s="87" t="str">
        <f>IF(A1235=0,"",IF($A1235&lt;=$A$1,+IF(VLOOKUP($A1235,'Rashodi- plan-izvršenje'!$A$8:$M$1500,10,FALSE)&gt;0,VLOOKUP($A1235,'Rashodi- plan-izvršenje'!$A$8:$M$1500,10,FALSE),VLOOKUP($A1235,'Rashodi- plan-izvršenje'!$A$8:$M$1500,12,FALSE)),+IF($A1235&gt;$A$2,IF(VLOOKUP($A1235,'Neizmirene obaveze JLS'!$A$8:$M$1500,10,FALSE)&gt;0,VLOOKUP($A1235,'Neizmirene obaveze JLS'!$A$11:$M$1500,10,FALSE),VLOOKUP($A1235,'Neizmirene obaveze JLS'!$A$11:$M$1500,12,FALSE)),0)))</f>
        <v/>
      </c>
      <c r="N1235" s="87" t="str">
        <f>IF(A1235=0,"",IF($A1235&lt;=$A$1,+IF(VLOOKUP(A1235,'Rashodi- plan-izvršenje'!$A$8:$M$1500,10,FALSE)&gt;0,VLOOKUP(A1235,'Rashodi- plan-izvršenje'!$A$8:$M$1500,11,FALSE),VLOOKUP(A1235,'Rashodi- plan-izvršenje'!$A$8:$M$1500,13,FALSE)),+IF($A1235&gt;$A$2,IF(VLOOKUP($A1235,'Neizmirene obaveze JLS'!$A$8:$M$1500,10,FALSE)&gt;0,VLOOKUP($A1235,'Neizmirene obaveze JLS'!$A$11:$M$1500,11,FALSE),VLOOKUP($A1235,'Neizmirene obaveze JLS'!$A$11:$M$1500,13,FALSE)),0)))</f>
        <v/>
      </c>
      <c r="O1235" s="87" t="str">
        <f>IF(A1235=0,"",IF($A1235&lt;=$A$1,VALUE(+VLOOKUP($A1235,'Rashodi- plan-izvršenje'!$A$8:N$1500,'prenos-P-R-N'!O$1,FALSE)),IF($A1235&lt;=A$2,VALUE(VLOOKUP($A1235,'Prihodi- plan-izvršenje'!$A$8:$H$500,6,FALSE)),VALUE(VLOOKUP($A1235,'Neizmirene obaveze JLS'!$A$8:$N$500,O$1,FALSE)))))</f>
        <v/>
      </c>
      <c r="P1235" s="87" t="str">
        <f>IF(A1235=0,"",IF(A1235=0,0,IF(A1235&gt;A$2,'šifarnik K-izvor'!G$3,+IF(Q1235&lt;700,+'šifarnik K-izvor'!G$2,'šifarnik K-izvor'!G$1))))</f>
        <v/>
      </c>
      <c r="Q1235" s="87">
        <f>IF($A1235&lt;=$A$1,VALUE(+VLOOKUP($A1235,'Rashodi- plan-izvršenje'!$A$8:O$1500,'prenos-P-R-N'!Q$1,FALSE)),IF($A1235&lt;=$A$2,VLOOKUP($A1235,'Prihodi- plan-izvršenje'!$A$4:$H$500,4,FALSE),IF($A1235&lt;=$A$3,VLOOKUP(A1235,'Neizmirene obaveze JLS'!$A$11:O$500,Q$1,FALSE),"")))</f>
        <v>0</v>
      </c>
      <c r="R1235" s="88">
        <f>IF($A1235&lt;=$A$1,VALUE(+VLOOKUP($A1235,'Rashodi- plan-izvršenje'!$A$8:P$1500,'prenos-P-R-N'!R$1,FALSE)),IF($A1235&lt;=$A$2,VLOOKUP($A1235,'Prihodi- plan-izvršenje'!$A$4:$H$500,7,FALSE),""))</f>
        <v>0</v>
      </c>
      <c r="S1235" s="88">
        <f>IF(A1235=0,0,IF($A1235&lt;=$A$1,VALUE(+VLOOKUP($A1235,'Rashodi- plan-izvršenje'!$A$8:Q$1500,'prenos-P-R-N'!S$1,FALSE)),IF($A1235&lt;=$A$2,VLOOKUP($A1235,'Prihodi- plan-izvršenje'!$A$4:$H$500,8,FALSE),0)))</f>
        <v>0</v>
      </c>
      <c r="T1235" s="88" t="str">
        <f>IF($A1235&gt;$A$2,VLOOKUP($A1235,'Neizmirene obaveze JLS'!$A$11:R$500,R$1,FALSE),"")</f>
        <v/>
      </c>
      <c r="U1235" s="88">
        <f>IF($A1235&gt;$A$2,VLOOKUP($A1235,'Neizmirene obaveze JLS'!$A$11:S$500,S$1,FALSE),0)</f>
        <v>0</v>
      </c>
      <c r="V1235" s="88">
        <f t="shared" si="169"/>
        <v>0</v>
      </c>
    </row>
    <row r="1236" spans="1:22">
      <c r="A1236" s="89">
        <f>IF(AND(COUNTIF(A$1:A$3,"&gt;0")=1,MAX(A$8:A1235)&lt;A$1),A1235+1,IF(AND(COUNTIF(A$1:A$3,"&gt;0")=2,MAX(A$8:A1235)&lt;A$2),A1235+1,IF(AND(COUNTIF(A$1:A$3,"&gt;0")=3,MAX(A$8:A1235)&lt;A$3),A1235+1,0)))</f>
        <v>0</v>
      </c>
      <c r="B1236" s="89" t="str">
        <f t="shared" ref="B1236:C1236" si="197">+IF($A1236&gt;0,B1235,"")</f>
        <v/>
      </c>
      <c r="C1236" s="89" t="str">
        <f t="shared" si="197"/>
        <v/>
      </c>
      <c r="D1236" s="87" t="str">
        <f>IF($A1236=0,"",IF($A1236&lt;=$A$1,+VLOOKUP($A1236,'Rashodi- plan-izvršenje'!$A$8:B$1500,'prenos-P-R-N'!D$1,FALSE),IF($A1236&gt;$A$2,+VLOOKUP($A1236,'Neizmirene obaveze JLS'!$A$11:B$500,'prenos-P-R-N'!D$1,FALSE),"")))</f>
        <v/>
      </c>
      <c r="E1236" s="87" t="str">
        <f>IF($A1236=0,"",IF($A1236&lt;=$A$1,+VLOOKUP($A1236,'Rashodi- plan-izvršenje'!$A$8:C$1500,'prenos-P-R-N'!E$1,FALSE),IF($A1236&gt;$A$2,+VLOOKUP($A1236,'Neizmirene obaveze JLS'!$A$11:C$500,'prenos-P-R-N'!E$1,FALSE),"")))</f>
        <v/>
      </c>
      <c r="F1236" s="87" t="str">
        <f>IF($A1236=0,"",IF($A1236&lt;=$A$1,+VLOOKUP($A1236,'Rashodi- plan-izvršenje'!$A$8:D$1500,'prenos-P-R-N'!F$1,FALSE),IF($A1236&gt;$A$2,+VLOOKUP($A1236,'Neizmirene obaveze JLS'!$A$11:D$500,'prenos-P-R-N'!F$1,FALSE),"")))</f>
        <v/>
      </c>
      <c r="G1236" s="87" t="str">
        <f>IF($A1236=0,"",IF($A1236&lt;=$A$1,+VLOOKUP($A1236,'Rashodi- plan-izvršenje'!$A$8:E$1500,'prenos-P-R-N'!G$1,FALSE),IF($A1236&gt;$A$2,+VLOOKUP($A1236,'Neizmirene obaveze JLS'!$A$11:E$500,'prenos-P-R-N'!G$1,FALSE),"")))</f>
        <v/>
      </c>
      <c r="H1236" s="87" t="str">
        <f>IF($A1236=0,"",IF($A1236&lt;=$A$1,+VLOOKUP($A1236,'Rashodi- plan-izvršenje'!$A$8:F$1500,'prenos-P-R-N'!H$1,FALSE),IF($A1236&gt;$A$2,+VLOOKUP($A1236,'Neizmirene obaveze JLS'!$A$11:F$500,'prenos-P-R-N'!H$1,FALSE),"")))</f>
        <v/>
      </c>
      <c r="I1236" s="87" t="str">
        <f>IF($A1236=0,"",IF($A1236&lt;=$A$1,+VLOOKUP($A1236,'Rashodi- plan-izvršenje'!$A$8:G$1500,'prenos-P-R-N'!I$1,FALSE),IF($A1236&gt;$A$2,+VLOOKUP($A1236,'Neizmirene obaveze JLS'!$A$11:G$500,'prenos-P-R-N'!I$1,FALSE),"")))</f>
        <v/>
      </c>
      <c r="J1236" s="87" t="str">
        <f>IF($A1236=0,"",IF($A1236&lt;=$A$1,+VLOOKUP($A1236,'Rashodi- plan-izvršenje'!$A$8:H$1500,'prenos-P-R-N'!J$1,FALSE),IF($A1236&gt;$A$2,+VLOOKUP($A1236,'Neizmirene obaveze JLS'!$A$11:H$500,'prenos-P-R-N'!J$1,FALSE),"")))</f>
        <v/>
      </c>
      <c r="K1236" s="87" t="str">
        <f>IF($A1236=0,"",IF($A1236&lt;=$A$1,+VLOOKUP($A1236,'Rashodi- plan-izvršenje'!$A$8:I$1500,'prenos-P-R-N'!K$1,FALSE),IF($A1236&gt;$A$2,+VLOOKUP($A1236,'Neizmirene obaveze JLS'!$A$11:I$500,'prenos-P-R-N'!K$1,FALSE),"")))</f>
        <v/>
      </c>
      <c r="L1236" t="str">
        <f>IF(A1236=0,"",IF(A1236&lt;=A$1,+IF(VLOOKUP(A1236,'Rashodi- plan-izvršenje'!A$8:J$1500,M$1,FALSE)&gt;0,"Програмска активност","Пројекат"),IF(A1236&gt;A$2,+IF(VLOOKUP(A1236,'Neizmirene obaveze JLS'!A$8:J$2008,M$1,FALSE)&gt;0,"Програмска активност","Пројекат"),"")))</f>
        <v/>
      </c>
      <c r="M1236" s="87" t="str">
        <f>IF(A1236=0,"",IF($A1236&lt;=$A$1,+IF(VLOOKUP($A1236,'Rashodi- plan-izvršenje'!$A$8:$M$1500,10,FALSE)&gt;0,VLOOKUP($A1236,'Rashodi- plan-izvršenje'!$A$8:$M$1500,10,FALSE),VLOOKUP($A1236,'Rashodi- plan-izvršenje'!$A$8:$M$1500,12,FALSE)),+IF($A1236&gt;$A$2,IF(VLOOKUP($A1236,'Neizmirene obaveze JLS'!$A$8:$M$1500,10,FALSE)&gt;0,VLOOKUP($A1236,'Neizmirene obaveze JLS'!$A$11:$M$1500,10,FALSE),VLOOKUP($A1236,'Neizmirene obaveze JLS'!$A$11:$M$1500,12,FALSE)),0)))</f>
        <v/>
      </c>
      <c r="N1236" s="87" t="str">
        <f>IF(A1236=0,"",IF($A1236&lt;=$A$1,+IF(VLOOKUP(A1236,'Rashodi- plan-izvršenje'!$A$8:$M$1500,10,FALSE)&gt;0,VLOOKUP(A1236,'Rashodi- plan-izvršenje'!$A$8:$M$1500,11,FALSE),VLOOKUP(A1236,'Rashodi- plan-izvršenje'!$A$8:$M$1500,13,FALSE)),+IF($A1236&gt;$A$2,IF(VLOOKUP($A1236,'Neizmirene obaveze JLS'!$A$8:$M$1500,10,FALSE)&gt;0,VLOOKUP($A1236,'Neizmirene obaveze JLS'!$A$11:$M$1500,11,FALSE),VLOOKUP($A1236,'Neizmirene obaveze JLS'!$A$11:$M$1500,13,FALSE)),0)))</f>
        <v/>
      </c>
      <c r="O1236" s="87" t="str">
        <f>IF(A1236=0,"",IF($A1236&lt;=$A$1,VALUE(+VLOOKUP($A1236,'Rashodi- plan-izvršenje'!$A$8:N$1500,'prenos-P-R-N'!O$1,FALSE)),IF($A1236&lt;=A$2,VALUE(VLOOKUP($A1236,'Prihodi- plan-izvršenje'!$A$8:$H$500,6,FALSE)),VALUE(VLOOKUP($A1236,'Neizmirene obaveze JLS'!$A$8:$N$500,O$1,FALSE)))))</f>
        <v/>
      </c>
      <c r="P1236" s="87" t="str">
        <f>IF(A1236=0,"",IF(A1236=0,0,IF(A1236&gt;A$2,'šifarnik K-izvor'!G$3,+IF(Q1236&lt;700,+'šifarnik K-izvor'!G$2,'šifarnik K-izvor'!G$1))))</f>
        <v/>
      </c>
      <c r="Q1236" s="87">
        <f>IF($A1236&lt;=$A$1,VALUE(+VLOOKUP($A1236,'Rashodi- plan-izvršenje'!$A$8:O$1500,'prenos-P-R-N'!Q$1,FALSE)),IF($A1236&lt;=$A$2,VLOOKUP($A1236,'Prihodi- plan-izvršenje'!$A$4:$H$500,4,FALSE),IF($A1236&lt;=$A$3,VLOOKUP(A1236,'Neizmirene obaveze JLS'!$A$11:O$500,Q$1,FALSE),"")))</f>
        <v>0</v>
      </c>
      <c r="R1236" s="88">
        <f>IF($A1236&lt;=$A$1,VALUE(+VLOOKUP($A1236,'Rashodi- plan-izvršenje'!$A$8:P$1500,'prenos-P-R-N'!R$1,FALSE)),IF($A1236&lt;=$A$2,VLOOKUP($A1236,'Prihodi- plan-izvršenje'!$A$4:$H$500,7,FALSE),""))</f>
        <v>0</v>
      </c>
      <c r="S1236" s="88">
        <f>IF(A1236=0,0,IF($A1236&lt;=$A$1,VALUE(+VLOOKUP($A1236,'Rashodi- plan-izvršenje'!$A$8:Q$1500,'prenos-P-R-N'!S$1,FALSE)),IF($A1236&lt;=$A$2,VLOOKUP($A1236,'Prihodi- plan-izvršenje'!$A$4:$H$500,8,FALSE),0)))</f>
        <v>0</v>
      </c>
      <c r="T1236" s="88" t="str">
        <f>IF($A1236&gt;$A$2,VLOOKUP($A1236,'Neizmirene obaveze JLS'!$A$11:R$500,R$1,FALSE),"")</f>
        <v/>
      </c>
      <c r="U1236" s="88">
        <f>IF($A1236&gt;$A$2,VLOOKUP($A1236,'Neizmirene obaveze JLS'!$A$11:S$500,S$1,FALSE),0)</f>
        <v>0</v>
      </c>
      <c r="V1236" s="88">
        <f t="shared" si="169"/>
        <v>0</v>
      </c>
    </row>
    <row r="1237" spans="1:22">
      <c r="A1237" s="89">
        <f>IF(AND(COUNTIF(A$1:A$3,"&gt;0")=1,MAX(A$8:A1236)&lt;A$1),A1236+1,IF(AND(COUNTIF(A$1:A$3,"&gt;0")=2,MAX(A$8:A1236)&lt;A$2),A1236+1,IF(AND(COUNTIF(A$1:A$3,"&gt;0")=3,MAX(A$8:A1236)&lt;A$3),A1236+1,0)))</f>
        <v>0</v>
      </c>
      <c r="B1237" s="89" t="str">
        <f t="shared" ref="B1237:C1237" si="198">+IF($A1237&gt;0,B1236,"")</f>
        <v/>
      </c>
      <c r="C1237" s="89" t="str">
        <f t="shared" si="198"/>
        <v/>
      </c>
      <c r="D1237" s="87" t="str">
        <f>IF($A1237=0,"",IF($A1237&lt;=$A$1,+VLOOKUP($A1237,'Rashodi- plan-izvršenje'!$A$8:B$1500,'prenos-P-R-N'!D$1,FALSE),IF($A1237&gt;$A$2,+VLOOKUP($A1237,'Neizmirene obaveze JLS'!$A$11:B$500,'prenos-P-R-N'!D$1,FALSE),"")))</f>
        <v/>
      </c>
      <c r="E1237" s="87" t="str">
        <f>IF($A1237=0,"",IF($A1237&lt;=$A$1,+VLOOKUP($A1237,'Rashodi- plan-izvršenje'!$A$8:C$1500,'prenos-P-R-N'!E$1,FALSE),IF($A1237&gt;$A$2,+VLOOKUP($A1237,'Neizmirene obaveze JLS'!$A$11:C$500,'prenos-P-R-N'!E$1,FALSE),"")))</f>
        <v/>
      </c>
      <c r="F1237" s="87" t="str">
        <f>IF($A1237=0,"",IF($A1237&lt;=$A$1,+VLOOKUP($A1237,'Rashodi- plan-izvršenje'!$A$8:D$1500,'prenos-P-R-N'!F$1,FALSE),IF($A1237&gt;$A$2,+VLOOKUP($A1237,'Neizmirene obaveze JLS'!$A$11:D$500,'prenos-P-R-N'!F$1,FALSE),"")))</f>
        <v/>
      </c>
      <c r="G1237" s="87" t="str">
        <f>IF($A1237=0,"",IF($A1237&lt;=$A$1,+VLOOKUP($A1237,'Rashodi- plan-izvršenje'!$A$8:E$1500,'prenos-P-R-N'!G$1,FALSE),IF($A1237&gt;$A$2,+VLOOKUP($A1237,'Neizmirene obaveze JLS'!$A$11:E$500,'prenos-P-R-N'!G$1,FALSE),"")))</f>
        <v/>
      </c>
      <c r="H1237" s="87" t="str">
        <f>IF($A1237=0,"",IF($A1237&lt;=$A$1,+VLOOKUP($A1237,'Rashodi- plan-izvršenje'!$A$8:F$1500,'prenos-P-R-N'!H$1,FALSE),IF($A1237&gt;$A$2,+VLOOKUP($A1237,'Neizmirene obaveze JLS'!$A$11:F$500,'prenos-P-R-N'!H$1,FALSE),"")))</f>
        <v/>
      </c>
      <c r="I1237" s="87" t="str">
        <f>IF($A1237=0,"",IF($A1237&lt;=$A$1,+VLOOKUP($A1237,'Rashodi- plan-izvršenje'!$A$8:G$1500,'prenos-P-R-N'!I$1,FALSE),IF($A1237&gt;$A$2,+VLOOKUP($A1237,'Neizmirene obaveze JLS'!$A$11:G$500,'prenos-P-R-N'!I$1,FALSE),"")))</f>
        <v/>
      </c>
      <c r="J1237" s="87" t="str">
        <f>IF($A1237=0,"",IF($A1237&lt;=$A$1,+VLOOKUP($A1237,'Rashodi- plan-izvršenje'!$A$8:H$1500,'prenos-P-R-N'!J$1,FALSE),IF($A1237&gt;$A$2,+VLOOKUP($A1237,'Neizmirene obaveze JLS'!$A$11:H$500,'prenos-P-R-N'!J$1,FALSE),"")))</f>
        <v/>
      </c>
      <c r="K1237" s="87" t="str">
        <f>IF($A1237=0,"",IF($A1237&lt;=$A$1,+VLOOKUP($A1237,'Rashodi- plan-izvršenje'!$A$8:I$1500,'prenos-P-R-N'!K$1,FALSE),IF($A1237&gt;$A$2,+VLOOKUP($A1237,'Neizmirene obaveze JLS'!$A$11:I$500,'prenos-P-R-N'!K$1,FALSE),"")))</f>
        <v/>
      </c>
      <c r="L1237" t="str">
        <f>IF(A1237=0,"",IF(A1237&lt;=A$1,+IF(VLOOKUP(A1237,'Rashodi- plan-izvršenje'!A$8:J$1500,M$1,FALSE)&gt;0,"Програмска активност","Пројекат"),IF(A1237&gt;A$2,+IF(VLOOKUP(A1237,'Neizmirene obaveze JLS'!A$8:J$2008,M$1,FALSE)&gt;0,"Програмска активност","Пројекат"),"")))</f>
        <v/>
      </c>
      <c r="M1237" s="87" t="str">
        <f>IF(A1237=0,"",IF($A1237&lt;=$A$1,+IF(VLOOKUP($A1237,'Rashodi- plan-izvršenje'!$A$8:$M$1500,10,FALSE)&gt;0,VLOOKUP($A1237,'Rashodi- plan-izvršenje'!$A$8:$M$1500,10,FALSE),VLOOKUP($A1237,'Rashodi- plan-izvršenje'!$A$8:$M$1500,12,FALSE)),+IF($A1237&gt;$A$2,IF(VLOOKUP($A1237,'Neizmirene obaveze JLS'!$A$8:$M$1500,10,FALSE)&gt;0,VLOOKUP($A1237,'Neizmirene obaveze JLS'!$A$11:$M$1500,10,FALSE),VLOOKUP($A1237,'Neizmirene obaveze JLS'!$A$11:$M$1500,12,FALSE)),0)))</f>
        <v/>
      </c>
      <c r="N1237" s="87" t="str">
        <f>IF(A1237=0,"",IF($A1237&lt;=$A$1,+IF(VLOOKUP(A1237,'Rashodi- plan-izvršenje'!$A$8:$M$1500,10,FALSE)&gt;0,VLOOKUP(A1237,'Rashodi- plan-izvršenje'!$A$8:$M$1500,11,FALSE),VLOOKUP(A1237,'Rashodi- plan-izvršenje'!$A$8:$M$1500,13,FALSE)),+IF($A1237&gt;$A$2,IF(VLOOKUP($A1237,'Neizmirene obaveze JLS'!$A$8:$M$1500,10,FALSE)&gt;0,VLOOKUP($A1237,'Neizmirene obaveze JLS'!$A$11:$M$1500,11,FALSE),VLOOKUP($A1237,'Neizmirene obaveze JLS'!$A$11:$M$1500,13,FALSE)),0)))</f>
        <v/>
      </c>
      <c r="O1237" s="87" t="str">
        <f>IF(A1237=0,"",IF($A1237&lt;=$A$1,VALUE(+VLOOKUP($A1237,'Rashodi- plan-izvršenje'!$A$8:N$1500,'prenos-P-R-N'!O$1,FALSE)),IF($A1237&lt;=A$2,VALUE(VLOOKUP($A1237,'Prihodi- plan-izvršenje'!$A$8:$H$500,6,FALSE)),VALUE(VLOOKUP($A1237,'Neizmirene obaveze JLS'!$A$8:$N$500,O$1,FALSE)))))</f>
        <v/>
      </c>
      <c r="P1237" s="87" t="str">
        <f>IF(A1237=0,"",IF(A1237=0,0,IF(A1237&gt;A$2,'šifarnik K-izvor'!G$3,+IF(Q1237&lt;700,+'šifarnik K-izvor'!G$2,'šifarnik K-izvor'!G$1))))</f>
        <v/>
      </c>
      <c r="Q1237" s="87">
        <f>IF($A1237&lt;=$A$1,VALUE(+VLOOKUP($A1237,'Rashodi- plan-izvršenje'!$A$8:O$1500,'prenos-P-R-N'!Q$1,FALSE)),IF($A1237&lt;=$A$2,VLOOKUP($A1237,'Prihodi- plan-izvršenje'!$A$4:$H$500,4,FALSE),IF($A1237&lt;=$A$3,VLOOKUP(A1237,'Neizmirene obaveze JLS'!$A$11:O$500,Q$1,FALSE),"")))</f>
        <v>0</v>
      </c>
      <c r="R1237" s="88">
        <f>IF($A1237&lt;=$A$1,VALUE(+VLOOKUP($A1237,'Rashodi- plan-izvršenje'!$A$8:P$1500,'prenos-P-R-N'!R$1,FALSE)),IF($A1237&lt;=$A$2,VLOOKUP($A1237,'Prihodi- plan-izvršenje'!$A$4:$H$500,7,FALSE),""))</f>
        <v>0</v>
      </c>
      <c r="S1237" s="88">
        <f>IF(A1237=0,0,IF($A1237&lt;=$A$1,VALUE(+VLOOKUP($A1237,'Rashodi- plan-izvršenje'!$A$8:Q$1500,'prenos-P-R-N'!S$1,FALSE)),IF($A1237&lt;=$A$2,VLOOKUP($A1237,'Prihodi- plan-izvršenje'!$A$4:$H$500,8,FALSE),0)))</f>
        <v>0</v>
      </c>
      <c r="T1237" s="88" t="str">
        <f>IF($A1237&gt;$A$2,VLOOKUP($A1237,'Neizmirene obaveze JLS'!$A$11:R$500,R$1,FALSE),"")</f>
        <v/>
      </c>
      <c r="U1237" s="88">
        <f>IF($A1237&gt;$A$2,VLOOKUP($A1237,'Neizmirene obaveze JLS'!$A$11:S$500,S$1,FALSE),0)</f>
        <v>0</v>
      </c>
      <c r="V1237" s="88">
        <f t="shared" si="169"/>
        <v>0</v>
      </c>
    </row>
    <row r="1238" spans="1:22">
      <c r="A1238" s="89">
        <f>IF(AND(COUNTIF(A$1:A$3,"&gt;0")=1,MAX(A$8:A1237)&lt;A$1),A1237+1,IF(AND(COUNTIF(A$1:A$3,"&gt;0")=2,MAX(A$8:A1237)&lt;A$2),A1237+1,IF(AND(COUNTIF(A$1:A$3,"&gt;0")=3,MAX(A$8:A1237)&lt;A$3),A1237+1,0)))</f>
        <v>0</v>
      </c>
      <c r="B1238" s="89" t="str">
        <f t="shared" ref="B1238:C1238" si="199">+IF($A1238&gt;0,B1237,"")</f>
        <v/>
      </c>
      <c r="C1238" s="89" t="str">
        <f t="shared" si="199"/>
        <v/>
      </c>
      <c r="D1238" s="87" t="str">
        <f>IF($A1238=0,"",IF($A1238&lt;=$A$1,+VLOOKUP($A1238,'Rashodi- plan-izvršenje'!$A$8:B$1500,'prenos-P-R-N'!D$1,FALSE),IF($A1238&gt;$A$2,+VLOOKUP($A1238,'Neizmirene obaveze JLS'!$A$11:B$500,'prenos-P-R-N'!D$1,FALSE),"")))</f>
        <v/>
      </c>
      <c r="E1238" s="87" t="str">
        <f>IF($A1238=0,"",IF($A1238&lt;=$A$1,+VLOOKUP($A1238,'Rashodi- plan-izvršenje'!$A$8:C$1500,'prenos-P-R-N'!E$1,FALSE),IF($A1238&gt;$A$2,+VLOOKUP($A1238,'Neizmirene obaveze JLS'!$A$11:C$500,'prenos-P-R-N'!E$1,FALSE),"")))</f>
        <v/>
      </c>
      <c r="F1238" s="87" t="str">
        <f>IF($A1238=0,"",IF($A1238&lt;=$A$1,+VLOOKUP($A1238,'Rashodi- plan-izvršenje'!$A$8:D$1500,'prenos-P-R-N'!F$1,FALSE),IF($A1238&gt;$A$2,+VLOOKUP($A1238,'Neizmirene obaveze JLS'!$A$11:D$500,'prenos-P-R-N'!F$1,FALSE),"")))</f>
        <v/>
      </c>
      <c r="G1238" s="87" t="str">
        <f>IF($A1238=0,"",IF($A1238&lt;=$A$1,+VLOOKUP($A1238,'Rashodi- plan-izvršenje'!$A$8:E$1500,'prenos-P-R-N'!G$1,FALSE),IF($A1238&gt;$A$2,+VLOOKUP($A1238,'Neizmirene obaveze JLS'!$A$11:E$500,'prenos-P-R-N'!G$1,FALSE),"")))</f>
        <v/>
      </c>
      <c r="H1238" s="87" t="str">
        <f>IF($A1238=0,"",IF($A1238&lt;=$A$1,+VLOOKUP($A1238,'Rashodi- plan-izvršenje'!$A$8:F$1500,'prenos-P-R-N'!H$1,FALSE),IF($A1238&gt;$A$2,+VLOOKUP($A1238,'Neizmirene obaveze JLS'!$A$11:F$500,'prenos-P-R-N'!H$1,FALSE),"")))</f>
        <v/>
      </c>
      <c r="I1238" s="87" t="str">
        <f>IF($A1238=0,"",IF($A1238&lt;=$A$1,+VLOOKUP($A1238,'Rashodi- plan-izvršenje'!$A$8:G$1500,'prenos-P-R-N'!I$1,FALSE),IF($A1238&gt;$A$2,+VLOOKUP($A1238,'Neizmirene obaveze JLS'!$A$11:G$500,'prenos-P-R-N'!I$1,FALSE),"")))</f>
        <v/>
      </c>
      <c r="J1238" s="87" t="str">
        <f>IF($A1238=0,"",IF($A1238&lt;=$A$1,+VLOOKUP($A1238,'Rashodi- plan-izvršenje'!$A$8:H$1500,'prenos-P-R-N'!J$1,FALSE),IF($A1238&gt;$A$2,+VLOOKUP($A1238,'Neizmirene obaveze JLS'!$A$11:H$500,'prenos-P-R-N'!J$1,FALSE),"")))</f>
        <v/>
      </c>
      <c r="K1238" s="87" t="str">
        <f>IF($A1238=0,"",IF($A1238&lt;=$A$1,+VLOOKUP($A1238,'Rashodi- plan-izvršenje'!$A$8:I$1500,'prenos-P-R-N'!K$1,FALSE),IF($A1238&gt;$A$2,+VLOOKUP($A1238,'Neizmirene obaveze JLS'!$A$11:I$500,'prenos-P-R-N'!K$1,FALSE),"")))</f>
        <v/>
      </c>
      <c r="L1238" t="str">
        <f>IF(A1238=0,"",IF(A1238&lt;=A$1,+IF(VLOOKUP(A1238,'Rashodi- plan-izvršenje'!A$8:J$1500,M$1,FALSE)&gt;0,"Програмска активност","Пројекат"),IF(A1238&gt;A$2,+IF(VLOOKUP(A1238,'Neizmirene obaveze JLS'!A$8:J$2008,M$1,FALSE)&gt;0,"Програмска активност","Пројекат"),"")))</f>
        <v/>
      </c>
      <c r="M1238" s="87" t="str">
        <f>IF(A1238=0,"",IF($A1238&lt;=$A$1,+IF(VLOOKUP($A1238,'Rashodi- plan-izvršenje'!$A$8:$M$1500,10,FALSE)&gt;0,VLOOKUP($A1238,'Rashodi- plan-izvršenje'!$A$8:$M$1500,10,FALSE),VLOOKUP($A1238,'Rashodi- plan-izvršenje'!$A$8:$M$1500,12,FALSE)),+IF($A1238&gt;$A$2,IF(VLOOKUP($A1238,'Neizmirene obaveze JLS'!$A$8:$M$1500,10,FALSE)&gt;0,VLOOKUP($A1238,'Neizmirene obaveze JLS'!$A$11:$M$1500,10,FALSE),VLOOKUP($A1238,'Neizmirene obaveze JLS'!$A$11:$M$1500,12,FALSE)),0)))</f>
        <v/>
      </c>
      <c r="N1238" s="87" t="str">
        <f>IF(A1238=0,"",IF($A1238&lt;=$A$1,+IF(VLOOKUP(A1238,'Rashodi- plan-izvršenje'!$A$8:$M$1500,10,FALSE)&gt;0,VLOOKUP(A1238,'Rashodi- plan-izvršenje'!$A$8:$M$1500,11,FALSE),VLOOKUP(A1238,'Rashodi- plan-izvršenje'!$A$8:$M$1500,13,FALSE)),+IF($A1238&gt;$A$2,IF(VLOOKUP($A1238,'Neizmirene obaveze JLS'!$A$8:$M$1500,10,FALSE)&gt;0,VLOOKUP($A1238,'Neizmirene obaveze JLS'!$A$11:$M$1500,11,FALSE),VLOOKUP($A1238,'Neizmirene obaveze JLS'!$A$11:$M$1500,13,FALSE)),0)))</f>
        <v/>
      </c>
      <c r="O1238" s="87" t="str">
        <f>IF(A1238=0,"",IF($A1238&lt;=$A$1,VALUE(+VLOOKUP($A1238,'Rashodi- plan-izvršenje'!$A$8:N$1500,'prenos-P-R-N'!O$1,FALSE)),IF($A1238&lt;=A$2,VALUE(VLOOKUP($A1238,'Prihodi- plan-izvršenje'!$A$8:$H$500,6,FALSE)),VALUE(VLOOKUP($A1238,'Neizmirene obaveze JLS'!$A$8:$N$500,O$1,FALSE)))))</f>
        <v/>
      </c>
      <c r="P1238" s="87" t="str">
        <f>IF(A1238=0,"",IF(A1238=0,0,IF(A1238&gt;A$2,'šifarnik K-izvor'!G$3,+IF(Q1238&lt;700,+'šifarnik K-izvor'!G$2,'šifarnik K-izvor'!G$1))))</f>
        <v/>
      </c>
      <c r="Q1238" s="87">
        <f>IF($A1238&lt;=$A$1,VALUE(+VLOOKUP($A1238,'Rashodi- plan-izvršenje'!$A$8:O$1500,'prenos-P-R-N'!Q$1,FALSE)),IF($A1238&lt;=$A$2,VLOOKUP($A1238,'Prihodi- plan-izvršenje'!$A$4:$H$500,4,FALSE),IF($A1238&lt;=$A$3,VLOOKUP(A1238,'Neizmirene obaveze JLS'!$A$11:O$500,Q$1,FALSE),"")))</f>
        <v>0</v>
      </c>
      <c r="R1238" s="88">
        <f>IF($A1238&lt;=$A$1,VALUE(+VLOOKUP($A1238,'Rashodi- plan-izvršenje'!$A$8:P$1500,'prenos-P-R-N'!R$1,FALSE)),IF($A1238&lt;=$A$2,VLOOKUP($A1238,'Prihodi- plan-izvršenje'!$A$4:$H$500,7,FALSE),""))</f>
        <v>0</v>
      </c>
      <c r="S1238" s="88">
        <f>IF(A1238=0,0,IF($A1238&lt;=$A$1,VALUE(+VLOOKUP($A1238,'Rashodi- plan-izvršenje'!$A$8:Q$1500,'prenos-P-R-N'!S$1,FALSE)),IF($A1238&lt;=$A$2,VLOOKUP($A1238,'Prihodi- plan-izvršenje'!$A$4:$H$500,8,FALSE),0)))</f>
        <v>0</v>
      </c>
      <c r="T1238" s="88" t="str">
        <f>IF($A1238&gt;$A$2,VLOOKUP($A1238,'Neizmirene obaveze JLS'!$A$11:R$500,R$1,FALSE),"")</f>
        <v/>
      </c>
      <c r="U1238" s="88">
        <f>IF($A1238&gt;$A$2,VLOOKUP($A1238,'Neizmirene obaveze JLS'!$A$11:S$500,S$1,FALSE),0)</f>
        <v>0</v>
      </c>
      <c r="V1238" s="88">
        <f t="shared" si="169"/>
        <v>0</v>
      </c>
    </row>
    <row r="1239" spans="1:22">
      <c r="A1239" s="89">
        <f>IF(AND(COUNTIF(A$1:A$3,"&gt;0")=1,MAX(A$8:A1238)&lt;A$1),A1238+1,IF(AND(COUNTIF(A$1:A$3,"&gt;0")=2,MAX(A$8:A1238)&lt;A$2),A1238+1,IF(AND(COUNTIF(A$1:A$3,"&gt;0")=3,MAX(A$8:A1238)&lt;A$3),A1238+1,0)))</f>
        <v>0</v>
      </c>
      <c r="B1239" s="89" t="str">
        <f t="shared" ref="B1239:C1239" si="200">+IF($A1239&gt;0,B1238,"")</f>
        <v/>
      </c>
      <c r="C1239" s="89" t="str">
        <f t="shared" si="200"/>
        <v/>
      </c>
      <c r="D1239" s="87" t="str">
        <f>IF($A1239=0,"",IF($A1239&lt;=$A$1,+VLOOKUP($A1239,'Rashodi- plan-izvršenje'!$A$8:B$1500,'prenos-P-R-N'!D$1,FALSE),IF($A1239&gt;$A$2,+VLOOKUP($A1239,'Neizmirene obaveze JLS'!$A$11:B$500,'prenos-P-R-N'!D$1,FALSE),"")))</f>
        <v/>
      </c>
      <c r="E1239" s="87" t="str">
        <f>IF($A1239=0,"",IF($A1239&lt;=$A$1,+VLOOKUP($A1239,'Rashodi- plan-izvršenje'!$A$8:C$1500,'prenos-P-R-N'!E$1,FALSE),IF($A1239&gt;$A$2,+VLOOKUP($A1239,'Neizmirene obaveze JLS'!$A$11:C$500,'prenos-P-R-N'!E$1,FALSE),"")))</f>
        <v/>
      </c>
      <c r="F1239" s="87" t="str">
        <f>IF($A1239=0,"",IF($A1239&lt;=$A$1,+VLOOKUP($A1239,'Rashodi- plan-izvršenje'!$A$8:D$1500,'prenos-P-R-N'!F$1,FALSE),IF($A1239&gt;$A$2,+VLOOKUP($A1239,'Neizmirene obaveze JLS'!$A$11:D$500,'prenos-P-R-N'!F$1,FALSE),"")))</f>
        <v/>
      </c>
      <c r="G1239" s="87" t="str">
        <f>IF($A1239=0,"",IF($A1239&lt;=$A$1,+VLOOKUP($A1239,'Rashodi- plan-izvršenje'!$A$8:E$1500,'prenos-P-R-N'!G$1,FALSE),IF($A1239&gt;$A$2,+VLOOKUP($A1239,'Neizmirene obaveze JLS'!$A$11:E$500,'prenos-P-R-N'!G$1,FALSE),"")))</f>
        <v/>
      </c>
      <c r="H1239" s="87" t="str">
        <f>IF($A1239=0,"",IF($A1239&lt;=$A$1,+VLOOKUP($A1239,'Rashodi- plan-izvršenje'!$A$8:F$1500,'prenos-P-R-N'!H$1,FALSE),IF($A1239&gt;$A$2,+VLOOKUP($A1239,'Neizmirene obaveze JLS'!$A$11:F$500,'prenos-P-R-N'!H$1,FALSE),"")))</f>
        <v/>
      </c>
      <c r="I1239" s="87" t="str">
        <f>IF($A1239=0,"",IF($A1239&lt;=$A$1,+VLOOKUP($A1239,'Rashodi- plan-izvršenje'!$A$8:G$1500,'prenos-P-R-N'!I$1,FALSE),IF($A1239&gt;$A$2,+VLOOKUP($A1239,'Neizmirene obaveze JLS'!$A$11:G$500,'prenos-P-R-N'!I$1,FALSE),"")))</f>
        <v/>
      </c>
      <c r="J1239" s="87" t="str">
        <f>IF($A1239=0,"",IF($A1239&lt;=$A$1,+VLOOKUP($A1239,'Rashodi- plan-izvršenje'!$A$8:H$1500,'prenos-P-R-N'!J$1,FALSE),IF($A1239&gt;$A$2,+VLOOKUP($A1239,'Neizmirene obaveze JLS'!$A$11:H$500,'prenos-P-R-N'!J$1,FALSE),"")))</f>
        <v/>
      </c>
      <c r="K1239" s="87" t="str">
        <f>IF($A1239=0,"",IF($A1239&lt;=$A$1,+VLOOKUP($A1239,'Rashodi- plan-izvršenje'!$A$8:I$1500,'prenos-P-R-N'!K$1,FALSE),IF($A1239&gt;$A$2,+VLOOKUP($A1239,'Neizmirene obaveze JLS'!$A$11:I$500,'prenos-P-R-N'!K$1,FALSE),"")))</f>
        <v/>
      </c>
      <c r="L1239" t="str">
        <f>IF(A1239=0,"",IF(A1239&lt;=A$1,+IF(VLOOKUP(A1239,'Rashodi- plan-izvršenje'!A$8:J$1500,M$1,FALSE)&gt;0,"Програмска активност","Пројекат"),IF(A1239&gt;A$2,+IF(VLOOKUP(A1239,'Neizmirene obaveze JLS'!A$8:J$2008,M$1,FALSE)&gt;0,"Програмска активност","Пројекат"),"")))</f>
        <v/>
      </c>
      <c r="M1239" s="87" t="str">
        <f>IF(A1239=0,"",IF($A1239&lt;=$A$1,+IF(VLOOKUP($A1239,'Rashodi- plan-izvršenje'!$A$8:$M$1500,10,FALSE)&gt;0,VLOOKUP($A1239,'Rashodi- plan-izvršenje'!$A$8:$M$1500,10,FALSE),VLOOKUP($A1239,'Rashodi- plan-izvršenje'!$A$8:$M$1500,12,FALSE)),+IF($A1239&gt;$A$2,IF(VLOOKUP($A1239,'Neizmirene obaveze JLS'!$A$8:$M$1500,10,FALSE)&gt;0,VLOOKUP($A1239,'Neizmirene obaveze JLS'!$A$11:$M$1500,10,FALSE),VLOOKUP($A1239,'Neizmirene obaveze JLS'!$A$11:$M$1500,12,FALSE)),0)))</f>
        <v/>
      </c>
      <c r="N1239" s="87" t="str">
        <f>IF(A1239=0,"",IF($A1239&lt;=$A$1,+IF(VLOOKUP(A1239,'Rashodi- plan-izvršenje'!$A$8:$M$1500,10,FALSE)&gt;0,VLOOKUP(A1239,'Rashodi- plan-izvršenje'!$A$8:$M$1500,11,FALSE),VLOOKUP(A1239,'Rashodi- plan-izvršenje'!$A$8:$M$1500,13,FALSE)),+IF($A1239&gt;$A$2,IF(VLOOKUP($A1239,'Neizmirene obaveze JLS'!$A$8:$M$1500,10,FALSE)&gt;0,VLOOKUP($A1239,'Neizmirene obaveze JLS'!$A$11:$M$1500,11,FALSE),VLOOKUP($A1239,'Neizmirene obaveze JLS'!$A$11:$M$1500,13,FALSE)),0)))</f>
        <v/>
      </c>
      <c r="O1239" s="87" t="str">
        <f>IF(A1239=0,"",IF($A1239&lt;=$A$1,VALUE(+VLOOKUP($A1239,'Rashodi- plan-izvršenje'!$A$8:N$1500,'prenos-P-R-N'!O$1,FALSE)),IF($A1239&lt;=A$2,VALUE(VLOOKUP($A1239,'Prihodi- plan-izvršenje'!$A$8:$H$500,6,FALSE)),VALUE(VLOOKUP($A1239,'Neizmirene obaveze JLS'!$A$8:$N$500,O$1,FALSE)))))</f>
        <v/>
      </c>
      <c r="P1239" s="87" t="str">
        <f>IF(A1239=0,"",IF(A1239=0,0,IF(A1239&gt;A$2,'šifarnik K-izvor'!G$3,+IF(Q1239&lt;700,+'šifarnik K-izvor'!G$2,'šifarnik K-izvor'!G$1))))</f>
        <v/>
      </c>
      <c r="Q1239" s="87">
        <f>IF($A1239&lt;=$A$1,VALUE(+VLOOKUP($A1239,'Rashodi- plan-izvršenje'!$A$8:O$1500,'prenos-P-R-N'!Q$1,FALSE)),IF($A1239&lt;=$A$2,VLOOKUP($A1239,'Prihodi- plan-izvršenje'!$A$4:$H$500,4,FALSE),IF($A1239&lt;=$A$3,VLOOKUP(A1239,'Neizmirene obaveze JLS'!$A$11:O$500,Q$1,FALSE),"")))</f>
        <v>0</v>
      </c>
      <c r="R1239" s="88">
        <f>IF($A1239&lt;=$A$1,VALUE(+VLOOKUP($A1239,'Rashodi- plan-izvršenje'!$A$8:P$1500,'prenos-P-R-N'!R$1,FALSE)),IF($A1239&lt;=$A$2,VLOOKUP($A1239,'Prihodi- plan-izvršenje'!$A$4:$H$500,7,FALSE),""))</f>
        <v>0</v>
      </c>
      <c r="S1239" s="88">
        <f>IF(A1239=0,0,IF($A1239&lt;=$A$1,VALUE(+VLOOKUP($A1239,'Rashodi- plan-izvršenje'!$A$8:Q$1500,'prenos-P-R-N'!S$1,FALSE)),IF($A1239&lt;=$A$2,VLOOKUP($A1239,'Prihodi- plan-izvršenje'!$A$4:$H$500,8,FALSE),0)))</f>
        <v>0</v>
      </c>
      <c r="T1239" s="88" t="str">
        <f>IF($A1239&gt;$A$2,VLOOKUP($A1239,'Neizmirene obaveze JLS'!$A$11:R$500,R$1,FALSE),"")</f>
        <v/>
      </c>
      <c r="U1239" s="88">
        <f>IF($A1239&gt;$A$2,VLOOKUP($A1239,'Neizmirene obaveze JLS'!$A$11:S$500,S$1,FALSE),0)</f>
        <v>0</v>
      </c>
      <c r="V1239" s="88">
        <f t="shared" si="169"/>
        <v>0</v>
      </c>
    </row>
    <row r="1240" spans="1:22">
      <c r="A1240" s="89">
        <f>IF(AND(COUNTIF(A$1:A$3,"&gt;0")=1,MAX(A$8:A1239)&lt;A$1),A1239+1,IF(AND(COUNTIF(A$1:A$3,"&gt;0")=2,MAX(A$8:A1239)&lt;A$2),A1239+1,IF(AND(COUNTIF(A$1:A$3,"&gt;0")=3,MAX(A$8:A1239)&lt;A$3),A1239+1,0)))</f>
        <v>0</v>
      </c>
      <c r="B1240" s="89" t="str">
        <f t="shared" ref="B1240:C1240" si="201">+IF($A1240&gt;0,B1239,"")</f>
        <v/>
      </c>
      <c r="C1240" s="89" t="str">
        <f t="shared" si="201"/>
        <v/>
      </c>
      <c r="D1240" s="87" t="str">
        <f>IF($A1240=0,"",IF($A1240&lt;=$A$1,+VLOOKUP($A1240,'Rashodi- plan-izvršenje'!$A$8:B$1500,'prenos-P-R-N'!D$1,FALSE),IF($A1240&gt;$A$2,+VLOOKUP($A1240,'Neizmirene obaveze JLS'!$A$11:B$500,'prenos-P-R-N'!D$1,FALSE),"")))</f>
        <v/>
      </c>
      <c r="E1240" s="87" t="str">
        <f>IF($A1240=0,"",IF($A1240&lt;=$A$1,+VLOOKUP($A1240,'Rashodi- plan-izvršenje'!$A$8:C$1500,'prenos-P-R-N'!E$1,FALSE),IF($A1240&gt;$A$2,+VLOOKUP($A1240,'Neizmirene obaveze JLS'!$A$11:C$500,'prenos-P-R-N'!E$1,FALSE),"")))</f>
        <v/>
      </c>
      <c r="F1240" s="87" t="str">
        <f>IF($A1240=0,"",IF($A1240&lt;=$A$1,+VLOOKUP($A1240,'Rashodi- plan-izvršenje'!$A$8:D$1500,'prenos-P-R-N'!F$1,FALSE),IF($A1240&gt;$A$2,+VLOOKUP($A1240,'Neizmirene obaveze JLS'!$A$11:D$500,'prenos-P-R-N'!F$1,FALSE),"")))</f>
        <v/>
      </c>
      <c r="G1240" s="87" t="str">
        <f>IF($A1240=0,"",IF($A1240&lt;=$A$1,+VLOOKUP($A1240,'Rashodi- plan-izvršenje'!$A$8:E$1500,'prenos-P-R-N'!G$1,FALSE),IF($A1240&gt;$A$2,+VLOOKUP($A1240,'Neizmirene obaveze JLS'!$A$11:E$500,'prenos-P-R-N'!G$1,FALSE),"")))</f>
        <v/>
      </c>
      <c r="H1240" s="87" t="str">
        <f>IF($A1240=0,"",IF($A1240&lt;=$A$1,+VLOOKUP($A1240,'Rashodi- plan-izvršenje'!$A$8:F$1500,'prenos-P-R-N'!H$1,FALSE),IF($A1240&gt;$A$2,+VLOOKUP($A1240,'Neizmirene obaveze JLS'!$A$11:F$500,'prenos-P-R-N'!H$1,FALSE),"")))</f>
        <v/>
      </c>
      <c r="I1240" s="87" t="str">
        <f>IF($A1240=0,"",IF($A1240&lt;=$A$1,+VLOOKUP($A1240,'Rashodi- plan-izvršenje'!$A$8:G$1500,'prenos-P-R-N'!I$1,FALSE),IF($A1240&gt;$A$2,+VLOOKUP($A1240,'Neizmirene obaveze JLS'!$A$11:G$500,'prenos-P-R-N'!I$1,FALSE),"")))</f>
        <v/>
      </c>
      <c r="J1240" s="87" t="str">
        <f>IF($A1240=0,"",IF($A1240&lt;=$A$1,+VLOOKUP($A1240,'Rashodi- plan-izvršenje'!$A$8:H$1500,'prenos-P-R-N'!J$1,FALSE),IF($A1240&gt;$A$2,+VLOOKUP($A1240,'Neizmirene obaveze JLS'!$A$11:H$500,'prenos-P-R-N'!J$1,FALSE),"")))</f>
        <v/>
      </c>
      <c r="K1240" s="87" t="str">
        <f>IF($A1240=0,"",IF($A1240&lt;=$A$1,+VLOOKUP($A1240,'Rashodi- plan-izvršenje'!$A$8:I$1500,'prenos-P-R-N'!K$1,FALSE),IF($A1240&gt;$A$2,+VLOOKUP($A1240,'Neizmirene obaveze JLS'!$A$11:I$500,'prenos-P-R-N'!K$1,FALSE),"")))</f>
        <v/>
      </c>
      <c r="L1240" t="str">
        <f>IF(A1240=0,"",IF(A1240&lt;=A$1,+IF(VLOOKUP(A1240,'Rashodi- plan-izvršenje'!A$8:J$1500,M$1,FALSE)&gt;0,"Програмска активност","Пројекат"),IF(A1240&gt;A$2,+IF(VLOOKUP(A1240,'Neizmirene obaveze JLS'!A$8:J$2008,M$1,FALSE)&gt;0,"Програмска активност","Пројекат"),"")))</f>
        <v/>
      </c>
      <c r="M1240" s="87" t="str">
        <f>IF(A1240=0,"",IF($A1240&lt;=$A$1,+IF(VLOOKUP($A1240,'Rashodi- plan-izvršenje'!$A$8:$M$1500,10,FALSE)&gt;0,VLOOKUP($A1240,'Rashodi- plan-izvršenje'!$A$8:$M$1500,10,FALSE),VLOOKUP($A1240,'Rashodi- plan-izvršenje'!$A$8:$M$1500,12,FALSE)),+IF($A1240&gt;$A$2,IF(VLOOKUP($A1240,'Neizmirene obaveze JLS'!$A$8:$M$1500,10,FALSE)&gt;0,VLOOKUP($A1240,'Neizmirene obaveze JLS'!$A$11:$M$1500,10,FALSE),VLOOKUP($A1240,'Neizmirene obaveze JLS'!$A$11:$M$1500,12,FALSE)),0)))</f>
        <v/>
      </c>
      <c r="N1240" s="87" t="str">
        <f>IF(A1240=0,"",IF($A1240&lt;=$A$1,+IF(VLOOKUP(A1240,'Rashodi- plan-izvršenje'!$A$8:$M$1500,10,FALSE)&gt;0,VLOOKUP(A1240,'Rashodi- plan-izvršenje'!$A$8:$M$1500,11,FALSE),VLOOKUP(A1240,'Rashodi- plan-izvršenje'!$A$8:$M$1500,13,FALSE)),+IF($A1240&gt;$A$2,IF(VLOOKUP($A1240,'Neizmirene obaveze JLS'!$A$8:$M$1500,10,FALSE)&gt;0,VLOOKUP($A1240,'Neizmirene obaveze JLS'!$A$11:$M$1500,11,FALSE),VLOOKUP($A1240,'Neizmirene obaveze JLS'!$A$11:$M$1500,13,FALSE)),0)))</f>
        <v/>
      </c>
      <c r="O1240" s="87" t="str">
        <f>IF(A1240=0,"",IF($A1240&lt;=$A$1,VALUE(+VLOOKUP($A1240,'Rashodi- plan-izvršenje'!$A$8:N$1500,'prenos-P-R-N'!O$1,FALSE)),IF($A1240&lt;=A$2,VALUE(VLOOKUP($A1240,'Prihodi- plan-izvršenje'!$A$8:$H$500,6,FALSE)),VALUE(VLOOKUP($A1240,'Neizmirene obaveze JLS'!$A$8:$N$500,O$1,FALSE)))))</f>
        <v/>
      </c>
      <c r="P1240" s="87" t="str">
        <f>IF(A1240=0,"",IF(A1240=0,0,IF(A1240&gt;A$2,'šifarnik K-izvor'!G$3,+IF(Q1240&lt;700,+'šifarnik K-izvor'!G$2,'šifarnik K-izvor'!G$1))))</f>
        <v/>
      </c>
      <c r="Q1240" s="87">
        <f>IF($A1240&lt;=$A$1,VALUE(+VLOOKUP($A1240,'Rashodi- plan-izvršenje'!$A$8:O$1500,'prenos-P-R-N'!Q$1,FALSE)),IF($A1240&lt;=$A$2,VLOOKUP($A1240,'Prihodi- plan-izvršenje'!$A$4:$H$500,4,FALSE),IF($A1240&lt;=$A$3,VLOOKUP(A1240,'Neizmirene obaveze JLS'!$A$11:O$500,Q$1,FALSE),"")))</f>
        <v>0</v>
      </c>
      <c r="R1240" s="88">
        <f>IF($A1240&lt;=$A$1,VALUE(+VLOOKUP($A1240,'Rashodi- plan-izvršenje'!$A$8:P$1500,'prenos-P-R-N'!R$1,FALSE)),IF($A1240&lt;=$A$2,VLOOKUP($A1240,'Prihodi- plan-izvršenje'!$A$4:$H$500,7,FALSE),""))</f>
        <v>0</v>
      </c>
      <c r="S1240" s="88">
        <f>IF(A1240=0,0,IF($A1240&lt;=$A$1,VALUE(+VLOOKUP($A1240,'Rashodi- plan-izvršenje'!$A$8:Q$1500,'prenos-P-R-N'!S$1,FALSE)),IF($A1240&lt;=$A$2,VLOOKUP($A1240,'Prihodi- plan-izvršenje'!$A$4:$H$500,8,FALSE),0)))</f>
        <v>0</v>
      </c>
      <c r="T1240" s="88" t="str">
        <f>IF($A1240&gt;$A$2,VLOOKUP($A1240,'Neizmirene obaveze JLS'!$A$11:R$500,R$1,FALSE),"")</f>
        <v/>
      </c>
      <c r="U1240" s="88">
        <f>IF($A1240&gt;$A$2,VLOOKUP($A1240,'Neizmirene obaveze JLS'!$A$11:S$500,S$1,FALSE),0)</f>
        <v>0</v>
      </c>
      <c r="V1240" s="88">
        <f t="shared" si="169"/>
        <v>0</v>
      </c>
    </row>
    <row r="1241" spans="1:22">
      <c r="A1241" s="89">
        <f>IF(AND(COUNTIF(A$1:A$3,"&gt;0")=1,MAX(A$8:A1240)&lt;A$1),A1240+1,IF(AND(COUNTIF(A$1:A$3,"&gt;0")=2,MAX(A$8:A1240)&lt;A$2),A1240+1,IF(AND(COUNTIF(A$1:A$3,"&gt;0")=3,MAX(A$8:A1240)&lt;A$3),A1240+1,0)))</f>
        <v>0</v>
      </c>
      <c r="B1241" s="89" t="str">
        <f t="shared" ref="B1241:C1241" si="202">+IF($A1241&gt;0,B1240,"")</f>
        <v/>
      </c>
      <c r="C1241" s="89" t="str">
        <f t="shared" si="202"/>
        <v/>
      </c>
      <c r="D1241" s="87" t="str">
        <f>IF($A1241=0,"",IF($A1241&lt;=$A$1,+VLOOKUP($A1241,'Rashodi- plan-izvršenje'!$A$8:B$1500,'prenos-P-R-N'!D$1,FALSE),IF($A1241&gt;$A$2,+VLOOKUP($A1241,'Neizmirene obaveze JLS'!$A$11:B$500,'prenos-P-R-N'!D$1,FALSE),"")))</f>
        <v/>
      </c>
      <c r="E1241" s="87" t="str">
        <f>IF($A1241=0,"",IF($A1241&lt;=$A$1,+VLOOKUP($A1241,'Rashodi- plan-izvršenje'!$A$8:C$1500,'prenos-P-R-N'!E$1,FALSE),IF($A1241&gt;$A$2,+VLOOKUP($A1241,'Neizmirene obaveze JLS'!$A$11:C$500,'prenos-P-R-N'!E$1,FALSE),"")))</f>
        <v/>
      </c>
      <c r="F1241" s="87" t="str">
        <f>IF($A1241=0,"",IF($A1241&lt;=$A$1,+VLOOKUP($A1241,'Rashodi- plan-izvršenje'!$A$8:D$1500,'prenos-P-R-N'!F$1,FALSE),IF($A1241&gt;$A$2,+VLOOKUP($A1241,'Neizmirene obaveze JLS'!$A$11:D$500,'prenos-P-R-N'!F$1,FALSE),"")))</f>
        <v/>
      </c>
      <c r="G1241" s="87" t="str">
        <f>IF($A1241=0,"",IF($A1241&lt;=$A$1,+VLOOKUP($A1241,'Rashodi- plan-izvršenje'!$A$8:E$1500,'prenos-P-R-N'!G$1,FALSE),IF($A1241&gt;$A$2,+VLOOKUP($A1241,'Neizmirene obaveze JLS'!$A$11:E$500,'prenos-P-R-N'!G$1,FALSE),"")))</f>
        <v/>
      </c>
      <c r="H1241" s="87" t="str">
        <f>IF($A1241=0,"",IF($A1241&lt;=$A$1,+VLOOKUP($A1241,'Rashodi- plan-izvršenje'!$A$8:F$1500,'prenos-P-R-N'!H$1,FALSE),IF($A1241&gt;$A$2,+VLOOKUP($A1241,'Neizmirene obaveze JLS'!$A$11:F$500,'prenos-P-R-N'!H$1,FALSE),"")))</f>
        <v/>
      </c>
      <c r="I1241" s="87" t="str">
        <f>IF($A1241=0,"",IF($A1241&lt;=$A$1,+VLOOKUP($A1241,'Rashodi- plan-izvršenje'!$A$8:G$1500,'prenos-P-R-N'!I$1,FALSE),IF($A1241&gt;$A$2,+VLOOKUP($A1241,'Neizmirene obaveze JLS'!$A$11:G$500,'prenos-P-R-N'!I$1,FALSE),"")))</f>
        <v/>
      </c>
      <c r="J1241" s="87" t="str">
        <f>IF($A1241=0,"",IF($A1241&lt;=$A$1,+VLOOKUP($A1241,'Rashodi- plan-izvršenje'!$A$8:H$1500,'prenos-P-R-N'!J$1,FALSE),IF($A1241&gt;$A$2,+VLOOKUP($A1241,'Neizmirene obaveze JLS'!$A$11:H$500,'prenos-P-R-N'!J$1,FALSE),"")))</f>
        <v/>
      </c>
      <c r="K1241" s="87" t="str">
        <f>IF($A1241=0,"",IF($A1241&lt;=$A$1,+VLOOKUP($A1241,'Rashodi- plan-izvršenje'!$A$8:I$1500,'prenos-P-R-N'!K$1,FALSE),IF($A1241&gt;$A$2,+VLOOKUP($A1241,'Neizmirene obaveze JLS'!$A$11:I$500,'prenos-P-R-N'!K$1,FALSE),"")))</f>
        <v/>
      </c>
      <c r="L1241" t="str">
        <f>IF(A1241=0,"",IF(A1241&lt;=A$1,+IF(VLOOKUP(A1241,'Rashodi- plan-izvršenje'!A$8:J$1500,M$1,FALSE)&gt;0,"Програмска активност","Пројекат"),IF(A1241&gt;A$2,+IF(VLOOKUP(A1241,'Neizmirene obaveze JLS'!A$8:J$2008,M$1,FALSE)&gt;0,"Програмска активност","Пројекат"),"")))</f>
        <v/>
      </c>
      <c r="M1241" s="87" t="str">
        <f>IF(A1241=0,"",IF($A1241&lt;=$A$1,+IF(VLOOKUP($A1241,'Rashodi- plan-izvršenje'!$A$8:$M$1500,10,FALSE)&gt;0,VLOOKUP($A1241,'Rashodi- plan-izvršenje'!$A$8:$M$1500,10,FALSE),VLOOKUP($A1241,'Rashodi- plan-izvršenje'!$A$8:$M$1500,12,FALSE)),+IF($A1241&gt;$A$2,IF(VLOOKUP($A1241,'Neizmirene obaveze JLS'!$A$8:$M$1500,10,FALSE)&gt;0,VLOOKUP($A1241,'Neizmirene obaveze JLS'!$A$11:$M$1500,10,FALSE),VLOOKUP($A1241,'Neizmirene obaveze JLS'!$A$11:$M$1500,12,FALSE)),0)))</f>
        <v/>
      </c>
      <c r="N1241" s="87" t="str">
        <f>IF(A1241=0,"",IF($A1241&lt;=$A$1,+IF(VLOOKUP(A1241,'Rashodi- plan-izvršenje'!$A$8:$M$1500,10,FALSE)&gt;0,VLOOKUP(A1241,'Rashodi- plan-izvršenje'!$A$8:$M$1500,11,FALSE),VLOOKUP(A1241,'Rashodi- plan-izvršenje'!$A$8:$M$1500,13,FALSE)),+IF($A1241&gt;$A$2,IF(VLOOKUP($A1241,'Neizmirene obaveze JLS'!$A$8:$M$1500,10,FALSE)&gt;0,VLOOKUP($A1241,'Neizmirene obaveze JLS'!$A$11:$M$1500,11,FALSE),VLOOKUP($A1241,'Neizmirene obaveze JLS'!$A$11:$M$1500,13,FALSE)),0)))</f>
        <v/>
      </c>
      <c r="O1241" s="87" t="str">
        <f>IF(A1241=0,"",IF($A1241&lt;=$A$1,VALUE(+VLOOKUP($A1241,'Rashodi- plan-izvršenje'!$A$8:N$1500,'prenos-P-R-N'!O$1,FALSE)),IF($A1241&lt;=A$2,VALUE(VLOOKUP($A1241,'Prihodi- plan-izvršenje'!$A$8:$H$500,6,FALSE)),VALUE(VLOOKUP($A1241,'Neizmirene obaveze JLS'!$A$8:$N$500,O$1,FALSE)))))</f>
        <v/>
      </c>
      <c r="P1241" s="87" t="str">
        <f>IF(A1241=0,"",IF(A1241=0,0,IF(A1241&gt;A$2,'šifarnik K-izvor'!G$3,+IF(Q1241&lt;700,+'šifarnik K-izvor'!G$2,'šifarnik K-izvor'!G$1))))</f>
        <v/>
      </c>
      <c r="Q1241" s="87">
        <f>IF($A1241&lt;=$A$1,VALUE(+VLOOKUP($A1241,'Rashodi- plan-izvršenje'!$A$8:O$1500,'prenos-P-R-N'!Q$1,FALSE)),IF($A1241&lt;=$A$2,VLOOKUP($A1241,'Prihodi- plan-izvršenje'!$A$4:$H$500,4,FALSE),IF($A1241&lt;=$A$3,VLOOKUP(A1241,'Neizmirene obaveze JLS'!$A$11:O$500,Q$1,FALSE),"")))</f>
        <v>0</v>
      </c>
      <c r="R1241" s="88">
        <f>IF($A1241&lt;=$A$1,VALUE(+VLOOKUP($A1241,'Rashodi- plan-izvršenje'!$A$8:P$1500,'prenos-P-R-N'!R$1,FALSE)),IF($A1241&lt;=$A$2,VLOOKUP($A1241,'Prihodi- plan-izvršenje'!$A$4:$H$500,7,FALSE),""))</f>
        <v>0</v>
      </c>
      <c r="S1241" s="88">
        <f>IF(A1241=0,0,IF($A1241&lt;=$A$1,VALUE(+VLOOKUP($A1241,'Rashodi- plan-izvršenje'!$A$8:Q$1500,'prenos-P-R-N'!S$1,FALSE)),IF($A1241&lt;=$A$2,VLOOKUP($A1241,'Prihodi- plan-izvršenje'!$A$4:$H$500,8,FALSE),0)))</f>
        <v>0</v>
      </c>
      <c r="T1241" s="88" t="str">
        <f>IF($A1241&gt;$A$2,VLOOKUP($A1241,'Neizmirene obaveze JLS'!$A$11:R$500,R$1,FALSE),"")</f>
        <v/>
      </c>
      <c r="U1241" s="88">
        <f>IF($A1241&gt;$A$2,VLOOKUP($A1241,'Neizmirene obaveze JLS'!$A$11:S$500,S$1,FALSE),0)</f>
        <v>0</v>
      </c>
      <c r="V1241" s="88">
        <f t="shared" si="169"/>
        <v>0</v>
      </c>
    </row>
    <row r="1242" spans="1:22">
      <c r="A1242" s="89">
        <f>IF(AND(COUNTIF(A$1:A$3,"&gt;0")=1,MAX(A$8:A1241)&lt;A$1),A1241+1,IF(AND(COUNTIF(A$1:A$3,"&gt;0")=2,MAX(A$8:A1241)&lt;A$2),A1241+1,IF(AND(COUNTIF(A$1:A$3,"&gt;0")=3,MAX(A$8:A1241)&lt;A$3),A1241+1,0)))</f>
        <v>0</v>
      </c>
      <c r="B1242" s="89" t="str">
        <f t="shared" ref="B1242:C1242" si="203">+IF($A1242&gt;0,B1241,"")</f>
        <v/>
      </c>
      <c r="C1242" s="89" t="str">
        <f t="shared" si="203"/>
        <v/>
      </c>
      <c r="D1242" s="87" t="str">
        <f>IF($A1242=0,"",IF($A1242&lt;=$A$1,+VLOOKUP($A1242,'Rashodi- plan-izvršenje'!$A$8:B$1500,'prenos-P-R-N'!D$1,FALSE),IF($A1242&gt;$A$2,+VLOOKUP($A1242,'Neizmirene obaveze JLS'!$A$11:B$500,'prenos-P-R-N'!D$1,FALSE),"")))</f>
        <v/>
      </c>
      <c r="E1242" s="87" t="str">
        <f>IF($A1242=0,"",IF($A1242&lt;=$A$1,+VLOOKUP($A1242,'Rashodi- plan-izvršenje'!$A$8:C$1500,'prenos-P-R-N'!E$1,FALSE),IF($A1242&gt;$A$2,+VLOOKUP($A1242,'Neizmirene obaveze JLS'!$A$11:C$500,'prenos-P-R-N'!E$1,FALSE),"")))</f>
        <v/>
      </c>
      <c r="F1242" s="87" t="str">
        <f>IF($A1242=0,"",IF($A1242&lt;=$A$1,+VLOOKUP($A1242,'Rashodi- plan-izvršenje'!$A$8:D$1500,'prenos-P-R-N'!F$1,FALSE),IF($A1242&gt;$A$2,+VLOOKUP($A1242,'Neizmirene obaveze JLS'!$A$11:D$500,'prenos-P-R-N'!F$1,FALSE),"")))</f>
        <v/>
      </c>
      <c r="G1242" s="87" t="str">
        <f>IF($A1242=0,"",IF($A1242&lt;=$A$1,+VLOOKUP($A1242,'Rashodi- plan-izvršenje'!$A$8:E$1500,'prenos-P-R-N'!G$1,FALSE),IF($A1242&gt;$A$2,+VLOOKUP($A1242,'Neizmirene obaveze JLS'!$A$11:E$500,'prenos-P-R-N'!G$1,FALSE),"")))</f>
        <v/>
      </c>
      <c r="H1242" s="87" t="str">
        <f>IF($A1242=0,"",IF($A1242&lt;=$A$1,+VLOOKUP($A1242,'Rashodi- plan-izvršenje'!$A$8:F$1500,'prenos-P-R-N'!H$1,FALSE),IF($A1242&gt;$A$2,+VLOOKUP($A1242,'Neizmirene obaveze JLS'!$A$11:F$500,'prenos-P-R-N'!H$1,FALSE),"")))</f>
        <v/>
      </c>
      <c r="I1242" s="87" t="str">
        <f>IF($A1242=0,"",IF($A1242&lt;=$A$1,+VLOOKUP($A1242,'Rashodi- plan-izvršenje'!$A$8:G$1500,'prenos-P-R-N'!I$1,FALSE),IF($A1242&gt;$A$2,+VLOOKUP($A1242,'Neizmirene obaveze JLS'!$A$11:G$500,'prenos-P-R-N'!I$1,FALSE),"")))</f>
        <v/>
      </c>
      <c r="J1242" s="87" t="str">
        <f>IF($A1242=0,"",IF($A1242&lt;=$A$1,+VLOOKUP($A1242,'Rashodi- plan-izvršenje'!$A$8:H$1500,'prenos-P-R-N'!J$1,FALSE),IF($A1242&gt;$A$2,+VLOOKUP($A1242,'Neizmirene obaveze JLS'!$A$11:H$500,'prenos-P-R-N'!J$1,FALSE),"")))</f>
        <v/>
      </c>
      <c r="K1242" s="87" t="str">
        <f>IF($A1242=0,"",IF($A1242&lt;=$A$1,+VLOOKUP($A1242,'Rashodi- plan-izvršenje'!$A$8:I$1500,'prenos-P-R-N'!K$1,FALSE),IF($A1242&gt;$A$2,+VLOOKUP($A1242,'Neizmirene obaveze JLS'!$A$11:I$500,'prenos-P-R-N'!K$1,FALSE),"")))</f>
        <v/>
      </c>
      <c r="L1242" t="str">
        <f>IF(A1242=0,"",IF(A1242&lt;=A$1,+IF(VLOOKUP(A1242,'Rashodi- plan-izvršenje'!A$8:J$1500,M$1,FALSE)&gt;0,"Програмска активност","Пројекат"),IF(A1242&gt;A$2,+IF(VLOOKUP(A1242,'Neizmirene obaveze JLS'!A$8:J$2008,M$1,FALSE)&gt;0,"Програмска активност","Пројекат"),"")))</f>
        <v/>
      </c>
      <c r="M1242" s="87" t="str">
        <f>IF(A1242=0,"",IF($A1242&lt;=$A$1,+IF(VLOOKUP($A1242,'Rashodi- plan-izvršenje'!$A$8:$M$1500,10,FALSE)&gt;0,VLOOKUP($A1242,'Rashodi- plan-izvršenje'!$A$8:$M$1500,10,FALSE),VLOOKUP($A1242,'Rashodi- plan-izvršenje'!$A$8:$M$1500,12,FALSE)),+IF($A1242&gt;$A$2,IF(VLOOKUP($A1242,'Neizmirene obaveze JLS'!$A$8:$M$1500,10,FALSE)&gt;0,VLOOKUP($A1242,'Neizmirene obaveze JLS'!$A$11:$M$1500,10,FALSE),VLOOKUP($A1242,'Neizmirene obaveze JLS'!$A$11:$M$1500,12,FALSE)),0)))</f>
        <v/>
      </c>
      <c r="N1242" s="87" t="str">
        <f>IF(A1242=0,"",IF($A1242&lt;=$A$1,+IF(VLOOKUP(A1242,'Rashodi- plan-izvršenje'!$A$8:$M$1500,10,FALSE)&gt;0,VLOOKUP(A1242,'Rashodi- plan-izvršenje'!$A$8:$M$1500,11,FALSE),VLOOKUP(A1242,'Rashodi- plan-izvršenje'!$A$8:$M$1500,13,FALSE)),+IF($A1242&gt;$A$2,IF(VLOOKUP($A1242,'Neizmirene obaveze JLS'!$A$8:$M$1500,10,FALSE)&gt;0,VLOOKUP($A1242,'Neizmirene obaveze JLS'!$A$11:$M$1500,11,FALSE),VLOOKUP($A1242,'Neizmirene obaveze JLS'!$A$11:$M$1500,13,FALSE)),0)))</f>
        <v/>
      </c>
      <c r="O1242" s="87" t="str">
        <f>IF(A1242=0,"",IF($A1242&lt;=$A$1,VALUE(+VLOOKUP($A1242,'Rashodi- plan-izvršenje'!$A$8:N$1500,'prenos-P-R-N'!O$1,FALSE)),IF($A1242&lt;=A$2,VALUE(VLOOKUP($A1242,'Prihodi- plan-izvršenje'!$A$8:$H$500,6,FALSE)),VALUE(VLOOKUP($A1242,'Neizmirene obaveze JLS'!$A$8:$N$500,O$1,FALSE)))))</f>
        <v/>
      </c>
      <c r="P1242" s="87" t="str">
        <f>IF(A1242=0,"",IF(A1242=0,0,IF(A1242&gt;A$2,'šifarnik K-izvor'!G$3,+IF(Q1242&lt;700,+'šifarnik K-izvor'!G$2,'šifarnik K-izvor'!G$1))))</f>
        <v/>
      </c>
      <c r="Q1242" s="87">
        <f>IF($A1242&lt;=$A$1,VALUE(+VLOOKUP($A1242,'Rashodi- plan-izvršenje'!$A$8:O$1500,'prenos-P-R-N'!Q$1,FALSE)),IF($A1242&lt;=$A$2,VLOOKUP($A1242,'Prihodi- plan-izvršenje'!$A$4:$H$500,4,FALSE),IF($A1242&lt;=$A$3,VLOOKUP(A1242,'Neizmirene obaveze JLS'!$A$11:O$500,Q$1,FALSE),"")))</f>
        <v>0</v>
      </c>
      <c r="R1242" s="88">
        <f>IF($A1242&lt;=$A$1,VALUE(+VLOOKUP($A1242,'Rashodi- plan-izvršenje'!$A$8:P$1500,'prenos-P-R-N'!R$1,FALSE)),IF($A1242&lt;=$A$2,VLOOKUP($A1242,'Prihodi- plan-izvršenje'!$A$4:$H$500,7,FALSE),""))</f>
        <v>0</v>
      </c>
      <c r="S1242" s="88">
        <f>IF(A1242=0,0,IF($A1242&lt;=$A$1,VALUE(+VLOOKUP($A1242,'Rashodi- plan-izvršenje'!$A$8:Q$1500,'prenos-P-R-N'!S$1,FALSE)),IF($A1242&lt;=$A$2,VLOOKUP($A1242,'Prihodi- plan-izvršenje'!$A$4:$H$500,8,FALSE),0)))</f>
        <v>0</v>
      </c>
      <c r="T1242" s="88" t="str">
        <f>IF($A1242&gt;$A$2,VLOOKUP($A1242,'Neizmirene obaveze JLS'!$A$11:R$500,R$1,FALSE),"")</f>
        <v/>
      </c>
      <c r="U1242" s="88">
        <f>IF($A1242&gt;$A$2,VLOOKUP($A1242,'Neizmirene obaveze JLS'!$A$11:S$500,S$1,FALSE),0)</f>
        <v>0</v>
      </c>
      <c r="V1242" s="88">
        <f t="shared" si="169"/>
        <v>0</v>
      </c>
    </row>
    <row r="1243" spans="1:22">
      <c r="A1243" s="89">
        <f>IF(AND(COUNTIF(A$1:A$3,"&gt;0")=1,MAX(A$8:A1242)&lt;A$1),A1242+1,IF(AND(COUNTIF(A$1:A$3,"&gt;0")=2,MAX(A$8:A1242)&lt;A$2),A1242+1,IF(AND(COUNTIF(A$1:A$3,"&gt;0")=3,MAX(A$8:A1242)&lt;A$3),A1242+1,0)))</f>
        <v>0</v>
      </c>
      <c r="B1243" s="89" t="str">
        <f t="shared" ref="B1243:C1243" si="204">+IF($A1243&gt;0,B1242,"")</f>
        <v/>
      </c>
      <c r="C1243" s="89" t="str">
        <f t="shared" si="204"/>
        <v/>
      </c>
      <c r="D1243" s="87" t="str">
        <f>IF($A1243=0,"",IF($A1243&lt;=$A$1,+VLOOKUP($A1243,'Rashodi- plan-izvršenje'!$A$8:B$1500,'prenos-P-R-N'!D$1,FALSE),IF($A1243&gt;$A$2,+VLOOKUP($A1243,'Neizmirene obaveze JLS'!$A$11:B$500,'prenos-P-R-N'!D$1,FALSE),"")))</f>
        <v/>
      </c>
      <c r="E1243" s="87" t="str">
        <f>IF($A1243=0,"",IF($A1243&lt;=$A$1,+VLOOKUP($A1243,'Rashodi- plan-izvršenje'!$A$8:C$1500,'prenos-P-R-N'!E$1,FALSE),IF($A1243&gt;$A$2,+VLOOKUP($A1243,'Neizmirene obaveze JLS'!$A$11:C$500,'prenos-P-R-N'!E$1,FALSE),"")))</f>
        <v/>
      </c>
      <c r="F1243" s="87" t="str">
        <f>IF($A1243=0,"",IF($A1243&lt;=$A$1,+VLOOKUP($A1243,'Rashodi- plan-izvršenje'!$A$8:D$1500,'prenos-P-R-N'!F$1,FALSE),IF($A1243&gt;$A$2,+VLOOKUP($A1243,'Neizmirene obaveze JLS'!$A$11:D$500,'prenos-P-R-N'!F$1,FALSE),"")))</f>
        <v/>
      </c>
      <c r="G1243" s="87" t="str">
        <f>IF($A1243=0,"",IF($A1243&lt;=$A$1,+VLOOKUP($A1243,'Rashodi- plan-izvršenje'!$A$8:E$1500,'prenos-P-R-N'!G$1,FALSE),IF($A1243&gt;$A$2,+VLOOKUP($A1243,'Neizmirene obaveze JLS'!$A$11:E$500,'prenos-P-R-N'!G$1,FALSE),"")))</f>
        <v/>
      </c>
      <c r="H1243" s="87" t="str">
        <f>IF($A1243=0,"",IF($A1243&lt;=$A$1,+VLOOKUP($A1243,'Rashodi- plan-izvršenje'!$A$8:F$1500,'prenos-P-R-N'!H$1,FALSE),IF($A1243&gt;$A$2,+VLOOKUP($A1243,'Neizmirene obaveze JLS'!$A$11:F$500,'prenos-P-R-N'!H$1,FALSE),"")))</f>
        <v/>
      </c>
      <c r="I1243" s="87" t="str">
        <f>IF($A1243=0,"",IF($A1243&lt;=$A$1,+VLOOKUP($A1243,'Rashodi- plan-izvršenje'!$A$8:G$1500,'prenos-P-R-N'!I$1,FALSE),IF($A1243&gt;$A$2,+VLOOKUP($A1243,'Neizmirene obaveze JLS'!$A$11:G$500,'prenos-P-R-N'!I$1,FALSE),"")))</f>
        <v/>
      </c>
      <c r="J1243" s="87" t="str">
        <f>IF($A1243=0,"",IF($A1243&lt;=$A$1,+VLOOKUP($A1243,'Rashodi- plan-izvršenje'!$A$8:H$1500,'prenos-P-R-N'!J$1,FALSE),IF($A1243&gt;$A$2,+VLOOKUP($A1243,'Neizmirene obaveze JLS'!$A$11:H$500,'prenos-P-R-N'!J$1,FALSE),"")))</f>
        <v/>
      </c>
      <c r="K1243" s="87" t="str">
        <f>IF($A1243=0,"",IF($A1243&lt;=$A$1,+VLOOKUP($A1243,'Rashodi- plan-izvršenje'!$A$8:I$1500,'prenos-P-R-N'!K$1,FALSE),IF($A1243&gt;$A$2,+VLOOKUP($A1243,'Neizmirene obaveze JLS'!$A$11:I$500,'prenos-P-R-N'!K$1,FALSE),"")))</f>
        <v/>
      </c>
      <c r="L1243" t="str">
        <f>IF(A1243=0,"",IF(A1243&lt;=A$1,+IF(VLOOKUP(A1243,'Rashodi- plan-izvršenje'!A$8:J$1500,M$1,FALSE)&gt;0,"Програмска активност","Пројекат"),IF(A1243&gt;A$2,+IF(VLOOKUP(A1243,'Neizmirene obaveze JLS'!A$8:J$2008,M$1,FALSE)&gt;0,"Програмска активност","Пројекат"),"")))</f>
        <v/>
      </c>
      <c r="M1243" s="87" t="str">
        <f>IF(A1243=0,"",IF($A1243&lt;=$A$1,+IF(VLOOKUP($A1243,'Rashodi- plan-izvršenje'!$A$8:$M$1500,10,FALSE)&gt;0,VLOOKUP($A1243,'Rashodi- plan-izvršenje'!$A$8:$M$1500,10,FALSE),VLOOKUP($A1243,'Rashodi- plan-izvršenje'!$A$8:$M$1500,12,FALSE)),+IF($A1243&gt;$A$2,IF(VLOOKUP($A1243,'Neizmirene obaveze JLS'!$A$8:$M$1500,10,FALSE)&gt;0,VLOOKUP($A1243,'Neizmirene obaveze JLS'!$A$11:$M$1500,10,FALSE),VLOOKUP($A1243,'Neizmirene obaveze JLS'!$A$11:$M$1500,12,FALSE)),0)))</f>
        <v/>
      </c>
      <c r="N1243" s="87" t="str">
        <f>IF(A1243=0,"",IF($A1243&lt;=$A$1,+IF(VLOOKUP(A1243,'Rashodi- plan-izvršenje'!$A$8:$M$1500,10,FALSE)&gt;0,VLOOKUP(A1243,'Rashodi- plan-izvršenje'!$A$8:$M$1500,11,FALSE),VLOOKUP(A1243,'Rashodi- plan-izvršenje'!$A$8:$M$1500,13,FALSE)),+IF($A1243&gt;$A$2,IF(VLOOKUP($A1243,'Neizmirene obaveze JLS'!$A$8:$M$1500,10,FALSE)&gt;0,VLOOKUP($A1243,'Neizmirene obaveze JLS'!$A$11:$M$1500,11,FALSE),VLOOKUP($A1243,'Neizmirene obaveze JLS'!$A$11:$M$1500,13,FALSE)),0)))</f>
        <v/>
      </c>
      <c r="O1243" s="87" t="str">
        <f>IF(A1243=0,"",IF($A1243&lt;=$A$1,VALUE(+VLOOKUP($A1243,'Rashodi- plan-izvršenje'!$A$8:N$1500,'prenos-P-R-N'!O$1,FALSE)),IF($A1243&lt;=A$2,VALUE(VLOOKUP($A1243,'Prihodi- plan-izvršenje'!$A$8:$H$500,6,FALSE)),VALUE(VLOOKUP($A1243,'Neizmirene obaveze JLS'!$A$8:$N$500,O$1,FALSE)))))</f>
        <v/>
      </c>
      <c r="P1243" s="87" t="str">
        <f>IF(A1243=0,"",IF(A1243=0,0,IF(A1243&gt;A$2,'šifarnik K-izvor'!G$3,+IF(Q1243&lt;700,+'šifarnik K-izvor'!G$2,'šifarnik K-izvor'!G$1))))</f>
        <v/>
      </c>
      <c r="Q1243" s="87">
        <f>IF($A1243&lt;=$A$1,VALUE(+VLOOKUP($A1243,'Rashodi- plan-izvršenje'!$A$8:O$1500,'prenos-P-R-N'!Q$1,FALSE)),IF($A1243&lt;=$A$2,VLOOKUP($A1243,'Prihodi- plan-izvršenje'!$A$4:$H$500,4,FALSE),IF($A1243&lt;=$A$3,VLOOKUP(A1243,'Neizmirene obaveze JLS'!$A$11:O$500,Q$1,FALSE),"")))</f>
        <v>0</v>
      </c>
      <c r="R1243" s="88">
        <f>IF($A1243&lt;=$A$1,VALUE(+VLOOKUP($A1243,'Rashodi- plan-izvršenje'!$A$8:P$1500,'prenos-P-R-N'!R$1,FALSE)),IF($A1243&lt;=$A$2,VLOOKUP($A1243,'Prihodi- plan-izvršenje'!$A$4:$H$500,7,FALSE),""))</f>
        <v>0</v>
      </c>
      <c r="S1243" s="88">
        <f>IF(A1243=0,0,IF($A1243&lt;=$A$1,VALUE(+VLOOKUP($A1243,'Rashodi- plan-izvršenje'!$A$8:Q$1500,'prenos-P-R-N'!S$1,FALSE)),IF($A1243&lt;=$A$2,VLOOKUP($A1243,'Prihodi- plan-izvršenje'!$A$4:$H$500,8,FALSE),0)))</f>
        <v>0</v>
      </c>
      <c r="T1243" s="88" t="str">
        <f>IF($A1243&gt;$A$2,VLOOKUP($A1243,'Neizmirene obaveze JLS'!$A$11:R$500,R$1,FALSE),"")</f>
        <v/>
      </c>
      <c r="U1243" s="88">
        <f>IF($A1243&gt;$A$2,VLOOKUP($A1243,'Neizmirene obaveze JLS'!$A$11:S$500,S$1,FALSE),0)</f>
        <v>0</v>
      </c>
      <c r="V1243" s="88">
        <f t="shared" si="169"/>
        <v>0</v>
      </c>
    </row>
    <row r="1244" spans="1:22">
      <c r="A1244" s="89">
        <f>IF(AND(COUNTIF(A$1:A$3,"&gt;0")=1,MAX(A$8:A1243)&lt;A$1),A1243+1,IF(AND(COUNTIF(A$1:A$3,"&gt;0")=2,MAX(A$8:A1243)&lt;A$2),A1243+1,IF(AND(COUNTIF(A$1:A$3,"&gt;0")=3,MAX(A$8:A1243)&lt;A$3),A1243+1,0)))</f>
        <v>0</v>
      </c>
      <c r="B1244" s="89" t="str">
        <f t="shared" ref="B1244:C1244" si="205">+IF($A1244&gt;0,B1243,"")</f>
        <v/>
      </c>
      <c r="C1244" s="89" t="str">
        <f t="shared" si="205"/>
        <v/>
      </c>
      <c r="D1244" s="87" t="str">
        <f>IF($A1244=0,"",IF($A1244&lt;=$A$1,+VLOOKUP($A1244,'Rashodi- plan-izvršenje'!$A$8:B$1500,'prenos-P-R-N'!D$1,FALSE),IF($A1244&gt;$A$2,+VLOOKUP($A1244,'Neizmirene obaveze JLS'!$A$11:B$500,'prenos-P-R-N'!D$1,FALSE),"")))</f>
        <v/>
      </c>
      <c r="E1244" s="87" t="str">
        <f>IF($A1244=0,"",IF($A1244&lt;=$A$1,+VLOOKUP($A1244,'Rashodi- plan-izvršenje'!$A$8:C$1500,'prenos-P-R-N'!E$1,FALSE),IF($A1244&gt;$A$2,+VLOOKUP($A1244,'Neizmirene obaveze JLS'!$A$11:C$500,'prenos-P-R-N'!E$1,FALSE),"")))</f>
        <v/>
      </c>
      <c r="F1244" s="87" t="str">
        <f>IF($A1244=0,"",IF($A1244&lt;=$A$1,+VLOOKUP($A1244,'Rashodi- plan-izvršenje'!$A$8:D$1500,'prenos-P-R-N'!F$1,FALSE),IF($A1244&gt;$A$2,+VLOOKUP($A1244,'Neizmirene obaveze JLS'!$A$11:D$500,'prenos-P-R-N'!F$1,FALSE),"")))</f>
        <v/>
      </c>
      <c r="G1244" s="87" t="str">
        <f>IF($A1244=0,"",IF($A1244&lt;=$A$1,+VLOOKUP($A1244,'Rashodi- plan-izvršenje'!$A$8:E$1500,'prenos-P-R-N'!G$1,FALSE),IF($A1244&gt;$A$2,+VLOOKUP($A1244,'Neizmirene obaveze JLS'!$A$11:E$500,'prenos-P-R-N'!G$1,FALSE),"")))</f>
        <v/>
      </c>
      <c r="H1244" s="87" t="str">
        <f>IF($A1244=0,"",IF($A1244&lt;=$A$1,+VLOOKUP($A1244,'Rashodi- plan-izvršenje'!$A$8:F$1500,'prenos-P-R-N'!H$1,FALSE),IF($A1244&gt;$A$2,+VLOOKUP($A1244,'Neizmirene obaveze JLS'!$A$11:F$500,'prenos-P-R-N'!H$1,FALSE),"")))</f>
        <v/>
      </c>
      <c r="I1244" s="87" t="str">
        <f>IF($A1244=0,"",IF($A1244&lt;=$A$1,+VLOOKUP($A1244,'Rashodi- plan-izvršenje'!$A$8:G$1500,'prenos-P-R-N'!I$1,FALSE),IF($A1244&gt;$A$2,+VLOOKUP($A1244,'Neizmirene obaveze JLS'!$A$11:G$500,'prenos-P-R-N'!I$1,FALSE),"")))</f>
        <v/>
      </c>
      <c r="J1244" s="87" t="str">
        <f>IF($A1244=0,"",IF($A1244&lt;=$A$1,+VLOOKUP($A1244,'Rashodi- plan-izvršenje'!$A$8:H$1500,'prenos-P-R-N'!J$1,FALSE),IF($A1244&gt;$A$2,+VLOOKUP($A1244,'Neizmirene obaveze JLS'!$A$11:H$500,'prenos-P-R-N'!J$1,FALSE),"")))</f>
        <v/>
      </c>
      <c r="K1244" s="87" t="str">
        <f>IF($A1244=0,"",IF($A1244&lt;=$A$1,+VLOOKUP($A1244,'Rashodi- plan-izvršenje'!$A$8:I$1500,'prenos-P-R-N'!K$1,FALSE),IF($A1244&gt;$A$2,+VLOOKUP($A1244,'Neizmirene obaveze JLS'!$A$11:I$500,'prenos-P-R-N'!K$1,FALSE),"")))</f>
        <v/>
      </c>
      <c r="L1244" t="str">
        <f>IF(A1244=0,"",IF(A1244&lt;=A$1,+IF(VLOOKUP(A1244,'Rashodi- plan-izvršenje'!A$8:J$1500,M$1,FALSE)&gt;0,"Програмска активност","Пројекат"),IF(A1244&gt;A$2,+IF(VLOOKUP(A1244,'Neizmirene obaveze JLS'!A$8:J$2008,M$1,FALSE)&gt;0,"Програмска активност","Пројекат"),"")))</f>
        <v/>
      </c>
      <c r="M1244" s="87" t="str">
        <f>IF(A1244=0,"",IF($A1244&lt;=$A$1,+IF(VLOOKUP($A1244,'Rashodi- plan-izvršenje'!$A$8:$M$1500,10,FALSE)&gt;0,VLOOKUP($A1244,'Rashodi- plan-izvršenje'!$A$8:$M$1500,10,FALSE),VLOOKUP($A1244,'Rashodi- plan-izvršenje'!$A$8:$M$1500,12,FALSE)),+IF($A1244&gt;$A$2,IF(VLOOKUP($A1244,'Neizmirene obaveze JLS'!$A$8:$M$1500,10,FALSE)&gt;0,VLOOKUP($A1244,'Neizmirene obaveze JLS'!$A$11:$M$1500,10,FALSE),VLOOKUP($A1244,'Neizmirene obaveze JLS'!$A$11:$M$1500,12,FALSE)),0)))</f>
        <v/>
      </c>
      <c r="N1244" s="87" t="str">
        <f>IF(A1244=0,"",IF($A1244&lt;=$A$1,+IF(VLOOKUP(A1244,'Rashodi- plan-izvršenje'!$A$8:$M$1500,10,FALSE)&gt;0,VLOOKUP(A1244,'Rashodi- plan-izvršenje'!$A$8:$M$1500,11,FALSE),VLOOKUP(A1244,'Rashodi- plan-izvršenje'!$A$8:$M$1500,13,FALSE)),+IF($A1244&gt;$A$2,IF(VLOOKUP($A1244,'Neizmirene obaveze JLS'!$A$8:$M$1500,10,FALSE)&gt;0,VLOOKUP($A1244,'Neizmirene obaveze JLS'!$A$11:$M$1500,11,FALSE),VLOOKUP($A1244,'Neizmirene obaveze JLS'!$A$11:$M$1500,13,FALSE)),0)))</f>
        <v/>
      </c>
      <c r="O1244" s="87" t="str">
        <f>IF(A1244=0,"",IF($A1244&lt;=$A$1,VALUE(+VLOOKUP($A1244,'Rashodi- plan-izvršenje'!$A$8:N$1500,'prenos-P-R-N'!O$1,FALSE)),IF($A1244&lt;=A$2,VALUE(VLOOKUP($A1244,'Prihodi- plan-izvršenje'!$A$8:$H$500,6,FALSE)),VALUE(VLOOKUP($A1244,'Neizmirene obaveze JLS'!$A$8:$N$500,O$1,FALSE)))))</f>
        <v/>
      </c>
      <c r="P1244" s="87" t="str">
        <f>IF(A1244=0,"",IF(A1244=0,0,IF(A1244&gt;A$2,'šifarnik K-izvor'!G$3,+IF(Q1244&lt;700,+'šifarnik K-izvor'!G$2,'šifarnik K-izvor'!G$1))))</f>
        <v/>
      </c>
      <c r="Q1244" s="87">
        <f>IF($A1244&lt;=$A$1,VALUE(+VLOOKUP($A1244,'Rashodi- plan-izvršenje'!$A$8:O$1500,'prenos-P-R-N'!Q$1,FALSE)),IF($A1244&lt;=$A$2,VLOOKUP($A1244,'Prihodi- plan-izvršenje'!$A$4:$H$500,4,FALSE),IF($A1244&lt;=$A$3,VLOOKUP(A1244,'Neizmirene obaveze JLS'!$A$11:O$500,Q$1,FALSE),"")))</f>
        <v>0</v>
      </c>
      <c r="R1244" s="88">
        <f>IF($A1244&lt;=$A$1,VALUE(+VLOOKUP($A1244,'Rashodi- plan-izvršenje'!$A$8:P$1500,'prenos-P-R-N'!R$1,FALSE)),IF($A1244&lt;=$A$2,VLOOKUP($A1244,'Prihodi- plan-izvršenje'!$A$4:$H$500,7,FALSE),""))</f>
        <v>0</v>
      </c>
      <c r="S1244" s="88">
        <f>IF(A1244=0,0,IF($A1244&lt;=$A$1,VALUE(+VLOOKUP($A1244,'Rashodi- plan-izvršenje'!$A$8:Q$1500,'prenos-P-R-N'!S$1,FALSE)),IF($A1244&lt;=$A$2,VLOOKUP($A1244,'Prihodi- plan-izvršenje'!$A$4:$H$500,8,FALSE),0)))</f>
        <v>0</v>
      </c>
      <c r="T1244" s="88" t="str">
        <f>IF($A1244&gt;$A$2,VLOOKUP($A1244,'Neizmirene obaveze JLS'!$A$11:R$500,R$1,FALSE),"")</f>
        <v/>
      </c>
      <c r="U1244" s="88">
        <f>IF($A1244&gt;$A$2,VLOOKUP($A1244,'Neizmirene obaveze JLS'!$A$11:S$500,S$1,FALSE),0)</f>
        <v>0</v>
      </c>
      <c r="V1244" s="88">
        <f t="shared" si="169"/>
        <v>0</v>
      </c>
    </row>
    <row r="1245" spans="1:22">
      <c r="A1245" s="89">
        <f>IF(AND(COUNTIF(A$1:A$3,"&gt;0")=1,MAX(A$8:A1244)&lt;A$1),A1244+1,IF(AND(COUNTIF(A$1:A$3,"&gt;0")=2,MAX(A$8:A1244)&lt;A$2),A1244+1,IF(AND(COUNTIF(A$1:A$3,"&gt;0")=3,MAX(A$8:A1244)&lt;A$3),A1244+1,0)))</f>
        <v>0</v>
      </c>
      <c r="B1245" s="89" t="str">
        <f t="shared" ref="B1245:C1245" si="206">+IF($A1245&gt;0,B1244,"")</f>
        <v/>
      </c>
      <c r="C1245" s="89" t="str">
        <f t="shared" si="206"/>
        <v/>
      </c>
      <c r="D1245" s="87" t="str">
        <f>IF($A1245=0,"",IF($A1245&lt;=$A$1,+VLOOKUP($A1245,'Rashodi- plan-izvršenje'!$A$8:B$1500,'prenos-P-R-N'!D$1,FALSE),IF($A1245&gt;$A$2,+VLOOKUP($A1245,'Neizmirene obaveze JLS'!$A$11:B$500,'prenos-P-R-N'!D$1,FALSE),"")))</f>
        <v/>
      </c>
      <c r="E1245" s="87" t="str">
        <f>IF($A1245=0,"",IF($A1245&lt;=$A$1,+VLOOKUP($A1245,'Rashodi- plan-izvršenje'!$A$8:C$1500,'prenos-P-R-N'!E$1,FALSE),IF($A1245&gt;$A$2,+VLOOKUP($A1245,'Neizmirene obaveze JLS'!$A$11:C$500,'prenos-P-R-N'!E$1,FALSE),"")))</f>
        <v/>
      </c>
      <c r="F1245" s="87" t="str">
        <f>IF($A1245=0,"",IF($A1245&lt;=$A$1,+VLOOKUP($A1245,'Rashodi- plan-izvršenje'!$A$8:D$1500,'prenos-P-R-N'!F$1,FALSE),IF($A1245&gt;$A$2,+VLOOKUP($A1245,'Neizmirene obaveze JLS'!$A$11:D$500,'prenos-P-R-N'!F$1,FALSE),"")))</f>
        <v/>
      </c>
      <c r="G1245" s="87" t="str">
        <f>IF($A1245=0,"",IF($A1245&lt;=$A$1,+VLOOKUP($A1245,'Rashodi- plan-izvršenje'!$A$8:E$1500,'prenos-P-R-N'!G$1,FALSE),IF($A1245&gt;$A$2,+VLOOKUP($A1245,'Neizmirene obaveze JLS'!$A$11:E$500,'prenos-P-R-N'!G$1,FALSE),"")))</f>
        <v/>
      </c>
      <c r="H1245" s="87" t="str">
        <f>IF($A1245=0,"",IF($A1245&lt;=$A$1,+VLOOKUP($A1245,'Rashodi- plan-izvršenje'!$A$8:F$1500,'prenos-P-R-N'!H$1,FALSE),IF($A1245&gt;$A$2,+VLOOKUP($A1245,'Neizmirene obaveze JLS'!$A$11:F$500,'prenos-P-R-N'!H$1,FALSE),"")))</f>
        <v/>
      </c>
      <c r="I1245" s="87" t="str">
        <f>IF($A1245=0,"",IF($A1245&lt;=$A$1,+VLOOKUP($A1245,'Rashodi- plan-izvršenje'!$A$8:G$1500,'prenos-P-R-N'!I$1,FALSE),IF($A1245&gt;$A$2,+VLOOKUP($A1245,'Neizmirene obaveze JLS'!$A$11:G$500,'prenos-P-R-N'!I$1,FALSE),"")))</f>
        <v/>
      </c>
      <c r="J1245" s="87" t="str">
        <f>IF($A1245=0,"",IF($A1245&lt;=$A$1,+VLOOKUP($A1245,'Rashodi- plan-izvršenje'!$A$8:H$1500,'prenos-P-R-N'!J$1,FALSE),IF($A1245&gt;$A$2,+VLOOKUP($A1245,'Neizmirene obaveze JLS'!$A$11:H$500,'prenos-P-R-N'!J$1,FALSE),"")))</f>
        <v/>
      </c>
      <c r="K1245" s="87" t="str">
        <f>IF($A1245=0,"",IF($A1245&lt;=$A$1,+VLOOKUP($A1245,'Rashodi- plan-izvršenje'!$A$8:I$1500,'prenos-P-R-N'!K$1,FALSE),IF($A1245&gt;$A$2,+VLOOKUP($A1245,'Neizmirene obaveze JLS'!$A$11:I$500,'prenos-P-R-N'!K$1,FALSE),"")))</f>
        <v/>
      </c>
      <c r="L1245" t="str">
        <f>IF(A1245=0,"",IF(A1245&lt;=A$1,+IF(VLOOKUP(A1245,'Rashodi- plan-izvršenje'!A$8:J$1500,M$1,FALSE)&gt;0,"Програмска активност","Пројекат"),IF(A1245&gt;A$2,+IF(VLOOKUP(A1245,'Neizmirene obaveze JLS'!A$8:J$2008,M$1,FALSE)&gt;0,"Програмска активност","Пројекат"),"")))</f>
        <v/>
      </c>
      <c r="M1245" s="87" t="str">
        <f>IF(A1245=0,"",IF($A1245&lt;=$A$1,+IF(VLOOKUP($A1245,'Rashodi- plan-izvršenje'!$A$8:$M$1500,10,FALSE)&gt;0,VLOOKUP($A1245,'Rashodi- plan-izvršenje'!$A$8:$M$1500,10,FALSE),VLOOKUP($A1245,'Rashodi- plan-izvršenje'!$A$8:$M$1500,12,FALSE)),+IF($A1245&gt;$A$2,IF(VLOOKUP($A1245,'Neizmirene obaveze JLS'!$A$8:$M$1500,10,FALSE)&gt;0,VLOOKUP($A1245,'Neizmirene obaveze JLS'!$A$11:$M$1500,10,FALSE),VLOOKUP($A1245,'Neizmirene obaveze JLS'!$A$11:$M$1500,12,FALSE)),0)))</f>
        <v/>
      </c>
      <c r="N1245" s="87" t="str">
        <f>IF(A1245=0,"",IF($A1245&lt;=$A$1,+IF(VLOOKUP(A1245,'Rashodi- plan-izvršenje'!$A$8:$M$1500,10,FALSE)&gt;0,VLOOKUP(A1245,'Rashodi- plan-izvršenje'!$A$8:$M$1500,11,FALSE),VLOOKUP(A1245,'Rashodi- plan-izvršenje'!$A$8:$M$1500,13,FALSE)),+IF($A1245&gt;$A$2,IF(VLOOKUP($A1245,'Neizmirene obaveze JLS'!$A$8:$M$1500,10,FALSE)&gt;0,VLOOKUP($A1245,'Neizmirene obaveze JLS'!$A$11:$M$1500,11,FALSE),VLOOKUP($A1245,'Neizmirene obaveze JLS'!$A$11:$M$1500,13,FALSE)),0)))</f>
        <v/>
      </c>
      <c r="O1245" s="87" t="str">
        <f>IF(A1245=0,"",IF($A1245&lt;=$A$1,VALUE(+VLOOKUP($A1245,'Rashodi- plan-izvršenje'!$A$8:N$1500,'prenos-P-R-N'!O$1,FALSE)),IF($A1245&lt;=A$2,VALUE(VLOOKUP($A1245,'Prihodi- plan-izvršenje'!$A$8:$H$500,6,FALSE)),VALUE(VLOOKUP($A1245,'Neizmirene obaveze JLS'!$A$8:$N$500,O$1,FALSE)))))</f>
        <v/>
      </c>
      <c r="P1245" s="87" t="str">
        <f>IF(A1245=0,"",IF(A1245=0,0,IF(A1245&gt;A$2,'šifarnik K-izvor'!G$3,+IF(Q1245&lt;700,+'šifarnik K-izvor'!G$2,'šifarnik K-izvor'!G$1))))</f>
        <v/>
      </c>
      <c r="Q1245" s="87">
        <f>IF($A1245&lt;=$A$1,VALUE(+VLOOKUP($A1245,'Rashodi- plan-izvršenje'!$A$8:O$1500,'prenos-P-R-N'!Q$1,FALSE)),IF($A1245&lt;=$A$2,VLOOKUP($A1245,'Prihodi- plan-izvršenje'!$A$4:$H$500,4,FALSE),IF($A1245&lt;=$A$3,VLOOKUP(A1245,'Neizmirene obaveze JLS'!$A$11:O$500,Q$1,FALSE),"")))</f>
        <v>0</v>
      </c>
      <c r="R1245" s="88">
        <f>IF($A1245&lt;=$A$1,VALUE(+VLOOKUP($A1245,'Rashodi- plan-izvršenje'!$A$8:P$1500,'prenos-P-R-N'!R$1,FALSE)),IF($A1245&lt;=$A$2,VLOOKUP($A1245,'Prihodi- plan-izvršenje'!$A$4:$H$500,7,FALSE),""))</f>
        <v>0</v>
      </c>
      <c r="S1245" s="88">
        <f>IF(A1245=0,0,IF($A1245&lt;=$A$1,VALUE(+VLOOKUP($A1245,'Rashodi- plan-izvršenje'!$A$8:Q$1500,'prenos-P-R-N'!S$1,FALSE)),IF($A1245&lt;=$A$2,VLOOKUP($A1245,'Prihodi- plan-izvršenje'!$A$4:$H$500,8,FALSE),0)))</f>
        <v>0</v>
      </c>
      <c r="T1245" s="88" t="str">
        <f>IF($A1245&gt;$A$2,VLOOKUP($A1245,'Neizmirene obaveze JLS'!$A$11:R$500,R$1,FALSE),"")</f>
        <v/>
      </c>
      <c r="U1245" s="88">
        <f>IF($A1245&gt;$A$2,VLOOKUP($A1245,'Neizmirene obaveze JLS'!$A$11:S$500,S$1,FALSE),0)</f>
        <v>0</v>
      </c>
      <c r="V1245" s="88">
        <f t="shared" si="169"/>
        <v>0</v>
      </c>
    </row>
    <row r="1246" spans="1:22">
      <c r="A1246" s="89">
        <f>IF(AND(COUNTIF(A$1:A$3,"&gt;0")=1,MAX(A$8:A1245)&lt;A$1),A1245+1,IF(AND(COUNTIF(A$1:A$3,"&gt;0")=2,MAX(A$8:A1245)&lt;A$2),A1245+1,IF(AND(COUNTIF(A$1:A$3,"&gt;0")=3,MAX(A$8:A1245)&lt;A$3),A1245+1,0)))</f>
        <v>0</v>
      </c>
      <c r="B1246" s="89" t="str">
        <f t="shared" ref="B1246:C1246" si="207">+IF($A1246&gt;0,B1245,"")</f>
        <v/>
      </c>
      <c r="C1246" s="89" t="str">
        <f t="shared" si="207"/>
        <v/>
      </c>
      <c r="D1246" s="87" t="str">
        <f>IF($A1246=0,"",IF($A1246&lt;=$A$1,+VLOOKUP($A1246,'Rashodi- plan-izvršenje'!$A$8:B$1500,'prenos-P-R-N'!D$1,FALSE),IF($A1246&gt;$A$2,+VLOOKUP($A1246,'Neizmirene obaveze JLS'!$A$11:B$500,'prenos-P-R-N'!D$1,FALSE),"")))</f>
        <v/>
      </c>
      <c r="E1246" s="87" t="str">
        <f>IF($A1246=0,"",IF($A1246&lt;=$A$1,+VLOOKUP($A1246,'Rashodi- plan-izvršenje'!$A$8:C$1500,'prenos-P-R-N'!E$1,FALSE),IF($A1246&gt;$A$2,+VLOOKUP($A1246,'Neizmirene obaveze JLS'!$A$11:C$500,'prenos-P-R-N'!E$1,FALSE),"")))</f>
        <v/>
      </c>
      <c r="F1246" s="87" t="str">
        <f>IF($A1246=0,"",IF($A1246&lt;=$A$1,+VLOOKUP($A1246,'Rashodi- plan-izvršenje'!$A$8:D$1500,'prenos-P-R-N'!F$1,FALSE),IF($A1246&gt;$A$2,+VLOOKUP($A1246,'Neizmirene obaveze JLS'!$A$11:D$500,'prenos-P-R-N'!F$1,FALSE),"")))</f>
        <v/>
      </c>
      <c r="G1246" s="87" t="str">
        <f>IF($A1246=0,"",IF($A1246&lt;=$A$1,+VLOOKUP($A1246,'Rashodi- plan-izvršenje'!$A$8:E$1500,'prenos-P-R-N'!G$1,FALSE),IF($A1246&gt;$A$2,+VLOOKUP($A1246,'Neizmirene obaveze JLS'!$A$11:E$500,'prenos-P-R-N'!G$1,FALSE),"")))</f>
        <v/>
      </c>
      <c r="H1246" s="87" t="str">
        <f>IF($A1246=0,"",IF($A1246&lt;=$A$1,+VLOOKUP($A1246,'Rashodi- plan-izvršenje'!$A$8:F$1500,'prenos-P-R-N'!H$1,FALSE),IF($A1246&gt;$A$2,+VLOOKUP($A1246,'Neizmirene obaveze JLS'!$A$11:F$500,'prenos-P-R-N'!H$1,FALSE),"")))</f>
        <v/>
      </c>
      <c r="I1246" s="87" t="str">
        <f>IF($A1246=0,"",IF($A1246&lt;=$A$1,+VLOOKUP($A1246,'Rashodi- plan-izvršenje'!$A$8:G$1500,'prenos-P-R-N'!I$1,FALSE),IF($A1246&gt;$A$2,+VLOOKUP($A1246,'Neizmirene obaveze JLS'!$A$11:G$500,'prenos-P-R-N'!I$1,FALSE),"")))</f>
        <v/>
      </c>
      <c r="J1246" s="87" t="str">
        <f>IF($A1246=0,"",IF($A1246&lt;=$A$1,+VLOOKUP($A1246,'Rashodi- plan-izvršenje'!$A$8:H$1500,'prenos-P-R-N'!J$1,FALSE),IF($A1246&gt;$A$2,+VLOOKUP($A1246,'Neizmirene obaveze JLS'!$A$11:H$500,'prenos-P-R-N'!J$1,FALSE),"")))</f>
        <v/>
      </c>
      <c r="K1246" s="87" t="str">
        <f>IF($A1246=0,"",IF($A1246&lt;=$A$1,+VLOOKUP($A1246,'Rashodi- plan-izvršenje'!$A$8:I$1500,'prenos-P-R-N'!K$1,FALSE),IF($A1246&gt;$A$2,+VLOOKUP($A1246,'Neizmirene obaveze JLS'!$A$11:I$500,'prenos-P-R-N'!K$1,FALSE),"")))</f>
        <v/>
      </c>
      <c r="L1246" t="str">
        <f>IF(A1246=0,"",IF(A1246&lt;=A$1,+IF(VLOOKUP(A1246,'Rashodi- plan-izvršenje'!A$8:J$1500,M$1,FALSE)&gt;0,"Програмска активност","Пројекат"),IF(A1246&gt;A$2,+IF(VLOOKUP(A1246,'Neizmirene obaveze JLS'!A$8:J$2008,M$1,FALSE)&gt;0,"Програмска активност","Пројекат"),"")))</f>
        <v/>
      </c>
      <c r="M1246" s="87" t="str">
        <f>IF(A1246=0,"",IF($A1246&lt;=$A$1,+IF(VLOOKUP($A1246,'Rashodi- plan-izvršenje'!$A$8:$M$1500,10,FALSE)&gt;0,VLOOKUP($A1246,'Rashodi- plan-izvršenje'!$A$8:$M$1500,10,FALSE),VLOOKUP($A1246,'Rashodi- plan-izvršenje'!$A$8:$M$1500,12,FALSE)),+IF($A1246&gt;$A$2,IF(VLOOKUP($A1246,'Neizmirene obaveze JLS'!$A$8:$M$1500,10,FALSE)&gt;0,VLOOKUP($A1246,'Neizmirene obaveze JLS'!$A$11:$M$1500,10,FALSE),VLOOKUP($A1246,'Neizmirene obaveze JLS'!$A$11:$M$1500,12,FALSE)),0)))</f>
        <v/>
      </c>
      <c r="N1246" s="87" t="str">
        <f>IF(A1246=0,"",IF($A1246&lt;=$A$1,+IF(VLOOKUP(A1246,'Rashodi- plan-izvršenje'!$A$8:$M$1500,10,FALSE)&gt;0,VLOOKUP(A1246,'Rashodi- plan-izvršenje'!$A$8:$M$1500,11,FALSE),VLOOKUP(A1246,'Rashodi- plan-izvršenje'!$A$8:$M$1500,13,FALSE)),+IF($A1246&gt;$A$2,IF(VLOOKUP($A1246,'Neizmirene obaveze JLS'!$A$8:$M$1500,10,FALSE)&gt;0,VLOOKUP($A1246,'Neizmirene obaveze JLS'!$A$11:$M$1500,11,FALSE),VLOOKUP($A1246,'Neizmirene obaveze JLS'!$A$11:$M$1500,13,FALSE)),0)))</f>
        <v/>
      </c>
      <c r="O1246" s="87" t="str">
        <f>IF(A1246=0,"",IF($A1246&lt;=$A$1,VALUE(+VLOOKUP($A1246,'Rashodi- plan-izvršenje'!$A$8:N$1500,'prenos-P-R-N'!O$1,FALSE)),IF($A1246&lt;=A$2,VALUE(VLOOKUP($A1246,'Prihodi- plan-izvršenje'!$A$8:$H$500,6,FALSE)),VALUE(VLOOKUP($A1246,'Neizmirene obaveze JLS'!$A$8:$N$500,O$1,FALSE)))))</f>
        <v/>
      </c>
      <c r="P1246" s="87" t="str">
        <f>IF(A1246=0,"",IF(A1246=0,0,IF(A1246&gt;A$2,'šifarnik K-izvor'!G$3,+IF(Q1246&lt;700,+'šifarnik K-izvor'!G$2,'šifarnik K-izvor'!G$1))))</f>
        <v/>
      </c>
      <c r="Q1246" s="87">
        <f>IF($A1246&lt;=$A$1,VALUE(+VLOOKUP($A1246,'Rashodi- plan-izvršenje'!$A$8:O$1500,'prenos-P-R-N'!Q$1,FALSE)),IF($A1246&lt;=$A$2,VLOOKUP($A1246,'Prihodi- plan-izvršenje'!$A$4:$H$500,4,FALSE),IF($A1246&lt;=$A$3,VLOOKUP(A1246,'Neizmirene obaveze JLS'!$A$11:O$500,Q$1,FALSE),"")))</f>
        <v>0</v>
      </c>
      <c r="R1246" s="88">
        <f>IF($A1246&lt;=$A$1,VALUE(+VLOOKUP($A1246,'Rashodi- plan-izvršenje'!$A$8:P$1500,'prenos-P-R-N'!R$1,FALSE)),IF($A1246&lt;=$A$2,VLOOKUP($A1246,'Prihodi- plan-izvršenje'!$A$4:$H$500,7,FALSE),""))</f>
        <v>0</v>
      </c>
      <c r="S1246" s="88">
        <f>IF(A1246=0,0,IF($A1246&lt;=$A$1,VALUE(+VLOOKUP($A1246,'Rashodi- plan-izvršenje'!$A$8:Q$1500,'prenos-P-R-N'!S$1,FALSE)),IF($A1246&lt;=$A$2,VLOOKUP($A1246,'Prihodi- plan-izvršenje'!$A$4:$H$500,8,FALSE),0)))</f>
        <v>0</v>
      </c>
      <c r="T1246" s="88" t="str">
        <f>IF($A1246&gt;$A$2,VLOOKUP($A1246,'Neizmirene obaveze JLS'!$A$11:R$500,R$1,FALSE),"")</f>
        <v/>
      </c>
      <c r="U1246" s="88">
        <f>IF($A1246&gt;$A$2,VLOOKUP($A1246,'Neizmirene obaveze JLS'!$A$11:S$500,S$1,FALSE),0)</f>
        <v>0</v>
      </c>
      <c r="V1246" s="88">
        <f t="shared" si="169"/>
        <v>0</v>
      </c>
    </row>
    <row r="1247" spans="1:22">
      <c r="A1247" s="89">
        <f>IF(AND(COUNTIF(A$1:A$3,"&gt;0")=1,MAX(A$8:A1246)&lt;A$1),A1246+1,IF(AND(COUNTIF(A$1:A$3,"&gt;0")=2,MAX(A$8:A1246)&lt;A$2),A1246+1,IF(AND(COUNTIF(A$1:A$3,"&gt;0")=3,MAX(A$8:A1246)&lt;A$3),A1246+1,0)))</f>
        <v>0</v>
      </c>
      <c r="B1247" s="89" t="str">
        <f t="shared" ref="B1247:C1247" si="208">+IF($A1247&gt;0,B1246,"")</f>
        <v/>
      </c>
      <c r="C1247" s="89" t="str">
        <f t="shared" si="208"/>
        <v/>
      </c>
      <c r="D1247" s="87" t="str">
        <f>IF($A1247=0,"",IF($A1247&lt;=$A$1,+VLOOKUP($A1247,'Rashodi- plan-izvršenje'!$A$8:B$1500,'prenos-P-R-N'!D$1,FALSE),IF($A1247&gt;$A$2,+VLOOKUP($A1247,'Neizmirene obaveze JLS'!$A$11:B$500,'prenos-P-R-N'!D$1,FALSE),"")))</f>
        <v/>
      </c>
      <c r="E1247" s="87" t="str">
        <f>IF($A1247=0,"",IF($A1247&lt;=$A$1,+VLOOKUP($A1247,'Rashodi- plan-izvršenje'!$A$8:C$1500,'prenos-P-R-N'!E$1,FALSE),IF($A1247&gt;$A$2,+VLOOKUP($A1247,'Neizmirene obaveze JLS'!$A$11:C$500,'prenos-P-R-N'!E$1,FALSE),"")))</f>
        <v/>
      </c>
      <c r="F1247" s="87" t="str">
        <f>IF($A1247=0,"",IF($A1247&lt;=$A$1,+VLOOKUP($A1247,'Rashodi- plan-izvršenje'!$A$8:D$1500,'prenos-P-R-N'!F$1,FALSE),IF($A1247&gt;$A$2,+VLOOKUP($A1247,'Neizmirene obaveze JLS'!$A$11:D$500,'prenos-P-R-N'!F$1,FALSE),"")))</f>
        <v/>
      </c>
      <c r="G1247" s="87" t="str">
        <f>IF($A1247=0,"",IF($A1247&lt;=$A$1,+VLOOKUP($A1247,'Rashodi- plan-izvršenje'!$A$8:E$1500,'prenos-P-R-N'!G$1,FALSE),IF($A1247&gt;$A$2,+VLOOKUP($A1247,'Neizmirene obaveze JLS'!$A$11:E$500,'prenos-P-R-N'!G$1,FALSE),"")))</f>
        <v/>
      </c>
      <c r="H1247" s="87" t="str">
        <f>IF($A1247=0,"",IF($A1247&lt;=$A$1,+VLOOKUP($A1247,'Rashodi- plan-izvršenje'!$A$8:F$1500,'prenos-P-R-N'!H$1,FALSE),IF($A1247&gt;$A$2,+VLOOKUP($A1247,'Neizmirene obaveze JLS'!$A$11:F$500,'prenos-P-R-N'!H$1,FALSE),"")))</f>
        <v/>
      </c>
      <c r="I1247" s="87" t="str">
        <f>IF($A1247=0,"",IF($A1247&lt;=$A$1,+VLOOKUP($A1247,'Rashodi- plan-izvršenje'!$A$8:G$1500,'prenos-P-R-N'!I$1,FALSE),IF($A1247&gt;$A$2,+VLOOKUP($A1247,'Neizmirene obaveze JLS'!$A$11:G$500,'prenos-P-R-N'!I$1,FALSE),"")))</f>
        <v/>
      </c>
      <c r="J1247" s="87" t="str">
        <f>IF($A1247=0,"",IF($A1247&lt;=$A$1,+VLOOKUP($A1247,'Rashodi- plan-izvršenje'!$A$8:H$1500,'prenos-P-R-N'!J$1,FALSE),IF($A1247&gt;$A$2,+VLOOKUP($A1247,'Neizmirene obaveze JLS'!$A$11:H$500,'prenos-P-R-N'!J$1,FALSE),"")))</f>
        <v/>
      </c>
      <c r="K1247" s="87" t="str">
        <f>IF($A1247=0,"",IF($A1247&lt;=$A$1,+VLOOKUP($A1247,'Rashodi- plan-izvršenje'!$A$8:I$1500,'prenos-P-R-N'!K$1,FALSE),IF($A1247&gt;$A$2,+VLOOKUP($A1247,'Neizmirene obaveze JLS'!$A$11:I$500,'prenos-P-R-N'!K$1,FALSE),"")))</f>
        <v/>
      </c>
      <c r="L1247" t="str">
        <f>IF(A1247=0,"",IF(A1247&lt;=A$1,+IF(VLOOKUP(A1247,'Rashodi- plan-izvršenje'!A$8:J$1500,M$1,FALSE)&gt;0,"Програмска активност","Пројекат"),IF(A1247&gt;A$2,+IF(VLOOKUP(A1247,'Neizmirene obaveze JLS'!A$8:J$2008,M$1,FALSE)&gt;0,"Програмска активност","Пројекат"),"")))</f>
        <v/>
      </c>
      <c r="M1247" s="87" t="str">
        <f>IF(A1247=0,"",IF($A1247&lt;=$A$1,+IF(VLOOKUP($A1247,'Rashodi- plan-izvršenje'!$A$8:$M$1500,10,FALSE)&gt;0,VLOOKUP($A1247,'Rashodi- plan-izvršenje'!$A$8:$M$1500,10,FALSE),VLOOKUP($A1247,'Rashodi- plan-izvršenje'!$A$8:$M$1500,12,FALSE)),+IF($A1247&gt;$A$2,IF(VLOOKUP($A1247,'Neizmirene obaveze JLS'!$A$8:$M$1500,10,FALSE)&gt;0,VLOOKUP($A1247,'Neizmirene obaveze JLS'!$A$11:$M$1500,10,FALSE),VLOOKUP($A1247,'Neizmirene obaveze JLS'!$A$11:$M$1500,12,FALSE)),0)))</f>
        <v/>
      </c>
      <c r="N1247" s="87" t="str">
        <f>IF(A1247=0,"",IF($A1247&lt;=$A$1,+IF(VLOOKUP(A1247,'Rashodi- plan-izvršenje'!$A$8:$M$1500,10,FALSE)&gt;0,VLOOKUP(A1247,'Rashodi- plan-izvršenje'!$A$8:$M$1500,11,FALSE),VLOOKUP(A1247,'Rashodi- plan-izvršenje'!$A$8:$M$1500,13,FALSE)),+IF($A1247&gt;$A$2,IF(VLOOKUP($A1247,'Neizmirene obaveze JLS'!$A$8:$M$1500,10,FALSE)&gt;0,VLOOKUP($A1247,'Neizmirene obaveze JLS'!$A$11:$M$1500,11,FALSE),VLOOKUP($A1247,'Neizmirene obaveze JLS'!$A$11:$M$1500,13,FALSE)),0)))</f>
        <v/>
      </c>
      <c r="O1247" s="87" t="str">
        <f>IF(A1247=0,"",IF($A1247&lt;=$A$1,VALUE(+VLOOKUP($A1247,'Rashodi- plan-izvršenje'!$A$8:N$1500,'prenos-P-R-N'!O$1,FALSE)),IF($A1247&lt;=A$2,VALUE(VLOOKUP($A1247,'Prihodi- plan-izvršenje'!$A$8:$H$500,6,FALSE)),VALUE(VLOOKUP($A1247,'Neizmirene obaveze JLS'!$A$8:$N$500,O$1,FALSE)))))</f>
        <v/>
      </c>
      <c r="P1247" s="87" t="str">
        <f>IF(A1247=0,"",IF(A1247=0,0,IF(A1247&gt;A$2,'šifarnik K-izvor'!G$3,+IF(Q1247&lt;700,+'šifarnik K-izvor'!G$2,'šifarnik K-izvor'!G$1))))</f>
        <v/>
      </c>
      <c r="Q1247" s="87">
        <f>IF($A1247&lt;=$A$1,VALUE(+VLOOKUP($A1247,'Rashodi- plan-izvršenje'!$A$8:O$1500,'prenos-P-R-N'!Q$1,FALSE)),IF($A1247&lt;=$A$2,VLOOKUP($A1247,'Prihodi- plan-izvršenje'!$A$4:$H$500,4,FALSE),IF($A1247&lt;=$A$3,VLOOKUP(A1247,'Neizmirene obaveze JLS'!$A$11:O$500,Q$1,FALSE),"")))</f>
        <v>0</v>
      </c>
      <c r="R1247" s="88">
        <f>IF($A1247&lt;=$A$1,VALUE(+VLOOKUP($A1247,'Rashodi- plan-izvršenje'!$A$8:P$1500,'prenos-P-R-N'!R$1,FALSE)),IF($A1247&lt;=$A$2,VLOOKUP($A1247,'Prihodi- plan-izvršenje'!$A$4:$H$500,7,FALSE),""))</f>
        <v>0</v>
      </c>
      <c r="S1247" s="88">
        <f>IF(A1247=0,0,IF($A1247&lt;=$A$1,VALUE(+VLOOKUP($A1247,'Rashodi- plan-izvršenje'!$A$8:Q$1500,'prenos-P-R-N'!S$1,FALSE)),IF($A1247&lt;=$A$2,VLOOKUP($A1247,'Prihodi- plan-izvršenje'!$A$4:$H$500,8,FALSE),0)))</f>
        <v>0</v>
      </c>
      <c r="T1247" s="88" t="str">
        <f>IF($A1247&gt;$A$2,VLOOKUP($A1247,'Neizmirene obaveze JLS'!$A$11:R$500,R$1,FALSE),"")</f>
        <v/>
      </c>
      <c r="U1247" s="88">
        <f>IF($A1247&gt;$A$2,VLOOKUP($A1247,'Neizmirene obaveze JLS'!$A$11:S$500,S$1,FALSE),0)</f>
        <v>0</v>
      </c>
      <c r="V1247" s="88">
        <f t="shared" si="169"/>
        <v>0</v>
      </c>
    </row>
    <row r="1248" spans="1:22">
      <c r="A1248" s="89">
        <f>IF(AND(COUNTIF(A$1:A$3,"&gt;0")=1,MAX(A$8:A1247)&lt;A$1),A1247+1,IF(AND(COUNTIF(A$1:A$3,"&gt;0")=2,MAX(A$8:A1247)&lt;A$2),A1247+1,IF(AND(COUNTIF(A$1:A$3,"&gt;0")=3,MAX(A$8:A1247)&lt;A$3),A1247+1,0)))</f>
        <v>0</v>
      </c>
      <c r="B1248" s="89" t="str">
        <f t="shared" ref="B1248:C1248" si="209">+IF($A1248&gt;0,B1247,"")</f>
        <v/>
      </c>
      <c r="C1248" s="89" t="str">
        <f t="shared" si="209"/>
        <v/>
      </c>
      <c r="D1248" s="87" t="str">
        <f>IF($A1248=0,"",IF($A1248&lt;=$A$1,+VLOOKUP($A1248,'Rashodi- plan-izvršenje'!$A$8:B$1500,'prenos-P-R-N'!D$1,FALSE),IF($A1248&gt;$A$2,+VLOOKUP($A1248,'Neizmirene obaveze JLS'!$A$11:B$500,'prenos-P-R-N'!D$1,FALSE),"")))</f>
        <v/>
      </c>
      <c r="E1248" s="87" t="str">
        <f>IF($A1248=0,"",IF($A1248&lt;=$A$1,+VLOOKUP($A1248,'Rashodi- plan-izvršenje'!$A$8:C$1500,'prenos-P-R-N'!E$1,FALSE),IF($A1248&gt;$A$2,+VLOOKUP($A1248,'Neizmirene obaveze JLS'!$A$11:C$500,'prenos-P-R-N'!E$1,FALSE),"")))</f>
        <v/>
      </c>
      <c r="F1248" s="87" t="str">
        <f>IF($A1248=0,"",IF($A1248&lt;=$A$1,+VLOOKUP($A1248,'Rashodi- plan-izvršenje'!$A$8:D$1500,'prenos-P-R-N'!F$1,FALSE),IF($A1248&gt;$A$2,+VLOOKUP($A1248,'Neizmirene obaveze JLS'!$A$11:D$500,'prenos-P-R-N'!F$1,FALSE),"")))</f>
        <v/>
      </c>
      <c r="G1248" s="87" t="str">
        <f>IF($A1248=0,"",IF($A1248&lt;=$A$1,+VLOOKUP($A1248,'Rashodi- plan-izvršenje'!$A$8:E$1500,'prenos-P-R-N'!G$1,FALSE),IF($A1248&gt;$A$2,+VLOOKUP($A1248,'Neizmirene obaveze JLS'!$A$11:E$500,'prenos-P-R-N'!G$1,FALSE),"")))</f>
        <v/>
      </c>
      <c r="H1248" s="87" t="str">
        <f>IF($A1248=0,"",IF($A1248&lt;=$A$1,+VLOOKUP($A1248,'Rashodi- plan-izvršenje'!$A$8:F$1500,'prenos-P-R-N'!H$1,FALSE),IF($A1248&gt;$A$2,+VLOOKUP($A1248,'Neizmirene obaveze JLS'!$A$11:F$500,'prenos-P-R-N'!H$1,FALSE),"")))</f>
        <v/>
      </c>
      <c r="I1248" s="87" t="str">
        <f>IF($A1248=0,"",IF($A1248&lt;=$A$1,+VLOOKUP($A1248,'Rashodi- plan-izvršenje'!$A$8:G$1500,'prenos-P-R-N'!I$1,FALSE),IF($A1248&gt;$A$2,+VLOOKUP($A1248,'Neizmirene obaveze JLS'!$A$11:G$500,'prenos-P-R-N'!I$1,FALSE),"")))</f>
        <v/>
      </c>
      <c r="J1248" s="87" t="str">
        <f>IF($A1248=0,"",IF($A1248&lt;=$A$1,+VLOOKUP($A1248,'Rashodi- plan-izvršenje'!$A$8:H$1500,'prenos-P-R-N'!J$1,FALSE),IF($A1248&gt;$A$2,+VLOOKUP($A1248,'Neizmirene obaveze JLS'!$A$11:H$500,'prenos-P-R-N'!J$1,FALSE),"")))</f>
        <v/>
      </c>
      <c r="K1248" s="87" t="str">
        <f>IF($A1248=0,"",IF($A1248&lt;=$A$1,+VLOOKUP($A1248,'Rashodi- plan-izvršenje'!$A$8:I$1500,'prenos-P-R-N'!K$1,FALSE),IF($A1248&gt;$A$2,+VLOOKUP($A1248,'Neizmirene obaveze JLS'!$A$11:I$500,'prenos-P-R-N'!K$1,FALSE),"")))</f>
        <v/>
      </c>
      <c r="L1248" t="str">
        <f>IF(A1248=0,"",IF(A1248&lt;=A$1,+IF(VLOOKUP(A1248,'Rashodi- plan-izvršenje'!A$8:J$1500,M$1,FALSE)&gt;0,"Програмска активност","Пројекат"),IF(A1248&gt;A$2,+IF(VLOOKUP(A1248,'Neizmirene obaveze JLS'!A$8:J$2008,M$1,FALSE)&gt;0,"Програмска активност","Пројекат"),"")))</f>
        <v/>
      </c>
      <c r="M1248" s="87" t="str">
        <f>IF(A1248=0,"",IF($A1248&lt;=$A$1,+IF(VLOOKUP($A1248,'Rashodi- plan-izvršenje'!$A$8:$M$1500,10,FALSE)&gt;0,VLOOKUP($A1248,'Rashodi- plan-izvršenje'!$A$8:$M$1500,10,FALSE),VLOOKUP($A1248,'Rashodi- plan-izvršenje'!$A$8:$M$1500,12,FALSE)),+IF($A1248&gt;$A$2,IF(VLOOKUP($A1248,'Neizmirene obaveze JLS'!$A$8:$M$1500,10,FALSE)&gt;0,VLOOKUP($A1248,'Neizmirene obaveze JLS'!$A$11:$M$1500,10,FALSE),VLOOKUP($A1248,'Neizmirene obaveze JLS'!$A$11:$M$1500,12,FALSE)),0)))</f>
        <v/>
      </c>
      <c r="N1248" s="87" t="str">
        <f>IF(A1248=0,"",IF($A1248&lt;=$A$1,+IF(VLOOKUP(A1248,'Rashodi- plan-izvršenje'!$A$8:$M$1500,10,FALSE)&gt;0,VLOOKUP(A1248,'Rashodi- plan-izvršenje'!$A$8:$M$1500,11,FALSE),VLOOKUP(A1248,'Rashodi- plan-izvršenje'!$A$8:$M$1500,13,FALSE)),+IF($A1248&gt;$A$2,IF(VLOOKUP($A1248,'Neizmirene obaveze JLS'!$A$8:$M$1500,10,FALSE)&gt;0,VLOOKUP($A1248,'Neizmirene obaveze JLS'!$A$11:$M$1500,11,FALSE),VLOOKUP($A1248,'Neizmirene obaveze JLS'!$A$11:$M$1500,13,FALSE)),0)))</f>
        <v/>
      </c>
      <c r="O1248" s="87" t="str">
        <f>IF(A1248=0,"",IF($A1248&lt;=$A$1,VALUE(+VLOOKUP($A1248,'Rashodi- plan-izvršenje'!$A$8:N$1500,'prenos-P-R-N'!O$1,FALSE)),IF($A1248&lt;=A$2,VALUE(VLOOKUP($A1248,'Prihodi- plan-izvršenje'!$A$8:$H$500,6,FALSE)),VALUE(VLOOKUP($A1248,'Neizmirene obaveze JLS'!$A$8:$N$500,O$1,FALSE)))))</f>
        <v/>
      </c>
      <c r="P1248" s="87" t="str">
        <f>IF(A1248=0,"",IF(A1248=0,0,IF(A1248&gt;A$2,'šifarnik K-izvor'!G$3,+IF(Q1248&lt;700,+'šifarnik K-izvor'!G$2,'šifarnik K-izvor'!G$1))))</f>
        <v/>
      </c>
      <c r="Q1248" s="87">
        <f>IF($A1248&lt;=$A$1,VALUE(+VLOOKUP($A1248,'Rashodi- plan-izvršenje'!$A$8:O$1500,'prenos-P-R-N'!Q$1,FALSE)),IF($A1248&lt;=$A$2,VLOOKUP($A1248,'Prihodi- plan-izvršenje'!$A$4:$H$500,4,FALSE),IF($A1248&lt;=$A$3,VLOOKUP(A1248,'Neizmirene obaveze JLS'!$A$11:O$500,Q$1,FALSE),"")))</f>
        <v>0</v>
      </c>
      <c r="R1248" s="88">
        <f>IF($A1248&lt;=$A$1,VALUE(+VLOOKUP($A1248,'Rashodi- plan-izvršenje'!$A$8:P$1500,'prenos-P-R-N'!R$1,FALSE)),IF($A1248&lt;=$A$2,VLOOKUP($A1248,'Prihodi- plan-izvršenje'!$A$4:$H$500,7,FALSE),""))</f>
        <v>0</v>
      </c>
      <c r="S1248" s="88">
        <f>IF(A1248=0,0,IF($A1248&lt;=$A$1,VALUE(+VLOOKUP($A1248,'Rashodi- plan-izvršenje'!$A$8:Q$1500,'prenos-P-R-N'!S$1,FALSE)),IF($A1248&lt;=$A$2,VLOOKUP($A1248,'Prihodi- plan-izvršenje'!$A$4:$H$500,8,FALSE),0)))</f>
        <v>0</v>
      </c>
      <c r="T1248" s="88" t="str">
        <f>IF($A1248&gt;$A$2,VLOOKUP($A1248,'Neizmirene obaveze JLS'!$A$11:R$500,R$1,FALSE),"")</f>
        <v/>
      </c>
      <c r="U1248" s="88">
        <f>IF($A1248&gt;$A$2,VLOOKUP($A1248,'Neizmirene obaveze JLS'!$A$11:S$500,S$1,FALSE),0)</f>
        <v>0</v>
      </c>
      <c r="V1248" s="88">
        <f t="shared" si="169"/>
        <v>0</v>
      </c>
    </row>
    <row r="1249" spans="1:22">
      <c r="A1249" s="89">
        <f>IF(AND(COUNTIF(A$1:A$3,"&gt;0")=1,MAX(A$8:A1248)&lt;A$1),A1248+1,IF(AND(COUNTIF(A$1:A$3,"&gt;0")=2,MAX(A$8:A1248)&lt;A$2),A1248+1,IF(AND(COUNTIF(A$1:A$3,"&gt;0")=3,MAX(A$8:A1248)&lt;A$3),A1248+1,0)))</f>
        <v>0</v>
      </c>
      <c r="B1249" s="89" t="str">
        <f t="shared" ref="B1249:C1249" si="210">+IF($A1249&gt;0,B1248,"")</f>
        <v/>
      </c>
      <c r="C1249" s="89" t="str">
        <f t="shared" si="210"/>
        <v/>
      </c>
      <c r="D1249" s="87" t="str">
        <f>IF($A1249=0,"",IF($A1249&lt;=$A$1,+VLOOKUP($A1249,'Rashodi- plan-izvršenje'!$A$8:B$1500,'prenos-P-R-N'!D$1,FALSE),IF($A1249&gt;$A$2,+VLOOKUP($A1249,'Neizmirene obaveze JLS'!$A$11:B$500,'prenos-P-R-N'!D$1,FALSE),"")))</f>
        <v/>
      </c>
      <c r="E1249" s="87" t="str">
        <f>IF($A1249=0,"",IF($A1249&lt;=$A$1,+VLOOKUP($A1249,'Rashodi- plan-izvršenje'!$A$8:C$1500,'prenos-P-R-N'!E$1,FALSE),IF($A1249&gt;$A$2,+VLOOKUP($A1249,'Neizmirene obaveze JLS'!$A$11:C$500,'prenos-P-R-N'!E$1,FALSE),"")))</f>
        <v/>
      </c>
      <c r="F1249" s="87" t="str">
        <f>IF($A1249=0,"",IF($A1249&lt;=$A$1,+VLOOKUP($A1249,'Rashodi- plan-izvršenje'!$A$8:D$1500,'prenos-P-R-N'!F$1,FALSE),IF($A1249&gt;$A$2,+VLOOKUP($A1249,'Neizmirene obaveze JLS'!$A$11:D$500,'prenos-P-R-N'!F$1,FALSE),"")))</f>
        <v/>
      </c>
      <c r="G1249" s="87" t="str">
        <f>IF($A1249=0,"",IF($A1249&lt;=$A$1,+VLOOKUP($A1249,'Rashodi- plan-izvršenje'!$A$8:E$1500,'prenos-P-R-N'!G$1,FALSE),IF($A1249&gt;$A$2,+VLOOKUP($A1249,'Neizmirene obaveze JLS'!$A$11:E$500,'prenos-P-R-N'!G$1,FALSE),"")))</f>
        <v/>
      </c>
      <c r="H1249" s="87" t="str">
        <f>IF($A1249=0,"",IF($A1249&lt;=$A$1,+VLOOKUP($A1249,'Rashodi- plan-izvršenje'!$A$8:F$1500,'prenos-P-R-N'!H$1,FALSE),IF($A1249&gt;$A$2,+VLOOKUP($A1249,'Neizmirene obaveze JLS'!$A$11:F$500,'prenos-P-R-N'!H$1,FALSE),"")))</f>
        <v/>
      </c>
      <c r="I1249" s="87" t="str">
        <f>IF($A1249=0,"",IF($A1249&lt;=$A$1,+VLOOKUP($A1249,'Rashodi- plan-izvršenje'!$A$8:G$1500,'prenos-P-R-N'!I$1,FALSE),IF($A1249&gt;$A$2,+VLOOKUP($A1249,'Neizmirene obaveze JLS'!$A$11:G$500,'prenos-P-R-N'!I$1,FALSE),"")))</f>
        <v/>
      </c>
      <c r="J1249" s="87" t="str">
        <f>IF($A1249=0,"",IF($A1249&lt;=$A$1,+VLOOKUP($A1249,'Rashodi- plan-izvršenje'!$A$8:H$1500,'prenos-P-R-N'!J$1,FALSE),IF($A1249&gt;$A$2,+VLOOKUP($A1249,'Neizmirene obaveze JLS'!$A$11:H$500,'prenos-P-R-N'!J$1,FALSE),"")))</f>
        <v/>
      </c>
      <c r="K1249" s="87" t="str">
        <f>IF($A1249=0,"",IF($A1249&lt;=$A$1,+VLOOKUP($A1249,'Rashodi- plan-izvršenje'!$A$8:I$1500,'prenos-P-R-N'!K$1,FALSE),IF($A1249&gt;$A$2,+VLOOKUP($A1249,'Neizmirene obaveze JLS'!$A$11:I$500,'prenos-P-R-N'!K$1,FALSE),"")))</f>
        <v/>
      </c>
      <c r="L1249" t="str">
        <f>IF(A1249=0,"",IF(A1249&lt;=A$1,+IF(VLOOKUP(A1249,'Rashodi- plan-izvršenje'!A$8:J$1500,M$1,FALSE)&gt;0,"Програмска активност","Пројекат"),IF(A1249&gt;A$2,+IF(VLOOKUP(A1249,'Neizmirene obaveze JLS'!A$8:J$2008,M$1,FALSE)&gt;0,"Програмска активност","Пројекат"),"")))</f>
        <v/>
      </c>
      <c r="M1249" s="87" t="str">
        <f>IF(A1249=0,"",IF($A1249&lt;=$A$1,+IF(VLOOKUP($A1249,'Rashodi- plan-izvršenje'!$A$8:$M$1500,10,FALSE)&gt;0,VLOOKUP($A1249,'Rashodi- plan-izvršenje'!$A$8:$M$1500,10,FALSE),VLOOKUP($A1249,'Rashodi- plan-izvršenje'!$A$8:$M$1500,12,FALSE)),+IF($A1249&gt;$A$2,IF(VLOOKUP($A1249,'Neizmirene obaveze JLS'!$A$8:$M$1500,10,FALSE)&gt;0,VLOOKUP($A1249,'Neizmirene obaveze JLS'!$A$11:$M$1500,10,FALSE),VLOOKUP($A1249,'Neizmirene obaveze JLS'!$A$11:$M$1500,12,FALSE)),0)))</f>
        <v/>
      </c>
      <c r="N1249" s="87" t="str">
        <f>IF(A1249=0,"",IF($A1249&lt;=$A$1,+IF(VLOOKUP(A1249,'Rashodi- plan-izvršenje'!$A$8:$M$1500,10,FALSE)&gt;0,VLOOKUP(A1249,'Rashodi- plan-izvršenje'!$A$8:$M$1500,11,FALSE),VLOOKUP(A1249,'Rashodi- plan-izvršenje'!$A$8:$M$1500,13,FALSE)),+IF($A1249&gt;$A$2,IF(VLOOKUP($A1249,'Neizmirene obaveze JLS'!$A$8:$M$1500,10,FALSE)&gt;0,VLOOKUP($A1249,'Neizmirene obaveze JLS'!$A$11:$M$1500,11,FALSE),VLOOKUP($A1249,'Neizmirene obaveze JLS'!$A$11:$M$1500,13,FALSE)),0)))</f>
        <v/>
      </c>
      <c r="O1249" s="87" t="str">
        <f>IF(A1249=0,"",IF($A1249&lt;=$A$1,VALUE(+VLOOKUP($A1249,'Rashodi- plan-izvršenje'!$A$8:N$1500,'prenos-P-R-N'!O$1,FALSE)),IF($A1249&lt;=A$2,VALUE(VLOOKUP($A1249,'Prihodi- plan-izvršenje'!$A$8:$H$500,6,FALSE)),VALUE(VLOOKUP($A1249,'Neizmirene obaveze JLS'!$A$8:$N$500,O$1,FALSE)))))</f>
        <v/>
      </c>
      <c r="P1249" s="87" t="str">
        <f>IF(A1249=0,"",IF(A1249=0,0,IF(A1249&gt;A$2,'šifarnik K-izvor'!G$3,+IF(Q1249&lt;700,+'šifarnik K-izvor'!G$2,'šifarnik K-izvor'!G$1))))</f>
        <v/>
      </c>
      <c r="Q1249" s="87">
        <f>IF($A1249&lt;=$A$1,VALUE(+VLOOKUP($A1249,'Rashodi- plan-izvršenje'!$A$8:O$1500,'prenos-P-R-N'!Q$1,FALSE)),IF($A1249&lt;=$A$2,VLOOKUP($A1249,'Prihodi- plan-izvršenje'!$A$4:$H$500,4,FALSE),IF($A1249&lt;=$A$3,VLOOKUP(A1249,'Neizmirene obaveze JLS'!$A$11:O$500,Q$1,FALSE),"")))</f>
        <v>0</v>
      </c>
      <c r="R1249" s="88">
        <f>IF($A1249&lt;=$A$1,VALUE(+VLOOKUP($A1249,'Rashodi- plan-izvršenje'!$A$8:P$1500,'prenos-P-R-N'!R$1,FALSE)),IF($A1249&lt;=$A$2,VLOOKUP($A1249,'Prihodi- plan-izvršenje'!$A$4:$H$500,7,FALSE),""))</f>
        <v>0</v>
      </c>
      <c r="S1249" s="88">
        <f>IF(A1249=0,0,IF($A1249&lt;=$A$1,VALUE(+VLOOKUP($A1249,'Rashodi- plan-izvršenje'!$A$8:Q$1500,'prenos-P-R-N'!S$1,FALSE)),IF($A1249&lt;=$A$2,VLOOKUP($A1249,'Prihodi- plan-izvršenje'!$A$4:$H$500,8,FALSE),0)))</f>
        <v>0</v>
      </c>
      <c r="T1249" s="88" t="str">
        <f>IF($A1249&gt;$A$2,VLOOKUP($A1249,'Neizmirene obaveze JLS'!$A$11:R$500,R$1,FALSE),"")</f>
        <v/>
      </c>
      <c r="U1249" s="88">
        <f>IF($A1249&gt;$A$2,VLOOKUP($A1249,'Neizmirene obaveze JLS'!$A$11:S$500,S$1,FALSE),0)</f>
        <v>0</v>
      </c>
      <c r="V1249" s="88">
        <f t="shared" si="169"/>
        <v>0</v>
      </c>
    </row>
    <row r="1250" spans="1:22">
      <c r="A1250" s="89">
        <f>IF(AND(COUNTIF(A$1:A$3,"&gt;0")=1,MAX(A$8:A1249)&lt;A$1),A1249+1,IF(AND(COUNTIF(A$1:A$3,"&gt;0")=2,MAX(A$8:A1249)&lt;A$2),A1249+1,IF(AND(COUNTIF(A$1:A$3,"&gt;0")=3,MAX(A$8:A1249)&lt;A$3),A1249+1,0)))</f>
        <v>0</v>
      </c>
      <c r="B1250" s="89" t="str">
        <f t="shared" ref="B1250:C1250" si="211">+IF($A1250&gt;0,B1249,"")</f>
        <v/>
      </c>
      <c r="C1250" s="89" t="str">
        <f t="shared" si="211"/>
        <v/>
      </c>
      <c r="D1250" s="87" t="str">
        <f>IF($A1250=0,"",IF($A1250&lt;=$A$1,+VLOOKUP($A1250,'Rashodi- plan-izvršenje'!$A$8:B$1500,'prenos-P-R-N'!D$1,FALSE),IF($A1250&gt;$A$2,+VLOOKUP($A1250,'Neizmirene obaveze JLS'!$A$11:B$500,'prenos-P-R-N'!D$1,FALSE),"")))</f>
        <v/>
      </c>
      <c r="E1250" s="87" t="str">
        <f>IF($A1250=0,"",IF($A1250&lt;=$A$1,+VLOOKUP($A1250,'Rashodi- plan-izvršenje'!$A$8:C$1500,'prenos-P-R-N'!E$1,FALSE),IF($A1250&gt;$A$2,+VLOOKUP($A1250,'Neizmirene obaveze JLS'!$A$11:C$500,'prenos-P-R-N'!E$1,FALSE),"")))</f>
        <v/>
      </c>
      <c r="F1250" s="87" t="str">
        <f>IF($A1250=0,"",IF($A1250&lt;=$A$1,+VLOOKUP($A1250,'Rashodi- plan-izvršenje'!$A$8:D$1500,'prenos-P-R-N'!F$1,FALSE),IF($A1250&gt;$A$2,+VLOOKUP($A1250,'Neizmirene obaveze JLS'!$A$11:D$500,'prenos-P-R-N'!F$1,FALSE),"")))</f>
        <v/>
      </c>
      <c r="G1250" s="87" t="str">
        <f>IF($A1250=0,"",IF($A1250&lt;=$A$1,+VLOOKUP($A1250,'Rashodi- plan-izvršenje'!$A$8:E$1500,'prenos-P-R-N'!G$1,FALSE),IF($A1250&gt;$A$2,+VLOOKUP($A1250,'Neizmirene obaveze JLS'!$A$11:E$500,'prenos-P-R-N'!G$1,FALSE),"")))</f>
        <v/>
      </c>
      <c r="H1250" s="87" t="str">
        <f>IF($A1250=0,"",IF($A1250&lt;=$A$1,+VLOOKUP($A1250,'Rashodi- plan-izvršenje'!$A$8:F$1500,'prenos-P-R-N'!H$1,FALSE),IF($A1250&gt;$A$2,+VLOOKUP($A1250,'Neizmirene obaveze JLS'!$A$11:F$500,'prenos-P-R-N'!H$1,FALSE),"")))</f>
        <v/>
      </c>
      <c r="I1250" s="87" t="str">
        <f>IF($A1250=0,"",IF($A1250&lt;=$A$1,+VLOOKUP($A1250,'Rashodi- plan-izvršenje'!$A$8:G$1500,'prenos-P-R-N'!I$1,FALSE),IF($A1250&gt;$A$2,+VLOOKUP($A1250,'Neizmirene obaveze JLS'!$A$11:G$500,'prenos-P-R-N'!I$1,FALSE),"")))</f>
        <v/>
      </c>
      <c r="J1250" s="87" t="str">
        <f>IF($A1250=0,"",IF($A1250&lt;=$A$1,+VLOOKUP($A1250,'Rashodi- plan-izvršenje'!$A$8:H$1500,'prenos-P-R-N'!J$1,FALSE),IF($A1250&gt;$A$2,+VLOOKUP($A1250,'Neizmirene obaveze JLS'!$A$11:H$500,'prenos-P-R-N'!J$1,FALSE),"")))</f>
        <v/>
      </c>
      <c r="K1250" s="87" t="str">
        <f>IF($A1250=0,"",IF($A1250&lt;=$A$1,+VLOOKUP($A1250,'Rashodi- plan-izvršenje'!$A$8:I$1500,'prenos-P-R-N'!K$1,FALSE),IF($A1250&gt;$A$2,+VLOOKUP($A1250,'Neizmirene obaveze JLS'!$A$11:I$500,'prenos-P-R-N'!K$1,FALSE),"")))</f>
        <v/>
      </c>
      <c r="L1250" t="str">
        <f>IF(A1250=0,"",IF(A1250&lt;=A$1,+IF(VLOOKUP(A1250,'Rashodi- plan-izvršenje'!A$8:J$1500,M$1,FALSE)&gt;0,"Програмска активност","Пројекат"),IF(A1250&gt;A$2,+IF(VLOOKUP(A1250,'Neizmirene obaveze JLS'!A$8:J$2008,M$1,FALSE)&gt;0,"Програмска активност","Пројекат"),"")))</f>
        <v/>
      </c>
      <c r="M1250" s="87" t="str">
        <f>IF(A1250=0,"",IF($A1250&lt;=$A$1,+IF(VLOOKUP($A1250,'Rashodi- plan-izvršenje'!$A$8:$M$1500,10,FALSE)&gt;0,VLOOKUP($A1250,'Rashodi- plan-izvršenje'!$A$8:$M$1500,10,FALSE),VLOOKUP($A1250,'Rashodi- plan-izvršenje'!$A$8:$M$1500,12,FALSE)),+IF($A1250&gt;$A$2,IF(VLOOKUP($A1250,'Neizmirene obaveze JLS'!$A$8:$M$1500,10,FALSE)&gt;0,VLOOKUP($A1250,'Neizmirene obaveze JLS'!$A$11:$M$1500,10,FALSE),VLOOKUP($A1250,'Neizmirene obaveze JLS'!$A$11:$M$1500,12,FALSE)),0)))</f>
        <v/>
      </c>
      <c r="N1250" s="87" t="str">
        <f>IF(A1250=0,"",IF($A1250&lt;=$A$1,+IF(VLOOKUP(A1250,'Rashodi- plan-izvršenje'!$A$8:$M$1500,10,FALSE)&gt;0,VLOOKUP(A1250,'Rashodi- plan-izvršenje'!$A$8:$M$1500,11,FALSE),VLOOKUP(A1250,'Rashodi- plan-izvršenje'!$A$8:$M$1500,13,FALSE)),+IF($A1250&gt;$A$2,IF(VLOOKUP($A1250,'Neizmirene obaveze JLS'!$A$8:$M$1500,10,FALSE)&gt;0,VLOOKUP($A1250,'Neizmirene obaveze JLS'!$A$11:$M$1500,11,FALSE),VLOOKUP($A1250,'Neizmirene obaveze JLS'!$A$11:$M$1500,13,FALSE)),0)))</f>
        <v/>
      </c>
      <c r="O1250" s="87" t="str">
        <f>IF(A1250=0,"",IF($A1250&lt;=$A$1,VALUE(+VLOOKUP($A1250,'Rashodi- plan-izvršenje'!$A$8:N$1500,'prenos-P-R-N'!O$1,FALSE)),IF($A1250&lt;=A$2,VALUE(VLOOKUP($A1250,'Prihodi- plan-izvršenje'!$A$8:$H$500,6,FALSE)),VALUE(VLOOKUP($A1250,'Neizmirene obaveze JLS'!$A$8:$N$500,O$1,FALSE)))))</f>
        <v/>
      </c>
      <c r="P1250" s="87" t="str">
        <f>IF(A1250=0,"",IF(A1250=0,0,IF(A1250&gt;A$2,'šifarnik K-izvor'!G$3,+IF(Q1250&lt;700,+'šifarnik K-izvor'!G$2,'šifarnik K-izvor'!G$1))))</f>
        <v/>
      </c>
      <c r="Q1250" s="87">
        <f>IF($A1250&lt;=$A$1,VALUE(+VLOOKUP($A1250,'Rashodi- plan-izvršenje'!$A$8:O$1500,'prenos-P-R-N'!Q$1,FALSE)),IF($A1250&lt;=$A$2,VLOOKUP($A1250,'Prihodi- plan-izvršenje'!$A$4:$H$500,4,FALSE),IF($A1250&lt;=$A$3,VLOOKUP(A1250,'Neizmirene obaveze JLS'!$A$11:O$500,Q$1,FALSE),"")))</f>
        <v>0</v>
      </c>
      <c r="R1250" s="88">
        <f>IF($A1250&lt;=$A$1,VALUE(+VLOOKUP($A1250,'Rashodi- plan-izvršenje'!$A$8:P$1500,'prenos-P-R-N'!R$1,FALSE)),IF($A1250&lt;=$A$2,VLOOKUP($A1250,'Prihodi- plan-izvršenje'!$A$4:$H$500,7,FALSE),""))</f>
        <v>0</v>
      </c>
      <c r="S1250" s="88">
        <f>IF(A1250=0,0,IF($A1250&lt;=$A$1,VALUE(+VLOOKUP($A1250,'Rashodi- plan-izvršenje'!$A$8:Q$1500,'prenos-P-R-N'!S$1,FALSE)),IF($A1250&lt;=$A$2,VLOOKUP($A1250,'Prihodi- plan-izvršenje'!$A$4:$H$500,8,FALSE),0)))</f>
        <v>0</v>
      </c>
      <c r="T1250" s="88" t="str">
        <f>IF($A1250&gt;$A$2,VLOOKUP($A1250,'Neizmirene obaveze JLS'!$A$11:R$500,R$1,FALSE),"")</f>
        <v/>
      </c>
      <c r="U1250" s="88">
        <f>IF($A1250&gt;$A$2,VLOOKUP($A1250,'Neizmirene obaveze JLS'!$A$11:S$500,S$1,FALSE),0)</f>
        <v>0</v>
      </c>
      <c r="V1250" s="88">
        <f t="shared" si="169"/>
        <v>0</v>
      </c>
    </row>
    <row r="1251" spans="1:22">
      <c r="A1251" s="89">
        <f>IF(AND(COUNTIF(A$1:A$3,"&gt;0")=1,MAX(A$8:A1250)&lt;A$1),A1250+1,IF(AND(COUNTIF(A$1:A$3,"&gt;0")=2,MAX(A$8:A1250)&lt;A$2),A1250+1,IF(AND(COUNTIF(A$1:A$3,"&gt;0")=3,MAX(A$8:A1250)&lt;A$3),A1250+1,0)))</f>
        <v>0</v>
      </c>
      <c r="B1251" s="89" t="str">
        <f t="shared" ref="B1251:C1251" si="212">+IF($A1251&gt;0,B1250,"")</f>
        <v/>
      </c>
      <c r="C1251" s="89" t="str">
        <f t="shared" si="212"/>
        <v/>
      </c>
      <c r="D1251" s="87" t="str">
        <f>IF($A1251=0,"",IF($A1251&lt;=$A$1,+VLOOKUP($A1251,'Rashodi- plan-izvršenje'!$A$8:B$1500,'prenos-P-R-N'!D$1,FALSE),IF($A1251&gt;$A$2,+VLOOKUP($A1251,'Neizmirene obaveze JLS'!$A$11:B$500,'prenos-P-R-N'!D$1,FALSE),"")))</f>
        <v/>
      </c>
      <c r="E1251" s="87" t="str">
        <f>IF($A1251=0,"",IF($A1251&lt;=$A$1,+VLOOKUP($A1251,'Rashodi- plan-izvršenje'!$A$8:C$1500,'prenos-P-R-N'!E$1,FALSE),IF($A1251&gt;$A$2,+VLOOKUP($A1251,'Neizmirene obaveze JLS'!$A$11:C$500,'prenos-P-R-N'!E$1,FALSE),"")))</f>
        <v/>
      </c>
      <c r="F1251" s="87" t="str">
        <f>IF($A1251=0,"",IF($A1251&lt;=$A$1,+VLOOKUP($A1251,'Rashodi- plan-izvršenje'!$A$8:D$1500,'prenos-P-R-N'!F$1,FALSE),IF($A1251&gt;$A$2,+VLOOKUP($A1251,'Neizmirene obaveze JLS'!$A$11:D$500,'prenos-P-R-N'!F$1,FALSE),"")))</f>
        <v/>
      </c>
      <c r="G1251" s="87" t="str">
        <f>IF($A1251=0,"",IF($A1251&lt;=$A$1,+VLOOKUP($A1251,'Rashodi- plan-izvršenje'!$A$8:E$1500,'prenos-P-R-N'!G$1,FALSE),IF($A1251&gt;$A$2,+VLOOKUP($A1251,'Neizmirene obaveze JLS'!$A$11:E$500,'prenos-P-R-N'!G$1,FALSE),"")))</f>
        <v/>
      </c>
      <c r="H1251" s="87" t="str">
        <f>IF($A1251=0,"",IF($A1251&lt;=$A$1,+VLOOKUP($A1251,'Rashodi- plan-izvršenje'!$A$8:F$1500,'prenos-P-R-N'!H$1,FALSE),IF($A1251&gt;$A$2,+VLOOKUP($A1251,'Neizmirene obaveze JLS'!$A$11:F$500,'prenos-P-R-N'!H$1,FALSE),"")))</f>
        <v/>
      </c>
      <c r="I1251" s="87" t="str">
        <f>IF($A1251=0,"",IF($A1251&lt;=$A$1,+VLOOKUP($A1251,'Rashodi- plan-izvršenje'!$A$8:G$1500,'prenos-P-R-N'!I$1,FALSE),IF($A1251&gt;$A$2,+VLOOKUP($A1251,'Neizmirene obaveze JLS'!$A$11:G$500,'prenos-P-R-N'!I$1,FALSE),"")))</f>
        <v/>
      </c>
      <c r="J1251" s="87" t="str">
        <f>IF($A1251=0,"",IF($A1251&lt;=$A$1,+VLOOKUP($A1251,'Rashodi- plan-izvršenje'!$A$8:H$1500,'prenos-P-R-N'!J$1,FALSE),IF($A1251&gt;$A$2,+VLOOKUP($A1251,'Neizmirene obaveze JLS'!$A$11:H$500,'prenos-P-R-N'!J$1,FALSE),"")))</f>
        <v/>
      </c>
      <c r="K1251" s="87" t="str">
        <f>IF($A1251=0,"",IF($A1251&lt;=$A$1,+VLOOKUP($A1251,'Rashodi- plan-izvršenje'!$A$8:I$1500,'prenos-P-R-N'!K$1,FALSE),IF($A1251&gt;$A$2,+VLOOKUP($A1251,'Neizmirene obaveze JLS'!$A$11:I$500,'prenos-P-R-N'!K$1,FALSE),"")))</f>
        <v/>
      </c>
      <c r="L1251" t="str">
        <f>IF(A1251=0,"",IF(A1251&lt;=A$1,+IF(VLOOKUP(A1251,'Rashodi- plan-izvršenje'!A$8:J$1500,M$1,FALSE)&gt;0,"Програмска активност","Пројекат"),IF(A1251&gt;A$2,+IF(VLOOKUP(A1251,'Neizmirene obaveze JLS'!A$8:J$2008,M$1,FALSE)&gt;0,"Програмска активност","Пројекат"),"")))</f>
        <v/>
      </c>
      <c r="M1251" s="87" t="str">
        <f>IF(A1251=0,"",IF($A1251&lt;=$A$1,+IF(VLOOKUP($A1251,'Rashodi- plan-izvršenje'!$A$8:$M$1500,10,FALSE)&gt;0,VLOOKUP($A1251,'Rashodi- plan-izvršenje'!$A$8:$M$1500,10,FALSE),VLOOKUP($A1251,'Rashodi- plan-izvršenje'!$A$8:$M$1500,12,FALSE)),+IF($A1251&gt;$A$2,IF(VLOOKUP($A1251,'Neizmirene obaveze JLS'!$A$8:$M$1500,10,FALSE)&gt;0,VLOOKUP($A1251,'Neizmirene obaveze JLS'!$A$11:$M$1500,10,FALSE),VLOOKUP($A1251,'Neizmirene obaveze JLS'!$A$11:$M$1500,12,FALSE)),0)))</f>
        <v/>
      </c>
      <c r="N1251" s="87" t="str">
        <f>IF(A1251=0,"",IF($A1251&lt;=$A$1,+IF(VLOOKUP(A1251,'Rashodi- plan-izvršenje'!$A$8:$M$1500,10,FALSE)&gt;0,VLOOKUP(A1251,'Rashodi- plan-izvršenje'!$A$8:$M$1500,11,FALSE),VLOOKUP(A1251,'Rashodi- plan-izvršenje'!$A$8:$M$1500,13,FALSE)),+IF($A1251&gt;$A$2,IF(VLOOKUP($A1251,'Neizmirene obaveze JLS'!$A$8:$M$1500,10,FALSE)&gt;0,VLOOKUP($A1251,'Neizmirene obaveze JLS'!$A$11:$M$1500,11,FALSE),VLOOKUP($A1251,'Neizmirene obaveze JLS'!$A$11:$M$1500,13,FALSE)),0)))</f>
        <v/>
      </c>
      <c r="O1251" s="87" t="str">
        <f>IF(A1251=0,"",IF($A1251&lt;=$A$1,VALUE(+VLOOKUP($A1251,'Rashodi- plan-izvršenje'!$A$8:N$1500,'prenos-P-R-N'!O$1,FALSE)),IF($A1251&lt;=A$2,VALUE(VLOOKUP($A1251,'Prihodi- plan-izvršenje'!$A$8:$H$500,6,FALSE)),VALUE(VLOOKUP($A1251,'Neizmirene obaveze JLS'!$A$8:$N$500,O$1,FALSE)))))</f>
        <v/>
      </c>
      <c r="P1251" s="87" t="str">
        <f>IF(A1251=0,"",IF(A1251=0,0,IF(A1251&gt;A$2,'šifarnik K-izvor'!G$3,+IF(Q1251&lt;700,+'šifarnik K-izvor'!G$2,'šifarnik K-izvor'!G$1))))</f>
        <v/>
      </c>
      <c r="Q1251" s="87">
        <f>IF($A1251&lt;=$A$1,VALUE(+VLOOKUP($A1251,'Rashodi- plan-izvršenje'!$A$8:O$1500,'prenos-P-R-N'!Q$1,FALSE)),IF($A1251&lt;=$A$2,VLOOKUP($A1251,'Prihodi- plan-izvršenje'!$A$4:$H$500,4,FALSE),IF($A1251&lt;=$A$3,VLOOKUP(A1251,'Neizmirene obaveze JLS'!$A$11:O$500,Q$1,FALSE),"")))</f>
        <v>0</v>
      </c>
      <c r="R1251" s="88">
        <f>IF($A1251&lt;=$A$1,VALUE(+VLOOKUP($A1251,'Rashodi- plan-izvršenje'!$A$8:P$1500,'prenos-P-R-N'!R$1,FALSE)),IF($A1251&lt;=$A$2,VLOOKUP($A1251,'Prihodi- plan-izvršenje'!$A$4:$H$500,7,FALSE),""))</f>
        <v>0</v>
      </c>
      <c r="S1251" s="88">
        <f>IF(A1251=0,0,IF($A1251&lt;=$A$1,VALUE(+VLOOKUP($A1251,'Rashodi- plan-izvršenje'!$A$8:Q$1500,'prenos-P-R-N'!S$1,FALSE)),IF($A1251&lt;=$A$2,VLOOKUP($A1251,'Prihodi- plan-izvršenje'!$A$4:$H$500,8,FALSE),0)))</f>
        <v>0</v>
      </c>
      <c r="T1251" s="88" t="str">
        <f>IF($A1251&gt;$A$2,VLOOKUP($A1251,'Neizmirene obaveze JLS'!$A$11:R$500,R$1,FALSE),"")</f>
        <v/>
      </c>
      <c r="U1251" s="88">
        <f>IF($A1251&gt;$A$2,VLOOKUP($A1251,'Neizmirene obaveze JLS'!$A$11:S$500,S$1,FALSE),0)</f>
        <v>0</v>
      </c>
      <c r="V1251" s="88">
        <f t="shared" si="169"/>
        <v>0</v>
      </c>
    </row>
    <row r="1252" spans="1:22">
      <c r="A1252" s="89">
        <f>IF(AND(COUNTIF(A$1:A$3,"&gt;0")=1,MAX(A$8:A1251)&lt;A$1),A1251+1,IF(AND(COUNTIF(A$1:A$3,"&gt;0")=2,MAX(A$8:A1251)&lt;A$2),A1251+1,IF(AND(COUNTIF(A$1:A$3,"&gt;0")=3,MAX(A$8:A1251)&lt;A$3),A1251+1,0)))</f>
        <v>0</v>
      </c>
      <c r="B1252" s="89" t="str">
        <f t="shared" ref="B1252:C1252" si="213">+IF($A1252&gt;0,B1251,"")</f>
        <v/>
      </c>
      <c r="C1252" s="89" t="str">
        <f t="shared" si="213"/>
        <v/>
      </c>
      <c r="D1252" s="87" t="str">
        <f>IF($A1252=0,"",IF($A1252&lt;=$A$1,+VLOOKUP($A1252,'Rashodi- plan-izvršenje'!$A$8:B$1500,'prenos-P-R-N'!D$1,FALSE),IF($A1252&gt;$A$2,+VLOOKUP($A1252,'Neizmirene obaveze JLS'!$A$11:B$500,'prenos-P-R-N'!D$1,FALSE),"")))</f>
        <v/>
      </c>
      <c r="E1252" s="87" t="str">
        <f>IF($A1252=0,"",IF($A1252&lt;=$A$1,+VLOOKUP($A1252,'Rashodi- plan-izvršenje'!$A$8:C$1500,'prenos-P-R-N'!E$1,FALSE),IF($A1252&gt;$A$2,+VLOOKUP($A1252,'Neizmirene obaveze JLS'!$A$11:C$500,'prenos-P-R-N'!E$1,FALSE),"")))</f>
        <v/>
      </c>
      <c r="F1252" s="87" t="str">
        <f>IF($A1252=0,"",IF($A1252&lt;=$A$1,+VLOOKUP($A1252,'Rashodi- plan-izvršenje'!$A$8:D$1500,'prenos-P-R-N'!F$1,FALSE),IF($A1252&gt;$A$2,+VLOOKUP($A1252,'Neizmirene obaveze JLS'!$A$11:D$500,'prenos-P-R-N'!F$1,FALSE),"")))</f>
        <v/>
      </c>
      <c r="G1252" s="87" t="str">
        <f>IF($A1252=0,"",IF($A1252&lt;=$A$1,+VLOOKUP($A1252,'Rashodi- plan-izvršenje'!$A$8:E$1500,'prenos-P-R-N'!G$1,FALSE),IF($A1252&gt;$A$2,+VLOOKUP($A1252,'Neizmirene obaveze JLS'!$A$11:E$500,'prenos-P-R-N'!G$1,FALSE),"")))</f>
        <v/>
      </c>
      <c r="H1252" s="87" t="str">
        <f>IF($A1252=0,"",IF($A1252&lt;=$A$1,+VLOOKUP($A1252,'Rashodi- plan-izvršenje'!$A$8:F$1500,'prenos-P-R-N'!H$1,FALSE),IF($A1252&gt;$A$2,+VLOOKUP($A1252,'Neizmirene obaveze JLS'!$A$11:F$500,'prenos-P-R-N'!H$1,FALSE),"")))</f>
        <v/>
      </c>
      <c r="I1252" s="87" t="str">
        <f>IF($A1252=0,"",IF($A1252&lt;=$A$1,+VLOOKUP($A1252,'Rashodi- plan-izvršenje'!$A$8:G$1500,'prenos-P-R-N'!I$1,FALSE),IF($A1252&gt;$A$2,+VLOOKUP($A1252,'Neizmirene obaveze JLS'!$A$11:G$500,'prenos-P-R-N'!I$1,FALSE),"")))</f>
        <v/>
      </c>
      <c r="J1252" s="87" t="str">
        <f>IF($A1252=0,"",IF($A1252&lt;=$A$1,+VLOOKUP($A1252,'Rashodi- plan-izvršenje'!$A$8:H$1500,'prenos-P-R-N'!J$1,FALSE),IF($A1252&gt;$A$2,+VLOOKUP($A1252,'Neizmirene obaveze JLS'!$A$11:H$500,'prenos-P-R-N'!J$1,FALSE),"")))</f>
        <v/>
      </c>
      <c r="K1252" s="87" t="str">
        <f>IF($A1252=0,"",IF($A1252&lt;=$A$1,+VLOOKUP($A1252,'Rashodi- plan-izvršenje'!$A$8:I$1500,'prenos-P-R-N'!K$1,FALSE),IF($A1252&gt;$A$2,+VLOOKUP($A1252,'Neizmirene obaveze JLS'!$A$11:I$500,'prenos-P-R-N'!K$1,FALSE),"")))</f>
        <v/>
      </c>
      <c r="L1252" t="str">
        <f>IF(A1252=0,"",IF(A1252&lt;=A$1,+IF(VLOOKUP(A1252,'Rashodi- plan-izvršenje'!A$8:J$1500,M$1,FALSE)&gt;0,"Програмска активност","Пројекат"),IF(A1252&gt;A$2,+IF(VLOOKUP(A1252,'Neizmirene obaveze JLS'!A$8:J$2008,M$1,FALSE)&gt;0,"Програмска активност","Пројекат"),"")))</f>
        <v/>
      </c>
      <c r="M1252" s="87" t="str">
        <f>IF(A1252=0,"",IF($A1252&lt;=$A$1,+IF(VLOOKUP($A1252,'Rashodi- plan-izvršenje'!$A$8:$M$1500,10,FALSE)&gt;0,VLOOKUP($A1252,'Rashodi- plan-izvršenje'!$A$8:$M$1500,10,FALSE),VLOOKUP($A1252,'Rashodi- plan-izvršenje'!$A$8:$M$1500,12,FALSE)),+IF($A1252&gt;$A$2,IF(VLOOKUP($A1252,'Neizmirene obaveze JLS'!$A$8:$M$1500,10,FALSE)&gt;0,VLOOKUP($A1252,'Neizmirene obaveze JLS'!$A$11:$M$1500,10,FALSE),VLOOKUP($A1252,'Neizmirene obaveze JLS'!$A$11:$M$1500,12,FALSE)),0)))</f>
        <v/>
      </c>
      <c r="N1252" s="87" t="str">
        <f>IF(A1252=0,"",IF($A1252&lt;=$A$1,+IF(VLOOKUP(A1252,'Rashodi- plan-izvršenje'!$A$8:$M$1500,10,FALSE)&gt;0,VLOOKUP(A1252,'Rashodi- plan-izvršenje'!$A$8:$M$1500,11,FALSE),VLOOKUP(A1252,'Rashodi- plan-izvršenje'!$A$8:$M$1500,13,FALSE)),+IF($A1252&gt;$A$2,IF(VLOOKUP($A1252,'Neizmirene obaveze JLS'!$A$8:$M$1500,10,FALSE)&gt;0,VLOOKUP($A1252,'Neizmirene obaveze JLS'!$A$11:$M$1500,11,FALSE),VLOOKUP($A1252,'Neizmirene obaveze JLS'!$A$11:$M$1500,13,FALSE)),0)))</f>
        <v/>
      </c>
      <c r="O1252" s="87" t="str">
        <f>IF(A1252=0,"",IF($A1252&lt;=$A$1,VALUE(+VLOOKUP($A1252,'Rashodi- plan-izvršenje'!$A$8:N$1500,'prenos-P-R-N'!O$1,FALSE)),IF($A1252&lt;=A$2,VALUE(VLOOKUP($A1252,'Prihodi- plan-izvršenje'!$A$8:$H$500,6,FALSE)),VALUE(VLOOKUP($A1252,'Neizmirene obaveze JLS'!$A$8:$N$500,O$1,FALSE)))))</f>
        <v/>
      </c>
      <c r="P1252" s="87" t="str">
        <f>IF(A1252=0,"",IF(A1252=0,0,IF(A1252&gt;A$2,'šifarnik K-izvor'!G$3,+IF(Q1252&lt;700,+'šifarnik K-izvor'!G$2,'šifarnik K-izvor'!G$1))))</f>
        <v/>
      </c>
      <c r="Q1252" s="87">
        <f>IF($A1252&lt;=$A$1,VALUE(+VLOOKUP($A1252,'Rashodi- plan-izvršenje'!$A$8:O$1500,'prenos-P-R-N'!Q$1,FALSE)),IF($A1252&lt;=$A$2,VLOOKUP($A1252,'Prihodi- plan-izvršenje'!$A$4:$H$500,4,FALSE),IF($A1252&lt;=$A$3,VLOOKUP(A1252,'Neizmirene obaveze JLS'!$A$11:O$500,Q$1,FALSE),"")))</f>
        <v>0</v>
      </c>
      <c r="R1252" s="88">
        <f>IF($A1252&lt;=$A$1,VALUE(+VLOOKUP($A1252,'Rashodi- plan-izvršenje'!$A$8:P$1500,'prenos-P-R-N'!R$1,FALSE)),IF($A1252&lt;=$A$2,VLOOKUP($A1252,'Prihodi- plan-izvršenje'!$A$4:$H$500,7,FALSE),""))</f>
        <v>0</v>
      </c>
      <c r="S1252" s="88">
        <f>IF(A1252=0,0,IF($A1252&lt;=$A$1,VALUE(+VLOOKUP($A1252,'Rashodi- plan-izvršenje'!$A$8:Q$1500,'prenos-P-R-N'!S$1,FALSE)),IF($A1252&lt;=$A$2,VLOOKUP($A1252,'Prihodi- plan-izvršenje'!$A$4:$H$500,8,FALSE),0)))</f>
        <v>0</v>
      </c>
      <c r="T1252" s="88" t="str">
        <f>IF($A1252&gt;$A$2,VLOOKUP($A1252,'Neizmirene obaveze JLS'!$A$11:R$500,R$1,FALSE),"")</f>
        <v/>
      </c>
      <c r="U1252" s="88">
        <f>IF($A1252&gt;$A$2,VLOOKUP($A1252,'Neizmirene obaveze JLS'!$A$11:S$500,S$1,FALSE),0)</f>
        <v>0</v>
      </c>
      <c r="V1252" s="88">
        <f t="shared" si="169"/>
        <v>0</v>
      </c>
    </row>
    <row r="1253" spans="1:22">
      <c r="A1253" s="89">
        <f>IF(AND(COUNTIF(A$1:A$3,"&gt;0")=1,MAX(A$8:A1252)&lt;A$1),A1252+1,IF(AND(COUNTIF(A$1:A$3,"&gt;0")=2,MAX(A$8:A1252)&lt;A$2),A1252+1,IF(AND(COUNTIF(A$1:A$3,"&gt;0")=3,MAX(A$8:A1252)&lt;A$3),A1252+1,0)))</f>
        <v>0</v>
      </c>
      <c r="B1253" s="89" t="str">
        <f t="shared" ref="B1253:C1253" si="214">+IF($A1253&gt;0,B1252,"")</f>
        <v/>
      </c>
      <c r="C1253" s="89" t="str">
        <f t="shared" si="214"/>
        <v/>
      </c>
      <c r="D1253" s="87" t="str">
        <f>IF($A1253=0,"",IF($A1253&lt;=$A$1,+VLOOKUP($A1253,'Rashodi- plan-izvršenje'!$A$8:B$1500,'prenos-P-R-N'!D$1,FALSE),IF($A1253&gt;$A$2,+VLOOKUP($A1253,'Neizmirene obaveze JLS'!$A$11:B$500,'prenos-P-R-N'!D$1,FALSE),"")))</f>
        <v/>
      </c>
      <c r="E1253" s="87" t="str">
        <f>IF($A1253=0,"",IF($A1253&lt;=$A$1,+VLOOKUP($A1253,'Rashodi- plan-izvršenje'!$A$8:C$1500,'prenos-P-R-N'!E$1,FALSE),IF($A1253&gt;$A$2,+VLOOKUP($A1253,'Neizmirene obaveze JLS'!$A$11:C$500,'prenos-P-R-N'!E$1,FALSE),"")))</f>
        <v/>
      </c>
      <c r="F1253" s="87" t="str">
        <f>IF($A1253=0,"",IF($A1253&lt;=$A$1,+VLOOKUP($A1253,'Rashodi- plan-izvršenje'!$A$8:D$1500,'prenos-P-R-N'!F$1,FALSE),IF($A1253&gt;$A$2,+VLOOKUP($A1253,'Neizmirene obaveze JLS'!$A$11:D$500,'prenos-P-R-N'!F$1,FALSE),"")))</f>
        <v/>
      </c>
      <c r="G1253" s="87" t="str">
        <f>IF($A1253=0,"",IF($A1253&lt;=$A$1,+VLOOKUP($A1253,'Rashodi- plan-izvršenje'!$A$8:E$1500,'prenos-P-R-N'!G$1,FALSE),IF($A1253&gt;$A$2,+VLOOKUP($A1253,'Neizmirene obaveze JLS'!$A$11:E$500,'prenos-P-R-N'!G$1,FALSE),"")))</f>
        <v/>
      </c>
      <c r="H1253" s="87" t="str">
        <f>IF($A1253=0,"",IF($A1253&lt;=$A$1,+VLOOKUP($A1253,'Rashodi- plan-izvršenje'!$A$8:F$1500,'prenos-P-R-N'!H$1,FALSE),IF($A1253&gt;$A$2,+VLOOKUP($A1253,'Neizmirene obaveze JLS'!$A$11:F$500,'prenos-P-R-N'!H$1,FALSE),"")))</f>
        <v/>
      </c>
      <c r="I1253" s="87" t="str">
        <f>IF($A1253=0,"",IF($A1253&lt;=$A$1,+VLOOKUP($A1253,'Rashodi- plan-izvršenje'!$A$8:G$1500,'prenos-P-R-N'!I$1,FALSE),IF($A1253&gt;$A$2,+VLOOKUP($A1253,'Neizmirene obaveze JLS'!$A$11:G$500,'prenos-P-R-N'!I$1,FALSE),"")))</f>
        <v/>
      </c>
      <c r="J1253" s="87" t="str">
        <f>IF($A1253=0,"",IF($A1253&lt;=$A$1,+VLOOKUP($A1253,'Rashodi- plan-izvršenje'!$A$8:H$1500,'prenos-P-R-N'!J$1,FALSE),IF($A1253&gt;$A$2,+VLOOKUP($A1253,'Neizmirene obaveze JLS'!$A$11:H$500,'prenos-P-R-N'!J$1,FALSE),"")))</f>
        <v/>
      </c>
      <c r="K1253" s="87" t="str">
        <f>IF($A1253=0,"",IF($A1253&lt;=$A$1,+VLOOKUP($A1253,'Rashodi- plan-izvršenje'!$A$8:I$1500,'prenos-P-R-N'!K$1,FALSE),IF($A1253&gt;$A$2,+VLOOKUP($A1253,'Neizmirene obaveze JLS'!$A$11:I$500,'prenos-P-R-N'!K$1,FALSE),"")))</f>
        <v/>
      </c>
      <c r="L1253" t="str">
        <f>IF(A1253=0,"",IF(A1253&lt;=A$1,+IF(VLOOKUP(A1253,'Rashodi- plan-izvršenje'!A$8:J$1500,M$1,FALSE)&gt;0,"Програмска активност","Пројекат"),IF(A1253&gt;A$2,+IF(VLOOKUP(A1253,'Neizmirene obaveze JLS'!A$8:J$2008,M$1,FALSE)&gt;0,"Програмска активност","Пројекат"),"")))</f>
        <v/>
      </c>
      <c r="M1253" s="87" t="str">
        <f>IF(A1253=0,"",IF($A1253&lt;=$A$1,+IF(VLOOKUP($A1253,'Rashodi- plan-izvršenje'!$A$8:$M$1500,10,FALSE)&gt;0,VLOOKUP($A1253,'Rashodi- plan-izvršenje'!$A$8:$M$1500,10,FALSE),VLOOKUP($A1253,'Rashodi- plan-izvršenje'!$A$8:$M$1500,12,FALSE)),+IF($A1253&gt;$A$2,IF(VLOOKUP($A1253,'Neizmirene obaveze JLS'!$A$8:$M$1500,10,FALSE)&gt;0,VLOOKUP($A1253,'Neizmirene obaveze JLS'!$A$11:$M$1500,10,FALSE),VLOOKUP($A1253,'Neizmirene obaveze JLS'!$A$11:$M$1500,12,FALSE)),0)))</f>
        <v/>
      </c>
      <c r="N1253" s="87" t="str">
        <f>IF(A1253=0,"",IF($A1253&lt;=$A$1,+IF(VLOOKUP(A1253,'Rashodi- plan-izvršenje'!$A$8:$M$1500,10,FALSE)&gt;0,VLOOKUP(A1253,'Rashodi- plan-izvršenje'!$A$8:$M$1500,11,FALSE),VLOOKUP(A1253,'Rashodi- plan-izvršenje'!$A$8:$M$1500,13,FALSE)),+IF($A1253&gt;$A$2,IF(VLOOKUP($A1253,'Neizmirene obaveze JLS'!$A$8:$M$1500,10,FALSE)&gt;0,VLOOKUP($A1253,'Neizmirene obaveze JLS'!$A$11:$M$1500,11,FALSE),VLOOKUP($A1253,'Neizmirene obaveze JLS'!$A$11:$M$1500,13,FALSE)),0)))</f>
        <v/>
      </c>
      <c r="O1253" s="87" t="str">
        <f>IF(A1253=0,"",IF($A1253&lt;=$A$1,VALUE(+VLOOKUP($A1253,'Rashodi- plan-izvršenje'!$A$8:N$1500,'prenos-P-R-N'!O$1,FALSE)),IF($A1253&lt;=A$2,VALUE(VLOOKUP($A1253,'Prihodi- plan-izvršenje'!$A$8:$H$500,6,FALSE)),VALUE(VLOOKUP($A1253,'Neizmirene obaveze JLS'!$A$8:$N$500,O$1,FALSE)))))</f>
        <v/>
      </c>
      <c r="P1253" s="87" t="str">
        <f>IF(A1253=0,"",IF(A1253=0,0,IF(A1253&gt;A$2,'šifarnik K-izvor'!G$3,+IF(Q1253&lt;700,+'šifarnik K-izvor'!G$2,'šifarnik K-izvor'!G$1))))</f>
        <v/>
      </c>
      <c r="Q1253" s="87">
        <f>IF($A1253&lt;=$A$1,VALUE(+VLOOKUP($A1253,'Rashodi- plan-izvršenje'!$A$8:O$1500,'prenos-P-R-N'!Q$1,FALSE)),IF($A1253&lt;=$A$2,VLOOKUP($A1253,'Prihodi- plan-izvršenje'!$A$4:$H$500,4,FALSE),IF($A1253&lt;=$A$3,VLOOKUP(A1253,'Neizmirene obaveze JLS'!$A$11:O$500,Q$1,FALSE),"")))</f>
        <v>0</v>
      </c>
      <c r="R1253" s="88">
        <f>IF($A1253&lt;=$A$1,VALUE(+VLOOKUP($A1253,'Rashodi- plan-izvršenje'!$A$8:P$1500,'prenos-P-R-N'!R$1,FALSE)),IF($A1253&lt;=$A$2,VLOOKUP($A1253,'Prihodi- plan-izvršenje'!$A$4:$H$500,7,FALSE),""))</f>
        <v>0</v>
      </c>
      <c r="S1253" s="88">
        <f>IF(A1253=0,0,IF($A1253&lt;=$A$1,VALUE(+VLOOKUP($A1253,'Rashodi- plan-izvršenje'!$A$8:Q$1500,'prenos-P-R-N'!S$1,FALSE)),IF($A1253&lt;=$A$2,VLOOKUP($A1253,'Prihodi- plan-izvršenje'!$A$4:$H$500,8,FALSE),0)))</f>
        <v>0</v>
      </c>
      <c r="T1253" s="88" t="str">
        <f>IF($A1253&gt;$A$2,VLOOKUP($A1253,'Neizmirene obaveze JLS'!$A$11:R$500,R$1,FALSE),"")</f>
        <v/>
      </c>
      <c r="U1253" s="88">
        <f>IF($A1253&gt;$A$2,VLOOKUP($A1253,'Neizmirene obaveze JLS'!$A$11:S$500,S$1,FALSE),0)</f>
        <v>0</v>
      </c>
      <c r="V1253" s="88">
        <f t="shared" si="169"/>
        <v>0</v>
      </c>
    </row>
    <row r="1254" spans="1:22">
      <c r="A1254" s="89">
        <f>IF(AND(COUNTIF(A$1:A$3,"&gt;0")=1,MAX(A$8:A1253)&lt;A$1),A1253+1,IF(AND(COUNTIF(A$1:A$3,"&gt;0")=2,MAX(A$8:A1253)&lt;A$2),A1253+1,IF(AND(COUNTIF(A$1:A$3,"&gt;0")=3,MAX(A$8:A1253)&lt;A$3),A1253+1,0)))</f>
        <v>0</v>
      </c>
      <c r="B1254" s="89" t="str">
        <f t="shared" ref="B1254:C1254" si="215">+IF($A1254&gt;0,B1253,"")</f>
        <v/>
      </c>
      <c r="C1254" s="89" t="str">
        <f t="shared" si="215"/>
        <v/>
      </c>
      <c r="D1254" s="87" t="str">
        <f>IF($A1254=0,"",IF($A1254&lt;=$A$1,+VLOOKUP($A1254,'Rashodi- plan-izvršenje'!$A$8:B$1500,'prenos-P-R-N'!D$1,FALSE),IF($A1254&gt;$A$2,+VLOOKUP($A1254,'Neizmirene obaveze JLS'!$A$11:B$500,'prenos-P-R-N'!D$1,FALSE),"")))</f>
        <v/>
      </c>
      <c r="E1254" s="87" t="str">
        <f>IF($A1254=0,"",IF($A1254&lt;=$A$1,+VLOOKUP($A1254,'Rashodi- plan-izvršenje'!$A$8:C$1500,'prenos-P-R-N'!E$1,FALSE),IF($A1254&gt;$A$2,+VLOOKUP($A1254,'Neizmirene obaveze JLS'!$A$11:C$500,'prenos-P-R-N'!E$1,FALSE),"")))</f>
        <v/>
      </c>
      <c r="F1254" s="87" t="str">
        <f>IF($A1254=0,"",IF($A1254&lt;=$A$1,+VLOOKUP($A1254,'Rashodi- plan-izvršenje'!$A$8:D$1500,'prenos-P-R-N'!F$1,FALSE),IF($A1254&gt;$A$2,+VLOOKUP($A1254,'Neizmirene obaveze JLS'!$A$11:D$500,'prenos-P-R-N'!F$1,FALSE),"")))</f>
        <v/>
      </c>
      <c r="G1254" s="87" t="str">
        <f>IF($A1254=0,"",IF($A1254&lt;=$A$1,+VLOOKUP($A1254,'Rashodi- plan-izvršenje'!$A$8:E$1500,'prenos-P-R-N'!G$1,FALSE),IF($A1254&gt;$A$2,+VLOOKUP($A1254,'Neizmirene obaveze JLS'!$A$11:E$500,'prenos-P-R-N'!G$1,FALSE),"")))</f>
        <v/>
      </c>
      <c r="H1254" s="87" t="str">
        <f>IF($A1254=0,"",IF($A1254&lt;=$A$1,+VLOOKUP($A1254,'Rashodi- plan-izvršenje'!$A$8:F$1500,'prenos-P-R-N'!H$1,FALSE),IF($A1254&gt;$A$2,+VLOOKUP($A1254,'Neizmirene obaveze JLS'!$A$11:F$500,'prenos-P-R-N'!H$1,FALSE),"")))</f>
        <v/>
      </c>
      <c r="I1254" s="87" t="str">
        <f>IF($A1254=0,"",IF($A1254&lt;=$A$1,+VLOOKUP($A1254,'Rashodi- plan-izvršenje'!$A$8:G$1500,'prenos-P-R-N'!I$1,FALSE),IF($A1254&gt;$A$2,+VLOOKUP($A1254,'Neizmirene obaveze JLS'!$A$11:G$500,'prenos-P-R-N'!I$1,FALSE),"")))</f>
        <v/>
      </c>
      <c r="J1254" s="87" t="str">
        <f>IF($A1254=0,"",IF($A1254&lt;=$A$1,+VLOOKUP($A1254,'Rashodi- plan-izvršenje'!$A$8:H$1500,'prenos-P-R-N'!J$1,FALSE),IF($A1254&gt;$A$2,+VLOOKUP($A1254,'Neizmirene obaveze JLS'!$A$11:H$500,'prenos-P-R-N'!J$1,FALSE),"")))</f>
        <v/>
      </c>
      <c r="K1254" s="87" t="str">
        <f>IF($A1254=0,"",IF($A1254&lt;=$A$1,+VLOOKUP($A1254,'Rashodi- plan-izvršenje'!$A$8:I$1500,'prenos-P-R-N'!K$1,FALSE),IF($A1254&gt;$A$2,+VLOOKUP($A1254,'Neizmirene obaveze JLS'!$A$11:I$500,'prenos-P-R-N'!K$1,FALSE),"")))</f>
        <v/>
      </c>
      <c r="L1254" t="str">
        <f>IF(A1254=0,"",IF(A1254&lt;=A$1,+IF(VLOOKUP(A1254,'Rashodi- plan-izvršenje'!A$8:J$1500,M$1,FALSE)&gt;0,"Програмска активност","Пројекат"),IF(A1254&gt;A$2,+IF(VLOOKUP(A1254,'Neizmirene obaveze JLS'!A$8:J$2008,M$1,FALSE)&gt;0,"Програмска активност","Пројекат"),"")))</f>
        <v/>
      </c>
      <c r="M1254" s="87" t="str">
        <f>IF(A1254=0,"",IF($A1254&lt;=$A$1,+IF(VLOOKUP($A1254,'Rashodi- plan-izvršenje'!$A$8:$M$1500,10,FALSE)&gt;0,VLOOKUP($A1254,'Rashodi- plan-izvršenje'!$A$8:$M$1500,10,FALSE),VLOOKUP($A1254,'Rashodi- plan-izvršenje'!$A$8:$M$1500,12,FALSE)),+IF($A1254&gt;$A$2,IF(VLOOKUP($A1254,'Neizmirene obaveze JLS'!$A$8:$M$1500,10,FALSE)&gt;0,VLOOKUP($A1254,'Neizmirene obaveze JLS'!$A$11:$M$1500,10,FALSE),VLOOKUP($A1254,'Neizmirene obaveze JLS'!$A$11:$M$1500,12,FALSE)),0)))</f>
        <v/>
      </c>
      <c r="N1254" s="87" t="str">
        <f>IF(A1254=0,"",IF($A1254&lt;=$A$1,+IF(VLOOKUP(A1254,'Rashodi- plan-izvršenje'!$A$8:$M$1500,10,FALSE)&gt;0,VLOOKUP(A1254,'Rashodi- plan-izvršenje'!$A$8:$M$1500,11,FALSE),VLOOKUP(A1254,'Rashodi- plan-izvršenje'!$A$8:$M$1500,13,FALSE)),+IF($A1254&gt;$A$2,IF(VLOOKUP($A1254,'Neizmirene obaveze JLS'!$A$8:$M$1500,10,FALSE)&gt;0,VLOOKUP($A1254,'Neizmirene obaveze JLS'!$A$11:$M$1500,11,FALSE),VLOOKUP($A1254,'Neizmirene obaveze JLS'!$A$11:$M$1500,13,FALSE)),0)))</f>
        <v/>
      </c>
      <c r="O1254" s="87" t="str">
        <f>IF(A1254=0,"",IF($A1254&lt;=$A$1,VALUE(+VLOOKUP($A1254,'Rashodi- plan-izvršenje'!$A$8:N$1500,'prenos-P-R-N'!O$1,FALSE)),IF($A1254&lt;=A$2,VALUE(VLOOKUP($A1254,'Prihodi- plan-izvršenje'!$A$8:$H$500,6,FALSE)),VALUE(VLOOKUP($A1254,'Neizmirene obaveze JLS'!$A$8:$N$500,O$1,FALSE)))))</f>
        <v/>
      </c>
      <c r="P1254" s="87" t="str">
        <f>IF(A1254=0,"",IF(A1254=0,0,IF(A1254&gt;A$2,'šifarnik K-izvor'!G$3,+IF(Q1254&lt;700,+'šifarnik K-izvor'!G$2,'šifarnik K-izvor'!G$1))))</f>
        <v/>
      </c>
      <c r="Q1254" s="87">
        <f>IF($A1254&lt;=$A$1,VALUE(+VLOOKUP($A1254,'Rashodi- plan-izvršenje'!$A$8:O$1500,'prenos-P-R-N'!Q$1,FALSE)),IF($A1254&lt;=$A$2,VLOOKUP($A1254,'Prihodi- plan-izvršenje'!$A$4:$H$500,4,FALSE),IF($A1254&lt;=$A$3,VLOOKUP(A1254,'Neizmirene obaveze JLS'!$A$11:O$500,Q$1,FALSE),"")))</f>
        <v>0</v>
      </c>
      <c r="R1254" s="88">
        <f>IF($A1254&lt;=$A$1,VALUE(+VLOOKUP($A1254,'Rashodi- plan-izvršenje'!$A$8:P$1500,'prenos-P-R-N'!R$1,FALSE)),IF($A1254&lt;=$A$2,VLOOKUP($A1254,'Prihodi- plan-izvršenje'!$A$4:$H$500,7,FALSE),""))</f>
        <v>0</v>
      </c>
      <c r="S1254" s="88">
        <f>IF(A1254=0,0,IF($A1254&lt;=$A$1,VALUE(+VLOOKUP($A1254,'Rashodi- plan-izvršenje'!$A$8:Q$1500,'prenos-P-R-N'!S$1,FALSE)),IF($A1254&lt;=$A$2,VLOOKUP($A1254,'Prihodi- plan-izvršenje'!$A$4:$H$500,8,FALSE),0)))</f>
        <v>0</v>
      </c>
      <c r="T1254" s="88" t="str">
        <f>IF($A1254&gt;$A$2,VLOOKUP($A1254,'Neizmirene obaveze JLS'!$A$11:R$500,R$1,FALSE),"")</f>
        <v/>
      </c>
      <c r="U1254" s="88">
        <f>IF($A1254&gt;$A$2,VLOOKUP($A1254,'Neizmirene obaveze JLS'!$A$11:S$500,S$1,FALSE),0)</f>
        <v>0</v>
      </c>
      <c r="V1254" s="88">
        <f t="shared" si="169"/>
        <v>0</v>
      </c>
    </row>
    <row r="1255" spans="1:22">
      <c r="A1255" s="89">
        <f>IF(AND(COUNTIF(A$1:A$3,"&gt;0")=1,MAX(A$8:A1254)&lt;A$1),A1254+1,IF(AND(COUNTIF(A$1:A$3,"&gt;0")=2,MAX(A$8:A1254)&lt;A$2),A1254+1,IF(AND(COUNTIF(A$1:A$3,"&gt;0")=3,MAX(A$8:A1254)&lt;A$3),A1254+1,0)))</f>
        <v>0</v>
      </c>
      <c r="B1255" s="89" t="str">
        <f t="shared" ref="B1255:C1255" si="216">+IF($A1255&gt;0,B1254,"")</f>
        <v/>
      </c>
      <c r="C1255" s="89" t="str">
        <f t="shared" si="216"/>
        <v/>
      </c>
      <c r="D1255" s="87" t="str">
        <f>IF($A1255=0,"",IF($A1255&lt;=$A$1,+VLOOKUP($A1255,'Rashodi- plan-izvršenje'!$A$8:B$1500,'prenos-P-R-N'!D$1,FALSE),IF($A1255&gt;$A$2,+VLOOKUP($A1255,'Neizmirene obaveze JLS'!$A$11:B$500,'prenos-P-R-N'!D$1,FALSE),"")))</f>
        <v/>
      </c>
      <c r="E1255" s="87" t="str">
        <f>IF($A1255=0,"",IF($A1255&lt;=$A$1,+VLOOKUP($A1255,'Rashodi- plan-izvršenje'!$A$8:C$1500,'prenos-P-R-N'!E$1,FALSE),IF($A1255&gt;$A$2,+VLOOKUP($A1255,'Neizmirene obaveze JLS'!$A$11:C$500,'prenos-P-R-N'!E$1,FALSE),"")))</f>
        <v/>
      </c>
      <c r="F1255" s="87" t="str">
        <f>IF($A1255=0,"",IF($A1255&lt;=$A$1,+VLOOKUP($A1255,'Rashodi- plan-izvršenje'!$A$8:D$1500,'prenos-P-R-N'!F$1,FALSE),IF($A1255&gt;$A$2,+VLOOKUP($A1255,'Neizmirene obaveze JLS'!$A$11:D$500,'prenos-P-R-N'!F$1,FALSE),"")))</f>
        <v/>
      </c>
      <c r="G1255" s="87" t="str">
        <f>IF($A1255=0,"",IF($A1255&lt;=$A$1,+VLOOKUP($A1255,'Rashodi- plan-izvršenje'!$A$8:E$1500,'prenos-P-R-N'!G$1,FALSE),IF($A1255&gt;$A$2,+VLOOKUP($A1255,'Neizmirene obaveze JLS'!$A$11:E$500,'prenos-P-R-N'!G$1,FALSE),"")))</f>
        <v/>
      </c>
      <c r="H1255" s="87" t="str">
        <f>IF($A1255=0,"",IF($A1255&lt;=$A$1,+VLOOKUP($A1255,'Rashodi- plan-izvršenje'!$A$8:F$1500,'prenos-P-R-N'!H$1,FALSE),IF($A1255&gt;$A$2,+VLOOKUP($A1255,'Neizmirene obaveze JLS'!$A$11:F$500,'prenos-P-R-N'!H$1,FALSE),"")))</f>
        <v/>
      </c>
      <c r="I1255" s="87" t="str">
        <f>IF($A1255=0,"",IF($A1255&lt;=$A$1,+VLOOKUP($A1255,'Rashodi- plan-izvršenje'!$A$8:G$1500,'prenos-P-R-N'!I$1,FALSE),IF($A1255&gt;$A$2,+VLOOKUP($A1255,'Neizmirene obaveze JLS'!$A$11:G$500,'prenos-P-R-N'!I$1,FALSE),"")))</f>
        <v/>
      </c>
      <c r="J1255" s="87" t="str">
        <f>IF($A1255=0,"",IF($A1255&lt;=$A$1,+VLOOKUP($A1255,'Rashodi- plan-izvršenje'!$A$8:H$1500,'prenos-P-R-N'!J$1,FALSE),IF($A1255&gt;$A$2,+VLOOKUP($A1255,'Neizmirene obaveze JLS'!$A$11:H$500,'prenos-P-R-N'!J$1,FALSE),"")))</f>
        <v/>
      </c>
      <c r="K1255" s="87" t="str">
        <f>IF($A1255=0,"",IF($A1255&lt;=$A$1,+VLOOKUP($A1255,'Rashodi- plan-izvršenje'!$A$8:I$1500,'prenos-P-R-N'!K$1,FALSE),IF($A1255&gt;$A$2,+VLOOKUP($A1255,'Neizmirene obaveze JLS'!$A$11:I$500,'prenos-P-R-N'!K$1,FALSE),"")))</f>
        <v/>
      </c>
      <c r="L1255" t="str">
        <f>IF(A1255=0,"",IF(A1255&lt;=A$1,+IF(VLOOKUP(A1255,'Rashodi- plan-izvršenje'!A$8:J$1500,M$1,FALSE)&gt;0,"Програмска активност","Пројекат"),IF(A1255&gt;A$2,+IF(VLOOKUP(A1255,'Neizmirene obaveze JLS'!A$8:J$2008,M$1,FALSE)&gt;0,"Програмска активност","Пројекат"),"")))</f>
        <v/>
      </c>
      <c r="M1255" s="87" t="str">
        <f>IF(A1255=0,"",IF($A1255&lt;=$A$1,+IF(VLOOKUP($A1255,'Rashodi- plan-izvršenje'!$A$8:$M$1500,10,FALSE)&gt;0,VLOOKUP($A1255,'Rashodi- plan-izvršenje'!$A$8:$M$1500,10,FALSE),VLOOKUP($A1255,'Rashodi- plan-izvršenje'!$A$8:$M$1500,12,FALSE)),+IF($A1255&gt;$A$2,IF(VLOOKUP($A1255,'Neizmirene obaveze JLS'!$A$8:$M$1500,10,FALSE)&gt;0,VLOOKUP($A1255,'Neizmirene obaveze JLS'!$A$11:$M$1500,10,FALSE),VLOOKUP($A1255,'Neizmirene obaveze JLS'!$A$11:$M$1500,12,FALSE)),0)))</f>
        <v/>
      </c>
      <c r="N1255" s="87" t="str">
        <f>IF(A1255=0,"",IF($A1255&lt;=$A$1,+IF(VLOOKUP(A1255,'Rashodi- plan-izvršenje'!$A$8:$M$1500,10,FALSE)&gt;0,VLOOKUP(A1255,'Rashodi- plan-izvršenje'!$A$8:$M$1500,11,FALSE),VLOOKUP(A1255,'Rashodi- plan-izvršenje'!$A$8:$M$1500,13,FALSE)),+IF($A1255&gt;$A$2,IF(VLOOKUP($A1255,'Neizmirene obaveze JLS'!$A$8:$M$1500,10,FALSE)&gt;0,VLOOKUP($A1255,'Neizmirene obaveze JLS'!$A$11:$M$1500,11,FALSE),VLOOKUP($A1255,'Neizmirene obaveze JLS'!$A$11:$M$1500,13,FALSE)),0)))</f>
        <v/>
      </c>
      <c r="O1255" s="87" t="str">
        <f>IF(A1255=0,"",IF($A1255&lt;=$A$1,VALUE(+VLOOKUP($A1255,'Rashodi- plan-izvršenje'!$A$8:N$1500,'prenos-P-R-N'!O$1,FALSE)),IF($A1255&lt;=A$2,VALUE(VLOOKUP($A1255,'Prihodi- plan-izvršenje'!$A$8:$H$500,6,FALSE)),VALUE(VLOOKUP($A1255,'Neizmirene obaveze JLS'!$A$8:$N$500,O$1,FALSE)))))</f>
        <v/>
      </c>
      <c r="P1255" s="87" t="str">
        <f>IF(A1255=0,"",IF(A1255=0,0,IF(A1255&gt;A$2,'šifarnik K-izvor'!G$3,+IF(Q1255&lt;700,+'šifarnik K-izvor'!G$2,'šifarnik K-izvor'!G$1))))</f>
        <v/>
      </c>
      <c r="Q1255" s="87">
        <f>IF($A1255&lt;=$A$1,VALUE(+VLOOKUP($A1255,'Rashodi- plan-izvršenje'!$A$8:O$1500,'prenos-P-R-N'!Q$1,FALSE)),IF($A1255&lt;=$A$2,VLOOKUP($A1255,'Prihodi- plan-izvršenje'!$A$4:$H$500,4,FALSE),IF($A1255&lt;=$A$3,VLOOKUP(A1255,'Neizmirene obaveze JLS'!$A$11:O$500,Q$1,FALSE),"")))</f>
        <v>0</v>
      </c>
      <c r="R1255" s="88">
        <f>IF($A1255&lt;=$A$1,VALUE(+VLOOKUP($A1255,'Rashodi- plan-izvršenje'!$A$8:P$1500,'prenos-P-R-N'!R$1,FALSE)),IF($A1255&lt;=$A$2,VLOOKUP($A1255,'Prihodi- plan-izvršenje'!$A$4:$H$500,7,FALSE),""))</f>
        <v>0</v>
      </c>
      <c r="S1255" s="88">
        <f>IF(A1255=0,0,IF($A1255&lt;=$A$1,VALUE(+VLOOKUP($A1255,'Rashodi- plan-izvršenje'!$A$8:Q$1500,'prenos-P-R-N'!S$1,FALSE)),IF($A1255&lt;=$A$2,VLOOKUP($A1255,'Prihodi- plan-izvršenje'!$A$4:$H$500,8,FALSE),0)))</f>
        <v>0</v>
      </c>
      <c r="T1255" s="88" t="str">
        <f>IF($A1255&gt;$A$2,VLOOKUP($A1255,'Neizmirene obaveze JLS'!$A$11:R$500,R$1,FALSE),"")</f>
        <v/>
      </c>
      <c r="U1255" s="88">
        <f>IF($A1255&gt;$A$2,VLOOKUP($A1255,'Neizmirene obaveze JLS'!$A$11:S$500,S$1,FALSE),0)</f>
        <v>0</v>
      </c>
      <c r="V1255" s="88">
        <f t="shared" si="169"/>
        <v>0</v>
      </c>
    </row>
    <row r="1256" spans="1:22">
      <c r="A1256" s="89">
        <f>IF(AND(COUNTIF(A$1:A$3,"&gt;0")=1,MAX(A$8:A1255)&lt;A$1),A1255+1,IF(AND(COUNTIF(A$1:A$3,"&gt;0")=2,MAX(A$8:A1255)&lt;A$2),A1255+1,IF(AND(COUNTIF(A$1:A$3,"&gt;0")=3,MAX(A$8:A1255)&lt;A$3),A1255+1,0)))</f>
        <v>0</v>
      </c>
      <c r="B1256" s="89" t="str">
        <f t="shared" ref="B1256:C1256" si="217">+IF($A1256&gt;0,B1255,"")</f>
        <v/>
      </c>
      <c r="C1256" s="89" t="str">
        <f t="shared" si="217"/>
        <v/>
      </c>
      <c r="D1256" s="87" t="str">
        <f>IF($A1256=0,"",IF($A1256&lt;=$A$1,+VLOOKUP($A1256,'Rashodi- plan-izvršenje'!$A$8:B$1500,'prenos-P-R-N'!D$1,FALSE),IF($A1256&gt;$A$2,+VLOOKUP($A1256,'Neizmirene obaveze JLS'!$A$11:B$500,'prenos-P-R-N'!D$1,FALSE),"")))</f>
        <v/>
      </c>
      <c r="E1256" s="87" t="str">
        <f>IF($A1256=0,"",IF($A1256&lt;=$A$1,+VLOOKUP($A1256,'Rashodi- plan-izvršenje'!$A$8:C$1500,'prenos-P-R-N'!E$1,FALSE),IF($A1256&gt;$A$2,+VLOOKUP($A1256,'Neizmirene obaveze JLS'!$A$11:C$500,'prenos-P-R-N'!E$1,FALSE),"")))</f>
        <v/>
      </c>
      <c r="F1256" s="87" t="str">
        <f>IF($A1256=0,"",IF($A1256&lt;=$A$1,+VLOOKUP($A1256,'Rashodi- plan-izvršenje'!$A$8:D$1500,'prenos-P-R-N'!F$1,FALSE),IF($A1256&gt;$A$2,+VLOOKUP($A1256,'Neizmirene obaveze JLS'!$A$11:D$500,'prenos-P-R-N'!F$1,FALSE),"")))</f>
        <v/>
      </c>
      <c r="G1256" s="87" t="str">
        <f>IF($A1256=0,"",IF($A1256&lt;=$A$1,+VLOOKUP($A1256,'Rashodi- plan-izvršenje'!$A$8:E$1500,'prenos-P-R-N'!G$1,FALSE),IF($A1256&gt;$A$2,+VLOOKUP($A1256,'Neizmirene obaveze JLS'!$A$11:E$500,'prenos-P-R-N'!G$1,FALSE),"")))</f>
        <v/>
      </c>
      <c r="H1256" s="87" t="str">
        <f>IF($A1256=0,"",IF($A1256&lt;=$A$1,+VLOOKUP($A1256,'Rashodi- plan-izvršenje'!$A$8:F$1500,'prenos-P-R-N'!H$1,FALSE),IF($A1256&gt;$A$2,+VLOOKUP($A1256,'Neizmirene obaveze JLS'!$A$11:F$500,'prenos-P-R-N'!H$1,FALSE),"")))</f>
        <v/>
      </c>
      <c r="I1256" s="87" t="str">
        <f>IF($A1256=0,"",IF($A1256&lt;=$A$1,+VLOOKUP($A1256,'Rashodi- plan-izvršenje'!$A$8:G$1500,'prenos-P-R-N'!I$1,FALSE),IF($A1256&gt;$A$2,+VLOOKUP($A1256,'Neizmirene obaveze JLS'!$A$11:G$500,'prenos-P-R-N'!I$1,FALSE),"")))</f>
        <v/>
      </c>
      <c r="J1256" s="87" t="str">
        <f>IF($A1256=0,"",IF($A1256&lt;=$A$1,+VLOOKUP($A1256,'Rashodi- plan-izvršenje'!$A$8:H$1500,'prenos-P-R-N'!J$1,FALSE),IF($A1256&gt;$A$2,+VLOOKUP($A1256,'Neizmirene obaveze JLS'!$A$11:H$500,'prenos-P-R-N'!J$1,FALSE),"")))</f>
        <v/>
      </c>
      <c r="K1256" s="87" t="str">
        <f>IF($A1256=0,"",IF($A1256&lt;=$A$1,+VLOOKUP($A1256,'Rashodi- plan-izvršenje'!$A$8:I$1500,'prenos-P-R-N'!K$1,FALSE),IF($A1256&gt;$A$2,+VLOOKUP($A1256,'Neizmirene obaveze JLS'!$A$11:I$500,'prenos-P-R-N'!K$1,FALSE),"")))</f>
        <v/>
      </c>
      <c r="L1256" t="str">
        <f>IF(A1256=0,"",IF(A1256&lt;=A$1,+IF(VLOOKUP(A1256,'Rashodi- plan-izvršenje'!A$8:J$1500,M$1,FALSE)&gt;0,"Програмска активност","Пројекат"),IF(A1256&gt;A$2,+IF(VLOOKUP(A1256,'Neizmirene obaveze JLS'!A$8:J$2008,M$1,FALSE)&gt;0,"Програмска активност","Пројекат"),"")))</f>
        <v/>
      </c>
      <c r="M1256" s="87" t="str">
        <f>IF(A1256=0,"",IF($A1256&lt;=$A$1,+IF(VLOOKUP($A1256,'Rashodi- plan-izvršenje'!$A$8:$M$1500,10,FALSE)&gt;0,VLOOKUP($A1256,'Rashodi- plan-izvršenje'!$A$8:$M$1500,10,FALSE),VLOOKUP($A1256,'Rashodi- plan-izvršenje'!$A$8:$M$1500,12,FALSE)),+IF($A1256&gt;$A$2,IF(VLOOKUP($A1256,'Neizmirene obaveze JLS'!$A$8:$M$1500,10,FALSE)&gt;0,VLOOKUP($A1256,'Neizmirene obaveze JLS'!$A$11:$M$1500,10,FALSE),VLOOKUP($A1256,'Neizmirene obaveze JLS'!$A$11:$M$1500,12,FALSE)),0)))</f>
        <v/>
      </c>
      <c r="N1256" s="87" t="str">
        <f>IF(A1256=0,"",IF($A1256&lt;=$A$1,+IF(VLOOKUP(A1256,'Rashodi- plan-izvršenje'!$A$8:$M$1500,10,FALSE)&gt;0,VLOOKUP(A1256,'Rashodi- plan-izvršenje'!$A$8:$M$1500,11,FALSE),VLOOKUP(A1256,'Rashodi- plan-izvršenje'!$A$8:$M$1500,13,FALSE)),+IF($A1256&gt;$A$2,IF(VLOOKUP($A1256,'Neizmirene obaveze JLS'!$A$8:$M$1500,10,FALSE)&gt;0,VLOOKUP($A1256,'Neizmirene obaveze JLS'!$A$11:$M$1500,11,FALSE),VLOOKUP($A1256,'Neizmirene obaveze JLS'!$A$11:$M$1500,13,FALSE)),0)))</f>
        <v/>
      </c>
      <c r="O1256" s="87" t="str">
        <f>IF(A1256=0,"",IF($A1256&lt;=$A$1,VALUE(+VLOOKUP($A1256,'Rashodi- plan-izvršenje'!$A$8:N$1500,'prenos-P-R-N'!O$1,FALSE)),IF($A1256&lt;=A$2,VALUE(VLOOKUP($A1256,'Prihodi- plan-izvršenje'!$A$8:$H$500,6,FALSE)),VALUE(VLOOKUP($A1256,'Neizmirene obaveze JLS'!$A$8:$N$500,O$1,FALSE)))))</f>
        <v/>
      </c>
      <c r="P1256" s="87" t="str">
        <f>IF(A1256=0,"",IF(A1256=0,0,IF(A1256&gt;A$2,'šifarnik K-izvor'!G$3,+IF(Q1256&lt;700,+'šifarnik K-izvor'!G$2,'šifarnik K-izvor'!G$1))))</f>
        <v/>
      </c>
      <c r="Q1256" s="87">
        <f>IF($A1256&lt;=$A$1,VALUE(+VLOOKUP($A1256,'Rashodi- plan-izvršenje'!$A$8:O$1500,'prenos-P-R-N'!Q$1,FALSE)),IF($A1256&lt;=$A$2,VLOOKUP($A1256,'Prihodi- plan-izvršenje'!$A$4:$H$500,4,FALSE),IF($A1256&lt;=$A$3,VLOOKUP(A1256,'Neizmirene obaveze JLS'!$A$11:O$500,Q$1,FALSE),"")))</f>
        <v>0</v>
      </c>
      <c r="R1256" s="88">
        <f>IF($A1256&lt;=$A$1,VALUE(+VLOOKUP($A1256,'Rashodi- plan-izvršenje'!$A$8:P$1500,'prenos-P-R-N'!R$1,FALSE)),IF($A1256&lt;=$A$2,VLOOKUP($A1256,'Prihodi- plan-izvršenje'!$A$4:$H$500,7,FALSE),""))</f>
        <v>0</v>
      </c>
      <c r="S1256" s="88">
        <f>IF(A1256=0,0,IF($A1256&lt;=$A$1,VALUE(+VLOOKUP($A1256,'Rashodi- plan-izvršenje'!$A$8:Q$1500,'prenos-P-R-N'!S$1,FALSE)),IF($A1256&lt;=$A$2,VLOOKUP($A1256,'Prihodi- plan-izvršenje'!$A$4:$H$500,8,FALSE),0)))</f>
        <v>0</v>
      </c>
      <c r="T1256" s="88" t="str">
        <f>IF($A1256&gt;$A$2,VLOOKUP($A1256,'Neizmirene obaveze JLS'!$A$11:R$500,R$1,FALSE),"")</f>
        <v/>
      </c>
      <c r="U1256" s="88">
        <f>IF($A1256&gt;$A$2,VLOOKUP($A1256,'Neizmirene obaveze JLS'!$A$11:S$500,S$1,FALSE),0)</f>
        <v>0</v>
      </c>
      <c r="V1256" s="88">
        <f t="shared" si="169"/>
        <v>0</v>
      </c>
    </row>
    <row r="1257" spans="1:22">
      <c r="A1257" s="89">
        <f>IF(AND(COUNTIF(A$1:A$3,"&gt;0")=1,MAX(A$8:A1256)&lt;A$1),A1256+1,IF(AND(COUNTIF(A$1:A$3,"&gt;0")=2,MAX(A$8:A1256)&lt;A$2),A1256+1,IF(AND(COUNTIF(A$1:A$3,"&gt;0")=3,MAX(A$8:A1256)&lt;A$3),A1256+1,0)))</f>
        <v>0</v>
      </c>
      <c r="B1257" s="89" t="str">
        <f t="shared" ref="B1257:C1257" si="218">+IF($A1257&gt;0,B1256,"")</f>
        <v/>
      </c>
      <c r="C1257" s="89" t="str">
        <f t="shared" si="218"/>
        <v/>
      </c>
      <c r="D1257" s="87" t="str">
        <f>IF($A1257=0,"",IF($A1257&lt;=$A$1,+VLOOKUP($A1257,'Rashodi- plan-izvršenje'!$A$8:B$1500,'prenos-P-R-N'!D$1,FALSE),IF($A1257&gt;$A$2,+VLOOKUP($A1257,'Neizmirene obaveze JLS'!$A$11:B$500,'prenos-P-R-N'!D$1,FALSE),"")))</f>
        <v/>
      </c>
      <c r="E1257" s="87" t="str">
        <f>IF($A1257=0,"",IF($A1257&lt;=$A$1,+VLOOKUP($A1257,'Rashodi- plan-izvršenje'!$A$8:C$1500,'prenos-P-R-N'!E$1,FALSE),IF($A1257&gt;$A$2,+VLOOKUP($A1257,'Neizmirene obaveze JLS'!$A$11:C$500,'prenos-P-R-N'!E$1,FALSE),"")))</f>
        <v/>
      </c>
      <c r="F1257" s="87" t="str">
        <f>IF($A1257=0,"",IF($A1257&lt;=$A$1,+VLOOKUP($A1257,'Rashodi- plan-izvršenje'!$A$8:D$1500,'prenos-P-R-N'!F$1,FALSE),IF($A1257&gt;$A$2,+VLOOKUP($A1257,'Neizmirene obaveze JLS'!$A$11:D$500,'prenos-P-R-N'!F$1,FALSE),"")))</f>
        <v/>
      </c>
      <c r="G1257" s="87" t="str">
        <f>IF($A1257=0,"",IF($A1257&lt;=$A$1,+VLOOKUP($A1257,'Rashodi- plan-izvršenje'!$A$8:E$1500,'prenos-P-R-N'!G$1,FALSE),IF($A1257&gt;$A$2,+VLOOKUP($A1257,'Neizmirene obaveze JLS'!$A$11:E$500,'prenos-P-R-N'!G$1,FALSE),"")))</f>
        <v/>
      </c>
      <c r="H1257" s="87" t="str">
        <f>IF($A1257=0,"",IF($A1257&lt;=$A$1,+VLOOKUP($A1257,'Rashodi- plan-izvršenje'!$A$8:F$1500,'prenos-P-R-N'!H$1,FALSE),IF($A1257&gt;$A$2,+VLOOKUP($A1257,'Neizmirene obaveze JLS'!$A$11:F$500,'prenos-P-R-N'!H$1,FALSE),"")))</f>
        <v/>
      </c>
      <c r="I1257" s="87" t="str">
        <f>IF($A1257=0,"",IF($A1257&lt;=$A$1,+VLOOKUP($A1257,'Rashodi- plan-izvršenje'!$A$8:G$1500,'prenos-P-R-N'!I$1,FALSE),IF($A1257&gt;$A$2,+VLOOKUP($A1257,'Neizmirene obaveze JLS'!$A$11:G$500,'prenos-P-R-N'!I$1,FALSE),"")))</f>
        <v/>
      </c>
      <c r="J1257" s="87" t="str">
        <f>IF($A1257=0,"",IF($A1257&lt;=$A$1,+VLOOKUP($A1257,'Rashodi- plan-izvršenje'!$A$8:H$1500,'prenos-P-R-N'!J$1,FALSE),IF($A1257&gt;$A$2,+VLOOKUP($A1257,'Neizmirene obaveze JLS'!$A$11:H$500,'prenos-P-R-N'!J$1,FALSE),"")))</f>
        <v/>
      </c>
      <c r="K1257" s="87" t="str">
        <f>IF($A1257=0,"",IF($A1257&lt;=$A$1,+VLOOKUP($A1257,'Rashodi- plan-izvršenje'!$A$8:I$1500,'prenos-P-R-N'!K$1,FALSE),IF($A1257&gt;$A$2,+VLOOKUP($A1257,'Neizmirene obaveze JLS'!$A$11:I$500,'prenos-P-R-N'!K$1,FALSE),"")))</f>
        <v/>
      </c>
      <c r="L1257" t="str">
        <f>IF(A1257=0,"",IF(A1257&lt;=A$1,+IF(VLOOKUP(A1257,'Rashodi- plan-izvršenje'!A$8:J$1500,M$1,FALSE)&gt;0,"Програмска активност","Пројекат"),IF(A1257&gt;A$2,+IF(VLOOKUP(A1257,'Neizmirene obaveze JLS'!A$8:J$2008,M$1,FALSE)&gt;0,"Програмска активност","Пројекат"),"")))</f>
        <v/>
      </c>
      <c r="M1257" s="87" t="str">
        <f>IF(A1257=0,"",IF($A1257&lt;=$A$1,+IF(VLOOKUP($A1257,'Rashodi- plan-izvršenje'!$A$8:$M$1500,10,FALSE)&gt;0,VLOOKUP($A1257,'Rashodi- plan-izvršenje'!$A$8:$M$1500,10,FALSE),VLOOKUP($A1257,'Rashodi- plan-izvršenje'!$A$8:$M$1500,12,FALSE)),+IF($A1257&gt;$A$2,IF(VLOOKUP($A1257,'Neizmirene obaveze JLS'!$A$8:$M$1500,10,FALSE)&gt;0,VLOOKUP($A1257,'Neizmirene obaveze JLS'!$A$11:$M$1500,10,FALSE),VLOOKUP($A1257,'Neizmirene obaveze JLS'!$A$11:$M$1500,12,FALSE)),0)))</f>
        <v/>
      </c>
      <c r="N1257" s="87" t="str">
        <f>IF(A1257=0,"",IF($A1257&lt;=$A$1,+IF(VLOOKUP(A1257,'Rashodi- plan-izvršenje'!$A$8:$M$1500,10,FALSE)&gt;0,VLOOKUP(A1257,'Rashodi- plan-izvršenje'!$A$8:$M$1500,11,FALSE),VLOOKUP(A1257,'Rashodi- plan-izvršenje'!$A$8:$M$1500,13,FALSE)),+IF($A1257&gt;$A$2,IF(VLOOKUP($A1257,'Neizmirene obaveze JLS'!$A$8:$M$1500,10,FALSE)&gt;0,VLOOKUP($A1257,'Neizmirene obaveze JLS'!$A$11:$M$1500,11,FALSE),VLOOKUP($A1257,'Neizmirene obaveze JLS'!$A$11:$M$1500,13,FALSE)),0)))</f>
        <v/>
      </c>
      <c r="O1257" s="87" t="str">
        <f>IF(A1257=0,"",IF($A1257&lt;=$A$1,VALUE(+VLOOKUP($A1257,'Rashodi- plan-izvršenje'!$A$8:N$1500,'prenos-P-R-N'!O$1,FALSE)),IF($A1257&lt;=A$2,VALUE(VLOOKUP($A1257,'Prihodi- plan-izvršenje'!$A$8:$H$500,6,FALSE)),VALUE(VLOOKUP($A1257,'Neizmirene obaveze JLS'!$A$8:$N$500,O$1,FALSE)))))</f>
        <v/>
      </c>
      <c r="P1257" s="87" t="str">
        <f>IF(A1257=0,"",IF(A1257=0,0,IF(A1257&gt;A$2,'šifarnik K-izvor'!G$3,+IF(Q1257&lt;700,+'šifarnik K-izvor'!G$2,'šifarnik K-izvor'!G$1))))</f>
        <v/>
      </c>
      <c r="Q1257" s="87">
        <f>IF($A1257&lt;=$A$1,VALUE(+VLOOKUP($A1257,'Rashodi- plan-izvršenje'!$A$8:O$1500,'prenos-P-R-N'!Q$1,FALSE)),IF($A1257&lt;=$A$2,VLOOKUP($A1257,'Prihodi- plan-izvršenje'!$A$4:$H$500,4,FALSE),IF($A1257&lt;=$A$3,VLOOKUP(A1257,'Neizmirene obaveze JLS'!$A$11:O$500,Q$1,FALSE),"")))</f>
        <v>0</v>
      </c>
      <c r="R1257" s="88">
        <f>IF($A1257&lt;=$A$1,VALUE(+VLOOKUP($A1257,'Rashodi- plan-izvršenje'!$A$8:P$1500,'prenos-P-R-N'!R$1,FALSE)),IF($A1257&lt;=$A$2,VLOOKUP($A1257,'Prihodi- plan-izvršenje'!$A$4:$H$500,7,FALSE),""))</f>
        <v>0</v>
      </c>
      <c r="S1257" s="88">
        <f>IF(A1257=0,0,IF($A1257&lt;=$A$1,VALUE(+VLOOKUP($A1257,'Rashodi- plan-izvršenje'!$A$8:Q$1500,'prenos-P-R-N'!S$1,FALSE)),IF($A1257&lt;=$A$2,VLOOKUP($A1257,'Prihodi- plan-izvršenje'!$A$4:$H$500,8,FALSE),0)))</f>
        <v>0</v>
      </c>
      <c r="T1257" s="88" t="str">
        <f>IF($A1257&gt;$A$2,VLOOKUP($A1257,'Neizmirene obaveze JLS'!$A$11:R$500,R$1,FALSE),"")</f>
        <v/>
      </c>
      <c r="U1257" s="88">
        <f>IF($A1257&gt;$A$2,VLOOKUP($A1257,'Neizmirene obaveze JLS'!$A$11:S$500,S$1,FALSE),0)</f>
        <v>0</v>
      </c>
      <c r="V1257" s="88">
        <f t="shared" si="169"/>
        <v>0</v>
      </c>
    </row>
    <row r="1258" spans="1:22">
      <c r="A1258" s="89">
        <f>IF(AND(COUNTIF(A$1:A$3,"&gt;0")=1,MAX(A$8:A1257)&lt;A$1),A1257+1,IF(AND(COUNTIF(A$1:A$3,"&gt;0")=2,MAX(A$8:A1257)&lt;A$2),A1257+1,IF(AND(COUNTIF(A$1:A$3,"&gt;0")=3,MAX(A$8:A1257)&lt;A$3),A1257+1,0)))</f>
        <v>0</v>
      </c>
      <c r="B1258" s="89" t="str">
        <f t="shared" ref="B1258:C1258" si="219">+IF($A1258&gt;0,B1257,"")</f>
        <v/>
      </c>
      <c r="C1258" s="89" t="str">
        <f t="shared" si="219"/>
        <v/>
      </c>
      <c r="D1258" s="87" t="str">
        <f>IF($A1258=0,"",IF($A1258&lt;=$A$1,+VLOOKUP($A1258,'Rashodi- plan-izvršenje'!$A$8:B$1500,'prenos-P-R-N'!D$1,FALSE),IF($A1258&gt;$A$2,+VLOOKUP($A1258,'Neizmirene obaveze JLS'!$A$11:B$500,'prenos-P-R-N'!D$1,FALSE),"")))</f>
        <v/>
      </c>
      <c r="E1258" s="87" t="str">
        <f>IF($A1258=0,"",IF($A1258&lt;=$A$1,+VLOOKUP($A1258,'Rashodi- plan-izvršenje'!$A$8:C$1500,'prenos-P-R-N'!E$1,FALSE),IF($A1258&gt;$A$2,+VLOOKUP($A1258,'Neizmirene obaveze JLS'!$A$11:C$500,'prenos-P-R-N'!E$1,FALSE),"")))</f>
        <v/>
      </c>
      <c r="F1258" s="87" t="str">
        <f>IF($A1258=0,"",IF($A1258&lt;=$A$1,+VLOOKUP($A1258,'Rashodi- plan-izvršenje'!$A$8:D$1500,'prenos-P-R-N'!F$1,FALSE),IF($A1258&gt;$A$2,+VLOOKUP($A1258,'Neizmirene obaveze JLS'!$A$11:D$500,'prenos-P-R-N'!F$1,FALSE),"")))</f>
        <v/>
      </c>
      <c r="G1258" s="87" t="str">
        <f>IF($A1258=0,"",IF($A1258&lt;=$A$1,+VLOOKUP($A1258,'Rashodi- plan-izvršenje'!$A$8:E$1500,'prenos-P-R-N'!G$1,FALSE),IF($A1258&gt;$A$2,+VLOOKUP($A1258,'Neizmirene obaveze JLS'!$A$11:E$500,'prenos-P-R-N'!G$1,FALSE),"")))</f>
        <v/>
      </c>
      <c r="H1258" s="87" t="str">
        <f>IF($A1258=0,"",IF($A1258&lt;=$A$1,+VLOOKUP($A1258,'Rashodi- plan-izvršenje'!$A$8:F$1500,'prenos-P-R-N'!H$1,FALSE),IF($A1258&gt;$A$2,+VLOOKUP($A1258,'Neizmirene obaveze JLS'!$A$11:F$500,'prenos-P-R-N'!H$1,FALSE),"")))</f>
        <v/>
      </c>
      <c r="I1258" s="87" t="str">
        <f>IF($A1258=0,"",IF($A1258&lt;=$A$1,+VLOOKUP($A1258,'Rashodi- plan-izvršenje'!$A$8:G$1500,'prenos-P-R-N'!I$1,FALSE),IF($A1258&gt;$A$2,+VLOOKUP($A1258,'Neizmirene obaveze JLS'!$A$11:G$500,'prenos-P-R-N'!I$1,FALSE),"")))</f>
        <v/>
      </c>
      <c r="J1258" s="87" t="str">
        <f>IF($A1258=0,"",IF($A1258&lt;=$A$1,+VLOOKUP($A1258,'Rashodi- plan-izvršenje'!$A$8:H$1500,'prenos-P-R-N'!J$1,FALSE),IF($A1258&gt;$A$2,+VLOOKUP($A1258,'Neizmirene obaveze JLS'!$A$11:H$500,'prenos-P-R-N'!J$1,FALSE),"")))</f>
        <v/>
      </c>
      <c r="K1258" s="87" t="str">
        <f>IF($A1258=0,"",IF($A1258&lt;=$A$1,+VLOOKUP($A1258,'Rashodi- plan-izvršenje'!$A$8:I$1500,'prenos-P-R-N'!K$1,FALSE),IF($A1258&gt;$A$2,+VLOOKUP($A1258,'Neizmirene obaveze JLS'!$A$11:I$500,'prenos-P-R-N'!K$1,FALSE),"")))</f>
        <v/>
      </c>
      <c r="L1258" t="str">
        <f>IF(A1258=0,"",IF(A1258&lt;=A$1,+IF(VLOOKUP(A1258,'Rashodi- plan-izvršenje'!A$8:J$1500,M$1,FALSE)&gt;0,"Програмска активност","Пројекат"),IF(A1258&gt;A$2,+IF(VLOOKUP(A1258,'Neizmirene obaveze JLS'!A$8:J$2008,M$1,FALSE)&gt;0,"Програмска активност","Пројекат"),"")))</f>
        <v/>
      </c>
      <c r="M1258" s="87" t="str">
        <f>IF(A1258=0,"",IF($A1258&lt;=$A$1,+IF(VLOOKUP($A1258,'Rashodi- plan-izvršenje'!$A$8:$M$1500,10,FALSE)&gt;0,VLOOKUP($A1258,'Rashodi- plan-izvršenje'!$A$8:$M$1500,10,FALSE),VLOOKUP($A1258,'Rashodi- plan-izvršenje'!$A$8:$M$1500,12,FALSE)),+IF($A1258&gt;$A$2,IF(VLOOKUP($A1258,'Neizmirene obaveze JLS'!$A$8:$M$1500,10,FALSE)&gt;0,VLOOKUP($A1258,'Neizmirene obaveze JLS'!$A$11:$M$1500,10,FALSE),VLOOKUP($A1258,'Neizmirene obaveze JLS'!$A$11:$M$1500,12,FALSE)),0)))</f>
        <v/>
      </c>
      <c r="N1258" s="87" t="str">
        <f>IF(A1258=0,"",IF($A1258&lt;=$A$1,+IF(VLOOKUP(A1258,'Rashodi- plan-izvršenje'!$A$8:$M$1500,10,FALSE)&gt;0,VLOOKUP(A1258,'Rashodi- plan-izvršenje'!$A$8:$M$1500,11,FALSE),VLOOKUP(A1258,'Rashodi- plan-izvršenje'!$A$8:$M$1500,13,FALSE)),+IF($A1258&gt;$A$2,IF(VLOOKUP($A1258,'Neizmirene obaveze JLS'!$A$8:$M$1500,10,FALSE)&gt;0,VLOOKUP($A1258,'Neizmirene obaveze JLS'!$A$11:$M$1500,11,FALSE),VLOOKUP($A1258,'Neizmirene obaveze JLS'!$A$11:$M$1500,13,FALSE)),0)))</f>
        <v/>
      </c>
      <c r="O1258" s="87" t="str">
        <f>IF(A1258=0,"",IF($A1258&lt;=$A$1,VALUE(+VLOOKUP($A1258,'Rashodi- plan-izvršenje'!$A$8:N$1500,'prenos-P-R-N'!O$1,FALSE)),IF($A1258&lt;=A$2,VALUE(VLOOKUP($A1258,'Prihodi- plan-izvršenje'!$A$8:$H$500,6,FALSE)),VALUE(VLOOKUP($A1258,'Neizmirene obaveze JLS'!$A$8:$N$500,O$1,FALSE)))))</f>
        <v/>
      </c>
      <c r="P1258" s="87" t="str">
        <f>IF(A1258=0,"",IF(A1258=0,0,IF(A1258&gt;A$2,'šifarnik K-izvor'!G$3,+IF(Q1258&lt;700,+'šifarnik K-izvor'!G$2,'šifarnik K-izvor'!G$1))))</f>
        <v/>
      </c>
      <c r="Q1258" s="87">
        <f>IF($A1258&lt;=$A$1,VALUE(+VLOOKUP($A1258,'Rashodi- plan-izvršenje'!$A$8:O$1500,'prenos-P-R-N'!Q$1,FALSE)),IF($A1258&lt;=$A$2,VLOOKUP($A1258,'Prihodi- plan-izvršenje'!$A$4:$H$500,4,FALSE),IF($A1258&lt;=$A$3,VLOOKUP(A1258,'Neizmirene obaveze JLS'!$A$11:O$500,Q$1,FALSE),"")))</f>
        <v>0</v>
      </c>
      <c r="R1258" s="88">
        <f>IF($A1258&lt;=$A$1,VALUE(+VLOOKUP($A1258,'Rashodi- plan-izvršenje'!$A$8:P$1500,'prenos-P-R-N'!R$1,FALSE)),IF($A1258&lt;=$A$2,VLOOKUP($A1258,'Prihodi- plan-izvršenje'!$A$4:$H$500,7,FALSE),""))</f>
        <v>0</v>
      </c>
      <c r="S1258" s="88">
        <f>IF(A1258=0,0,IF($A1258&lt;=$A$1,VALUE(+VLOOKUP($A1258,'Rashodi- plan-izvršenje'!$A$8:Q$1500,'prenos-P-R-N'!S$1,FALSE)),IF($A1258&lt;=$A$2,VLOOKUP($A1258,'Prihodi- plan-izvršenje'!$A$4:$H$500,8,FALSE),0)))</f>
        <v>0</v>
      </c>
      <c r="T1258" s="88" t="str">
        <f>IF($A1258&gt;$A$2,VLOOKUP($A1258,'Neizmirene obaveze JLS'!$A$11:R$500,R$1,FALSE),"")</f>
        <v/>
      </c>
      <c r="U1258" s="88">
        <f>IF($A1258&gt;$A$2,VLOOKUP($A1258,'Neizmirene obaveze JLS'!$A$11:S$500,S$1,FALSE),0)</f>
        <v>0</v>
      </c>
      <c r="V1258" s="88">
        <f t="shared" si="169"/>
        <v>0</v>
      </c>
    </row>
    <row r="1259" spans="1:22">
      <c r="A1259" s="89">
        <f>IF(AND(COUNTIF(A$1:A$3,"&gt;0")=1,MAX(A$8:A1258)&lt;A$1),A1258+1,IF(AND(COUNTIF(A$1:A$3,"&gt;0")=2,MAX(A$8:A1258)&lt;A$2),A1258+1,IF(AND(COUNTIF(A$1:A$3,"&gt;0")=3,MAX(A$8:A1258)&lt;A$3),A1258+1,0)))</f>
        <v>0</v>
      </c>
      <c r="B1259" s="89" t="str">
        <f t="shared" ref="B1259:C1259" si="220">+IF($A1259&gt;0,B1258,"")</f>
        <v/>
      </c>
      <c r="C1259" s="89" t="str">
        <f t="shared" si="220"/>
        <v/>
      </c>
      <c r="D1259" s="87" t="str">
        <f>IF($A1259=0,"",IF($A1259&lt;=$A$1,+VLOOKUP($A1259,'Rashodi- plan-izvršenje'!$A$8:B$1500,'prenos-P-R-N'!D$1,FALSE),IF($A1259&gt;$A$2,+VLOOKUP($A1259,'Neizmirene obaveze JLS'!$A$11:B$500,'prenos-P-R-N'!D$1,FALSE),"")))</f>
        <v/>
      </c>
      <c r="E1259" s="87" t="str">
        <f>IF($A1259=0,"",IF($A1259&lt;=$A$1,+VLOOKUP($A1259,'Rashodi- plan-izvršenje'!$A$8:C$1500,'prenos-P-R-N'!E$1,FALSE),IF($A1259&gt;$A$2,+VLOOKUP($A1259,'Neizmirene obaveze JLS'!$A$11:C$500,'prenos-P-R-N'!E$1,FALSE),"")))</f>
        <v/>
      </c>
      <c r="F1259" s="87" t="str">
        <f>IF($A1259=0,"",IF($A1259&lt;=$A$1,+VLOOKUP($A1259,'Rashodi- plan-izvršenje'!$A$8:D$1500,'prenos-P-R-N'!F$1,FALSE),IF($A1259&gt;$A$2,+VLOOKUP($A1259,'Neizmirene obaveze JLS'!$A$11:D$500,'prenos-P-R-N'!F$1,FALSE),"")))</f>
        <v/>
      </c>
      <c r="G1259" s="87" t="str">
        <f>IF($A1259=0,"",IF($A1259&lt;=$A$1,+VLOOKUP($A1259,'Rashodi- plan-izvršenje'!$A$8:E$1500,'prenos-P-R-N'!G$1,FALSE),IF($A1259&gt;$A$2,+VLOOKUP($A1259,'Neizmirene obaveze JLS'!$A$11:E$500,'prenos-P-R-N'!G$1,FALSE),"")))</f>
        <v/>
      </c>
      <c r="H1259" s="87" t="str">
        <f>IF($A1259=0,"",IF($A1259&lt;=$A$1,+VLOOKUP($A1259,'Rashodi- plan-izvršenje'!$A$8:F$1500,'prenos-P-R-N'!H$1,FALSE),IF($A1259&gt;$A$2,+VLOOKUP($A1259,'Neizmirene obaveze JLS'!$A$11:F$500,'prenos-P-R-N'!H$1,FALSE),"")))</f>
        <v/>
      </c>
      <c r="I1259" s="87" t="str">
        <f>IF($A1259=0,"",IF($A1259&lt;=$A$1,+VLOOKUP($A1259,'Rashodi- plan-izvršenje'!$A$8:G$1500,'prenos-P-R-N'!I$1,FALSE),IF($A1259&gt;$A$2,+VLOOKUP($A1259,'Neizmirene obaveze JLS'!$A$11:G$500,'prenos-P-R-N'!I$1,FALSE),"")))</f>
        <v/>
      </c>
      <c r="J1259" s="87" t="str">
        <f>IF($A1259=0,"",IF($A1259&lt;=$A$1,+VLOOKUP($A1259,'Rashodi- plan-izvršenje'!$A$8:H$1500,'prenos-P-R-N'!J$1,FALSE),IF($A1259&gt;$A$2,+VLOOKUP($A1259,'Neizmirene obaveze JLS'!$A$11:H$500,'prenos-P-R-N'!J$1,FALSE),"")))</f>
        <v/>
      </c>
      <c r="K1259" s="87" t="str">
        <f>IF($A1259=0,"",IF($A1259&lt;=$A$1,+VLOOKUP($A1259,'Rashodi- plan-izvršenje'!$A$8:I$1500,'prenos-P-R-N'!K$1,FALSE),IF($A1259&gt;$A$2,+VLOOKUP($A1259,'Neizmirene obaveze JLS'!$A$11:I$500,'prenos-P-R-N'!K$1,FALSE),"")))</f>
        <v/>
      </c>
      <c r="L1259" t="str">
        <f>IF(A1259=0,"",IF(A1259&lt;=A$1,+IF(VLOOKUP(A1259,'Rashodi- plan-izvršenje'!A$8:J$1500,M$1,FALSE)&gt;0,"Програмска активност","Пројекат"),IF(A1259&gt;A$2,+IF(VLOOKUP(A1259,'Neizmirene obaveze JLS'!A$8:J$2008,M$1,FALSE)&gt;0,"Програмска активност","Пројекат"),"")))</f>
        <v/>
      </c>
      <c r="M1259" s="87" t="str">
        <f>IF(A1259=0,"",IF($A1259&lt;=$A$1,+IF(VLOOKUP($A1259,'Rashodi- plan-izvršenje'!$A$8:$M$1500,10,FALSE)&gt;0,VLOOKUP($A1259,'Rashodi- plan-izvršenje'!$A$8:$M$1500,10,FALSE),VLOOKUP($A1259,'Rashodi- plan-izvršenje'!$A$8:$M$1500,12,FALSE)),+IF($A1259&gt;$A$2,IF(VLOOKUP($A1259,'Neizmirene obaveze JLS'!$A$8:$M$1500,10,FALSE)&gt;0,VLOOKUP($A1259,'Neizmirene obaveze JLS'!$A$11:$M$1500,10,FALSE),VLOOKUP($A1259,'Neizmirene obaveze JLS'!$A$11:$M$1500,12,FALSE)),0)))</f>
        <v/>
      </c>
      <c r="N1259" s="87" t="str">
        <f>IF(A1259=0,"",IF($A1259&lt;=$A$1,+IF(VLOOKUP(A1259,'Rashodi- plan-izvršenje'!$A$8:$M$1500,10,FALSE)&gt;0,VLOOKUP(A1259,'Rashodi- plan-izvršenje'!$A$8:$M$1500,11,FALSE),VLOOKUP(A1259,'Rashodi- plan-izvršenje'!$A$8:$M$1500,13,FALSE)),+IF($A1259&gt;$A$2,IF(VLOOKUP($A1259,'Neizmirene obaveze JLS'!$A$8:$M$1500,10,FALSE)&gt;0,VLOOKUP($A1259,'Neizmirene obaveze JLS'!$A$11:$M$1500,11,FALSE),VLOOKUP($A1259,'Neizmirene obaveze JLS'!$A$11:$M$1500,13,FALSE)),0)))</f>
        <v/>
      </c>
      <c r="O1259" s="87" t="str">
        <f>IF(A1259=0,"",IF($A1259&lt;=$A$1,VALUE(+VLOOKUP($A1259,'Rashodi- plan-izvršenje'!$A$8:N$1500,'prenos-P-R-N'!O$1,FALSE)),IF($A1259&lt;=A$2,VALUE(VLOOKUP($A1259,'Prihodi- plan-izvršenje'!$A$8:$H$500,6,FALSE)),VALUE(VLOOKUP($A1259,'Neizmirene obaveze JLS'!$A$8:$N$500,O$1,FALSE)))))</f>
        <v/>
      </c>
      <c r="P1259" s="87" t="str">
        <f>IF(A1259=0,"",IF(A1259=0,0,IF(A1259&gt;A$2,'šifarnik K-izvor'!G$3,+IF(Q1259&lt;700,+'šifarnik K-izvor'!G$2,'šifarnik K-izvor'!G$1))))</f>
        <v/>
      </c>
      <c r="Q1259" s="87">
        <f>IF($A1259&lt;=$A$1,VALUE(+VLOOKUP($A1259,'Rashodi- plan-izvršenje'!$A$8:O$1500,'prenos-P-R-N'!Q$1,FALSE)),IF($A1259&lt;=$A$2,VLOOKUP($A1259,'Prihodi- plan-izvršenje'!$A$4:$H$500,4,FALSE),IF($A1259&lt;=$A$3,VLOOKUP(A1259,'Neizmirene obaveze JLS'!$A$11:O$500,Q$1,FALSE),"")))</f>
        <v>0</v>
      </c>
      <c r="R1259" s="88">
        <f>IF($A1259&lt;=$A$1,VALUE(+VLOOKUP($A1259,'Rashodi- plan-izvršenje'!$A$8:P$1500,'prenos-P-R-N'!R$1,FALSE)),IF($A1259&lt;=$A$2,VLOOKUP($A1259,'Prihodi- plan-izvršenje'!$A$4:$H$500,7,FALSE),""))</f>
        <v>0</v>
      </c>
      <c r="S1259" s="88">
        <f>IF(A1259=0,0,IF($A1259&lt;=$A$1,VALUE(+VLOOKUP($A1259,'Rashodi- plan-izvršenje'!$A$8:Q$1500,'prenos-P-R-N'!S$1,FALSE)),IF($A1259&lt;=$A$2,VLOOKUP($A1259,'Prihodi- plan-izvršenje'!$A$4:$H$500,8,FALSE),0)))</f>
        <v>0</v>
      </c>
      <c r="T1259" s="88" t="str">
        <f>IF($A1259&gt;$A$2,VLOOKUP($A1259,'Neizmirene obaveze JLS'!$A$11:R$500,R$1,FALSE),"")</f>
        <v/>
      </c>
      <c r="U1259" s="88">
        <f>IF($A1259&gt;$A$2,VLOOKUP($A1259,'Neizmirene obaveze JLS'!$A$11:S$500,S$1,FALSE),0)</f>
        <v>0</v>
      </c>
      <c r="V1259" s="88">
        <f t="shared" si="169"/>
        <v>0</v>
      </c>
    </row>
    <row r="1260" spans="1:22">
      <c r="A1260" s="89">
        <f>IF(AND(COUNTIF(A$1:A$3,"&gt;0")=1,MAX(A$8:A1259)&lt;A$1),A1259+1,IF(AND(COUNTIF(A$1:A$3,"&gt;0")=2,MAX(A$8:A1259)&lt;A$2),A1259+1,IF(AND(COUNTIF(A$1:A$3,"&gt;0")=3,MAX(A$8:A1259)&lt;A$3),A1259+1,0)))</f>
        <v>0</v>
      </c>
      <c r="B1260" s="89" t="str">
        <f t="shared" ref="B1260:C1260" si="221">+IF($A1260&gt;0,B1259,"")</f>
        <v/>
      </c>
      <c r="C1260" s="89" t="str">
        <f t="shared" si="221"/>
        <v/>
      </c>
      <c r="D1260" s="87" t="str">
        <f>IF($A1260=0,"",IF($A1260&lt;=$A$1,+VLOOKUP($A1260,'Rashodi- plan-izvršenje'!$A$8:B$1500,'prenos-P-R-N'!D$1,FALSE),IF($A1260&gt;$A$2,+VLOOKUP($A1260,'Neizmirene obaveze JLS'!$A$11:B$500,'prenos-P-R-N'!D$1,FALSE),"")))</f>
        <v/>
      </c>
      <c r="E1260" s="87" t="str">
        <f>IF($A1260=0,"",IF($A1260&lt;=$A$1,+VLOOKUP($A1260,'Rashodi- plan-izvršenje'!$A$8:C$1500,'prenos-P-R-N'!E$1,FALSE),IF($A1260&gt;$A$2,+VLOOKUP($A1260,'Neizmirene obaveze JLS'!$A$11:C$500,'prenos-P-R-N'!E$1,FALSE),"")))</f>
        <v/>
      </c>
      <c r="F1260" s="87" t="str">
        <f>IF($A1260=0,"",IF($A1260&lt;=$A$1,+VLOOKUP($A1260,'Rashodi- plan-izvršenje'!$A$8:D$1500,'prenos-P-R-N'!F$1,FALSE),IF($A1260&gt;$A$2,+VLOOKUP($A1260,'Neizmirene obaveze JLS'!$A$11:D$500,'prenos-P-R-N'!F$1,FALSE),"")))</f>
        <v/>
      </c>
      <c r="G1260" s="87" t="str">
        <f>IF($A1260=0,"",IF($A1260&lt;=$A$1,+VLOOKUP($A1260,'Rashodi- plan-izvršenje'!$A$8:E$1500,'prenos-P-R-N'!G$1,FALSE),IF($A1260&gt;$A$2,+VLOOKUP($A1260,'Neizmirene obaveze JLS'!$A$11:E$500,'prenos-P-R-N'!G$1,FALSE),"")))</f>
        <v/>
      </c>
      <c r="H1260" s="87" t="str">
        <f>IF($A1260=0,"",IF($A1260&lt;=$A$1,+VLOOKUP($A1260,'Rashodi- plan-izvršenje'!$A$8:F$1500,'prenos-P-R-N'!H$1,FALSE),IF($A1260&gt;$A$2,+VLOOKUP($A1260,'Neizmirene obaveze JLS'!$A$11:F$500,'prenos-P-R-N'!H$1,FALSE),"")))</f>
        <v/>
      </c>
      <c r="I1260" s="87" t="str">
        <f>IF($A1260=0,"",IF($A1260&lt;=$A$1,+VLOOKUP($A1260,'Rashodi- plan-izvršenje'!$A$8:G$1500,'prenos-P-R-N'!I$1,FALSE),IF($A1260&gt;$A$2,+VLOOKUP($A1260,'Neizmirene obaveze JLS'!$A$11:G$500,'prenos-P-R-N'!I$1,FALSE),"")))</f>
        <v/>
      </c>
      <c r="J1260" s="87" t="str">
        <f>IF($A1260=0,"",IF($A1260&lt;=$A$1,+VLOOKUP($A1260,'Rashodi- plan-izvršenje'!$A$8:H$1500,'prenos-P-R-N'!J$1,FALSE),IF($A1260&gt;$A$2,+VLOOKUP($A1260,'Neizmirene obaveze JLS'!$A$11:H$500,'prenos-P-R-N'!J$1,FALSE),"")))</f>
        <v/>
      </c>
      <c r="K1260" s="87" t="str">
        <f>IF($A1260=0,"",IF($A1260&lt;=$A$1,+VLOOKUP($A1260,'Rashodi- plan-izvršenje'!$A$8:I$1500,'prenos-P-R-N'!K$1,FALSE),IF($A1260&gt;$A$2,+VLOOKUP($A1260,'Neizmirene obaveze JLS'!$A$11:I$500,'prenos-P-R-N'!K$1,FALSE),"")))</f>
        <v/>
      </c>
      <c r="L1260" t="str">
        <f>IF(A1260=0,"",IF(A1260&lt;=A$1,+IF(VLOOKUP(A1260,'Rashodi- plan-izvršenje'!A$8:J$1500,M$1,FALSE)&gt;0,"Програмска активност","Пројекат"),IF(A1260&gt;A$2,+IF(VLOOKUP(A1260,'Neizmirene obaveze JLS'!A$8:J$2008,M$1,FALSE)&gt;0,"Програмска активност","Пројекат"),"")))</f>
        <v/>
      </c>
      <c r="M1260" s="87" t="str">
        <f>IF(A1260=0,"",IF($A1260&lt;=$A$1,+IF(VLOOKUP($A1260,'Rashodi- plan-izvršenje'!$A$8:$M$1500,10,FALSE)&gt;0,VLOOKUP($A1260,'Rashodi- plan-izvršenje'!$A$8:$M$1500,10,FALSE),VLOOKUP($A1260,'Rashodi- plan-izvršenje'!$A$8:$M$1500,12,FALSE)),+IF($A1260&gt;$A$2,IF(VLOOKUP($A1260,'Neizmirene obaveze JLS'!$A$8:$M$1500,10,FALSE)&gt;0,VLOOKUP($A1260,'Neizmirene obaveze JLS'!$A$11:$M$1500,10,FALSE),VLOOKUP($A1260,'Neizmirene obaveze JLS'!$A$11:$M$1500,12,FALSE)),0)))</f>
        <v/>
      </c>
      <c r="N1260" s="87" t="str">
        <f>IF(A1260=0,"",IF($A1260&lt;=$A$1,+IF(VLOOKUP(A1260,'Rashodi- plan-izvršenje'!$A$8:$M$1500,10,FALSE)&gt;0,VLOOKUP(A1260,'Rashodi- plan-izvršenje'!$A$8:$M$1500,11,FALSE),VLOOKUP(A1260,'Rashodi- plan-izvršenje'!$A$8:$M$1500,13,FALSE)),+IF($A1260&gt;$A$2,IF(VLOOKUP($A1260,'Neizmirene obaveze JLS'!$A$8:$M$1500,10,FALSE)&gt;0,VLOOKUP($A1260,'Neizmirene obaveze JLS'!$A$11:$M$1500,11,FALSE),VLOOKUP($A1260,'Neizmirene obaveze JLS'!$A$11:$M$1500,13,FALSE)),0)))</f>
        <v/>
      </c>
      <c r="O1260" s="87" t="str">
        <f>IF(A1260=0,"",IF($A1260&lt;=$A$1,VALUE(+VLOOKUP($A1260,'Rashodi- plan-izvršenje'!$A$8:N$1500,'prenos-P-R-N'!O$1,FALSE)),IF($A1260&lt;=A$2,VALUE(VLOOKUP($A1260,'Prihodi- plan-izvršenje'!$A$8:$H$500,6,FALSE)),VALUE(VLOOKUP($A1260,'Neizmirene obaveze JLS'!$A$8:$N$500,O$1,FALSE)))))</f>
        <v/>
      </c>
      <c r="P1260" s="87" t="str">
        <f>IF(A1260=0,"",IF(A1260=0,0,IF(A1260&gt;A$2,'šifarnik K-izvor'!G$3,+IF(Q1260&lt;700,+'šifarnik K-izvor'!G$2,'šifarnik K-izvor'!G$1))))</f>
        <v/>
      </c>
      <c r="Q1260" s="87">
        <f>IF($A1260&lt;=$A$1,VALUE(+VLOOKUP($A1260,'Rashodi- plan-izvršenje'!$A$8:O$1500,'prenos-P-R-N'!Q$1,FALSE)),IF($A1260&lt;=$A$2,VLOOKUP($A1260,'Prihodi- plan-izvršenje'!$A$4:$H$500,4,FALSE),IF($A1260&lt;=$A$3,VLOOKUP(A1260,'Neizmirene obaveze JLS'!$A$11:O$500,Q$1,FALSE),"")))</f>
        <v>0</v>
      </c>
      <c r="R1260" s="88">
        <f>IF($A1260&lt;=$A$1,VALUE(+VLOOKUP($A1260,'Rashodi- plan-izvršenje'!$A$8:P$1500,'prenos-P-R-N'!R$1,FALSE)),IF($A1260&lt;=$A$2,VLOOKUP($A1260,'Prihodi- plan-izvršenje'!$A$4:$H$500,7,FALSE),""))</f>
        <v>0</v>
      </c>
      <c r="S1260" s="88">
        <f>IF(A1260=0,0,IF($A1260&lt;=$A$1,VALUE(+VLOOKUP($A1260,'Rashodi- plan-izvršenje'!$A$8:Q$1500,'prenos-P-R-N'!S$1,FALSE)),IF($A1260&lt;=$A$2,VLOOKUP($A1260,'Prihodi- plan-izvršenje'!$A$4:$H$500,8,FALSE),0)))</f>
        <v>0</v>
      </c>
      <c r="T1260" s="88" t="str">
        <f>IF($A1260&gt;$A$2,VLOOKUP($A1260,'Neizmirene obaveze JLS'!$A$11:R$500,R$1,FALSE),"")</f>
        <v/>
      </c>
      <c r="U1260" s="88">
        <f>IF($A1260&gt;$A$2,VLOOKUP($A1260,'Neizmirene obaveze JLS'!$A$11:S$500,S$1,FALSE),0)</f>
        <v>0</v>
      </c>
      <c r="V1260" s="88">
        <f t="shared" si="169"/>
        <v>0</v>
      </c>
    </row>
    <row r="1261" spans="1:22">
      <c r="A1261" s="89">
        <f>IF(AND(COUNTIF(A$1:A$3,"&gt;0")=1,MAX(A$8:A1260)&lt;A$1),A1260+1,IF(AND(COUNTIF(A$1:A$3,"&gt;0")=2,MAX(A$8:A1260)&lt;A$2),A1260+1,IF(AND(COUNTIF(A$1:A$3,"&gt;0")=3,MAX(A$8:A1260)&lt;A$3),A1260+1,0)))</f>
        <v>0</v>
      </c>
      <c r="B1261" s="89" t="str">
        <f t="shared" ref="B1261:C1261" si="222">+IF($A1261&gt;0,B1260,"")</f>
        <v/>
      </c>
      <c r="C1261" s="89" t="str">
        <f t="shared" si="222"/>
        <v/>
      </c>
      <c r="D1261" s="87" t="str">
        <f>IF($A1261=0,"",IF($A1261&lt;=$A$1,+VLOOKUP($A1261,'Rashodi- plan-izvršenje'!$A$8:B$1500,'prenos-P-R-N'!D$1,FALSE),IF($A1261&gt;$A$2,+VLOOKUP($A1261,'Neizmirene obaveze JLS'!$A$11:B$500,'prenos-P-R-N'!D$1,FALSE),"")))</f>
        <v/>
      </c>
      <c r="E1261" s="87" t="str">
        <f>IF($A1261=0,"",IF($A1261&lt;=$A$1,+VLOOKUP($A1261,'Rashodi- plan-izvršenje'!$A$8:C$1500,'prenos-P-R-N'!E$1,FALSE),IF($A1261&gt;$A$2,+VLOOKUP($A1261,'Neizmirene obaveze JLS'!$A$11:C$500,'prenos-P-R-N'!E$1,FALSE),"")))</f>
        <v/>
      </c>
      <c r="F1261" s="87" t="str">
        <f>IF($A1261=0,"",IF($A1261&lt;=$A$1,+VLOOKUP($A1261,'Rashodi- plan-izvršenje'!$A$8:D$1500,'prenos-P-R-N'!F$1,FALSE),IF($A1261&gt;$A$2,+VLOOKUP($A1261,'Neizmirene obaveze JLS'!$A$11:D$500,'prenos-P-R-N'!F$1,FALSE),"")))</f>
        <v/>
      </c>
      <c r="G1261" s="87" t="str">
        <f>IF($A1261=0,"",IF($A1261&lt;=$A$1,+VLOOKUP($A1261,'Rashodi- plan-izvršenje'!$A$8:E$1500,'prenos-P-R-N'!G$1,FALSE),IF($A1261&gt;$A$2,+VLOOKUP($A1261,'Neizmirene obaveze JLS'!$A$11:E$500,'prenos-P-R-N'!G$1,FALSE),"")))</f>
        <v/>
      </c>
      <c r="H1261" s="87" t="str">
        <f>IF($A1261=0,"",IF($A1261&lt;=$A$1,+VLOOKUP($A1261,'Rashodi- plan-izvršenje'!$A$8:F$1500,'prenos-P-R-N'!H$1,FALSE),IF($A1261&gt;$A$2,+VLOOKUP($A1261,'Neizmirene obaveze JLS'!$A$11:F$500,'prenos-P-R-N'!H$1,FALSE),"")))</f>
        <v/>
      </c>
      <c r="I1261" s="87" t="str">
        <f>IF($A1261=0,"",IF($A1261&lt;=$A$1,+VLOOKUP($A1261,'Rashodi- plan-izvršenje'!$A$8:G$1500,'prenos-P-R-N'!I$1,FALSE),IF($A1261&gt;$A$2,+VLOOKUP($A1261,'Neizmirene obaveze JLS'!$A$11:G$500,'prenos-P-R-N'!I$1,FALSE),"")))</f>
        <v/>
      </c>
      <c r="J1261" s="87" t="str">
        <f>IF($A1261=0,"",IF($A1261&lt;=$A$1,+VLOOKUP($A1261,'Rashodi- plan-izvršenje'!$A$8:H$1500,'prenos-P-R-N'!J$1,FALSE),IF($A1261&gt;$A$2,+VLOOKUP($A1261,'Neizmirene obaveze JLS'!$A$11:H$500,'prenos-P-R-N'!J$1,FALSE),"")))</f>
        <v/>
      </c>
      <c r="K1261" s="87" t="str">
        <f>IF($A1261=0,"",IF($A1261&lt;=$A$1,+VLOOKUP($A1261,'Rashodi- plan-izvršenje'!$A$8:I$1500,'prenos-P-R-N'!K$1,FALSE),IF($A1261&gt;$A$2,+VLOOKUP($A1261,'Neizmirene obaveze JLS'!$A$11:I$500,'prenos-P-R-N'!K$1,FALSE),"")))</f>
        <v/>
      </c>
      <c r="L1261" t="str">
        <f>IF(A1261=0,"",IF(A1261&lt;=A$1,+IF(VLOOKUP(A1261,'Rashodi- plan-izvršenje'!A$8:J$1500,M$1,FALSE)&gt;0,"Програмска активност","Пројекат"),IF(A1261&gt;A$2,+IF(VLOOKUP(A1261,'Neizmirene obaveze JLS'!A$8:J$2008,M$1,FALSE)&gt;0,"Програмска активност","Пројекат"),"")))</f>
        <v/>
      </c>
      <c r="M1261" s="87" t="str">
        <f>IF(A1261=0,"",IF($A1261&lt;=$A$1,+IF(VLOOKUP($A1261,'Rashodi- plan-izvršenje'!$A$8:$M$1500,10,FALSE)&gt;0,VLOOKUP($A1261,'Rashodi- plan-izvršenje'!$A$8:$M$1500,10,FALSE),VLOOKUP($A1261,'Rashodi- plan-izvršenje'!$A$8:$M$1500,12,FALSE)),+IF($A1261&gt;$A$2,IF(VLOOKUP($A1261,'Neizmirene obaveze JLS'!$A$8:$M$1500,10,FALSE)&gt;0,VLOOKUP($A1261,'Neizmirene obaveze JLS'!$A$11:$M$1500,10,FALSE),VLOOKUP($A1261,'Neizmirene obaveze JLS'!$A$11:$M$1500,12,FALSE)),0)))</f>
        <v/>
      </c>
      <c r="N1261" s="87" t="str">
        <f>IF(A1261=0,"",IF($A1261&lt;=$A$1,+IF(VLOOKUP(A1261,'Rashodi- plan-izvršenje'!$A$8:$M$1500,10,FALSE)&gt;0,VLOOKUP(A1261,'Rashodi- plan-izvršenje'!$A$8:$M$1500,11,FALSE),VLOOKUP(A1261,'Rashodi- plan-izvršenje'!$A$8:$M$1500,13,FALSE)),+IF($A1261&gt;$A$2,IF(VLOOKUP($A1261,'Neizmirene obaveze JLS'!$A$8:$M$1500,10,FALSE)&gt;0,VLOOKUP($A1261,'Neizmirene obaveze JLS'!$A$11:$M$1500,11,FALSE),VLOOKUP($A1261,'Neizmirene obaveze JLS'!$A$11:$M$1500,13,FALSE)),0)))</f>
        <v/>
      </c>
      <c r="O1261" s="87" t="str">
        <f>IF(A1261=0,"",IF($A1261&lt;=$A$1,VALUE(+VLOOKUP($A1261,'Rashodi- plan-izvršenje'!$A$8:N$1500,'prenos-P-R-N'!O$1,FALSE)),IF($A1261&lt;=A$2,VALUE(VLOOKUP($A1261,'Prihodi- plan-izvršenje'!$A$8:$H$500,6,FALSE)),VALUE(VLOOKUP($A1261,'Neizmirene obaveze JLS'!$A$8:$N$500,O$1,FALSE)))))</f>
        <v/>
      </c>
      <c r="P1261" s="87" t="str">
        <f>IF(A1261=0,"",IF(A1261=0,0,IF(A1261&gt;A$2,'šifarnik K-izvor'!G$3,+IF(Q1261&lt;700,+'šifarnik K-izvor'!G$2,'šifarnik K-izvor'!G$1))))</f>
        <v/>
      </c>
      <c r="Q1261" s="87">
        <f>IF($A1261&lt;=$A$1,VALUE(+VLOOKUP($A1261,'Rashodi- plan-izvršenje'!$A$8:O$1500,'prenos-P-R-N'!Q$1,FALSE)),IF($A1261&lt;=$A$2,VLOOKUP($A1261,'Prihodi- plan-izvršenje'!$A$4:$H$500,4,FALSE),IF($A1261&lt;=$A$3,VLOOKUP(A1261,'Neizmirene obaveze JLS'!$A$11:O$500,Q$1,FALSE),"")))</f>
        <v>0</v>
      </c>
      <c r="R1261" s="88">
        <f>IF($A1261&lt;=$A$1,VALUE(+VLOOKUP($A1261,'Rashodi- plan-izvršenje'!$A$8:P$1500,'prenos-P-R-N'!R$1,FALSE)),IF($A1261&lt;=$A$2,VLOOKUP($A1261,'Prihodi- plan-izvršenje'!$A$4:$H$500,7,FALSE),""))</f>
        <v>0</v>
      </c>
      <c r="S1261" s="88">
        <f>IF(A1261=0,0,IF($A1261&lt;=$A$1,VALUE(+VLOOKUP($A1261,'Rashodi- plan-izvršenje'!$A$8:Q$1500,'prenos-P-R-N'!S$1,FALSE)),IF($A1261&lt;=$A$2,VLOOKUP($A1261,'Prihodi- plan-izvršenje'!$A$4:$H$500,8,FALSE),0)))</f>
        <v>0</v>
      </c>
      <c r="T1261" s="88" t="str">
        <f>IF($A1261&gt;$A$2,VLOOKUP($A1261,'Neizmirene obaveze JLS'!$A$11:R$500,R$1,FALSE),"")</f>
        <v/>
      </c>
      <c r="U1261" s="88">
        <f>IF($A1261&gt;$A$2,VLOOKUP($A1261,'Neizmirene obaveze JLS'!$A$11:S$500,S$1,FALSE),0)</f>
        <v>0</v>
      </c>
      <c r="V1261" s="88">
        <f t="shared" si="169"/>
        <v>0</v>
      </c>
    </row>
    <row r="1262" spans="1:22">
      <c r="A1262" s="89">
        <f>IF(AND(COUNTIF(A$1:A$3,"&gt;0")=1,MAX(A$8:A1261)&lt;A$1),A1261+1,IF(AND(COUNTIF(A$1:A$3,"&gt;0")=2,MAX(A$8:A1261)&lt;A$2),A1261+1,IF(AND(COUNTIF(A$1:A$3,"&gt;0")=3,MAX(A$8:A1261)&lt;A$3),A1261+1,0)))</f>
        <v>0</v>
      </c>
      <c r="B1262" s="89" t="str">
        <f t="shared" ref="B1262:C1262" si="223">+IF($A1262&gt;0,B1261,"")</f>
        <v/>
      </c>
      <c r="C1262" s="89" t="str">
        <f t="shared" si="223"/>
        <v/>
      </c>
      <c r="D1262" s="87" t="str">
        <f>IF($A1262=0,"",IF($A1262&lt;=$A$1,+VLOOKUP($A1262,'Rashodi- plan-izvršenje'!$A$8:B$1500,'prenos-P-R-N'!D$1,FALSE),IF($A1262&gt;$A$2,+VLOOKUP($A1262,'Neizmirene obaveze JLS'!$A$11:B$500,'prenos-P-R-N'!D$1,FALSE),"")))</f>
        <v/>
      </c>
      <c r="E1262" s="87" t="str">
        <f>IF($A1262=0,"",IF($A1262&lt;=$A$1,+VLOOKUP($A1262,'Rashodi- plan-izvršenje'!$A$8:C$1500,'prenos-P-R-N'!E$1,FALSE),IF($A1262&gt;$A$2,+VLOOKUP($A1262,'Neizmirene obaveze JLS'!$A$11:C$500,'prenos-P-R-N'!E$1,FALSE),"")))</f>
        <v/>
      </c>
      <c r="F1262" s="87" t="str">
        <f>IF($A1262=0,"",IF($A1262&lt;=$A$1,+VLOOKUP($A1262,'Rashodi- plan-izvršenje'!$A$8:D$1500,'prenos-P-R-N'!F$1,FALSE),IF($A1262&gt;$A$2,+VLOOKUP($A1262,'Neizmirene obaveze JLS'!$A$11:D$500,'prenos-P-R-N'!F$1,FALSE),"")))</f>
        <v/>
      </c>
      <c r="G1262" s="87" t="str">
        <f>IF($A1262=0,"",IF($A1262&lt;=$A$1,+VLOOKUP($A1262,'Rashodi- plan-izvršenje'!$A$8:E$1500,'prenos-P-R-N'!G$1,FALSE),IF($A1262&gt;$A$2,+VLOOKUP($A1262,'Neizmirene obaveze JLS'!$A$11:E$500,'prenos-P-R-N'!G$1,FALSE),"")))</f>
        <v/>
      </c>
      <c r="H1262" s="87" t="str">
        <f>IF($A1262=0,"",IF($A1262&lt;=$A$1,+VLOOKUP($A1262,'Rashodi- plan-izvršenje'!$A$8:F$1500,'prenos-P-R-N'!H$1,FALSE),IF($A1262&gt;$A$2,+VLOOKUP($A1262,'Neizmirene obaveze JLS'!$A$11:F$500,'prenos-P-R-N'!H$1,FALSE),"")))</f>
        <v/>
      </c>
      <c r="I1262" s="87" t="str">
        <f>IF($A1262=0,"",IF($A1262&lt;=$A$1,+VLOOKUP($A1262,'Rashodi- plan-izvršenje'!$A$8:G$1500,'prenos-P-R-N'!I$1,FALSE),IF($A1262&gt;$A$2,+VLOOKUP($A1262,'Neizmirene obaveze JLS'!$A$11:G$500,'prenos-P-R-N'!I$1,FALSE),"")))</f>
        <v/>
      </c>
      <c r="J1262" s="87" t="str">
        <f>IF($A1262=0,"",IF($A1262&lt;=$A$1,+VLOOKUP($A1262,'Rashodi- plan-izvršenje'!$A$8:H$1500,'prenos-P-R-N'!J$1,FALSE),IF($A1262&gt;$A$2,+VLOOKUP($A1262,'Neizmirene obaveze JLS'!$A$11:H$500,'prenos-P-R-N'!J$1,FALSE),"")))</f>
        <v/>
      </c>
      <c r="K1262" s="87" t="str">
        <f>IF($A1262=0,"",IF($A1262&lt;=$A$1,+VLOOKUP($A1262,'Rashodi- plan-izvršenje'!$A$8:I$1500,'prenos-P-R-N'!K$1,FALSE),IF($A1262&gt;$A$2,+VLOOKUP($A1262,'Neizmirene obaveze JLS'!$A$11:I$500,'prenos-P-R-N'!K$1,FALSE),"")))</f>
        <v/>
      </c>
      <c r="L1262" t="str">
        <f>IF(A1262=0,"",IF(A1262&lt;=A$1,+IF(VLOOKUP(A1262,'Rashodi- plan-izvršenje'!A$8:J$1500,M$1,FALSE)&gt;0,"Програмска активност","Пројекат"),IF(A1262&gt;A$2,+IF(VLOOKUP(A1262,'Neizmirene obaveze JLS'!A$8:J$2008,M$1,FALSE)&gt;0,"Програмска активност","Пројекат"),"")))</f>
        <v/>
      </c>
      <c r="M1262" s="87" t="str">
        <f>IF(A1262=0,"",IF($A1262&lt;=$A$1,+IF(VLOOKUP($A1262,'Rashodi- plan-izvršenje'!$A$8:$M$1500,10,FALSE)&gt;0,VLOOKUP($A1262,'Rashodi- plan-izvršenje'!$A$8:$M$1500,10,FALSE),VLOOKUP($A1262,'Rashodi- plan-izvršenje'!$A$8:$M$1500,12,FALSE)),+IF($A1262&gt;$A$2,IF(VLOOKUP($A1262,'Neizmirene obaveze JLS'!$A$8:$M$1500,10,FALSE)&gt;0,VLOOKUP($A1262,'Neizmirene obaveze JLS'!$A$11:$M$1500,10,FALSE),VLOOKUP($A1262,'Neizmirene obaveze JLS'!$A$11:$M$1500,12,FALSE)),0)))</f>
        <v/>
      </c>
      <c r="N1262" s="87" t="str">
        <f>IF(A1262=0,"",IF($A1262&lt;=$A$1,+IF(VLOOKUP(A1262,'Rashodi- plan-izvršenje'!$A$8:$M$1500,10,FALSE)&gt;0,VLOOKUP(A1262,'Rashodi- plan-izvršenje'!$A$8:$M$1500,11,FALSE),VLOOKUP(A1262,'Rashodi- plan-izvršenje'!$A$8:$M$1500,13,FALSE)),+IF($A1262&gt;$A$2,IF(VLOOKUP($A1262,'Neizmirene obaveze JLS'!$A$8:$M$1500,10,FALSE)&gt;0,VLOOKUP($A1262,'Neizmirene obaveze JLS'!$A$11:$M$1500,11,FALSE),VLOOKUP($A1262,'Neizmirene obaveze JLS'!$A$11:$M$1500,13,FALSE)),0)))</f>
        <v/>
      </c>
      <c r="O1262" s="87" t="str">
        <f>IF(A1262=0,"",IF($A1262&lt;=$A$1,VALUE(+VLOOKUP($A1262,'Rashodi- plan-izvršenje'!$A$8:N$1500,'prenos-P-R-N'!O$1,FALSE)),IF($A1262&lt;=A$2,VALUE(VLOOKUP($A1262,'Prihodi- plan-izvršenje'!$A$8:$H$500,6,FALSE)),VALUE(VLOOKUP($A1262,'Neizmirene obaveze JLS'!$A$8:$N$500,O$1,FALSE)))))</f>
        <v/>
      </c>
      <c r="P1262" s="87" t="str">
        <f>IF(A1262=0,"",IF(A1262=0,0,IF(A1262&gt;A$2,'šifarnik K-izvor'!G$3,+IF(Q1262&lt;700,+'šifarnik K-izvor'!G$2,'šifarnik K-izvor'!G$1))))</f>
        <v/>
      </c>
      <c r="Q1262" s="87">
        <f>IF($A1262&lt;=$A$1,VALUE(+VLOOKUP($A1262,'Rashodi- plan-izvršenje'!$A$8:O$1500,'prenos-P-R-N'!Q$1,FALSE)),IF($A1262&lt;=$A$2,VLOOKUP($A1262,'Prihodi- plan-izvršenje'!$A$4:$H$500,4,FALSE),IF($A1262&lt;=$A$3,VLOOKUP(A1262,'Neizmirene obaveze JLS'!$A$11:O$500,Q$1,FALSE),"")))</f>
        <v>0</v>
      </c>
      <c r="R1262" s="88">
        <f>IF($A1262&lt;=$A$1,VALUE(+VLOOKUP($A1262,'Rashodi- plan-izvršenje'!$A$8:P$1500,'prenos-P-R-N'!R$1,FALSE)),IF($A1262&lt;=$A$2,VLOOKUP($A1262,'Prihodi- plan-izvršenje'!$A$4:$H$500,7,FALSE),""))</f>
        <v>0</v>
      </c>
      <c r="S1262" s="88">
        <f>IF(A1262=0,0,IF($A1262&lt;=$A$1,VALUE(+VLOOKUP($A1262,'Rashodi- plan-izvršenje'!$A$8:Q$1500,'prenos-P-R-N'!S$1,FALSE)),IF($A1262&lt;=$A$2,VLOOKUP($A1262,'Prihodi- plan-izvršenje'!$A$4:$H$500,8,FALSE),0)))</f>
        <v>0</v>
      </c>
      <c r="T1262" s="88" t="str">
        <f>IF($A1262&gt;$A$2,VLOOKUP($A1262,'Neizmirene obaveze JLS'!$A$11:R$500,R$1,FALSE),"")</f>
        <v/>
      </c>
      <c r="U1262" s="88">
        <f>IF($A1262&gt;$A$2,VLOOKUP($A1262,'Neizmirene obaveze JLS'!$A$11:S$500,S$1,FALSE),0)</f>
        <v>0</v>
      </c>
      <c r="V1262" s="88">
        <f t="shared" si="169"/>
        <v>0</v>
      </c>
    </row>
    <row r="1263" spans="1:22">
      <c r="A1263" s="89">
        <f>IF(AND(COUNTIF(A$1:A$3,"&gt;0")=1,MAX(A$8:A1262)&lt;A$1),A1262+1,IF(AND(COUNTIF(A$1:A$3,"&gt;0")=2,MAX(A$8:A1262)&lt;A$2),A1262+1,IF(AND(COUNTIF(A$1:A$3,"&gt;0")=3,MAX(A$8:A1262)&lt;A$3),A1262+1,0)))</f>
        <v>0</v>
      </c>
      <c r="B1263" s="89" t="str">
        <f t="shared" ref="B1263:C1263" si="224">+IF($A1263&gt;0,B1262,"")</f>
        <v/>
      </c>
      <c r="C1263" s="89" t="str">
        <f t="shared" si="224"/>
        <v/>
      </c>
      <c r="D1263" s="87" t="str">
        <f>IF($A1263=0,"",IF($A1263&lt;=$A$1,+VLOOKUP($A1263,'Rashodi- plan-izvršenje'!$A$8:B$1500,'prenos-P-R-N'!D$1,FALSE),IF($A1263&gt;$A$2,+VLOOKUP($A1263,'Neizmirene obaveze JLS'!$A$11:B$500,'prenos-P-R-N'!D$1,FALSE),"")))</f>
        <v/>
      </c>
      <c r="E1263" s="87" t="str">
        <f>IF($A1263=0,"",IF($A1263&lt;=$A$1,+VLOOKUP($A1263,'Rashodi- plan-izvršenje'!$A$8:C$1500,'prenos-P-R-N'!E$1,FALSE),IF($A1263&gt;$A$2,+VLOOKUP($A1263,'Neizmirene obaveze JLS'!$A$11:C$500,'prenos-P-R-N'!E$1,FALSE),"")))</f>
        <v/>
      </c>
      <c r="F1263" s="87" t="str">
        <f>IF($A1263=0,"",IF($A1263&lt;=$A$1,+VLOOKUP($A1263,'Rashodi- plan-izvršenje'!$A$8:D$1500,'prenos-P-R-N'!F$1,FALSE),IF($A1263&gt;$A$2,+VLOOKUP($A1263,'Neizmirene obaveze JLS'!$A$11:D$500,'prenos-P-R-N'!F$1,FALSE),"")))</f>
        <v/>
      </c>
      <c r="G1263" s="87" t="str">
        <f>IF($A1263=0,"",IF($A1263&lt;=$A$1,+VLOOKUP($A1263,'Rashodi- plan-izvršenje'!$A$8:E$1500,'prenos-P-R-N'!G$1,FALSE),IF($A1263&gt;$A$2,+VLOOKUP($A1263,'Neizmirene obaveze JLS'!$A$11:E$500,'prenos-P-R-N'!G$1,FALSE),"")))</f>
        <v/>
      </c>
      <c r="H1263" s="87" t="str">
        <f>IF($A1263=0,"",IF($A1263&lt;=$A$1,+VLOOKUP($A1263,'Rashodi- plan-izvršenje'!$A$8:F$1500,'prenos-P-R-N'!H$1,FALSE),IF($A1263&gt;$A$2,+VLOOKUP($A1263,'Neizmirene obaveze JLS'!$A$11:F$500,'prenos-P-R-N'!H$1,FALSE),"")))</f>
        <v/>
      </c>
      <c r="I1263" s="87" t="str">
        <f>IF($A1263=0,"",IF($A1263&lt;=$A$1,+VLOOKUP($A1263,'Rashodi- plan-izvršenje'!$A$8:G$1500,'prenos-P-R-N'!I$1,FALSE),IF($A1263&gt;$A$2,+VLOOKUP($A1263,'Neizmirene obaveze JLS'!$A$11:G$500,'prenos-P-R-N'!I$1,FALSE),"")))</f>
        <v/>
      </c>
      <c r="J1263" s="87" t="str">
        <f>IF($A1263=0,"",IF($A1263&lt;=$A$1,+VLOOKUP($A1263,'Rashodi- plan-izvršenje'!$A$8:H$1500,'prenos-P-R-N'!J$1,FALSE),IF($A1263&gt;$A$2,+VLOOKUP($A1263,'Neizmirene obaveze JLS'!$A$11:H$500,'prenos-P-R-N'!J$1,FALSE),"")))</f>
        <v/>
      </c>
      <c r="K1263" s="87" t="str">
        <f>IF($A1263=0,"",IF($A1263&lt;=$A$1,+VLOOKUP($A1263,'Rashodi- plan-izvršenje'!$A$8:I$1500,'prenos-P-R-N'!K$1,FALSE),IF($A1263&gt;$A$2,+VLOOKUP($A1263,'Neizmirene obaveze JLS'!$A$11:I$500,'prenos-P-R-N'!K$1,FALSE),"")))</f>
        <v/>
      </c>
      <c r="L1263" t="str">
        <f>IF(A1263=0,"",IF(A1263&lt;=A$1,+IF(VLOOKUP(A1263,'Rashodi- plan-izvršenje'!A$8:J$1500,M$1,FALSE)&gt;0,"Програмска активност","Пројекат"),IF(A1263&gt;A$2,+IF(VLOOKUP(A1263,'Neizmirene obaveze JLS'!A$8:J$2008,M$1,FALSE)&gt;0,"Програмска активност","Пројекат"),"")))</f>
        <v/>
      </c>
      <c r="M1263" s="87" t="str">
        <f>IF(A1263=0,"",IF($A1263&lt;=$A$1,+IF(VLOOKUP($A1263,'Rashodi- plan-izvršenje'!$A$8:$M$1500,10,FALSE)&gt;0,VLOOKUP($A1263,'Rashodi- plan-izvršenje'!$A$8:$M$1500,10,FALSE),VLOOKUP($A1263,'Rashodi- plan-izvršenje'!$A$8:$M$1500,12,FALSE)),+IF($A1263&gt;$A$2,IF(VLOOKUP($A1263,'Neizmirene obaveze JLS'!$A$8:$M$1500,10,FALSE)&gt;0,VLOOKUP($A1263,'Neizmirene obaveze JLS'!$A$11:$M$1500,10,FALSE),VLOOKUP($A1263,'Neizmirene obaveze JLS'!$A$11:$M$1500,12,FALSE)),0)))</f>
        <v/>
      </c>
      <c r="N1263" s="87" t="str">
        <f>IF(A1263=0,"",IF($A1263&lt;=$A$1,+IF(VLOOKUP(A1263,'Rashodi- plan-izvršenje'!$A$8:$M$1500,10,FALSE)&gt;0,VLOOKUP(A1263,'Rashodi- plan-izvršenje'!$A$8:$M$1500,11,FALSE),VLOOKUP(A1263,'Rashodi- plan-izvršenje'!$A$8:$M$1500,13,FALSE)),+IF($A1263&gt;$A$2,IF(VLOOKUP($A1263,'Neizmirene obaveze JLS'!$A$8:$M$1500,10,FALSE)&gt;0,VLOOKUP($A1263,'Neizmirene obaveze JLS'!$A$11:$M$1500,11,FALSE),VLOOKUP($A1263,'Neizmirene obaveze JLS'!$A$11:$M$1500,13,FALSE)),0)))</f>
        <v/>
      </c>
      <c r="O1263" s="87" t="str">
        <f>IF(A1263=0,"",IF($A1263&lt;=$A$1,VALUE(+VLOOKUP($A1263,'Rashodi- plan-izvršenje'!$A$8:N$1500,'prenos-P-R-N'!O$1,FALSE)),IF($A1263&lt;=A$2,VALUE(VLOOKUP($A1263,'Prihodi- plan-izvršenje'!$A$8:$H$500,6,FALSE)),VALUE(VLOOKUP($A1263,'Neizmirene obaveze JLS'!$A$8:$N$500,O$1,FALSE)))))</f>
        <v/>
      </c>
      <c r="P1263" s="87" t="str">
        <f>IF(A1263=0,"",IF(A1263=0,0,IF(A1263&gt;A$2,'šifarnik K-izvor'!G$3,+IF(Q1263&lt;700,+'šifarnik K-izvor'!G$2,'šifarnik K-izvor'!G$1))))</f>
        <v/>
      </c>
      <c r="Q1263" s="87">
        <f>IF($A1263&lt;=$A$1,VALUE(+VLOOKUP($A1263,'Rashodi- plan-izvršenje'!$A$8:O$1500,'prenos-P-R-N'!Q$1,FALSE)),IF($A1263&lt;=$A$2,VLOOKUP($A1263,'Prihodi- plan-izvršenje'!$A$4:$H$500,4,FALSE),IF($A1263&lt;=$A$3,VLOOKUP(A1263,'Neizmirene obaveze JLS'!$A$11:O$500,Q$1,FALSE),"")))</f>
        <v>0</v>
      </c>
      <c r="R1263" s="88">
        <f>IF($A1263&lt;=$A$1,VALUE(+VLOOKUP($A1263,'Rashodi- plan-izvršenje'!$A$8:P$1500,'prenos-P-R-N'!R$1,FALSE)),IF($A1263&lt;=$A$2,VLOOKUP($A1263,'Prihodi- plan-izvršenje'!$A$4:$H$500,7,FALSE),""))</f>
        <v>0</v>
      </c>
      <c r="S1263" s="88">
        <f>IF(A1263=0,0,IF($A1263&lt;=$A$1,VALUE(+VLOOKUP($A1263,'Rashodi- plan-izvršenje'!$A$8:Q$1500,'prenos-P-R-N'!S$1,FALSE)),IF($A1263&lt;=$A$2,VLOOKUP($A1263,'Prihodi- plan-izvršenje'!$A$4:$H$500,8,FALSE),0)))</f>
        <v>0</v>
      </c>
      <c r="T1263" s="88" t="str">
        <f>IF($A1263&gt;$A$2,VLOOKUP($A1263,'Neizmirene obaveze JLS'!$A$11:R$500,R$1,FALSE),"")</f>
        <v/>
      </c>
      <c r="U1263" s="88">
        <f>IF($A1263&gt;$A$2,VLOOKUP($A1263,'Neizmirene obaveze JLS'!$A$11:S$500,S$1,FALSE),0)</f>
        <v>0</v>
      </c>
      <c r="V1263" s="88">
        <f t="shared" si="169"/>
        <v>0</v>
      </c>
    </row>
    <row r="1264" spans="1:22">
      <c r="A1264" s="89">
        <f>IF(AND(COUNTIF(A$1:A$3,"&gt;0")=1,MAX(A$8:A1263)&lt;A$1),A1263+1,IF(AND(COUNTIF(A$1:A$3,"&gt;0")=2,MAX(A$8:A1263)&lt;A$2),A1263+1,IF(AND(COUNTIF(A$1:A$3,"&gt;0")=3,MAX(A$8:A1263)&lt;A$3),A1263+1,0)))</f>
        <v>0</v>
      </c>
      <c r="B1264" s="89" t="str">
        <f t="shared" ref="B1264:C1264" si="225">+IF($A1264&gt;0,B1263,"")</f>
        <v/>
      </c>
      <c r="C1264" s="89" t="str">
        <f t="shared" si="225"/>
        <v/>
      </c>
      <c r="D1264" s="87" t="str">
        <f>IF($A1264=0,"",IF($A1264&lt;=$A$1,+VLOOKUP($A1264,'Rashodi- plan-izvršenje'!$A$8:B$1500,'prenos-P-R-N'!D$1,FALSE),IF($A1264&gt;$A$2,+VLOOKUP($A1264,'Neizmirene obaveze JLS'!$A$11:B$500,'prenos-P-R-N'!D$1,FALSE),"")))</f>
        <v/>
      </c>
      <c r="E1264" s="87" t="str">
        <f>IF($A1264=0,"",IF($A1264&lt;=$A$1,+VLOOKUP($A1264,'Rashodi- plan-izvršenje'!$A$8:C$1500,'prenos-P-R-N'!E$1,FALSE),IF($A1264&gt;$A$2,+VLOOKUP($A1264,'Neizmirene obaveze JLS'!$A$11:C$500,'prenos-P-R-N'!E$1,FALSE),"")))</f>
        <v/>
      </c>
      <c r="F1264" s="87" t="str">
        <f>IF($A1264=0,"",IF($A1264&lt;=$A$1,+VLOOKUP($A1264,'Rashodi- plan-izvršenje'!$A$8:D$1500,'prenos-P-R-N'!F$1,FALSE),IF($A1264&gt;$A$2,+VLOOKUP($A1264,'Neizmirene obaveze JLS'!$A$11:D$500,'prenos-P-R-N'!F$1,FALSE),"")))</f>
        <v/>
      </c>
      <c r="G1264" s="87" t="str">
        <f>IF($A1264=0,"",IF($A1264&lt;=$A$1,+VLOOKUP($A1264,'Rashodi- plan-izvršenje'!$A$8:E$1500,'prenos-P-R-N'!G$1,FALSE),IF($A1264&gt;$A$2,+VLOOKUP($A1264,'Neizmirene obaveze JLS'!$A$11:E$500,'prenos-P-R-N'!G$1,FALSE),"")))</f>
        <v/>
      </c>
      <c r="H1264" s="87" t="str">
        <f>IF($A1264=0,"",IF($A1264&lt;=$A$1,+VLOOKUP($A1264,'Rashodi- plan-izvršenje'!$A$8:F$1500,'prenos-P-R-N'!H$1,FALSE),IF($A1264&gt;$A$2,+VLOOKUP($A1264,'Neizmirene obaveze JLS'!$A$11:F$500,'prenos-P-R-N'!H$1,FALSE),"")))</f>
        <v/>
      </c>
      <c r="I1264" s="87" t="str">
        <f>IF($A1264=0,"",IF($A1264&lt;=$A$1,+VLOOKUP($A1264,'Rashodi- plan-izvršenje'!$A$8:G$1500,'prenos-P-R-N'!I$1,FALSE),IF($A1264&gt;$A$2,+VLOOKUP($A1264,'Neizmirene obaveze JLS'!$A$11:G$500,'prenos-P-R-N'!I$1,FALSE),"")))</f>
        <v/>
      </c>
      <c r="J1264" s="87" t="str">
        <f>IF($A1264=0,"",IF($A1264&lt;=$A$1,+VLOOKUP($A1264,'Rashodi- plan-izvršenje'!$A$8:H$1500,'prenos-P-R-N'!J$1,FALSE),IF($A1264&gt;$A$2,+VLOOKUP($A1264,'Neizmirene obaveze JLS'!$A$11:H$500,'prenos-P-R-N'!J$1,FALSE),"")))</f>
        <v/>
      </c>
      <c r="K1264" s="87" t="str">
        <f>IF($A1264=0,"",IF($A1264&lt;=$A$1,+VLOOKUP($A1264,'Rashodi- plan-izvršenje'!$A$8:I$1500,'prenos-P-R-N'!K$1,FALSE),IF($A1264&gt;$A$2,+VLOOKUP($A1264,'Neizmirene obaveze JLS'!$A$11:I$500,'prenos-P-R-N'!K$1,FALSE),"")))</f>
        <v/>
      </c>
      <c r="L1264" t="str">
        <f>IF(A1264=0,"",IF(A1264&lt;=A$1,+IF(VLOOKUP(A1264,'Rashodi- plan-izvršenje'!A$8:J$1500,M$1,FALSE)&gt;0,"Програмска активност","Пројекат"),IF(A1264&gt;A$2,+IF(VLOOKUP(A1264,'Neizmirene obaveze JLS'!A$8:J$2008,M$1,FALSE)&gt;0,"Програмска активност","Пројекат"),"")))</f>
        <v/>
      </c>
      <c r="M1264" s="87" t="str">
        <f>IF(A1264=0,"",IF($A1264&lt;=$A$1,+IF(VLOOKUP($A1264,'Rashodi- plan-izvršenje'!$A$8:$M$1500,10,FALSE)&gt;0,VLOOKUP($A1264,'Rashodi- plan-izvršenje'!$A$8:$M$1500,10,FALSE),VLOOKUP($A1264,'Rashodi- plan-izvršenje'!$A$8:$M$1500,12,FALSE)),+IF($A1264&gt;$A$2,IF(VLOOKUP($A1264,'Neizmirene obaveze JLS'!$A$8:$M$1500,10,FALSE)&gt;0,VLOOKUP($A1264,'Neizmirene obaveze JLS'!$A$11:$M$1500,10,FALSE),VLOOKUP($A1264,'Neizmirene obaveze JLS'!$A$11:$M$1500,12,FALSE)),0)))</f>
        <v/>
      </c>
      <c r="N1264" s="87" t="str">
        <f>IF(A1264=0,"",IF($A1264&lt;=$A$1,+IF(VLOOKUP(A1264,'Rashodi- plan-izvršenje'!$A$8:$M$1500,10,FALSE)&gt;0,VLOOKUP(A1264,'Rashodi- plan-izvršenje'!$A$8:$M$1500,11,FALSE),VLOOKUP(A1264,'Rashodi- plan-izvršenje'!$A$8:$M$1500,13,FALSE)),+IF($A1264&gt;$A$2,IF(VLOOKUP($A1264,'Neizmirene obaveze JLS'!$A$8:$M$1500,10,FALSE)&gt;0,VLOOKUP($A1264,'Neizmirene obaveze JLS'!$A$11:$M$1500,11,FALSE),VLOOKUP($A1264,'Neizmirene obaveze JLS'!$A$11:$M$1500,13,FALSE)),0)))</f>
        <v/>
      </c>
      <c r="O1264" s="87" t="str">
        <f>IF(A1264=0,"",IF($A1264&lt;=$A$1,VALUE(+VLOOKUP($A1264,'Rashodi- plan-izvršenje'!$A$8:N$1500,'prenos-P-R-N'!O$1,FALSE)),IF($A1264&lt;=A$2,VALUE(VLOOKUP($A1264,'Prihodi- plan-izvršenje'!$A$8:$H$500,6,FALSE)),VALUE(VLOOKUP($A1264,'Neizmirene obaveze JLS'!$A$8:$N$500,O$1,FALSE)))))</f>
        <v/>
      </c>
      <c r="P1264" s="87" t="str">
        <f>IF(A1264=0,"",IF(A1264=0,0,IF(A1264&gt;A$2,'šifarnik K-izvor'!G$3,+IF(Q1264&lt;700,+'šifarnik K-izvor'!G$2,'šifarnik K-izvor'!G$1))))</f>
        <v/>
      </c>
      <c r="Q1264" s="87">
        <f>IF($A1264&lt;=$A$1,VALUE(+VLOOKUP($A1264,'Rashodi- plan-izvršenje'!$A$8:O$1500,'prenos-P-R-N'!Q$1,FALSE)),IF($A1264&lt;=$A$2,VLOOKUP($A1264,'Prihodi- plan-izvršenje'!$A$4:$H$500,4,FALSE),IF($A1264&lt;=$A$3,VLOOKUP(A1264,'Neizmirene obaveze JLS'!$A$11:O$500,Q$1,FALSE),"")))</f>
        <v>0</v>
      </c>
      <c r="R1264" s="88">
        <f>IF($A1264&lt;=$A$1,VALUE(+VLOOKUP($A1264,'Rashodi- plan-izvršenje'!$A$8:P$1500,'prenos-P-R-N'!R$1,FALSE)),IF($A1264&lt;=$A$2,VLOOKUP($A1264,'Prihodi- plan-izvršenje'!$A$4:$H$500,7,FALSE),""))</f>
        <v>0</v>
      </c>
      <c r="S1264" s="88">
        <f>IF(A1264=0,0,IF($A1264&lt;=$A$1,VALUE(+VLOOKUP($A1264,'Rashodi- plan-izvršenje'!$A$8:Q$1500,'prenos-P-R-N'!S$1,FALSE)),IF($A1264&lt;=$A$2,VLOOKUP($A1264,'Prihodi- plan-izvršenje'!$A$4:$H$500,8,FALSE),0)))</f>
        <v>0</v>
      </c>
      <c r="T1264" s="88" t="str">
        <f>IF($A1264&gt;$A$2,VLOOKUP($A1264,'Neizmirene obaveze JLS'!$A$11:R$500,R$1,FALSE),"")</f>
        <v/>
      </c>
      <c r="U1264" s="88">
        <f>IF($A1264&gt;$A$2,VLOOKUP($A1264,'Neizmirene obaveze JLS'!$A$11:S$500,S$1,FALSE),0)</f>
        <v>0</v>
      </c>
      <c r="V1264" s="88">
        <f t="shared" si="169"/>
        <v>0</v>
      </c>
    </row>
    <row r="1265" spans="1:22">
      <c r="A1265" s="89">
        <f>IF(AND(COUNTIF(A$1:A$3,"&gt;0")=1,MAX(A$8:A1264)&lt;A$1),A1264+1,IF(AND(COUNTIF(A$1:A$3,"&gt;0")=2,MAX(A$8:A1264)&lt;A$2),A1264+1,IF(AND(COUNTIF(A$1:A$3,"&gt;0")=3,MAX(A$8:A1264)&lt;A$3),A1264+1,0)))</f>
        <v>0</v>
      </c>
      <c r="B1265" s="89" t="str">
        <f t="shared" ref="B1265:C1265" si="226">+IF($A1265&gt;0,B1264,"")</f>
        <v/>
      </c>
      <c r="C1265" s="89" t="str">
        <f t="shared" si="226"/>
        <v/>
      </c>
      <c r="D1265" s="87" t="str">
        <f>IF($A1265=0,"",IF($A1265&lt;=$A$1,+VLOOKUP($A1265,'Rashodi- plan-izvršenje'!$A$8:B$1500,'prenos-P-R-N'!D$1,FALSE),IF($A1265&gt;$A$2,+VLOOKUP($A1265,'Neizmirene obaveze JLS'!$A$11:B$500,'prenos-P-R-N'!D$1,FALSE),"")))</f>
        <v/>
      </c>
      <c r="E1265" s="87" t="str">
        <f>IF($A1265=0,"",IF($A1265&lt;=$A$1,+VLOOKUP($A1265,'Rashodi- plan-izvršenje'!$A$8:C$1500,'prenos-P-R-N'!E$1,FALSE),IF($A1265&gt;$A$2,+VLOOKUP($A1265,'Neizmirene obaveze JLS'!$A$11:C$500,'prenos-P-R-N'!E$1,FALSE),"")))</f>
        <v/>
      </c>
      <c r="F1265" s="87" t="str">
        <f>IF($A1265=0,"",IF($A1265&lt;=$A$1,+VLOOKUP($A1265,'Rashodi- plan-izvršenje'!$A$8:D$1500,'prenos-P-R-N'!F$1,FALSE),IF($A1265&gt;$A$2,+VLOOKUP($A1265,'Neizmirene obaveze JLS'!$A$11:D$500,'prenos-P-R-N'!F$1,FALSE),"")))</f>
        <v/>
      </c>
      <c r="G1265" s="87" t="str">
        <f>IF($A1265=0,"",IF($A1265&lt;=$A$1,+VLOOKUP($A1265,'Rashodi- plan-izvršenje'!$A$8:E$1500,'prenos-P-R-N'!G$1,FALSE),IF($A1265&gt;$A$2,+VLOOKUP($A1265,'Neizmirene obaveze JLS'!$A$11:E$500,'prenos-P-R-N'!G$1,FALSE),"")))</f>
        <v/>
      </c>
      <c r="H1265" s="87" t="str">
        <f>IF($A1265=0,"",IF($A1265&lt;=$A$1,+VLOOKUP($A1265,'Rashodi- plan-izvršenje'!$A$8:F$1500,'prenos-P-R-N'!H$1,FALSE),IF($A1265&gt;$A$2,+VLOOKUP($A1265,'Neizmirene obaveze JLS'!$A$11:F$500,'prenos-P-R-N'!H$1,FALSE),"")))</f>
        <v/>
      </c>
      <c r="I1265" s="87" t="str">
        <f>IF($A1265=0,"",IF($A1265&lt;=$A$1,+VLOOKUP($A1265,'Rashodi- plan-izvršenje'!$A$8:G$1500,'prenos-P-R-N'!I$1,FALSE),IF($A1265&gt;$A$2,+VLOOKUP($A1265,'Neizmirene obaveze JLS'!$A$11:G$500,'prenos-P-R-N'!I$1,FALSE),"")))</f>
        <v/>
      </c>
      <c r="J1265" s="87" t="str">
        <f>IF($A1265=0,"",IF($A1265&lt;=$A$1,+VLOOKUP($A1265,'Rashodi- plan-izvršenje'!$A$8:H$1500,'prenos-P-R-N'!J$1,FALSE),IF($A1265&gt;$A$2,+VLOOKUP($A1265,'Neizmirene obaveze JLS'!$A$11:H$500,'prenos-P-R-N'!J$1,FALSE),"")))</f>
        <v/>
      </c>
      <c r="K1265" s="87" t="str">
        <f>IF($A1265=0,"",IF($A1265&lt;=$A$1,+VLOOKUP($A1265,'Rashodi- plan-izvršenje'!$A$8:I$1500,'prenos-P-R-N'!K$1,FALSE),IF($A1265&gt;$A$2,+VLOOKUP($A1265,'Neizmirene obaveze JLS'!$A$11:I$500,'prenos-P-R-N'!K$1,FALSE),"")))</f>
        <v/>
      </c>
      <c r="L1265" t="str">
        <f>IF(A1265=0,"",IF(A1265&lt;=A$1,+IF(VLOOKUP(A1265,'Rashodi- plan-izvršenje'!A$8:J$1500,M$1,FALSE)&gt;0,"Програмска активност","Пројекат"),IF(A1265&gt;A$2,+IF(VLOOKUP(A1265,'Neizmirene obaveze JLS'!A$8:J$2008,M$1,FALSE)&gt;0,"Програмска активност","Пројекат"),"")))</f>
        <v/>
      </c>
      <c r="M1265" s="87" t="str">
        <f>IF(A1265=0,"",IF($A1265&lt;=$A$1,+IF(VLOOKUP($A1265,'Rashodi- plan-izvršenje'!$A$8:$M$1500,10,FALSE)&gt;0,VLOOKUP($A1265,'Rashodi- plan-izvršenje'!$A$8:$M$1500,10,FALSE),VLOOKUP($A1265,'Rashodi- plan-izvršenje'!$A$8:$M$1500,12,FALSE)),+IF($A1265&gt;$A$2,IF(VLOOKUP($A1265,'Neizmirene obaveze JLS'!$A$8:$M$1500,10,FALSE)&gt;0,VLOOKUP($A1265,'Neizmirene obaveze JLS'!$A$11:$M$1500,10,FALSE),VLOOKUP($A1265,'Neizmirene obaveze JLS'!$A$11:$M$1500,12,FALSE)),0)))</f>
        <v/>
      </c>
      <c r="N1265" s="87" t="str">
        <f>IF(A1265=0,"",IF($A1265&lt;=$A$1,+IF(VLOOKUP(A1265,'Rashodi- plan-izvršenje'!$A$8:$M$1500,10,FALSE)&gt;0,VLOOKUP(A1265,'Rashodi- plan-izvršenje'!$A$8:$M$1500,11,FALSE),VLOOKUP(A1265,'Rashodi- plan-izvršenje'!$A$8:$M$1500,13,FALSE)),+IF($A1265&gt;$A$2,IF(VLOOKUP($A1265,'Neizmirene obaveze JLS'!$A$8:$M$1500,10,FALSE)&gt;0,VLOOKUP($A1265,'Neizmirene obaveze JLS'!$A$11:$M$1500,11,FALSE),VLOOKUP($A1265,'Neizmirene obaveze JLS'!$A$11:$M$1500,13,FALSE)),0)))</f>
        <v/>
      </c>
      <c r="O1265" s="87" t="str">
        <f>IF(A1265=0,"",IF($A1265&lt;=$A$1,VALUE(+VLOOKUP($A1265,'Rashodi- plan-izvršenje'!$A$8:N$1500,'prenos-P-R-N'!O$1,FALSE)),IF($A1265&lt;=A$2,VALUE(VLOOKUP($A1265,'Prihodi- plan-izvršenje'!$A$8:$H$500,6,FALSE)),VALUE(VLOOKUP($A1265,'Neizmirene obaveze JLS'!$A$8:$N$500,O$1,FALSE)))))</f>
        <v/>
      </c>
      <c r="P1265" s="87" t="str">
        <f>IF(A1265=0,"",IF(A1265=0,0,IF(A1265&gt;A$2,'šifarnik K-izvor'!G$3,+IF(Q1265&lt;700,+'šifarnik K-izvor'!G$2,'šifarnik K-izvor'!G$1))))</f>
        <v/>
      </c>
      <c r="Q1265" s="87">
        <f>IF($A1265&lt;=$A$1,VALUE(+VLOOKUP($A1265,'Rashodi- plan-izvršenje'!$A$8:O$1500,'prenos-P-R-N'!Q$1,FALSE)),IF($A1265&lt;=$A$2,VLOOKUP($A1265,'Prihodi- plan-izvršenje'!$A$4:$H$500,4,FALSE),IF($A1265&lt;=$A$3,VLOOKUP(A1265,'Neizmirene obaveze JLS'!$A$11:O$500,Q$1,FALSE),"")))</f>
        <v>0</v>
      </c>
      <c r="R1265" s="88">
        <f>IF($A1265&lt;=$A$1,VALUE(+VLOOKUP($A1265,'Rashodi- plan-izvršenje'!$A$8:P$1500,'prenos-P-R-N'!R$1,FALSE)),IF($A1265&lt;=$A$2,VLOOKUP($A1265,'Prihodi- plan-izvršenje'!$A$4:$H$500,7,FALSE),""))</f>
        <v>0</v>
      </c>
      <c r="S1265" s="88">
        <f>IF(A1265=0,0,IF($A1265&lt;=$A$1,VALUE(+VLOOKUP($A1265,'Rashodi- plan-izvršenje'!$A$8:Q$1500,'prenos-P-R-N'!S$1,FALSE)),IF($A1265&lt;=$A$2,VLOOKUP($A1265,'Prihodi- plan-izvršenje'!$A$4:$H$500,8,FALSE),0)))</f>
        <v>0</v>
      </c>
      <c r="T1265" s="88" t="str">
        <f>IF($A1265&gt;$A$2,VLOOKUP($A1265,'Neizmirene obaveze JLS'!$A$11:R$500,R$1,FALSE),"")</f>
        <v/>
      </c>
      <c r="U1265" s="88">
        <f>IF($A1265&gt;$A$2,VLOOKUP($A1265,'Neizmirene obaveze JLS'!$A$11:S$500,S$1,FALSE),0)</f>
        <v>0</v>
      </c>
      <c r="V1265" s="88">
        <f t="shared" si="169"/>
        <v>0</v>
      </c>
    </row>
    <row r="1266" spans="1:22">
      <c r="A1266" s="89">
        <f>IF(AND(COUNTIF(A$1:A$3,"&gt;0")=1,MAX(A$8:A1265)&lt;A$1),A1265+1,IF(AND(COUNTIF(A$1:A$3,"&gt;0")=2,MAX(A$8:A1265)&lt;A$2),A1265+1,IF(AND(COUNTIF(A$1:A$3,"&gt;0")=3,MAX(A$8:A1265)&lt;A$3),A1265+1,0)))</f>
        <v>0</v>
      </c>
      <c r="B1266" s="89" t="str">
        <f t="shared" ref="B1266:C1266" si="227">+IF($A1266&gt;0,B1265,"")</f>
        <v/>
      </c>
      <c r="C1266" s="89" t="str">
        <f t="shared" si="227"/>
        <v/>
      </c>
      <c r="D1266" s="87" t="str">
        <f>IF($A1266=0,"",IF($A1266&lt;=$A$1,+VLOOKUP($A1266,'Rashodi- plan-izvršenje'!$A$8:B$1500,'prenos-P-R-N'!D$1,FALSE),IF($A1266&gt;$A$2,+VLOOKUP($A1266,'Neizmirene obaveze JLS'!$A$11:B$500,'prenos-P-R-N'!D$1,FALSE),"")))</f>
        <v/>
      </c>
      <c r="E1266" s="87" t="str">
        <f>IF($A1266=0,"",IF($A1266&lt;=$A$1,+VLOOKUP($A1266,'Rashodi- plan-izvršenje'!$A$8:C$1500,'prenos-P-R-N'!E$1,FALSE),IF($A1266&gt;$A$2,+VLOOKUP($A1266,'Neizmirene obaveze JLS'!$A$11:C$500,'prenos-P-R-N'!E$1,FALSE),"")))</f>
        <v/>
      </c>
      <c r="F1266" s="87" t="str">
        <f>IF($A1266=0,"",IF($A1266&lt;=$A$1,+VLOOKUP($A1266,'Rashodi- plan-izvršenje'!$A$8:D$1500,'prenos-P-R-N'!F$1,FALSE),IF($A1266&gt;$A$2,+VLOOKUP($A1266,'Neizmirene obaveze JLS'!$A$11:D$500,'prenos-P-R-N'!F$1,FALSE),"")))</f>
        <v/>
      </c>
      <c r="G1266" s="87" t="str">
        <f>IF($A1266=0,"",IF($A1266&lt;=$A$1,+VLOOKUP($A1266,'Rashodi- plan-izvršenje'!$A$8:E$1500,'prenos-P-R-N'!G$1,FALSE),IF($A1266&gt;$A$2,+VLOOKUP($A1266,'Neizmirene obaveze JLS'!$A$11:E$500,'prenos-P-R-N'!G$1,FALSE),"")))</f>
        <v/>
      </c>
      <c r="H1266" s="87" t="str">
        <f>IF($A1266=0,"",IF($A1266&lt;=$A$1,+VLOOKUP($A1266,'Rashodi- plan-izvršenje'!$A$8:F$1500,'prenos-P-R-N'!H$1,FALSE),IF($A1266&gt;$A$2,+VLOOKUP($A1266,'Neizmirene obaveze JLS'!$A$11:F$500,'prenos-P-R-N'!H$1,FALSE),"")))</f>
        <v/>
      </c>
      <c r="I1266" s="87" t="str">
        <f>IF($A1266=0,"",IF($A1266&lt;=$A$1,+VLOOKUP($A1266,'Rashodi- plan-izvršenje'!$A$8:G$1500,'prenos-P-R-N'!I$1,FALSE),IF($A1266&gt;$A$2,+VLOOKUP($A1266,'Neizmirene obaveze JLS'!$A$11:G$500,'prenos-P-R-N'!I$1,FALSE),"")))</f>
        <v/>
      </c>
      <c r="J1266" s="87" t="str">
        <f>IF($A1266=0,"",IF($A1266&lt;=$A$1,+VLOOKUP($A1266,'Rashodi- plan-izvršenje'!$A$8:H$1500,'prenos-P-R-N'!J$1,FALSE),IF($A1266&gt;$A$2,+VLOOKUP($A1266,'Neizmirene obaveze JLS'!$A$11:H$500,'prenos-P-R-N'!J$1,FALSE),"")))</f>
        <v/>
      </c>
      <c r="K1266" s="87" t="str">
        <f>IF($A1266=0,"",IF($A1266&lt;=$A$1,+VLOOKUP($A1266,'Rashodi- plan-izvršenje'!$A$8:I$1500,'prenos-P-R-N'!K$1,FALSE),IF($A1266&gt;$A$2,+VLOOKUP($A1266,'Neizmirene obaveze JLS'!$A$11:I$500,'prenos-P-R-N'!K$1,FALSE),"")))</f>
        <v/>
      </c>
      <c r="L1266" t="str">
        <f>IF(A1266=0,"",IF(A1266&lt;=A$1,+IF(VLOOKUP(A1266,'Rashodi- plan-izvršenje'!A$8:J$1500,M$1,FALSE)&gt;0,"Програмска активност","Пројекат"),IF(A1266&gt;A$2,+IF(VLOOKUP(A1266,'Neizmirene obaveze JLS'!A$8:J$2008,M$1,FALSE)&gt;0,"Програмска активност","Пројекат"),"")))</f>
        <v/>
      </c>
      <c r="M1266" s="87" t="str">
        <f>IF(A1266=0,"",IF($A1266&lt;=$A$1,+IF(VLOOKUP($A1266,'Rashodi- plan-izvršenje'!$A$8:$M$1500,10,FALSE)&gt;0,VLOOKUP($A1266,'Rashodi- plan-izvršenje'!$A$8:$M$1500,10,FALSE),VLOOKUP($A1266,'Rashodi- plan-izvršenje'!$A$8:$M$1500,12,FALSE)),+IF($A1266&gt;$A$2,IF(VLOOKUP($A1266,'Neizmirene obaveze JLS'!$A$8:$M$1500,10,FALSE)&gt;0,VLOOKUP($A1266,'Neizmirene obaveze JLS'!$A$11:$M$1500,10,FALSE),VLOOKUP($A1266,'Neizmirene obaveze JLS'!$A$11:$M$1500,12,FALSE)),0)))</f>
        <v/>
      </c>
      <c r="N1266" s="87" t="str">
        <f>IF(A1266=0,"",IF($A1266&lt;=$A$1,+IF(VLOOKUP(A1266,'Rashodi- plan-izvršenje'!$A$8:$M$1500,10,FALSE)&gt;0,VLOOKUP(A1266,'Rashodi- plan-izvršenje'!$A$8:$M$1500,11,FALSE),VLOOKUP(A1266,'Rashodi- plan-izvršenje'!$A$8:$M$1500,13,FALSE)),+IF($A1266&gt;$A$2,IF(VLOOKUP($A1266,'Neizmirene obaveze JLS'!$A$8:$M$1500,10,FALSE)&gt;0,VLOOKUP($A1266,'Neizmirene obaveze JLS'!$A$11:$M$1500,11,FALSE),VLOOKUP($A1266,'Neizmirene obaveze JLS'!$A$11:$M$1500,13,FALSE)),0)))</f>
        <v/>
      </c>
      <c r="O1266" s="87" t="str">
        <f>IF(A1266=0,"",IF($A1266&lt;=$A$1,VALUE(+VLOOKUP($A1266,'Rashodi- plan-izvršenje'!$A$8:N$1500,'prenos-P-R-N'!O$1,FALSE)),IF($A1266&lt;=A$2,VALUE(VLOOKUP($A1266,'Prihodi- plan-izvršenje'!$A$8:$H$500,6,FALSE)),VALUE(VLOOKUP($A1266,'Neizmirene obaveze JLS'!$A$8:$N$500,O$1,FALSE)))))</f>
        <v/>
      </c>
      <c r="P1266" s="87" t="str">
        <f>IF(A1266=0,"",IF(A1266=0,0,IF(A1266&gt;A$2,'šifarnik K-izvor'!G$3,+IF(Q1266&lt;700,+'šifarnik K-izvor'!G$2,'šifarnik K-izvor'!G$1))))</f>
        <v/>
      </c>
      <c r="Q1266" s="87">
        <f>IF($A1266&lt;=$A$1,VALUE(+VLOOKUP($A1266,'Rashodi- plan-izvršenje'!$A$8:O$1500,'prenos-P-R-N'!Q$1,FALSE)),IF($A1266&lt;=$A$2,VLOOKUP($A1266,'Prihodi- plan-izvršenje'!$A$4:$H$500,4,FALSE),IF($A1266&lt;=$A$3,VLOOKUP(A1266,'Neizmirene obaveze JLS'!$A$11:O$500,Q$1,FALSE),"")))</f>
        <v>0</v>
      </c>
      <c r="R1266" s="88">
        <f>IF($A1266&lt;=$A$1,VALUE(+VLOOKUP($A1266,'Rashodi- plan-izvršenje'!$A$8:P$1500,'prenos-P-R-N'!R$1,FALSE)),IF($A1266&lt;=$A$2,VLOOKUP($A1266,'Prihodi- plan-izvršenje'!$A$4:$H$500,7,FALSE),""))</f>
        <v>0</v>
      </c>
      <c r="S1266" s="88">
        <f>IF(A1266=0,0,IF($A1266&lt;=$A$1,VALUE(+VLOOKUP($A1266,'Rashodi- plan-izvršenje'!$A$8:Q$1500,'prenos-P-R-N'!S$1,FALSE)),IF($A1266&lt;=$A$2,VLOOKUP($A1266,'Prihodi- plan-izvršenje'!$A$4:$H$500,8,FALSE),0)))</f>
        <v>0</v>
      </c>
      <c r="T1266" s="88" t="str">
        <f>IF($A1266&gt;$A$2,VLOOKUP($A1266,'Neizmirene obaveze JLS'!$A$11:R$500,R$1,FALSE),"")</f>
        <v/>
      </c>
      <c r="U1266" s="88">
        <f>IF($A1266&gt;$A$2,VLOOKUP($A1266,'Neizmirene obaveze JLS'!$A$11:S$500,S$1,FALSE),0)</f>
        <v>0</v>
      </c>
      <c r="V1266" s="88">
        <f t="shared" si="169"/>
        <v>0</v>
      </c>
    </row>
    <row r="1267" spans="1:22">
      <c r="A1267" s="89">
        <f>IF(AND(COUNTIF(A$1:A$3,"&gt;0")=1,MAX(A$8:A1266)&lt;A$1),A1266+1,IF(AND(COUNTIF(A$1:A$3,"&gt;0")=2,MAX(A$8:A1266)&lt;A$2),A1266+1,IF(AND(COUNTIF(A$1:A$3,"&gt;0")=3,MAX(A$8:A1266)&lt;A$3),A1266+1,0)))</f>
        <v>0</v>
      </c>
      <c r="B1267" s="89" t="str">
        <f t="shared" ref="B1267:C1267" si="228">+IF($A1267&gt;0,B1266,"")</f>
        <v/>
      </c>
      <c r="C1267" s="89" t="str">
        <f t="shared" si="228"/>
        <v/>
      </c>
      <c r="D1267" s="87" t="str">
        <f>IF($A1267=0,"",IF($A1267&lt;=$A$1,+VLOOKUP($A1267,'Rashodi- plan-izvršenje'!$A$8:B$1500,'prenos-P-R-N'!D$1,FALSE),IF($A1267&gt;$A$2,+VLOOKUP($A1267,'Neizmirene obaveze JLS'!$A$11:B$500,'prenos-P-R-N'!D$1,FALSE),"")))</f>
        <v/>
      </c>
      <c r="E1267" s="87" t="str">
        <f>IF($A1267=0,"",IF($A1267&lt;=$A$1,+VLOOKUP($A1267,'Rashodi- plan-izvršenje'!$A$8:C$1500,'prenos-P-R-N'!E$1,FALSE),IF($A1267&gt;$A$2,+VLOOKUP($A1267,'Neizmirene obaveze JLS'!$A$11:C$500,'prenos-P-R-N'!E$1,FALSE),"")))</f>
        <v/>
      </c>
      <c r="F1267" s="87" t="str">
        <f>IF($A1267=0,"",IF($A1267&lt;=$A$1,+VLOOKUP($A1267,'Rashodi- plan-izvršenje'!$A$8:D$1500,'prenos-P-R-N'!F$1,FALSE),IF($A1267&gt;$A$2,+VLOOKUP($A1267,'Neizmirene obaveze JLS'!$A$11:D$500,'prenos-P-R-N'!F$1,FALSE),"")))</f>
        <v/>
      </c>
      <c r="G1267" s="87" t="str">
        <f>IF($A1267=0,"",IF($A1267&lt;=$A$1,+VLOOKUP($A1267,'Rashodi- plan-izvršenje'!$A$8:E$1500,'prenos-P-R-N'!G$1,FALSE),IF($A1267&gt;$A$2,+VLOOKUP($A1267,'Neizmirene obaveze JLS'!$A$11:E$500,'prenos-P-R-N'!G$1,FALSE),"")))</f>
        <v/>
      </c>
      <c r="H1267" s="87" t="str">
        <f>IF($A1267=0,"",IF($A1267&lt;=$A$1,+VLOOKUP($A1267,'Rashodi- plan-izvršenje'!$A$8:F$1500,'prenos-P-R-N'!H$1,FALSE),IF($A1267&gt;$A$2,+VLOOKUP($A1267,'Neizmirene obaveze JLS'!$A$11:F$500,'prenos-P-R-N'!H$1,FALSE),"")))</f>
        <v/>
      </c>
      <c r="I1267" s="87" t="str">
        <f>IF($A1267=0,"",IF($A1267&lt;=$A$1,+VLOOKUP($A1267,'Rashodi- plan-izvršenje'!$A$8:G$1500,'prenos-P-R-N'!I$1,FALSE),IF($A1267&gt;$A$2,+VLOOKUP($A1267,'Neizmirene obaveze JLS'!$A$11:G$500,'prenos-P-R-N'!I$1,FALSE),"")))</f>
        <v/>
      </c>
      <c r="J1267" s="87" t="str">
        <f>IF($A1267=0,"",IF($A1267&lt;=$A$1,+VLOOKUP($A1267,'Rashodi- plan-izvršenje'!$A$8:H$1500,'prenos-P-R-N'!J$1,FALSE),IF($A1267&gt;$A$2,+VLOOKUP($A1267,'Neizmirene obaveze JLS'!$A$11:H$500,'prenos-P-R-N'!J$1,FALSE),"")))</f>
        <v/>
      </c>
      <c r="K1267" s="87" t="str">
        <f>IF($A1267=0,"",IF($A1267&lt;=$A$1,+VLOOKUP($A1267,'Rashodi- plan-izvršenje'!$A$8:I$1500,'prenos-P-R-N'!K$1,FALSE),IF($A1267&gt;$A$2,+VLOOKUP($A1267,'Neizmirene obaveze JLS'!$A$11:I$500,'prenos-P-R-N'!K$1,FALSE),"")))</f>
        <v/>
      </c>
      <c r="L1267" t="str">
        <f>IF(A1267=0,"",IF(A1267&lt;=A$1,+IF(VLOOKUP(A1267,'Rashodi- plan-izvršenje'!A$8:J$1500,M$1,FALSE)&gt;0,"Програмска активност","Пројекат"),IF(A1267&gt;A$2,+IF(VLOOKUP(A1267,'Neizmirene obaveze JLS'!A$8:J$2008,M$1,FALSE)&gt;0,"Програмска активност","Пројекат"),"")))</f>
        <v/>
      </c>
      <c r="M1267" s="87" t="str">
        <f>IF(A1267=0,"",IF($A1267&lt;=$A$1,+IF(VLOOKUP($A1267,'Rashodi- plan-izvršenje'!$A$8:$M$1500,10,FALSE)&gt;0,VLOOKUP($A1267,'Rashodi- plan-izvršenje'!$A$8:$M$1500,10,FALSE),VLOOKUP($A1267,'Rashodi- plan-izvršenje'!$A$8:$M$1500,12,FALSE)),+IF($A1267&gt;$A$2,IF(VLOOKUP($A1267,'Neizmirene obaveze JLS'!$A$8:$M$1500,10,FALSE)&gt;0,VLOOKUP($A1267,'Neizmirene obaveze JLS'!$A$11:$M$1500,10,FALSE),VLOOKUP($A1267,'Neizmirene obaveze JLS'!$A$11:$M$1500,12,FALSE)),0)))</f>
        <v/>
      </c>
      <c r="N1267" s="87" t="str">
        <f>IF(A1267=0,"",IF($A1267&lt;=$A$1,+IF(VLOOKUP(A1267,'Rashodi- plan-izvršenje'!$A$8:$M$1500,10,FALSE)&gt;0,VLOOKUP(A1267,'Rashodi- plan-izvršenje'!$A$8:$M$1500,11,FALSE),VLOOKUP(A1267,'Rashodi- plan-izvršenje'!$A$8:$M$1500,13,FALSE)),+IF($A1267&gt;$A$2,IF(VLOOKUP($A1267,'Neizmirene obaveze JLS'!$A$8:$M$1500,10,FALSE)&gt;0,VLOOKUP($A1267,'Neizmirene obaveze JLS'!$A$11:$M$1500,11,FALSE),VLOOKUP($A1267,'Neizmirene obaveze JLS'!$A$11:$M$1500,13,FALSE)),0)))</f>
        <v/>
      </c>
      <c r="O1267" s="87" t="str">
        <f>IF(A1267=0,"",IF($A1267&lt;=$A$1,VALUE(+VLOOKUP($A1267,'Rashodi- plan-izvršenje'!$A$8:N$1500,'prenos-P-R-N'!O$1,FALSE)),IF($A1267&lt;=A$2,VALUE(VLOOKUP($A1267,'Prihodi- plan-izvršenje'!$A$8:$H$500,6,FALSE)),VALUE(VLOOKUP($A1267,'Neizmirene obaveze JLS'!$A$8:$N$500,O$1,FALSE)))))</f>
        <v/>
      </c>
      <c r="P1267" s="87" t="str">
        <f>IF(A1267=0,"",IF(A1267=0,0,IF(A1267&gt;A$2,'šifarnik K-izvor'!G$3,+IF(Q1267&lt;700,+'šifarnik K-izvor'!G$2,'šifarnik K-izvor'!G$1))))</f>
        <v/>
      </c>
      <c r="Q1267" s="87">
        <f>IF($A1267&lt;=$A$1,VALUE(+VLOOKUP($A1267,'Rashodi- plan-izvršenje'!$A$8:O$1500,'prenos-P-R-N'!Q$1,FALSE)),IF($A1267&lt;=$A$2,VLOOKUP($A1267,'Prihodi- plan-izvršenje'!$A$4:$H$500,4,FALSE),IF($A1267&lt;=$A$3,VLOOKUP(A1267,'Neizmirene obaveze JLS'!$A$11:O$500,Q$1,FALSE),"")))</f>
        <v>0</v>
      </c>
      <c r="R1267" s="88">
        <f>IF($A1267&lt;=$A$1,VALUE(+VLOOKUP($A1267,'Rashodi- plan-izvršenje'!$A$8:P$1500,'prenos-P-R-N'!R$1,FALSE)),IF($A1267&lt;=$A$2,VLOOKUP($A1267,'Prihodi- plan-izvršenje'!$A$4:$H$500,7,FALSE),""))</f>
        <v>0</v>
      </c>
      <c r="S1267" s="88">
        <f>IF(A1267=0,0,IF($A1267&lt;=$A$1,VALUE(+VLOOKUP($A1267,'Rashodi- plan-izvršenje'!$A$8:Q$1500,'prenos-P-R-N'!S$1,FALSE)),IF($A1267&lt;=$A$2,VLOOKUP($A1267,'Prihodi- plan-izvršenje'!$A$4:$H$500,8,FALSE),0)))</f>
        <v>0</v>
      </c>
      <c r="T1267" s="88" t="str">
        <f>IF($A1267&gt;$A$2,VLOOKUP($A1267,'Neizmirene obaveze JLS'!$A$11:R$500,R$1,FALSE),"")</f>
        <v/>
      </c>
      <c r="U1267" s="88">
        <f>IF($A1267&gt;$A$2,VLOOKUP($A1267,'Neizmirene obaveze JLS'!$A$11:S$500,S$1,FALSE),0)</f>
        <v>0</v>
      </c>
      <c r="V1267" s="88">
        <f t="shared" si="169"/>
        <v>0</v>
      </c>
    </row>
    <row r="1268" spans="1:22">
      <c r="A1268" s="89">
        <f>IF(AND(COUNTIF(A$1:A$3,"&gt;0")=1,MAX(A$8:A1267)&lt;A$1),A1267+1,IF(AND(COUNTIF(A$1:A$3,"&gt;0")=2,MAX(A$8:A1267)&lt;A$2),A1267+1,IF(AND(COUNTIF(A$1:A$3,"&gt;0")=3,MAX(A$8:A1267)&lt;A$3),A1267+1,0)))</f>
        <v>0</v>
      </c>
      <c r="B1268" s="89" t="str">
        <f t="shared" ref="B1268:C1268" si="229">+IF($A1268&gt;0,B1267,"")</f>
        <v/>
      </c>
      <c r="C1268" s="89" t="str">
        <f t="shared" si="229"/>
        <v/>
      </c>
      <c r="D1268" s="87" t="str">
        <f>IF($A1268=0,"",IF($A1268&lt;=$A$1,+VLOOKUP($A1268,'Rashodi- plan-izvršenje'!$A$8:B$1500,'prenos-P-R-N'!D$1,FALSE),IF($A1268&gt;$A$2,+VLOOKUP($A1268,'Neizmirene obaveze JLS'!$A$11:B$500,'prenos-P-R-N'!D$1,FALSE),"")))</f>
        <v/>
      </c>
      <c r="E1268" s="87" t="str">
        <f>IF($A1268=0,"",IF($A1268&lt;=$A$1,+VLOOKUP($A1268,'Rashodi- plan-izvršenje'!$A$8:C$1500,'prenos-P-R-N'!E$1,FALSE),IF($A1268&gt;$A$2,+VLOOKUP($A1268,'Neizmirene obaveze JLS'!$A$11:C$500,'prenos-P-R-N'!E$1,FALSE),"")))</f>
        <v/>
      </c>
      <c r="F1268" s="87" t="str">
        <f>IF($A1268=0,"",IF($A1268&lt;=$A$1,+VLOOKUP($A1268,'Rashodi- plan-izvršenje'!$A$8:D$1500,'prenos-P-R-N'!F$1,FALSE),IF($A1268&gt;$A$2,+VLOOKUP($A1268,'Neizmirene obaveze JLS'!$A$11:D$500,'prenos-P-R-N'!F$1,FALSE),"")))</f>
        <v/>
      </c>
      <c r="G1268" s="87" t="str">
        <f>IF($A1268=0,"",IF($A1268&lt;=$A$1,+VLOOKUP($A1268,'Rashodi- plan-izvršenje'!$A$8:E$1500,'prenos-P-R-N'!G$1,FALSE),IF($A1268&gt;$A$2,+VLOOKUP($A1268,'Neizmirene obaveze JLS'!$A$11:E$500,'prenos-P-R-N'!G$1,FALSE),"")))</f>
        <v/>
      </c>
      <c r="H1268" s="87" t="str">
        <f>IF($A1268=0,"",IF($A1268&lt;=$A$1,+VLOOKUP($A1268,'Rashodi- plan-izvršenje'!$A$8:F$1500,'prenos-P-R-N'!H$1,FALSE),IF($A1268&gt;$A$2,+VLOOKUP($A1268,'Neizmirene obaveze JLS'!$A$11:F$500,'prenos-P-R-N'!H$1,FALSE),"")))</f>
        <v/>
      </c>
      <c r="I1268" s="87" t="str">
        <f>IF($A1268=0,"",IF($A1268&lt;=$A$1,+VLOOKUP($A1268,'Rashodi- plan-izvršenje'!$A$8:G$1500,'prenos-P-R-N'!I$1,FALSE),IF($A1268&gt;$A$2,+VLOOKUP($A1268,'Neizmirene obaveze JLS'!$A$11:G$500,'prenos-P-R-N'!I$1,FALSE),"")))</f>
        <v/>
      </c>
      <c r="J1268" s="87" t="str">
        <f>IF($A1268=0,"",IF($A1268&lt;=$A$1,+VLOOKUP($A1268,'Rashodi- plan-izvršenje'!$A$8:H$1500,'prenos-P-R-N'!J$1,FALSE),IF($A1268&gt;$A$2,+VLOOKUP($A1268,'Neizmirene obaveze JLS'!$A$11:H$500,'prenos-P-R-N'!J$1,FALSE),"")))</f>
        <v/>
      </c>
      <c r="K1268" s="87" t="str">
        <f>IF($A1268=0,"",IF($A1268&lt;=$A$1,+VLOOKUP($A1268,'Rashodi- plan-izvršenje'!$A$8:I$1500,'prenos-P-R-N'!K$1,FALSE),IF($A1268&gt;$A$2,+VLOOKUP($A1268,'Neizmirene obaveze JLS'!$A$11:I$500,'prenos-P-R-N'!K$1,FALSE),"")))</f>
        <v/>
      </c>
      <c r="L1268" t="str">
        <f>IF(A1268=0,"",IF(A1268&lt;=A$1,+IF(VLOOKUP(A1268,'Rashodi- plan-izvršenje'!A$8:J$1500,M$1,FALSE)&gt;0,"Програмска активност","Пројекат"),IF(A1268&gt;A$2,+IF(VLOOKUP(A1268,'Neizmirene obaveze JLS'!A$8:J$2008,M$1,FALSE)&gt;0,"Програмска активност","Пројекат"),"")))</f>
        <v/>
      </c>
      <c r="M1268" s="87" t="str">
        <f>IF(A1268=0,"",IF($A1268&lt;=$A$1,+IF(VLOOKUP($A1268,'Rashodi- plan-izvršenje'!$A$8:$M$1500,10,FALSE)&gt;0,VLOOKUP($A1268,'Rashodi- plan-izvršenje'!$A$8:$M$1500,10,FALSE),VLOOKUP($A1268,'Rashodi- plan-izvršenje'!$A$8:$M$1500,12,FALSE)),+IF($A1268&gt;$A$2,IF(VLOOKUP($A1268,'Neizmirene obaveze JLS'!$A$8:$M$1500,10,FALSE)&gt;0,VLOOKUP($A1268,'Neizmirene obaveze JLS'!$A$11:$M$1500,10,FALSE),VLOOKUP($A1268,'Neizmirene obaveze JLS'!$A$11:$M$1500,12,FALSE)),0)))</f>
        <v/>
      </c>
      <c r="N1268" s="87" t="str">
        <f>IF(A1268=0,"",IF($A1268&lt;=$A$1,+IF(VLOOKUP(A1268,'Rashodi- plan-izvršenje'!$A$8:$M$1500,10,FALSE)&gt;0,VLOOKUP(A1268,'Rashodi- plan-izvršenje'!$A$8:$M$1500,11,FALSE),VLOOKUP(A1268,'Rashodi- plan-izvršenje'!$A$8:$M$1500,13,FALSE)),+IF($A1268&gt;$A$2,IF(VLOOKUP($A1268,'Neizmirene obaveze JLS'!$A$8:$M$1500,10,FALSE)&gt;0,VLOOKUP($A1268,'Neizmirene obaveze JLS'!$A$11:$M$1500,11,FALSE),VLOOKUP($A1268,'Neizmirene obaveze JLS'!$A$11:$M$1500,13,FALSE)),0)))</f>
        <v/>
      </c>
      <c r="O1268" s="87" t="str">
        <f>IF(A1268=0,"",IF($A1268&lt;=$A$1,VALUE(+VLOOKUP($A1268,'Rashodi- plan-izvršenje'!$A$8:N$1500,'prenos-P-R-N'!O$1,FALSE)),IF($A1268&lt;=A$2,VALUE(VLOOKUP($A1268,'Prihodi- plan-izvršenje'!$A$8:$H$500,6,FALSE)),VALUE(VLOOKUP($A1268,'Neizmirene obaveze JLS'!$A$8:$N$500,O$1,FALSE)))))</f>
        <v/>
      </c>
      <c r="P1268" s="87" t="str">
        <f>IF(A1268=0,"",IF(A1268=0,0,IF(A1268&gt;A$2,'šifarnik K-izvor'!G$3,+IF(Q1268&lt;700,+'šifarnik K-izvor'!G$2,'šifarnik K-izvor'!G$1))))</f>
        <v/>
      </c>
      <c r="Q1268" s="87">
        <f>IF($A1268&lt;=$A$1,VALUE(+VLOOKUP($A1268,'Rashodi- plan-izvršenje'!$A$8:O$1500,'prenos-P-R-N'!Q$1,FALSE)),IF($A1268&lt;=$A$2,VLOOKUP($A1268,'Prihodi- plan-izvršenje'!$A$4:$H$500,4,FALSE),IF($A1268&lt;=$A$3,VLOOKUP(A1268,'Neizmirene obaveze JLS'!$A$11:O$500,Q$1,FALSE),"")))</f>
        <v>0</v>
      </c>
      <c r="R1268" s="88">
        <f>IF($A1268&lt;=$A$1,VALUE(+VLOOKUP($A1268,'Rashodi- plan-izvršenje'!$A$8:P$1500,'prenos-P-R-N'!R$1,FALSE)),IF($A1268&lt;=$A$2,VLOOKUP($A1268,'Prihodi- plan-izvršenje'!$A$4:$H$500,7,FALSE),""))</f>
        <v>0</v>
      </c>
      <c r="S1268" s="88">
        <f>IF(A1268=0,0,IF($A1268&lt;=$A$1,VALUE(+VLOOKUP($A1268,'Rashodi- plan-izvršenje'!$A$8:Q$1500,'prenos-P-R-N'!S$1,FALSE)),IF($A1268&lt;=$A$2,VLOOKUP($A1268,'Prihodi- plan-izvršenje'!$A$4:$H$500,8,FALSE),0)))</f>
        <v>0</v>
      </c>
      <c r="T1268" s="88" t="str">
        <f>IF($A1268&gt;$A$2,VLOOKUP($A1268,'Neizmirene obaveze JLS'!$A$11:R$500,R$1,FALSE),"")</f>
        <v/>
      </c>
      <c r="U1268" s="88">
        <f>IF($A1268&gt;$A$2,VLOOKUP($A1268,'Neizmirene obaveze JLS'!$A$11:S$500,S$1,FALSE),0)</f>
        <v>0</v>
      </c>
      <c r="V1268" s="88">
        <f t="shared" si="169"/>
        <v>0</v>
      </c>
    </row>
    <row r="1269" spans="1:22">
      <c r="A1269" s="89">
        <f>IF(AND(COUNTIF(A$1:A$3,"&gt;0")=1,MAX(A$8:A1268)&lt;A$1),A1268+1,IF(AND(COUNTIF(A$1:A$3,"&gt;0")=2,MAX(A$8:A1268)&lt;A$2),A1268+1,IF(AND(COUNTIF(A$1:A$3,"&gt;0")=3,MAX(A$8:A1268)&lt;A$3),A1268+1,0)))</f>
        <v>0</v>
      </c>
      <c r="B1269" s="89" t="str">
        <f t="shared" ref="B1269:C1269" si="230">+IF($A1269&gt;0,B1268,"")</f>
        <v/>
      </c>
      <c r="C1269" s="89" t="str">
        <f t="shared" si="230"/>
        <v/>
      </c>
      <c r="D1269" s="87" t="str">
        <f>IF($A1269=0,"",IF($A1269&lt;=$A$1,+VLOOKUP($A1269,'Rashodi- plan-izvršenje'!$A$8:B$1500,'prenos-P-R-N'!D$1,FALSE),IF($A1269&gt;$A$2,+VLOOKUP($A1269,'Neizmirene obaveze JLS'!$A$11:B$500,'prenos-P-R-N'!D$1,FALSE),"")))</f>
        <v/>
      </c>
      <c r="E1269" s="87" t="str">
        <f>IF($A1269=0,"",IF($A1269&lt;=$A$1,+VLOOKUP($A1269,'Rashodi- plan-izvršenje'!$A$8:C$1500,'prenos-P-R-N'!E$1,FALSE),IF($A1269&gt;$A$2,+VLOOKUP($A1269,'Neizmirene obaveze JLS'!$A$11:C$500,'prenos-P-R-N'!E$1,FALSE),"")))</f>
        <v/>
      </c>
      <c r="F1269" s="87" t="str">
        <f>IF($A1269=0,"",IF($A1269&lt;=$A$1,+VLOOKUP($A1269,'Rashodi- plan-izvršenje'!$A$8:D$1500,'prenos-P-R-N'!F$1,FALSE),IF($A1269&gt;$A$2,+VLOOKUP($A1269,'Neizmirene obaveze JLS'!$A$11:D$500,'prenos-P-R-N'!F$1,FALSE),"")))</f>
        <v/>
      </c>
      <c r="G1269" s="87" t="str">
        <f>IF($A1269=0,"",IF($A1269&lt;=$A$1,+VLOOKUP($A1269,'Rashodi- plan-izvršenje'!$A$8:E$1500,'prenos-P-R-N'!G$1,FALSE),IF($A1269&gt;$A$2,+VLOOKUP($A1269,'Neizmirene obaveze JLS'!$A$11:E$500,'prenos-P-R-N'!G$1,FALSE),"")))</f>
        <v/>
      </c>
      <c r="H1269" s="87" t="str">
        <f>IF($A1269=0,"",IF($A1269&lt;=$A$1,+VLOOKUP($A1269,'Rashodi- plan-izvršenje'!$A$8:F$1500,'prenos-P-R-N'!H$1,FALSE),IF($A1269&gt;$A$2,+VLOOKUP($A1269,'Neizmirene obaveze JLS'!$A$11:F$500,'prenos-P-R-N'!H$1,FALSE),"")))</f>
        <v/>
      </c>
      <c r="I1269" s="87" t="str">
        <f>IF($A1269=0,"",IF($A1269&lt;=$A$1,+VLOOKUP($A1269,'Rashodi- plan-izvršenje'!$A$8:G$1500,'prenos-P-R-N'!I$1,FALSE),IF($A1269&gt;$A$2,+VLOOKUP($A1269,'Neizmirene obaveze JLS'!$A$11:G$500,'prenos-P-R-N'!I$1,FALSE),"")))</f>
        <v/>
      </c>
      <c r="J1269" s="87" t="str">
        <f>IF($A1269=0,"",IF($A1269&lt;=$A$1,+VLOOKUP($A1269,'Rashodi- plan-izvršenje'!$A$8:H$1500,'prenos-P-R-N'!J$1,FALSE),IF($A1269&gt;$A$2,+VLOOKUP($A1269,'Neizmirene obaveze JLS'!$A$11:H$500,'prenos-P-R-N'!J$1,FALSE),"")))</f>
        <v/>
      </c>
      <c r="K1269" s="87" t="str">
        <f>IF($A1269=0,"",IF($A1269&lt;=$A$1,+VLOOKUP($A1269,'Rashodi- plan-izvršenje'!$A$8:I$1500,'prenos-P-R-N'!K$1,FALSE),IF($A1269&gt;$A$2,+VLOOKUP($A1269,'Neizmirene obaveze JLS'!$A$11:I$500,'prenos-P-R-N'!K$1,FALSE),"")))</f>
        <v/>
      </c>
      <c r="L1269" t="str">
        <f>IF(A1269=0,"",IF(A1269&lt;=A$1,+IF(VLOOKUP(A1269,'Rashodi- plan-izvršenje'!A$8:J$1500,M$1,FALSE)&gt;0,"Програмска активност","Пројекат"),IF(A1269&gt;A$2,+IF(VLOOKUP(A1269,'Neizmirene obaveze JLS'!A$8:J$2008,M$1,FALSE)&gt;0,"Програмска активност","Пројекат"),"")))</f>
        <v/>
      </c>
      <c r="M1269" s="87" t="str">
        <f>IF(A1269=0,"",IF($A1269&lt;=$A$1,+IF(VLOOKUP($A1269,'Rashodi- plan-izvršenje'!$A$8:$M$1500,10,FALSE)&gt;0,VLOOKUP($A1269,'Rashodi- plan-izvršenje'!$A$8:$M$1500,10,FALSE),VLOOKUP($A1269,'Rashodi- plan-izvršenje'!$A$8:$M$1500,12,FALSE)),+IF($A1269&gt;$A$2,IF(VLOOKUP($A1269,'Neizmirene obaveze JLS'!$A$8:$M$1500,10,FALSE)&gt;0,VLOOKUP($A1269,'Neizmirene obaveze JLS'!$A$11:$M$1500,10,FALSE),VLOOKUP($A1269,'Neizmirene obaveze JLS'!$A$11:$M$1500,12,FALSE)),0)))</f>
        <v/>
      </c>
      <c r="N1269" s="87" t="str">
        <f>IF(A1269=0,"",IF($A1269&lt;=$A$1,+IF(VLOOKUP(A1269,'Rashodi- plan-izvršenje'!$A$8:$M$1500,10,FALSE)&gt;0,VLOOKUP(A1269,'Rashodi- plan-izvršenje'!$A$8:$M$1500,11,FALSE),VLOOKUP(A1269,'Rashodi- plan-izvršenje'!$A$8:$M$1500,13,FALSE)),+IF($A1269&gt;$A$2,IF(VLOOKUP($A1269,'Neizmirene obaveze JLS'!$A$8:$M$1500,10,FALSE)&gt;0,VLOOKUP($A1269,'Neizmirene obaveze JLS'!$A$11:$M$1500,11,FALSE),VLOOKUP($A1269,'Neizmirene obaveze JLS'!$A$11:$M$1500,13,FALSE)),0)))</f>
        <v/>
      </c>
      <c r="O1269" s="87" t="str">
        <f>IF(A1269=0,"",IF($A1269&lt;=$A$1,VALUE(+VLOOKUP($A1269,'Rashodi- plan-izvršenje'!$A$8:N$1500,'prenos-P-R-N'!O$1,FALSE)),IF($A1269&lt;=A$2,VALUE(VLOOKUP($A1269,'Prihodi- plan-izvršenje'!$A$8:$H$500,6,FALSE)),VALUE(VLOOKUP($A1269,'Neizmirene obaveze JLS'!$A$8:$N$500,O$1,FALSE)))))</f>
        <v/>
      </c>
      <c r="P1269" s="87" t="str">
        <f>IF(A1269=0,"",IF(A1269=0,0,IF(A1269&gt;A$2,'šifarnik K-izvor'!G$3,+IF(Q1269&lt;700,+'šifarnik K-izvor'!G$2,'šifarnik K-izvor'!G$1))))</f>
        <v/>
      </c>
      <c r="Q1269" s="87">
        <f>IF($A1269&lt;=$A$1,VALUE(+VLOOKUP($A1269,'Rashodi- plan-izvršenje'!$A$8:O$1500,'prenos-P-R-N'!Q$1,FALSE)),IF($A1269&lt;=$A$2,VLOOKUP($A1269,'Prihodi- plan-izvršenje'!$A$4:$H$500,4,FALSE),IF($A1269&lt;=$A$3,VLOOKUP(A1269,'Neizmirene obaveze JLS'!$A$11:O$500,Q$1,FALSE),"")))</f>
        <v>0</v>
      </c>
      <c r="R1269" s="88">
        <f>IF($A1269&lt;=$A$1,VALUE(+VLOOKUP($A1269,'Rashodi- plan-izvršenje'!$A$8:P$1500,'prenos-P-R-N'!R$1,FALSE)),IF($A1269&lt;=$A$2,VLOOKUP($A1269,'Prihodi- plan-izvršenje'!$A$4:$H$500,7,FALSE),""))</f>
        <v>0</v>
      </c>
      <c r="S1269" s="88">
        <f>IF(A1269=0,0,IF($A1269&lt;=$A$1,VALUE(+VLOOKUP($A1269,'Rashodi- plan-izvršenje'!$A$8:Q$1500,'prenos-P-R-N'!S$1,FALSE)),IF($A1269&lt;=$A$2,VLOOKUP($A1269,'Prihodi- plan-izvršenje'!$A$4:$H$500,8,FALSE),0)))</f>
        <v>0</v>
      </c>
      <c r="T1269" s="88" t="str">
        <f>IF($A1269&gt;$A$2,VLOOKUP($A1269,'Neizmirene obaveze JLS'!$A$11:R$500,R$1,FALSE),"")</f>
        <v/>
      </c>
      <c r="U1269" s="88">
        <f>IF($A1269&gt;$A$2,VLOOKUP($A1269,'Neizmirene obaveze JLS'!$A$11:S$500,S$1,FALSE),0)</f>
        <v>0</v>
      </c>
      <c r="V1269" s="88">
        <f t="shared" si="169"/>
        <v>0</v>
      </c>
    </row>
    <row r="1270" spans="1:22">
      <c r="A1270" s="89">
        <f>IF(AND(COUNTIF(A$1:A$3,"&gt;0")=1,MAX(A$8:A1269)&lt;A$1),A1269+1,IF(AND(COUNTIF(A$1:A$3,"&gt;0")=2,MAX(A$8:A1269)&lt;A$2),A1269+1,IF(AND(COUNTIF(A$1:A$3,"&gt;0")=3,MAX(A$8:A1269)&lt;A$3),A1269+1,0)))</f>
        <v>0</v>
      </c>
      <c r="B1270" s="89" t="str">
        <f t="shared" ref="B1270:C1270" si="231">+IF($A1270&gt;0,B1269,"")</f>
        <v/>
      </c>
      <c r="C1270" s="89" t="str">
        <f t="shared" si="231"/>
        <v/>
      </c>
      <c r="D1270" s="87" t="str">
        <f>IF($A1270=0,"",IF($A1270&lt;=$A$1,+VLOOKUP($A1270,'Rashodi- plan-izvršenje'!$A$8:B$1500,'prenos-P-R-N'!D$1,FALSE),IF($A1270&gt;$A$2,+VLOOKUP($A1270,'Neizmirene obaveze JLS'!$A$11:B$500,'prenos-P-R-N'!D$1,FALSE),"")))</f>
        <v/>
      </c>
      <c r="E1270" s="87" t="str">
        <f>IF($A1270=0,"",IF($A1270&lt;=$A$1,+VLOOKUP($A1270,'Rashodi- plan-izvršenje'!$A$8:C$1500,'prenos-P-R-N'!E$1,FALSE),IF($A1270&gt;$A$2,+VLOOKUP($A1270,'Neizmirene obaveze JLS'!$A$11:C$500,'prenos-P-R-N'!E$1,FALSE),"")))</f>
        <v/>
      </c>
      <c r="F1270" s="87" t="str">
        <f>IF($A1270=0,"",IF($A1270&lt;=$A$1,+VLOOKUP($A1270,'Rashodi- plan-izvršenje'!$A$8:D$1500,'prenos-P-R-N'!F$1,FALSE),IF($A1270&gt;$A$2,+VLOOKUP($A1270,'Neizmirene obaveze JLS'!$A$11:D$500,'prenos-P-R-N'!F$1,FALSE),"")))</f>
        <v/>
      </c>
      <c r="G1270" s="87" t="str">
        <f>IF($A1270=0,"",IF($A1270&lt;=$A$1,+VLOOKUP($A1270,'Rashodi- plan-izvršenje'!$A$8:E$1500,'prenos-P-R-N'!G$1,FALSE),IF($A1270&gt;$A$2,+VLOOKUP($A1270,'Neizmirene obaveze JLS'!$A$11:E$500,'prenos-P-R-N'!G$1,FALSE),"")))</f>
        <v/>
      </c>
      <c r="H1270" s="87" t="str">
        <f>IF($A1270=0,"",IF($A1270&lt;=$A$1,+VLOOKUP($A1270,'Rashodi- plan-izvršenje'!$A$8:F$1500,'prenos-P-R-N'!H$1,FALSE),IF($A1270&gt;$A$2,+VLOOKUP($A1270,'Neizmirene obaveze JLS'!$A$11:F$500,'prenos-P-R-N'!H$1,FALSE),"")))</f>
        <v/>
      </c>
      <c r="I1270" s="87" t="str">
        <f>IF($A1270=0,"",IF($A1270&lt;=$A$1,+VLOOKUP($A1270,'Rashodi- plan-izvršenje'!$A$8:G$1500,'prenos-P-R-N'!I$1,FALSE),IF($A1270&gt;$A$2,+VLOOKUP($A1270,'Neizmirene obaveze JLS'!$A$11:G$500,'prenos-P-R-N'!I$1,FALSE),"")))</f>
        <v/>
      </c>
      <c r="J1270" s="87" t="str">
        <f>IF($A1270=0,"",IF($A1270&lt;=$A$1,+VLOOKUP($A1270,'Rashodi- plan-izvršenje'!$A$8:H$1500,'prenos-P-R-N'!J$1,FALSE),IF($A1270&gt;$A$2,+VLOOKUP($A1270,'Neizmirene obaveze JLS'!$A$11:H$500,'prenos-P-R-N'!J$1,FALSE),"")))</f>
        <v/>
      </c>
      <c r="K1270" s="87" t="str">
        <f>IF($A1270=0,"",IF($A1270&lt;=$A$1,+VLOOKUP($A1270,'Rashodi- plan-izvršenje'!$A$8:I$1500,'prenos-P-R-N'!K$1,FALSE),IF($A1270&gt;$A$2,+VLOOKUP($A1270,'Neizmirene obaveze JLS'!$A$11:I$500,'prenos-P-R-N'!K$1,FALSE),"")))</f>
        <v/>
      </c>
      <c r="L1270" t="str">
        <f>IF(A1270=0,"",IF(A1270&lt;=A$1,+IF(VLOOKUP(A1270,'Rashodi- plan-izvršenje'!A$8:J$1500,M$1,FALSE)&gt;0,"Програмска активност","Пројекат"),IF(A1270&gt;A$2,+IF(VLOOKUP(A1270,'Neizmirene obaveze JLS'!A$8:J$2008,M$1,FALSE)&gt;0,"Програмска активност","Пројекат"),"")))</f>
        <v/>
      </c>
      <c r="M1270" s="87" t="str">
        <f>IF(A1270=0,"",IF($A1270&lt;=$A$1,+IF(VLOOKUP($A1270,'Rashodi- plan-izvršenje'!$A$8:$M$1500,10,FALSE)&gt;0,VLOOKUP($A1270,'Rashodi- plan-izvršenje'!$A$8:$M$1500,10,FALSE),VLOOKUP($A1270,'Rashodi- plan-izvršenje'!$A$8:$M$1500,12,FALSE)),+IF($A1270&gt;$A$2,IF(VLOOKUP($A1270,'Neizmirene obaveze JLS'!$A$8:$M$1500,10,FALSE)&gt;0,VLOOKUP($A1270,'Neizmirene obaveze JLS'!$A$11:$M$1500,10,FALSE),VLOOKUP($A1270,'Neizmirene obaveze JLS'!$A$11:$M$1500,12,FALSE)),0)))</f>
        <v/>
      </c>
      <c r="N1270" s="87" t="str">
        <f>IF(A1270=0,"",IF($A1270&lt;=$A$1,+IF(VLOOKUP(A1270,'Rashodi- plan-izvršenje'!$A$8:$M$1500,10,FALSE)&gt;0,VLOOKUP(A1270,'Rashodi- plan-izvršenje'!$A$8:$M$1500,11,FALSE),VLOOKUP(A1270,'Rashodi- plan-izvršenje'!$A$8:$M$1500,13,FALSE)),+IF($A1270&gt;$A$2,IF(VLOOKUP($A1270,'Neizmirene obaveze JLS'!$A$8:$M$1500,10,FALSE)&gt;0,VLOOKUP($A1270,'Neizmirene obaveze JLS'!$A$11:$M$1500,11,FALSE),VLOOKUP($A1270,'Neizmirene obaveze JLS'!$A$11:$M$1500,13,FALSE)),0)))</f>
        <v/>
      </c>
      <c r="O1270" s="87" t="str">
        <f>IF(A1270=0,"",IF($A1270&lt;=$A$1,VALUE(+VLOOKUP($A1270,'Rashodi- plan-izvršenje'!$A$8:N$1500,'prenos-P-R-N'!O$1,FALSE)),IF($A1270&lt;=A$2,VALUE(VLOOKUP($A1270,'Prihodi- plan-izvršenje'!$A$8:$H$500,6,FALSE)),VALUE(VLOOKUP($A1270,'Neizmirene obaveze JLS'!$A$8:$N$500,O$1,FALSE)))))</f>
        <v/>
      </c>
      <c r="P1270" s="87" t="str">
        <f>IF(A1270=0,"",IF(A1270=0,0,IF(A1270&gt;A$2,'šifarnik K-izvor'!G$3,+IF(Q1270&lt;700,+'šifarnik K-izvor'!G$2,'šifarnik K-izvor'!G$1))))</f>
        <v/>
      </c>
      <c r="Q1270" s="87">
        <f>IF($A1270&lt;=$A$1,VALUE(+VLOOKUP($A1270,'Rashodi- plan-izvršenje'!$A$8:O$1500,'prenos-P-R-N'!Q$1,FALSE)),IF($A1270&lt;=$A$2,VLOOKUP($A1270,'Prihodi- plan-izvršenje'!$A$4:$H$500,4,FALSE),IF($A1270&lt;=$A$3,VLOOKUP(A1270,'Neizmirene obaveze JLS'!$A$11:O$500,Q$1,FALSE),"")))</f>
        <v>0</v>
      </c>
      <c r="R1270" s="88">
        <f>IF($A1270&lt;=$A$1,VALUE(+VLOOKUP($A1270,'Rashodi- plan-izvršenje'!$A$8:P$1500,'prenos-P-R-N'!R$1,FALSE)),IF($A1270&lt;=$A$2,VLOOKUP($A1270,'Prihodi- plan-izvršenje'!$A$4:$H$500,7,FALSE),""))</f>
        <v>0</v>
      </c>
      <c r="S1270" s="88">
        <f>IF(A1270=0,0,IF($A1270&lt;=$A$1,VALUE(+VLOOKUP($A1270,'Rashodi- plan-izvršenje'!$A$8:Q$1500,'prenos-P-R-N'!S$1,FALSE)),IF($A1270&lt;=$A$2,VLOOKUP($A1270,'Prihodi- plan-izvršenje'!$A$4:$H$500,8,FALSE),0)))</f>
        <v>0</v>
      </c>
      <c r="T1270" s="88" t="str">
        <f>IF($A1270&gt;$A$2,VLOOKUP($A1270,'Neizmirene obaveze JLS'!$A$11:R$500,R$1,FALSE),"")</f>
        <v/>
      </c>
      <c r="U1270" s="88">
        <f>IF($A1270&gt;$A$2,VLOOKUP($A1270,'Neizmirene obaveze JLS'!$A$11:S$500,S$1,FALSE),0)</f>
        <v>0</v>
      </c>
      <c r="V1270" s="88">
        <f t="shared" si="169"/>
        <v>0</v>
      </c>
    </row>
    <row r="1271" spans="1:22">
      <c r="A1271" s="89">
        <f>IF(AND(COUNTIF(A$1:A$3,"&gt;0")=1,MAX(A$8:A1270)&lt;A$1),A1270+1,IF(AND(COUNTIF(A$1:A$3,"&gt;0")=2,MAX(A$8:A1270)&lt;A$2),A1270+1,IF(AND(COUNTIF(A$1:A$3,"&gt;0")=3,MAX(A$8:A1270)&lt;A$3),A1270+1,0)))</f>
        <v>0</v>
      </c>
      <c r="B1271" s="89" t="str">
        <f t="shared" ref="B1271:C1271" si="232">+IF($A1271&gt;0,B1270,"")</f>
        <v/>
      </c>
      <c r="C1271" s="89" t="str">
        <f t="shared" si="232"/>
        <v/>
      </c>
      <c r="D1271" s="87" t="str">
        <f>IF($A1271=0,"",IF($A1271&lt;=$A$1,+VLOOKUP($A1271,'Rashodi- plan-izvršenje'!$A$8:B$1500,'prenos-P-R-N'!D$1,FALSE),IF($A1271&gt;$A$2,+VLOOKUP($A1271,'Neizmirene obaveze JLS'!$A$11:B$500,'prenos-P-R-N'!D$1,FALSE),"")))</f>
        <v/>
      </c>
      <c r="E1271" s="87" t="str">
        <f>IF($A1271=0,"",IF($A1271&lt;=$A$1,+VLOOKUP($A1271,'Rashodi- plan-izvršenje'!$A$8:C$1500,'prenos-P-R-N'!E$1,FALSE),IF($A1271&gt;$A$2,+VLOOKUP($A1271,'Neizmirene obaveze JLS'!$A$11:C$500,'prenos-P-R-N'!E$1,FALSE),"")))</f>
        <v/>
      </c>
      <c r="F1271" s="87" t="str">
        <f>IF($A1271=0,"",IF($A1271&lt;=$A$1,+VLOOKUP($A1271,'Rashodi- plan-izvršenje'!$A$8:D$1500,'prenos-P-R-N'!F$1,FALSE),IF($A1271&gt;$A$2,+VLOOKUP($A1271,'Neizmirene obaveze JLS'!$A$11:D$500,'prenos-P-R-N'!F$1,FALSE),"")))</f>
        <v/>
      </c>
      <c r="G1271" s="87" t="str">
        <f>IF($A1271=0,"",IF($A1271&lt;=$A$1,+VLOOKUP($A1271,'Rashodi- plan-izvršenje'!$A$8:E$1500,'prenos-P-R-N'!G$1,FALSE),IF($A1271&gt;$A$2,+VLOOKUP($A1271,'Neizmirene obaveze JLS'!$A$11:E$500,'prenos-P-R-N'!G$1,FALSE),"")))</f>
        <v/>
      </c>
      <c r="H1271" s="87" t="str">
        <f>IF($A1271=0,"",IF($A1271&lt;=$A$1,+VLOOKUP($A1271,'Rashodi- plan-izvršenje'!$A$8:F$1500,'prenos-P-R-N'!H$1,FALSE),IF($A1271&gt;$A$2,+VLOOKUP($A1271,'Neizmirene obaveze JLS'!$A$11:F$500,'prenos-P-R-N'!H$1,FALSE),"")))</f>
        <v/>
      </c>
      <c r="I1271" s="87" t="str">
        <f>IF($A1271=0,"",IF($A1271&lt;=$A$1,+VLOOKUP($A1271,'Rashodi- plan-izvršenje'!$A$8:G$1500,'prenos-P-R-N'!I$1,FALSE),IF($A1271&gt;$A$2,+VLOOKUP($A1271,'Neizmirene obaveze JLS'!$A$11:G$500,'prenos-P-R-N'!I$1,FALSE),"")))</f>
        <v/>
      </c>
      <c r="J1271" s="87" t="str">
        <f>IF($A1271=0,"",IF($A1271&lt;=$A$1,+VLOOKUP($A1271,'Rashodi- plan-izvršenje'!$A$8:H$1500,'prenos-P-R-N'!J$1,FALSE),IF($A1271&gt;$A$2,+VLOOKUP($A1271,'Neizmirene obaveze JLS'!$A$11:H$500,'prenos-P-R-N'!J$1,FALSE),"")))</f>
        <v/>
      </c>
      <c r="K1271" s="87" t="str">
        <f>IF($A1271=0,"",IF($A1271&lt;=$A$1,+VLOOKUP($A1271,'Rashodi- plan-izvršenje'!$A$8:I$1500,'prenos-P-R-N'!K$1,FALSE),IF($A1271&gt;$A$2,+VLOOKUP($A1271,'Neizmirene obaveze JLS'!$A$11:I$500,'prenos-P-R-N'!K$1,FALSE),"")))</f>
        <v/>
      </c>
      <c r="L1271" t="str">
        <f>IF(A1271=0,"",IF(A1271&lt;=A$1,+IF(VLOOKUP(A1271,'Rashodi- plan-izvršenje'!A$8:J$1500,M$1,FALSE)&gt;0,"Програмска активност","Пројекат"),IF(A1271&gt;A$2,+IF(VLOOKUP(A1271,'Neizmirene obaveze JLS'!A$8:J$2008,M$1,FALSE)&gt;0,"Програмска активност","Пројекат"),"")))</f>
        <v/>
      </c>
      <c r="M1271" s="87" t="str">
        <f>IF(A1271=0,"",IF($A1271&lt;=$A$1,+IF(VLOOKUP($A1271,'Rashodi- plan-izvršenje'!$A$8:$M$1500,10,FALSE)&gt;0,VLOOKUP($A1271,'Rashodi- plan-izvršenje'!$A$8:$M$1500,10,FALSE),VLOOKUP($A1271,'Rashodi- plan-izvršenje'!$A$8:$M$1500,12,FALSE)),+IF($A1271&gt;$A$2,IF(VLOOKUP($A1271,'Neizmirene obaveze JLS'!$A$8:$M$1500,10,FALSE)&gt;0,VLOOKUP($A1271,'Neizmirene obaveze JLS'!$A$11:$M$1500,10,FALSE),VLOOKUP($A1271,'Neizmirene obaveze JLS'!$A$11:$M$1500,12,FALSE)),0)))</f>
        <v/>
      </c>
      <c r="N1271" s="87" t="str">
        <f>IF(A1271=0,"",IF($A1271&lt;=$A$1,+IF(VLOOKUP(A1271,'Rashodi- plan-izvršenje'!$A$8:$M$1500,10,FALSE)&gt;0,VLOOKUP(A1271,'Rashodi- plan-izvršenje'!$A$8:$M$1500,11,FALSE),VLOOKUP(A1271,'Rashodi- plan-izvršenje'!$A$8:$M$1500,13,FALSE)),+IF($A1271&gt;$A$2,IF(VLOOKUP($A1271,'Neizmirene obaveze JLS'!$A$8:$M$1500,10,FALSE)&gt;0,VLOOKUP($A1271,'Neizmirene obaveze JLS'!$A$11:$M$1500,11,FALSE),VLOOKUP($A1271,'Neizmirene obaveze JLS'!$A$11:$M$1500,13,FALSE)),0)))</f>
        <v/>
      </c>
      <c r="O1271" s="87" t="str">
        <f>IF(A1271=0,"",IF($A1271&lt;=$A$1,VALUE(+VLOOKUP($A1271,'Rashodi- plan-izvršenje'!$A$8:N$1500,'prenos-P-R-N'!O$1,FALSE)),IF($A1271&lt;=A$2,VALUE(VLOOKUP($A1271,'Prihodi- plan-izvršenje'!$A$8:$H$500,6,FALSE)),VALUE(VLOOKUP($A1271,'Neizmirene obaveze JLS'!$A$8:$N$500,O$1,FALSE)))))</f>
        <v/>
      </c>
      <c r="P1271" s="87" t="str">
        <f>IF(A1271=0,"",IF(A1271=0,0,IF(A1271&gt;A$2,'šifarnik K-izvor'!G$3,+IF(Q1271&lt;700,+'šifarnik K-izvor'!G$2,'šifarnik K-izvor'!G$1))))</f>
        <v/>
      </c>
      <c r="Q1271" s="87">
        <f>IF($A1271&lt;=$A$1,VALUE(+VLOOKUP($A1271,'Rashodi- plan-izvršenje'!$A$8:O$1500,'prenos-P-R-N'!Q$1,FALSE)),IF($A1271&lt;=$A$2,VLOOKUP($A1271,'Prihodi- plan-izvršenje'!$A$4:$H$500,4,FALSE),IF($A1271&lt;=$A$3,VLOOKUP(A1271,'Neizmirene obaveze JLS'!$A$11:O$500,Q$1,FALSE),"")))</f>
        <v>0</v>
      </c>
      <c r="R1271" s="88">
        <f>IF($A1271&lt;=$A$1,VALUE(+VLOOKUP($A1271,'Rashodi- plan-izvršenje'!$A$8:P$1500,'prenos-P-R-N'!R$1,FALSE)),IF($A1271&lt;=$A$2,VLOOKUP($A1271,'Prihodi- plan-izvršenje'!$A$4:$H$500,7,FALSE),""))</f>
        <v>0</v>
      </c>
      <c r="S1271" s="88">
        <f>IF(A1271=0,0,IF($A1271&lt;=$A$1,VALUE(+VLOOKUP($A1271,'Rashodi- plan-izvršenje'!$A$8:Q$1500,'prenos-P-R-N'!S$1,FALSE)),IF($A1271&lt;=$A$2,VLOOKUP($A1271,'Prihodi- plan-izvršenje'!$A$4:$H$500,8,FALSE),0)))</f>
        <v>0</v>
      </c>
      <c r="T1271" s="88" t="str">
        <f>IF($A1271&gt;$A$2,VLOOKUP($A1271,'Neizmirene obaveze JLS'!$A$11:R$500,R$1,FALSE),"")</f>
        <v/>
      </c>
      <c r="U1271" s="88">
        <f>IF($A1271&gt;$A$2,VLOOKUP($A1271,'Neizmirene obaveze JLS'!$A$11:S$500,S$1,FALSE),0)</f>
        <v>0</v>
      </c>
      <c r="V1271" s="88">
        <f t="shared" si="169"/>
        <v>0</v>
      </c>
    </row>
    <row r="1272" spans="1:22">
      <c r="A1272" s="89">
        <f>IF(AND(COUNTIF(A$1:A$3,"&gt;0")=1,MAX(A$8:A1271)&lt;A$1),A1271+1,IF(AND(COUNTIF(A$1:A$3,"&gt;0")=2,MAX(A$8:A1271)&lt;A$2),A1271+1,IF(AND(COUNTIF(A$1:A$3,"&gt;0")=3,MAX(A$8:A1271)&lt;A$3),A1271+1,0)))</f>
        <v>0</v>
      </c>
      <c r="B1272" s="89" t="str">
        <f t="shared" ref="B1272:C1272" si="233">+IF($A1272&gt;0,B1271,"")</f>
        <v/>
      </c>
      <c r="C1272" s="89" t="str">
        <f t="shared" si="233"/>
        <v/>
      </c>
      <c r="D1272" s="87" t="str">
        <f>IF($A1272=0,"",IF($A1272&lt;=$A$1,+VLOOKUP($A1272,'Rashodi- plan-izvršenje'!$A$8:B$1500,'prenos-P-R-N'!D$1,FALSE),IF($A1272&gt;$A$2,+VLOOKUP($A1272,'Neizmirene obaveze JLS'!$A$11:B$500,'prenos-P-R-N'!D$1,FALSE),"")))</f>
        <v/>
      </c>
      <c r="E1272" s="87" t="str">
        <f>IF($A1272=0,"",IF($A1272&lt;=$A$1,+VLOOKUP($A1272,'Rashodi- plan-izvršenje'!$A$8:C$1500,'prenos-P-R-N'!E$1,FALSE),IF($A1272&gt;$A$2,+VLOOKUP($A1272,'Neizmirene obaveze JLS'!$A$11:C$500,'prenos-P-R-N'!E$1,FALSE),"")))</f>
        <v/>
      </c>
      <c r="F1272" s="87" t="str">
        <f>IF($A1272=0,"",IF($A1272&lt;=$A$1,+VLOOKUP($A1272,'Rashodi- plan-izvršenje'!$A$8:D$1500,'prenos-P-R-N'!F$1,FALSE),IF($A1272&gt;$A$2,+VLOOKUP($A1272,'Neizmirene obaveze JLS'!$A$11:D$500,'prenos-P-R-N'!F$1,FALSE),"")))</f>
        <v/>
      </c>
      <c r="G1272" s="87" t="str">
        <f>IF($A1272=0,"",IF($A1272&lt;=$A$1,+VLOOKUP($A1272,'Rashodi- plan-izvršenje'!$A$8:E$1500,'prenos-P-R-N'!G$1,FALSE),IF($A1272&gt;$A$2,+VLOOKUP($A1272,'Neizmirene obaveze JLS'!$A$11:E$500,'prenos-P-R-N'!G$1,FALSE),"")))</f>
        <v/>
      </c>
      <c r="H1272" s="87" t="str">
        <f>IF($A1272=0,"",IF($A1272&lt;=$A$1,+VLOOKUP($A1272,'Rashodi- plan-izvršenje'!$A$8:F$1500,'prenos-P-R-N'!H$1,FALSE),IF($A1272&gt;$A$2,+VLOOKUP($A1272,'Neizmirene obaveze JLS'!$A$11:F$500,'prenos-P-R-N'!H$1,FALSE),"")))</f>
        <v/>
      </c>
      <c r="I1272" s="87" t="str">
        <f>IF($A1272=0,"",IF($A1272&lt;=$A$1,+VLOOKUP($A1272,'Rashodi- plan-izvršenje'!$A$8:G$1500,'prenos-P-R-N'!I$1,FALSE),IF($A1272&gt;$A$2,+VLOOKUP($A1272,'Neizmirene obaveze JLS'!$A$11:G$500,'prenos-P-R-N'!I$1,FALSE),"")))</f>
        <v/>
      </c>
      <c r="J1272" s="87" t="str">
        <f>IF($A1272=0,"",IF($A1272&lt;=$A$1,+VLOOKUP($A1272,'Rashodi- plan-izvršenje'!$A$8:H$1500,'prenos-P-R-N'!J$1,FALSE),IF($A1272&gt;$A$2,+VLOOKUP($A1272,'Neizmirene obaveze JLS'!$A$11:H$500,'prenos-P-R-N'!J$1,FALSE),"")))</f>
        <v/>
      </c>
      <c r="K1272" s="87" t="str">
        <f>IF($A1272=0,"",IF($A1272&lt;=$A$1,+VLOOKUP($A1272,'Rashodi- plan-izvršenje'!$A$8:I$1500,'prenos-P-R-N'!K$1,FALSE),IF($A1272&gt;$A$2,+VLOOKUP($A1272,'Neizmirene obaveze JLS'!$A$11:I$500,'prenos-P-R-N'!K$1,FALSE),"")))</f>
        <v/>
      </c>
      <c r="L1272" t="str">
        <f>IF(A1272=0,"",IF(A1272&lt;=A$1,+IF(VLOOKUP(A1272,'Rashodi- plan-izvršenje'!A$8:J$1500,M$1,FALSE)&gt;0,"Програмска активност","Пројекат"),IF(A1272&gt;A$2,+IF(VLOOKUP(A1272,'Neizmirene obaveze JLS'!A$8:J$2008,M$1,FALSE)&gt;0,"Програмска активност","Пројекат"),"")))</f>
        <v/>
      </c>
      <c r="M1272" s="87" t="str">
        <f>IF(A1272=0,"",IF($A1272&lt;=$A$1,+IF(VLOOKUP($A1272,'Rashodi- plan-izvršenje'!$A$8:$M$1500,10,FALSE)&gt;0,VLOOKUP($A1272,'Rashodi- plan-izvršenje'!$A$8:$M$1500,10,FALSE),VLOOKUP($A1272,'Rashodi- plan-izvršenje'!$A$8:$M$1500,12,FALSE)),+IF($A1272&gt;$A$2,IF(VLOOKUP($A1272,'Neizmirene obaveze JLS'!$A$8:$M$1500,10,FALSE)&gt;0,VLOOKUP($A1272,'Neizmirene obaveze JLS'!$A$11:$M$1500,10,FALSE),VLOOKUP($A1272,'Neizmirene obaveze JLS'!$A$11:$M$1500,12,FALSE)),0)))</f>
        <v/>
      </c>
      <c r="N1272" s="87" t="str">
        <f>IF(A1272=0,"",IF($A1272&lt;=$A$1,+IF(VLOOKUP(A1272,'Rashodi- plan-izvršenje'!$A$8:$M$1500,10,FALSE)&gt;0,VLOOKUP(A1272,'Rashodi- plan-izvršenje'!$A$8:$M$1500,11,FALSE),VLOOKUP(A1272,'Rashodi- plan-izvršenje'!$A$8:$M$1500,13,FALSE)),+IF($A1272&gt;$A$2,IF(VLOOKUP($A1272,'Neizmirene obaveze JLS'!$A$8:$M$1500,10,FALSE)&gt;0,VLOOKUP($A1272,'Neizmirene obaveze JLS'!$A$11:$M$1500,11,FALSE),VLOOKUP($A1272,'Neizmirene obaveze JLS'!$A$11:$M$1500,13,FALSE)),0)))</f>
        <v/>
      </c>
      <c r="O1272" s="87" t="str">
        <f>IF(A1272=0,"",IF($A1272&lt;=$A$1,VALUE(+VLOOKUP($A1272,'Rashodi- plan-izvršenje'!$A$8:N$1500,'prenos-P-R-N'!O$1,FALSE)),IF($A1272&lt;=A$2,VALUE(VLOOKUP($A1272,'Prihodi- plan-izvršenje'!$A$8:$H$500,6,FALSE)),VALUE(VLOOKUP($A1272,'Neizmirene obaveze JLS'!$A$8:$N$500,O$1,FALSE)))))</f>
        <v/>
      </c>
      <c r="P1272" s="87" t="str">
        <f>IF(A1272=0,"",IF(A1272=0,0,IF(A1272&gt;A$2,'šifarnik K-izvor'!G$3,+IF(Q1272&lt;700,+'šifarnik K-izvor'!G$2,'šifarnik K-izvor'!G$1))))</f>
        <v/>
      </c>
      <c r="Q1272" s="87">
        <f>IF($A1272&lt;=$A$1,VALUE(+VLOOKUP($A1272,'Rashodi- plan-izvršenje'!$A$8:O$1500,'prenos-P-R-N'!Q$1,FALSE)),IF($A1272&lt;=$A$2,VLOOKUP($A1272,'Prihodi- plan-izvršenje'!$A$4:$H$500,4,FALSE),IF($A1272&lt;=$A$3,VLOOKUP(A1272,'Neizmirene obaveze JLS'!$A$11:O$500,Q$1,FALSE),"")))</f>
        <v>0</v>
      </c>
      <c r="R1272" s="88">
        <f>IF($A1272&lt;=$A$1,VALUE(+VLOOKUP($A1272,'Rashodi- plan-izvršenje'!$A$8:P$1500,'prenos-P-R-N'!R$1,FALSE)),IF($A1272&lt;=$A$2,VLOOKUP($A1272,'Prihodi- plan-izvršenje'!$A$4:$H$500,7,FALSE),""))</f>
        <v>0</v>
      </c>
      <c r="S1272" s="88">
        <f>IF(A1272=0,0,IF($A1272&lt;=$A$1,VALUE(+VLOOKUP($A1272,'Rashodi- plan-izvršenje'!$A$8:Q$1500,'prenos-P-R-N'!S$1,FALSE)),IF($A1272&lt;=$A$2,VLOOKUP($A1272,'Prihodi- plan-izvršenje'!$A$4:$H$500,8,FALSE),0)))</f>
        <v>0</v>
      </c>
      <c r="T1272" s="88" t="str">
        <f>IF($A1272&gt;$A$2,VLOOKUP($A1272,'Neizmirene obaveze JLS'!$A$11:R$500,R$1,FALSE),"")</f>
        <v/>
      </c>
      <c r="U1272" s="88">
        <f>IF($A1272&gt;$A$2,VLOOKUP($A1272,'Neizmirene obaveze JLS'!$A$11:S$500,S$1,FALSE),0)</f>
        <v>0</v>
      </c>
      <c r="V1272" s="88">
        <f t="shared" ref="V1272:V1335" si="234">IFERROR(+U1272+T1272,0)</f>
        <v>0</v>
      </c>
    </row>
    <row r="1273" spans="1:22">
      <c r="A1273" s="89">
        <f>IF(AND(COUNTIF(A$1:A$3,"&gt;0")=1,MAX(A$8:A1272)&lt;A$1),A1272+1,IF(AND(COUNTIF(A$1:A$3,"&gt;0")=2,MAX(A$8:A1272)&lt;A$2),A1272+1,IF(AND(COUNTIF(A$1:A$3,"&gt;0")=3,MAX(A$8:A1272)&lt;A$3),A1272+1,0)))</f>
        <v>0</v>
      </c>
      <c r="B1273" s="89" t="str">
        <f t="shared" ref="B1273:C1273" si="235">+IF($A1273&gt;0,B1272,"")</f>
        <v/>
      </c>
      <c r="C1273" s="89" t="str">
        <f t="shared" si="235"/>
        <v/>
      </c>
      <c r="D1273" s="87" t="str">
        <f>IF($A1273=0,"",IF($A1273&lt;=$A$1,+VLOOKUP($A1273,'Rashodi- plan-izvršenje'!$A$8:B$1500,'prenos-P-R-N'!D$1,FALSE),IF($A1273&gt;$A$2,+VLOOKUP($A1273,'Neizmirene obaveze JLS'!$A$11:B$500,'prenos-P-R-N'!D$1,FALSE),"")))</f>
        <v/>
      </c>
      <c r="E1273" s="87" t="str">
        <f>IF($A1273=0,"",IF($A1273&lt;=$A$1,+VLOOKUP($A1273,'Rashodi- plan-izvršenje'!$A$8:C$1500,'prenos-P-R-N'!E$1,FALSE),IF($A1273&gt;$A$2,+VLOOKUP($A1273,'Neizmirene obaveze JLS'!$A$11:C$500,'prenos-P-R-N'!E$1,FALSE),"")))</f>
        <v/>
      </c>
      <c r="F1273" s="87" t="str">
        <f>IF($A1273=0,"",IF($A1273&lt;=$A$1,+VLOOKUP($A1273,'Rashodi- plan-izvršenje'!$A$8:D$1500,'prenos-P-R-N'!F$1,FALSE),IF($A1273&gt;$A$2,+VLOOKUP($A1273,'Neizmirene obaveze JLS'!$A$11:D$500,'prenos-P-R-N'!F$1,FALSE),"")))</f>
        <v/>
      </c>
      <c r="G1273" s="87" t="str">
        <f>IF($A1273=0,"",IF($A1273&lt;=$A$1,+VLOOKUP($A1273,'Rashodi- plan-izvršenje'!$A$8:E$1500,'prenos-P-R-N'!G$1,FALSE),IF($A1273&gt;$A$2,+VLOOKUP($A1273,'Neizmirene obaveze JLS'!$A$11:E$500,'prenos-P-R-N'!G$1,FALSE),"")))</f>
        <v/>
      </c>
      <c r="H1273" s="87" t="str">
        <f>IF($A1273=0,"",IF($A1273&lt;=$A$1,+VLOOKUP($A1273,'Rashodi- plan-izvršenje'!$A$8:F$1500,'prenos-P-R-N'!H$1,FALSE),IF($A1273&gt;$A$2,+VLOOKUP($A1273,'Neizmirene obaveze JLS'!$A$11:F$500,'prenos-P-R-N'!H$1,FALSE),"")))</f>
        <v/>
      </c>
      <c r="I1273" s="87" t="str">
        <f>IF($A1273=0,"",IF($A1273&lt;=$A$1,+VLOOKUP($A1273,'Rashodi- plan-izvršenje'!$A$8:G$1500,'prenos-P-R-N'!I$1,FALSE),IF($A1273&gt;$A$2,+VLOOKUP($A1273,'Neizmirene obaveze JLS'!$A$11:G$500,'prenos-P-R-N'!I$1,FALSE),"")))</f>
        <v/>
      </c>
      <c r="J1273" s="87" t="str">
        <f>IF($A1273=0,"",IF($A1273&lt;=$A$1,+VLOOKUP($A1273,'Rashodi- plan-izvršenje'!$A$8:H$1500,'prenos-P-R-N'!J$1,FALSE),IF($A1273&gt;$A$2,+VLOOKUP($A1273,'Neizmirene obaveze JLS'!$A$11:H$500,'prenos-P-R-N'!J$1,FALSE),"")))</f>
        <v/>
      </c>
      <c r="K1273" s="87" t="str">
        <f>IF($A1273=0,"",IF($A1273&lt;=$A$1,+VLOOKUP($A1273,'Rashodi- plan-izvršenje'!$A$8:I$1500,'prenos-P-R-N'!K$1,FALSE),IF($A1273&gt;$A$2,+VLOOKUP($A1273,'Neizmirene obaveze JLS'!$A$11:I$500,'prenos-P-R-N'!K$1,FALSE),"")))</f>
        <v/>
      </c>
      <c r="L1273" t="str">
        <f>IF(A1273=0,"",IF(A1273&lt;=A$1,+IF(VLOOKUP(A1273,'Rashodi- plan-izvršenje'!A$8:J$1500,M$1,FALSE)&gt;0,"Програмска активност","Пројекат"),IF(A1273&gt;A$2,+IF(VLOOKUP(A1273,'Neizmirene obaveze JLS'!A$8:J$2008,M$1,FALSE)&gt;0,"Програмска активност","Пројекат"),"")))</f>
        <v/>
      </c>
      <c r="M1273" s="87" t="str">
        <f>IF(A1273=0,"",IF($A1273&lt;=$A$1,+IF(VLOOKUP($A1273,'Rashodi- plan-izvršenje'!$A$8:$M$1500,10,FALSE)&gt;0,VLOOKUP($A1273,'Rashodi- plan-izvršenje'!$A$8:$M$1500,10,FALSE),VLOOKUP($A1273,'Rashodi- plan-izvršenje'!$A$8:$M$1500,12,FALSE)),+IF($A1273&gt;$A$2,IF(VLOOKUP($A1273,'Neizmirene obaveze JLS'!$A$8:$M$1500,10,FALSE)&gt;0,VLOOKUP($A1273,'Neizmirene obaveze JLS'!$A$11:$M$1500,10,FALSE),VLOOKUP($A1273,'Neizmirene obaveze JLS'!$A$11:$M$1500,12,FALSE)),0)))</f>
        <v/>
      </c>
      <c r="N1273" s="87" t="str">
        <f>IF(A1273=0,"",IF($A1273&lt;=$A$1,+IF(VLOOKUP(A1273,'Rashodi- plan-izvršenje'!$A$8:$M$1500,10,FALSE)&gt;0,VLOOKUP(A1273,'Rashodi- plan-izvršenje'!$A$8:$M$1500,11,FALSE),VLOOKUP(A1273,'Rashodi- plan-izvršenje'!$A$8:$M$1500,13,FALSE)),+IF($A1273&gt;$A$2,IF(VLOOKUP($A1273,'Neizmirene obaveze JLS'!$A$8:$M$1500,10,FALSE)&gt;0,VLOOKUP($A1273,'Neizmirene obaveze JLS'!$A$11:$M$1500,11,FALSE),VLOOKUP($A1273,'Neizmirene obaveze JLS'!$A$11:$M$1500,13,FALSE)),0)))</f>
        <v/>
      </c>
      <c r="O1273" s="87" t="str">
        <f>IF(A1273=0,"",IF($A1273&lt;=$A$1,VALUE(+VLOOKUP($A1273,'Rashodi- plan-izvršenje'!$A$8:N$1500,'prenos-P-R-N'!O$1,FALSE)),IF($A1273&lt;=A$2,VALUE(VLOOKUP($A1273,'Prihodi- plan-izvršenje'!$A$8:$H$500,6,FALSE)),VALUE(VLOOKUP($A1273,'Neizmirene obaveze JLS'!$A$8:$N$500,O$1,FALSE)))))</f>
        <v/>
      </c>
      <c r="P1273" s="87" t="str">
        <f>IF(A1273=0,"",IF(A1273=0,0,IF(A1273&gt;A$2,'šifarnik K-izvor'!G$3,+IF(Q1273&lt;700,+'šifarnik K-izvor'!G$2,'šifarnik K-izvor'!G$1))))</f>
        <v/>
      </c>
      <c r="Q1273" s="87">
        <f>IF($A1273&lt;=$A$1,VALUE(+VLOOKUP($A1273,'Rashodi- plan-izvršenje'!$A$8:O$1500,'prenos-P-R-N'!Q$1,FALSE)),IF($A1273&lt;=$A$2,VLOOKUP($A1273,'Prihodi- plan-izvršenje'!$A$4:$H$500,4,FALSE),IF($A1273&lt;=$A$3,VLOOKUP(A1273,'Neizmirene obaveze JLS'!$A$11:O$500,Q$1,FALSE),"")))</f>
        <v>0</v>
      </c>
      <c r="R1273" s="88">
        <f>IF($A1273&lt;=$A$1,VALUE(+VLOOKUP($A1273,'Rashodi- plan-izvršenje'!$A$8:P$1500,'prenos-P-R-N'!R$1,FALSE)),IF($A1273&lt;=$A$2,VLOOKUP($A1273,'Prihodi- plan-izvršenje'!$A$4:$H$500,7,FALSE),""))</f>
        <v>0</v>
      </c>
      <c r="S1273" s="88">
        <f>IF(A1273=0,0,IF($A1273&lt;=$A$1,VALUE(+VLOOKUP($A1273,'Rashodi- plan-izvršenje'!$A$8:Q$1500,'prenos-P-R-N'!S$1,FALSE)),IF($A1273&lt;=$A$2,VLOOKUP($A1273,'Prihodi- plan-izvršenje'!$A$4:$H$500,8,FALSE),0)))</f>
        <v>0</v>
      </c>
      <c r="T1273" s="88" t="str">
        <f>IF($A1273&gt;$A$2,VLOOKUP($A1273,'Neizmirene obaveze JLS'!$A$11:R$500,R$1,FALSE),"")</f>
        <v/>
      </c>
      <c r="U1273" s="88">
        <f>IF($A1273&gt;$A$2,VLOOKUP($A1273,'Neizmirene obaveze JLS'!$A$11:S$500,S$1,FALSE),0)</f>
        <v>0</v>
      </c>
      <c r="V1273" s="88">
        <f t="shared" si="234"/>
        <v>0</v>
      </c>
    </row>
    <row r="1274" spans="1:22">
      <c r="A1274" s="89">
        <f>IF(AND(COUNTIF(A$1:A$3,"&gt;0")=1,MAX(A$8:A1273)&lt;A$1),A1273+1,IF(AND(COUNTIF(A$1:A$3,"&gt;0")=2,MAX(A$8:A1273)&lt;A$2),A1273+1,IF(AND(COUNTIF(A$1:A$3,"&gt;0")=3,MAX(A$8:A1273)&lt;A$3),A1273+1,0)))</f>
        <v>0</v>
      </c>
      <c r="B1274" s="89" t="str">
        <f t="shared" ref="B1274:C1274" si="236">+IF($A1274&gt;0,B1273,"")</f>
        <v/>
      </c>
      <c r="C1274" s="89" t="str">
        <f t="shared" si="236"/>
        <v/>
      </c>
      <c r="D1274" s="87" t="str">
        <f>IF($A1274=0,"",IF($A1274&lt;=$A$1,+VLOOKUP($A1274,'Rashodi- plan-izvršenje'!$A$8:B$1500,'prenos-P-R-N'!D$1,FALSE),IF($A1274&gt;$A$2,+VLOOKUP($A1274,'Neizmirene obaveze JLS'!$A$11:B$500,'prenos-P-R-N'!D$1,FALSE),"")))</f>
        <v/>
      </c>
      <c r="E1274" s="87" t="str">
        <f>IF($A1274=0,"",IF($A1274&lt;=$A$1,+VLOOKUP($A1274,'Rashodi- plan-izvršenje'!$A$8:C$1500,'prenos-P-R-N'!E$1,FALSE),IF($A1274&gt;$A$2,+VLOOKUP($A1274,'Neizmirene obaveze JLS'!$A$11:C$500,'prenos-P-R-N'!E$1,FALSE),"")))</f>
        <v/>
      </c>
      <c r="F1274" s="87" t="str">
        <f>IF($A1274=0,"",IF($A1274&lt;=$A$1,+VLOOKUP($A1274,'Rashodi- plan-izvršenje'!$A$8:D$1500,'prenos-P-R-N'!F$1,FALSE),IF($A1274&gt;$A$2,+VLOOKUP($A1274,'Neizmirene obaveze JLS'!$A$11:D$500,'prenos-P-R-N'!F$1,FALSE),"")))</f>
        <v/>
      </c>
      <c r="G1274" s="87" t="str">
        <f>IF($A1274=0,"",IF($A1274&lt;=$A$1,+VLOOKUP($A1274,'Rashodi- plan-izvršenje'!$A$8:E$1500,'prenos-P-R-N'!G$1,FALSE),IF($A1274&gt;$A$2,+VLOOKUP($A1274,'Neizmirene obaveze JLS'!$A$11:E$500,'prenos-P-R-N'!G$1,FALSE),"")))</f>
        <v/>
      </c>
      <c r="H1274" s="87" t="str">
        <f>IF($A1274=0,"",IF($A1274&lt;=$A$1,+VLOOKUP($A1274,'Rashodi- plan-izvršenje'!$A$8:F$1500,'prenos-P-R-N'!H$1,FALSE),IF($A1274&gt;$A$2,+VLOOKUP($A1274,'Neizmirene obaveze JLS'!$A$11:F$500,'prenos-P-R-N'!H$1,FALSE),"")))</f>
        <v/>
      </c>
      <c r="I1274" s="87" t="str">
        <f>IF($A1274=0,"",IF($A1274&lt;=$A$1,+VLOOKUP($A1274,'Rashodi- plan-izvršenje'!$A$8:G$1500,'prenos-P-R-N'!I$1,FALSE),IF($A1274&gt;$A$2,+VLOOKUP($A1274,'Neizmirene obaveze JLS'!$A$11:G$500,'prenos-P-R-N'!I$1,FALSE),"")))</f>
        <v/>
      </c>
      <c r="J1274" s="87" t="str">
        <f>IF($A1274=0,"",IF($A1274&lt;=$A$1,+VLOOKUP($A1274,'Rashodi- plan-izvršenje'!$A$8:H$1500,'prenos-P-R-N'!J$1,FALSE),IF($A1274&gt;$A$2,+VLOOKUP($A1274,'Neizmirene obaveze JLS'!$A$11:H$500,'prenos-P-R-N'!J$1,FALSE),"")))</f>
        <v/>
      </c>
      <c r="K1274" s="87" t="str">
        <f>IF($A1274=0,"",IF($A1274&lt;=$A$1,+VLOOKUP($A1274,'Rashodi- plan-izvršenje'!$A$8:I$1500,'prenos-P-R-N'!K$1,FALSE),IF($A1274&gt;$A$2,+VLOOKUP($A1274,'Neizmirene obaveze JLS'!$A$11:I$500,'prenos-P-R-N'!K$1,FALSE),"")))</f>
        <v/>
      </c>
      <c r="L1274" t="str">
        <f>IF(A1274=0,"",IF(A1274&lt;=A$1,+IF(VLOOKUP(A1274,'Rashodi- plan-izvršenje'!A$8:J$1500,M$1,FALSE)&gt;0,"Програмска активност","Пројекат"),IF(A1274&gt;A$2,+IF(VLOOKUP(A1274,'Neizmirene obaveze JLS'!A$8:J$2008,M$1,FALSE)&gt;0,"Програмска активност","Пројекат"),"")))</f>
        <v/>
      </c>
      <c r="M1274" s="87" t="str">
        <f>IF(A1274=0,"",IF($A1274&lt;=$A$1,+IF(VLOOKUP($A1274,'Rashodi- plan-izvršenje'!$A$8:$M$1500,10,FALSE)&gt;0,VLOOKUP($A1274,'Rashodi- plan-izvršenje'!$A$8:$M$1500,10,FALSE),VLOOKUP($A1274,'Rashodi- plan-izvršenje'!$A$8:$M$1500,12,FALSE)),+IF($A1274&gt;$A$2,IF(VLOOKUP($A1274,'Neizmirene obaveze JLS'!$A$8:$M$1500,10,FALSE)&gt;0,VLOOKUP($A1274,'Neizmirene obaveze JLS'!$A$11:$M$1500,10,FALSE),VLOOKUP($A1274,'Neizmirene obaveze JLS'!$A$11:$M$1500,12,FALSE)),0)))</f>
        <v/>
      </c>
      <c r="N1274" s="87" t="str">
        <f>IF(A1274=0,"",IF($A1274&lt;=$A$1,+IF(VLOOKUP(A1274,'Rashodi- plan-izvršenje'!$A$8:$M$1500,10,FALSE)&gt;0,VLOOKUP(A1274,'Rashodi- plan-izvršenje'!$A$8:$M$1500,11,FALSE),VLOOKUP(A1274,'Rashodi- plan-izvršenje'!$A$8:$M$1500,13,FALSE)),+IF($A1274&gt;$A$2,IF(VLOOKUP($A1274,'Neizmirene obaveze JLS'!$A$8:$M$1500,10,FALSE)&gt;0,VLOOKUP($A1274,'Neizmirene obaveze JLS'!$A$11:$M$1500,11,FALSE),VLOOKUP($A1274,'Neizmirene obaveze JLS'!$A$11:$M$1500,13,FALSE)),0)))</f>
        <v/>
      </c>
      <c r="O1274" s="87" t="str">
        <f>IF(A1274=0,"",IF($A1274&lt;=$A$1,VALUE(+VLOOKUP($A1274,'Rashodi- plan-izvršenje'!$A$8:N$1500,'prenos-P-R-N'!O$1,FALSE)),IF($A1274&lt;=A$2,VALUE(VLOOKUP($A1274,'Prihodi- plan-izvršenje'!$A$8:$H$500,6,FALSE)),VALUE(VLOOKUP($A1274,'Neizmirene obaveze JLS'!$A$8:$N$500,O$1,FALSE)))))</f>
        <v/>
      </c>
      <c r="P1274" s="87" t="str">
        <f>IF(A1274=0,"",IF(A1274=0,0,IF(A1274&gt;A$2,'šifarnik K-izvor'!G$3,+IF(Q1274&lt;700,+'šifarnik K-izvor'!G$2,'šifarnik K-izvor'!G$1))))</f>
        <v/>
      </c>
      <c r="Q1274" s="87">
        <f>IF($A1274&lt;=$A$1,VALUE(+VLOOKUP($A1274,'Rashodi- plan-izvršenje'!$A$8:O$1500,'prenos-P-R-N'!Q$1,FALSE)),IF($A1274&lt;=$A$2,VLOOKUP($A1274,'Prihodi- plan-izvršenje'!$A$4:$H$500,4,FALSE),IF($A1274&lt;=$A$3,VLOOKUP(A1274,'Neizmirene obaveze JLS'!$A$11:O$500,Q$1,FALSE),"")))</f>
        <v>0</v>
      </c>
      <c r="R1274" s="88">
        <f>IF($A1274&lt;=$A$1,VALUE(+VLOOKUP($A1274,'Rashodi- plan-izvršenje'!$A$8:P$1500,'prenos-P-R-N'!R$1,FALSE)),IF($A1274&lt;=$A$2,VLOOKUP($A1274,'Prihodi- plan-izvršenje'!$A$4:$H$500,7,FALSE),""))</f>
        <v>0</v>
      </c>
      <c r="S1274" s="88">
        <f>IF(A1274=0,0,IF($A1274&lt;=$A$1,VALUE(+VLOOKUP($A1274,'Rashodi- plan-izvršenje'!$A$8:Q$1500,'prenos-P-R-N'!S$1,FALSE)),IF($A1274&lt;=$A$2,VLOOKUP($A1274,'Prihodi- plan-izvršenje'!$A$4:$H$500,8,FALSE),0)))</f>
        <v>0</v>
      </c>
      <c r="T1274" s="88" t="str">
        <f>IF($A1274&gt;$A$2,VLOOKUP($A1274,'Neizmirene obaveze JLS'!$A$11:R$500,R$1,FALSE),"")</f>
        <v/>
      </c>
      <c r="U1274" s="88">
        <f>IF($A1274&gt;$A$2,VLOOKUP($A1274,'Neizmirene obaveze JLS'!$A$11:S$500,S$1,FALSE),0)</f>
        <v>0</v>
      </c>
      <c r="V1274" s="88">
        <f t="shared" si="234"/>
        <v>0</v>
      </c>
    </row>
    <row r="1275" spans="1:22">
      <c r="A1275" s="89">
        <f>IF(AND(COUNTIF(A$1:A$3,"&gt;0")=1,MAX(A$8:A1274)&lt;A$1),A1274+1,IF(AND(COUNTIF(A$1:A$3,"&gt;0")=2,MAX(A$8:A1274)&lt;A$2),A1274+1,IF(AND(COUNTIF(A$1:A$3,"&gt;0")=3,MAX(A$8:A1274)&lt;A$3),A1274+1,0)))</f>
        <v>0</v>
      </c>
      <c r="B1275" s="89" t="str">
        <f t="shared" ref="B1275:C1275" si="237">+IF($A1275&gt;0,B1274,"")</f>
        <v/>
      </c>
      <c r="C1275" s="89" t="str">
        <f t="shared" si="237"/>
        <v/>
      </c>
      <c r="D1275" s="87" t="str">
        <f>IF($A1275=0,"",IF($A1275&lt;=$A$1,+VLOOKUP($A1275,'Rashodi- plan-izvršenje'!$A$8:B$1500,'prenos-P-R-N'!D$1,FALSE),IF($A1275&gt;$A$2,+VLOOKUP($A1275,'Neizmirene obaveze JLS'!$A$11:B$500,'prenos-P-R-N'!D$1,FALSE),"")))</f>
        <v/>
      </c>
      <c r="E1275" s="87" t="str">
        <f>IF($A1275=0,"",IF($A1275&lt;=$A$1,+VLOOKUP($A1275,'Rashodi- plan-izvršenje'!$A$8:C$1500,'prenos-P-R-N'!E$1,FALSE),IF($A1275&gt;$A$2,+VLOOKUP($A1275,'Neizmirene obaveze JLS'!$A$11:C$500,'prenos-P-R-N'!E$1,FALSE),"")))</f>
        <v/>
      </c>
      <c r="F1275" s="87" t="str">
        <f>IF($A1275=0,"",IF($A1275&lt;=$A$1,+VLOOKUP($A1275,'Rashodi- plan-izvršenje'!$A$8:D$1500,'prenos-P-R-N'!F$1,FALSE),IF($A1275&gt;$A$2,+VLOOKUP($A1275,'Neizmirene obaveze JLS'!$A$11:D$500,'prenos-P-R-N'!F$1,FALSE),"")))</f>
        <v/>
      </c>
      <c r="G1275" s="87" t="str">
        <f>IF($A1275=0,"",IF($A1275&lt;=$A$1,+VLOOKUP($A1275,'Rashodi- plan-izvršenje'!$A$8:E$1500,'prenos-P-R-N'!G$1,FALSE),IF($A1275&gt;$A$2,+VLOOKUP($A1275,'Neizmirene obaveze JLS'!$A$11:E$500,'prenos-P-R-N'!G$1,FALSE),"")))</f>
        <v/>
      </c>
      <c r="H1275" s="87" t="str">
        <f>IF($A1275=0,"",IF($A1275&lt;=$A$1,+VLOOKUP($A1275,'Rashodi- plan-izvršenje'!$A$8:F$1500,'prenos-P-R-N'!H$1,FALSE),IF($A1275&gt;$A$2,+VLOOKUP($A1275,'Neizmirene obaveze JLS'!$A$11:F$500,'prenos-P-R-N'!H$1,FALSE),"")))</f>
        <v/>
      </c>
      <c r="I1275" s="87" t="str">
        <f>IF($A1275=0,"",IF($A1275&lt;=$A$1,+VLOOKUP($A1275,'Rashodi- plan-izvršenje'!$A$8:G$1500,'prenos-P-R-N'!I$1,FALSE),IF($A1275&gt;$A$2,+VLOOKUP($A1275,'Neizmirene obaveze JLS'!$A$11:G$500,'prenos-P-R-N'!I$1,FALSE),"")))</f>
        <v/>
      </c>
      <c r="J1275" s="87" t="str">
        <f>IF($A1275=0,"",IF($A1275&lt;=$A$1,+VLOOKUP($A1275,'Rashodi- plan-izvršenje'!$A$8:H$1500,'prenos-P-R-N'!J$1,FALSE),IF($A1275&gt;$A$2,+VLOOKUP($A1275,'Neizmirene obaveze JLS'!$A$11:H$500,'prenos-P-R-N'!J$1,FALSE),"")))</f>
        <v/>
      </c>
      <c r="K1275" s="87" t="str">
        <f>IF($A1275=0,"",IF($A1275&lt;=$A$1,+VLOOKUP($A1275,'Rashodi- plan-izvršenje'!$A$8:I$1500,'prenos-P-R-N'!K$1,FALSE),IF($A1275&gt;$A$2,+VLOOKUP($A1275,'Neizmirene obaveze JLS'!$A$11:I$500,'prenos-P-R-N'!K$1,FALSE),"")))</f>
        <v/>
      </c>
      <c r="L1275" t="str">
        <f>IF(A1275=0,"",IF(A1275&lt;=A$1,+IF(VLOOKUP(A1275,'Rashodi- plan-izvršenje'!A$8:J$1500,M$1,FALSE)&gt;0,"Програмска активност","Пројекат"),IF(A1275&gt;A$2,+IF(VLOOKUP(A1275,'Neizmirene obaveze JLS'!A$8:J$2008,M$1,FALSE)&gt;0,"Програмска активност","Пројекат"),"")))</f>
        <v/>
      </c>
      <c r="M1275" s="87" t="str">
        <f>IF(A1275=0,"",IF($A1275&lt;=$A$1,+IF(VLOOKUP($A1275,'Rashodi- plan-izvršenje'!$A$8:$M$1500,10,FALSE)&gt;0,VLOOKUP($A1275,'Rashodi- plan-izvršenje'!$A$8:$M$1500,10,FALSE),VLOOKUP($A1275,'Rashodi- plan-izvršenje'!$A$8:$M$1500,12,FALSE)),+IF($A1275&gt;$A$2,IF(VLOOKUP($A1275,'Neizmirene obaveze JLS'!$A$8:$M$1500,10,FALSE)&gt;0,VLOOKUP($A1275,'Neizmirene obaveze JLS'!$A$11:$M$1500,10,FALSE),VLOOKUP($A1275,'Neizmirene obaveze JLS'!$A$11:$M$1500,12,FALSE)),0)))</f>
        <v/>
      </c>
      <c r="N1275" s="87" t="str">
        <f>IF(A1275=0,"",IF($A1275&lt;=$A$1,+IF(VLOOKUP(A1275,'Rashodi- plan-izvršenje'!$A$8:$M$1500,10,FALSE)&gt;0,VLOOKUP(A1275,'Rashodi- plan-izvršenje'!$A$8:$M$1500,11,FALSE),VLOOKUP(A1275,'Rashodi- plan-izvršenje'!$A$8:$M$1500,13,FALSE)),+IF($A1275&gt;$A$2,IF(VLOOKUP($A1275,'Neizmirene obaveze JLS'!$A$8:$M$1500,10,FALSE)&gt;0,VLOOKUP($A1275,'Neizmirene obaveze JLS'!$A$11:$M$1500,11,FALSE),VLOOKUP($A1275,'Neizmirene obaveze JLS'!$A$11:$M$1500,13,FALSE)),0)))</f>
        <v/>
      </c>
      <c r="O1275" s="87" t="str">
        <f>IF(A1275=0,"",IF($A1275&lt;=$A$1,VALUE(+VLOOKUP($A1275,'Rashodi- plan-izvršenje'!$A$8:N$1500,'prenos-P-R-N'!O$1,FALSE)),IF($A1275&lt;=A$2,VALUE(VLOOKUP($A1275,'Prihodi- plan-izvršenje'!$A$8:$H$500,6,FALSE)),VALUE(VLOOKUP($A1275,'Neizmirene obaveze JLS'!$A$8:$N$500,O$1,FALSE)))))</f>
        <v/>
      </c>
      <c r="P1275" s="87" t="str">
        <f>IF(A1275=0,"",IF(A1275=0,0,IF(A1275&gt;A$2,'šifarnik K-izvor'!G$3,+IF(Q1275&lt;700,+'šifarnik K-izvor'!G$2,'šifarnik K-izvor'!G$1))))</f>
        <v/>
      </c>
      <c r="Q1275" s="87">
        <f>IF($A1275&lt;=$A$1,VALUE(+VLOOKUP($A1275,'Rashodi- plan-izvršenje'!$A$8:O$1500,'prenos-P-R-N'!Q$1,FALSE)),IF($A1275&lt;=$A$2,VLOOKUP($A1275,'Prihodi- plan-izvršenje'!$A$4:$H$500,4,FALSE),IF($A1275&lt;=$A$3,VLOOKUP(A1275,'Neizmirene obaveze JLS'!$A$11:O$500,Q$1,FALSE),"")))</f>
        <v>0</v>
      </c>
      <c r="R1275" s="88">
        <f>IF($A1275&lt;=$A$1,VALUE(+VLOOKUP($A1275,'Rashodi- plan-izvršenje'!$A$8:P$1500,'prenos-P-R-N'!R$1,FALSE)),IF($A1275&lt;=$A$2,VLOOKUP($A1275,'Prihodi- plan-izvršenje'!$A$4:$H$500,7,FALSE),""))</f>
        <v>0</v>
      </c>
      <c r="S1275" s="88">
        <f>IF(A1275=0,0,IF($A1275&lt;=$A$1,VALUE(+VLOOKUP($A1275,'Rashodi- plan-izvršenje'!$A$8:Q$1500,'prenos-P-R-N'!S$1,FALSE)),IF($A1275&lt;=$A$2,VLOOKUP($A1275,'Prihodi- plan-izvršenje'!$A$4:$H$500,8,FALSE),0)))</f>
        <v>0</v>
      </c>
      <c r="T1275" s="88" t="str">
        <f>IF($A1275&gt;$A$2,VLOOKUP($A1275,'Neizmirene obaveze JLS'!$A$11:R$500,R$1,FALSE),"")</f>
        <v/>
      </c>
      <c r="U1275" s="88">
        <f>IF($A1275&gt;$A$2,VLOOKUP($A1275,'Neizmirene obaveze JLS'!$A$11:S$500,S$1,FALSE),0)</f>
        <v>0</v>
      </c>
      <c r="V1275" s="88">
        <f t="shared" si="234"/>
        <v>0</v>
      </c>
    </row>
    <row r="1276" spans="1:22">
      <c r="A1276" s="89">
        <f>IF(AND(COUNTIF(A$1:A$3,"&gt;0")=1,MAX(A$8:A1275)&lt;A$1),A1275+1,IF(AND(COUNTIF(A$1:A$3,"&gt;0")=2,MAX(A$8:A1275)&lt;A$2),A1275+1,IF(AND(COUNTIF(A$1:A$3,"&gt;0")=3,MAX(A$8:A1275)&lt;A$3),A1275+1,0)))</f>
        <v>0</v>
      </c>
      <c r="B1276" s="89" t="str">
        <f t="shared" ref="B1276:C1276" si="238">+IF($A1276&gt;0,B1275,"")</f>
        <v/>
      </c>
      <c r="C1276" s="89" t="str">
        <f t="shared" si="238"/>
        <v/>
      </c>
      <c r="D1276" s="87" t="str">
        <f>IF($A1276=0,"",IF($A1276&lt;=$A$1,+VLOOKUP($A1276,'Rashodi- plan-izvršenje'!$A$8:B$1500,'prenos-P-R-N'!D$1,FALSE),IF($A1276&gt;$A$2,+VLOOKUP($A1276,'Neizmirene obaveze JLS'!$A$11:B$500,'prenos-P-R-N'!D$1,FALSE),"")))</f>
        <v/>
      </c>
      <c r="E1276" s="87" t="str">
        <f>IF($A1276=0,"",IF($A1276&lt;=$A$1,+VLOOKUP($A1276,'Rashodi- plan-izvršenje'!$A$8:C$1500,'prenos-P-R-N'!E$1,FALSE),IF($A1276&gt;$A$2,+VLOOKUP($A1276,'Neizmirene obaveze JLS'!$A$11:C$500,'prenos-P-R-N'!E$1,FALSE),"")))</f>
        <v/>
      </c>
      <c r="F1276" s="87" t="str">
        <f>IF($A1276=0,"",IF($A1276&lt;=$A$1,+VLOOKUP($A1276,'Rashodi- plan-izvršenje'!$A$8:D$1500,'prenos-P-R-N'!F$1,FALSE),IF($A1276&gt;$A$2,+VLOOKUP($A1276,'Neizmirene obaveze JLS'!$A$11:D$500,'prenos-P-R-N'!F$1,FALSE),"")))</f>
        <v/>
      </c>
      <c r="G1276" s="87" t="str">
        <f>IF($A1276=0,"",IF($A1276&lt;=$A$1,+VLOOKUP($A1276,'Rashodi- plan-izvršenje'!$A$8:E$1500,'prenos-P-R-N'!G$1,FALSE),IF($A1276&gt;$A$2,+VLOOKUP($A1276,'Neizmirene obaveze JLS'!$A$11:E$500,'prenos-P-R-N'!G$1,FALSE),"")))</f>
        <v/>
      </c>
      <c r="H1276" s="87" t="str">
        <f>IF($A1276=0,"",IF($A1276&lt;=$A$1,+VLOOKUP($A1276,'Rashodi- plan-izvršenje'!$A$8:F$1500,'prenos-P-R-N'!H$1,FALSE),IF($A1276&gt;$A$2,+VLOOKUP($A1276,'Neizmirene obaveze JLS'!$A$11:F$500,'prenos-P-R-N'!H$1,FALSE),"")))</f>
        <v/>
      </c>
      <c r="I1276" s="87" t="str">
        <f>IF($A1276=0,"",IF($A1276&lt;=$A$1,+VLOOKUP($A1276,'Rashodi- plan-izvršenje'!$A$8:G$1500,'prenos-P-R-N'!I$1,FALSE),IF($A1276&gt;$A$2,+VLOOKUP($A1276,'Neizmirene obaveze JLS'!$A$11:G$500,'prenos-P-R-N'!I$1,FALSE),"")))</f>
        <v/>
      </c>
      <c r="J1276" s="87" t="str">
        <f>IF($A1276=0,"",IF($A1276&lt;=$A$1,+VLOOKUP($A1276,'Rashodi- plan-izvršenje'!$A$8:H$1500,'prenos-P-R-N'!J$1,FALSE),IF($A1276&gt;$A$2,+VLOOKUP($A1276,'Neizmirene obaveze JLS'!$A$11:H$500,'prenos-P-R-N'!J$1,FALSE),"")))</f>
        <v/>
      </c>
      <c r="K1276" s="87" t="str">
        <f>IF($A1276=0,"",IF($A1276&lt;=$A$1,+VLOOKUP($A1276,'Rashodi- plan-izvršenje'!$A$8:I$1500,'prenos-P-R-N'!K$1,FALSE),IF($A1276&gt;$A$2,+VLOOKUP($A1276,'Neizmirene obaveze JLS'!$A$11:I$500,'prenos-P-R-N'!K$1,FALSE),"")))</f>
        <v/>
      </c>
      <c r="L1276" t="str">
        <f>IF(A1276=0,"",IF(A1276&lt;=A$1,+IF(VLOOKUP(A1276,'Rashodi- plan-izvršenje'!A$8:J$1500,M$1,FALSE)&gt;0,"Програмска активност","Пројекат"),IF(A1276&gt;A$2,+IF(VLOOKUP(A1276,'Neizmirene obaveze JLS'!A$8:J$2008,M$1,FALSE)&gt;0,"Програмска активност","Пројекат"),"")))</f>
        <v/>
      </c>
      <c r="M1276" s="87" t="str">
        <f>IF(A1276=0,"",IF($A1276&lt;=$A$1,+IF(VLOOKUP($A1276,'Rashodi- plan-izvršenje'!$A$8:$M$1500,10,FALSE)&gt;0,VLOOKUP($A1276,'Rashodi- plan-izvršenje'!$A$8:$M$1500,10,FALSE),VLOOKUP($A1276,'Rashodi- plan-izvršenje'!$A$8:$M$1500,12,FALSE)),+IF($A1276&gt;$A$2,IF(VLOOKUP($A1276,'Neizmirene obaveze JLS'!$A$8:$M$1500,10,FALSE)&gt;0,VLOOKUP($A1276,'Neizmirene obaveze JLS'!$A$11:$M$1500,10,FALSE),VLOOKUP($A1276,'Neizmirene obaveze JLS'!$A$11:$M$1500,12,FALSE)),0)))</f>
        <v/>
      </c>
      <c r="N1276" s="87" t="str">
        <f>IF(A1276=0,"",IF($A1276&lt;=$A$1,+IF(VLOOKUP(A1276,'Rashodi- plan-izvršenje'!$A$8:$M$1500,10,FALSE)&gt;0,VLOOKUP(A1276,'Rashodi- plan-izvršenje'!$A$8:$M$1500,11,FALSE),VLOOKUP(A1276,'Rashodi- plan-izvršenje'!$A$8:$M$1500,13,FALSE)),+IF($A1276&gt;$A$2,IF(VLOOKUP($A1276,'Neizmirene obaveze JLS'!$A$8:$M$1500,10,FALSE)&gt;0,VLOOKUP($A1276,'Neizmirene obaveze JLS'!$A$11:$M$1500,11,FALSE),VLOOKUP($A1276,'Neizmirene obaveze JLS'!$A$11:$M$1500,13,FALSE)),0)))</f>
        <v/>
      </c>
      <c r="O1276" s="87" t="str">
        <f>IF(A1276=0,"",IF($A1276&lt;=$A$1,VALUE(+VLOOKUP($A1276,'Rashodi- plan-izvršenje'!$A$8:N$1500,'prenos-P-R-N'!O$1,FALSE)),IF($A1276&lt;=A$2,VALUE(VLOOKUP($A1276,'Prihodi- plan-izvršenje'!$A$8:$H$500,6,FALSE)),VALUE(VLOOKUP($A1276,'Neizmirene obaveze JLS'!$A$8:$N$500,O$1,FALSE)))))</f>
        <v/>
      </c>
      <c r="P1276" s="87" t="str">
        <f>IF(A1276=0,"",IF(A1276=0,0,IF(A1276&gt;A$2,'šifarnik K-izvor'!G$3,+IF(Q1276&lt;700,+'šifarnik K-izvor'!G$2,'šifarnik K-izvor'!G$1))))</f>
        <v/>
      </c>
      <c r="Q1276" s="87">
        <f>IF($A1276&lt;=$A$1,VALUE(+VLOOKUP($A1276,'Rashodi- plan-izvršenje'!$A$8:O$1500,'prenos-P-R-N'!Q$1,FALSE)),IF($A1276&lt;=$A$2,VLOOKUP($A1276,'Prihodi- plan-izvršenje'!$A$4:$H$500,4,FALSE),IF($A1276&lt;=$A$3,VLOOKUP(A1276,'Neizmirene obaveze JLS'!$A$11:O$500,Q$1,FALSE),"")))</f>
        <v>0</v>
      </c>
      <c r="R1276" s="88">
        <f>IF($A1276&lt;=$A$1,VALUE(+VLOOKUP($A1276,'Rashodi- plan-izvršenje'!$A$8:P$1500,'prenos-P-R-N'!R$1,FALSE)),IF($A1276&lt;=$A$2,VLOOKUP($A1276,'Prihodi- plan-izvršenje'!$A$4:$H$500,7,FALSE),""))</f>
        <v>0</v>
      </c>
      <c r="S1276" s="88">
        <f>IF(A1276=0,0,IF($A1276&lt;=$A$1,VALUE(+VLOOKUP($A1276,'Rashodi- plan-izvršenje'!$A$8:Q$1500,'prenos-P-R-N'!S$1,FALSE)),IF($A1276&lt;=$A$2,VLOOKUP($A1276,'Prihodi- plan-izvršenje'!$A$4:$H$500,8,FALSE),0)))</f>
        <v>0</v>
      </c>
      <c r="T1276" s="88" t="str">
        <f>IF($A1276&gt;$A$2,VLOOKUP($A1276,'Neizmirene obaveze JLS'!$A$11:R$500,R$1,FALSE),"")</f>
        <v/>
      </c>
      <c r="U1276" s="88">
        <f>IF($A1276&gt;$A$2,VLOOKUP($A1276,'Neizmirene obaveze JLS'!$A$11:S$500,S$1,FALSE),0)</f>
        <v>0</v>
      </c>
      <c r="V1276" s="88">
        <f t="shared" si="234"/>
        <v>0</v>
      </c>
    </row>
    <row r="1277" spans="1:22">
      <c r="A1277" s="89">
        <f>IF(AND(COUNTIF(A$1:A$3,"&gt;0")=1,MAX(A$8:A1276)&lt;A$1),A1276+1,IF(AND(COUNTIF(A$1:A$3,"&gt;0")=2,MAX(A$8:A1276)&lt;A$2),A1276+1,IF(AND(COUNTIF(A$1:A$3,"&gt;0")=3,MAX(A$8:A1276)&lt;A$3),A1276+1,0)))</f>
        <v>0</v>
      </c>
      <c r="B1277" s="89" t="str">
        <f t="shared" ref="B1277:C1277" si="239">+IF($A1277&gt;0,B1276,"")</f>
        <v/>
      </c>
      <c r="C1277" s="89" t="str">
        <f t="shared" si="239"/>
        <v/>
      </c>
      <c r="D1277" s="87" t="str">
        <f>IF($A1277=0,"",IF($A1277&lt;=$A$1,+VLOOKUP($A1277,'Rashodi- plan-izvršenje'!$A$8:B$1500,'prenos-P-R-N'!D$1,FALSE),IF($A1277&gt;$A$2,+VLOOKUP($A1277,'Neizmirene obaveze JLS'!$A$11:B$500,'prenos-P-R-N'!D$1,FALSE),"")))</f>
        <v/>
      </c>
      <c r="E1277" s="87" t="str">
        <f>IF($A1277=0,"",IF($A1277&lt;=$A$1,+VLOOKUP($A1277,'Rashodi- plan-izvršenje'!$A$8:C$1500,'prenos-P-R-N'!E$1,FALSE),IF($A1277&gt;$A$2,+VLOOKUP($A1277,'Neizmirene obaveze JLS'!$A$11:C$500,'prenos-P-R-N'!E$1,FALSE),"")))</f>
        <v/>
      </c>
      <c r="F1277" s="87" t="str">
        <f>IF($A1277=0,"",IF($A1277&lt;=$A$1,+VLOOKUP($A1277,'Rashodi- plan-izvršenje'!$A$8:D$1500,'prenos-P-R-N'!F$1,FALSE),IF($A1277&gt;$A$2,+VLOOKUP($A1277,'Neizmirene obaveze JLS'!$A$11:D$500,'prenos-P-R-N'!F$1,FALSE),"")))</f>
        <v/>
      </c>
      <c r="G1277" s="87" t="str">
        <f>IF($A1277=0,"",IF($A1277&lt;=$A$1,+VLOOKUP($A1277,'Rashodi- plan-izvršenje'!$A$8:E$1500,'prenos-P-R-N'!G$1,FALSE),IF($A1277&gt;$A$2,+VLOOKUP($A1277,'Neizmirene obaveze JLS'!$A$11:E$500,'prenos-P-R-N'!G$1,FALSE),"")))</f>
        <v/>
      </c>
      <c r="H1277" s="87" t="str">
        <f>IF($A1277=0,"",IF($A1277&lt;=$A$1,+VLOOKUP($A1277,'Rashodi- plan-izvršenje'!$A$8:F$1500,'prenos-P-R-N'!H$1,FALSE),IF($A1277&gt;$A$2,+VLOOKUP($A1277,'Neizmirene obaveze JLS'!$A$11:F$500,'prenos-P-R-N'!H$1,FALSE),"")))</f>
        <v/>
      </c>
      <c r="I1277" s="87" t="str">
        <f>IF($A1277=0,"",IF($A1277&lt;=$A$1,+VLOOKUP($A1277,'Rashodi- plan-izvršenje'!$A$8:G$1500,'prenos-P-R-N'!I$1,FALSE),IF($A1277&gt;$A$2,+VLOOKUP($A1277,'Neizmirene obaveze JLS'!$A$11:G$500,'prenos-P-R-N'!I$1,FALSE),"")))</f>
        <v/>
      </c>
      <c r="J1277" s="87" t="str">
        <f>IF($A1277=0,"",IF($A1277&lt;=$A$1,+VLOOKUP($A1277,'Rashodi- plan-izvršenje'!$A$8:H$1500,'prenos-P-R-N'!J$1,FALSE),IF($A1277&gt;$A$2,+VLOOKUP($A1277,'Neizmirene obaveze JLS'!$A$11:H$500,'prenos-P-R-N'!J$1,FALSE),"")))</f>
        <v/>
      </c>
      <c r="K1277" s="87" t="str">
        <f>IF($A1277=0,"",IF($A1277&lt;=$A$1,+VLOOKUP($A1277,'Rashodi- plan-izvršenje'!$A$8:I$1500,'prenos-P-R-N'!K$1,FALSE),IF($A1277&gt;$A$2,+VLOOKUP($A1277,'Neizmirene obaveze JLS'!$A$11:I$500,'prenos-P-R-N'!K$1,FALSE),"")))</f>
        <v/>
      </c>
      <c r="L1277" t="str">
        <f>IF(A1277=0,"",IF(A1277&lt;=A$1,+IF(VLOOKUP(A1277,'Rashodi- plan-izvršenje'!A$8:J$1500,M$1,FALSE)&gt;0,"Програмска активност","Пројекат"),IF(A1277&gt;A$2,+IF(VLOOKUP(A1277,'Neizmirene obaveze JLS'!A$8:J$2008,M$1,FALSE)&gt;0,"Програмска активност","Пројекат"),"")))</f>
        <v/>
      </c>
      <c r="M1277" s="87" t="str">
        <f>IF(A1277=0,"",IF($A1277&lt;=$A$1,+IF(VLOOKUP($A1277,'Rashodi- plan-izvršenje'!$A$8:$M$1500,10,FALSE)&gt;0,VLOOKUP($A1277,'Rashodi- plan-izvršenje'!$A$8:$M$1500,10,FALSE),VLOOKUP($A1277,'Rashodi- plan-izvršenje'!$A$8:$M$1500,12,FALSE)),+IF($A1277&gt;$A$2,IF(VLOOKUP($A1277,'Neizmirene obaveze JLS'!$A$8:$M$1500,10,FALSE)&gt;0,VLOOKUP($A1277,'Neizmirene obaveze JLS'!$A$11:$M$1500,10,FALSE),VLOOKUP($A1277,'Neizmirene obaveze JLS'!$A$11:$M$1500,12,FALSE)),0)))</f>
        <v/>
      </c>
      <c r="N1277" s="87" t="str">
        <f>IF(A1277=0,"",IF($A1277&lt;=$A$1,+IF(VLOOKUP(A1277,'Rashodi- plan-izvršenje'!$A$8:$M$1500,10,FALSE)&gt;0,VLOOKUP(A1277,'Rashodi- plan-izvršenje'!$A$8:$M$1500,11,FALSE),VLOOKUP(A1277,'Rashodi- plan-izvršenje'!$A$8:$M$1500,13,FALSE)),+IF($A1277&gt;$A$2,IF(VLOOKUP($A1277,'Neizmirene obaveze JLS'!$A$8:$M$1500,10,FALSE)&gt;0,VLOOKUP($A1277,'Neizmirene obaveze JLS'!$A$11:$M$1500,11,FALSE),VLOOKUP($A1277,'Neizmirene obaveze JLS'!$A$11:$M$1500,13,FALSE)),0)))</f>
        <v/>
      </c>
      <c r="O1277" s="87" t="str">
        <f>IF(A1277=0,"",IF($A1277&lt;=$A$1,VALUE(+VLOOKUP($A1277,'Rashodi- plan-izvršenje'!$A$8:N$1500,'prenos-P-R-N'!O$1,FALSE)),IF($A1277&lt;=A$2,VALUE(VLOOKUP($A1277,'Prihodi- plan-izvršenje'!$A$8:$H$500,6,FALSE)),VALUE(VLOOKUP($A1277,'Neizmirene obaveze JLS'!$A$8:$N$500,O$1,FALSE)))))</f>
        <v/>
      </c>
      <c r="P1277" s="87" t="str">
        <f>IF(A1277=0,"",IF(A1277=0,0,IF(A1277&gt;A$2,'šifarnik K-izvor'!G$3,+IF(Q1277&lt;700,+'šifarnik K-izvor'!G$2,'šifarnik K-izvor'!G$1))))</f>
        <v/>
      </c>
      <c r="Q1277" s="87">
        <f>IF($A1277&lt;=$A$1,VALUE(+VLOOKUP($A1277,'Rashodi- plan-izvršenje'!$A$8:O$1500,'prenos-P-R-N'!Q$1,FALSE)),IF($A1277&lt;=$A$2,VLOOKUP($A1277,'Prihodi- plan-izvršenje'!$A$4:$H$500,4,FALSE),IF($A1277&lt;=$A$3,VLOOKUP(A1277,'Neizmirene obaveze JLS'!$A$11:O$500,Q$1,FALSE),"")))</f>
        <v>0</v>
      </c>
      <c r="R1277" s="88">
        <f>IF($A1277&lt;=$A$1,VALUE(+VLOOKUP($A1277,'Rashodi- plan-izvršenje'!$A$8:P$1500,'prenos-P-R-N'!R$1,FALSE)),IF($A1277&lt;=$A$2,VLOOKUP($A1277,'Prihodi- plan-izvršenje'!$A$4:$H$500,7,FALSE),""))</f>
        <v>0</v>
      </c>
      <c r="S1277" s="88">
        <f>IF(A1277=0,0,IF($A1277&lt;=$A$1,VALUE(+VLOOKUP($A1277,'Rashodi- plan-izvršenje'!$A$8:Q$1500,'prenos-P-R-N'!S$1,FALSE)),IF($A1277&lt;=$A$2,VLOOKUP($A1277,'Prihodi- plan-izvršenje'!$A$4:$H$500,8,FALSE),0)))</f>
        <v>0</v>
      </c>
      <c r="T1277" s="88" t="str">
        <f>IF($A1277&gt;$A$2,VLOOKUP($A1277,'Neizmirene obaveze JLS'!$A$11:R$500,R$1,FALSE),"")</f>
        <v/>
      </c>
      <c r="U1277" s="88">
        <f>IF($A1277&gt;$A$2,VLOOKUP($A1277,'Neizmirene obaveze JLS'!$A$11:S$500,S$1,FALSE),0)</f>
        <v>0</v>
      </c>
      <c r="V1277" s="88">
        <f t="shared" si="234"/>
        <v>0</v>
      </c>
    </row>
    <row r="1278" spans="1:22">
      <c r="A1278" s="89">
        <f>IF(AND(COUNTIF(A$1:A$3,"&gt;0")=1,MAX(A$8:A1277)&lt;A$1),A1277+1,IF(AND(COUNTIF(A$1:A$3,"&gt;0")=2,MAX(A$8:A1277)&lt;A$2),A1277+1,IF(AND(COUNTIF(A$1:A$3,"&gt;0")=3,MAX(A$8:A1277)&lt;A$3),A1277+1,0)))</f>
        <v>0</v>
      </c>
      <c r="B1278" s="89" t="str">
        <f t="shared" ref="B1278:C1278" si="240">+IF($A1278&gt;0,B1277,"")</f>
        <v/>
      </c>
      <c r="C1278" s="89" t="str">
        <f t="shared" si="240"/>
        <v/>
      </c>
      <c r="D1278" s="87" t="str">
        <f>IF($A1278=0,"",IF($A1278&lt;=$A$1,+VLOOKUP($A1278,'Rashodi- plan-izvršenje'!$A$8:B$1500,'prenos-P-R-N'!D$1,FALSE),IF($A1278&gt;$A$2,+VLOOKUP($A1278,'Neizmirene obaveze JLS'!$A$11:B$500,'prenos-P-R-N'!D$1,FALSE),"")))</f>
        <v/>
      </c>
      <c r="E1278" s="87" t="str">
        <f>IF($A1278=0,"",IF($A1278&lt;=$A$1,+VLOOKUP($A1278,'Rashodi- plan-izvršenje'!$A$8:C$1500,'prenos-P-R-N'!E$1,FALSE),IF($A1278&gt;$A$2,+VLOOKUP($A1278,'Neizmirene obaveze JLS'!$A$11:C$500,'prenos-P-R-N'!E$1,FALSE),"")))</f>
        <v/>
      </c>
      <c r="F1278" s="87" t="str">
        <f>IF($A1278=0,"",IF($A1278&lt;=$A$1,+VLOOKUP($A1278,'Rashodi- plan-izvršenje'!$A$8:D$1500,'prenos-P-R-N'!F$1,FALSE),IF($A1278&gt;$A$2,+VLOOKUP($A1278,'Neizmirene obaveze JLS'!$A$11:D$500,'prenos-P-R-N'!F$1,FALSE),"")))</f>
        <v/>
      </c>
      <c r="G1278" s="87" t="str">
        <f>IF($A1278=0,"",IF($A1278&lt;=$A$1,+VLOOKUP($A1278,'Rashodi- plan-izvršenje'!$A$8:E$1500,'prenos-P-R-N'!G$1,FALSE),IF($A1278&gt;$A$2,+VLOOKUP($A1278,'Neizmirene obaveze JLS'!$A$11:E$500,'prenos-P-R-N'!G$1,FALSE),"")))</f>
        <v/>
      </c>
      <c r="H1278" s="87" t="str">
        <f>IF($A1278=0,"",IF($A1278&lt;=$A$1,+VLOOKUP($A1278,'Rashodi- plan-izvršenje'!$A$8:F$1500,'prenos-P-R-N'!H$1,FALSE),IF($A1278&gt;$A$2,+VLOOKUP($A1278,'Neizmirene obaveze JLS'!$A$11:F$500,'prenos-P-R-N'!H$1,FALSE),"")))</f>
        <v/>
      </c>
      <c r="I1278" s="87" t="str">
        <f>IF($A1278=0,"",IF($A1278&lt;=$A$1,+VLOOKUP($A1278,'Rashodi- plan-izvršenje'!$A$8:G$1500,'prenos-P-R-N'!I$1,FALSE),IF($A1278&gt;$A$2,+VLOOKUP($A1278,'Neizmirene obaveze JLS'!$A$11:G$500,'prenos-P-R-N'!I$1,FALSE),"")))</f>
        <v/>
      </c>
      <c r="J1278" s="87" t="str">
        <f>IF($A1278=0,"",IF($A1278&lt;=$A$1,+VLOOKUP($A1278,'Rashodi- plan-izvršenje'!$A$8:H$1500,'prenos-P-R-N'!J$1,FALSE),IF($A1278&gt;$A$2,+VLOOKUP($A1278,'Neizmirene obaveze JLS'!$A$11:H$500,'prenos-P-R-N'!J$1,FALSE),"")))</f>
        <v/>
      </c>
      <c r="K1278" s="87" t="str">
        <f>IF($A1278=0,"",IF($A1278&lt;=$A$1,+VLOOKUP($A1278,'Rashodi- plan-izvršenje'!$A$8:I$1500,'prenos-P-R-N'!K$1,FALSE),IF($A1278&gt;$A$2,+VLOOKUP($A1278,'Neizmirene obaveze JLS'!$A$11:I$500,'prenos-P-R-N'!K$1,FALSE),"")))</f>
        <v/>
      </c>
      <c r="L1278" t="str">
        <f>IF(A1278=0,"",IF(A1278&lt;=A$1,+IF(VLOOKUP(A1278,'Rashodi- plan-izvršenje'!A$8:J$1500,M$1,FALSE)&gt;0,"Програмска активност","Пројекат"),IF(A1278&gt;A$2,+IF(VLOOKUP(A1278,'Neizmirene obaveze JLS'!A$8:J$2008,M$1,FALSE)&gt;0,"Програмска активност","Пројекат"),"")))</f>
        <v/>
      </c>
      <c r="M1278" s="87" t="str">
        <f>IF(A1278=0,"",IF($A1278&lt;=$A$1,+IF(VLOOKUP($A1278,'Rashodi- plan-izvršenje'!$A$8:$M$1500,10,FALSE)&gt;0,VLOOKUP($A1278,'Rashodi- plan-izvršenje'!$A$8:$M$1500,10,FALSE),VLOOKUP($A1278,'Rashodi- plan-izvršenje'!$A$8:$M$1500,12,FALSE)),+IF($A1278&gt;$A$2,IF(VLOOKUP($A1278,'Neizmirene obaveze JLS'!$A$8:$M$1500,10,FALSE)&gt;0,VLOOKUP($A1278,'Neizmirene obaveze JLS'!$A$11:$M$1500,10,FALSE),VLOOKUP($A1278,'Neizmirene obaveze JLS'!$A$11:$M$1500,12,FALSE)),0)))</f>
        <v/>
      </c>
      <c r="N1278" s="87" t="str">
        <f>IF(A1278=0,"",IF($A1278&lt;=$A$1,+IF(VLOOKUP(A1278,'Rashodi- plan-izvršenje'!$A$8:$M$1500,10,FALSE)&gt;0,VLOOKUP(A1278,'Rashodi- plan-izvršenje'!$A$8:$M$1500,11,FALSE),VLOOKUP(A1278,'Rashodi- plan-izvršenje'!$A$8:$M$1500,13,FALSE)),+IF($A1278&gt;$A$2,IF(VLOOKUP($A1278,'Neizmirene obaveze JLS'!$A$8:$M$1500,10,FALSE)&gt;0,VLOOKUP($A1278,'Neizmirene obaveze JLS'!$A$11:$M$1500,11,FALSE),VLOOKUP($A1278,'Neizmirene obaveze JLS'!$A$11:$M$1500,13,FALSE)),0)))</f>
        <v/>
      </c>
      <c r="O1278" s="87" t="str">
        <f>IF(A1278=0,"",IF($A1278&lt;=$A$1,VALUE(+VLOOKUP($A1278,'Rashodi- plan-izvršenje'!$A$8:N$1500,'prenos-P-R-N'!O$1,FALSE)),IF($A1278&lt;=A$2,VALUE(VLOOKUP($A1278,'Prihodi- plan-izvršenje'!$A$8:$H$500,6,FALSE)),VALUE(VLOOKUP($A1278,'Neizmirene obaveze JLS'!$A$8:$N$500,O$1,FALSE)))))</f>
        <v/>
      </c>
      <c r="P1278" s="87" t="str">
        <f>IF(A1278=0,"",IF(A1278=0,0,IF(A1278&gt;A$2,'šifarnik K-izvor'!G$3,+IF(Q1278&lt;700,+'šifarnik K-izvor'!G$2,'šifarnik K-izvor'!G$1))))</f>
        <v/>
      </c>
      <c r="Q1278" s="87">
        <f>IF($A1278&lt;=$A$1,VALUE(+VLOOKUP($A1278,'Rashodi- plan-izvršenje'!$A$8:O$1500,'prenos-P-R-N'!Q$1,FALSE)),IF($A1278&lt;=$A$2,VLOOKUP($A1278,'Prihodi- plan-izvršenje'!$A$4:$H$500,4,FALSE),IF($A1278&lt;=$A$3,VLOOKUP(A1278,'Neizmirene obaveze JLS'!$A$11:O$500,Q$1,FALSE),"")))</f>
        <v>0</v>
      </c>
      <c r="R1278" s="88">
        <f>IF($A1278&lt;=$A$1,VALUE(+VLOOKUP($A1278,'Rashodi- plan-izvršenje'!$A$8:P$1500,'prenos-P-R-N'!R$1,FALSE)),IF($A1278&lt;=$A$2,VLOOKUP($A1278,'Prihodi- plan-izvršenje'!$A$4:$H$500,7,FALSE),""))</f>
        <v>0</v>
      </c>
      <c r="S1278" s="88">
        <f>IF(A1278=0,0,IF($A1278&lt;=$A$1,VALUE(+VLOOKUP($A1278,'Rashodi- plan-izvršenje'!$A$8:Q$1500,'prenos-P-R-N'!S$1,FALSE)),IF($A1278&lt;=$A$2,VLOOKUP($A1278,'Prihodi- plan-izvršenje'!$A$4:$H$500,8,FALSE),0)))</f>
        <v>0</v>
      </c>
      <c r="T1278" s="88" t="str">
        <f>IF($A1278&gt;$A$2,VLOOKUP($A1278,'Neizmirene obaveze JLS'!$A$11:R$500,R$1,FALSE),"")</f>
        <v/>
      </c>
      <c r="U1278" s="88">
        <f>IF($A1278&gt;$A$2,VLOOKUP($A1278,'Neizmirene obaveze JLS'!$A$11:S$500,S$1,FALSE),0)</f>
        <v>0</v>
      </c>
      <c r="V1278" s="88">
        <f t="shared" si="234"/>
        <v>0</v>
      </c>
    </row>
    <row r="1279" spans="1:22">
      <c r="A1279" s="89">
        <f>IF(AND(COUNTIF(A$1:A$3,"&gt;0")=1,MAX(A$8:A1278)&lt;A$1),A1278+1,IF(AND(COUNTIF(A$1:A$3,"&gt;0")=2,MAX(A$8:A1278)&lt;A$2),A1278+1,IF(AND(COUNTIF(A$1:A$3,"&gt;0")=3,MAX(A$8:A1278)&lt;A$3),A1278+1,0)))</f>
        <v>0</v>
      </c>
      <c r="B1279" s="89" t="str">
        <f t="shared" ref="B1279:C1279" si="241">+IF($A1279&gt;0,B1278,"")</f>
        <v/>
      </c>
      <c r="C1279" s="89" t="str">
        <f t="shared" si="241"/>
        <v/>
      </c>
      <c r="D1279" s="87" t="str">
        <f>IF($A1279=0,"",IF($A1279&lt;=$A$1,+VLOOKUP($A1279,'Rashodi- plan-izvršenje'!$A$8:B$1500,'prenos-P-R-N'!D$1,FALSE),IF($A1279&gt;$A$2,+VLOOKUP($A1279,'Neizmirene obaveze JLS'!$A$11:B$500,'prenos-P-R-N'!D$1,FALSE),"")))</f>
        <v/>
      </c>
      <c r="E1279" s="87" t="str">
        <f>IF($A1279=0,"",IF($A1279&lt;=$A$1,+VLOOKUP($A1279,'Rashodi- plan-izvršenje'!$A$8:C$1500,'prenos-P-R-N'!E$1,FALSE),IF($A1279&gt;$A$2,+VLOOKUP($A1279,'Neizmirene obaveze JLS'!$A$11:C$500,'prenos-P-R-N'!E$1,FALSE),"")))</f>
        <v/>
      </c>
      <c r="F1279" s="87" t="str">
        <f>IF($A1279=0,"",IF($A1279&lt;=$A$1,+VLOOKUP($A1279,'Rashodi- plan-izvršenje'!$A$8:D$1500,'prenos-P-R-N'!F$1,FALSE),IF($A1279&gt;$A$2,+VLOOKUP($A1279,'Neizmirene obaveze JLS'!$A$11:D$500,'prenos-P-R-N'!F$1,FALSE),"")))</f>
        <v/>
      </c>
      <c r="G1279" s="87" t="str">
        <f>IF($A1279=0,"",IF($A1279&lt;=$A$1,+VLOOKUP($A1279,'Rashodi- plan-izvršenje'!$A$8:E$1500,'prenos-P-R-N'!G$1,FALSE),IF($A1279&gt;$A$2,+VLOOKUP($A1279,'Neizmirene obaveze JLS'!$A$11:E$500,'prenos-P-R-N'!G$1,FALSE),"")))</f>
        <v/>
      </c>
      <c r="H1279" s="87" t="str">
        <f>IF($A1279=0,"",IF($A1279&lt;=$A$1,+VLOOKUP($A1279,'Rashodi- plan-izvršenje'!$A$8:F$1500,'prenos-P-R-N'!H$1,FALSE),IF($A1279&gt;$A$2,+VLOOKUP($A1279,'Neizmirene obaveze JLS'!$A$11:F$500,'prenos-P-R-N'!H$1,FALSE),"")))</f>
        <v/>
      </c>
      <c r="I1279" s="87" t="str">
        <f>IF($A1279=0,"",IF($A1279&lt;=$A$1,+VLOOKUP($A1279,'Rashodi- plan-izvršenje'!$A$8:G$1500,'prenos-P-R-N'!I$1,FALSE),IF($A1279&gt;$A$2,+VLOOKUP($A1279,'Neizmirene obaveze JLS'!$A$11:G$500,'prenos-P-R-N'!I$1,FALSE),"")))</f>
        <v/>
      </c>
      <c r="J1279" s="87" t="str">
        <f>IF($A1279=0,"",IF($A1279&lt;=$A$1,+VLOOKUP($A1279,'Rashodi- plan-izvršenje'!$A$8:H$1500,'prenos-P-R-N'!J$1,FALSE),IF($A1279&gt;$A$2,+VLOOKUP($A1279,'Neizmirene obaveze JLS'!$A$11:H$500,'prenos-P-R-N'!J$1,FALSE),"")))</f>
        <v/>
      </c>
      <c r="K1279" s="87" t="str">
        <f>IF($A1279=0,"",IF($A1279&lt;=$A$1,+VLOOKUP($A1279,'Rashodi- plan-izvršenje'!$A$8:I$1500,'prenos-P-R-N'!K$1,FALSE),IF($A1279&gt;$A$2,+VLOOKUP($A1279,'Neizmirene obaveze JLS'!$A$11:I$500,'prenos-P-R-N'!K$1,FALSE),"")))</f>
        <v/>
      </c>
      <c r="L1279" t="str">
        <f>IF(A1279=0,"",IF(A1279&lt;=A$1,+IF(VLOOKUP(A1279,'Rashodi- plan-izvršenje'!A$8:J$1500,M$1,FALSE)&gt;0,"Програмска активност","Пројекат"),IF(A1279&gt;A$2,+IF(VLOOKUP(A1279,'Neizmirene obaveze JLS'!A$8:J$2008,M$1,FALSE)&gt;0,"Програмска активност","Пројекат"),"")))</f>
        <v/>
      </c>
      <c r="M1279" s="87" t="str">
        <f>IF(A1279=0,"",IF($A1279&lt;=$A$1,+IF(VLOOKUP($A1279,'Rashodi- plan-izvršenje'!$A$8:$M$1500,10,FALSE)&gt;0,VLOOKUP($A1279,'Rashodi- plan-izvršenje'!$A$8:$M$1500,10,FALSE),VLOOKUP($A1279,'Rashodi- plan-izvršenje'!$A$8:$M$1500,12,FALSE)),+IF($A1279&gt;$A$2,IF(VLOOKUP($A1279,'Neizmirene obaveze JLS'!$A$8:$M$1500,10,FALSE)&gt;0,VLOOKUP($A1279,'Neizmirene obaveze JLS'!$A$11:$M$1500,10,FALSE),VLOOKUP($A1279,'Neizmirene obaveze JLS'!$A$11:$M$1500,12,FALSE)),0)))</f>
        <v/>
      </c>
      <c r="N1279" s="87" t="str">
        <f>IF(A1279=0,"",IF($A1279&lt;=$A$1,+IF(VLOOKUP(A1279,'Rashodi- plan-izvršenje'!$A$8:$M$1500,10,FALSE)&gt;0,VLOOKUP(A1279,'Rashodi- plan-izvršenje'!$A$8:$M$1500,11,FALSE),VLOOKUP(A1279,'Rashodi- plan-izvršenje'!$A$8:$M$1500,13,FALSE)),+IF($A1279&gt;$A$2,IF(VLOOKUP($A1279,'Neizmirene obaveze JLS'!$A$8:$M$1500,10,FALSE)&gt;0,VLOOKUP($A1279,'Neizmirene obaveze JLS'!$A$11:$M$1500,11,FALSE),VLOOKUP($A1279,'Neizmirene obaveze JLS'!$A$11:$M$1500,13,FALSE)),0)))</f>
        <v/>
      </c>
      <c r="O1279" s="87" t="str">
        <f>IF(A1279=0,"",IF($A1279&lt;=$A$1,VALUE(+VLOOKUP($A1279,'Rashodi- plan-izvršenje'!$A$8:N$1500,'prenos-P-R-N'!O$1,FALSE)),IF($A1279&lt;=A$2,VALUE(VLOOKUP($A1279,'Prihodi- plan-izvršenje'!$A$8:$H$500,6,FALSE)),VALUE(VLOOKUP($A1279,'Neizmirene obaveze JLS'!$A$8:$N$500,O$1,FALSE)))))</f>
        <v/>
      </c>
      <c r="P1279" s="87" t="str">
        <f>IF(A1279=0,"",IF(A1279=0,0,IF(A1279&gt;A$2,'šifarnik K-izvor'!G$3,+IF(Q1279&lt;700,+'šifarnik K-izvor'!G$2,'šifarnik K-izvor'!G$1))))</f>
        <v/>
      </c>
      <c r="Q1279" s="87">
        <f>IF($A1279&lt;=$A$1,VALUE(+VLOOKUP($A1279,'Rashodi- plan-izvršenje'!$A$8:O$1500,'prenos-P-R-N'!Q$1,FALSE)),IF($A1279&lt;=$A$2,VLOOKUP($A1279,'Prihodi- plan-izvršenje'!$A$4:$H$500,4,FALSE),IF($A1279&lt;=$A$3,VLOOKUP(A1279,'Neizmirene obaveze JLS'!$A$11:O$500,Q$1,FALSE),"")))</f>
        <v>0</v>
      </c>
      <c r="R1279" s="88">
        <f>IF($A1279&lt;=$A$1,VALUE(+VLOOKUP($A1279,'Rashodi- plan-izvršenje'!$A$8:P$1500,'prenos-P-R-N'!R$1,FALSE)),IF($A1279&lt;=$A$2,VLOOKUP($A1279,'Prihodi- plan-izvršenje'!$A$4:$H$500,7,FALSE),""))</f>
        <v>0</v>
      </c>
      <c r="S1279" s="88">
        <f>IF(A1279=0,0,IF($A1279&lt;=$A$1,VALUE(+VLOOKUP($A1279,'Rashodi- plan-izvršenje'!$A$8:Q$1500,'prenos-P-R-N'!S$1,FALSE)),IF($A1279&lt;=$A$2,VLOOKUP($A1279,'Prihodi- plan-izvršenje'!$A$4:$H$500,8,FALSE),0)))</f>
        <v>0</v>
      </c>
      <c r="T1279" s="88" t="str">
        <f>IF($A1279&gt;$A$2,VLOOKUP($A1279,'Neizmirene obaveze JLS'!$A$11:R$500,R$1,FALSE),"")</f>
        <v/>
      </c>
      <c r="U1279" s="88">
        <f>IF($A1279&gt;$A$2,VLOOKUP($A1279,'Neizmirene obaveze JLS'!$A$11:S$500,S$1,FALSE),0)</f>
        <v>0</v>
      </c>
      <c r="V1279" s="88">
        <f t="shared" si="234"/>
        <v>0</v>
      </c>
    </row>
    <row r="1280" spans="1:22">
      <c r="A1280" s="89">
        <f>IF(AND(COUNTIF(A$1:A$3,"&gt;0")=1,MAX(A$8:A1279)&lt;A$1),A1279+1,IF(AND(COUNTIF(A$1:A$3,"&gt;0")=2,MAX(A$8:A1279)&lt;A$2),A1279+1,IF(AND(COUNTIF(A$1:A$3,"&gt;0")=3,MAX(A$8:A1279)&lt;A$3),A1279+1,0)))</f>
        <v>0</v>
      </c>
      <c r="B1280" s="89" t="str">
        <f t="shared" ref="B1280:C1280" si="242">+IF($A1280&gt;0,B1279,"")</f>
        <v/>
      </c>
      <c r="C1280" s="89" t="str">
        <f t="shared" si="242"/>
        <v/>
      </c>
      <c r="D1280" s="87" t="str">
        <f>IF($A1280=0,"",IF($A1280&lt;=$A$1,+VLOOKUP($A1280,'Rashodi- plan-izvršenje'!$A$8:B$1500,'prenos-P-R-N'!D$1,FALSE),IF($A1280&gt;$A$2,+VLOOKUP($A1280,'Neizmirene obaveze JLS'!$A$11:B$500,'prenos-P-R-N'!D$1,FALSE),"")))</f>
        <v/>
      </c>
      <c r="E1280" s="87" t="str">
        <f>IF($A1280=0,"",IF($A1280&lt;=$A$1,+VLOOKUP($A1280,'Rashodi- plan-izvršenje'!$A$8:C$1500,'prenos-P-R-N'!E$1,FALSE),IF($A1280&gt;$A$2,+VLOOKUP($A1280,'Neizmirene obaveze JLS'!$A$11:C$500,'prenos-P-R-N'!E$1,FALSE),"")))</f>
        <v/>
      </c>
      <c r="F1280" s="87" t="str">
        <f>IF($A1280=0,"",IF($A1280&lt;=$A$1,+VLOOKUP($A1280,'Rashodi- plan-izvršenje'!$A$8:D$1500,'prenos-P-R-N'!F$1,FALSE),IF($A1280&gt;$A$2,+VLOOKUP($A1280,'Neizmirene obaveze JLS'!$A$11:D$500,'prenos-P-R-N'!F$1,FALSE),"")))</f>
        <v/>
      </c>
      <c r="G1280" s="87" t="str">
        <f>IF($A1280=0,"",IF($A1280&lt;=$A$1,+VLOOKUP($A1280,'Rashodi- plan-izvršenje'!$A$8:E$1500,'prenos-P-R-N'!G$1,FALSE),IF($A1280&gt;$A$2,+VLOOKUP($A1280,'Neizmirene obaveze JLS'!$A$11:E$500,'prenos-P-R-N'!G$1,FALSE),"")))</f>
        <v/>
      </c>
      <c r="H1280" s="87" t="str">
        <f>IF($A1280=0,"",IF($A1280&lt;=$A$1,+VLOOKUP($A1280,'Rashodi- plan-izvršenje'!$A$8:F$1500,'prenos-P-R-N'!H$1,FALSE),IF($A1280&gt;$A$2,+VLOOKUP($A1280,'Neizmirene obaveze JLS'!$A$11:F$500,'prenos-P-R-N'!H$1,FALSE),"")))</f>
        <v/>
      </c>
      <c r="I1280" s="87" t="str">
        <f>IF($A1280=0,"",IF($A1280&lt;=$A$1,+VLOOKUP($A1280,'Rashodi- plan-izvršenje'!$A$8:G$1500,'prenos-P-R-N'!I$1,FALSE),IF($A1280&gt;$A$2,+VLOOKUP($A1280,'Neizmirene obaveze JLS'!$A$11:G$500,'prenos-P-R-N'!I$1,FALSE),"")))</f>
        <v/>
      </c>
      <c r="J1280" s="87" t="str">
        <f>IF($A1280=0,"",IF($A1280&lt;=$A$1,+VLOOKUP($A1280,'Rashodi- plan-izvršenje'!$A$8:H$1500,'prenos-P-R-N'!J$1,FALSE),IF($A1280&gt;$A$2,+VLOOKUP($A1280,'Neizmirene obaveze JLS'!$A$11:H$500,'prenos-P-R-N'!J$1,FALSE),"")))</f>
        <v/>
      </c>
      <c r="K1280" s="87" t="str">
        <f>IF($A1280=0,"",IF($A1280&lt;=$A$1,+VLOOKUP($A1280,'Rashodi- plan-izvršenje'!$A$8:I$1500,'prenos-P-R-N'!K$1,FALSE),IF($A1280&gt;$A$2,+VLOOKUP($A1280,'Neizmirene obaveze JLS'!$A$11:I$500,'prenos-P-R-N'!K$1,FALSE),"")))</f>
        <v/>
      </c>
      <c r="L1280" t="str">
        <f>IF(A1280=0,"",IF(A1280&lt;=A$1,+IF(VLOOKUP(A1280,'Rashodi- plan-izvršenje'!A$8:J$1500,M$1,FALSE)&gt;0,"Програмска активност","Пројекат"),IF(A1280&gt;A$2,+IF(VLOOKUP(A1280,'Neizmirene obaveze JLS'!A$8:J$2008,M$1,FALSE)&gt;0,"Програмска активност","Пројекат"),"")))</f>
        <v/>
      </c>
      <c r="M1280" s="87" t="str">
        <f>IF(A1280=0,"",IF($A1280&lt;=$A$1,+IF(VLOOKUP($A1280,'Rashodi- plan-izvršenje'!$A$8:$M$1500,10,FALSE)&gt;0,VLOOKUP($A1280,'Rashodi- plan-izvršenje'!$A$8:$M$1500,10,FALSE),VLOOKUP($A1280,'Rashodi- plan-izvršenje'!$A$8:$M$1500,12,FALSE)),+IF($A1280&gt;$A$2,IF(VLOOKUP($A1280,'Neizmirene obaveze JLS'!$A$8:$M$1500,10,FALSE)&gt;0,VLOOKUP($A1280,'Neizmirene obaveze JLS'!$A$11:$M$1500,10,FALSE),VLOOKUP($A1280,'Neizmirene obaveze JLS'!$A$11:$M$1500,12,FALSE)),0)))</f>
        <v/>
      </c>
      <c r="N1280" s="87" t="str">
        <f>IF(A1280=0,"",IF($A1280&lt;=$A$1,+IF(VLOOKUP(A1280,'Rashodi- plan-izvršenje'!$A$8:$M$1500,10,FALSE)&gt;0,VLOOKUP(A1280,'Rashodi- plan-izvršenje'!$A$8:$M$1500,11,FALSE),VLOOKUP(A1280,'Rashodi- plan-izvršenje'!$A$8:$M$1500,13,FALSE)),+IF($A1280&gt;$A$2,IF(VLOOKUP($A1280,'Neizmirene obaveze JLS'!$A$8:$M$1500,10,FALSE)&gt;0,VLOOKUP($A1280,'Neizmirene obaveze JLS'!$A$11:$M$1500,11,FALSE),VLOOKUP($A1280,'Neizmirene obaveze JLS'!$A$11:$M$1500,13,FALSE)),0)))</f>
        <v/>
      </c>
      <c r="O1280" s="87" t="str">
        <f>IF(A1280=0,"",IF($A1280&lt;=$A$1,VALUE(+VLOOKUP($A1280,'Rashodi- plan-izvršenje'!$A$8:N$1500,'prenos-P-R-N'!O$1,FALSE)),IF($A1280&lt;=A$2,VALUE(VLOOKUP($A1280,'Prihodi- plan-izvršenje'!$A$8:$H$500,6,FALSE)),VALUE(VLOOKUP($A1280,'Neizmirene obaveze JLS'!$A$8:$N$500,O$1,FALSE)))))</f>
        <v/>
      </c>
      <c r="P1280" s="87" t="str">
        <f>IF(A1280=0,"",IF(A1280=0,0,IF(A1280&gt;A$2,'šifarnik K-izvor'!G$3,+IF(Q1280&lt;700,+'šifarnik K-izvor'!G$2,'šifarnik K-izvor'!G$1))))</f>
        <v/>
      </c>
      <c r="Q1280" s="87">
        <f>IF($A1280&lt;=$A$1,VALUE(+VLOOKUP($A1280,'Rashodi- plan-izvršenje'!$A$8:O$1500,'prenos-P-R-N'!Q$1,FALSE)),IF($A1280&lt;=$A$2,VLOOKUP($A1280,'Prihodi- plan-izvršenje'!$A$4:$H$500,4,FALSE),IF($A1280&lt;=$A$3,VLOOKUP(A1280,'Neizmirene obaveze JLS'!$A$11:O$500,Q$1,FALSE),"")))</f>
        <v>0</v>
      </c>
      <c r="R1280" s="88">
        <f>IF($A1280&lt;=$A$1,VALUE(+VLOOKUP($A1280,'Rashodi- plan-izvršenje'!$A$8:P$1500,'prenos-P-R-N'!R$1,FALSE)),IF($A1280&lt;=$A$2,VLOOKUP($A1280,'Prihodi- plan-izvršenje'!$A$4:$H$500,7,FALSE),""))</f>
        <v>0</v>
      </c>
      <c r="S1280" s="88">
        <f>IF(A1280=0,0,IF($A1280&lt;=$A$1,VALUE(+VLOOKUP($A1280,'Rashodi- plan-izvršenje'!$A$8:Q$1500,'prenos-P-R-N'!S$1,FALSE)),IF($A1280&lt;=$A$2,VLOOKUP($A1280,'Prihodi- plan-izvršenje'!$A$4:$H$500,8,FALSE),0)))</f>
        <v>0</v>
      </c>
      <c r="T1280" s="88" t="str">
        <f>IF($A1280&gt;$A$2,VLOOKUP($A1280,'Neizmirene obaveze JLS'!$A$11:R$500,R$1,FALSE),"")</f>
        <v/>
      </c>
      <c r="U1280" s="88">
        <f>IF($A1280&gt;$A$2,VLOOKUP($A1280,'Neizmirene obaveze JLS'!$A$11:S$500,S$1,FALSE),0)</f>
        <v>0</v>
      </c>
      <c r="V1280" s="88">
        <f t="shared" si="234"/>
        <v>0</v>
      </c>
    </row>
    <row r="1281" spans="1:22">
      <c r="A1281" s="89">
        <f>IF(AND(COUNTIF(A$1:A$3,"&gt;0")=1,MAX(A$8:A1280)&lt;A$1),A1280+1,IF(AND(COUNTIF(A$1:A$3,"&gt;0")=2,MAX(A$8:A1280)&lt;A$2),A1280+1,IF(AND(COUNTIF(A$1:A$3,"&gt;0")=3,MAX(A$8:A1280)&lt;A$3),A1280+1,0)))</f>
        <v>0</v>
      </c>
      <c r="B1281" s="89" t="str">
        <f t="shared" ref="B1281:C1281" si="243">+IF($A1281&gt;0,B1280,"")</f>
        <v/>
      </c>
      <c r="C1281" s="89" t="str">
        <f t="shared" si="243"/>
        <v/>
      </c>
      <c r="D1281" s="87" t="str">
        <f>IF($A1281=0,"",IF($A1281&lt;=$A$1,+VLOOKUP($A1281,'Rashodi- plan-izvršenje'!$A$8:B$1500,'prenos-P-R-N'!D$1,FALSE),IF($A1281&gt;$A$2,+VLOOKUP($A1281,'Neizmirene obaveze JLS'!$A$11:B$500,'prenos-P-R-N'!D$1,FALSE),"")))</f>
        <v/>
      </c>
      <c r="E1281" s="87" t="str">
        <f>IF($A1281=0,"",IF($A1281&lt;=$A$1,+VLOOKUP($A1281,'Rashodi- plan-izvršenje'!$A$8:C$1500,'prenos-P-R-N'!E$1,FALSE),IF($A1281&gt;$A$2,+VLOOKUP($A1281,'Neizmirene obaveze JLS'!$A$11:C$500,'prenos-P-R-N'!E$1,FALSE),"")))</f>
        <v/>
      </c>
      <c r="F1281" s="87" t="str">
        <f>IF($A1281=0,"",IF($A1281&lt;=$A$1,+VLOOKUP($A1281,'Rashodi- plan-izvršenje'!$A$8:D$1500,'prenos-P-R-N'!F$1,FALSE),IF($A1281&gt;$A$2,+VLOOKUP($A1281,'Neizmirene obaveze JLS'!$A$11:D$500,'prenos-P-R-N'!F$1,FALSE),"")))</f>
        <v/>
      </c>
      <c r="G1281" s="87" t="str">
        <f>IF($A1281=0,"",IF($A1281&lt;=$A$1,+VLOOKUP($A1281,'Rashodi- plan-izvršenje'!$A$8:E$1500,'prenos-P-R-N'!G$1,FALSE),IF($A1281&gt;$A$2,+VLOOKUP($A1281,'Neizmirene obaveze JLS'!$A$11:E$500,'prenos-P-R-N'!G$1,FALSE),"")))</f>
        <v/>
      </c>
      <c r="H1281" s="87" t="str">
        <f>IF($A1281=0,"",IF($A1281&lt;=$A$1,+VLOOKUP($A1281,'Rashodi- plan-izvršenje'!$A$8:F$1500,'prenos-P-R-N'!H$1,FALSE),IF($A1281&gt;$A$2,+VLOOKUP($A1281,'Neizmirene obaveze JLS'!$A$11:F$500,'prenos-P-R-N'!H$1,FALSE),"")))</f>
        <v/>
      </c>
      <c r="I1281" s="87" t="str">
        <f>IF($A1281=0,"",IF($A1281&lt;=$A$1,+VLOOKUP($A1281,'Rashodi- plan-izvršenje'!$A$8:G$1500,'prenos-P-R-N'!I$1,FALSE),IF($A1281&gt;$A$2,+VLOOKUP($A1281,'Neizmirene obaveze JLS'!$A$11:G$500,'prenos-P-R-N'!I$1,FALSE),"")))</f>
        <v/>
      </c>
      <c r="J1281" s="87" t="str">
        <f>IF($A1281=0,"",IF($A1281&lt;=$A$1,+VLOOKUP($A1281,'Rashodi- plan-izvršenje'!$A$8:H$1500,'prenos-P-R-N'!J$1,FALSE),IF($A1281&gt;$A$2,+VLOOKUP($A1281,'Neizmirene obaveze JLS'!$A$11:H$500,'prenos-P-R-N'!J$1,FALSE),"")))</f>
        <v/>
      </c>
      <c r="K1281" s="87" t="str">
        <f>IF($A1281=0,"",IF($A1281&lt;=$A$1,+VLOOKUP($A1281,'Rashodi- plan-izvršenje'!$A$8:I$1500,'prenos-P-R-N'!K$1,FALSE),IF($A1281&gt;$A$2,+VLOOKUP($A1281,'Neizmirene obaveze JLS'!$A$11:I$500,'prenos-P-R-N'!K$1,FALSE),"")))</f>
        <v/>
      </c>
      <c r="L1281" t="str">
        <f>IF(A1281=0,"",IF(A1281&lt;=A$1,+IF(VLOOKUP(A1281,'Rashodi- plan-izvršenje'!A$8:J$1500,M$1,FALSE)&gt;0,"Програмска активност","Пројекат"),IF(A1281&gt;A$2,+IF(VLOOKUP(A1281,'Neizmirene obaveze JLS'!A$8:J$2008,M$1,FALSE)&gt;0,"Програмска активност","Пројекат"),"")))</f>
        <v/>
      </c>
      <c r="M1281" s="87" t="str">
        <f>IF(A1281=0,"",IF($A1281&lt;=$A$1,+IF(VLOOKUP($A1281,'Rashodi- plan-izvršenje'!$A$8:$M$1500,10,FALSE)&gt;0,VLOOKUP($A1281,'Rashodi- plan-izvršenje'!$A$8:$M$1500,10,FALSE),VLOOKUP($A1281,'Rashodi- plan-izvršenje'!$A$8:$M$1500,12,FALSE)),+IF($A1281&gt;$A$2,IF(VLOOKUP($A1281,'Neizmirene obaveze JLS'!$A$8:$M$1500,10,FALSE)&gt;0,VLOOKUP($A1281,'Neizmirene obaveze JLS'!$A$11:$M$1500,10,FALSE),VLOOKUP($A1281,'Neizmirene obaveze JLS'!$A$11:$M$1500,12,FALSE)),0)))</f>
        <v/>
      </c>
      <c r="N1281" s="87" t="str">
        <f>IF(A1281=0,"",IF($A1281&lt;=$A$1,+IF(VLOOKUP(A1281,'Rashodi- plan-izvršenje'!$A$8:$M$1500,10,FALSE)&gt;0,VLOOKUP(A1281,'Rashodi- plan-izvršenje'!$A$8:$M$1500,11,FALSE),VLOOKUP(A1281,'Rashodi- plan-izvršenje'!$A$8:$M$1500,13,FALSE)),+IF($A1281&gt;$A$2,IF(VLOOKUP($A1281,'Neizmirene obaveze JLS'!$A$8:$M$1500,10,FALSE)&gt;0,VLOOKUP($A1281,'Neizmirene obaveze JLS'!$A$11:$M$1500,11,FALSE),VLOOKUP($A1281,'Neizmirene obaveze JLS'!$A$11:$M$1500,13,FALSE)),0)))</f>
        <v/>
      </c>
      <c r="O1281" s="87" t="str">
        <f>IF(A1281=0,"",IF($A1281&lt;=$A$1,VALUE(+VLOOKUP($A1281,'Rashodi- plan-izvršenje'!$A$8:N$1500,'prenos-P-R-N'!O$1,FALSE)),IF($A1281&lt;=A$2,VALUE(VLOOKUP($A1281,'Prihodi- plan-izvršenje'!$A$8:$H$500,6,FALSE)),VALUE(VLOOKUP($A1281,'Neizmirene obaveze JLS'!$A$8:$N$500,O$1,FALSE)))))</f>
        <v/>
      </c>
      <c r="P1281" s="87" t="str">
        <f>IF(A1281=0,"",IF(A1281=0,0,IF(A1281&gt;A$2,'šifarnik K-izvor'!G$3,+IF(Q1281&lt;700,+'šifarnik K-izvor'!G$2,'šifarnik K-izvor'!G$1))))</f>
        <v/>
      </c>
      <c r="Q1281" s="87">
        <f>IF($A1281&lt;=$A$1,VALUE(+VLOOKUP($A1281,'Rashodi- plan-izvršenje'!$A$8:O$1500,'prenos-P-R-N'!Q$1,FALSE)),IF($A1281&lt;=$A$2,VLOOKUP($A1281,'Prihodi- plan-izvršenje'!$A$4:$H$500,4,FALSE),IF($A1281&lt;=$A$3,VLOOKUP(A1281,'Neizmirene obaveze JLS'!$A$11:O$500,Q$1,FALSE),"")))</f>
        <v>0</v>
      </c>
      <c r="R1281" s="88">
        <f>IF($A1281&lt;=$A$1,VALUE(+VLOOKUP($A1281,'Rashodi- plan-izvršenje'!$A$8:P$1500,'prenos-P-R-N'!R$1,FALSE)),IF($A1281&lt;=$A$2,VLOOKUP($A1281,'Prihodi- plan-izvršenje'!$A$4:$H$500,7,FALSE),""))</f>
        <v>0</v>
      </c>
      <c r="S1281" s="88">
        <f>IF(A1281=0,0,IF($A1281&lt;=$A$1,VALUE(+VLOOKUP($A1281,'Rashodi- plan-izvršenje'!$A$8:Q$1500,'prenos-P-R-N'!S$1,FALSE)),IF($A1281&lt;=$A$2,VLOOKUP($A1281,'Prihodi- plan-izvršenje'!$A$4:$H$500,8,FALSE),0)))</f>
        <v>0</v>
      </c>
      <c r="T1281" s="88" t="str">
        <f>IF($A1281&gt;$A$2,VLOOKUP($A1281,'Neizmirene obaveze JLS'!$A$11:R$500,R$1,FALSE),"")</f>
        <v/>
      </c>
      <c r="U1281" s="88">
        <f>IF($A1281&gt;$A$2,VLOOKUP($A1281,'Neizmirene obaveze JLS'!$A$11:S$500,S$1,FALSE),0)</f>
        <v>0</v>
      </c>
      <c r="V1281" s="88">
        <f t="shared" si="234"/>
        <v>0</v>
      </c>
    </row>
    <row r="1282" spans="1:22">
      <c r="A1282" s="89">
        <f>IF(AND(COUNTIF(A$1:A$3,"&gt;0")=1,MAX(A$8:A1281)&lt;A$1),A1281+1,IF(AND(COUNTIF(A$1:A$3,"&gt;0")=2,MAX(A$8:A1281)&lt;A$2),A1281+1,IF(AND(COUNTIF(A$1:A$3,"&gt;0")=3,MAX(A$8:A1281)&lt;A$3),A1281+1,0)))</f>
        <v>0</v>
      </c>
      <c r="B1282" s="89" t="str">
        <f t="shared" ref="B1282:C1282" si="244">+IF($A1282&gt;0,B1281,"")</f>
        <v/>
      </c>
      <c r="C1282" s="89" t="str">
        <f t="shared" si="244"/>
        <v/>
      </c>
      <c r="D1282" s="87" t="str">
        <f>IF($A1282=0,"",IF($A1282&lt;=$A$1,+VLOOKUP($A1282,'Rashodi- plan-izvršenje'!$A$8:B$1500,'prenos-P-R-N'!D$1,FALSE),IF($A1282&gt;$A$2,+VLOOKUP($A1282,'Neizmirene obaveze JLS'!$A$11:B$500,'prenos-P-R-N'!D$1,FALSE),"")))</f>
        <v/>
      </c>
      <c r="E1282" s="87" t="str">
        <f>IF($A1282=0,"",IF($A1282&lt;=$A$1,+VLOOKUP($A1282,'Rashodi- plan-izvršenje'!$A$8:C$1500,'prenos-P-R-N'!E$1,FALSE),IF($A1282&gt;$A$2,+VLOOKUP($A1282,'Neizmirene obaveze JLS'!$A$11:C$500,'prenos-P-R-N'!E$1,FALSE),"")))</f>
        <v/>
      </c>
      <c r="F1282" s="87" t="str">
        <f>IF($A1282=0,"",IF($A1282&lt;=$A$1,+VLOOKUP($A1282,'Rashodi- plan-izvršenje'!$A$8:D$1500,'prenos-P-R-N'!F$1,FALSE),IF($A1282&gt;$A$2,+VLOOKUP($A1282,'Neizmirene obaveze JLS'!$A$11:D$500,'prenos-P-R-N'!F$1,FALSE),"")))</f>
        <v/>
      </c>
      <c r="G1282" s="87" t="str">
        <f>IF($A1282=0,"",IF($A1282&lt;=$A$1,+VLOOKUP($A1282,'Rashodi- plan-izvršenje'!$A$8:E$1500,'prenos-P-R-N'!G$1,FALSE),IF($A1282&gt;$A$2,+VLOOKUP($A1282,'Neizmirene obaveze JLS'!$A$11:E$500,'prenos-P-R-N'!G$1,FALSE),"")))</f>
        <v/>
      </c>
      <c r="H1282" s="87" t="str">
        <f>IF($A1282=0,"",IF($A1282&lt;=$A$1,+VLOOKUP($A1282,'Rashodi- plan-izvršenje'!$A$8:F$1500,'prenos-P-R-N'!H$1,FALSE),IF($A1282&gt;$A$2,+VLOOKUP($A1282,'Neizmirene obaveze JLS'!$A$11:F$500,'prenos-P-R-N'!H$1,FALSE),"")))</f>
        <v/>
      </c>
      <c r="I1282" s="87" t="str">
        <f>IF($A1282=0,"",IF($A1282&lt;=$A$1,+VLOOKUP($A1282,'Rashodi- plan-izvršenje'!$A$8:G$1500,'prenos-P-R-N'!I$1,FALSE),IF($A1282&gt;$A$2,+VLOOKUP($A1282,'Neizmirene obaveze JLS'!$A$11:G$500,'prenos-P-R-N'!I$1,FALSE),"")))</f>
        <v/>
      </c>
      <c r="J1282" s="87" t="str">
        <f>IF($A1282=0,"",IF($A1282&lt;=$A$1,+VLOOKUP($A1282,'Rashodi- plan-izvršenje'!$A$8:H$1500,'prenos-P-R-N'!J$1,FALSE),IF($A1282&gt;$A$2,+VLOOKUP($A1282,'Neizmirene obaveze JLS'!$A$11:H$500,'prenos-P-R-N'!J$1,FALSE),"")))</f>
        <v/>
      </c>
      <c r="K1282" s="87" t="str">
        <f>IF($A1282=0,"",IF($A1282&lt;=$A$1,+VLOOKUP($A1282,'Rashodi- plan-izvršenje'!$A$8:I$1500,'prenos-P-R-N'!K$1,FALSE),IF($A1282&gt;$A$2,+VLOOKUP($A1282,'Neizmirene obaveze JLS'!$A$11:I$500,'prenos-P-R-N'!K$1,FALSE),"")))</f>
        <v/>
      </c>
      <c r="L1282" t="str">
        <f>IF(A1282=0,"",IF(A1282&lt;=A$1,+IF(VLOOKUP(A1282,'Rashodi- plan-izvršenje'!A$8:J$1500,M$1,FALSE)&gt;0,"Програмска активност","Пројекат"),IF(A1282&gt;A$2,+IF(VLOOKUP(A1282,'Neizmirene obaveze JLS'!A$8:J$2008,M$1,FALSE)&gt;0,"Програмска активност","Пројекат"),"")))</f>
        <v/>
      </c>
      <c r="M1282" s="87" t="str">
        <f>IF(A1282=0,"",IF($A1282&lt;=$A$1,+IF(VLOOKUP($A1282,'Rashodi- plan-izvršenje'!$A$8:$M$1500,10,FALSE)&gt;0,VLOOKUP($A1282,'Rashodi- plan-izvršenje'!$A$8:$M$1500,10,FALSE),VLOOKUP($A1282,'Rashodi- plan-izvršenje'!$A$8:$M$1500,12,FALSE)),+IF($A1282&gt;$A$2,IF(VLOOKUP($A1282,'Neizmirene obaveze JLS'!$A$8:$M$1500,10,FALSE)&gt;0,VLOOKUP($A1282,'Neizmirene obaveze JLS'!$A$11:$M$1500,10,FALSE),VLOOKUP($A1282,'Neizmirene obaveze JLS'!$A$11:$M$1500,12,FALSE)),0)))</f>
        <v/>
      </c>
      <c r="N1282" s="87" t="str">
        <f>IF(A1282=0,"",IF($A1282&lt;=$A$1,+IF(VLOOKUP(A1282,'Rashodi- plan-izvršenje'!$A$8:$M$1500,10,FALSE)&gt;0,VLOOKUP(A1282,'Rashodi- plan-izvršenje'!$A$8:$M$1500,11,FALSE),VLOOKUP(A1282,'Rashodi- plan-izvršenje'!$A$8:$M$1500,13,FALSE)),+IF($A1282&gt;$A$2,IF(VLOOKUP($A1282,'Neizmirene obaveze JLS'!$A$8:$M$1500,10,FALSE)&gt;0,VLOOKUP($A1282,'Neizmirene obaveze JLS'!$A$11:$M$1500,11,FALSE),VLOOKUP($A1282,'Neizmirene obaveze JLS'!$A$11:$M$1500,13,FALSE)),0)))</f>
        <v/>
      </c>
      <c r="O1282" s="87" t="str">
        <f>IF(A1282=0,"",IF($A1282&lt;=$A$1,VALUE(+VLOOKUP($A1282,'Rashodi- plan-izvršenje'!$A$8:N$1500,'prenos-P-R-N'!O$1,FALSE)),IF($A1282&lt;=A$2,VALUE(VLOOKUP($A1282,'Prihodi- plan-izvršenje'!$A$8:$H$500,6,FALSE)),VALUE(VLOOKUP($A1282,'Neizmirene obaveze JLS'!$A$8:$N$500,O$1,FALSE)))))</f>
        <v/>
      </c>
      <c r="P1282" s="87" t="str">
        <f>IF(A1282=0,"",IF(A1282=0,0,IF(A1282&gt;A$2,'šifarnik K-izvor'!G$3,+IF(Q1282&lt;700,+'šifarnik K-izvor'!G$2,'šifarnik K-izvor'!G$1))))</f>
        <v/>
      </c>
      <c r="Q1282" s="87">
        <f>IF($A1282&lt;=$A$1,VALUE(+VLOOKUP($A1282,'Rashodi- plan-izvršenje'!$A$8:O$1500,'prenos-P-R-N'!Q$1,FALSE)),IF($A1282&lt;=$A$2,VLOOKUP($A1282,'Prihodi- plan-izvršenje'!$A$4:$H$500,4,FALSE),IF($A1282&lt;=$A$3,VLOOKUP(A1282,'Neizmirene obaveze JLS'!$A$11:O$500,Q$1,FALSE),"")))</f>
        <v>0</v>
      </c>
      <c r="R1282" s="88">
        <f>IF($A1282&lt;=$A$1,VALUE(+VLOOKUP($A1282,'Rashodi- plan-izvršenje'!$A$8:P$1500,'prenos-P-R-N'!R$1,FALSE)),IF($A1282&lt;=$A$2,VLOOKUP($A1282,'Prihodi- plan-izvršenje'!$A$4:$H$500,7,FALSE),""))</f>
        <v>0</v>
      </c>
      <c r="S1282" s="88">
        <f>IF(A1282=0,0,IF($A1282&lt;=$A$1,VALUE(+VLOOKUP($A1282,'Rashodi- plan-izvršenje'!$A$8:Q$1500,'prenos-P-R-N'!S$1,FALSE)),IF($A1282&lt;=$A$2,VLOOKUP($A1282,'Prihodi- plan-izvršenje'!$A$4:$H$500,8,FALSE),0)))</f>
        <v>0</v>
      </c>
      <c r="T1282" s="88" t="str">
        <f>IF($A1282&gt;$A$2,VLOOKUP($A1282,'Neizmirene obaveze JLS'!$A$11:R$500,R$1,FALSE),"")</f>
        <v/>
      </c>
      <c r="U1282" s="88">
        <f>IF($A1282&gt;$A$2,VLOOKUP($A1282,'Neizmirene obaveze JLS'!$A$11:S$500,S$1,FALSE),0)</f>
        <v>0</v>
      </c>
      <c r="V1282" s="88">
        <f t="shared" si="234"/>
        <v>0</v>
      </c>
    </row>
    <row r="1283" spans="1:22">
      <c r="A1283" s="89">
        <f>IF(AND(COUNTIF(A$1:A$3,"&gt;0")=1,MAX(A$8:A1282)&lt;A$1),A1282+1,IF(AND(COUNTIF(A$1:A$3,"&gt;0")=2,MAX(A$8:A1282)&lt;A$2),A1282+1,IF(AND(COUNTIF(A$1:A$3,"&gt;0")=3,MAX(A$8:A1282)&lt;A$3),A1282+1,0)))</f>
        <v>0</v>
      </c>
      <c r="B1283" s="89" t="str">
        <f t="shared" ref="B1283:C1283" si="245">+IF($A1283&gt;0,B1282,"")</f>
        <v/>
      </c>
      <c r="C1283" s="89" t="str">
        <f t="shared" si="245"/>
        <v/>
      </c>
      <c r="D1283" s="87" t="str">
        <f>IF($A1283=0,"",IF($A1283&lt;=$A$1,+VLOOKUP($A1283,'Rashodi- plan-izvršenje'!$A$8:B$1500,'prenos-P-R-N'!D$1,FALSE),IF($A1283&gt;$A$2,+VLOOKUP($A1283,'Neizmirene obaveze JLS'!$A$11:B$500,'prenos-P-R-N'!D$1,FALSE),"")))</f>
        <v/>
      </c>
      <c r="E1283" s="87" t="str">
        <f>IF($A1283=0,"",IF($A1283&lt;=$A$1,+VLOOKUP($A1283,'Rashodi- plan-izvršenje'!$A$8:C$1500,'prenos-P-R-N'!E$1,FALSE),IF($A1283&gt;$A$2,+VLOOKUP($A1283,'Neizmirene obaveze JLS'!$A$11:C$500,'prenos-P-R-N'!E$1,FALSE),"")))</f>
        <v/>
      </c>
      <c r="F1283" s="87" t="str">
        <f>IF($A1283=0,"",IF($A1283&lt;=$A$1,+VLOOKUP($A1283,'Rashodi- plan-izvršenje'!$A$8:D$1500,'prenos-P-R-N'!F$1,FALSE),IF($A1283&gt;$A$2,+VLOOKUP($A1283,'Neizmirene obaveze JLS'!$A$11:D$500,'prenos-P-R-N'!F$1,FALSE),"")))</f>
        <v/>
      </c>
      <c r="G1283" s="87" t="str">
        <f>IF($A1283=0,"",IF($A1283&lt;=$A$1,+VLOOKUP($A1283,'Rashodi- plan-izvršenje'!$A$8:E$1500,'prenos-P-R-N'!G$1,FALSE),IF($A1283&gt;$A$2,+VLOOKUP($A1283,'Neizmirene obaveze JLS'!$A$11:E$500,'prenos-P-R-N'!G$1,FALSE),"")))</f>
        <v/>
      </c>
      <c r="H1283" s="87" t="str">
        <f>IF($A1283=0,"",IF($A1283&lt;=$A$1,+VLOOKUP($A1283,'Rashodi- plan-izvršenje'!$A$8:F$1500,'prenos-P-R-N'!H$1,FALSE),IF($A1283&gt;$A$2,+VLOOKUP($A1283,'Neizmirene obaveze JLS'!$A$11:F$500,'prenos-P-R-N'!H$1,FALSE),"")))</f>
        <v/>
      </c>
      <c r="I1283" s="87" t="str">
        <f>IF($A1283=0,"",IF($A1283&lt;=$A$1,+VLOOKUP($A1283,'Rashodi- plan-izvršenje'!$A$8:G$1500,'prenos-P-R-N'!I$1,FALSE),IF($A1283&gt;$A$2,+VLOOKUP($A1283,'Neizmirene obaveze JLS'!$A$11:G$500,'prenos-P-R-N'!I$1,FALSE),"")))</f>
        <v/>
      </c>
      <c r="J1283" s="87" t="str">
        <f>IF($A1283=0,"",IF($A1283&lt;=$A$1,+VLOOKUP($A1283,'Rashodi- plan-izvršenje'!$A$8:H$1500,'prenos-P-R-N'!J$1,FALSE),IF($A1283&gt;$A$2,+VLOOKUP($A1283,'Neizmirene obaveze JLS'!$A$11:H$500,'prenos-P-R-N'!J$1,FALSE),"")))</f>
        <v/>
      </c>
      <c r="K1283" s="87" t="str">
        <f>IF($A1283=0,"",IF($A1283&lt;=$A$1,+VLOOKUP($A1283,'Rashodi- plan-izvršenje'!$A$8:I$1500,'prenos-P-R-N'!K$1,FALSE),IF($A1283&gt;$A$2,+VLOOKUP($A1283,'Neizmirene obaveze JLS'!$A$11:I$500,'prenos-P-R-N'!K$1,FALSE),"")))</f>
        <v/>
      </c>
      <c r="L1283" t="str">
        <f>IF(A1283=0,"",IF(A1283&lt;=A$1,+IF(VLOOKUP(A1283,'Rashodi- plan-izvršenje'!A$8:J$1500,M$1,FALSE)&gt;0,"Програмска активност","Пројекат"),IF(A1283&gt;A$2,+IF(VLOOKUP(A1283,'Neizmirene obaveze JLS'!A$8:J$2008,M$1,FALSE)&gt;0,"Програмска активност","Пројекат"),"")))</f>
        <v/>
      </c>
      <c r="M1283" s="87" t="str">
        <f>IF(A1283=0,"",IF($A1283&lt;=$A$1,+IF(VLOOKUP($A1283,'Rashodi- plan-izvršenje'!$A$8:$M$1500,10,FALSE)&gt;0,VLOOKUP($A1283,'Rashodi- plan-izvršenje'!$A$8:$M$1500,10,FALSE),VLOOKUP($A1283,'Rashodi- plan-izvršenje'!$A$8:$M$1500,12,FALSE)),+IF($A1283&gt;$A$2,IF(VLOOKUP($A1283,'Neizmirene obaveze JLS'!$A$8:$M$1500,10,FALSE)&gt;0,VLOOKUP($A1283,'Neizmirene obaveze JLS'!$A$11:$M$1500,10,FALSE),VLOOKUP($A1283,'Neizmirene obaveze JLS'!$A$11:$M$1500,12,FALSE)),0)))</f>
        <v/>
      </c>
      <c r="N1283" s="87" t="str">
        <f>IF(A1283=0,"",IF($A1283&lt;=$A$1,+IF(VLOOKUP(A1283,'Rashodi- plan-izvršenje'!$A$8:$M$1500,10,FALSE)&gt;0,VLOOKUP(A1283,'Rashodi- plan-izvršenje'!$A$8:$M$1500,11,FALSE),VLOOKUP(A1283,'Rashodi- plan-izvršenje'!$A$8:$M$1500,13,FALSE)),+IF($A1283&gt;$A$2,IF(VLOOKUP($A1283,'Neizmirene obaveze JLS'!$A$8:$M$1500,10,FALSE)&gt;0,VLOOKUP($A1283,'Neizmirene obaveze JLS'!$A$11:$M$1500,11,FALSE),VLOOKUP($A1283,'Neizmirene obaveze JLS'!$A$11:$M$1500,13,FALSE)),0)))</f>
        <v/>
      </c>
      <c r="O1283" s="87" t="str">
        <f>IF(A1283=0,"",IF($A1283&lt;=$A$1,VALUE(+VLOOKUP($A1283,'Rashodi- plan-izvršenje'!$A$8:N$1500,'prenos-P-R-N'!O$1,FALSE)),IF($A1283&lt;=A$2,VALUE(VLOOKUP($A1283,'Prihodi- plan-izvršenje'!$A$8:$H$500,6,FALSE)),VALUE(VLOOKUP($A1283,'Neizmirene obaveze JLS'!$A$8:$N$500,O$1,FALSE)))))</f>
        <v/>
      </c>
      <c r="P1283" s="87" t="str">
        <f>IF(A1283=0,"",IF(A1283=0,0,IF(A1283&gt;A$2,'šifarnik K-izvor'!G$3,+IF(Q1283&lt;700,+'šifarnik K-izvor'!G$2,'šifarnik K-izvor'!G$1))))</f>
        <v/>
      </c>
      <c r="Q1283" s="87">
        <f>IF($A1283&lt;=$A$1,VALUE(+VLOOKUP($A1283,'Rashodi- plan-izvršenje'!$A$8:O$1500,'prenos-P-R-N'!Q$1,FALSE)),IF($A1283&lt;=$A$2,VLOOKUP($A1283,'Prihodi- plan-izvršenje'!$A$4:$H$500,4,FALSE),IF($A1283&lt;=$A$3,VLOOKUP(A1283,'Neizmirene obaveze JLS'!$A$11:O$500,Q$1,FALSE),"")))</f>
        <v>0</v>
      </c>
      <c r="R1283" s="88">
        <f>IF($A1283&lt;=$A$1,VALUE(+VLOOKUP($A1283,'Rashodi- plan-izvršenje'!$A$8:P$1500,'prenos-P-R-N'!R$1,FALSE)),IF($A1283&lt;=$A$2,VLOOKUP($A1283,'Prihodi- plan-izvršenje'!$A$4:$H$500,7,FALSE),""))</f>
        <v>0</v>
      </c>
      <c r="S1283" s="88">
        <f>IF(A1283=0,0,IF($A1283&lt;=$A$1,VALUE(+VLOOKUP($A1283,'Rashodi- plan-izvršenje'!$A$8:Q$1500,'prenos-P-R-N'!S$1,FALSE)),IF($A1283&lt;=$A$2,VLOOKUP($A1283,'Prihodi- plan-izvršenje'!$A$4:$H$500,8,FALSE),0)))</f>
        <v>0</v>
      </c>
      <c r="T1283" s="88" t="str">
        <f>IF($A1283&gt;$A$2,VLOOKUP($A1283,'Neizmirene obaveze JLS'!$A$11:R$500,R$1,FALSE),"")</f>
        <v/>
      </c>
      <c r="U1283" s="88">
        <f>IF($A1283&gt;$A$2,VLOOKUP($A1283,'Neizmirene obaveze JLS'!$A$11:S$500,S$1,FALSE),0)</f>
        <v>0</v>
      </c>
      <c r="V1283" s="88">
        <f t="shared" si="234"/>
        <v>0</v>
      </c>
    </row>
    <row r="1284" spans="1:22">
      <c r="A1284" s="89">
        <f>IF(AND(COUNTIF(A$1:A$3,"&gt;0")=1,MAX(A$8:A1283)&lt;A$1),A1283+1,IF(AND(COUNTIF(A$1:A$3,"&gt;0")=2,MAX(A$8:A1283)&lt;A$2),A1283+1,IF(AND(COUNTIF(A$1:A$3,"&gt;0")=3,MAX(A$8:A1283)&lt;A$3),A1283+1,0)))</f>
        <v>0</v>
      </c>
      <c r="B1284" s="89" t="str">
        <f t="shared" ref="B1284:C1284" si="246">+IF($A1284&gt;0,B1283,"")</f>
        <v/>
      </c>
      <c r="C1284" s="89" t="str">
        <f t="shared" si="246"/>
        <v/>
      </c>
      <c r="D1284" s="87" t="str">
        <f>IF($A1284=0,"",IF($A1284&lt;=$A$1,+VLOOKUP($A1284,'Rashodi- plan-izvršenje'!$A$8:B$1500,'prenos-P-R-N'!D$1,FALSE),IF($A1284&gt;$A$2,+VLOOKUP($A1284,'Neizmirene obaveze JLS'!$A$11:B$500,'prenos-P-R-N'!D$1,FALSE),"")))</f>
        <v/>
      </c>
      <c r="E1284" s="87" t="str">
        <f>IF($A1284=0,"",IF($A1284&lt;=$A$1,+VLOOKUP($A1284,'Rashodi- plan-izvršenje'!$A$8:C$1500,'prenos-P-R-N'!E$1,FALSE),IF($A1284&gt;$A$2,+VLOOKUP($A1284,'Neizmirene obaveze JLS'!$A$11:C$500,'prenos-P-R-N'!E$1,FALSE),"")))</f>
        <v/>
      </c>
      <c r="F1284" s="87" t="str">
        <f>IF($A1284=0,"",IF($A1284&lt;=$A$1,+VLOOKUP($A1284,'Rashodi- plan-izvršenje'!$A$8:D$1500,'prenos-P-R-N'!F$1,FALSE),IF($A1284&gt;$A$2,+VLOOKUP($A1284,'Neizmirene obaveze JLS'!$A$11:D$500,'prenos-P-R-N'!F$1,FALSE),"")))</f>
        <v/>
      </c>
      <c r="G1284" s="87" t="str">
        <f>IF($A1284=0,"",IF($A1284&lt;=$A$1,+VLOOKUP($A1284,'Rashodi- plan-izvršenje'!$A$8:E$1500,'prenos-P-R-N'!G$1,FALSE),IF($A1284&gt;$A$2,+VLOOKUP($A1284,'Neizmirene obaveze JLS'!$A$11:E$500,'prenos-P-R-N'!G$1,FALSE),"")))</f>
        <v/>
      </c>
      <c r="H1284" s="87" t="str">
        <f>IF($A1284=0,"",IF($A1284&lt;=$A$1,+VLOOKUP($A1284,'Rashodi- plan-izvršenje'!$A$8:F$1500,'prenos-P-R-N'!H$1,FALSE),IF($A1284&gt;$A$2,+VLOOKUP($A1284,'Neizmirene obaveze JLS'!$A$11:F$500,'prenos-P-R-N'!H$1,FALSE),"")))</f>
        <v/>
      </c>
      <c r="I1284" s="87" t="str">
        <f>IF($A1284=0,"",IF($A1284&lt;=$A$1,+VLOOKUP($A1284,'Rashodi- plan-izvršenje'!$A$8:G$1500,'prenos-P-R-N'!I$1,FALSE),IF($A1284&gt;$A$2,+VLOOKUP($A1284,'Neizmirene obaveze JLS'!$A$11:G$500,'prenos-P-R-N'!I$1,FALSE),"")))</f>
        <v/>
      </c>
      <c r="J1284" s="87" t="str">
        <f>IF($A1284=0,"",IF($A1284&lt;=$A$1,+VLOOKUP($A1284,'Rashodi- plan-izvršenje'!$A$8:H$1500,'prenos-P-R-N'!J$1,FALSE),IF($A1284&gt;$A$2,+VLOOKUP($A1284,'Neizmirene obaveze JLS'!$A$11:H$500,'prenos-P-R-N'!J$1,FALSE),"")))</f>
        <v/>
      </c>
      <c r="K1284" s="87" t="str">
        <f>IF($A1284=0,"",IF($A1284&lt;=$A$1,+VLOOKUP($A1284,'Rashodi- plan-izvršenje'!$A$8:I$1500,'prenos-P-R-N'!K$1,FALSE),IF($A1284&gt;$A$2,+VLOOKUP($A1284,'Neizmirene obaveze JLS'!$A$11:I$500,'prenos-P-R-N'!K$1,FALSE),"")))</f>
        <v/>
      </c>
      <c r="L1284" t="str">
        <f>IF(A1284=0,"",IF(A1284&lt;=A$1,+IF(VLOOKUP(A1284,'Rashodi- plan-izvršenje'!A$8:J$1500,M$1,FALSE)&gt;0,"Програмска активност","Пројекат"),IF(A1284&gt;A$2,+IF(VLOOKUP(A1284,'Neizmirene obaveze JLS'!A$8:J$2008,M$1,FALSE)&gt;0,"Програмска активност","Пројекат"),"")))</f>
        <v/>
      </c>
      <c r="M1284" s="87" t="str">
        <f>IF(A1284=0,"",IF($A1284&lt;=$A$1,+IF(VLOOKUP($A1284,'Rashodi- plan-izvršenje'!$A$8:$M$1500,10,FALSE)&gt;0,VLOOKUP($A1284,'Rashodi- plan-izvršenje'!$A$8:$M$1500,10,FALSE),VLOOKUP($A1284,'Rashodi- plan-izvršenje'!$A$8:$M$1500,12,FALSE)),+IF($A1284&gt;$A$2,IF(VLOOKUP($A1284,'Neizmirene obaveze JLS'!$A$8:$M$1500,10,FALSE)&gt;0,VLOOKUP($A1284,'Neizmirene obaveze JLS'!$A$11:$M$1500,10,FALSE),VLOOKUP($A1284,'Neizmirene obaveze JLS'!$A$11:$M$1500,12,FALSE)),0)))</f>
        <v/>
      </c>
      <c r="N1284" s="87" t="str">
        <f>IF(A1284=0,"",IF($A1284&lt;=$A$1,+IF(VLOOKUP(A1284,'Rashodi- plan-izvršenje'!$A$8:$M$1500,10,FALSE)&gt;0,VLOOKUP(A1284,'Rashodi- plan-izvršenje'!$A$8:$M$1500,11,FALSE),VLOOKUP(A1284,'Rashodi- plan-izvršenje'!$A$8:$M$1500,13,FALSE)),+IF($A1284&gt;$A$2,IF(VLOOKUP($A1284,'Neizmirene obaveze JLS'!$A$8:$M$1500,10,FALSE)&gt;0,VLOOKUP($A1284,'Neizmirene obaveze JLS'!$A$11:$M$1500,11,FALSE),VLOOKUP($A1284,'Neizmirene obaveze JLS'!$A$11:$M$1500,13,FALSE)),0)))</f>
        <v/>
      </c>
      <c r="O1284" s="87" t="str">
        <f>IF(A1284=0,"",IF($A1284&lt;=$A$1,VALUE(+VLOOKUP($A1284,'Rashodi- plan-izvršenje'!$A$8:N$1500,'prenos-P-R-N'!O$1,FALSE)),IF($A1284&lt;=A$2,VALUE(VLOOKUP($A1284,'Prihodi- plan-izvršenje'!$A$8:$H$500,6,FALSE)),VALUE(VLOOKUP($A1284,'Neizmirene obaveze JLS'!$A$8:$N$500,O$1,FALSE)))))</f>
        <v/>
      </c>
      <c r="P1284" s="87" t="str">
        <f>IF(A1284=0,"",IF(A1284=0,0,IF(A1284&gt;A$2,'šifarnik K-izvor'!G$3,+IF(Q1284&lt;700,+'šifarnik K-izvor'!G$2,'šifarnik K-izvor'!G$1))))</f>
        <v/>
      </c>
      <c r="Q1284" s="87">
        <f>IF($A1284&lt;=$A$1,VALUE(+VLOOKUP($A1284,'Rashodi- plan-izvršenje'!$A$8:O$1500,'prenos-P-R-N'!Q$1,FALSE)),IF($A1284&lt;=$A$2,VLOOKUP($A1284,'Prihodi- plan-izvršenje'!$A$4:$H$500,4,FALSE),IF($A1284&lt;=$A$3,VLOOKUP(A1284,'Neizmirene obaveze JLS'!$A$11:O$500,Q$1,FALSE),"")))</f>
        <v>0</v>
      </c>
      <c r="R1284" s="88">
        <f>IF($A1284&lt;=$A$1,VALUE(+VLOOKUP($A1284,'Rashodi- plan-izvršenje'!$A$8:P$1500,'prenos-P-R-N'!R$1,FALSE)),IF($A1284&lt;=$A$2,VLOOKUP($A1284,'Prihodi- plan-izvršenje'!$A$4:$H$500,7,FALSE),""))</f>
        <v>0</v>
      </c>
      <c r="S1284" s="88">
        <f>IF(A1284=0,0,IF($A1284&lt;=$A$1,VALUE(+VLOOKUP($A1284,'Rashodi- plan-izvršenje'!$A$8:Q$1500,'prenos-P-R-N'!S$1,FALSE)),IF($A1284&lt;=$A$2,VLOOKUP($A1284,'Prihodi- plan-izvršenje'!$A$4:$H$500,8,FALSE),0)))</f>
        <v>0</v>
      </c>
      <c r="T1284" s="88" t="str">
        <f>IF($A1284&gt;$A$2,VLOOKUP($A1284,'Neizmirene obaveze JLS'!$A$11:R$500,R$1,FALSE),"")</f>
        <v/>
      </c>
      <c r="U1284" s="88">
        <f>IF($A1284&gt;$A$2,VLOOKUP($A1284,'Neizmirene obaveze JLS'!$A$11:S$500,S$1,FALSE),0)</f>
        <v>0</v>
      </c>
      <c r="V1284" s="88">
        <f t="shared" si="234"/>
        <v>0</v>
      </c>
    </row>
    <row r="1285" spans="1:22">
      <c r="A1285" s="89">
        <f>IF(AND(COUNTIF(A$1:A$3,"&gt;0")=1,MAX(A$8:A1284)&lt;A$1),A1284+1,IF(AND(COUNTIF(A$1:A$3,"&gt;0")=2,MAX(A$8:A1284)&lt;A$2),A1284+1,IF(AND(COUNTIF(A$1:A$3,"&gt;0")=3,MAX(A$8:A1284)&lt;A$3),A1284+1,0)))</f>
        <v>0</v>
      </c>
      <c r="B1285" s="89" t="str">
        <f t="shared" ref="B1285:C1285" si="247">+IF($A1285&gt;0,B1284,"")</f>
        <v/>
      </c>
      <c r="C1285" s="89" t="str">
        <f t="shared" si="247"/>
        <v/>
      </c>
      <c r="D1285" s="87" t="str">
        <f>IF($A1285=0,"",IF($A1285&lt;=$A$1,+VLOOKUP($A1285,'Rashodi- plan-izvršenje'!$A$8:B$1500,'prenos-P-R-N'!D$1,FALSE),IF($A1285&gt;$A$2,+VLOOKUP($A1285,'Neizmirene obaveze JLS'!$A$11:B$500,'prenos-P-R-N'!D$1,FALSE),"")))</f>
        <v/>
      </c>
      <c r="E1285" s="87" t="str">
        <f>IF($A1285=0,"",IF($A1285&lt;=$A$1,+VLOOKUP($A1285,'Rashodi- plan-izvršenje'!$A$8:C$1500,'prenos-P-R-N'!E$1,FALSE),IF($A1285&gt;$A$2,+VLOOKUP($A1285,'Neizmirene obaveze JLS'!$A$11:C$500,'prenos-P-R-N'!E$1,FALSE),"")))</f>
        <v/>
      </c>
      <c r="F1285" s="87" t="str">
        <f>IF($A1285=0,"",IF($A1285&lt;=$A$1,+VLOOKUP($A1285,'Rashodi- plan-izvršenje'!$A$8:D$1500,'prenos-P-R-N'!F$1,FALSE),IF($A1285&gt;$A$2,+VLOOKUP($A1285,'Neizmirene obaveze JLS'!$A$11:D$500,'prenos-P-R-N'!F$1,FALSE),"")))</f>
        <v/>
      </c>
      <c r="G1285" s="87" t="str">
        <f>IF($A1285=0,"",IF($A1285&lt;=$A$1,+VLOOKUP($A1285,'Rashodi- plan-izvršenje'!$A$8:E$1500,'prenos-P-R-N'!G$1,FALSE),IF($A1285&gt;$A$2,+VLOOKUP($A1285,'Neizmirene obaveze JLS'!$A$11:E$500,'prenos-P-R-N'!G$1,FALSE),"")))</f>
        <v/>
      </c>
      <c r="H1285" s="87" t="str">
        <f>IF($A1285=0,"",IF($A1285&lt;=$A$1,+VLOOKUP($A1285,'Rashodi- plan-izvršenje'!$A$8:F$1500,'prenos-P-R-N'!H$1,FALSE),IF($A1285&gt;$A$2,+VLOOKUP($A1285,'Neizmirene obaveze JLS'!$A$11:F$500,'prenos-P-R-N'!H$1,FALSE),"")))</f>
        <v/>
      </c>
      <c r="I1285" s="87" t="str">
        <f>IF($A1285=0,"",IF($A1285&lt;=$A$1,+VLOOKUP($A1285,'Rashodi- plan-izvršenje'!$A$8:G$1500,'prenos-P-R-N'!I$1,FALSE),IF($A1285&gt;$A$2,+VLOOKUP($A1285,'Neizmirene obaveze JLS'!$A$11:G$500,'prenos-P-R-N'!I$1,FALSE),"")))</f>
        <v/>
      </c>
      <c r="J1285" s="87" t="str">
        <f>IF($A1285=0,"",IF($A1285&lt;=$A$1,+VLOOKUP($A1285,'Rashodi- plan-izvršenje'!$A$8:H$1500,'prenos-P-R-N'!J$1,FALSE),IF($A1285&gt;$A$2,+VLOOKUP($A1285,'Neizmirene obaveze JLS'!$A$11:H$500,'prenos-P-R-N'!J$1,FALSE),"")))</f>
        <v/>
      </c>
      <c r="K1285" s="87" t="str">
        <f>IF($A1285=0,"",IF($A1285&lt;=$A$1,+VLOOKUP($A1285,'Rashodi- plan-izvršenje'!$A$8:I$1500,'prenos-P-R-N'!K$1,FALSE),IF($A1285&gt;$A$2,+VLOOKUP($A1285,'Neizmirene obaveze JLS'!$A$11:I$500,'prenos-P-R-N'!K$1,FALSE),"")))</f>
        <v/>
      </c>
      <c r="L1285" t="str">
        <f>IF(A1285=0,"",IF(A1285&lt;=A$1,+IF(VLOOKUP(A1285,'Rashodi- plan-izvršenje'!A$8:J$1500,M$1,FALSE)&gt;0,"Програмска активност","Пројекат"),IF(A1285&gt;A$2,+IF(VLOOKUP(A1285,'Neizmirene obaveze JLS'!A$8:J$2008,M$1,FALSE)&gt;0,"Програмска активност","Пројекат"),"")))</f>
        <v/>
      </c>
      <c r="M1285" s="87" t="str">
        <f>IF(A1285=0,"",IF($A1285&lt;=$A$1,+IF(VLOOKUP($A1285,'Rashodi- plan-izvršenje'!$A$8:$M$1500,10,FALSE)&gt;0,VLOOKUP($A1285,'Rashodi- plan-izvršenje'!$A$8:$M$1500,10,FALSE),VLOOKUP($A1285,'Rashodi- plan-izvršenje'!$A$8:$M$1500,12,FALSE)),+IF($A1285&gt;$A$2,IF(VLOOKUP($A1285,'Neizmirene obaveze JLS'!$A$8:$M$1500,10,FALSE)&gt;0,VLOOKUP($A1285,'Neizmirene obaveze JLS'!$A$11:$M$1500,10,FALSE),VLOOKUP($A1285,'Neizmirene obaveze JLS'!$A$11:$M$1500,12,FALSE)),0)))</f>
        <v/>
      </c>
      <c r="N1285" s="87" t="str">
        <f>IF(A1285=0,"",IF($A1285&lt;=$A$1,+IF(VLOOKUP(A1285,'Rashodi- plan-izvršenje'!$A$8:$M$1500,10,FALSE)&gt;0,VLOOKUP(A1285,'Rashodi- plan-izvršenje'!$A$8:$M$1500,11,FALSE),VLOOKUP(A1285,'Rashodi- plan-izvršenje'!$A$8:$M$1500,13,FALSE)),+IF($A1285&gt;$A$2,IF(VLOOKUP($A1285,'Neizmirene obaveze JLS'!$A$8:$M$1500,10,FALSE)&gt;0,VLOOKUP($A1285,'Neizmirene obaveze JLS'!$A$11:$M$1500,11,FALSE),VLOOKUP($A1285,'Neizmirene obaveze JLS'!$A$11:$M$1500,13,FALSE)),0)))</f>
        <v/>
      </c>
      <c r="O1285" s="87" t="str">
        <f>IF(A1285=0,"",IF($A1285&lt;=$A$1,VALUE(+VLOOKUP($A1285,'Rashodi- plan-izvršenje'!$A$8:N$1500,'prenos-P-R-N'!O$1,FALSE)),IF($A1285&lt;=A$2,VALUE(VLOOKUP($A1285,'Prihodi- plan-izvršenje'!$A$8:$H$500,6,FALSE)),VALUE(VLOOKUP($A1285,'Neizmirene obaveze JLS'!$A$8:$N$500,O$1,FALSE)))))</f>
        <v/>
      </c>
      <c r="P1285" s="87" t="str">
        <f>IF(A1285=0,"",IF(A1285=0,0,IF(A1285&gt;A$2,'šifarnik K-izvor'!G$3,+IF(Q1285&lt;700,+'šifarnik K-izvor'!G$2,'šifarnik K-izvor'!G$1))))</f>
        <v/>
      </c>
      <c r="Q1285" s="87">
        <f>IF($A1285&lt;=$A$1,VALUE(+VLOOKUP($A1285,'Rashodi- plan-izvršenje'!$A$8:O$1500,'prenos-P-R-N'!Q$1,FALSE)),IF($A1285&lt;=$A$2,VLOOKUP($A1285,'Prihodi- plan-izvršenje'!$A$4:$H$500,4,FALSE),IF($A1285&lt;=$A$3,VLOOKUP(A1285,'Neizmirene obaveze JLS'!$A$11:O$500,Q$1,FALSE),"")))</f>
        <v>0</v>
      </c>
      <c r="R1285" s="88">
        <f>IF($A1285&lt;=$A$1,VALUE(+VLOOKUP($A1285,'Rashodi- plan-izvršenje'!$A$8:P$1500,'prenos-P-R-N'!R$1,FALSE)),IF($A1285&lt;=$A$2,VLOOKUP($A1285,'Prihodi- plan-izvršenje'!$A$4:$H$500,7,FALSE),""))</f>
        <v>0</v>
      </c>
      <c r="S1285" s="88">
        <f>IF(A1285=0,0,IF($A1285&lt;=$A$1,VALUE(+VLOOKUP($A1285,'Rashodi- plan-izvršenje'!$A$8:Q$1500,'prenos-P-R-N'!S$1,FALSE)),IF($A1285&lt;=$A$2,VLOOKUP($A1285,'Prihodi- plan-izvršenje'!$A$4:$H$500,8,FALSE),0)))</f>
        <v>0</v>
      </c>
      <c r="T1285" s="88" t="str">
        <f>IF($A1285&gt;$A$2,VLOOKUP($A1285,'Neizmirene obaveze JLS'!$A$11:R$500,R$1,FALSE),"")</f>
        <v/>
      </c>
      <c r="U1285" s="88">
        <f>IF($A1285&gt;$A$2,VLOOKUP($A1285,'Neizmirene obaveze JLS'!$A$11:S$500,S$1,FALSE),0)</f>
        <v>0</v>
      </c>
      <c r="V1285" s="88">
        <f t="shared" si="234"/>
        <v>0</v>
      </c>
    </row>
    <row r="1286" spans="1:22">
      <c r="A1286" s="89">
        <f>IF(AND(COUNTIF(A$1:A$3,"&gt;0")=1,MAX(A$8:A1285)&lt;A$1),A1285+1,IF(AND(COUNTIF(A$1:A$3,"&gt;0")=2,MAX(A$8:A1285)&lt;A$2),A1285+1,IF(AND(COUNTIF(A$1:A$3,"&gt;0")=3,MAX(A$8:A1285)&lt;A$3),A1285+1,0)))</f>
        <v>0</v>
      </c>
      <c r="B1286" s="89" t="str">
        <f t="shared" ref="B1286:C1286" si="248">+IF($A1286&gt;0,B1285,"")</f>
        <v/>
      </c>
      <c r="C1286" s="89" t="str">
        <f t="shared" si="248"/>
        <v/>
      </c>
      <c r="D1286" s="87" t="str">
        <f>IF($A1286=0,"",IF($A1286&lt;=$A$1,+VLOOKUP($A1286,'Rashodi- plan-izvršenje'!$A$8:B$1500,'prenos-P-R-N'!D$1,FALSE),IF($A1286&gt;$A$2,+VLOOKUP($A1286,'Neizmirene obaveze JLS'!$A$11:B$500,'prenos-P-R-N'!D$1,FALSE),"")))</f>
        <v/>
      </c>
      <c r="E1286" s="87" t="str">
        <f>IF($A1286=0,"",IF($A1286&lt;=$A$1,+VLOOKUP($A1286,'Rashodi- plan-izvršenje'!$A$8:C$1500,'prenos-P-R-N'!E$1,FALSE),IF($A1286&gt;$A$2,+VLOOKUP($A1286,'Neizmirene obaveze JLS'!$A$11:C$500,'prenos-P-R-N'!E$1,FALSE),"")))</f>
        <v/>
      </c>
      <c r="F1286" s="87" t="str">
        <f>IF($A1286=0,"",IF($A1286&lt;=$A$1,+VLOOKUP($A1286,'Rashodi- plan-izvršenje'!$A$8:D$1500,'prenos-P-R-N'!F$1,FALSE),IF($A1286&gt;$A$2,+VLOOKUP($A1286,'Neizmirene obaveze JLS'!$A$11:D$500,'prenos-P-R-N'!F$1,FALSE),"")))</f>
        <v/>
      </c>
      <c r="G1286" s="87" t="str">
        <f>IF($A1286=0,"",IF($A1286&lt;=$A$1,+VLOOKUP($A1286,'Rashodi- plan-izvršenje'!$A$8:E$1500,'prenos-P-R-N'!G$1,FALSE),IF($A1286&gt;$A$2,+VLOOKUP($A1286,'Neizmirene obaveze JLS'!$A$11:E$500,'prenos-P-R-N'!G$1,FALSE),"")))</f>
        <v/>
      </c>
      <c r="H1286" s="87" t="str">
        <f>IF($A1286=0,"",IF($A1286&lt;=$A$1,+VLOOKUP($A1286,'Rashodi- plan-izvršenje'!$A$8:F$1500,'prenos-P-R-N'!H$1,FALSE),IF($A1286&gt;$A$2,+VLOOKUP($A1286,'Neizmirene obaveze JLS'!$A$11:F$500,'prenos-P-R-N'!H$1,FALSE),"")))</f>
        <v/>
      </c>
      <c r="I1286" s="87" t="str">
        <f>IF($A1286=0,"",IF($A1286&lt;=$A$1,+VLOOKUP($A1286,'Rashodi- plan-izvršenje'!$A$8:G$1500,'prenos-P-R-N'!I$1,FALSE),IF($A1286&gt;$A$2,+VLOOKUP($A1286,'Neizmirene obaveze JLS'!$A$11:G$500,'prenos-P-R-N'!I$1,FALSE),"")))</f>
        <v/>
      </c>
      <c r="J1286" s="87" t="str">
        <f>IF($A1286=0,"",IF($A1286&lt;=$A$1,+VLOOKUP($A1286,'Rashodi- plan-izvršenje'!$A$8:H$1500,'prenos-P-R-N'!J$1,FALSE),IF($A1286&gt;$A$2,+VLOOKUP($A1286,'Neizmirene obaveze JLS'!$A$11:H$500,'prenos-P-R-N'!J$1,FALSE),"")))</f>
        <v/>
      </c>
      <c r="K1286" s="87" t="str">
        <f>IF($A1286=0,"",IF($A1286&lt;=$A$1,+VLOOKUP($A1286,'Rashodi- plan-izvršenje'!$A$8:I$1500,'prenos-P-R-N'!K$1,FALSE),IF($A1286&gt;$A$2,+VLOOKUP($A1286,'Neizmirene obaveze JLS'!$A$11:I$500,'prenos-P-R-N'!K$1,FALSE),"")))</f>
        <v/>
      </c>
      <c r="L1286" t="str">
        <f>IF(A1286=0,"",IF(A1286&lt;=A$1,+IF(VLOOKUP(A1286,'Rashodi- plan-izvršenje'!A$8:J$1500,M$1,FALSE)&gt;0,"Програмска активност","Пројекат"),IF(A1286&gt;A$2,+IF(VLOOKUP(A1286,'Neizmirene obaveze JLS'!A$8:J$2008,M$1,FALSE)&gt;0,"Програмска активност","Пројекат"),"")))</f>
        <v/>
      </c>
      <c r="M1286" s="87" t="str">
        <f>IF(A1286=0,"",IF($A1286&lt;=$A$1,+IF(VLOOKUP($A1286,'Rashodi- plan-izvršenje'!$A$8:$M$1500,10,FALSE)&gt;0,VLOOKUP($A1286,'Rashodi- plan-izvršenje'!$A$8:$M$1500,10,FALSE),VLOOKUP($A1286,'Rashodi- plan-izvršenje'!$A$8:$M$1500,12,FALSE)),+IF($A1286&gt;$A$2,IF(VLOOKUP($A1286,'Neizmirene obaveze JLS'!$A$8:$M$1500,10,FALSE)&gt;0,VLOOKUP($A1286,'Neizmirene obaveze JLS'!$A$11:$M$1500,10,FALSE),VLOOKUP($A1286,'Neizmirene obaveze JLS'!$A$11:$M$1500,12,FALSE)),0)))</f>
        <v/>
      </c>
      <c r="N1286" s="87" t="str">
        <f>IF(A1286=0,"",IF($A1286&lt;=$A$1,+IF(VLOOKUP(A1286,'Rashodi- plan-izvršenje'!$A$8:$M$1500,10,FALSE)&gt;0,VLOOKUP(A1286,'Rashodi- plan-izvršenje'!$A$8:$M$1500,11,FALSE),VLOOKUP(A1286,'Rashodi- plan-izvršenje'!$A$8:$M$1500,13,FALSE)),+IF($A1286&gt;$A$2,IF(VLOOKUP($A1286,'Neizmirene obaveze JLS'!$A$8:$M$1500,10,FALSE)&gt;0,VLOOKUP($A1286,'Neizmirene obaveze JLS'!$A$11:$M$1500,11,FALSE),VLOOKUP($A1286,'Neizmirene obaveze JLS'!$A$11:$M$1500,13,FALSE)),0)))</f>
        <v/>
      </c>
      <c r="O1286" s="87" t="str">
        <f>IF(A1286=0,"",IF($A1286&lt;=$A$1,VALUE(+VLOOKUP($A1286,'Rashodi- plan-izvršenje'!$A$8:N$1500,'prenos-P-R-N'!O$1,FALSE)),IF($A1286&lt;=A$2,VALUE(VLOOKUP($A1286,'Prihodi- plan-izvršenje'!$A$8:$H$500,6,FALSE)),VALUE(VLOOKUP($A1286,'Neizmirene obaveze JLS'!$A$8:$N$500,O$1,FALSE)))))</f>
        <v/>
      </c>
      <c r="P1286" s="87" t="str">
        <f>IF(A1286=0,"",IF(A1286=0,0,IF(A1286&gt;A$2,'šifarnik K-izvor'!G$3,+IF(Q1286&lt;700,+'šifarnik K-izvor'!G$2,'šifarnik K-izvor'!G$1))))</f>
        <v/>
      </c>
      <c r="Q1286" s="87">
        <f>IF($A1286&lt;=$A$1,VALUE(+VLOOKUP($A1286,'Rashodi- plan-izvršenje'!$A$8:O$1500,'prenos-P-R-N'!Q$1,FALSE)),IF($A1286&lt;=$A$2,VLOOKUP($A1286,'Prihodi- plan-izvršenje'!$A$4:$H$500,4,FALSE),IF($A1286&lt;=$A$3,VLOOKUP(A1286,'Neizmirene obaveze JLS'!$A$11:O$500,Q$1,FALSE),"")))</f>
        <v>0</v>
      </c>
      <c r="R1286" s="88">
        <f>IF($A1286&lt;=$A$1,VALUE(+VLOOKUP($A1286,'Rashodi- plan-izvršenje'!$A$8:P$1500,'prenos-P-R-N'!R$1,FALSE)),IF($A1286&lt;=$A$2,VLOOKUP($A1286,'Prihodi- plan-izvršenje'!$A$4:$H$500,7,FALSE),""))</f>
        <v>0</v>
      </c>
      <c r="S1286" s="88">
        <f>IF(A1286=0,0,IF($A1286&lt;=$A$1,VALUE(+VLOOKUP($A1286,'Rashodi- plan-izvršenje'!$A$8:Q$1500,'prenos-P-R-N'!S$1,FALSE)),IF($A1286&lt;=$A$2,VLOOKUP($A1286,'Prihodi- plan-izvršenje'!$A$4:$H$500,8,FALSE),0)))</f>
        <v>0</v>
      </c>
      <c r="T1286" s="88" t="str">
        <f>IF($A1286&gt;$A$2,VLOOKUP($A1286,'Neizmirene obaveze JLS'!$A$11:R$500,R$1,FALSE),"")</f>
        <v/>
      </c>
      <c r="U1286" s="88">
        <f>IF($A1286&gt;$A$2,VLOOKUP($A1286,'Neizmirene obaveze JLS'!$A$11:S$500,S$1,FALSE),0)</f>
        <v>0</v>
      </c>
      <c r="V1286" s="88">
        <f t="shared" si="234"/>
        <v>0</v>
      </c>
    </row>
    <row r="1287" spans="1:22">
      <c r="A1287" s="89">
        <f>IF(AND(COUNTIF(A$1:A$3,"&gt;0")=1,MAX(A$8:A1286)&lt;A$1),A1286+1,IF(AND(COUNTIF(A$1:A$3,"&gt;0")=2,MAX(A$8:A1286)&lt;A$2),A1286+1,IF(AND(COUNTIF(A$1:A$3,"&gt;0")=3,MAX(A$8:A1286)&lt;A$3),A1286+1,0)))</f>
        <v>0</v>
      </c>
      <c r="B1287" s="89" t="str">
        <f t="shared" ref="B1287:C1287" si="249">+IF($A1287&gt;0,B1286,"")</f>
        <v/>
      </c>
      <c r="C1287" s="89" t="str">
        <f t="shared" si="249"/>
        <v/>
      </c>
      <c r="D1287" s="87" t="str">
        <f>IF($A1287=0,"",IF($A1287&lt;=$A$1,+VLOOKUP($A1287,'Rashodi- plan-izvršenje'!$A$8:B$1500,'prenos-P-R-N'!D$1,FALSE),IF($A1287&gt;$A$2,+VLOOKUP($A1287,'Neizmirene obaveze JLS'!$A$11:B$500,'prenos-P-R-N'!D$1,FALSE),"")))</f>
        <v/>
      </c>
      <c r="E1287" s="87" t="str">
        <f>IF($A1287=0,"",IF($A1287&lt;=$A$1,+VLOOKUP($A1287,'Rashodi- plan-izvršenje'!$A$8:C$1500,'prenos-P-R-N'!E$1,FALSE),IF($A1287&gt;$A$2,+VLOOKUP($A1287,'Neizmirene obaveze JLS'!$A$11:C$500,'prenos-P-R-N'!E$1,FALSE),"")))</f>
        <v/>
      </c>
      <c r="F1287" s="87" t="str">
        <f>IF($A1287=0,"",IF($A1287&lt;=$A$1,+VLOOKUP($A1287,'Rashodi- plan-izvršenje'!$A$8:D$1500,'prenos-P-R-N'!F$1,FALSE),IF($A1287&gt;$A$2,+VLOOKUP($A1287,'Neizmirene obaveze JLS'!$A$11:D$500,'prenos-P-R-N'!F$1,FALSE),"")))</f>
        <v/>
      </c>
      <c r="G1287" s="87" t="str">
        <f>IF($A1287=0,"",IF($A1287&lt;=$A$1,+VLOOKUP($A1287,'Rashodi- plan-izvršenje'!$A$8:E$1500,'prenos-P-R-N'!G$1,FALSE),IF($A1287&gt;$A$2,+VLOOKUP($A1287,'Neizmirene obaveze JLS'!$A$11:E$500,'prenos-P-R-N'!G$1,FALSE),"")))</f>
        <v/>
      </c>
      <c r="H1287" s="87" t="str">
        <f>IF($A1287=0,"",IF($A1287&lt;=$A$1,+VLOOKUP($A1287,'Rashodi- plan-izvršenje'!$A$8:F$1500,'prenos-P-R-N'!H$1,FALSE),IF($A1287&gt;$A$2,+VLOOKUP($A1287,'Neizmirene obaveze JLS'!$A$11:F$500,'prenos-P-R-N'!H$1,FALSE),"")))</f>
        <v/>
      </c>
      <c r="I1287" s="87" t="str">
        <f>IF($A1287=0,"",IF($A1287&lt;=$A$1,+VLOOKUP($A1287,'Rashodi- plan-izvršenje'!$A$8:G$1500,'prenos-P-R-N'!I$1,FALSE),IF($A1287&gt;$A$2,+VLOOKUP($A1287,'Neizmirene obaveze JLS'!$A$11:G$500,'prenos-P-R-N'!I$1,FALSE),"")))</f>
        <v/>
      </c>
      <c r="J1287" s="87" t="str">
        <f>IF($A1287=0,"",IF($A1287&lt;=$A$1,+VLOOKUP($A1287,'Rashodi- plan-izvršenje'!$A$8:H$1500,'prenos-P-R-N'!J$1,FALSE),IF($A1287&gt;$A$2,+VLOOKUP($A1287,'Neizmirene obaveze JLS'!$A$11:H$500,'prenos-P-R-N'!J$1,FALSE),"")))</f>
        <v/>
      </c>
      <c r="K1287" s="87" t="str">
        <f>IF($A1287=0,"",IF($A1287&lt;=$A$1,+VLOOKUP($A1287,'Rashodi- plan-izvršenje'!$A$8:I$1500,'prenos-P-R-N'!K$1,FALSE),IF($A1287&gt;$A$2,+VLOOKUP($A1287,'Neizmirene obaveze JLS'!$A$11:I$500,'prenos-P-R-N'!K$1,FALSE),"")))</f>
        <v/>
      </c>
      <c r="L1287" t="str">
        <f>IF(A1287=0,"",IF(A1287&lt;=A$1,+IF(VLOOKUP(A1287,'Rashodi- plan-izvršenje'!A$8:J$1500,M$1,FALSE)&gt;0,"Програмска активност","Пројекат"),IF(A1287&gt;A$2,+IF(VLOOKUP(A1287,'Neizmirene obaveze JLS'!A$8:J$2008,M$1,FALSE)&gt;0,"Програмска активност","Пројекат"),"")))</f>
        <v/>
      </c>
      <c r="M1287" s="87" t="str">
        <f>IF(A1287=0,"",IF($A1287&lt;=$A$1,+IF(VLOOKUP($A1287,'Rashodi- plan-izvršenje'!$A$8:$M$1500,10,FALSE)&gt;0,VLOOKUP($A1287,'Rashodi- plan-izvršenje'!$A$8:$M$1500,10,FALSE),VLOOKUP($A1287,'Rashodi- plan-izvršenje'!$A$8:$M$1500,12,FALSE)),+IF($A1287&gt;$A$2,IF(VLOOKUP($A1287,'Neizmirene obaveze JLS'!$A$8:$M$1500,10,FALSE)&gt;0,VLOOKUP($A1287,'Neizmirene obaveze JLS'!$A$11:$M$1500,10,FALSE),VLOOKUP($A1287,'Neizmirene obaveze JLS'!$A$11:$M$1500,12,FALSE)),0)))</f>
        <v/>
      </c>
      <c r="N1287" s="87" t="str">
        <f>IF(A1287=0,"",IF($A1287&lt;=$A$1,+IF(VLOOKUP(A1287,'Rashodi- plan-izvršenje'!$A$8:$M$1500,10,FALSE)&gt;0,VLOOKUP(A1287,'Rashodi- plan-izvršenje'!$A$8:$M$1500,11,FALSE),VLOOKUP(A1287,'Rashodi- plan-izvršenje'!$A$8:$M$1500,13,FALSE)),+IF($A1287&gt;$A$2,IF(VLOOKUP($A1287,'Neizmirene obaveze JLS'!$A$8:$M$1500,10,FALSE)&gt;0,VLOOKUP($A1287,'Neizmirene obaveze JLS'!$A$11:$M$1500,11,FALSE),VLOOKUP($A1287,'Neizmirene obaveze JLS'!$A$11:$M$1500,13,FALSE)),0)))</f>
        <v/>
      </c>
      <c r="O1287" s="87" t="str">
        <f>IF(A1287=0,"",IF($A1287&lt;=$A$1,VALUE(+VLOOKUP($A1287,'Rashodi- plan-izvršenje'!$A$8:N$1500,'prenos-P-R-N'!O$1,FALSE)),IF($A1287&lt;=A$2,VALUE(VLOOKUP($A1287,'Prihodi- plan-izvršenje'!$A$8:$H$500,6,FALSE)),VALUE(VLOOKUP($A1287,'Neizmirene obaveze JLS'!$A$8:$N$500,O$1,FALSE)))))</f>
        <v/>
      </c>
      <c r="P1287" s="87" t="str">
        <f>IF(A1287=0,"",IF(A1287=0,0,IF(A1287&gt;A$2,'šifarnik K-izvor'!G$3,+IF(Q1287&lt;700,+'šifarnik K-izvor'!G$2,'šifarnik K-izvor'!G$1))))</f>
        <v/>
      </c>
      <c r="Q1287" s="87">
        <f>IF($A1287&lt;=$A$1,VALUE(+VLOOKUP($A1287,'Rashodi- plan-izvršenje'!$A$8:O$1500,'prenos-P-R-N'!Q$1,FALSE)),IF($A1287&lt;=$A$2,VLOOKUP($A1287,'Prihodi- plan-izvršenje'!$A$4:$H$500,4,FALSE),IF($A1287&lt;=$A$3,VLOOKUP(A1287,'Neizmirene obaveze JLS'!$A$11:O$500,Q$1,FALSE),"")))</f>
        <v>0</v>
      </c>
      <c r="R1287" s="88">
        <f>IF($A1287&lt;=$A$1,VALUE(+VLOOKUP($A1287,'Rashodi- plan-izvršenje'!$A$8:P$1500,'prenos-P-R-N'!R$1,FALSE)),IF($A1287&lt;=$A$2,VLOOKUP($A1287,'Prihodi- plan-izvršenje'!$A$4:$H$500,7,FALSE),""))</f>
        <v>0</v>
      </c>
      <c r="S1287" s="88">
        <f>IF(A1287=0,0,IF($A1287&lt;=$A$1,VALUE(+VLOOKUP($A1287,'Rashodi- plan-izvršenje'!$A$8:Q$1500,'prenos-P-R-N'!S$1,FALSE)),IF($A1287&lt;=$A$2,VLOOKUP($A1287,'Prihodi- plan-izvršenje'!$A$4:$H$500,8,FALSE),0)))</f>
        <v>0</v>
      </c>
      <c r="T1287" s="88" t="str">
        <f>IF($A1287&gt;$A$2,VLOOKUP($A1287,'Neizmirene obaveze JLS'!$A$11:R$500,R$1,FALSE),"")</f>
        <v/>
      </c>
      <c r="U1287" s="88">
        <f>IF($A1287&gt;$A$2,VLOOKUP($A1287,'Neizmirene obaveze JLS'!$A$11:S$500,S$1,FALSE),0)</f>
        <v>0</v>
      </c>
      <c r="V1287" s="88">
        <f t="shared" si="234"/>
        <v>0</v>
      </c>
    </row>
    <row r="1288" spans="1:22">
      <c r="A1288" s="89">
        <f>IF(AND(COUNTIF(A$1:A$3,"&gt;0")=1,MAX(A$8:A1287)&lt;A$1),A1287+1,IF(AND(COUNTIF(A$1:A$3,"&gt;0")=2,MAX(A$8:A1287)&lt;A$2),A1287+1,IF(AND(COUNTIF(A$1:A$3,"&gt;0")=3,MAX(A$8:A1287)&lt;A$3),A1287+1,0)))</f>
        <v>0</v>
      </c>
      <c r="B1288" s="89" t="str">
        <f t="shared" ref="B1288:C1288" si="250">+IF($A1288&gt;0,B1287,"")</f>
        <v/>
      </c>
      <c r="C1288" s="89" t="str">
        <f t="shared" si="250"/>
        <v/>
      </c>
      <c r="D1288" s="87" t="str">
        <f>IF($A1288=0,"",IF($A1288&lt;=$A$1,+VLOOKUP($A1288,'Rashodi- plan-izvršenje'!$A$8:B$1500,'prenos-P-R-N'!D$1,FALSE),IF($A1288&gt;$A$2,+VLOOKUP($A1288,'Neizmirene obaveze JLS'!$A$11:B$500,'prenos-P-R-N'!D$1,FALSE),"")))</f>
        <v/>
      </c>
      <c r="E1288" s="87" t="str">
        <f>IF($A1288=0,"",IF($A1288&lt;=$A$1,+VLOOKUP($A1288,'Rashodi- plan-izvršenje'!$A$8:C$1500,'prenos-P-R-N'!E$1,FALSE),IF($A1288&gt;$A$2,+VLOOKUP($A1288,'Neizmirene obaveze JLS'!$A$11:C$500,'prenos-P-R-N'!E$1,FALSE),"")))</f>
        <v/>
      </c>
      <c r="F1288" s="87" t="str">
        <f>IF($A1288=0,"",IF($A1288&lt;=$A$1,+VLOOKUP($A1288,'Rashodi- plan-izvršenje'!$A$8:D$1500,'prenos-P-R-N'!F$1,FALSE),IF($A1288&gt;$A$2,+VLOOKUP($A1288,'Neizmirene obaveze JLS'!$A$11:D$500,'prenos-P-R-N'!F$1,FALSE),"")))</f>
        <v/>
      </c>
      <c r="G1288" s="87" t="str">
        <f>IF($A1288=0,"",IF($A1288&lt;=$A$1,+VLOOKUP($A1288,'Rashodi- plan-izvršenje'!$A$8:E$1500,'prenos-P-R-N'!G$1,FALSE),IF($A1288&gt;$A$2,+VLOOKUP($A1288,'Neizmirene obaveze JLS'!$A$11:E$500,'prenos-P-R-N'!G$1,FALSE),"")))</f>
        <v/>
      </c>
      <c r="H1288" s="87" t="str">
        <f>IF($A1288=0,"",IF($A1288&lt;=$A$1,+VLOOKUP($A1288,'Rashodi- plan-izvršenje'!$A$8:F$1500,'prenos-P-R-N'!H$1,FALSE),IF($A1288&gt;$A$2,+VLOOKUP($A1288,'Neizmirene obaveze JLS'!$A$11:F$500,'prenos-P-R-N'!H$1,FALSE),"")))</f>
        <v/>
      </c>
      <c r="I1288" s="87" t="str">
        <f>IF($A1288=0,"",IF($A1288&lt;=$A$1,+VLOOKUP($A1288,'Rashodi- plan-izvršenje'!$A$8:G$1500,'prenos-P-R-N'!I$1,FALSE),IF($A1288&gt;$A$2,+VLOOKUP($A1288,'Neizmirene obaveze JLS'!$A$11:G$500,'prenos-P-R-N'!I$1,FALSE),"")))</f>
        <v/>
      </c>
      <c r="J1288" s="87" t="str">
        <f>IF($A1288=0,"",IF($A1288&lt;=$A$1,+VLOOKUP($A1288,'Rashodi- plan-izvršenje'!$A$8:H$1500,'prenos-P-R-N'!J$1,FALSE),IF($A1288&gt;$A$2,+VLOOKUP($A1288,'Neizmirene obaveze JLS'!$A$11:H$500,'prenos-P-R-N'!J$1,FALSE),"")))</f>
        <v/>
      </c>
      <c r="K1288" s="87" t="str">
        <f>IF($A1288=0,"",IF($A1288&lt;=$A$1,+VLOOKUP($A1288,'Rashodi- plan-izvršenje'!$A$8:I$1500,'prenos-P-R-N'!K$1,FALSE),IF($A1288&gt;$A$2,+VLOOKUP($A1288,'Neizmirene obaveze JLS'!$A$11:I$500,'prenos-P-R-N'!K$1,FALSE),"")))</f>
        <v/>
      </c>
      <c r="L1288" t="str">
        <f>IF(A1288=0,"",IF(A1288&lt;=A$1,+IF(VLOOKUP(A1288,'Rashodi- plan-izvršenje'!A$8:J$1500,M$1,FALSE)&gt;0,"Програмска активност","Пројекат"),IF(A1288&gt;A$2,+IF(VLOOKUP(A1288,'Neizmirene obaveze JLS'!A$8:J$2008,M$1,FALSE)&gt;0,"Програмска активност","Пројекат"),"")))</f>
        <v/>
      </c>
      <c r="M1288" s="87" t="str">
        <f>IF(A1288=0,"",IF($A1288&lt;=$A$1,+IF(VLOOKUP($A1288,'Rashodi- plan-izvršenje'!$A$8:$M$1500,10,FALSE)&gt;0,VLOOKUP($A1288,'Rashodi- plan-izvršenje'!$A$8:$M$1500,10,FALSE),VLOOKUP($A1288,'Rashodi- plan-izvršenje'!$A$8:$M$1500,12,FALSE)),+IF($A1288&gt;$A$2,IF(VLOOKUP($A1288,'Neizmirene obaveze JLS'!$A$8:$M$1500,10,FALSE)&gt;0,VLOOKUP($A1288,'Neizmirene obaveze JLS'!$A$11:$M$1500,10,FALSE),VLOOKUP($A1288,'Neizmirene obaveze JLS'!$A$11:$M$1500,12,FALSE)),0)))</f>
        <v/>
      </c>
      <c r="N1288" s="87" t="str">
        <f>IF(A1288=0,"",IF($A1288&lt;=$A$1,+IF(VLOOKUP(A1288,'Rashodi- plan-izvršenje'!$A$8:$M$1500,10,FALSE)&gt;0,VLOOKUP(A1288,'Rashodi- plan-izvršenje'!$A$8:$M$1500,11,FALSE),VLOOKUP(A1288,'Rashodi- plan-izvršenje'!$A$8:$M$1500,13,FALSE)),+IF($A1288&gt;$A$2,IF(VLOOKUP($A1288,'Neizmirene obaveze JLS'!$A$8:$M$1500,10,FALSE)&gt;0,VLOOKUP($A1288,'Neizmirene obaveze JLS'!$A$11:$M$1500,11,FALSE),VLOOKUP($A1288,'Neizmirene obaveze JLS'!$A$11:$M$1500,13,FALSE)),0)))</f>
        <v/>
      </c>
      <c r="O1288" s="87" t="str">
        <f>IF(A1288=0,"",IF($A1288&lt;=$A$1,VALUE(+VLOOKUP($A1288,'Rashodi- plan-izvršenje'!$A$8:N$1500,'prenos-P-R-N'!O$1,FALSE)),IF($A1288&lt;=A$2,VALUE(VLOOKUP($A1288,'Prihodi- plan-izvršenje'!$A$8:$H$500,6,FALSE)),VALUE(VLOOKUP($A1288,'Neizmirene obaveze JLS'!$A$8:$N$500,O$1,FALSE)))))</f>
        <v/>
      </c>
      <c r="P1288" s="87" t="str">
        <f>IF(A1288=0,"",IF(A1288=0,0,IF(A1288&gt;A$2,'šifarnik K-izvor'!G$3,+IF(Q1288&lt;700,+'šifarnik K-izvor'!G$2,'šifarnik K-izvor'!G$1))))</f>
        <v/>
      </c>
      <c r="Q1288" s="87">
        <f>IF($A1288&lt;=$A$1,VALUE(+VLOOKUP($A1288,'Rashodi- plan-izvršenje'!$A$8:O$1500,'prenos-P-R-N'!Q$1,FALSE)),IF($A1288&lt;=$A$2,VLOOKUP($A1288,'Prihodi- plan-izvršenje'!$A$4:$H$500,4,FALSE),IF($A1288&lt;=$A$3,VLOOKUP(A1288,'Neizmirene obaveze JLS'!$A$11:O$500,Q$1,FALSE),"")))</f>
        <v>0</v>
      </c>
      <c r="R1288" s="88">
        <f>IF($A1288&lt;=$A$1,VALUE(+VLOOKUP($A1288,'Rashodi- plan-izvršenje'!$A$8:P$1500,'prenos-P-R-N'!R$1,FALSE)),IF($A1288&lt;=$A$2,VLOOKUP($A1288,'Prihodi- plan-izvršenje'!$A$4:$H$500,7,FALSE),""))</f>
        <v>0</v>
      </c>
      <c r="S1288" s="88">
        <f>IF(A1288=0,0,IF($A1288&lt;=$A$1,VALUE(+VLOOKUP($A1288,'Rashodi- plan-izvršenje'!$A$8:Q$1500,'prenos-P-R-N'!S$1,FALSE)),IF($A1288&lt;=$A$2,VLOOKUP($A1288,'Prihodi- plan-izvršenje'!$A$4:$H$500,8,FALSE),0)))</f>
        <v>0</v>
      </c>
      <c r="T1288" s="88" t="str">
        <f>IF($A1288&gt;$A$2,VLOOKUP($A1288,'Neizmirene obaveze JLS'!$A$11:R$500,R$1,FALSE),"")</f>
        <v/>
      </c>
      <c r="U1288" s="88">
        <f>IF($A1288&gt;$A$2,VLOOKUP($A1288,'Neizmirene obaveze JLS'!$A$11:S$500,S$1,FALSE),0)</f>
        <v>0</v>
      </c>
      <c r="V1288" s="88">
        <f t="shared" si="234"/>
        <v>0</v>
      </c>
    </row>
    <row r="1289" spans="1:22">
      <c r="A1289" s="89">
        <f>IF(AND(COUNTIF(A$1:A$3,"&gt;0")=1,MAX(A$8:A1288)&lt;A$1),A1288+1,IF(AND(COUNTIF(A$1:A$3,"&gt;0")=2,MAX(A$8:A1288)&lt;A$2),A1288+1,IF(AND(COUNTIF(A$1:A$3,"&gt;0")=3,MAX(A$8:A1288)&lt;A$3),A1288+1,0)))</f>
        <v>0</v>
      </c>
      <c r="B1289" s="89" t="str">
        <f t="shared" ref="B1289:C1289" si="251">+IF($A1289&gt;0,B1288,"")</f>
        <v/>
      </c>
      <c r="C1289" s="89" t="str">
        <f t="shared" si="251"/>
        <v/>
      </c>
      <c r="D1289" s="87" t="str">
        <f>IF($A1289=0,"",IF($A1289&lt;=$A$1,+VLOOKUP($A1289,'Rashodi- plan-izvršenje'!$A$8:B$1500,'prenos-P-R-N'!D$1,FALSE),IF($A1289&gt;$A$2,+VLOOKUP($A1289,'Neizmirene obaveze JLS'!$A$11:B$500,'prenos-P-R-N'!D$1,FALSE),"")))</f>
        <v/>
      </c>
      <c r="E1289" s="87" t="str">
        <f>IF($A1289=0,"",IF($A1289&lt;=$A$1,+VLOOKUP($A1289,'Rashodi- plan-izvršenje'!$A$8:C$1500,'prenos-P-R-N'!E$1,FALSE),IF($A1289&gt;$A$2,+VLOOKUP($A1289,'Neizmirene obaveze JLS'!$A$11:C$500,'prenos-P-R-N'!E$1,FALSE),"")))</f>
        <v/>
      </c>
      <c r="F1289" s="87" t="str">
        <f>IF($A1289=0,"",IF($A1289&lt;=$A$1,+VLOOKUP($A1289,'Rashodi- plan-izvršenje'!$A$8:D$1500,'prenos-P-R-N'!F$1,FALSE),IF($A1289&gt;$A$2,+VLOOKUP($A1289,'Neizmirene obaveze JLS'!$A$11:D$500,'prenos-P-R-N'!F$1,FALSE),"")))</f>
        <v/>
      </c>
      <c r="G1289" s="87" t="str">
        <f>IF($A1289=0,"",IF($A1289&lt;=$A$1,+VLOOKUP($A1289,'Rashodi- plan-izvršenje'!$A$8:E$1500,'prenos-P-R-N'!G$1,FALSE),IF($A1289&gt;$A$2,+VLOOKUP($A1289,'Neizmirene obaveze JLS'!$A$11:E$500,'prenos-P-R-N'!G$1,FALSE),"")))</f>
        <v/>
      </c>
      <c r="H1289" s="87" t="str">
        <f>IF($A1289=0,"",IF($A1289&lt;=$A$1,+VLOOKUP($A1289,'Rashodi- plan-izvršenje'!$A$8:F$1500,'prenos-P-R-N'!H$1,FALSE),IF($A1289&gt;$A$2,+VLOOKUP($A1289,'Neizmirene obaveze JLS'!$A$11:F$500,'prenos-P-R-N'!H$1,FALSE),"")))</f>
        <v/>
      </c>
      <c r="I1289" s="87" t="str">
        <f>IF($A1289=0,"",IF($A1289&lt;=$A$1,+VLOOKUP($A1289,'Rashodi- plan-izvršenje'!$A$8:G$1500,'prenos-P-R-N'!I$1,FALSE),IF($A1289&gt;$A$2,+VLOOKUP($A1289,'Neizmirene obaveze JLS'!$A$11:G$500,'prenos-P-R-N'!I$1,FALSE),"")))</f>
        <v/>
      </c>
      <c r="J1289" s="87" t="str">
        <f>IF($A1289=0,"",IF($A1289&lt;=$A$1,+VLOOKUP($A1289,'Rashodi- plan-izvršenje'!$A$8:H$1500,'prenos-P-R-N'!J$1,FALSE),IF($A1289&gt;$A$2,+VLOOKUP($A1289,'Neizmirene obaveze JLS'!$A$11:H$500,'prenos-P-R-N'!J$1,FALSE),"")))</f>
        <v/>
      </c>
      <c r="K1289" s="87" t="str">
        <f>IF($A1289=0,"",IF($A1289&lt;=$A$1,+VLOOKUP($A1289,'Rashodi- plan-izvršenje'!$A$8:I$1500,'prenos-P-R-N'!K$1,FALSE),IF($A1289&gt;$A$2,+VLOOKUP($A1289,'Neizmirene obaveze JLS'!$A$11:I$500,'prenos-P-R-N'!K$1,FALSE),"")))</f>
        <v/>
      </c>
      <c r="L1289" t="str">
        <f>IF(A1289=0,"",IF(A1289&lt;=A$1,+IF(VLOOKUP(A1289,'Rashodi- plan-izvršenje'!A$8:J$1500,M$1,FALSE)&gt;0,"Програмска активност","Пројекат"),IF(A1289&gt;A$2,+IF(VLOOKUP(A1289,'Neizmirene obaveze JLS'!A$8:J$2008,M$1,FALSE)&gt;0,"Програмска активност","Пројекат"),"")))</f>
        <v/>
      </c>
      <c r="M1289" s="87" t="str">
        <f>IF(A1289=0,"",IF($A1289&lt;=$A$1,+IF(VLOOKUP($A1289,'Rashodi- plan-izvršenje'!$A$8:$M$1500,10,FALSE)&gt;0,VLOOKUP($A1289,'Rashodi- plan-izvršenje'!$A$8:$M$1500,10,FALSE),VLOOKUP($A1289,'Rashodi- plan-izvršenje'!$A$8:$M$1500,12,FALSE)),+IF($A1289&gt;$A$2,IF(VLOOKUP($A1289,'Neizmirene obaveze JLS'!$A$8:$M$1500,10,FALSE)&gt;0,VLOOKUP($A1289,'Neizmirene obaveze JLS'!$A$11:$M$1500,10,FALSE),VLOOKUP($A1289,'Neizmirene obaveze JLS'!$A$11:$M$1500,12,FALSE)),0)))</f>
        <v/>
      </c>
      <c r="N1289" s="87" t="str">
        <f>IF(A1289=0,"",IF($A1289&lt;=$A$1,+IF(VLOOKUP(A1289,'Rashodi- plan-izvršenje'!$A$8:$M$1500,10,FALSE)&gt;0,VLOOKUP(A1289,'Rashodi- plan-izvršenje'!$A$8:$M$1500,11,FALSE),VLOOKUP(A1289,'Rashodi- plan-izvršenje'!$A$8:$M$1500,13,FALSE)),+IF($A1289&gt;$A$2,IF(VLOOKUP($A1289,'Neizmirene obaveze JLS'!$A$8:$M$1500,10,FALSE)&gt;0,VLOOKUP($A1289,'Neizmirene obaveze JLS'!$A$11:$M$1500,11,FALSE),VLOOKUP($A1289,'Neizmirene obaveze JLS'!$A$11:$M$1500,13,FALSE)),0)))</f>
        <v/>
      </c>
      <c r="O1289" s="87" t="str">
        <f>IF(A1289=0,"",IF($A1289&lt;=$A$1,VALUE(+VLOOKUP($A1289,'Rashodi- plan-izvršenje'!$A$8:N$1500,'prenos-P-R-N'!O$1,FALSE)),IF($A1289&lt;=A$2,VALUE(VLOOKUP($A1289,'Prihodi- plan-izvršenje'!$A$8:$H$500,6,FALSE)),VALUE(VLOOKUP($A1289,'Neizmirene obaveze JLS'!$A$8:$N$500,O$1,FALSE)))))</f>
        <v/>
      </c>
      <c r="P1289" s="87" t="str">
        <f>IF(A1289=0,"",IF(A1289=0,0,IF(A1289&gt;A$2,'šifarnik K-izvor'!G$3,+IF(Q1289&lt;700,+'šifarnik K-izvor'!G$2,'šifarnik K-izvor'!G$1))))</f>
        <v/>
      </c>
      <c r="Q1289" s="87">
        <f>IF($A1289&lt;=$A$1,VALUE(+VLOOKUP($A1289,'Rashodi- plan-izvršenje'!$A$8:O$1500,'prenos-P-R-N'!Q$1,FALSE)),IF($A1289&lt;=$A$2,VLOOKUP($A1289,'Prihodi- plan-izvršenje'!$A$4:$H$500,4,FALSE),IF($A1289&lt;=$A$3,VLOOKUP(A1289,'Neizmirene obaveze JLS'!$A$11:O$500,Q$1,FALSE),"")))</f>
        <v>0</v>
      </c>
      <c r="R1289" s="88">
        <f>IF($A1289&lt;=$A$1,VALUE(+VLOOKUP($A1289,'Rashodi- plan-izvršenje'!$A$8:P$1500,'prenos-P-R-N'!R$1,FALSE)),IF($A1289&lt;=$A$2,VLOOKUP($A1289,'Prihodi- plan-izvršenje'!$A$4:$H$500,7,FALSE),""))</f>
        <v>0</v>
      </c>
      <c r="S1289" s="88">
        <f>IF(A1289=0,0,IF($A1289&lt;=$A$1,VALUE(+VLOOKUP($A1289,'Rashodi- plan-izvršenje'!$A$8:Q$1500,'prenos-P-R-N'!S$1,FALSE)),IF($A1289&lt;=$A$2,VLOOKUP($A1289,'Prihodi- plan-izvršenje'!$A$4:$H$500,8,FALSE),0)))</f>
        <v>0</v>
      </c>
      <c r="T1289" s="88" t="str">
        <f>IF($A1289&gt;$A$2,VLOOKUP($A1289,'Neizmirene obaveze JLS'!$A$11:R$500,R$1,FALSE),"")</f>
        <v/>
      </c>
      <c r="U1289" s="88">
        <f>IF($A1289&gt;$A$2,VLOOKUP($A1289,'Neizmirene obaveze JLS'!$A$11:S$500,S$1,FALSE),0)</f>
        <v>0</v>
      </c>
      <c r="V1289" s="88">
        <f t="shared" si="234"/>
        <v>0</v>
      </c>
    </row>
    <row r="1290" spans="1:22">
      <c r="A1290" s="89">
        <f>IF(AND(COUNTIF(A$1:A$3,"&gt;0")=1,MAX(A$8:A1289)&lt;A$1),A1289+1,IF(AND(COUNTIF(A$1:A$3,"&gt;0")=2,MAX(A$8:A1289)&lt;A$2),A1289+1,IF(AND(COUNTIF(A$1:A$3,"&gt;0")=3,MAX(A$8:A1289)&lt;A$3),A1289+1,0)))</f>
        <v>0</v>
      </c>
      <c r="B1290" s="89" t="str">
        <f t="shared" ref="B1290:C1290" si="252">+IF($A1290&gt;0,B1289,"")</f>
        <v/>
      </c>
      <c r="C1290" s="89" t="str">
        <f t="shared" si="252"/>
        <v/>
      </c>
      <c r="D1290" s="87" t="str">
        <f>IF($A1290=0,"",IF($A1290&lt;=$A$1,+VLOOKUP($A1290,'Rashodi- plan-izvršenje'!$A$8:B$1500,'prenos-P-R-N'!D$1,FALSE),IF($A1290&gt;$A$2,+VLOOKUP($A1290,'Neizmirene obaveze JLS'!$A$11:B$500,'prenos-P-R-N'!D$1,FALSE),"")))</f>
        <v/>
      </c>
      <c r="E1290" s="87" t="str">
        <f>IF($A1290=0,"",IF($A1290&lt;=$A$1,+VLOOKUP($A1290,'Rashodi- plan-izvršenje'!$A$8:C$1500,'prenos-P-R-N'!E$1,FALSE),IF($A1290&gt;$A$2,+VLOOKUP($A1290,'Neizmirene obaveze JLS'!$A$11:C$500,'prenos-P-R-N'!E$1,FALSE),"")))</f>
        <v/>
      </c>
      <c r="F1290" s="87" t="str">
        <f>IF($A1290=0,"",IF($A1290&lt;=$A$1,+VLOOKUP($A1290,'Rashodi- plan-izvršenje'!$A$8:D$1500,'prenos-P-R-N'!F$1,FALSE),IF($A1290&gt;$A$2,+VLOOKUP($A1290,'Neizmirene obaveze JLS'!$A$11:D$500,'prenos-P-R-N'!F$1,FALSE),"")))</f>
        <v/>
      </c>
      <c r="G1290" s="87" t="str">
        <f>IF($A1290=0,"",IF($A1290&lt;=$A$1,+VLOOKUP($A1290,'Rashodi- plan-izvršenje'!$A$8:E$1500,'prenos-P-R-N'!G$1,FALSE),IF($A1290&gt;$A$2,+VLOOKUP($A1290,'Neizmirene obaveze JLS'!$A$11:E$500,'prenos-P-R-N'!G$1,FALSE),"")))</f>
        <v/>
      </c>
      <c r="H1290" s="87" t="str">
        <f>IF($A1290=0,"",IF($A1290&lt;=$A$1,+VLOOKUP($A1290,'Rashodi- plan-izvršenje'!$A$8:F$1500,'prenos-P-R-N'!H$1,FALSE),IF($A1290&gt;$A$2,+VLOOKUP($A1290,'Neizmirene obaveze JLS'!$A$11:F$500,'prenos-P-R-N'!H$1,FALSE),"")))</f>
        <v/>
      </c>
      <c r="I1290" s="87" t="str">
        <f>IF($A1290=0,"",IF($A1290&lt;=$A$1,+VLOOKUP($A1290,'Rashodi- plan-izvršenje'!$A$8:G$1500,'prenos-P-R-N'!I$1,FALSE),IF($A1290&gt;$A$2,+VLOOKUP($A1290,'Neizmirene obaveze JLS'!$A$11:G$500,'prenos-P-R-N'!I$1,FALSE),"")))</f>
        <v/>
      </c>
      <c r="J1290" s="87" t="str">
        <f>IF($A1290=0,"",IF($A1290&lt;=$A$1,+VLOOKUP($A1290,'Rashodi- plan-izvršenje'!$A$8:H$1500,'prenos-P-R-N'!J$1,FALSE),IF($A1290&gt;$A$2,+VLOOKUP($A1290,'Neizmirene obaveze JLS'!$A$11:H$500,'prenos-P-R-N'!J$1,FALSE),"")))</f>
        <v/>
      </c>
      <c r="K1290" s="87" t="str">
        <f>IF($A1290=0,"",IF($A1290&lt;=$A$1,+VLOOKUP($A1290,'Rashodi- plan-izvršenje'!$A$8:I$1500,'prenos-P-R-N'!K$1,FALSE),IF($A1290&gt;$A$2,+VLOOKUP($A1290,'Neizmirene obaveze JLS'!$A$11:I$500,'prenos-P-R-N'!K$1,FALSE),"")))</f>
        <v/>
      </c>
      <c r="L1290" t="str">
        <f>IF(A1290=0,"",IF(A1290&lt;=A$1,+IF(VLOOKUP(A1290,'Rashodi- plan-izvršenje'!A$8:J$1500,M$1,FALSE)&gt;0,"Програмска активност","Пројекат"),IF(A1290&gt;A$2,+IF(VLOOKUP(A1290,'Neizmirene obaveze JLS'!A$8:J$2008,M$1,FALSE)&gt;0,"Програмска активност","Пројекат"),"")))</f>
        <v/>
      </c>
      <c r="M1290" s="87" t="str">
        <f>IF(A1290=0,"",IF($A1290&lt;=$A$1,+IF(VLOOKUP($A1290,'Rashodi- plan-izvršenje'!$A$8:$M$1500,10,FALSE)&gt;0,VLOOKUP($A1290,'Rashodi- plan-izvršenje'!$A$8:$M$1500,10,FALSE),VLOOKUP($A1290,'Rashodi- plan-izvršenje'!$A$8:$M$1500,12,FALSE)),+IF($A1290&gt;$A$2,IF(VLOOKUP($A1290,'Neizmirene obaveze JLS'!$A$8:$M$1500,10,FALSE)&gt;0,VLOOKUP($A1290,'Neizmirene obaveze JLS'!$A$11:$M$1500,10,FALSE),VLOOKUP($A1290,'Neizmirene obaveze JLS'!$A$11:$M$1500,12,FALSE)),0)))</f>
        <v/>
      </c>
      <c r="N1290" s="87" t="str">
        <f>IF(A1290=0,"",IF($A1290&lt;=$A$1,+IF(VLOOKUP(A1290,'Rashodi- plan-izvršenje'!$A$8:$M$1500,10,FALSE)&gt;0,VLOOKUP(A1290,'Rashodi- plan-izvršenje'!$A$8:$M$1500,11,FALSE),VLOOKUP(A1290,'Rashodi- plan-izvršenje'!$A$8:$M$1500,13,FALSE)),+IF($A1290&gt;$A$2,IF(VLOOKUP($A1290,'Neizmirene obaveze JLS'!$A$8:$M$1500,10,FALSE)&gt;0,VLOOKUP($A1290,'Neizmirene obaveze JLS'!$A$11:$M$1500,11,FALSE),VLOOKUP($A1290,'Neizmirene obaveze JLS'!$A$11:$M$1500,13,FALSE)),0)))</f>
        <v/>
      </c>
      <c r="O1290" s="87" t="str">
        <f>IF(A1290=0,"",IF($A1290&lt;=$A$1,VALUE(+VLOOKUP($A1290,'Rashodi- plan-izvršenje'!$A$8:N$1500,'prenos-P-R-N'!O$1,FALSE)),IF($A1290&lt;=A$2,VALUE(VLOOKUP($A1290,'Prihodi- plan-izvršenje'!$A$8:$H$500,6,FALSE)),VALUE(VLOOKUP($A1290,'Neizmirene obaveze JLS'!$A$8:$N$500,O$1,FALSE)))))</f>
        <v/>
      </c>
      <c r="P1290" s="87" t="str">
        <f>IF(A1290=0,"",IF(A1290=0,0,IF(A1290&gt;A$2,'šifarnik K-izvor'!G$3,+IF(Q1290&lt;700,+'šifarnik K-izvor'!G$2,'šifarnik K-izvor'!G$1))))</f>
        <v/>
      </c>
      <c r="Q1290" s="87">
        <f>IF($A1290&lt;=$A$1,VALUE(+VLOOKUP($A1290,'Rashodi- plan-izvršenje'!$A$8:O$1500,'prenos-P-R-N'!Q$1,FALSE)),IF($A1290&lt;=$A$2,VLOOKUP($A1290,'Prihodi- plan-izvršenje'!$A$4:$H$500,4,FALSE),IF($A1290&lt;=$A$3,VLOOKUP(A1290,'Neizmirene obaveze JLS'!$A$11:O$500,Q$1,FALSE),"")))</f>
        <v>0</v>
      </c>
      <c r="R1290" s="88">
        <f>IF($A1290&lt;=$A$1,VALUE(+VLOOKUP($A1290,'Rashodi- plan-izvršenje'!$A$8:P$1500,'prenos-P-R-N'!R$1,FALSE)),IF($A1290&lt;=$A$2,VLOOKUP($A1290,'Prihodi- plan-izvršenje'!$A$4:$H$500,7,FALSE),""))</f>
        <v>0</v>
      </c>
      <c r="S1290" s="88">
        <f>IF(A1290=0,0,IF($A1290&lt;=$A$1,VALUE(+VLOOKUP($A1290,'Rashodi- plan-izvršenje'!$A$8:Q$1500,'prenos-P-R-N'!S$1,FALSE)),IF($A1290&lt;=$A$2,VLOOKUP($A1290,'Prihodi- plan-izvršenje'!$A$4:$H$500,8,FALSE),0)))</f>
        <v>0</v>
      </c>
      <c r="T1290" s="88" t="str">
        <f>IF($A1290&gt;$A$2,VLOOKUP($A1290,'Neizmirene obaveze JLS'!$A$11:R$500,R$1,FALSE),"")</f>
        <v/>
      </c>
      <c r="U1290" s="88">
        <f>IF($A1290&gt;$A$2,VLOOKUP($A1290,'Neizmirene obaveze JLS'!$A$11:S$500,S$1,FALSE),0)</f>
        <v>0</v>
      </c>
      <c r="V1290" s="88">
        <f t="shared" si="234"/>
        <v>0</v>
      </c>
    </row>
    <row r="1291" spans="1:22">
      <c r="A1291" s="89">
        <f>IF(AND(COUNTIF(A$1:A$3,"&gt;0")=1,MAX(A$8:A1290)&lt;A$1),A1290+1,IF(AND(COUNTIF(A$1:A$3,"&gt;0")=2,MAX(A$8:A1290)&lt;A$2),A1290+1,IF(AND(COUNTIF(A$1:A$3,"&gt;0")=3,MAX(A$8:A1290)&lt;A$3),A1290+1,0)))</f>
        <v>0</v>
      </c>
      <c r="B1291" s="89" t="str">
        <f t="shared" ref="B1291:C1291" si="253">+IF($A1291&gt;0,B1290,"")</f>
        <v/>
      </c>
      <c r="C1291" s="89" t="str">
        <f t="shared" si="253"/>
        <v/>
      </c>
      <c r="D1291" s="87" t="str">
        <f>IF($A1291=0,"",IF($A1291&lt;=$A$1,+VLOOKUP($A1291,'Rashodi- plan-izvršenje'!$A$8:B$1500,'prenos-P-R-N'!D$1,FALSE),IF($A1291&gt;$A$2,+VLOOKUP($A1291,'Neizmirene obaveze JLS'!$A$11:B$500,'prenos-P-R-N'!D$1,FALSE),"")))</f>
        <v/>
      </c>
      <c r="E1291" s="87" t="str">
        <f>IF($A1291=0,"",IF($A1291&lt;=$A$1,+VLOOKUP($A1291,'Rashodi- plan-izvršenje'!$A$8:C$1500,'prenos-P-R-N'!E$1,FALSE),IF($A1291&gt;$A$2,+VLOOKUP($A1291,'Neizmirene obaveze JLS'!$A$11:C$500,'prenos-P-R-N'!E$1,FALSE),"")))</f>
        <v/>
      </c>
      <c r="F1291" s="87" t="str">
        <f>IF($A1291=0,"",IF($A1291&lt;=$A$1,+VLOOKUP($A1291,'Rashodi- plan-izvršenje'!$A$8:D$1500,'prenos-P-R-N'!F$1,FALSE),IF($A1291&gt;$A$2,+VLOOKUP($A1291,'Neizmirene obaveze JLS'!$A$11:D$500,'prenos-P-R-N'!F$1,FALSE),"")))</f>
        <v/>
      </c>
      <c r="G1291" s="87" t="str">
        <f>IF($A1291=0,"",IF($A1291&lt;=$A$1,+VLOOKUP($A1291,'Rashodi- plan-izvršenje'!$A$8:E$1500,'prenos-P-R-N'!G$1,FALSE),IF($A1291&gt;$A$2,+VLOOKUP($A1291,'Neizmirene obaveze JLS'!$A$11:E$500,'prenos-P-R-N'!G$1,FALSE),"")))</f>
        <v/>
      </c>
      <c r="H1291" s="87" t="str">
        <f>IF($A1291=0,"",IF($A1291&lt;=$A$1,+VLOOKUP($A1291,'Rashodi- plan-izvršenje'!$A$8:F$1500,'prenos-P-R-N'!H$1,FALSE),IF($A1291&gt;$A$2,+VLOOKUP($A1291,'Neizmirene obaveze JLS'!$A$11:F$500,'prenos-P-R-N'!H$1,FALSE),"")))</f>
        <v/>
      </c>
      <c r="I1291" s="87" t="str">
        <f>IF($A1291=0,"",IF($A1291&lt;=$A$1,+VLOOKUP($A1291,'Rashodi- plan-izvršenje'!$A$8:G$1500,'prenos-P-R-N'!I$1,FALSE),IF($A1291&gt;$A$2,+VLOOKUP($A1291,'Neizmirene obaveze JLS'!$A$11:G$500,'prenos-P-R-N'!I$1,FALSE),"")))</f>
        <v/>
      </c>
      <c r="J1291" s="87" t="str">
        <f>IF($A1291=0,"",IF($A1291&lt;=$A$1,+VLOOKUP($A1291,'Rashodi- plan-izvršenje'!$A$8:H$1500,'prenos-P-R-N'!J$1,FALSE),IF($A1291&gt;$A$2,+VLOOKUP($A1291,'Neizmirene obaveze JLS'!$A$11:H$500,'prenos-P-R-N'!J$1,FALSE),"")))</f>
        <v/>
      </c>
      <c r="K1291" s="87" t="str">
        <f>IF($A1291=0,"",IF($A1291&lt;=$A$1,+VLOOKUP($A1291,'Rashodi- plan-izvršenje'!$A$8:I$1500,'prenos-P-R-N'!K$1,FALSE),IF($A1291&gt;$A$2,+VLOOKUP($A1291,'Neizmirene obaveze JLS'!$A$11:I$500,'prenos-P-R-N'!K$1,FALSE),"")))</f>
        <v/>
      </c>
      <c r="L1291" t="str">
        <f>IF(A1291=0,"",IF(A1291&lt;=A$1,+IF(VLOOKUP(A1291,'Rashodi- plan-izvršenje'!A$8:J$1500,M$1,FALSE)&gt;0,"Програмска активност","Пројекат"),IF(A1291&gt;A$2,+IF(VLOOKUP(A1291,'Neizmirene obaveze JLS'!A$8:J$2008,M$1,FALSE)&gt;0,"Програмска активност","Пројекат"),"")))</f>
        <v/>
      </c>
      <c r="M1291" s="87" t="str">
        <f>IF(A1291=0,"",IF($A1291&lt;=$A$1,+IF(VLOOKUP($A1291,'Rashodi- plan-izvršenje'!$A$8:$M$1500,10,FALSE)&gt;0,VLOOKUP($A1291,'Rashodi- plan-izvršenje'!$A$8:$M$1500,10,FALSE),VLOOKUP($A1291,'Rashodi- plan-izvršenje'!$A$8:$M$1500,12,FALSE)),+IF($A1291&gt;$A$2,IF(VLOOKUP($A1291,'Neizmirene obaveze JLS'!$A$8:$M$1500,10,FALSE)&gt;0,VLOOKUP($A1291,'Neizmirene obaveze JLS'!$A$11:$M$1500,10,FALSE),VLOOKUP($A1291,'Neizmirene obaveze JLS'!$A$11:$M$1500,12,FALSE)),0)))</f>
        <v/>
      </c>
      <c r="N1291" s="87" t="str">
        <f>IF(A1291=0,"",IF($A1291&lt;=$A$1,+IF(VLOOKUP(A1291,'Rashodi- plan-izvršenje'!$A$8:$M$1500,10,FALSE)&gt;0,VLOOKUP(A1291,'Rashodi- plan-izvršenje'!$A$8:$M$1500,11,FALSE),VLOOKUP(A1291,'Rashodi- plan-izvršenje'!$A$8:$M$1500,13,FALSE)),+IF($A1291&gt;$A$2,IF(VLOOKUP($A1291,'Neizmirene obaveze JLS'!$A$8:$M$1500,10,FALSE)&gt;0,VLOOKUP($A1291,'Neizmirene obaveze JLS'!$A$11:$M$1500,11,FALSE),VLOOKUP($A1291,'Neizmirene obaveze JLS'!$A$11:$M$1500,13,FALSE)),0)))</f>
        <v/>
      </c>
      <c r="O1291" s="87" t="str">
        <f>IF(A1291=0,"",IF($A1291&lt;=$A$1,VALUE(+VLOOKUP($A1291,'Rashodi- plan-izvršenje'!$A$8:N$1500,'prenos-P-R-N'!O$1,FALSE)),IF($A1291&lt;=A$2,VALUE(VLOOKUP($A1291,'Prihodi- plan-izvršenje'!$A$8:$H$500,6,FALSE)),VALUE(VLOOKUP($A1291,'Neizmirene obaveze JLS'!$A$8:$N$500,O$1,FALSE)))))</f>
        <v/>
      </c>
      <c r="P1291" s="87" t="str">
        <f>IF(A1291=0,"",IF(A1291=0,0,IF(A1291&gt;A$2,'šifarnik K-izvor'!G$3,+IF(Q1291&lt;700,+'šifarnik K-izvor'!G$2,'šifarnik K-izvor'!G$1))))</f>
        <v/>
      </c>
      <c r="Q1291" s="87">
        <f>IF($A1291&lt;=$A$1,VALUE(+VLOOKUP($A1291,'Rashodi- plan-izvršenje'!$A$8:O$1500,'prenos-P-R-N'!Q$1,FALSE)),IF($A1291&lt;=$A$2,VLOOKUP($A1291,'Prihodi- plan-izvršenje'!$A$4:$H$500,4,FALSE),IF($A1291&lt;=$A$3,VLOOKUP(A1291,'Neizmirene obaveze JLS'!$A$11:O$500,Q$1,FALSE),"")))</f>
        <v>0</v>
      </c>
      <c r="R1291" s="88">
        <f>IF($A1291&lt;=$A$1,VALUE(+VLOOKUP($A1291,'Rashodi- plan-izvršenje'!$A$8:P$1500,'prenos-P-R-N'!R$1,FALSE)),IF($A1291&lt;=$A$2,VLOOKUP($A1291,'Prihodi- plan-izvršenje'!$A$4:$H$500,7,FALSE),""))</f>
        <v>0</v>
      </c>
      <c r="S1291" s="88">
        <f>IF(A1291=0,0,IF($A1291&lt;=$A$1,VALUE(+VLOOKUP($A1291,'Rashodi- plan-izvršenje'!$A$8:Q$1500,'prenos-P-R-N'!S$1,FALSE)),IF($A1291&lt;=$A$2,VLOOKUP($A1291,'Prihodi- plan-izvršenje'!$A$4:$H$500,8,FALSE),0)))</f>
        <v>0</v>
      </c>
      <c r="T1291" s="88" t="str">
        <f>IF($A1291&gt;$A$2,VLOOKUP($A1291,'Neizmirene obaveze JLS'!$A$11:R$500,R$1,FALSE),"")</f>
        <v/>
      </c>
      <c r="U1291" s="88">
        <f>IF($A1291&gt;$A$2,VLOOKUP($A1291,'Neizmirene obaveze JLS'!$A$11:S$500,S$1,FALSE),0)</f>
        <v>0</v>
      </c>
      <c r="V1291" s="88">
        <f t="shared" si="234"/>
        <v>0</v>
      </c>
    </row>
    <row r="1292" spans="1:22">
      <c r="A1292" s="89">
        <f>IF(AND(COUNTIF(A$1:A$3,"&gt;0")=1,MAX(A$8:A1291)&lt;A$1),A1291+1,IF(AND(COUNTIF(A$1:A$3,"&gt;0")=2,MAX(A$8:A1291)&lt;A$2),A1291+1,IF(AND(COUNTIF(A$1:A$3,"&gt;0")=3,MAX(A$8:A1291)&lt;A$3),A1291+1,0)))</f>
        <v>0</v>
      </c>
      <c r="B1292" s="89" t="str">
        <f t="shared" ref="B1292:C1292" si="254">+IF($A1292&gt;0,B1291,"")</f>
        <v/>
      </c>
      <c r="C1292" s="89" t="str">
        <f t="shared" si="254"/>
        <v/>
      </c>
      <c r="D1292" s="87" t="str">
        <f>IF($A1292=0,"",IF($A1292&lt;=$A$1,+VLOOKUP($A1292,'Rashodi- plan-izvršenje'!$A$8:B$1500,'prenos-P-R-N'!D$1,FALSE),IF($A1292&gt;$A$2,+VLOOKUP($A1292,'Neizmirene obaveze JLS'!$A$11:B$500,'prenos-P-R-N'!D$1,FALSE),"")))</f>
        <v/>
      </c>
      <c r="E1292" s="87" t="str">
        <f>IF($A1292=0,"",IF($A1292&lt;=$A$1,+VLOOKUP($A1292,'Rashodi- plan-izvršenje'!$A$8:C$1500,'prenos-P-R-N'!E$1,FALSE),IF($A1292&gt;$A$2,+VLOOKUP($A1292,'Neizmirene obaveze JLS'!$A$11:C$500,'prenos-P-R-N'!E$1,FALSE),"")))</f>
        <v/>
      </c>
      <c r="F1292" s="87" t="str">
        <f>IF($A1292=0,"",IF($A1292&lt;=$A$1,+VLOOKUP($A1292,'Rashodi- plan-izvršenje'!$A$8:D$1500,'prenos-P-R-N'!F$1,FALSE),IF($A1292&gt;$A$2,+VLOOKUP($A1292,'Neizmirene obaveze JLS'!$A$11:D$500,'prenos-P-R-N'!F$1,FALSE),"")))</f>
        <v/>
      </c>
      <c r="G1292" s="87" t="str">
        <f>IF($A1292=0,"",IF($A1292&lt;=$A$1,+VLOOKUP($A1292,'Rashodi- plan-izvršenje'!$A$8:E$1500,'prenos-P-R-N'!G$1,FALSE),IF($A1292&gt;$A$2,+VLOOKUP($A1292,'Neizmirene obaveze JLS'!$A$11:E$500,'prenos-P-R-N'!G$1,FALSE),"")))</f>
        <v/>
      </c>
      <c r="H1292" s="87" t="str">
        <f>IF($A1292=0,"",IF($A1292&lt;=$A$1,+VLOOKUP($A1292,'Rashodi- plan-izvršenje'!$A$8:F$1500,'prenos-P-R-N'!H$1,FALSE),IF($A1292&gt;$A$2,+VLOOKUP($A1292,'Neizmirene obaveze JLS'!$A$11:F$500,'prenos-P-R-N'!H$1,FALSE),"")))</f>
        <v/>
      </c>
      <c r="I1292" s="87" t="str">
        <f>IF($A1292=0,"",IF($A1292&lt;=$A$1,+VLOOKUP($A1292,'Rashodi- plan-izvršenje'!$A$8:G$1500,'prenos-P-R-N'!I$1,FALSE),IF($A1292&gt;$A$2,+VLOOKUP($A1292,'Neizmirene obaveze JLS'!$A$11:G$500,'prenos-P-R-N'!I$1,FALSE),"")))</f>
        <v/>
      </c>
      <c r="J1292" s="87" t="str">
        <f>IF($A1292=0,"",IF($A1292&lt;=$A$1,+VLOOKUP($A1292,'Rashodi- plan-izvršenje'!$A$8:H$1500,'prenos-P-R-N'!J$1,FALSE),IF($A1292&gt;$A$2,+VLOOKUP($A1292,'Neizmirene obaveze JLS'!$A$11:H$500,'prenos-P-R-N'!J$1,FALSE),"")))</f>
        <v/>
      </c>
      <c r="K1292" s="87" t="str">
        <f>IF($A1292=0,"",IF($A1292&lt;=$A$1,+VLOOKUP($A1292,'Rashodi- plan-izvršenje'!$A$8:I$1500,'prenos-P-R-N'!K$1,FALSE),IF($A1292&gt;$A$2,+VLOOKUP($A1292,'Neizmirene obaveze JLS'!$A$11:I$500,'prenos-P-R-N'!K$1,FALSE),"")))</f>
        <v/>
      </c>
      <c r="L1292" t="str">
        <f>IF(A1292=0,"",IF(A1292&lt;=A$1,+IF(VLOOKUP(A1292,'Rashodi- plan-izvršenje'!A$8:J$1500,M$1,FALSE)&gt;0,"Програмска активност","Пројекат"),IF(A1292&gt;A$2,+IF(VLOOKUP(A1292,'Neizmirene obaveze JLS'!A$8:J$2008,M$1,FALSE)&gt;0,"Програмска активност","Пројекат"),"")))</f>
        <v/>
      </c>
      <c r="M1292" s="87" t="str">
        <f>IF(A1292=0,"",IF($A1292&lt;=$A$1,+IF(VLOOKUP($A1292,'Rashodi- plan-izvršenje'!$A$8:$M$1500,10,FALSE)&gt;0,VLOOKUP($A1292,'Rashodi- plan-izvršenje'!$A$8:$M$1500,10,FALSE),VLOOKUP($A1292,'Rashodi- plan-izvršenje'!$A$8:$M$1500,12,FALSE)),+IF($A1292&gt;$A$2,IF(VLOOKUP($A1292,'Neizmirene obaveze JLS'!$A$8:$M$1500,10,FALSE)&gt;0,VLOOKUP($A1292,'Neizmirene obaveze JLS'!$A$11:$M$1500,10,FALSE),VLOOKUP($A1292,'Neizmirene obaveze JLS'!$A$11:$M$1500,12,FALSE)),0)))</f>
        <v/>
      </c>
      <c r="N1292" s="87" t="str">
        <f>IF(A1292=0,"",IF($A1292&lt;=$A$1,+IF(VLOOKUP(A1292,'Rashodi- plan-izvršenje'!$A$8:$M$1500,10,FALSE)&gt;0,VLOOKUP(A1292,'Rashodi- plan-izvršenje'!$A$8:$M$1500,11,FALSE),VLOOKUP(A1292,'Rashodi- plan-izvršenje'!$A$8:$M$1500,13,FALSE)),+IF($A1292&gt;$A$2,IF(VLOOKUP($A1292,'Neizmirene obaveze JLS'!$A$8:$M$1500,10,FALSE)&gt;0,VLOOKUP($A1292,'Neizmirene obaveze JLS'!$A$11:$M$1500,11,FALSE),VLOOKUP($A1292,'Neizmirene obaveze JLS'!$A$11:$M$1500,13,FALSE)),0)))</f>
        <v/>
      </c>
      <c r="O1292" s="87" t="str">
        <f>IF(A1292=0,"",IF($A1292&lt;=$A$1,VALUE(+VLOOKUP($A1292,'Rashodi- plan-izvršenje'!$A$8:N$1500,'prenos-P-R-N'!O$1,FALSE)),IF($A1292&lt;=A$2,VALUE(VLOOKUP($A1292,'Prihodi- plan-izvršenje'!$A$8:$H$500,6,FALSE)),VALUE(VLOOKUP($A1292,'Neizmirene obaveze JLS'!$A$8:$N$500,O$1,FALSE)))))</f>
        <v/>
      </c>
      <c r="P1292" s="87" t="str">
        <f>IF(A1292=0,"",IF(A1292=0,0,IF(A1292&gt;A$2,'šifarnik K-izvor'!G$3,+IF(Q1292&lt;700,+'šifarnik K-izvor'!G$2,'šifarnik K-izvor'!G$1))))</f>
        <v/>
      </c>
      <c r="Q1292" s="87">
        <f>IF($A1292&lt;=$A$1,VALUE(+VLOOKUP($A1292,'Rashodi- plan-izvršenje'!$A$8:O$1500,'prenos-P-R-N'!Q$1,FALSE)),IF($A1292&lt;=$A$2,VLOOKUP($A1292,'Prihodi- plan-izvršenje'!$A$4:$H$500,4,FALSE),IF($A1292&lt;=$A$3,VLOOKUP(A1292,'Neizmirene obaveze JLS'!$A$11:O$500,Q$1,FALSE),"")))</f>
        <v>0</v>
      </c>
      <c r="R1292" s="88">
        <f>IF($A1292&lt;=$A$1,VALUE(+VLOOKUP($A1292,'Rashodi- plan-izvršenje'!$A$8:P$1500,'prenos-P-R-N'!R$1,FALSE)),IF($A1292&lt;=$A$2,VLOOKUP($A1292,'Prihodi- plan-izvršenje'!$A$4:$H$500,7,FALSE),""))</f>
        <v>0</v>
      </c>
      <c r="S1292" s="88">
        <f>IF(A1292=0,0,IF($A1292&lt;=$A$1,VALUE(+VLOOKUP($A1292,'Rashodi- plan-izvršenje'!$A$8:Q$1500,'prenos-P-R-N'!S$1,FALSE)),IF($A1292&lt;=$A$2,VLOOKUP($A1292,'Prihodi- plan-izvršenje'!$A$4:$H$500,8,FALSE),0)))</f>
        <v>0</v>
      </c>
      <c r="T1292" s="88" t="str">
        <f>IF($A1292&gt;$A$2,VLOOKUP($A1292,'Neizmirene obaveze JLS'!$A$11:R$500,R$1,FALSE),"")</f>
        <v/>
      </c>
      <c r="U1292" s="88">
        <f>IF($A1292&gt;$A$2,VLOOKUP($A1292,'Neizmirene obaveze JLS'!$A$11:S$500,S$1,FALSE),0)</f>
        <v>0</v>
      </c>
      <c r="V1292" s="88">
        <f t="shared" si="234"/>
        <v>0</v>
      </c>
    </row>
    <row r="1293" spans="1:22">
      <c r="A1293" s="89">
        <f>IF(AND(COUNTIF(A$1:A$3,"&gt;0")=1,MAX(A$8:A1292)&lt;A$1),A1292+1,IF(AND(COUNTIF(A$1:A$3,"&gt;0")=2,MAX(A$8:A1292)&lt;A$2),A1292+1,IF(AND(COUNTIF(A$1:A$3,"&gt;0")=3,MAX(A$8:A1292)&lt;A$3),A1292+1,0)))</f>
        <v>0</v>
      </c>
      <c r="B1293" s="89" t="str">
        <f t="shared" ref="B1293:C1293" si="255">+IF($A1293&gt;0,B1292,"")</f>
        <v/>
      </c>
      <c r="C1293" s="89" t="str">
        <f t="shared" si="255"/>
        <v/>
      </c>
      <c r="D1293" s="87" t="str">
        <f>IF($A1293=0,"",IF($A1293&lt;=$A$1,+VLOOKUP($A1293,'Rashodi- plan-izvršenje'!$A$8:B$1500,'prenos-P-R-N'!D$1,FALSE),IF($A1293&gt;$A$2,+VLOOKUP($A1293,'Neizmirene obaveze JLS'!$A$11:B$500,'prenos-P-R-N'!D$1,FALSE),"")))</f>
        <v/>
      </c>
      <c r="E1293" s="87" t="str">
        <f>IF($A1293=0,"",IF($A1293&lt;=$A$1,+VLOOKUP($A1293,'Rashodi- plan-izvršenje'!$A$8:C$1500,'prenos-P-R-N'!E$1,FALSE),IF($A1293&gt;$A$2,+VLOOKUP($A1293,'Neizmirene obaveze JLS'!$A$11:C$500,'prenos-P-R-N'!E$1,FALSE),"")))</f>
        <v/>
      </c>
      <c r="F1293" s="87" t="str">
        <f>IF($A1293=0,"",IF($A1293&lt;=$A$1,+VLOOKUP($A1293,'Rashodi- plan-izvršenje'!$A$8:D$1500,'prenos-P-R-N'!F$1,FALSE),IF($A1293&gt;$A$2,+VLOOKUP($A1293,'Neizmirene obaveze JLS'!$A$11:D$500,'prenos-P-R-N'!F$1,FALSE),"")))</f>
        <v/>
      </c>
      <c r="G1293" s="87" t="str">
        <f>IF($A1293=0,"",IF($A1293&lt;=$A$1,+VLOOKUP($A1293,'Rashodi- plan-izvršenje'!$A$8:E$1500,'prenos-P-R-N'!G$1,FALSE),IF($A1293&gt;$A$2,+VLOOKUP($A1293,'Neizmirene obaveze JLS'!$A$11:E$500,'prenos-P-R-N'!G$1,FALSE),"")))</f>
        <v/>
      </c>
      <c r="H1293" s="87" t="str">
        <f>IF($A1293=0,"",IF($A1293&lt;=$A$1,+VLOOKUP($A1293,'Rashodi- plan-izvršenje'!$A$8:F$1500,'prenos-P-R-N'!H$1,FALSE),IF($A1293&gt;$A$2,+VLOOKUP($A1293,'Neizmirene obaveze JLS'!$A$11:F$500,'prenos-P-R-N'!H$1,FALSE),"")))</f>
        <v/>
      </c>
      <c r="I1293" s="87" t="str">
        <f>IF($A1293=0,"",IF($A1293&lt;=$A$1,+VLOOKUP($A1293,'Rashodi- plan-izvršenje'!$A$8:G$1500,'prenos-P-R-N'!I$1,FALSE),IF($A1293&gt;$A$2,+VLOOKUP($A1293,'Neizmirene obaveze JLS'!$A$11:G$500,'prenos-P-R-N'!I$1,FALSE),"")))</f>
        <v/>
      </c>
      <c r="J1293" s="87" t="str">
        <f>IF($A1293=0,"",IF($A1293&lt;=$A$1,+VLOOKUP($A1293,'Rashodi- plan-izvršenje'!$A$8:H$1500,'prenos-P-R-N'!J$1,FALSE),IF($A1293&gt;$A$2,+VLOOKUP($A1293,'Neizmirene obaveze JLS'!$A$11:H$500,'prenos-P-R-N'!J$1,FALSE),"")))</f>
        <v/>
      </c>
      <c r="K1293" s="87" t="str">
        <f>IF($A1293=0,"",IF($A1293&lt;=$A$1,+VLOOKUP($A1293,'Rashodi- plan-izvršenje'!$A$8:I$1500,'prenos-P-R-N'!K$1,FALSE),IF($A1293&gt;$A$2,+VLOOKUP($A1293,'Neizmirene obaveze JLS'!$A$11:I$500,'prenos-P-R-N'!K$1,FALSE),"")))</f>
        <v/>
      </c>
      <c r="L1293" t="str">
        <f>IF(A1293=0,"",IF(A1293&lt;=A$1,+IF(VLOOKUP(A1293,'Rashodi- plan-izvršenje'!A$8:J$1500,M$1,FALSE)&gt;0,"Програмска активност","Пројекат"),IF(A1293&gt;A$2,+IF(VLOOKUP(A1293,'Neizmirene obaveze JLS'!A$8:J$2008,M$1,FALSE)&gt;0,"Програмска активност","Пројекат"),"")))</f>
        <v/>
      </c>
      <c r="M1293" s="87" t="str">
        <f>IF(A1293=0,"",IF($A1293&lt;=$A$1,+IF(VLOOKUP($A1293,'Rashodi- plan-izvršenje'!$A$8:$M$1500,10,FALSE)&gt;0,VLOOKUP($A1293,'Rashodi- plan-izvršenje'!$A$8:$M$1500,10,FALSE),VLOOKUP($A1293,'Rashodi- plan-izvršenje'!$A$8:$M$1500,12,FALSE)),+IF($A1293&gt;$A$2,IF(VLOOKUP($A1293,'Neizmirene obaveze JLS'!$A$8:$M$1500,10,FALSE)&gt;0,VLOOKUP($A1293,'Neizmirene obaveze JLS'!$A$11:$M$1500,10,FALSE),VLOOKUP($A1293,'Neizmirene obaveze JLS'!$A$11:$M$1500,12,FALSE)),0)))</f>
        <v/>
      </c>
      <c r="N1293" s="87" t="str">
        <f>IF(A1293=0,"",IF($A1293&lt;=$A$1,+IF(VLOOKUP(A1293,'Rashodi- plan-izvršenje'!$A$8:$M$1500,10,FALSE)&gt;0,VLOOKUP(A1293,'Rashodi- plan-izvršenje'!$A$8:$M$1500,11,FALSE),VLOOKUP(A1293,'Rashodi- plan-izvršenje'!$A$8:$M$1500,13,FALSE)),+IF($A1293&gt;$A$2,IF(VLOOKUP($A1293,'Neizmirene obaveze JLS'!$A$8:$M$1500,10,FALSE)&gt;0,VLOOKUP($A1293,'Neizmirene obaveze JLS'!$A$11:$M$1500,11,FALSE),VLOOKUP($A1293,'Neizmirene obaveze JLS'!$A$11:$M$1500,13,FALSE)),0)))</f>
        <v/>
      </c>
      <c r="O1293" s="87" t="str">
        <f>IF(A1293=0,"",IF($A1293&lt;=$A$1,VALUE(+VLOOKUP($A1293,'Rashodi- plan-izvršenje'!$A$8:N$1500,'prenos-P-R-N'!O$1,FALSE)),IF($A1293&lt;=A$2,VALUE(VLOOKUP($A1293,'Prihodi- plan-izvršenje'!$A$8:$H$500,6,FALSE)),VALUE(VLOOKUP($A1293,'Neizmirene obaveze JLS'!$A$8:$N$500,O$1,FALSE)))))</f>
        <v/>
      </c>
      <c r="P1293" s="87" t="str">
        <f>IF(A1293=0,"",IF(A1293=0,0,IF(A1293&gt;A$2,'šifarnik K-izvor'!G$3,+IF(Q1293&lt;700,+'šifarnik K-izvor'!G$2,'šifarnik K-izvor'!G$1))))</f>
        <v/>
      </c>
      <c r="Q1293" s="87">
        <f>IF($A1293&lt;=$A$1,VALUE(+VLOOKUP($A1293,'Rashodi- plan-izvršenje'!$A$8:O$1500,'prenos-P-R-N'!Q$1,FALSE)),IF($A1293&lt;=$A$2,VLOOKUP($A1293,'Prihodi- plan-izvršenje'!$A$4:$H$500,4,FALSE),IF($A1293&lt;=$A$3,VLOOKUP(A1293,'Neizmirene obaveze JLS'!$A$11:O$500,Q$1,FALSE),"")))</f>
        <v>0</v>
      </c>
      <c r="R1293" s="88">
        <f>IF($A1293&lt;=$A$1,VALUE(+VLOOKUP($A1293,'Rashodi- plan-izvršenje'!$A$8:P$1500,'prenos-P-R-N'!R$1,FALSE)),IF($A1293&lt;=$A$2,VLOOKUP($A1293,'Prihodi- plan-izvršenje'!$A$4:$H$500,7,FALSE),""))</f>
        <v>0</v>
      </c>
      <c r="S1293" s="88">
        <f>IF(A1293=0,0,IF($A1293&lt;=$A$1,VALUE(+VLOOKUP($A1293,'Rashodi- plan-izvršenje'!$A$8:Q$1500,'prenos-P-R-N'!S$1,FALSE)),IF($A1293&lt;=$A$2,VLOOKUP($A1293,'Prihodi- plan-izvršenje'!$A$4:$H$500,8,FALSE),0)))</f>
        <v>0</v>
      </c>
      <c r="T1293" s="88" t="str">
        <f>IF($A1293&gt;$A$2,VLOOKUP($A1293,'Neizmirene obaveze JLS'!$A$11:R$500,R$1,FALSE),"")</f>
        <v/>
      </c>
      <c r="U1293" s="88">
        <f>IF($A1293&gt;$A$2,VLOOKUP($A1293,'Neizmirene obaveze JLS'!$A$11:S$500,S$1,FALSE),0)</f>
        <v>0</v>
      </c>
      <c r="V1293" s="88">
        <f t="shared" si="234"/>
        <v>0</v>
      </c>
    </row>
    <row r="1294" spans="1:22">
      <c r="A1294" s="89">
        <f>IF(AND(COUNTIF(A$1:A$3,"&gt;0")=1,MAX(A$8:A1293)&lt;A$1),A1293+1,IF(AND(COUNTIF(A$1:A$3,"&gt;0")=2,MAX(A$8:A1293)&lt;A$2),A1293+1,IF(AND(COUNTIF(A$1:A$3,"&gt;0")=3,MAX(A$8:A1293)&lt;A$3),A1293+1,0)))</f>
        <v>0</v>
      </c>
      <c r="B1294" s="89" t="str">
        <f t="shared" ref="B1294:C1294" si="256">+IF($A1294&gt;0,B1293,"")</f>
        <v/>
      </c>
      <c r="C1294" s="89" t="str">
        <f t="shared" si="256"/>
        <v/>
      </c>
      <c r="D1294" s="87" t="str">
        <f>IF($A1294=0,"",IF($A1294&lt;=$A$1,+VLOOKUP($A1294,'Rashodi- plan-izvršenje'!$A$8:B$1500,'prenos-P-R-N'!D$1,FALSE),IF($A1294&gt;$A$2,+VLOOKUP($A1294,'Neizmirene obaveze JLS'!$A$11:B$500,'prenos-P-R-N'!D$1,FALSE),"")))</f>
        <v/>
      </c>
      <c r="E1294" s="87" t="str">
        <f>IF($A1294=0,"",IF($A1294&lt;=$A$1,+VLOOKUP($A1294,'Rashodi- plan-izvršenje'!$A$8:C$1500,'prenos-P-R-N'!E$1,FALSE),IF($A1294&gt;$A$2,+VLOOKUP($A1294,'Neizmirene obaveze JLS'!$A$11:C$500,'prenos-P-R-N'!E$1,FALSE),"")))</f>
        <v/>
      </c>
      <c r="F1294" s="87" t="str">
        <f>IF($A1294=0,"",IF($A1294&lt;=$A$1,+VLOOKUP($A1294,'Rashodi- plan-izvršenje'!$A$8:D$1500,'prenos-P-R-N'!F$1,FALSE),IF($A1294&gt;$A$2,+VLOOKUP($A1294,'Neizmirene obaveze JLS'!$A$11:D$500,'prenos-P-R-N'!F$1,FALSE),"")))</f>
        <v/>
      </c>
      <c r="G1294" s="87" t="str">
        <f>IF($A1294=0,"",IF($A1294&lt;=$A$1,+VLOOKUP($A1294,'Rashodi- plan-izvršenje'!$A$8:E$1500,'prenos-P-R-N'!G$1,FALSE),IF($A1294&gt;$A$2,+VLOOKUP($A1294,'Neizmirene obaveze JLS'!$A$11:E$500,'prenos-P-R-N'!G$1,FALSE),"")))</f>
        <v/>
      </c>
      <c r="H1294" s="87" t="str">
        <f>IF($A1294=0,"",IF($A1294&lt;=$A$1,+VLOOKUP($A1294,'Rashodi- plan-izvršenje'!$A$8:F$1500,'prenos-P-R-N'!H$1,FALSE),IF($A1294&gt;$A$2,+VLOOKUP($A1294,'Neizmirene obaveze JLS'!$A$11:F$500,'prenos-P-R-N'!H$1,FALSE),"")))</f>
        <v/>
      </c>
      <c r="I1294" s="87" t="str">
        <f>IF($A1294=0,"",IF($A1294&lt;=$A$1,+VLOOKUP($A1294,'Rashodi- plan-izvršenje'!$A$8:G$1500,'prenos-P-R-N'!I$1,FALSE),IF($A1294&gt;$A$2,+VLOOKUP($A1294,'Neizmirene obaveze JLS'!$A$11:G$500,'prenos-P-R-N'!I$1,FALSE),"")))</f>
        <v/>
      </c>
      <c r="J1294" s="87" t="str">
        <f>IF($A1294=0,"",IF($A1294&lt;=$A$1,+VLOOKUP($A1294,'Rashodi- plan-izvršenje'!$A$8:H$1500,'prenos-P-R-N'!J$1,FALSE),IF($A1294&gt;$A$2,+VLOOKUP($A1294,'Neizmirene obaveze JLS'!$A$11:H$500,'prenos-P-R-N'!J$1,FALSE),"")))</f>
        <v/>
      </c>
      <c r="K1294" s="87" t="str">
        <f>IF($A1294=0,"",IF($A1294&lt;=$A$1,+VLOOKUP($A1294,'Rashodi- plan-izvršenje'!$A$8:I$1500,'prenos-P-R-N'!K$1,FALSE),IF($A1294&gt;$A$2,+VLOOKUP($A1294,'Neizmirene obaveze JLS'!$A$11:I$500,'prenos-P-R-N'!K$1,FALSE),"")))</f>
        <v/>
      </c>
      <c r="L1294" t="str">
        <f>IF(A1294=0,"",IF(A1294&lt;=A$1,+IF(VLOOKUP(A1294,'Rashodi- plan-izvršenje'!A$8:J$1500,M$1,FALSE)&gt;0,"Програмска активност","Пројекат"),IF(A1294&gt;A$2,+IF(VLOOKUP(A1294,'Neizmirene obaveze JLS'!A$8:J$2008,M$1,FALSE)&gt;0,"Програмска активност","Пројекат"),"")))</f>
        <v/>
      </c>
      <c r="M1294" s="87" t="str">
        <f>IF(A1294=0,"",IF($A1294&lt;=$A$1,+IF(VLOOKUP($A1294,'Rashodi- plan-izvršenje'!$A$8:$M$1500,10,FALSE)&gt;0,VLOOKUP($A1294,'Rashodi- plan-izvršenje'!$A$8:$M$1500,10,FALSE),VLOOKUP($A1294,'Rashodi- plan-izvršenje'!$A$8:$M$1500,12,FALSE)),+IF($A1294&gt;$A$2,IF(VLOOKUP($A1294,'Neizmirene obaveze JLS'!$A$8:$M$1500,10,FALSE)&gt;0,VLOOKUP($A1294,'Neizmirene obaveze JLS'!$A$11:$M$1500,10,FALSE),VLOOKUP($A1294,'Neizmirene obaveze JLS'!$A$11:$M$1500,12,FALSE)),0)))</f>
        <v/>
      </c>
      <c r="N1294" s="87" t="str">
        <f>IF(A1294=0,"",IF($A1294&lt;=$A$1,+IF(VLOOKUP(A1294,'Rashodi- plan-izvršenje'!$A$8:$M$1500,10,FALSE)&gt;0,VLOOKUP(A1294,'Rashodi- plan-izvršenje'!$A$8:$M$1500,11,FALSE),VLOOKUP(A1294,'Rashodi- plan-izvršenje'!$A$8:$M$1500,13,FALSE)),+IF($A1294&gt;$A$2,IF(VLOOKUP($A1294,'Neizmirene obaveze JLS'!$A$8:$M$1500,10,FALSE)&gt;0,VLOOKUP($A1294,'Neizmirene obaveze JLS'!$A$11:$M$1500,11,FALSE),VLOOKUP($A1294,'Neizmirene obaveze JLS'!$A$11:$M$1500,13,FALSE)),0)))</f>
        <v/>
      </c>
      <c r="O1294" s="87" t="str">
        <f>IF(A1294=0,"",IF($A1294&lt;=$A$1,VALUE(+VLOOKUP($A1294,'Rashodi- plan-izvršenje'!$A$8:N$1500,'prenos-P-R-N'!O$1,FALSE)),IF($A1294&lt;=A$2,VALUE(VLOOKUP($A1294,'Prihodi- plan-izvršenje'!$A$8:$H$500,6,FALSE)),VALUE(VLOOKUP($A1294,'Neizmirene obaveze JLS'!$A$8:$N$500,O$1,FALSE)))))</f>
        <v/>
      </c>
      <c r="P1294" s="87" t="str">
        <f>IF(A1294=0,"",IF(A1294=0,0,IF(A1294&gt;A$2,'šifarnik K-izvor'!G$3,+IF(Q1294&lt;700,+'šifarnik K-izvor'!G$2,'šifarnik K-izvor'!G$1))))</f>
        <v/>
      </c>
      <c r="Q1294" s="87">
        <f>IF($A1294&lt;=$A$1,VALUE(+VLOOKUP($A1294,'Rashodi- plan-izvršenje'!$A$8:O$1500,'prenos-P-R-N'!Q$1,FALSE)),IF($A1294&lt;=$A$2,VLOOKUP($A1294,'Prihodi- plan-izvršenje'!$A$4:$H$500,4,FALSE),IF($A1294&lt;=$A$3,VLOOKUP(A1294,'Neizmirene obaveze JLS'!$A$11:O$500,Q$1,FALSE),"")))</f>
        <v>0</v>
      </c>
      <c r="R1294" s="88">
        <f>IF($A1294&lt;=$A$1,VALUE(+VLOOKUP($A1294,'Rashodi- plan-izvršenje'!$A$8:P$1500,'prenos-P-R-N'!R$1,FALSE)),IF($A1294&lt;=$A$2,VLOOKUP($A1294,'Prihodi- plan-izvršenje'!$A$4:$H$500,7,FALSE),""))</f>
        <v>0</v>
      </c>
      <c r="S1294" s="88">
        <f>IF(A1294=0,0,IF($A1294&lt;=$A$1,VALUE(+VLOOKUP($A1294,'Rashodi- plan-izvršenje'!$A$8:Q$1500,'prenos-P-R-N'!S$1,FALSE)),IF($A1294&lt;=$A$2,VLOOKUP($A1294,'Prihodi- plan-izvršenje'!$A$4:$H$500,8,FALSE),0)))</f>
        <v>0</v>
      </c>
      <c r="T1294" s="88" t="str">
        <f>IF($A1294&gt;$A$2,VLOOKUP($A1294,'Neizmirene obaveze JLS'!$A$11:R$500,R$1,FALSE),"")</f>
        <v/>
      </c>
      <c r="U1294" s="88">
        <f>IF($A1294&gt;$A$2,VLOOKUP($A1294,'Neizmirene obaveze JLS'!$A$11:S$500,S$1,FALSE),0)</f>
        <v>0</v>
      </c>
      <c r="V1294" s="88">
        <f t="shared" si="234"/>
        <v>0</v>
      </c>
    </row>
    <row r="1295" spans="1:22">
      <c r="A1295" s="89">
        <f>IF(AND(COUNTIF(A$1:A$3,"&gt;0")=1,MAX(A$8:A1294)&lt;A$1),A1294+1,IF(AND(COUNTIF(A$1:A$3,"&gt;0")=2,MAX(A$8:A1294)&lt;A$2),A1294+1,IF(AND(COUNTIF(A$1:A$3,"&gt;0")=3,MAX(A$8:A1294)&lt;A$3),A1294+1,0)))</f>
        <v>0</v>
      </c>
      <c r="B1295" s="89" t="str">
        <f t="shared" ref="B1295:C1295" si="257">+IF($A1295&gt;0,B1294,"")</f>
        <v/>
      </c>
      <c r="C1295" s="89" t="str">
        <f t="shared" si="257"/>
        <v/>
      </c>
      <c r="D1295" s="87" t="str">
        <f>IF($A1295=0,"",IF($A1295&lt;=$A$1,+VLOOKUP($A1295,'Rashodi- plan-izvršenje'!$A$8:B$1500,'prenos-P-R-N'!D$1,FALSE),IF($A1295&gt;$A$2,+VLOOKUP($A1295,'Neizmirene obaveze JLS'!$A$11:B$500,'prenos-P-R-N'!D$1,FALSE),"")))</f>
        <v/>
      </c>
      <c r="E1295" s="87" t="str">
        <f>IF($A1295=0,"",IF($A1295&lt;=$A$1,+VLOOKUP($A1295,'Rashodi- plan-izvršenje'!$A$8:C$1500,'prenos-P-R-N'!E$1,FALSE),IF($A1295&gt;$A$2,+VLOOKUP($A1295,'Neizmirene obaveze JLS'!$A$11:C$500,'prenos-P-R-N'!E$1,FALSE),"")))</f>
        <v/>
      </c>
      <c r="F1295" s="87" t="str">
        <f>IF($A1295=0,"",IF($A1295&lt;=$A$1,+VLOOKUP($A1295,'Rashodi- plan-izvršenje'!$A$8:D$1500,'prenos-P-R-N'!F$1,FALSE),IF($A1295&gt;$A$2,+VLOOKUP($A1295,'Neizmirene obaveze JLS'!$A$11:D$500,'prenos-P-R-N'!F$1,FALSE),"")))</f>
        <v/>
      </c>
      <c r="G1295" s="87" t="str">
        <f>IF($A1295=0,"",IF($A1295&lt;=$A$1,+VLOOKUP($A1295,'Rashodi- plan-izvršenje'!$A$8:E$1500,'prenos-P-R-N'!G$1,FALSE),IF($A1295&gt;$A$2,+VLOOKUP($A1295,'Neizmirene obaveze JLS'!$A$11:E$500,'prenos-P-R-N'!G$1,FALSE),"")))</f>
        <v/>
      </c>
      <c r="H1295" s="87" t="str">
        <f>IF($A1295=0,"",IF($A1295&lt;=$A$1,+VLOOKUP($A1295,'Rashodi- plan-izvršenje'!$A$8:F$1500,'prenos-P-R-N'!H$1,FALSE),IF($A1295&gt;$A$2,+VLOOKUP($A1295,'Neizmirene obaveze JLS'!$A$11:F$500,'prenos-P-R-N'!H$1,FALSE),"")))</f>
        <v/>
      </c>
      <c r="I1295" s="87" t="str">
        <f>IF($A1295=0,"",IF($A1295&lt;=$A$1,+VLOOKUP($A1295,'Rashodi- plan-izvršenje'!$A$8:G$1500,'prenos-P-R-N'!I$1,FALSE),IF($A1295&gt;$A$2,+VLOOKUP($A1295,'Neizmirene obaveze JLS'!$A$11:G$500,'prenos-P-R-N'!I$1,FALSE),"")))</f>
        <v/>
      </c>
      <c r="J1295" s="87" t="str">
        <f>IF($A1295=0,"",IF($A1295&lt;=$A$1,+VLOOKUP($A1295,'Rashodi- plan-izvršenje'!$A$8:H$1500,'prenos-P-R-N'!J$1,FALSE),IF($A1295&gt;$A$2,+VLOOKUP($A1295,'Neizmirene obaveze JLS'!$A$11:H$500,'prenos-P-R-N'!J$1,FALSE),"")))</f>
        <v/>
      </c>
      <c r="K1295" s="87" t="str">
        <f>IF($A1295=0,"",IF($A1295&lt;=$A$1,+VLOOKUP($A1295,'Rashodi- plan-izvršenje'!$A$8:I$1500,'prenos-P-R-N'!K$1,FALSE),IF($A1295&gt;$A$2,+VLOOKUP($A1295,'Neizmirene obaveze JLS'!$A$11:I$500,'prenos-P-R-N'!K$1,FALSE),"")))</f>
        <v/>
      </c>
      <c r="L1295" t="str">
        <f>IF(A1295=0,"",IF(A1295&lt;=A$1,+IF(VLOOKUP(A1295,'Rashodi- plan-izvršenje'!A$8:J$1500,M$1,FALSE)&gt;0,"Програмска активност","Пројекат"),IF(A1295&gt;A$2,+IF(VLOOKUP(A1295,'Neizmirene obaveze JLS'!A$8:J$2008,M$1,FALSE)&gt;0,"Програмска активност","Пројекат"),"")))</f>
        <v/>
      </c>
      <c r="M1295" s="87" t="str">
        <f>IF(A1295=0,"",IF($A1295&lt;=$A$1,+IF(VLOOKUP($A1295,'Rashodi- plan-izvršenje'!$A$8:$M$1500,10,FALSE)&gt;0,VLOOKUP($A1295,'Rashodi- plan-izvršenje'!$A$8:$M$1500,10,FALSE),VLOOKUP($A1295,'Rashodi- plan-izvršenje'!$A$8:$M$1500,12,FALSE)),+IF($A1295&gt;$A$2,IF(VLOOKUP($A1295,'Neizmirene obaveze JLS'!$A$8:$M$1500,10,FALSE)&gt;0,VLOOKUP($A1295,'Neizmirene obaveze JLS'!$A$11:$M$1500,10,FALSE),VLOOKUP($A1295,'Neizmirene obaveze JLS'!$A$11:$M$1500,12,FALSE)),0)))</f>
        <v/>
      </c>
      <c r="N1295" s="87" t="str">
        <f>IF(A1295=0,"",IF($A1295&lt;=$A$1,+IF(VLOOKUP(A1295,'Rashodi- plan-izvršenje'!$A$8:$M$1500,10,FALSE)&gt;0,VLOOKUP(A1295,'Rashodi- plan-izvršenje'!$A$8:$M$1500,11,FALSE),VLOOKUP(A1295,'Rashodi- plan-izvršenje'!$A$8:$M$1500,13,FALSE)),+IF($A1295&gt;$A$2,IF(VLOOKUP($A1295,'Neizmirene obaveze JLS'!$A$8:$M$1500,10,FALSE)&gt;0,VLOOKUP($A1295,'Neizmirene obaveze JLS'!$A$11:$M$1500,11,FALSE),VLOOKUP($A1295,'Neizmirene obaveze JLS'!$A$11:$M$1500,13,FALSE)),0)))</f>
        <v/>
      </c>
      <c r="O1295" s="87" t="str">
        <f>IF(A1295=0,"",IF($A1295&lt;=$A$1,VALUE(+VLOOKUP($A1295,'Rashodi- plan-izvršenje'!$A$8:N$1500,'prenos-P-R-N'!O$1,FALSE)),IF($A1295&lt;=A$2,VALUE(VLOOKUP($A1295,'Prihodi- plan-izvršenje'!$A$8:$H$500,6,FALSE)),VALUE(VLOOKUP($A1295,'Neizmirene obaveze JLS'!$A$8:$N$500,O$1,FALSE)))))</f>
        <v/>
      </c>
      <c r="P1295" s="87" t="str">
        <f>IF(A1295=0,"",IF(A1295=0,0,IF(A1295&gt;A$2,'šifarnik K-izvor'!G$3,+IF(Q1295&lt;700,+'šifarnik K-izvor'!G$2,'šifarnik K-izvor'!G$1))))</f>
        <v/>
      </c>
      <c r="Q1295" s="87">
        <f>IF($A1295&lt;=$A$1,VALUE(+VLOOKUP($A1295,'Rashodi- plan-izvršenje'!$A$8:O$1500,'prenos-P-R-N'!Q$1,FALSE)),IF($A1295&lt;=$A$2,VLOOKUP($A1295,'Prihodi- plan-izvršenje'!$A$4:$H$500,4,FALSE),IF($A1295&lt;=$A$3,VLOOKUP(A1295,'Neizmirene obaveze JLS'!$A$11:O$500,Q$1,FALSE),"")))</f>
        <v>0</v>
      </c>
      <c r="R1295" s="88">
        <f>IF($A1295&lt;=$A$1,VALUE(+VLOOKUP($A1295,'Rashodi- plan-izvršenje'!$A$8:P$1500,'prenos-P-R-N'!R$1,FALSE)),IF($A1295&lt;=$A$2,VLOOKUP($A1295,'Prihodi- plan-izvršenje'!$A$4:$H$500,7,FALSE),""))</f>
        <v>0</v>
      </c>
      <c r="S1295" s="88">
        <f>IF(A1295=0,0,IF($A1295&lt;=$A$1,VALUE(+VLOOKUP($A1295,'Rashodi- plan-izvršenje'!$A$8:Q$1500,'prenos-P-R-N'!S$1,FALSE)),IF($A1295&lt;=$A$2,VLOOKUP($A1295,'Prihodi- plan-izvršenje'!$A$4:$H$500,8,FALSE),0)))</f>
        <v>0</v>
      </c>
      <c r="T1295" s="88" t="str">
        <f>IF($A1295&gt;$A$2,VLOOKUP($A1295,'Neizmirene obaveze JLS'!$A$11:R$500,R$1,FALSE),"")</f>
        <v/>
      </c>
      <c r="U1295" s="88">
        <f>IF($A1295&gt;$A$2,VLOOKUP($A1295,'Neizmirene obaveze JLS'!$A$11:S$500,S$1,FALSE),0)</f>
        <v>0</v>
      </c>
      <c r="V1295" s="88">
        <f t="shared" si="234"/>
        <v>0</v>
      </c>
    </row>
    <row r="1296" spans="1:22">
      <c r="A1296" s="89">
        <f>IF(AND(COUNTIF(A$1:A$3,"&gt;0")=1,MAX(A$8:A1295)&lt;A$1),A1295+1,IF(AND(COUNTIF(A$1:A$3,"&gt;0")=2,MAX(A$8:A1295)&lt;A$2),A1295+1,IF(AND(COUNTIF(A$1:A$3,"&gt;0")=3,MAX(A$8:A1295)&lt;A$3),A1295+1,0)))</f>
        <v>0</v>
      </c>
      <c r="B1296" s="89" t="str">
        <f t="shared" ref="B1296:C1296" si="258">+IF($A1296&gt;0,B1295,"")</f>
        <v/>
      </c>
      <c r="C1296" s="89" t="str">
        <f t="shared" si="258"/>
        <v/>
      </c>
      <c r="D1296" s="87" t="str">
        <f>IF($A1296=0,"",IF($A1296&lt;=$A$1,+VLOOKUP($A1296,'Rashodi- plan-izvršenje'!$A$8:B$1500,'prenos-P-R-N'!D$1,FALSE),IF($A1296&gt;$A$2,+VLOOKUP($A1296,'Neizmirene obaveze JLS'!$A$11:B$500,'prenos-P-R-N'!D$1,FALSE),"")))</f>
        <v/>
      </c>
      <c r="E1296" s="87" t="str">
        <f>IF($A1296=0,"",IF($A1296&lt;=$A$1,+VLOOKUP($A1296,'Rashodi- plan-izvršenje'!$A$8:C$1500,'prenos-P-R-N'!E$1,FALSE),IF($A1296&gt;$A$2,+VLOOKUP($A1296,'Neizmirene obaveze JLS'!$A$11:C$500,'prenos-P-R-N'!E$1,FALSE),"")))</f>
        <v/>
      </c>
      <c r="F1296" s="87" t="str">
        <f>IF($A1296=0,"",IF($A1296&lt;=$A$1,+VLOOKUP($A1296,'Rashodi- plan-izvršenje'!$A$8:D$1500,'prenos-P-R-N'!F$1,FALSE),IF($A1296&gt;$A$2,+VLOOKUP($A1296,'Neizmirene obaveze JLS'!$A$11:D$500,'prenos-P-R-N'!F$1,FALSE),"")))</f>
        <v/>
      </c>
      <c r="G1296" s="87" t="str">
        <f>IF($A1296=0,"",IF($A1296&lt;=$A$1,+VLOOKUP($A1296,'Rashodi- plan-izvršenje'!$A$8:E$1500,'prenos-P-R-N'!G$1,FALSE),IF($A1296&gt;$A$2,+VLOOKUP($A1296,'Neizmirene obaveze JLS'!$A$11:E$500,'prenos-P-R-N'!G$1,FALSE),"")))</f>
        <v/>
      </c>
      <c r="H1296" s="87" t="str">
        <f>IF($A1296=0,"",IF($A1296&lt;=$A$1,+VLOOKUP($A1296,'Rashodi- plan-izvršenje'!$A$8:F$1500,'prenos-P-R-N'!H$1,FALSE),IF($A1296&gt;$A$2,+VLOOKUP($A1296,'Neizmirene obaveze JLS'!$A$11:F$500,'prenos-P-R-N'!H$1,FALSE),"")))</f>
        <v/>
      </c>
      <c r="I1296" s="87" t="str">
        <f>IF($A1296=0,"",IF($A1296&lt;=$A$1,+VLOOKUP($A1296,'Rashodi- plan-izvršenje'!$A$8:G$1500,'prenos-P-R-N'!I$1,FALSE),IF($A1296&gt;$A$2,+VLOOKUP($A1296,'Neizmirene obaveze JLS'!$A$11:G$500,'prenos-P-R-N'!I$1,FALSE),"")))</f>
        <v/>
      </c>
      <c r="J1296" s="87" t="str">
        <f>IF($A1296=0,"",IF($A1296&lt;=$A$1,+VLOOKUP($A1296,'Rashodi- plan-izvršenje'!$A$8:H$1500,'prenos-P-R-N'!J$1,FALSE),IF($A1296&gt;$A$2,+VLOOKUP($A1296,'Neizmirene obaveze JLS'!$A$11:H$500,'prenos-P-R-N'!J$1,FALSE),"")))</f>
        <v/>
      </c>
      <c r="K1296" s="87" t="str">
        <f>IF($A1296=0,"",IF($A1296&lt;=$A$1,+VLOOKUP($A1296,'Rashodi- plan-izvršenje'!$A$8:I$1500,'prenos-P-R-N'!K$1,FALSE),IF($A1296&gt;$A$2,+VLOOKUP($A1296,'Neizmirene obaveze JLS'!$A$11:I$500,'prenos-P-R-N'!K$1,FALSE),"")))</f>
        <v/>
      </c>
      <c r="L1296" t="str">
        <f>IF(A1296=0,"",IF(A1296&lt;=A$1,+IF(VLOOKUP(A1296,'Rashodi- plan-izvršenje'!A$8:J$1500,M$1,FALSE)&gt;0,"Програмска активност","Пројекат"),IF(A1296&gt;A$2,+IF(VLOOKUP(A1296,'Neizmirene obaveze JLS'!A$8:J$2008,M$1,FALSE)&gt;0,"Програмска активност","Пројекат"),"")))</f>
        <v/>
      </c>
      <c r="M1296" s="87" t="str">
        <f>IF(A1296=0,"",IF($A1296&lt;=$A$1,+IF(VLOOKUP($A1296,'Rashodi- plan-izvršenje'!$A$8:$M$1500,10,FALSE)&gt;0,VLOOKUP($A1296,'Rashodi- plan-izvršenje'!$A$8:$M$1500,10,FALSE),VLOOKUP($A1296,'Rashodi- plan-izvršenje'!$A$8:$M$1500,12,FALSE)),+IF($A1296&gt;$A$2,IF(VLOOKUP($A1296,'Neizmirene obaveze JLS'!$A$8:$M$1500,10,FALSE)&gt;0,VLOOKUP($A1296,'Neizmirene obaveze JLS'!$A$11:$M$1500,10,FALSE),VLOOKUP($A1296,'Neizmirene obaveze JLS'!$A$11:$M$1500,12,FALSE)),0)))</f>
        <v/>
      </c>
      <c r="N1296" s="87" t="str">
        <f>IF(A1296=0,"",IF($A1296&lt;=$A$1,+IF(VLOOKUP(A1296,'Rashodi- plan-izvršenje'!$A$8:$M$1500,10,FALSE)&gt;0,VLOOKUP(A1296,'Rashodi- plan-izvršenje'!$A$8:$M$1500,11,FALSE),VLOOKUP(A1296,'Rashodi- plan-izvršenje'!$A$8:$M$1500,13,FALSE)),+IF($A1296&gt;$A$2,IF(VLOOKUP($A1296,'Neizmirene obaveze JLS'!$A$8:$M$1500,10,FALSE)&gt;0,VLOOKUP($A1296,'Neizmirene obaveze JLS'!$A$11:$M$1500,11,FALSE),VLOOKUP($A1296,'Neizmirene obaveze JLS'!$A$11:$M$1500,13,FALSE)),0)))</f>
        <v/>
      </c>
      <c r="O1296" s="87" t="str">
        <f>IF(A1296=0,"",IF($A1296&lt;=$A$1,VALUE(+VLOOKUP($A1296,'Rashodi- plan-izvršenje'!$A$8:N$1500,'prenos-P-R-N'!O$1,FALSE)),IF($A1296&lt;=A$2,VALUE(VLOOKUP($A1296,'Prihodi- plan-izvršenje'!$A$8:$H$500,6,FALSE)),VALUE(VLOOKUP($A1296,'Neizmirene obaveze JLS'!$A$8:$N$500,O$1,FALSE)))))</f>
        <v/>
      </c>
      <c r="P1296" s="87" t="str">
        <f>IF(A1296=0,"",IF(A1296=0,0,IF(A1296&gt;A$2,'šifarnik K-izvor'!G$3,+IF(Q1296&lt;700,+'šifarnik K-izvor'!G$2,'šifarnik K-izvor'!G$1))))</f>
        <v/>
      </c>
      <c r="Q1296" s="87">
        <f>IF($A1296&lt;=$A$1,VALUE(+VLOOKUP($A1296,'Rashodi- plan-izvršenje'!$A$8:O$1500,'prenos-P-R-N'!Q$1,FALSE)),IF($A1296&lt;=$A$2,VLOOKUP($A1296,'Prihodi- plan-izvršenje'!$A$4:$H$500,4,FALSE),IF($A1296&lt;=$A$3,VLOOKUP(A1296,'Neizmirene obaveze JLS'!$A$11:O$500,Q$1,FALSE),"")))</f>
        <v>0</v>
      </c>
      <c r="R1296" s="88">
        <f>IF($A1296&lt;=$A$1,VALUE(+VLOOKUP($A1296,'Rashodi- plan-izvršenje'!$A$8:P$1500,'prenos-P-R-N'!R$1,FALSE)),IF($A1296&lt;=$A$2,VLOOKUP($A1296,'Prihodi- plan-izvršenje'!$A$4:$H$500,7,FALSE),""))</f>
        <v>0</v>
      </c>
      <c r="S1296" s="88">
        <f>IF(A1296=0,0,IF($A1296&lt;=$A$1,VALUE(+VLOOKUP($A1296,'Rashodi- plan-izvršenje'!$A$8:Q$1500,'prenos-P-R-N'!S$1,FALSE)),IF($A1296&lt;=$A$2,VLOOKUP($A1296,'Prihodi- plan-izvršenje'!$A$4:$H$500,8,FALSE),0)))</f>
        <v>0</v>
      </c>
      <c r="T1296" s="88" t="str">
        <f>IF($A1296&gt;$A$2,VLOOKUP($A1296,'Neizmirene obaveze JLS'!$A$11:R$500,R$1,FALSE),"")</f>
        <v/>
      </c>
      <c r="U1296" s="88">
        <f>IF($A1296&gt;$A$2,VLOOKUP($A1296,'Neizmirene obaveze JLS'!$A$11:S$500,S$1,FALSE),0)</f>
        <v>0</v>
      </c>
      <c r="V1296" s="88">
        <f t="shared" si="234"/>
        <v>0</v>
      </c>
    </row>
    <row r="1297" spans="1:22">
      <c r="A1297" s="89">
        <f>IF(AND(COUNTIF(A$1:A$3,"&gt;0")=1,MAX(A$8:A1296)&lt;A$1),A1296+1,IF(AND(COUNTIF(A$1:A$3,"&gt;0")=2,MAX(A$8:A1296)&lt;A$2),A1296+1,IF(AND(COUNTIF(A$1:A$3,"&gt;0")=3,MAX(A$8:A1296)&lt;A$3),A1296+1,0)))</f>
        <v>0</v>
      </c>
      <c r="B1297" s="89" t="str">
        <f t="shared" ref="B1297:C1297" si="259">+IF($A1297&gt;0,B1296,"")</f>
        <v/>
      </c>
      <c r="C1297" s="89" t="str">
        <f t="shared" si="259"/>
        <v/>
      </c>
      <c r="D1297" s="87" t="str">
        <f>IF($A1297=0,"",IF($A1297&lt;=$A$1,+VLOOKUP($A1297,'Rashodi- plan-izvršenje'!$A$8:B$1500,'prenos-P-R-N'!D$1,FALSE),IF($A1297&gt;$A$2,+VLOOKUP($A1297,'Neizmirene obaveze JLS'!$A$11:B$500,'prenos-P-R-N'!D$1,FALSE),"")))</f>
        <v/>
      </c>
      <c r="E1297" s="87" t="str">
        <f>IF($A1297=0,"",IF($A1297&lt;=$A$1,+VLOOKUP($A1297,'Rashodi- plan-izvršenje'!$A$8:C$1500,'prenos-P-R-N'!E$1,FALSE),IF($A1297&gt;$A$2,+VLOOKUP($A1297,'Neizmirene obaveze JLS'!$A$11:C$500,'prenos-P-R-N'!E$1,FALSE),"")))</f>
        <v/>
      </c>
      <c r="F1297" s="87" t="str">
        <f>IF($A1297=0,"",IF($A1297&lt;=$A$1,+VLOOKUP($A1297,'Rashodi- plan-izvršenje'!$A$8:D$1500,'prenos-P-R-N'!F$1,FALSE),IF($A1297&gt;$A$2,+VLOOKUP($A1297,'Neizmirene obaveze JLS'!$A$11:D$500,'prenos-P-R-N'!F$1,FALSE),"")))</f>
        <v/>
      </c>
      <c r="G1297" s="87" t="str">
        <f>IF($A1297=0,"",IF($A1297&lt;=$A$1,+VLOOKUP($A1297,'Rashodi- plan-izvršenje'!$A$8:E$1500,'prenos-P-R-N'!G$1,FALSE),IF($A1297&gt;$A$2,+VLOOKUP($A1297,'Neizmirene obaveze JLS'!$A$11:E$500,'prenos-P-R-N'!G$1,FALSE),"")))</f>
        <v/>
      </c>
      <c r="H1297" s="87" t="str">
        <f>IF($A1297=0,"",IF($A1297&lt;=$A$1,+VLOOKUP($A1297,'Rashodi- plan-izvršenje'!$A$8:F$1500,'prenos-P-R-N'!H$1,FALSE),IF($A1297&gt;$A$2,+VLOOKUP($A1297,'Neizmirene obaveze JLS'!$A$11:F$500,'prenos-P-R-N'!H$1,FALSE),"")))</f>
        <v/>
      </c>
      <c r="I1297" s="87" t="str">
        <f>IF($A1297=0,"",IF($A1297&lt;=$A$1,+VLOOKUP($A1297,'Rashodi- plan-izvršenje'!$A$8:G$1500,'prenos-P-R-N'!I$1,FALSE),IF($A1297&gt;$A$2,+VLOOKUP($A1297,'Neizmirene obaveze JLS'!$A$11:G$500,'prenos-P-R-N'!I$1,FALSE),"")))</f>
        <v/>
      </c>
      <c r="J1297" s="87" t="str">
        <f>IF($A1297=0,"",IF($A1297&lt;=$A$1,+VLOOKUP($A1297,'Rashodi- plan-izvršenje'!$A$8:H$1500,'prenos-P-R-N'!J$1,FALSE),IF($A1297&gt;$A$2,+VLOOKUP($A1297,'Neizmirene obaveze JLS'!$A$11:H$500,'prenos-P-R-N'!J$1,FALSE),"")))</f>
        <v/>
      </c>
      <c r="K1297" s="87" t="str">
        <f>IF($A1297=0,"",IF($A1297&lt;=$A$1,+VLOOKUP($A1297,'Rashodi- plan-izvršenje'!$A$8:I$1500,'prenos-P-R-N'!K$1,FALSE),IF($A1297&gt;$A$2,+VLOOKUP($A1297,'Neizmirene obaveze JLS'!$A$11:I$500,'prenos-P-R-N'!K$1,FALSE),"")))</f>
        <v/>
      </c>
      <c r="L1297" t="str">
        <f>IF(A1297=0,"",IF(A1297&lt;=A$1,+IF(VLOOKUP(A1297,'Rashodi- plan-izvršenje'!A$8:J$1500,M$1,FALSE)&gt;0,"Програмска активност","Пројекат"),IF(A1297&gt;A$2,+IF(VLOOKUP(A1297,'Neizmirene obaveze JLS'!A$8:J$2008,M$1,FALSE)&gt;0,"Програмска активност","Пројекат"),"")))</f>
        <v/>
      </c>
      <c r="M1297" s="87" t="str">
        <f>IF(A1297=0,"",IF($A1297&lt;=$A$1,+IF(VLOOKUP($A1297,'Rashodi- plan-izvršenje'!$A$8:$M$1500,10,FALSE)&gt;0,VLOOKUP($A1297,'Rashodi- plan-izvršenje'!$A$8:$M$1500,10,FALSE),VLOOKUP($A1297,'Rashodi- plan-izvršenje'!$A$8:$M$1500,12,FALSE)),+IF($A1297&gt;$A$2,IF(VLOOKUP($A1297,'Neizmirene obaveze JLS'!$A$8:$M$1500,10,FALSE)&gt;0,VLOOKUP($A1297,'Neizmirene obaveze JLS'!$A$11:$M$1500,10,FALSE),VLOOKUP($A1297,'Neizmirene obaveze JLS'!$A$11:$M$1500,12,FALSE)),0)))</f>
        <v/>
      </c>
      <c r="N1297" s="87" t="str">
        <f>IF(A1297=0,"",IF($A1297&lt;=$A$1,+IF(VLOOKUP(A1297,'Rashodi- plan-izvršenje'!$A$8:$M$1500,10,FALSE)&gt;0,VLOOKUP(A1297,'Rashodi- plan-izvršenje'!$A$8:$M$1500,11,FALSE),VLOOKUP(A1297,'Rashodi- plan-izvršenje'!$A$8:$M$1500,13,FALSE)),+IF($A1297&gt;$A$2,IF(VLOOKUP($A1297,'Neizmirene obaveze JLS'!$A$8:$M$1500,10,FALSE)&gt;0,VLOOKUP($A1297,'Neizmirene obaveze JLS'!$A$11:$M$1500,11,FALSE),VLOOKUP($A1297,'Neizmirene obaveze JLS'!$A$11:$M$1500,13,FALSE)),0)))</f>
        <v/>
      </c>
      <c r="O1297" s="87" t="str">
        <f>IF(A1297=0,"",IF($A1297&lt;=$A$1,VALUE(+VLOOKUP($A1297,'Rashodi- plan-izvršenje'!$A$8:N$1500,'prenos-P-R-N'!O$1,FALSE)),IF($A1297&lt;=A$2,VALUE(VLOOKUP($A1297,'Prihodi- plan-izvršenje'!$A$8:$H$500,6,FALSE)),VALUE(VLOOKUP($A1297,'Neizmirene obaveze JLS'!$A$8:$N$500,O$1,FALSE)))))</f>
        <v/>
      </c>
      <c r="P1297" s="87" t="str">
        <f>IF(A1297=0,"",IF(A1297=0,0,IF(A1297&gt;A$2,'šifarnik K-izvor'!G$3,+IF(Q1297&lt;700,+'šifarnik K-izvor'!G$2,'šifarnik K-izvor'!G$1))))</f>
        <v/>
      </c>
      <c r="Q1297" s="87">
        <f>IF($A1297&lt;=$A$1,VALUE(+VLOOKUP($A1297,'Rashodi- plan-izvršenje'!$A$8:O$1500,'prenos-P-R-N'!Q$1,FALSE)),IF($A1297&lt;=$A$2,VLOOKUP($A1297,'Prihodi- plan-izvršenje'!$A$4:$H$500,4,FALSE),IF($A1297&lt;=$A$3,VLOOKUP(A1297,'Neizmirene obaveze JLS'!$A$11:O$500,Q$1,FALSE),"")))</f>
        <v>0</v>
      </c>
      <c r="R1297" s="88">
        <f>IF($A1297&lt;=$A$1,VALUE(+VLOOKUP($A1297,'Rashodi- plan-izvršenje'!$A$8:P$1500,'prenos-P-R-N'!R$1,FALSE)),IF($A1297&lt;=$A$2,VLOOKUP($A1297,'Prihodi- plan-izvršenje'!$A$4:$H$500,7,FALSE),""))</f>
        <v>0</v>
      </c>
      <c r="S1297" s="88">
        <f>IF(A1297=0,0,IF($A1297&lt;=$A$1,VALUE(+VLOOKUP($A1297,'Rashodi- plan-izvršenje'!$A$8:Q$1500,'prenos-P-R-N'!S$1,FALSE)),IF($A1297&lt;=$A$2,VLOOKUP($A1297,'Prihodi- plan-izvršenje'!$A$4:$H$500,8,FALSE),0)))</f>
        <v>0</v>
      </c>
      <c r="T1297" s="88" t="str">
        <f>IF($A1297&gt;$A$2,VLOOKUP($A1297,'Neizmirene obaveze JLS'!$A$11:R$500,R$1,FALSE),"")</f>
        <v/>
      </c>
      <c r="U1297" s="88">
        <f>IF($A1297&gt;$A$2,VLOOKUP($A1297,'Neizmirene obaveze JLS'!$A$11:S$500,S$1,FALSE),0)</f>
        <v>0</v>
      </c>
      <c r="V1297" s="88">
        <f t="shared" si="234"/>
        <v>0</v>
      </c>
    </row>
    <row r="1298" spans="1:22">
      <c r="A1298" s="89">
        <f>IF(AND(COUNTIF(A$1:A$3,"&gt;0")=1,MAX(A$8:A1297)&lt;A$1),A1297+1,IF(AND(COUNTIF(A$1:A$3,"&gt;0")=2,MAX(A$8:A1297)&lt;A$2),A1297+1,IF(AND(COUNTIF(A$1:A$3,"&gt;0")=3,MAX(A$8:A1297)&lt;A$3),A1297+1,0)))</f>
        <v>0</v>
      </c>
      <c r="B1298" s="89" t="str">
        <f t="shared" ref="B1298:C1298" si="260">+IF($A1298&gt;0,B1297,"")</f>
        <v/>
      </c>
      <c r="C1298" s="89" t="str">
        <f t="shared" si="260"/>
        <v/>
      </c>
      <c r="D1298" s="87" t="str">
        <f>IF($A1298=0,"",IF($A1298&lt;=$A$1,+VLOOKUP($A1298,'Rashodi- plan-izvršenje'!$A$8:B$1500,'prenos-P-R-N'!D$1,FALSE),IF($A1298&gt;$A$2,+VLOOKUP($A1298,'Neizmirene obaveze JLS'!$A$11:B$500,'prenos-P-R-N'!D$1,FALSE),"")))</f>
        <v/>
      </c>
      <c r="E1298" s="87" t="str">
        <f>IF($A1298=0,"",IF($A1298&lt;=$A$1,+VLOOKUP($A1298,'Rashodi- plan-izvršenje'!$A$8:C$1500,'prenos-P-R-N'!E$1,FALSE),IF($A1298&gt;$A$2,+VLOOKUP($A1298,'Neizmirene obaveze JLS'!$A$11:C$500,'prenos-P-R-N'!E$1,FALSE),"")))</f>
        <v/>
      </c>
      <c r="F1298" s="87" t="str">
        <f>IF($A1298=0,"",IF($A1298&lt;=$A$1,+VLOOKUP($A1298,'Rashodi- plan-izvršenje'!$A$8:D$1500,'prenos-P-R-N'!F$1,FALSE),IF($A1298&gt;$A$2,+VLOOKUP($A1298,'Neizmirene obaveze JLS'!$A$11:D$500,'prenos-P-R-N'!F$1,FALSE),"")))</f>
        <v/>
      </c>
      <c r="G1298" s="87" t="str">
        <f>IF($A1298=0,"",IF($A1298&lt;=$A$1,+VLOOKUP($A1298,'Rashodi- plan-izvršenje'!$A$8:E$1500,'prenos-P-R-N'!G$1,FALSE),IF($A1298&gt;$A$2,+VLOOKUP($A1298,'Neizmirene obaveze JLS'!$A$11:E$500,'prenos-P-R-N'!G$1,FALSE),"")))</f>
        <v/>
      </c>
      <c r="H1298" s="87" t="str">
        <f>IF($A1298=0,"",IF($A1298&lt;=$A$1,+VLOOKUP($A1298,'Rashodi- plan-izvršenje'!$A$8:F$1500,'prenos-P-R-N'!H$1,FALSE),IF($A1298&gt;$A$2,+VLOOKUP($A1298,'Neizmirene obaveze JLS'!$A$11:F$500,'prenos-P-R-N'!H$1,FALSE),"")))</f>
        <v/>
      </c>
      <c r="I1298" s="87" t="str">
        <f>IF($A1298=0,"",IF($A1298&lt;=$A$1,+VLOOKUP($A1298,'Rashodi- plan-izvršenje'!$A$8:G$1500,'prenos-P-R-N'!I$1,FALSE),IF($A1298&gt;$A$2,+VLOOKUP($A1298,'Neizmirene obaveze JLS'!$A$11:G$500,'prenos-P-R-N'!I$1,FALSE),"")))</f>
        <v/>
      </c>
      <c r="J1298" s="87" t="str">
        <f>IF($A1298=0,"",IF($A1298&lt;=$A$1,+VLOOKUP($A1298,'Rashodi- plan-izvršenje'!$A$8:H$1500,'prenos-P-R-N'!J$1,FALSE),IF($A1298&gt;$A$2,+VLOOKUP($A1298,'Neizmirene obaveze JLS'!$A$11:H$500,'prenos-P-R-N'!J$1,FALSE),"")))</f>
        <v/>
      </c>
      <c r="K1298" s="87" t="str">
        <f>IF($A1298=0,"",IF($A1298&lt;=$A$1,+VLOOKUP($A1298,'Rashodi- plan-izvršenje'!$A$8:I$1500,'prenos-P-R-N'!K$1,FALSE),IF($A1298&gt;$A$2,+VLOOKUP($A1298,'Neizmirene obaveze JLS'!$A$11:I$500,'prenos-P-R-N'!K$1,FALSE),"")))</f>
        <v/>
      </c>
      <c r="L1298" t="str">
        <f>IF(A1298=0,"",IF(A1298&lt;=A$1,+IF(VLOOKUP(A1298,'Rashodi- plan-izvršenje'!A$8:J$1500,M$1,FALSE)&gt;0,"Програмска активност","Пројекат"),IF(A1298&gt;A$2,+IF(VLOOKUP(A1298,'Neizmirene obaveze JLS'!A$8:J$2008,M$1,FALSE)&gt;0,"Програмска активност","Пројекат"),"")))</f>
        <v/>
      </c>
      <c r="M1298" s="87" t="str">
        <f>IF(A1298=0,"",IF($A1298&lt;=$A$1,+IF(VLOOKUP($A1298,'Rashodi- plan-izvršenje'!$A$8:$M$1500,10,FALSE)&gt;0,VLOOKUP($A1298,'Rashodi- plan-izvršenje'!$A$8:$M$1500,10,FALSE),VLOOKUP($A1298,'Rashodi- plan-izvršenje'!$A$8:$M$1500,12,FALSE)),+IF($A1298&gt;$A$2,IF(VLOOKUP($A1298,'Neizmirene obaveze JLS'!$A$8:$M$1500,10,FALSE)&gt;0,VLOOKUP($A1298,'Neizmirene obaveze JLS'!$A$11:$M$1500,10,FALSE),VLOOKUP($A1298,'Neizmirene obaveze JLS'!$A$11:$M$1500,12,FALSE)),0)))</f>
        <v/>
      </c>
      <c r="N1298" s="87" t="str">
        <f>IF(A1298=0,"",IF($A1298&lt;=$A$1,+IF(VLOOKUP(A1298,'Rashodi- plan-izvršenje'!$A$8:$M$1500,10,FALSE)&gt;0,VLOOKUP(A1298,'Rashodi- plan-izvršenje'!$A$8:$M$1500,11,FALSE),VLOOKUP(A1298,'Rashodi- plan-izvršenje'!$A$8:$M$1500,13,FALSE)),+IF($A1298&gt;$A$2,IF(VLOOKUP($A1298,'Neizmirene obaveze JLS'!$A$8:$M$1500,10,FALSE)&gt;0,VLOOKUP($A1298,'Neizmirene obaveze JLS'!$A$11:$M$1500,11,FALSE),VLOOKUP($A1298,'Neizmirene obaveze JLS'!$A$11:$M$1500,13,FALSE)),0)))</f>
        <v/>
      </c>
      <c r="O1298" s="87" t="str">
        <f>IF(A1298=0,"",IF($A1298&lt;=$A$1,VALUE(+VLOOKUP($A1298,'Rashodi- plan-izvršenje'!$A$8:N$1500,'prenos-P-R-N'!O$1,FALSE)),IF($A1298&lt;=A$2,VALUE(VLOOKUP($A1298,'Prihodi- plan-izvršenje'!$A$8:$H$500,6,FALSE)),VALUE(VLOOKUP($A1298,'Neizmirene obaveze JLS'!$A$8:$N$500,O$1,FALSE)))))</f>
        <v/>
      </c>
      <c r="P1298" s="87" t="str">
        <f>IF(A1298=0,"",IF(A1298=0,0,IF(A1298&gt;A$2,'šifarnik K-izvor'!G$3,+IF(Q1298&lt;700,+'šifarnik K-izvor'!G$2,'šifarnik K-izvor'!G$1))))</f>
        <v/>
      </c>
      <c r="Q1298" s="87">
        <f>IF($A1298&lt;=$A$1,VALUE(+VLOOKUP($A1298,'Rashodi- plan-izvršenje'!$A$8:O$1500,'prenos-P-R-N'!Q$1,FALSE)),IF($A1298&lt;=$A$2,VLOOKUP($A1298,'Prihodi- plan-izvršenje'!$A$4:$H$500,4,FALSE),IF($A1298&lt;=$A$3,VLOOKUP(A1298,'Neizmirene obaveze JLS'!$A$11:O$500,Q$1,FALSE),"")))</f>
        <v>0</v>
      </c>
      <c r="R1298" s="88">
        <f>IF($A1298&lt;=$A$1,VALUE(+VLOOKUP($A1298,'Rashodi- plan-izvršenje'!$A$8:P$1500,'prenos-P-R-N'!R$1,FALSE)),IF($A1298&lt;=$A$2,VLOOKUP($A1298,'Prihodi- plan-izvršenje'!$A$4:$H$500,7,FALSE),""))</f>
        <v>0</v>
      </c>
      <c r="S1298" s="88">
        <f>IF(A1298=0,0,IF($A1298&lt;=$A$1,VALUE(+VLOOKUP($A1298,'Rashodi- plan-izvršenje'!$A$8:Q$1500,'prenos-P-R-N'!S$1,FALSE)),IF($A1298&lt;=$A$2,VLOOKUP($A1298,'Prihodi- plan-izvršenje'!$A$4:$H$500,8,FALSE),0)))</f>
        <v>0</v>
      </c>
      <c r="T1298" s="88" t="str">
        <f>IF($A1298&gt;$A$2,VLOOKUP($A1298,'Neizmirene obaveze JLS'!$A$11:R$500,R$1,FALSE),"")</f>
        <v/>
      </c>
      <c r="U1298" s="88">
        <f>IF($A1298&gt;$A$2,VLOOKUP($A1298,'Neizmirene obaveze JLS'!$A$11:S$500,S$1,FALSE),0)</f>
        <v>0</v>
      </c>
      <c r="V1298" s="88">
        <f t="shared" si="234"/>
        <v>0</v>
      </c>
    </row>
    <row r="1299" spans="1:22">
      <c r="A1299" s="89">
        <f>IF(AND(COUNTIF(A$1:A$3,"&gt;0")=1,MAX(A$8:A1298)&lt;A$1),A1298+1,IF(AND(COUNTIF(A$1:A$3,"&gt;0")=2,MAX(A$8:A1298)&lt;A$2),A1298+1,IF(AND(COUNTIF(A$1:A$3,"&gt;0")=3,MAX(A$8:A1298)&lt;A$3),A1298+1,0)))</f>
        <v>0</v>
      </c>
      <c r="B1299" s="89" t="str">
        <f t="shared" ref="B1299:C1299" si="261">+IF($A1299&gt;0,B1298,"")</f>
        <v/>
      </c>
      <c r="C1299" s="89" t="str">
        <f t="shared" si="261"/>
        <v/>
      </c>
      <c r="D1299" s="87" t="str">
        <f>IF($A1299=0,"",IF($A1299&lt;=$A$1,+VLOOKUP($A1299,'Rashodi- plan-izvršenje'!$A$8:B$1500,'prenos-P-R-N'!D$1,FALSE),IF($A1299&gt;$A$2,+VLOOKUP($A1299,'Neizmirene obaveze JLS'!$A$11:B$500,'prenos-P-R-N'!D$1,FALSE),"")))</f>
        <v/>
      </c>
      <c r="E1299" s="87" t="str">
        <f>IF($A1299=0,"",IF($A1299&lt;=$A$1,+VLOOKUP($A1299,'Rashodi- plan-izvršenje'!$A$8:C$1500,'prenos-P-R-N'!E$1,FALSE),IF($A1299&gt;$A$2,+VLOOKUP($A1299,'Neizmirene obaveze JLS'!$A$11:C$500,'prenos-P-R-N'!E$1,FALSE),"")))</f>
        <v/>
      </c>
      <c r="F1299" s="87" t="str">
        <f>IF($A1299=0,"",IF($A1299&lt;=$A$1,+VLOOKUP($A1299,'Rashodi- plan-izvršenje'!$A$8:D$1500,'prenos-P-R-N'!F$1,FALSE),IF($A1299&gt;$A$2,+VLOOKUP($A1299,'Neizmirene obaveze JLS'!$A$11:D$500,'prenos-P-R-N'!F$1,FALSE),"")))</f>
        <v/>
      </c>
      <c r="G1299" s="87" t="str">
        <f>IF($A1299=0,"",IF($A1299&lt;=$A$1,+VLOOKUP($A1299,'Rashodi- plan-izvršenje'!$A$8:E$1500,'prenos-P-R-N'!G$1,FALSE),IF($A1299&gt;$A$2,+VLOOKUP($A1299,'Neizmirene obaveze JLS'!$A$11:E$500,'prenos-P-R-N'!G$1,FALSE),"")))</f>
        <v/>
      </c>
      <c r="H1299" s="87" t="str">
        <f>IF($A1299=0,"",IF($A1299&lt;=$A$1,+VLOOKUP($A1299,'Rashodi- plan-izvršenje'!$A$8:F$1500,'prenos-P-R-N'!H$1,FALSE),IF($A1299&gt;$A$2,+VLOOKUP($A1299,'Neizmirene obaveze JLS'!$A$11:F$500,'prenos-P-R-N'!H$1,FALSE),"")))</f>
        <v/>
      </c>
      <c r="I1299" s="87" t="str">
        <f>IF($A1299=0,"",IF($A1299&lt;=$A$1,+VLOOKUP($A1299,'Rashodi- plan-izvršenje'!$A$8:G$1500,'prenos-P-R-N'!I$1,FALSE),IF($A1299&gt;$A$2,+VLOOKUP($A1299,'Neizmirene obaveze JLS'!$A$11:G$500,'prenos-P-R-N'!I$1,FALSE),"")))</f>
        <v/>
      </c>
      <c r="J1299" s="87" t="str">
        <f>IF($A1299=0,"",IF($A1299&lt;=$A$1,+VLOOKUP($A1299,'Rashodi- plan-izvršenje'!$A$8:H$1500,'prenos-P-R-N'!J$1,FALSE),IF($A1299&gt;$A$2,+VLOOKUP($A1299,'Neizmirene obaveze JLS'!$A$11:H$500,'prenos-P-R-N'!J$1,FALSE),"")))</f>
        <v/>
      </c>
      <c r="K1299" s="87" t="str">
        <f>IF($A1299=0,"",IF($A1299&lt;=$A$1,+VLOOKUP($A1299,'Rashodi- plan-izvršenje'!$A$8:I$1500,'prenos-P-R-N'!K$1,FALSE),IF($A1299&gt;$A$2,+VLOOKUP($A1299,'Neizmirene obaveze JLS'!$A$11:I$500,'prenos-P-R-N'!K$1,FALSE),"")))</f>
        <v/>
      </c>
      <c r="L1299" t="str">
        <f>IF(A1299=0,"",IF(A1299&lt;=A$1,+IF(VLOOKUP(A1299,'Rashodi- plan-izvršenje'!A$8:J$1500,M$1,FALSE)&gt;0,"Програмска активност","Пројекат"),IF(A1299&gt;A$2,+IF(VLOOKUP(A1299,'Neizmirene obaveze JLS'!A$8:J$2008,M$1,FALSE)&gt;0,"Програмска активност","Пројекат"),"")))</f>
        <v/>
      </c>
      <c r="M1299" s="87" t="str">
        <f>IF(A1299=0,"",IF($A1299&lt;=$A$1,+IF(VLOOKUP($A1299,'Rashodi- plan-izvršenje'!$A$8:$M$1500,10,FALSE)&gt;0,VLOOKUP($A1299,'Rashodi- plan-izvršenje'!$A$8:$M$1500,10,FALSE),VLOOKUP($A1299,'Rashodi- plan-izvršenje'!$A$8:$M$1500,12,FALSE)),+IF($A1299&gt;$A$2,IF(VLOOKUP($A1299,'Neizmirene obaveze JLS'!$A$8:$M$1500,10,FALSE)&gt;0,VLOOKUP($A1299,'Neizmirene obaveze JLS'!$A$11:$M$1500,10,FALSE),VLOOKUP($A1299,'Neizmirene obaveze JLS'!$A$11:$M$1500,12,FALSE)),0)))</f>
        <v/>
      </c>
      <c r="N1299" s="87" t="str">
        <f>IF(A1299=0,"",IF($A1299&lt;=$A$1,+IF(VLOOKUP(A1299,'Rashodi- plan-izvršenje'!$A$8:$M$1500,10,FALSE)&gt;0,VLOOKUP(A1299,'Rashodi- plan-izvršenje'!$A$8:$M$1500,11,FALSE),VLOOKUP(A1299,'Rashodi- plan-izvršenje'!$A$8:$M$1500,13,FALSE)),+IF($A1299&gt;$A$2,IF(VLOOKUP($A1299,'Neizmirene obaveze JLS'!$A$8:$M$1500,10,FALSE)&gt;0,VLOOKUP($A1299,'Neizmirene obaveze JLS'!$A$11:$M$1500,11,FALSE),VLOOKUP($A1299,'Neizmirene obaveze JLS'!$A$11:$M$1500,13,FALSE)),0)))</f>
        <v/>
      </c>
      <c r="O1299" s="87" t="str">
        <f>IF(A1299=0,"",IF($A1299&lt;=$A$1,VALUE(+VLOOKUP($A1299,'Rashodi- plan-izvršenje'!$A$8:N$1500,'prenos-P-R-N'!O$1,FALSE)),IF($A1299&lt;=A$2,VALUE(VLOOKUP($A1299,'Prihodi- plan-izvršenje'!$A$8:$H$500,6,FALSE)),VALUE(VLOOKUP($A1299,'Neizmirene obaveze JLS'!$A$8:$N$500,O$1,FALSE)))))</f>
        <v/>
      </c>
      <c r="P1299" s="87" t="str">
        <f>IF(A1299=0,"",IF(A1299=0,0,IF(A1299&gt;A$2,'šifarnik K-izvor'!G$3,+IF(Q1299&lt;700,+'šifarnik K-izvor'!G$2,'šifarnik K-izvor'!G$1))))</f>
        <v/>
      </c>
      <c r="Q1299" s="87">
        <f>IF($A1299&lt;=$A$1,VALUE(+VLOOKUP($A1299,'Rashodi- plan-izvršenje'!$A$8:O$1500,'prenos-P-R-N'!Q$1,FALSE)),IF($A1299&lt;=$A$2,VLOOKUP($A1299,'Prihodi- plan-izvršenje'!$A$4:$H$500,4,FALSE),IF($A1299&lt;=$A$3,VLOOKUP(A1299,'Neizmirene obaveze JLS'!$A$11:O$500,Q$1,FALSE),"")))</f>
        <v>0</v>
      </c>
      <c r="R1299" s="88">
        <f>IF($A1299&lt;=$A$1,VALUE(+VLOOKUP($A1299,'Rashodi- plan-izvršenje'!$A$8:P$1500,'prenos-P-R-N'!R$1,FALSE)),IF($A1299&lt;=$A$2,VLOOKUP($A1299,'Prihodi- plan-izvršenje'!$A$4:$H$500,7,FALSE),""))</f>
        <v>0</v>
      </c>
      <c r="S1299" s="88">
        <f>IF(A1299=0,0,IF($A1299&lt;=$A$1,VALUE(+VLOOKUP($A1299,'Rashodi- plan-izvršenje'!$A$8:Q$1500,'prenos-P-R-N'!S$1,FALSE)),IF($A1299&lt;=$A$2,VLOOKUP($A1299,'Prihodi- plan-izvršenje'!$A$4:$H$500,8,FALSE),0)))</f>
        <v>0</v>
      </c>
      <c r="T1299" s="88" t="str">
        <f>IF($A1299&gt;$A$2,VLOOKUP($A1299,'Neizmirene obaveze JLS'!$A$11:R$500,R$1,FALSE),"")</f>
        <v/>
      </c>
      <c r="U1299" s="88">
        <f>IF($A1299&gt;$A$2,VLOOKUP($A1299,'Neizmirene obaveze JLS'!$A$11:S$500,S$1,FALSE),0)</f>
        <v>0</v>
      </c>
      <c r="V1299" s="88">
        <f t="shared" si="234"/>
        <v>0</v>
      </c>
    </row>
    <row r="1300" spans="1:22">
      <c r="A1300" s="89">
        <f>IF(AND(COUNTIF(A$1:A$3,"&gt;0")=1,MAX(A$8:A1299)&lt;A$1),A1299+1,IF(AND(COUNTIF(A$1:A$3,"&gt;0")=2,MAX(A$8:A1299)&lt;A$2),A1299+1,IF(AND(COUNTIF(A$1:A$3,"&gt;0")=3,MAX(A$8:A1299)&lt;A$3),A1299+1,0)))</f>
        <v>0</v>
      </c>
      <c r="B1300" s="89" t="str">
        <f t="shared" ref="B1300:C1300" si="262">+IF($A1300&gt;0,B1299,"")</f>
        <v/>
      </c>
      <c r="C1300" s="89" t="str">
        <f t="shared" si="262"/>
        <v/>
      </c>
      <c r="D1300" s="87" t="str">
        <f>IF($A1300=0,"",IF($A1300&lt;=$A$1,+VLOOKUP($A1300,'Rashodi- plan-izvršenje'!$A$8:B$1500,'prenos-P-R-N'!D$1,FALSE),IF($A1300&gt;$A$2,+VLOOKUP($A1300,'Neizmirene obaveze JLS'!$A$11:B$500,'prenos-P-R-N'!D$1,FALSE),"")))</f>
        <v/>
      </c>
      <c r="E1300" s="87" t="str">
        <f>IF($A1300=0,"",IF($A1300&lt;=$A$1,+VLOOKUP($A1300,'Rashodi- plan-izvršenje'!$A$8:C$1500,'prenos-P-R-N'!E$1,FALSE),IF($A1300&gt;$A$2,+VLOOKUP($A1300,'Neizmirene obaveze JLS'!$A$11:C$500,'prenos-P-R-N'!E$1,FALSE),"")))</f>
        <v/>
      </c>
      <c r="F1300" s="87" t="str">
        <f>IF($A1300=0,"",IF($A1300&lt;=$A$1,+VLOOKUP($A1300,'Rashodi- plan-izvršenje'!$A$8:D$1500,'prenos-P-R-N'!F$1,FALSE),IF($A1300&gt;$A$2,+VLOOKUP($A1300,'Neizmirene obaveze JLS'!$A$11:D$500,'prenos-P-R-N'!F$1,FALSE),"")))</f>
        <v/>
      </c>
      <c r="G1300" s="87" t="str">
        <f>IF($A1300=0,"",IF($A1300&lt;=$A$1,+VLOOKUP($A1300,'Rashodi- plan-izvršenje'!$A$8:E$1500,'prenos-P-R-N'!G$1,FALSE),IF($A1300&gt;$A$2,+VLOOKUP($A1300,'Neizmirene obaveze JLS'!$A$11:E$500,'prenos-P-R-N'!G$1,FALSE),"")))</f>
        <v/>
      </c>
      <c r="H1300" s="87" t="str">
        <f>IF($A1300=0,"",IF($A1300&lt;=$A$1,+VLOOKUP($A1300,'Rashodi- plan-izvršenje'!$A$8:F$1500,'prenos-P-R-N'!H$1,FALSE),IF($A1300&gt;$A$2,+VLOOKUP($A1300,'Neizmirene obaveze JLS'!$A$11:F$500,'prenos-P-R-N'!H$1,FALSE),"")))</f>
        <v/>
      </c>
      <c r="I1300" s="87" t="str">
        <f>IF($A1300=0,"",IF($A1300&lt;=$A$1,+VLOOKUP($A1300,'Rashodi- plan-izvršenje'!$A$8:G$1500,'prenos-P-R-N'!I$1,FALSE),IF($A1300&gt;$A$2,+VLOOKUP($A1300,'Neizmirene obaveze JLS'!$A$11:G$500,'prenos-P-R-N'!I$1,FALSE),"")))</f>
        <v/>
      </c>
      <c r="J1300" s="87" t="str">
        <f>IF($A1300=0,"",IF($A1300&lt;=$A$1,+VLOOKUP($A1300,'Rashodi- plan-izvršenje'!$A$8:H$1500,'prenos-P-R-N'!J$1,FALSE),IF($A1300&gt;$A$2,+VLOOKUP($A1300,'Neizmirene obaveze JLS'!$A$11:H$500,'prenos-P-R-N'!J$1,FALSE),"")))</f>
        <v/>
      </c>
      <c r="K1300" s="87" t="str">
        <f>IF($A1300=0,"",IF($A1300&lt;=$A$1,+VLOOKUP($A1300,'Rashodi- plan-izvršenje'!$A$8:I$1500,'prenos-P-R-N'!K$1,FALSE),IF($A1300&gt;$A$2,+VLOOKUP($A1300,'Neizmirene obaveze JLS'!$A$11:I$500,'prenos-P-R-N'!K$1,FALSE),"")))</f>
        <v/>
      </c>
      <c r="L1300" t="str">
        <f>IF(A1300=0,"",IF(A1300&lt;=A$1,+IF(VLOOKUP(A1300,'Rashodi- plan-izvršenje'!A$8:J$1500,M$1,FALSE)&gt;0,"Програмска активност","Пројекат"),IF(A1300&gt;A$2,+IF(VLOOKUP(A1300,'Neizmirene obaveze JLS'!A$8:J$2008,M$1,FALSE)&gt;0,"Програмска активност","Пројекат"),"")))</f>
        <v/>
      </c>
      <c r="M1300" s="87" t="str">
        <f>IF(A1300=0,"",IF($A1300&lt;=$A$1,+IF(VLOOKUP($A1300,'Rashodi- plan-izvršenje'!$A$8:$M$1500,10,FALSE)&gt;0,VLOOKUP($A1300,'Rashodi- plan-izvršenje'!$A$8:$M$1500,10,FALSE),VLOOKUP($A1300,'Rashodi- plan-izvršenje'!$A$8:$M$1500,12,FALSE)),+IF($A1300&gt;$A$2,IF(VLOOKUP($A1300,'Neizmirene obaveze JLS'!$A$8:$M$1500,10,FALSE)&gt;0,VLOOKUP($A1300,'Neizmirene obaveze JLS'!$A$11:$M$1500,10,FALSE),VLOOKUP($A1300,'Neizmirene obaveze JLS'!$A$11:$M$1500,12,FALSE)),0)))</f>
        <v/>
      </c>
      <c r="N1300" s="87" t="str">
        <f>IF(A1300=0,"",IF($A1300&lt;=$A$1,+IF(VLOOKUP(A1300,'Rashodi- plan-izvršenje'!$A$8:$M$1500,10,FALSE)&gt;0,VLOOKUP(A1300,'Rashodi- plan-izvršenje'!$A$8:$M$1500,11,FALSE),VLOOKUP(A1300,'Rashodi- plan-izvršenje'!$A$8:$M$1500,13,FALSE)),+IF($A1300&gt;$A$2,IF(VLOOKUP($A1300,'Neizmirene obaveze JLS'!$A$8:$M$1500,10,FALSE)&gt;0,VLOOKUP($A1300,'Neizmirene obaveze JLS'!$A$11:$M$1500,11,FALSE),VLOOKUP($A1300,'Neizmirene obaveze JLS'!$A$11:$M$1500,13,FALSE)),0)))</f>
        <v/>
      </c>
      <c r="O1300" s="87" t="str">
        <f>IF(A1300=0,"",IF($A1300&lt;=$A$1,VALUE(+VLOOKUP($A1300,'Rashodi- plan-izvršenje'!$A$8:N$1500,'prenos-P-R-N'!O$1,FALSE)),IF($A1300&lt;=A$2,VALUE(VLOOKUP($A1300,'Prihodi- plan-izvršenje'!$A$8:$H$500,6,FALSE)),VALUE(VLOOKUP($A1300,'Neizmirene obaveze JLS'!$A$8:$N$500,O$1,FALSE)))))</f>
        <v/>
      </c>
      <c r="P1300" s="87" t="str">
        <f>IF(A1300=0,"",IF(A1300=0,0,IF(A1300&gt;A$2,'šifarnik K-izvor'!G$3,+IF(Q1300&lt;700,+'šifarnik K-izvor'!G$2,'šifarnik K-izvor'!G$1))))</f>
        <v/>
      </c>
      <c r="Q1300" s="87">
        <f>IF($A1300&lt;=$A$1,VALUE(+VLOOKUP($A1300,'Rashodi- plan-izvršenje'!$A$8:O$1500,'prenos-P-R-N'!Q$1,FALSE)),IF($A1300&lt;=$A$2,VLOOKUP($A1300,'Prihodi- plan-izvršenje'!$A$4:$H$500,4,FALSE),IF($A1300&lt;=$A$3,VLOOKUP(A1300,'Neizmirene obaveze JLS'!$A$11:O$500,Q$1,FALSE),"")))</f>
        <v>0</v>
      </c>
      <c r="R1300" s="88">
        <f>IF($A1300&lt;=$A$1,VALUE(+VLOOKUP($A1300,'Rashodi- plan-izvršenje'!$A$8:P$1500,'prenos-P-R-N'!R$1,FALSE)),IF($A1300&lt;=$A$2,VLOOKUP($A1300,'Prihodi- plan-izvršenje'!$A$4:$H$500,7,FALSE),""))</f>
        <v>0</v>
      </c>
      <c r="S1300" s="88">
        <f>IF(A1300=0,0,IF($A1300&lt;=$A$1,VALUE(+VLOOKUP($A1300,'Rashodi- plan-izvršenje'!$A$8:Q$1500,'prenos-P-R-N'!S$1,FALSE)),IF($A1300&lt;=$A$2,VLOOKUP($A1300,'Prihodi- plan-izvršenje'!$A$4:$H$500,8,FALSE),0)))</f>
        <v>0</v>
      </c>
      <c r="T1300" s="88" t="str">
        <f>IF($A1300&gt;$A$2,VLOOKUP($A1300,'Neizmirene obaveze JLS'!$A$11:R$500,R$1,FALSE),"")</f>
        <v/>
      </c>
      <c r="U1300" s="88">
        <f>IF($A1300&gt;$A$2,VLOOKUP($A1300,'Neizmirene obaveze JLS'!$A$11:S$500,S$1,FALSE),0)</f>
        <v>0</v>
      </c>
      <c r="V1300" s="88">
        <f t="shared" si="234"/>
        <v>0</v>
      </c>
    </row>
    <row r="1301" spans="1:22">
      <c r="A1301" s="89">
        <f>IF(AND(COUNTIF(A$1:A$3,"&gt;0")=1,MAX(A$8:A1300)&lt;A$1),A1300+1,IF(AND(COUNTIF(A$1:A$3,"&gt;0")=2,MAX(A$8:A1300)&lt;A$2),A1300+1,IF(AND(COUNTIF(A$1:A$3,"&gt;0")=3,MAX(A$8:A1300)&lt;A$3),A1300+1,0)))</f>
        <v>0</v>
      </c>
      <c r="B1301" s="89" t="str">
        <f t="shared" ref="B1301:C1301" si="263">+IF($A1301&gt;0,B1300,"")</f>
        <v/>
      </c>
      <c r="C1301" s="89" t="str">
        <f t="shared" si="263"/>
        <v/>
      </c>
      <c r="D1301" s="87" t="str">
        <f>IF($A1301=0,"",IF($A1301&lt;=$A$1,+VLOOKUP($A1301,'Rashodi- plan-izvršenje'!$A$8:B$1500,'prenos-P-R-N'!D$1,FALSE),IF($A1301&gt;$A$2,+VLOOKUP($A1301,'Neizmirene obaveze JLS'!$A$11:B$500,'prenos-P-R-N'!D$1,FALSE),"")))</f>
        <v/>
      </c>
      <c r="E1301" s="87" t="str">
        <f>IF($A1301=0,"",IF($A1301&lt;=$A$1,+VLOOKUP($A1301,'Rashodi- plan-izvršenje'!$A$8:C$1500,'prenos-P-R-N'!E$1,FALSE),IF($A1301&gt;$A$2,+VLOOKUP($A1301,'Neizmirene obaveze JLS'!$A$11:C$500,'prenos-P-R-N'!E$1,FALSE),"")))</f>
        <v/>
      </c>
      <c r="F1301" s="87" t="str">
        <f>IF($A1301=0,"",IF($A1301&lt;=$A$1,+VLOOKUP($A1301,'Rashodi- plan-izvršenje'!$A$8:D$1500,'prenos-P-R-N'!F$1,FALSE),IF($A1301&gt;$A$2,+VLOOKUP($A1301,'Neizmirene obaveze JLS'!$A$11:D$500,'prenos-P-R-N'!F$1,FALSE),"")))</f>
        <v/>
      </c>
      <c r="G1301" s="87" t="str">
        <f>IF($A1301=0,"",IF($A1301&lt;=$A$1,+VLOOKUP($A1301,'Rashodi- plan-izvršenje'!$A$8:E$1500,'prenos-P-R-N'!G$1,FALSE),IF($A1301&gt;$A$2,+VLOOKUP($A1301,'Neizmirene obaveze JLS'!$A$11:E$500,'prenos-P-R-N'!G$1,FALSE),"")))</f>
        <v/>
      </c>
      <c r="H1301" s="87" t="str">
        <f>IF($A1301=0,"",IF($A1301&lt;=$A$1,+VLOOKUP($A1301,'Rashodi- plan-izvršenje'!$A$8:F$1500,'prenos-P-R-N'!H$1,FALSE),IF($A1301&gt;$A$2,+VLOOKUP($A1301,'Neizmirene obaveze JLS'!$A$11:F$500,'prenos-P-R-N'!H$1,FALSE),"")))</f>
        <v/>
      </c>
      <c r="I1301" s="87" t="str">
        <f>IF($A1301=0,"",IF($A1301&lt;=$A$1,+VLOOKUP($A1301,'Rashodi- plan-izvršenje'!$A$8:G$1500,'prenos-P-R-N'!I$1,FALSE),IF($A1301&gt;$A$2,+VLOOKUP($A1301,'Neizmirene obaveze JLS'!$A$11:G$500,'prenos-P-R-N'!I$1,FALSE),"")))</f>
        <v/>
      </c>
      <c r="J1301" s="87" t="str">
        <f>IF($A1301=0,"",IF($A1301&lt;=$A$1,+VLOOKUP($A1301,'Rashodi- plan-izvršenje'!$A$8:H$1500,'prenos-P-R-N'!J$1,FALSE),IF($A1301&gt;$A$2,+VLOOKUP($A1301,'Neizmirene obaveze JLS'!$A$11:H$500,'prenos-P-R-N'!J$1,FALSE),"")))</f>
        <v/>
      </c>
      <c r="K1301" s="87" t="str">
        <f>IF($A1301=0,"",IF($A1301&lt;=$A$1,+VLOOKUP($A1301,'Rashodi- plan-izvršenje'!$A$8:I$1500,'prenos-P-R-N'!K$1,FALSE),IF($A1301&gt;$A$2,+VLOOKUP($A1301,'Neizmirene obaveze JLS'!$A$11:I$500,'prenos-P-R-N'!K$1,FALSE),"")))</f>
        <v/>
      </c>
      <c r="L1301" t="str">
        <f>IF(A1301=0,"",IF(A1301&lt;=A$1,+IF(VLOOKUP(A1301,'Rashodi- plan-izvršenje'!A$8:J$1500,M$1,FALSE)&gt;0,"Програмска активност","Пројекат"),IF(A1301&gt;A$2,+IF(VLOOKUP(A1301,'Neizmirene obaveze JLS'!A$8:J$2008,M$1,FALSE)&gt;0,"Програмска активност","Пројекат"),"")))</f>
        <v/>
      </c>
      <c r="M1301" s="87" t="str">
        <f>IF(A1301=0,"",IF($A1301&lt;=$A$1,+IF(VLOOKUP($A1301,'Rashodi- plan-izvršenje'!$A$8:$M$1500,10,FALSE)&gt;0,VLOOKUP($A1301,'Rashodi- plan-izvršenje'!$A$8:$M$1500,10,FALSE),VLOOKUP($A1301,'Rashodi- plan-izvršenje'!$A$8:$M$1500,12,FALSE)),+IF($A1301&gt;$A$2,IF(VLOOKUP($A1301,'Neizmirene obaveze JLS'!$A$8:$M$1500,10,FALSE)&gt;0,VLOOKUP($A1301,'Neizmirene obaveze JLS'!$A$11:$M$1500,10,FALSE),VLOOKUP($A1301,'Neizmirene obaveze JLS'!$A$11:$M$1500,12,FALSE)),0)))</f>
        <v/>
      </c>
      <c r="N1301" s="87" t="str">
        <f>IF(A1301=0,"",IF($A1301&lt;=$A$1,+IF(VLOOKUP(A1301,'Rashodi- plan-izvršenje'!$A$8:$M$1500,10,FALSE)&gt;0,VLOOKUP(A1301,'Rashodi- plan-izvršenje'!$A$8:$M$1500,11,FALSE),VLOOKUP(A1301,'Rashodi- plan-izvršenje'!$A$8:$M$1500,13,FALSE)),+IF($A1301&gt;$A$2,IF(VLOOKUP($A1301,'Neizmirene obaveze JLS'!$A$8:$M$1500,10,FALSE)&gt;0,VLOOKUP($A1301,'Neizmirene obaveze JLS'!$A$11:$M$1500,11,FALSE),VLOOKUP($A1301,'Neizmirene obaveze JLS'!$A$11:$M$1500,13,FALSE)),0)))</f>
        <v/>
      </c>
      <c r="O1301" s="87" t="str">
        <f>IF(A1301=0,"",IF($A1301&lt;=$A$1,VALUE(+VLOOKUP($A1301,'Rashodi- plan-izvršenje'!$A$8:N$1500,'prenos-P-R-N'!O$1,FALSE)),IF($A1301&lt;=A$2,VALUE(VLOOKUP($A1301,'Prihodi- plan-izvršenje'!$A$8:$H$500,6,FALSE)),VALUE(VLOOKUP($A1301,'Neizmirene obaveze JLS'!$A$8:$N$500,O$1,FALSE)))))</f>
        <v/>
      </c>
      <c r="P1301" s="87" t="str">
        <f>IF(A1301=0,"",IF(A1301=0,0,IF(A1301&gt;A$2,'šifarnik K-izvor'!G$3,+IF(Q1301&lt;700,+'šifarnik K-izvor'!G$2,'šifarnik K-izvor'!G$1))))</f>
        <v/>
      </c>
      <c r="Q1301" s="87">
        <f>IF($A1301&lt;=$A$1,VALUE(+VLOOKUP($A1301,'Rashodi- plan-izvršenje'!$A$8:O$1500,'prenos-P-R-N'!Q$1,FALSE)),IF($A1301&lt;=$A$2,VLOOKUP($A1301,'Prihodi- plan-izvršenje'!$A$4:$H$500,4,FALSE),IF($A1301&lt;=$A$3,VLOOKUP(A1301,'Neizmirene obaveze JLS'!$A$11:O$500,Q$1,FALSE),"")))</f>
        <v>0</v>
      </c>
      <c r="R1301" s="88">
        <f>IF($A1301&lt;=$A$1,VALUE(+VLOOKUP($A1301,'Rashodi- plan-izvršenje'!$A$8:P$1500,'prenos-P-R-N'!R$1,FALSE)),IF($A1301&lt;=$A$2,VLOOKUP($A1301,'Prihodi- plan-izvršenje'!$A$4:$H$500,7,FALSE),""))</f>
        <v>0</v>
      </c>
      <c r="S1301" s="88">
        <f>IF(A1301=0,0,IF($A1301&lt;=$A$1,VALUE(+VLOOKUP($A1301,'Rashodi- plan-izvršenje'!$A$8:Q$1500,'prenos-P-R-N'!S$1,FALSE)),IF($A1301&lt;=$A$2,VLOOKUP($A1301,'Prihodi- plan-izvršenje'!$A$4:$H$500,8,FALSE),0)))</f>
        <v>0</v>
      </c>
      <c r="T1301" s="88" t="str">
        <f>IF($A1301&gt;$A$2,VLOOKUP($A1301,'Neizmirene obaveze JLS'!$A$11:R$500,R$1,FALSE),"")</f>
        <v/>
      </c>
      <c r="U1301" s="88">
        <f>IF($A1301&gt;$A$2,VLOOKUP($A1301,'Neizmirene obaveze JLS'!$A$11:S$500,S$1,FALSE),0)</f>
        <v>0</v>
      </c>
      <c r="V1301" s="88">
        <f t="shared" si="234"/>
        <v>0</v>
      </c>
    </row>
    <row r="1302" spans="1:22">
      <c r="A1302" s="89">
        <f>IF(AND(COUNTIF(A$1:A$3,"&gt;0")=1,MAX(A$8:A1301)&lt;A$1),A1301+1,IF(AND(COUNTIF(A$1:A$3,"&gt;0")=2,MAX(A$8:A1301)&lt;A$2),A1301+1,IF(AND(COUNTIF(A$1:A$3,"&gt;0")=3,MAX(A$8:A1301)&lt;A$3),A1301+1,0)))</f>
        <v>0</v>
      </c>
      <c r="B1302" s="89" t="str">
        <f t="shared" ref="B1302:C1302" si="264">+IF($A1302&gt;0,B1301,"")</f>
        <v/>
      </c>
      <c r="C1302" s="89" t="str">
        <f t="shared" si="264"/>
        <v/>
      </c>
      <c r="D1302" s="87" t="str">
        <f>IF($A1302=0,"",IF($A1302&lt;=$A$1,+VLOOKUP($A1302,'Rashodi- plan-izvršenje'!$A$8:B$1500,'prenos-P-R-N'!D$1,FALSE),IF($A1302&gt;$A$2,+VLOOKUP($A1302,'Neizmirene obaveze JLS'!$A$11:B$500,'prenos-P-R-N'!D$1,FALSE),"")))</f>
        <v/>
      </c>
      <c r="E1302" s="87" t="str">
        <f>IF($A1302=0,"",IF($A1302&lt;=$A$1,+VLOOKUP($A1302,'Rashodi- plan-izvršenje'!$A$8:C$1500,'prenos-P-R-N'!E$1,FALSE),IF($A1302&gt;$A$2,+VLOOKUP($A1302,'Neizmirene obaveze JLS'!$A$11:C$500,'prenos-P-R-N'!E$1,FALSE),"")))</f>
        <v/>
      </c>
      <c r="F1302" s="87" t="str">
        <f>IF($A1302=0,"",IF($A1302&lt;=$A$1,+VLOOKUP($A1302,'Rashodi- plan-izvršenje'!$A$8:D$1500,'prenos-P-R-N'!F$1,FALSE),IF($A1302&gt;$A$2,+VLOOKUP($A1302,'Neizmirene obaveze JLS'!$A$11:D$500,'prenos-P-R-N'!F$1,FALSE),"")))</f>
        <v/>
      </c>
      <c r="G1302" s="87" t="str">
        <f>IF($A1302=0,"",IF($A1302&lt;=$A$1,+VLOOKUP($A1302,'Rashodi- plan-izvršenje'!$A$8:E$1500,'prenos-P-R-N'!G$1,FALSE),IF($A1302&gt;$A$2,+VLOOKUP($A1302,'Neizmirene obaveze JLS'!$A$11:E$500,'prenos-P-R-N'!G$1,FALSE),"")))</f>
        <v/>
      </c>
      <c r="H1302" s="87" t="str">
        <f>IF($A1302=0,"",IF($A1302&lt;=$A$1,+VLOOKUP($A1302,'Rashodi- plan-izvršenje'!$A$8:F$1500,'prenos-P-R-N'!H$1,FALSE),IF($A1302&gt;$A$2,+VLOOKUP($A1302,'Neizmirene obaveze JLS'!$A$11:F$500,'prenos-P-R-N'!H$1,FALSE),"")))</f>
        <v/>
      </c>
      <c r="I1302" s="87" t="str">
        <f>IF($A1302=0,"",IF($A1302&lt;=$A$1,+VLOOKUP($A1302,'Rashodi- plan-izvršenje'!$A$8:G$1500,'prenos-P-R-N'!I$1,FALSE),IF($A1302&gt;$A$2,+VLOOKUP($A1302,'Neizmirene obaveze JLS'!$A$11:G$500,'prenos-P-R-N'!I$1,FALSE),"")))</f>
        <v/>
      </c>
      <c r="J1302" s="87" t="str">
        <f>IF($A1302=0,"",IF($A1302&lt;=$A$1,+VLOOKUP($A1302,'Rashodi- plan-izvršenje'!$A$8:H$1500,'prenos-P-R-N'!J$1,FALSE),IF($A1302&gt;$A$2,+VLOOKUP($A1302,'Neizmirene obaveze JLS'!$A$11:H$500,'prenos-P-R-N'!J$1,FALSE),"")))</f>
        <v/>
      </c>
      <c r="K1302" s="87" t="str">
        <f>IF($A1302=0,"",IF($A1302&lt;=$A$1,+VLOOKUP($A1302,'Rashodi- plan-izvršenje'!$A$8:I$1500,'prenos-P-R-N'!K$1,FALSE),IF($A1302&gt;$A$2,+VLOOKUP($A1302,'Neizmirene obaveze JLS'!$A$11:I$500,'prenos-P-R-N'!K$1,FALSE),"")))</f>
        <v/>
      </c>
      <c r="L1302" t="str">
        <f>IF(A1302=0,"",IF(A1302&lt;=A$1,+IF(VLOOKUP(A1302,'Rashodi- plan-izvršenje'!A$8:J$1500,M$1,FALSE)&gt;0,"Програмска активност","Пројекат"),IF(A1302&gt;A$2,+IF(VLOOKUP(A1302,'Neizmirene obaveze JLS'!A$8:J$2008,M$1,FALSE)&gt;0,"Програмска активност","Пројекат"),"")))</f>
        <v/>
      </c>
      <c r="M1302" s="87" t="str">
        <f>IF(A1302=0,"",IF($A1302&lt;=$A$1,+IF(VLOOKUP($A1302,'Rashodi- plan-izvršenje'!$A$8:$M$1500,10,FALSE)&gt;0,VLOOKUP($A1302,'Rashodi- plan-izvršenje'!$A$8:$M$1500,10,FALSE),VLOOKUP($A1302,'Rashodi- plan-izvršenje'!$A$8:$M$1500,12,FALSE)),+IF($A1302&gt;$A$2,IF(VLOOKUP($A1302,'Neizmirene obaveze JLS'!$A$8:$M$1500,10,FALSE)&gt;0,VLOOKUP($A1302,'Neizmirene obaveze JLS'!$A$11:$M$1500,10,FALSE),VLOOKUP($A1302,'Neizmirene obaveze JLS'!$A$11:$M$1500,12,FALSE)),0)))</f>
        <v/>
      </c>
      <c r="N1302" s="87" t="str">
        <f>IF(A1302=0,"",IF($A1302&lt;=$A$1,+IF(VLOOKUP(A1302,'Rashodi- plan-izvršenje'!$A$8:$M$1500,10,FALSE)&gt;0,VLOOKUP(A1302,'Rashodi- plan-izvršenje'!$A$8:$M$1500,11,FALSE),VLOOKUP(A1302,'Rashodi- plan-izvršenje'!$A$8:$M$1500,13,FALSE)),+IF($A1302&gt;$A$2,IF(VLOOKUP($A1302,'Neizmirene obaveze JLS'!$A$8:$M$1500,10,FALSE)&gt;0,VLOOKUP($A1302,'Neizmirene obaveze JLS'!$A$11:$M$1500,11,FALSE),VLOOKUP($A1302,'Neizmirene obaveze JLS'!$A$11:$M$1500,13,FALSE)),0)))</f>
        <v/>
      </c>
      <c r="O1302" s="87" t="str">
        <f>IF(A1302=0,"",IF($A1302&lt;=$A$1,VALUE(+VLOOKUP($A1302,'Rashodi- plan-izvršenje'!$A$8:N$1500,'prenos-P-R-N'!O$1,FALSE)),IF($A1302&lt;=A$2,VALUE(VLOOKUP($A1302,'Prihodi- plan-izvršenje'!$A$8:$H$500,6,FALSE)),VALUE(VLOOKUP($A1302,'Neizmirene obaveze JLS'!$A$8:$N$500,O$1,FALSE)))))</f>
        <v/>
      </c>
      <c r="P1302" s="87" t="str">
        <f>IF(A1302=0,"",IF(A1302=0,0,IF(A1302&gt;A$2,'šifarnik K-izvor'!G$3,+IF(Q1302&lt;700,+'šifarnik K-izvor'!G$2,'šifarnik K-izvor'!G$1))))</f>
        <v/>
      </c>
      <c r="Q1302" s="87">
        <f>IF($A1302&lt;=$A$1,VALUE(+VLOOKUP($A1302,'Rashodi- plan-izvršenje'!$A$8:O$1500,'prenos-P-R-N'!Q$1,FALSE)),IF($A1302&lt;=$A$2,VLOOKUP($A1302,'Prihodi- plan-izvršenje'!$A$4:$H$500,4,FALSE),IF($A1302&lt;=$A$3,VLOOKUP(A1302,'Neizmirene obaveze JLS'!$A$11:O$500,Q$1,FALSE),"")))</f>
        <v>0</v>
      </c>
      <c r="R1302" s="88">
        <f>IF($A1302&lt;=$A$1,VALUE(+VLOOKUP($A1302,'Rashodi- plan-izvršenje'!$A$8:P$1500,'prenos-P-R-N'!R$1,FALSE)),IF($A1302&lt;=$A$2,VLOOKUP($A1302,'Prihodi- plan-izvršenje'!$A$4:$H$500,7,FALSE),""))</f>
        <v>0</v>
      </c>
      <c r="S1302" s="88">
        <f>IF(A1302=0,0,IF($A1302&lt;=$A$1,VALUE(+VLOOKUP($A1302,'Rashodi- plan-izvršenje'!$A$8:Q$1500,'prenos-P-R-N'!S$1,FALSE)),IF($A1302&lt;=$A$2,VLOOKUP($A1302,'Prihodi- plan-izvršenje'!$A$4:$H$500,8,FALSE),0)))</f>
        <v>0</v>
      </c>
      <c r="T1302" s="88" t="str">
        <f>IF($A1302&gt;$A$2,VLOOKUP($A1302,'Neizmirene obaveze JLS'!$A$11:R$500,R$1,FALSE),"")</f>
        <v/>
      </c>
      <c r="U1302" s="88">
        <f>IF($A1302&gt;$A$2,VLOOKUP($A1302,'Neizmirene obaveze JLS'!$A$11:S$500,S$1,FALSE),0)</f>
        <v>0</v>
      </c>
      <c r="V1302" s="88">
        <f t="shared" si="234"/>
        <v>0</v>
      </c>
    </row>
    <row r="1303" spans="1:22">
      <c r="A1303" s="89">
        <f>IF(AND(COUNTIF(A$1:A$3,"&gt;0")=1,MAX(A$8:A1302)&lt;A$1),A1302+1,IF(AND(COUNTIF(A$1:A$3,"&gt;0")=2,MAX(A$8:A1302)&lt;A$2),A1302+1,IF(AND(COUNTIF(A$1:A$3,"&gt;0")=3,MAX(A$8:A1302)&lt;A$3),A1302+1,0)))</f>
        <v>0</v>
      </c>
      <c r="B1303" s="89" t="str">
        <f t="shared" ref="B1303:C1303" si="265">+IF($A1303&gt;0,B1302,"")</f>
        <v/>
      </c>
      <c r="C1303" s="89" t="str">
        <f t="shared" si="265"/>
        <v/>
      </c>
      <c r="D1303" s="87" t="str">
        <f>IF($A1303=0,"",IF($A1303&lt;=$A$1,+VLOOKUP($A1303,'Rashodi- plan-izvršenje'!$A$8:B$1500,'prenos-P-R-N'!D$1,FALSE),IF($A1303&gt;$A$2,+VLOOKUP($A1303,'Neizmirene obaveze JLS'!$A$11:B$500,'prenos-P-R-N'!D$1,FALSE),"")))</f>
        <v/>
      </c>
      <c r="E1303" s="87" t="str">
        <f>IF($A1303=0,"",IF($A1303&lt;=$A$1,+VLOOKUP($A1303,'Rashodi- plan-izvršenje'!$A$8:C$1500,'prenos-P-R-N'!E$1,FALSE),IF($A1303&gt;$A$2,+VLOOKUP($A1303,'Neizmirene obaveze JLS'!$A$11:C$500,'prenos-P-R-N'!E$1,FALSE),"")))</f>
        <v/>
      </c>
      <c r="F1303" s="87" t="str">
        <f>IF($A1303=0,"",IF($A1303&lt;=$A$1,+VLOOKUP($A1303,'Rashodi- plan-izvršenje'!$A$8:D$1500,'prenos-P-R-N'!F$1,FALSE),IF($A1303&gt;$A$2,+VLOOKUP($A1303,'Neizmirene obaveze JLS'!$A$11:D$500,'prenos-P-R-N'!F$1,FALSE),"")))</f>
        <v/>
      </c>
      <c r="G1303" s="87" t="str">
        <f>IF($A1303=0,"",IF($A1303&lt;=$A$1,+VLOOKUP($A1303,'Rashodi- plan-izvršenje'!$A$8:E$1500,'prenos-P-R-N'!G$1,FALSE),IF($A1303&gt;$A$2,+VLOOKUP($A1303,'Neizmirene obaveze JLS'!$A$11:E$500,'prenos-P-R-N'!G$1,FALSE),"")))</f>
        <v/>
      </c>
      <c r="H1303" s="87" t="str">
        <f>IF($A1303=0,"",IF($A1303&lt;=$A$1,+VLOOKUP($A1303,'Rashodi- plan-izvršenje'!$A$8:F$1500,'prenos-P-R-N'!H$1,FALSE),IF($A1303&gt;$A$2,+VLOOKUP($A1303,'Neizmirene obaveze JLS'!$A$11:F$500,'prenos-P-R-N'!H$1,FALSE),"")))</f>
        <v/>
      </c>
      <c r="I1303" s="87" t="str">
        <f>IF($A1303=0,"",IF($A1303&lt;=$A$1,+VLOOKUP($A1303,'Rashodi- plan-izvršenje'!$A$8:G$1500,'prenos-P-R-N'!I$1,FALSE),IF($A1303&gt;$A$2,+VLOOKUP($A1303,'Neizmirene obaveze JLS'!$A$11:G$500,'prenos-P-R-N'!I$1,FALSE),"")))</f>
        <v/>
      </c>
      <c r="J1303" s="87" t="str">
        <f>IF($A1303=0,"",IF($A1303&lt;=$A$1,+VLOOKUP($A1303,'Rashodi- plan-izvršenje'!$A$8:H$1500,'prenos-P-R-N'!J$1,FALSE),IF($A1303&gt;$A$2,+VLOOKUP($A1303,'Neizmirene obaveze JLS'!$A$11:H$500,'prenos-P-R-N'!J$1,FALSE),"")))</f>
        <v/>
      </c>
      <c r="K1303" s="87" t="str">
        <f>IF($A1303=0,"",IF($A1303&lt;=$A$1,+VLOOKUP($A1303,'Rashodi- plan-izvršenje'!$A$8:I$1500,'prenos-P-R-N'!K$1,FALSE),IF($A1303&gt;$A$2,+VLOOKUP($A1303,'Neizmirene obaveze JLS'!$A$11:I$500,'prenos-P-R-N'!K$1,FALSE),"")))</f>
        <v/>
      </c>
      <c r="L1303" t="str">
        <f>IF(A1303=0,"",IF(A1303&lt;=A$1,+IF(VLOOKUP(A1303,'Rashodi- plan-izvršenje'!A$8:J$1500,M$1,FALSE)&gt;0,"Програмска активност","Пројекат"),IF(A1303&gt;A$2,+IF(VLOOKUP(A1303,'Neizmirene obaveze JLS'!A$8:J$2008,M$1,FALSE)&gt;0,"Програмска активност","Пројекат"),"")))</f>
        <v/>
      </c>
      <c r="M1303" s="87" t="str">
        <f>IF(A1303=0,"",IF($A1303&lt;=$A$1,+IF(VLOOKUP($A1303,'Rashodi- plan-izvršenje'!$A$8:$M$1500,10,FALSE)&gt;0,VLOOKUP($A1303,'Rashodi- plan-izvršenje'!$A$8:$M$1500,10,FALSE),VLOOKUP($A1303,'Rashodi- plan-izvršenje'!$A$8:$M$1500,12,FALSE)),+IF($A1303&gt;$A$2,IF(VLOOKUP($A1303,'Neizmirene obaveze JLS'!$A$8:$M$1500,10,FALSE)&gt;0,VLOOKUP($A1303,'Neizmirene obaveze JLS'!$A$11:$M$1500,10,FALSE),VLOOKUP($A1303,'Neizmirene obaveze JLS'!$A$11:$M$1500,12,FALSE)),0)))</f>
        <v/>
      </c>
      <c r="N1303" s="87" t="str">
        <f>IF(A1303=0,"",IF($A1303&lt;=$A$1,+IF(VLOOKUP(A1303,'Rashodi- plan-izvršenje'!$A$8:$M$1500,10,FALSE)&gt;0,VLOOKUP(A1303,'Rashodi- plan-izvršenje'!$A$8:$M$1500,11,FALSE),VLOOKUP(A1303,'Rashodi- plan-izvršenje'!$A$8:$M$1500,13,FALSE)),+IF($A1303&gt;$A$2,IF(VLOOKUP($A1303,'Neizmirene obaveze JLS'!$A$8:$M$1500,10,FALSE)&gt;0,VLOOKUP($A1303,'Neizmirene obaveze JLS'!$A$11:$M$1500,11,FALSE),VLOOKUP($A1303,'Neizmirene obaveze JLS'!$A$11:$M$1500,13,FALSE)),0)))</f>
        <v/>
      </c>
      <c r="O1303" s="87" t="str">
        <f>IF(A1303=0,"",IF($A1303&lt;=$A$1,VALUE(+VLOOKUP($A1303,'Rashodi- plan-izvršenje'!$A$8:N$1500,'prenos-P-R-N'!O$1,FALSE)),IF($A1303&lt;=A$2,VALUE(VLOOKUP($A1303,'Prihodi- plan-izvršenje'!$A$8:$H$500,6,FALSE)),VALUE(VLOOKUP($A1303,'Neizmirene obaveze JLS'!$A$8:$N$500,O$1,FALSE)))))</f>
        <v/>
      </c>
      <c r="P1303" s="87" t="str">
        <f>IF(A1303=0,"",IF(A1303=0,0,IF(A1303&gt;A$2,'šifarnik K-izvor'!G$3,+IF(Q1303&lt;700,+'šifarnik K-izvor'!G$2,'šifarnik K-izvor'!G$1))))</f>
        <v/>
      </c>
      <c r="Q1303" s="87">
        <f>IF($A1303&lt;=$A$1,VALUE(+VLOOKUP($A1303,'Rashodi- plan-izvršenje'!$A$8:O$1500,'prenos-P-R-N'!Q$1,FALSE)),IF($A1303&lt;=$A$2,VLOOKUP($A1303,'Prihodi- plan-izvršenje'!$A$4:$H$500,4,FALSE),IF($A1303&lt;=$A$3,VLOOKUP(A1303,'Neizmirene obaveze JLS'!$A$11:O$500,Q$1,FALSE),"")))</f>
        <v>0</v>
      </c>
      <c r="R1303" s="88">
        <f>IF($A1303&lt;=$A$1,VALUE(+VLOOKUP($A1303,'Rashodi- plan-izvršenje'!$A$8:P$1500,'prenos-P-R-N'!R$1,FALSE)),IF($A1303&lt;=$A$2,VLOOKUP($A1303,'Prihodi- plan-izvršenje'!$A$4:$H$500,7,FALSE),""))</f>
        <v>0</v>
      </c>
      <c r="S1303" s="88">
        <f>IF(A1303=0,0,IF($A1303&lt;=$A$1,VALUE(+VLOOKUP($A1303,'Rashodi- plan-izvršenje'!$A$8:Q$1500,'prenos-P-R-N'!S$1,FALSE)),IF($A1303&lt;=$A$2,VLOOKUP($A1303,'Prihodi- plan-izvršenje'!$A$4:$H$500,8,FALSE),0)))</f>
        <v>0</v>
      </c>
      <c r="T1303" s="88" t="str">
        <f>IF($A1303&gt;$A$2,VLOOKUP($A1303,'Neizmirene obaveze JLS'!$A$11:R$500,R$1,FALSE),"")</f>
        <v/>
      </c>
      <c r="U1303" s="88">
        <f>IF($A1303&gt;$A$2,VLOOKUP($A1303,'Neizmirene obaveze JLS'!$A$11:S$500,S$1,FALSE),0)</f>
        <v>0</v>
      </c>
      <c r="V1303" s="88">
        <f t="shared" si="234"/>
        <v>0</v>
      </c>
    </row>
    <row r="1304" spans="1:22">
      <c r="A1304" s="89">
        <f>IF(AND(COUNTIF(A$1:A$3,"&gt;0")=1,MAX(A$8:A1303)&lt;A$1),A1303+1,IF(AND(COUNTIF(A$1:A$3,"&gt;0")=2,MAX(A$8:A1303)&lt;A$2),A1303+1,IF(AND(COUNTIF(A$1:A$3,"&gt;0")=3,MAX(A$8:A1303)&lt;A$3),A1303+1,0)))</f>
        <v>0</v>
      </c>
      <c r="B1304" s="89" t="str">
        <f t="shared" ref="B1304:C1304" si="266">+IF($A1304&gt;0,B1303,"")</f>
        <v/>
      </c>
      <c r="C1304" s="89" t="str">
        <f t="shared" si="266"/>
        <v/>
      </c>
      <c r="D1304" s="87" t="str">
        <f>IF($A1304=0,"",IF($A1304&lt;=$A$1,+VLOOKUP($A1304,'Rashodi- plan-izvršenje'!$A$8:B$1500,'prenos-P-R-N'!D$1,FALSE),IF($A1304&gt;$A$2,+VLOOKUP($A1304,'Neizmirene obaveze JLS'!$A$11:B$500,'prenos-P-R-N'!D$1,FALSE),"")))</f>
        <v/>
      </c>
      <c r="E1304" s="87" t="str">
        <f>IF($A1304=0,"",IF($A1304&lt;=$A$1,+VLOOKUP($A1304,'Rashodi- plan-izvršenje'!$A$8:C$1500,'prenos-P-R-N'!E$1,FALSE),IF($A1304&gt;$A$2,+VLOOKUP($A1304,'Neizmirene obaveze JLS'!$A$11:C$500,'prenos-P-R-N'!E$1,FALSE),"")))</f>
        <v/>
      </c>
      <c r="F1304" s="87" t="str">
        <f>IF($A1304=0,"",IF($A1304&lt;=$A$1,+VLOOKUP($A1304,'Rashodi- plan-izvršenje'!$A$8:D$1500,'prenos-P-R-N'!F$1,FALSE),IF($A1304&gt;$A$2,+VLOOKUP($A1304,'Neizmirene obaveze JLS'!$A$11:D$500,'prenos-P-R-N'!F$1,FALSE),"")))</f>
        <v/>
      </c>
      <c r="G1304" s="87" t="str">
        <f>IF($A1304=0,"",IF($A1304&lt;=$A$1,+VLOOKUP($A1304,'Rashodi- plan-izvršenje'!$A$8:E$1500,'prenos-P-R-N'!G$1,FALSE),IF($A1304&gt;$A$2,+VLOOKUP($A1304,'Neizmirene obaveze JLS'!$A$11:E$500,'prenos-P-R-N'!G$1,FALSE),"")))</f>
        <v/>
      </c>
      <c r="H1304" s="87" t="str">
        <f>IF($A1304=0,"",IF($A1304&lt;=$A$1,+VLOOKUP($A1304,'Rashodi- plan-izvršenje'!$A$8:F$1500,'prenos-P-R-N'!H$1,FALSE),IF($A1304&gt;$A$2,+VLOOKUP($A1304,'Neizmirene obaveze JLS'!$A$11:F$500,'prenos-P-R-N'!H$1,FALSE),"")))</f>
        <v/>
      </c>
      <c r="I1304" s="87" t="str">
        <f>IF($A1304=0,"",IF($A1304&lt;=$A$1,+VLOOKUP($A1304,'Rashodi- plan-izvršenje'!$A$8:G$1500,'prenos-P-R-N'!I$1,FALSE),IF($A1304&gt;$A$2,+VLOOKUP($A1304,'Neizmirene obaveze JLS'!$A$11:G$500,'prenos-P-R-N'!I$1,FALSE),"")))</f>
        <v/>
      </c>
      <c r="J1304" s="87" t="str">
        <f>IF($A1304=0,"",IF($A1304&lt;=$A$1,+VLOOKUP($A1304,'Rashodi- plan-izvršenje'!$A$8:H$1500,'prenos-P-R-N'!J$1,FALSE),IF($A1304&gt;$A$2,+VLOOKUP($A1304,'Neizmirene obaveze JLS'!$A$11:H$500,'prenos-P-R-N'!J$1,FALSE),"")))</f>
        <v/>
      </c>
      <c r="K1304" s="87" t="str">
        <f>IF($A1304=0,"",IF($A1304&lt;=$A$1,+VLOOKUP($A1304,'Rashodi- plan-izvršenje'!$A$8:I$1500,'prenos-P-R-N'!K$1,FALSE),IF($A1304&gt;$A$2,+VLOOKUP($A1304,'Neizmirene obaveze JLS'!$A$11:I$500,'prenos-P-R-N'!K$1,FALSE),"")))</f>
        <v/>
      </c>
      <c r="L1304" t="str">
        <f>IF(A1304=0,"",IF(A1304&lt;=A$1,+IF(VLOOKUP(A1304,'Rashodi- plan-izvršenje'!A$8:J$1500,M$1,FALSE)&gt;0,"Програмска активност","Пројекат"),IF(A1304&gt;A$2,+IF(VLOOKUP(A1304,'Neizmirene obaveze JLS'!A$8:J$2008,M$1,FALSE)&gt;0,"Програмска активност","Пројекат"),"")))</f>
        <v/>
      </c>
      <c r="M1304" s="87" t="str">
        <f>IF(A1304=0,"",IF($A1304&lt;=$A$1,+IF(VLOOKUP($A1304,'Rashodi- plan-izvršenje'!$A$8:$M$1500,10,FALSE)&gt;0,VLOOKUP($A1304,'Rashodi- plan-izvršenje'!$A$8:$M$1500,10,FALSE),VLOOKUP($A1304,'Rashodi- plan-izvršenje'!$A$8:$M$1500,12,FALSE)),+IF($A1304&gt;$A$2,IF(VLOOKUP($A1304,'Neizmirene obaveze JLS'!$A$8:$M$1500,10,FALSE)&gt;0,VLOOKUP($A1304,'Neizmirene obaveze JLS'!$A$11:$M$1500,10,FALSE),VLOOKUP($A1304,'Neizmirene obaveze JLS'!$A$11:$M$1500,12,FALSE)),0)))</f>
        <v/>
      </c>
      <c r="N1304" s="87" t="str">
        <f>IF(A1304=0,"",IF($A1304&lt;=$A$1,+IF(VLOOKUP(A1304,'Rashodi- plan-izvršenje'!$A$8:$M$1500,10,FALSE)&gt;0,VLOOKUP(A1304,'Rashodi- plan-izvršenje'!$A$8:$M$1500,11,FALSE),VLOOKUP(A1304,'Rashodi- plan-izvršenje'!$A$8:$M$1500,13,FALSE)),+IF($A1304&gt;$A$2,IF(VLOOKUP($A1304,'Neizmirene obaveze JLS'!$A$8:$M$1500,10,FALSE)&gt;0,VLOOKUP($A1304,'Neizmirene obaveze JLS'!$A$11:$M$1500,11,FALSE),VLOOKUP($A1304,'Neizmirene obaveze JLS'!$A$11:$M$1500,13,FALSE)),0)))</f>
        <v/>
      </c>
      <c r="O1304" s="87" t="str">
        <f>IF(A1304=0,"",IF($A1304&lt;=$A$1,VALUE(+VLOOKUP($A1304,'Rashodi- plan-izvršenje'!$A$8:N$1500,'prenos-P-R-N'!O$1,FALSE)),IF($A1304&lt;=A$2,VALUE(VLOOKUP($A1304,'Prihodi- plan-izvršenje'!$A$8:$H$500,6,FALSE)),VALUE(VLOOKUP($A1304,'Neizmirene obaveze JLS'!$A$8:$N$500,O$1,FALSE)))))</f>
        <v/>
      </c>
      <c r="P1304" s="87" t="str">
        <f>IF(A1304=0,"",IF(A1304=0,0,IF(A1304&gt;A$2,'šifarnik K-izvor'!G$3,+IF(Q1304&lt;700,+'šifarnik K-izvor'!G$2,'šifarnik K-izvor'!G$1))))</f>
        <v/>
      </c>
      <c r="Q1304" s="87">
        <f>IF($A1304&lt;=$A$1,VALUE(+VLOOKUP($A1304,'Rashodi- plan-izvršenje'!$A$8:O$1500,'prenos-P-R-N'!Q$1,FALSE)),IF($A1304&lt;=$A$2,VLOOKUP($A1304,'Prihodi- plan-izvršenje'!$A$4:$H$500,4,FALSE),IF($A1304&lt;=$A$3,VLOOKUP(A1304,'Neizmirene obaveze JLS'!$A$11:O$500,Q$1,FALSE),"")))</f>
        <v>0</v>
      </c>
      <c r="R1304" s="88">
        <f>IF($A1304&lt;=$A$1,VALUE(+VLOOKUP($A1304,'Rashodi- plan-izvršenje'!$A$8:P$1500,'prenos-P-R-N'!R$1,FALSE)),IF($A1304&lt;=$A$2,VLOOKUP($A1304,'Prihodi- plan-izvršenje'!$A$4:$H$500,7,FALSE),""))</f>
        <v>0</v>
      </c>
      <c r="S1304" s="88">
        <f>IF(A1304=0,0,IF($A1304&lt;=$A$1,VALUE(+VLOOKUP($A1304,'Rashodi- plan-izvršenje'!$A$8:Q$1500,'prenos-P-R-N'!S$1,FALSE)),IF($A1304&lt;=$A$2,VLOOKUP($A1304,'Prihodi- plan-izvršenje'!$A$4:$H$500,8,FALSE),0)))</f>
        <v>0</v>
      </c>
      <c r="T1304" s="88" t="str">
        <f>IF($A1304&gt;$A$2,VLOOKUP($A1304,'Neizmirene obaveze JLS'!$A$11:R$500,R$1,FALSE),"")</f>
        <v/>
      </c>
      <c r="U1304" s="88">
        <f>IF($A1304&gt;$A$2,VLOOKUP($A1304,'Neizmirene obaveze JLS'!$A$11:S$500,S$1,FALSE),0)</f>
        <v>0</v>
      </c>
      <c r="V1304" s="88">
        <f t="shared" si="234"/>
        <v>0</v>
      </c>
    </row>
    <row r="1305" spans="1:22">
      <c r="A1305" s="89">
        <f>IF(AND(COUNTIF(A$1:A$3,"&gt;0")=1,MAX(A$8:A1304)&lt;A$1),A1304+1,IF(AND(COUNTIF(A$1:A$3,"&gt;0")=2,MAX(A$8:A1304)&lt;A$2),A1304+1,IF(AND(COUNTIF(A$1:A$3,"&gt;0")=3,MAX(A$8:A1304)&lt;A$3),A1304+1,0)))</f>
        <v>0</v>
      </c>
      <c r="B1305" s="89" t="str">
        <f t="shared" ref="B1305:C1305" si="267">+IF($A1305&gt;0,B1304,"")</f>
        <v/>
      </c>
      <c r="C1305" s="89" t="str">
        <f t="shared" si="267"/>
        <v/>
      </c>
      <c r="D1305" s="87" t="str">
        <f>IF($A1305=0,"",IF($A1305&lt;=$A$1,+VLOOKUP($A1305,'Rashodi- plan-izvršenje'!$A$8:B$1500,'prenos-P-R-N'!D$1,FALSE),IF($A1305&gt;$A$2,+VLOOKUP($A1305,'Neizmirene obaveze JLS'!$A$11:B$500,'prenos-P-R-N'!D$1,FALSE),"")))</f>
        <v/>
      </c>
      <c r="E1305" s="87" t="str">
        <f>IF($A1305=0,"",IF($A1305&lt;=$A$1,+VLOOKUP($A1305,'Rashodi- plan-izvršenje'!$A$8:C$1500,'prenos-P-R-N'!E$1,FALSE),IF($A1305&gt;$A$2,+VLOOKUP($A1305,'Neizmirene obaveze JLS'!$A$11:C$500,'prenos-P-R-N'!E$1,FALSE),"")))</f>
        <v/>
      </c>
      <c r="F1305" s="87" t="str">
        <f>IF($A1305=0,"",IF($A1305&lt;=$A$1,+VLOOKUP($A1305,'Rashodi- plan-izvršenje'!$A$8:D$1500,'prenos-P-R-N'!F$1,FALSE),IF($A1305&gt;$A$2,+VLOOKUP($A1305,'Neizmirene obaveze JLS'!$A$11:D$500,'prenos-P-R-N'!F$1,FALSE),"")))</f>
        <v/>
      </c>
      <c r="G1305" s="87" t="str">
        <f>IF($A1305=0,"",IF($A1305&lt;=$A$1,+VLOOKUP($A1305,'Rashodi- plan-izvršenje'!$A$8:E$1500,'prenos-P-R-N'!G$1,FALSE),IF($A1305&gt;$A$2,+VLOOKUP($A1305,'Neizmirene obaveze JLS'!$A$11:E$500,'prenos-P-R-N'!G$1,FALSE),"")))</f>
        <v/>
      </c>
      <c r="H1305" s="87" t="str">
        <f>IF($A1305=0,"",IF($A1305&lt;=$A$1,+VLOOKUP($A1305,'Rashodi- plan-izvršenje'!$A$8:F$1500,'prenos-P-R-N'!H$1,FALSE),IF($A1305&gt;$A$2,+VLOOKUP($A1305,'Neizmirene obaveze JLS'!$A$11:F$500,'prenos-P-R-N'!H$1,FALSE),"")))</f>
        <v/>
      </c>
      <c r="I1305" s="87" t="str">
        <f>IF($A1305=0,"",IF($A1305&lt;=$A$1,+VLOOKUP($A1305,'Rashodi- plan-izvršenje'!$A$8:G$1500,'prenos-P-R-N'!I$1,FALSE),IF($A1305&gt;$A$2,+VLOOKUP($A1305,'Neizmirene obaveze JLS'!$A$11:G$500,'prenos-P-R-N'!I$1,FALSE),"")))</f>
        <v/>
      </c>
      <c r="J1305" s="87" t="str">
        <f>IF($A1305=0,"",IF($A1305&lt;=$A$1,+VLOOKUP($A1305,'Rashodi- plan-izvršenje'!$A$8:H$1500,'prenos-P-R-N'!J$1,FALSE),IF($A1305&gt;$A$2,+VLOOKUP($A1305,'Neizmirene obaveze JLS'!$A$11:H$500,'prenos-P-R-N'!J$1,FALSE),"")))</f>
        <v/>
      </c>
      <c r="K1305" s="87" t="str">
        <f>IF($A1305=0,"",IF($A1305&lt;=$A$1,+VLOOKUP($A1305,'Rashodi- plan-izvršenje'!$A$8:I$1500,'prenos-P-R-N'!K$1,FALSE),IF($A1305&gt;$A$2,+VLOOKUP($A1305,'Neizmirene obaveze JLS'!$A$11:I$500,'prenos-P-R-N'!K$1,FALSE),"")))</f>
        <v/>
      </c>
      <c r="L1305" t="str">
        <f>IF(A1305=0,"",IF(A1305&lt;=A$1,+IF(VLOOKUP(A1305,'Rashodi- plan-izvršenje'!A$8:J$1500,M$1,FALSE)&gt;0,"Програмска активност","Пројекат"),IF(A1305&gt;A$2,+IF(VLOOKUP(A1305,'Neizmirene obaveze JLS'!A$8:J$2008,M$1,FALSE)&gt;0,"Програмска активност","Пројекат"),"")))</f>
        <v/>
      </c>
      <c r="M1305" s="87" t="str">
        <f>IF(A1305=0,"",IF($A1305&lt;=$A$1,+IF(VLOOKUP($A1305,'Rashodi- plan-izvršenje'!$A$8:$M$1500,10,FALSE)&gt;0,VLOOKUP($A1305,'Rashodi- plan-izvršenje'!$A$8:$M$1500,10,FALSE),VLOOKUP($A1305,'Rashodi- plan-izvršenje'!$A$8:$M$1500,12,FALSE)),+IF($A1305&gt;$A$2,IF(VLOOKUP($A1305,'Neizmirene obaveze JLS'!$A$8:$M$1500,10,FALSE)&gt;0,VLOOKUP($A1305,'Neizmirene obaveze JLS'!$A$11:$M$1500,10,FALSE),VLOOKUP($A1305,'Neizmirene obaveze JLS'!$A$11:$M$1500,12,FALSE)),0)))</f>
        <v/>
      </c>
      <c r="N1305" s="87" t="str">
        <f>IF(A1305=0,"",IF($A1305&lt;=$A$1,+IF(VLOOKUP(A1305,'Rashodi- plan-izvršenje'!$A$8:$M$1500,10,FALSE)&gt;0,VLOOKUP(A1305,'Rashodi- plan-izvršenje'!$A$8:$M$1500,11,FALSE),VLOOKUP(A1305,'Rashodi- plan-izvršenje'!$A$8:$M$1500,13,FALSE)),+IF($A1305&gt;$A$2,IF(VLOOKUP($A1305,'Neizmirene obaveze JLS'!$A$8:$M$1500,10,FALSE)&gt;0,VLOOKUP($A1305,'Neizmirene obaveze JLS'!$A$11:$M$1500,11,FALSE),VLOOKUP($A1305,'Neizmirene obaveze JLS'!$A$11:$M$1500,13,FALSE)),0)))</f>
        <v/>
      </c>
      <c r="O1305" s="87" t="str">
        <f>IF(A1305=0,"",IF($A1305&lt;=$A$1,VALUE(+VLOOKUP($A1305,'Rashodi- plan-izvršenje'!$A$8:N$1500,'prenos-P-R-N'!O$1,FALSE)),IF($A1305&lt;=A$2,VALUE(VLOOKUP($A1305,'Prihodi- plan-izvršenje'!$A$8:$H$500,6,FALSE)),VALUE(VLOOKUP($A1305,'Neizmirene obaveze JLS'!$A$8:$N$500,O$1,FALSE)))))</f>
        <v/>
      </c>
      <c r="P1305" s="87" t="str">
        <f>IF(A1305=0,"",IF(A1305=0,0,IF(A1305&gt;A$2,'šifarnik K-izvor'!G$3,+IF(Q1305&lt;700,+'šifarnik K-izvor'!G$2,'šifarnik K-izvor'!G$1))))</f>
        <v/>
      </c>
      <c r="Q1305" s="87">
        <f>IF($A1305&lt;=$A$1,VALUE(+VLOOKUP($A1305,'Rashodi- plan-izvršenje'!$A$8:O$1500,'prenos-P-R-N'!Q$1,FALSE)),IF($A1305&lt;=$A$2,VLOOKUP($A1305,'Prihodi- plan-izvršenje'!$A$4:$H$500,4,FALSE),IF($A1305&lt;=$A$3,VLOOKUP(A1305,'Neizmirene obaveze JLS'!$A$11:O$500,Q$1,FALSE),"")))</f>
        <v>0</v>
      </c>
      <c r="R1305" s="88">
        <f>IF($A1305&lt;=$A$1,VALUE(+VLOOKUP($A1305,'Rashodi- plan-izvršenje'!$A$8:P$1500,'prenos-P-R-N'!R$1,FALSE)),IF($A1305&lt;=$A$2,VLOOKUP($A1305,'Prihodi- plan-izvršenje'!$A$4:$H$500,7,FALSE),""))</f>
        <v>0</v>
      </c>
      <c r="S1305" s="88">
        <f>IF(A1305=0,0,IF($A1305&lt;=$A$1,VALUE(+VLOOKUP($A1305,'Rashodi- plan-izvršenje'!$A$8:Q$1500,'prenos-P-R-N'!S$1,FALSE)),IF($A1305&lt;=$A$2,VLOOKUP($A1305,'Prihodi- plan-izvršenje'!$A$4:$H$500,8,FALSE),0)))</f>
        <v>0</v>
      </c>
      <c r="T1305" s="88" t="str">
        <f>IF($A1305&gt;$A$2,VLOOKUP($A1305,'Neizmirene obaveze JLS'!$A$11:R$500,R$1,FALSE),"")</f>
        <v/>
      </c>
      <c r="U1305" s="88">
        <f>IF($A1305&gt;$A$2,VLOOKUP($A1305,'Neizmirene obaveze JLS'!$A$11:S$500,S$1,FALSE),0)</f>
        <v>0</v>
      </c>
      <c r="V1305" s="88">
        <f t="shared" si="234"/>
        <v>0</v>
      </c>
    </row>
    <row r="1306" spans="1:22">
      <c r="A1306" s="89">
        <f>IF(AND(COUNTIF(A$1:A$3,"&gt;0")=1,MAX(A$8:A1305)&lt;A$1),A1305+1,IF(AND(COUNTIF(A$1:A$3,"&gt;0")=2,MAX(A$8:A1305)&lt;A$2),A1305+1,IF(AND(COUNTIF(A$1:A$3,"&gt;0")=3,MAX(A$8:A1305)&lt;A$3),A1305+1,0)))</f>
        <v>0</v>
      </c>
      <c r="B1306" s="89" t="str">
        <f t="shared" ref="B1306:C1306" si="268">+IF($A1306&gt;0,B1305,"")</f>
        <v/>
      </c>
      <c r="C1306" s="89" t="str">
        <f t="shared" si="268"/>
        <v/>
      </c>
      <c r="D1306" s="87" t="str">
        <f>IF($A1306=0,"",IF($A1306&lt;=$A$1,+VLOOKUP($A1306,'Rashodi- plan-izvršenje'!$A$8:B$1500,'prenos-P-R-N'!D$1,FALSE),IF($A1306&gt;$A$2,+VLOOKUP($A1306,'Neizmirene obaveze JLS'!$A$11:B$500,'prenos-P-R-N'!D$1,FALSE),"")))</f>
        <v/>
      </c>
      <c r="E1306" s="87" t="str">
        <f>IF($A1306=0,"",IF($A1306&lt;=$A$1,+VLOOKUP($A1306,'Rashodi- plan-izvršenje'!$A$8:C$1500,'prenos-P-R-N'!E$1,FALSE),IF($A1306&gt;$A$2,+VLOOKUP($A1306,'Neizmirene obaveze JLS'!$A$11:C$500,'prenos-P-R-N'!E$1,FALSE),"")))</f>
        <v/>
      </c>
      <c r="F1306" s="87" t="str">
        <f>IF($A1306=0,"",IF($A1306&lt;=$A$1,+VLOOKUP($A1306,'Rashodi- plan-izvršenje'!$A$8:D$1500,'prenos-P-R-N'!F$1,FALSE),IF($A1306&gt;$A$2,+VLOOKUP($A1306,'Neizmirene obaveze JLS'!$A$11:D$500,'prenos-P-R-N'!F$1,FALSE),"")))</f>
        <v/>
      </c>
      <c r="G1306" s="87" t="str">
        <f>IF($A1306=0,"",IF($A1306&lt;=$A$1,+VLOOKUP($A1306,'Rashodi- plan-izvršenje'!$A$8:E$1500,'prenos-P-R-N'!G$1,FALSE),IF($A1306&gt;$A$2,+VLOOKUP($A1306,'Neizmirene obaveze JLS'!$A$11:E$500,'prenos-P-R-N'!G$1,FALSE),"")))</f>
        <v/>
      </c>
      <c r="H1306" s="87" t="str">
        <f>IF($A1306=0,"",IF($A1306&lt;=$A$1,+VLOOKUP($A1306,'Rashodi- plan-izvršenje'!$A$8:F$1500,'prenos-P-R-N'!H$1,FALSE),IF($A1306&gt;$A$2,+VLOOKUP($A1306,'Neizmirene obaveze JLS'!$A$11:F$500,'prenos-P-R-N'!H$1,FALSE),"")))</f>
        <v/>
      </c>
      <c r="I1306" s="87" t="str">
        <f>IF($A1306=0,"",IF($A1306&lt;=$A$1,+VLOOKUP($A1306,'Rashodi- plan-izvršenje'!$A$8:G$1500,'prenos-P-R-N'!I$1,FALSE),IF($A1306&gt;$A$2,+VLOOKUP($A1306,'Neizmirene obaveze JLS'!$A$11:G$500,'prenos-P-R-N'!I$1,FALSE),"")))</f>
        <v/>
      </c>
      <c r="J1306" s="87" t="str">
        <f>IF($A1306=0,"",IF($A1306&lt;=$A$1,+VLOOKUP($A1306,'Rashodi- plan-izvršenje'!$A$8:H$1500,'prenos-P-R-N'!J$1,FALSE),IF($A1306&gt;$A$2,+VLOOKUP($A1306,'Neizmirene obaveze JLS'!$A$11:H$500,'prenos-P-R-N'!J$1,FALSE),"")))</f>
        <v/>
      </c>
      <c r="K1306" s="87" t="str">
        <f>IF($A1306=0,"",IF($A1306&lt;=$A$1,+VLOOKUP($A1306,'Rashodi- plan-izvršenje'!$A$8:I$1500,'prenos-P-R-N'!K$1,FALSE),IF($A1306&gt;$A$2,+VLOOKUP($A1306,'Neizmirene obaveze JLS'!$A$11:I$500,'prenos-P-R-N'!K$1,FALSE),"")))</f>
        <v/>
      </c>
      <c r="L1306" t="str">
        <f>IF(A1306=0,"",IF(A1306&lt;=A$1,+IF(VLOOKUP(A1306,'Rashodi- plan-izvršenje'!A$8:J$1500,M$1,FALSE)&gt;0,"Програмска активност","Пројекат"),IF(A1306&gt;A$2,+IF(VLOOKUP(A1306,'Neizmirene obaveze JLS'!A$8:J$2008,M$1,FALSE)&gt;0,"Програмска активност","Пројекат"),"")))</f>
        <v/>
      </c>
      <c r="M1306" s="87" t="str">
        <f>IF(A1306=0,"",IF($A1306&lt;=$A$1,+IF(VLOOKUP($A1306,'Rashodi- plan-izvršenje'!$A$8:$M$1500,10,FALSE)&gt;0,VLOOKUP($A1306,'Rashodi- plan-izvršenje'!$A$8:$M$1500,10,FALSE),VLOOKUP($A1306,'Rashodi- plan-izvršenje'!$A$8:$M$1500,12,FALSE)),+IF($A1306&gt;$A$2,IF(VLOOKUP($A1306,'Neizmirene obaveze JLS'!$A$8:$M$1500,10,FALSE)&gt;0,VLOOKUP($A1306,'Neizmirene obaveze JLS'!$A$11:$M$1500,10,FALSE),VLOOKUP($A1306,'Neizmirene obaveze JLS'!$A$11:$M$1500,12,FALSE)),0)))</f>
        <v/>
      </c>
      <c r="N1306" s="87" t="str">
        <f>IF(A1306=0,"",IF($A1306&lt;=$A$1,+IF(VLOOKUP(A1306,'Rashodi- plan-izvršenje'!$A$8:$M$1500,10,FALSE)&gt;0,VLOOKUP(A1306,'Rashodi- plan-izvršenje'!$A$8:$M$1500,11,FALSE),VLOOKUP(A1306,'Rashodi- plan-izvršenje'!$A$8:$M$1500,13,FALSE)),+IF($A1306&gt;$A$2,IF(VLOOKUP($A1306,'Neizmirene obaveze JLS'!$A$8:$M$1500,10,FALSE)&gt;0,VLOOKUP($A1306,'Neizmirene obaveze JLS'!$A$11:$M$1500,11,FALSE),VLOOKUP($A1306,'Neizmirene obaveze JLS'!$A$11:$M$1500,13,FALSE)),0)))</f>
        <v/>
      </c>
      <c r="O1306" s="87" t="str">
        <f>IF(A1306=0,"",IF($A1306&lt;=$A$1,VALUE(+VLOOKUP($A1306,'Rashodi- plan-izvršenje'!$A$8:N$1500,'prenos-P-R-N'!O$1,FALSE)),IF($A1306&lt;=A$2,VALUE(VLOOKUP($A1306,'Prihodi- plan-izvršenje'!$A$8:$H$500,6,FALSE)),VALUE(VLOOKUP($A1306,'Neizmirene obaveze JLS'!$A$8:$N$500,O$1,FALSE)))))</f>
        <v/>
      </c>
      <c r="P1306" s="87" t="str">
        <f>IF(A1306=0,"",IF(A1306=0,0,IF(A1306&gt;A$2,'šifarnik K-izvor'!G$3,+IF(Q1306&lt;700,+'šifarnik K-izvor'!G$2,'šifarnik K-izvor'!G$1))))</f>
        <v/>
      </c>
      <c r="Q1306" s="87">
        <f>IF($A1306&lt;=$A$1,VALUE(+VLOOKUP($A1306,'Rashodi- plan-izvršenje'!$A$8:O$1500,'prenos-P-R-N'!Q$1,FALSE)),IF($A1306&lt;=$A$2,VLOOKUP($A1306,'Prihodi- plan-izvršenje'!$A$4:$H$500,4,FALSE),IF($A1306&lt;=$A$3,VLOOKUP(A1306,'Neizmirene obaveze JLS'!$A$11:O$500,Q$1,FALSE),"")))</f>
        <v>0</v>
      </c>
      <c r="R1306" s="88">
        <f>IF($A1306&lt;=$A$1,VALUE(+VLOOKUP($A1306,'Rashodi- plan-izvršenje'!$A$8:P$1500,'prenos-P-R-N'!R$1,FALSE)),IF($A1306&lt;=$A$2,VLOOKUP($A1306,'Prihodi- plan-izvršenje'!$A$4:$H$500,7,FALSE),""))</f>
        <v>0</v>
      </c>
      <c r="S1306" s="88">
        <f>IF(A1306=0,0,IF($A1306&lt;=$A$1,VALUE(+VLOOKUP($A1306,'Rashodi- plan-izvršenje'!$A$8:Q$1500,'prenos-P-R-N'!S$1,FALSE)),IF($A1306&lt;=$A$2,VLOOKUP($A1306,'Prihodi- plan-izvršenje'!$A$4:$H$500,8,FALSE),0)))</f>
        <v>0</v>
      </c>
      <c r="T1306" s="88" t="str">
        <f>IF($A1306&gt;$A$2,VLOOKUP($A1306,'Neizmirene obaveze JLS'!$A$11:R$500,R$1,FALSE),"")</f>
        <v/>
      </c>
      <c r="U1306" s="88">
        <f>IF($A1306&gt;$A$2,VLOOKUP($A1306,'Neizmirene obaveze JLS'!$A$11:S$500,S$1,FALSE),0)</f>
        <v>0</v>
      </c>
      <c r="V1306" s="88">
        <f t="shared" si="234"/>
        <v>0</v>
      </c>
    </row>
    <row r="1307" spans="1:22">
      <c r="A1307" s="89">
        <f>IF(AND(COUNTIF(A$1:A$3,"&gt;0")=1,MAX(A$8:A1306)&lt;A$1),A1306+1,IF(AND(COUNTIF(A$1:A$3,"&gt;0")=2,MAX(A$8:A1306)&lt;A$2),A1306+1,IF(AND(COUNTIF(A$1:A$3,"&gt;0")=3,MAX(A$8:A1306)&lt;A$3),A1306+1,0)))</f>
        <v>0</v>
      </c>
      <c r="B1307" s="89" t="str">
        <f t="shared" ref="B1307:C1307" si="269">+IF($A1307&gt;0,B1306,"")</f>
        <v/>
      </c>
      <c r="C1307" s="89" t="str">
        <f t="shared" si="269"/>
        <v/>
      </c>
      <c r="D1307" s="87" t="str">
        <f>IF($A1307=0,"",IF($A1307&lt;=$A$1,+VLOOKUP($A1307,'Rashodi- plan-izvršenje'!$A$8:B$1500,'prenos-P-R-N'!D$1,FALSE),IF($A1307&gt;$A$2,+VLOOKUP($A1307,'Neizmirene obaveze JLS'!$A$11:B$500,'prenos-P-R-N'!D$1,FALSE),"")))</f>
        <v/>
      </c>
      <c r="E1307" s="87" t="str">
        <f>IF($A1307=0,"",IF($A1307&lt;=$A$1,+VLOOKUP($A1307,'Rashodi- plan-izvršenje'!$A$8:C$1500,'prenos-P-R-N'!E$1,FALSE),IF($A1307&gt;$A$2,+VLOOKUP($A1307,'Neizmirene obaveze JLS'!$A$11:C$500,'prenos-P-R-N'!E$1,FALSE),"")))</f>
        <v/>
      </c>
      <c r="F1307" s="87" t="str">
        <f>IF($A1307=0,"",IF($A1307&lt;=$A$1,+VLOOKUP($A1307,'Rashodi- plan-izvršenje'!$A$8:D$1500,'prenos-P-R-N'!F$1,FALSE),IF($A1307&gt;$A$2,+VLOOKUP($A1307,'Neizmirene obaveze JLS'!$A$11:D$500,'prenos-P-R-N'!F$1,FALSE),"")))</f>
        <v/>
      </c>
      <c r="G1307" s="87" t="str">
        <f>IF($A1307=0,"",IF($A1307&lt;=$A$1,+VLOOKUP($A1307,'Rashodi- plan-izvršenje'!$A$8:E$1500,'prenos-P-R-N'!G$1,FALSE),IF($A1307&gt;$A$2,+VLOOKUP($A1307,'Neizmirene obaveze JLS'!$A$11:E$500,'prenos-P-R-N'!G$1,FALSE),"")))</f>
        <v/>
      </c>
      <c r="H1307" s="87" t="str">
        <f>IF($A1307=0,"",IF($A1307&lt;=$A$1,+VLOOKUP($A1307,'Rashodi- plan-izvršenje'!$A$8:F$1500,'prenos-P-R-N'!H$1,FALSE),IF($A1307&gt;$A$2,+VLOOKUP($A1307,'Neizmirene obaveze JLS'!$A$11:F$500,'prenos-P-R-N'!H$1,FALSE),"")))</f>
        <v/>
      </c>
      <c r="I1307" s="87" t="str">
        <f>IF($A1307=0,"",IF($A1307&lt;=$A$1,+VLOOKUP($A1307,'Rashodi- plan-izvršenje'!$A$8:G$1500,'prenos-P-R-N'!I$1,FALSE),IF($A1307&gt;$A$2,+VLOOKUP($A1307,'Neizmirene obaveze JLS'!$A$11:G$500,'prenos-P-R-N'!I$1,FALSE),"")))</f>
        <v/>
      </c>
      <c r="J1307" s="87" t="str">
        <f>IF($A1307=0,"",IF($A1307&lt;=$A$1,+VLOOKUP($A1307,'Rashodi- plan-izvršenje'!$A$8:H$1500,'prenos-P-R-N'!J$1,FALSE),IF($A1307&gt;$A$2,+VLOOKUP($A1307,'Neizmirene obaveze JLS'!$A$11:H$500,'prenos-P-R-N'!J$1,FALSE),"")))</f>
        <v/>
      </c>
      <c r="K1307" s="87" t="str">
        <f>IF($A1307=0,"",IF($A1307&lt;=$A$1,+VLOOKUP($A1307,'Rashodi- plan-izvršenje'!$A$8:I$1500,'prenos-P-R-N'!K$1,FALSE),IF($A1307&gt;$A$2,+VLOOKUP($A1307,'Neizmirene obaveze JLS'!$A$11:I$500,'prenos-P-R-N'!K$1,FALSE),"")))</f>
        <v/>
      </c>
      <c r="L1307" t="str">
        <f>IF(A1307=0,"",IF(A1307&lt;=A$1,+IF(VLOOKUP(A1307,'Rashodi- plan-izvršenje'!A$8:J$1500,M$1,FALSE)&gt;0,"Програмска активност","Пројекат"),IF(A1307&gt;A$2,+IF(VLOOKUP(A1307,'Neizmirene obaveze JLS'!A$8:J$2008,M$1,FALSE)&gt;0,"Програмска активност","Пројекат"),"")))</f>
        <v/>
      </c>
      <c r="M1307" s="87" t="str">
        <f>IF(A1307=0,"",IF($A1307&lt;=$A$1,+IF(VLOOKUP($A1307,'Rashodi- plan-izvršenje'!$A$8:$M$1500,10,FALSE)&gt;0,VLOOKUP($A1307,'Rashodi- plan-izvršenje'!$A$8:$M$1500,10,FALSE),VLOOKUP($A1307,'Rashodi- plan-izvršenje'!$A$8:$M$1500,12,FALSE)),+IF($A1307&gt;$A$2,IF(VLOOKUP($A1307,'Neizmirene obaveze JLS'!$A$8:$M$1500,10,FALSE)&gt;0,VLOOKUP($A1307,'Neizmirene obaveze JLS'!$A$11:$M$1500,10,FALSE),VLOOKUP($A1307,'Neizmirene obaveze JLS'!$A$11:$M$1500,12,FALSE)),0)))</f>
        <v/>
      </c>
      <c r="N1307" s="87" t="str">
        <f>IF(A1307=0,"",IF($A1307&lt;=$A$1,+IF(VLOOKUP(A1307,'Rashodi- plan-izvršenje'!$A$8:$M$1500,10,FALSE)&gt;0,VLOOKUP(A1307,'Rashodi- plan-izvršenje'!$A$8:$M$1500,11,FALSE),VLOOKUP(A1307,'Rashodi- plan-izvršenje'!$A$8:$M$1500,13,FALSE)),+IF($A1307&gt;$A$2,IF(VLOOKUP($A1307,'Neizmirene obaveze JLS'!$A$8:$M$1500,10,FALSE)&gt;0,VLOOKUP($A1307,'Neizmirene obaveze JLS'!$A$11:$M$1500,11,FALSE),VLOOKUP($A1307,'Neizmirene obaveze JLS'!$A$11:$M$1500,13,FALSE)),0)))</f>
        <v/>
      </c>
      <c r="O1307" s="87" t="str">
        <f>IF(A1307=0,"",IF($A1307&lt;=$A$1,VALUE(+VLOOKUP($A1307,'Rashodi- plan-izvršenje'!$A$8:N$1500,'prenos-P-R-N'!O$1,FALSE)),IF($A1307&lt;=A$2,VALUE(VLOOKUP($A1307,'Prihodi- plan-izvršenje'!$A$8:$H$500,6,FALSE)),VALUE(VLOOKUP($A1307,'Neizmirene obaveze JLS'!$A$8:$N$500,O$1,FALSE)))))</f>
        <v/>
      </c>
      <c r="P1307" s="87" t="str">
        <f>IF(A1307=0,"",IF(A1307=0,0,IF(A1307&gt;A$2,'šifarnik K-izvor'!G$3,+IF(Q1307&lt;700,+'šifarnik K-izvor'!G$2,'šifarnik K-izvor'!G$1))))</f>
        <v/>
      </c>
      <c r="Q1307" s="87">
        <f>IF($A1307&lt;=$A$1,VALUE(+VLOOKUP($A1307,'Rashodi- plan-izvršenje'!$A$8:O$1500,'prenos-P-R-N'!Q$1,FALSE)),IF($A1307&lt;=$A$2,VLOOKUP($A1307,'Prihodi- plan-izvršenje'!$A$4:$H$500,4,FALSE),IF($A1307&lt;=$A$3,VLOOKUP(A1307,'Neizmirene obaveze JLS'!$A$11:O$500,Q$1,FALSE),"")))</f>
        <v>0</v>
      </c>
      <c r="R1307" s="88">
        <f>IF($A1307&lt;=$A$1,VALUE(+VLOOKUP($A1307,'Rashodi- plan-izvršenje'!$A$8:P$1500,'prenos-P-R-N'!R$1,FALSE)),IF($A1307&lt;=$A$2,VLOOKUP($A1307,'Prihodi- plan-izvršenje'!$A$4:$H$500,7,FALSE),""))</f>
        <v>0</v>
      </c>
      <c r="S1307" s="88">
        <f>IF(A1307=0,0,IF($A1307&lt;=$A$1,VALUE(+VLOOKUP($A1307,'Rashodi- plan-izvršenje'!$A$8:Q$1500,'prenos-P-R-N'!S$1,FALSE)),IF($A1307&lt;=$A$2,VLOOKUP($A1307,'Prihodi- plan-izvršenje'!$A$4:$H$500,8,FALSE),0)))</f>
        <v>0</v>
      </c>
      <c r="T1307" s="88" t="str">
        <f>IF($A1307&gt;$A$2,VLOOKUP($A1307,'Neizmirene obaveze JLS'!$A$11:R$500,R$1,FALSE),"")</f>
        <v/>
      </c>
      <c r="U1307" s="88">
        <f>IF($A1307&gt;$A$2,VLOOKUP($A1307,'Neizmirene obaveze JLS'!$A$11:S$500,S$1,FALSE),0)</f>
        <v>0</v>
      </c>
      <c r="V1307" s="88">
        <f t="shared" si="234"/>
        <v>0</v>
      </c>
    </row>
    <row r="1308" spans="1:22">
      <c r="A1308" s="89">
        <f>IF(AND(COUNTIF(A$1:A$3,"&gt;0")=1,MAX(A$8:A1307)&lt;A$1),A1307+1,IF(AND(COUNTIF(A$1:A$3,"&gt;0")=2,MAX(A$8:A1307)&lt;A$2),A1307+1,IF(AND(COUNTIF(A$1:A$3,"&gt;0")=3,MAX(A$8:A1307)&lt;A$3),A1307+1,0)))</f>
        <v>0</v>
      </c>
      <c r="B1308" s="89" t="str">
        <f t="shared" ref="B1308:C1308" si="270">+IF($A1308&gt;0,B1307,"")</f>
        <v/>
      </c>
      <c r="C1308" s="89" t="str">
        <f t="shared" si="270"/>
        <v/>
      </c>
      <c r="D1308" s="87" t="str">
        <f>IF($A1308=0,"",IF($A1308&lt;=$A$1,+VLOOKUP($A1308,'Rashodi- plan-izvršenje'!$A$8:B$1500,'prenos-P-R-N'!D$1,FALSE),IF($A1308&gt;$A$2,+VLOOKUP($A1308,'Neizmirene obaveze JLS'!$A$11:B$500,'prenos-P-R-N'!D$1,FALSE),"")))</f>
        <v/>
      </c>
      <c r="E1308" s="87" t="str">
        <f>IF($A1308=0,"",IF($A1308&lt;=$A$1,+VLOOKUP($A1308,'Rashodi- plan-izvršenje'!$A$8:C$1500,'prenos-P-R-N'!E$1,FALSE),IF($A1308&gt;$A$2,+VLOOKUP($A1308,'Neizmirene obaveze JLS'!$A$11:C$500,'prenos-P-R-N'!E$1,FALSE),"")))</f>
        <v/>
      </c>
      <c r="F1308" s="87" t="str">
        <f>IF($A1308=0,"",IF($A1308&lt;=$A$1,+VLOOKUP($A1308,'Rashodi- plan-izvršenje'!$A$8:D$1500,'prenos-P-R-N'!F$1,FALSE),IF($A1308&gt;$A$2,+VLOOKUP($A1308,'Neizmirene obaveze JLS'!$A$11:D$500,'prenos-P-R-N'!F$1,FALSE),"")))</f>
        <v/>
      </c>
      <c r="G1308" s="87" t="str">
        <f>IF($A1308=0,"",IF($A1308&lt;=$A$1,+VLOOKUP($A1308,'Rashodi- plan-izvršenje'!$A$8:E$1500,'prenos-P-R-N'!G$1,FALSE),IF($A1308&gt;$A$2,+VLOOKUP($A1308,'Neizmirene obaveze JLS'!$A$11:E$500,'prenos-P-R-N'!G$1,FALSE),"")))</f>
        <v/>
      </c>
      <c r="H1308" s="87" t="str">
        <f>IF($A1308=0,"",IF($A1308&lt;=$A$1,+VLOOKUP($A1308,'Rashodi- plan-izvršenje'!$A$8:F$1500,'prenos-P-R-N'!H$1,FALSE),IF($A1308&gt;$A$2,+VLOOKUP($A1308,'Neizmirene obaveze JLS'!$A$11:F$500,'prenos-P-R-N'!H$1,FALSE),"")))</f>
        <v/>
      </c>
      <c r="I1308" s="87" t="str">
        <f>IF($A1308=0,"",IF($A1308&lt;=$A$1,+VLOOKUP($A1308,'Rashodi- plan-izvršenje'!$A$8:G$1500,'prenos-P-R-N'!I$1,FALSE),IF($A1308&gt;$A$2,+VLOOKUP($A1308,'Neizmirene obaveze JLS'!$A$11:G$500,'prenos-P-R-N'!I$1,FALSE),"")))</f>
        <v/>
      </c>
      <c r="J1308" s="87" t="str">
        <f>IF($A1308=0,"",IF($A1308&lt;=$A$1,+VLOOKUP($A1308,'Rashodi- plan-izvršenje'!$A$8:H$1500,'prenos-P-R-N'!J$1,FALSE),IF($A1308&gt;$A$2,+VLOOKUP($A1308,'Neizmirene obaveze JLS'!$A$11:H$500,'prenos-P-R-N'!J$1,FALSE),"")))</f>
        <v/>
      </c>
      <c r="K1308" s="87" t="str">
        <f>IF($A1308=0,"",IF($A1308&lt;=$A$1,+VLOOKUP($A1308,'Rashodi- plan-izvršenje'!$A$8:I$1500,'prenos-P-R-N'!K$1,FALSE),IF($A1308&gt;$A$2,+VLOOKUP($A1308,'Neizmirene obaveze JLS'!$A$11:I$500,'prenos-P-R-N'!K$1,FALSE),"")))</f>
        <v/>
      </c>
      <c r="L1308" t="str">
        <f>IF(A1308=0,"",IF(A1308&lt;=A$1,+IF(VLOOKUP(A1308,'Rashodi- plan-izvršenje'!A$8:J$1500,M$1,FALSE)&gt;0,"Програмска активност","Пројекат"),IF(A1308&gt;A$2,+IF(VLOOKUP(A1308,'Neizmirene obaveze JLS'!A$8:J$2008,M$1,FALSE)&gt;0,"Програмска активност","Пројекат"),"")))</f>
        <v/>
      </c>
      <c r="M1308" s="87" t="str">
        <f>IF(A1308=0,"",IF($A1308&lt;=$A$1,+IF(VLOOKUP($A1308,'Rashodi- plan-izvršenje'!$A$8:$M$1500,10,FALSE)&gt;0,VLOOKUP($A1308,'Rashodi- plan-izvršenje'!$A$8:$M$1500,10,FALSE),VLOOKUP($A1308,'Rashodi- plan-izvršenje'!$A$8:$M$1500,12,FALSE)),+IF($A1308&gt;$A$2,IF(VLOOKUP($A1308,'Neizmirene obaveze JLS'!$A$8:$M$1500,10,FALSE)&gt;0,VLOOKUP($A1308,'Neizmirene obaveze JLS'!$A$11:$M$1500,10,FALSE),VLOOKUP($A1308,'Neizmirene obaveze JLS'!$A$11:$M$1500,12,FALSE)),0)))</f>
        <v/>
      </c>
      <c r="N1308" s="87" t="str">
        <f>IF(A1308=0,"",IF($A1308&lt;=$A$1,+IF(VLOOKUP(A1308,'Rashodi- plan-izvršenje'!$A$8:$M$1500,10,FALSE)&gt;0,VLOOKUP(A1308,'Rashodi- plan-izvršenje'!$A$8:$M$1500,11,FALSE),VLOOKUP(A1308,'Rashodi- plan-izvršenje'!$A$8:$M$1500,13,FALSE)),+IF($A1308&gt;$A$2,IF(VLOOKUP($A1308,'Neizmirene obaveze JLS'!$A$8:$M$1500,10,FALSE)&gt;0,VLOOKUP($A1308,'Neizmirene obaveze JLS'!$A$11:$M$1500,11,FALSE),VLOOKUP($A1308,'Neizmirene obaveze JLS'!$A$11:$M$1500,13,FALSE)),0)))</f>
        <v/>
      </c>
      <c r="O1308" s="87" t="str">
        <f>IF(A1308=0,"",IF($A1308&lt;=$A$1,VALUE(+VLOOKUP($A1308,'Rashodi- plan-izvršenje'!$A$8:N$1500,'prenos-P-R-N'!O$1,FALSE)),IF($A1308&lt;=A$2,VALUE(VLOOKUP($A1308,'Prihodi- plan-izvršenje'!$A$8:$H$500,6,FALSE)),VALUE(VLOOKUP($A1308,'Neizmirene obaveze JLS'!$A$8:$N$500,O$1,FALSE)))))</f>
        <v/>
      </c>
      <c r="P1308" s="87" t="str">
        <f>IF(A1308=0,"",IF(A1308=0,0,IF(A1308&gt;A$2,'šifarnik K-izvor'!G$3,+IF(Q1308&lt;700,+'šifarnik K-izvor'!G$2,'šifarnik K-izvor'!G$1))))</f>
        <v/>
      </c>
      <c r="Q1308" s="87">
        <f>IF($A1308&lt;=$A$1,VALUE(+VLOOKUP($A1308,'Rashodi- plan-izvršenje'!$A$8:O$1500,'prenos-P-R-N'!Q$1,FALSE)),IF($A1308&lt;=$A$2,VLOOKUP($A1308,'Prihodi- plan-izvršenje'!$A$4:$H$500,4,FALSE),IF($A1308&lt;=$A$3,VLOOKUP(A1308,'Neizmirene obaveze JLS'!$A$11:O$500,Q$1,FALSE),"")))</f>
        <v>0</v>
      </c>
      <c r="R1308" s="88">
        <f>IF($A1308&lt;=$A$1,VALUE(+VLOOKUP($A1308,'Rashodi- plan-izvršenje'!$A$8:P$1500,'prenos-P-R-N'!R$1,FALSE)),IF($A1308&lt;=$A$2,VLOOKUP($A1308,'Prihodi- plan-izvršenje'!$A$4:$H$500,7,FALSE),""))</f>
        <v>0</v>
      </c>
      <c r="S1308" s="88">
        <f>IF(A1308=0,0,IF($A1308&lt;=$A$1,VALUE(+VLOOKUP($A1308,'Rashodi- plan-izvršenje'!$A$8:Q$1500,'prenos-P-R-N'!S$1,FALSE)),IF($A1308&lt;=$A$2,VLOOKUP($A1308,'Prihodi- plan-izvršenje'!$A$4:$H$500,8,FALSE),0)))</f>
        <v>0</v>
      </c>
      <c r="T1308" s="88" t="str">
        <f>IF($A1308&gt;$A$2,VLOOKUP($A1308,'Neizmirene obaveze JLS'!$A$11:R$500,R$1,FALSE),"")</f>
        <v/>
      </c>
      <c r="U1308" s="88">
        <f>IF($A1308&gt;$A$2,VLOOKUP($A1308,'Neizmirene obaveze JLS'!$A$11:S$500,S$1,FALSE),0)</f>
        <v>0</v>
      </c>
      <c r="V1308" s="88">
        <f t="shared" si="234"/>
        <v>0</v>
      </c>
    </row>
    <row r="1309" spans="1:22">
      <c r="A1309" s="89">
        <f>IF(AND(COUNTIF(A$1:A$3,"&gt;0")=1,MAX(A$8:A1308)&lt;A$1),A1308+1,IF(AND(COUNTIF(A$1:A$3,"&gt;0")=2,MAX(A$8:A1308)&lt;A$2),A1308+1,IF(AND(COUNTIF(A$1:A$3,"&gt;0")=3,MAX(A$8:A1308)&lt;A$3),A1308+1,0)))</f>
        <v>0</v>
      </c>
      <c r="B1309" s="89" t="str">
        <f t="shared" ref="B1309:C1309" si="271">+IF($A1309&gt;0,B1308,"")</f>
        <v/>
      </c>
      <c r="C1309" s="89" t="str">
        <f t="shared" si="271"/>
        <v/>
      </c>
      <c r="D1309" s="87" t="str">
        <f>IF($A1309=0,"",IF($A1309&lt;=$A$1,+VLOOKUP($A1309,'Rashodi- plan-izvršenje'!$A$8:B$1500,'prenos-P-R-N'!D$1,FALSE),IF($A1309&gt;$A$2,+VLOOKUP($A1309,'Neizmirene obaveze JLS'!$A$11:B$500,'prenos-P-R-N'!D$1,FALSE),"")))</f>
        <v/>
      </c>
      <c r="E1309" s="87" t="str">
        <f>IF($A1309=0,"",IF($A1309&lt;=$A$1,+VLOOKUP($A1309,'Rashodi- plan-izvršenje'!$A$8:C$1500,'prenos-P-R-N'!E$1,FALSE),IF($A1309&gt;$A$2,+VLOOKUP($A1309,'Neizmirene obaveze JLS'!$A$11:C$500,'prenos-P-R-N'!E$1,FALSE),"")))</f>
        <v/>
      </c>
      <c r="F1309" s="87" t="str">
        <f>IF($A1309=0,"",IF($A1309&lt;=$A$1,+VLOOKUP($A1309,'Rashodi- plan-izvršenje'!$A$8:D$1500,'prenos-P-R-N'!F$1,FALSE),IF($A1309&gt;$A$2,+VLOOKUP($A1309,'Neizmirene obaveze JLS'!$A$11:D$500,'prenos-P-R-N'!F$1,FALSE),"")))</f>
        <v/>
      </c>
      <c r="G1309" s="87" t="str">
        <f>IF($A1309=0,"",IF($A1309&lt;=$A$1,+VLOOKUP($A1309,'Rashodi- plan-izvršenje'!$A$8:E$1500,'prenos-P-R-N'!G$1,FALSE),IF($A1309&gt;$A$2,+VLOOKUP($A1309,'Neizmirene obaveze JLS'!$A$11:E$500,'prenos-P-R-N'!G$1,FALSE),"")))</f>
        <v/>
      </c>
      <c r="H1309" s="87" t="str">
        <f>IF($A1309=0,"",IF($A1309&lt;=$A$1,+VLOOKUP($A1309,'Rashodi- plan-izvršenje'!$A$8:F$1500,'prenos-P-R-N'!H$1,FALSE),IF($A1309&gt;$A$2,+VLOOKUP($A1309,'Neizmirene obaveze JLS'!$A$11:F$500,'prenos-P-R-N'!H$1,FALSE),"")))</f>
        <v/>
      </c>
      <c r="I1309" s="87" t="str">
        <f>IF($A1309=0,"",IF($A1309&lt;=$A$1,+VLOOKUP($A1309,'Rashodi- plan-izvršenje'!$A$8:G$1500,'prenos-P-R-N'!I$1,FALSE),IF($A1309&gt;$A$2,+VLOOKUP($A1309,'Neizmirene obaveze JLS'!$A$11:G$500,'prenos-P-R-N'!I$1,FALSE),"")))</f>
        <v/>
      </c>
      <c r="J1309" s="87" t="str">
        <f>IF($A1309=0,"",IF($A1309&lt;=$A$1,+VLOOKUP($A1309,'Rashodi- plan-izvršenje'!$A$8:H$1500,'prenos-P-R-N'!J$1,FALSE),IF($A1309&gt;$A$2,+VLOOKUP($A1309,'Neizmirene obaveze JLS'!$A$11:H$500,'prenos-P-R-N'!J$1,FALSE),"")))</f>
        <v/>
      </c>
      <c r="K1309" s="87" t="str">
        <f>IF($A1309=0,"",IF($A1309&lt;=$A$1,+VLOOKUP($A1309,'Rashodi- plan-izvršenje'!$A$8:I$1500,'prenos-P-R-N'!K$1,FALSE),IF($A1309&gt;$A$2,+VLOOKUP($A1309,'Neizmirene obaveze JLS'!$A$11:I$500,'prenos-P-R-N'!K$1,FALSE),"")))</f>
        <v/>
      </c>
      <c r="L1309" t="str">
        <f>IF(A1309=0,"",IF(A1309&lt;=A$1,+IF(VLOOKUP(A1309,'Rashodi- plan-izvršenje'!A$8:J$1500,M$1,FALSE)&gt;0,"Програмска активност","Пројекат"),IF(A1309&gt;A$2,+IF(VLOOKUP(A1309,'Neizmirene obaveze JLS'!A$8:J$2008,M$1,FALSE)&gt;0,"Програмска активност","Пројекат"),"")))</f>
        <v/>
      </c>
      <c r="M1309" s="87" t="str">
        <f>IF(A1309=0,"",IF($A1309&lt;=$A$1,+IF(VLOOKUP($A1309,'Rashodi- plan-izvršenje'!$A$8:$M$1500,10,FALSE)&gt;0,VLOOKUP($A1309,'Rashodi- plan-izvršenje'!$A$8:$M$1500,10,FALSE),VLOOKUP($A1309,'Rashodi- plan-izvršenje'!$A$8:$M$1500,12,FALSE)),+IF($A1309&gt;$A$2,IF(VLOOKUP($A1309,'Neizmirene obaveze JLS'!$A$8:$M$1500,10,FALSE)&gt;0,VLOOKUP($A1309,'Neizmirene obaveze JLS'!$A$11:$M$1500,10,FALSE),VLOOKUP($A1309,'Neizmirene obaveze JLS'!$A$11:$M$1500,12,FALSE)),0)))</f>
        <v/>
      </c>
      <c r="N1309" s="87" t="str">
        <f>IF(A1309=0,"",IF($A1309&lt;=$A$1,+IF(VLOOKUP(A1309,'Rashodi- plan-izvršenje'!$A$8:$M$1500,10,FALSE)&gt;0,VLOOKUP(A1309,'Rashodi- plan-izvršenje'!$A$8:$M$1500,11,FALSE),VLOOKUP(A1309,'Rashodi- plan-izvršenje'!$A$8:$M$1500,13,FALSE)),+IF($A1309&gt;$A$2,IF(VLOOKUP($A1309,'Neizmirene obaveze JLS'!$A$8:$M$1500,10,FALSE)&gt;0,VLOOKUP($A1309,'Neizmirene obaveze JLS'!$A$11:$M$1500,11,FALSE),VLOOKUP($A1309,'Neizmirene obaveze JLS'!$A$11:$M$1500,13,FALSE)),0)))</f>
        <v/>
      </c>
      <c r="O1309" s="87" t="str">
        <f>IF(A1309=0,"",IF($A1309&lt;=$A$1,VALUE(+VLOOKUP($A1309,'Rashodi- plan-izvršenje'!$A$8:N$1500,'prenos-P-R-N'!O$1,FALSE)),IF($A1309&lt;=A$2,VALUE(VLOOKUP($A1309,'Prihodi- plan-izvršenje'!$A$8:$H$500,6,FALSE)),VALUE(VLOOKUP($A1309,'Neizmirene obaveze JLS'!$A$8:$N$500,O$1,FALSE)))))</f>
        <v/>
      </c>
      <c r="P1309" s="87" t="str">
        <f>IF(A1309=0,"",IF(A1309=0,0,IF(A1309&gt;A$2,'šifarnik K-izvor'!G$3,+IF(Q1309&lt;700,+'šifarnik K-izvor'!G$2,'šifarnik K-izvor'!G$1))))</f>
        <v/>
      </c>
      <c r="Q1309" s="87">
        <f>IF($A1309&lt;=$A$1,VALUE(+VLOOKUP($A1309,'Rashodi- plan-izvršenje'!$A$8:O$1500,'prenos-P-R-N'!Q$1,FALSE)),IF($A1309&lt;=$A$2,VLOOKUP($A1309,'Prihodi- plan-izvršenje'!$A$4:$H$500,4,FALSE),IF($A1309&lt;=$A$3,VLOOKUP(A1309,'Neizmirene obaveze JLS'!$A$11:O$500,Q$1,FALSE),"")))</f>
        <v>0</v>
      </c>
      <c r="R1309" s="88">
        <f>IF($A1309&lt;=$A$1,VALUE(+VLOOKUP($A1309,'Rashodi- plan-izvršenje'!$A$8:P$1500,'prenos-P-R-N'!R$1,FALSE)),IF($A1309&lt;=$A$2,VLOOKUP($A1309,'Prihodi- plan-izvršenje'!$A$4:$H$500,7,FALSE),""))</f>
        <v>0</v>
      </c>
      <c r="S1309" s="88">
        <f>IF(A1309=0,0,IF($A1309&lt;=$A$1,VALUE(+VLOOKUP($A1309,'Rashodi- plan-izvršenje'!$A$8:Q$1500,'prenos-P-R-N'!S$1,FALSE)),IF($A1309&lt;=$A$2,VLOOKUP($A1309,'Prihodi- plan-izvršenje'!$A$4:$H$500,8,FALSE),0)))</f>
        <v>0</v>
      </c>
      <c r="T1309" s="88" t="str">
        <f>IF($A1309&gt;$A$2,VLOOKUP($A1309,'Neizmirene obaveze JLS'!$A$11:R$500,R$1,FALSE),"")</f>
        <v/>
      </c>
      <c r="U1309" s="88">
        <f>IF($A1309&gt;$A$2,VLOOKUP($A1309,'Neizmirene obaveze JLS'!$A$11:S$500,S$1,FALSE),0)</f>
        <v>0</v>
      </c>
      <c r="V1309" s="88">
        <f t="shared" si="234"/>
        <v>0</v>
      </c>
    </row>
    <row r="1310" spans="1:22">
      <c r="A1310" s="89">
        <f>IF(AND(COUNTIF(A$1:A$3,"&gt;0")=1,MAX(A$8:A1309)&lt;A$1),A1309+1,IF(AND(COUNTIF(A$1:A$3,"&gt;0")=2,MAX(A$8:A1309)&lt;A$2),A1309+1,IF(AND(COUNTIF(A$1:A$3,"&gt;0")=3,MAX(A$8:A1309)&lt;A$3),A1309+1,0)))</f>
        <v>0</v>
      </c>
      <c r="B1310" s="89" t="str">
        <f t="shared" ref="B1310:C1310" si="272">+IF($A1310&gt;0,B1309,"")</f>
        <v/>
      </c>
      <c r="C1310" s="89" t="str">
        <f t="shared" si="272"/>
        <v/>
      </c>
      <c r="D1310" s="87" t="str">
        <f>IF($A1310=0,"",IF($A1310&lt;=$A$1,+VLOOKUP($A1310,'Rashodi- plan-izvršenje'!$A$8:B$1500,'prenos-P-R-N'!D$1,FALSE),IF($A1310&gt;$A$2,+VLOOKUP($A1310,'Neizmirene obaveze JLS'!$A$11:B$500,'prenos-P-R-N'!D$1,FALSE),"")))</f>
        <v/>
      </c>
      <c r="E1310" s="87" t="str">
        <f>IF($A1310=0,"",IF($A1310&lt;=$A$1,+VLOOKUP($A1310,'Rashodi- plan-izvršenje'!$A$8:C$1500,'prenos-P-R-N'!E$1,FALSE),IF($A1310&gt;$A$2,+VLOOKUP($A1310,'Neizmirene obaveze JLS'!$A$11:C$500,'prenos-P-R-N'!E$1,FALSE),"")))</f>
        <v/>
      </c>
      <c r="F1310" s="87" t="str">
        <f>IF($A1310=0,"",IF($A1310&lt;=$A$1,+VLOOKUP($A1310,'Rashodi- plan-izvršenje'!$A$8:D$1500,'prenos-P-R-N'!F$1,FALSE),IF($A1310&gt;$A$2,+VLOOKUP($A1310,'Neizmirene obaveze JLS'!$A$11:D$500,'prenos-P-R-N'!F$1,FALSE),"")))</f>
        <v/>
      </c>
      <c r="G1310" s="87" t="str">
        <f>IF($A1310=0,"",IF($A1310&lt;=$A$1,+VLOOKUP($A1310,'Rashodi- plan-izvršenje'!$A$8:E$1500,'prenos-P-R-N'!G$1,FALSE),IF($A1310&gt;$A$2,+VLOOKUP($A1310,'Neizmirene obaveze JLS'!$A$11:E$500,'prenos-P-R-N'!G$1,FALSE),"")))</f>
        <v/>
      </c>
      <c r="H1310" s="87" t="str">
        <f>IF($A1310=0,"",IF($A1310&lt;=$A$1,+VLOOKUP($A1310,'Rashodi- plan-izvršenje'!$A$8:F$1500,'prenos-P-R-N'!H$1,FALSE),IF($A1310&gt;$A$2,+VLOOKUP($A1310,'Neizmirene obaveze JLS'!$A$11:F$500,'prenos-P-R-N'!H$1,FALSE),"")))</f>
        <v/>
      </c>
      <c r="I1310" s="87" t="str">
        <f>IF($A1310=0,"",IF($A1310&lt;=$A$1,+VLOOKUP($A1310,'Rashodi- plan-izvršenje'!$A$8:G$1500,'prenos-P-R-N'!I$1,FALSE),IF($A1310&gt;$A$2,+VLOOKUP($A1310,'Neizmirene obaveze JLS'!$A$11:G$500,'prenos-P-R-N'!I$1,FALSE),"")))</f>
        <v/>
      </c>
      <c r="J1310" s="87" t="str">
        <f>IF($A1310=0,"",IF($A1310&lt;=$A$1,+VLOOKUP($A1310,'Rashodi- plan-izvršenje'!$A$8:H$1500,'prenos-P-R-N'!J$1,FALSE),IF($A1310&gt;$A$2,+VLOOKUP($A1310,'Neizmirene obaveze JLS'!$A$11:H$500,'prenos-P-R-N'!J$1,FALSE),"")))</f>
        <v/>
      </c>
      <c r="K1310" s="87" t="str">
        <f>IF($A1310=0,"",IF($A1310&lt;=$A$1,+VLOOKUP($A1310,'Rashodi- plan-izvršenje'!$A$8:I$1500,'prenos-P-R-N'!K$1,FALSE),IF($A1310&gt;$A$2,+VLOOKUP($A1310,'Neizmirene obaveze JLS'!$A$11:I$500,'prenos-P-R-N'!K$1,FALSE),"")))</f>
        <v/>
      </c>
      <c r="L1310" t="str">
        <f>IF(A1310=0,"",IF(A1310&lt;=A$1,+IF(VLOOKUP(A1310,'Rashodi- plan-izvršenje'!A$8:J$1500,M$1,FALSE)&gt;0,"Програмска активност","Пројекат"),IF(A1310&gt;A$2,+IF(VLOOKUP(A1310,'Neizmirene obaveze JLS'!A$8:J$2008,M$1,FALSE)&gt;0,"Програмска активност","Пројекат"),"")))</f>
        <v/>
      </c>
      <c r="M1310" s="87" t="str">
        <f>IF(A1310=0,"",IF($A1310&lt;=$A$1,+IF(VLOOKUP($A1310,'Rashodi- plan-izvršenje'!$A$8:$M$1500,10,FALSE)&gt;0,VLOOKUP($A1310,'Rashodi- plan-izvršenje'!$A$8:$M$1500,10,FALSE),VLOOKUP($A1310,'Rashodi- plan-izvršenje'!$A$8:$M$1500,12,FALSE)),+IF($A1310&gt;$A$2,IF(VLOOKUP($A1310,'Neizmirene obaveze JLS'!$A$8:$M$1500,10,FALSE)&gt;0,VLOOKUP($A1310,'Neizmirene obaveze JLS'!$A$11:$M$1500,10,FALSE),VLOOKUP($A1310,'Neizmirene obaveze JLS'!$A$11:$M$1500,12,FALSE)),0)))</f>
        <v/>
      </c>
      <c r="N1310" s="87" t="str">
        <f>IF(A1310=0,"",IF($A1310&lt;=$A$1,+IF(VLOOKUP(A1310,'Rashodi- plan-izvršenje'!$A$8:$M$1500,10,FALSE)&gt;0,VLOOKUP(A1310,'Rashodi- plan-izvršenje'!$A$8:$M$1500,11,FALSE),VLOOKUP(A1310,'Rashodi- plan-izvršenje'!$A$8:$M$1500,13,FALSE)),+IF($A1310&gt;$A$2,IF(VLOOKUP($A1310,'Neizmirene obaveze JLS'!$A$8:$M$1500,10,FALSE)&gt;0,VLOOKUP($A1310,'Neizmirene obaveze JLS'!$A$11:$M$1500,11,FALSE),VLOOKUP($A1310,'Neizmirene obaveze JLS'!$A$11:$M$1500,13,FALSE)),0)))</f>
        <v/>
      </c>
      <c r="O1310" s="87" t="str">
        <f>IF(A1310=0,"",IF($A1310&lt;=$A$1,VALUE(+VLOOKUP($A1310,'Rashodi- plan-izvršenje'!$A$8:N$1500,'prenos-P-R-N'!O$1,FALSE)),IF($A1310&lt;=A$2,VALUE(VLOOKUP($A1310,'Prihodi- plan-izvršenje'!$A$8:$H$500,6,FALSE)),VALUE(VLOOKUP($A1310,'Neizmirene obaveze JLS'!$A$8:$N$500,O$1,FALSE)))))</f>
        <v/>
      </c>
      <c r="P1310" s="87" t="str">
        <f>IF(A1310=0,"",IF(A1310=0,0,IF(A1310&gt;A$2,'šifarnik K-izvor'!G$3,+IF(Q1310&lt;700,+'šifarnik K-izvor'!G$2,'šifarnik K-izvor'!G$1))))</f>
        <v/>
      </c>
      <c r="Q1310" s="87">
        <f>IF($A1310&lt;=$A$1,VALUE(+VLOOKUP($A1310,'Rashodi- plan-izvršenje'!$A$8:O$1500,'prenos-P-R-N'!Q$1,FALSE)),IF($A1310&lt;=$A$2,VLOOKUP($A1310,'Prihodi- plan-izvršenje'!$A$4:$H$500,4,FALSE),IF($A1310&lt;=$A$3,VLOOKUP(A1310,'Neizmirene obaveze JLS'!$A$11:O$500,Q$1,FALSE),"")))</f>
        <v>0</v>
      </c>
      <c r="R1310" s="88">
        <f>IF($A1310&lt;=$A$1,VALUE(+VLOOKUP($A1310,'Rashodi- plan-izvršenje'!$A$8:P$1500,'prenos-P-R-N'!R$1,FALSE)),IF($A1310&lt;=$A$2,VLOOKUP($A1310,'Prihodi- plan-izvršenje'!$A$4:$H$500,7,FALSE),""))</f>
        <v>0</v>
      </c>
      <c r="S1310" s="88">
        <f>IF(A1310=0,0,IF($A1310&lt;=$A$1,VALUE(+VLOOKUP($A1310,'Rashodi- plan-izvršenje'!$A$8:Q$1500,'prenos-P-R-N'!S$1,FALSE)),IF($A1310&lt;=$A$2,VLOOKUP($A1310,'Prihodi- plan-izvršenje'!$A$4:$H$500,8,FALSE),0)))</f>
        <v>0</v>
      </c>
      <c r="T1310" s="88" t="str">
        <f>IF($A1310&gt;$A$2,VLOOKUP($A1310,'Neizmirene obaveze JLS'!$A$11:R$500,R$1,FALSE),"")</f>
        <v/>
      </c>
      <c r="U1310" s="88">
        <f>IF($A1310&gt;$A$2,VLOOKUP($A1310,'Neizmirene obaveze JLS'!$A$11:S$500,S$1,FALSE),0)</f>
        <v>0</v>
      </c>
      <c r="V1310" s="88">
        <f t="shared" si="234"/>
        <v>0</v>
      </c>
    </row>
    <row r="1311" spans="1:22">
      <c r="A1311" s="89">
        <f>IF(AND(COUNTIF(A$1:A$3,"&gt;0")=1,MAX(A$8:A1310)&lt;A$1),A1310+1,IF(AND(COUNTIF(A$1:A$3,"&gt;0")=2,MAX(A$8:A1310)&lt;A$2),A1310+1,IF(AND(COUNTIF(A$1:A$3,"&gt;0")=3,MAX(A$8:A1310)&lt;A$3),A1310+1,0)))</f>
        <v>0</v>
      </c>
      <c r="B1311" s="89" t="str">
        <f t="shared" ref="B1311:C1311" si="273">+IF($A1311&gt;0,B1310,"")</f>
        <v/>
      </c>
      <c r="C1311" s="89" t="str">
        <f t="shared" si="273"/>
        <v/>
      </c>
      <c r="D1311" s="87" t="str">
        <f>IF($A1311=0,"",IF($A1311&lt;=$A$1,+VLOOKUP($A1311,'Rashodi- plan-izvršenje'!$A$8:B$1500,'prenos-P-R-N'!D$1,FALSE),IF($A1311&gt;$A$2,+VLOOKUP($A1311,'Neizmirene obaveze JLS'!$A$11:B$500,'prenos-P-R-N'!D$1,FALSE),"")))</f>
        <v/>
      </c>
      <c r="E1311" s="87" t="str">
        <f>IF($A1311=0,"",IF($A1311&lt;=$A$1,+VLOOKUP($A1311,'Rashodi- plan-izvršenje'!$A$8:C$1500,'prenos-P-R-N'!E$1,FALSE),IF($A1311&gt;$A$2,+VLOOKUP($A1311,'Neizmirene obaveze JLS'!$A$11:C$500,'prenos-P-R-N'!E$1,FALSE),"")))</f>
        <v/>
      </c>
      <c r="F1311" s="87" t="str">
        <f>IF($A1311=0,"",IF($A1311&lt;=$A$1,+VLOOKUP($A1311,'Rashodi- plan-izvršenje'!$A$8:D$1500,'prenos-P-R-N'!F$1,FALSE),IF($A1311&gt;$A$2,+VLOOKUP($A1311,'Neizmirene obaveze JLS'!$A$11:D$500,'prenos-P-R-N'!F$1,FALSE),"")))</f>
        <v/>
      </c>
      <c r="G1311" s="87" t="str">
        <f>IF($A1311=0,"",IF($A1311&lt;=$A$1,+VLOOKUP($A1311,'Rashodi- plan-izvršenje'!$A$8:E$1500,'prenos-P-R-N'!G$1,FALSE),IF($A1311&gt;$A$2,+VLOOKUP($A1311,'Neizmirene obaveze JLS'!$A$11:E$500,'prenos-P-R-N'!G$1,FALSE),"")))</f>
        <v/>
      </c>
      <c r="H1311" s="87" t="str">
        <f>IF($A1311=0,"",IF($A1311&lt;=$A$1,+VLOOKUP($A1311,'Rashodi- plan-izvršenje'!$A$8:F$1500,'prenos-P-R-N'!H$1,FALSE),IF($A1311&gt;$A$2,+VLOOKUP($A1311,'Neizmirene obaveze JLS'!$A$11:F$500,'prenos-P-R-N'!H$1,FALSE),"")))</f>
        <v/>
      </c>
      <c r="I1311" s="87" t="str">
        <f>IF($A1311=0,"",IF($A1311&lt;=$A$1,+VLOOKUP($A1311,'Rashodi- plan-izvršenje'!$A$8:G$1500,'prenos-P-R-N'!I$1,FALSE),IF($A1311&gt;$A$2,+VLOOKUP($A1311,'Neizmirene obaveze JLS'!$A$11:G$500,'prenos-P-R-N'!I$1,FALSE),"")))</f>
        <v/>
      </c>
      <c r="J1311" s="87" t="str">
        <f>IF($A1311=0,"",IF($A1311&lt;=$A$1,+VLOOKUP($A1311,'Rashodi- plan-izvršenje'!$A$8:H$1500,'prenos-P-R-N'!J$1,FALSE),IF($A1311&gt;$A$2,+VLOOKUP($A1311,'Neizmirene obaveze JLS'!$A$11:H$500,'prenos-P-R-N'!J$1,FALSE),"")))</f>
        <v/>
      </c>
      <c r="K1311" s="87" t="str">
        <f>IF($A1311=0,"",IF($A1311&lt;=$A$1,+VLOOKUP($A1311,'Rashodi- plan-izvršenje'!$A$8:I$1500,'prenos-P-R-N'!K$1,FALSE),IF($A1311&gt;$A$2,+VLOOKUP($A1311,'Neizmirene obaveze JLS'!$A$11:I$500,'prenos-P-R-N'!K$1,FALSE),"")))</f>
        <v/>
      </c>
      <c r="L1311" t="str">
        <f>IF(A1311=0,"",IF(A1311&lt;=A$1,+IF(VLOOKUP(A1311,'Rashodi- plan-izvršenje'!A$8:J$1500,M$1,FALSE)&gt;0,"Програмска активност","Пројекат"),IF(A1311&gt;A$2,+IF(VLOOKUP(A1311,'Neizmirene obaveze JLS'!A$8:J$2008,M$1,FALSE)&gt;0,"Програмска активност","Пројекат"),"")))</f>
        <v/>
      </c>
      <c r="M1311" s="87" t="str">
        <f>IF(A1311=0,"",IF($A1311&lt;=$A$1,+IF(VLOOKUP($A1311,'Rashodi- plan-izvršenje'!$A$8:$M$1500,10,FALSE)&gt;0,VLOOKUP($A1311,'Rashodi- plan-izvršenje'!$A$8:$M$1500,10,FALSE),VLOOKUP($A1311,'Rashodi- plan-izvršenje'!$A$8:$M$1500,12,FALSE)),+IF($A1311&gt;$A$2,IF(VLOOKUP($A1311,'Neizmirene obaveze JLS'!$A$8:$M$1500,10,FALSE)&gt;0,VLOOKUP($A1311,'Neizmirene obaveze JLS'!$A$11:$M$1500,10,FALSE),VLOOKUP($A1311,'Neizmirene obaveze JLS'!$A$11:$M$1500,12,FALSE)),0)))</f>
        <v/>
      </c>
      <c r="N1311" s="87" t="str">
        <f>IF(A1311=0,"",IF($A1311&lt;=$A$1,+IF(VLOOKUP(A1311,'Rashodi- plan-izvršenje'!$A$8:$M$1500,10,FALSE)&gt;0,VLOOKUP(A1311,'Rashodi- plan-izvršenje'!$A$8:$M$1500,11,FALSE),VLOOKUP(A1311,'Rashodi- plan-izvršenje'!$A$8:$M$1500,13,FALSE)),+IF($A1311&gt;$A$2,IF(VLOOKUP($A1311,'Neizmirene obaveze JLS'!$A$8:$M$1500,10,FALSE)&gt;0,VLOOKUP($A1311,'Neizmirene obaveze JLS'!$A$11:$M$1500,11,FALSE),VLOOKUP($A1311,'Neizmirene obaveze JLS'!$A$11:$M$1500,13,FALSE)),0)))</f>
        <v/>
      </c>
      <c r="O1311" s="87" t="str">
        <f>IF(A1311=0,"",IF($A1311&lt;=$A$1,VALUE(+VLOOKUP($A1311,'Rashodi- plan-izvršenje'!$A$8:N$1500,'prenos-P-R-N'!O$1,FALSE)),IF($A1311&lt;=A$2,VALUE(VLOOKUP($A1311,'Prihodi- plan-izvršenje'!$A$8:$H$500,6,FALSE)),VALUE(VLOOKUP($A1311,'Neizmirene obaveze JLS'!$A$8:$N$500,O$1,FALSE)))))</f>
        <v/>
      </c>
      <c r="P1311" s="87" t="str">
        <f>IF(A1311=0,"",IF(A1311=0,0,IF(A1311&gt;A$2,'šifarnik K-izvor'!G$3,+IF(Q1311&lt;700,+'šifarnik K-izvor'!G$2,'šifarnik K-izvor'!G$1))))</f>
        <v/>
      </c>
      <c r="Q1311" s="87">
        <f>IF($A1311&lt;=$A$1,VALUE(+VLOOKUP($A1311,'Rashodi- plan-izvršenje'!$A$8:O$1500,'prenos-P-R-N'!Q$1,FALSE)),IF($A1311&lt;=$A$2,VLOOKUP($A1311,'Prihodi- plan-izvršenje'!$A$4:$H$500,4,FALSE),IF($A1311&lt;=$A$3,VLOOKUP(A1311,'Neizmirene obaveze JLS'!$A$11:O$500,Q$1,FALSE),"")))</f>
        <v>0</v>
      </c>
      <c r="R1311" s="88">
        <f>IF($A1311&lt;=$A$1,VALUE(+VLOOKUP($A1311,'Rashodi- plan-izvršenje'!$A$8:P$1500,'prenos-P-R-N'!R$1,FALSE)),IF($A1311&lt;=$A$2,VLOOKUP($A1311,'Prihodi- plan-izvršenje'!$A$4:$H$500,7,FALSE),""))</f>
        <v>0</v>
      </c>
      <c r="S1311" s="88">
        <f>IF(A1311=0,0,IF($A1311&lt;=$A$1,VALUE(+VLOOKUP($A1311,'Rashodi- plan-izvršenje'!$A$8:Q$1500,'prenos-P-R-N'!S$1,FALSE)),IF($A1311&lt;=$A$2,VLOOKUP($A1311,'Prihodi- plan-izvršenje'!$A$4:$H$500,8,FALSE),0)))</f>
        <v>0</v>
      </c>
      <c r="T1311" s="88" t="str">
        <f>IF($A1311&gt;$A$2,VLOOKUP($A1311,'Neizmirene obaveze JLS'!$A$11:R$500,R$1,FALSE),"")</f>
        <v/>
      </c>
      <c r="U1311" s="88">
        <f>IF($A1311&gt;$A$2,VLOOKUP($A1311,'Neizmirene obaveze JLS'!$A$11:S$500,S$1,FALSE),0)</f>
        <v>0</v>
      </c>
      <c r="V1311" s="88">
        <f t="shared" si="234"/>
        <v>0</v>
      </c>
    </row>
    <row r="1312" spans="1:22">
      <c r="A1312" s="89">
        <f>IF(AND(COUNTIF(A$1:A$3,"&gt;0")=1,MAX(A$8:A1311)&lt;A$1),A1311+1,IF(AND(COUNTIF(A$1:A$3,"&gt;0")=2,MAX(A$8:A1311)&lt;A$2),A1311+1,IF(AND(COUNTIF(A$1:A$3,"&gt;0")=3,MAX(A$8:A1311)&lt;A$3),A1311+1,0)))</f>
        <v>0</v>
      </c>
      <c r="B1312" s="89" t="str">
        <f t="shared" ref="B1312:C1312" si="274">+IF($A1312&gt;0,B1311,"")</f>
        <v/>
      </c>
      <c r="C1312" s="89" t="str">
        <f t="shared" si="274"/>
        <v/>
      </c>
      <c r="D1312" s="87" t="str">
        <f>IF($A1312=0,"",IF($A1312&lt;=$A$1,+VLOOKUP($A1312,'Rashodi- plan-izvršenje'!$A$8:B$1500,'prenos-P-R-N'!D$1,FALSE),IF($A1312&gt;$A$2,+VLOOKUP($A1312,'Neizmirene obaveze JLS'!$A$11:B$500,'prenos-P-R-N'!D$1,FALSE),"")))</f>
        <v/>
      </c>
      <c r="E1312" s="87" t="str">
        <f>IF($A1312=0,"",IF($A1312&lt;=$A$1,+VLOOKUP($A1312,'Rashodi- plan-izvršenje'!$A$8:C$1500,'prenos-P-R-N'!E$1,FALSE),IF($A1312&gt;$A$2,+VLOOKUP($A1312,'Neizmirene obaveze JLS'!$A$11:C$500,'prenos-P-R-N'!E$1,FALSE),"")))</f>
        <v/>
      </c>
      <c r="F1312" s="87" t="str">
        <f>IF($A1312=0,"",IF($A1312&lt;=$A$1,+VLOOKUP($A1312,'Rashodi- plan-izvršenje'!$A$8:D$1500,'prenos-P-R-N'!F$1,FALSE),IF($A1312&gt;$A$2,+VLOOKUP($A1312,'Neizmirene obaveze JLS'!$A$11:D$500,'prenos-P-R-N'!F$1,FALSE),"")))</f>
        <v/>
      </c>
      <c r="G1312" s="87" t="str">
        <f>IF($A1312=0,"",IF($A1312&lt;=$A$1,+VLOOKUP($A1312,'Rashodi- plan-izvršenje'!$A$8:E$1500,'prenos-P-R-N'!G$1,FALSE),IF($A1312&gt;$A$2,+VLOOKUP($A1312,'Neizmirene obaveze JLS'!$A$11:E$500,'prenos-P-R-N'!G$1,FALSE),"")))</f>
        <v/>
      </c>
      <c r="H1312" s="87" t="str">
        <f>IF($A1312=0,"",IF($A1312&lt;=$A$1,+VLOOKUP($A1312,'Rashodi- plan-izvršenje'!$A$8:F$1500,'prenos-P-R-N'!H$1,FALSE),IF($A1312&gt;$A$2,+VLOOKUP($A1312,'Neizmirene obaveze JLS'!$A$11:F$500,'prenos-P-R-N'!H$1,FALSE),"")))</f>
        <v/>
      </c>
      <c r="I1312" s="87" t="str">
        <f>IF($A1312=0,"",IF($A1312&lt;=$A$1,+VLOOKUP($A1312,'Rashodi- plan-izvršenje'!$A$8:G$1500,'prenos-P-R-N'!I$1,FALSE),IF($A1312&gt;$A$2,+VLOOKUP($A1312,'Neizmirene obaveze JLS'!$A$11:G$500,'prenos-P-R-N'!I$1,FALSE),"")))</f>
        <v/>
      </c>
      <c r="J1312" s="87" t="str">
        <f>IF($A1312=0,"",IF($A1312&lt;=$A$1,+VLOOKUP($A1312,'Rashodi- plan-izvršenje'!$A$8:H$1500,'prenos-P-R-N'!J$1,FALSE),IF($A1312&gt;$A$2,+VLOOKUP($A1312,'Neizmirene obaveze JLS'!$A$11:H$500,'prenos-P-R-N'!J$1,FALSE),"")))</f>
        <v/>
      </c>
      <c r="K1312" s="87" t="str">
        <f>IF($A1312=0,"",IF($A1312&lt;=$A$1,+VLOOKUP($A1312,'Rashodi- plan-izvršenje'!$A$8:I$1500,'prenos-P-R-N'!K$1,FALSE),IF($A1312&gt;$A$2,+VLOOKUP($A1312,'Neizmirene obaveze JLS'!$A$11:I$500,'prenos-P-R-N'!K$1,FALSE),"")))</f>
        <v/>
      </c>
      <c r="L1312" t="str">
        <f>IF(A1312=0,"",IF(A1312&lt;=A$1,+IF(VLOOKUP(A1312,'Rashodi- plan-izvršenje'!A$8:J$1500,M$1,FALSE)&gt;0,"Програмска активност","Пројекат"),IF(A1312&gt;A$2,+IF(VLOOKUP(A1312,'Neizmirene obaveze JLS'!A$8:J$2008,M$1,FALSE)&gt;0,"Програмска активност","Пројекат"),"")))</f>
        <v/>
      </c>
      <c r="M1312" s="87" t="str">
        <f>IF(A1312=0,"",IF($A1312&lt;=$A$1,+IF(VLOOKUP($A1312,'Rashodi- plan-izvršenje'!$A$8:$M$1500,10,FALSE)&gt;0,VLOOKUP($A1312,'Rashodi- plan-izvršenje'!$A$8:$M$1500,10,FALSE),VLOOKUP($A1312,'Rashodi- plan-izvršenje'!$A$8:$M$1500,12,FALSE)),+IF($A1312&gt;$A$2,IF(VLOOKUP($A1312,'Neizmirene obaveze JLS'!$A$8:$M$1500,10,FALSE)&gt;0,VLOOKUP($A1312,'Neizmirene obaveze JLS'!$A$11:$M$1500,10,FALSE),VLOOKUP($A1312,'Neizmirene obaveze JLS'!$A$11:$M$1500,12,FALSE)),0)))</f>
        <v/>
      </c>
      <c r="N1312" s="87" t="str">
        <f>IF(A1312=0,"",IF($A1312&lt;=$A$1,+IF(VLOOKUP(A1312,'Rashodi- plan-izvršenje'!$A$8:$M$1500,10,FALSE)&gt;0,VLOOKUP(A1312,'Rashodi- plan-izvršenje'!$A$8:$M$1500,11,FALSE),VLOOKUP(A1312,'Rashodi- plan-izvršenje'!$A$8:$M$1500,13,FALSE)),+IF($A1312&gt;$A$2,IF(VLOOKUP($A1312,'Neizmirene obaveze JLS'!$A$8:$M$1500,10,FALSE)&gt;0,VLOOKUP($A1312,'Neizmirene obaveze JLS'!$A$11:$M$1500,11,FALSE),VLOOKUP($A1312,'Neizmirene obaveze JLS'!$A$11:$M$1500,13,FALSE)),0)))</f>
        <v/>
      </c>
      <c r="O1312" s="87" t="str">
        <f>IF(A1312=0,"",IF($A1312&lt;=$A$1,VALUE(+VLOOKUP($A1312,'Rashodi- plan-izvršenje'!$A$8:N$1500,'prenos-P-R-N'!O$1,FALSE)),IF($A1312&lt;=A$2,VALUE(VLOOKUP($A1312,'Prihodi- plan-izvršenje'!$A$8:$H$500,6,FALSE)),VALUE(VLOOKUP($A1312,'Neizmirene obaveze JLS'!$A$8:$N$500,O$1,FALSE)))))</f>
        <v/>
      </c>
      <c r="P1312" s="87" t="str">
        <f>IF(A1312=0,"",IF(A1312=0,0,IF(A1312&gt;A$2,'šifarnik K-izvor'!G$3,+IF(Q1312&lt;700,+'šifarnik K-izvor'!G$2,'šifarnik K-izvor'!G$1))))</f>
        <v/>
      </c>
      <c r="Q1312" s="87">
        <f>IF($A1312&lt;=$A$1,VALUE(+VLOOKUP($A1312,'Rashodi- plan-izvršenje'!$A$8:O$1500,'prenos-P-R-N'!Q$1,FALSE)),IF($A1312&lt;=$A$2,VLOOKUP($A1312,'Prihodi- plan-izvršenje'!$A$4:$H$500,4,FALSE),IF($A1312&lt;=$A$3,VLOOKUP(A1312,'Neizmirene obaveze JLS'!$A$11:O$500,Q$1,FALSE),"")))</f>
        <v>0</v>
      </c>
      <c r="R1312" s="88">
        <f>IF($A1312&lt;=$A$1,VALUE(+VLOOKUP($A1312,'Rashodi- plan-izvršenje'!$A$8:P$1500,'prenos-P-R-N'!R$1,FALSE)),IF($A1312&lt;=$A$2,VLOOKUP($A1312,'Prihodi- plan-izvršenje'!$A$4:$H$500,7,FALSE),""))</f>
        <v>0</v>
      </c>
      <c r="S1312" s="88">
        <f>IF(A1312=0,0,IF($A1312&lt;=$A$1,VALUE(+VLOOKUP($A1312,'Rashodi- plan-izvršenje'!$A$8:Q$1500,'prenos-P-R-N'!S$1,FALSE)),IF($A1312&lt;=$A$2,VLOOKUP($A1312,'Prihodi- plan-izvršenje'!$A$4:$H$500,8,FALSE),0)))</f>
        <v>0</v>
      </c>
      <c r="T1312" s="88" t="str">
        <f>IF($A1312&gt;$A$2,VLOOKUP($A1312,'Neizmirene obaveze JLS'!$A$11:R$500,R$1,FALSE),"")</f>
        <v/>
      </c>
      <c r="U1312" s="88">
        <f>IF($A1312&gt;$A$2,VLOOKUP($A1312,'Neizmirene obaveze JLS'!$A$11:S$500,S$1,FALSE),0)</f>
        <v>0</v>
      </c>
      <c r="V1312" s="88">
        <f t="shared" si="234"/>
        <v>0</v>
      </c>
    </row>
    <row r="1313" spans="1:22">
      <c r="A1313" s="89">
        <f>IF(AND(COUNTIF(A$1:A$3,"&gt;0")=1,MAX(A$8:A1312)&lt;A$1),A1312+1,IF(AND(COUNTIF(A$1:A$3,"&gt;0")=2,MAX(A$8:A1312)&lt;A$2),A1312+1,IF(AND(COUNTIF(A$1:A$3,"&gt;0")=3,MAX(A$8:A1312)&lt;A$3),A1312+1,0)))</f>
        <v>0</v>
      </c>
      <c r="B1313" s="89" t="str">
        <f t="shared" ref="B1313:C1313" si="275">+IF($A1313&gt;0,B1312,"")</f>
        <v/>
      </c>
      <c r="C1313" s="89" t="str">
        <f t="shared" si="275"/>
        <v/>
      </c>
      <c r="D1313" s="87" t="str">
        <f>IF($A1313=0,"",IF($A1313&lt;=$A$1,+VLOOKUP($A1313,'Rashodi- plan-izvršenje'!$A$8:B$1500,'prenos-P-R-N'!D$1,FALSE),IF($A1313&gt;$A$2,+VLOOKUP($A1313,'Neizmirene obaveze JLS'!$A$11:B$500,'prenos-P-R-N'!D$1,FALSE),"")))</f>
        <v/>
      </c>
      <c r="E1313" s="87" t="str">
        <f>IF($A1313=0,"",IF($A1313&lt;=$A$1,+VLOOKUP($A1313,'Rashodi- plan-izvršenje'!$A$8:C$1500,'prenos-P-R-N'!E$1,FALSE),IF($A1313&gt;$A$2,+VLOOKUP($A1313,'Neizmirene obaveze JLS'!$A$11:C$500,'prenos-P-R-N'!E$1,FALSE),"")))</f>
        <v/>
      </c>
      <c r="F1313" s="87" t="str">
        <f>IF($A1313=0,"",IF($A1313&lt;=$A$1,+VLOOKUP($A1313,'Rashodi- plan-izvršenje'!$A$8:D$1500,'prenos-P-R-N'!F$1,FALSE),IF($A1313&gt;$A$2,+VLOOKUP($A1313,'Neizmirene obaveze JLS'!$A$11:D$500,'prenos-P-R-N'!F$1,FALSE),"")))</f>
        <v/>
      </c>
      <c r="G1313" s="87" t="str">
        <f>IF($A1313=0,"",IF($A1313&lt;=$A$1,+VLOOKUP($A1313,'Rashodi- plan-izvršenje'!$A$8:E$1500,'prenos-P-R-N'!G$1,FALSE),IF($A1313&gt;$A$2,+VLOOKUP($A1313,'Neizmirene obaveze JLS'!$A$11:E$500,'prenos-P-R-N'!G$1,FALSE),"")))</f>
        <v/>
      </c>
      <c r="H1313" s="87" t="str">
        <f>IF($A1313=0,"",IF($A1313&lt;=$A$1,+VLOOKUP($A1313,'Rashodi- plan-izvršenje'!$A$8:F$1500,'prenos-P-R-N'!H$1,FALSE),IF($A1313&gt;$A$2,+VLOOKUP($A1313,'Neizmirene obaveze JLS'!$A$11:F$500,'prenos-P-R-N'!H$1,FALSE),"")))</f>
        <v/>
      </c>
      <c r="I1313" s="87" t="str">
        <f>IF($A1313=0,"",IF($A1313&lt;=$A$1,+VLOOKUP($A1313,'Rashodi- plan-izvršenje'!$A$8:G$1500,'prenos-P-R-N'!I$1,FALSE),IF($A1313&gt;$A$2,+VLOOKUP($A1313,'Neizmirene obaveze JLS'!$A$11:G$500,'prenos-P-R-N'!I$1,FALSE),"")))</f>
        <v/>
      </c>
      <c r="J1313" s="87" t="str">
        <f>IF($A1313=0,"",IF($A1313&lt;=$A$1,+VLOOKUP($A1313,'Rashodi- plan-izvršenje'!$A$8:H$1500,'prenos-P-R-N'!J$1,FALSE),IF($A1313&gt;$A$2,+VLOOKUP($A1313,'Neizmirene obaveze JLS'!$A$11:H$500,'prenos-P-R-N'!J$1,FALSE),"")))</f>
        <v/>
      </c>
      <c r="K1313" s="87" t="str">
        <f>IF($A1313=0,"",IF($A1313&lt;=$A$1,+VLOOKUP($A1313,'Rashodi- plan-izvršenje'!$A$8:I$1500,'prenos-P-R-N'!K$1,FALSE),IF($A1313&gt;$A$2,+VLOOKUP($A1313,'Neizmirene obaveze JLS'!$A$11:I$500,'prenos-P-R-N'!K$1,FALSE),"")))</f>
        <v/>
      </c>
      <c r="L1313" t="str">
        <f>IF(A1313=0,"",IF(A1313&lt;=A$1,+IF(VLOOKUP(A1313,'Rashodi- plan-izvršenje'!A$8:J$1500,M$1,FALSE)&gt;0,"Програмска активност","Пројекат"),IF(A1313&gt;A$2,+IF(VLOOKUP(A1313,'Neizmirene obaveze JLS'!A$8:J$2008,M$1,FALSE)&gt;0,"Програмска активност","Пројекат"),"")))</f>
        <v/>
      </c>
      <c r="M1313" s="87" t="str">
        <f>IF(A1313=0,"",IF($A1313&lt;=$A$1,+IF(VLOOKUP($A1313,'Rashodi- plan-izvršenje'!$A$8:$M$1500,10,FALSE)&gt;0,VLOOKUP($A1313,'Rashodi- plan-izvršenje'!$A$8:$M$1500,10,FALSE),VLOOKUP($A1313,'Rashodi- plan-izvršenje'!$A$8:$M$1500,12,FALSE)),+IF($A1313&gt;$A$2,IF(VLOOKUP($A1313,'Neizmirene obaveze JLS'!$A$8:$M$1500,10,FALSE)&gt;0,VLOOKUP($A1313,'Neizmirene obaveze JLS'!$A$11:$M$1500,10,FALSE),VLOOKUP($A1313,'Neizmirene obaveze JLS'!$A$11:$M$1500,12,FALSE)),0)))</f>
        <v/>
      </c>
      <c r="N1313" s="87" t="str">
        <f>IF(A1313=0,"",IF($A1313&lt;=$A$1,+IF(VLOOKUP(A1313,'Rashodi- plan-izvršenje'!$A$8:$M$1500,10,FALSE)&gt;0,VLOOKUP(A1313,'Rashodi- plan-izvršenje'!$A$8:$M$1500,11,FALSE),VLOOKUP(A1313,'Rashodi- plan-izvršenje'!$A$8:$M$1500,13,FALSE)),+IF($A1313&gt;$A$2,IF(VLOOKUP($A1313,'Neizmirene obaveze JLS'!$A$8:$M$1500,10,FALSE)&gt;0,VLOOKUP($A1313,'Neizmirene obaveze JLS'!$A$11:$M$1500,11,FALSE),VLOOKUP($A1313,'Neizmirene obaveze JLS'!$A$11:$M$1500,13,FALSE)),0)))</f>
        <v/>
      </c>
      <c r="O1313" s="87" t="str">
        <f>IF(A1313=0,"",IF($A1313&lt;=$A$1,VALUE(+VLOOKUP($A1313,'Rashodi- plan-izvršenje'!$A$8:N$1500,'prenos-P-R-N'!O$1,FALSE)),IF($A1313&lt;=A$2,VALUE(VLOOKUP($A1313,'Prihodi- plan-izvršenje'!$A$8:$H$500,6,FALSE)),VALUE(VLOOKUP($A1313,'Neizmirene obaveze JLS'!$A$8:$N$500,O$1,FALSE)))))</f>
        <v/>
      </c>
      <c r="P1313" s="87" t="str">
        <f>IF(A1313=0,"",IF(A1313=0,0,IF(A1313&gt;A$2,'šifarnik K-izvor'!G$3,+IF(Q1313&lt;700,+'šifarnik K-izvor'!G$2,'šifarnik K-izvor'!G$1))))</f>
        <v/>
      </c>
      <c r="Q1313" s="87">
        <f>IF($A1313&lt;=$A$1,VALUE(+VLOOKUP($A1313,'Rashodi- plan-izvršenje'!$A$8:O$1500,'prenos-P-R-N'!Q$1,FALSE)),IF($A1313&lt;=$A$2,VLOOKUP($A1313,'Prihodi- plan-izvršenje'!$A$4:$H$500,4,FALSE),IF($A1313&lt;=$A$3,VLOOKUP(A1313,'Neizmirene obaveze JLS'!$A$11:O$500,Q$1,FALSE),"")))</f>
        <v>0</v>
      </c>
      <c r="R1313" s="88">
        <f>IF($A1313&lt;=$A$1,VALUE(+VLOOKUP($A1313,'Rashodi- plan-izvršenje'!$A$8:P$1500,'prenos-P-R-N'!R$1,FALSE)),IF($A1313&lt;=$A$2,VLOOKUP($A1313,'Prihodi- plan-izvršenje'!$A$4:$H$500,7,FALSE),""))</f>
        <v>0</v>
      </c>
      <c r="S1313" s="88">
        <f>IF(A1313=0,0,IF($A1313&lt;=$A$1,VALUE(+VLOOKUP($A1313,'Rashodi- plan-izvršenje'!$A$8:Q$1500,'prenos-P-R-N'!S$1,FALSE)),IF($A1313&lt;=$A$2,VLOOKUP($A1313,'Prihodi- plan-izvršenje'!$A$4:$H$500,8,FALSE),0)))</f>
        <v>0</v>
      </c>
      <c r="T1313" s="88" t="str">
        <f>IF($A1313&gt;$A$2,VLOOKUP($A1313,'Neizmirene obaveze JLS'!$A$11:R$500,R$1,FALSE),"")</f>
        <v/>
      </c>
      <c r="U1313" s="88">
        <f>IF($A1313&gt;$A$2,VLOOKUP($A1313,'Neizmirene obaveze JLS'!$A$11:S$500,S$1,FALSE),0)</f>
        <v>0</v>
      </c>
      <c r="V1313" s="88">
        <f t="shared" si="234"/>
        <v>0</v>
      </c>
    </row>
    <row r="1314" spans="1:22">
      <c r="A1314" s="89">
        <f>IF(AND(COUNTIF(A$1:A$3,"&gt;0")=1,MAX(A$8:A1313)&lt;A$1),A1313+1,IF(AND(COUNTIF(A$1:A$3,"&gt;0")=2,MAX(A$8:A1313)&lt;A$2),A1313+1,IF(AND(COUNTIF(A$1:A$3,"&gt;0")=3,MAX(A$8:A1313)&lt;A$3),A1313+1,0)))</f>
        <v>0</v>
      </c>
      <c r="B1314" s="89" t="str">
        <f t="shared" ref="B1314:C1314" si="276">+IF($A1314&gt;0,B1313,"")</f>
        <v/>
      </c>
      <c r="C1314" s="89" t="str">
        <f t="shared" si="276"/>
        <v/>
      </c>
      <c r="D1314" s="87" t="str">
        <f>IF($A1314=0,"",IF($A1314&lt;=$A$1,+VLOOKUP($A1314,'Rashodi- plan-izvršenje'!$A$8:B$1500,'prenos-P-R-N'!D$1,FALSE),IF($A1314&gt;$A$2,+VLOOKUP($A1314,'Neizmirene obaveze JLS'!$A$11:B$500,'prenos-P-R-N'!D$1,FALSE),"")))</f>
        <v/>
      </c>
      <c r="E1314" s="87" t="str">
        <f>IF($A1314=0,"",IF($A1314&lt;=$A$1,+VLOOKUP($A1314,'Rashodi- plan-izvršenje'!$A$8:C$1500,'prenos-P-R-N'!E$1,FALSE),IF($A1314&gt;$A$2,+VLOOKUP($A1314,'Neizmirene obaveze JLS'!$A$11:C$500,'prenos-P-R-N'!E$1,FALSE),"")))</f>
        <v/>
      </c>
      <c r="F1314" s="87" t="str">
        <f>IF($A1314=0,"",IF($A1314&lt;=$A$1,+VLOOKUP($A1314,'Rashodi- plan-izvršenje'!$A$8:D$1500,'prenos-P-R-N'!F$1,FALSE),IF($A1314&gt;$A$2,+VLOOKUP($A1314,'Neizmirene obaveze JLS'!$A$11:D$500,'prenos-P-R-N'!F$1,FALSE),"")))</f>
        <v/>
      </c>
      <c r="G1314" s="87" t="str">
        <f>IF($A1314=0,"",IF($A1314&lt;=$A$1,+VLOOKUP($A1314,'Rashodi- plan-izvršenje'!$A$8:E$1500,'prenos-P-R-N'!G$1,FALSE),IF($A1314&gt;$A$2,+VLOOKUP($A1314,'Neizmirene obaveze JLS'!$A$11:E$500,'prenos-P-R-N'!G$1,FALSE),"")))</f>
        <v/>
      </c>
      <c r="H1314" s="87" t="str">
        <f>IF($A1314=0,"",IF($A1314&lt;=$A$1,+VLOOKUP($A1314,'Rashodi- plan-izvršenje'!$A$8:F$1500,'prenos-P-R-N'!H$1,FALSE),IF($A1314&gt;$A$2,+VLOOKUP($A1314,'Neizmirene obaveze JLS'!$A$11:F$500,'prenos-P-R-N'!H$1,FALSE),"")))</f>
        <v/>
      </c>
      <c r="I1314" s="87" t="str">
        <f>IF($A1314=0,"",IF($A1314&lt;=$A$1,+VLOOKUP($A1314,'Rashodi- plan-izvršenje'!$A$8:G$1500,'prenos-P-R-N'!I$1,FALSE),IF($A1314&gt;$A$2,+VLOOKUP($A1314,'Neizmirene obaveze JLS'!$A$11:G$500,'prenos-P-R-N'!I$1,FALSE),"")))</f>
        <v/>
      </c>
      <c r="J1314" s="87" t="str">
        <f>IF($A1314=0,"",IF($A1314&lt;=$A$1,+VLOOKUP($A1314,'Rashodi- plan-izvršenje'!$A$8:H$1500,'prenos-P-R-N'!J$1,FALSE),IF($A1314&gt;$A$2,+VLOOKUP($A1314,'Neizmirene obaveze JLS'!$A$11:H$500,'prenos-P-R-N'!J$1,FALSE),"")))</f>
        <v/>
      </c>
      <c r="K1314" s="87" t="str">
        <f>IF($A1314=0,"",IF($A1314&lt;=$A$1,+VLOOKUP($A1314,'Rashodi- plan-izvršenje'!$A$8:I$1500,'prenos-P-R-N'!K$1,FALSE),IF($A1314&gt;$A$2,+VLOOKUP($A1314,'Neizmirene obaveze JLS'!$A$11:I$500,'prenos-P-R-N'!K$1,FALSE),"")))</f>
        <v/>
      </c>
      <c r="L1314" t="str">
        <f>IF(A1314=0,"",IF(A1314&lt;=A$1,+IF(VLOOKUP(A1314,'Rashodi- plan-izvršenje'!A$8:J$1500,M$1,FALSE)&gt;0,"Програмска активност","Пројекат"),IF(A1314&gt;A$2,+IF(VLOOKUP(A1314,'Neizmirene obaveze JLS'!A$8:J$2008,M$1,FALSE)&gt;0,"Програмска активност","Пројекат"),"")))</f>
        <v/>
      </c>
      <c r="M1314" s="87" t="str">
        <f>IF(A1314=0,"",IF($A1314&lt;=$A$1,+IF(VLOOKUP($A1314,'Rashodi- plan-izvršenje'!$A$8:$M$1500,10,FALSE)&gt;0,VLOOKUP($A1314,'Rashodi- plan-izvršenje'!$A$8:$M$1500,10,FALSE),VLOOKUP($A1314,'Rashodi- plan-izvršenje'!$A$8:$M$1500,12,FALSE)),+IF($A1314&gt;$A$2,IF(VLOOKUP($A1314,'Neizmirene obaveze JLS'!$A$8:$M$1500,10,FALSE)&gt;0,VLOOKUP($A1314,'Neizmirene obaveze JLS'!$A$11:$M$1500,10,FALSE),VLOOKUP($A1314,'Neizmirene obaveze JLS'!$A$11:$M$1500,12,FALSE)),0)))</f>
        <v/>
      </c>
      <c r="N1314" s="87" t="str">
        <f>IF(A1314=0,"",IF($A1314&lt;=$A$1,+IF(VLOOKUP(A1314,'Rashodi- plan-izvršenje'!$A$8:$M$1500,10,FALSE)&gt;0,VLOOKUP(A1314,'Rashodi- plan-izvršenje'!$A$8:$M$1500,11,FALSE),VLOOKUP(A1314,'Rashodi- plan-izvršenje'!$A$8:$M$1500,13,FALSE)),+IF($A1314&gt;$A$2,IF(VLOOKUP($A1314,'Neizmirene obaveze JLS'!$A$8:$M$1500,10,FALSE)&gt;0,VLOOKUP($A1314,'Neizmirene obaveze JLS'!$A$11:$M$1500,11,FALSE),VLOOKUP($A1314,'Neizmirene obaveze JLS'!$A$11:$M$1500,13,FALSE)),0)))</f>
        <v/>
      </c>
      <c r="O1314" s="87" t="str">
        <f>IF(A1314=0,"",IF($A1314&lt;=$A$1,VALUE(+VLOOKUP($A1314,'Rashodi- plan-izvršenje'!$A$8:N$1500,'prenos-P-R-N'!O$1,FALSE)),IF($A1314&lt;=A$2,VALUE(VLOOKUP($A1314,'Prihodi- plan-izvršenje'!$A$8:$H$500,6,FALSE)),VALUE(VLOOKUP($A1314,'Neizmirene obaveze JLS'!$A$8:$N$500,O$1,FALSE)))))</f>
        <v/>
      </c>
      <c r="P1314" s="87" t="str">
        <f>IF(A1314=0,"",IF(A1314=0,0,IF(A1314&gt;A$2,'šifarnik K-izvor'!G$3,+IF(Q1314&lt;700,+'šifarnik K-izvor'!G$2,'šifarnik K-izvor'!G$1))))</f>
        <v/>
      </c>
      <c r="Q1314" s="87">
        <f>IF($A1314&lt;=$A$1,VALUE(+VLOOKUP($A1314,'Rashodi- plan-izvršenje'!$A$8:O$1500,'prenos-P-R-N'!Q$1,FALSE)),IF($A1314&lt;=$A$2,VLOOKUP($A1314,'Prihodi- plan-izvršenje'!$A$4:$H$500,4,FALSE),IF($A1314&lt;=$A$3,VLOOKUP(A1314,'Neizmirene obaveze JLS'!$A$11:O$500,Q$1,FALSE),"")))</f>
        <v>0</v>
      </c>
      <c r="R1314" s="88">
        <f>IF($A1314&lt;=$A$1,VALUE(+VLOOKUP($A1314,'Rashodi- plan-izvršenje'!$A$8:P$1500,'prenos-P-R-N'!R$1,FALSE)),IF($A1314&lt;=$A$2,VLOOKUP($A1314,'Prihodi- plan-izvršenje'!$A$4:$H$500,7,FALSE),""))</f>
        <v>0</v>
      </c>
      <c r="S1314" s="88">
        <f>IF(A1314=0,0,IF($A1314&lt;=$A$1,VALUE(+VLOOKUP($A1314,'Rashodi- plan-izvršenje'!$A$8:Q$1500,'prenos-P-R-N'!S$1,FALSE)),IF($A1314&lt;=$A$2,VLOOKUP($A1314,'Prihodi- plan-izvršenje'!$A$4:$H$500,8,FALSE),0)))</f>
        <v>0</v>
      </c>
      <c r="T1314" s="88" t="str">
        <f>IF($A1314&gt;$A$2,VLOOKUP($A1314,'Neizmirene obaveze JLS'!$A$11:R$500,R$1,FALSE),"")</f>
        <v/>
      </c>
      <c r="U1314" s="88">
        <f>IF($A1314&gt;$A$2,VLOOKUP($A1314,'Neizmirene obaveze JLS'!$A$11:S$500,S$1,FALSE),0)</f>
        <v>0</v>
      </c>
      <c r="V1314" s="88">
        <f t="shared" si="234"/>
        <v>0</v>
      </c>
    </row>
    <row r="1315" spans="1:22">
      <c r="A1315" s="89">
        <f>IF(AND(COUNTIF(A$1:A$3,"&gt;0")=1,MAX(A$8:A1314)&lt;A$1),A1314+1,IF(AND(COUNTIF(A$1:A$3,"&gt;0")=2,MAX(A$8:A1314)&lt;A$2),A1314+1,IF(AND(COUNTIF(A$1:A$3,"&gt;0")=3,MAX(A$8:A1314)&lt;A$3),A1314+1,0)))</f>
        <v>0</v>
      </c>
      <c r="B1315" s="89" t="str">
        <f t="shared" ref="B1315:C1315" si="277">+IF($A1315&gt;0,B1314,"")</f>
        <v/>
      </c>
      <c r="C1315" s="89" t="str">
        <f t="shared" si="277"/>
        <v/>
      </c>
      <c r="D1315" s="87" t="str">
        <f>IF($A1315=0,"",IF($A1315&lt;=$A$1,+VLOOKUP($A1315,'Rashodi- plan-izvršenje'!$A$8:B$1500,'prenos-P-R-N'!D$1,FALSE),IF($A1315&gt;$A$2,+VLOOKUP($A1315,'Neizmirene obaveze JLS'!$A$11:B$500,'prenos-P-R-N'!D$1,FALSE),"")))</f>
        <v/>
      </c>
      <c r="E1315" s="87" t="str">
        <f>IF($A1315=0,"",IF($A1315&lt;=$A$1,+VLOOKUP($A1315,'Rashodi- plan-izvršenje'!$A$8:C$1500,'prenos-P-R-N'!E$1,FALSE),IF($A1315&gt;$A$2,+VLOOKUP($A1315,'Neizmirene obaveze JLS'!$A$11:C$500,'prenos-P-R-N'!E$1,FALSE),"")))</f>
        <v/>
      </c>
      <c r="F1315" s="87" t="str">
        <f>IF($A1315=0,"",IF($A1315&lt;=$A$1,+VLOOKUP($A1315,'Rashodi- plan-izvršenje'!$A$8:D$1500,'prenos-P-R-N'!F$1,FALSE),IF($A1315&gt;$A$2,+VLOOKUP($A1315,'Neizmirene obaveze JLS'!$A$11:D$500,'prenos-P-R-N'!F$1,FALSE),"")))</f>
        <v/>
      </c>
      <c r="G1315" s="87" t="str">
        <f>IF($A1315=0,"",IF($A1315&lt;=$A$1,+VLOOKUP($A1315,'Rashodi- plan-izvršenje'!$A$8:E$1500,'prenos-P-R-N'!G$1,FALSE),IF($A1315&gt;$A$2,+VLOOKUP($A1315,'Neizmirene obaveze JLS'!$A$11:E$500,'prenos-P-R-N'!G$1,FALSE),"")))</f>
        <v/>
      </c>
      <c r="H1315" s="87" t="str">
        <f>IF($A1315=0,"",IF($A1315&lt;=$A$1,+VLOOKUP($A1315,'Rashodi- plan-izvršenje'!$A$8:F$1500,'prenos-P-R-N'!H$1,FALSE),IF($A1315&gt;$A$2,+VLOOKUP($A1315,'Neizmirene obaveze JLS'!$A$11:F$500,'prenos-P-R-N'!H$1,FALSE),"")))</f>
        <v/>
      </c>
      <c r="I1315" s="87" t="str">
        <f>IF($A1315=0,"",IF($A1315&lt;=$A$1,+VLOOKUP($A1315,'Rashodi- plan-izvršenje'!$A$8:G$1500,'prenos-P-R-N'!I$1,FALSE),IF($A1315&gt;$A$2,+VLOOKUP($A1315,'Neizmirene obaveze JLS'!$A$11:G$500,'prenos-P-R-N'!I$1,FALSE),"")))</f>
        <v/>
      </c>
      <c r="J1315" s="87" t="str">
        <f>IF($A1315=0,"",IF($A1315&lt;=$A$1,+VLOOKUP($A1315,'Rashodi- plan-izvršenje'!$A$8:H$1500,'prenos-P-R-N'!J$1,FALSE),IF($A1315&gt;$A$2,+VLOOKUP($A1315,'Neizmirene obaveze JLS'!$A$11:H$500,'prenos-P-R-N'!J$1,FALSE),"")))</f>
        <v/>
      </c>
      <c r="K1315" s="87" t="str">
        <f>IF($A1315=0,"",IF($A1315&lt;=$A$1,+VLOOKUP($A1315,'Rashodi- plan-izvršenje'!$A$8:I$1500,'prenos-P-R-N'!K$1,FALSE),IF($A1315&gt;$A$2,+VLOOKUP($A1315,'Neizmirene obaveze JLS'!$A$11:I$500,'prenos-P-R-N'!K$1,FALSE),"")))</f>
        <v/>
      </c>
      <c r="L1315" t="str">
        <f>IF(A1315=0,"",IF(A1315&lt;=A$1,+IF(VLOOKUP(A1315,'Rashodi- plan-izvršenje'!A$8:J$1500,M$1,FALSE)&gt;0,"Програмска активност","Пројекат"),IF(A1315&gt;A$2,+IF(VLOOKUP(A1315,'Neizmirene obaveze JLS'!A$8:J$2008,M$1,FALSE)&gt;0,"Програмска активност","Пројекат"),"")))</f>
        <v/>
      </c>
      <c r="M1315" s="87" t="str">
        <f>IF(A1315=0,"",IF($A1315&lt;=$A$1,+IF(VLOOKUP($A1315,'Rashodi- plan-izvršenje'!$A$8:$M$1500,10,FALSE)&gt;0,VLOOKUP($A1315,'Rashodi- plan-izvršenje'!$A$8:$M$1500,10,FALSE),VLOOKUP($A1315,'Rashodi- plan-izvršenje'!$A$8:$M$1500,12,FALSE)),+IF($A1315&gt;$A$2,IF(VLOOKUP($A1315,'Neizmirene obaveze JLS'!$A$8:$M$1500,10,FALSE)&gt;0,VLOOKUP($A1315,'Neizmirene obaveze JLS'!$A$11:$M$1500,10,FALSE),VLOOKUP($A1315,'Neizmirene obaveze JLS'!$A$11:$M$1500,12,FALSE)),0)))</f>
        <v/>
      </c>
      <c r="N1315" s="87" t="str">
        <f>IF(A1315=0,"",IF($A1315&lt;=$A$1,+IF(VLOOKUP(A1315,'Rashodi- plan-izvršenje'!$A$8:$M$1500,10,FALSE)&gt;0,VLOOKUP(A1315,'Rashodi- plan-izvršenje'!$A$8:$M$1500,11,FALSE),VLOOKUP(A1315,'Rashodi- plan-izvršenje'!$A$8:$M$1500,13,FALSE)),+IF($A1315&gt;$A$2,IF(VLOOKUP($A1315,'Neizmirene obaveze JLS'!$A$8:$M$1500,10,FALSE)&gt;0,VLOOKUP($A1315,'Neizmirene obaveze JLS'!$A$11:$M$1500,11,FALSE),VLOOKUP($A1315,'Neizmirene obaveze JLS'!$A$11:$M$1500,13,FALSE)),0)))</f>
        <v/>
      </c>
      <c r="O1315" s="87" t="str">
        <f>IF(A1315=0,"",IF($A1315&lt;=$A$1,VALUE(+VLOOKUP($A1315,'Rashodi- plan-izvršenje'!$A$8:N$1500,'prenos-P-R-N'!O$1,FALSE)),IF($A1315&lt;=A$2,VALUE(VLOOKUP($A1315,'Prihodi- plan-izvršenje'!$A$8:$H$500,6,FALSE)),VALUE(VLOOKUP($A1315,'Neizmirene obaveze JLS'!$A$8:$N$500,O$1,FALSE)))))</f>
        <v/>
      </c>
      <c r="P1315" s="87" t="str">
        <f>IF(A1315=0,"",IF(A1315=0,0,IF(A1315&gt;A$2,'šifarnik K-izvor'!G$3,+IF(Q1315&lt;700,+'šifarnik K-izvor'!G$2,'šifarnik K-izvor'!G$1))))</f>
        <v/>
      </c>
      <c r="Q1315" s="87">
        <f>IF($A1315&lt;=$A$1,VALUE(+VLOOKUP($A1315,'Rashodi- plan-izvršenje'!$A$8:O$1500,'prenos-P-R-N'!Q$1,FALSE)),IF($A1315&lt;=$A$2,VLOOKUP($A1315,'Prihodi- plan-izvršenje'!$A$4:$H$500,4,FALSE),IF($A1315&lt;=$A$3,VLOOKUP(A1315,'Neizmirene obaveze JLS'!$A$11:O$500,Q$1,FALSE),"")))</f>
        <v>0</v>
      </c>
      <c r="R1315" s="88">
        <f>IF($A1315&lt;=$A$1,VALUE(+VLOOKUP($A1315,'Rashodi- plan-izvršenje'!$A$8:P$1500,'prenos-P-R-N'!R$1,FALSE)),IF($A1315&lt;=$A$2,VLOOKUP($A1315,'Prihodi- plan-izvršenje'!$A$4:$H$500,7,FALSE),""))</f>
        <v>0</v>
      </c>
      <c r="S1315" s="88">
        <f>IF(A1315=0,0,IF($A1315&lt;=$A$1,VALUE(+VLOOKUP($A1315,'Rashodi- plan-izvršenje'!$A$8:Q$1500,'prenos-P-R-N'!S$1,FALSE)),IF($A1315&lt;=$A$2,VLOOKUP($A1315,'Prihodi- plan-izvršenje'!$A$4:$H$500,8,FALSE),0)))</f>
        <v>0</v>
      </c>
      <c r="T1315" s="88" t="str">
        <f>IF($A1315&gt;$A$2,VLOOKUP($A1315,'Neizmirene obaveze JLS'!$A$11:R$500,R$1,FALSE),"")</f>
        <v/>
      </c>
      <c r="U1315" s="88">
        <f>IF($A1315&gt;$A$2,VLOOKUP($A1315,'Neizmirene obaveze JLS'!$A$11:S$500,S$1,FALSE),0)</f>
        <v>0</v>
      </c>
      <c r="V1315" s="88">
        <f t="shared" si="234"/>
        <v>0</v>
      </c>
    </row>
    <row r="1316" spans="1:22">
      <c r="A1316" s="89">
        <f>IF(AND(COUNTIF(A$1:A$3,"&gt;0")=1,MAX(A$8:A1315)&lt;A$1),A1315+1,IF(AND(COUNTIF(A$1:A$3,"&gt;0")=2,MAX(A$8:A1315)&lt;A$2),A1315+1,IF(AND(COUNTIF(A$1:A$3,"&gt;0")=3,MAX(A$8:A1315)&lt;A$3),A1315+1,0)))</f>
        <v>0</v>
      </c>
      <c r="B1316" s="89" t="str">
        <f t="shared" ref="B1316:C1316" si="278">+IF($A1316&gt;0,B1315,"")</f>
        <v/>
      </c>
      <c r="C1316" s="89" t="str">
        <f t="shared" si="278"/>
        <v/>
      </c>
      <c r="D1316" s="87" t="str">
        <f>IF($A1316=0,"",IF($A1316&lt;=$A$1,+VLOOKUP($A1316,'Rashodi- plan-izvršenje'!$A$8:B$1500,'prenos-P-R-N'!D$1,FALSE),IF($A1316&gt;$A$2,+VLOOKUP($A1316,'Neizmirene obaveze JLS'!$A$11:B$500,'prenos-P-R-N'!D$1,FALSE),"")))</f>
        <v/>
      </c>
      <c r="E1316" s="87" t="str">
        <f>IF($A1316=0,"",IF($A1316&lt;=$A$1,+VLOOKUP($A1316,'Rashodi- plan-izvršenje'!$A$8:C$1500,'prenos-P-R-N'!E$1,FALSE),IF($A1316&gt;$A$2,+VLOOKUP($A1316,'Neizmirene obaveze JLS'!$A$11:C$500,'prenos-P-R-N'!E$1,FALSE),"")))</f>
        <v/>
      </c>
      <c r="F1316" s="87" t="str">
        <f>IF($A1316=0,"",IF($A1316&lt;=$A$1,+VLOOKUP($A1316,'Rashodi- plan-izvršenje'!$A$8:D$1500,'prenos-P-R-N'!F$1,FALSE),IF($A1316&gt;$A$2,+VLOOKUP($A1316,'Neizmirene obaveze JLS'!$A$11:D$500,'prenos-P-R-N'!F$1,FALSE),"")))</f>
        <v/>
      </c>
      <c r="G1316" s="87" t="str">
        <f>IF($A1316=0,"",IF($A1316&lt;=$A$1,+VLOOKUP($A1316,'Rashodi- plan-izvršenje'!$A$8:E$1500,'prenos-P-R-N'!G$1,FALSE),IF($A1316&gt;$A$2,+VLOOKUP($A1316,'Neizmirene obaveze JLS'!$A$11:E$500,'prenos-P-R-N'!G$1,FALSE),"")))</f>
        <v/>
      </c>
      <c r="H1316" s="87" t="str">
        <f>IF($A1316=0,"",IF($A1316&lt;=$A$1,+VLOOKUP($A1316,'Rashodi- plan-izvršenje'!$A$8:F$1500,'prenos-P-R-N'!H$1,FALSE),IF($A1316&gt;$A$2,+VLOOKUP($A1316,'Neizmirene obaveze JLS'!$A$11:F$500,'prenos-P-R-N'!H$1,FALSE),"")))</f>
        <v/>
      </c>
      <c r="I1316" s="87" t="str">
        <f>IF($A1316=0,"",IF($A1316&lt;=$A$1,+VLOOKUP($A1316,'Rashodi- plan-izvršenje'!$A$8:G$1500,'prenos-P-R-N'!I$1,FALSE),IF($A1316&gt;$A$2,+VLOOKUP($A1316,'Neizmirene obaveze JLS'!$A$11:G$500,'prenos-P-R-N'!I$1,FALSE),"")))</f>
        <v/>
      </c>
      <c r="J1316" s="87" t="str">
        <f>IF($A1316=0,"",IF($A1316&lt;=$A$1,+VLOOKUP($A1316,'Rashodi- plan-izvršenje'!$A$8:H$1500,'prenos-P-R-N'!J$1,FALSE),IF($A1316&gt;$A$2,+VLOOKUP($A1316,'Neizmirene obaveze JLS'!$A$11:H$500,'prenos-P-R-N'!J$1,FALSE),"")))</f>
        <v/>
      </c>
      <c r="K1316" s="87" t="str">
        <f>IF($A1316=0,"",IF($A1316&lt;=$A$1,+VLOOKUP($A1316,'Rashodi- plan-izvršenje'!$A$8:I$1500,'prenos-P-R-N'!K$1,FALSE),IF($A1316&gt;$A$2,+VLOOKUP($A1316,'Neizmirene obaveze JLS'!$A$11:I$500,'prenos-P-R-N'!K$1,FALSE),"")))</f>
        <v/>
      </c>
      <c r="L1316" t="str">
        <f>IF(A1316=0,"",IF(A1316&lt;=A$1,+IF(VLOOKUP(A1316,'Rashodi- plan-izvršenje'!A$8:J$1500,M$1,FALSE)&gt;0,"Програмска активност","Пројекат"),IF(A1316&gt;A$2,+IF(VLOOKUP(A1316,'Neizmirene obaveze JLS'!A$8:J$2008,M$1,FALSE)&gt;0,"Програмска активност","Пројекат"),"")))</f>
        <v/>
      </c>
      <c r="M1316" s="87" t="str">
        <f>IF(A1316=0,"",IF($A1316&lt;=$A$1,+IF(VLOOKUP($A1316,'Rashodi- plan-izvršenje'!$A$8:$M$1500,10,FALSE)&gt;0,VLOOKUP($A1316,'Rashodi- plan-izvršenje'!$A$8:$M$1500,10,FALSE),VLOOKUP($A1316,'Rashodi- plan-izvršenje'!$A$8:$M$1500,12,FALSE)),+IF($A1316&gt;$A$2,IF(VLOOKUP($A1316,'Neizmirene obaveze JLS'!$A$8:$M$1500,10,FALSE)&gt;0,VLOOKUP($A1316,'Neizmirene obaveze JLS'!$A$11:$M$1500,10,FALSE),VLOOKUP($A1316,'Neizmirene obaveze JLS'!$A$11:$M$1500,12,FALSE)),0)))</f>
        <v/>
      </c>
      <c r="N1316" s="87" t="str">
        <f>IF(A1316=0,"",IF($A1316&lt;=$A$1,+IF(VLOOKUP(A1316,'Rashodi- plan-izvršenje'!$A$8:$M$1500,10,FALSE)&gt;0,VLOOKUP(A1316,'Rashodi- plan-izvršenje'!$A$8:$M$1500,11,FALSE),VLOOKUP(A1316,'Rashodi- plan-izvršenje'!$A$8:$M$1500,13,FALSE)),+IF($A1316&gt;$A$2,IF(VLOOKUP($A1316,'Neizmirene obaveze JLS'!$A$8:$M$1500,10,FALSE)&gt;0,VLOOKUP($A1316,'Neizmirene obaveze JLS'!$A$11:$M$1500,11,FALSE),VLOOKUP($A1316,'Neizmirene obaveze JLS'!$A$11:$M$1500,13,FALSE)),0)))</f>
        <v/>
      </c>
      <c r="O1316" s="87" t="str">
        <f>IF(A1316=0,"",IF($A1316&lt;=$A$1,VALUE(+VLOOKUP($A1316,'Rashodi- plan-izvršenje'!$A$8:N$1500,'prenos-P-R-N'!O$1,FALSE)),IF($A1316&lt;=A$2,VALUE(VLOOKUP($A1316,'Prihodi- plan-izvršenje'!$A$8:$H$500,6,FALSE)),VALUE(VLOOKUP($A1316,'Neizmirene obaveze JLS'!$A$8:$N$500,O$1,FALSE)))))</f>
        <v/>
      </c>
      <c r="P1316" s="87" t="str">
        <f>IF(A1316=0,"",IF(A1316=0,0,IF(A1316&gt;A$2,'šifarnik K-izvor'!G$3,+IF(Q1316&lt;700,+'šifarnik K-izvor'!G$2,'šifarnik K-izvor'!G$1))))</f>
        <v/>
      </c>
      <c r="Q1316" s="87">
        <f>IF($A1316&lt;=$A$1,VALUE(+VLOOKUP($A1316,'Rashodi- plan-izvršenje'!$A$8:O$1500,'prenos-P-R-N'!Q$1,FALSE)),IF($A1316&lt;=$A$2,VLOOKUP($A1316,'Prihodi- plan-izvršenje'!$A$4:$H$500,4,FALSE),IF($A1316&lt;=$A$3,VLOOKUP(A1316,'Neizmirene obaveze JLS'!$A$11:O$500,Q$1,FALSE),"")))</f>
        <v>0</v>
      </c>
      <c r="R1316" s="88">
        <f>IF($A1316&lt;=$A$1,VALUE(+VLOOKUP($A1316,'Rashodi- plan-izvršenje'!$A$8:P$1500,'prenos-P-R-N'!R$1,FALSE)),IF($A1316&lt;=$A$2,VLOOKUP($A1316,'Prihodi- plan-izvršenje'!$A$4:$H$500,7,FALSE),""))</f>
        <v>0</v>
      </c>
      <c r="S1316" s="88">
        <f>IF(A1316=0,0,IF($A1316&lt;=$A$1,VALUE(+VLOOKUP($A1316,'Rashodi- plan-izvršenje'!$A$8:Q$1500,'prenos-P-R-N'!S$1,FALSE)),IF($A1316&lt;=$A$2,VLOOKUP($A1316,'Prihodi- plan-izvršenje'!$A$4:$H$500,8,FALSE),0)))</f>
        <v>0</v>
      </c>
      <c r="T1316" s="88" t="str">
        <f>IF($A1316&gt;$A$2,VLOOKUP($A1316,'Neizmirene obaveze JLS'!$A$11:R$500,R$1,FALSE),"")</f>
        <v/>
      </c>
      <c r="U1316" s="88">
        <f>IF($A1316&gt;$A$2,VLOOKUP($A1316,'Neizmirene obaveze JLS'!$A$11:S$500,S$1,FALSE),0)</f>
        <v>0</v>
      </c>
      <c r="V1316" s="88">
        <f t="shared" si="234"/>
        <v>0</v>
      </c>
    </row>
    <row r="1317" spans="1:22">
      <c r="A1317" s="89">
        <f>IF(AND(COUNTIF(A$1:A$3,"&gt;0")=1,MAX(A$8:A1316)&lt;A$1),A1316+1,IF(AND(COUNTIF(A$1:A$3,"&gt;0")=2,MAX(A$8:A1316)&lt;A$2),A1316+1,IF(AND(COUNTIF(A$1:A$3,"&gt;0")=3,MAX(A$8:A1316)&lt;A$3),A1316+1,0)))</f>
        <v>0</v>
      </c>
      <c r="B1317" s="89" t="str">
        <f t="shared" ref="B1317:C1317" si="279">+IF($A1317&gt;0,B1316,"")</f>
        <v/>
      </c>
      <c r="C1317" s="89" t="str">
        <f t="shared" si="279"/>
        <v/>
      </c>
      <c r="D1317" s="87" t="str">
        <f>IF($A1317=0,"",IF($A1317&lt;=$A$1,+VLOOKUP($A1317,'Rashodi- plan-izvršenje'!$A$8:B$1500,'prenos-P-R-N'!D$1,FALSE),IF($A1317&gt;$A$2,+VLOOKUP($A1317,'Neizmirene obaveze JLS'!$A$11:B$500,'prenos-P-R-N'!D$1,FALSE),"")))</f>
        <v/>
      </c>
      <c r="E1317" s="87" t="str">
        <f>IF($A1317=0,"",IF($A1317&lt;=$A$1,+VLOOKUP($A1317,'Rashodi- plan-izvršenje'!$A$8:C$1500,'prenos-P-R-N'!E$1,FALSE),IF($A1317&gt;$A$2,+VLOOKUP($A1317,'Neizmirene obaveze JLS'!$A$11:C$500,'prenos-P-R-N'!E$1,FALSE),"")))</f>
        <v/>
      </c>
      <c r="F1317" s="87" t="str">
        <f>IF($A1317=0,"",IF($A1317&lt;=$A$1,+VLOOKUP($A1317,'Rashodi- plan-izvršenje'!$A$8:D$1500,'prenos-P-R-N'!F$1,FALSE),IF($A1317&gt;$A$2,+VLOOKUP($A1317,'Neizmirene obaveze JLS'!$A$11:D$500,'prenos-P-R-N'!F$1,FALSE),"")))</f>
        <v/>
      </c>
      <c r="G1317" s="87" t="str">
        <f>IF($A1317=0,"",IF($A1317&lt;=$A$1,+VLOOKUP($A1317,'Rashodi- plan-izvršenje'!$A$8:E$1500,'prenos-P-R-N'!G$1,FALSE),IF($A1317&gt;$A$2,+VLOOKUP($A1317,'Neizmirene obaveze JLS'!$A$11:E$500,'prenos-P-R-N'!G$1,FALSE),"")))</f>
        <v/>
      </c>
      <c r="H1317" s="87" t="str">
        <f>IF($A1317=0,"",IF($A1317&lt;=$A$1,+VLOOKUP($A1317,'Rashodi- plan-izvršenje'!$A$8:F$1500,'prenos-P-R-N'!H$1,FALSE),IF($A1317&gt;$A$2,+VLOOKUP($A1317,'Neizmirene obaveze JLS'!$A$11:F$500,'prenos-P-R-N'!H$1,FALSE),"")))</f>
        <v/>
      </c>
      <c r="I1317" s="87" t="str">
        <f>IF($A1317=0,"",IF($A1317&lt;=$A$1,+VLOOKUP($A1317,'Rashodi- plan-izvršenje'!$A$8:G$1500,'prenos-P-R-N'!I$1,FALSE),IF($A1317&gt;$A$2,+VLOOKUP($A1317,'Neizmirene obaveze JLS'!$A$11:G$500,'prenos-P-R-N'!I$1,FALSE),"")))</f>
        <v/>
      </c>
      <c r="J1317" s="87" t="str">
        <f>IF($A1317=0,"",IF($A1317&lt;=$A$1,+VLOOKUP($A1317,'Rashodi- plan-izvršenje'!$A$8:H$1500,'prenos-P-R-N'!J$1,FALSE),IF($A1317&gt;$A$2,+VLOOKUP($A1317,'Neizmirene obaveze JLS'!$A$11:H$500,'prenos-P-R-N'!J$1,FALSE),"")))</f>
        <v/>
      </c>
      <c r="K1317" s="87" t="str">
        <f>IF($A1317=0,"",IF($A1317&lt;=$A$1,+VLOOKUP($A1317,'Rashodi- plan-izvršenje'!$A$8:I$1500,'prenos-P-R-N'!K$1,FALSE),IF($A1317&gt;$A$2,+VLOOKUP($A1317,'Neizmirene obaveze JLS'!$A$11:I$500,'prenos-P-R-N'!K$1,FALSE),"")))</f>
        <v/>
      </c>
      <c r="L1317" t="str">
        <f>IF(A1317=0,"",IF(A1317&lt;=A$1,+IF(VLOOKUP(A1317,'Rashodi- plan-izvršenje'!A$8:J$1500,M$1,FALSE)&gt;0,"Програмска активност","Пројекат"),IF(A1317&gt;A$2,+IF(VLOOKUP(A1317,'Neizmirene obaveze JLS'!A$8:J$2008,M$1,FALSE)&gt;0,"Програмска активност","Пројекат"),"")))</f>
        <v/>
      </c>
      <c r="M1317" s="87" t="str">
        <f>IF(A1317=0,"",IF($A1317&lt;=$A$1,+IF(VLOOKUP($A1317,'Rashodi- plan-izvršenje'!$A$8:$M$1500,10,FALSE)&gt;0,VLOOKUP($A1317,'Rashodi- plan-izvršenje'!$A$8:$M$1500,10,FALSE),VLOOKUP($A1317,'Rashodi- plan-izvršenje'!$A$8:$M$1500,12,FALSE)),+IF($A1317&gt;$A$2,IF(VLOOKUP($A1317,'Neizmirene obaveze JLS'!$A$8:$M$1500,10,FALSE)&gt;0,VLOOKUP($A1317,'Neizmirene obaveze JLS'!$A$11:$M$1500,10,FALSE),VLOOKUP($A1317,'Neizmirene obaveze JLS'!$A$11:$M$1500,12,FALSE)),0)))</f>
        <v/>
      </c>
      <c r="N1317" s="87" t="str">
        <f>IF(A1317=0,"",IF($A1317&lt;=$A$1,+IF(VLOOKUP(A1317,'Rashodi- plan-izvršenje'!$A$8:$M$1500,10,FALSE)&gt;0,VLOOKUP(A1317,'Rashodi- plan-izvršenje'!$A$8:$M$1500,11,FALSE),VLOOKUP(A1317,'Rashodi- plan-izvršenje'!$A$8:$M$1500,13,FALSE)),+IF($A1317&gt;$A$2,IF(VLOOKUP($A1317,'Neizmirene obaveze JLS'!$A$8:$M$1500,10,FALSE)&gt;0,VLOOKUP($A1317,'Neizmirene obaveze JLS'!$A$11:$M$1500,11,FALSE),VLOOKUP($A1317,'Neizmirene obaveze JLS'!$A$11:$M$1500,13,FALSE)),0)))</f>
        <v/>
      </c>
      <c r="O1317" s="87" t="str">
        <f>IF(A1317=0,"",IF($A1317&lt;=$A$1,VALUE(+VLOOKUP($A1317,'Rashodi- plan-izvršenje'!$A$8:N$1500,'prenos-P-R-N'!O$1,FALSE)),IF($A1317&lt;=A$2,VALUE(VLOOKUP($A1317,'Prihodi- plan-izvršenje'!$A$8:$H$500,6,FALSE)),VALUE(VLOOKUP($A1317,'Neizmirene obaveze JLS'!$A$8:$N$500,O$1,FALSE)))))</f>
        <v/>
      </c>
      <c r="P1317" s="87" t="str">
        <f>IF(A1317=0,"",IF(A1317=0,0,IF(A1317&gt;A$2,'šifarnik K-izvor'!G$3,+IF(Q1317&lt;700,+'šifarnik K-izvor'!G$2,'šifarnik K-izvor'!G$1))))</f>
        <v/>
      </c>
      <c r="Q1317" s="87">
        <f>IF($A1317&lt;=$A$1,VALUE(+VLOOKUP($A1317,'Rashodi- plan-izvršenje'!$A$8:O$1500,'prenos-P-R-N'!Q$1,FALSE)),IF($A1317&lt;=$A$2,VLOOKUP($A1317,'Prihodi- plan-izvršenje'!$A$4:$H$500,4,FALSE),IF($A1317&lt;=$A$3,VLOOKUP(A1317,'Neizmirene obaveze JLS'!$A$11:O$500,Q$1,FALSE),"")))</f>
        <v>0</v>
      </c>
      <c r="R1317" s="88">
        <f>IF($A1317&lt;=$A$1,VALUE(+VLOOKUP($A1317,'Rashodi- plan-izvršenje'!$A$8:P$1500,'prenos-P-R-N'!R$1,FALSE)),IF($A1317&lt;=$A$2,VLOOKUP($A1317,'Prihodi- plan-izvršenje'!$A$4:$H$500,7,FALSE),""))</f>
        <v>0</v>
      </c>
      <c r="S1317" s="88">
        <f>IF(A1317=0,0,IF($A1317&lt;=$A$1,VALUE(+VLOOKUP($A1317,'Rashodi- plan-izvršenje'!$A$8:Q$1500,'prenos-P-R-N'!S$1,FALSE)),IF($A1317&lt;=$A$2,VLOOKUP($A1317,'Prihodi- plan-izvršenje'!$A$4:$H$500,8,FALSE),0)))</f>
        <v>0</v>
      </c>
      <c r="T1317" s="88" t="str">
        <f>IF($A1317&gt;$A$2,VLOOKUP($A1317,'Neizmirene obaveze JLS'!$A$11:R$500,R$1,FALSE),"")</f>
        <v/>
      </c>
      <c r="U1317" s="88">
        <f>IF($A1317&gt;$A$2,VLOOKUP($A1317,'Neizmirene obaveze JLS'!$A$11:S$500,S$1,FALSE),0)</f>
        <v>0</v>
      </c>
      <c r="V1317" s="88">
        <f t="shared" si="234"/>
        <v>0</v>
      </c>
    </row>
    <row r="1318" spans="1:22">
      <c r="A1318" s="89">
        <f>IF(AND(COUNTIF(A$1:A$3,"&gt;0")=1,MAX(A$8:A1317)&lt;A$1),A1317+1,IF(AND(COUNTIF(A$1:A$3,"&gt;0")=2,MAX(A$8:A1317)&lt;A$2),A1317+1,IF(AND(COUNTIF(A$1:A$3,"&gt;0")=3,MAX(A$8:A1317)&lt;A$3),A1317+1,0)))</f>
        <v>0</v>
      </c>
      <c r="B1318" s="89" t="str">
        <f t="shared" ref="B1318:C1318" si="280">+IF($A1318&gt;0,B1317,"")</f>
        <v/>
      </c>
      <c r="C1318" s="89" t="str">
        <f t="shared" si="280"/>
        <v/>
      </c>
      <c r="D1318" s="87" t="str">
        <f>IF($A1318=0,"",IF($A1318&lt;=$A$1,+VLOOKUP($A1318,'Rashodi- plan-izvršenje'!$A$8:B$1500,'prenos-P-R-N'!D$1,FALSE),IF($A1318&gt;$A$2,+VLOOKUP($A1318,'Neizmirene obaveze JLS'!$A$11:B$500,'prenos-P-R-N'!D$1,FALSE),"")))</f>
        <v/>
      </c>
      <c r="E1318" s="87" t="str">
        <f>IF($A1318=0,"",IF($A1318&lt;=$A$1,+VLOOKUP($A1318,'Rashodi- plan-izvršenje'!$A$8:C$1500,'prenos-P-R-N'!E$1,FALSE),IF($A1318&gt;$A$2,+VLOOKUP($A1318,'Neizmirene obaveze JLS'!$A$11:C$500,'prenos-P-R-N'!E$1,FALSE),"")))</f>
        <v/>
      </c>
      <c r="F1318" s="87" t="str">
        <f>IF($A1318=0,"",IF($A1318&lt;=$A$1,+VLOOKUP($A1318,'Rashodi- plan-izvršenje'!$A$8:D$1500,'prenos-P-R-N'!F$1,FALSE),IF($A1318&gt;$A$2,+VLOOKUP($A1318,'Neizmirene obaveze JLS'!$A$11:D$500,'prenos-P-R-N'!F$1,FALSE),"")))</f>
        <v/>
      </c>
      <c r="G1318" s="87" t="str">
        <f>IF($A1318=0,"",IF($A1318&lt;=$A$1,+VLOOKUP($A1318,'Rashodi- plan-izvršenje'!$A$8:E$1500,'prenos-P-R-N'!G$1,FALSE),IF($A1318&gt;$A$2,+VLOOKUP($A1318,'Neizmirene obaveze JLS'!$A$11:E$500,'prenos-P-R-N'!G$1,FALSE),"")))</f>
        <v/>
      </c>
      <c r="H1318" s="87" t="str">
        <f>IF($A1318=0,"",IF($A1318&lt;=$A$1,+VLOOKUP($A1318,'Rashodi- plan-izvršenje'!$A$8:F$1500,'prenos-P-R-N'!H$1,FALSE),IF($A1318&gt;$A$2,+VLOOKUP($A1318,'Neizmirene obaveze JLS'!$A$11:F$500,'prenos-P-R-N'!H$1,FALSE),"")))</f>
        <v/>
      </c>
      <c r="I1318" s="87" t="str">
        <f>IF($A1318=0,"",IF($A1318&lt;=$A$1,+VLOOKUP($A1318,'Rashodi- plan-izvršenje'!$A$8:G$1500,'prenos-P-R-N'!I$1,FALSE),IF($A1318&gt;$A$2,+VLOOKUP($A1318,'Neizmirene obaveze JLS'!$A$11:G$500,'prenos-P-R-N'!I$1,FALSE),"")))</f>
        <v/>
      </c>
      <c r="J1318" s="87" t="str">
        <f>IF($A1318=0,"",IF($A1318&lt;=$A$1,+VLOOKUP($A1318,'Rashodi- plan-izvršenje'!$A$8:H$1500,'prenos-P-R-N'!J$1,FALSE),IF($A1318&gt;$A$2,+VLOOKUP($A1318,'Neizmirene obaveze JLS'!$A$11:H$500,'prenos-P-R-N'!J$1,FALSE),"")))</f>
        <v/>
      </c>
      <c r="K1318" s="87" t="str">
        <f>IF($A1318=0,"",IF($A1318&lt;=$A$1,+VLOOKUP($A1318,'Rashodi- plan-izvršenje'!$A$8:I$1500,'prenos-P-R-N'!K$1,FALSE),IF($A1318&gt;$A$2,+VLOOKUP($A1318,'Neizmirene obaveze JLS'!$A$11:I$500,'prenos-P-R-N'!K$1,FALSE),"")))</f>
        <v/>
      </c>
      <c r="L1318" t="str">
        <f>IF(A1318=0,"",IF(A1318&lt;=A$1,+IF(VLOOKUP(A1318,'Rashodi- plan-izvršenje'!A$8:J$1500,M$1,FALSE)&gt;0,"Програмска активност","Пројекат"),IF(A1318&gt;A$2,+IF(VLOOKUP(A1318,'Neizmirene obaveze JLS'!A$8:J$2008,M$1,FALSE)&gt;0,"Програмска активност","Пројекат"),"")))</f>
        <v/>
      </c>
      <c r="M1318" s="87" t="str">
        <f>IF(A1318=0,"",IF($A1318&lt;=$A$1,+IF(VLOOKUP($A1318,'Rashodi- plan-izvršenje'!$A$8:$M$1500,10,FALSE)&gt;0,VLOOKUP($A1318,'Rashodi- plan-izvršenje'!$A$8:$M$1500,10,FALSE),VLOOKUP($A1318,'Rashodi- plan-izvršenje'!$A$8:$M$1500,12,FALSE)),+IF($A1318&gt;$A$2,IF(VLOOKUP($A1318,'Neizmirene obaveze JLS'!$A$8:$M$1500,10,FALSE)&gt;0,VLOOKUP($A1318,'Neizmirene obaveze JLS'!$A$11:$M$1500,10,FALSE),VLOOKUP($A1318,'Neizmirene obaveze JLS'!$A$11:$M$1500,12,FALSE)),0)))</f>
        <v/>
      </c>
      <c r="N1318" s="87" t="str">
        <f>IF(A1318=0,"",IF($A1318&lt;=$A$1,+IF(VLOOKUP(A1318,'Rashodi- plan-izvršenje'!$A$8:$M$1500,10,FALSE)&gt;0,VLOOKUP(A1318,'Rashodi- plan-izvršenje'!$A$8:$M$1500,11,FALSE),VLOOKUP(A1318,'Rashodi- plan-izvršenje'!$A$8:$M$1500,13,FALSE)),+IF($A1318&gt;$A$2,IF(VLOOKUP($A1318,'Neizmirene obaveze JLS'!$A$8:$M$1500,10,FALSE)&gt;0,VLOOKUP($A1318,'Neizmirene obaveze JLS'!$A$11:$M$1500,11,FALSE),VLOOKUP($A1318,'Neizmirene obaveze JLS'!$A$11:$M$1500,13,FALSE)),0)))</f>
        <v/>
      </c>
      <c r="O1318" s="87" t="str">
        <f>IF(A1318=0,"",IF($A1318&lt;=$A$1,VALUE(+VLOOKUP($A1318,'Rashodi- plan-izvršenje'!$A$8:N$1500,'prenos-P-R-N'!O$1,FALSE)),IF($A1318&lt;=A$2,VALUE(VLOOKUP($A1318,'Prihodi- plan-izvršenje'!$A$8:$H$500,6,FALSE)),VALUE(VLOOKUP($A1318,'Neizmirene obaveze JLS'!$A$8:$N$500,O$1,FALSE)))))</f>
        <v/>
      </c>
      <c r="P1318" s="87" t="str">
        <f>IF(A1318=0,"",IF(A1318=0,0,IF(A1318&gt;A$2,'šifarnik K-izvor'!G$3,+IF(Q1318&lt;700,+'šifarnik K-izvor'!G$2,'šifarnik K-izvor'!G$1))))</f>
        <v/>
      </c>
      <c r="Q1318" s="87">
        <f>IF($A1318&lt;=$A$1,VALUE(+VLOOKUP($A1318,'Rashodi- plan-izvršenje'!$A$8:O$1500,'prenos-P-R-N'!Q$1,FALSE)),IF($A1318&lt;=$A$2,VLOOKUP($A1318,'Prihodi- plan-izvršenje'!$A$4:$H$500,4,FALSE),IF($A1318&lt;=$A$3,VLOOKUP(A1318,'Neizmirene obaveze JLS'!$A$11:O$500,Q$1,FALSE),"")))</f>
        <v>0</v>
      </c>
      <c r="R1318" s="88">
        <f>IF($A1318&lt;=$A$1,VALUE(+VLOOKUP($A1318,'Rashodi- plan-izvršenje'!$A$8:P$1500,'prenos-P-R-N'!R$1,FALSE)),IF($A1318&lt;=$A$2,VLOOKUP($A1318,'Prihodi- plan-izvršenje'!$A$4:$H$500,7,FALSE),""))</f>
        <v>0</v>
      </c>
      <c r="S1318" s="88">
        <f>IF(A1318=0,0,IF($A1318&lt;=$A$1,VALUE(+VLOOKUP($A1318,'Rashodi- plan-izvršenje'!$A$8:Q$1500,'prenos-P-R-N'!S$1,FALSE)),IF($A1318&lt;=$A$2,VLOOKUP($A1318,'Prihodi- plan-izvršenje'!$A$4:$H$500,8,FALSE),0)))</f>
        <v>0</v>
      </c>
      <c r="T1318" s="88" t="str">
        <f>IF($A1318&gt;$A$2,VLOOKUP($A1318,'Neizmirene obaveze JLS'!$A$11:R$500,R$1,FALSE),"")</f>
        <v/>
      </c>
      <c r="U1318" s="88">
        <f>IF($A1318&gt;$A$2,VLOOKUP($A1318,'Neizmirene obaveze JLS'!$A$11:S$500,S$1,FALSE),0)</f>
        <v>0</v>
      </c>
      <c r="V1318" s="88">
        <f t="shared" si="234"/>
        <v>0</v>
      </c>
    </row>
    <row r="1319" spans="1:22">
      <c r="A1319" s="89">
        <f>IF(AND(COUNTIF(A$1:A$3,"&gt;0")=1,MAX(A$8:A1318)&lt;A$1),A1318+1,IF(AND(COUNTIF(A$1:A$3,"&gt;0")=2,MAX(A$8:A1318)&lt;A$2),A1318+1,IF(AND(COUNTIF(A$1:A$3,"&gt;0")=3,MAX(A$8:A1318)&lt;A$3),A1318+1,0)))</f>
        <v>0</v>
      </c>
      <c r="B1319" s="89" t="str">
        <f t="shared" ref="B1319:C1319" si="281">+IF($A1319&gt;0,B1318,"")</f>
        <v/>
      </c>
      <c r="C1319" s="89" t="str">
        <f t="shared" si="281"/>
        <v/>
      </c>
      <c r="D1319" s="87" t="str">
        <f>IF($A1319=0,"",IF($A1319&lt;=$A$1,+VLOOKUP($A1319,'Rashodi- plan-izvršenje'!$A$8:B$1500,'prenos-P-R-N'!D$1,FALSE),IF($A1319&gt;$A$2,+VLOOKUP($A1319,'Neizmirene obaveze JLS'!$A$11:B$500,'prenos-P-R-N'!D$1,FALSE),"")))</f>
        <v/>
      </c>
      <c r="E1319" s="87" t="str">
        <f>IF($A1319=0,"",IF($A1319&lt;=$A$1,+VLOOKUP($A1319,'Rashodi- plan-izvršenje'!$A$8:C$1500,'prenos-P-R-N'!E$1,FALSE),IF($A1319&gt;$A$2,+VLOOKUP($A1319,'Neizmirene obaveze JLS'!$A$11:C$500,'prenos-P-R-N'!E$1,FALSE),"")))</f>
        <v/>
      </c>
      <c r="F1319" s="87" t="str">
        <f>IF($A1319=0,"",IF($A1319&lt;=$A$1,+VLOOKUP($A1319,'Rashodi- plan-izvršenje'!$A$8:D$1500,'prenos-P-R-N'!F$1,FALSE),IF($A1319&gt;$A$2,+VLOOKUP($A1319,'Neizmirene obaveze JLS'!$A$11:D$500,'prenos-P-R-N'!F$1,FALSE),"")))</f>
        <v/>
      </c>
      <c r="G1319" s="87" t="str">
        <f>IF($A1319=0,"",IF($A1319&lt;=$A$1,+VLOOKUP($A1319,'Rashodi- plan-izvršenje'!$A$8:E$1500,'prenos-P-R-N'!G$1,FALSE),IF($A1319&gt;$A$2,+VLOOKUP($A1319,'Neizmirene obaveze JLS'!$A$11:E$500,'prenos-P-R-N'!G$1,FALSE),"")))</f>
        <v/>
      </c>
      <c r="H1319" s="87" t="str">
        <f>IF($A1319=0,"",IF($A1319&lt;=$A$1,+VLOOKUP($A1319,'Rashodi- plan-izvršenje'!$A$8:F$1500,'prenos-P-R-N'!H$1,FALSE),IF($A1319&gt;$A$2,+VLOOKUP($A1319,'Neizmirene obaveze JLS'!$A$11:F$500,'prenos-P-R-N'!H$1,FALSE),"")))</f>
        <v/>
      </c>
      <c r="I1319" s="87" t="str">
        <f>IF($A1319=0,"",IF($A1319&lt;=$A$1,+VLOOKUP($A1319,'Rashodi- plan-izvršenje'!$A$8:G$1500,'prenos-P-R-N'!I$1,FALSE),IF($A1319&gt;$A$2,+VLOOKUP($A1319,'Neizmirene obaveze JLS'!$A$11:G$500,'prenos-P-R-N'!I$1,FALSE),"")))</f>
        <v/>
      </c>
      <c r="J1319" s="87" t="str">
        <f>IF($A1319=0,"",IF($A1319&lt;=$A$1,+VLOOKUP($A1319,'Rashodi- plan-izvršenje'!$A$8:H$1500,'prenos-P-R-N'!J$1,FALSE),IF($A1319&gt;$A$2,+VLOOKUP($A1319,'Neizmirene obaveze JLS'!$A$11:H$500,'prenos-P-R-N'!J$1,FALSE),"")))</f>
        <v/>
      </c>
      <c r="K1319" s="87" t="str">
        <f>IF($A1319=0,"",IF($A1319&lt;=$A$1,+VLOOKUP($A1319,'Rashodi- plan-izvršenje'!$A$8:I$1500,'prenos-P-R-N'!K$1,FALSE),IF($A1319&gt;$A$2,+VLOOKUP($A1319,'Neizmirene obaveze JLS'!$A$11:I$500,'prenos-P-R-N'!K$1,FALSE),"")))</f>
        <v/>
      </c>
      <c r="L1319" t="str">
        <f>IF(A1319=0,"",IF(A1319&lt;=A$1,+IF(VLOOKUP(A1319,'Rashodi- plan-izvršenje'!A$8:J$1500,M$1,FALSE)&gt;0,"Програмска активност","Пројекат"),IF(A1319&gt;A$2,+IF(VLOOKUP(A1319,'Neizmirene obaveze JLS'!A$8:J$2008,M$1,FALSE)&gt;0,"Програмска активност","Пројекат"),"")))</f>
        <v/>
      </c>
      <c r="M1319" s="87" t="str">
        <f>IF(A1319=0,"",IF($A1319&lt;=$A$1,+IF(VLOOKUP($A1319,'Rashodi- plan-izvršenje'!$A$8:$M$1500,10,FALSE)&gt;0,VLOOKUP($A1319,'Rashodi- plan-izvršenje'!$A$8:$M$1500,10,FALSE),VLOOKUP($A1319,'Rashodi- plan-izvršenje'!$A$8:$M$1500,12,FALSE)),+IF($A1319&gt;$A$2,IF(VLOOKUP($A1319,'Neizmirene obaveze JLS'!$A$8:$M$1500,10,FALSE)&gt;0,VLOOKUP($A1319,'Neizmirene obaveze JLS'!$A$11:$M$1500,10,FALSE),VLOOKUP($A1319,'Neizmirene obaveze JLS'!$A$11:$M$1500,12,FALSE)),0)))</f>
        <v/>
      </c>
      <c r="N1319" s="87" t="str">
        <f>IF(A1319=0,"",IF($A1319&lt;=$A$1,+IF(VLOOKUP(A1319,'Rashodi- plan-izvršenje'!$A$8:$M$1500,10,FALSE)&gt;0,VLOOKUP(A1319,'Rashodi- plan-izvršenje'!$A$8:$M$1500,11,FALSE),VLOOKUP(A1319,'Rashodi- plan-izvršenje'!$A$8:$M$1500,13,FALSE)),+IF($A1319&gt;$A$2,IF(VLOOKUP($A1319,'Neizmirene obaveze JLS'!$A$8:$M$1500,10,FALSE)&gt;0,VLOOKUP($A1319,'Neizmirene obaveze JLS'!$A$11:$M$1500,11,FALSE),VLOOKUP($A1319,'Neizmirene obaveze JLS'!$A$11:$M$1500,13,FALSE)),0)))</f>
        <v/>
      </c>
      <c r="O1319" s="87" t="str">
        <f>IF(A1319=0,"",IF($A1319&lt;=$A$1,VALUE(+VLOOKUP($A1319,'Rashodi- plan-izvršenje'!$A$8:N$1500,'prenos-P-R-N'!O$1,FALSE)),IF($A1319&lt;=A$2,VALUE(VLOOKUP($A1319,'Prihodi- plan-izvršenje'!$A$8:$H$500,6,FALSE)),VALUE(VLOOKUP($A1319,'Neizmirene obaveze JLS'!$A$8:$N$500,O$1,FALSE)))))</f>
        <v/>
      </c>
      <c r="P1319" s="87" t="str">
        <f>IF(A1319=0,"",IF(A1319=0,0,IF(A1319&gt;A$2,'šifarnik K-izvor'!G$3,+IF(Q1319&lt;700,+'šifarnik K-izvor'!G$2,'šifarnik K-izvor'!G$1))))</f>
        <v/>
      </c>
      <c r="Q1319" s="87">
        <f>IF($A1319&lt;=$A$1,VALUE(+VLOOKUP($A1319,'Rashodi- plan-izvršenje'!$A$8:O$1500,'prenos-P-R-N'!Q$1,FALSE)),IF($A1319&lt;=$A$2,VLOOKUP($A1319,'Prihodi- plan-izvršenje'!$A$4:$H$500,4,FALSE),IF($A1319&lt;=$A$3,VLOOKUP(A1319,'Neizmirene obaveze JLS'!$A$11:O$500,Q$1,FALSE),"")))</f>
        <v>0</v>
      </c>
      <c r="R1319" s="88">
        <f>IF($A1319&lt;=$A$1,VALUE(+VLOOKUP($A1319,'Rashodi- plan-izvršenje'!$A$8:P$1500,'prenos-P-R-N'!R$1,FALSE)),IF($A1319&lt;=$A$2,VLOOKUP($A1319,'Prihodi- plan-izvršenje'!$A$4:$H$500,7,FALSE),""))</f>
        <v>0</v>
      </c>
      <c r="S1319" s="88">
        <f>IF(A1319=0,0,IF($A1319&lt;=$A$1,VALUE(+VLOOKUP($A1319,'Rashodi- plan-izvršenje'!$A$8:Q$1500,'prenos-P-R-N'!S$1,FALSE)),IF($A1319&lt;=$A$2,VLOOKUP($A1319,'Prihodi- plan-izvršenje'!$A$4:$H$500,8,FALSE),0)))</f>
        <v>0</v>
      </c>
      <c r="T1319" s="88" t="str">
        <f>IF($A1319&gt;$A$2,VLOOKUP($A1319,'Neizmirene obaveze JLS'!$A$11:R$500,R$1,FALSE),"")</f>
        <v/>
      </c>
      <c r="U1319" s="88">
        <f>IF($A1319&gt;$A$2,VLOOKUP($A1319,'Neizmirene obaveze JLS'!$A$11:S$500,S$1,FALSE),0)</f>
        <v>0</v>
      </c>
      <c r="V1319" s="88">
        <f t="shared" si="234"/>
        <v>0</v>
      </c>
    </row>
    <row r="1320" spans="1:22">
      <c r="A1320" s="89">
        <f>IF(AND(COUNTIF(A$1:A$3,"&gt;0")=1,MAX(A$8:A1319)&lt;A$1),A1319+1,IF(AND(COUNTIF(A$1:A$3,"&gt;0")=2,MAX(A$8:A1319)&lt;A$2),A1319+1,IF(AND(COUNTIF(A$1:A$3,"&gt;0")=3,MAX(A$8:A1319)&lt;A$3),A1319+1,0)))</f>
        <v>0</v>
      </c>
      <c r="B1320" s="89" t="str">
        <f t="shared" ref="B1320:C1320" si="282">+IF($A1320&gt;0,B1319,"")</f>
        <v/>
      </c>
      <c r="C1320" s="89" t="str">
        <f t="shared" si="282"/>
        <v/>
      </c>
      <c r="D1320" s="87" t="str">
        <f>IF($A1320=0,"",IF($A1320&lt;=$A$1,+VLOOKUP($A1320,'Rashodi- plan-izvršenje'!$A$8:B$1500,'prenos-P-R-N'!D$1,FALSE),IF($A1320&gt;$A$2,+VLOOKUP($A1320,'Neizmirene obaveze JLS'!$A$11:B$500,'prenos-P-R-N'!D$1,FALSE),"")))</f>
        <v/>
      </c>
      <c r="E1320" s="87" t="str">
        <f>IF($A1320=0,"",IF($A1320&lt;=$A$1,+VLOOKUP($A1320,'Rashodi- plan-izvršenje'!$A$8:C$1500,'prenos-P-R-N'!E$1,FALSE),IF($A1320&gt;$A$2,+VLOOKUP($A1320,'Neizmirene obaveze JLS'!$A$11:C$500,'prenos-P-R-N'!E$1,FALSE),"")))</f>
        <v/>
      </c>
      <c r="F1320" s="87" t="str">
        <f>IF($A1320=0,"",IF($A1320&lt;=$A$1,+VLOOKUP($A1320,'Rashodi- plan-izvršenje'!$A$8:D$1500,'prenos-P-R-N'!F$1,FALSE),IF($A1320&gt;$A$2,+VLOOKUP($A1320,'Neizmirene obaveze JLS'!$A$11:D$500,'prenos-P-R-N'!F$1,FALSE),"")))</f>
        <v/>
      </c>
      <c r="G1320" s="87" t="str">
        <f>IF($A1320=0,"",IF($A1320&lt;=$A$1,+VLOOKUP($A1320,'Rashodi- plan-izvršenje'!$A$8:E$1500,'prenos-P-R-N'!G$1,FALSE),IF($A1320&gt;$A$2,+VLOOKUP($A1320,'Neizmirene obaveze JLS'!$A$11:E$500,'prenos-P-R-N'!G$1,FALSE),"")))</f>
        <v/>
      </c>
      <c r="H1320" s="87" t="str">
        <f>IF($A1320=0,"",IF($A1320&lt;=$A$1,+VLOOKUP($A1320,'Rashodi- plan-izvršenje'!$A$8:F$1500,'prenos-P-R-N'!H$1,FALSE),IF($A1320&gt;$A$2,+VLOOKUP($A1320,'Neizmirene obaveze JLS'!$A$11:F$500,'prenos-P-R-N'!H$1,FALSE),"")))</f>
        <v/>
      </c>
      <c r="I1320" s="87" t="str">
        <f>IF($A1320=0,"",IF($A1320&lt;=$A$1,+VLOOKUP($A1320,'Rashodi- plan-izvršenje'!$A$8:G$1500,'prenos-P-R-N'!I$1,FALSE),IF($A1320&gt;$A$2,+VLOOKUP($A1320,'Neizmirene obaveze JLS'!$A$11:G$500,'prenos-P-R-N'!I$1,FALSE),"")))</f>
        <v/>
      </c>
      <c r="J1320" s="87" t="str">
        <f>IF($A1320=0,"",IF($A1320&lt;=$A$1,+VLOOKUP($A1320,'Rashodi- plan-izvršenje'!$A$8:H$1500,'prenos-P-R-N'!J$1,FALSE),IF($A1320&gt;$A$2,+VLOOKUP($A1320,'Neizmirene obaveze JLS'!$A$11:H$500,'prenos-P-R-N'!J$1,FALSE),"")))</f>
        <v/>
      </c>
      <c r="K1320" s="87" t="str">
        <f>IF($A1320=0,"",IF($A1320&lt;=$A$1,+VLOOKUP($A1320,'Rashodi- plan-izvršenje'!$A$8:I$1500,'prenos-P-R-N'!K$1,FALSE),IF($A1320&gt;$A$2,+VLOOKUP($A1320,'Neizmirene obaveze JLS'!$A$11:I$500,'prenos-P-R-N'!K$1,FALSE),"")))</f>
        <v/>
      </c>
      <c r="L1320" t="str">
        <f>IF(A1320=0,"",IF(A1320&lt;=A$1,+IF(VLOOKUP(A1320,'Rashodi- plan-izvršenje'!A$8:J$1500,M$1,FALSE)&gt;0,"Програмска активност","Пројекат"),IF(A1320&gt;A$2,+IF(VLOOKUP(A1320,'Neizmirene obaveze JLS'!A$8:J$2008,M$1,FALSE)&gt;0,"Програмска активност","Пројекат"),"")))</f>
        <v/>
      </c>
      <c r="M1320" s="87" t="str">
        <f>IF(A1320=0,"",IF($A1320&lt;=$A$1,+IF(VLOOKUP($A1320,'Rashodi- plan-izvršenje'!$A$8:$M$1500,10,FALSE)&gt;0,VLOOKUP($A1320,'Rashodi- plan-izvršenje'!$A$8:$M$1500,10,FALSE),VLOOKUP($A1320,'Rashodi- plan-izvršenje'!$A$8:$M$1500,12,FALSE)),+IF($A1320&gt;$A$2,IF(VLOOKUP($A1320,'Neizmirene obaveze JLS'!$A$8:$M$1500,10,FALSE)&gt;0,VLOOKUP($A1320,'Neizmirene obaveze JLS'!$A$11:$M$1500,10,FALSE),VLOOKUP($A1320,'Neizmirene obaveze JLS'!$A$11:$M$1500,12,FALSE)),0)))</f>
        <v/>
      </c>
      <c r="N1320" s="87" t="str">
        <f>IF(A1320=0,"",IF($A1320&lt;=$A$1,+IF(VLOOKUP(A1320,'Rashodi- plan-izvršenje'!$A$8:$M$1500,10,FALSE)&gt;0,VLOOKUP(A1320,'Rashodi- plan-izvršenje'!$A$8:$M$1500,11,FALSE),VLOOKUP(A1320,'Rashodi- plan-izvršenje'!$A$8:$M$1500,13,FALSE)),+IF($A1320&gt;$A$2,IF(VLOOKUP($A1320,'Neizmirene obaveze JLS'!$A$8:$M$1500,10,FALSE)&gt;0,VLOOKUP($A1320,'Neizmirene obaveze JLS'!$A$11:$M$1500,11,FALSE),VLOOKUP($A1320,'Neizmirene obaveze JLS'!$A$11:$M$1500,13,FALSE)),0)))</f>
        <v/>
      </c>
      <c r="O1320" s="87" t="str">
        <f>IF(A1320=0,"",IF($A1320&lt;=$A$1,VALUE(+VLOOKUP($A1320,'Rashodi- plan-izvršenje'!$A$8:N$1500,'prenos-P-R-N'!O$1,FALSE)),IF($A1320&lt;=A$2,VALUE(VLOOKUP($A1320,'Prihodi- plan-izvršenje'!$A$8:$H$500,6,FALSE)),VALUE(VLOOKUP($A1320,'Neizmirene obaveze JLS'!$A$8:$N$500,O$1,FALSE)))))</f>
        <v/>
      </c>
      <c r="P1320" s="87" t="str">
        <f>IF(A1320=0,"",IF(A1320=0,0,IF(A1320&gt;A$2,'šifarnik K-izvor'!G$3,+IF(Q1320&lt;700,+'šifarnik K-izvor'!G$2,'šifarnik K-izvor'!G$1))))</f>
        <v/>
      </c>
      <c r="Q1320" s="87">
        <f>IF($A1320&lt;=$A$1,VALUE(+VLOOKUP($A1320,'Rashodi- plan-izvršenje'!$A$8:O$1500,'prenos-P-R-N'!Q$1,FALSE)),IF($A1320&lt;=$A$2,VLOOKUP($A1320,'Prihodi- plan-izvršenje'!$A$4:$H$500,4,FALSE),IF($A1320&lt;=$A$3,VLOOKUP(A1320,'Neizmirene obaveze JLS'!$A$11:O$500,Q$1,FALSE),"")))</f>
        <v>0</v>
      </c>
      <c r="R1320" s="88">
        <f>IF($A1320&lt;=$A$1,VALUE(+VLOOKUP($A1320,'Rashodi- plan-izvršenje'!$A$8:P$1500,'prenos-P-R-N'!R$1,FALSE)),IF($A1320&lt;=$A$2,VLOOKUP($A1320,'Prihodi- plan-izvršenje'!$A$4:$H$500,7,FALSE),""))</f>
        <v>0</v>
      </c>
      <c r="S1320" s="88">
        <f>IF(A1320=0,0,IF($A1320&lt;=$A$1,VALUE(+VLOOKUP($A1320,'Rashodi- plan-izvršenje'!$A$8:Q$1500,'prenos-P-R-N'!S$1,FALSE)),IF($A1320&lt;=$A$2,VLOOKUP($A1320,'Prihodi- plan-izvršenje'!$A$4:$H$500,8,FALSE),0)))</f>
        <v>0</v>
      </c>
      <c r="T1320" s="88" t="str">
        <f>IF($A1320&gt;$A$2,VLOOKUP($A1320,'Neizmirene obaveze JLS'!$A$11:R$500,R$1,FALSE),"")</f>
        <v/>
      </c>
      <c r="U1320" s="88">
        <f>IF($A1320&gt;$A$2,VLOOKUP($A1320,'Neizmirene obaveze JLS'!$A$11:S$500,S$1,FALSE),0)</f>
        <v>0</v>
      </c>
      <c r="V1320" s="88">
        <f t="shared" si="234"/>
        <v>0</v>
      </c>
    </row>
    <row r="1321" spans="1:22">
      <c r="A1321" s="89">
        <f>IF(AND(COUNTIF(A$1:A$3,"&gt;0")=1,MAX(A$8:A1320)&lt;A$1),A1320+1,IF(AND(COUNTIF(A$1:A$3,"&gt;0")=2,MAX(A$8:A1320)&lt;A$2),A1320+1,IF(AND(COUNTIF(A$1:A$3,"&gt;0")=3,MAX(A$8:A1320)&lt;A$3),A1320+1,0)))</f>
        <v>0</v>
      </c>
      <c r="B1321" s="89" t="str">
        <f t="shared" ref="B1321:C1321" si="283">+IF($A1321&gt;0,B1320,"")</f>
        <v/>
      </c>
      <c r="C1321" s="89" t="str">
        <f t="shared" si="283"/>
        <v/>
      </c>
      <c r="D1321" s="87" t="str">
        <f>IF($A1321=0,"",IF($A1321&lt;=$A$1,+VLOOKUP($A1321,'Rashodi- plan-izvršenje'!$A$8:B$1500,'prenos-P-R-N'!D$1,FALSE),IF($A1321&gt;$A$2,+VLOOKUP($A1321,'Neizmirene obaveze JLS'!$A$11:B$500,'prenos-P-R-N'!D$1,FALSE),"")))</f>
        <v/>
      </c>
      <c r="E1321" s="87" t="str">
        <f>IF($A1321=0,"",IF($A1321&lt;=$A$1,+VLOOKUP($A1321,'Rashodi- plan-izvršenje'!$A$8:C$1500,'prenos-P-R-N'!E$1,FALSE),IF($A1321&gt;$A$2,+VLOOKUP($A1321,'Neizmirene obaveze JLS'!$A$11:C$500,'prenos-P-R-N'!E$1,FALSE),"")))</f>
        <v/>
      </c>
      <c r="F1321" s="87" t="str">
        <f>IF($A1321=0,"",IF($A1321&lt;=$A$1,+VLOOKUP($A1321,'Rashodi- plan-izvršenje'!$A$8:D$1500,'prenos-P-R-N'!F$1,FALSE),IF($A1321&gt;$A$2,+VLOOKUP($A1321,'Neizmirene obaveze JLS'!$A$11:D$500,'prenos-P-R-N'!F$1,FALSE),"")))</f>
        <v/>
      </c>
      <c r="G1321" s="87" t="str">
        <f>IF($A1321=0,"",IF($A1321&lt;=$A$1,+VLOOKUP($A1321,'Rashodi- plan-izvršenje'!$A$8:E$1500,'prenos-P-R-N'!G$1,FALSE),IF($A1321&gt;$A$2,+VLOOKUP($A1321,'Neizmirene obaveze JLS'!$A$11:E$500,'prenos-P-R-N'!G$1,FALSE),"")))</f>
        <v/>
      </c>
      <c r="H1321" s="87" t="str">
        <f>IF($A1321=0,"",IF($A1321&lt;=$A$1,+VLOOKUP($A1321,'Rashodi- plan-izvršenje'!$A$8:F$1500,'prenos-P-R-N'!H$1,FALSE),IF($A1321&gt;$A$2,+VLOOKUP($A1321,'Neizmirene obaveze JLS'!$A$11:F$500,'prenos-P-R-N'!H$1,FALSE),"")))</f>
        <v/>
      </c>
      <c r="I1321" s="87" t="str">
        <f>IF($A1321=0,"",IF($A1321&lt;=$A$1,+VLOOKUP($A1321,'Rashodi- plan-izvršenje'!$A$8:G$1500,'prenos-P-R-N'!I$1,FALSE),IF($A1321&gt;$A$2,+VLOOKUP($A1321,'Neizmirene obaveze JLS'!$A$11:G$500,'prenos-P-R-N'!I$1,FALSE),"")))</f>
        <v/>
      </c>
      <c r="J1321" s="87" t="str">
        <f>IF($A1321=0,"",IF($A1321&lt;=$A$1,+VLOOKUP($A1321,'Rashodi- plan-izvršenje'!$A$8:H$1500,'prenos-P-R-N'!J$1,FALSE),IF($A1321&gt;$A$2,+VLOOKUP($A1321,'Neizmirene obaveze JLS'!$A$11:H$500,'prenos-P-R-N'!J$1,FALSE),"")))</f>
        <v/>
      </c>
      <c r="K1321" s="87" t="str">
        <f>IF($A1321=0,"",IF($A1321&lt;=$A$1,+VLOOKUP($A1321,'Rashodi- plan-izvršenje'!$A$8:I$1500,'prenos-P-R-N'!K$1,FALSE),IF($A1321&gt;$A$2,+VLOOKUP($A1321,'Neizmirene obaveze JLS'!$A$11:I$500,'prenos-P-R-N'!K$1,FALSE),"")))</f>
        <v/>
      </c>
      <c r="L1321" t="str">
        <f>IF(A1321=0,"",IF(A1321&lt;=A$1,+IF(VLOOKUP(A1321,'Rashodi- plan-izvršenje'!A$8:J$1500,M$1,FALSE)&gt;0,"Програмска активност","Пројекат"),IF(A1321&gt;A$2,+IF(VLOOKUP(A1321,'Neizmirene obaveze JLS'!A$8:J$2008,M$1,FALSE)&gt;0,"Програмска активност","Пројекат"),"")))</f>
        <v/>
      </c>
      <c r="M1321" s="87" t="str">
        <f>IF(A1321=0,"",IF($A1321&lt;=$A$1,+IF(VLOOKUP($A1321,'Rashodi- plan-izvršenje'!$A$8:$M$1500,10,FALSE)&gt;0,VLOOKUP($A1321,'Rashodi- plan-izvršenje'!$A$8:$M$1500,10,FALSE),VLOOKUP($A1321,'Rashodi- plan-izvršenje'!$A$8:$M$1500,12,FALSE)),+IF($A1321&gt;$A$2,IF(VLOOKUP($A1321,'Neizmirene obaveze JLS'!$A$8:$M$1500,10,FALSE)&gt;0,VLOOKUP($A1321,'Neizmirene obaveze JLS'!$A$11:$M$1500,10,FALSE),VLOOKUP($A1321,'Neizmirene obaveze JLS'!$A$11:$M$1500,12,FALSE)),0)))</f>
        <v/>
      </c>
      <c r="N1321" s="87" t="str">
        <f>IF(A1321=0,"",IF($A1321&lt;=$A$1,+IF(VLOOKUP(A1321,'Rashodi- plan-izvršenje'!$A$8:$M$1500,10,FALSE)&gt;0,VLOOKUP(A1321,'Rashodi- plan-izvršenje'!$A$8:$M$1500,11,FALSE),VLOOKUP(A1321,'Rashodi- plan-izvršenje'!$A$8:$M$1500,13,FALSE)),+IF($A1321&gt;$A$2,IF(VLOOKUP($A1321,'Neizmirene obaveze JLS'!$A$8:$M$1500,10,FALSE)&gt;0,VLOOKUP($A1321,'Neizmirene obaveze JLS'!$A$11:$M$1500,11,FALSE),VLOOKUP($A1321,'Neizmirene obaveze JLS'!$A$11:$M$1500,13,FALSE)),0)))</f>
        <v/>
      </c>
      <c r="O1321" s="87" t="str">
        <f>IF(A1321=0,"",IF($A1321&lt;=$A$1,VALUE(+VLOOKUP($A1321,'Rashodi- plan-izvršenje'!$A$8:N$1500,'prenos-P-R-N'!O$1,FALSE)),IF($A1321&lt;=A$2,VALUE(VLOOKUP($A1321,'Prihodi- plan-izvršenje'!$A$8:$H$500,6,FALSE)),VALUE(VLOOKUP($A1321,'Neizmirene obaveze JLS'!$A$8:$N$500,O$1,FALSE)))))</f>
        <v/>
      </c>
      <c r="P1321" s="87" t="str">
        <f>IF(A1321=0,"",IF(A1321=0,0,IF(A1321&gt;A$2,'šifarnik K-izvor'!G$3,+IF(Q1321&lt;700,+'šifarnik K-izvor'!G$2,'šifarnik K-izvor'!G$1))))</f>
        <v/>
      </c>
      <c r="Q1321" s="87">
        <f>IF($A1321&lt;=$A$1,VALUE(+VLOOKUP($A1321,'Rashodi- plan-izvršenje'!$A$8:O$1500,'prenos-P-R-N'!Q$1,FALSE)),IF($A1321&lt;=$A$2,VLOOKUP($A1321,'Prihodi- plan-izvršenje'!$A$4:$H$500,4,FALSE),IF($A1321&lt;=$A$3,VLOOKUP(A1321,'Neizmirene obaveze JLS'!$A$11:O$500,Q$1,FALSE),"")))</f>
        <v>0</v>
      </c>
      <c r="R1321" s="88">
        <f>IF($A1321&lt;=$A$1,VALUE(+VLOOKUP($A1321,'Rashodi- plan-izvršenje'!$A$8:P$1500,'prenos-P-R-N'!R$1,FALSE)),IF($A1321&lt;=$A$2,VLOOKUP($A1321,'Prihodi- plan-izvršenje'!$A$4:$H$500,7,FALSE),""))</f>
        <v>0</v>
      </c>
      <c r="S1321" s="88">
        <f>IF(A1321=0,0,IF($A1321&lt;=$A$1,VALUE(+VLOOKUP($A1321,'Rashodi- plan-izvršenje'!$A$8:Q$1500,'prenos-P-R-N'!S$1,FALSE)),IF($A1321&lt;=$A$2,VLOOKUP($A1321,'Prihodi- plan-izvršenje'!$A$4:$H$500,8,FALSE),0)))</f>
        <v>0</v>
      </c>
      <c r="T1321" s="88" t="str">
        <f>IF($A1321&gt;$A$2,VLOOKUP($A1321,'Neizmirene obaveze JLS'!$A$11:R$500,R$1,FALSE),"")</f>
        <v/>
      </c>
      <c r="U1321" s="88">
        <f>IF($A1321&gt;$A$2,VLOOKUP($A1321,'Neizmirene obaveze JLS'!$A$11:S$500,S$1,FALSE),0)</f>
        <v>0</v>
      </c>
      <c r="V1321" s="88">
        <f t="shared" si="234"/>
        <v>0</v>
      </c>
    </row>
    <row r="1322" spans="1:22">
      <c r="A1322" s="89">
        <f>IF(AND(COUNTIF(A$1:A$3,"&gt;0")=1,MAX(A$8:A1321)&lt;A$1),A1321+1,IF(AND(COUNTIF(A$1:A$3,"&gt;0")=2,MAX(A$8:A1321)&lt;A$2),A1321+1,IF(AND(COUNTIF(A$1:A$3,"&gt;0")=3,MAX(A$8:A1321)&lt;A$3),A1321+1,0)))</f>
        <v>0</v>
      </c>
      <c r="B1322" s="89" t="str">
        <f t="shared" ref="B1322:C1322" si="284">+IF($A1322&gt;0,B1321,"")</f>
        <v/>
      </c>
      <c r="C1322" s="89" t="str">
        <f t="shared" si="284"/>
        <v/>
      </c>
      <c r="D1322" s="87" t="str">
        <f>IF($A1322=0,"",IF($A1322&lt;=$A$1,+VLOOKUP($A1322,'Rashodi- plan-izvršenje'!$A$8:B$1500,'prenos-P-R-N'!D$1,FALSE),IF($A1322&gt;$A$2,+VLOOKUP($A1322,'Neizmirene obaveze JLS'!$A$11:B$500,'prenos-P-R-N'!D$1,FALSE),"")))</f>
        <v/>
      </c>
      <c r="E1322" s="87" t="str">
        <f>IF($A1322=0,"",IF($A1322&lt;=$A$1,+VLOOKUP($A1322,'Rashodi- plan-izvršenje'!$A$8:C$1500,'prenos-P-R-N'!E$1,FALSE),IF($A1322&gt;$A$2,+VLOOKUP($A1322,'Neizmirene obaveze JLS'!$A$11:C$500,'prenos-P-R-N'!E$1,FALSE),"")))</f>
        <v/>
      </c>
      <c r="F1322" s="87" t="str">
        <f>IF($A1322=0,"",IF($A1322&lt;=$A$1,+VLOOKUP($A1322,'Rashodi- plan-izvršenje'!$A$8:D$1500,'prenos-P-R-N'!F$1,FALSE),IF($A1322&gt;$A$2,+VLOOKUP($A1322,'Neizmirene obaveze JLS'!$A$11:D$500,'prenos-P-R-N'!F$1,FALSE),"")))</f>
        <v/>
      </c>
      <c r="G1322" s="87" t="str">
        <f>IF($A1322=0,"",IF($A1322&lt;=$A$1,+VLOOKUP($A1322,'Rashodi- plan-izvršenje'!$A$8:E$1500,'prenos-P-R-N'!G$1,FALSE),IF($A1322&gt;$A$2,+VLOOKUP($A1322,'Neizmirene obaveze JLS'!$A$11:E$500,'prenos-P-R-N'!G$1,FALSE),"")))</f>
        <v/>
      </c>
      <c r="H1322" s="87" t="str">
        <f>IF($A1322=0,"",IF($A1322&lt;=$A$1,+VLOOKUP($A1322,'Rashodi- plan-izvršenje'!$A$8:F$1500,'prenos-P-R-N'!H$1,FALSE),IF($A1322&gt;$A$2,+VLOOKUP($A1322,'Neizmirene obaveze JLS'!$A$11:F$500,'prenos-P-R-N'!H$1,FALSE),"")))</f>
        <v/>
      </c>
      <c r="I1322" s="87" t="str">
        <f>IF($A1322=0,"",IF($A1322&lt;=$A$1,+VLOOKUP($A1322,'Rashodi- plan-izvršenje'!$A$8:G$1500,'prenos-P-R-N'!I$1,FALSE),IF($A1322&gt;$A$2,+VLOOKUP($A1322,'Neizmirene obaveze JLS'!$A$11:G$500,'prenos-P-R-N'!I$1,FALSE),"")))</f>
        <v/>
      </c>
      <c r="J1322" s="87" t="str">
        <f>IF($A1322=0,"",IF($A1322&lt;=$A$1,+VLOOKUP($A1322,'Rashodi- plan-izvršenje'!$A$8:H$1500,'prenos-P-R-N'!J$1,FALSE),IF($A1322&gt;$A$2,+VLOOKUP($A1322,'Neizmirene obaveze JLS'!$A$11:H$500,'prenos-P-R-N'!J$1,FALSE),"")))</f>
        <v/>
      </c>
      <c r="K1322" s="87" t="str">
        <f>IF($A1322=0,"",IF($A1322&lt;=$A$1,+VLOOKUP($A1322,'Rashodi- plan-izvršenje'!$A$8:I$1500,'prenos-P-R-N'!K$1,FALSE),IF($A1322&gt;$A$2,+VLOOKUP($A1322,'Neizmirene obaveze JLS'!$A$11:I$500,'prenos-P-R-N'!K$1,FALSE),"")))</f>
        <v/>
      </c>
      <c r="L1322" t="str">
        <f>IF(A1322=0,"",IF(A1322&lt;=A$1,+IF(VLOOKUP(A1322,'Rashodi- plan-izvršenje'!A$8:J$1500,M$1,FALSE)&gt;0,"Програмска активност","Пројекат"),IF(A1322&gt;A$2,+IF(VLOOKUP(A1322,'Neizmirene obaveze JLS'!A$8:J$2008,M$1,FALSE)&gt;0,"Програмска активност","Пројекат"),"")))</f>
        <v/>
      </c>
      <c r="M1322" s="87" t="str">
        <f>IF(A1322=0,"",IF($A1322&lt;=$A$1,+IF(VLOOKUP($A1322,'Rashodi- plan-izvršenje'!$A$8:$M$1500,10,FALSE)&gt;0,VLOOKUP($A1322,'Rashodi- plan-izvršenje'!$A$8:$M$1500,10,FALSE),VLOOKUP($A1322,'Rashodi- plan-izvršenje'!$A$8:$M$1500,12,FALSE)),+IF($A1322&gt;$A$2,IF(VLOOKUP($A1322,'Neizmirene obaveze JLS'!$A$8:$M$1500,10,FALSE)&gt;0,VLOOKUP($A1322,'Neizmirene obaveze JLS'!$A$11:$M$1500,10,FALSE),VLOOKUP($A1322,'Neizmirene obaveze JLS'!$A$11:$M$1500,12,FALSE)),0)))</f>
        <v/>
      </c>
      <c r="N1322" s="87" t="str">
        <f>IF(A1322=0,"",IF($A1322&lt;=$A$1,+IF(VLOOKUP(A1322,'Rashodi- plan-izvršenje'!$A$8:$M$1500,10,FALSE)&gt;0,VLOOKUP(A1322,'Rashodi- plan-izvršenje'!$A$8:$M$1500,11,FALSE),VLOOKUP(A1322,'Rashodi- plan-izvršenje'!$A$8:$M$1500,13,FALSE)),+IF($A1322&gt;$A$2,IF(VLOOKUP($A1322,'Neizmirene obaveze JLS'!$A$8:$M$1500,10,FALSE)&gt;0,VLOOKUP($A1322,'Neizmirene obaveze JLS'!$A$11:$M$1500,11,FALSE),VLOOKUP($A1322,'Neizmirene obaveze JLS'!$A$11:$M$1500,13,FALSE)),0)))</f>
        <v/>
      </c>
      <c r="O1322" s="87" t="str">
        <f>IF(A1322=0,"",IF($A1322&lt;=$A$1,VALUE(+VLOOKUP($A1322,'Rashodi- plan-izvršenje'!$A$8:N$1500,'prenos-P-R-N'!O$1,FALSE)),IF($A1322&lt;=A$2,VALUE(VLOOKUP($A1322,'Prihodi- plan-izvršenje'!$A$8:$H$500,6,FALSE)),VALUE(VLOOKUP($A1322,'Neizmirene obaveze JLS'!$A$8:$N$500,O$1,FALSE)))))</f>
        <v/>
      </c>
      <c r="P1322" s="87" t="str">
        <f>IF(A1322=0,"",IF(A1322=0,0,IF(A1322&gt;A$2,'šifarnik K-izvor'!G$3,+IF(Q1322&lt;700,+'šifarnik K-izvor'!G$2,'šifarnik K-izvor'!G$1))))</f>
        <v/>
      </c>
      <c r="Q1322" s="87">
        <f>IF($A1322&lt;=$A$1,VALUE(+VLOOKUP($A1322,'Rashodi- plan-izvršenje'!$A$8:O$1500,'prenos-P-R-N'!Q$1,FALSE)),IF($A1322&lt;=$A$2,VLOOKUP($A1322,'Prihodi- plan-izvršenje'!$A$4:$H$500,4,FALSE),IF($A1322&lt;=$A$3,VLOOKUP(A1322,'Neizmirene obaveze JLS'!$A$11:O$500,Q$1,FALSE),"")))</f>
        <v>0</v>
      </c>
      <c r="R1322" s="88">
        <f>IF($A1322&lt;=$A$1,VALUE(+VLOOKUP($A1322,'Rashodi- plan-izvršenje'!$A$8:P$1500,'prenos-P-R-N'!R$1,FALSE)),IF($A1322&lt;=$A$2,VLOOKUP($A1322,'Prihodi- plan-izvršenje'!$A$4:$H$500,7,FALSE),""))</f>
        <v>0</v>
      </c>
      <c r="S1322" s="88">
        <f>IF(A1322=0,0,IF($A1322&lt;=$A$1,VALUE(+VLOOKUP($A1322,'Rashodi- plan-izvršenje'!$A$8:Q$1500,'prenos-P-R-N'!S$1,FALSE)),IF($A1322&lt;=$A$2,VLOOKUP($A1322,'Prihodi- plan-izvršenje'!$A$4:$H$500,8,FALSE),0)))</f>
        <v>0</v>
      </c>
      <c r="T1322" s="88" t="str">
        <f>IF($A1322&gt;$A$2,VLOOKUP($A1322,'Neizmirene obaveze JLS'!$A$11:R$500,R$1,FALSE),"")</f>
        <v/>
      </c>
      <c r="U1322" s="88">
        <f>IF($A1322&gt;$A$2,VLOOKUP($A1322,'Neizmirene obaveze JLS'!$A$11:S$500,S$1,FALSE),0)</f>
        <v>0</v>
      </c>
      <c r="V1322" s="88">
        <f t="shared" si="234"/>
        <v>0</v>
      </c>
    </row>
    <row r="1323" spans="1:22">
      <c r="A1323" s="89">
        <f>IF(AND(COUNTIF(A$1:A$3,"&gt;0")=1,MAX(A$8:A1322)&lt;A$1),A1322+1,IF(AND(COUNTIF(A$1:A$3,"&gt;0")=2,MAX(A$8:A1322)&lt;A$2),A1322+1,IF(AND(COUNTIF(A$1:A$3,"&gt;0")=3,MAX(A$8:A1322)&lt;A$3),A1322+1,0)))</f>
        <v>0</v>
      </c>
      <c r="B1323" s="89" t="str">
        <f t="shared" ref="B1323:C1323" si="285">+IF($A1323&gt;0,B1322,"")</f>
        <v/>
      </c>
      <c r="C1323" s="89" t="str">
        <f t="shared" si="285"/>
        <v/>
      </c>
      <c r="D1323" s="87" t="str">
        <f>IF($A1323=0,"",IF($A1323&lt;=$A$1,+VLOOKUP($A1323,'Rashodi- plan-izvršenje'!$A$8:B$1500,'prenos-P-R-N'!D$1,FALSE),IF($A1323&gt;$A$2,+VLOOKUP($A1323,'Neizmirene obaveze JLS'!$A$11:B$500,'prenos-P-R-N'!D$1,FALSE),"")))</f>
        <v/>
      </c>
      <c r="E1323" s="87" t="str">
        <f>IF($A1323=0,"",IF($A1323&lt;=$A$1,+VLOOKUP($A1323,'Rashodi- plan-izvršenje'!$A$8:C$1500,'prenos-P-R-N'!E$1,FALSE),IF($A1323&gt;$A$2,+VLOOKUP($A1323,'Neizmirene obaveze JLS'!$A$11:C$500,'prenos-P-R-N'!E$1,FALSE),"")))</f>
        <v/>
      </c>
      <c r="F1323" s="87" t="str">
        <f>IF($A1323=0,"",IF($A1323&lt;=$A$1,+VLOOKUP($A1323,'Rashodi- plan-izvršenje'!$A$8:D$1500,'prenos-P-R-N'!F$1,FALSE),IF($A1323&gt;$A$2,+VLOOKUP($A1323,'Neizmirene obaveze JLS'!$A$11:D$500,'prenos-P-R-N'!F$1,FALSE),"")))</f>
        <v/>
      </c>
      <c r="G1323" s="87" t="str">
        <f>IF($A1323=0,"",IF($A1323&lt;=$A$1,+VLOOKUP($A1323,'Rashodi- plan-izvršenje'!$A$8:E$1500,'prenos-P-R-N'!G$1,FALSE),IF($A1323&gt;$A$2,+VLOOKUP($A1323,'Neizmirene obaveze JLS'!$A$11:E$500,'prenos-P-R-N'!G$1,FALSE),"")))</f>
        <v/>
      </c>
      <c r="H1323" s="87" t="str">
        <f>IF($A1323=0,"",IF($A1323&lt;=$A$1,+VLOOKUP($A1323,'Rashodi- plan-izvršenje'!$A$8:F$1500,'prenos-P-R-N'!H$1,FALSE),IF($A1323&gt;$A$2,+VLOOKUP($A1323,'Neizmirene obaveze JLS'!$A$11:F$500,'prenos-P-R-N'!H$1,FALSE),"")))</f>
        <v/>
      </c>
      <c r="I1323" s="87" t="str">
        <f>IF($A1323=0,"",IF($A1323&lt;=$A$1,+VLOOKUP($A1323,'Rashodi- plan-izvršenje'!$A$8:G$1500,'prenos-P-R-N'!I$1,FALSE),IF($A1323&gt;$A$2,+VLOOKUP($A1323,'Neizmirene obaveze JLS'!$A$11:G$500,'prenos-P-R-N'!I$1,FALSE),"")))</f>
        <v/>
      </c>
      <c r="J1323" s="87" t="str">
        <f>IF($A1323=0,"",IF($A1323&lt;=$A$1,+VLOOKUP($A1323,'Rashodi- plan-izvršenje'!$A$8:H$1500,'prenos-P-R-N'!J$1,FALSE),IF($A1323&gt;$A$2,+VLOOKUP($A1323,'Neizmirene obaveze JLS'!$A$11:H$500,'prenos-P-R-N'!J$1,FALSE),"")))</f>
        <v/>
      </c>
      <c r="K1323" s="87" t="str">
        <f>IF($A1323=0,"",IF($A1323&lt;=$A$1,+VLOOKUP($A1323,'Rashodi- plan-izvršenje'!$A$8:I$1500,'prenos-P-R-N'!K$1,FALSE),IF($A1323&gt;$A$2,+VLOOKUP($A1323,'Neizmirene obaveze JLS'!$A$11:I$500,'prenos-P-R-N'!K$1,FALSE),"")))</f>
        <v/>
      </c>
      <c r="L1323" t="str">
        <f>IF(A1323=0,"",IF(A1323&lt;=A$1,+IF(VLOOKUP(A1323,'Rashodi- plan-izvršenje'!A$8:J$1500,M$1,FALSE)&gt;0,"Програмска активност","Пројекат"),IF(A1323&gt;A$2,+IF(VLOOKUP(A1323,'Neizmirene obaveze JLS'!A$8:J$2008,M$1,FALSE)&gt;0,"Програмска активност","Пројекат"),"")))</f>
        <v/>
      </c>
      <c r="M1323" s="87" t="str">
        <f>IF(A1323=0,"",IF($A1323&lt;=$A$1,+IF(VLOOKUP($A1323,'Rashodi- plan-izvršenje'!$A$8:$M$1500,10,FALSE)&gt;0,VLOOKUP($A1323,'Rashodi- plan-izvršenje'!$A$8:$M$1500,10,FALSE),VLOOKUP($A1323,'Rashodi- plan-izvršenje'!$A$8:$M$1500,12,FALSE)),+IF($A1323&gt;$A$2,IF(VLOOKUP($A1323,'Neizmirene obaveze JLS'!$A$8:$M$1500,10,FALSE)&gt;0,VLOOKUP($A1323,'Neizmirene obaveze JLS'!$A$11:$M$1500,10,FALSE),VLOOKUP($A1323,'Neizmirene obaveze JLS'!$A$11:$M$1500,12,FALSE)),0)))</f>
        <v/>
      </c>
      <c r="N1323" s="87" t="str">
        <f>IF(A1323=0,"",IF($A1323&lt;=$A$1,+IF(VLOOKUP(A1323,'Rashodi- plan-izvršenje'!$A$8:$M$1500,10,FALSE)&gt;0,VLOOKUP(A1323,'Rashodi- plan-izvršenje'!$A$8:$M$1500,11,FALSE),VLOOKUP(A1323,'Rashodi- plan-izvršenje'!$A$8:$M$1500,13,FALSE)),+IF($A1323&gt;$A$2,IF(VLOOKUP($A1323,'Neizmirene obaveze JLS'!$A$8:$M$1500,10,FALSE)&gt;0,VLOOKUP($A1323,'Neizmirene obaveze JLS'!$A$11:$M$1500,11,FALSE),VLOOKUP($A1323,'Neizmirene obaveze JLS'!$A$11:$M$1500,13,FALSE)),0)))</f>
        <v/>
      </c>
      <c r="O1323" s="87" t="str">
        <f>IF(A1323=0,"",IF($A1323&lt;=$A$1,VALUE(+VLOOKUP($A1323,'Rashodi- plan-izvršenje'!$A$8:N$1500,'prenos-P-R-N'!O$1,FALSE)),IF($A1323&lt;=A$2,VALUE(VLOOKUP($A1323,'Prihodi- plan-izvršenje'!$A$8:$H$500,6,FALSE)),VALUE(VLOOKUP($A1323,'Neizmirene obaveze JLS'!$A$8:$N$500,O$1,FALSE)))))</f>
        <v/>
      </c>
      <c r="P1323" s="87" t="str">
        <f>IF(A1323=0,"",IF(A1323=0,0,IF(A1323&gt;A$2,'šifarnik K-izvor'!G$3,+IF(Q1323&lt;700,+'šifarnik K-izvor'!G$2,'šifarnik K-izvor'!G$1))))</f>
        <v/>
      </c>
      <c r="Q1323" s="87">
        <f>IF($A1323&lt;=$A$1,VALUE(+VLOOKUP($A1323,'Rashodi- plan-izvršenje'!$A$8:O$1500,'prenos-P-R-N'!Q$1,FALSE)),IF($A1323&lt;=$A$2,VLOOKUP($A1323,'Prihodi- plan-izvršenje'!$A$4:$H$500,4,FALSE),IF($A1323&lt;=$A$3,VLOOKUP(A1323,'Neizmirene obaveze JLS'!$A$11:O$500,Q$1,FALSE),"")))</f>
        <v>0</v>
      </c>
      <c r="R1323" s="88">
        <f>IF($A1323&lt;=$A$1,VALUE(+VLOOKUP($A1323,'Rashodi- plan-izvršenje'!$A$8:P$1500,'prenos-P-R-N'!R$1,FALSE)),IF($A1323&lt;=$A$2,VLOOKUP($A1323,'Prihodi- plan-izvršenje'!$A$4:$H$500,7,FALSE),""))</f>
        <v>0</v>
      </c>
      <c r="S1323" s="88">
        <f>IF(A1323=0,0,IF($A1323&lt;=$A$1,VALUE(+VLOOKUP($A1323,'Rashodi- plan-izvršenje'!$A$8:Q$1500,'prenos-P-R-N'!S$1,FALSE)),IF($A1323&lt;=$A$2,VLOOKUP($A1323,'Prihodi- plan-izvršenje'!$A$4:$H$500,8,FALSE),0)))</f>
        <v>0</v>
      </c>
      <c r="T1323" s="88" t="str">
        <f>IF($A1323&gt;$A$2,VLOOKUP($A1323,'Neizmirene obaveze JLS'!$A$11:R$500,R$1,FALSE),"")</f>
        <v/>
      </c>
      <c r="U1323" s="88">
        <f>IF($A1323&gt;$A$2,VLOOKUP($A1323,'Neizmirene obaveze JLS'!$A$11:S$500,S$1,FALSE),0)</f>
        <v>0</v>
      </c>
      <c r="V1323" s="88">
        <f t="shared" si="234"/>
        <v>0</v>
      </c>
    </row>
    <row r="1324" spans="1:22">
      <c r="A1324" s="89">
        <f>IF(AND(COUNTIF(A$1:A$3,"&gt;0")=1,MAX(A$8:A1323)&lt;A$1),A1323+1,IF(AND(COUNTIF(A$1:A$3,"&gt;0")=2,MAX(A$8:A1323)&lt;A$2),A1323+1,IF(AND(COUNTIF(A$1:A$3,"&gt;0")=3,MAX(A$8:A1323)&lt;A$3),A1323+1,0)))</f>
        <v>0</v>
      </c>
      <c r="B1324" s="89" t="str">
        <f t="shared" ref="B1324:C1324" si="286">+IF($A1324&gt;0,B1323,"")</f>
        <v/>
      </c>
      <c r="C1324" s="89" t="str">
        <f t="shared" si="286"/>
        <v/>
      </c>
      <c r="D1324" s="87" t="str">
        <f>IF($A1324=0,"",IF($A1324&lt;=$A$1,+VLOOKUP($A1324,'Rashodi- plan-izvršenje'!$A$8:B$1500,'prenos-P-R-N'!D$1,FALSE),IF($A1324&gt;$A$2,+VLOOKUP($A1324,'Neizmirene obaveze JLS'!$A$11:B$500,'prenos-P-R-N'!D$1,FALSE),"")))</f>
        <v/>
      </c>
      <c r="E1324" s="87" t="str">
        <f>IF($A1324=0,"",IF($A1324&lt;=$A$1,+VLOOKUP($A1324,'Rashodi- plan-izvršenje'!$A$8:C$1500,'prenos-P-R-N'!E$1,FALSE),IF($A1324&gt;$A$2,+VLOOKUP($A1324,'Neizmirene obaveze JLS'!$A$11:C$500,'prenos-P-R-N'!E$1,FALSE),"")))</f>
        <v/>
      </c>
      <c r="F1324" s="87" t="str">
        <f>IF($A1324=0,"",IF($A1324&lt;=$A$1,+VLOOKUP($A1324,'Rashodi- plan-izvršenje'!$A$8:D$1500,'prenos-P-R-N'!F$1,FALSE),IF($A1324&gt;$A$2,+VLOOKUP($A1324,'Neizmirene obaveze JLS'!$A$11:D$500,'prenos-P-R-N'!F$1,FALSE),"")))</f>
        <v/>
      </c>
      <c r="G1324" s="87" t="str">
        <f>IF($A1324=0,"",IF($A1324&lt;=$A$1,+VLOOKUP($A1324,'Rashodi- plan-izvršenje'!$A$8:E$1500,'prenos-P-R-N'!G$1,FALSE),IF($A1324&gt;$A$2,+VLOOKUP($A1324,'Neizmirene obaveze JLS'!$A$11:E$500,'prenos-P-R-N'!G$1,FALSE),"")))</f>
        <v/>
      </c>
      <c r="H1324" s="87" t="str">
        <f>IF($A1324=0,"",IF($A1324&lt;=$A$1,+VLOOKUP($A1324,'Rashodi- plan-izvršenje'!$A$8:F$1500,'prenos-P-R-N'!H$1,FALSE),IF($A1324&gt;$A$2,+VLOOKUP($A1324,'Neizmirene obaveze JLS'!$A$11:F$500,'prenos-P-R-N'!H$1,FALSE),"")))</f>
        <v/>
      </c>
      <c r="I1324" s="87" t="str">
        <f>IF($A1324=0,"",IF($A1324&lt;=$A$1,+VLOOKUP($A1324,'Rashodi- plan-izvršenje'!$A$8:G$1500,'prenos-P-R-N'!I$1,FALSE),IF($A1324&gt;$A$2,+VLOOKUP($A1324,'Neizmirene obaveze JLS'!$A$11:G$500,'prenos-P-R-N'!I$1,FALSE),"")))</f>
        <v/>
      </c>
      <c r="J1324" s="87" t="str">
        <f>IF($A1324=0,"",IF($A1324&lt;=$A$1,+VLOOKUP($A1324,'Rashodi- plan-izvršenje'!$A$8:H$1500,'prenos-P-R-N'!J$1,FALSE),IF($A1324&gt;$A$2,+VLOOKUP($A1324,'Neizmirene obaveze JLS'!$A$11:H$500,'prenos-P-R-N'!J$1,FALSE),"")))</f>
        <v/>
      </c>
      <c r="K1324" s="87" t="str">
        <f>IF($A1324=0,"",IF($A1324&lt;=$A$1,+VLOOKUP($A1324,'Rashodi- plan-izvršenje'!$A$8:I$1500,'prenos-P-R-N'!K$1,FALSE),IF($A1324&gt;$A$2,+VLOOKUP($A1324,'Neizmirene obaveze JLS'!$A$11:I$500,'prenos-P-R-N'!K$1,FALSE),"")))</f>
        <v/>
      </c>
      <c r="L1324" t="str">
        <f>IF(A1324=0,"",IF(A1324&lt;=A$1,+IF(VLOOKUP(A1324,'Rashodi- plan-izvršenje'!A$8:J$1500,M$1,FALSE)&gt;0,"Програмска активност","Пројекат"),IF(A1324&gt;A$2,+IF(VLOOKUP(A1324,'Neizmirene obaveze JLS'!A$8:J$2008,M$1,FALSE)&gt;0,"Програмска активност","Пројекат"),"")))</f>
        <v/>
      </c>
      <c r="M1324" s="87" t="str">
        <f>IF(A1324=0,"",IF($A1324&lt;=$A$1,+IF(VLOOKUP($A1324,'Rashodi- plan-izvršenje'!$A$8:$M$1500,10,FALSE)&gt;0,VLOOKUP($A1324,'Rashodi- plan-izvršenje'!$A$8:$M$1500,10,FALSE),VLOOKUP($A1324,'Rashodi- plan-izvršenje'!$A$8:$M$1500,12,FALSE)),+IF($A1324&gt;$A$2,IF(VLOOKUP($A1324,'Neizmirene obaveze JLS'!$A$8:$M$1500,10,FALSE)&gt;0,VLOOKUP($A1324,'Neizmirene obaveze JLS'!$A$11:$M$1500,10,FALSE),VLOOKUP($A1324,'Neizmirene obaveze JLS'!$A$11:$M$1500,12,FALSE)),0)))</f>
        <v/>
      </c>
      <c r="N1324" s="87" t="str">
        <f>IF(A1324=0,"",IF($A1324&lt;=$A$1,+IF(VLOOKUP(A1324,'Rashodi- plan-izvršenje'!$A$8:$M$1500,10,FALSE)&gt;0,VLOOKUP(A1324,'Rashodi- plan-izvršenje'!$A$8:$M$1500,11,FALSE),VLOOKUP(A1324,'Rashodi- plan-izvršenje'!$A$8:$M$1500,13,FALSE)),+IF($A1324&gt;$A$2,IF(VLOOKUP($A1324,'Neizmirene obaveze JLS'!$A$8:$M$1500,10,FALSE)&gt;0,VLOOKUP($A1324,'Neizmirene obaveze JLS'!$A$11:$M$1500,11,FALSE),VLOOKUP($A1324,'Neizmirene obaveze JLS'!$A$11:$M$1500,13,FALSE)),0)))</f>
        <v/>
      </c>
      <c r="O1324" s="87" t="str">
        <f>IF(A1324=0,"",IF($A1324&lt;=$A$1,VALUE(+VLOOKUP($A1324,'Rashodi- plan-izvršenje'!$A$8:N$1500,'prenos-P-R-N'!O$1,FALSE)),IF($A1324&lt;=A$2,VALUE(VLOOKUP($A1324,'Prihodi- plan-izvršenje'!$A$8:$H$500,6,FALSE)),VALUE(VLOOKUP($A1324,'Neizmirene obaveze JLS'!$A$8:$N$500,O$1,FALSE)))))</f>
        <v/>
      </c>
      <c r="P1324" s="87" t="str">
        <f>IF(A1324=0,"",IF(A1324=0,0,IF(A1324&gt;A$2,'šifarnik K-izvor'!G$3,+IF(Q1324&lt;700,+'šifarnik K-izvor'!G$2,'šifarnik K-izvor'!G$1))))</f>
        <v/>
      </c>
      <c r="Q1324" s="87">
        <f>IF($A1324&lt;=$A$1,VALUE(+VLOOKUP($A1324,'Rashodi- plan-izvršenje'!$A$8:O$1500,'prenos-P-R-N'!Q$1,FALSE)),IF($A1324&lt;=$A$2,VLOOKUP($A1324,'Prihodi- plan-izvršenje'!$A$4:$H$500,4,FALSE),IF($A1324&lt;=$A$3,VLOOKUP(A1324,'Neizmirene obaveze JLS'!$A$11:O$500,Q$1,FALSE),"")))</f>
        <v>0</v>
      </c>
      <c r="R1324" s="88">
        <f>IF($A1324&lt;=$A$1,VALUE(+VLOOKUP($A1324,'Rashodi- plan-izvršenje'!$A$8:P$1500,'prenos-P-R-N'!R$1,FALSE)),IF($A1324&lt;=$A$2,VLOOKUP($A1324,'Prihodi- plan-izvršenje'!$A$4:$H$500,7,FALSE),""))</f>
        <v>0</v>
      </c>
      <c r="S1324" s="88">
        <f>IF(A1324=0,0,IF($A1324&lt;=$A$1,VALUE(+VLOOKUP($A1324,'Rashodi- plan-izvršenje'!$A$8:Q$1500,'prenos-P-R-N'!S$1,FALSE)),IF($A1324&lt;=$A$2,VLOOKUP($A1324,'Prihodi- plan-izvršenje'!$A$4:$H$500,8,FALSE),0)))</f>
        <v>0</v>
      </c>
      <c r="T1324" s="88" t="str">
        <f>IF($A1324&gt;$A$2,VLOOKUP($A1324,'Neizmirene obaveze JLS'!$A$11:R$500,R$1,FALSE),"")</f>
        <v/>
      </c>
      <c r="U1324" s="88">
        <f>IF($A1324&gt;$A$2,VLOOKUP($A1324,'Neizmirene obaveze JLS'!$A$11:S$500,S$1,FALSE),0)</f>
        <v>0</v>
      </c>
      <c r="V1324" s="88">
        <f t="shared" si="234"/>
        <v>0</v>
      </c>
    </row>
    <row r="1325" spans="1:22">
      <c r="A1325" s="89">
        <f>IF(AND(COUNTIF(A$1:A$3,"&gt;0")=1,MAX(A$8:A1324)&lt;A$1),A1324+1,IF(AND(COUNTIF(A$1:A$3,"&gt;0")=2,MAX(A$8:A1324)&lt;A$2),A1324+1,IF(AND(COUNTIF(A$1:A$3,"&gt;0")=3,MAX(A$8:A1324)&lt;A$3),A1324+1,0)))</f>
        <v>0</v>
      </c>
      <c r="B1325" s="89" t="str">
        <f t="shared" ref="B1325:C1325" si="287">+IF($A1325&gt;0,B1324,"")</f>
        <v/>
      </c>
      <c r="C1325" s="89" t="str">
        <f t="shared" si="287"/>
        <v/>
      </c>
      <c r="D1325" s="87" t="str">
        <f>IF($A1325=0,"",IF($A1325&lt;=$A$1,+VLOOKUP($A1325,'Rashodi- plan-izvršenje'!$A$8:B$1500,'prenos-P-R-N'!D$1,FALSE),IF($A1325&gt;$A$2,+VLOOKUP($A1325,'Neizmirene obaveze JLS'!$A$11:B$500,'prenos-P-R-N'!D$1,FALSE),"")))</f>
        <v/>
      </c>
      <c r="E1325" s="87" t="str">
        <f>IF($A1325=0,"",IF($A1325&lt;=$A$1,+VLOOKUP($A1325,'Rashodi- plan-izvršenje'!$A$8:C$1500,'prenos-P-R-N'!E$1,FALSE),IF($A1325&gt;$A$2,+VLOOKUP($A1325,'Neizmirene obaveze JLS'!$A$11:C$500,'prenos-P-R-N'!E$1,FALSE),"")))</f>
        <v/>
      </c>
      <c r="F1325" s="87" t="str">
        <f>IF($A1325=0,"",IF($A1325&lt;=$A$1,+VLOOKUP($A1325,'Rashodi- plan-izvršenje'!$A$8:D$1500,'prenos-P-R-N'!F$1,FALSE),IF($A1325&gt;$A$2,+VLOOKUP($A1325,'Neizmirene obaveze JLS'!$A$11:D$500,'prenos-P-R-N'!F$1,FALSE),"")))</f>
        <v/>
      </c>
      <c r="G1325" s="87" t="str">
        <f>IF($A1325=0,"",IF($A1325&lt;=$A$1,+VLOOKUP($A1325,'Rashodi- plan-izvršenje'!$A$8:E$1500,'prenos-P-R-N'!G$1,FALSE),IF($A1325&gt;$A$2,+VLOOKUP($A1325,'Neizmirene obaveze JLS'!$A$11:E$500,'prenos-P-R-N'!G$1,FALSE),"")))</f>
        <v/>
      </c>
      <c r="H1325" s="87" t="str">
        <f>IF($A1325=0,"",IF($A1325&lt;=$A$1,+VLOOKUP($A1325,'Rashodi- plan-izvršenje'!$A$8:F$1500,'prenos-P-R-N'!H$1,FALSE),IF($A1325&gt;$A$2,+VLOOKUP($A1325,'Neizmirene obaveze JLS'!$A$11:F$500,'prenos-P-R-N'!H$1,FALSE),"")))</f>
        <v/>
      </c>
      <c r="I1325" s="87" t="str">
        <f>IF($A1325=0,"",IF($A1325&lt;=$A$1,+VLOOKUP($A1325,'Rashodi- plan-izvršenje'!$A$8:G$1500,'prenos-P-R-N'!I$1,FALSE),IF($A1325&gt;$A$2,+VLOOKUP($A1325,'Neizmirene obaveze JLS'!$A$11:G$500,'prenos-P-R-N'!I$1,FALSE),"")))</f>
        <v/>
      </c>
      <c r="J1325" s="87" t="str">
        <f>IF($A1325=0,"",IF($A1325&lt;=$A$1,+VLOOKUP($A1325,'Rashodi- plan-izvršenje'!$A$8:H$1500,'prenos-P-R-N'!J$1,FALSE),IF($A1325&gt;$A$2,+VLOOKUP($A1325,'Neizmirene obaveze JLS'!$A$11:H$500,'prenos-P-R-N'!J$1,FALSE),"")))</f>
        <v/>
      </c>
      <c r="K1325" s="87" t="str">
        <f>IF($A1325=0,"",IF($A1325&lt;=$A$1,+VLOOKUP($A1325,'Rashodi- plan-izvršenje'!$A$8:I$1500,'prenos-P-R-N'!K$1,FALSE),IF($A1325&gt;$A$2,+VLOOKUP($A1325,'Neizmirene obaveze JLS'!$A$11:I$500,'prenos-P-R-N'!K$1,FALSE),"")))</f>
        <v/>
      </c>
      <c r="L1325" t="str">
        <f>IF(A1325=0,"",IF(A1325&lt;=A$1,+IF(VLOOKUP(A1325,'Rashodi- plan-izvršenje'!A$8:J$1500,M$1,FALSE)&gt;0,"Програмска активност","Пројекат"),IF(A1325&gt;A$2,+IF(VLOOKUP(A1325,'Neizmirene obaveze JLS'!A$8:J$2008,M$1,FALSE)&gt;0,"Програмска активност","Пројекат"),"")))</f>
        <v/>
      </c>
      <c r="M1325" s="87" t="str">
        <f>IF(A1325=0,"",IF($A1325&lt;=$A$1,+IF(VLOOKUP($A1325,'Rashodi- plan-izvršenje'!$A$8:$M$1500,10,FALSE)&gt;0,VLOOKUP($A1325,'Rashodi- plan-izvršenje'!$A$8:$M$1500,10,FALSE),VLOOKUP($A1325,'Rashodi- plan-izvršenje'!$A$8:$M$1500,12,FALSE)),+IF($A1325&gt;$A$2,IF(VLOOKUP($A1325,'Neizmirene obaveze JLS'!$A$8:$M$1500,10,FALSE)&gt;0,VLOOKUP($A1325,'Neizmirene obaveze JLS'!$A$11:$M$1500,10,FALSE),VLOOKUP($A1325,'Neizmirene obaveze JLS'!$A$11:$M$1500,12,FALSE)),0)))</f>
        <v/>
      </c>
      <c r="N1325" s="87" t="str">
        <f>IF(A1325=0,"",IF($A1325&lt;=$A$1,+IF(VLOOKUP(A1325,'Rashodi- plan-izvršenje'!$A$8:$M$1500,10,FALSE)&gt;0,VLOOKUP(A1325,'Rashodi- plan-izvršenje'!$A$8:$M$1500,11,FALSE),VLOOKUP(A1325,'Rashodi- plan-izvršenje'!$A$8:$M$1500,13,FALSE)),+IF($A1325&gt;$A$2,IF(VLOOKUP($A1325,'Neizmirene obaveze JLS'!$A$8:$M$1500,10,FALSE)&gt;0,VLOOKUP($A1325,'Neizmirene obaveze JLS'!$A$11:$M$1500,11,FALSE),VLOOKUP($A1325,'Neizmirene obaveze JLS'!$A$11:$M$1500,13,FALSE)),0)))</f>
        <v/>
      </c>
      <c r="O1325" s="87" t="str">
        <f>IF(A1325=0,"",IF($A1325&lt;=$A$1,VALUE(+VLOOKUP($A1325,'Rashodi- plan-izvršenje'!$A$8:N$1500,'prenos-P-R-N'!O$1,FALSE)),IF($A1325&lt;=A$2,VALUE(VLOOKUP($A1325,'Prihodi- plan-izvršenje'!$A$8:$H$500,6,FALSE)),VALUE(VLOOKUP($A1325,'Neizmirene obaveze JLS'!$A$8:$N$500,O$1,FALSE)))))</f>
        <v/>
      </c>
      <c r="P1325" s="87" t="str">
        <f>IF(A1325=0,"",IF(A1325=0,0,IF(A1325&gt;A$2,'šifarnik K-izvor'!G$3,+IF(Q1325&lt;700,+'šifarnik K-izvor'!G$2,'šifarnik K-izvor'!G$1))))</f>
        <v/>
      </c>
      <c r="Q1325" s="87">
        <f>IF($A1325&lt;=$A$1,VALUE(+VLOOKUP($A1325,'Rashodi- plan-izvršenje'!$A$8:O$1500,'prenos-P-R-N'!Q$1,FALSE)),IF($A1325&lt;=$A$2,VLOOKUP($A1325,'Prihodi- plan-izvršenje'!$A$4:$H$500,4,FALSE),IF($A1325&lt;=$A$3,VLOOKUP(A1325,'Neizmirene obaveze JLS'!$A$11:O$500,Q$1,FALSE),"")))</f>
        <v>0</v>
      </c>
      <c r="R1325" s="88">
        <f>IF($A1325&lt;=$A$1,VALUE(+VLOOKUP($A1325,'Rashodi- plan-izvršenje'!$A$8:P$1500,'prenos-P-R-N'!R$1,FALSE)),IF($A1325&lt;=$A$2,VLOOKUP($A1325,'Prihodi- plan-izvršenje'!$A$4:$H$500,7,FALSE),""))</f>
        <v>0</v>
      </c>
      <c r="S1325" s="88">
        <f>IF(A1325=0,0,IF($A1325&lt;=$A$1,VALUE(+VLOOKUP($A1325,'Rashodi- plan-izvršenje'!$A$8:Q$1500,'prenos-P-R-N'!S$1,FALSE)),IF($A1325&lt;=$A$2,VLOOKUP($A1325,'Prihodi- plan-izvršenje'!$A$4:$H$500,8,FALSE),0)))</f>
        <v>0</v>
      </c>
      <c r="T1325" s="88" t="str">
        <f>IF($A1325&gt;$A$2,VLOOKUP($A1325,'Neizmirene obaveze JLS'!$A$11:R$500,R$1,FALSE),"")</f>
        <v/>
      </c>
      <c r="U1325" s="88">
        <f>IF($A1325&gt;$A$2,VLOOKUP($A1325,'Neizmirene obaveze JLS'!$A$11:S$500,S$1,FALSE),0)</f>
        <v>0</v>
      </c>
      <c r="V1325" s="88">
        <f t="shared" si="234"/>
        <v>0</v>
      </c>
    </row>
    <row r="1326" spans="1:22">
      <c r="A1326" s="89">
        <f>IF(AND(COUNTIF(A$1:A$3,"&gt;0")=1,MAX(A$8:A1325)&lt;A$1),A1325+1,IF(AND(COUNTIF(A$1:A$3,"&gt;0")=2,MAX(A$8:A1325)&lt;A$2),A1325+1,IF(AND(COUNTIF(A$1:A$3,"&gt;0")=3,MAX(A$8:A1325)&lt;A$3),A1325+1,0)))</f>
        <v>0</v>
      </c>
      <c r="B1326" s="89" t="str">
        <f t="shared" ref="B1326:C1326" si="288">+IF($A1326&gt;0,B1325,"")</f>
        <v/>
      </c>
      <c r="C1326" s="89" t="str">
        <f t="shared" si="288"/>
        <v/>
      </c>
      <c r="D1326" s="87" t="str">
        <f>IF($A1326=0,"",IF($A1326&lt;=$A$1,+VLOOKUP($A1326,'Rashodi- plan-izvršenje'!$A$8:B$1500,'prenos-P-R-N'!D$1,FALSE),IF($A1326&gt;$A$2,+VLOOKUP($A1326,'Neizmirene obaveze JLS'!$A$11:B$500,'prenos-P-R-N'!D$1,FALSE),"")))</f>
        <v/>
      </c>
      <c r="E1326" s="87" t="str">
        <f>IF($A1326=0,"",IF($A1326&lt;=$A$1,+VLOOKUP($A1326,'Rashodi- plan-izvršenje'!$A$8:C$1500,'prenos-P-R-N'!E$1,FALSE),IF($A1326&gt;$A$2,+VLOOKUP($A1326,'Neizmirene obaveze JLS'!$A$11:C$500,'prenos-P-R-N'!E$1,FALSE),"")))</f>
        <v/>
      </c>
      <c r="F1326" s="87" t="str">
        <f>IF($A1326=0,"",IF($A1326&lt;=$A$1,+VLOOKUP($A1326,'Rashodi- plan-izvršenje'!$A$8:D$1500,'prenos-P-R-N'!F$1,FALSE),IF($A1326&gt;$A$2,+VLOOKUP($A1326,'Neizmirene obaveze JLS'!$A$11:D$500,'prenos-P-R-N'!F$1,FALSE),"")))</f>
        <v/>
      </c>
      <c r="G1326" s="87" t="str">
        <f>IF($A1326=0,"",IF($A1326&lt;=$A$1,+VLOOKUP($A1326,'Rashodi- plan-izvršenje'!$A$8:E$1500,'prenos-P-R-N'!G$1,FALSE),IF($A1326&gt;$A$2,+VLOOKUP($A1326,'Neizmirene obaveze JLS'!$A$11:E$500,'prenos-P-R-N'!G$1,FALSE),"")))</f>
        <v/>
      </c>
      <c r="H1326" s="87" t="str">
        <f>IF($A1326=0,"",IF($A1326&lt;=$A$1,+VLOOKUP($A1326,'Rashodi- plan-izvršenje'!$A$8:F$1500,'prenos-P-R-N'!H$1,FALSE),IF($A1326&gt;$A$2,+VLOOKUP($A1326,'Neizmirene obaveze JLS'!$A$11:F$500,'prenos-P-R-N'!H$1,FALSE),"")))</f>
        <v/>
      </c>
      <c r="I1326" s="87" t="str">
        <f>IF($A1326=0,"",IF($A1326&lt;=$A$1,+VLOOKUP($A1326,'Rashodi- plan-izvršenje'!$A$8:G$1500,'prenos-P-R-N'!I$1,FALSE),IF($A1326&gt;$A$2,+VLOOKUP($A1326,'Neizmirene obaveze JLS'!$A$11:G$500,'prenos-P-R-N'!I$1,FALSE),"")))</f>
        <v/>
      </c>
      <c r="J1326" s="87" t="str">
        <f>IF($A1326=0,"",IF($A1326&lt;=$A$1,+VLOOKUP($A1326,'Rashodi- plan-izvršenje'!$A$8:H$1500,'prenos-P-R-N'!J$1,FALSE),IF($A1326&gt;$A$2,+VLOOKUP($A1326,'Neizmirene obaveze JLS'!$A$11:H$500,'prenos-P-R-N'!J$1,FALSE),"")))</f>
        <v/>
      </c>
      <c r="K1326" s="87" t="str">
        <f>IF($A1326=0,"",IF($A1326&lt;=$A$1,+VLOOKUP($A1326,'Rashodi- plan-izvršenje'!$A$8:I$1500,'prenos-P-R-N'!K$1,FALSE),IF($A1326&gt;$A$2,+VLOOKUP($A1326,'Neizmirene obaveze JLS'!$A$11:I$500,'prenos-P-R-N'!K$1,FALSE),"")))</f>
        <v/>
      </c>
      <c r="L1326" t="str">
        <f>IF(A1326=0,"",IF(A1326&lt;=A$1,+IF(VLOOKUP(A1326,'Rashodi- plan-izvršenje'!A$8:J$1500,M$1,FALSE)&gt;0,"Програмска активност","Пројекат"),IF(A1326&gt;A$2,+IF(VLOOKUP(A1326,'Neizmirene obaveze JLS'!A$8:J$2008,M$1,FALSE)&gt;0,"Програмска активност","Пројекат"),"")))</f>
        <v/>
      </c>
      <c r="M1326" s="87" t="str">
        <f>IF(A1326=0,"",IF($A1326&lt;=$A$1,+IF(VLOOKUP($A1326,'Rashodi- plan-izvršenje'!$A$8:$M$1500,10,FALSE)&gt;0,VLOOKUP($A1326,'Rashodi- plan-izvršenje'!$A$8:$M$1500,10,FALSE),VLOOKUP($A1326,'Rashodi- plan-izvršenje'!$A$8:$M$1500,12,FALSE)),+IF($A1326&gt;$A$2,IF(VLOOKUP($A1326,'Neizmirene obaveze JLS'!$A$8:$M$1500,10,FALSE)&gt;0,VLOOKUP($A1326,'Neizmirene obaveze JLS'!$A$11:$M$1500,10,FALSE),VLOOKUP($A1326,'Neizmirene obaveze JLS'!$A$11:$M$1500,12,FALSE)),0)))</f>
        <v/>
      </c>
      <c r="N1326" s="87" t="str">
        <f>IF(A1326=0,"",IF($A1326&lt;=$A$1,+IF(VLOOKUP(A1326,'Rashodi- plan-izvršenje'!$A$8:$M$1500,10,FALSE)&gt;0,VLOOKUP(A1326,'Rashodi- plan-izvršenje'!$A$8:$M$1500,11,FALSE),VLOOKUP(A1326,'Rashodi- plan-izvršenje'!$A$8:$M$1500,13,FALSE)),+IF($A1326&gt;$A$2,IF(VLOOKUP($A1326,'Neizmirene obaveze JLS'!$A$8:$M$1500,10,FALSE)&gt;0,VLOOKUP($A1326,'Neizmirene obaveze JLS'!$A$11:$M$1500,11,FALSE),VLOOKUP($A1326,'Neizmirene obaveze JLS'!$A$11:$M$1500,13,FALSE)),0)))</f>
        <v/>
      </c>
      <c r="O1326" s="87" t="str">
        <f>IF(A1326=0,"",IF($A1326&lt;=$A$1,VALUE(+VLOOKUP($A1326,'Rashodi- plan-izvršenje'!$A$8:N$1500,'prenos-P-R-N'!O$1,FALSE)),IF($A1326&lt;=A$2,VALUE(VLOOKUP($A1326,'Prihodi- plan-izvršenje'!$A$8:$H$500,6,FALSE)),VALUE(VLOOKUP($A1326,'Neizmirene obaveze JLS'!$A$8:$N$500,O$1,FALSE)))))</f>
        <v/>
      </c>
      <c r="P1326" s="87" t="str">
        <f>IF(A1326=0,"",IF(A1326=0,0,IF(A1326&gt;A$2,'šifarnik K-izvor'!G$3,+IF(Q1326&lt;700,+'šifarnik K-izvor'!G$2,'šifarnik K-izvor'!G$1))))</f>
        <v/>
      </c>
      <c r="Q1326" s="87">
        <f>IF($A1326&lt;=$A$1,VALUE(+VLOOKUP($A1326,'Rashodi- plan-izvršenje'!$A$8:O$1500,'prenos-P-R-N'!Q$1,FALSE)),IF($A1326&lt;=$A$2,VLOOKUP($A1326,'Prihodi- plan-izvršenje'!$A$4:$H$500,4,FALSE),IF($A1326&lt;=$A$3,VLOOKUP(A1326,'Neizmirene obaveze JLS'!$A$11:O$500,Q$1,FALSE),"")))</f>
        <v>0</v>
      </c>
      <c r="R1326" s="88">
        <f>IF($A1326&lt;=$A$1,VALUE(+VLOOKUP($A1326,'Rashodi- plan-izvršenje'!$A$8:P$1500,'prenos-P-R-N'!R$1,FALSE)),IF($A1326&lt;=$A$2,VLOOKUP($A1326,'Prihodi- plan-izvršenje'!$A$4:$H$500,7,FALSE),""))</f>
        <v>0</v>
      </c>
      <c r="S1326" s="88">
        <f>IF(A1326=0,0,IF($A1326&lt;=$A$1,VALUE(+VLOOKUP($A1326,'Rashodi- plan-izvršenje'!$A$8:Q$1500,'prenos-P-R-N'!S$1,FALSE)),IF($A1326&lt;=$A$2,VLOOKUP($A1326,'Prihodi- plan-izvršenje'!$A$4:$H$500,8,FALSE),0)))</f>
        <v>0</v>
      </c>
      <c r="T1326" s="88" t="str">
        <f>IF($A1326&gt;$A$2,VLOOKUP($A1326,'Neizmirene obaveze JLS'!$A$11:R$500,R$1,FALSE),"")</f>
        <v/>
      </c>
      <c r="U1326" s="88">
        <f>IF($A1326&gt;$A$2,VLOOKUP($A1326,'Neizmirene obaveze JLS'!$A$11:S$500,S$1,FALSE),0)</f>
        <v>0</v>
      </c>
      <c r="V1326" s="88">
        <f t="shared" si="234"/>
        <v>0</v>
      </c>
    </row>
    <row r="1327" spans="1:22">
      <c r="A1327" s="89">
        <f>IF(AND(COUNTIF(A$1:A$3,"&gt;0")=1,MAX(A$8:A1326)&lt;A$1),A1326+1,IF(AND(COUNTIF(A$1:A$3,"&gt;0")=2,MAX(A$8:A1326)&lt;A$2),A1326+1,IF(AND(COUNTIF(A$1:A$3,"&gt;0")=3,MAX(A$8:A1326)&lt;A$3),A1326+1,0)))</f>
        <v>0</v>
      </c>
      <c r="B1327" s="89" t="str">
        <f t="shared" ref="B1327:C1327" si="289">+IF($A1327&gt;0,B1326,"")</f>
        <v/>
      </c>
      <c r="C1327" s="89" t="str">
        <f t="shared" si="289"/>
        <v/>
      </c>
      <c r="D1327" s="87" t="str">
        <f>IF($A1327=0,"",IF($A1327&lt;=$A$1,+VLOOKUP($A1327,'Rashodi- plan-izvršenje'!$A$8:B$1500,'prenos-P-R-N'!D$1,FALSE),IF($A1327&gt;$A$2,+VLOOKUP($A1327,'Neizmirene obaveze JLS'!$A$11:B$500,'prenos-P-R-N'!D$1,FALSE),"")))</f>
        <v/>
      </c>
      <c r="E1327" s="87" t="str">
        <f>IF($A1327=0,"",IF($A1327&lt;=$A$1,+VLOOKUP($A1327,'Rashodi- plan-izvršenje'!$A$8:C$1500,'prenos-P-R-N'!E$1,FALSE),IF($A1327&gt;$A$2,+VLOOKUP($A1327,'Neizmirene obaveze JLS'!$A$11:C$500,'prenos-P-R-N'!E$1,FALSE),"")))</f>
        <v/>
      </c>
      <c r="F1327" s="87" t="str">
        <f>IF($A1327=0,"",IF($A1327&lt;=$A$1,+VLOOKUP($A1327,'Rashodi- plan-izvršenje'!$A$8:D$1500,'prenos-P-R-N'!F$1,FALSE),IF($A1327&gt;$A$2,+VLOOKUP($A1327,'Neizmirene obaveze JLS'!$A$11:D$500,'prenos-P-R-N'!F$1,FALSE),"")))</f>
        <v/>
      </c>
      <c r="G1327" s="87" t="str">
        <f>IF($A1327=0,"",IF($A1327&lt;=$A$1,+VLOOKUP($A1327,'Rashodi- plan-izvršenje'!$A$8:E$1500,'prenos-P-R-N'!G$1,FALSE),IF($A1327&gt;$A$2,+VLOOKUP($A1327,'Neizmirene obaveze JLS'!$A$11:E$500,'prenos-P-R-N'!G$1,FALSE),"")))</f>
        <v/>
      </c>
      <c r="H1327" s="87" t="str">
        <f>IF($A1327=0,"",IF($A1327&lt;=$A$1,+VLOOKUP($A1327,'Rashodi- plan-izvršenje'!$A$8:F$1500,'prenos-P-R-N'!H$1,FALSE),IF($A1327&gt;$A$2,+VLOOKUP($A1327,'Neizmirene obaveze JLS'!$A$11:F$500,'prenos-P-R-N'!H$1,FALSE),"")))</f>
        <v/>
      </c>
      <c r="I1327" s="87" t="str">
        <f>IF($A1327=0,"",IF($A1327&lt;=$A$1,+VLOOKUP($A1327,'Rashodi- plan-izvršenje'!$A$8:G$1500,'prenos-P-R-N'!I$1,FALSE),IF($A1327&gt;$A$2,+VLOOKUP($A1327,'Neizmirene obaveze JLS'!$A$11:G$500,'prenos-P-R-N'!I$1,FALSE),"")))</f>
        <v/>
      </c>
      <c r="J1327" s="87" t="str">
        <f>IF($A1327=0,"",IF($A1327&lt;=$A$1,+VLOOKUP($A1327,'Rashodi- plan-izvršenje'!$A$8:H$1500,'prenos-P-R-N'!J$1,FALSE),IF($A1327&gt;$A$2,+VLOOKUP($A1327,'Neizmirene obaveze JLS'!$A$11:H$500,'prenos-P-R-N'!J$1,FALSE),"")))</f>
        <v/>
      </c>
      <c r="K1327" s="87" t="str">
        <f>IF($A1327=0,"",IF($A1327&lt;=$A$1,+VLOOKUP($A1327,'Rashodi- plan-izvršenje'!$A$8:I$1500,'prenos-P-R-N'!K$1,FALSE),IF($A1327&gt;$A$2,+VLOOKUP($A1327,'Neizmirene obaveze JLS'!$A$11:I$500,'prenos-P-R-N'!K$1,FALSE),"")))</f>
        <v/>
      </c>
      <c r="L1327" t="str">
        <f>IF(A1327=0,"",IF(A1327&lt;=A$1,+IF(VLOOKUP(A1327,'Rashodi- plan-izvršenje'!A$8:J$1500,M$1,FALSE)&gt;0,"Програмска активност","Пројекат"),IF(A1327&gt;A$2,+IF(VLOOKUP(A1327,'Neizmirene obaveze JLS'!A$8:J$2008,M$1,FALSE)&gt;0,"Програмска активност","Пројекат"),"")))</f>
        <v/>
      </c>
      <c r="M1327" s="87" t="str">
        <f>IF(A1327=0,"",IF($A1327&lt;=$A$1,+IF(VLOOKUP($A1327,'Rashodi- plan-izvršenje'!$A$8:$M$1500,10,FALSE)&gt;0,VLOOKUP($A1327,'Rashodi- plan-izvršenje'!$A$8:$M$1500,10,FALSE),VLOOKUP($A1327,'Rashodi- plan-izvršenje'!$A$8:$M$1500,12,FALSE)),+IF($A1327&gt;$A$2,IF(VLOOKUP($A1327,'Neizmirene obaveze JLS'!$A$8:$M$1500,10,FALSE)&gt;0,VLOOKUP($A1327,'Neizmirene obaveze JLS'!$A$11:$M$1500,10,FALSE),VLOOKUP($A1327,'Neizmirene obaveze JLS'!$A$11:$M$1500,12,FALSE)),0)))</f>
        <v/>
      </c>
      <c r="N1327" s="87" t="str">
        <f>IF(A1327=0,"",IF($A1327&lt;=$A$1,+IF(VLOOKUP(A1327,'Rashodi- plan-izvršenje'!$A$8:$M$1500,10,FALSE)&gt;0,VLOOKUP(A1327,'Rashodi- plan-izvršenje'!$A$8:$M$1500,11,FALSE),VLOOKUP(A1327,'Rashodi- plan-izvršenje'!$A$8:$M$1500,13,FALSE)),+IF($A1327&gt;$A$2,IF(VLOOKUP($A1327,'Neizmirene obaveze JLS'!$A$8:$M$1500,10,FALSE)&gt;0,VLOOKUP($A1327,'Neizmirene obaveze JLS'!$A$11:$M$1500,11,FALSE),VLOOKUP($A1327,'Neizmirene obaveze JLS'!$A$11:$M$1500,13,FALSE)),0)))</f>
        <v/>
      </c>
      <c r="O1327" s="87" t="str">
        <f>IF(A1327=0,"",IF($A1327&lt;=$A$1,VALUE(+VLOOKUP($A1327,'Rashodi- plan-izvršenje'!$A$8:N$1500,'prenos-P-R-N'!O$1,FALSE)),IF($A1327&lt;=A$2,VALUE(VLOOKUP($A1327,'Prihodi- plan-izvršenje'!$A$8:$H$500,6,FALSE)),VALUE(VLOOKUP($A1327,'Neizmirene obaveze JLS'!$A$8:$N$500,O$1,FALSE)))))</f>
        <v/>
      </c>
      <c r="P1327" s="87" t="str">
        <f>IF(A1327=0,"",IF(A1327=0,0,IF(A1327&gt;A$2,'šifarnik K-izvor'!G$3,+IF(Q1327&lt;700,+'šifarnik K-izvor'!G$2,'šifarnik K-izvor'!G$1))))</f>
        <v/>
      </c>
      <c r="Q1327" s="87">
        <f>IF($A1327&lt;=$A$1,VALUE(+VLOOKUP($A1327,'Rashodi- plan-izvršenje'!$A$8:O$1500,'prenos-P-R-N'!Q$1,FALSE)),IF($A1327&lt;=$A$2,VLOOKUP($A1327,'Prihodi- plan-izvršenje'!$A$4:$H$500,4,FALSE),IF($A1327&lt;=$A$3,VLOOKUP(A1327,'Neizmirene obaveze JLS'!$A$11:O$500,Q$1,FALSE),"")))</f>
        <v>0</v>
      </c>
      <c r="R1327" s="88">
        <f>IF($A1327&lt;=$A$1,VALUE(+VLOOKUP($A1327,'Rashodi- plan-izvršenje'!$A$8:P$1500,'prenos-P-R-N'!R$1,FALSE)),IF($A1327&lt;=$A$2,VLOOKUP($A1327,'Prihodi- plan-izvršenje'!$A$4:$H$500,7,FALSE),""))</f>
        <v>0</v>
      </c>
      <c r="S1327" s="88">
        <f>IF(A1327=0,0,IF($A1327&lt;=$A$1,VALUE(+VLOOKUP($A1327,'Rashodi- plan-izvršenje'!$A$8:Q$1500,'prenos-P-R-N'!S$1,FALSE)),IF($A1327&lt;=$A$2,VLOOKUP($A1327,'Prihodi- plan-izvršenje'!$A$4:$H$500,8,FALSE),0)))</f>
        <v>0</v>
      </c>
      <c r="T1327" s="88" t="str">
        <f>IF($A1327&gt;$A$2,VLOOKUP($A1327,'Neizmirene obaveze JLS'!$A$11:R$500,R$1,FALSE),"")</f>
        <v/>
      </c>
      <c r="U1327" s="88">
        <f>IF($A1327&gt;$A$2,VLOOKUP($A1327,'Neizmirene obaveze JLS'!$A$11:S$500,S$1,FALSE),0)</f>
        <v>0</v>
      </c>
      <c r="V1327" s="88">
        <f t="shared" si="234"/>
        <v>0</v>
      </c>
    </row>
    <row r="1328" spans="1:22">
      <c r="A1328" s="89">
        <f>IF(AND(COUNTIF(A$1:A$3,"&gt;0")=1,MAX(A$8:A1327)&lt;A$1),A1327+1,IF(AND(COUNTIF(A$1:A$3,"&gt;0")=2,MAX(A$8:A1327)&lt;A$2),A1327+1,IF(AND(COUNTIF(A$1:A$3,"&gt;0")=3,MAX(A$8:A1327)&lt;A$3),A1327+1,0)))</f>
        <v>0</v>
      </c>
      <c r="B1328" s="89" t="str">
        <f t="shared" ref="B1328:C1328" si="290">+IF($A1328&gt;0,B1327,"")</f>
        <v/>
      </c>
      <c r="C1328" s="89" t="str">
        <f t="shared" si="290"/>
        <v/>
      </c>
      <c r="D1328" s="87" t="str">
        <f>IF($A1328=0,"",IF($A1328&lt;=$A$1,+VLOOKUP($A1328,'Rashodi- plan-izvršenje'!$A$8:B$1500,'prenos-P-R-N'!D$1,FALSE),IF($A1328&gt;$A$2,+VLOOKUP($A1328,'Neizmirene obaveze JLS'!$A$11:B$500,'prenos-P-R-N'!D$1,FALSE),"")))</f>
        <v/>
      </c>
      <c r="E1328" s="87" t="str">
        <f>IF($A1328=0,"",IF($A1328&lt;=$A$1,+VLOOKUP($A1328,'Rashodi- plan-izvršenje'!$A$8:C$1500,'prenos-P-R-N'!E$1,FALSE),IF($A1328&gt;$A$2,+VLOOKUP($A1328,'Neizmirene obaveze JLS'!$A$11:C$500,'prenos-P-R-N'!E$1,FALSE),"")))</f>
        <v/>
      </c>
      <c r="F1328" s="87" t="str">
        <f>IF($A1328=0,"",IF($A1328&lt;=$A$1,+VLOOKUP($A1328,'Rashodi- plan-izvršenje'!$A$8:D$1500,'prenos-P-R-N'!F$1,FALSE),IF($A1328&gt;$A$2,+VLOOKUP($A1328,'Neizmirene obaveze JLS'!$A$11:D$500,'prenos-P-R-N'!F$1,FALSE),"")))</f>
        <v/>
      </c>
      <c r="G1328" s="87" t="str">
        <f>IF($A1328=0,"",IF($A1328&lt;=$A$1,+VLOOKUP($A1328,'Rashodi- plan-izvršenje'!$A$8:E$1500,'prenos-P-R-N'!G$1,FALSE),IF($A1328&gt;$A$2,+VLOOKUP($A1328,'Neizmirene obaveze JLS'!$A$11:E$500,'prenos-P-R-N'!G$1,FALSE),"")))</f>
        <v/>
      </c>
      <c r="H1328" s="87" t="str">
        <f>IF($A1328=0,"",IF($A1328&lt;=$A$1,+VLOOKUP($A1328,'Rashodi- plan-izvršenje'!$A$8:F$1500,'prenos-P-R-N'!H$1,FALSE),IF($A1328&gt;$A$2,+VLOOKUP($A1328,'Neizmirene obaveze JLS'!$A$11:F$500,'prenos-P-R-N'!H$1,FALSE),"")))</f>
        <v/>
      </c>
      <c r="I1328" s="87" t="str">
        <f>IF($A1328=0,"",IF($A1328&lt;=$A$1,+VLOOKUP($A1328,'Rashodi- plan-izvršenje'!$A$8:G$1500,'prenos-P-R-N'!I$1,FALSE),IF($A1328&gt;$A$2,+VLOOKUP($A1328,'Neizmirene obaveze JLS'!$A$11:G$500,'prenos-P-R-N'!I$1,FALSE),"")))</f>
        <v/>
      </c>
      <c r="J1328" s="87" t="str">
        <f>IF($A1328=0,"",IF($A1328&lt;=$A$1,+VLOOKUP($A1328,'Rashodi- plan-izvršenje'!$A$8:H$1500,'prenos-P-R-N'!J$1,FALSE),IF($A1328&gt;$A$2,+VLOOKUP($A1328,'Neizmirene obaveze JLS'!$A$11:H$500,'prenos-P-R-N'!J$1,FALSE),"")))</f>
        <v/>
      </c>
      <c r="K1328" s="87" t="str">
        <f>IF($A1328=0,"",IF($A1328&lt;=$A$1,+VLOOKUP($A1328,'Rashodi- plan-izvršenje'!$A$8:I$1500,'prenos-P-R-N'!K$1,FALSE),IF($A1328&gt;$A$2,+VLOOKUP($A1328,'Neizmirene obaveze JLS'!$A$11:I$500,'prenos-P-R-N'!K$1,FALSE),"")))</f>
        <v/>
      </c>
      <c r="L1328" t="str">
        <f>IF(A1328=0,"",IF(A1328&lt;=A$1,+IF(VLOOKUP(A1328,'Rashodi- plan-izvršenje'!A$8:J$1500,M$1,FALSE)&gt;0,"Програмска активност","Пројекат"),IF(A1328&gt;A$2,+IF(VLOOKUP(A1328,'Neizmirene obaveze JLS'!A$8:J$2008,M$1,FALSE)&gt;0,"Програмска активност","Пројекат"),"")))</f>
        <v/>
      </c>
      <c r="M1328" s="87" t="str">
        <f>IF(A1328=0,"",IF($A1328&lt;=$A$1,+IF(VLOOKUP($A1328,'Rashodi- plan-izvršenje'!$A$8:$M$1500,10,FALSE)&gt;0,VLOOKUP($A1328,'Rashodi- plan-izvršenje'!$A$8:$M$1500,10,FALSE),VLOOKUP($A1328,'Rashodi- plan-izvršenje'!$A$8:$M$1500,12,FALSE)),+IF($A1328&gt;$A$2,IF(VLOOKUP($A1328,'Neizmirene obaveze JLS'!$A$8:$M$1500,10,FALSE)&gt;0,VLOOKUP($A1328,'Neizmirene obaveze JLS'!$A$11:$M$1500,10,FALSE),VLOOKUP($A1328,'Neizmirene obaveze JLS'!$A$11:$M$1500,12,FALSE)),0)))</f>
        <v/>
      </c>
      <c r="N1328" s="87" t="str">
        <f>IF(A1328=0,"",IF($A1328&lt;=$A$1,+IF(VLOOKUP(A1328,'Rashodi- plan-izvršenje'!$A$8:$M$1500,10,FALSE)&gt;0,VLOOKUP(A1328,'Rashodi- plan-izvršenje'!$A$8:$M$1500,11,FALSE),VLOOKUP(A1328,'Rashodi- plan-izvršenje'!$A$8:$M$1500,13,FALSE)),+IF($A1328&gt;$A$2,IF(VLOOKUP($A1328,'Neizmirene obaveze JLS'!$A$8:$M$1500,10,FALSE)&gt;0,VLOOKUP($A1328,'Neizmirene obaveze JLS'!$A$11:$M$1500,11,FALSE),VLOOKUP($A1328,'Neizmirene obaveze JLS'!$A$11:$M$1500,13,FALSE)),0)))</f>
        <v/>
      </c>
      <c r="O1328" s="87" t="str">
        <f>IF(A1328=0,"",IF($A1328&lt;=$A$1,VALUE(+VLOOKUP($A1328,'Rashodi- plan-izvršenje'!$A$8:N$1500,'prenos-P-R-N'!O$1,FALSE)),IF($A1328&lt;=A$2,VALUE(VLOOKUP($A1328,'Prihodi- plan-izvršenje'!$A$8:$H$500,6,FALSE)),VALUE(VLOOKUP($A1328,'Neizmirene obaveze JLS'!$A$8:$N$500,O$1,FALSE)))))</f>
        <v/>
      </c>
      <c r="P1328" s="87" t="str">
        <f>IF(A1328=0,"",IF(A1328=0,0,IF(A1328&gt;A$2,'šifarnik K-izvor'!G$3,+IF(Q1328&lt;700,+'šifarnik K-izvor'!G$2,'šifarnik K-izvor'!G$1))))</f>
        <v/>
      </c>
      <c r="Q1328" s="87">
        <f>IF($A1328&lt;=$A$1,VALUE(+VLOOKUP($A1328,'Rashodi- plan-izvršenje'!$A$8:O$1500,'prenos-P-R-N'!Q$1,FALSE)),IF($A1328&lt;=$A$2,VLOOKUP($A1328,'Prihodi- plan-izvršenje'!$A$4:$H$500,4,FALSE),IF($A1328&lt;=$A$3,VLOOKUP(A1328,'Neizmirene obaveze JLS'!$A$11:O$500,Q$1,FALSE),"")))</f>
        <v>0</v>
      </c>
      <c r="R1328" s="88">
        <f>IF($A1328&lt;=$A$1,VALUE(+VLOOKUP($A1328,'Rashodi- plan-izvršenje'!$A$8:P$1500,'prenos-P-R-N'!R$1,FALSE)),IF($A1328&lt;=$A$2,VLOOKUP($A1328,'Prihodi- plan-izvršenje'!$A$4:$H$500,7,FALSE),""))</f>
        <v>0</v>
      </c>
      <c r="S1328" s="88">
        <f>IF(A1328=0,0,IF($A1328&lt;=$A$1,VALUE(+VLOOKUP($A1328,'Rashodi- plan-izvršenje'!$A$8:Q$1500,'prenos-P-R-N'!S$1,FALSE)),IF($A1328&lt;=$A$2,VLOOKUP($A1328,'Prihodi- plan-izvršenje'!$A$4:$H$500,8,FALSE),0)))</f>
        <v>0</v>
      </c>
      <c r="T1328" s="88" t="str">
        <f>IF($A1328&gt;$A$2,VLOOKUP($A1328,'Neizmirene obaveze JLS'!$A$11:R$500,R$1,FALSE),"")</f>
        <v/>
      </c>
      <c r="U1328" s="88">
        <f>IF($A1328&gt;$A$2,VLOOKUP($A1328,'Neizmirene obaveze JLS'!$A$11:S$500,S$1,FALSE),0)</f>
        <v>0</v>
      </c>
      <c r="V1328" s="88">
        <f t="shared" si="234"/>
        <v>0</v>
      </c>
    </row>
    <row r="1329" spans="1:22">
      <c r="A1329" s="89">
        <f>IF(AND(COUNTIF(A$1:A$3,"&gt;0")=1,MAX(A$8:A1328)&lt;A$1),A1328+1,IF(AND(COUNTIF(A$1:A$3,"&gt;0")=2,MAX(A$8:A1328)&lt;A$2),A1328+1,IF(AND(COUNTIF(A$1:A$3,"&gt;0")=3,MAX(A$8:A1328)&lt;A$3),A1328+1,0)))</f>
        <v>0</v>
      </c>
      <c r="B1329" s="89" t="str">
        <f t="shared" ref="B1329:C1329" si="291">+IF($A1329&gt;0,B1328,"")</f>
        <v/>
      </c>
      <c r="C1329" s="89" t="str">
        <f t="shared" si="291"/>
        <v/>
      </c>
      <c r="D1329" s="87" t="str">
        <f>IF($A1329=0,"",IF($A1329&lt;=$A$1,+VLOOKUP($A1329,'Rashodi- plan-izvršenje'!$A$8:B$1500,'prenos-P-R-N'!D$1,FALSE),IF($A1329&gt;$A$2,+VLOOKUP($A1329,'Neizmirene obaveze JLS'!$A$11:B$500,'prenos-P-R-N'!D$1,FALSE),"")))</f>
        <v/>
      </c>
      <c r="E1329" s="87" t="str">
        <f>IF($A1329=0,"",IF($A1329&lt;=$A$1,+VLOOKUP($A1329,'Rashodi- plan-izvršenje'!$A$8:C$1500,'prenos-P-R-N'!E$1,FALSE),IF($A1329&gt;$A$2,+VLOOKUP($A1329,'Neizmirene obaveze JLS'!$A$11:C$500,'prenos-P-R-N'!E$1,FALSE),"")))</f>
        <v/>
      </c>
      <c r="F1329" s="87" t="str">
        <f>IF($A1329=0,"",IF($A1329&lt;=$A$1,+VLOOKUP($A1329,'Rashodi- plan-izvršenje'!$A$8:D$1500,'prenos-P-R-N'!F$1,FALSE),IF($A1329&gt;$A$2,+VLOOKUP($A1329,'Neizmirene obaveze JLS'!$A$11:D$500,'prenos-P-R-N'!F$1,FALSE),"")))</f>
        <v/>
      </c>
      <c r="G1329" s="87" t="str">
        <f>IF($A1329=0,"",IF($A1329&lt;=$A$1,+VLOOKUP($A1329,'Rashodi- plan-izvršenje'!$A$8:E$1500,'prenos-P-R-N'!G$1,FALSE),IF($A1329&gt;$A$2,+VLOOKUP($A1329,'Neizmirene obaveze JLS'!$A$11:E$500,'prenos-P-R-N'!G$1,FALSE),"")))</f>
        <v/>
      </c>
      <c r="H1329" s="87" t="str">
        <f>IF($A1329=0,"",IF($A1329&lt;=$A$1,+VLOOKUP($A1329,'Rashodi- plan-izvršenje'!$A$8:F$1500,'prenos-P-R-N'!H$1,FALSE),IF($A1329&gt;$A$2,+VLOOKUP($A1329,'Neizmirene obaveze JLS'!$A$11:F$500,'prenos-P-R-N'!H$1,FALSE),"")))</f>
        <v/>
      </c>
      <c r="I1329" s="87" t="str">
        <f>IF($A1329=0,"",IF($A1329&lt;=$A$1,+VLOOKUP($A1329,'Rashodi- plan-izvršenje'!$A$8:G$1500,'prenos-P-R-N'!I$1,FALSE),IF($A1329&gt;$A$2,+VLOOKUP($A1329,'Neizmirene obaveze JLS'!$A$11:G$500,'prenos-P-R-N'!I$1,FALSE),"")))</f>
        <v/>
      </c>
      <c r="J1329" s="87" t="str">
        <f>IF($A1329=0,"",IF($A1329&lt;=$A$1,+VLOOKUP($A1329,'Rashodi- plan-izvršenje'!$A$8:H$1500,'prenos-P-R-N'!J$1,FALSE),IF($A1329&gt;$A$2,+VLOOKUP($A1329,'Neizmirene obaveze JLS'!$A$11:H$500,'prenos-P-R-N'!J$1,FALSE),"")))</f>
        <v/>
      </c>
      <c r="K1329" s="87" t="str">
        <f>IF($A1329=0,"",IF($A1329&lt;=$A$1,+VLOOKUP($A1329,'Rashodi- plan-izvršenje'!$A$8:I$1500,'prenos-P-R-N'!K$1,FALSE),IF($A1329&gt;$A$2,+VLOOKUP($A1329,'Neizmirene obaveze JLS'!$A$11:I$500,'prenos-P-R-N'!K$1,FALSE),"")))</f>
        <v/>
      </c>
      <c r="L1329" t="str">
        <f>IF(A1329=0,"",IF(A1329&lt;=A$1,+IF(VLOOKUP(A1329,'Rashodi- plan-izvršenje'!A$8:J$1500,M$1,FALSE)&gt;0,"Програмска активност","Пројекат"),IF(A1329&gt;A$2,+IF(VLOOKUP(A1329,'Neizmirene obaveze JLS'!A$8:J$2008,M$1,FALSE)&gt;0,"Програмска активност","Пројекат"),"")))</f>
        <v/>
      </c>
      <c r="M1329" s="87" t="str">
        <f>IF(A1329=0,"",IF($A1329&lt;=$A$1,+IF(VLOOKUP($A1329,'Rashodi- plan-izvršenje'!$A$8:$M$1500,10,FALSE)&gt;0,VLOOKUP($A1329,'Rashodi- plan-izvršenje'!$A$8:$M$1500,10,FALSE),VLOOKUP($A1329,'Rashodi- plan-izvršenje'!$A$8:$M$1500,12,FALSE)),+IF($A1329&gt;$A$2,IF(VLOOKUP($A1329,'Neizmirene obaveze JLS'!$A$8:$M$1500,10,FALSE)&gt;0,VLOOKUP($A1329,'Neizmirene obaveze JLS'!$A$11:$M$1500,10,FALSE),VLOOKUP($A1329,'Neizmirene obaveze JLS'!$A$11:$M$1500,12,FALSE)),0)))</f>
        <v/>
      </c>
      <c r="N1329" s="87" t="str">
        <f>IF(A1329=0,"",IF($A1329&lt;=$A$1,+IF(VLOOKUP(A1329,'Rashodi- plan-izvršenje'!$A$8:$M$1500,10,FALSE)&gt;0,VLOOKUP(A1329,'Rashodi- plan-izvršenje'!$A$8:$M$1500,11,FALSE),VLOOKUP(A1329,'Rashodi- plan-izvršenje'!$A$8:$M$1500,13,FALSE)),+IF($A1329&gt;$A$2,IF(VLOOKUP($A1329,'Neizmirene obaveze JLS'!$A$8:$M$1500,10,FALSE)&gt;0,VLOOKUP($A1329,'Neizmirene obaveze JLS'!$A$11:$M$1500,11,FALSE),VLOOKUP($A1329,'Neizmirene obaveze JLS'!$A$11:$M$1500,13,FALSE)),0)))</f>
        <v/>
      </c>
      <c r="O1329" s="87" t="str">
        <f>IF(A1329=0,"",IF($A1329&lt;=$A$1,VALUE(+VLOOKUP($A1329,'Rashodi- plan-izvršenje'!$A$8:N$1500,'prenos-P-R-N'!O$1,FALSE)),IF($A1329&lt;=A$2,VALUE(VLOOKUP($A1329,'Prihodi- plan-izvršenje'!$A$8:$H$500,6,FALSE)),VALUE(VLOOKUP($A1329,'Neizmirene obaveze JLS'!$A$8:$N$500,O$1,FALSE)))))</f>
        <v/>
      </c>
      <c r="P1329" s="87" t="str">
        <f>IF(A1329=0,"",IF(A1329=0,0,IF(A1329&gt;A$2,'šifarnik K-izvor'!G$3,+IF(Q1329&lt;700,+'šifarnik K-izvor'!G$2,'šifarnik K-izvor'!G$1))))</f>
        <v/>
      </c>
      <c r="Q1329" s="87">
        <f>IF($A1329&lt;=$A$1,VALUE(+VLOOKUP($A1329,'Rashodi- plan-izvršenje'!$A$8:O$1500,'prenos-P-R-N'!Q$1,FALSE)),IF($A1329&lt;=$A$2,VLOOKUP($A1329,'Prihodi- plan-izvršenje'!$A$4:$H$500,4,FALSE),IF($A1329&lt;=$A$3,VLOOKUP(A1329,'Neizmirene obaveze JLS'!$A$11:O$500,Q$1,FALSE),"")))</f>
        <v>0</v>
      </c>
      <c r="R1329" s="88">
        <f>IF($A1329&lt;=$A$1,VALUE(+VLOOKUP($A1329,'Rashodi- plan-izvršenje'!$A$8:P$1500,'prenos-P-R-N'!R$1,FALSE)),IF($A1329&lt;=$A$2,VLOOKUP($A1329,'Prihodi- plan-izvršenje'!$A$4:$H$500,7,FALSE),""))</f>
        <v>0</v>
      </c>
      <c r="S1329" s="88">
        <f>IF(A1329=0,0,IF($A1329&lt;=$A$1,VALUE(+VLOOKUP($A1329,'Rashodi- plan-izvršenje'!$A$8:Q$1500,'prenos-P-R-N'!S$1,FALSE)),IF($A1329&lt;=$A$2,VLOOKUP($A1329,'Prihodi- plan-izvršenje'!$A$4:$H$500,8,FALSE),0)))</f>
        <v>0</v>
      </c>
      <c r="T1329" s="88" t="str">
        <f>IF($A1329&gt;$A$2,VLOOKUP($A1329,'Neizmirene obaveze JLS'!$A$11:R$500,R$1,FALSE),"")</f>
        <v/>
      </c>
      <c r="U1329" s="88">
        <f>IF($A1329&gt;$A$2,VLOOKUP($A1329,'Neizmirene obaveze JLS'!$A$11:S$500,S$1,FALSE),0)</f>
        <v>0</v>
      </c>
      <c r="V1329" s="88">
        <f t="shared" si="234"/>
        <v>0</v>
      </c>
    </row>
    <row r="1330" spans="1:22">
      <c r="A1330" s="89">
        <f>IF(AND(COUNTIF(A$1:A$3,"&gt;0")=1,MAX(A$8:A1329)&lt;A$1),A1329+1,IF(AND(COUNTIF(A$1:A$3,"&gt;0")=2,MAX(A$8:A1329)&lt;A$2),A1329+1,IF(AND(COUNTIF(A$1:A$3,"&gt;0")=3,MAX(A$8:A1329)&lt;A$3),A1329+1,0)))</f>
        <v>0</v>
      </c>
      <c r="B1330" s="89" t="str">
        <f t="shared" ref="B1330:C1330" si="292">+IF($A1330&gt;0,B1329,"")</f>
        <v/>
      </c>
      <c r="C1330" s="89" t="str">
        <f t="shared" si="292"/>
        <v/>
      </c>
      <c r="D1330" s="87" t="str">
        <f>IF($A1330=0,"",IF($A1330&lt;=$A$1,+VLOOKUP($A1330,'Rashodi- plan-izvršenje'!$A$8:B$1500,'prenos-P-R-N'!D$1,FALSE),IF($A1330&gt;$A$2,+VLOOKUP($A1330,'Neizmirene obaveze JLS'!$A$11:B$500,'prenos-P-R-N'!D$1,FALSE),"")))</f>
        <v/>
      </c>
      <c r="E1330" s="87" t="str">
        <f>IF($A1330=0,"",IF($A1330&lt;=$A$1,+VLOOKUP($A1330,'Rashodi- plan-izvršenje'!$A$8:C$1500,'prenos-P-R-N'!E$1,FALSE),IF($A1330&gt;$A$2,+VLOOKUP($A1330,'Neizmirene obaveze JLS'!$A$11:C$500,'prenos-P-R-N'!E$1,FALSE),"")))</f>
        <v/>
      </c>
      <c r="F1330" s="87" t="str">
        <f>IF($A1330=0,"",IF($A1330&lt;=$A$1,+VLOOKUP($A1330,'Rashodi- plan-izvršenje'!$A$8:D$1500,'prenos-P-R-N'!F$1,FALSE),IF($A1330&gt;$A$2,+VLOOKUP($A1330,'Neizmirene obaveze JLS'!$A$11:D$500,'prenos-P-R-N'!F$1,FALSE),"")))</f>
        <v/>
      </c>
      <c r="G1330" s="87" t="str">
        <f>IF($A1330=0,"",IF($A1330&lt;=$A$1,+VLOOKUP($A1330,'Rashodi- plan-izvršenje'!$A$8:E$1500,'prenos-P-R-N'!G$1,FALSE),IF($A1330&gt;$A$2,+VLOOKUP($A1330,'Neizmirene obaveze JLS'!$A$11:E$500,'prenos-P-R-N'!G$1,FALSE),"")))</f>
        <v/>
      </c>
      <c r="H1330" s="87" t="str">
        <f>IF($A1330=0,"",IF($A1330&lt;=$A$1,+VLOOKUP($A1330,'Rashodi- plan-izvršenje'!$A$8:F$1500,'prenos-P-R-N'!H$1,FALSE),IF($A1330&gt;$A$2,+VLOOKUP($A1330,'Neizmirene obaveze JLS'!$A$11:F$500,'prenos-P-R-N'!H$1,FALSE),"")))</f>
        <v/>
      </c>
      <c r="I1330" s="87" t="str">
        <f>IF($A1330=0,"",IF($A1330&lt;=$A$1,+VLOOKUP($A1330,'Rashodi- plan-izvršenje'!$A$8:G$1500,'prenos-P-R-N'!I$1,FALSE),IF($A1330&gt;$A$2,+VLOOKUP($A1330,'Neizmirene obaveze JLS'!$A$11:G$500,'prenos-P-R-N'!I$1,FALSE),"")))</f>
        <v/>
      </c>
      <c r="J1330" s="87" t="str">
        <f>IF($A1330=0,"",IF($A1330&lt;=$A$1,+VLOOKUP($A1330,'Rashodi- plan-izvršenje'!$A$8:H$1500,'prenos-P-R-N'!J$1,FALSE),IF($A1330&gt;$A$2,+VLOOKUP($A1330,'Neizmirene obaveze JLS'!$A$11:H$500,'prenos-P-R-N'!J$1,FALSE),"")))</f>
        <v/>
      </c>
      <c r="K1330" s="87" t="str">
        <f>IF($A1330=0,"",IF($A1330&lt;=$A$1,+VLOOKUP($A1330,'Rashodi- plan-izvršenje'!$A$8:I$1500,'prenos-P-R-N'!K$1,FALSE),IF($A1330&gt;$A$2,+VLOOKUP($A1330,'Neizmirene obaveze JLS'!$A$11:I$500,'prenos-P-R-N'!K$1,FALSE),"")))</f>
        <v/>
      </c>
      <c r="L1330" t="str">
        <f>IF(A1330=0,"",IF(A1330&lt;=A$1,+IF(VLOOKUP(A1330,'Rashodi- plan-izvršenje'!A$8:J$1500,M$1,FALSE)&gt;0,"Програмска активност","Пројекат"),IF(A1330&gt;A$2,+IF(VLOOKUP(A1330,'Neizmirene obaveze JLS'!A$8:J$2008,M$1,FALSE)&gt;0,"Програмска активност","Пројекат"),"")))</f>
        <v/>
      </c>
      <c r="M1330" s="87" t="str">
        <f>IF(A1330=0,"",IF($A1330&lt;=$A$1,+IF(VLOOKUP($A1330,'Rashodi- plan-izvršenje'!$A$8:$M$1500,10,FALSE)&gt;0,VLOOKUP($A1330,'Rashodi- plan-izvršenje'!$A$8:$M$1500,10,FALSE),VLOOKUP($A1330,'Rashodi- plan-izvršenje'!$A$8:$M$1500,12,FALSE)),+IF($A1330&gt;$A$2,IF(VLOOKUP($A1330,'Neizmirene obaveze JLS'!$A$8:$M$1500,10,FALSE)&gt;0,VLOOKUP($A1330,'Neizmirene obaveze JLS'!$A$11:$M$1500,10,FALSE),VLOOKUP($A1330,'Neizmirene obaveze JLS'!$A$11:$M$1500,12,FALSE)),0)))</f>
        <v/>
      </c>
      <c r="N1330" s="87" t="str">
        <f>IF(A1330=0,"",IF($A1330&lt;=$A$1,+IF(VLOOKUP(A1330,'Rashodi- plan-izvršenje'!$A$8:$M$1500,10,FALSE)&gt;0,VLOOKUP(A1330,'Rashodi- plan-izvršenje'!$A$8:$M$1500,11,FALSE),VLOOKUP(A1330,'Rashodi- plan-izvršenje'!$A$8:$M$1500,13,FALSE)),+IF($A1330&gt;$A$2,IF(VLOOKUP($A1330,'Neizmirene obaveze JLS'!$A$8:$M$1500,10,FALSE)&gt;0,VLOOKUP($A1330,'Neizmirene obaveze JLS'!$A$11:$M$1500,11,FALSE),VLOOKUP($A1330,'Neizmirene obaveze JLS'!$A$11:$M$1500,13,FALSE)),0)))</f>
        <v/>
      </c>
      <c r="O1330" s="87" t="str">
        <f>IF(A1330=0,"",IF($A1330&lt;=$A$1,VALUE(+VLOOKUP($A1330,'Rashodi- plan-izvršenje'!$A$8:N$1500,'prenos-P-R-N'!O$1,FALSE)),IF($A1330&lt;=A$2,VALUE(VLOOKUP($A1330,'Prihodi- plan-izvršenje'!$A$8:$H$500,6,FALSE)),VALUE(VLOOKUP($A1330,'Neizmirene obaveze JLS'!$A$8:$N$500,O$1,FALSE)))))</f>
        <v/>
      </c>
      <c r="P1330" s="87" t="str">
        <f>IF(A1330=0,"",IF(A1330=0,0,IF(A1330&gt;A$2,'šifarnik K-izvor'!G$3,+IF(Q1330&lt;700,+'šifarnik K-izvor'!G$2,'šifarnik K-izvor'!G$1))))</f>
        <v/>
      </c>
      <c r="Q1330" s="87">
        <f>IF($A1330&lt;=$A$1,VALUE(+VLOOKUP($A1330,'Rashodi- plan-izvršenje'!$A$8:O$1500,'prenos-P-R-N'!Q$1,FALSE)),IF($A1330&lt;=$A$2,VLOOKUP($A1330,'Prihodi- plan-izvršenje'!$A$4:$H$500,4,FALSE),IF($A1330&lt;=$A$3,VLOOKUP(A1330,'Neizmirene obaveze JLS'!$A$11:O$500,Q$1,FALSE),"")))</f>
        <v>0</v>
      </c>
      <c r="R1330" s="88">
        <f>IF($A1330&lt;=$A$1,VALUE(+VLOOKUP($A1330,'Rashodi- plan-izvršenje'!$A$8:P$1500,'prenos-P-R-N'!R$1,FALSE)),IF($A1330&lt;=$A$2,VLOOKUP($A1330,'Prihodi- plan-izvršenje'!$A$4:$H$500,7,FALSE),""))</f>
        <v>0</v>
      </c>
      <c r="S1330" s="88">
        <f>IF(A1330=0,0,IF($A1330&lt;=$A$1,VALUE(+VLOOKUP($A1330,'Rashodi- plan-izvršenje'!$A$8:Q$1500,'prenos-P-R-N'!S$1,FALSE)),IF($A1330&lt;=$A$2,VLOOKUP($A1330,'Prihodi- plan-izvršenje'!$A$4:$H$500,8,FALSE),0)))</f>
        <v>0</v>
      </c>
      <c r="T1330" s="88" t="str">
        <f>IF($A1330&gt;$A$2,VLOOKUP($A1330,'Neizmirene obaveze JLS'!$A$11:R$500,R$1,FALSE),"")</f>
        <v/>
      </c>
      <c r="U1330" s="88">
        <f>IF($A1330&gt;$A$2,VLOOKUP($A1330,'Neizmirene obaveze JLS'!$A$11:S$500,S$1,FALSE),0)</f>
        <v>0</v>
      </c>
      <c r="V1330" s="88">
        <f t="shared" si="234"/>
        <v>0</v>
      </c>
    </row>
    <row r="1331" spans="1:22">
      <c r="A1331" s="89">
        <f>IF(AND(COUNTIF(A$1:A$3,"&gt;0")=1,MAX(A$8:A1330)&lt;A$1),A1330+1,IF(AND(COUNTIF(A$1:A$3,"&gt;0")=2,MAX(A$8:A1330)&lt;A$2),A1330+1,IF(AND(COUNTIF(A$1:A$3,"&gt;0")=3,MAX(A$8:A1330)&lt;A$3),A1330+1,0)))</f>
        <v>0</v>
      </c>
      <c r="B1331" s="89" t="str">
        <f t="shared" ref="B1331:C1331" si="293">+IF($A1331&gt;0,B1330,"")</f>
        <v/>
      </c>
      <c r="C1331" s="89" t="str">
        <f t="shared" si="293"/>
        <v/>
      </c>
      <c r="D1331" s="87" t="str">
        <f>IF($A1331=0,"",IF($A1331&lt;=$A$1,+VLOOKUP($A1331,'Rashodi- plan-izvršenje'!$A$8:B$1500,'prenos-P-R-N'!D$1,FALSE),IF($A1331&gt;$A$2,+VLOOKUP($A1331,'Neizmirene obaveze JLS'!$A$11:B$500,'prenos-P-R-N'!D$1,FALSE),"")))</f>
        <v/>
      </c>
      <c r="E1331" s="87" t="str">
        <f>IF($A1331=0,"",IF($A1331&lt;=$A$1,+VLOOKUP($A1331,'Rashodi- plan-izvršenje'!$A$8:C$1500,'prenos-P-R-N'!E$1,FALSE),IF($A1331&gt;$A$2,+VLOOKUP($A1331,'Neizmirene obaveze JLS'!$A$11:C$500,'prenos-P-R-N'!E$1,FALSE),"")))</f>
        <v/>
      </c>
      <c r="F1331" s="87" t="str">
        <f>IF($A1331=0,"",IF($A1331&lt;=$A$1,+VLOOKUP($A1331,'Rashodi- plan-izvršenje'!$A$8:D$1500,'prenos-P-R-N'!F$1,FALSE),IF($A1331&gt;$A$2,+VLOOKUP($A1331,'Neizmirene obaveze JLS'!$A$11:D$500,'prenos-P-R-N'!F$1,FALSE),"")))</f>
        <v/>
      </c>
      <c r="G1331" s="87" t="str">
        <f>IF($A1331=0,"",IF($A1331&lt;=$A$1,+VLOOKUP($A1331,'Rashodi- plan-izvršenje'!$A$8:E$1500,'prenos-P-R-N'!G$1,FALSE),IF($A1331&gt;$A$2,+VLOOKUP($A1331,'Neizmirene obaveze JLS'!$A$11:E$500,'prenos-P-R-N'!G$1,FALSE),"")))</f>
        <v/>
      </c>
      <c r="H1331" s="87" t="str">
        <f>IF($A1331=0,"",IF($A1331&lt;=$A$1,+VLOOKUP($A1331,'Rashodi- plan-izvršenje'!$A$8:F$1500,'prenos-P-R-N'!H$1,FALSE),IF($A1331&gt;$A$2,+VLOOKUP($A1331,'Neizmirene obaveze JLS'!$A$11:F$500,'prenos-P-R-N'!H$1,FALSE),"")))</f>
        <v/>
      </c>
      <c r="I1331" s="87" t="str">
        <f>IF($A1331=0,"",IF($A1331&lt;=$A$1,+VLOOKUP($A1331,'Rashodi- plan-izvršenje'!$A$8:G$1500,'prenos-P-R-N'!I$1,FALSE),IF($A1331&gt;$A$2,+VLOOKUP($A1331,'Neizmirene obaveze JLS'!$A$11:G$500,'prenos-P-R-N'!I$1,FALSE),"")))</f>
        <v/>
      </c>
      <c r="J1331" s="87" t="str">
        <f>IF($A1331=0,"",IF($A1331&lt;=$A$1,+VLOOKUP($A1331,'Rashodi- plan-izvršenje'!$A$8:H$1500,'prenos-P-R-N'!J$1,FALSE),IF($A1331&gt;$A$2,+VLOOKUP($A1331,'Neizmirene obaveze JLS'!$A$11:H$500,'prenos-P-R-N'!J$1,FALSE),"")))</f>
        <v/>
      </c>
      <c r="K1331" s="87" t="str">
        <f>IF($A1331=0,"",IF($A1331&lt;=$A$1,+VLOOKUP($A1331,'Rashodi- plan-izvršenje'!$A$8:I$1500,'prenos-P-R-N'!K$1,FALSE),IF($A1331&gt;$A$2,+VLOOKUP($A1331,'Neizmirene obaveze JLS'!$A$11:I$500,'prenos-P-R-N'!K$1,FALSE),"")))</f>
        <v/>
      </c>
      <c r="L1331" t="str">
        <f>IF(A1331=0,"",IF(A1331&lt;=A$1,+IF(VLOOKUP(A1331,'Rashodi- plan-izvršenje'!A$8:J$1500,M$1,FALSE)&gt;0,"Програмска активност","Пројекат"),IF(A1331&gt;A$2,+IF(VLOOKUP(A1331,'Neizmirene obaveze JLS'!A$8:J$2008,M$1,FALSE)&gt;0,"Програмска активност","Пројекат"),"")))</f>
        <v/>
      </c>
      <c r="M1331" s="87" t="str">
        <f>IF(A1331=0,"",IF($A1331&lt;=$A$1,+IF(VLOOKUP($A1331,'Rashodi- plan-izvršenje'!$A$8:$M$1500,10,FALSE)&gt;0,VLOOKUP($A1331,'Rashodi- plan-izvršenje'!$A$8:$M$1500,10,FALSE),VLOOKUP($A1331,'Rashodi- plan-izvršenje'!$A$8:$M$1500,12,FALSE)),+IF($A1331&gt;$A$2,IF(VLOOKUP($A1331,'Neizmirene obaveze JLS'!$A$8:$M$1500,10,FALSE)&gt;0,VLOOKUP($A1331,'Neizmirene obaveze JLS'!$A$11:$M$1500,10,FALSE),VLOOKUP($A1331,'Neizmirene obaveze JLS'!$A$11:$M$1500,12,FALSE)),0)))</f>
        <v/>
      </c>
      <c r="N1331" s="87" t="str">
        <f>IF(A1331=0,"",IF($A1331&lt;=$A$1,+IF(VLOOKUP(A1331,'Rashodi- plan-izvršenje'!$A$8:$M$1500,10,FALSE)&gt;0,VLOOKUP(A1331,'Rashodi- plan-izvršenje'!$A$8:$M$1500,11,FALSE),VLOOKUP(A1331,'Rashodi- plan-izvršenje'!$A$8:$M$1500,13,FALSE)),+IF($A1331&gt;$A$2,IF(VLOOKUP($A1331,'Neizmirene obaveze JLS'!$A$8:$M$1500,10,FALSE)&gt;0,VLOOKUP($A1331,'Neizmirene obaveze JLS'!$A$11:$M$1500,11,FALSE),VLOOKUP($A1331,'Neizmirene obaveze JLS'!$A$11:$M$1500,13,FALSE)),0)))</f>
        <v/>
      </c>
      <c r="O1331" s="87" t="str">
        <f>IF(A1331=0,"",IF($A1331&lt;=$A$1,VALUE(+VLOOKUP($A1331,'Rashodi- plan-izvršenje'!$A$8:N$1500,'prenos-P-R-N'!O$1,FALSE)),IF($A1331&lt;=A$2,VALUE(VLOOKUP($A1331,'Prihodi- plan-izvršenje'!$A$8:$H$500,6,FALSE)),VALUE(VLOOKUP($A1331,'Neizmirene obaveze JLS'!$A$8:$N$500,O$1,FALSE)))))</f>
        <v/>
      </c>
      <c r="P1331" s="87" t="str">
        <f>IF(A1331=0,"",IF(A1331=0,0,IF(A1331&gt;A$2,'šifarnik K-izvor'!G$3,+IF(Q1331&lt;700,+'šifarnik K-izvor'!G$2,'šifarnik K-izvor'!G$1))))</f>
        <v/>
      </c>
      <c r="Q1331" s="87">
        <f>IF($A1331&lt;=$A$1,VALUE(+VLOOKUP($A1331,'Rashodi- plan-izvršenje'!$A$8:O$1500,'prenos-P-R-N'!Q$1,FALSE)),IF($A1331&lt;=$A$2,VLOOKUP($A1331,'Prihodi- plan-izvršenje'!$A$4:$H$500,4,FALSE),IF($A1331&lt;=$A$3,VLOOKUP(A1331,'Neizmirene obaveze JLS'!$A$11:O$500,Q$1,FALSE),"")))</f>
        <v>0</v>
      </c>
      <c r="R1331" s="88">
        <f>IF($A1331&lt;=$A$1,VALUE(+VLOOKUP($A1331,'Rashodi- plan-izvršenje'!$A$8:P$1500,'prenos-P-R-N'!R$1,FALSE)),IF($A1331&lt;=$A$2,VLOOKUP($A1331,'Prihodi- plan-izvršenje'!$A$4:$H$500,7,FALSE),""))</f>
        <v>0</v>
      </c>
      <c r="S1331" s="88">
        <f>IF(A1331=0,0,IF($A1331&lt;=$A$1,VALUE(+VLOOKUP($A1331,'Rashodi- plan-izvršenje'!$A$8:Q$1500,'prenos-P-R-N'!S$1,FALSE)),IF($A1331&lt;=$A$2,VLOOKUP($A1331,'Prihodi- plan-izvršenje'!$A$4:$H$500,8,FALSE),0)))</f>
        <v>0</v>
      </c>
      <c r="T1331" s="88" t="str">
        <f>IF($A1331&gt;$A$2,VLOOKUP($A1331,'Neizmirene obaveze JLS'!$A$11:R$500,R$1,FALSE),"")</f>
        <v/>
      </c>
      <c r="U1331" s="88">
        <f>IF($A1331&gt;$A$2,VLOOKUP($A1331,'Neizmirene obaveze JLS'!$A$11:S$500,S$1,FALSE),0)</f>
        <v>0</v>
      </c>
      <c r="V1331" s="88">
        <f t="shared" si="234"/>
        <v>0</v>
      </c>
    </row>
    <row r="1332" spans="1:22">
      <c r="A1332" s="89">
        <f>IF(AND(COUNTIF(A$1:A$3,"&gt;0")=1,MAX(A$8:A1331)&lt;A$1),A1331+1,IF(AND(COUNTIF(A$1:A$3,"&gt;0")=2,MAX(A$8:A1331)&lt;A$2),A1331+1,IF(AND(COUNTIF(A$1:A$3,"&gt;0")=3,MAX(A$8:A1331)&lt;A$3),A1331+1,0)))</f>
        <v>0</v>
      </c>
      <c r="B1332" s="89" t="str">
        <f t="shared" ref="B1332:C1332" si="294">+IF($A1332&gt;0,B1331,"")</f>
        <v/>
      </c>
      <c r="C1332" s="89" t="str">
        <f t="shared" si="294"/>
        <v/>
      </c>
      <c r="D1332" s="87" t="str">
        <f>IF($A1332=0,"",IF($A1332&lt;=$A$1,+VLOOKUP($A1332,'Rashodi- plan-izvršenje'!$A$8:B$1500,'prenos-P-R-N'!D$1,FALSE),IF($A1332&gt;$A$2,+VLOOKUP($A1332,'Neizmirene obaveze JLS'!$A$11:B$500,'prenos-P-R-N'!D$1,FALSE),"")))</f>
        <v/>
      </c>
      <c r="E1332" s="87" t="str">
        <f>IF($A1332=0,"",IF($A1332&lt;=$A$1,+VLOOKUP($A1332,'Rashodi- plan-izvršenje'!$A$8:C$1500,'prenos-P-R-N'!E$1,FALSE),IF($A1332&gt;$A$2,+VLOOKUP($A1332,'Neizmirene obaveze JLS'!$A$11:C$500,'prenos-P-R-N'!E$1,FALSE),"")))</f>
        <v/>
      </c>
      <c r="F1332" s="87" t="str">
        <f>IF($A1332=0,"",IF($A1332&lt;=$A$1,+VLOOKUP($A1332,'Rashodi- plan-izvršenje'!$A$8:D$1500,'prenos-P-R-N'!F$1,FALSE),IF($A1332&gt;$A$2,+VLOOKUP($A1332,'Neizmirene obaveze JLS'!$A$11:D$500,'prenos-P-R-N'!F$1,FALSE),"")))</f>
        <v/>
      </c>
      <c r="G1332" s="87" t="str">
        <f>IF($A1332=0,"",IF($A1332&lt;=$A$1,+VLOOKUP($A1332,'Rashodi- plan-izvršenje'!$A$8:E$1500,'prenos-P-R-N'!G$1,FALSE),IF($A1332&gt;$A$2,+VLOOKUP($A1332,'Neizmirene obaveze JLS'!$A$11:E$500,'prenos-P-R-N'!G$1,FALSE),"")))</f>
        <v/>
      </c>
      <c r="H1332" s="87" t="str">
        <f>IF($A1332=0,"",IF($A1332&lt;=$A$1,+VLOOKUP($A1332,'Rashodi- plan-izvršenje'!$A$8:F$1500,'prenos-P-R-N'!H$1,FALSE),IF($A1332&gt;$A$2,+VLOOKUP($A1332,'Neizmirene obaveze JLS'!$A$11:F$500,'prenos-P-R-N'!H$1,FALSE),"")))</f>
        <v/>
      </c>
      <c r="I1332" s="87" t="str">
        <f>IF($A1332=0,"",IF($A1332&lt;=$A$1,+VLOOKUP($A1332,'Rashodi- plan-izvršenje'!$A$8:G$1500,'prenos-P-R-N'!I$1,FALSE),IF($A1332&gt;$A$2,+VLOOKUP($A1332,'Neizmirene obaveze JLS'!$A$11:G$500,'prenos-P-R-N'!I$1,FALSE),"")))</f>
        <v/>
      </c>
      <c r="J1332" s="87" t="str">
        <f>IF($A1332=0,"",IF($A1332&lt;=$A$1,+VLOOKUP($A1332,'Rashodi- plan-izvršenje'!$A$8:H$1500,'prenos-P-R-N'!J$1,FALSE),IF($A1332&gt;$A$2,+VLOOKUP($A1332,'Neizmirene obaveze JLS'!$A$11:H$500,'prenos-P-R-N'!J$1,FALSE),"")))</f>
        <v/>
      </c>
      <c r="K1332" s="87" t="str">
        <f>IF($A1332=0,"",IF($A1332&lt;=$A$1,+VLOOKUP($A1332,'Rashodi- plan-izvršenje'!$A$8:I$1500,'prenos-P-R-N'!K$1,FALSE),IF($A1332&gt;$A$2,+VLOOKUP($A1332,'Neizmirene obaveze JLS'!$A$11:I$500,'prenos-P-R-N'!K$1,FALSE),"")))</f>
        <v/>
      </c>
      <c r="L1332" t="str">
        <f>IF(A1332=0,"",IF(A1332&lt;=A$1,+IF(VLOOKUP(A1332,'Rashodi- plan-izvršenje'!A$8:J$1500,M$1,FALSE)&gt;0,"Програмска активност","Пројекат"),IF(A1332&gt;A$2,+IF(VLOOKUP(A1332,'Neizmirene obaveze JLS'!A$8:J$2008,M$1,FALSE)&gt;0,"Програмска активност","Пројекат"),"")))</f>
        <v/>
      </c>
      <c r="M1332" s="87" t="str">
        <f>IF(A1332=0,"",IF($A1332&lt;=$A$1,+IF(VLOOKUP($A1332,'Rashodi- plan-izvršenje'!$A$8:$M$1500,10,FALSE)&gt;0,VLOOKUP($A1332,'Rashodi- plan-izvršenje'!$A$8:$M$1500,10,FALSE),VLOOKUP($A1332,'Rashodi- plan-izvršenje'!$A$8:$M$1500,12,FALSE)),+IF($A1332&gt;$A$2,IF(VLOOKUP($A1332,'Neizmirene obaveze JLS'!$A$8:$M$1500,10,FALSE)&gt;0,VLOOKUP($A1332,'Neizmirene obaveze JLS'!$A$11:$M$1500,10,FALSE),VLOOKUP($A1332,'Neizmirene obaveze JLS'!$A$11:$M$1500,12,FALSE)),0)))</f>
        <v/>
      </c>
      <c r="N1332" s="87" t="str">
        <f>IF(A1332=0,"",IF($A1332&lt;=$A$1,+IF(VLOOKUP(A1332,'Rashodi- plan-izvršenje'!$A$8:$M$1500,10,FALSE)&gt;0,VLOOKUP(A1332,'Rashodi- plan-izvršenje'!$A$8:$M$1500,11,FALSE),VLOOKUP(A1332,'Rashodi- plan-izvršenje'!$A$8:$M$1500,13,FALSE)),+IF($A1332&gt;$A$2,IF(VLOOKUP($A1332,'Neizmirene obaveze JLS'!$A$8:$M$1500,10,FALSE)&gt;0,VLOOKUP($A1332,'Neizmirene obaveze JLS'!$A$11:$M$1500,11,FALSE),VLOOKUP($A1332,'Neizmirene obaveze JLS'!$A$11:$M$1500,13,FALSE)),0)))</f>
        <v/>
      </c>
      <c r="O1332" s="87" t="str">
        <f>IF(A1332=0,"",IF($A1332&lt;=$A$1,VALUE(+VLOOKUP($A1332,'Rashodi- plan-izvršenje'!$A$8:N$1500,'prenos-P-R-N'!O$1,FALSE)),IF($A1332&lt;=A$2,VALUE(VLOOKUP($A1332,'Prihodi- plan-izvršenje'!$A$8:$H$500,6,FALSE)),VALUE(VLOOKUP($A1332,'Neizmirene obaveze JLS'!$A$8:$N$500,O$1,FALSE)))))</f>
        <v/>
      </c>
      <c r="P1332" s="87" t="str">
        <f>IF(A1332=0,"",IF(A1332=0,0,IF(A1332&gt;A$2,'šifarnik K-izvor'!G$3,+IF(Q1332&lt;700,+'šifarnik K-izvor'!G$2,'šifarnik K-izvor'!G$1))))</f>
        <v/>
      </c>
      <c r="Q1332" s="87">
        <f>IF($A1332&lt;=$A$1,VALUE(+VLOOKUP($A1332,'Rashodi- plan-izvršenje'!$A$8:O$1500,'prenos-P-R-N'!Q$1,FALSE)),IF($A1332&lt;=$A$2,VLOOKUP($A1332,'Prihodi- plan-izvršenje'!$A$4:$H$500,4,FALSE),IF($A1332&lt;=$A$3,VLOOKUP(A1332,'Neizmirene obaveze JLS'!$A$11:O$500,Q$1,FALSE),"")))</f>
        <v>0</v>
      </c>
      <c r="R1332" s="88">
        <f>IF($A1332&lt;=$A$1,VALUE(+VLOOKUP($A1332,'Rashodi- plan-izvršenje'!$A$8:P$1500,'prenos-P-R-N'!R$1,FALSE)),IF($A1332&lt;=$A$2,VLOOKUP($A1332,'Prihodi- plan-izvršenje'!$A$4:$H$500,7,FALSE),""))</f>
        <v>0</v>
      </c>
      <c r="S1332" s="88">
        <f>IF(A1332=0,0,IF($A1332&lt;=$A$1,VALUE(+VLOOKUP($A1332,'Rashodi- plan-izvršenje'!$A$8:Q$1500,'prenos-P-R-N'!S$1,FALSE)),IF($A1332&lt;=$A$2,VLOOKUP($A1332,'Prihodi- plan-izvršenje'!$A$4:$H$500,8,FALSE),0)))</f>
        <v>0</v>
      </c>
      <c r="T1332" s="88" t="str">
        <f>IF($A1332&gt;$A$2,VLOOKUP($A1332,'Neizmirene obaveze JLS'!$A$11:R$500,R$1,FALSE),"")</f>
        <v/>
      </c>
      <c r="U1332" s="88">
        <f>IF($A1332&gt;$A$2,VLOOKUP($A1332,'Neizmirene obaveze JLS'!$A$11:S$500,S$1,FALSE),0)</f>
        <v>0</v>
      </c>
      <c r="V1332" s="88">
        <f t="shared" si="234"/>
        <v>0</v>
      </c>
    </row>
    <row r="1333" spans="1:22">
      <c r="A1333" s="89">
        <f>IF(AND(COUNTIF(A$1:A$3,"&gt;0")=1,MAX(A$8:A1332)&lt;A$1),A1332+1,IF(AND(COUNTIF(A$1:A$3,"&gt;0")=2,MAX(A$8:A1332)&lt;A$2),A1332+1,IF(AND(COUNTIF(A$1:A$3,"&gt;0")=3,MAX(A$8:A1332)&lt;A$3),A1332+1,0)))</f>
        <v>0</v>
      </c>
      <c r="B1333" s="89" t="str">
        <f t="shared" ref="B1333:C1333" si="295">+IF($A1333&gt;0,B1332,"")</f>
        <v/>
      </c>
      <c r="C1333" s="89" t="str">
        <f t="shared" si="295"/>
        <v/>
      </c>
      <c r="D1333" s="87" t="str">
        <f>IF($A1333=0,"",IF($A1333&lt;=$A$1,+VLOOKUP($A1333,'Rashodi- plan-izvršenje'!$A$8:B$1500,'prenos-P-R-N'!D$1,FALSE),IF($A1333&gt;$A$2,+VLOOKUP($A1333,'Neizmirene obaveze JLS'!$A$11:B$500,'prenos-P-R-N'!D$1,FALSE),"")))</f>
        <v/>
      </c>
      <c r="E1333" s="87" t="str">
        <f>IF($A1333=0,"",IF($A1333&lt;=$A$1,+VLOOKUP($A1333,'Rashodi- plan-izvršenje'!$A$8:C$1500,'prenos-P-R-N'!E$1,FALSE),IF($A1333&gt;$A$2,+VLOOKUP($A1333,'Neizmirene obaveze JLS'!$A$11:C$500,'prenos-P-R-N'!E$1,FALSE),"")))</f>
        <v/>
      </c>
      <c r="F1333" s="87" t="str">
        <f>IF($A1333=0,"",IF($A1333&lt;=$A$1,+VLOOKUP($A1333,'Rashodi- plan-izvršenje'!$A$8:D$1500,'prenos-P-R-N'!F$1,FALSE),IF($A1333&gt;$A$2,+VLOOKUP($A1333,'Neizmirene obaveze JLS'!$A$11:D$500,'prenos-P-R-N'!F$1,FALSE),"")))</f>
        <v/>
      </c>
      <c r="G1333" s="87" t="str">
        <f>IF($A1333=0,"",IF($A1333&lt;=$A$1,+VLOOKUP($A1333,'Rashodi- plan-izvršenje'!$A$8:E$1500,'prenos-P-R-N'!G$1,FALSE),IF($A1333&gt;$A$2,+VLOOKUP($A1333,'Neizmirene obaveze JLS'!$A$11:E$500,'prenos-P-R-N'!G$1,FALSE),"")))</f>
        <v/>
      </c>
      <c r="H1333" s="87" t="str">
        <f>IF($A1333=0,"",IF($A1333&lt;=$A$1,+VLOOKUP($A1333,'Rashodi- plan-izvršenje'!$A$8:F$1500,'prenos-P-R-N'!H$1,FALSE),IF($A1333&gt;$A$2,+VLOOKUP($A1333,'Neizmirene obaveze JLS'!$A$11:F$500,'prenos-P-R-N'!H$1,FALSE),"")))</f>
        <v/>
      </c>
      <c r="I1333" s="87" t="str">
        <f>IF($A1333=0,"",IF($A1333&lt;=$A$1,+VLOOKUP($A1333,'Rashodi- plan-izvršenje'!$A$8:G$1500,'prenos-P-R-N'!I$1,FALSE),IF($A1333&gt;$A$2,+VLOOKUP($A1333,'Neizmirene obaveze JLS'!$A$11:G$500,'prenos-P-R-N'!I$1,FALSE),"")))</f>
        <v/>
      </c>
      <c r="J1333" s="87" t="str">
        <f>IF($A1333=0,"",IF($A1333&lt;=$A$1,+VLOOKUP($A1333,'Rashodi- plan-izvršenje'!$A$8:H$1500,'prenos-P-R-N'!J$1,FALSE),IF($A1333&gt;$A$2,+VLOOKUP($A1333,'Neizmirene obaveze JLS'!$A$11:H$500,'prenos-P-R-N'!J$1,FALSE),"")))</f>
        <v/>
      </c>
      <c r="K1333" s="87" t="str">
        <f>IF($A1333=0,"",IF($A1333&lt;=$A$1,+VLOOKUP($A1333,'Rashodi- plan-izvršenje'!$A$8:I$1500,'prenos-P-R-N'!K$1,FALSE),IF($A1333&gt;$A$2,+VLOOKUP($A1333,'Neizmirene obaveze JLS'!$A$11:I$500,'prenos-P-R-N'!K$1,FALSE),"")))</f>
        <v/>
      </c>
      <c r="L1333" t="str">
        <f>IF(A1333=0,"",IF(A1333&lt;=A$1,+IF(VLOOKUP(A1333,'Rashodi- plan-izvršenje'!A$8:J$1500,M$1,FALSE)&gt;0,"Програмска активност","Пројекат"),IF(A1333&gt;A$2,+IF(VLOOKUP(A1333,'Neizmirene obaveze JLS'!A$8:J$2008,M$1,FALSE)&gt;0,"Програмска активност","Пројекат"),"")))</f>
        <v/>
      </c>
      <c r="M1333" s="87" t="str">
        <f>IF(A1333=0,"",IF($A1333&lt;=$A$1,+IF(VLOOKUP($A1333,'Rashodi- plan-izvršenje'!$A$8:$M$1500,10,FALSE)&gt;0,VLOOKUP($A1333,'Rashodi- plan-izvršenje'!$A$8:$M$1500,10,FALSE),VLOOKUP($A1333,'Rashodi- plan-izvršenje'!$A$8:$M$1500,12,FALSE)),+IF($A1333&gt;$A$2,IF(VLOOKUP($A1333,'Neizmirene obaveze JLS'!$A$8:$M$1500,10,FALSE)&gt;0,VLOOKUP($A1333,'Neizmirene obaveze JLS'!$A$11:$M$1500,10,FALSE),VLOOKUP($A1333,'Neizmirene obaveze JLS'!$A$11:$M$1500,12,FALSE)),0)))</f>
        <v/>
      </c>
      <c r="N1333" s="87" t="str">
        <f>IF(A1333=0,"",IF($A1333&lt;=$A$1,+IF(VLOOKUP(A1333,'Rashodi- plan-izvršenje'!$A$8:$M$1500,10,FALSE)&gt;0,VLOOKUP(A1333,'Rashodi- plan-izvršenje'!$A$8:$M$1500,11,FALSE),VLOOKUP(A1333,'Rashodi- plan-izvršenje'!$A$8:$M$1500,13,FALSE)),+IF($A1333&gt;$A$2,IF(VLOOKUP($A1333,'Neizmirene obaveze JLS'!$A$8:$M$1500,10,FALSE)&gt;0,VLOOKUP($A1333,'Neizmirene obaveze JLS'!$A$11:$M$1500,11,FALSE),VLOOKUP($A1333,'Neizmirene obaveze JLS'!$A$11:$M$1500,13,FALSE)),0)))</f>
        <v/>
      </c>
      <c r="O1333" s="87" t="str">
        <f>IF(A1333=0,"",IF($A1333&lt;=$A$1,VALUE(+VLOOKUP($A1333,'Rashodi- plan-izvršenje'!$A$8:N$1500,'prenos-P-R-N'!O$1,FALSE)),IF($A1333&lt;=A$2,VALUE(VLOOKUP($A1333,'Prihodi- plan-izvršenje'!$A$8:$H$500,6,FALSE)),VALUE(VLOOKUP($A1333,'Neizmirene obaveze JLS'!$A$8:$N$500,O$1,FALSE)))))</f>
        <v/>
      </c>
      <c r="P1333" s="87" t="str">
        <f>IF(A1333=0,"",IF(A1333=0,0,IF(A1333&gt;A$2,'šifarnik K-izvor'!G$3,+IF(Q1333&lt;700,+'šifarnik K-izvor'!G$2,'šifarnik K-izvor'!G$1))))</f>
        <v/>
      </c>
      <c r="Q1333" s="87">
        <f>IF($A1333&lt;=$A$1,VALUE(+VLOOKUP($A1333,'Rashodi- plan-izvršenje'!$A$8:O$1500,'prenos-P-R-N'!Q$1,FALSE)),IF($A1333&lt;=$A$2,VLOOKUP($A1333,'Prihodi- plan-izvršenje'!$A$4:$H$500,4,FALSE),IF($A1333&lt;=$A$3,VLOOKUP(A1333,'Neizmirene obaveze JLS'!$A$11:O$500,Q$1,FALSE),"")))</f>
        <v>0</v>
      </c>
      <c r="R1333" s="88">
        <f>IF($A1333&lt;=$A$1,VALUE(+VLOOKUP($A1333,'Rashodi- plan-izvršenje'!$A$8:P$1500,'prenos-P-R-N'!R$1,FALSE)),IF($A1333&lt;=$A$2,VLOOKUP($A1333,'Prihodi- plan-izvršenje'!$A$4:$H$500,7,FALSE),""))</f>
        <v>0</v>
      </c>
      <c r="S1333" s="88">
        <f>IF(A1333=0,0,IF($A1333&lt;=$A$1,VALUE(+VLOOKUP($A1333,'Rashodi- plan-izvršenje'!$A$8:Q$1500,'prenos-P-R-N'!S$1,FALSE)),IF($A1333&lt;=$A$2,VLOOKUP($A1333,'Prihodi- plan-izvršenje'!$A$4:$H$500,8,FALSE),0)))</f>
        <v>0</v>
      </c>
      <c r="T1333" s="88" t="str">
        <f>IF($A1333&gt;$A$2,VLOOKUP($A1333,'Neizmirene obaveze JLS'!$A$11:R$500,R$1,FALSE),"")</f>
        <v/>
      </c>
      <c r="U1333" s="88">
        <f>IF($A1333&gt;$A$2,VLOOKUP($A1333,'Neizmirene obaveze JLS'!$A$11:S$500,S$1,FALSE),0)</f>
        <v>0</v>
      </c>
      <c r="V1333" s="88">
        <f t="shared" si="234"/>
        <v>0</v>
      </c>
    </row>
    <row r="1334" spans="1:22">
      <c r="A1334" s="89">
        <f>IF(AND(COUNTIF(A$1:A$3,"&gt;0")=1,MAX(A$8:A1333)&lt;A$1),A1333+1,IF(AND(COUNTIF(A$1:A$3,"&gt;0")=2,MAX(A$8:A1333)&lt;A$2),A1333+1,IF(AND(COUNTIF(A$1:A$3,"&gt;0")=3,MAX(A$8:A1333)&lt;A$3),A1333+1,0)))</f>
        <v>0</v>
      </c>
      <c r="B1334" s="89" t="str">
        <f t="shared" ref="B1334:C1334" si="296">+IF($A1334&gt;0,B1333,"")</f>
        <v/>
      </c>
      <c r="C1334" s="89" t="str">
        <f t="shared" si="296"/>
        <v/>
      </c>
      <c r="D1334" s="87" t="str">
        <f>IF($A1334=0,"",IF($A1334&lt;=$A$1,+VLOOKUP($A1334,'Rashodi- plan-izvršenje'!$A$8:B$1500,'prenos-P-R-N'!D$1,FALSE),IF($A1334&gt;$A$2,+VLOOKUP($A1334,'Neizmirene obaveze JLS'!$A$11:B$500,'prenos-P-R-N'!D$1,FALSE),"")))</f>
        <v/>
      </c>
      <c r="E1334" s="87" t="str">
        <f>IF($A1334=0,"",IF($A1334&lt;=$A$1,+VLOOKUP($A1334,'Rashodi- plan-izvršenje'!$A$8:C$1500,'prenos-P-R-N'!E$1,FALSE),IF($A1334&gt;$A$2,+VLOOKUP($A1334,'Neizmirene obaveze JLS'!$A$11:C$500,'prenos-P-R-N'!E$1,FALSE),"")))</f>
        <v/>
      </c>
      <c r="F1334" s="87" t="str">
        <f>IF($A1334=0,"",IF($A1334&lt;=$A$1,+VLOOKUP($A1334,'Rashodi- plan-izvršenje'!$A$8:D$1500,'prenos-P-R-N'!F$1,FALSE),IF($A1334&gt;$A$2,+VLOOKUP($A1334,'Neizmirene obaveze JLS'!$A$11:D$500,'prenos-P-R-N'!F$1,FALSE),"")))</f>
        <v/>
      </c>
      <c r="G1334" s="87" t="str">
        <f>IF($A1334=0,"",IF($A1334&lt;=$A$1,+VLOOKUP($A1334,'Rashodi- plan-izvršenje'!$A$8:E$1500,'prenos-P-R-N'!G$1,FALSE),IF($A1334&gt;$A$2,+VLOOKUP($A1334,'Neizmirene obaveze JLS'!$A$11:E$500,'prenos-P-R-N'!G$1,FALSE),"")))</f>
        <v/>
      </c>
      <c r="H1334" s="87" t="str">
        <f>IF($A1334=0,"",IF($A1334&lt;=$A$1,+VLOOKUP($A1334,'Rashodi- plan-izvršenje'!$A$8:F$1500,'prenos-P-R-N'!H$1,FALSE),IF($A1334&gt;$A$2,+VLOOKUP($A1334,'Neizmirene obaveze JLS'!$A$11:F$500,'prenos-P-R-N'!H$1,FALSE),"")))</f>
        <v/>
      </c>
      <c r="I1334" s="87" t="str">
        <f>IF($A1334=0,"",IF($A1334&lt;=$A$1,+VLOOKUP($A1334,'Rashodi- plan-izvršenje'!$A$8:G$1500,'prenos-P-R-N'!I$1,FALSE),IF($A1334&gt;$A$2,+VLOOKUP($A1334,'Neizmirene obaveze JLS'!$A$11:G$500,'prenos-P-R-N'!I$1,FALSE),"")))</f>
        <v/>
      </c>
      <c r="J1334" s="87" t="str">
        <f>IF($A1334=0,"",IF($A1334&lt;=$A$1,+VLOOKUP($A1334,'Rashodi- plan-izvršenje'!$A$8:H$1500,'prenos-P-R-N'!J$1,FALSE),IF($A1334&gt;$A$2,+VLOOKUP($A1334,'Neizmirene obaveze JLS'!$A$11:H$500,'prenos-P-R-N'!J$1,FALSE),"")))</f>
        <v/>
      </c>
      <c r="K1334" s="87" t="str">
        <f>IF($A1334=0,"",IF($A1334&lt;=$A$1,+VLOOKUP($A1334,'Rashodi- plan-izvršenje'!$A$8:I$1500,'prenos-P-R-N'!K$1,FALSE),IF($A1334&gt;$A$2,+VLOOKUP($A1334,'Neizmirene obaveze JLS'!$A$11:I$500,'prenos-P-R-N'!K$1,FALSE),"")))</f>
        <v/>
      </c>
      <c r="L1334" t="str">
        <f>IF(A1334=0,"",IF(A1334&lt;=A$1,+IF(VLOOKUP(A1334,'Rashodi- plan-izvršenje'!A$8:J$1500,M$1,FALSE)&gt;0,"Програмска активност","Пројекат"),IF(A1334&gt;A$2,+IF(VLOOKUP(A1334,'Neizmirene obaveze JLS'!A$8:J$2008,M$1,FALSE)&gt;0,"Програмска активност","Пројекат"),"")))</f>
        <v/>
      </c>
      <c r="M1334" s="87" t="str">
        <f>IF(A1334=0,"",IF($A1334&lt;=$A$1,+IF(VLOOKUP($A1334,'Rashodi- plan-izvršenje'!$A$8:$M$1500,10,FALSE)&gt;0,VLOOKUP($A1334,'Rashodi- plan-izvršenje'!$A$8:$M$1500,10,FALSE),VLOOKUP($A1334,'Rashodi- plan-izvršenje'!$A$8:$M$1500,12,FALSE)),+IF($A1334&gt;$A$2,IF(VLOOKUP($A1334,'Neizmirene obaveze JLS'!$A$8:$M$1500,10,FALSE)&gt;0,VLOOKUP($A1334,'Neizmirene obaveze JLS'!$A$11:$M$1500,10,FALSE),VLOOKUP($A1334,'Neizmirene obaveze JLS'!$A$11:$M$1500,12,FALSE)),0)))</f>
        <v/>
      </c>
      <c r="N1334" s="87" t="str">
        <f>IF(A1334=0,"",IF($A1334&lt;=$A$1,+IF(VLOOKUP(A1334,'Rashodi- plan-izvršenje'!$A$8:$M$1500,10,FALSE)&gt;0,VLOOKUP(A1334,'Rashodi- plan-izvršenje'!$A$8:$M$1500,11,FALSE),VLOOKUP(A1334,'Rashodi- plan-izvršenje'!$A$8:$M$1500,13,FALSE)),+IF($A1334&gt;$A$2,IF(VLOOKUP($A1334,'Neizmirene obaveze JLS'!$A$8:$M$1500,10,FALSE)&gt;0,VLOOKUP($A1334,'Neizmirene obaveze JLS'!$A$11:$M$1500,11,FALSE),VLOOKUP($A1334,'Neizmirene obaveze JLS'!$A$11:$M$1500,13,FALSE)),0)))</f>
        <v/>
      </c>
      <c r="O1334" s="87" t="str">
        <f>IF(A1334=0,"",IF($A1334&lt;=$A$1,VALUE(+VLOOKUP($A1334,'Rashodi- plan-izvršenje'!$A$8:N$1500,'prenos-P-R-N'!O$1,FALSE)),IF($A1334&lt;=A$2,VALUE(VLOOKUP($A1334,'Prihodi- plan-izvršenje'!$A$8:$H$500,6,FALSE)),VALUE(VLOOKUP($A1334,'Neizmirene obaveze JLS'!$A$8:$N$500,O$1,FALSE)))))</f>
        <v/>
      </c>
      <c r="P1334" s="87" t="str">
        <f>IF(A1334=0,"",IF(A1334=0,0,IF(A1334&gt;A$2,'šifarnik K-izvor'!G$3,+IF(Q1334&lt;700,+'šifarnik K-izvor'!G$2,'šifarnik K-izvor'!G$1))))</f>
        <v/>
      </c>
      <c r="Q1334" s="87">
        <f>IF($A1334&lt;=$A$1,VALUE(+VLOOKUP($A1334,'Rashodi- plan-izvršenje'!$A$8:O$1500,'prenos-P-R-N'!Q$1,FALSE)),IF($A1334&lt;=$A$2,VLOOKUP($A1334,'Prihodi- plan-izvršenje'!$A$4:$H$500,4,FALSE),IF($A1334&lt;=$A$3,VLOOKUP(A1334,'Neizmirene obaveze JLS'!$A$11:O$500,Q$1,FALSE),"")))</f>
        <v>0</v>
      </c>
      <c r="R1334" s="88">
        <f>IF($A1334&lt;=$A$1,VALUE(+VLOOKUP($A1334,'Rashodi- plan-izvršenje'!$A$8:P$1500,'prenos-P-R-N'!R$1,FALSE)),IF($A1334&lt;=$A$2,VLOOKUP($A1334,'Prihodi- plan-izvršenje'!$A$4:$H$500,7,FALSE),""))</f>
        <v>0</v>
      </c>
      <c r="S1334" s="88">
        <f>IF(A1334=0,0,IF($A1334&lt;=$A$1,VALUE(+VLOOKUP($A1334,'Rashodi- plan-izvršenje'!$A$8:Q$1500,'prenos-P-R-N'!S$1,FALSE)),IF($A1334&lt;=$A$2,VLOOKUP($A1334,'Prihodi- plan-izvršenje'!$A$4:$H$500,8,FALSE),0)))</f>
        <v>0</v>
      </c>
      <c r="T1334" s="88" t="str">
        <f>IF($A1334&gt;$A$2,VLOOKUP($A1334,'Neizmirene obaveze JLS'!$A$11:R$500,R$1,FALSE),"")</f>
        <v/>
      </c>
      <c r="U1334" s="88">
        <f>IF($A1334&gt;$A$2,VLOOKUP($A1334,'Neizmirene obaveze JLS'!$A$11:S$500,S$1,FALSE),0)</f>
        <v>0</v>
      </c>
      <c r="V1334" s="88">
        <f t="shared" si="234"/>
        <v>0</v>
      </c>
    </row>
    <row r="1335" spans="1:22">
      <c r="A1335" s="89">
        <f>IF(AND(COUNTIF(A$1:A$3,"&gt;0")=1,MAX(A$8:A1334)&lt;A$1),A1334+1,IF(AND(COUNTIF(A$1:A$3,"&gt;0")=2,MAX(A$8:A1334)&lt;A$2),A1334+1,IF(AND(COUNTIF(A$1:A$3,"&gt;0")=3,MAX(A$8:A1334)&lt;A$3),A1334+1,0)))</f>
        <v>0</v>
      </c>
      <c r="B1335" s="89" t="str">
        <f t="shared" ref="B1335:C1335" si="297">+IF($A1335&gt;0,B1334,"")</f>
        <v/>
      </c>
      <c r="C1335" s="89" t="str">
        <f t="shared" si="297"/>
        <v/>
      </c>
      <c r="D1335" s="87" t="str">
        <f>IF($A1335=0,"",IF($A1335&lt;=$A$1,+VLOOKUP($A1335,'Rashodi- plan-izvršenje'!$A$8:B$1500,'prenos-P-R-N'!D$1,FALSE),IF($A1335&gt;$A$2,+VLOOKUP($A1335,'Neizmirene obaveze JLS'!$A$11:B$500,'prenos-P-R-N'!D$1,FALSE),"")))</f>
        <v/>
      </c>
      <c r="E1335" s="87" t="str">
        <f>IF($A1335=0,"",IF($A1335&lt;=$A$1,+VLOOKUP($A1335,'Rashodi- plan-izvršenje'!$A$8:C$1500,'prenos-P-R-N'!E$1,FALSE),IF($A1335&gt;$A$2,+VLOOKUP($A1335,'Neizmirene obaveze JLS'!$A$11:C$500,'prenos-P-R-N'!E$1,FALSE),"")))</f>
        <v/>
      </c>
      <c r="F1335" s="87" t="str">
        <f>IF($A1335=0,"",IF($A1335&lt;=$A$1,+VLOOKUP($A1335,'Rashodi- plan-izvršenje'!$A$8:D$1500,'prenos-P-R-N'!F$1,FALSE),IF($A1335&gt;$A$2,+VLOOKUP($A1335,'Neizmirene obaveze JLS'!$A$11:D$500,'prenos-P-R-N'!F$1,FALSE),"")))</f>
        <v/>
      </c>
      <c r="G1335" s="87" t="str">
        <f>IF($A1335=0,"",IF($A1335&lt;=$A$1,+VLOOKUP($A1335,'Rashodi- plan-izvršenje'!$A$8:E$1500,'prenos-P-R-N'!G$1,FALSE),IF($A1335&gt;$A$2,+VLOOKUP($A1335,'Neizmirene obaveze JLS'!$A$11:E$500,'prenos-P-R-N'!G$1,FALSE),"")))</f>
        <v/>
      </c>
      <c r="H1335" s="87" t="str">
        <f>IF($A1335=0,"",IF($A1335&lt;=$A$1,+VLOOKUP($A1335,'Rashodi- plan-izvršenje'!$A$8:F$1500,'prenos-P-R-N'!H$1,FALSE),IF($A1335&gt;$A$2,+VLOOKUP($A1335,'Neizmirene obaveze JLS'!$A$11:F$500,'prenos-P-R-N'!H$1,FALSE),"")))</f>
        <v/>
      </c>
      <c r="I1335" s="87" t="str">
        <f>IF($A1335=0,"",IF($A1335&lt;=$A$1,+VLOOKUP($A1335,'Rashodi- plan-izvršenje'!$A$8:G$1500,'prenos-P-R-N'!I$1,FALSE),IF($A1335&gt;$A$2,+VLOOKUP($A1335,'Neizmirene obaveze JLS'!$A$11:G$500,'prenos-P-R-N'!I$1,FALSE),"")))</f>
        <v/>
      </c>
      <c r="J1335" s="87" t="str">
        <f>IF($A1335=0,"",IF($A1335&lt;=$A$1,+VLOOKUP($A1335,'Rashodi- plan-izvršenje'!$A$8:H$1500,'prenos-P-R-N'!J$1,FALSE),IF($A1335&gt;$A$2,+VLOOKUP($A1335,'Neizmirene obaveze JLS'!$A$11:H$500,'prenos-P-R-N'!J$1,FALSE),"")))</f>
        <v/>
      </c>
      <c r="K1335" s="87" t="str">
        <f>IF($A1335=0,"",IF($A1335&lt;=$A$1,+VLOOKUP($A1335,'Rashodi- plan-izvršenje'!$A$8:I$1500,'prenos-P-R-N'!K$1,FALSE),IF($A1335&gt;$A$2,+VLOOKUP($A1335,'Neizmirene obaveze JLS'!$A$11:I$500,'prenos-P-R-N'!K$1,FALSE),"")))</f>
        <v/>
      </c>
      <c r="L1335" t="str">
        <f>IF(A1335=0,"",IF(A1335&lt;=A$1,+IF(VLOOKUP(A1335,'Rashodi- plan-izvršenje'!A$8:J$1500,M$1,FALSE)&gt;0,"Програмска активност","Пројекат"),IF(A1335&gt;A$2,+IF(VLOOKUP(A1335,'Neizmirene obaveze JLS'!A$8:J$2008,M$1,FALSE)&gt;0,"Програмска активност","Пројекат"),"")))</f>
        <v/>
      </c>
      <c r="M1335" s="87" t="str">
        <f>IF(A1335=0,"",IF($A1335&lt;=$A$1,+IF(VLOOKUP($A1335,'Rashodi- plan-izvršenje'!$A$8:$M$1500,10,FALSE)&gt;0,VLOOKUP($A1335,'Rashodi- plan-izvršenje'!$A$8:$M$1500,10,FALSE),VLOOKUP($A1335,'Rashodi- plan-izvršenje'!$A$8:$M$1500,12,FALSE)),+IF($A1335&gt;$A$2,IF(VLOOKUP($A1335,'Neizmirene obaveze JLS'!$A$8:$M$1500,10,FALSE)&gt;0,VLOOKUP($A1335,'Neizmirene obaveze JLS'!$A$11:$M$1500,10,FALSE),VLOOKUP($A1335,'Neizmirene obaveze JLS'!$A$11:$M$1500,12,FALSE)),0)))</f>
        <v/>
      </c>
      <c r="N1335" s="87" t="str">
        <f>IF(A1335=0,"",IF($A1335&lt;=$A$1,+IF(VLOOKUP(A1335,'Rashodi- plan-izvršenje'!$A$8:$M$1500,10,FALSE)&gt;0,VLOOKUP(A1335,'Rashodi- plan-izvršenje'!$A$8:$M$1500,11,FALSE),VLOOKUP(A1335,'Rashodi- plan-izvršenje'!$A$8:$M$1500,13,FALSE)),+IF($A1335&gt;$A$2,IF(VLOOKUP($A1335,'Neizmirene obaveze JLS'!$A$8:$M$1500,10,FALSE)&gt;0,VLOOKUP($A1335,'Neizmirene obaveze JLS'!$A$11:$M$1500,11,FALSE),VLOOKUP($A1335,'Neizmirene obaveze JLS'!$A$11:$M$1500,13,FALSE)),0)))</f>
        <v/>
      </c>
      <c r="O1335" s="87" t="str">
        <f>IF(A1335=0,"",IF($A1335&lt;=$A$1,VALUE(+VLOOKUP($A1335,'Rashodi- plan-izvršenje'!$A$8:N$1500,'prenos-P-R-N'!O$1,FALSE)),IF($A1335&lt;=A$2,VALUE(VLOOKUP($A1335,'Prihodi- plan-izvršenje'!$A$8:$H$500,6,FALSE)),VALUE(VLOOKUP($A1335,'Neizmirene obaveze JLS'!$A$8:$N$500,O$1,FALSE)))))</f>
        <v/>
      </c>
      <c r="P1335" s="87" t="str">
        <f>IF(A1335=0,"",IF(A1335=0,0,IF(A1335&gt;A$2,'šifarnik K-izvor'!G$3,+IF(Q1335&lt;700,+'šifarnik K-izvor'!G$2,'šifarnik K-izvor'!G$1))))</f>
        <v/>
      </c>
      <c r="Q1335" s="87">
        <f>IF($A1335&lt;=$A$1,VALUE(+VLOOKUP($A1335,'Rashodi- plan-izvršenje'!$A$8:O$1500,'prenos-P-R-N'!Q$1,FALSE)),IF($A1335&lt;=$A$2,VLOOKUP($A1335,'Prihodi- plan-izvršenje'!$A$4:$H$500,4,FALSE),IF($A1335&lt;=$A$3,VLOOKUP(A1335,'Neizmirene obaveze JLS'!$A$11:O$500,Q$1,FALSE),"")))</f>
        <v>0</v>
      </c>
      <c r="R1335" s="88">
        <f>IF($A1335&lt;=$A$1,VALUE(+VLOOKUP($A1335,'Rashodi- plan-izvršenje'!$A$8:P$1500,'prenos-P-R-N'!R$1,FALSE)),IF($A1335&lt;=$A$2,VLOOKUP($A1335,'Prihodi- plan-izvršenje'!$A$4:$H$500,7,FALSE),""))</f>
        <v>0</v>
      </c>
      <c r="S1335" s="88">
        <f>IF(A1335=0,0,IF($A1335&lt;=$A$1,VALUE(+VLOOKUP($A1335,'Rashodi- plan-izvršenje'!$A$8:Q$1500,'prenos-P-R-N'!S$1,FALSE)),IF($A1335&lt;=$A$2,VLOOKUP($A1335,'Prihodi- plan-izvršenje'!$A$4:$H$500,8,FALSE),0)))</f>
        <v>0</v>
      </c>
      <c r="T1335" s="88" t="str">
        <f>IF($A1335&gt;$A$2,VLOOKUP($A1335,'Neizmirene obaveze JLS'!$A$11:R$500,R$1,FALSE),"")</f>
        <v/>
      </c>
      <c r="U1335" s="88">
        <f>IF($A1335&gt;$A$2,VLOOKUP($A1335,'Neizmirene obaveze JLS'!$A$11:S$500,S$1,FALSE),0)</f>
        <v>0</v>
      </c>
      <c r="V1335" s="88">
        <f t="shared" si="234"/>
        <v>0</v>
      </c>
    </row>
    <row r="1336" spans="1:22">
      <c r="A1336" s="89">
        <f>IF(AND(COUNTIF(A$1:A$3,"&gt;0")=1,MAX(A$8:A1335)&lt;A$1),A1335+1,IF(AND(COUNTIF(A$1:A$3,"&gt;0")=2,MAX(A$8:A1335)&lt;A$2),A1335+1,IF(AND(COUNTIF(A$1:A$3,"&gt;0")=3,MAX(A$8:A1335)&lt;A$3),A1335+1,0)))</f>
        <v>0</v>
      </c>
      <c r="B1336" s="89" t="str">
        <f t="shared" ref="B1336:C1336" si="298">+IF($A1336&gt;0,B1335,"")</f>
        <v/>
      </c>
      <c r="C1336" s="89" t="str">
        <f t="shared" si="298"/>
        <v/>
      </c>
      <c r="D1336" s="87" t="str">
        <f>IF($A1336=0,"",IF($A1336&lt;=$A$1,+VLOOKUP($A1336,'Rashodi- plan-izvršenje'!$A$8:B$1500,'prenos-P-R-N'!D$1,FALSE),IF($A1336&gt;$A$2,+VLOOKUP($A1336,'Neizmirene obaveze JLS'!$A$11:B$500,'prenos-P-R-N'!D$1,FALSE),"")))</f>
        <v/>
      </c>
      <c r="E1336" s="87" t="str">
        <f>IF($A1336=0,"",IF($A1336&lt;=$A$1,+VLOOKUP($A1336,'Rashodi- plan-izvršenje'!$A$8:C$1500,'prenos-P-R-N'!E$1,FALSE),IF($A1336&gt;$A$2,+VLOOKUP($A1336,'Neizmirene obaveze JLS'!$A$11:C$500,'prenos-P-R-N'!E$1,FALSE),"")))</f>
        <v/>
      </c>
      <c r="F1336" s="87" t="str">
        <f>IF($A1336=0,"",IF($A1336&lt;=$A$1,+VLOOKUP($A1336,'Rashodi- plan-izvršenje'!$A$8:D$1500,'prenos-P-R-N'!F$1,FALSE),IF($A1336&gt;$A$2,+VLOOKUP($A1336,'Neizmirene obaveze JLS'!$A$11:D$500,'prenos-P-R-N'!F$1,FALSE),"")))</f>
        <v/>
      </c>
      <c r="G1336" s="87" t="str">
        <f>IF($A1336=0,"",IF($A1336&lt;=$A$1,+VLOOKUP($A1336,'Rashodi- plan-izvršenje'!$A$8:E$1500,'prenos-P-R-N'!G$1,FALSE),IF($A1336&gt;$A$2,+VLOOKUP($A1336,'Neizmirene obaveze JLS'!$A$11:E$500,'prenos-P-R-N'!G$1,FALSE),"")))</f>
        <v/>
      </c>
      <c r="H1336" s="87" t="str">
        <f>IF($A1336=0,"",IF($A1336&lt;=$A$1,+VLOOKUP($A1336,'Rashodi- plan-izvršenje'!$A$8:F$1500,'prenos-P-R-N'!H$1,FALSE),IF($A1336&gt;$A$2,+VLOOKUP($A1336,'Neizmirene obaveze JLS'!$A$11:F$500,'prenos-P-R-N'!H$1,FALSE),"")))</f>
        <v/>
      </c>
      <c r="I1336" s="87" t="str">
        <f>IF($A1336=0,"",IF($A1336&lt;=$A$1,+VLOOKUP($A1336,'Rashodi- plan-izvršenje'!$A$8:G$1500,'prenos-P-R-N'!I$1,FALSE),IF($A1336&gt;$A$2,+VLOOKUP($A1336,'Neizmirene obaveze JLS'!$A$11:G$500,'prenos-P-R-N'!I$1,FALSE),"")))</f>
        <v/>
      </c>
      <c r="J1336" s="87" t="str">
        <f>IF($A1336=0,"",IF($A1336&lt;=$A$1,+VLOOKUP($A1336,'Rashodi- plan-izvršenje'!$A$8:H$1500,'prenos-P-R-N'!J$1,FALSE),IF($A1336&gt;$A$2,+VLOOKUP($A1336,'Neizmirene obaveze JLS'!$A$11:H$500,'prenos-P-R-N'!J$1,FALSE),"")))</f>
        <v/>
      </c>
      <c r="K1336" s="87" t="str">
        <f>IF($A1336=0,"",IF($A1336&lt;=$A$1,+VLOOKUP($A1336,'Rashodi- plan-izvršenje'!$A$8:I$1500,'prenos-P-R-N'!K$1,FALSE),IF($A1336&gt;$A$2,+VLOOKUP($A1336,'Neizmirene obaveze JLS'!$A$11:I$500,'prenos-P-R-N'!K$1,FALSE),"")))</f>
        <v/>
      </c>
      <c r="L1336" t="str">
        <f>IF(A1336=0,"",IF(A1336&lt;=A$1,+IF(VLOOKUP(A1336,'Rashodi- plan-izvršenje'!A$8:J$1500,M$1,FALSE)&gt;0,"Програмска активност","Пројекат"),IF(A1336&gt;A$2,+IF(VLOOKUP(A1336,'Neizmirene obaveze JLS'!A$8:J$2008,M$1,FALSE)&gt;0,"Програмска активност","Пројекат"),"")))</f>
        <v/>
      </c>
      <c r="M1336" s="87" t="str">
        <f>IF(A1336=0,"",IF($A1336&lt;=$A$1,+IF(VLOOKUP($A1336,'Rashodi- plan-izvršenje'!$A$8:$M$1500,10,FALSE)&gt;0,VLOOKUP($A1336,'Rashodi- plan-izvršenje'!$A$8:$M$1500,10,FALSE),VLOOKUP($A1336,'Rashodi- plan-izvršenje'!$A$8:$M$1500,12,FALSE)),+IF($A1336&gt;$A$2,IF(VLOOKUP($A1336,'Neizmirene obaveze JLS'!$A$8:$M$1500,10,FALSE)&gt;0,VLOOKUP($A1336,'Neizmirene obaveze JLS'!$A$11:$M$1500,10,FALSE),VLOOKUP($A1336,'Neizmirene obaveze JLS'!$A$11:$M$1500,12,FALSE)),0)))</f>
        <v/>
      </c>
      <c r="N1336" s="87" t="str">
        <f>IF(A1336=0,"",IF($A1336&lt;=$A$1,+IF(VLOOKUP(A1336,'Rashodi- plan-izvršenje'!$A$8:$M$1500,10,FALSE)&gt;0,VLOOKUP(A1336,'Rashodi- plan-izvršenje'!$A$8:$M$1500,11,FALSE),VLOOKUP(A1336,'Rashodi- plan-izvršenje'!$A$8:$M$1500,13,FALSE)),+IF($A1336&gt;$A$2,IF(VLOOKUP($A1336,'Neizmirene obaveze JLS'!$A$8:$M$1500,10,FALSE)&gt;0,VLOOKUP($A1336,'Neizmirene obaveze JLS'!$A$11:$M$1500,11,FALSE),VLOOKUP($A1336,'Neizmirene obaveze JLS'!$A$11:$M$1500,13,FALSE)),0)))</f>
        <v/>
      </c>
      <c r="O1336" s="87" t="str">
        <f>IF(A1336=0,"",IF($A1336&lt;=$A$1,VALUE(+VLOOKUP($A1336,'Rashodi- plan-izvršenje'!$A$8:N$1500,'prenos-P-R-N'!O$1,FALSE)),IF($A1336&lt;=A$2,VALUE(VLOOKUP($A1336,'Prihodi- plan-izvršenje'!$A$8:$H$500,6,FALSE)),VALUE(VLOOKUP($A1336,'Neizmirene obaveze JLS'!$A$8:$N$500,O$1,FALSE)))))</f>
        <v/>
      </c>
      <c r="P1336" s="87" t="str">
        <f>IF(A1336=0,"",IF(A1336=0,0,IF(A1336&gt;A$2,'šifarnik K-izvor'!G$3,+IF(Q1336&lt;700,+'šifarnik K-izvor'!G$2,'šifarnik K-izvor'!G$1))))</f>
        <v/>
      </c>
      <c r="Q1336" s="87">
        <f>IF($A1336&lt;=$A$1,VALUE(+VLOOKUP($A1336,'Rashodi- plan-izvršenje'!$A$8:O$1500,'prenos-P-R-N'!Q$1,FALSE)),IF($A1336&lt;=$A$2,VLOOKUP($A1336,'Prihodi- plan-izvršenje'!$A$4:$H$500,4,FALSE),IF($A1336&lt;=$A$3,VLOOKUP(A1336,'Neizmirene obaveze JLS'!$A$11:O$500,Q$1,FALSE),"")))</f>
        <v>0</v>
      </c>
      <c r="R1336" s="88">
        <f>IF($A1336&lt;=$A$1,VALUE(+VLOOKUP($A1336,'Rashodi- plan-izvršenje'!$A$8:P$1500,'prenos-P-R-N'!R$1,FALSE)),IF($A1336&lt;=$A$2,VLOOKUP($A1336,'Prihodi- plan-izvršenje'!$A$4:$H$500,7,FALSE),""))</f>
        <v>0</v>
      </c>
      <c r="S1336" s="88">
        <f>IF(A1336=0,0,IF($A1336&lt;=$A$1,VALUE(+VLOOKUP($A1336,'Rashodi- plan-izvršenje'!$A$8:Q$1500,'prenos-P-R-N'!S$1,FALSE)),IF($A1336&lt;=$A$2,VLOOKUP($A1336,'Prihodi- plan-izvršenje'!$A$4:$H$500,8,FALSE),0)))</f>
        <v>0</v>
      </c>
      <c r="T1336" s="88" t="str">
        <f>IF($A1336&gt;$A$2,VLOOKUP($A1336,'Neizmirene obaveze JLS'!$A$11:R$500,R$1,FALSE),"")</f>
        <v/>
      </c>
      <c r="U1336" s="88">
        <f>IF($A1336&gt;$A$2,VLOOKUP($A1336,'Neizmirene obaveze JLS'!$A$11:S$500,S$1,FALSE),0)</f>
        <v>0</v>
      </c>
      <c r="V1336" s="88">
        <f t="shared" ref="V1336:V1399" si="299">IFERROR(+U1336+T1336,0)</f>
        <v>0</v>
      </c>
    </row>
    <row r="1337" spans="1:22">
      <c r="A1337" s="89">
        <f>IF(AND(COUNTIF(A$1:A$3,"&gt;0")=1,MAX(A$8:A1336)&lt;A$1),A1336+1,IF(AND(COUNTIF(A$1:A$3,"&gt;0")=2,MAX(A$8:A1336)&lt;A$2),A1336+1,IF(AND(COUNTIF(A$1:A$3,"&gt;0")=3,MAX(A$8:A1336)&lt;A$3),A1336+1,0)))</f>
        <v>0</v>
      </c>
      <c r="B1337" s="89" t="str">
        <f t="shared" ref="B1337:C1337" si="300">+IF($A1337&gt;0,B1336,"")</f>
        <v/>
      </c>
      <c r="C1337" s="89" t="str">
        <f t="shared" si="300"/>
        <v/>
      </c>
      <c r="D1337" s="87" t="str">
        <f>IF($A1337=0,"",IF($A1337&lt;=$A$1,+VLOOKUP($A1337,'Rashodi- plan-izvršenje'!$A$8:B$1500,'prenos-P-R-N'!D$1,FALSE),IF($A1337&gt;$A$2,+VLOOKUP($A1337,'Neizmirene obaveze JLS'!$A$11:B$500,'prenos-P-R-N'!D$1,FALSE),"")))</f>
        <v/>
      </c>
      <c r="E1337" s="87" t="str">
        <f>IF($A1337=0,"",IF($A1337&lt;=$A$1,+VLOOKUP($A1337,'Rashodi- plan-izvršenje'!$A$8:C$1500,'prenos-P-R-N'!E$1,FALSE),IF($A1337&gt;$A$2,+VLOOKUP($A1337,'Neizmirene obaveze JLS'!$A$11:C$500,'prenos-P-R-N'!E$1,FALSE),"")))</f>
        <v/>
      </c>
      <c r="F1337" s="87" t="str">
        <f>IF($A1337=0,"",IF($A1337&lt;=$A$1,+VLOOKUP($A1337,'Rashodi- plan-izvršenje'!$A$8:D$1500,'prenos-P-R-N'!F$1,FALSE),IF($A1337&gt;$A$2,+VLOOKUP($A1337,'Neizmirene obaveze JLS'!$A$11:D$500,'prenos-P-R-N'!F$1,FALSE),"")))</f>
        <v/>
      </c>
      <c r="G1337" s="87" t="str">
        <f>IF($A1337=0,"",IF($A1337&lt;=$A$1,+VLOOKUP($A1337,'Rashodi- plan-izvršenje'!$A$8:E$1500,'prenos-P-R-N'!G$1,FALSE),IF($A1337&gt;$A$2,+VLOOKUP($A1337,'Neizmirene obaveze JLS'!$A$11:E$500,'prenos-P-R-N'!G$1,FALSE),"")))</f>
        <v/>
      </c>
      <c r="H1337" s="87" t="str">
        <f>IF($A1337=0,"",IF($A1337&lt;=$A$1,+VLOOKUP($A1337,'Rashodi- plan-izvršenje'!$A$8:F$1500,'prenos-P-R-N'!H$1,FALSE),IF($A1337&gt;$A$2,+VLOOKUP($A1337,'Neizmirene obaveze JLS'!$A$11:F$500,'prenos-P-R-N'!H$1,FALSE),"")))</f>
        <v/>
      </c>
      <c r="I1337" s="87" t="str">
        <f>IF($A1337=0,"",IF($A1337&lt;=$A$1,+VLOOKUP($A1337,'Rashodi- plan-izvršenje'!$A$8:G$1500,'prenos-P-R-N'!I$1,FALSE),IF($A1337&gt;$A$2,+VLOOKUP($A1337,'Neizmirene obaveze JLS'!$A$11:G$500,'prenos-P-R-N'!I$1,FALSE),"")))</f>
        <v/>
      </c>
      <c r="J1337" s="87" t="str">
        <f>IF($A1337=0,"",IF($A1337&lt;=$A$1,+VLOOKUP($A1337,'Rashodi- plan-izvršenje'!$A$8:H$1500,'prenos-P-R-N'!J$1,FALSE),IF($A1337&gt;$A$2,+VLOOKUP($A1337,'Neizmirene obaveze JLS'!$A$11:H$500,'prenos-P-R-N'!J$1,FALSE),"")))</f>
        <v/>
      </c>
      <c r="K1337" s="87" t="str">
        <f>IF($A1337=0,"",IF($A1337&lt;=$A$1,+VLOOKUP($A1337,'Rashodi- plan-izvršenje'!$A$8:I$1500,'prenos-P-R-N'!K$1,FALSE),IF($A1337&gt;$A$2,+VLOOKUP($A1337,'Neizmirene obaveze JLS'!$A$11:I$500,'prenos-P-R-N'!K$1,FALSE),"")))</f>
        <v/>
      </c>
      <c r="L1337" t="str">
        <f>IF(A1337=0,"",IF(A1337&lt;=A$1,+IF(VLOOKUP(A1337,'Rashodi- plan-izvršenje'!A$8:J$1500,M$1,FALSE)&gt;0,"Програмска активност","Пројекат"),IF(A1337&gt;A$2,+IF(VLOOKUP(A1337,'Neizmirene obaveze JLS'!A$8:J$2008,M$1,FALSE)&gt;0,"Програмска активност","Пројекат"),"")))</f>
        <v/>
      </c>
      <c r="M1337" s="87" t="str">
        <f>IF(A1337=0,"",IF($A1337&lt;=$A$1,+IF(VLOOKUP($A1337,'Rashodi- plan-izvršenje'!$A$8:$M$1500,10,FALSE)&gt;0,VLOOKUP($A1337,'Rashodi- plan-izvršenje'!$A$8:$M$1500,10,FALSE),VLOOKUP($A1337,'Rashodi- plan-izvršenje'!$A$8:$M$1500,12,FALSE)),+IF($A1337&gt;$A$2,IF(VLOOKUP($A1337,'Neizmirene obaveze JLS'!$A$8:$M$1500,10,FALSE)&gt;0,VLOOKUP($A1337,'Neizmirene obaveze JLS'!$A$11:$M$1500,10,FALSE),VLOOKUP($A1337,'Neizmirene obaveze JLS'!$A$11:$M$1500,12,FALSE)),0)))</f>
        <v/>
      </c>
      <c r="N1337" s="87" t="str">
        <f>IF(A1337=0,"",IF($A1337&lt;=$A$1,+IF(VLOOKUP(A1337,'Rashodi- plan-izvršenje'!$A$8:$M$1500,10,FALSE)&gt;0,VLOOKUP(A1337,'Rashodi- plan-izvršenje'!$A$8:$M$1500,11,FALSE),VLOOKUP(A1337,'Rashodi- plan-izvršenje'!$A$8:$M$1500,13,FALSE)),+IF($A1337&gt;$A$2,IF(VLOOKUP($A1337,'Neizmirene obaveze JLS'!$A$8:$M$1500,10,FALSE)&gt;0,VLOOKUP($A1337,'Neizmirene obaveze JLS'!$A$11:$M$1500,11,FALSE),VLOOKUP($A1337,'Neizmirene obaveze JLS'!$A$11:$M$1500,13,FALSE)),0)))</f>
        <v/>
      </c>
      <c r="O1337" s="87" t="str">
        <f>IF(A1337=0,"",IF($A1337&lt;=$A$1,VALUE(+VLOOKUP($A1337,'Rashodi- plan-izvršenje'!$A$8:N$1500,'prenos-P-R-N'!O$1,FALSE)),IF($A1337&lt;=A$2,VALUE(VLOOKUP($A1337,'Prihodi- plan-izvršenje'!$A$8:$H$500,6,FALSE)),VALUE(VLOOKUP($A1337,'Neizmirene obaveze JLS'!$A$8:$N$500,O$1,FALSE)))))</f>
        <v/>
      </c>
      <c r="P1337" s="87" t="str">
        <f>IF(A1337=0,"",IF(A1337=0,0,IF(A1337&gt;A$2,'šifarnik K-izvor'!G$3,+IF(Q1337&lt;700,+'šifarnik K-izvor'!G$2,'šifarnik K-izvor'!G$1))))</f>
        <v/>
      </c>
      <c r="Q1337" s="87">
        <f>IF($A1337&lt;=$A$1,VALUE(+VLOOKUP($A1337,'Rashodi- plan-izvršenje'!$A$8:O$1500,'prenos-P-R-N'!Q$1,FALSE)),IF($A1337&lt;=$A$2,VLOOKUP($A1337,'Prihodi- plan-izvršenje'!$A$4:$H$500,4,FALSE),IF($A1337&lt;=$A$3,VLOOKUP(A1337,'Neizmirene obaveze JLS'!$A$11:O$500,Q$1,FALSE),"")))</f>
        <v>0</v>
      </c>
      <c r="R1337" s="88">
        <f>IF($A1337&lt;=$A$1,VALUE(+VLOOKUP($A1337,'Rashodi- plan-izvršenje'!$A$8:P$1500,'prenos-P-R-N'!R$1,FALSE)),IF($A1337&lt;=$A$2,VLOOKUP($A1337,'Prihodi- plan-izvršenje'!$A$4:$H$500,7,FALSE),""))</f>
        <v>0</v>
      </c>
      <c r="S1337" s="88">
        <f>IF(A1337=0,0,IF($A1337&lt;=$A$1,VALUE(+VLOOKUP($A1337,'Rashodi- plan-izvršenje'!$A$8:Q$1500,'prenos-P-R-N'!S$1,FALSE)),IF($A1337&lt;=$A$2,VLOOKUP($A1337,'Prihodi- plan-izvršenje'!$A$4:$H$500,8,FALSE),0)))</f>
        <v>0</v>
      </c>
      <c r="T1337" s="88" t="str">
        <f>IF($A1337&gt;$A$2,VLOOKUP($A1337,'Neizmirene obaveze JLS'!$A$11:R$500,R$1,FALSE),"")</f>
        <v/>
      </c>
      <c r="U1337" s="88">
        <f>IF($A1337&gt;$A$2,VLOOKUP($A1337,'Neizmirene obaveze JLS'!$A$11:S$500,S$1,FALSE),0)</f>
        <v>0</v>
      </c>
      <c r="V1337" s="88">
        <f t="shared" si="299"/>
        <v>0</v>
      </c>
    </row>
    <row r="1338" spans="1:22">
      <c r="A1338" s="89">
        <f>IF(AND(COUNTIF(A$1:A$3,"&gt;0")=1,MAX(A$8:A1337)&lt;A$1),A1337+1,IF(AND(COUNTIF(A$1:A$3,"&gt;0")=2,MAX(A$8:A1337)&lt;A$2),A1337+1,IF(AND(COUNTIF(A$1:A$3,"&gt;0")=3,MAX(A$8:A1337)&lt;A$3),A1337+1,0)))</f>
        <v>0</v>
      </c>
      <c r="B1338" s="89" t="str">
        <f t="shared" ref="B1338:C1338" si="301">+IF($A1338&gt;0,B1337,"")</f>
        <v/>
      </c>
      <c r="C1338" s="89" t="str">
        <f t="shared" si="301"/>
        <v/>
      </c>
      <c r="D1338" s="87" t="str">
        <f>IF($A1338=0,"",IF($A1338&lt;=$A$1,+VLOOKUP($A1338,'Rashodi- plan-izvršenje'!$A$8:B$1500,'prenos-P-R-N'!D$1,FALSE),IF($A1338&gt;$A$2,+VLOOKUP($A1338,'Neizmirene obaveze JLS'!$A$11:B$500,'prenos-P-R-N'!D$1,FALSE),"")))</f>
        <v/>
      </c>
      <c r="E1338" s="87" t="str">
        <f>IF($A1338=0,"",IF($A1338&lt;=$A$1,+VLOOKUP($A1338,'Rashodi- plan-izvršenje'!$A$8:C$1500,'prenos-P-R-N'!E$1,FALSE),IF($A1338&gt;$A$2,+VLOOKUP($A1338,'Neizmirene obaveze JLS'!$A$11:C$500,'prenos-P-R-N'!E$1,FALSE),"")))</f>
        <v/>
      </c>
      <c r="F1338" s="87" t="str">
        <f>IF($A1338=0,"",IF($A1338&lt;=$A$1,+VLOOKUP($A1338,'Rashodi- plan-izvršenje'!$A$8:D$1500,'prenos-P-R-N'!F$1,FALSE),IF($A1338&gt;$A$2,+VLOOKUP($A1338,'Neizmirene obaveze JLS'!$A$11:D$500,'prenos-P-R-N'!F$1,FALSE),"")))</f>
        <v/>
      </c>
      <c r="G1338" s="87" t="str">
        <f>IF($A1338=0,"",IF($A1338&lt;=$A$1,+VLOOKUP($A1338,'Rashodi- plan-izvršenje'!$A$8:E$1500,'prenos-P-R-N'!G$1,FALSE),IF($A1338&gt;$A$2,+VLOOKUP($A1338,'Neizmirene obaveze JLS'!$A$11:E$500,'prenos-P-R-N'!G$1,FALSE),"")))</f>
        <v/>
      </c>
      <c r="H1338" s="87" t="str">
        <f>IF($A1338=0,"",IF($A1338&lt;=$A$1,+VLOOKUP($A1338,'Rashodi- plan-izvršenje'!$A$8:F$1500,'prenos-P-R-N'!H$1,FALSE),IF($A1338&gt;$A$2,+VLOOKUP($A1338,'Neizmirene obaveze JLS'!$A$11:F$500,'prenos-P-R-N'!H$1,FALSE),"")))</f>
        <v/>
      </c>
      <c r="I1338" s="87" t="str">
        <f>IF($A1338=0,"",IF($A1338&lt;=$A$1,+VLOOKUP($A1338,'Rashodi- plan-izvršenje'!$A$8:G$1500,'prenos-P-R-N'!I$1,FALSE),IF($A1338&gt;$A$2,+VLOOKUP($A1338,'Neizmirene obaveze JLS'!$A$11:G$500,'prenos-P-R-N'!I$1,FALSE),"")))</f>
        <v/>
      </c>
      <c r="J1338" s="87" t="str">
        <f>IF($A1338=0,"",IF($A1338&lt;=$A$1,+VLOOKUP($A1338,'Rashodi- plan-izvršenje'!$A$8:H$1500,'prenos-P-R-N'!J$1,FALSE),IF($A1338&gt;$A$2,+VLOOKUP($A1338,'Neizmirene obaveze JLS'!$A$11:H$500,'prenos-P-R-N'!J$1,FALSE),"")))</f>
        <v/>
      </c>
      <c r="K1338" s="87" t="str">
        <f>IF($A1338=0,"",IF($A1338&lt;=$A$1,+VLOOKUP($A1338,'Rashodi- plan-izvršenje'!$A$8:I$1500,'prenos-P-R-N'!K$1,FALSE),IF($A1338&gt;$A$2,+VLOOKUP($A1338,'Neizmirene obaveze JLS'!$A$11:I$500,'prenos-P-R-N'!K$1,FALSE),"")))</f>
        <v/>
      </c>
      <c r="L1338" t="str">
        <f>IF(A1338=0,"",IF(A1338&lt;=A$1,+IF(VLOOKUP(A1338,'Rashodi- plan-izvršenje'!A$8:J$1500,M$1,FALSE)&gt;0,"Програмска активност","Пројекат"),IF(A1338&gt;A$2,+IF(VLOOKUP(A1338,'Neizmirene obaveze JLS'!A$8:J$2008,M$1,FALSE)&gt;0,"Програмска активност","Пројекат"),"")))</f>
        <v/>
      </c>
      <c r="M1338" s="87" t="str">
        <f>IF(A1338=0,"",IF($A1338&lt;=$A$1,+IF(VLOOKUP($A1338,'Rashodi- plan-izvršenje'!$A$8:$M$1500,10,FALSE)&gt;0,VLOOKUP($A1338,'Rashodi- plan-izvršenje'!$A$8:$M$1500,10,FALSE),VLOOKUP($A1338,'Rashodi- plan-izvršenje'!$A$8:$M$1500,12,FALSE)),+IF($A1338&gt;$A$2,IF(VLOOKUP($A1338,'Neizmirene obaveze JLS'!$A$8:$M$1500,10,FALSE)&gt;0,VLOOKUP($A1338,'Neizmirene obaveze JLS'!$A$11:$M$1500,10,FALSE),VLOOKUP($A1338,'Neizmirene obaveze JLS'!$A$11:$M$1500,12,FALSE)),0)))</f>
        <v/>
      </c>
      <c r="N1338" s="87" t="str">
        <f>IF(A1338=0,"",IF($A1338&lt;=$A$1,+IF(VLOOKUP(A1338,'Rashodi- plan-izvršenje'!$A$8:$M$1500,10,FALSE)&gt;0,VLOOKUP(A1338,'Rashodi- plan-izvršenje'!$A$8:$M$1500,11,FALSE),VLOOKUP(A1338,'Rashodi- plan-izvršenje'!$A$8:$M$1500,13,FALSE)),+IF($A1338&gt;$A$2,IF(VLOOKUP($A1338,'Neizmirene obaveze JLS'!$A$8:$M$1500,10,FALSE)&gt;0,VLOOKUP($A1338,'Neizmirene obaveze JLS'!$A$11:$M$1500,11,FALSE),VLOOKUP($A1338,'Neizmirene obaveze JLS'!$A$11:$M$1500,13,FALSE)),0)))</f>
        <v/>
      </c>
      <c r="O1338" s="87" t="str">
        <f>IF(A1338=0,"",IF($A1338&lt;=$A$1,VALUE(+VLOOKUP($A1338,'Rashodi- plan-izvršenje'!$A$8:N$1500,'prenos-P-R-N'!O$1,FALSE)),IF($A1338&lt;=A$2,VALUE(VLOOKUP($A1338,'Prihodi- plan-izvršenje'!$A$8:$H$500,6,FALSE)),VALUE(VLOOKUP($A1338,'Neizmirene obaveze JLS'!$A$8:$N$500,O$1,FALSE)))))</f>
        <v/>
      </c>
      <c r="P1338" s="87" t="str">
        <f>IF(A1338=0,"",IF(A1338=0,0,IF(A1338&gt;A$2,'šifarnik K-izvor'!G$3,+IF(Q1338&lt;700,+'šifarnik K-izvor'!G$2,'šifarnik K-izvor'!G$1))))</f>
        <v/>
      </c>
      <c r="Q1338" s="87">
        <f>IF($A1338&lt;=$A$1,VALUE(+VLOOKUP($A1338,'Rashodi- plan-izvršenje'!$A$8:O$1500,'prenos-P-R-N'!Q$1,FALSE)),IF($A1338&lt;=$A$2,VLOOKUP($A1338,'Prihodi- plan-izvršenje'!$A$4:$H$500,4,FALSE),IF($A1338&lt;=$A$3,VLOOKUP(A1338,'Neizmirene obaveze JLS'!$A$11:O$500,Q$1,FALSE),"")))</f>
        <v>0</v>
      </c>
      <c r="R1338" s="88">
        <f>IF($A1338&lt;=$A$1,VALUE(+VLOOKUP($A1338,'Rashodi- plan-izvršenje'!$A$8:P$1500,'prenos-P-R-N'!R$1,FALSE)),IF($A1338&lt;=$A$2,VLOOKUP($A1338,'Prihodi- plan-izvršenje'!$A$4:$H$500,7,FALSE),""))</f>
        <v>0</v>
      </c>
      <c r="S1338" s="88">
        <f>IF(A1338=0,0,IF($A1338&lt;=$A$1,VALUE(+VLOOKUP($A1338,'Rashodi- plan-izvršenje'!$A$8:Q$1500,'prenos-P-R-N'!S$1,FALSE)),IF($A1338&lt;=$A$2,VLOOKUP($A1338,'Prihodi- plan-izvršenje'!$A$4:$H$500,8,FALSE),0)))</f>
        <v>0</v>
      </c>
      <c r="T1338" s="88" t="str">
        <f>IF($A1338&gt;$A$2,VLOOKUP($A1338,'Neizmirene obaveze JLS'!$A$11:R$500,R$1,FALSE),"")</f>
        <v/>
      </c>
      <c r="U1338" s="88">
        <f>IF($A1338&gt;$A$2,VLOOKUP($A1338,'Neizmirene obaveze JLS'!$A$11:S$500,S$1,FALSE),0)</f>
        <v>0</v>
      </c>
      <c r="V1338" s="88">
        <f t="shared" si="299"/>
        <v>0</v>
      </c>
    </row>
    <row r="1339" spans="1:22">
      <c r="A1339" s="89">
        <f>IF(AND(COUNTIF(A$1:A$3,"&gt;0")=1,MAX(A$8:A1338)&lt;A$1),A1338+1,IF(AND(COUNTIF(A$1:A$3,"&gt;0")=2,MAX(A$8:A1338)&lt;A$2),A1338+1,IF(AND(COUNTIF(A$1:A$3,"&gt;0")=3,MAX(A$8:A1338)&lt;A$3),A1338+1,0)))</f>
        <v>0</v>
      </c>
      <c r="B1339" s="89" t="str">
        <f t="shared" ref="B1339:C1339" si="302">+IF($A1339&gt;0,B1338,"")</f>
        <v/>
      </c>
      <c r="C1339" s="89" t="str">
        <f t="shared" si="302"/>
        <v/>
      </c>
      <c r="D1339" s="87" t="str">
        <f>IF($A1339=0,"",IF($A1339&lt;=$A$1,+VLOOKUP($A1339,'Rashodi- plan-izvršenje'!$A$8:B$1500,'prenos-P-R-N'!D$1,FALSE),IF($A1339&gt;$A$2,+VLOOKUP($A1339,'Neizmirene obaveze JLS'!$A$11:B$500,'prenos-P-R-N'!D$1,FALSE),"")))</f>
        <v/>
      </c>
      <c r="E1339" s="87" t="str">
        <f>IF($A1339=0,"",IF($A1339&lt;=$A$1,+VLOOKUP($A1339,'Rashodi- plan-izvršenje'!$A$8:C$1500,'prenos-P-R-N'!E$1,FALSE),IF($A1339&gt;$A$2,+VLOOKUP($A1339,'Neizmirene obaveze JLS'!$A$11:C$500,'prenos-P-R-N'!E$1,FALSE),"")))</f>
        <v/>
      </c>
      <c r="F1339" s="87" t="str">
        <f>IF($A1339=0,"",IF($A1339&lt;=$A$1,+VLOOKUP($A1339,'Rashodi- plan-izvršenje'!$A$8:D$1500,'prenos-P-R-N'!F$1,FALSE),IF($A1339&gt;$A$2,+VLOOKUP($A1339,'Neizmirene obaveze JLS'!$A$11:D$500,'prenos-P-R-N'!F$1,FALSE),"")))</f>
        <v/>
      </c>
      <c r="G1339" s="87" t="str">
        <f>IF($A1339=0,"",IF($A1339&lt;=$A$1,+VLOOKUP($A1339,'Rashodi- plan-izvršenje'!$A$8:E$1500,'prenos-P-R-N'!G$1,FALSE),IF($A1339&gt;$A$2,+VLOOKUP($A1339,'Neizmirene obaveze JLS'!$A$11:E$500,'prenos-P-R-N'!G$1,FALSE),"")))</f>
        <v/>
      </c>
      <c r="H1339" s="87" t="str">
        <f>IF($A1339=0,"",IF($A1339&lt;=$A$1,+VLOOKUP($A1339,'Rashodi- plan-izvršenje'!$A$8:F$1500,'prenos-P-R-N'!H$1,FALSE),IF($A1339&gt;$A$2,+VLOOKUP($A1339,'Neizmirene obaveze JLS'!$A$11:F$500,'prenos-P-R-N'!H$1,FALSE),"")))</f>
        <v/>
      </c>
      <c r="I1339" s="87" t="str">
        <f>IF($A1339=0,"",IF($A1339&lt;=$A$1,+VLOOKUP($A1339,'Rashodi- plan-izvršenje'!$A$8:G$1500,'prenos-P-R-N'!I$1,FALSE),IF($A1339&gt;$A$2,+VLOOKUP($A1339,'Neizmirene obaveze JLS'!$A$11:G$500,'prenos-P-R-N'!I$1,FALSE),"")))</f>
        <v/>
      </c>
      <c r="J1339" s="87" t="str">
        <f>IF($A1339=0,"",IF($A1339&lt;=$A$1,+VLOOKUP($A1339,'Rashodi- plan-izvršenje'!$A$8:H$1500,'prenos-P-R-N'!J$1,FALSE),IF($A1339&gt;$A$2,+VLOOKUP($A1339,'Neizmirene obaveze JLS'!$A$11:H$500,'prenos-P-R-N'!J$1,FALSE),"")))</f>
        <v/>
      </c>
      <c r="K1339" s="87" t="str">
        <f>IF($A1339=0,"",IF($A1339&lt;=$A$1,+VLOOKUP($A1339,'Rashodi- plan-izvršenje'!$A$8:I$1500,'prenos-P-R-N'!K$1,FALSE),IF($A1339&gt;$A$2,+VLOOKUP($A1339,'Neizmirene obaveze JLS'!$A$11:I$500,'prenos-P-R-N'!K$1,FALSE),"")))</f>
        <v/>
      </c>
      <c r="L1339" t="str">
        <f>IF(A1339=0,"",IF(A1339&lt;=A$1,+IF(VLOOKUP(A1339,'Rashodi- plan-izvršenje'!A$8:J$1500,M$1,FALSE)&gt;0,"Програмска активност","Пројекат"),IF(A1339&gt;A$2,+IF(VLOOKUP(A1339,'Neizmirene obaveze JLS'!A$8:J$2008,M$1,FALSE)&gt;0,"Програмска активност","Пројекат"),"")))</f>
        <v/>
      </c>
      <c r="M1339" s="87" t="str">
        <f>IF(A1339=0,"",IF($A1339&lt;=$A$1,+IF(VLOOKUP($A1339,'Rashodi- plan-izvršenje'!$A$8:$M$1500,10,FALSE)&gt;0,VLOOKUP($A1339,'Rashodi- plan-izvršenje'!$A$8:$M$1500,10,FALSE),VLOOKUP($A1339,'Rashodi- plan-izvršenje'!$A$8:$M$1500,12,FALSE)),+IF($A1339&gt;$A$2,IF(VLOOKUP($A1339,'Neizmirene obaveze JLS'!$A$8:$M$1500,10,FALSE)&gt;0,VLOOKUP($A1339,'Neizmirene obaveze JLS'!$A$11:$M$1500,10,FALSE),VLOOKUP($A1339,'Neizmirene obaveze JLS'!$A$11:$M$1500,12,FALSE)),0)))</f>
        <v/>
      </c>
      <c r="N1339" s="87" t="str">
        <f>IF(A1339=0,"",IF($A1339&lt;=$A$1,+IF(VLOOKUP(A1339,'Rashodi- plan-izvršenje'!$A$8:$M$1500,10,FALSE)&gt;0,VLOOKUP(A1339,'Rashodi- plan-izvršenje'!$A$8:$M$1500,11,FALSE),VLOOKUP(A1339,'Rashodi- plan-izvršenje'!$A$8:$M$1500,13,FALSE)),+IF($A1339&gt;$A$2,IF(VLOOKUP($A1339,'Neizmirene obaveze JLS'!$A$8:$M$1500,10,FALSE)&gt;0,VLOOKUP($A1339,'Neizmirene obaveze JLS'!$A$11:$M$1500,11,FALSE),VLOOKUP($A1339,'Neizmirene obaveze JLS'!$A$11:$M$1500,13,FALSE)),0)))</f>
        <v/>
      </c>
      <c r="O1339" s="87" t="str">
        <f>IF(A1339=0,"",IF($A1339&lt;=$A$1,VALUE(+VLOOKUP($A1339,'Rashodi- plan-izvršenje'!$A$8:N$1500,'prenos-P-R-N'!O$1,FALSE)),IF($A1339&lt;=A$2,VALUE(VLOOKUP($A1339,'Prihodi- plan-izvršenje'!$A$8:$H$500,6,FALSE)),VALUE(VLOOKUP($A1339,'Neizmirene obaveze JLS'!$A$8:$N$500,O$1,FALSE)))))</f>
        <v/>
      </c>
      <c r="P1339" s="87" t="str">
        <f>IF(A1339=0,"",IF(A1339=0,0,IF(A1339&gt;A$2,'šifarnik K-izvor'!G$3,+IF(Q1339&lt;700,+'šifarnik K-izvor'!G$2,'šifarnik K-izvor'!G$1))))</f>
        <v/>
      </c>
      <c r="Q1339" s="87">
        <f>IF($A1339&lt;=$A$1,VALUE(+VLOOKUP($A1339,'Rashodi- plan-izvršenje'!$A$8:O$1500,'prenos-P-R-N'!Q$1,FALSE)),IF($A1339&lt;=$A$2,VLOOKUP($A1339,'Prihodi- plan-izvršenje'!$A$4:$H$500,4,FALSE),IF($A1339&lt;=$A$3,VLOOKUP(A1339,'Neizmirene obaveze JLS'!$A$11:O$500,Q$1,FALSE),"")))</f>
        <v>0</v>
      </c>
      <c r="R1339" s="88">
        <f>IF($A1339&lt;=$A$1,VALUE(+VLOOKUP($A1339,'Rashodi- plan-izvršenje'!$A$8:P$1500,'prenos-P-R-N'!R$1,FALSE)),IF($A1339&lt;=$A$2,VLOOKUP($A1339,'Prihodi- plan-izvršenje'!$A$4:$H$500,7,FALSE),""))</f>
        <v>0</v>
      </c>
      <c r="S1339" s="88">
        <f>IF(A1339=0,0,IF($A1339&lt;=$A$1,VALUE(+VLOOKUP($A1339,'Rashodi- plan-izvršenje'!$A$8:Q$1500,'prenos-P-R-N'!S$1,FALSE)),IF($A1339&lt;=$A$2,VLOOKUP($A1339,'Prihodi- plan-izvršenje'!$A$4:$H$500,8,FALSE),0)))</f>
        <v>0</v>
      </c>
      <c r="T1339" s="88" t="str">
        <f>IF($A1339&gt;$A$2,VLOOKUP($A1339,'Neizmirene obaveze JLS'!$A$11:R$500,R$1,FALSE),"")</f>
        <v/>
      </c>
      <c r="U1339" s="88">
        <f>IF($A1339&gt;$A$2,VLOOKUP($A1339,'Neizmirene obaveze JLS'!$A$11:S$500,S$1,FALSE),0)</f>
        <v>0</v>
      </c>
      <c r="V1339" s="88">
        <f t="shared" si="299"/>
        <v>0</v>
      </c>
    </row>
    <row r="1340" spans="1:22">
      <c r="A1340" s="89">
        <f>IF(AND(COUNTIF(A$1:A$3,"&gt;0")=1,MAX(A$8:A1339)&lt;A$1),A1339+1,IF(AND(COUNTIF(A$1:A$3,"&gt;0")=2,MAX(A$8:A1339)&lt;A$2),A1339+1,IF(AND(COUNTIF(A$1:A$3,"&gt;0")=3,MAX(A$8:A1339)&lt;A$3),A1339+1,0)))</f>
        <v>0</v>
      </c>
      <c r="B1340" s="89" t="str">
        <f t="shared" ref="B1340:C1340" si="303">+IF($A1340&gt;0,B1339,"")</f>
        <v/>
      </c>
      <c r="C1340" s="89" t="str">
        <f t="shared" si="303"/>
        <v/>
      </c>
      <c r="D1340" s="87" t="str">
        <f>IF($A1340=0,"",IF($A1340&lt;=$A$1,+VLOOKUP($A1340,'Rashodi- plan-izvršenje'!$A$8:B$1500,'prenos-P-R-N'!D$1,FALSE),IF($A1340&gt;$A$2,+VLOOKUP($A1340,'Neizmirene obaveze JLS'!$A$11:B$500,'prenos-P-R-N'!D$1,FALSE),"")))</f>
        <v/>
      </c>
      <c r="E1340" s="87" t="str">
        <f>IF($A1340=0,"",IF($A1340&lt;=$A$1,+VLOOKUP($A1340,'Rashodi- plan-izvršenje'!$A$8:C$1500,'prenos-P-R-N'!E$1,FALSE),IF($A1340&gt;$A$2,+VLOOKUP($A1340,'Neizmirene obaveze JLS'!$A$11:C$500,'prenos-P-R-N'!E$1,FALSE),"")))</f>
        <v/>
      </c>
      <c r="F1340" s="87" t="str">
        <f>IF($A1340=0,"",IF($A1340&lt;=$A$1,+VLOOKUP($A1340,'Rashodi- plan-izvršenje'!$A$8:D$1500,'prenos-P-R-N'!F$1,FALSE),IF($A1340&gt;$A$2,+VLOOKUP($A1340,'Neizmirene obaveze JLS'!$A$11:D$500,'prenos-P-R-N'!F$1,FALSE),"")))</f>
        <v/>
      </c>
      <c r="G1340" s="87" t="str">
        <f>IF($A1340=0,"",IF($A1340&lt;=$A$1,+VLOOKUP($A1340,'Rashodi- plan-izvršenje'!$A$8:E$1500,'prenos-P-R-N'!G$1,FALSE),IF($A1340&gt;$A$2,+VLOOKUP($A1340,'Neizmirene obaveze JLS'!$A$11:E$500,'prenos-P-R-N'!G$1,FALSE),"")))</f>
        <v/>
      </c>
      <c r="H1340" s="87" t="str">
        <f>IF($A1340=0,"",IF($A1340&lt;=$A$1,+VLOOKUP($A1340,'Rashodi- plan-izvršenje'!$A$8:F$1500,'prenos-P-R-N'!H$1,FALSE),IF($A1340&gt;$A$2,+VLOOKUP($A1340,'Neizmirene obaveze JLS'!$A$11:F$500,'prenos-P-R-N'!H$1,FALSE),"")))</f>
        <v/>
      </c>
      <c r="I1340" s="87" t="str">
        <f>IF($A1340=0,"",IF($A1340&lt;=$A$1,+VLOOKUP($A1340,'Rashodi- plan-izvršenje'!$A$8:G$1500,'prenos-P-R-N'!I$1,FALSE),IF($A1340&gt;$A$2,+VLOOKUP($A1340,'Neizmirene obaveze JLS'!$A$11:G$500,'prenos-P-R-N'!I$1,FALSE),"")))</f>
        <v/>
      </c>
      <c r="J1340" s="87" t="str">
        <f>IF($A1340=0,"",IF($A1340&lt;=$A$1,+VLOOKUP($A1340,'Rashodi- plan-izvršenje'!$A$8:H$1500,'prenos-P-R-N'!J$1,FALSE),IF($A1340&gt;$A$2,+VLOOKUP($A1340,'Neizmirene obaveze JLS'!$A$11:H$500,'prenos-P-R-N'!J$1,FALSE),"")))</f>
        <v/>
      </c>
      <c r="K1340" s="87" t="str">
        <f>IF($A1340=0,"",IF($A1340&lt;=$A$1,+VLOOKUP($A1340,'Rashodi- plan-izvršenje'!$A$8:I$1500,'prenos-P-R-N'!K$1,FALSE),IF($A1340&gt;$A$2,+VLOOKUP($A1340,'Neizmirene obaveze JLS'!$A$11:I$500,'prenos-P-R-N'!K$1,FALSE),"")))</f>
        <v/>
      </c>
      <c r="L1340" t="str">
        <f>IF(A1340=0,"",IF(A1340&lt;=A$1,+IF(VLOOKUP(A1340,'Rashodi- plan-izvršenje'!A$8:J$1500,M$1,FALSE)&gt;0,"Програмска активност","Пројекат"),IF(A1340&gt;A$2,+IF(VLOOKUP(A1340,'Neizmirene obaveze JLS'!A$8:J$2008,M$1,FALSE)&gt;0,"Програмска активност","Пројекат"),"")))</f>
        <v/>
      </c>
      <c r="M1340" s="87" t="str">
        <f>IF(A1340=0,"",IF($A1340&lt;=$A$1,+IF(VLOOKUP($A1340,'Rashodi- plan-izvršenje'!$A$8:$M$1500,10,FALSE)&gt;0,VLOOKUP($A1340,'Rashodi- plan-izvršenje'!$A$8:$M$1500,10,FALSE),VLOOKUP($A1340,'Rashodi- plan-izvršenje'!$A$8:$M$1500,12,FALSE)),+IF($A1340&gt;$A$2,IF(VLOOKUP($A1340,'Neizmirene obaveze JLS'!$A$8:$M$1500,10,FALSE)&gt;0,VLOOKUP($A1340,'Neizmirene obaveze JLS'!$A$11:$M$1500,10,FALSE),VLOOKUP($A1340,'Neizmirene obaveze JLS'!$A$11:$M$1500,12,FALSE)),0)))</f>
        <v/>
      </c>
      <c r="N1340" s="87" t="str">
        <f>IF(A1340=0,"",IF($A1340&lt;=$A$1,+IF(VLOOKUP(A1340,'Rashodi- plan-izvršenje'!$A$8:$M$1500,10,FALSE)&gt;0,VLOOKUP(A1340,'Rashodi- plan-izvršenje'!$A$8:$M$1500,11,FALSE),VLOOKUP(A1340,'Rashodi- plan-izvršenje'!$A$8:$M$1500,13,FALSE)),+IF($A1340&gt;$A$2,IF(VLOOKUP($A1340,'Neizmirene obaveze JLS'!$A$8:$M$1500,10,FALSE)&gt;0,VLOOKUP($A1340,'Neizmirene obaveze JLS'!$A$11:$M$1500,11,FALSE),VLOOKUP($A1340,'Neizmirene obaveze JLS'!$A$11:$M$1500,13,FALSE)),0)))</f>
        <v/>
      </c>
      <c r="O1340" s="87" t="str">
        <f>IF(A1340=0,"",IF($A1340&lt;=$A$1,VALUE(+VLOOKUP($A1340,'Rashodi- plan-izvršenje'!$A$8:N$1500,'prenos-P-R-N'!O$1,FALSE)),IF($A1340&lt;=A$2,VALUE(VLOOKUP($A1340,'Prihodi- plan-izvršenje'!$A$8:$H$500,6,FALSE)),VALUE(VLOOKUP($A1340,'Neizmirene obaveze JLS'!$A$8:$N$500,O$1,FALSE)))))</f>
        <v/>
      </c>
      <c r="P1340" s="87" t="str">
        <f>IF(A1340=0,"",IF(A1340=0,0,IF(A1340&gt;A$2,'šifarnik K-izvor'!G$3,+IF(Q1340&lt;700,+'šifarnik K-izvor'!G$2,'šifarnik K-izvor'!G$1))))</f>
        <v/>
      </c>
      <c r="Q1340" s="87">
        <f>IF($A1340&lt;=$A$1,VALUE(+VLOOKUP($A1340,'Rashodi- plan-izvršenje'!$A$8:O$1500,'prenos-P-R-N'!Q$1,FALSE)),IF($A1340&lt;=$A$2,VLOOKUP($A1340,'Prihodi- plan-izvršenje'!$A$4:$H$500,4,FALSE),IF($A1340&lt;=$A$3,VLOOKUP(A1340,'Neizmirene obaveze JLS'!$A$11:O$500,Q$1,FALSE),"")))</f>
        <v>0</v>
      </c>
      <c r="R1340" s="88">
        <f>IF($A1340&lt;=$A$1,VALUE(+VLOOKUP($A1340,'Rashodi- plan-izvršenje'!$A$8:P$1500,'prenos-P-R-N'!R$1,FALSE)),IF($A1340&lt;=$A$2,VLOOKUP($A1340,'Prihodi- plan-izvršenje'!$A$4:$H$500,7,FALSE),""))</f>
        <v>0</v>
      </c>
      <c r="S1340" s="88">
        <f>IF(A1340=0,0,IF($A1340&lt;=$A$1,VALUE(+VLOOKUP($A1340,'Rashodi- plan-izvršenje'!$A$8:Q$1500,'prenos-P-R-N'!S$1,FALSE)),IF($A1340&lt;=$A$2,VLOOKUP($A1340,'Prihodi- plan-izvršenje'!$A$4:$H$500,8,FALSE),0)))</f>
        <v>0</v>
      </c>
      <c r="T1340" s="88" t="str">
        <f>IF($A1340&gt;$A$2,VLOOKUP($A1340,'Neizmirene obaveze JLS'!$A$11:R$500,R$1,FALSE),"")</f>
        <v/>
      </c>
      <c r="U1340" s="88">
        <f>IF($A1340&gt;$A$2,VLOOKUP($A1340,'Neizmirene obaveze JLS'!$A$11:S$500,S$1,FALSE),0)</f>
        <v>0</v>
      </c>
      <c r="V1340" s="88">
        <f t="shared" si="299"/>
        <v>0</v>
      </c>
    </row>
    <row r="1341" spans="1:22">
      <c r="A1341" s="89">
        <f>IF(AND(COUNTIF(A$1:A$3,"&gt;0")=1,MAX(A$8:A1340)&lt;A$1),A1340+1,IF(AND(COUNTIF(A$1:A$3,"&gt;0")=2,MAX(A$8:A1340)&lt;A$2),A1340+1,IF(AND(COUNTIF(A$1:A$3,"&gt;0")=3,MAX(A$8:A1340)&lt;A$3),A1340+1,0)))</f>
        <v>0</v>
      </c>
      <c r="B1341" s="89" t="str">
        <f t="shared" ref="B1341:C1341" si="304">+IF($A1341&gt;0,B1340,"")</f>
        <v/>
      </c>
      <c r="C1341" s="89" t="str">
        <f t="shared" si="304"/>
        <v/>
      </c>
      <c r="D1341" s="87" t="str">
        <f>IF($A1341=0,"",IF($A1341&lt;=$A$1,+VLOOKUP($A1341,'Rashodi- plan-izvršenje'!$A$8:B$1500,'prenos-P-R-N'!D$1,FALSE),IF($A1341&gt;$A$2,+VLOOKUP($A1341,'Neizmirene obaveze JLS'!$A$11:B$500,'prenos-P-R-N'!D$1,FALSE),"")))</f>
        <v/>
      </c>
      <c r="E1341" s="87" t="str">
        <f>IF($A1341=0,"",IF($A1341&lt;=$A$1,+VLOOKUP($A1341,'Rashodi- plan-izvršenje'!$A$8:C$1500,'prenos-P-R-N'!E$1,FALSE),IF($A1341&gt;$A$2,+VLOOKUP($A1341,'Neizmirene obaveze JLS'!$A$11:C$500,'prenos-P-R-N'!E$1,FALSE),"")))</f>
        <v/>
      </c>
      <c r="F1341" s="87" t="str">
        <f>IF($A1341=0,"",IF($A1341&lt;=$A$1,+VLOOKUP($A1341,'Rashodi- plan-izvršenje'!$A$8:D$1500,'prenos-P-R-N'!F$1,FALSE),IF($A1341&gt;$A$2,+VLOOKUP($A1341,'Neizmirene obaveze JLS'!$A$11:D$500,'prenos-P-R-N'!F$1,FALSE),"")))</f>
        <v/>
      </c>
      <c r="G1341" s="87" t="str">
        <f>IF($A1341=0,"",IF($A1341&lt;=$A$1,+VLOOKUP($A1341,'Rashodi- plan-izvršenje'!$A$8:E$1500,'prenos-P-R-N'!G$1,FALSE),IF($A1341&gt;$A$2,+VLOOKUP($A1341,'Neizmirene obaveze JLS'!$A$11:E$500,'prenos-P-R-N'!G$1,FALSE),"")))</f>
        <v/>
      </c>
      <c r="H1341" s="87" t="str">
        <f>IF($A1341=0,"",IF($A1341&lt;=$A$1,+VLOOKUP($A1341,'Rashodi- plan-izvršenje'!$A$8:F$1500,'prenos-P-R-N'!H$1,FALSE),IF($A1341&gt;$A$2,+VLOOKUP($A1341,'Neizmirene obaveze JLS'!$A$11:F$500,'prenos-P-R-N'!H$1,FALSE),"")))</f>
        <v/>
      </c>
      <c r="I1341" s="87" t="str">
        <f>IF($A1341=0,"",IF($A1341&lt;=$A$1,+VLOOKUP($A1341,'Rashodi- plan-izvršenje'!$A$8:G$1500,'prenos-P-R-N'!I$1,FALSE),IF($A1341&gt;$A$2,+VLOOKUP($A1341,'Neizmirene obaveze JLS'!$A$11:G$500,'prenos-P-R-N'!I$1,FALSE),"")))</f>
        <v/>
      </c>
      <c r="J1341" s="87" t="str">
        <f>IF($A1341=0,"",IF($A1341&lt;=$A$1,+VLOOKUP($A1341,'Rashodi- plan-izvršenje'!$A$8:H$1500,'prenos-P-R-N'!J$1,FALSE),IF($A1341&gt;$A$2,+VLOOKUP($A1341,'Neizmirene obaveze JLS'!$A$11:H$500,'prenos-P-R-N'!J$1,FALSE),"")))</f>
        <v/>
      </c>
      <c r="K1341" s="87" t="str">
        <f>IF($A1341=0,"",IF($A1341&lt;=$A$1,+VLOOKUP($A1341,'Rashodi- plan-izvršenje'!$A$8:I$1500,'prenos-P-R-N'!K$1,FALSE),IF($A1341&gt;$A$2,+VLOOKUP($A1341,'Neizmirene obaveze JLS'!$A$11:I$500,'prenos-P-R-N'!K$1,FALSE),"")))</f>
        <v/>
      </c>
      <c r="L1341" t="str">
        <f>IF(A1341=0,"",IF(A1341&lt;=A$1,+IF(VLOOKUP(A1341,'Rashodi- plan-izvršenje'!A$8:J$1500,M$1,FALSE)&gt;0,"Програмска активност","Пројекат"),IF(A1341&gt;A$2,+IF(VLOOKUP(A1341,'Neizmirene obaveze JLS'!A$8:J$2008,M$1,FALSE)&gt;0,"Програмска активност","Пројекат"),"")))</f>
        <v/>
      </c>
      <c r="M1341" s="87" t="str">
        <f>IF(A1341=0,"",IF($A1341&lt;=$A$1,+IF(VLOOKUP($A1341,'Rashodi- plan-izvršenje'!$A$8:$M$1500,10,FALSE)&gt;0,VLOOKUP($A1341,'Rashodi- plan-izvršenje'!$A$8:$M$1500,10,FALSE),VLOOKUP($A1341,'Rashodi- plan-izvršenje'!$A$8:$M$1500,12,FALSE)),+IF($A1341&gt;$A$2,IF(VLOOKUP($A1341,'Neizmirene obaveze JLS'!$A$8:$M$1500,10,FALSE)&gt;0,VLOOKUP($A1341,'Neizmirene obaveze JLS'!$A$11:$M$1500,10,FALSE),VLOOKUP($A1341,'Neizmirene obaveze JLS'!$A$11:$M$1500,12,FALSE)),0)))</f>
        <v/>
      </c>
      <c r="N1341" s="87" t="str">
        <f>IF(A1341=0,"",IF($A1341&lt;=$A$1,+IF(VLOOKUP(A1341,'Rashodi- plan-izvršenje'!$A$8:$M$1500,10,FALSE)&gt;0,VLOOKUP(A1341,'Rashodi- plan-izvršenje'!$A$8:$M$1500,11,FALSE),VLOOKUP(A1341,'Rashodi- plan-izvršenje'!$A$8:$M$1500,13,FALSE)),+IF($A1341&gt;$A$2,IF(VLOOKUP($A1341,'Neizmirene obaveze JLS'!$A$8:$M$1500,10,FALSE)&gt;0,VLOOKUP($A1341,'Neizmirene obaveze JLS'!$A$11:$M$1500,11,FALSE),VLOOKUP($A1341,'Neizmirene obaveze JLS'!$A$11:$M$1500,13,FALSE)),0)))</f>
        <v/>
      </c>
      <c r="O1341" s="87" t="str">
        <f>IF(A1341=0,"",IF($A1341&lt;=$A$1,VALUE(+VLOOKUP($A1341,'Rashodi- plan-izvršenje'!$A$8:N$1500,'prenos-P-R-N'!O$1,FALSE)),IF($A1341&lt;=A$2,VALUE(VLOOKUP($A1341,'Prihodi- plan-izvršenje'!$A$8:$H$500,6,FALSE)),VALUE(VLOOKUP($A1341,'Neizmirene obaveze JLS'!$A$8:$N$500,O$1,FALSE)))))</f>
        <v/>
      </c>
      <c r="P1341" s="87" t="str">
        <f>IF(A1341=0,"",IF(A1341=0,0,IF(A1341&gt;A$2,'šifarnik K-izvor'!G$3,+IF(Q1341&lt;700,+'šifarnik K-izvor'!G$2,'šifarnik K-izvor'!G$1))))</f>
        <v/>
      </c>
      <c r="Q1341" s="87">
        <f>IF($A1341&lt;=$A$1,VALUE(+VLOOKUP($A1341,'Rashodi- plan-izvršenje'!$A$8:O$1500,'prenos-P-R-N'!Q$1,FALSE)),IF($A1341&lt;=$A$2,VLOOKUP($A1341,'Prihodi- plan-izvršenje'!$A$4:$H$500,4,FALSE),IF($A1341&lt;=$A$3,VLOOKUP(A1341,'Neizmirene obaveze JLS'!$A$11:O$500,Q$1,FALSE),"")))</f>
        <v>0</v>
      </c>
      <c r="R1341" s="88">
        <f>IF($A1341&lt;=$A$1,VALUE(+VLOOKUP($A1341,'Rashodi- plan-izvršenje'!$A$8:P$1500,'prenos-P-R-N'!R$1,FALSE)),IF($A1341&lt;=$A$2,VLOOKUP($A1341,'Prihodi- plan-izvršenje'!$A$4:$H$500,7,FALSE),""))</f>
        <v>0</v>
      </c>
      <c r="S1341" s="88">
        <f>IF(A1341=0,0,IF($A1341&lt;=$A$1,VALUE(+VLOOKUP($A1341,'Rashodi- plan-izvršenje'!$A$8:Q$1500,'prenos-P-R-N'!S$1,FALSE)),IF($A1341&lt;=$A$2,VLOOKUP($A1341,'Prihodi- plan-izvršenje'!$A$4:$H$500,8,FALSE),0)))</f>
        <v>0</v>
      </c>
      <c r="T1341" s="88" t="str">
        <f>IF($A1341&gt;$A$2,VLOOKUP($A1341,'Neizmirene obaveze JLS'!$A$11:R$500,R$1,FALSE),"")</f>
        <v/>
      </c>
      <c r="U1341" s="88">
        <f>IF($A1341&gt;$A$2,VLOOKUP($A1341,'Neizmirene obaveze JLS'!$A$11:S$500,S$1,FALSE),0)</f>
        <v>0</v>
      </c>
      <c r="V1341" s="88">
        <f t="shared" si="299"/>
        <v>0</v>
      </c>
    </row>
    <row r="1342" spans="1:22">
      <c r="A1342" s="89">
        <f>IF(AND(COUNTIF(A$1:A$3,"&gt;0")=1,MAX(A$8:A1341)&lt;A$1),A1341+1,IF(AND(COUNTIF(A$1:A$3,"&gt;0")=2,MAX(A$8:A1341)&lt;A$2),A1341+1,IF(AND(COUNTIF(A$1:A$3,"&gt;0")=3,MAX(A$8:A1341)&lt;A$3),A1341+1,0)))</f>
        <v>0</v>
      </c>
      <c r="B1342" s="89" t="str">
        <f t="shared" ref="B1342:C1342" si="305">+IF($A1342&gt;0,B1341,"")</f>
        <v/>
      </c>
      <c r="C1342" s="89" t="str">
        <f t="shared" si="305"/>
        <v/>
      </c>
      <c r="D1342" s="87" t="str">
        <f>IF($A1342=0,"",IF($A1342&lt;=$A$1,+VLOOKUP($A1342,'Rashodi- plan-izvršenje'!$A$8:B$1500,'prenos-P-R-N'!D$1,FALSE),IF($A1342&gt;$A$2,+VLOOKUP($A1342,'Neizmirene obaveze JLS'!$A$11:B$500,'prenos-P-R-N'!D$1,FALSE),"")))</f>
        <v/>
      </c>
      <c r="E1342" s="87" t="str">
        <f>IF($A1342=0,"",IF($A1342&lt;=$A$1,+VLOOKUP($A1342,'Rashodi- plan-izvršenje'!$A$8:C$1500,'prenos-P-R-N'!E$1,FALSE),IF($A1342&gt;$A$2,+VLOOKUP($A1342,'Neizmirene obaveze JLS'!$A$11:C$500,'prenos-P-R-N'!E$1,FALSE),"")))</f>
        <v/>
      </c>
      <c r="F1342" s="87" t="str">
        <f>IF($A1342=0,"",IF($A1342&lt;=$A$1,+VLOOKUP($A1342,'Rashodi- plan-izvršenje'!$A$8:D$1500,'prenos-P-R-N'!F$1,FALSE),IF($A1342&gt;$A$2,+VLOOKUP($A1342,'Neizmirene obaveze JLS'!$A$11:D$500,'prenos-P-R-N'!F$1,FALSE),"")))</f>
        <v/>
      </c>
      <c r="G1342" s="87" t="str">
        <f>IF($A1342=0,"",IF($A1342&lt;=$A$1,+VLOOKUP($A1342,'Rashodi- plan-izvršenje'!$A$8:E$1500,'prenos-P-R-N'!G$1,FALSE),IF($A1342&gt;$A$2,+VLOOKUP($A1342,'Neizmirene obaveze JLS'!$A$11:E$500,'prenos-P-R-N'!G$1,FALSE),"")))</f>
        <v/>
      </c>
      <c r="H1342" s="87" t="str">
        <f>IF($A1342=0,"",IF($A1342&lt;=$A$1,+VLOOKUP($A1342,'Rashodi- plan-izvršenje'!$A$8:F$1500,'prenos-P-R-N'!H$1,FALSE),IF($A1342&gt;$A$2,+VLOOKUP($A1342,'Neizmirene obaveze JLS'!$A$11:F$500,'prenos-P-R-N'!H$1,FALSE),"")))</f>
        <v/>
      </c>
      <c r="I1342" s="87" t="str">
        <f>IF($A1342=0,"",IF($A1342&lt;=$A$1,+VLOOKUP($A1342,'Rashodi- plan-izvršenje'!$A$8:G$1500,'prenos-P-R-N'!I$1,FALSE),IF($A1342&gt;$A$2,+VLOOKUP($A1342,'Neizmirene obaveze JLS'!$A$11:G$500,'prenos-P-R-N'!I$1,FALSE),"")))</f>
        <v/>
      </c>
      <c r="J1342" s="87" t="str">
        <f>IF($A1342=0,"",IF($A1342&lt;=$A$1,+VLOOKUP($A1342,'Rashodi- plan-izvršenje'!$A$8:H$1500,'prenos-P-R-N'!J$1,FALSE),IF($A1342&gt;$A$2,+VLOOKUP($A1342,'Neizmirene obaveze JLS'!$A$11:H$500,'prenos-P-R-N'!J$1,FALSE),"")))</f>
        <v/>
      </c>
      <c r="K1342" s="87" t="str">
        <f>IF($A1342=0,"",IF($A1342&lt;=$A$1,+VLOOKUP($A1342,'Rashodi- plan-izvršenje'!$A$8:I$1500,'prenos-P-R-N'!K$1,FALSE),IF($A1342&gt;$A$2,+VLOOKUP($A1342,'Neizmirene obaveze JLS'!$A$11:I$500,'prenos-P-R-N'!K$1,FALSE),"")))</f>
        <v/>
      </c>
      <c r="L1342" t="str">
        <f>IF(A1342=0,"",IF(A1342&lt;=A$1,+IF(VLOOKUP(A1342,'Rashodi- plan-izvršenje'!A$8:J$1500,M$1,FALSE)&gt;0,"Програмска активност","Пројекат"),IF(A1342&gt;A$2,+IF(VLOOKUP(A1342,'Neizmirene obaveze JLS'!A$8:J$2008,M$1,FALSE)&gt;0,"Програмска активност","Пројекат"),"")))</f>
        <v/>
      </c>
      <c r="M1342" s="87" t="str">
        <f>IF(A1342=0,"",IF($A1342&lt;=$A$1,+IF(VLOOKUP($A1342,'Rashodi- plan-izvršenje'!$A$8:$M$1500,10,FALSE)&gt;0,VLOOKUP($A1342,'Rashodi- plan-izvršenje'!$A$8:$M$1500,10,FALSE),VLOOKUP($A1342,'Rashodi- plan-izvršenje'!$A$8:$M$1500,12,FALSE)),+IF($A1342&gt;$A$2,IF(VLOOKUP($A1342,'Neizmirene obaveze JLS'!$A$8:$M$1500,10,FALSE)&gt;0,VLOOKUP($A1342,'Neizmirene obaveze JLS'!$A$11:$M$1500,10,FALSE),VLOOKUP($A1342,'Neizmirene obaveze JLS'!$A$11:$M$1500,12,FALSE)),0)))</f>
        <v/>
      </c>
      <c r="N1342" s="87" t="str">
        <f>IF(A1342=0,"",IF($A1342&lt;=$A$1,+IF(VLOOKUP(A1342,'Rashodi- plan-izvršenje'!$A$8:$M$1500,10,FALSE)&gt;0,VLOOKUP(A1342,'Rashodi- plan-izvršenje'!$A$8:$M$1500,11,FALSE),VLOOKUP(A1342,'Rashodi- plan-izvršenje'!$A$8:$M$1500,13,FALSE)),+IF($A1342&gt;$A$2,IF(VLOOKUP($A1342,'Neizmirene obaveze JLS'!$A$8:$M$1500,10,FALSE)&gt;0,VLOOKUP($A1342,'Neizmirene obaveze JLS'!$A$11:$M$1500,11,FALSE),VLOOKUP($A1342,'Neizmirene obaveze JLS'!$A$11:$M$1500,13,FALSE)),0)))</f>
        <v/>
      </c>
      <c r="O1342" s="87" t="str">
        <f>IF(A1342=0,"",IF($A1342&lt;=$A$1,VALUE(+VLOOKUP($A1342,'Rashodi- plan-izvršenje'!$A$8:N$1500,'prenos-P-R-N'!O$1,FALSE)),IF($A1342&lt;=A$2,VALUE(VLOOKUP($A1342,'Prihodi- plan-izvršenje'!$A$8:$H$500,6,FALSE)),VALUE(VLOOKUP($A1342,'Neizmirene obaveze JLS'!$A$8:$N$500,O$1,FALSE)))))</f>
        <v/>
      </c>
      <c r="P1342" s="87" t="str">
        <f>IF(A1342=0,"",IF(A1342=0,0,IF(A1342&gt;A$2,'šifarnik K-izvor'!G$3,+IF(Q1342&lt;700,+'šifarnik K-izvor'!G$2,'šifarnik K-izvor'!G$1))))</f>
        <v/>
      </c>
      <c r="Q1342" s="87">
        <f>IF($A1342&lt;=$A$1,VALUE(+VLOOKUP($A1342,'Rashodi- plan-izvršenje'!$A$8:O$1500,'prenos-P-R-N'!Q$1,FALSE)),IF($A1342&lt;=$A$2,VLOOKUP($A1342,'Prihodi- plan-izvršenje'!$A$4:$H$500,4,FALSE),IF($A1342&lt;=$A$3,VLOOKUP(A1342,'Neizmirene obaveze JLS'!$A$11:O$500,Q$1,FALSE),"")))</f>
        <v>0</v>
      </c>
      <c r="R1342" s="88">
        <f>IF($A1342&lt;=$A$1,VALUE(+VLOOKUP($A1342,'Rashodi- plan-izvršenje'!$A$8:P$1500,'prenos-P-R-N'!R$1,FALSE)),IF($A1342&lt;=$A$2,VLOOKUP($A1342,'Prihodi- plan-izvršenje'!$A$4:$H$500,7,FALSE),""))</f>
        <v>0</v>
      </c>
      <c r="S1342" s="88">
        <f>IF(A1342=0,0,IF($A1342&lt;=$A$1,VALUE(+VLOOKUP($A1342,'Rashodi- plan-izvršenje'!$A$8:Q$1500,'prenos-P-R-N'!S$1,FALSE)),IF($A1342&lt;=$A$2,VLOOKUP($A1342,'Prihodi- plan-izvršenje'!$A$4:$H$500,8,FALSE),0)))</f>
        <v>0</v>
      </c>
      <c r="T1342" s="88" t="str">
        <f>IF($A1342&gt;$A$2,VLOOKUP($A1342,'Neizmirene obaveze JLS'!$A$11:R$500,R$1,FALSE),"")</f>
        <v/>
      </c>
      <c r="U1342" s="88">
        <f>IF($A1342&gt;$A$2,VLOOKUP($A1342,'Neizmirene obaveze JLS'!$A$11:S$500,S$1,FALSE),0)</f>
        <v>0</v>
      </c>
      <c r="V1342" s="88">
        <f t="shared" si="299"/>
        <v>0</v>
      </c>
    </row>
    <row r="1343" spans="1:22">
      <c r="A1343" s="89">
        <f>IF(AND(COUNTIF(A$1:A$3,"&gt;0")=1,MAX(A$8:A1342)&lt;A$1),A1342+1,IF(AND(COUNTIF(A$1:A$3,"&gt;0")=2,MAX(A$8:A1342)&lt;A$2),A1342+1,IF(AND(COUNTIF(A$1:A$3,"&gt;0")=3,MAX(A$8:A1342)&lt;A$3),A1342+1,0)))</f>
        <v>0</v>
      </c>
      <c r="B1343" s="89" t="str">
        <f t="shared" ref="B1343:C1343" si="306">+IF($A1343&gt;0,B1342,"")</f>
        <v/>
      </c>
      <c r="C1343" s="89" t="str">
        <f t="shared" si="306"/>
        <v/>
      </c>
      <c r="D1343" s="87" t="str">
        <f>IF($A1343=0,"",IF($A1343&lt;=$A$1,+VLOOKUP($A1343,'Rashodi- plan-izvršenje'!$A$8:B$1500,'prenos-P-R-N'!D$1,FALSE),IF($A1343&gt;$A$2,+VLOOKUP($A1343,'Neizmirene obaveze JLS'!$A$11:B$500,'prenos-P-R-N'!D$1,FALSE),"")))</f>
        <v/>
      </c>
      <c r="E1343" s="87" t="str">
        <f>IF($A1343=0,"",IF($A1343&lt;=$A$1,+VLOOKUP($A1343,'Rashodi- plan-izvršenje'!$A$8:C$1500,'prenos-P-R-N'!E$1,FALSE),IF($A1343&gt;$A$2,+VLOOKUP($A1343,'Neizmirene obaveze JLS'!$A$11:C$500,'prenos-P-R-N'!E$1,FALSE),"")))</f>
        <v/>
      </c>
      <c r="F1343" s="87" t="str">
        <f>IF($A1343=0,"",IF($A1343&lt;=$A$1,+VLOOKUP($A1343,'Rashodi- plan-izvršenje'!$A$8:D$1500,'prenos-P-R-N'!F$1,FALSE),IF($A1343&gt;$A$2,+VLOOKUP($A1343,'Neizmirene obaveze JLS'!$A$11:D$500,'prenos-P-R-N'!F$1,FALSE),"")))</f>
        <v/>
      </c>
      <c r="G1343" s="87" t="str">
        <f>IF($A1343=0,"",IF($A1343&lt;=$A$1,+VLOOKUP($A1343,'Rashodi- plan-izvršenje'!$A$8:E$1500,'prenos-P-R-N'!G$1,FALSE),IF($A1343&gt;$A$2,+VLOOKUP($A1343,'Neizmirene obaveze JLS'!$A$11:E$500,'prenos-P-R-N'!G$1,FALSE),"")))</f>
        <v/>
      </c>
      <c r="H1343" s="87" t="str">
        <f>IF($A1343=0,"",IF($A1343&lt;=$A$1,+VLOOKUP($A1343,'Rashodi- plan-izvršenje'!$A$8:F$1500,'prenos-P-R-N'!H$1,FALSE),IF($A1343&gt;$A$2,+VLOOKUP($A1343,'Neizmirene obaveze JLS'!$A$11:F$500,'prenos-P-R-N'!H$1,FALSE),"")))</f>
        <v/>
      </c>
      <c r="I1343" s="87" t="str">
        <f>IF($A1343=0,"",IF($A1343&lt;=$A$1,+VLOOKUP($A1343,'Rashodi- plan-izvršenje'!$A$8:G$1500,'prenos-P-R-N'!I$1,FALSE),IF($A1343&gt;$A$2,+VLOOKUP($A1343,'Neizmirene obaveze JLS'!$A$11:G$500,'prenos-P-R-N'!I$1,FALSE),"")))</f>
        <v/>
      </c>
      <c r="J1343" s="87" t="str">
        <f>IF($A1343=0,"",IF($A1343&lt;=$A$1,+VLOOKUP($A1343,'Rashodi- plan-izvršenje'!$A$8:H$1500,'prenos-P-R-N'!J$1,FALSE),IF($A1343&gt;$A$2,+VLOOKUP($A1343,'Neizmirene obaveze JLS'!$A$11:H$500,'prenos-P-R-N'!J$1,FALSE),"")))</f>
        <v/>
      </c>
      <c r="K1343" s="87" t="str">
        <f>IF($A1343=0,"",IF($A1343&lt;=$A$1,+VLOOKUP($A1343,'Rashodi- plan-izvršenje'!$A$8:I$1500,'prenos-P-R-N'!K$1,FALSE),IF($A1343&gt;$A$2,+VLOOKUP($A1343,'Neizmirene obaveze JLS'!$A$11:I$500,'prenos-P-R-N'!K$1,FALSE),"")))</f>
        <v/>
      </c>
      <c r="L1343" t="str">
        <f>IF(A1343=0,"",IF(A1343&lt;=A$1,+IF(VLOOKUP(A1343,'Rashodi- plan-izvršenje'!A$8:J$1500,M$1,FALSE)&gt;0,"Програмска активност","Пројекат"),IF(A1343&gt;A$2,+IF(VLOOKUP(A1343,'Neizmirene obaveze JLS'!A$8:J$2008,M$1,FALSE)&gt;0,"Програмска активност","Пројекат"),"")))</f>
        <v/>
      </c>
      <c r="M1343" s="87" t="str">
        <f>IF(A1343=0,"",IF($A1343&lt;=$A$1,+IF(VLOOKUP($A1343,'Rashodi- plan-izvršenje'!$A$8:$M$1500,10,FALSE)&gt;0,VLOOKUP($A1343,'Rashodi- plan-izvršenje'!$A$8:$M$1500,10,FALSE),VLOOKUP($A1343,'Rashodi- plan-izvršenje'!$A$8:$M$1500,12,FALSE)),+IF($A1343&gt;$A$2,IF(VLOOKUP($A1343,'Neizmirene obaveze JLS'!$A$8:$M$1500,10,FALSE)&gt;0,VLOOKUP($A1343,'Neizmirene obaveze JLS'!$A$11:$M$1500,10,FALSE),VLOOKUP($A1343,'Neizmirene obaveze JLS'!$A$11:$M$1500,12,FALSE)),0)))</f>
        <v/>
      </c>
      <c r="N1343" s="87" t="str">
        <f>IF(A1343=0,"",IF($A1343&lt;=$A$1,+IF(VLOOKUP(A1343,'Rashodi- plan-izvršenje'!$A$8:$M$1500,10,FALSE)&gt;0,VLOOKUP(A1343,'Rashodi- plan-izvršenje'!$A$8:$M$1500,11,FALSE),VLOOKUP(A1343,'Rashodi- plan-izvršenje'!$A$8:$M$1500,13,FALSE)),+IF($A1343&gt;$A$2,IF(VLOOKUP($A1343,'Neizmirene obaveze JLS'!$A$8:$M$1500,10,FALSE)&gt;0,VLOOKUP($A1343,'Neizmirene obaveze JLS'!$A$11:$M$1500,11,FALSE),VLOOKUP($A1343,'Neizmirene obaveze JLS'!$A$11:$M$1500,13,FALSE)),0)))</f>
        <v/>
      </c>
      <c r="O1343" s="87" t="str">
        <f>IF(A1343=0,"",IF($A1343&lt;=$A$1,VALUE(+VLOOKUP($A1343,'Rashodi- plan-izvršenje'!$A$8:N$1500,'prenos-P-R-N'!O$1,FALSE)),IF($A1343&lt;=A$2,VALUE(VLOOKUP($A1343,'Prihodi- plan-izvršenje'!$A$8:$H$500,6,FALSE)),VALUE(VLOOKUP($A1343,'Neizmirene obaveze JLS'!$A$8:$N$500,O$1,FALSE)))))</f>
        <v/>
      </c>
      <c r="P1343" s="87" t="str">
        <f>IF(A1343=0,"",IF(A1343=0,0,IF(A1343&gt;A$2,'šifarnik K-izvor'!G$3,+IF(Q1343&lt;700,+'šifarnik K-izvor'!G$2,'šifarnik K-izvor'!G$1))))</f>
        <v/>
      </c>
      <c r="Q1343" s="87">
        <f>IF($A1343&lt;=$A$1,VALUE(+VLOOKUP($A1343,'Rashodi- plan-izvršenje'!$A$8:O$1500,'prenos-P-R-N'!Q$1,FALSE)),IF($A1343&lt;=$A$2,VLOOKUP($A1343,'Prihodi- plan-izvršenje'!$A$4:$H$500,4,FALSE),IF($A1343&lt;=$A$3,VLOOKUP(A1343,'Neizmirene obaveze JLS'!$A$11:O$500,Q$1,FALSE),"")))</f>
        <v>0</v>
      </c>
      <c r="R1343" s="88">
        <f>IF($A1343&lt;=$A$1,VALUE(+VLOOKUP($A1343,'Rashodi- plan-izvršenje'!$A$8:P$1500,'prenos-P-R-N'!R$1,FALSE)),IF($A1343&lt;=$A$2,VLOOKUP($A1343,'Prihodi- plan-izvršenje'!$A$4:$H$500,7,FALSE),""))</f>
        <v>0</v>
      </c>
      <c r="S1343" s="88">
        <f>IF(A1343=0,0,IF($A1343&lt;=$A$1,VALUE(+VLOOKUP($A1343,'Rashodi- plan-izvršenje'!$A$8:Q$1500,'prenos-P-R-N'!S$1,FALSE)),IF($A1343&lt;=$A$2,VLOOKUP($A1343,'Prihodi- plan-izvršenje'!$A$4:$H$500,8,FALSE),0)))</f>
        <v>0</v>
      </c>
      <c r="T1343" s="88" t="str">
        <f>IF($A1343&gt;$A$2,VLOOKUP($A1343,'Neizmirene obaveze JLS'!$A$11:R$500,R$1,FALSE),"")</f>
        <v/>
      </c>
      <c r="U1343" s="88">
        <f>IF($A1343&gt;$A$2,VLOOKUP($A1343,'Neizmirene obaveze JLS'!$A$11:S$500,S$1,FALSE),0)</f>
        <v>0</v>
      </c>
      <c r="V1343" s="88">
        <f t="shared" si="299"/>
        <v>0</v>
      </c>
    </row>
    <row r="1344" spans="1:22">
      <c r="A1344" s="89">
        <f>IF(AND(COUNTIF(A$1:A$3,"&gt;0")=1,MAX(A$8:A1343)&lt;A$1),A1343+1,IF(AND(COUNTIF(A$1:A$3,"&gt;0")=2,MAX(A$8:A1343)&lt;A$2),A1343+1,IF(AND(COUNTIF(A$1:A$3,"&gt;0")=3,MAX(A$8:A1343)&lt;A$3),A1343+1,0)))</f>
        <v>0</v>
      </c>
      <c r="B1344" s="89" t="str">
        <f t="shared" ref="B1344:C1344" si="307">+IF($A1344&gt;0,B1343,"")</f>
        <v/>
      </c>
      <c r="C1344" s="89" t="str">
        <f t="shared" si="307"/>
        <v/>
      </c>
      <c r="D1344" s="87" t="str">
        <f>IF($A1344=0,"",IF($A1344&lt;=$A$1,+VLOOKUP($A1344,'Rashodi- plan-izvršenje'!$A$8:B$1500,'prenos-P-R-N'!D$1,FALSE),IF($A1344&gt;$A$2,+VLOOKUP($A1344,'Neizmirene obaveze JLS'!$A$11:B$500,'prenos-P-R-N'!D$1,FALSE),"")))</f>
        <v/>
      </c>
      <c r="E1344" s="87" t="str">
        <f>IF($A1344=0,"",IF($A1344&lt;=$A$1,+VLOOKUP($A1344,'Rashodi- plan-izvršenje'!$A$8:C$1500,'prenos-P-R-N'!E$1,FALSE),IF($A1344&gt;$A$2,+VLOOKUP($A1344,'Neizmirene obaveze JLS'!$A$11:C$500,'prenos-P-R-N'!E$1,FALSE),"")))</f>
        <v/>
      </c>
      <c r="F1344" s="87" t="str">
        <f>IF($A1344=0,"",IF($A1344&lt;=$A$1,+VLOOKUP($A1344,'Rashodi- plan-izvršenje'!$A$8:D$1500,'prenos-P-R-N'!F$1,FALSE),IF($A1344&gt;$A$2,+VLOOKUP($A1344,'Neizmirene obaveze JLS'!$A$11:D$500,'prenos-P-R-N'!F$1,FALSE),"")))</f>
        <v/>
      </c>
      <c r="G1344" s="87" t="str">
        <f>IF($A1344=0,"",IF($A1344&lt;=$A$1,+VLOOKUP($A1344,'Rashodi- plan-izvršenje'!$A$8:E$1500,'prenos-P-R-N'!G$1,FALSE),IF($A1344&gt;$A$2,+VLOOKUP($A1344,'Neizmirene obaveze JLS'!$A$11:E$500,'prenos-P-R-N'!G$1,FALSE),"")))</f>
        <v/>
      </c>
      <c r="H1344" s="87" t="str">
        <f>IF($A1344=0,"",IF($A1344&lt;=$A$1,+VLOOKUP($A1344,'Rashodi- plan-izvršenje'!$A$8:F$1500,'prenos-P-R-N'!H$1,FALSE),IF($A1344&gt;$A$2,+VLOOKUP($A1344,'Neizmirene obaveze JLS'!$A$11:F$500,'prenos-P-R-N'!H$1,FALSE),"")))</f>
        <v/>
      </c>
      <c r="I1344" s="87" t="str">
        <f>IF($A1344=0,"",IF($A1344&lt;=$A$1,+VLOOKUP($A1344,'Rashodi- plan-izvršenje'!$A$8:G$1500,'prenos-P-R-N'!I$1,FALSE),IF($A1344&gt;$A$2,+VLOOKUP($A1344,'Neizmirene obaveze JLS'!$A$11:G$500,'prenos-P-R-N'!I$1,FALSE),"")))</f>
        <v/>
      </c>
      <c r="J1344" s="87" t="str">
        <f>IF($A1344=0,"",IF($A1344&lt;=$A$1,+VLOOKUP($A1344,'Rashodi- plan-izvršenje'!$A$8:H$1500,'prenos-P-R-N'!J$1,FALSE),IF($A1344&gt;$A$2,+VLOOKUP($A1344,'Neizmirene obaveze JLS'!$A$11:H$500,'prenos-P-R-N'!J$1,FALSE),"")))</f>
        <v/>
      </c>
      <c r="K1344" s="87" t="str">
        <f>IF($A1344=0,"",IF($A1344&lt;=$A$1,+VLOOKUP($A1344,'Rashodi- plan-izvršenje'!$A$8:I$1500,'prenos-P-R-N'!K$1,FALSE),IF($A1344&gt;$A$2,+VLOOKUP($A1344,'Neizmirene obaveze JLS'!$A$11:I$500,'prenos-P-R-N'!K$1,FALSE),"")))</f>
        <v/>
      </c>
      <c r="L1344" t="str">
        <f>IF(A1344=0,"",IF(A1344&lt;=A$1,+IF(VLOOKUP(A1344,'Rashodi- plan-izvršenje'!A$8:J$1500,M$1,FALSE)&gt;0,"Програмска активност","Пројекат"),IF(A1344&gt;A$2,+IF(VLOOKUP(A1344,'Neizmirene obaveze JLS'!A$8:J$2008,M$1,FALSE)&gt;0,"Програмска активност","Пројекат"),"")))</f>
        <v/>
      </c>
      <c r="M1344" s="87" t="str">
        <f>IF(A1344=0,"",IF($A1344&lt;=$A$1,+IF(VLOOKUP($A1344,'Rashodi- plan-izvršenje'!$A$8:$M$1500,10,FALSE)&gt;0,VLOOKUP($A1344,'Rashodi- plan-izvršenje'!$A$8:$M$1500,10,FALSE),VLOOKUP($A1344,'Rashodi- plan-izvršenje'!$A$8:$M$1500,12,FALSE)),+IF($A1344&gt;$A$2,IF(VLOOKUP($A1344,'Neizmirene obaveze JLS'!$A$8:$M$1500,10,FALSE)&gt;0,VLOOKUP($A1344,'Neizmirene obaveze JLS'!$A$11:$M$1500,10,FALSE),VLOOKUP($A1344,'Neizmirene obaveze JLS'!$A$11:$M$1500,12,FALSE)),0)))</f>
        <v/>
      </c>
      <c r="N1344" s="87" t="str">
        <f>IF(A1344=0,"",IF($A1344&lt;=$A$1,+IF(VLOOKUP(A1344,'Rashodi- plan-izvršenje'!$A$8:$M$1500,10,FALSE)&gt;0,VLOOKUP(A1344,'Rashodi- plan-izvršenje'!$A$8:$M$1500,11,FALSE),VLOOKUP(A1344,'Rashodi- plan-izvršenje'!$A$8:$M$1500,13,FALSE)),+IF($A1344&gt;$A$2,IF(VLOOKUP($A1344,'Neizmirene obaveze JLS'!$A$8:$M$1500,10,FALSE)&gt;0,VLOOKUP($A1344,'Neizmirene obaveze JLS'!$A$11:$M$1500,11,FALSE),VLOOKUP($A1344,'Neizmirene obaveze JLS'!$A$11:$M$1500,13,FALSE)),0)))</f>
        <v/>
      </c>
      <c r="O1344" s="87" t="str">
        <f>IF(A1344=0,"",IF($A1344&lt;=$A$1,VALUE(+VLOOKUP($A1344,'Rashodi- plan-izvršenje'!$A$8:N$1500,'prenos-P-R-N'!O$1,FALSE)),IF($A1344&lt;=A$2,VALUE(VLOOKUP($A1344,'Prihodi- plan-izvršenje'!$A$8:$H$500,6,FALSE)),VALUE(VLOOKUP($A1344,'Neizmirene obaveze JLS'!$A$8:$N$500,O$1,FALSE)))))</f>
        <v/>
      </c>
      <c r="P1344" s="87" t="str">
        <f>IF(A1344=0,"",IF(A1344=0,0,IF(A1344&gt;A$2,'šifarnik K-izvor'!G$3,+IF(Q1344&lt;700,+'šifarnik K-izvor'!G$2,'šifarnik K-izvor'!G$1))))</f>
        <v/>
      </c>
      <c r="Q1344" s="87">
        <f>IF($A1344&lt;=$A$1,VALUE(+VLOOKUP($A1344,'Rashodi- plan-izvršenje'!$A$8:O$1500,'prenos-P-R-N'!Q$1,FALSE)),IF($A1344&lt;=$A$2,VLOOKUP($A1344,'Prihodi- plan-izvršenje'!$A$4:$H$500,4,FALSE),IF($A1344&lt;=$A$3,VLOOKUP(A1344,'Neizmirene obaveze JLS'!$A$11:O$500,Q$1,FALSE),"")))</f>
        <v>0</v>
      </c>
      <c r="R1344" s="88">
        <f>IF($A1344&lt;=$A$1,VALUE(+VLOOKUP($A1344,'Rashodi- plan-izvršenje'!$A$8:P$1500,'prenos-P-R-N'!R$1,FALSE)),IF($A1344&lt;=$A$2,VLOOKUP($A1344,'Prihodi- plan-izvršenje'!$A$4:$H$500,7,FALSE),""))</f>
        <v>0</v>
      </c>
      <c r="S1344" s="88">
        <f>IF(A1344=0,0,IF($A1344&lt;=$A$1,VALUE(+VLOOKUP($A1344,'Rashodi- plan-izvršenje'!$A$8:Q$1500,'prenos-P-R-N'!S$1,FALSE)),IF($A1344&lt;=$A$2,VLOOKUP($A1344,'Prihodi- plan-izvršenje'!$A$4:$H$500,8,FALSE),0)))</f>
        <v>0</v>
      </c>
      <c r="T1344" s="88" t="str">
        <f>IF($A1344&gt;$A$2,VLOOKUP($A1344,'Neizmirene obaveze JLS'!$A$11:R$500,R$1,FALSE),"")</f>
        <v/>
      </c>
      <c r="U1344" s="88">
        <f>IF($A1344&gt;$A$2,VLOOKUP($A1344,'Neizmirene obaveze JLS'!$A$11:S$500,S$1,FALSE),0)</f>
        <v>0</v>
      </c>
      <c r="V1344" s="88">
        <f t="shared" si="299"/>
        <v>0</v>
      </c>
    </row>
    <row r="1345" spans="1:22">
      <c r="A1345" s="89">
        <f>IF(AND(COUNTIF(A$1:A$3,"&gt;0")=1,MAX(A$8:A1344)&lt;A$1),A1344+1,IF(AND(COUNTIF(A$1:A$3,"&gt;0")=2,MAX(A$8:A1344)&lt;A$2),A1344+1,IF(AND(COUNTIF(A$1:A$3,"&gt;0")=3,MAX(A$8:A1344)&lt;A$3),A1344+1,0)))</f>
        <v>0</v>
      </c>
      <c r="B1345" s="89" t="str">
        <f t="shared" ref="B1345:C1345" si="308">+IF($A1345&gt;0,B1344,"")</f>
        <v/>
      </c>
      <c r="C1345" s="89" t="str">
        <f t="shared" si="308"/>
        <v/>
      </c>
      <c r="D1345" s="87" t="str">
        <f>IF($A1345=0,"",IF($A1345&lt;=$A$1,+VLOOKUP($A1345,'Rashodi- plan-izvršenje'!$A$8:B$1500,'prenos-P-R-N'!D$1,FALSE),IF($A1345&gt;$A$2,+VLOOKUP($A1345,'Neizmirene obaveze JLS'!$A$11:B$500,'prenos-P-R-N'!D$1,FALSE),"")))</f>
        <v/>
      </c>
      <c r="E1345" s="87" t="str">
        <f>IF($A1345=0,"",IF($A1345&lt;=$A$1,+VLOOKUP($A1345,'Rashodi- plan-izvršenje'!$A$8:C$1500,'prenos-P-R-N'!E$1,FALSE),IF($A1345&gt;$A$2,+VLOOKUP($A1345,'Neizmirene obaveze JLS'!$A$11:C$500,'prenos-P-R-N'!E$1,FALSE),"")))</f>
        <v/>
      </c>
      <c r="F1345" s="87" t="str">
        <f>IF($A1345=0,"",IF($A1345&lt;=$A$1,+VLOOKUP($A1345,'Rashodi- plan-izvršenje'!$A$8:D$1500,'prenos-P-R-N'!F$1,FALSE),IF($A1345&gt;$A$2,+VLOOKUP($A1345,'Neizmirene obaveze JLS'!$A$11:D$500,'prenos-P-R-N'!F$1,FALSE),"")))</f>
        <v/>
      </c>
      <c r="G1345" s="87" t="str">
        <f>IF($A1345=0,"",IF($A1345&lt;=$A$1,+VLOOKUP($A1345,'Rashodi- plan-izvršenje'!$A$8:E$1500,'prenos-P-R-N'!G$1,FALSE),IF($A1345&gt;$A$2,+VLOOKUP($A1345,'Neizmirene obaveze JLS'!$A$11:E$500,'prenos-P-R-N'!G$1,FALSE),"")))</f>
        <v/>
      </c>
      <c r="H1345" s="87" t="str">
        <f>IF($A1345=0,"",IF($A1345&lt;=$A$1,+VLOOKUP($A1345,'Rashodi- plan-izvršenje'!$A$8:F$1500,'prenos-P-R-N'!H$1,FALSE),IF($A1345&gt;$A$2,+VLOOKUP($A1345,'Neizmirene obaveze JLS'!$A$11:F$500,'prenos-P-R-N'!H$1,FALSE),"")))</f>
        <v/>
      </c>
      <c r="I1345" s="87" t="str">
        <f>IF($A1345=0,"",IF($A1345&lt;=$A$1,+VLOOKUP($A1345,'Rashodi- plan-izvršenje'!$A$8:G$1500,'prenos-P-R-N'!I$1,FALSE),IF($A1345&gt;$A$2,+VLOOKUP($A1345,'Neizmirene obaveze JLS'!$A$11:G$500,'prenos-P-R-N'!I$1,FALSE),"")))</f>
        <v/>
      </c>
      <c r="J1345" s="87" t="str">
        <f>IF($A1345=0,"",IF($A1345&lt;=$A$1,+VLOOKUP($A1345,'Rashodi- plan-izvršenje'!$A$8:H$1500,'prenos-P-R-N'!J$1,FALSE),IF($A1345&gt;$A$2,+VLOOKUP($A1345,'Neizmirene obaveze JLS'!$A$11:H$500,'prenos-P-R-N'!J$1,FALSE),"")))</f>
        <v/>
      </c>
      <c r="K1345" s="87" t="str">
        <f>IF($A1345=0,"",IF($A1345&lt;=$A$1,+VLOOKUP($A1345,'Rashodi- plan-izvršenje'!$A$8:I$1500,'prenos-P-R-N'!K$1,FALSE),IF($A1345&gt;$A$2,+VLOOKUP($A1345,'Neizmirene obaveze JLS'!$A$11:I$500,'prenos-P-R-N'!K$1,FALSE),"")))</f>
        <v/>
      </c>
      <c r="L1345" t="str">
        <f>IF(A1345=0,"",IF(A1345&lt;=A$1,+IF(VLOOKUP(A1345,'Rashodi- plan-izvršenje'!A$8:J$1500,M$1,FALSE)&gt;0,"Програмска активност","Пројекат"),IF(A1345&gt;A$2,+IF(VLOOKUP(A1345,'Neizmirene obaveze JLS'!A$8:J$2008,M$1,FALSE)&gt;0,"Програмска активност","Пројекат"),"")))</f>
        <v/>
      </c>
      <c r="M1345" s="87" t="str">
        <f>IF(A1345=0,"",IF($A1345&lt;=$A$1,+IF(VLOOKUP($A1345,'Rashodi- plan-izvršenje'!$A$8:$M$1500,10,FALSE)&gt;0,VLOOKUP($A1345,'Rashodi- plan-izvršenje'!$A$8:$M$1500,10,FALSE),VLOOKUP($A1345,'Rashodi- plan-izvršenje'!$A$8:$M$1500,12,FALSE)),+IF($A1345&gt;$A$2,IF(VLOOKUP($A1345,'Neizmirene obaveze JLS'!$A$8:$M$1500,10,FALSE)&gt;0,VLOOKUP($A1345,'Neizmirene obaveze JLS'!$A$11:$M$1500,10,FALSE),VLOOKUP($A1345,'Neizmirene obaveze JLS'!$A$11:$M$1500,12,FALSE)),0)))</f>
        <v/>
      </c>
      <c r="N1345" s="87" t="str">
        <f>IF(A1345=0,"",IF($A1345&lt;=$A$1,+IF(VLOOKUP(A1345,'Rashodi- plan-izvršenje'!$A$8:$M$1500,10,FALSE)&gt;0,VLOOKUP(A1345,'Rashodi- plan-izvršenje'!$A$8:$M$1500,11,FALSE),VLOOKUP(A1345,'Rashodi- plan-izvršenje'!$A$8:$M$1500,13,FALSE)),+IF($A1345&gt;$A$2,IF(VLOOKUP($A1345,'Neizmirene obaveze JLS'!$A$8:$M$1500,10,FALSE)&gt;0,VLOOKUP($A1345,'Neizmirene obaveze JLS'!$A$11:$M$1500,11,FALSE),VLOOKUP($A1345,'Neizmirene obaveze JLS'!$A$11:$M$1500,13,FALSE)),0)))</f>
        <v/>
      </c>
      <c r="O1345" s="87" t="str">
        <f>IF(A1345=0,"",IF($A1345&lt;=$A$1,VALUE(+VLOOKUP($A1345,'Rashodi- plan-izvršenje'!$A$8:N$1500,'prenos-P-R-N'!O$1,FALSE)),IF($A1345&lt;=A$2,VALUE(VLOOKUP($A1345,'Prihodi- plan-izvršenje'!$A$8:$H$500,6,FALSE)),VALUE(VLOOKUP($A1345,'Neizmirene obaveze JLS'!$A$8:$N$500,O$1,FALSE)))))</f>
        <v/>
      </c>
      <c r="P1345" s="87" t="str">
        <f>IF(A1345=0,"",IF(A1345=0,0,IF(A1345&gt;A$2,'šifarnik K-izvor'!G$3,+IF(Q1345&lt;700,+'šifarnik K-izvor'!G$2,'šifarnik K-izvor'!G$1))))</f>
        <v/>
      </c>
      <c r="Q1345" s="87">
        <f>IF($A1345&lt;=$A$1,VALUE(+VLOOKUP($A1345,'Rashodi- plan-izvršenje'!$A$8:O$1500,'prenos-P-R-N'!Q$1,FALSE)),IF($A1345&lt;=$A$2,VLOOKUP($A1345,'Prihodi- plan-izvršenje'!$A$4:$H$500,4,FALSE),IF($A1345&lt;=$A$3,VLOOKUP(A1345,'Neizmirene obaveze JLS'!$A$11:O$500,Q$1,FALSE),"")))</f>
        <v>0</v>
      </c>
      <c r="R1345" s="88">
        <f>IF($A1345&lt;=$A$1,VALUE(+VLOOKUP($A1345,'Rashodi- plan-izvršenje'!$A$8:P$1500,'prenos-P-R-N'!R$1,FALSE)),IF($A1345&lt;=$A$2,VLOOKUP($A1345,'Prihodi- plan-izvršenje'!$A$4:$H$500,7,FALSE),""))</f>
        <v>0</v>
      </c>
      <c r="S1345" s="88">
        <f>IF(A1345=0,0,IF($A1345&lt;=$A$1,VALUE(+VLOOKUP($A1345,'Rashodi- plan-izvršenje'!$A$8:Q$1500,'prenos-P-R-N'!S$1,FALSE)),IF($A1345&lt;=$A$2,VLOOKUP($A1345,'Prihodi- plan-izvršenje'!$A$4:$H$500,8,FALSE),0)))</f>
        <v>0</v>
      </c>
      <c r="T1345" s="88" t="str">
        <f>IF($A1345&gt;$A$2,VLOOKUP($A1345,'Neizmirene obaveze JLS'!$A$11:R$500,R$1,FALSE),"")</f>
        <v/>
      </c>
      <c r="U1345" s="88">
        <f>IF($A1345&gt;$A$2,VLOOKUP($A1345,'Neizmirene obaveze JLS'!$A$11:S$500,S$1,FALSE),0)</f>
        <v>0</v>
      </c>
      <c r="V1345" s="88">
        <f t="shared" si="299"/>
        <v>0</v>
      </c>
    </row>
    <row r="1346" spans="1:22">
      <c r="A1346" s="89">
        <f>IF(AND(COUNTIF(A$1:A$3,"&gt;0")=1,MAX(A$8:A1345)&lt;A$1),A1345+1,IF(AND(COUNTIF(A$1:A$3,"&gt;0")=2,MAX(A$8:A1345)&lt;A$2),A1345+1,IF(AND(COUNTIF(A$1:A$3,"&gt;0")=3,MAX(A$8:A1345)&lt;A$3),A1345+1,0)))</f>
        <v>0</v>
      </c>
      <c r="B1346" s="89" t="str">
        <f t="shared" ref="B1346:C1346" si="309">+IF($A1346&gt;0,B1345,"")</f>
        <v/>
      </c>
      <c r="C1346" s="89" t="str">
        <f t="shared" si="309"/>
        <v/>
      </c>
      <c r="D1346" s="87" t="str">
        <f>IF($A1346=0,"",IF($A1346&lt;=$A$1,+VLOOKUP($A1346,'Rashodi- plan-izvršenje'!$A$8:B$1500,'prenos-P-R-N'!D$1,FALSE),IF($A1346&gt;$A$2,+VLOOKUP($A1346,'Neizmirene obaveze JLS'!$A$11:B$500,'prenos-P-R-N'!D$1,FALSE),"")))</f>
        <v/>
      </c>
      <c r="E1346" s="87" t="str">
        <f>IF($A1346=0,"",IF($A1346&lt;=$A$1,+VLOOKUP($A1346,'Rashodi- plan-izvršenje'!$A$8:C$1500,'prenos-P-R-N'!E$1,FALSE),IF($A1346&gt;$A$2,+VLOOKUP($A1346,'Neizmirene obaveze JLS'!$A$11:C$500,'prenos-P-R-N'!E$1,FALSE),"")))</f>
        <v/>
      </c>
      <c r="F1346" s="87" t="str">
        <f>IF($A1346=0,"",IF($A1346&lt;=$A$1,+VLOOKUP($A1346,'Rashodi- plan-izvršenje'!$A$8:D$1500,'prenos-P-R-N'!F$1,FALSE),IF($A1346&gt;$A$2,+VLOOKUP($A1346,'Neizmirene obaveze JLS'!$A$11:D$500,'prenos-P-R-N'!F$1,FALSE),"")))</f>
        <v/>
      </c>
      <c r="G1346" s="87" t="str">
        <f>IF($A1346=0,"",IF($A1346&lt;=$A$1,+VLOOKUP($A1346,'Rashodi- plan-izvršenje'!$A$8:E$1500,'prenos-P-R-N'!G$1,FALSE),IF($A1346&gt;$A$2,+VLOOKUP($A1346,'Neizmirene obaveze JLS'!$A$11:E$500,'prenos-P-R-N'!G$1,FALSE),"")))</f>
        <v/>
      </c>
      <c r="H1346" s="87" t="str">
        <f>IF($A1346=0,"",IF($A1346&lt;=$A$1,+VLOOKUP($A1346,'Rashodi- plan-izvršenje'!$A$8:F$1500,'prenos-P-R-N'!H$1,FALSE),IF($A1346&gt;$A$2,+VLOOKUP($A1346,'Neizmirene obaveze JLS'!$A$11:F$500,'prenos-P-R-N'!H$1,FALSE),"")))</f>
        <v/>
      </c>
      <c r="I1346" s="87" t="str">
        <f>IF($A1346=0,"",IF($A1346&lt;=$A$1,+VLOOKUP($A1346,'Rashodi- plan-izvršenje'!$A$8:G$1500,'prenos-P-R-N'!I$1,FALSE),IF($A1346&gt;$A$2,+VLOOKUP($A1346,'Neizmirene obaveze JLS'!$A$11:G$500,'prenos-P-R-N'!I$1,FALSE),"")))</f>
        <v/>
      </c>
      <c r="J1346" s="87" t="str">
        <f>IF($A1346=0,"",IF($A1346&lt;=$A$1,+VLOOKUP($A1346,'Rashodi- plan-izvršenje'!$A$8:H$1500,'prenos-P-R-N'!J$1,FALSE),IF($A1346&gt;$A$2,+VLOOKUP($A1346,'Neizmirene obaveze JLS'!$A$11:H$500,'prenos-P-R-N'!J$1,FALSE),"")))</f>
        <v/>
      </c>
      <c r="K1346" s="87" t="str">
        <f>IF($A1346=0,"",IF($A1346&lt;=$A$1,+VLOOKUP($A1346,'Rashodi- plan-izvršenje'!$A$8:I$1500,'prenos-P-R-N'!K$1,FALSE),IF($A1346&gt;$A$2,+VLOOKUP($A1346,'Neizmirene obaveze JLS'!$A$11:I$500,'prenos-P-R-N'!K$1,FALSE),"")))</f>
        <v/>
      </c>
      <c r="L1346" t="str">
        <f>IF(A1346=0,"",IF(A1346&lt;=A$1,+IF(VLOOKUP(A1346,'Rashodi- plan-izvršenje'!A$8:J$1500,M$1,FALSE)&gt;0,"Програмска активност","Пројекат"),IF(A1346&gt;A$2,+IF(VLOOKUP(A1346,'Neizmirene obaveze JLS'!A$8:J$2008,M$1,FALSE)&gt;0,"Програмска активност","Пројекат"),"")))</f>
        <v/>
      </c>
      <c r="M1346" s="87" t="str">
        <f>IF(A1346=0,"",IF($A1346&lt;=$A$1,+IF(VLOOKUP($A1346,'Rashodi- plan-izvršenje'!$A$8:$M$1500,10,FALSE)&gt;0,VLOOKUP($A1346,'Rashodi- plan-izvršenje'!$A$8:$M$1500,10,FALSE),VLOOKUP($A1346,'Rashodi- plan-izvršenje'!$A$8:$M$1500,12,FALSE)),+IF($A1346&gt;$A$2,IF(VLOOKUP($A1346,'Neizmirene obaveze JLS'!$A$8:$M$1500,10,FALSE)&gt;0,VLOOKUP($A1346,'Neizmirene obaveze JLS'!$A$11:$M$1500,10,FALSE),VLOOKUP($A1346,'Neizmirene obaveze JLS'!$A$11:$M$1500,12,FALSE)),0)))</f>
        <v/>
      </c>
      <c r="N1346" s="87" t="str">
        <f>IF(A1346=0,"",IF($A1346&lt;=$A$1,+IF(VLOOKUP(A1346,'Rashodi- plan-izvršenje'!$A$8:$M$1500,10,FALSE)&gt;0,VLOOKUP(A1346,'Rashodi- plan-izvršenje'!$A$8:$M$1500,11,FALSE),VLOOKUP(A1346,'Rashodi- plan-izvršenje'!$A$8:$M$1500,13,FALSE)),+IF($A1346&gt;$A$2,IF(VLOOKUP($A1346,'Neizmirene obaveze JLS'!$A$8:$M$1500,10,FALSE)&gt;0,VLOOKUP($A1346,'Neizmirene obaveze JLS'!$A$11:$M$1500,11,FALSE),VLOOKUP($A1346,'Neizmirene obaveze JLS'!$A$11:$M$1500,13,FALSE)),0)))</f>
        <v/>
      </c>
      <c r="O1346" s="87" t="str">
        <f>IF(A1346=0,"",IF($A1346&lt;=$A$1,VALUE(+VLOOKUP($A1346,'Rashodi- plan-izvršenje'!$A$8:N$1500,'prenos-P-R-N'!O$1,FALSE)),IF($A1346&lt;=A$2,VALUE(VLOOKUP($A1346,'Prihodi- plan-izvršenje'!$A$8:$H$500,6,FALSE)),VALUE(VLOOKUP($A1346,'Neizmirene obaveze JLS'!$A$8:$N$500,O$1,FALSE)))))</f>
        <v/>
      </c>
      <c r="P1346" s="87" t="str">
        <f>IF(A1346=0,"",IF(A1346=0,0,IF(A1346&gt;A$2,'šifarnik K-izvor'!G$3,+IF(Q1346&lt;700,+'šifarnik K-izvor'!G$2,'šifarnik K-izvor'!G$1))))</f>
        <v/>
      </c>
      <c r="Q1346" s="87">
        <f>IF($A1346&lt;=$A$1,VALUE(+VLOOKUP($A1346,'Rashodi- plan-izvršenje'!$A$8:O$1500,'prenos-P-R-N'!Q$1,FALSE)),IF($A1346&lt;=$A$2,VLOOKUP($A1346,'Prihodi- plan-izvršenje'!$A$4:$H$500,4,FALSE),IF($A1346&lt;=$A$3,VLOOKUP(A1346,'Neizmirene obaveze JLS'!$A$11:O$500,Q$1,FALSE),"")))</f>
        <v>0</v>
      </c>
      <c r="R1346" s="88">
        <f>IF($A1346&lt;=$A$1,VALUE(+VLOOKUP($A1346,'Rashodi- plan-izvršenje'!$A$8:P$1500,'prenos-P-R-N'!R$1,FALSE)),IF($A1346&lt;=$A$2,VLOOKUP($A1346,'Prihodi- plan-izvršenje'!$A$4:$H$500,7,FALSE),""))</f>
        <v>0</v>
      </c>
      <c r="S1346" s="88">
        <f>IF(A1346=0,0,IF($A1346&lt;=$A$1,VALUE(+VLOOKUP($A1346,'Rashodi- plan-izvršenje'!$A$8:Q$1500,'prenos-P-R-N'!S$1,FALSE)),IF($A1346&lt;=$A$2,VLOOKUP($A1346,'Prihodi- plan-izvršenje'!$A$4:$H$500,8,FALSE),0)))</f>
        <v>0</v>
      </c>
      <c r="T1346" s="88" t="str">
        <f>IF($A1346&gt;$A$2,VLOOKUP($A1346,'Neizmirene obaveze JLS'!$A$11:R$500,R$1,FALSE),"")</f>
        <v/>
      </c>
      <c r="U1346" s="88">
        <f>IF($A1346&gt;$A$2,VLOOKUP($A1346,'Neizmirene obaveze JLS'!$A$11:S$500,S$1,FALSE),0)</f>
        <v>0</v>
      </c>
      <c r="V1346" s="88">
        <f t="shared" si="299"/>
        <v>0</v>
      </c>
    </row>
    <row r="1347" spans="1:22">
      <c r="A1347" s="89">
        <f>IF(AND(COUNTIF(A$1:A$3,"&gt;0")=1,MAX(A$8:A1346)&lt;A$1),A1346+1,IF(AND(COUNTIF(A$1:A$3,"&gt;0")=2,MAX(A$8:A1346)&lt;A$2),A1346+1,IF(AND(COUNTIF(A$1:A$3,"&gt;0")=3,MAX(A$8:A1346)&lt;A$3),A1346+1,0)))</f>
        <v>0</v>
      </c>
      <c r="B1347" s="89" t="str">
        <f t="shared" ref="B1347:C1347" si="310">+IF($A1347&gt;0,B1346,"")</f>
        <v/>
      </c>
      <c r="C1347" s="89" t="str">
        <f t="shared" si="310"/>
        <v/>
      </c>
      <c r="D1347" s="87" t="str">
        <f>IF($A1347=0,"",IF($A1347&lt;=$A$1,+VLOOKUP($A1347,'Rashodi- plan-izvršenje'!$A$8:B$1500,'prenos-P-R-N'!D$1,FALSE),IF($A1347&gt;$A$2,+VLOOKUP($A1347,'Neizmirene obaveze JLS'!$A$11:B$500,'prenos-P-R-N'!D$1,FALSE),"")))</f>
        <v/>
      </c>
      <c r="E1347" s="87" t="str">
        <f>IF($A1347=0,"",IF($A1347&lt;=$A$1,+VLOOKUP($A1347,'Rashodi- plan-izvršenje'!$A$8:C$1500,'prenos-P-R-N'!E$1,FALSE),IF($A1347&gt;$A$2,+VLOOKUP($A1347,'Neizmirene obaveze JLS'!$A$11:C$500,'prenos-P-R-N'!E$1,FALSE),"")))</f>
        <v/>
      </c>
      <c r="F1347" s="87" t="str">
        <f>IF($A1347=0,"",IF($A1347&lt;=$A$1,+VLOOKUP($A1347,'Rashodi- plan-izvršenje'!$A$8:D$1500,'prenos-P-R-N'!F$1,FALSE),IF($A1347&gt;$A$2,+VLOOKUP($A1347,'Neizmirene obaveze JLS'!$A$11:D$500,'prenos-P-R-N'!F$1,FALSE),"")))</f>
        <v/>
      </c>
      <c r="G1347" s="87" t="str">
        <f>IF($A1347=0,"",IF($A1347&lt;=$A$1,+VLOOKUP($A1347,'Rashodi- plan-izvršenje'!$A$8:E$1500,'prenos-P-R-N'!G$1,FALSE),IF($A1347&gt;$A$2,+VLOOKUP($A1347,'Neizmirene obaveze JLS'!$A$11:E$500,'prenos-P-R-N'!G$1,FALSE),"")))</f>
        <v/>
      </c>
      <c r="H1347" s="87" t="str">
        <f>IF($A1347=0,"",IF($A1347&lt;=$A$1,+VLOOKUP($A1347,'Rashodi- plan-izvršenje'!$A$8:F$1500,'prenos-P-R-N'!H$1,FALSE),IF($A1347&gt;$A$2,+VLOOKUP($A1347,'Neizmirene obaveze JLS'!$A$11:F$500,'prenos-P-R-N'!H$1,FALSE),"")))</f>
        <v/>
      </c>
      <c r="I1347" s="87" t="str">
        <f>IF($A1347=0,"",IF($A1347&lt;=$A$1,+VLOOKUP($A1347,'Rashodi- plan-izvršenje'!$A$8:G$1500,'prenos-P-R-N'!I$1,FALSE),IF($A1347&gt;$A$2,+VLOOKUP($A1347,'Neizmirene obaveze JLS'!$A$11:G$500,'prenos-P-R-N'!I$1,FALSE),"")))</f>
        <v/>
      </c>
      <c r="J1347" s="87" t="str">
        <f>IF($A1347=0,"",IF($A1347&lt;=$A$1,+VLOOKUP($A1347,'Rashodi- plan-izvršenje'!$A$8:H$1500,'prenos-P-R-N'!J$1,FALSE),IF($A1347&gt;$A$2,+VLOOKUP($A1347,'Neizmirene obaveze JLS'!$A$11:H$500,'prenos-P-R-N'!J$1,FALSE),"")))</f>
        <v/>
      </c>
      <c r="K1347" s="87" t="str">
        <f>IF($A1347=0,"",IF($A1347&lt;=$A$1,+VLOOKUP($A1347,'Rashodi- plan-izvršenje'!$A$8:I$1500,'prenos-P-R-N'!K$1,FALSE),IF($A1347&gt;$A$2,+VLOOKUP($A1347,'Neizmirene obaveze JLS'!$A$11:I$500,'prenos-P-R-N'!K$1,FALSE),"")))</f>
        <v/>
      </c>
      <c r="L1347" t="str">
        <f>IF(A1347=0,"",IF(A1347&lt;=A$1,+IF(VLOOKUP(A1347,'Rashodi- plan-izvršenje'!A$8:J$1500,M$1,FALSE)&gt;0,"Програмска активност","Пројекат"),IF(A1347&gt;A$2,+IF(VLOOKUP(A1347,'Neizmirene obaveze JLS'!A$8:J$2008,M$1,FALSE)&gt;0,"Програмска активност","Пројекат"),"")))</f>
        <v/>
      </c>
      <c r="M1347" s="87" t="str">
        <f>IF(A1347=0,"",IF($A1347&lt;=$A$1,+IF(VLOOKUP($A1347,'Rashodi- plan-izvršenje'!$A$8:$M$1500,10,FALSE)&gt;0,VLOOKUP($A1347,'Rashodi- plan-izvršenje'!$A$8:$M$1500,10,FALSE),VLOOKUP($A1347,'Rashodi- plan-izvršenje'!$A$8:$M$1500,12,FALSE)),+IF($A1347&gt;$A$2,IF(VLOOKUP($A1347,'Neizmirene obaveze JLS'!$A$8:$M$1500,10,FALSE)&gt;0,VLOOKUP($A1347,'Neizmirene obaveze JLS'!$A$11:$M$1500,10,FALSE),VLOOKUP($A1347,'Neizmirene obaveze JLS'!$A$11:$M$1500,12,FALSE)),0)))</f>
        <v/>
      </c>
      <c r="N1347" s="87" t="str">
        <f>IF(A1347=0,"",IF($A1347&lt;=$A$1,+IF(VLOOKUP(A1347,'Rashodi- plan-izvršenje'!$A$8:$M$1500,10,FALSE)&gt;0,VLOOKUP(A1347,'Rashodi- plan-izvršenje'!$A$8:$M$1500,11,FALSE),VLOOKUP(A1347,'Rashodi- plan-izvršenje'!$A$8:$M$1500,13,FALSE)),+IF($A1347&gt;$A$2,IF(VLOOKUP($A1347,'Neizmirene obaveze JLS'!$A$8:$M$1500,10,FALSE)&gt;0,VLOOKUP($A1347,'Neizmirene obaveze JLS'!$A$11:$M$1500,11,FALSE),VLOOKUP($A1347,'Neizmirene obaveze JLS'!$A$11:$M$1500,13,FALSE)),0)))</f>
        <v/>
      </c>
      <c r="O1347" s="87" t="str">
        <f>IF(A1347=0,"",IF($A1347&lt;=$A$1,VALUE(+VLOOKUP($A1347,'Rashodi- plan-izvršenje'!$A$8:N$1500,'prenos-P-R-N'!O$1,FALSE)),IF($A1347&lt;=A$2,VALUE(VLOOKUP($A1347,'Prihodi- plan-izvršenje'!$A$8:$H$500,6,FALSE)),VALUE(VLOOKUP($A1347,'Neizmirene obaveze JLS'!$A$8:$N$500,O$1,FALSE)))))</f>
        <v/>
      </c>
      <c r="P1347" s="87" t="str">
        <f>IF(A1347=0,"",IF(A1347=0,0,IF(A1347&gt;A$2,'šifarnik K-izvor'!G$3,+IF(Q1347&lt;700,+'šifarnik K-izvor'!G$2,'šifarnik K-izvor'!G$1))))</f>
        <v/>
      </c>
      <c r="Q1347" s="87">
        <f>IF($A1347&lt;=$A$1,VALUE(+VLOOKUP($A1347,'Rashodi- plan-izvršenje'!$A$8:O$1500,'prenos-P-R-N'!Q$1,FALSE)),IF($A1347&lt;=$A$2,VLOOKUP($A1347,'Prihodi- plan-izvršenje'!$A$4:$H$500,4,FALSE),IF($A1347&lt;=$A$3,VLOOKUP(A1347,'Neizmirene obaveze JLS'!$A$11:O$500,Q$1,FALSE),"")))</f>
        <v>0</v>
      </c>
      <c r="R1347" s="88">
        <f>IF($A1347&lt;=$A$1,VALUE(+VLOOKUP($A1347,'Rashodi- plan-izvršenje'!$A$8:P$1500,'prenos-P-R-N'!R$1,FALSE)),IF($A1347&lt;=$A$2,VLOOKUP($A1347,'Prihodi- plan-izvršenje'!$A$4:$H$500,7,FALSE),""))</f>
        <v>0</v>
      </c>
      <c r="S1347" s="88">
        <f>IF(A1347=0,0,IF($A1347&lt;=$A$1,VALUE(+VLOOKUP($A1347,'Rashodi- plan-izvršenje'!$A$8:Q$1500,'prenos-P-R-N'!S$1,FALSE)),IF($A1347&lt;=$A$2,VLOOKUP($A1347,'Prihodi- plan-izvršenje'!$A$4:$H$500,8,FALSE),0)))</f>
        <v>0</v>
      </c>
      <c r="T1347" s="88" t="str">
        <f>IF($A1347&gt;$A$2,VLOOKUP($A1347,'Neizmirene obaveze JLS'!$A$11:R$500,R$1,FALSE),"")</f>
        <v/>
      </c>
      <c r="U1347" s="88">
        <f>IF($A1347&gt;$A$2,VLOOKUP($A1347,'Neizmirene obaveze JLS'!$A$11:S$500,S$1,FALSE),0)</f>
        <v>0</v>
      </c>
      <c r="V1347" s="88">
        <f t="shared" si="299"/>
        <v>0</v>
      </c>
    </row>
    <row r="1348" spans="1:22">
      <c r="A1348" s="89">
        <f>IF(AND(COUNTIF(A$1:A$3,"&gt;0")=1,MAX(A$8:A1347)&lt;A$1),A1347+1,IF(AND(COUNTIF(A$1:A$3,"&gt;0")=2,MAX(A$8:A1347)&lt;A$2),A1347+1,IF(AND(COUNTIF(A$1:A$3,"&gt;0")=3,MAX(A$8:A1347)&lt;A$3),A1347+1,0)))</f>
        <v>0</v>
      </c>
      <c r="B1348" s="89" t="str">
        <f t="shared" ref="B1348:C1348" si="311">+IF($A1348&gt;0,B1347,"")</f>
        <v/>
      </c>
      <c r="C1348" s="89" t="str">
        <f t="shared" si="311"/>
        <v/>
      </c>
      <c r="D1348" s="87" t="str">
        <f>IF($A1348=0,"",IF($A1348&lt;=$A$1,+VLOOKUP($A1348,'Rashodi- plan-izvršenje'!$A$8:B$1500,'prenos-P-R-N'!D$1,FALSE),IF($A1348&gt;$A$2,+VLOOKUP($A1348,'Neizmirene obaveze JLS'!$A$11:B$500,'prenos-P-R-N'!D$1,FALSE),"")))</f>
        <v/>
      </c>
      <c r="E1348" s="87" t="str">
        <f>IF($A1348=0,"",IF($A1348&lt;=$A$1,+VLOOKUP($A1348,'Rashodi- plan-izvršenje'!$A$8:C$1500,'prenos-P-R-N'!E$1,FALSE),IF($A1348&gt;$A$2,+VLOOKUP($A1348,'Neizmirene obaveze JLS'!$A$11:C$500,'prenos-P-R-N'!E$1,FALSE),"")))</f>
        <v/>
      </c>
      <c r="F1348" s="87" t="str">
        <f>IF($A1348=0,"",IF($A1348&lt;=$A$1,+VLOOKUP($A1348,'Rashodi- plan-izvršenje'!$A$8:D$1500,'prenos-P-R-N'!F$1,FALSE),IF($A1348&gt;$A$2,+VLOOKUP($A1348,'Neizmirene obaveze JLS'!$A$11:D$500,'prenos-P-R-N'!F$1,FALSE),"")))</f>
        <v/>
      </c>
      <c r="G1348" s="87" t="str">
        <f>IF($A1348=0,"",IF($A1348&lt;=$A$1,+VLOOKUP($A1348,'Rashodi- plan-izvršenje'!$A$8:E$1500,'prenos-P-R-N'!G$1,FALSE),IF($A1348&gt;$A$2,+VLOOKUP($A1348,'Neizmirene obaveze JLS'!$A$11:E$500,'prenos-P-R-N'!G$1,FALSE),"")))</f>
        <v/>
      </c>
      <c r="H1348" s="87" t="str">
        <f>IF($A1348=0,"",IF($A1348&lt;=$A$1,+VLOOKUP($A1348,'Rashodi- plan-izvršenje'!$A$8:F$1500,'prenos-P-R-N'!H$1,FALSE),IF($A1348&gt;$A$2,+VLOOKUP($A1348,'Neizmirene obaveze JLS'!$A$11:F$500,'prenos-P-R-N'!H$1,FALSE),"")))</f>
        <v/>
      </c>
      <c r="I1348" s="87" t="str">
        <f>IF($A1348=0,"",IF($A1348&lt;=$A$1,+VLOOKUP($A1348,'Rashodi- plan-izvršenje'!$A$8:G$1500,'prenos-P-R-N'!I$1,FALSE),IF($A1348&gt;$A$2,+VLOOKUP($A1348,'Neizmirene obaveze JLS'!$A$11:G$500,'prenos-P-R-N'!I$1,FALSE),"")))</f>
        <v/>
      </c>
      <c r="J1348" s="87" t="str">
        <f>IF($A1348=0,"",IF($A1348&lt;=$A$1,+VLOOKUP($A1348,'Rashodi- plan-izvršenje'!$A$8:H$1500,'prenos-P-R-N'!J$1,FALSE),IF($A1348&gt;$A$2,+VLOOKUP($A1348,'Neizmirene obaveze JLS'!$A$11:H$500,'prenos-P-R-N'!J$1,FALSE),"")))</f>
        <v/>
      </c>
      <c r="K1348" s="87" t="str">
        <f>IF($A1348=0,"",IF($A1348&lt;=$A$1,+VLOOKUP($A1348,'Rashodi- plan-izvršenje'!$A$8:I$1500,'prenos-P-R-N'!K$1,FALSE),IF($A1348&gt;$A$2,+VLOOKUP($A1348,'Neizmirene obaveze JLS'!$A$11:I$500,'prenos-P-R-N'!K$1,FALSE),"")))</f>
        <v/>
      </c>
      <c r="L1348" t="str">
        <f>IF(A1348=0,"",IF(A1348&lt;=A$1,+IF(VLOOKUP(A1348,'Rashodi- plan-izvršenje'!A$8:J$1500,M$1,FALSE)&gt;0,"Програмска активност","Пројекат"),IF(A1348&gt;A$2,+IF(VLOOKUP(A1348,'Neizmirene obaveze JLS'!A$8:J$2008,M$1,FALSE)&gt;0,"Програмска активност","Пројекат"),"")))</f>
        <v/>
      </c>
      <c r="M1348" s="87" t="str">
        <f>IF(A1348=0,"",IF($A1348&lt;=$A$1,+IF(VLOOKUP($A1348,'Rashodi- plan-izvršenje'!$A$8:$M$1500,10,FALSE)&gt;0,VLOOKUP($A1348,'Rashodi- plan-izvršenje'!$A$8:$M$1500,10,FALSE),VLOOKUP($A1348,'Rashodi- plan-izvršenje'!$A$8:$M$1500,12,FALSE)),+IF($A1348&gt;$A$2,IF(VLOOKUP($A1348,'Neizmirene obaveze JLS'!$A$8:$M$1500,10,FALSE)&gt;0,VLOOKUP($A1348,'Neizmirene obaveze JLS'!$A$11:$M$1500,10,FALSE),VLOOKUP($A1348,'Neizmirene obaveze JLS'!$A$11:$M$1500,12,FALSE)),0)))</f>
        <v/>
      </c>
      <c r="N1348" s="87" t="str">
        <f>IF(A1348=0,"",IF($A1348&lt;=$A$1,+IF(VLOOKUP(A1348,'Rashodi- plan-izvršenje'!$A$8:$M$1500,10,FALSE)&gt;0,VLOOKUP(A1348,'Rashodi- plan-izvršenje'!$A$8:$M$1500,11,FALSE),VLOOKUP(A1348,'Rashodi- plan-izvršenje'!$A$8:$M$1500,13,FALSE)),+IF($A1348&gt;$A$2,IF(VLOOKUP($A1348,'Neizmirene obaveze JLS'!$A$8:$M$1500,10,FALSE)&gt;0,VLOOKUP($A1348,'Neizmirene obaveze JLS'!$A$11:$M$1500,11,FALSE),VLOOKUP($A1348,'Neizmirene obaveze JLS'!$A$11:$M$1500,13,FALSE)),0)))</f>
        <v/>
      </c>
      <c r="O1348" s="87" t="str">
        <f>IF(A1348=0,"",IF($A1348&lt;=$A$1,VALUE(+VLOOKUP($A1348,'Rashodi- plan-izvršenje'!$A$8:N$1500,'prenos-P-R-N'!O$1,FALSE)),IF($A1348&lt;=A$2,VALUE(VLOOKUP($A1348,'Prihodi- plan-izvršenje'!$A$8:$H$500,6,FALSE)),VALUE(VLOOKUP($A1348,'Neizmirene obaveze JLS'!$A$8:$N$500,O$1,FALSE)))))</f>
        <v/>
      </c>
      <c r="P1348" s="87" t="str">
        <f>IF(A1348=0,"",IF(A1348=0,0,IF(A1348&gt;A$2,'šifarnik K-izvor'!G$3,+IF(Q1348&lt;700,+'šifarnik K-izvor'!G$2,'šifarnik K-izvor'!G$1))))</f>
        <v/>
      </c>
      <c r="Q1348" s="87">
        <f>IF($A1348&lt;=$A$1,VALUE(+VLOOKUP($A1348,'Rashodi- plan-izvršenje'!$A$8:O$1500,'prenos-P-R-N'!Q$1,FALSE)),IF($A1348&lt;=$A$2,VLOOKUP($A1348,'Prihodi- plan-izvršenje'!$A$4:$H$500,4,FALSE),IF($A1348&lt;=$A$3,VLOOKUP(A1348,'Neizmirene obaveze JLS'!$A$11:O$500,Q$1,FALSE),"")))</f>
        <v>0</v>
      </c>
      <c r="R1348" s="88">
        <f>IF($A1348&lt;=$A$1,VALUE(+VLOOKUP($A1348,'Rashodi- plan-izvršenje'!$A$8:P$1500,'prenos-P-R-N'!R$1,FALSE)),IF($A1348&lt;=$A$2,VLOOKUP($A1348,'Prihodi- plan-izvršenje'!$A$4:$H$500,7,FALSE),""))</f>
        <v>0</v>
      </c>
      <c r="S1348" s="88">
        <f>IF(A1348=0,0,IF($A1348&lt;=$A$1,VALUE(+VLOOKUP($A1348,'Rashodi- plan-izvršenje'!$A$8:Q$1500,'prenos-P-R-N'!S$1,FALSE)),IF($A1348&lt;=$A$2,VLOOKUP($A1348,'Prihodi- plan-izvršenje'!$A$4:$H$500,8,FALSE),0)))</f>
        <v>0</v>
      </c>
      <c r="T1348" s="88" t="str">
        <f>IF($A1348&gt;$A$2,VLOOKUP($A1348,'Neizmirene obaveze JLS'!$A$11:R$500,R$1,FALSE),"")</f>
        <v/>
      </c>
      <c r="U1348" s="88">
        <f>IF($A1348&gt;$A$2,VLOOKUP($A1348,'Neizmirene obaveze JLS'!$A$11:S$500,S$1,FALSE),0)</f>
        <v>0</v>
      </c>
      <c r="V1348" s="88">
        <f t="shared" si="299"/>
        <v>0</v>
      </c>
    </row>
    <row r="1349" spans="1:22">
      <c r="A1349" s="89">
        <f>IF(AND(COUNTIF(A$1:A$3,"&gt;0")=1,MAX(A$8:A1348)&lt;A$1),A1348+1,IF(AND(COUNTIF(A$1:A$3,"&gt;0")=2,MAX(A$8:A1348)&lt;A$2),A1348+1,IF(AND(COUNTIF(A$1:A$3,"&gt;0")=3,MAX(A$8:A1348)&lt;A$3),A1348+1,0)))</f>
        <v>0</v>
      </c>
      <c r="B1349" s="89" t="str">
        <f t="shared" ref="B1349:C1349" si="312">+IF($A1349&gt;0,B1348,"")</f>
        <v/>
      </c>
      <c r="C1349" s="89" t="str">
        <f t="shared" si="312"/>
        <v/>
      </c>
      <c r="D1349" s="87" t="str">
        <f>IF($A1349=0,"",IF($A1349&lt;=$A$1,+VLOOKUP($A1349,'Rashodi- plan-izvršenje'!$A$8:B$1500,'prenos-P-R-N'!D$1,FALSE),IF($A1349&gt;$A$2,+VLOOKUP($A1349,'Neizmirene obaveze JLS'!$A$11:B$500,'prenos-P-R-N'!D$1,FALSE),"")))</f>
        <v/>
      </c>
      <c r="E1349" s="87" t="str">
        <f>IF($A1349=0,"",IF($A1349&lt;=$A$1,+VLOOKUP($A1349,'Rashodi- plan-izvršenje'!$A$8:C$1500,'prenos-P-R-N'!E$1,FALSE),IF($A1349&gt;$A$2,+VLOOKUP($A1349,'Neizmirene obaveze JLS'!$A$11:C$500,'prenos-P-R-N'!E$1,FALSE),"")))</f>
        <v/>
      </c>
      <c r="F1349" s="87" t="str">
        <f>IF($A1349=0,"",IF($A1349&lt;=$A$1,+VLOOKUP($A1349,'Rashodi- plan-izvršenje'!$A$8:D$1500,'prenos-P-R-N'!F$1,FALSE),IF($A1349&gt;$A$2,+VLOOKUP($A1349,'Neizmirene obaveze JLS'!$A$11:D$500,'prenos-P-R-N'!F$1,FALSE),"")))</f>
        <v/>
      </c>
      <c r="G1349" s="87" t="str">
        <f>IF($A1349=0,"",IF($A1349&lt;=$A$1,+VLOOKUP($A1349,'Rashodi- plan-izvršenje'!$A$8:E$1500,'prenos-P-R-N'!G$1,FALSE),IF($A1349&gt;$A$2,+VLOOKUP($A1349,'Neizmirene obaveze JLS'!$A$11:E$500,'prenos-P-R-N'!G$1,FALSE),"")))</f>
        <v/>
      </c>
      <c r="H1349" s="87" t="str">
        <f>IF($A1349=0,"",IF($A1349&lt;=$A$1,+VLOOKUP($A1349,'Rashodi- plan-izvršenje'!$A$8:F$1500,'prenos-P-R-N'!H$1,FALSE),IF($A1349&gt;$A$2,+VLOOKUP($A1349,'Neizmirene obaveze JLS'!$A$11:F$500,'prenos-P-R-N'!H$1,FALSE),"")))</f>
        <v/>
      </c>
      <c r="I1349" s="87" t="str">
        <f>IF($A1349=0,"",IF($A1349&lt;=$A$1,+VLOOKUP($A1349,'Rashodi- plan-izvršenje'!$A$8:G$1500,'prenos-P-R-N'!I$1,FALSE),IF($A1349&gt;$A$2,+VLOOKUP($A1349,'Neizmirene obaveze JLS'!$A$11:G$500,'prenos-P-R-N'!I$1,FALSE),"")))</f>
        <v/>
      </c>
      <c r="J1349" s="87" t="str">
        <f>IF($A1349=0,"",IF($A1349&lt;=$A$1,+VLOOKUP($A1349,'Rashodi- plan-izvršenje'!$A$8:H$1500,'prenos-P-R-N'!J$1,FALSE),IF($A1349&gt;$A$2,+VLOOKUP($A1349,'Neizmirene obaveze JLS'!$A$11:H$500,'prenos-P-R-N'!J$1,FALSE),"")))</f>
        <v/>
      </c>
      <c r="K1349" s="87" t="str">
        <f>IF($A1349=0,"",IF($A1349&lt;=$A$1,+VLOOKUP($A1349,'Rashodi- plan-izvršenje'!$A$8:I$1500,'prenos-P-R-N'!K$1,FALSE),IF($A1349&gt;$A$2,+VLOOKUP($A1349,'Neizmirene obaveze JLS'!$A$11:I$500,'prenos-P-R-N'!K$1,FALSE),"")))</f>
        <v/>
      </c>
      <c r="L1349" t="str">
        <f>IF(A1349=0,"",IF(A1349&lt;=A$1,+IF(VLOOKUP(A1349,'Rashodi- plan-izvršenje'!A$8:J$1500,M$1,FALSE)&gt;0,"Програмска активност","Пројекат"),IF(A1349&gt;A$2,+IF(VLOOKUP(A1349,'Neizmirene obaveze JLS'!A$8:J$2008,M$1,FALSE)&gt;0,"Програмска активност","Пројекат"),"")))</f>
        <v/>
      </c>
      <c r="M1349" s="87" t="str">
        <f>IF(A1349=0,"",IF($A1349&lt;=$A$1,+IF(VLOOKUP($A1349,'Rashodi- plan-izvršenje'!$A$8:$M$1500,10,FALSE)&gt;0,VLOOKUP($A1349,'Rashodi- plan-izvršenje'!$A$8:$M$1500,10,FALSE),VLOOKUP($A1349,'Rashodi- plan-izvršenje'!$A$8:$M$1500,12,FALSE)),+IF($A1349&gt;$A$2,IF(VLOOKUP($A1349,'Neizmirene obaveze JLS'!$A$8:$M$1500,10,FALSE)&gt;0,VLOOKUP($A1349,'Neizmirene obaveze JLS'!$A$11:$M$1500,10,FALSE),VLOOKUP($A1349,'Neizmirene obaveze JLS'!$A$11:$M$1500,12,FALSE)),0)))</f>
        <v/>
      </c>
      <c r="N1349" s="87" t="str">
        <f>IF(A1349=0,"",IF($A1349&lt;=$A$1,+IF(VLOOKUP(A1349,'Rashodi- plan-izvršenje'!$A$8:$M$1500,10,FALSE)&gt;0,VLOOKUP(A1349,'Rashodi- plan-izvršenje'!$A$8:$M$1500,11,FALSE),VLOOKUP(A1349,'Rashodi- plan-izvršenje'!$A$8:$M$1500,13,FALSE)),+IF($A1349&gt;$A$2,IF(VLOOKUP($A1349,'Neizmirene obaveze JLS'!$A$8:$M$1500,10,FALSE)&gt;0,VLOOKUP($A1349,'Neizmirene obaveze JLS'!$A$11:$M$1500,11,FALSE),VLOOKUP($A1349,'Neizmirene obaveze JLS'!$A$11:$M$1500,13,FALSE)),0)))</f>
        <v/>
      </c>
      <c r="O1349" s="87" t="str">
        <f>IF(A1349=0,"",IF($A1349&lt;=$A$1,VALUE(+VLOOKUP($A1349,'Rashodi- plan-izvršenje'!$A$8:N$1500,'prenos-P-R-N'!O$1,FALSE)),IF($A1349&lt;=A$2,VALUE(VLOOKUP($A1349,'Prihodi- plan-izvršenje'!$A$8:$H$500,6,FALSE)),VALUE(VLOOKUP($A1349,'Neizmirene obaveze JLS'!$A$8:$N$500,O$1,FALSE)))))</f>
        <v/>
      </c>
      <c r="P1349" s="87" t="str">
        <f>IF(A1349=0,"",IF(A1349=0,0,IF(A1349&gt;A$2,'šifarnik K-izvor'!G$3,+IF(Q1349&lt;700,+'šifarnik K-izvor'!G$2,'šifarnik K-izvor'!G$1))))</f>
        <v/>
      </c>
      <c r="Q1349" s="87">
        <f>IF($A1349&lt;=$A$1,VALUE(+VLOOKUP($A1349,'Rashodi- plan-izvršenje'!$A$8:O$1500,'prenos-P-R-N'!Q$1,FALSE)),IF($A1349&lt;=$A$2,VLOOKUP($A1349,'Prihodi- plan-izvršenje'!$A$4:$H$500,4,FALSE),IF($A1349&lt;=$A$3,VLOOKUP(A1349,'Neizmirene obaveze JLS'!$A$11:O$500,Q$1,FALSE),"")))</f>
        <v>0</v>
      </c>
      <c r="R1349" s="88">
        <f>IF($A1349&lt;=$A$1,VALUE(+VLOOKUP($A1349,'Rashodi- plan-izvršenje'!$A$8:P$1500,'prenos-P-R-N'!R$1,FALSE)),IF($A1349&lt;=$A$2,VLOOKUP($A1349,'Prihodi- plan-izvršenje'!$A$4:$H$500,7,FALSE),""))</f>
        <v>0</v>
      </c>
      <c r="S1349" s="88">
        <f>IF(A1349=0,0,IF($A1349&lt;=$A$1,VALUE(+VLOOKUP($A1349,'Rashodi- plan-izvršenje'!$A$8:Q$1500,'prenos-P-R-N'!S$1,FALSE)),IF($A1349&lt;=$A$2,VLOOKUP($A1349,'Prihodi- plan-izvršenje'!$A$4:$H$500,8,FALSE),0)))</f>
        <v>0</v>
      </c>
      <c r="T1349" s="88" t="str">
        <f>IF($A1349&gt;$A$2,VLOOKUP($A1349,'Neizmirene obaveze JLS'!$A$11:R$500,R$1,FALSE),"")</f>
        <v/>
      </c>
      <c r="U1349" s="88">
        <f>IF($A1349&gt;$A$2,VLOOKUP($A1349,'Neizmirene obaveze JLS'!$A$11:S$500,S$1,FALSE),0)</f>
        <v>0</v>
      </c>
      <c r="V1349" s="88">
        <f t="shared" si="299"/>
        <v>0</v>
      </c>
    </row>
    <row r="1350" spans="1:22">
      <c r="A1350" s="89">
        <f>IF(AND(COUNTIF(A$1:A$3,"&gt;0")=1,MAX(A$8:A1349)&lt;A$1),A1349+1,IF(AND(COUNTIF(A$1:A$3,"&gt;0")=2,MAX(A$8:A1349)&lt;A$2),A1349+1,IF(AND(COUNTIF(A$1:A$3,"&gt;0")=3,MAX(A$8:A1349)&lt;A$3),A1349+1,0)))</f>
        <v>0</v>
      </c>
      <c r="B1350" s="89" t="str">
        <f t="shared" ref="B1350:C1350" si="313">+IF($A1350&gt;0,B1349,"")</f>
        <v/>
      </c>
      <c r="C1350" s="89" t="str">
        <f t="shared" si="313"/>
        <v/>
      </c>
      <c r="D1350" s="87" t="str">
        <f>IF($A1350=0,"",IF($A1350&lt;=$A$1,+VLOOKUP($A1350,'Rashodi- plan-izvršenje'!$A$8:B$1500,'prenos-P-R-N'!D$1,FALSE),IF($A1350&gt;$A$2,+VLOOKUP($A1350,'Neizmirene obaveze JLS'!$A$11:B$500,'prenos-P-R-N'!D$1,FALSE),"")))</f>
        <v/>
      </c>
      <c r="E1350" s="87" t="str">
        <f>IF($A1350=0,"",IF($A1350&lt;=$A$1,+VLOOKUP($A1350,'Rashodi- plan-izvršenje'!$A$8:C$1500,'prenos-P-R-N'!E$1,FALSE),IF($A1350&gt;$A$2,+VLOOKUP($A1350,'Neizmirene obaveze JLS'!$A$11:C$500,'prenos-P-R-N'!E$1,FALSE),"")))</f>
        <v/>
      </c>
      <c r="F1350" s="87" t="str">
        <f>IF($A1350=0,"",IF($A1350&lt;=$A$1,+VLOOKUP($A1350,'Rashodi- plan-izvršenje'!$A$8:D$1500,'prenos-P-R-N'!F$1,FALSE),IF($A1350&gt;$A$2,+VLOOKUP($A1350,'Neizmirene obaveze JLS'!$A$11:D$500,'prenos-P-R-N'!F$1,FALSE),"")))</f>
        <v/>
      </c>
      <c r="G1350" s="87" t="str">
        <f>IF($A1350=0,"",IF($A1350&lt;=$A$1,+VLOOKUP($A1350,'Rashodi- plan-izvršenje'!$A$8:E$1500,'prenos-P-R-N'!G$1,FALSE),IF($A1350&gt;$A$2,+VLOOKUP($A1350,'Neizmirene obaveze JLS'!$A$11:E$500,'prenos-P-R-N'!G$1,FALSE),"")))</f>
        <v/>
      </c>
      <c r="H1350" s="87" t="str">
        <f>IF($A1350=0,"",IF($A1350&lt;=$A$1,+VLOOKUP($A1350,'Rashodi- plan-izvršenje'!$A$8:F$1500,'prenos-P-R-N'!H$1,FALSE),IF($A1350&gt;$A$2,+VLOOKUP($A1350,'Neizmirene obaveze JLS'!$A$11:F$500,'prenos-P-R-N'!H$1,FALSE),"")))</f>
        <v/>
      </c>
      <c r="I1350" s="87" t="str">
        <f>IF($A1350=0,"",IF($A1350&lt;=$A$1,+VLOOKUP($A1350,'Rashodi- plan-izvršenje'!$A$8:G$1500,'prenos-P-R-N'!I$1,FALSE),IF($A1350&gt;$A$2,+VLOOKUP($A1350,'Neizmirene obaveze JLS'!$A$11:G$500,'prenos-P-R-N'!I$1,FALSE),"")))</f>
        <v/>
      </c>
      <c r="J1350" s="87" t="str">
        <f>IF($A1350=0,"",IF($A1350&lt;=$A$1,+VLOOKUP($A1350,'Rashodi- plan-izvršenje'!$A$8:H$1500,'prenos-P-R-N'!J$1,FALSE),IF($A1350&gt;$A$2,+VLOOKUP($A1350,'Neizmirene obaveze JLS'!$A$11:H$500,'prenos-P-R-N'!J$1,FALSE),"")))</f>
        <v/>
      </c>
      <c r="K1350" s="87" t="str">
        <f>IF($A1350=0,"",IF($A1350&lt;=$A$1,+VLOOKUP($A1350,'Rashodi- plan-izvršenje'!$A$8:I$1500,'prenos-P-R-N'!K$1,FALSE),IF($A1350&gt;$A$2,+VLOOKUP($A1350,'Neizmirene obaveze JLS'!$A$11:I$500,'prenos-P-R-N'!K$1,FALSE),"")))</f>
        <v/>
      </c>
      <c r="L1350" t="str">
        <f>IF(A1350=0,"",IF(A1350&lt;=A$1,+IF(VLOOKUP(A1350,'Rashodi- plan-izvršenje'!A$8:J$1500,M$1,FALSE)&gt;0,"Програмска активност","Пројекат"),IF(A1350&gt;A$2,+IF(VLOOKUP(A1350,'Neizmirene obaveze JLS'!A$8:J$2008,M$1,FALSE)&gt;0,"Програмска активност","Пројекат"),"")))</f>
        <v/>
      </c>
      <c r="M1350" s="87" t="str">
        <f>IF(A1350=0,"",IF($A1350&lt;=$A$1,+IF(VLOOKUP($A1350,'Rashodi- plan-izvršenje'!$A$8:$M$1500,10,FALSE)&gt;0,VLOOKUP($A1350,'Rashodi- plan-izvršenje'!$A$8:$M$1500,10,FALSE),VLOOKUP($A1350,'Rashodi- plan-izvršenje'!$A$8:$M$1500,12,FALSE)),+IF($A1350&gt;$A$2,IF(VLOOKUP($A1350,'Neizmirene obaveze JLS'!$A$8:$M$1500,10,FALSE)&gt;0,VLOOKUP($A1350,'Neizmirene obaveze JLS'!$A$11:$M$1500,10,FALSE),VLOOKUP($A1350,'Neizmirene obaveze JLS'!$A$11:$M$1500,12,FALSE)),0)))</f>
        <v/>
      </c>
      <c r="N1350" s="87" t="str">
        <f>IF(A1350=0,"",IF($A1350&lt;=$A$1,+IF(VLOOKUP(A1350,'Rashodi- plan-izvršenje'!$A$8:$M$1500,10,FALSE)&gt;0,VLOOKUP(A1350,'Rashodi- plan-izvršenje'!$A$8:$M$1500,11,FALSE),VLOOKUP(A1350,'Rashodi- plan-izvršenje'!$A$8:$M$1500,13,FALSE)),+IF($A1350&gt;$A$2,IF(VLOOKUP($A1350,'Neizmirene obaveze JLS'!$A$8:$M$1500,10,FALSE)&gt;0,VLOOKUP($A1350,'Neizmirene obaveze JLS'!$A$11:$M$1500,11,FALSE),VLOOKUP($A1350,'Neizmirene obaveze JLS'!$A$11:$M$1500,13,FALSE)),0)))</f>
        <v/>
      </c>
      <c r="O1350" s="87" t="str">
        <f>IF(A1350=0,"",IF($A1350&lt;=$A$1,VALUE(+VLOOKUP($A1350,'Rashodi- plan-izvršenje'!$A$8:N$1500,'prenos-P-R-N'!O$1,FALSE)),IF($A1350&lt;=A$2,VALUE(VLOOKUP($A1350,'Prihodi- plan-izvršenje'!$A$8:$H$500,6,FALSE)),VALUE(VLOOKUP($A1350,'Neizmirene obaveze JLS'!$A$8:$N$500,O$1,FALSE)))))</f>
        <v/>
      </c>
      <c r="P1350" s="87" t="str">
        <f>IF(A1350=0,"",IF(A1350=0,0,IF(A1350&gt;A$2,'šifarnik K-izvor'!G$3,+IF(Q1350&lt;700,+'šifarnik K-izvor'!G$2,'šifarnik K-izvor'!G$1))))</f>
        <v/>
      </c>
      <c r="Q1350" s="87">
        <f>IF($A1350&lt;=$A$1,VALUE(+VLOOKUP($A1350,'Rashodi- plan-izvršenje'!$A$8:O$1500,'prenos-P-R-N'!Q$1,FALSE)),IF($A1350&lt;=$A$2,VLOOKUP($A1350,'Prihodi- plan-izvršenje'!$A$4:$H$500,4,FALSE),IF($A1350&lt;=$A$3,VLOOKUP(A1350,'Neizmirene obaveze JLS'!$A$11:O$500,Q$1,FALSE),"")))</f>
        <v>0</v>
      </c>
      <c r="R1350" s="88">
        <f>IF($A1350&lt;=$A$1,VALUE(+VLOOKUP($A1350,'Rashodi- plan-izvršenje'!$A$8:P$1500,'prenos-P-R-N'!R$1,FALSE)),IF($A1350&lt;=$A$2,VLOOKUP($A1350,'Prihodi- plan-izvršenje'!$A$4:$H$500,7,FALSE),""))</f>
        <v>0</v>
      </c>
      <c r="S1350" s="88">
        <f>IF(A1350=0,0,IF($A1350&lt;=$A$1,VALUE(+VLOOKUP($A1350,'Rashodi- plan-izvršenje'!$A$8:Q$1500,'prenos-P-R-N'!S$1,FALSE)),IF($A1350&lt;=$A$2,VLOOKUP($A1350,'Prihodi- plan-izvršenje'!$A$4:$H$500,8,FALSE),0)))</f>
        <v>0</v>
      </c>
      <c r="T1350" s="88" t="str">
        <f>IF($A1350&gt;$A$2,VLOOKUP($A1350,'Neizmirene obaveze JLS'!$A$11:R$500,R$1,FALSE),"")</f>
        <v/>
      </c>
      <c r="U1350" s="88">
        <f>IF($A1350&gt;$A$2,VLOOKUP($A1350,'Neizmirene obaveze JLS'!$A$11:S$500,S$1,FALSE),0)</f>
        <v>0</v>
      </c>
      <c r="V1350" s="88">
        <f t="shared" si="299"/>
        <v>0</v>
      </c>
    </row>
    <row r="1351" spans="1:22">
      <c r="A1351" s="89">
        <f>IF(AND(COUNTIF(A$1:A$3,"&gt;0")=1,MAX(A$8:A1350)&lt;A$1),A1350+1,IF(AND(COUNTIF(A$1:A$3,"&gt;0")=2,MAX(A$8:A1350)&lt;A$2),A1350+1,IF(AND(COUNTIF(A$1:A$3,"&gt;0")=3,MAX(A$8:A1350)&lt;A$3),A1350+1,0)))</f>
        <v>0</v>
      </c>
      <c r="B1351" s="89" t="str">
        <f t="shared" ref="B1351:C1351" si="314">+IF($A1351&gt;0,B1350,"")</f>
        <v/>
      </c>
      <c r="C1351" s="89" t="str">
        <f t="shared" si="314"/>
        <v/>
      </c>
      <c r="D1351" s="87" t="str">
        <f>IF($A1351=0,"",IF($A1351&lt;=$A$1,+VLOOKUP($A1351,'Rashodi- plan-izvršenje'!$A$8:B$1500,'prenos-P-R-N'!D$1,FALSE),IF($A1351&gt;$A$2,+VLOOKUP($A1351,'Neizmirene obaveze JLS'!$A$11:B$500,'prenos-P-R-N'!D$1,FALSE),"")))</f>
        <v/>
      </c>
      <c r="E1351" s="87" t="str">
        <f>IF($A1351=0,"",IF($A1351&lt;=$A$1,+VLOOKUP($A1351,'Rashodi- plan-izvršenje'!$A$8:C$1500,'prenos-P-R-N'!E$1,FALSE),IF($A1351&gt;$A$2,+VLOOKUP($A1351,'Neizmirene obaveze JLS'!$A$11:C$500,'prenos-P-R-N'!E$1,FALSE),"")))</f>
        <v/>
      </c>
      <c r="F1351" s="87" t="str">
        <f>IF($A1351=0,"",IF($A1351&lt;=$A$1,+VLOOKUP($A1351,'Rashodi- plan-izvršenje'!$A$8:D$1500,'prenos-P-R-N'!F$1,FALSE),IF($A1351&gt;$A$2,+VLOOKUP($A1351,'Neizmirene obaveze JLS'!$A$11:D$500,'prenos-P-R-N'!F$1,FALSE),"")))</f>
        <v/>
      </c>
      <c r="G1351" s="87" t="str">
        <f>IF($A1351=0,"",IF($A1351&lt;=$A$1,+VLOOKUP($A1351,'Rashodi- plan-izvršenje'!$A$8:E$1500,'prenos-P-R-N'!G$1,FALSE),IF($A1351&gt;$A$2,+VLOOKUP($A1351,'Neizmirene obaveze JLS'!$A$11:E$500,'prenos-P-R-N'!G$1,FALSE),"")))</f>
        <v/>
      </c>
      <c r="H1351" s="87" t="str">
        <f>IF($A1351=0,"",IF($A1351&lt;=$A$1,+VLOOKUP($A1351,'Rashodi- plan-izvršenje'!$A$8:F$1500,'prenos-P-R-N'!H$1,FALSE),IF($A1351&gt;$A$2,+VLOOKUP($A1351,'Neizmirene obaveze JLS'!$A$11:F$500,'prenos-P-R-N'!H$1,FALSE),"")))</f>
        <v/>
      </c>
      <c r="I1351" s="87" t="str">
        <f>IF($A1351=0,"",IF($A1351&lt;=$A$1,+VLOOKUP($A1351,'Rashodi- plan-izvršenje'!$A$8:G$1500,'prenos-P-R-N'!I$1,FALSE),IF($A1351&gt;$A$2,+VLOOKUP($A1351,'Neizmirene obaveze JLS'!$A$11:G$500,'prenos-P-R-N'!I$1,FALSE),"")))</f>
        <v/>
      </c>
      <c r="J1351" s="87" t="str">
        <f>IF($A1351=0,"",IF($A1351&lt;=$A$1,+VLOOKUP($A1351,'Rashodi- plan-izvršenje'!$A$8:H$1500,'prenos-P-R-N'!J$1,FALSE),IF($A1351&gt;$A$2,+VLOOKUP($A1351,'Neizmirene obaveze JLS'!$A$11:H$500,'prenos-P-R-N'!J$1,FALSE),"")))</f>
        <v/>
      </c>
      <c r="K1351" s="87" t="str">
        <f>IF($A1351=0,"",IF($A1351&lt;=$A$1,+VLOOKUP($A1351,'Rashodi- plan-izvršenje'!$A$8:I$1500,'prenos-P-R-N'!K$1,FALSE),IF($A1351&gt;$A$2,+VLOOKUP($A1351,'Neizmirene obaveze JLS'!$A$11:I$500,'prenos-P-R-N'!K$1,FALSE),"")))</f>
        <v/>
      </c>
      <c r="L1351" t="str">
        <f>IF(A1351=0,"",IF(A1351&lt;=A$1,+IF(VLOOKUP(A1351,'Rashodi- plan-izvršenje'!A$8:J$1500,M$1,FALSE)&gt;0,"Програмска активност","Пројекат"),IF(A1351&gt;A$2,+IF(VLOOKUP(A1351,'Neizmirene obaveze JLS'!A$8:J$2008,M$1,FALSE)&gt;0,"Програмска активност","Пројекат"),"")))</f>
        <v/>
      </c>
      <c r="M1351" s="87" t="str">
        <f>IF(A1351=0,"",IF($A1351&lt;=$A$1,+IF(VLOOKUP($A1351,'Rashodi- plan-izvršenje'!$A$8:$M$1500,10,FALSE)&gt;0,VLOOKUP($A1351,'Rashodi- plan-izvršenje'!$A$8:$M$1500,10,FALSE),VLOOKUP($A1351,'Rashodi- plan-izvršenje'!$A$8:$M$1500,12,FALSE)),+IF($A1351&gt;$A$2,IF(VLOOKUP($A1351,'Neizmirene obaveze JLS'!$A$8:$M$1500,10,FALSE)&gt;0,VLOOKUP($A1351,'Neizmirene obaveze JLS'!$A$11:$M$1500,10,FALSE),VLOOKUP($A1351,'Neizmirene obaveze JLS'!$A$11:$M$1500,12,FALSE)),0)))</f>
        <v/>
      </c>
      <c r="N1351" s="87" t="str">
        <f>IF(A1351=0,"",IF($A1351&lt;=$A$1,+IF(VLOOKUP(A1351,'Rashodi- plan-izvršenje'!$A$8:$M$1500,10,FALSE)&gt;0,VLOOKUP(A1351,'Rashodi- plan-izvršenje'!$A$8:$M$1500,11,FALSE),VLOOKUP(A1351,'Rashodi- plan-izvršenje'!$A$8:$M$1500,13,FALSE)),+IF($A1351&gt;$A$2,IF(VLOOKUP($A1351,'Neizmirene obaveze JLS'!$A$8:$M$1500,10,FALSE)&gt;0,VLOOKUP($A1351,'Neizmirene obaveze JLS'!$A$11:$M$1500,11,FALSE),VLOOKUP($A1351,'Neizmirene obaveze JLS'!$A$11:$M$1500,13,FALSE)),0)))</f>
        <v/>
      </c>
      <c r="O1351" s="87" t="str">
        <f>IF(A1351=0,"",IF($A1351&lt;=$A$1,VALUE(+VLOOKUP($A1351,'Rashodi- plan-izvršenje'!$A$8:N$1500,'prenos-P-R-N'!O$1,FALSE)),IF($A1351&lt;=A$2,VALUE(VLOOKUP($A1351,'Prihodi- plan-izvršenje'!$A$8:$H$500,6,FALSE)),VALUE(VLOOKUP($A1351,'Neizmirene obaveze JLS'!$A$8:$N$500,O$1,FALSE)))))</f>
        <v/>
      </c>
      <c r="P1351" s="87" t="str">
        <f>IF(A1351=0,"",IF(A1351=0,0,IF(A1351&gt;A$2,'šifarnik K-izvor'!G$3,+IF(Q1351&lt;700,+'šifarnik K-izvor'!G$2,'šifarnik K-izvor'!G$1))))</f>
        <v/>
      </c>
      <c r="Q1351" s="87">
        <f>IF($A1351&lt;=$A$1,VALUE(+VLOOKUP($A1351,'Rashodi- plan-izvršenje'!$A$8:O$1500,'prenos-P-R-N'!Q$1,FALSE)),IF($A1351&lt;=$A$2,VLOOKUP($A1351,'Prihodi- plan-izvršenje'!$A$4:$H$500,4,FALSE),IF($A1351&lt;=$A$3,VLOOKUP(A1351,'Neizmirene obaveze JLS'!$A$11:O$500,Q$1,FALSE),"")))</f>
        <v>0</v>
      </c>
      <c r="R1351" s="88">
        <f>IF($A1351&lt;=$A$1,VALUE(+VLOOKUP($A1351,'Rashodi- plan-izvršenje'!$A$8:P$1500,'prenos-P-R-N'!R$1,FALSE)),IF($A1351&lt;=$A$2,VLOOKUP($A1351,'Prihodi- plan-izvršenje'!$A$4:$H$500,7,FALSE),""))</f>
        <v>0</v>
      </c>
      <c r="S1351" s="88">
        <f>IF(A1351=0,0,IF($A1351&lt;=$A$1,VALUE(+VLOOKUP($A1351,'Rashodi- plan-izvršenje'!$A$8:Q$1500,'prenos-P-R-N'!S$1,FALSE)),IF($A1351&lt;=$A$2,VLOOKUP($A1351,'Prihodi- plan-izvršenje'!$A$4:$H$500,8,FALSE),0)))</f>
        <v>0</v>
      </c>
      <c r="T1351" s="88" t="str">
        <f>IF($A1351&gt;$A$2,VLOOKUP($A1351,'Neizmirene obaveze JLS'!$A$11:R$500,R$1,FALSE),"")</f>
        <v/>
      </c>
      <c r="U1351" s="88">
        <f>IF($A1351&gt;$A$2,VLOOKUP($A1351,'Neizmirene obaveze JLS'!$A$11:S$500,S$1,FALSE),0)</f>
        <v>0</v>
      </c>
      <c r="V1351" s="88">
        <f t="shared" si="299"/>
        <v>0</v>
      </c>
    </row>
    <row r="1352" spans="1:22">
      <c r="A1352" s="89">
        <f>IF(AND(COUNTIF(A$1:A$3,"&gt;0")=1,MAX(A$8:A1351)&lt;A$1),A1351+1,IF(AND(COUNTIF(A$1:A$3,"&gt;0")=2,MAX(A$8:A1351)&lt;A$2),A1351+1,IF(AND(COUNTIF(A$1:A$3,"&gt;0")=3,MAX(A$8:A1351)&lt;A$3),A1351+1,0)))</f>
        <v>0</v>
      </c>
      <c r="B1352" s="89" t="str">
        <f t="shared" ref="B1352:C1352" si="315">+IF($A1352&gt;0,B1351,"")</f>
        <v/>
      </c>
      <c r="C1352" s="89" t="str">
        <f t="shared" si="315"/>
        <v/>
      </c>
      <c r="D1352" s="87" t="str">
        <f>IF($A1352=0,"",IF($A1352&lt;=$A$1,+VLOOKUP($A1352,'Rashodi- plan-izvršenje'!$A$8:B$1500,'prenos-P-R-N'!D$1,FALSE),IF($A1352&gt;$A$2,+VLOOKUP($A1352,'Neizmirene obaveze JLS'!$A$11:B$500,'prenos-P-R-N'!D$1,FALSE),"")))</f>
        <v/>
      </c>
      <c r="E1352" s="87" t="str">
        <f>IF($A1352=0,"",IF($A1352&lt;=$A$1,+VLOOKUP($A1352,'Rashodi- plan-izvršenje'!$A$8:C$1500,'prenos-P-R-N'!E$1,FALSE),IF($A1352&gt;$A$2,+VLOOKUP($A1352,'Neizmirene obaveze JLS'!$A$11:C$500,'prenos-P-R-N'!E$1,FALSE),"")))</f>
        <v/>
      </c>
      <c r="F1352" s="87" t="str">
        <f>IF($A1352=0,"",IF($A1352&lt;=$A$1,+VLOOKUP($A1352,'Rashodi- plan-izvršenje'!$A$8:D$1500,'prenos-P-R-N'!F$1,FALSE),IF($A1352&gt;$A$2,+VLOOKUP($A1352,'Neizmirene obaveze JLS'!$A$11:D$500,'prenos-P-R-N'!F$1,FALSE),"")))</f>
        <v/>
      </c>
      <c r="G1352" s="87" t="str">
        <f>IF($A1352=0,"",IF($A1352&lt;=$A$1,+VLOOKUP($A1352,'Rashodi- plan-izvršenje'!$A$8:E$1500,'prenos-P-R-N'!G$1,FALSE),IF($A1352&gt;$A$2,+VLOOKUP($A1352,'Neizmirene obaveze JLS'!$A$11:E$500,'prenos-P-R-N'!G$1,FALSE),"")))</f>
        <v/>
      </c>
      <c r="H1352" s="87" t="str">
        <f>IF($A1352=0,"",IF($A1352&lt;=$A$1,+VLOOKUP($A1352,'Rashodi- plan-izvršenje'!$A$8:F$1500,'prenos-P-R-N'!H$1,FALSE),IF($A1352&gt;$A$2,+VLOOKUP($A1352,'Neizmirene obaveze JLS'!$A$11:F$500,'prenos-P-R-N'!H$1,FALSE),"")))</f>
        <v/>
      </c>
      <c r="I1352" s="87" t="str">
        <f>IF($A1352=0,"",IF($A1352&lt;=$A$1,+VLOOKUP($A1352,'Rashodi- plan-izvršenje'!$A$8:G$1500,'prenos-P-R-N'!I$1,FALSE),IF($A1352&gt;$A$2,+VLOOKUP($A1352,'Neizmirene obaveze JLS'!$A$11:G$500,'prenos-P-R-N'!I$1,FALSE),"")))</f>
        <v/>
      </c>
      <c r="J1352" s="87" t="str">
        <f>IF($A1352=0,"",IF($A1352&lt;=$A$1,+VLOOKUP($A1352,'Rashodi- plan-izvršenje'!$A$8:H$1500,'prenos-P-R-N'!J$1,FALSE),IF($A1352&gt;$A$2,+VLOOKUP($A1352,'Neizmirene obaveze JLS'!$A$11:H$500,'prenos-P-R-N'!J$1,FALSE),"")))</f>
        <v/>
      </c>
      <c r="K1352" s="87" t="str">
        <f>IF($A1352=0,"",IF($A1352&lt;=$A$1,+VLOOKUP($A1352,'Rashodi- plan-izvršenje'!$A$8:I$1500,'prenos-P-R-N'!K$1,FALSE),IF($A1352&gt;$A$2,+VLOOKUP($A1352,'Neizmirene obaveze JLS'!$A$11:I$500,'prenos-P-R-N'!K$1,FALSE),"")))</f>
        <v/>
      </c>
      <c r="L1352" t="str">
        <f>IF(A1352=0,"",IF(A1352&lt;=A$1,+IF(VLOOKUP(A1352,'Rashodi- plan-izvršenje'!A$8:J$1500,M$1,FALSE)&gt;0,"Програмска активност","Пројекат"),IF(A1352&gt;A$2,+IF(VLOOKUP(A1352,'Neizmirene obaveze JLS'!A$8:J$2008,M$1,FALSE)&gt;0,"Програмска активност","Пројекат"),"")))</f>
        <v/>
      </c>
      <c r="M1352" s="87" t="str">
        <f>IF(A1352=0,"",IF($A1352&lt;=$A$1,+IF(VLOOKUP($A1352,'Rashodi- plan-izvršenje'!$A$8:$M$1500,10,FALSE)&gt;0,VLOOKUP($A1352,'Rashodi- plan-izvršenje'!$A$8:$M$1500,10,FALSE),VLOOKUP($A1352,'Rashodi- plan-izvršenje'!$A$8:$M$1500,12,FALSE)),+IF($A1352&gt;$A$2,IF(VLOOKUP($A1352,'Neizmirene obaveze JLS'!$A$8:$M$1500,10,FALSE)&gt;0,VLOOKUP($A1352,'Neizmirene obaveze JLS'!$A$11:$M$1500,10,FALSE),VLOOKUP($A1352,'Neizmirene obaveze JLS'!$A$11:$M$1500,12,FALSE)),0)))</f>
        <v/>
      </c>
      <c r="N1352" s="87" t="str">
        <f>IF(A1352=0,"",IF($A1352&lt;=$A$1,+IF(VLOOKUP(A1352,'Rashodi- plan-izvršenje'!$A$8:$M$1500,10,FALSE)&gt;0,VLOOKUP(A1352,'Rashodi- plan-izvršenje'!$A$8:$M$1500,11,FALSE),VLOOKUP(A1352,'Rashodi- plan-izvršenje'!$A$8:$M$1500,13,FALSE)),+IF($A1352&gt;$A$2,IF(VLOOKUP($A1352,'Neizmirene obaveze JLS'!$A$8:$M$1500,10,FALSE)&gt;0,VLOOKUP($A1352,'Neizmirene obaveze JLS'!$A$11:$M$1500,11,FALSE),VLOOKUP($A1352,'Neizmirene obaveze JLS'!$A$11:$M$1500,13,FALSE)),0)))</f>
        <v/>
      </c>
      <c r="O1352" s="87" t="str">
        <f>IF(A1352=0,"",IF($A1352&lt;=$A$1,VALUE(+VLOOKUP($A1352,'Rashodi- plan-izvršenje'!$A$8:N$1500,'prenos-P-R-N'!O$1,FALSE)),IF($A1352&lt;=A$2,VALUE(VLOOKUP($A1352,'Prihodi- plan-izvršenje'!$A$8:$H$500,6,FALSE)),VALUE(VLOOKUP($A1352,'Neizmirene obaveze JLS'!$A$8:$N$500,O$1,FALSE)))))</f>
        <v/>
      </c>
      <c r="P1352" s="87" t="str">
        <f>IF(A1352=0,"",IF(A1352=0,0,IF(A1352&gt;A$2,'šifarnik K-izvor'!G$3,+IF(Q1352&lt;700,+'šifarnik K-izvor'!G$2,'šifarnik K-izvor'!G$1))))</f>
        <v/>
      </c>
      <c r="Q1352" s="87">
        <f>IF($A1352&lt;=$A$1,VALUE(+VLOOKUP($A1352,'Rashodi- plan-izvršenje'!$A$8:O$1500,'prenos-P-R-N'!Q$1,FALSE)),IF($A1352&lt;=$A$2,VLOOKUP($A1352,'Prihodi- plan-izvršenje'!$A$4:$H$500,4,FALSE),IF($A1352&lt;=$A$3,VLOOKUP(A1352,'Neizmirene obaveze JLS'!$A$11:O$500,Q$1,FALSE),"")))</f>
        <v>0</v>
      </c>
      <c r="R1352" s="88">
        <f>IF($A1352&lt;=$A$1,VALUE(+VLOOKUP($A1352,'Rashodi- plan-izvršenje'!$A$8:P$1500,'prenos-P-R-N'!R$1,FALSE)),IF($A1352&lt;=$A$2,VLOOKUP($A1352,'Prihodi- plan-izvršenje'!$A$4:$H$500,7,FALSE),""))</f>
        <v>0</v>
      </c>
      <c r="S1352" s="88">
        <f>IF(A1352=0,0,IF($A1352&lt;=$A$1,VALUE(+VLOOKUP($A1352,'Rashodi- plan-izvršenje'!$A$8:Q$1500,'prenos-P-R-N'!S$1,FALSE)),IF($A1352&lt;=$A$2,VLOOKUP($A1352,'Prihodi- plan-izvršenje'!$A$4:$H$500,8,FALSE),0)))</f>
        <v>0</v>
      </c>
      <c r="T1352" s="88" t="str">
        <f>IF($A1352&gt;$A$2,VLOOKUP($A1352,'Neizmirene obaveze JLS'!$A$11:R$500,R$1,FALSE),"")</f>
        <v/>
      </c>
      <c r="U1352" s="88">
        <f>IF($A1352&gt;$A$2,VLOOKUP($A1352,'Neizmirene obaveze JLS'!$A$11:S$500,S$1,FALSE),0)</f>
        <v>0</v>
      </c>
      <c r="V1352" s="88">
        <f t="shared" si="299"/>
        <v>0</v>
      </c>
    </row>
    <row r="1353" spans="1:22">
      <c r="A1353" s="89">
        <f>IF(AND(COUNTIF(A$1:A$3,"&gt;0")=1,MAX(A$8:A1352)&lt;A$1),A1352+1,IF(AND(COUNTIF(A$1:A$3,"&gt;0")=2,MAX(A$8:A1352)&lt;A$2),A1352+1,IF(AND(COUNTIF(A$1:A$3,"&gt;0")=3,MAX(A$8:A1352)&lt;A$3),A1352+1,0)))</f>
        <v>0</v>
      </c>
      <c r="B1353" s="89" t="str">
        <f t="shared" ref="B1353:C1353" si="316">+IF($A1353&gt;0,B1352,"")</f>
        <v/>
      </c>
      <c r="C1353" s="89" t="str">
        <f t="shared" si="316"/>
        <v/>
      </c>
      <c r="D1353" s="87" t="str">
        <f>IF($A1353=0,"",IF($A1353&lt;=$A$1,+VLOOKUP($A1353,'Rashodi- plan-izvršenje'!$A$8:B$1500,'prenos-P-R-N'!D$1,FALSE),IF($A1353&gt;$A$2,+VLOOKUP($A1353,'Neizmirene obaveze JLS'!$A$11:B$500,'prenos-P-R-N'!D$1,FALSE),"")))</f>
        <v/>
      </c>
      <c r="E1353" s="87" t="str">
        <f>IF($A1353=0,"",IF($A1353&lt;=$A$1,+VLOOKUP($A1353,'Rashodi- plan-izvršenje'!$A$8:C$1500,'prenos-P-R-N'!E$1,FALSE),IF($A1353&gt;$A$2,+VLOOKUP($A1353,'Neizmirene obaveze JLS'!$A$11:C$500,'prenos-P-R-N'!E$1,FALSE),"")))</f>
        <v/>
      </c>
      <c r="F1353" s="87" t="str">
        <f>IF($A1353=0,"",IF($A1353&lt;=$A$1,+VLOOKUP($A1353,'Rashodi- plan-izvršenje'!$A$8:D$1500,'prenos-P-R-N'!F$1,FALSE),IF($A1353&gt;$A$2,+VLOOKUP($A1353,'Neizmirene obaveze JLS'!$A$11:D$500,'prenos-P-R-N'!F$1,FALSE),"")))</f>
        <v/>
      </c>
      <c r="G1353" s="87" t="str">
        <f>IF($A1353=0,"",IF($A1353&lt;=$A$1,+VLOOKUP($A1353,'Rashodi- plan-izvršenje'!$A$8:E$1500,'prenos-P-R-N'!G$1,FALSE),IF($A1353&gt;$A$2,+VLOOKUP($A1353,'Neizmirene obaveze JLS'!$A$11:E$500,'prenos-P-R-N'!G$1,FALSE),"")))</f>
        <v/>
      </c>
      <c r="H1353" s="87" t="str">
        <f>IF($A1353=0,"",IF($A1353&lt;=$A$1,+VLOOKUP($A1353,'Rashodi- plan-izvršenje'!$A$8:F$1500,'prenos-P-R-N'!H$1,FALSE),IF($A1353&gt;$A$2,+VLOOKUP($A1353,'Neizmirene obaveze JLS'!$A$11:F$500,'prenos-P-R-N'!H$1,FALSE),"")))</f>
        <v/>
      </c>
      <c r="I1353" s="87" t="str">
        <f>IF($A1353=0,"",IF($A1353&lt;=$A$1,+VLOOKUP($A1353,'Rashodi- plan-izvršenje'!$A$8:G$1500,'prenos-P-R-N'!I$1,FALSE),IF($A1353&gt;$A$2,+VLOOKUP($A1353,'Neizmirene obaveze JLS'!$A$11:G$500,'prenos-P-R-N'!I$1,FALSE),"")))</f>
        <v/>
      </c>
      <c r="J1353" s="87" t="str">
        <f>IF($A1353=0,"",IF($A1353&lt;=$A$1,+VLOOKUP($A1353,'Rashodi- plan-izvršenje'!$A$8:H$1500,'prenos-P-R-N'!J$1,FALSE),IF($A1353&gt;$A$2,+VLOOKUP($A1353,'Neizmirene obaveze JLS'!$A$11:H$500,'prenos-P-R-N'!J$1,FALSE),"")))</f>
        <v/>
      </c>
      <c r="K1353" s="87" t="str">
        <f>IF($A1353=0,"",IF($A1353&lt;=$A$1,+VLOOKUP($A1353,'Rashodi- plan-izvršenje'!$A$8:I$1500,'prenos-P-R-N'!K$1,FALSE),IF($A1353&gt;$A$2,+VLOOKUP($A1353,'Neizmirene obaveze JLS'!$A$11:I$500,'prenos-P-R-N'!K$1,FALSE),"")))</f>
        <v/>
      </c>
      <c r="L1353" t="str">
        <f>IF(A1353=0,"",IF(A1353&lt;=A$1,+IF(VLOOKUP(A1353,'Rashodi- plan-izvršenje'!A$8:J$1500,M$1,FALSE)&gt;0,"Програмска активност","Пројекат"),IF(A1353&gt;A$2,+IF(VLOOKUP(A1353,'Neizmirene obaveze JLS'!A$8:J$2008,M$1,FALSE)&gt;0,"Програмска активност","Пројекат"),"")))</f>
        <v/>
      </c>
      <c r="M1353" s="87" t="str">
        <f>IF(A1353=0,"",IF($A1353&lt;=$A$1,+IF(VLOOKUP($A1353,'Rashodi- plan-izvršenje'!$A$8:$M$1500,10,FALSE)&gt;0,VLOOKUP($A1353,'Rashodi- plan-izvršenje'!$A$8:$M$1500,10,FALSE),VLOOKUP($A1353,'Rashodi- plan-izvršenje'!$A$8:$M$1500,12,FALSE)),+IF($A1353&gt;$A$2,IF(VLOOKUP($A1353,'Neizmirene obaveze JLS'!$A$8:$M$1500,10,FALSE)&gt;0,VLOOKUP($A1353,'Neizmirene obaveze JLS'!$A$11:$M$1500,10,FALSE),VLOOKUP($A1353,'Neizmirene obaveze JLS'!$A$11:$M$1500,12,FALSE)),0)))</f>
        <v/>
      </c>
      <c r="N1353" s="87" t="str">
        <f>IF(A1353=0,"",IF($A1353&lt;=$A$1,+IF(VLOOKUP(A1353,'Rashodi- plan-izvršenje'!$A$8:$M$1500,10,FALSE)&gt;0,VLOOKUP(A1353,'Rashodi- plan-izvršenje'!$A$8:$M$1500,11,FALSE),VLOOKUP(A1353,'Rashodi- plan-izvršenje'!$A$8:$M$1500,13,FALSE)),+IF($A1353&gt;$A$2,IF(VLOOKUP($A1353,'Neizmirene obaveze JLS'!$A$8:$M$1500,10,FALSE)&gt;0,VLOOKUP($A1353,'Neizmirene obaveze JLS'!$A$11:$M$1500,11,FALSE),VLOOKUP($A1353,'Neizmirene obaveze JLS'!$A$11:$M$1500,13,FALSE)),0)))</f>
        <v/>
      </c>
      <c r="O1353" s="87" t="str">
        <f>IF(A1353=0,"",IF($A1353&lt;=$A$1,VALUE(+VLOOKUP($A1353,'Rashodi- plan-izvršenje'!$A$8:N$1500,'prenos-P-R-N'!O$1,FALSE)),IF($A1353&lt;=A$2,VALUE(VLOOKUP($A1353,'Prihodi- plan-izvršenje'!$A$8:$H$500,6,FALSE)),VALUE(VLOOKUP($A1353,'Neizmirene obaveze JLS'!$A$8:$N$500,O$1,FALSE)))))</f>
        <v/>
      </c>
      <c r="P1353" s="87" t="str">
        <f>IF(A1353=0,"",IF(A1353=0,0,IF(A1353&gt;A$2,'šifarnik K-izvor'!G$3,+IF(Q1353&lt;700,+'šifarnik K-izvor'!G$2,'šifarnik K-izvor'!G$1))))</f>
        <v/>
      </c>
      <c r="Q1353" s="87">
        <f>IF($A1353&lt;=$A$1,VALUE(+VLOOKUP($A1353,'Rashodi- plan-izvršenje'!$A$8:O$1500,'prenos-P-R-N'!Q$1,FALSE)),IF($A1353&lt;=$A$2,VLOOKUP($A1353,'Prihodi- plan-izvršenje'!$A$4:$H$500,4,FALSE),IF($A1353&lt;=$A$3,VLOOKUP(A1353,'Neizmirene obaveze JLS'!$A$11:O$500,Q$1,FALSE),"")))</f>
        <v>0</v>
      </c>
      <c r="R1353" s="88">
        <f>IF($A1353&lt;=$A$1,VALUE(+VLOOKUP($A1353,'Rashodi- plan-izvršenje'!$A$8:P$1500,'prenos-P-R-N'!R$1,FALSE)),IF($A1353&lt;=$A$2,VLOOKUP($A1353,'Prihodi- plan-izvršenje'!$A$4:$H$500,7,FALSE),""))</f>
        <v>0</v>
      </c>
      <c r="S1353" s="88">
        <f>IF(A1353=0,0,IF($A1353&lt;=$A$1,VALUE(+VLOOKUP($A1353,'Rashodi- plan-izvršenje'!$A$8:Q$1500,'prenos-P-R-N'!S$1,FALSE)),IF($A1353&lt;=$A$2,VLOOKUP($A1353,'Prihodi- plan-izvršenje'!$A$4:$H$500,8,FALSE),0)))</f>
        <v>0</v>
      </c>
      <c r="T1353" s="88" t="str">
        <f>IF($A1353&gt;$A$2,VLOOKUP($A1353,'Neizmirene obaveze JLS'!$A$11:R$500,R$1,FALSE),"")</f>
        <v/>
      </c>
      <c r="U1353" s="88">
        <f>IF($A1353&gt;$A$2,VLOOKUP($A1353,'Neizmirene obaveze JLS'!$A$11:S$500,S$1,FALSE),0)</f>
        <v>0</v>
      </c>
      <c r="V1353" s="88">
        <f t="shared" si="299"/>
        <v>0</v>
      </c>
    </row>
    <row r="1354" spans="1:22">
      <c r="A1354" s="89">
        <f>IF(AND(COUNTIF(A$1:A$3,"&gt;0")=1,MAX(A$8:A1353)&lt;A$1),A1353+1,IF(AND(COUNTIF(A$1:A$3,"&gt;0")=2,MAX(A$8:A1353)&lt;A$2),A1353+1,IF(AND(COUNTIF(A$1:A$3,"&gt;0")=3,MAX(A$8:A1353)&lt;A$3),A1353+1,0)))</f>
        <v>0</v>
      </c>
      <c r="B1354" s="89" t="str">
        <f t="shared" ref="B1354:C1354" si="317">+IF($A1354&gt;0,B1353,"")</f>
        <v/>
      </c>
      <c r="C1354" s="89" t="str">
        <f t="shared" si="317"/>
        <v/>
      </c>
      <c r="D1354" s="87" t="str">
        <f>IF($A1354=0,"",IF($A1354&lt;=$A$1,+VLOOKUP($A1354,'Rashodi- plan-izvršenje'!$A$8:B$1500,'prenos-P-R-N'!D$1,FALSE),IF($A1354&gt;$A$2,+VLOOKUP($A1354,'Neizmirene obaveze JLS'!$A$11:B$500,'prenos-P-R-N'!D$1,FALSE),"")))</f>
        <v/>
      </c>
      <c r="E1354" s="87" t="str">
        <f>IF($A1354=0,"",IF($A1354&lt;=$A$1,+VLOOKUP($A1354,'Rashodi- plan-izvršenje'!$A$8:C$1500,'prenos-P-R-N'!E$1,FALSE),IF($A1354&gt;$A$2,+VLOOKUP($A1354,'Neizmirene obaveze JLS'!$A$11:C$500,'prenos-P-R-N'!E$1,FALSE),"")))</f>
        <v/>
      </c>
      <c r="F1354" s="87" t="str">
        <f>IF($A1354=0,"",IF($A1354&lt;=$A$1,+VLOOKUP($A1354,'Rashodi- plan-izvršenje'!$A$8:D$1500,'prenos-P-R-N'!F$1,FALSE),IF($A1354&gt;$A$2,+VLOOKUP($A1354,'Neizmirene obaveze JLS'!$A$11:D$500,'prenos-P-R-N'!F$1,FALSE),"")))</f>
        <v/>
      </c>
      <c r="G1354" s="87" t="str">
        <f>IF($A1354=0,"",IF($A1354&lt;=$A$1,+VLOOKUP($A1354,'Rashodi- plan-izvršenje'!$A$8:E$1500,'prenos-P-R-N'!G$1,FALSE),IF($A1354&gt;$A$2,+VLOOKUP($A1354,'Neizmirene obaveze JLS'!$A$11:E$500,'prenos-P-R-N'!G$1,FALSE),"")))</f>
        <v/>
      </c>
      <c r="H1354" s="87" t="str">
        <f>IF($A1354=0,"",IF($A1354&lt;=$A$1,+VLOOKUP($A1354,'Rashodi- plan-izvršenje'!$A$8:F$1500,'prenos-P-R-N'!H$1,FALSE),IF($A1354&gt;$A$2,+VLOOKUP($A1354,'Neizmirene obaveze JLS'!$A$11:F$500,'prenos-P-R-N'!H$1,FALSE),"")))</f>
        <v/>
      </c>
      <c r="I1354" s="87" t="str">
        <f>IF($A1354=0,"",IF($A1354&lt;=$A$1,+VLOOKUP($A1354,'Rashodi- plan-izvršenje'!$A$8:G$1500,'prenos-P-R-N'!I$1,FALSE),IF($A1354&gt;$A$2,+VLOOKUP($A1354,'Neizmirene obaveze JLS'!$A$11:G$500,'prenos-P-R-N'!I$1,FALSE),"")))</f>
        <v/>
      </c>
      <c r="J1354" s="87" t="str">
        <f>IF($A1354=0,"",IF($A1354&lt;=$A$1,+VLOOKUP($A1354,'Rashodi- plan-izvršenje'!$A$8:H$1500,'prenos-P-R-N'!J$1,FALSE),IF($A1354&gt;$A$2,+VLOOKUP($A1354,'Neizmirene obaveze JLS'!$A$11:H$500,'prenos-P-R-N'!J$1,FALSE),"")))</f>
        <v/>
      </c>
      <c r="K1354" s="87" t="str">
        <f>IF($A1354=0,"",IF($A1354&lt;=$A$1,+VLOOKUP($A1354,'Rashodi- plan-izvršenje'!$A$8:I$1500,'prenos-P-R-N'!K$1,FALSE),IF($A1354&gt;$A$2,+VLOOKUP($A1354,'Neizmirene obaveze JLS'!$A$11:I$500,'prenos-P-R-N'!K$1,FALSE),"")))</f>
        <v/>
      </c>
      <c r="L1354" t="str">
        <f>IF(A1354=0,"",IF(A1354&lt;=A$1,+IF(VLOOKUP(A1354,'Rashodi- plan-izvršenje'!A$8:J$1500,M$1,FALSE)&gt;0,"Програмска активност","Пројекат"),IF(A1354&gt;A$2,+IF(VLOOKUP(A1354,'Neizmirene obaveze JLS'!A$8:J$2008,M$1,FALSE)&gt;0,"Програмска активност","Пројекат"),"")))</f>
        <v/>
      </c>
      <c r="M1354" s="87" t="str">
        <f>IF(A1354=0,"",IF($A1354&lt;=$A$1,+IF(VLOOKUP($A1354,'Rashodi- plan-izvršenje'!$A$8:$M$1500,10,FALSE)&gt;0,VLOOKUP($A1354,'Rashodi- plan-izvršenje'!$A$8:$M$1500,10,FALSE),VLOOKUP($A1354,'Rashodi- plan-izvršenje'!$A$8:$M$1500,12,FALSE)),+IF($A1354&gt;$A$2,IF(VLOOKUP($A1354,'Neizmirene obaveze JLS'!$A$8:$M$1500,10,FALSE)&gt;0,VLOOKUP($A1354,'Neizmirene obaveze JLS'!$A$11:$M$1500,10,FALSE),VLOOKUP($A1354,'Neizmirene obaveze JLS'!$A$11:$M$1500,12,FALSE)),0)))</f>
        <v/>
      </c>
      <c r="N1354" s="87" t="str">
        <f>IF(A1354=0,"",IF($A1354&lt;=$A$1,+IF(VLOOKUP(A1354,'Rashodi- plan-izvršenje'!$A$8:$M$1500,10,FALSE)&gt;0,VLOOKUP(A1354,'Rashodi- plan-izvršenje'!$A$8:$M$1500,11,FALSE),VLOOKUP(A1354,'Rashodi- plan-izvršenje'!$A$8:$M$1500,13,FALSE)),+IF($A1354&gt;$A$2,IF(VLOOKUP($A1354,'Neizmirene obaveze JLS'!$A$8:$M$1500,10,FALSE)&gt;0,VLOOKUP($A1354,'Neizmirene obaveze JLS'!$A$11:$M$1500,11,FALSE),VLOOKUP($A1354,'Neizmirene obaveze JLS'!$A$11:$M$1500,13,FALSE)),0)))</f>
        <v/>
      </c>
      <c r="O1354" s="87" t="str">
        <f>IF(A1354=0,"",IF($A1354&lt;=$A$1,VALUE(+VLOOKUP($A1354,'Rashodi- plan-izvršenje'!$A$8:N$1500,'prenos-P-R-N'!O$1,FALSE)),IF($A1354&lt;=A$2,VALUE(VLOOKUP($A1354,'Prihodi- plan-izvršenje'!$A$8:$H$500,6,FALSE)),VALUE(VLOOKUP($A1354,'Neizmirene obaveze JLS'!$A$8:$N$500,O$1,FALSE)))))</f>
        <v/>
      </c>
      <c r="P1354" s="87" t="str">
        <f>IF(A1354=0,"",IF(A1354=0,0,IF(A1354&gt;A$2,'šifarnik K-izvor'!G$3,+IF(Q1354&lt;700,+'šifarnik K-izvor'!G$2,'šifarnik K-izvor'!G$1))))</f>
        <v/>
      </c>
      <c r="Q1354" s="87">
        <f>IF($A1354&lt;=$A$1,VALUE(+VLOOKUP($A1354,'Rashodi- plan-izvršenje'!$A$8:O$1500,'prenos-P-R-N'!Q$1,FALSE)),IF($A1354&lt;=$A$2,VLOOKUP($A1354,'Prihodi- plan-izvršenje'!$A$4:$H$500,4,FALSE),IF($A1354&lt;=$A$3,VLOOKUP(A1354,'Neizmirene obaveze JLS'!$A$11:O$500,Q$1,FALSE),"")))</f>
        <v>0</v>
      </c>
      <c r="R1354" s="88">
        <f>IF($A1354&lt;=$A$1,VALUE(+VLOOKUP($A1354,'Rashodi- plan-izvršenje'!$A$8:P$1500,'prenos-P-R-N'!R$1,FALSE)),IF($A1354&lt;=$A$2,VLOOKUP($A1354,'Prihodi- plan-izvršenje'!$A$4:$H$500,7,FALSE),""))</f>
        <v>0</v>
      </c>
      <c r="S1354" s="88">
        <f>IF(A1354=0,0,IF($A1354&lt;=$A$1,VALUE(+VLOOKUP($A1354,'Rashodi- plan-izvršenje'!$A$8:Q$1500,'prenos-P-R-N'!S$1,FALSE)),IF($A1354&lt;=$A$2,VLOOKUP($A1354,'Prihodi- plan-izvršenje'!$A$4:$H$500,8,FALSE),0)))</f>
        <v>0</v>
      </c>
      <c r="T1354" s="88" t="str">
        <f>IF($A1354&gt;$A$2,VLOOKUP($A1354,'Neizmirene obaveze JLS'!$A$11:R$500,R$1,FALSE),"")</f>
        <v/>
      </c>
      <c r="U1354" s="88">
        <f>IF($A1354&gt;$A$2,VLOOKUP($A1354,'Neizmirene obaveze JLS'!$A$11:S$500,S$1,FALSE),0)</f>
        <v>0</v>
      </c>
      <c r="V1354" s="88">
        <f t="shared" si="299"/>
        <v>0</v>
      </c>
    </row>
    <row r="1355" spans="1:22">
      <c r="A1355" s="89">
        <f>IF(AND(COUNTIF(A$1:A$3,"&gt;0")=1,MAX(A$8:A1354)&lt;A$1),A1354+1,IF(AND(COUNTIF(A$1:A$3,"&gt;0")=2,MAX(A$8:A1354)&lt;A$2),A1354+1,IF(AND(COUNTIF(A$1:A$3,"&gt;0")=3,MAX(A$8:A1354)&lt;A$3),A1354+1,0)))</f>
        <v>0</v>
      </c>
      <c r="B1355" s="89" t="str">
        <f t="shared" ref="B1355:C1355" si="318">+IF($A1355&gt;0,B1354,"")</f>
        <v/>
      </c>
      <c r="C1355" s="89" t="str">
        <f t="shared" si="318"/>
        <v/>
      </c>
      <c r="D1355" s="87" t="str">
        <f>IF($A1355=0,"",IF($A1355&lt;=$A$1,+VLOOKUP($A1355,'Rashodi- plan-izvršenje'!$A$8:B$1500,'prenos-P-R-N'!D$1,FALSE),IF($A1355&gt;$A$2,+VLOOKUP($A1355,'Neizmirene obaveze JLS'!$A$11:B$500,'prenos-P-R-N'!D$1,FALSE),"")))</f>
        <v/>
      </c>
      <c r="E1355" s="87" t="str">
        <f>IF($A1355=0,"",IF($A1355&lt;=$A$1,+VLOOKUP($A1355,'Rashodi- plan-izvršenje'!$A$8:C$1500,'prenos-P-R-N'!E$1,FALSE),IF($A1355&gt;$A$2,+VLOOKUP($A1355,'Neizmirene obaveze JLS'!$A$11:C$500,'prenos-P-R-N'!E$1,FALSE),"")))</f>
        <v/>
      </c>
      <c r="F1355" s="87" t="str">
        <f>IF($A1355=0,"",IF($A1355&lt;=$A$1,+VLOOKUP($A1355,'Rashodi- plan-izvršenje'!$A$8:D$1500,'prenos-P-R-N'!F$1,FALSE),IF($A1355&gt;$A$2,+VLOOKUP($A1355,'Neizmirene obaveze JLS'!$A$11:D$500,'prenos-P-R-N'!F$1,FALSE),"")))</f>
        <v/>
      </c>
      <c r="G1355" s="87" t="str">
        <f>IF($A1355=0,"",IF($A1355&lt;=$A$1,+VLOOKUP($A1355,'Rashodi- plan-izvršenje'!$A$8:E$1500,'prenos-P-R-N'!G$1,FALSE),IF($A1355&gt;$A$2,+VLOOKUP($A1355,'Neizmirene obaveze JLS'!$A$11:E$500,'prenos-P-R-N'!G$1,FALSE),"")))</f>
        <v/>
      </c>
      <c r="H1355" s="87" t="str">
        <f>IF($A1355=0,"",IF($A1355&lt;=$A$1,+VLOOKUP($A1355,'Rashodi- plan-izvršenje'!$A$8:F$1500,'prenos-P-R-N'!H$1,FALSE),IF($A1355&gt;$A$2,+VLOOKUP($A1355,'Neizmirene obaveze JLS'!$A$11:F$500,'prenos-P-R-N'!H$1,FALSE),"")))</f>
        <v/>
      </c>
      <c r="I1355" s="87" t="str">
        <f>IF($A1355=0,"",IF($A1355&lt;=$A$1,+VLOOKUP($A1355,'Rashodi- plan-izvršenje'!$A$8:G$1500,'prenos-P-R-N'!I$1,FALSE),IF($A1355&gt;$A$2,+VLOOKUP($A1355,'Neizmirene obaveze JLS'!$A$11:G$500,'prenos-P-R-N'!I$1,FALSE),"")))</f>
        <v/>
      </c>
      <c r="J1355" s="87" t="str">
        <f>IF($A1355=0,"",IF($A1355&lt;=$A$1,+VLOOKUP($A1355,'Rashodi- plan-izvršenje'!$A$8:H$1500,'prenos-P-R-N'!J$1,FALSE),IF($A1355&gt;$A$2,+VLOOKUP($A1355,'Neizmirene obaveze JLS'!$A$11:H$500,'prenos-P-R-N'!J$1,FALSE),"")))</f>
        <v/>
      </c>
      <c r="K1355" s="87" t="str">
        <f>IF($A1355=0,"",IF($A1355&lt;=$A$1,+VLOOKUP($A1355,'Rashodi- plan-izvršenje'!$A$8:I$1500,'prenos-P-R-N'!K$1,FALSE),IF($A1355&gt;$A$2,+VLOOKUP($A1355,'Neizmirene obaveze JLS'!$A$11:I$500,'prenos-P-R-N'!K$1,FALSE),"")))</f>
        <v/>
      </c>
      <c r="L1355" t="str">
        <f>IF(A1355=0,"",IF(A1355&lt;=A$1,+IF(VLOOKUP(A1355,'Rashodi- plan-izvršenje'!A$8:J$1500,M$1,FALSE)&gt;0,"Програмска активност","Пројекат"),IF(A1355&gt;A$2,+IF(VLOOKUP(A1355,'Neizmirene obaveze JLS'!A$8:J$2008,M$1,FALSE)&gt;0,"Програмска активност","Пројекат"),"")))</f>
        <v/>
      </c>
      <c r="M1355" s="87" t="str">
        <f>IF(A1355=0,"",IF($A1355&lt;=$A$1,+IF(VLOOKUP($A1355,'Rashodi- plan-izvršenje'!$A$8:$M$1500,10,FALSE)&gt;0,VLOOKUP($A1355,'Rashodi- plan-izvršenje'!$A$8:$M$1500,10,FALSE),VLOOKUP($A1355,'Rashodi- plan-izvršenje'!$A$8:$M$1500,12,FALSE)),+IF($A1355&gt;$A$2,IF(VLOOKUP($A1355,'Neizmirene obaveze JLS'!$A$8:$M$1500,10,FALSE)&gt;0,VLOOKUP($A1355,'Neizmirene obaveze JLS'!$A$11:$M$1500,10,FALSE),VLOOKUP($A1355,'Neizmirene obaveze JLS'!$A$11:$M$1500,12,FALSE)),0)))</f>
        <v/>
      </c>
      <c r="N1355" s="87" t="str">
        <f>IF(A1355=0,"",IF($A1355&lt;=$A$1,+IF(VLOOKUP(A1355,'Rashodi- plan-izvršenje'!$A$8:$M$1500,10,FALSE)&gt;0,VLOOKUP(A1355,'Rashodi- plan-izvršenje'!$A$8:$M$1500,11,FALSE),VLOOKUP(A1355,'Rashodi- plan-izvršenje'!$A$8:$M$1500,13,FALSE)),+IF($A1355&gt;$A$2,IF(VLOOKUP($A1355,'Neizmirene obaveze JLS'!$A$8:$M$1500,10,FALSE)&gt;0,VLOOKUP($A1355,'Neizmirene obaveze JLS'!$A$11:$M$1500,11,FALSE),VLOOKUP($A1355,'Neizmirene obaveze JLS'!$A$11:$M$1500,13,FALSE)),0)))</f>
        <v/>
      </c>
      <c r="O1355" s="87" t="str">
        <f>IF(A1355=0,"",IF($A1355&lt;=$A$1,VALUE(+VLOOKUP($A1355,'Rashodi- plan-izvršenje'!$A$8:N$1500,'prenos-P-R-N'!O$1,FALSE)),IF($A1355&lt;=A$2,VALUE(VLOOKUP($A1355,'Prihodi- plan-izvršenje'!$A$8:$H$500,6,FALSE)),VALUE(VLOOKUP($A1355,'Neizmirene obaveze JLS'!$A$8:$N$500,O$1,FALSE)))))</f>
        <v/>
      </c>
      <c r="P1355" s="87" t="str">
        <f>IF(A1355=0,"",IF(A1355=0,0,IF(A1355&gt;A$2,'šifarnik K-izvor'!G$3,+IF(Q1355&lt;700,+'šifarnik K-izvor'!G$2,'šifarnik K-izvor'!G$1))))</f>
        <v/>
      </c>
      <c r="Q1355" s="87">
        <f>IF($A1355&lt;=$A$1,VALUE(+VLOOKUP($A1355,'Rashodi- plan-izvršenje'!$A$8:O$1500,'prenos-P-R-N'!Q$1,FALSE)),IF($A1355&lt;=$A$2,VLOOKUP($A1355,'Prihodi- plan-izvršenje'!$A$4:$H$500,4,FALSE),IF($A1355&lt;=$A$3,VLOOKUP(A1355,'Neizmirene obaveze JLS'!$A$11:O$500,Q$1,FALSE),"")))</f>
        <v>0</v>
      </c>
      <c r="R1355" s="88">
        <f>IF($A1355&lt;=$A$1,VALUE(+VLOOKUP($A1355,'Rashodi- plan-izvršenje'!$A$8:P$1500,'prenos-P-R-N'!R$1,FALSE)),IF($A1355&lt;=$A$2,VLOOKUP($A1355,'Prihodi- plan-izvršenje'!$A$4:$H$500,7,FALSE),""))</f>
        <v>0</v>
      </c>
      <c r="S1355" s="88">
        <f>IF(A1355=0,0,IF($A1355&lt;=$A$1,VALUE(+VLOOKUP($A1355,'Rashodi- plan-izvršenje'!$A$8:Q$1500,'prenos-P-R-N'!S$1,FALSE)),IF($A1355&lt;=$A$2,VLOOKUP($A1355,'Prihodi- plan-izvršenje'!$A$4:$H$500,8,FALSE),0)))</f>
        <v>0</v>
      </c>
      <c r="T1355" s="88" t="str">
        <f>IF($A1355&gt;$A$2,VLOOKUP($A1355,'Neizmirene obaveze JLS'!$A$11:R$500,R$1,FALSE),"")</f>
        <v/>
      </c>
      <c r="U1355" s="88">
        <f>IF($A1355&gt;$A$2,VLOOKUP($A1355,'Neizmirene obaveze JLS'!$A$11:S$500,S$1,FALSE),0)</f>
        <v>0</v>
      </c>
      <c r="V1355" s="88">
        <f t="shared" si="299"/>
        <v>0</v>
      </c>
    </row>
    <row r="1356" spans="1:22">
      <c r="A1356" s="89">
        <f>IF(AND(COUNTIF(A$1:A$3,"&gt;0")=1,MAX(A$8:A1355)&lt;A$1),A1355+1,IF(AND(COUNTIF(A$1:A$3,"&gt;0")=2,MAX(A$8:A1355)&lt;A$2),A1355+1,IF(AND(COUNTIF(A$1:A$3,"&gt;0")=3,MAX(A$8:A1355)&lt;A$3),A1355+1,0)))</f>
        <v>0</v>
      </c>
      <c r="B1356" s="89" t="str">
        <f t="shared" ref="B1356:C1356" si="319">+IF($A1356&gt;0,B1355,"")</f>
        <v/>
      </c>
      <c r="C1356" s="89" t="str">
        <f t="shared" si="319"/>
        <v/>
      </c>
      <c r="D1356" s="87" t="str">
        <f>IF($A1356=0,"",IF($A1356&lt;=$A$1,+VLOOKUP($A1356,'Rashodi- plan-izvršenje'!$A$8:B$1500,'prenos-P-R-N'!D$1,FALSE),IF($A1356&gt;$A$2,+VLOOKUP($A1356,'Neizmirene obaveze JLS'!$A$11:B$500,'prenos-P-R-N'!D$1,FALSE),"")))</f>
        <v/>
      </c>
      <c r="E1356" s="87" t="str">
        <f>IF($A1356=0,"",IF($A1356&lt;=$A$1,+VLOOKUP($A1356,'Rashodi- plan-izvršenje'!$A$8:C$1500,'prenos-P-R-N'!E$1,FALSE),IF($A1356&gt;$A$2,+VLOOKUP($A1356,'Neizmirene obaveze JLS'!$A$11:C$500,'prenos-P-R-N'!E$1,FALSE),"")))</f>
        <v/>
      </c>
      <c r="F1356" s="87" t="str">
        <f>IF($A1356=0,"",IF($A1356&lt;=$A$1,+VLOOKUP($A1356,'Rashodi- plan-izvršenje'!$A$8:D$1500,'prenos-P-R-N'!F$1,FALSE),IF($A1356&gt;$A$2,+VLOOKUP($A1356,'Neizmirene obaveze JLS'!$A$11:D$500,'prenos-P-R-N'!F$1,FALSE),"")))</f>
        <v/>
      </c>
      <c r="G1356" s="87" t="str">
        <f>IF($A1356=0,"",IF($A1356&lt;=$A$1,+VLOOKUP($A1356,'Rashodi- plan-izvršenje'!$A$8:E$1500,'prenos-P-R-N'!G$1,FALSE),IF($A1356&gt;$A$2,+VLOOKUP($A1356,'Neizmirene obaveze JLS'!$A$11:E$500,'prenos-P-R-N'!G$1,FALSE),"")))</f>
        <v/>
      </c>
      <c r="H1356" s="87" t="str">
        <f>IF($A1356=0,"",IF($A1356&lt;=$A$1,+VLOOKUP($A1356,'Rashodi- plan-izvršenje'!$A$8:F$1500,'prenos-P-R-N'!H$1,FALSE),IF($A1356&gt;$A$2,+VLOOKUP($A1356,'Neizmirene obaveze JLS'!$A$11:F$500,'prenos-P-R-N'!H$1,FALSE),"")))</f>
        <v/>
      </c>
      <c r="I1356" s="87" t="str">
        <f>IF($A1356=0,"",IF($A1356&lt;=$A$1,+VLOOKUP($A1356,'Rashodi- plan-izvršenje'!$A$8:G$1500,'prenos-P-R-N'!I$1,FALSE),IF($A1356&gt;$A$2,+VLOOKUP($A1356,'Neizmirene obaveze JLS'!$A$11:G$500,'prenos-P-R-N'!I$1,FALSE),"")))</f>
        <v/>
      </c>
      <c r="J1356" s="87" t="str">
        <f>IF($A1356=0,"",IF($A1356&lt;=$A$1,+VLOOKUP($A1356,'Rashodi- plan-izvršenje'!$A$8:H$1500,'prenos-P-R-N'!J$1,FALSE),IF($A1356&gt;$A$2,+VLOOKUP($A1356,'Neizmirene obaveze JLS'!$A$11:H$500,'prenos-P-R-N'!J$1,FALSE),"")))</f>
        <v/>
      </c>
      <c r="K1356" s="87" t="str">
        <f>IF($A1356=0,"",IF($A1356&lt;=$A$1,+VLOOKUP($A1356,'Rashodi- plan-izvršenje'!$A$8:I$1500,'prenos-P-R-N'!K$1,FALSE),IF($A1356&gt;$A$2,+VLOOKUP($A1356,'Neizmirene obaveze JLS'!$A$11:I$500,'prenos-P-R-N'!K$1,FALSE),"")))</f>
        <v/>
      </c>
      <c r="L1356" t="str">
        <f>IF(A1356=0,"",IF(A1356&lt;=A$1,+IF(VLOOKUP(A1356,'Rashodi- plan-izvršenje'!A$8:J$1500,M$1,FALSE)&gt;0,"Програмска активност","Пројекат"),IF(A1356&gt;A$2,+IF(VLOOKUP(A1356,'Neizmirene obaveze JLS'!A$8:J$2008,M$1,FALSE)&gt;0,"Програмска активност","Пројекат"),"")))</f>
        <v/>
      </c>
      <c r="M1356" s="87" t="str">
        <f>IF(A1356=0,"",IF($A1356&lt;=$A$1,+IF(VLOOKUP($A1356,'Rashodi- plan-izvršenje'!$A$8:$M$1500,10,FALSE)&gt;0,VLOOKUP($A1356,'Rashodi- plan-izvršenje'!$A$8:$M$1500,10,FALSE),VLOOKUP($A1356,'Rashodi- plan-izvršenje'!$A$8:$M$1500,12,FALSE)),+IF($A1356&gt;$A$2,IF(VLOOKUP($A1356,'Neizmirene obaveze JLS'!$A$8:$M$1500,10,FALSE)&gt;0,VLOOKUP($A1356,'Neizmirene obaveze JLS'!$A$11:$M$1500,10,FALSE),VLOOKUP($A1356,'Neizmirene obaveze JLS'!$A$11:$M$1500,12,FALSE)),0)))</f>
        <v/>
      </c>
      <c r="N1356" s="87" t="str">
        <f>IF(A1356=0,"",IF($A1356&lt;=$A$1,+IF(VLOOKUP(A1356,'Rashodi- plan-izvršenje'!$A$8:$M$1500,10,FALSE)&gt;0,VLOOKUP(A1356,'Rashodi- plan-izvršenje'!$A$8:$M$1500,11,FALSE),VLOOKUP(A1356,'Rashodi- plan-izvršenje'!$A$8:$M$1500,13,FALSE)),+IF($A1356&gt;$A$2,IF(VLOOKUP($A1356,'Neizmirene obaveze JLS'!$A$8:$M$1500,10,FALSE)&gt;0,VLOOKUP($A1356,'Neizmirene obaveze JLS'!$A$11:$M$1500,11,FALSE),VLOOKUP($A1356,'Neizmirene obaveze JLS'!$A$11:$M$1500,13,FALSE)),0)))</f>
        <v/>
      </c>
      <c r="O1356" s="87" t="str">
        <f>IF(A1356=0,"",IF($A1356&lt;=$A$1,VALUE(+VLOOKUP($A1356,'Rashodi- plan-izvršenje'!$A$8:N$1500,'prenos-P-R-N'!O$1,FALSE)),IF($A1356&lt;=A$2,VALUE(VLOOKUP($A1356,'Prihodi- plan-izvršenje'!$A$8:$H$500,6,FALSE)),VALUE(VLOOKUP($A1356,'Neizmirene obaveze JLS'!$A$8:$N$500,O$1,FALSE)))))</f>
        <v/>
      </c>
      <c r="P1356" s="87" t="str">
        <f>IF(A1356=0,"",IF(A1356=0,0,IF(A1356&gt;A$2,'šifarnik K-izvor'!G$3,+IF(Q1356&lt;700,+'šifarnik K-izvor'!G$2,'šifarnik K-izvor'!G$1))))</f>
        <v/>
      </c>
      <c r="Q1356" s="87">
        <f>IF($A1356&lt;=$A$1,VALUE(+VLOOKUP($A1356,'Rashodi- plan-izvršenje'!$A$8:O$1500,'prenos-P-R-N'!Q$1,FALSE)),IF($A1356&lt;=$A$2,VLOOKUP($A1356,'Prihodi- plan-izvršenje'!$A$4:$H$500,4,FALSE),IF($A1356&lt;=$A$3,VLOOKUP(A1356,'Neizmirene obaveze JLS'!$A$11:O$500,Q$1,FALSE),"")))</f>
        <v>0</v>
      </c>
      <c r="R1356" s="88">
        <f>IF($A1356&lt;=$A$1,VALUE(+VLOOKUP($A1356,'Rashodi- plan-izvršenje'!$A$8:P$1500,'prenos-P-R-N'!R$1,FALSE)),IF($A1356&lt;=$A$2,VLOOKUP($A1356,'Prihodi- plan-izvršenje'!$A$4:$H$500,7,FALSE),""))</f>
        <v>0</v>
      </c>
      <c r="S1356" s="88">
        <f>IF(A1356=0,0,IF($A1356&lt;=$A$1,VALUE(+VLOOKUP($A1356,'Rashodi- plan-izvršenje'!$A$8:Q$1500,'prenos-P-R-N'!S$1,FALSE)),IF($A1356&lt;=$A$2,VLOOKUP($A1356,'Prihodi- plan-izvršenje'!$A$4:$H$500,8,FALSE),0)))</f>
        <v>0</v>
      </c>
      <c r="T1356" s="88" t="str">
        <f>IF($A1356&gt;$A$2,VLOOKUP($A1356,'Neizmirene obaveze JLS'!$A$11:R$500,R$1,FALSE),"")</f>
        <v/>
      </c>
      <c r="U1356" s="88">
        <f>IF($A1356&gt;$A$2,VLOOKUP($A1356,'Neizmirene obaveze JLS'!$A$11:S$500,S$1,FALSE),0)</f>
        <v>0</v>
      </c>
      <c r="V1356" s="88">
        <f t="shared" si="299"/>
        <v>0</v>
      </c>
    </row>
    <row r="1357" spans="1:22">
      <c r="A1357" s="89">
        <f>IF(AND(COUNTIF(A$1:A$3,"&gt;0")=1,MAX(A$8:A1356)&lt;A$1),A1356+1,IF(AND(COUNTIF(A$1:A$3,"&gt;0")=2,MAX(A$8:A1356)&lt;A$2),A1356+1,IF(AND(COUNTIF(A$1:A$3,"&gt;0")=3,MAX(A$8:A1356)&lt;A$3),A1356+1,0)))</f>
        <v>0</v>
      </c>
      <c r="B1357" s="89" t="str">
        <f t="shared" ref="B1357:C1357" si="320">+IF($A1357&gt;0,B1356,"")</f>
        <v/>
      </c>
      <c r="C1357" s="89" t="str">
        <f t="shared" si="320"/>
        <v/>
      </c>
      <c r="D1357" s="87" t="str">
        <f>IF($A1357=0,"",IF($A1357&lt;=$A$1,+VLOOKUP($A1357,'Rashodi- plan-izvršenje'!$A$8:B$1500,'prenos-P-R-N'!D$1,FALSE),IF($A1357&gt;$A$2,+VLOOKUP($A1357,'Neizmirene obaveze JLS'!$A$11:B$500,'prenos-P-R-N'!D$1,FALSE),"")))</f>
        <v/>
      </c>
      <c r="E1357" s="87" t="str">
        <f>IF($A1357=0,"",IF($A1357&lt;=$A$1,+VLOOKUP($A1357,'Rashodi- plan-izvršenje'!$A$8:C$1500,'prenos-P-R-N'!E$1,FALSE),IF($A1357&gt;$A$2,+VLOOKUP($A1357,'Neizmirene obaveze JLS'!$A$11:C$500,'prenos-P-R-N'!E$1,FALSE),"")))</f>
        <v/>
      </c>
      <c r="F1357" s="87" t="str">
        <f>IF($A1357=0,"",IF($A1357&lt;=$A$1,+VLOOKUP($A1357,'Rashodi- plan-izvršenje'!$A$8:D$1500,'prenos-P-R-N'!F$1,FALSE),IF($A1357&gt;$A$2,+VLOOKUP($A1357,'Neizmirene obaveze JLS'!$A$11:D$500,'prenos-P-R-N'!F$1,FALSE),"")))</f>
        <v/>
      </c>
      <c r="G1357" s="87" t="str">
        <f>IF($A1357=0,"",IF($A1357&lt;=$A$1,+VLOOKUP($A1357,'Rashodi- plan-izvršenje'!$A$8:E$1500,'prenos-P-R-N'!G$1,FALSE),IF($A1357&gt;$A$2,+VLOOKUP($A1357,'Neizmirene obaveze JLS'!$A$11:E$500,'prenos-P-R-N'!G$1,FALSE),"")))</f>
        <v/>
      </c>
      <c r="H1357" s="87" t="str">
        <f>IF($A1357=0,"",IF($A1357&lt;=$A$1,+VLOOKUP($A1357,'Rashodi- plan-izvršenje'!$A$8:F$1500,'prenos-P-R-N'!H$1,FALSE),IF($A1357&gt;$A$2,+VLOOKUP($A1357,'Neizmirene obaveze JLS'!$A$11:F$500,'prenos-P-R-N'!H$1,FALSE),"")))</f>
        <v/>
      </c>
      <c r="I1357" s="87" t="str">
        <f>IF($A1357=0,"",IF($A1357&lt;=$A$1,+VLOOKUP($A1357,'Rashodi- plan-izvršenje'!$A$8:G$1500,'prenos-P-R-N'!I$1,FALSE),IF($A1357&gt;$A$2,+VLOOKUP($A1357,'Neizmirene obaveze JLS'!$A$11:G$500,'prenos-P-R-N'!I$1,FALSE),"")))</f>
        <v/>
      </c>
      <c r="J1357" s="87" t="str">
        <f>IF($A1357=0,"",IF($A1357&lt;=$A$1,+VLOOKUP($A1357,'Rashodi- plan-izvršenje'!$A$8:H$1500,'prenos-P-R-N'!J$1,FALSE),IF($A1357&gt;$A$2,+VLOOKUP($A1357,'Neizmirene obaveze JLS'!$A$11:H$500,'prenos-P-R-N'!J$1,FALSE),"")))</f>
        <v/>
      </c>
      <c r="K1357" s="87" t="str">
        <f>IF($A1357=0,"",IF($A1357&lt;=$A$1,+VLOOKUP($A1357,'Rashodi- plan-izvršenje'!$A$8:I$1500,'prenos-P-R-N'!K$1,FALSE),IF($A1357&gt;$A$2,+VLOOKUP($A1357,'Neizmirene obaveze JLS'!$A$11:I$500,'prenos-P-R-N'!K$1,FALSE),"")))</f>
        <v/>
      </c>
      <c r="L1357" t="str">
        <f>IF(A1357=0,"",IF(A1357&lt;=A$1,+IF(VLOOKUP(A1357,'Rashodi- plan-izvršenje'!A$8:J$1500,M$1,FALSE)&gt;0,"Програмска активност","Пројекат"),IF(A1357&gt;A$2,+IF(VLOOKUP(A1357,'Neizmirene obaveze JLS'!A$8:J$2008,M$1,FALSE)&gt;0,"Програмска активност","Пројекат"),"")))</f>
        <v/>
      </c>
      <c r="M1357" s="87" t="str">
        <f>IF(A1357=0,"",IF($A1357&lt;=$A$1,+IF(VLOOKUP($A1357,'Rashodi- plan-izvršenje'!$A$8:$M$1500,10,FALSE)&gt;0,VLOOKUP($A1357,'Rashodi- plan-izvršenje'!$A$8:$M$1500,10,FALSE),VLOOKUP($A1357,'Rashodi- plan-izvršenje'!$A$8:$M$1500,12,FALSE)),+IF($A1357&gt;$A$2,IF(VLOOKUP($A1357,'Neizmirene obaveze JLS'!$A$8:$M$1500,10,FALSE)&gt;0,VLOOKUP($A1357,'Neizmirene obaveze JLS'!$A$11:$M$1500,10,FALSE),VLOOKUP($A1357,'Neizmirene obaveze JLS'!$A$11:$M$1500,12,FALSE)),0)))</f>
        <v/>
      </c>
      <c r="N1357" s="87" t="str">
        <f>IF(A1357=0,"",IF($A1357&lt;=$A$1,+IF(VLOOKUP(A1357,'Rashodi- plan-izvršenje'!$A$8:$M$1500,10,FALSE)&gt;0,VLOOKUP(A1357,'Rashodi- plan-izvršenje'!$A$8:$M$1500,11,FALSE),VLOOKUP(A1357,'Rashodi- plan-izvršenje'!$A$8:$M$1500,13,FALSE)),+IF($A1357&gt;$A$2,IF(VLOOKUP($A1357,'Neizmirene obaveze JLS'!$A$8:$M$1500,10,FALSE)&gt;0,VLOOKUP($A1357,'Neizmirene obaveze JLS'!$A$11:$M$1500,11,FALSE),VLOOKUP($A1357,'Neizmirene obaveze JLS'!$A$11:$M$1500,13,FALSE)),0)))</f>
        <v/>
      </c>
      <c r="O1357" s="87" t="str">
        <f>IF(A1357=0,"",IF($A1357&lt;=$A$1,VALUE(+VLOOKUP($A1357,'Rashodi- plan-izvršenje'!$A$8:N$1500,'prenos-P-R-N'!O$1,FALSE)),IF($A1357&lt;=A$2,VALUE(VLOOKUP($A1357,'Prihodi- plan-izvršenje'!$A$8:$H$500,6,FALSE)),VALUE(VLOOKUP($A1357,'Neizmirene obaveze JLS'!$A$8:$N$500,O$1,FALSE)))))</f>
        <v/>
      </c>
      <c r="P1357" s="87" t="str">
        <f>IF(A1357=0,"",IF(A1357=0,0,IF(A1357&gt;A$2,'šifarnik K-izvor'!G$3,+IF(Q1357&lt;700,+'šifarnik K-izvor'!G$2,'šifarnik K-izvor'!G$1))))</f>
        <v/>
      </c>
      <c r="Q1357" s="87">
        <f>IF($A1357&lt;=$A$1,VALUE(+VLOOKUP($A1357,'Rashodi- plan-izvršenje'!$A$8:O$1500,'prenos-P-R-N'!Q$1,FALSE)),IF($A1357&lt;=$A$2,VLOOKUP($A1357,'Prihodi- plan-izvršenje'!$A$4:$H$500,4,FALSE),IF($A1357&lt;=$A$3,VLOOKUP(A1357,'Neizmirene obaveze JLS'!$A$11:O$500,Q$1,FALSE),"")))</f>
        <v>0</v>
      </c>
      <c r="R1357" s="88">
        <f>IF($A1357&lt;=$A$1,VALUE(+VLOOKUP($A1357,'Rashodi- plan-izvršenje'!$A$8:P$1500,'prenos-P-R-N'!R$1,FALSE)),IF($A1357&lt;=$A$2,VLOOKUP($A1357,'Prihodi- plan-izvršenje'!$A$4:$H$500,7,FALSE),""))</f>
        <v>0</v>
      </c>
      <c r="S1357" s="88">
        <f>IF(A1357=0,0,IF($A1357&lt;=$A$1,VALUE(+VLOOKUP($A1357,'Rashodi- plan-izvršenje'!$A$8:Q$1500,'prenos-P-R-N'!S$1,FALSE)),IF($A1357&lt;=$A$2,VLOOKUP($A1357,'Prihodi- plan-izvršenje'!$A$4:$H$500,8,FALSE),0)))</f>
        <v>0</v>
      </c>
      <c r="T1357" s="88" t="str">
        <f>IF($A1357&gt;$A$2,VLOOKUP($A1357,'Neizmirene obaveze JLS'!$A$11:R$500,R$1,FALSE),"")</f>
        <v/>
      </c>
      <c r="U1357" s="88">
        <f>IF($A1357&gt;$A$2,VLOOKUP($A1357,'Neizmirene obaveze JLS'!$A$11:S$500,S$1,FALSE),0)</f>
        <v>0</v>
      </c>
      <c r="V1357" s="88">
        <f t="shared" si="299"/>
        <v>0</v>
      </c>
    </row>
    <row r="1358" spans="1:22">
      <c r="A1358" s="89">
        <f>IF(AND(COUNTIF(A$1:A$3,"&gt;0")=1,MAX(A$8:A1357)&lt;A$1),A1357+1,IF(AND(COUNTIF(A$1:A$3,"&gt;0")=2,MAX(A$8:A1357)&lt;A$2),A1357+1,IF(AND(COUNTIF(A$1:A$3,"&gt;0")=3,MAX(A$8:A1357)&lt;A$3),A1357+1,0)))</f>
        <v>0</v>
      </c>
      <c r="B1358" s="89" t="str">
        <f t="shared" ref="B1358:C1358" si="321">+IF($A1358&gt;0,B1357,"")</f>
        <v/>
      </c>
      <c r="C1358" s="89" t="str">
        <f t="shared" si="321"/>
        <v/>
      </c>
      <c r="D1358" s="87" t="str">
        <f>IF($A1358=0,"",IF($A1358&lt;=$A$1,+VLOOKUP($A1358,'Rashodi- plan-izvršenje'!$A$8:B$1500,'prenos-P-R-N'!D$1,FALSE),IF($A1358&gt;$A$2,+VLOOKUP($A1358,'Neizmirene obaveze JLS'!$A$11:B$500,'prenos-P-R-N'!D$1,FALSE),"")))</f>
        <v/>
      </c>
      <c r="E1358" s="87" t="str">
        <f>IF($A1358=0,"",IF($A1358&lt;=$A$1,+VLOOKUP($A1358,'Rashodi- plan-izvršenje'!$A$8:C$1500,'prenos-P-R-N'!E$1,FALSE),IF($A1358&gt;$A$2,+VLOOKUP($A1358,'Neizmirene obaveze JLS'!$A$11:C$500,'prenos-P-R-N'!E$1,FALSE),"")))</f>
        <v/>
      </c>
      <c r="F1358" s="87" t="str">
        <f>IF($A1358=0,"",IF($A1358&lt;=$A$1,+VLOOKUP($A1358,'Rashodi- plan-izvršenje'!$A$8:D$1500,'prenos-P-R-N'!F$1,FALSE),IF($A1358&gt;$A$2,+VLOOKUP($A1358,'Neizmirene obaveze JLS'!$A$11:D$500,'prenos-P-R-N'!F$1,FALSE),"")))</f>
        <v/>
      </c>
      <c r="G1358" s="87" t="str">
        <f>IF($A1358=0,"",IF($A1358&lt;=$A$1,+VLOOKUP($A1358,'Rashodi- plan-izvršenje'!$A$8:E$1500,'prenos-P-R-N'!G$1,FALSE),IF($A1358&gt;$A$2,+VLOOKUP($A1358,'Neizmirene obaveze JLS'!$A$11:E$500,'prenos-P-R-N'!G$1,FALSE),"")))</f>
        <v/>
      </c>
      <c r="H1358" s="87" t="str">
        <f>IF($A1358=0,"",IF($A1358&lt;=$A$1,+VLOOKUP($A1358,'Rashodi- plan-izvršenje'!$A$8:F$1500,'prenos-P-R-N'!H$1,FALSE),IF($A1358&gt;$A$2,+VLOOKUP($A1358,'Neizmirene obaveze JLS'!$A$11:F$500,'prenos-P-R-N'!H$1,FALSE),"")))</f>
        <v/>
      </c>
      <c r="I1358" s="87" t="str">
        <f>IF($A1358=0,"",IF($A1358&lt;=$A$1,+VLOOKUP($A1358,'Rashodi- plan-izvršenje'!$A$8:G$1500,'prenos-P-R-N'!I$1,FALSE),IF($A1358&gt;$A$2,+VLOOKUP($A1358,'Neizmirene obaveze JLS'!$A$11:G$500,'prenos-P-R-N'!I$1,FALSE),"")))</f>
        <v/>
      </c>
      <c r="J1358" s="87" t="str">
        <f>IF($A1358=0,"",IF($A1358&lt;=$A$1,+VLOOKUP($A1358,'Rashodi- plan-izvršenje'!$A$8:H$1500,'prenos-P-R-N'!J$1,FALSE),IF($A1358&gt;$A$2,+VLOOKUP($A1358,'Neizmirene obaveze JLS'!$A$11:H$500,'prenos-P-R-N'!J$1,FALSE),"")))</f>
        <v/>
      </c>
      <c r="K1358" s="87" t="str">
        <f>IF($A1358=0,"",IF($A1358&lt;=$A$1,+VLOOKUP($A1358,'Rashodi- plan-izvršenje'!$A$8:I$1500,'prenos-P-R-N'!K$1,FALSE),IF($A1358&gt;$A$2,+VLOOKUP($A1358,'Neizmirene obaveze JLS'!$A$11:I$500,'prenos-P-R-N'!K$1,FALSE),"")))</f>
        <v/>
      </c>
      <c r="L1358" t="str">
        <f>IF(A1358=0,"",IF(A1358&lt;=A$1,+IF(VLOOKUP(A1358,'Rashodi- plan-izvršenje'!A$8:J$1500,M$1,FALSE)&gt;0,"Програмска активност","Пројекат"),IF(A1358&gt;A$2,+IF(VLOOKUP(A1358,'Neizmirene obaveze JLS'!A$8:J$2008,M$1,FALSE)&gt;0,"Програмска активност","Пројекат"),"")))</f>
        <v/>
      </c>
      <c r="M1358" s="87" t="str">
        <f>IF(A1358=0,"",IF($A1358&lt;=$A$1,+IF(VLOOKUP($A1358,'Rashodi- plan-izvršenje'!$A$8:$M$1500,10,FALSE)&gt;0,VLOOKUP($A1358,'Rashodi- plan-izvršenje'!$A$8:$M$1500,10,FALSE),VLOOKUP($A1358,'Rashodi- plan-izvršenje'!$A$8:$M$1500,12,FALSE)),+IF($A1358&gt;$A$2,IF(VLOOKUP($A1358,'Neizmirene obaveze JLS'!$A$8:$M$1500,10,FALSE)&gt;0,VLOOKUP($A1358,'Neizmirene obaveze JLS'!$A$11:$M$1500,10,FALSE),VLOOKUP($A1358,'Neizmirene obaveze JLS'!$A$11:$M$1500,12,FALSE)),0)))</f>
        <v/>
      </c>
      <c r="N1358" s="87" t="str">
        <f>IF(A1358=0,"",IF($A1358&lt;=$A$1,+IF(VLOOKUP(A1358,'Rashodi- plan-izvršenje'!$A$8:$M$1500,10,FALSE)&gt;0,VLOOKUP(A1358,'Rashodi- plan-izvršenje'!$A$8:$M$1500,11,FALSE),VLOOKUP(A1358,'Rashodi- plan-izvršenje'!$A$8:$M$1500,13,FALSE)),+IF($A1358&gt;$A$2,IF(VLOOKUP($A1358,'Neizmirene obaveze JLS'!$A$8:$M$1500,10,FALSE)&gt;0,VLOOKUP($A1358,'Neizmirene obaveze JLS'!$A$11:$M$1500,11,FALSE),VLOOKUP($A1358,'Neizmirene obaveze JLS'!$A$11:$M$1500,13,FALSE)),0)))</f>
        <v/>
      </c>
      <c r="O1358" s="87" t="str">
        <f>IF(A1358=0,"",IF($A1358&lt;=$A$1,VALUE(+VLOOKUP($A1358,'Rashodi- plan-izvršenje'!$A$8:N$1500,'prenos-P-R-N'!O$1,FALSE)),IF($A1358&lt;=A$2,VALUE(VLOOKUP($A1358,'Prihodi- plan-izvršenje'!$A$8:$H$500,6,FALSE)),VALUE(VLOOKUP($A1358,'Neizmirene obaveze JLS'!$A$8:$N$500,O$1,FALSE)))))</f>
        <v/>
      </c>
      <c r="P1358" s="87" t="str">
        <f>IF(A1358=0,"",IF(A1358=0,0,IF(A1358&gt;A$2,'šifarnik K-izvor'!G$3,+IF(Q1358&lt;700,+'šifarnik K-izvor'!G$2,'šifarnik K-izvor'!G$1))))</f>
        <v/>
      </c>
      <c r="Q1358" s="87">
        <f>IF($A1358&lt;=$A$1,VALUE(+VLOOKUP($A1358,'Rashodi- plan-izvršenje'!$A$8:O$1500,'prenos-P-R-N'!Q$1,FALSE)),IF($A1358&lt;=$A$2,VLOOKUP($A1358,'Prihodi- plan-izvršenje'!$A$4:$H$500,4,FALSE),IF($A1358&lt;=$A$3,VLOOKUP(A1358,'Neizmirene obaveze JLS'!$A$11:O$500,Q$1,FALSE),"")))</f>
        <v>0</v>
      </c>
      <c r="R1358" s="88">
        <f>IF($A1358&lt;=$A$1,VALUE(+VLOOKUP($A1358,'Rashodi- plan-izvršenje'!$A$8:P$1500,'prenos-P-R-N'!R$1,FALSE)),IF($A1358&lt;=$A$2,VLOOKUP($A1358,'Prihodi- plan-izvršenje'!$A$4:$H$500,7,FALSE),""))</f>
        <v>0</v>
      </c>
      <c r="S1358" s="88">
        <f>IF(A1358=0,0,IF($A1358&lt;=$A$1,VALUE(+VLOOKUP($A1358,'Rashodi- plan-izvršenje'!$A$8:Q$1500,'prenos-P-R-N'!S$1,FALSE)),IF($A1358&lt;=$A$2,VLOOKUP($A1358,'Prihodi- plan-izvršenje'!$A$4:$H$500,8,FALSE),0)))</f>
        <v>0</v>
      </c>
      <c r="T1358" s="88" t="str">
        <f>IF($A1358&gt;$A$2,VLOOKUP($A1358,'Neizmirene obaveze JLS'!$A$11:R$500,R$1,FALSE),"")</f>
        <v/>
      </c>
      <c r="U1358" s="88">
        <f>IF($A1358&gt;$A$2,VLOOKUP($A1358,'Neizmirene obaveze JLS'!$A$11:S$500,S$1,FALSE),0)</f>
        <v>0</v>
      </c>
      <c r="V1358" s="88">
        <f t="shared" si="299"/>
        <v>0</v>
      </c>
    </row>
    <row r="1359" spans="1:22">
      <c r="A1359" s="89">
        <f>IF(AND(COUNTIF(A$1:A$3,"&gt;0")=1,MAX(A$8:A1358)&lt;A$1),A1358+1,IF(AND(COUNTIF(A$1:A$3,"&gt;0")=2,MAX(A$8:A1358)&lt;A$2),A1358+1,IF(AND(COUNTIF(A$1:A$3,"&gt;0")=3,MAX(A$8:A1358)&lt;A$3),A1358+1,0)))</f>
        <v>0</v>
      </c>
      <c r="B1359" s="89" t="str">
        <f t="shared" ref="B1359:C1359" si="322">+IF($A1359&gt;0,B1358,"")</f>
        <v/>
      </c>
      <c r="C1359" s="89" t="str">
        <f t="shared" si="322"/>
        <v/>
      </c>
      <c r="D1359" s="87" t="str">
        <f>IF($A1359=0,"",IF($A1359&lt;=$A$1,+VLOOKUP($A1359,'Rashodi- plan-izvršenje'!$A$8:B$1500,'prenos-P-R-N'!D$1,FALSE),IF($A1359&gt;$A$2,+VLOOKUP($A1359,'Neizmirene obaveze JLS'!$A$11:B$500,'prenos-P-R-N'!D$1,FALSE),"")))</f>
        <v/>
      </c>
      <c r="E1359" s="87" t="str">
        <f>IF($A1359=0,"",IF($A1359&lt;=$A$1,+VLOOKUP($A1359,'Rashodi- plan-izvršenje'!$A$8:C$1500,'prenos-P-R-N'!E$1,FALSE),IF($A1359&gt;$A$2,+VLOOKUP($A1359,'Neizmirene obaveze JLS'!$A$11:C$500,'prenos-P-R-N'!E$1,FALSE),"")))</f>
        <v/>
      </c>
      <c r="F1359" s="87" t="str">
        <f>IF($A1359=0,"",IF($A1359&lt;=$A$1,+VLOOKUP($A1359,'Rashodi- plan-izvršenje'!$A$8:D$1500,'prenos-P-R-N'!F$1,FALSE),IF($A1359&gt;$A$2,+VLOOKUP($A1359,'Neizmirene obaveze JLS'!$A$11:D$500,'prenos-P-R-N'!F$1,FALSE),"")))</f>
        <v/>
      </c>
      <c r="G1359" s="87" t="str">
        <f>IF($A1359=0,"",IF($A1359&lt;=$A$1,+VLOOKUP($A1359,'Rashodi- plan-izvršenje'!$A$8:E$1500,'prenos-P-R-N'!G$1,FALSE),IF($A1359&gt;$A$2,+VLOOKUP($A1359,'Neizmirene obaveze JLS'!$A$11:E$500,'prenos-P-R-N'!G$1,FALSE),"")))</f>
        <v/>
      </c>
      <c r="H1359" s="87" t="str">
        <f>IF($A1359=0,"",IF($A1359&lt;=$A$1,+VLOOKUP($A1359,'Rashodi- plan-izvršenje'!$A$8:F$1500,'prenos-P-R-N'!H$1,FALSE),IF($A1359&gt;$A$2,+VLOOKUP($A1359,'Neizmirene obaveze JLS'!$A$11:F$500,'prenos-P-R-N'!H$1,FALSE),"")))</f>
        <v/>
      </c>
      <c r="I1359" s="87" t="str">
        <f>IF($A1359=0,"",IF($A1359&lt;=$A$1,+VLOOKUP($A1359,'Rashodi- plan-izvršenje'!$A$8:G$1500,'prenos-P-R-N'!I$1,FALSE),IF($A1359&gt;$A$2,+VLOOKUP($A1359,'Neizmirene obaveze JLS'!$A$11:G$500,'prenos-P-R-N'!I$1,FALSE),"")))</f>
        <v/>
      </c>
      <c r="J1359" s="87" t="str">
        <f>IF($A1359=0,"",IF($A1359&lt;=$A$1,+VLOOKUP($A1359,'Rashodi- plan-izvršenje'!$A$8:H$1500,'prenos-P-R-N'!J$1,FALSE),IF($A1359&gt;$A$2,+VLOOKUP($A1359,'Neizmirene obaveze JLS'!$A$11:H$500,'prenos-P-R-N'!J$1,FALSE),"")))</f>
        <v/>
      </c>
      <c r="K1359" s="87" t="str">
        <f>IF($A1359=0,"",IF($A1359&lt;=$A$1,+VLOOKUP($A1359,'Rashodi- plan-izvršenje'!$A$8:I$1500,'prenos-P-R-N'!K$1,FALSE),IF($A1359&gt;$A$2,+VLOOKUP($A1359,'Neizmirene obaveze JLS'!$A$11:I$500,'prenos-P-R-N'!K$1,FALSE),"")))</f>
        <v/>
      </c>
      <c r="L1359" t="str">
        <f>IF(A1359=0,"",IF(A1359&lt;=A$1,+IF(VLOOKUP(A1359,'Rashodi- plan-izvršenje'!A$8:J$1500,M$1,FALSE)&gt;0,"Програмска активност","Пројекат"),IF(A1359&gt;A$2,+IF(VLOOKUP(A1359,'Neizmirene obaveze JLS'!A$8:J$2008,M$1,FALSE)&gt;0,"Програмска активност","Пројекат"),"")))</f>
        <v/>
      </c>
      <c r="M1359" s="87" t="str">
        <f>IF(A1359=0,"",IF($A1359&lt;=$A$1,+IF(VLOOKUP($A1359,'Rashodi- plan-izvršenje'!$A$8:$M$1500,10,FALSE)&gt;0,VLOOKUP($A1359,'Rashodi- plan-izvršenje'!$A$8:$M$1500,10,FALSE),VLOOKUP($A1359,'Rashodi- plan-izvršenje'!$A$8:$M$1500,12,FALSE)),+IF($A1359&gt;$A$2,IF(VLOOKUP($A1359,'Neizmirene obaveze JLS'!$A$8:$M$1500,10,FALSE)&gt;0,VLOOKUP($A1359,'Neizmirene obaveze JLS'!$A$11:$M$1500,10,FALSE),VLOOKUP($A1359,'Neizmirene obaveze JLS'!$A$11:$M$1500,12,FALSE)),0)))</f>
        <v/>
      </c>
      <c r="N1359" s="87" t="str">
        <f>IF(A1359=0,"",IF($A1359&lt;=$A$1,+IF(VLOOKUP(A1359,'Rashodi- plan-izvršenje'!$A$8:$M$1500,10,FALSE)&gt;0,VLOOKUP(A1359,'Rashodi- plan-izvršenje'!$A$8:$M$1500,11,FALSE),VLOOKUP(A1359,'Rashodi- plan-izvršenje'!$A$8:$M$1500,13,FALSE)),+IF($A1359&gt;$A$2,IF(VLOOKUP($A1359,'Neizmirene obaveze JLS'!$A$8:$M$1500,10,FALSE)&gt;0,VLOOKUP($A1359,'Neizmirene obaveze JLS'!$A$11:$M$1500,11,FALSE),VLOOKUP($A1359,'Neizmirene obaveze JLS'!$A$11:$M$1500,13,FALSE)),0)))</f>
        <v/>
      </c>
      <c r="O1359" s="87" t="str">
        <f>IF(A1359=0,"",IF($A1359&lt;=$A$1,VALUE(+VLOOKUP($A1359,'Rashodi- plan-izvršenje'!$A$8:N$1500,'prenos-P-R-N'!O$1,FALSE)),IF($A1359&lt;=A$2,VALUE(VLOOKUP($A1359,'Prihodi- plan-izvršenje'!$A$8:$H$500,6,FALSE)),VALUE(VLOOKUP($A1359,'Neizmirene obaveze JLS'!$A$8:$N$500,O$1,FALSE)))))</f>
        <v/>
      </c>
      <c r="P1359" s="87" t="str">
        <f>IF(A1359=0,"",IF(A1359=0,0,IF(A1359&gt;A$2,'šifarnik K-izvor'!G$3,+IF(Q1359&lt;700,+'šifarnik K-izvor'!G$2,'šifarnik K-izvor'!G$1))))</f>
        <v/>
      </c>
      <c r="Q1359" s="87">
        <f>IF($A1359&lt;=$A$1,VALUE(+VLOOKUP($A1359,'Rashodi- plan-izvršenje'!$A$8:O$1500,'prenos-P-R-N'!Q$1,FALSE)),IF($A1359&lt;=$A$2,VLOOKUP($A1359,'Prihodi- plan-izvršenje'!$A$4:$H$500,4,FALSE),IF($A1359&lt;=$A$3,VLOOKUP(A1359,'Neizmirene obaveze JLS'!$A$11:O$500,Q$1,FALSE),"")))</f>
        <v>0</v>
      </c>
      <c r="R1359" s="88">
        <f>IF($A1359&lt;=$A$1,VALUE(+VLOOKUP($A1359,'Rashodi- plan-izvršenje'!$A$8:P$1500,'prenos-P-R-N'!R$1,FALSE)),IF($A1359&lt;=$A$2,VLOOKUP($A1359,'Prihodi- plan-izvršenje'!$A$4:$H$500,7,FALSE),""))</f>
        <v>0</v>
      </c>
      <c r="S1359" s="88">
        <f>IF(A1359=0,0,IF($A1359&lt;=$A$1,VALUE(+VLOOKUP($A1359,'Rashodi- plan-izvršenje'!$A$8:Q$1500,'prenos-P-R-N'!S$1,FALSE)),IF($A1359&lt;=$A$2,VLOOKUP($A1359,'Prihodi- plan-izvršenje'!$A$4:$H$500,8,FALSE),0)))</f>
        <v>0</v>
      </c>
      <c r="T1359" s="88" t="str">
        <f>IF($A1359&gt;$A$2,VLOOKUP($A1359,'Neizmirene obaveze JLS'!$A$11:R$500,R$1,FALSE),"")</f>
        <v/>
      </c>
      <c r="U1359" s="88">
        <f>IF($A1359&gt;$A$2,VLOOKUP($A1359,'Neizmirene obaveze JLS'!$A$11:S$500,S$1,FALSE),0)</f>
        <v>0</v>
      </c>
      <c r="V1359" s="88">
        <f t="shared" si="299"/>
        <v>0</v>
      </c>
    </row>
    <row r="1360" spans="1:22">
      <c r="A1360" s="89">
        <f>IF(AND(COUNTIF(A$1:A$3,"&gt;0")=1,MAX(A$8:A1359)&lt;A$1),A1359+1,IF(AND(COUNTIF(A$1:A$3,"&gt;0")=2,MAX(A$8:A1359)&lt;A$2),A1359+1,IF(AND(COUNTIF(A$1:A$3,"&gt;0")=3,MAX(A$8:A1359)&lt;A$3),A1359+1,0)))</f>
        <v>0</v>
      </c>
      <c r="B1360" s="89" t="str">
        <f t="shared" ref="B1360:C1360" si="323">+IF($A1360&gt;0,B1359,"")</f>
        <v/>
      </c>
      <c r="C1360" s="89" t="str">
        <f t="shared" si="323"/>
        <v/>
      </c>
      <c r="D1360" s="87" t="str">
        <f>IF($A1360=0,"",IF($A1360&lt;=$A$1,+VLOOKUP($A1360,'Rashodi- plan-izvršenje'!$A$8:B$1500,'prenos-P-R-N'!D$1,FALSE),IF($A1360&gt;$A$2,+VLOOKUP($A1360,'Neizmirene obaveze JLS'!$A$11:B$500,'prenos-P-R-N'!D$1,FALSE),"")))</f>
        <v/>
      </c>
      <c r="E1360" s="87" t="str">
        <f>IF($A1360=0,"",IF($A1360&lt;=$A$1,+VLOOKUP($A1360,'Rashodi- plan-izvršenje'!$A$8:C$1500,'prenos-P-R-N'!E$1,FALSE),IF($A1360&gt;$A$2,+VLOOKUP($A1360,'Neizmirene obaveze JLS'!$A$11:C$500,'prenos-P-R-N'!E$1,FALSE),"")))</f>
        <v/>
      </c>
      <c r="F1360" s="87" t="str">
        <f>IF($A1360=0,"",IF($A1360&lt;=$A$1,+VLOOKUP($A1360,'Rashodi- plan-izvršenje'!$A$8:D$1500,'prenos-P-R-N'!F$1,FALSE),IF($A1360&gt;$A$2,+VLOOKUP($A1360,'Neizmirene obaveze JLS'!$A$11:D$500,'prenos-P-R-N'!F$1,FALSE),"")))</f>
        <v/>
      </c>
      <c r="G1360" s="87" t="str">
        <f>IF($A1360=0,"",IF($A1360&lt;=$A$1,+VLOOKUP($A1360,'Rashodi- plan-izvršenje'!$A$8:E$1500,'prenos-P-R-N'!G$1,FALSE),IF($A1360&gt;$A$2,+VLOOKUP($A1360,'Neizmirene obaveze JLS'!$A$11:E$500,'prenos-P-R-N'!G$1,FALSE),"")))</f>
        <v/>
      </c>
      <c r="H1360" s="87" t="str">
        <f>IF($A1360=0,"",IF($A1360&lt;=$A$1,+VLOOKUP($A1360,'Rashodi- plan-izvršenje'!$A$8:F$1500,'prenos-P-R-N'!H$1,FALSE),IF($A1360&gt;$A$2,+VLOOKUP($A1360,'Neizmirene obaveze JLS'!$A$11:F$500,'prenos-P-R-N'!H$1,FALSE),"")))</f>
        <v/>
      </c>
      <c r="I1360" s="87" t="str">
        <f>IF($A1360=0,"",IF($A1360&lt;=$A$1,+VLOOKUP($A1360,'Rashodi- plan-izvršenje'!$A$8:G$1500,'prenos-P-R-N'!I$1,FALSE),IF($A1360&gt;$A$2,+VLOOKUP($A1360,'Neizmirene obaveze JLS'!$A$11:G$500,'prenos-P-R-N'!I$1,FALSE),"")))</f>
        <v/>
      </c>
      <c r="J1360" s="87" t="str">
        <f>IF($A1360=0,"",IF($A1360&lt;=$A$1,+VLOOKUP($A1360,'Rashodi- plan-izvršenje'!$A$8:H$1500,'prenos-P-R-N'!J$1,FALSE),IF($A1360&gt;$A$2,+VLOOKUP($A1360,'Neizmirene obaveze JLS'!$A$11:H$500,'prenos-P-R-N'!J$1,FALSE),"")))</f>
        <v/>
      </c>
      <c r="K1360" s="87" t="str">
        <f>IF($A1360=0,"",IF($A1360&lt;=$A$1,+VLOOKUP($A1360,'Rashodi- plan-izvršenje'!$A$8:I$1500,'prenos-P-R-N'!K$1,FALSE),IF($A1360&gt;$A$2,+VLOOKUP($A1360,'Neizmirene obaveze JLS'!$A$11:I$500,'prenos-P-R-N'!K$1,FALSE),"")))</f>
        <v/>
      </c>
      <c r="L1360" t="str">
        <f>IF(A1360=0,"",IF(A1360&lt;=A$1,+IF(VLOOKUP(A1360,'Rashodi- plan-izvršenje'!A$8:J$1500,M$1,FALSE)&gt;0,"Програмска активност","Пројекат"),IF(A1360&gt;A$2,+IF(VLOOKUP(A1360,'Neizmirene obaveze JLS'!A$8:J$2008,M$1,FALSE)&gt;0,"Програмска активност","Пројекат"),"")))</f>
        <v/>
      </c>
      <c r="M1360" s="87" t="str">
        <f>IF(A1360=0,"",IF($A1360&lt;=$A$1,+IF(VLOOKUP($A1360,'Rashodi- plan-izvršenje'!$A$8:$M$1500,10,FALSE)&gt;0,VLOOKUP($A1360,'Rashodi- plan-izvršenje'!$A$8:$M$1500,10,FALSE),VLOOKUP($A1360,'Rashodi- plan-izvršenje'!$A$8:$M$1500,12,FALSE)),+IF($A1360&gt;$A$2,IF(VLOOKUP($A1360,'Neizmirene obaveze JLS'!$A$8:$M$1500,10,FALSE)&gt;0,VLOOKUP($A1360,'Neizmirene obaveze JLS'!$A$11:$M$1500,10,FALSE),VLOOKUP($A1360,'Neizmirene obaveze JLS'!$A$11:$M$1500,12,FALSE)),0)))</f>
        <v/>
      </c>
      <c r="N1360" s="87" t="str">
        <f>IF(A1360=0,"",IF($A1360&lt;=$A$1,+IF(VLOOKUP(A1360,'Rashodi- plan-izvršenje'!$A$8:$M$1500,10,FALSE)&gt;0,VLOOKUP(A1360,'Rashodi- plan-izvršenje'!$A$8:$M$1500,11,FALSE),VLOOKUP(A1360,'Rashodi- plan-izvršenje'!$A$8:$M$1500,13,FALSE)),+IF($A1360&gt;$A$2,IF(VLOOKUP($A1360,'Neizmirene obaveze JLS'!$A$8:$M$1500,10,FALSE)&gt;0,VLOOKUP($A1360,'Neizmirene obaveze JLS'!$A$11:$M$1500,11,FALSE),VLOOKUP($A1360,'Neizmirene obaveze JLS'!$A$11:$M$1500,13,FALSE)),0)))</f>
        <v/>
      </c>
      <c r="O1360" s="87" t="str">
        <f>IF(A1360=0,"",IF($A1360&lt;=$A$1,VALUE(+VLOOKUP($A1360,'Rashodi- plan-izvršenje'!$A$8:N$1500,'prenos-P-R-N'!O$1,FALSE)),IF($A1360&lt;=A$2,VALUE(VLOOKUP($A1360,'Prihodi- plan-izvršenje'!$A$8:$H$500,6,FALSE)),VALUE(VLOOKUP($A1360,'Neizmirene obaveze JLS'!$A$8:$N$500,O$1,FALSE)))))</f>
        <v/>
      </c>
      <c r="P1360" s="87" t="str">
        <f>IF(A1360=0,"",IF(A1360=0,0,IF(A1360&gt;A$2,'šifarnik K-izvor'!G$3,+IF(Q1360&lt;700,+'šifarnik K-izvor'!G$2,'šifarnik K-izvor'!G$1))))</f>
        <v/>
      </c>
      <c r="Q1360" s="87">
        <f>IF($A1360&lt;=$A$1,VALUE(+VLOOKUP($A1360,'Rashodi- plan-izvršenje'!$A$8:O$1500,'prenos-P-R-N'!Q$1,FALSE)),IF($A1360&lt;=$A$2,VLOOKUP($A1360,'Prihodi- plan-izvršenje'!$A$4:$H$500,4,FALSE),IF($A1360&lt;=$A$3,VLOOKUP(A1360,'Neizmirene obaveze JLS'!$A$11:O$500,Q$1,FALSE),"")))</f>
        <v>0</v>
      </c>
      <c r="R1360" s="88">
        <f>IF($A1360&lt;=$A$1,VALUE(+VLOOKUP($A1360,'Rashodi- plan-izvršenje'!$A$8:P$1500,'prenos-P-R-N'!R$1,FALSE)),IF($A1360&lt;=$A$2,VLOOKUP($A1360,'Prihodi- plan-izvršenje'!$A$4:$H$500,7,FALSE),""))</f>
        <v>0</v>
      </c>
      <c r="S1360" s="88">
        <f>IF(A1360=0,0,IF($A1360&lt;=$A$1,VALUE(+VLOOKUP($A1360,'Rashodi- plan-izvršenje'!$A$8:Q$1500,'prenos-P-R-N'!S$1,FALSE)),IF($A1360&lt;=$A$2,VLOOKUP($A1360,'Prihodi- plan-izvršenje'!$A$4:$H$500,8,FALSE),0)))</f>
        <v>0</v>
      </c>
      <c r="T1360" s="88" t="str">
        <f>IF($A1360&gt;$A$2,VLOOKUP($A1360,'Neizmirene obaveze JLS'!$A$11:R$500,R$1,FALSE),"")</f>
        <v/>
      </c>
      <c r="U1360" s="88">
        <f>IF($A1360&gt;$A$2,VLOOKUP($A1360,'Neizmirene obaveze JLS'!$A$11:S$500,S$1,FALSE),0)</f>
        <v>0</v>
      </c>
      <c r="V1360" s="88">
        <f t="shared" si="299"/>
        <v>0</v>
      </c>
    </row>
    <row r="1361" spans="1:22">
      <c r="A1361" s="89">
        <f>IF(AND(COUNTIF(A$1:A$3,"&gt;0")=1,MAX(A$8:A1360)&lt;A$1),A1360+1,IF(AND(COUNTIF(A$1:A$3,"&gt;0")=2,MAX(A$8:A1360)&lt;A$2),A1360+1,IF(AND(COUNTIF(A$1:A$3,"&gt;0")=3,MAX(A$8:A1360)&lt;A$3),A1360+1,0)))</f>
        <v>0</v>
      </c>
      <c r="B1361" s="89" t="str">
        <f t="shared" ref="B1361:C1361" si="324">+IF($A1361&gt;0,B1360,"")</f>
        <v/>
      </c>
      <c r="C1361" s="89" t="str">
        <f t="shared" si="324"/>
        <v/>
      </c>
      <c r="D1361" s="87" t="str">
        <f>IF($A1361=0,"",IF($A1361&lt;=$A$1,+VLOOKUP($A1361,'Rashodi- plan-izvršenje'!$A$8:B$1500,'prenos-P-R-N'!D$1,FALSE),IF($A1361&gt;$A$2,+VLOOKUP($A1361,'Neizmirene obaveze JLS'!$A$11:B$500,'prenos-P-R-N'!D$1,FALSE),"")))</f>
        <v/>
      </c>
      <c r="E1361" s="87" t="str">
        <f>IF($A1361=0,"",IF($A1361&lt;=$A$1,+VLOOKUP($A1361,'Rashodi- plan-izvršenje'!$A$8:C$1500,'prenos-P-R-N'!E$1,FALSE),IF($A1361&gt;$A$2,+VLOOKUP($A1361,'Neizmirene obaveze JLS'!$A$11:C$500,'prenos-P-R-N'!E$1,FALSE),"")))</f>
        <v/>
      </c>
      <c r="F1361" s="87" t="str">
        <f>IF($A1361=0,"",IF($A1361&lt;=$A$1,+VLOOKUP($A1361,'Rashodi- plan-izvršenje'!$A$8:D$1500,'prenos-P-R-N'!F$1,FALSE),IF($A1361&gt;$A$2,+VLOOKUP($A1361,'Neizmirene obaveze JLS'!$A$11:D$500,'prenos-P-R-N'!F$1,FALSE),"")))</f>
        <v/>
      </c>
      <c r="G1361" s="87" t="str">
        <f>IF($A1361=0,"",IF($A1361&lt;=$A$1,+VLOOKUP($A1361,'Rashodi- plan-izvršenje'!$A$8:E$1500,'prenos-P-R-N'!G$1,FALSE),IF($A1361&gt;$A$2,+VLOOKUP($A1361,'Neizmirene obaveze JLS'!$A$11:E$500,'prenos-P-R-N'!G$1,FALSE),"")))</f>
        <v/>
      </c>
      <c r="H1361" s="87" t="str">
        <f>IF($A1361=0,"",IF($A1361&lt;=$A$1,+VLOOKUP($A1361,'Rashodi- plan-izvršenje'!$A$8:F$1500,'prenos-P-R-N'!H$1,FALSE),IF($A1361&gt;$A$2,+VLOOKUP($A1361,'Neizmirene obaveze JLS'!$A$11:F$500,'prenos-P-R-N'!H$1,FALSE),"")))</f>
        <v/>
      </c>
      <c r="I1361" s="87" t="str">
        <f>IF($A1361=0,"",IF($A1361&lt;=$A$1,+VLOOKUP($A1361,'Rashodi- plan-izvršenje'!$A$8:G$1500,'prenos-P-R-N'!I$1,FALSE),IF($A1361&gt;$A$2,+VLOOKUP($A1361,'Neizmirene obaveze JLS'!$A$11:G$500,'prenos-P-R-N'!I$1,FALSE),"")))</f>
        <v/>
      </c>
      <c r="J1361" s="87" t="str">
        <f>IF($A1361=0,"",IF($A1361&lt;=$A$1,+VLOOKUP($A1361,'Rashodi- plan-izvršenje'!$A$8:H$1500,'prenos-P-R-N'!J$1,FALSE),IF($A1361&gt;$A$2,+VLOOKUP($A1361,'Neizmirene obaveze JLS'!$A$11:H$500,'prenos-P-R-N'!J$1,FALSE),"")))</f>
        <v/>
      </c>
      <c r="K1361" s="87" t="str">
        <f>IF($A1361=0,"",IF($A1361&lt;=$A$1,+VLOOKUP($A1361,'Rashodi- plan-izvršenje'!$A$8:I$1500,'prenos-P-R-N'!K$1,FALSE),IF($A1361&gt;$A$2,+VLOOKUP($A1361,'Neizmirene obaveze JLS'!$A$11:I$500,'prenos-P-R-N'!K$1,FALSE),"")))</f>
        <v/>
      </c>
      <c r="L1361" t="str">
        <f>IF(A1361=0,"",IF(A1361&lt;=A$1,+IF(VLOOKUP(A1361,'Rashodi- plan-izvršenje'!A$8:J$1500,M$1,FALSE)&gt;0,"Програмска активност","Пројекат"),IF(A1361&gt;A$2,+IF(VLOOKUP(A1361,'Neizmirene obaveze JLS'!A$8:J$2008,M$1,FALSE)&gt;0,"Програмска активност","Пројекат"),"")))</f>
        <v/>
      </c>
      <c r="M1361" s="87" t="str">
        <f>IF(A1361=0,"",IF($A1361&lt;=$A$1,+IF(VLOOKUP($A1361,'Rashodi- plan-izvršenje'!$A$8:$M$1500,10,FALSE)&gt;0,VLOOKUP($A1361,'Rashodi- plan-izvršenje'!$A$8:$M$1500,10,FALSE),VLOOKUP($A1361,'Rashodi- plan-izvršenje'!$A$8:$M$1500,12,FALSE)),+IF($A1361&gt;$A$2,IF(VLOOKUP($A1361,'Neizmirene obaveze JLS'!$A$8:$M$1500,10,FALSE)&gt;0,VLOOKUP($A1361,'Neizmirene obaveze JLS'!$A$11:$M$1500,10,FALSE),VLOOKUP($A1361,'Neizmirene obaveze JLS'!$A$11:$M$1500,12,FALSE)),0)))</f>
        <v/>
      </c>
      <c r="N1361" s="87" t="str">
        <f>IF(A1361=0,"",IF($A1361&lt;=$A$1,+IF(VLOOKUP(A1361,'Rashodi- plan-izvršenje'!$A$8:$M$1500,10,FALSE)&gt;0,VLOOKUP(A1361,'Rashodi- plan-izvršenje'!$A$8:$M$1500,11,FALSE),VLOOKUP(A1361,'Rashodi- plan-izvršenje'!$A$8:$M$1500,13,FALSE)),+IF($A1361&gt;$A$2,IF(VLOOKUP($A1361,'Neizmirene obaveze JLS'!$A$8:$M$1500,10,FALSE)&gt;0,VLOOKUP($A1361,'Neizmirene obaveze JLS'!$A$11:$M$1500,11,FALSE),VLOOKUP($A1361,'Neizmirene obaveze JLS'!$A$11:$M$1500,13,FALSE)),0)))</f>
        <v/>
      </c>
      <c r="O1361" s="87" t="str">
        <f>IF(A1361=0,"",IF($A1361&lt;=$A$1,VALUE(+VLOOKUP($A1361,'Rashodi- plan-izvršenje'!$A$8:N$1500,'prenos-P-R-N'!O$1,FALSE)),IF($A1361&lt;=A$2,VALUE(VLOOKUP($A1361,'Prihodi- plan-izvršenje'!$A$8:$H$500,6,FALSE)),VALUE(VLOOKUP($A1361,'Neizmirene obaveze JLS'!$A$8:$N$500,O$1,FALSE)))))</f>
        <v/>
      </c>
      <c r="P1361" s="87" t="str">
        <f>IF(A1361=0,"",IF(A1361=0,0,IF(A1361&gt;A$2,'šifarnik K-izvor'!G$3,+IF(Q1361&lt;700,+'šifarnik K-izvor'!G$2,'šifarnik K-izvor'!G$1))))</f>
        <v/>
      </c>
      <c r="Q1361" s="87">
        <f>IF($A1361&lt;=$A$1,VALUE(+VLOOKUP($A1361,'Rashodi- plan-izvršenje'!$A$8:O$1500,'prenos-P-R-N'!Q$1,FALSE)),IF($A1361&lt;=$A$2,VLOOKUP($A1361,'Prihodi- plan-izvršenje'!$A$4:$H$500,4,FALSE),IF($A1361&lt;=$A$3,VLOOKUP(A1361,'Neizmirene obaveze JLS'!$A$11:O$500,Q$1,FALSE),"")))</f>
        <v>0</v>
      </c>
      <c r="R1361" s="88">
        <f>IF($A1361&lt;=$A$1,VALUE(+VLOOKUP($A1361,'Rashodi- plan-izvršenje'!$A$8:P$1500,'prenos-P-R-N'!R$1,FALSE)),IF($A1361&lt;=$A$2,VLOOKUP($A1361,'Prihodi- plan-izvršenje'!$A$4:$H$500,7,FALSE),""))</f>
        <v>0</v>
      </c>
      <c r="S1361" s="88">
        <f>IF(A1361=0,0,IF($A1361&lt;=$A$1,VALUE(+VLOOKUP($A1361,'Rashodi- plan-izvršenje'!$A$8:Q$1500,'prenos-P-R-N'!S$1,FALSE)),IF($A1361&lt;=$A$2,VLOOKUP($A1361,'Prihodi- plan-izvršenje'!$A$4:$H$500,8,FALSE),0)))</f>
        <v>0</v>
      </c>
      <c r="T1361" s="88" t="str">
        <f>IF($A1361&gt;$A$2,VLOOKUP($A1361,'Neizmirene obaveze JLS'!$A$11:R$500,R$1,FALSE),"")</f>
        <v/>
      </c>
      <c r="U1361" s="88">
        <f>IF($A1361&gt;$A$2,VLOOKUP($A1361,'Neizmirene obaveze JLS'!$A$11:S$500,S$1,FALSE),0)</f>
        <v>0</v>
      </c>
      <c r="V1361" s="88">
        <f t="shared" si="299"/>
        <v>0</v>
      </c>
    </row>
    <row r="1362" spans="1:22">
      <c r="A1362" s="89">
        <f>IF(AND(COUNTIF(A$1:A$3,"&gt;0")=1,MAX(A$8:A1361)&lt;A$1),A1361+1,IF(AND(COUNTIF(A$1:A$3,"&gt;0")=2,MAX(A$8:A1361)&lt;A$2),A1361+1,IF(AND(COUNTIF(A$1:A$3,"&gt;0")=3,MAX(A$8:A1361)&lt;A$3),A1361+1,0)))</f>
        <v>0</v>
      </c>
      <c r="B1362" s="89" t="str">
        <f t="shared" ref="B1362:C1362" si="325">+IF($A1362&gt;0,B1361,"")</f>
        <v/>
      </c>
      <c r="C1362" s="89" t="str">
        <f t="shared" si="325"/>
        <v/>
      </c>
      <c r="D1362" s="87" t="str">
        <f>IF($A1362=0,"",IF($A1362&lt;=$A$1,+VLOOKUP($A1362,'Rashodi- plan-izvršenje'!$A$8:B$1500,'prenos-P-R-N'!D$1,FALSE),IF($A1362&gt;$A$2,+VLOOKUP($A1362,'Neizmirene obaveze JLS'!$A$11:B$500,'prenos-P-R-N'!D$1,FALSE),"")))</f>
        <v/>
      </c>
      <c r="E1362" s="87" t="str">
        <f>IF($A1362=0,"",IF($A1362&lt;=$A$1,+VLOOKUP($A1362,'Rashodi- plan-izvršenje'!$A$8:C$1500,'prenos-P-R-N'!E$1,FALSE),IF($A1362&gt;$A$2,+VLOOKUP($A1362,'Neizmirene obaveze JLS'!$A$11:C$500,'prenos-P-R-N'!E$1,FALSE),"")))</f>
        <v/>
      </c>
      <c r="F1362" s="87" t="str">
        <f>IF($A1362=0,"",IF($A1362&lt;=$A$1,+VLOOKUP($A1362,'Rashodi- plan-izvršenje'!$A$8:D$1500,'prenos-P-R-N'!F$1,FALSE),IF($A1362&gt;$A$2,+VLOOKUP($A1362,'Neizmirene obaveze JLS'!$A$11:D$500,'prenos-P-R-N'!F$1,FALSE),"")))</f>
        <v/>
      </c>
      <c r="G1362" s="87" t="str">
        <f>IF($A1362=0,"",IF($A1362&lt;=$A$1,+VLOOKUP($A1362,'Rashodi- plan-izvršenje'!$A$8:E$1500,'prenos-P-R-N'!G$1,FALSE),IF($A1362&gt;$A$2,+VLOOKUP($A1362,'Neizmirene obaveze JLS'!$A$11:E$500,'prenos-P-R-N'!G$1,FALSE),"")))</f>
        <v/>
      </c>
      <c r="H1362" s="87" t="str">
        <f>IF($A1362=0,"",IF($A1362&lt;=$A$1,+VLOOKUP($A1362,'Rashodi- plan-izvršenje'!$A$8:F$1500,'prenos-P-R-N'!H$1,FALSE),IF($A1362&gt;$A$2,+VLOOKUP($A1362,'Neizmirene obaveze JLS'!$A$11:F$500,'prenos-P-R-N'!H$1,FALSE),"")))</f>
        <v/>
      </c>
      <c r="I1362" s="87" t="str">
        <f>IF($A1362=0,"",IF($A1362&lt;=$A$1,+VLOOKUP($A1362,'Rashodi- plan-izvršenje'!$A$8:G$1500,'prenos-P-R-N'!I$1,FALSE),IF($A1362&gt;$A$2,+VLOOKUP($A1362,'Neizmirene obaveze JLS'!$A$11:G$500,'prenos-P-R-N'!I$1,FALSE),"")))</f>
        <v/>
      </c>
      <c r="J1362" s="87" t="str">
        <f>IF($A1362=0,"",IF($A1362&lt;=$A$1,+VLOOKUP($A1362,'Rashodi- plan-izvršenje'!$A$8:H$1500,'prenos-P-R-N'!J$1,FALSE),IF($A1362&gt;$A$2,+VLOOKUP($A1362,'Neizmirene obaveze JLS'!$A$11:H$500,'prenos-P-R-N'!J$1,FALSE),"")))</f>
        <v/>
      </c>
      <c r="K1362" s="87" t="str">
        <f>IF($A1362=0,"",IF($A1362&lt;=$A$1,+VLOOKUP($A1362,'Rashodi- plan-izvršenje'!$A$8:I$1500,'prenos-P-R-N'!K$1,FALSE),IF($A1362&gt;$A$2,+VLOOKUP($A1362,'Neizmirene obaveze JLS'!$A$11:I$500,'prenos-P-R-N'!K$1,FALSE),"")))</f>
        <v/>
      </c>
      <c r="L1362" t="str">
        <f>IF(A1362=0,"",IF(A1362&lt;=A$1,+IF(VLOOKUP(A1362,'Rashodi- plan-izvršenje'!A$8:J$1500,M$1,FALSE)&gt;0,"Програмска активност","Пројекат"),IF(A1362&gt;A$2,+IF(VLOOKUP(A1362,'Neizmirene obaveze JLS'!A$8:J$2008,M$1,FALSE)&gt;0,"Програмска активност","Пројекат"),"")))</f>
        <v/>
      </c>
      <c r="M1362" s="87" t="str">
        <f>IF(A1362=0,"",IF($A1362&lt;=$A$1,+IF(VLOOKUP($A1362,'Rashodi- plan-izvršenje'!$A$8:$M$1500,10,FALSE)&gt;0,VLOOKUP($A1362,'Rashodi- plan-izvršenje'!$A$8:$M$1500,10,FALSE),VLOOKUP($A1362,'Rashodi- plan-izvršenje'!$A$8:$M$1500,12,FALSE)),+IF($A1362&gt;$A$2,IF(VLOOKUP($A1362,'Neizmirene obaveze JLS'!$A$8:$M$1500,10,FALSE)&gt;0,VLOOKUP($A1362,'Neizmirene obaveze JLS'!$A$11:$M$1500,10,FALSE),VLOOKUP($A1362,'Neizmirene obaveze JLS'!$A$11:$M$1500,12,FALSE)),0)))</f>
        <v/>
      </c>
      <c r="N1362" s="87" t="str">
        <f>IF(A1362=0,"",IF($A1362&lt;=$A$1,+IF(VLOOKUP(A1362,'Rashodi- plan-izvršenje'!$A$8:$M$1500,10,FALSE)&gt;0,VLOOKUP(A1362,'Rashodi- plan-izvršenje'!$A$8:$M$1500,11,FALSE),VLOOKUP(A1362,'Rashodi- plan-izvršenje'!$A$8:$M$1500,13,FALSE)),+IF($A1362&gt;$A$2,IF(VLOOKUP($A1362,'Neizmirene obaveze JLS'!$A$8:$M$1500,10,FALSE)&gt;0,VLOOKUP($A1362,'Neizmirene obaveze JLS'!$A$11:$M$1500,11,FALSE),VLOOKUP($A1362,'Neizmirene obaveze JLS'!$A$11:$M$1500,13,FALSE)),0)))</f>
        <v/>
      </c>
      <c r="O1362" s="87" t="str">
        <f>IF(A1362=0,"",IF($A1362&lt;=$A$1,VALUE(+VLOOKUP($A1362,'Rashodi- plan-izvršenje'!$A$8:N$1500,'prenos-P-R-N'!O$1,FALSE)),IF($A1362&lt;=A$2,VALUE(VLOOKUP($A1362,'Prihodi- plan-izvršenje'!$A$8:$H$500,6,FALSE)),VALUE(VLOOKUP($A1362,'Neizmirene obaveze JLS'!$A$8:$N$500,O$1,FALSE)))))</f>
        <v/>
      </c>
      <c r="P1362" s="87" t="str">
        <f>IF(A1362=0,"",IF(A1362=0,0,IF(A1362&gt;A$2,'šifarnik K-izvor'!G$3,+IF(Q1362&lt;700,+'šifarnik K-izvor'!G$2,'šifarnik K-izvor'!G$1))))</f>
        <v/>
      </c>
      <c r="Q1362" s="87">
        <f>IF($A1362&lt;=$A$1,VALUE(+VLOOKUP($A1362,'Rashodi- plan-izvršenje'!$A$8:O$1500,'prenos-P-R-N'!Q$1,FALSE)),IF($A1362&lt;=$A$2,VLOOKUP($A1362,'Prihodi- plan-izvršenje'!$A$4:$H$500,4,FALSE),IF($A1362&lt;=$A$3,VLOOKUP(A1362,'Neizmirene obaveze JLS'!$A$11:O$500,Q$1,FALSE),"")))</f>
        <v>0</v>
      </c>
      <c r="R1362" s="88">
        <f>IF($A1362&lt;=$A$1,VALUE(+VLOOKUP($A1362,'Rashodi- plan-izvršenje'!$A$8:P$1500,'prenos-P-R-N'!R$1,FALSE)),IF($A1362&lt;=$A$2,VLOOKUP($A1362,'Prihodi- plan-izvršenje'!$A$4:$H$500,7,FALSE),""))</f>
        <v>0</v>
      </c>
      <c r="S1362" s="88">
        <f>IF(A1362=0,0,IF($A1362&lt;=$A$1,VALUE(+VLOOKUP($A1362,'Rashodi- plan-izvršenje'!$A$8:Q$1500,'prenos-P-R-N'!S$1,FALSE)),IF($A1362&lt;=$A$2,VLOOKUP($A1362,'Prihodi- plan-izvršenje'!$A$4:$H$500,8,FALSE),0)))</f>
        <v>0</v>
      </c>
      <c r="T1362" s="88" t="str">
        <f>IF($A1362&gt;$A$2,VLOOKUP($A1362,'Neizmirene obaveze JLS'!$A$11:R$500,R$1,FALSE),"")</f>
        <v/>
      </c>
      <c r="U1362" s="88">
        <f>IF($A1362&gt;$A$2,VLOOKUP($A1362,'Neizmirene obaveze JLS'!$A$11:S$500,S$1,FALSE),0)</f>
        <v>0</v>
      </c>
      <c r="V1362" s="88">
        <f t="shared" si="299"/>
        <v>0</v>
      </c>
    </row>
    <row r="1363" spans="1:22">
      <c r="A1363" s="89">
        <f>IF(AND(COUNTIF(A$1:A$3,"&gt;0")=1,MAX(A$8:A1362)&lt;A$1),A1362+1,IF(AND(COUNTIF(A$1:A$3,"&gt;0")=2,MAX(A$8:A1362)&lt;A$2),A1362+1,IF(AND(COUNTIF(A$1:A$3,"&gt;0")=3,MAX(A$8:A1362)&lt;A$3),A1362+1,0)))</f>
        <v>0</v>
      </c>
      <c r="B1363" s="89" t="str">
        <f t="shared" ref="B1363:C1363" si="326">+IF($A1363&gt;0,B1362,"")</f>
        <v/>
      </c>
      <c r="C1363" s="89" t="str">
        <f t="shared" si="326"/>
        <v/>
      </c>
      <c r="D1363" s="87" t="str">
        <f>IF($A1363=0,"",IF($A1363&lt;=$A$1,+VLOOKUP($A1363,'Rashodi- plan-izvršenje'!$A$8:B$1500,'prenos-P-R-N'!D$1,FALSE),IF($A1363&gt;$A$2,+VLOOKUP($A1363,'Neizmirene obaveze JLS'!$A$11:B$500,'prenos-P-R-N'!D$1,FALSE),"")))</f>
        <v/>
      </c>
      <c r="E1363" s="87" t="str">
        <f>IF($A1363=0,"",IF($A1363&lt;=$A$1,+VLOOKUP($A1363,'Rashodi- plan-izvršenje'!$A$8:C$1500,'prenos-P-R-N'!E$1,FALSE),IF($A1363&gt;$A$2,+VLOOKUP($A1363,'Neizmirene obaveze JLS'!$A$11:C$500,'prenos-P-R-N'!E$1,FALSE),"")))</f>
        <v/>
      </c>
      <c r="F1363" s="87" t="str">
        <f>IF($A1363=0,"",IF($A1363&lt;=$A$1,+VLOOKUP($A1363,'Rashodi- plan-izvršenje'!$A$8:D$1500,'prenos-P-R-N'!F$1,FALSE),IF($A1363&gt;$A$2,+VLOOKUP($A1363,'Neizmirene obaveze JLS'!$A$11:D$500,'prenos-P-R-N'!F$1,FALSE),"")))</f>
        <v/>
      </c>
      <c r="G1363" s="87" t="str">
        <f>IF($A1363=0,"",IF($A1363&lt;=$A$1,+VLOOKUP($A1363,'Rashodi- plan-izvršenje'!$A$8:E$1500,'prenos-P-R-N'!G$1,FALSE),IF($A1363&gt;$A$2,+VLOOKUP($A1363,'Neizmirene obaveze JLS'!$A$11:E$500,'prenos-P-R-N'!G$1,FALSE),"")))</f>
        <v/>
      </c>
      <c r="H1363" s="87" t="str">
        <f>IF($A1363=0,"",IF($A1363&lt;=$A$1,+VLOOKUP($A1363,'Rashodi- plan-izvršenje'!$A$8:F$1500,'prenos-P-R-N'!H$1,FALSE),IF($A1363&gt;$A$2,+VLOOKUP($A1363,'Neizmirene obaveze JLS'!$A$11:F$500,'prenos-P-R-N'!H$1,FALSE),"")))</f>
        <v/>
      </c>
      <c r="I1363" s="87" t="str">
        <f>IF($A1363=0,"",IF($A1363&lt;=$A$1,+VLOOKUP($A1363,'Rashodi- plan-izvršenje'!$A$8:G$1500,'prenos-P-R-N'!I$1,FALSE),IF($A1363&gt;$A$2,+VLOOKUP($A1363,'Neizmirene obaveze JLS'!$A$11:G$500,'prenos-P-R-N'!I$1,FALSE),"")))</f>
        <v/>
      </c>
      <c r="J1363" s="87" t="str">
        <f>IF($A1363=0,"",IF($A1363&lt;=$A$1,+VLOOKUP($A1363,'Rashodi- plan-izvršenje'!$A$8:H$1500,'prenos-P-R-N'!J$1,FALSE),IF($A1363&gt;$A$2,+VLOOKUP($A1363,'Neizmirene obaveze JLS'!$A$11:H$500,'prenos-P-R-N'!J$1,FALSE),"")))</f>
        <v/>
      </c>
      <c r="K1363" s="87" t="str">
        <f>IF($A1363=0,"",IF($A1363&lt;=$A$1,+VLOOKUP($A1363,'Rashodi- plan-izvršenje'!$A$8:I$1500,'prenos-P-R-N'!K$1,FALSE),IF($A1363&gt;$A$2,+VLOOKUP($A1363,'Neizmirene obaveze JLS'!$A$11:I$500,'prenos-P-R-N'!K$1,FALSE),"")))</f>
        <v/>
      </c>
      <c r="L1363" t="str">
        <f>IF(A1363=0,"",IF(A1363&lt;=A$1,+IF(VLOOKUP(A1363,'Rashodi- plan-izvršenje'!A$8:J$1500,M$1,FALSE)&gt;0,"Програмска активност","Пројекат"),IF(A1363&gt;A$2,+IF(VLOOKUP(A1363,'Neizmirene obaveze JLS'!A$8:J$2008,M$1,FALSE)&gt;0,"Програмска активност","Пројекат"),"")))</f>
        <v/>
      </c>
      <c r="M1363" s="87" t="str">
        <f>IF(A1363=0,"",IF($A1363&lt;=$A$1,+IF(VLOOKUP($A1363,'Rashodi- plan-izvršenje'!$A$8:$M$1500,10,FALSE)&gt;0,VLOOKUP($A1363,'Rashodi- plan-izvršenje'!$A$8:$M$1500,10,FALSE),VLOOKUP($A1363,'Rashodi- plan-izvršenje'!$A$8:$M$1500,12,FALSE)),+IF($A1363&gt;$A$2,IF(VLOOKUP($A1363,'Neizmirene obaveze JLS'!$A$8:$M$1500,10,FALSE)&gt;0,VLOOKUP($A1363,'Neizmirene obaveze JLS'!$A$11:$M$1500,10,FALSE),VLOOKUP($A1363,'Neizmirene obaveze JLS'!$A$11:$M$1500,12,FALSE)),0)))</f>
        <v/>
      </c>
      <c r="N1363" s="87" t="str">
        <f>IF(A1363=0,"",IF($A1363&lt;=$A$1,+IF(VLOOKUP(A1363,'Rashodi- plan-izvršenje'!$A$8:$M$1500,10,FALSE)&gt;0,VLOOKUP(A1363,'Rashodi- plan-izvršenje'!$A$8:$M$1500,11,FALSE),VLOOKUP(A1363,'Rashodi- plan-izvršenje'!$A$8:$M$1500,13,FALSE)),+IF($A1363&gt;$A$2,IF(VLOOKUP($A1363,'Neizmirene obaveze JLS'!$A$8:$M$1500,10,FALSE)&gt;0,VLOOKUP($A1363,'Neizmirene obaveze JLS'!$A$11:$M$1500,11,FALSE),VLOOKUP($A1363,'Neizmirene obaveze JLS'!$A$11:$M$1500,13,FALSE)),0)))</f>
        <v/>
      </c>
      <c r="O1363" s="87" t="str">
        <f>IF(A1363=0,"",IF($A1363&lt;=$A$1,VALUE(+VLOOKUP($A1363,'Rashodi- plan-izvršenje'!$A$8:N$1500,'prenos-P-R-N'!O$1,FALSE)),IF($A1363&lt;=A$2,VALUE(VLOOKUP($A1363,'Prihodi- plan-izvršenje'!$A$8:$H$500,6,FALSE)),VALUE(VLOOKUP($A1363,'Neizmirene obaveze JLS'!$A$8:$N$500,O$1,FALSE)))))</f>
        <v/>
      </c>
      <c r="P1363" s="87" t="str">
        <f>IF(A1363=0,"",IF(A1363=0,0,IF(A1363&gt;A$2,'šifarnik K-izvor'!G$3,+IF(Q1363&lt;700,+'šifarnik K-izvor'!G$2,'šifarnik K-izvor'!G$1))))</f>
        <v/>
      </c>
      <c r="Q1363" s="87">
        <f>IF($A1363&lt;=$A$1,VALUE(+VLOOKUP($A1363,'Rashodi- plan-izvršenje'!$A$8:O$1500,'prenos-P-R-N'!Q$1,FALSE)),IF($A1363&lt;=$A$2,VLOOKUP($A1363,'Prihodi- plan-izvršenje'!$A$4:$H$500,4,FALSE),IF($A1363&lt;=$A$3,VLOOKUP(A1363,'Neizmirene obaveze JLS'!$A$11:O$500,Q$1,FALSE),"")))</f>
        <v>0</v>
      </c>
      <c r="R1363" s="88">
        <f>IF($A1363&lt;=$A$1,VALUE(+VLOOKUP($A1363,'Rashodi- plan-izvršenje'!$A$8:P$1500,'prenos-P-R-N'!R$1,FALSE)),IF($A1363&lt;=$A$2,VLOOKUP($A1363,'Prihodi- plan-izvršenje'!$A$4:$H$500,7,FALSE),""))</f>
        <v>0</v>
      </c>
      <c r="S1363" s="88">
        <f>IF(A1363=0,0,IF($A1363&lt;=$A$1,VALUE(+VLOOKUP($A1363,'Rashodi- plan-izvršenje'!$A$8:Q$1500,'prenos-P-R-N'!S$1,FALSE)),IF($A1363&lt;=$A$2,VLOOKUP($A1363,'Prihodi- plan-izvršenje'!$A$4:$H$500,8,FALSE),0)))</f>
        <v>0</v>
      </c>
      <c r="T1363" s="88" t="str">
        <f>IF($A1363&gt;$A$2,VLOOKUP($A1363,'Neizmirene obaveze JLS'!$A$11:R$500,R$1,FALSE),"")</f>
        <v/>
      </c>
      <c r="U1363" s="88">
        <f>IF($A1363&gt;$A$2,VLOOKUP($A1363,'Neizmirene obaveze JLS'!$A$11:S$500,S$1,FALSE),0)</f>
        <v>0</v>
      </c>
      <c r="V1363" s="88">
        <f t="shared" si="299"/>
        <v>0</v>
      </c>
    </row>
    <row r="1364" spans="1:22">
      <c r="A1364" s="89">
        <f>IF(AND(COUNTIF(A$1:A$3,"&gt;0")=1,MAX(A$8:A1363)&lt;A$1),A1363+1,IF(AND(COUNTIF(A$1:A$3,"&gt;0")=2,MAX(A$8:A1363)&lt;A$2),A1363+1,IF(AND(COUNTIF(A$1:A$3,"&gt;0")=3,MAX(A$8:A1363)&lt;A$3),A1363+1,0)))</f>
        <v>0</v>
      </c>
      <c r="B1364" s="89" t="str">
        <f t="shared" ref="B1364:C1364" si="327">+IF($A1364&gt;0,B1363,"")</f>
        <v/>
      </c>
      <c r="C1364" s="89" t="str">
        <f t="shared" si="327"/>
        <v/>
      </c>
      <c r="D1364" s="87" t="str">
        <f>IF($A1364=0,"",IF($A1364&lt;=$A$1,+VLOOKUP($A1364,'Rashodi- plan-izvršenje'!$A$8:B$1500,'prenos-P-R-N'!D$1,FALSE),IF($A1364&gt;$A$2,+VLOOKUP($A1364,'Neizmirene obaveze JLS'!$A$11:B$500,'prenos-P-R-N'!D$1,FALSE),"")))</f>
        <v/>
      </c>
      <c r="E1364" s="87" t="str">
        <f>IF($A1364=0,"",IF($A1364&lt;=$A$1,+VLOOKUP($A1364,'Rashodi- plan-izvršenje'!$A$8:C$1500,'prenos-P-R-N'!E$1,FALSE),IF($A1364&gt;$A$2,+VLOOKUP($A1364,'Neizmirene obaveze JLS'!$A$11:C$500,'prenos-P-R-N'!E$1,FALSE),"")))</f>
        <v/>
      </c>
      <c r="F1364" s="87" t="str">
        <f>IF($A1364=0,"",IF($A1364&lt;=$A$1,+VLOOKUP($A1364,'Rashodi- plan-izvršenje'!$A$8:D$1500,'prenos-P-R-N'!F$1,FALSE),IF($A1364&gt;$A$2,+VLOOKUP($A1364,'Neizmirene obaveze JLS'!$A$11:D$500,'prenos-P-R-N'!F$1,FALSE),"")))</f>
        <v/>
      </c>
      <c r="G1364" s="87" t="str">
        <f>IF($A1364=0,"",IF($A1364&lt;=$A$1,+VLOOKUP($A1364,'Rashodi- plan-izvršenje'!$A$8:E$1500,'prenos-P-R-N'!G$1,FALSE),IF($A1364&gt;$A$2,+VLOOKUP($A1364,'Neizmirene obaveze JLS'!$A$11:E$500,'prenos-P-R-N'!G$1,FALSE),"")))</f>
        <v/>
      </c>
      <c r="H1364" s="87" t="str">
        <f>IF($A1364=0,"",IF($A1364&lt;=$A$1,+VLOOKUP($A1364,'Rashodi- plan-izvršenje'!$A$8:F$1500,'prenos-P-R-N'!H$1,FALSE),IF($A1364&gt;$A$2,+VLOOKUP($A1364,'Neizmirene obaveze JLS'!$A$11:F$500,'prenos-P-R-N'!H$1,FALSE),"")))</f>
        <v/>
      </c>
      <c r="I1364" s="87" t="str">
        <f>IF($A1364=0,"",IF($A1364&lt;=$A$1,+VLOOKUP($A1364,'Rashodi- plan-izvršenje'!$A$8:G$1500,'prenos-P-R-N'!I$1,FALSE),IF($A1364&gt;$A$2,+VLOOKUP($A1364,'Neizmirene obaveze JLS'!$A$11:G$500,'prenos-P-R-N'!I$1,FALSE),"")))</f>
        <v/>
      </c>
      <c r="J1364" s="87" t="str">
        <f>IF($A1364=0,"",IF($A1364&lt;=$A$1,+VLOOKUP($A1364,'Rashodi- plan-izvršenje'!$A$8:H$1500,'prenos-P-R-N'!J$1,FALSE),IF($A1364&gt;$A$2,+VLOOKUP($A1364,'Neizmirene obaveze JLS'!$A$11:H$500,'prenos-P-R-N'!J$1,FALSE),"")))</f>
        <v/>
      </c>
      <c r="K1364" s="87" t="str">
        <f>IF($A1364=0,"",IF($A1364&lt;=$A$1,+VLOOKUP($A1364,'Rashodi- plan-izvršenje'!$A$8:I$1500,'prenos-P-R-N'!K$1,FALSE),IF($A1364&gt;$A$2,+VLOOKUP($A1364,'Neizmirene obaveze JLS'!$A$11:I$500,'prenos-P-R-N'!K$1,FALSE),"")))</f>
        <v/>
      </c>
      <c r="L1364" t="str">
        <f>IF(A1364=0,"",IF(A1364&lt;=A$1,+IF(VLOOKUP(A1364,'Rashodi- plan-izvršenje'!A$8:J$1500,M$1,FALSE)&gt;0,"Програмска активност","Пројекат"),IF(A1364&gt;A$2,+IF(VLOOKUP(A1364,'Neizmirene obaveze JLS'!A$8:J$2008,M$1,FALSE)&gt;0,"Програмска активност","Пројекат"),"")))</f>
        <v/>
      </c>
      <c r="M1364" s="87" t="str">
        <f>IF(A1364=0,"",IF($A1364&lt;=$A$1,+IF(VLOOKUP($A1364,'Rashodi- plan-izvršenje'!$A$8:$M$1500,10,FALSE)&gt;0,VLOOKUP($A1364,'Rashodi- plan-izvršenje'!$A$8:$M$1500,10,FALSE),VLOOKUP($A1364,'Rashodi- plan-izvršenje'!$A$8:$M$1500,12,FALSE)),+IF($A1364&gt;$A$2,IF(VLOOKUP($A1364,'Neizmirene obaveze JLS'!$A$8:$M$1500,10,FALSE)&gt;0,VLOOKUP($A1364,'Neizmirene obaveze JLS'!$A$11:$M$1500,10,FALSE),VLOOKUP($A1364,'Neizmirene obaveze JLS'!$A$11:$M$1500,12,FALSE)),0)))</f>
        <v/>
      </c>
      <c r="N1364" s="87" t="str">
        <f>IF(A1364=0,"",IF($A1364&lt;=$A$1,+IF(VLOOKUP(A1364,'Rashodi- plan-izvršenje'!$A$8:$M$1500,10,FALSE)&gt;0,VLOOKUP(A1364,'Rashodi- plan-izvršenje'!$A$8:$M$1500,11,FALSE),VLOOKUP(A1364,'Rashodi- plan-izvršenje'!$A$8:$M$1500,13,FALSE)),+IF($A1364&gt;$A$2,IF(VLOOKUP($A1364,'Neizmirene obaveze JLS'!$A$8:$M$1500,10,FALSE)&gt;0,VLOOKUP($A1364,'Neizmirene obaveze JLS'!$A$11:$M$1500,11,FALSE),VLOOKUP($A1364,'Neizmirene obaveze JLS'!$A$11:$M$1500,13,FALSE)),0)))</f>
        <v/>
      </c>
      <c r="O1364" s="87" t="str">
        <f>IF(A1364=0,"",IF($A1364&lt;=$A$1,VALUE(+VLOOKUP($A1364,'Rashodi- plan-izvršenje'!$A$8:N$1500,'prenos-P-R-N'!O$1,FALSE)),IF($A1364&lt;=A$2,VALUE(VLOOKUP($A1364,'Prihodi- plan-izvršenje'!$A$8:$H$500,6,FALSE)),VALUE(VLOOKUP($A1364,'Neizmirene obaveze JLS'!$A$8:$N$500,O$1,FALSE)))))</f>
        <v/>
      </c>
      <c r="P1364" s="87" t="str">
        <f>IF(A1364=0,"",IF(A1364=0,0,IF(A1364&gt;A$2,'šifarnik K-izvor'!G$3,+IF(Q1364&lt;700,+'šifarnik K-izvor'!G$2,'šifarnik K-izvor'!G$1))))</f>
        <v/>
      </c>
      <c r="Q1364" s="87">
        <f>IF($A1364&lt;=$A$1,VALUE(+VLOOKUP($A1364,'Rashodi- plan-izvršenje'!$A$8:O$1500,'prenos-P-R-N'!Q$1,FALSE)),IF($A1364&lt;=$A$2,VLOOKUP($A1364,'Prihodi- plan-izvršenje'!$A$4:$H$500,4,FALSE),IF($A1364&lt;=$A$3,VLOOKUP(A1364,'Neizmirene obaveze JLS'!$A$11:O$500,Q$1,FALSE),"")))</f>
        <v>0</v>
      </c>
      <c r="R1364" s="88">
        <f>IF($A1364&lt;=$A$1,VALUE(+VLOOKUP($A1364,'Rashodi- plan-izvršenje'!$A$8:P$1500,'prenos-P-R-N'!R$1,FALSE)),IF($A1364&lt;=$A$2,VLOOKUP($A1364,'Prihodi- plan-izvršenje'!$A$4:$H$500,7,FALSE),""))</f>
        <v>0</v>
      </c>
      <c r="S1364" s="88">
        <f>IF(A1364=0,0,IF($A1364&lt;=$A$1,VALUE(+VLOOKUP($A1364,'Rashodi- plan-izvršenje'!$A$8:Q$1500,'prenos-P-R-N'!S$1,FALSE)),IF($A1364&lt;=$A$2,VLOOKUP($A1364,'Prihodi- plan-izvršenje'!$A$4:$H$500,8,FALSE),0)))</f>
        <v>0</v>
      </c>
      <c r="T1364" s="88" t="str">
        <f>IF($A1364&gt;$A$2,VLOOKUP($A1364,'Neizmirene obaveze JLS'!$A$11:R$500,R$1,FALSE),"")</f>
        <v/>
      </c>
      <c r="U1364" s="88">
        <f>IF($A1364&gt;$A$2,VLOOKUP($A1364,'Neizmirene obaveze JLS'!$A$11:S$500,S$1,FALSE),0)</f>
        <v>0</v>
      </c>
      <c r="V1364" s="88">
        <f t="shared" si="299"/>
        <v>0</v>
      </c>
    </row>
    <row r="1365" spans="1:22">
      <c r="A1365" s="89">
        <f>IF(AND(COUNTIF(A$1:A$3,"&gt;0")=1,MAX(A$8:A1364)&lt;A$1),A1364+1,IF(AND(COUNTIF(A$1:A$3,"&gt;0")=2,MAX(A$8:A1364)&lt;A$2),A1364+1,IF(AND(COUNTIF(A$1:A$3,"&gt;0")=3,MAX(A$8:A1364)&lt;A$3),A1364+1,0)))</f>
        <v>0</v>
      </c>
      <c r="B1365" s="89" t="str">
        <f t="shared" ref="B1365:C1365" si="328">+IF($A1365&gt;0,B1364,"")</f>
        <v/>
      </c>
      <c r="C1365" s="89" t="str">
        <f t="shared" si="328"/>
        <v/>
      </c>
      <c r="D1365" s="87" t="str">
        <f>IF($A1365=0,"",IF($A1365&lt;=$A$1,+VLOOKUP($A1365,'Rashodi- plan-izvršenje'!$A$8:B$1500,'prenos-P-R-N'!D$1,FALSE),IF($A1365&gt;$A$2,+VLOOKUP($A1365,'Neizmirene obaveze JLS'!$A$11:B$500,'prenos-P-R-N'!D$1,FALSE),"")))</f>
        <v/>
      </c>
      <c r="E1365" s="87" t="str">
        <f>IF($A1365=0,"",IF($A1365&lt;=$A$1,+VLOOKUP($A1365,'Rashodi- plan-izvršenje'!$A$8:C$1500,'prenos-P-R-N'!E$1,FALSE),IF($A1365&gt;$A$2,+VLOOKUP($A1365,'Neizmirene obaveze JLS'!$A$11:C$500,'prenos-P-R-N'!E$1,FALSE),"")))</f>
        <v/>
      </c>
      <c r="F1365" s="87" t="str">
        <f>IF($A1365=0,"",IF($A1365&lt;=$A$1,+VLOOKUP($A1365,'Rashodi- plan-izvršenje'!$A$8:D$1500,'prenos-P-R-N'!F$1,FALSE),IF($A1365&gt;$A$2,+VLOOKUP($A1365,'Neizmirene obaveze JLS'!$A$11:D$500,'prenos-P-R-N'!F$1,FALSE),"")))</f>
        <v/>
      </c>
      <c r="G1365" s="87" t="str">
        <f>IF($A1365=0,"",IF($A1365&lt;=$A$1,+VLOOKUP($A1365,'Rashodi- plan-izvršenje'!$A$8:E$1500,'prenos-P-R-N'!G$1,FALSE),IF($A1365&gt;$A$2,+VLOOKUP($A1365,'Neizmirene obaveze JLS'!$A$11:E$500,'prenos-P-R-N'!G$1,FALSE),"")))</f>
        <v/>
      </c>
      <c r="H1365" s="87" t="str">
        <f>IF($A1365=0,"",IF($A1365&lt;=$A$1,+VLOOKUP($A1365,'Rashodi- plan-izvršenje'!$A$8:F$1500,'prenos-P-R-N'!H$1,FALSE),IF($A1365&gt;$A$2,+VLOOKUP($A1365,'Neizmirene obaveze JLS'!$A$11:F$500,'prenos-P-R-N'!H$1,FALSE),"")))</f>
        <v/>
      </c>
      <c r="I1365" s="87" t="str">
        <f>IF($A1365=0,"",IF($A1365&lt;=$A$1,+VLOOKUP($A1365,'Rashodi- plan-izvršenje'!$A$8:G$1500,'prenos-P-R-N'!I$1,FALSE),IF($A1365&gt;$A$2,+VLOOKUP($A1365,'Neizmirene obaveze JLS'!$A$11:G$500,'prenos-P-R-N'!I$1,FALSE),"")))</f>
        <v/>
      </c>
      <c r="J1365" s="87" t="str">
        <f>IF($A1365=0,"",IF($A1365&lt;=$A$1,+VLOOKUP($A1365,'Rashodi- plan-izvršenje'!$A$8:H$1500,'prenos-P-R-N'!J$1,FALSE),IF($A1365&gt;$A$2,+VLOOKUP($A1365,'Neizmirene obaveze JLS'!$A$11:H$500,'prenos-P-R-N'!J$1,FALSE),"")))</f>
        <v/>
      </c>
      <c r="K1365" s="87" t="str">
        <f>IF($A1365=0,"",IF($A1365&lt;=$A$1,+VLOOKUP($A1365,'Rashodi- plan-izvršenje'!$A$8:I$1500,'prenos-P-R-N'!K$1,FALSE),IF($A1365&gt;$A$2,+VLOOKUP($A1365,'Neizmirene obaveze JLS'!$A$11:I$500,'prenos-P-R-N'!K$1,FALSE),"")))</f>
        <v/>
      </c>
      <c r="L1365" t="str">
        <f>IF(A1365=0,"",IF(A1365&lt;=A$1,+IF(VLOOKUP(A1365,'Rashodi- plan-izvršenje'!A$8:J$1500,M$1,FALSE)&gt;0,"Програмска активност","Пројекат"),IF(A1365&gt;A$2,+IF(VLOOKUP(A1365,'Neizmirene obaveze JLS'!A$8:J$2008,M$1,FALSE)&gt;0,"Програмска активност","Пројекат"),"")))</f>
        <v/>
      </c>
      <c r="M1365" s="87" t="str">
        <f>IF(A1365=0,"",IF($A1365&lt;=$A$1,+IF(VLOOKUP($A1365,'Rashodi- plan-izvršenje'!$A$8:$M$1500,10,FALSE)&gt;0,VLOOKUP($A1365,'Rashodi- plan-izvršenje'!$A$8:$M$1500,10,FALSE),VLOOKUP($A1365,'Rashodi- plan-izvršenje'!$A$8:$M$1500,12,FALSE)),+IF($A1365&gt;$A$2,IF(VLOOKUP($A1365,'Neizmirene obaveze JLS'!$A$8:$M$1500,10,FALSE)&gt;0,VLOOKUP($A1365,'Neizmirene obaveze JLS'!$A$11:$M$1500,10,FALSE),VLOOKUP($A1365,'Neizmirene obaveze JLS'!$A$11:$M$1500,12,FALSE)),0)))</f>
        <v/>
      </c>
      <c r="N1365" s="87" t="str">
        <f>IF(A1365=0,"",IF($A1365&lt;=$A$1,+IF(VLOOKUP(A1365,'Rashodi- plan-izvršenje'!$A$8:$M$1500,10,FALSE)&gt;0,VLOOKUP(A1365,'Rashodi- plan-izvršenje'!$A$8:$M$1500,11,FALSE),VLOOKUP(A1365,'Rashodi- plan-izvršenje'!$A$8:$M$1500,13,FALSE)),+IF($A1365&gt;$A$2,IF(VLOOKUP($A1365,'Neizmirene obaveze JLS'!$A$8:$M$1500,10,FALSE)&gt;0,VLOOKUP($A1365,'Neizmirene obaveze JLS'!$A$11:$M$1500,11,FALSE),VLOOKUP($A1365,'Neizmirene obaveze JLS'!$A$11:$M$1500,13,FALSE)),0)))</f>
        <v/>
      </c>
      <c r="O1365" s="87" t="str">
        <f>IF(A1365=0,"",IF($A1365&lt;=$A$1,VALUE(+VLOOKUP($A1365,'Rashodi- plan-izvršenje'!$A$8:N$1500,'prenos-P-R-N'!O$1,FALSE)),IF($A1365&lt;=A$2,VALUE(VLOOKUP($A1365,'Prihodi- plan-izvršenje'!$A$8:$H$500,6,FALSE)),VALUE(VLOOKUP($A1365,'Neizmirene obaveze JLS'!$A$8:$N$500,O$1,FALSE)))))</f>
        <v/>
      </c>
      <c r="P1365" s="87" t="str">
        <f>IF(A1365=0,"",IF(A1365=0,0,IF(A1365&gt;A$2,'šifarnik K-izvor'!G$3,+IF(Q1365&lt;700,+'šifarnik K-izvor'!G$2,'šifarnik K-izvor'!G$1))))</f>
        <v/>
      </c>
      <c r="Q1365" s="87">
        <f>IF($A1365&lt;=$A$1,VALUE(+VLOOKUP($A1365,'Rashodi- plan-izvršenje'!$A$8:O$1500,'prenos-P-R-N'!Q$1,FALSE)),IF($A1365&lt;=$A$2,VLOOKUP($A1365,'Prihodi- plan-izvršenje'!$A$4:$H$500,4,FALSE),IF($A1365&lt;=$A$3,VLOOKUP(A1365,'Neizmirene obaveze JLS'!$A$11:O$500,Q$1,FALSE),"")))</f>
        <v>0</v>
      </c>
      <c r="R1365" s="88">
        <f>IF($A1365&lt;=$A$1,VALUE(+VLOOKUP($A1365,'Rashodi- plan-izvršenje'!$A$8:P$1500,'prenos-P-R-N'!R$1,FALSE)),IF($A1365&lt;=$A$2,VLOOKUP($A1365,'Prihodi- plan-izvršenje'!$A$4:$H$500,7,FALSE),""))</f>
        <v>0</v>
      </c>
      <c r="S1365" s="88">
        <f>IF(A1365=0,0,IF($A1365&lt;=$A$1,VALUE(+VLOOKUP($A1365,'Rashodi- plan-izvršenje'!$A$8:Q$1500,'prenos-P-R-N'!S$1,FALSE)),IF($A1365&lt;=$A$2,VLOOKUP($A1365,'Prihodi- plan-izvršenje'!$A$4:$H$500,8,FALSE),0)))</f>
        <v>0</v>
      </c>
      <c r="T1365" s="88" t="str">
        <f>IF($A1365&gt;$A$2,VLOOKUP($A1365,'Neizmirene obaveze JLS'!$A$11:R$500,R$1,FALSE),"")</f>
        <v/>
      </c>
      <c r="U1365" s="88">
        <f>IF($A1365&gt;$A$2,VLOOKUP($A1365,'Neizmirene obaveze JLS'!$A$11:S$500,S$1,FALSE),0)</f>
        <v>0</v>
      </c>
      <c r="V1365" s="88">
        <f t="shared" si="299"/>
        <v>0</v>
      </c>
    </row>
    <row r="1366" spans="1:22">
      <c r="A1366" s="89">
        <f>IF(AND(COUNTIF(A$1:A$3,"&gt;0")=1,MAX(A$8:A1365)&lt;A$1),A1365+1,IF(AND(COUNTIF(A$1:A$3,"&gt;0")=2,MAX(A$8:A1365)&lt;A$2),A1365+1,IF(AND(COUNTIF(A$1:A$3,"&gt;0")=3,MAX(A$8:A1365)&lt;A$3),A1365+1,0)))</f>
        <v>0</v>
      </c>
      <c r="B1366" s="89" t="str">
        <f t="shared" ref="B1366:C1366" si="329">+IF($A1366&gt;0,B1365,"")</f>
        <v/>
      </c>
      <c r="C1366" s="89" t="str">
        <f t="shared" si="329"/>
        <v/>
      </c>
      <c r="D1366" s="87" t="str">
        <f>IF($A1366=0,"",IF($A1366&lt;=$A$1,+VLOOKUP($A1366,'Rashodi- plan-izvršenje'!$A$8:B$1500,'prenos-P-R-N'!D$1,FALSE),IF($A1366&gt;$A$2,+VLOOKUP($A1366,'Neizmirene obaveze JLS'!$A$11:B$500,'prenos-P-R-N'!D$1,FALSE),"")))</f>
        <v/>
      </c>
      <c r="E1366" s="87" t="str">
        <f>IF($A1366=0,"",IF($A1366&lt;=$A$1,+VLOOKUP($A1366,'Rashodi- plan-izvršenje'!$A$8:C$1500,'prenos-P-R-N'!E$1,FALSE),IF($A1366&gt;$A$2,+VLOOKUP($A1366,'Neizmirene obaveze JLS'!$A$11:C$500,'prenos-P-R-N'!E$1,FALSE),"")))</f>
        <v/>
      </c>
      <c r="F1366" s="87" t="str">
        <f>IF($A1366=0,"",IF($A1366&lt;=$A$1,+VLOOKUP($A1366,'Rashodi- plan-izvršenje'!$A$8:D$1500,'prenos-P-R-N'!F$1,FALSE),IF($A1366&gt;$A$2,+VLOOKUP($A1366,'Neizmirene obaveze JLS'!$A$11:D$500,'prenos-P-R-N'!F$1,FALSE),"")))</f>
        <v/>
      </c>
      <c r="G1366" s="87" t="str">
        <f>IF($A1366=0,"",IF($A1366&lt;=$A$1,+VLOOKUP($A1366,'Rashodi- plan-izvršenje'!$A$8:E$1500,'prenos-P-R-N'!G$1,FALSE),IF($A1366&gt;$A$2,+VLOOKUP($A1366,'Neizmirene obaveze JLS'!$A$11:E$500,'prenos-P-R-N'!G$1,FALSE),"")))</f>
        <v/>
      </c>
      <c r="H1366" s="87" t="str">
        <f>IF($A1366=0,"",IF($A1366&lt;=$A$1,+VLOOKUP($A1366,'Rashodi- plan-izvršenje'!$A$8:F$1500,'prenos-P-R-N'!H$1,FALSE),IF($A1366&gt;$A$2,+VLOOKUP($A1366,'Neizmirene obaveze JLS'!$A$11:F$500,'prenos-P-R-N'!H$1,FALSE),"")))</f>
        <v/>
      </c>
      <c r="I1366" s="87" t="str">
        <f>IF($A1366=0,"",IF($A1366&lt;=$A$1,+VLOOKUP($A1366,'Rashodi- plan-izvršenje'!$A$8:G$1500,'prenos-P-R-N'!I$1,FALSE),IF($A1366&gt;$A$2,+VLOOKUP($A1366,'Neizmirene obaveze JLS'!$A$11:G$500,'prenos-P-R-N'!I$1,FALSE),"")))</f>
        <v/>
      </c>
      <c r="J1366" s="87" t="str">
        <f>IF($A1366=0,"",IF($A1366&lt;=$A$1,+VLOOKUP($A1366,'Rashodi- plan-izvršenje'!$A$8:H$1500,'prenos-P-R-N'!J$1,FALSE),IF($A1366&gt;$A$2,+VLOOKUP($A1366,'Neizmirene obaveze JLS'!$A$11:H$500,'prenos-P-R-N'!J$1,FALSE),"")))</f>
        <v/>
      </c>
      <c r="K1366" s="87" t="str">
        <f>IF($A1366=0,"",IF($A1366&lt;=$A$1,+VLOOKUP($A1366,'Rashodi- plan-izvršenje'!$A$8:I$1500,'prenos-P-R-N'!K$1,FALSE),IF($A1366&gt;$A$2,+VLOOKUP($A1366,'Neizmirene obaveze JLS'!$A$11:I$500,'prenos-P-R-N'!K$1,FALSE),"")))</f>
        <v/>
      </c>
      <c r="L1366" t="str">
        <f>IF(A1366=0,"",IF(A1366&lt;=A$1,+IF(VLOOKUP(A1366,'Rashodi- plan-izvršenje'!A$8:J$1500,M$1,FALSE)&gt;0,"Програмска активност","Пројекат"),IF(A1366&gt;A$2,+IF(VLOOKUP(A1366,'Neizmirene obaveze JLS'!A$8:J$2008,M$1,FALSE)&gt;0,"Програмска активност","Пројекат"),"")))</f>
        <v/>
      </c>
      <c r="M1366" s="87" t="str">
        <f>IF(A1366=0,"",IF($A1366&lt;=$A$1,+IF(VLOOKUP($A1366,'Rashodi- plan-izvršenje'!$A$8:$M$1500,10,FALSE)&gt;0,VLOOKUP($A1366,'Rashodi- plan-izvršenje'!$A$8:$M$1500,10,FALSE),VLOOKUP($A1366,'Rashodi- plan-izvršenje'!$A$8:$M$1500,12,FALSE)),+IF($A1366&gt;$A$2,IF(VLOOKUP($A1366,'Neizmirene obaveze JLS'!$A$8:$M$1500,10,FALSE)&gt;0,VLOOKUP($A1366,'Neizmirene obaveze JLS'!$A$11:$M$1500,10,FALSE),VLOOKUP($A1366,'Neizmirene obaveze JLS'!$A$11:$M$1500,12,FALSE)),0)))</f>
        <v/>
      </c>
      <c r="N1366" s="87" t="str">
        <f>IF(A1366=0,"",IF($A1366&lt;=$A$1,+IF(VLOOKUP(A1366,'Rashodi- plan-izvršenje'!$A$8:$M$1500,10,FALSE)&gt;0,VLOOKUP(A1366,'Rashodi- plan-izvršenje'!$A$8:$M$1500,11,FALSE),VLOOKUP(A1366,'Rashodi- plan-izvršenje'!$A$8:$M$1500,13,FALSE)),+IF($A1366&gt;$A$2,IF(VLOOKUP($A1366,'Neizmirene obaveze JLS'!$A$8:$M$1500,10,FALSE)&gt;0,VLOOKUP($A1366,'Neizmirene obaveze JLS'!$A$11:$M$1500,11,FALSE),VLOOKUP($A1366,'Neizmirene obaveze JLS'!$A$11:$M$1500,13,FALSE)),0)))</f>
        <v/>
      </c>
      <c r="O1366" s="87" t="str">
        <f>IF(A1366=0,"",IF($A1366&lt;=$A$1,VALUE(+VLOOKUP($A1366,'Rashodi- plan-izvršenje'!$A$8:N$1500,'prenos-P-R-N'!O$1,FALSE)),IF($A1366&lt;=A$2,VALUE(VLOOKUP($A1366,'Prihodi- plan-izvršenje'!$A$8:$H$500,6,FALSE)),VALUE(VLOOKUP($A1366,'Neizmirene obaveze JLS'!$A$8:$N$500,O$1,FALSE)))))</f>
        <v/>
      </c>
      <c r="P1366" s="87" t="str">
        <f>IF(A1366=0,"",IF(A1366=0,0,IF(A1366&gt;A$2,'šifarnik K-izvor'!G$3,+IF(Q1366&lt;700,+'šifarnik K-izvor'!G$2,'šifarnik K-izvor'!G$1))))</f>
        <v/>
      </c>
      <c r="Q1366" s="87">
        <f>IF($A1366&lt;=$A$1,VALUE(+VLOOKUP($A1366,'Rashodi- plan-izvršenje'!$A$8:O$1500,'prenos-P-R-N'!Q$1,FALSE)),IF($A1366&lt;=$A$2,VLOOKUP($A1366,'Prihodi- plan-izvršenje'!$A$4:$H$500,4,FALSE),IF($A1366&lt;=$A$3,VLOOKUP(A1366,'Neizmirene obaveze JLS'!$A$11:O$500,Q$1,FALSE),"")))</f>
        <v>0</v>
      </c>
      <c r="R1366" s="88">
        <f>IF($A1366&lt;=$A$1,VALUE(+VLOOKUP($A1366,'Rashodi- plan-izvršenje'!$A$8:P$1500,'prenos-P-R-N'!R$1,FALSE)),IF($A1366&lt;=$A$2,VLOOKUP($A1366,'Prihodi- plan-izvršenje'!$A$4:$H$500,7,FALSE),""))</f>
        <v>0</v>
      </c>
      <c r="S1366" s="88">
        <f>IF(A1366=0,0,IF($A1366&lt;=$A$1,VALUE(+VLOOKUP($A1366,'Rashodi- plan-izvršenje'!$A$8:Q$1500,'prenos-P-R-N'!S$1,FALSE)),IF($A1366&lt;=$A$2,VLOOKUP($A1366,'Prihodi- plan-izvršenje'!$A$4:$H$500,8,FALSE),0)))</f>
        <v>0</v>
      </c>
      <c r="T1366" s="88" t="str">
        <f>IF($A1366&gt;$A$2,VLOOKUP($A1366,'Neizmirene obaveze JLS'!$A$11:R$500,R$1,FALSE),"")</f>
        <v/>
      </c>
      <c r="U1366" s="88">
        <f>IF($A1366&gt;$A$2,VLOOKUP($A1366,'Neizmirene obaveze JLS'!$A$11:S$500,S$1,FALSE),0)</f>
        <v>0</v>
      </c>
      <c r="V1366" s="88">
        <f t="shared" si="299"/>
        <v>0</v>
      </c>
    </row>
    <row r="1367" spans="1:22">
      <c r="A1367" s="89">
        <f>IF(AND(COUNTIF(A$1:A$3,"&gt;0")=1,MAX(A$8:A1366)&lt;A$1),A1366+1,IF(AND(COUNTIF(A$1:A$3,"&gt;0")=2,MAX(A$8:A1366)&lt;A$2),A1366+1,IF(AND(COUNTIF(A$1:A$3,"&gt;0")=3,MAX(A$8:A1366)&lt;A$3),A1366+1,0)))</f>
        <v>0</v>
      </c>
      <c r="B1367" s="89" t="str">
        <f t="shared" ref="B1367:C1367" si="330">+IF($A1367&gt;0,B1366,"")</f>
        <v/>
      </c>
      <c r="C1367" s="89" t="str">
        <f t="shared" si="330"/>
        <v/>
      </c>
      <c r="D1367" s="87" t="str">
        <f>IF($A1367=0,"",IF($A1367&lt;=$A$1,+VLOOKUP($A1367,'Rashodi- plan-izvršenje'!$A$8:B$1500,'prenos-P-R-N'!D$1,FALSE),IF($A1367&gt;$A$2,+VLOOKUP($A1367,'Neizmirene obaveze JLS'!$A$11:B$500,'prenos-P-R-N'!D$1,FALSE),"")))</f>
        <v/>
      </c>
      <c r="E1367" s="87" t="str">
        <f>IF($A1367=0,"",IF($A1367&lt;=$A$1,+VLOOKUP($A1367,'Rashodi- plan-izvršenje'!$A$8:C$1500,'prenos-P-R-N'!E$1,FALSE),IF($A1367&gt;$A$2,+VLOOKUP($A1367,'Neizmirene obaveze JLS'!$A$11:C$500,'prenos-P-R-N'!E$1,FALSE),"")))</f>
        <v/>
      </c>
      <c r="F1367" s="87" t="str">
        <f>IF($A1367=0,"",IF($A1367&lt;=$A$1,+VLOOKUP($A1367,'Rashodi- plan-izvršenje'!$A$8:D$1500,'prenos-P-R-N'!F$1,FALSE),IF($A1367&gt;$A$2,+VLOOKUP($A1367,'Neizmirene obaveze JLS'!$A$11:D$500,'prenos-P-R-N'!F$1,FALSE),"")))</f>
        <v/>
      </c>
      <c r="G1367" s="87" t="str">
        <f>IF($A1367=0,"",IF($A1367&lt;=$A$1,+VLOOKUP($A1367,'Rashodi- plan-izvršenje'!$A$8:E$1500,'prenos-P-R-N'!G$1,FALSE),IF($A1367&gt;$A$2,+VLOOKUP($A1367,'Neizmirene obaveze JLS'!$A$11:E$500,'prenos-P-R-N'!G$1,FALSE),"")))</f>
        <v/>
      </c>
      <c r="H1367" s="87" t="str">
        <f>IF($A1367=0,"",IF($A1367&lt;=$A$1,+VLOOKUP($A1367,'Rashodi- plan-izvršenje'!$A$8:F$1500,'prenos-P-R-N'!H$1,FALSE),IF($A1367&gt;$A$2,+VLOOKUP($A1367,'Neizmirene obaveze JLS'!$A$11:F$500,'prenos-P-R-N'!H$1,FALSE),"")))</f>
        <v/>
      </c>
      <c r="I1367" s="87" t="str">
        <f>IF($A1367=0,"",IF($A1367&lt;=$A$1,+VLOOKUP($A1367,'Rashodi- plan-izvršenje'!$A$8:G$1500,'prenos-P-R-N'!I$1,FALSE),IF($A1367&gt;$A$2,+VLOOKUP($A1367,'Neizmirene obaveze JLS'!$A$11:G$500,'prenos-P-R-N'!I$1,FALSE),"")))</f>
        <v/>
      </c>
      <c r="J1367" s="87" t="str">
        <f>IF($A1367=0,"",IF($A1367&lt;=$A$1,+VLOOKUP($A1367,'Rashodi- plan-izvršenje'!$A$8:H$1500,'prenos-P-R-N'!J$1,FALSE),IF($A1367&gt;$A$2,+VLOOKUP($A1367,'Neizmirene obaveze JLS'!$A$11:H$500,'prenos-P-R-N'!J$1,FALSE),"")))</f>
        <v/>
      </c>
      <c r="K1367" s="87" t="str">
        <f>IF($A1367=0,"",IF($A1367&lt;=$A$1,+VLOOKUP($A1367,'Rashodi- plan-izvršenje'!$A$8:I$1500,'prenos-P-R-N'!K$1,FALSE),IF($A1367&gt;$A$2,+VLOOKUP($A1367,'Neizmirene obaveze JLS'!$A$11:I$500,'prenos-P-R-N'!K$1,FALSE),"")))</f>
        <v/>
      </c>
      <c r="L1367" t="str">
        <f>IF(A1367=0,"",IF(A1367&lt;=A$1,+IF(VLOOKUP(A1367,'Rashodi- plan-izvršenje'!A$8:J$1500,M$1,FALSE)&gt;0,"Програмска активност","Пројекат"),IF(A1367&gt;A$2,+IF(VLOOKUP(A1367,'Neizmirene obaveze JLS'!A$8:J$2008,M$1,FALSE)&gt;0,"Програмска активност","Пројекат"),"")))</f>
        <v/>
      </c>
      <c r="M1367" s="87" t="str">
        <f>IF(A1367=0,"",IF($A1367&lt;=$A$1,+IF(VLOOKUP($A1367,'Rashodi- plan-izvršenje'!$A$8:$M$1500,10,FALSE)&gt;0,VLOOKUP($A1367,'Rashodi- plan-izvršenje'!$A$8:$M$1500,10,FALSE),VLOOKUP($A1367,'Rashodi- plan-izvršenje'!$A$8:$M$1500,12,FALSE)),+IF($A1367&gt;$A$2,IF(VLOOKUP($A1367,'Neizmirene obaveze JLS'!$A$8:$M$1500,10,FALSE)&gt;0,VLOOKUP($A1367,'Neizmirene obaveze JLS'!$A$11:$M$1500,10,FALSE),VLOOKUP($A1367,'Neizmirene obaveze JLS'!$A$11:$M$1500,12,FALSE)),0)))</f>
        <v/>
      </c>
      <c r="N1367" s="87" t="str">
        <f>IF(A1367=0,"",IF($A1367&lt;=$A$1,+IF(VLOOKUP(A1367,'Rashodi- plan-izvršenje'!$A$8:$M$1500,10,FALSE)&gt;0,VLOOKUP(A1367,'Rashodi- plan-izvršenje'!$A$8:$M$1500,11,FALSE),VLOOKUP(A1367,'Rashodi- plan-izvršenje'!$A$8:$M$1500,13,FALSE)),+IF($A1367&gt;$A$2,IF(VLOOKUP($A1367,'Neizmirene obaveze JLS'!$A$8:$M$1500,10,FALSE)&gt;0,VLOOKUP($A1367,'Neizmirene obaveze JLS'!$A$11:$M$1500,11,FALSE),VLOOKUP($A1367,'Neizmirene obaveze JLS'!$A$11:$M$1500,13,FALSE)),0)))</f>
        <v/>
      </c>
      <c r="O1367" s="87" t="str">
        <f>IF(A1367=0,"",IF($A1367&lt;=$A$1,VALUE(+VLOOKUP($A1367,'Rashodi- plan-izvršenje'!$A$8:N$1500,'prenos-P-R-N'!O$1,FALSE)),IF($A1367&lt;=A$2,VALUE(VLOOKUP($A1367,'Prihodi- plan-izvršenje'!$A$8:$H$500,6,FALSE)),VALUE(VLOOKUP($A1367,'Neizmirene obaveze JLS'!$A$8:$N$500,O$1,FALSE)))))</f>
        <v/>
      </c>
      <c r="P1367" s="87" t="str">
        <f>IF(A1367=0,"",IF(A1367=0,0,IF(A1367&gt;A$2,'šifarnik K-izvor'!G$3,+IF(Q1367&lt;700,+'šifarnik K-izvor'!G$2,'šifarnik K-izvor'!G$1))))</f>
        <v/>
      </c>
      <c r="Q1367" s="87">
        <f>IF($A1367&lt;=$A$1,VALUE(+VLOOKUP($A1367,'Rashodi- plan-izvršenje'!$A$8:O$1500,'prenos-P-R-N'!Q$1,FALSE)),IF($A1367&lt;=$A$2,VLOOKUP($A1367,'Prihodi- plan-izvršenje'!$A$4:$H$500,4,FALSE),IF($A1367&lt;=$A$3,VLOOKUP(A1367,'Neizmirene obaveze JLS'!$A$11:O$500,Q$1,FALSE),"")))</f>
        <v>0</v>
      </c>
      <c r="R1367" s="88">
        <f>IF($A1367&lt;=$A$1,VALUE(+VLOOKUP($A1367,'Rashodi- plan-izvršenje'!$A$8:P$1500,'prenos-P-R-N'!R$1,FALSE)),IF($A1367&lt;=$A$2,VLOOKUP($A1367,'Prihodi- plan-izvršenje'!$A$4:$H$500,7,FALSE),""))</f>
        <v>0</v>
      </c>
      <c r="S1367" s="88">
        <f>IF(A1367=0,0,IF($A1367&lt;=$A$1,VALUE(+VLOOKUP($A1367,'Rashodi- plan-izvršenje'!$A$8:Q$1500,'prenos-P-R-N'!S$1,FALSE)),IF($A1367&lt;=$A$2,VLOOKUP($A1367,'Prihodi- plan-izvršenje'!$A$4:$H$500,8,FALSE),0)))</f>
        <v>0</v>
      </c>
      <c r="T1367" s="88" t="str">
        <f>IF($A1367&gt;$A$2,VLOOKUP($A1367,'Neizmirene obaveze JLS'!$A$11:R$500,R$1,FALSE),"")</f>
        <v/>
      </c>
      <c r="U1367" s="88">
        <f>IF($A1367&gt;$A$2,VLOOKUP($A1367,'Neizmirene obaveze JLS'!$A$11:S$500,S$1,FALSE),0)</f>
        <v>0</v>
      </c>
      <c r="V1367" s="88">
        <f t="shared" si="299"/>
        <v>0</v>
      </c>
    </row>
    <row r="1368" spans="1:22">
      <c r="A1368" s="89">
        <f>IF(AND(COUNTIF(A$1:A$3,"&gt;0")=1,MAX(A$8:A1367)&lt;A$1),A1367+1,IF(AND(COUNTIF(A$1:A$3,"&gt;0")=2,MAX(A$8:A1367)&lt;A$2),A1367+1,IF(AND(COUNTIF(A$1:A$3,"&gt;0")=3,MAX(A$8:A1367)&lt;A$3),A1367+1,0)))</f>
        <v>0</v>
      </c>
      <c r="B1368" s="89" t="str">
        <f t="shared" ref="B1368:C1368" si="331">+IF($A1368&gt;0,B1367,"")</f>
        <v/>
      </c>
      <c r="C1368" s="89" t="str">
        <f t="shared" si="331"/>
        <v/>
      </c>
      <c r="D1368" s="87" t="str">
        <f>IF($A1368=0,"",IF($A1368&lt;=$A$1,+VLOOKUP($A1368,'Rashodi- plan-izvršenje'!$A$8:B$1500,'prenos-P-R-N'!D$1,FALSE),IF($A1368&gt;$A$2,+VLOOKUP($A1368,'Neizmirene obaveze JLS'!$A$11:B$500,'prenos-P-R-N'!D$1,FALSE),"")))</f>
        <v/>
      </c>
      <c r="E1368" s="87" t="str">
        <f>IF($A1368=0,"",IF($A1368&lt;=$A$1,+VLOOKUP($A1368,'Rashodi- plan-izvršenje'!$A$8:C$1500,'prenos-P-R-N'!E$1,FALSE),IF($A1368&gt;$A$2,+VLOOKUP($A1368,'Neizmirene obaveze JLS'!$A$11:C$500,'prenos-P-R-N'!E$1,FALSE),"")))</f>
        <v/>
      </c>
      <c r="F1368" s="87" t="str">
        <f>IF($A1368=0,"",IF($A1368&lt;=$A$1,+VLOOKUP($A1368,'Rashodi- plan-izvršenje'!$A$8:D$1500,'prenos-P-R-N'!F$1,FALSE),IF($A1368&gt;$A$2,+VLOOKUP($A1368,'Neizmirene obaveze JLS'!$A$11:D$500,'prenos-P-R-N'!F$1,FALSE),"")))</f>
        <v/>
      </c>
      <c r="G1368" s="87" t="str">
        <f>IF($A1368=0,"",IF($A1368&lt;=$A$1,+VLOOKUP($A1368,'Rashodi- plan-izvršenje'!$A$8:E$1500,'prenos-P-R-N'!G$1,FALSE),IF($A1368&gt;$A$2,+VLOOKUP($A1368,'Neizmirene obaveze JLS'!$A$11:E$500,'prenos-P-R-N'!G$1,FALSE),"")))</f>
        <v/>
      </c>
      <c r="H1368" s="87" t="str">
        <f>IF($A1368=0,"",IF($A1368&lt;=$A$1,+VLOOKUP($A1368,'Rashodi- plan-izvršenje'!$A$8:F$1500,'prenos-P-R-N'!H$1,FALSE),IF($A1368&gt;$A$2,+VLOOKUP($A1368,'Neizmirene obaveze JLS'!$A$11:F$500,'prenos-P-R-N'!H$1,FALSE),"")))</f>
        <v/>
      </c>
      <c r="I1368" s="87" t="str">
        <f>IF($A1368=0,"",IF($A1368&lt;=$A$1,+VLOOKUP($A1368,'Rashodi- plan-izvršenje'!$A$8:G$1500,'prenos-P-R-N'!I$1,FALSE),IF($A1368&gt;$A$2,+VLOOKUP($A1368,'Neizmirene obaveze JLS'!$A$11:G$500,'prenos-P-R-N'!I$1,FALSE),"")))</f>
        <v/>
      </c>
      <c r="J1368" s="87" t="str">
        <f>IF($A1368=0,"",IF($A1368&lt;=$A$1,+VLOOKUP($A1368,'Rashodi- plan-izvršenje'!$A$8:H$1500,'prenos-P-R-N'!J$1,FALSE),IF($A1368&gt;$A$2,+VLOOKUP($A1368,'Neizmirene obaveze JLS'!$A$11:H$500,'prenos-P-R-N'!J$1,FALSE),"")))</f>
        <v/>
      </c>
      <c r="K1368" s="87" t="str">
        <f>IF($A1368=0,"",IF($A1368&lt;=$A$1,+VLOOKUP($A1368,'Rashodi- plan-izvršenje'!$A$8:I$1500,'prenos-P-R-N'!K$1,FALSE),IF($A1368&gt;$A$2,+VLOOKUP($A1368,'Neizmirene obaveze JLS'!$A$11:I$500,'prenos-P-R-N'!K$1,FALSE),"")))</f>
        <v/>
      </c>
      <c r="L1368" t="str">
        <f>IF(A1368=0,"",IF(A1368&lt;=A$1,+IF(VLOOKUP(A1368,'Rashodi- plan-izvršenje'!A$8:J$1500,M$1,FALSE)&gt;0,"Програмска активност","Пројекат"),IF(A1368&gt;A$2,+IF(VLOOKUP(A1368,'Neizmirene obaveze JLS'!A$8:J$2008,M$1,FALSE)&gt;0,"Програмска активност","Пројекат"),"")))</f>
        <v/>
      </c>
      <c r="M1368" s="87" t="str">
        <f>IF(A1368=0,"",IF($A1368&lt;=$A$1,+IF(VLOOKUP($A1368,'Rashodi- plan-izvršenje'!$A$8:$M$1500,10,FALSE)&gt;0,VLOOKUP($A1368,'Rashodi- plan-izvršenje'!$A$8:$M$1500,10,FALSE),VLOOKUP($A1368,'Rashodi- plan-izvršenje'!$A$8:$M$1500,12,FALSE)),+IF($A1368&gt;$A$2,IF(VLOOKUP($A1368,'Neizmirene obaveze JLS'!$A$8:$M$1500,10,FALSE)&gt;0,VLOOKUP($A1368,'Neizmirene obaveze JLS'!$A$11:$M$1500,10,FALSE),VLOOKUP($A1368,'Neizmirene obaveze JLS'!$A$11:$M$1500,12,FALSE)),0)))</f>
        <v/>
      </c>
      <c r="N1368" s="87" t="str">
        <f>IF(A1368=0,"",IF($A1368&lt;=$A$1,+IF(VLOOKUP(A1368,'Rashodi- plan-izvršenje'!$A$8:$M$1500,10,FALSE)&gt;0,VLOOKUP(A1368,'Rashodi- plan-izvršenje'!$A$8:$M$1500,11,FALSE),VLOOKUP(A1368,'Rashodi- plan-izvršenje'!$A$8:$M$1500,13,FALSE)),+IF($A1368&gt;$A$2,IF(VLOOKUP($A1368,'Neizmirene obaveze JLS'!$A$8:$M$1500,10,FALSE)&gt;0,VLOOKUP($A1368,'Neizmirene obaveze JLS'!$A$11:$M$1500,11,FALSE),VLOOKUP($A1368,'Neizmirene obaveze JLS'!$A$11:$M$1500,13,FALSE)),0)))</f>
        <v/>
      </c>
      <c r="O1368" s="87" t="str">
        <f>IF(A1368=0,"",IF($A1368&lt;=$A$1,VALUE(+VLOOKUP($A1368,'Rashodi- plan-izvršenje'!$A$8:N$1500,'prenos-P-R-N'!O$1,FALSE)),IF($A1368&lt;=A$2,VALUE(VLOOKUP($A1368,'Prihodi- plan-izvršenje'!$A$8:$H$500,6,FALSE)),VALUE(VLOOKUP($A1368,'Neizmirene obaveze JLS'!$A$8:$N$500,O$1,FALSE)))))</f>
        <v/>
      </c>
      <c r="P1368" s="87" t="str">
        <f>IF(A1368=0,"",IF(A1368=0,0,IF(A1368&gt;A$2,'šifarnik K-izvor'!G$3,+IF(Q1368&lt;700,+'šifarnik K-izvor'!G$2,'šifarnik K-izvor'!G$1))))</f>
        <v/>
      </c>
      <c r="Q1368" s="87">
        <f>IF($A1368&lt;=$A$1,VALUE(+VLOOKUP($A1368,'Rashodi- plan-izvršenje'!$A$8:O$1500,'prenos-P-R-N'!Q$1,FALSE)),IF($A1368&lt;=$A$2,VLOOKUP($A1368,'Prihodi- plan-izvršenje'!$A$4:$H$500,4,FALSE),IF($A1368&lt;=$A$3,VLOOKUP(A1368,'Neizmirene obaveze JLS'!$A$11:O$500,Q$1,FALSE),"")))</f>
        <v>0</v>
      </c>
      <c r="R1368" s="88">
        <f>IF($A1368&lt;=$A$1,VALUE(+VLOOKUP($A1368,'Rashodi- plan-izvršenje'!$A$8:P$1500,'prenos-P-R-N'!R$1,FALSE)),IF($A1368&lt;=$A$2,VLOOKUP($A1368,'Prihodi- plan-izvršenje'!$A$4:$H$500,7,FALSE),""))</f>
        <v>0</v>
      </c>
      <c r="S1368" s="88">
        <f>IF(A1368=0,0,IF($A1368&lt;=$A$1,VALUE(+VLOOKUP($A1368,'Rashodi- plan-izvršenje'!$A$8:Q$1500,'prenos-P-R-N'!S$1,FALSE)),IF($A1368&lt;=$A$2,VLOOKUP($A1368,'Prihodi- plan-izvršenje'!$A$4:$H$500,8,FALSE),0)))</f>
        <v>0</v>
      </c>
      <c r="T1368" s="88" t="str">
        <f>IF($A1368&gt;$A$2,VLOOKUP($A1368,'Neizmirene obaveze JLS'!$A$11:R$500,R$1,FALSE),"")</f>
        <v/>
      </c>
      <c r="U1368" s="88">
        <f>IF($A1368&gt;$A$2,VLOOKUP($A1368,'Neizmirene obaveze JLS'!$A$11:S$500,S$1,FALSE),0)</f>
        <v>0</v>
      </c>
      <c r="V1368" s="88">
        <f t="shared" si="299"/>
        <v>0</v>
      </c>
    </row>
    <row r="1369" spans="1:22">
      <c r="A1369" s="89">
        <f>IF(AND(COUNTIF(A$1:A$3,"&gt;0")=1,MAX(A$8:A1368)&lt;A$1),A1368+1,IF(AND(COUNTIF(A$1:A$3,"&gt;0")=2,MAX(A$8:A1368)&lt;A$2),A1368+1,IF(AND(COUNTIF(A$1:A$3,"&gt;0")=3,MAX(A$8:A1368)&lt;A$3),A1368+1,0)))</f>
        <v>0</v>
      </c>
      <c r="B1369" s="89" t="str">
        <f t="shared" ref="B1369:C1369" si="332">+IF($A1369&gt;0,B1368,"")</f>
        <v/>
      </c>
      <c r="C1369" s="89" t="str">
        <f t="shared" si="332"/>
        <v/>
      </c>
      <c r="D1369" s="87" t="str">
        <f>IF($A1369=0,"",IF($A1369&lt;=$A$1,+VLOOKUP($A1369,'Rashodi- plan-izvršenje'!$A$8:B$1500,'prenos-P-R-N'!D$1,FALSE),IF($A1369&gt;$A$2,+VLOOKUP($A1369,'Neizmirene obaveze JLS'!$A$11:B$500,'prenos-P-R-N'!D$1,FALSE),"")))</f>
        <v/>
      </c>
      <c r="E1369" s="87" t="str">
        <f>IF($A1369=0,"",IF($A1369&lt;=$A$1,+VLOOKUP($A1369,'Rashodi- plan-izvršenje'!$A$8:C$1500,'prenos-P-R-N'!E$1,FALSE),IF($A1369&gt;$A$2,+VLOOKUP($A1369,'Neizmirene obaveze JLS'!$A$11:C$500,'prenos-P-R-N'!E$1,FALSE),"")))</f>
        <v/>
      </c>
      <c r="F1369" s="87" t="str">
        <f>IF($A1369=0,"",IF($A1369&lt;=$A$1,+VLOOKUP($A1369,'Rashodi- plan-izvršenje'!$A$8:D$1500,'prenos-P-R-N'!F$1,FALSE),IF($A1369&gt;$A$2,+VLOOKUP($A1369,'Neizmirene obaveze JLS'!$A$11:D$500,'prenos-P-R-N'!F$1,FALSE),"")))</f>
        <v/>
      </c>
      <c r="G1369" s="87" t="str">
        <f>IF($A1369=0,"",IF($A1369&lt;=$A$1,+VLOOKUP($A1369,'Rashodi- plan-izvršenje'!$A$8:E$1500,'prenos-P-R-N'!G$1,FALSE),IF($A1369&gt;$A$2,+VLOOKUP($A1369,'Neizmirene obaveze JLS'!$A$11:E$500,'prenos-P-R-N'!G$1,FALSE),"")))</f>
        <v/>
      </c>
      <c r="H1369" s="87" t="str">
        <f>IF($A1369=0,"",IF($A1369&lt;=$A$1,+VLOOKUP($A1369,'Rashodi- plan-izvršenje'!$A$8:F$1500,'prenos-P-R-N'!H$1,FALSE),IF($A1369&gt;$A$2,+VLOOKUP($A1369,'Neizmirene obaveze JLS'!$A$11:F$500,'prenos-P-R-N'!H$1,FALSE),"")))</f>
        <v/>
      </c>
      <c r="I1369" s="87" t="str">
        <f>IF($A1369=0,"",IF($A1369&lt;=$A$1,+VLOOKUP($A1369,'Rashodi- plan-izvršenje'!$A$8:G$1500,'prenos-P-R-N'!I$1,FALSE),IF($A1369&gt;$A$2,+VLOOKUP($A1369,'Neizmirene obaveze JLS'!$A$11:G$500,'prenos-P-R-N'!I$1,FALSE),"")))</f>
        <v/>
      </c>
      <c r="J1369" s="87" t="str">
        <f>IF($A1369=0,"",IF($A1369&lt;=$A$1,+VLOOKUP($A1369,'Rashodi- plan-izvršenje'!$A$8:H$1500,'prenos-P-R-N'!J$1,FALSE),IF($A1369&gt;$A$2,+VLOOKUP($A1369,'Neizmirene obaveze JLS'!$A$11:H$500,'prenos-P-R-N'!J$1,FALSE),"")))</f>
        <v/>
      </c>
      <c r="K1369" s="87" t="str">
        <f>IF($A1369=0,"",IF($A1369&lt;=$A$1,+VLOOKUP($A1369,'Rashodi- plan-izvršenje'!$A$8:I$1500,'prenos-P-R-N'!K$1,FALSE),IF($A1369&gt;$A$2,+VLOOKUP($A1369,'Neizmirene obaveze JLS'!$A$11:I$500,'prenos-P-R-N'!K$1,FALSE),"")))</f>
        <v/>
      </c>
      <c r="L1369" t="str">
        <f>IF(A1369=0,"",IF(A1369&lt;=A$1,+IF(VLOOKUP(A1369,'Rashodi- plan-izvršenje'!A$8:J$1500,M$1,FALSE)&gt;0,"Програмска активност","Пројекат"),IF(A1369&gt;A$2,+IF(VLOOKUP(A1369,'Neizmirene obaveze JLS'!A$8:J$2008,M$1,FALSE)&gt;0,"Програмска активност","Пројекат"),"")))</f>
        <v/>
      </c>
      <c r="M1369" s="87" t="str">
        <f>IF(A1369=0,"",IF($A1369&lt;=$A$1,+IF(VLOOKUP($A1369,'Rashodi- plan-izvršenje'!$A$8:$M$1500,10,FALSE)&gt;0,VLOOKUP($A1369,'Rashodi- plan-izvršenje'!$A$8:$M$1500,10,FALSE),VLOOKUP($A1369,'Rashodi- plan-izvršenje'!$A$8:$M$1500,12,FALSE)),+IF($A1369&gt;$A$2,IF(VLOOKUP($A1369,'Neizmirene obaveze JLS'!$A$8:$M$1500,10,FALSE)&gt;0,VLOOKUP($A1369,'Neizmirene obaveze JLS'!$A$11:$M$1500,10,FALSE),VLOOKUP($A1369,'Neizmirene obaveze JLS'!$A$11:$M$1500,12,FALSE)),0)))</f>
        <v/>
      </c>
      <c r="N1369" s="87" t="str">
        <f>IF(A1369=0,"",IF($A1369&lt;=$A$1,+IF(VLOOKUP(A1369,'Rashodi- plan-izvršenje'!$A$8:$M$1500,10,FALSE)&gt;0,VLOOKUP(A1369,'Rashodi- plan-izvršenje'!$A$8:$M$1500,11,FALSE),VLOOKUP(A1369,'Rashodi- plan-izvršenje'!$A$8:$M$1500,13,FALSE)),+IF($A1369&gt;$A$2,IF(VLOOKUP($A1369,'Neizmirene obaveze JLS'!$A$8:$M$1500,10,FALSE)&gt;0,VLOOKUP($A1369,'Neizmirene obaveze JLS'!$A$11:$M$1500,11,FALSE),VLOOKUP($A1369,'Neizmirene obaveze JLS'!$A$11:$M$1500,13,FALSE)),0)))</f>
        <v/>
      </c>
      <c r="O1369" s="87" t="str">
        <f>IF(A1369=0,"",IF($A1369&lt;=$A$1,VALUE(+VLOOKUP($A1369,'Rashodi- plan-izvršenje'!$A$8:N$1500,'prenos-P-R-N'!O$1,FALSE)),IF($A1369&lt;=A$2,VALUE(VLOOKUP($A1369,'Prihodi- plan-izvršenje'!$A$8:$H$500,6,FALSE)),VALUE(VLOOKUP($A1369,'Neizmirene obaveze JLS'!$A$8:$N$500,O$1,FALSE)))))</f>
        <v/>
      </c>
      <c r="P1369" s="87" t="str">
        <f>IF(A1369=0,"",IF(A1369=0,0,IF(A1369&gt;A$2,'šifarnik K-izvor'!G$3,+IF(Q1369&lt;700,+'šifarnik K-izvor'!G$2,'šifarnik K-izvor'!G$1))))</f>
        <v/>
      </c>
      <c r="Q1369" s="87">
        <f>IF($A1369&lt;=$A$1,VALUE(+VLOOKUP($A1369,'Rashodi- plan-izvršenje'!$A$8:O$1500,'prenos-P-R-N'!Q$1,FALSE)),IF($A1369&lt;=$A$2,VLOOKUP($A1369,'Prihodi- plan-izvršenje'!$A$4:$H$500,4,FALSE),IF($A1369&lt;=$A$3,VLOOKUP(A1369,'Neizmirene obaveze JLS'!$A$11:O$500,Q$1,FALSE),"")))</f>
        <v>0</v>
      </c>
      <c r="R1369" s="88">
        <f>IF($A1369&lt;=$A$1,VALUE(+VLOOKUP($A1369,'Rashodi- plan-izvršenje'!$A$8:P$1500,'prenos-P-R-N'!R$1,FALSE)),IF($A1369&lt;=$A$2,VLOOKUP($A1369,'Prihodi- plan-izvršenje'!$A$4:$H$500,7,FALSE),""))</f>
        <v>0</v>
      </c>
      <c r="S1369" s="88">
        <f>IF(A1369=0,0,IF($A1369&lt;=$A$1,VALUE(+VLOOKUP($A1369,'Rashodi- plan-izvršenje'!$A$8:Q$1500,'prenos-P-R-N'!S$1,FALSE)),IF($A1369&lt;=$A$2,VLOOKUP($A1369,'Prihodi- plan-izvršenje'!$A$4:$H$500,8,FALSE),0)))</f>
        <v>0</v>
      </c>
      <c r="T1369" s="88" t="str">
        <f>IF($A1369&gt;$A$2,VLOOKUP($A1369,'Neizmirene obaveze JLS'!$A$11:R$500,R$1,FALSE),"")</f>
        <v/>
      </c>
      <c r="U1369" s="88">
        <f>IF($A1369&gt;$A$2,VLOOKUP($A1369,'Neizmirene obaveze JLS'!$A$11:S$500,S$1,FALSE),0)</f>
        <v>0</v>
      </c>
      <c r="V1369" s="88">
        <f t="shared" si="299"/>
        <v>0</v>
      </c>
    </row>
    <row r="1370" spans="1:22">
      <c r="A1370" s="89">
        <f>IF(AND(COUNTIF(A$1:A$3,"&gt;0")=1,MAX(A$8:A1369)&lt;A$1),A1369+1,IF(AND(COUNTIF(A$1:A$3,"&gt;0")=2,MAX(A$8:A1369)&lt;A$2),A1369+1,IF(AND(COUNTIF(A$1:A$3,"&gt;0")=3,MAX(A$8:A1369)&lt;A$3),A1369+1,0)))</f>
        <v>0</v>
      </c>
      <c r="B1370" s="89" t="str">
        <f t="shared" ref="B1370:C1370" si="333">+IF($A1370&gt;0,B1369,"")</f>
        <v/>
      </c>
      <c r="C1370" s="89" t="str">
        <f t="shared" si="333"/>
        <v/>
      </c>
      <c r="D1370" s="87" t="str">
        <f>IF($A1370=0,"",IF($A1370&lt;=$A$1,+VLOOKUP($A1370,'Rashodi- plan-izvršenje'!$A$8:B$1500,'prenos-P-R-N'!D$1,FALSE),IF($A1370&gt;$A$2,+VLOOKUP($A1370,'Neizmirene obaveze JLS'!$A$11:B$500,'prenos-P-R-N'!D$1,FALSE),"")))</f>
        <v/>
      </c>
      <c r="E1370" s="87" t="str">
        <f>IF($A1370=0,"",IF($A1370&lt;=$A$1,+VLOOKUP($A1370,'Rashodi- plan-izvršenje'!$A$8:C$1500,'prenos-P-R-N'!E$1,FALSE),IF($A1370&gt;$A$2,+VLOOKUP($A1370,'Neizmirene obaveze JLS'!$A$11:C$500,'prenos-P-R-N'!E$1,FALSE),"")))</f>
        <v/>
      </c>
      <c r="F1370" s="87" t="str">
        <f>IF($A1370=0,"",IF($A1370&lt;=$A$1,+VLOOKUP($A1370,'Rashodi- plan-izvršenje'!$A$8:D$1500,'prenos-P-R-N'!F$1,FALSE),IF($A1370&gt;$A$2,+VLOOKUP($A1370,'Neizmirene obaveze JLS'!$A$11:D$500,'prenos-P-R-N'!F$1,FALSE),"")))</f>
        <v/>
      </c>
      <c r="G1370" s="87" t="str">
        <f>IF($A1370=0,"",IF($A1370&lt;=$A$1,+VLOOKUP($A1370,'Rashodi- plan-izvršenje'!$A$8:E$1500,'prenos-P-R-N'!G$1,FALSE),IF($A1370&gt;$A$2,+VLOOKUP($A1370,'Neizmirene obaveze JLS'!$A$11:E$500,'prenos-P-R-N'!G$1,FALSE),"")))</f>
        <v/>
      </c>
      <c r="H1370" s="87" t="str">
        <f>IF($A1370=0,"",IF($A1370&lt;=$A$1,+VLOOKUP($A1370,'Rashodi- plan-izvršenje'!$A$8:F$1500,'prenos-P-R-N'!H$1,FALSE),IF($A1370&gt;$A$2,+VLOOKUP($A1370,'Neizmirene obaveze JLS'!$A$11:F$500,'prenos-P-R-N'!H$1,FALSE),"")))</f>
        <v/>
      </c>
      <c r="I1370" s="87" t="str">
        <f>IF($A1370=0,"",IF($A1370&lt;=$A$1,+VLOOKUP($A1370,'Rashodi- plan-izvršenje'!$A$8:G$1500,'prenos-P-R-N'!I$1,FALSE),IF($A1370&gt;$A$2,+VLOOKUP($A1370,'Neizmirene obaveze JLS'!$A$11:G$500,'prenos-P-R-N'!I$1,FALSE),"")))</f>
        <v/>
      </c>
      <c r="J1370" s="87" t="str">
        <f>IF($A1370=0,"",IF($A1370&lt;=$A$1,+VLOOKUP($A1370,'Rashodi- plan-izvršenje'!$A$8:H$1500,'prenos-P-R-N'!J$1,FALSE),IF($A1370&gt;$A$2,+VLOOKUP($A1370,'Neizmirene obaveze JLS'!$A$11:H$500,'prenos-P-R-N'!J$1,FALSE),"")))</f>
        <v/>
      </c>
      <c r="K1370" s="87" t="str">
        <f>IF($A1370=0,"",IF($A1370&lt;=$A$1,+VLOOKUP($A1370,'Rashodi- plan-izvršenje'!$A$8:I$1500,'prenos-P-R-N'!K$1,FALSE),IF($A1370&gt;$A$2,+VLOOKUP($A1370,'Neizmirene obaveze JLS'!$A$11:I$500,'prenos-P-R-N'!K$1,FALSE),"")))</f>
        <v/>
      </c>
      <c r="L1370" t="str">
        <f>IF(A1370=0,"",IF(A1370&lt;=A$1,+IF(VLOOKUP(A1370,'Rashodi- plan-izvršenje'!A$8:J$1500,M$1,FALSE)&gt;0,"Програмска активност","Пројекат"),IF(A1370&gt;A$2,+IF(VLOOKUP(A1370,'Neizmirene obaveze JLS'!A$8:J$2008,M$1,FALSE)&gt;0,"Програмска активност","Пројекат"),"")))</f>
        <v/>
      </c>
      <c r="M1370" s="87" t="str">
        <f>IF(A1370=0,"",IF($A1370&lt;=$A$1,+IF(VLOOKUP($A1370,'Rashodi- plan-izvršenje'!$A$8:$M$1500,10,FALSE)&gt;0,VLOOKUP($A1370,'Rashodi- plan-izvršenje'!$A$8:$M$1500,10,FALSE),VLOOKUP($A1370,'Rashodi- plan-izvršenje'!$A$8:$M$1500,12,FALSE)),+IF($A1370&gt;$A$2,IF(VLOOKUP($A1370,'Neizmirene obaveze JLS'!$A$8:$M$1500,10,FALSE)&gt;0,VLOOKUP($A1370,'Neizmirene obaveze JLS'!$A$11:$M$1500,10,FALSE),VLOOKUP($A1370,'Neizmirene obaveze JLS'!$A$11:$M$1500,12,FALSE)),0)))</f>
        <v/>
      </c>
      <c r="N1370" s="87" t="str">
        <f>IF(A1370=0,"",IF($A1370&lt;=$A$1,+IF(VLOOKUP(A1370,'Rashodi- plan-izvršenje'!$A$8:$M$1500,10,FALSE)&gt;0,VLOOKUP(A1370,'Rashodi- plan-izvršenje'!$A$8:$M$1500,11,FALSE),VLOOKUP(A1370,'Rashodi- plan-izvršenje'!$A$8:$M$1500,13,FALSE)),+IF($A1370&gt;$A$2,IF(VLOOKUP($A1370,'Neizmirene obaveze JLS'!$A$8:$M$1500,10,FALSE)&gt;0,VLOOKUP($A1370,'Neizmirene obaveze JLS'!$A$11:$M$1500,11,FALSE),VLOOKUP($A1370,'Neizmirene obaveze JLS'!$A$11:$M$1500,13,FALSE)),0)))</f>
        <v/>
      </c>
      <c r="O1370" s="87" t="str">
        <f>IF(A1370=0,"",IF($A1370&lt;=$A$1,VALUE(+VLOOKUP($A1370,'Rashodi- plan-izvršenje'!$A$8:N$1500,'prenos-P-R-N'!O$1,FALSE)),IF($A1370&lt;=A$2,VALUE(VLOOKUP($A1370,'Prihodi- plan-izvršenje'!$A$8:$H$500,6,FALSE)),VALUE(VLOOKUP($A1370,'Neizmirene obaveze JLS'!$A$8:$N$500,O$1,FALSE)))))</f>
        <v/>
      </c>
      <c r="P1370" s="87" t="str">
        <f>IF(A1370=0,"",IF(A1370=0,0,IF(A1370&gt;A$2,'šifarnik K-izvor'!G$3,+IF(Q1370&lt;700,+'šifarnik K-izvor'!G$2,'šifarnik K-izvor'!G$1))))</f>
        <v/>
      </c>
      <c r="Q1370" s="87">
        <f>IF($A1370&lt;=$A$1,VALUE(+VLOOKUP($A1370,'Rashodi- plan-izvršenje'!$A$8:O$1500,'prenos-P-R-N'!Q$1,FALSE)),IF($A1370&lt;=$A$2,VLOOKUP($A1370,'Prihodi- plan-izvršenje'!$A$4:$H$500,4,FALSE),IF($A1370&lt;=$A$3,VLOOKUP(A1370,'Neizmirene obaveze JLS'!$A$11:O$500,Q$1,FALSE),"")))</f>
        <v>0</v>
      </c>
      <c r="R1370" s="88">
        <f>IF($A1370&lt;=$A$1,VALUE(+VLOOKUP($A1370,'Rashodi- plan-izvršenje'!$A$8:P$1500,'prenos-P-R-N'!R$1,FALSE)),IF($A1370&lt;=$A$2,VLOOKUP($A1370,'Prihodi- plan-izvršenje'!$A$4:$H$500,7,FALSE),""))</f>
        <v>0</v>
      </c>
      <c r="S1370" s="88">
        <f>IF(A1370=0,0,IF($A1370&lt;=$A$1,VALUE(+VLOOKUP($A1370,'Rashodi- plan-izvršenje'!$A$8:Q$1500,'prenos-P-R-N'!S$1,FALSE)),IF($A1370&lt;=$A$2,VLOOKUP($A1370,'Prihodi- plan-izvršenje'!$A$4:$H$500,8,FALSE),0)))</f>
        <v>0</v>
      </c>
      <c r="T1370" s="88" t="str">
        <f>IF($A1370&gt;$A$2,VLOOKUP($A1370,'Neizmirene obaveze JLS'!$A$11:R$500,R$1,FALSE),"")</f>
        <v/>
      </c>
      <c r="U1370" s="88">
        <f>IF($A1370&gt;$A$2,VLOOKUP($A1370,'Neizmirene obaveze JLS'!$A$11:S$500,S$1,FALSE),0)</f>
        <v>0</v>
      </c>
      <c r="V1370" s="88">
        <f t="shared" si="299"/>
        <v>0</v>
      </c>
    </row>
    <row r="1371" spans="1:22">
      <c r="A1371" s="89">
        <f>IF(AND(COUNTIF(A$1:A$3,"&gt;0")=1,MAX(A$8:A1370)&lt;A$1),A1370+1,IF(AND(COUNTIF(A$1:A$3,"&gt;0")=2,MAX(A$8:A1370)&lt;A$2),A1370+1,IF(AND(COUNTIF(A$1:A$3,"&gt;0")=3,MAX(A$8:A1370)&lt;A$3),A1370+1,0)))</f>
        <v>0</v>
      </c>
      <c r="B1371" s="89" t="str">
        <f t="shared" ref="B1371:C1371" si="334">+IF($A1371&gt;0,B1370,"")</f>
        <v/>
      </c>
      <c r="C1371" s="89" t="str">
        <f t="shared" si="334"/>
        <v/>
      </c>
      <c r="D1371" s="87" t="str">
        <f>IF($A1371=0,"",IF($A1371&lt;=$A$1,+VLOOKUP($A1371,'Rashodi- plan-izvršenje'!$A$8:B$1500,'prenos-P-R-N'!D$1,FALSE),IF($A1371&gt;$A$2,+VLOOKUP($A1371,'Neizmirene obaveze JLS'!$A$11:B$500,'prenos-P-R-N'!D$1,FALSE),"")))</f>
        <v/>
      </c>
      <c r="E1371" s="87" t="str">
        <f>IF($A1371=0,"",IF($A1371&lt;=$A$1,+VLOOKUP($A1371,'Rashodi- plan-izvršenje'!$A$8:C$1500,'prenos-P-R-N'!E$1,FALSE),IF($A1371&gt;$A$2,+VLOOKUP($A1371,'Neizmirene obaveze JLS'!$A$11:C$500,'prenos-P-R-N'!E$1,FALSE),"")))</f>
        <v/>
      </c>
      <c r="F1371" s="87" t="str">
        <f>IF($A1371=0,"",IF($A1371&lt;=$A$1,+VLOOKUP($A1371,'Rashodi- plan-izvršenje'!$A$8:D$1500,'prenos-P-R-N'!F$1,FALSE),IF($A1371&gt;$A$2,+VLOOKUP($A1371,'Neizmirene obaveze JLS'!$A$11:D$500,'prenos-P-R-N'!F$1,FALSE),"")))</f>
        <v/>
      </c>
      <c r="G1371" s="87" t="str">
        <f>IF($A1371=0,"",IF($A1371&lt;=$A$1,+VLOOKUP($A1371,'Rashodi- plan-izvršenje'!$A$8:E$1500,'prenos-P-R-N'!G$1,FALSE),IF($A1371&gt;$A$2,+VLOOKUP($A1371,'Neizmirene obaveze JLS'!$A$11:E$500,'prenos-P-R-N'!G$1,FALSE),"")))</f>
        <v/>
      </c>
      <c r="H1371" s="87" t="str">
        <f>IF($A1371=0,"",IF($A1371&lt;=$A$1,+VLOOKUP($A1371,'Rashodi- plan-izvršenje'!$A$8:F$1500,'prenos-P-R-N'!H$1,FALSE),IF($A1371&gt;$A$2,+VLOOKUP($A1371,'Neizmirene obaveze JLS'!$A$11:F$500,'prenos-P-R-N'!H$1,FALSE),"")))</f>
        <v/>
      </c>
      <c r="I1371" s="87" t="str">
        <f>IF($A1371=0,"",IF($A1371&lt;=$A$1,+VLOOKUP($A1371,'Rashodi- plan-izvršenje'!$A$8:G$1500,'prenos-P-R-N'!I$1,FALSE),IF($A1371&gt;$A$2,+VLOOKUP($A1371,'Neizmirene obaveze JLS'!$A$11:G$500,'prenos-P-R-N'!I$1,FALSE),"")))</f>
        <v/>
      </c>
      <c r="J1371" s="87" t="str">
        <f>IF($A1371=0,"",IF($A1371&lt;=$A$1,+VLOOKUP($A1371,'Rashodi- plan-izvršenje'!$A$8:H$1500,'prenos-P-R-N'!J$1,FALSE),IF($A1371&gt;$A$2,+VLOOKUP($A1371,'Neizmirene obaveze JLS'!$A$11:H$500,'prenos-P-R-N'!J$1,FALSE),"")))</f>
        <v/>
      </c>
      <c r="K1371" s="87" t="str">
        <f>IF($A1371=0,"",IF($A1371&lt;=$A$1,+VLOOKUP($A1371,'Rashodi- plan-izvršenje'!$A$8:I$1500,'prenos-P-R-N'!K$1,FALSE),IF($A1371&gt;$A$2,+VLOOKUP($A1371,'Neizmirene obaveze JLS'!$A$11:I$500,'prenos-P-R-N'!K$1,FALSE),"")))</f>
        <v/>
      </c>
      <c r="L1371" t="str">
        <f>IF(A1371=0,"",IF(A1371&lt;=A$1,+IF(VLOOKUP(A1371,'Rashodi- plan-izvršenje'!A$8:J$1500,M$1,FALSE)&gt;0,"Програмска активност","Пројекат"),IF(A1371&gt;A$2,+IF(VLOOKUP(A1371,'Neizmirene obaveze JLS'!A$8:J$2008,M$1,FALSE)&gt;0,"Програмска активност","Пројекат"),"")))</f>
        <v/>
      </c>
      <c r="M1371" s="87" t="str">
        <f>IF(A1371=0,"",IF($A1371&lt;=$A$1,+IF(VLOOKUP($A1371,'Rashodi- plan-izvršenje'!$A$8:$M$1500,10,FALSE)&gt;0,VLOOKUP($A1371,'Rashodi- plan-izvršenje'!$A$8:$M$1500,10,FALSE),VLOOKUP($A1371,'Rashodi- plan-izvršenje'!$A$8:$M$1500,12,FALSE)),+IF($A1371&gt;$A$2,IF(VLOOKUP($A1371,'Neizmirene obaveze JLS'!$A$8:$M$1500,10,FALSE)&gt;0,VLOOKUP($A1371,'Neizmirene obaveze JLS'!$A$11:$M$1500,10,FALSE),VLOOKUP($A1371,'Neizmirene obaveze JLS'!$A$11:$M$1500,12,FALSE)),0)))</f>
        <v/>
      </c>
      <c r="N1371" s="87" t="str">
        <f>IF(A1371=0,"",IF($A1371&lt;=$A$1,+IF(VLOOKUP(A1371,'Rashodi- plan-izvršenje'!$A$8:$M$1500,10,FALSE)&gt;0,VLOOKUP(A1371,'Rashodi- plan-izvršenje'!$A$8:$M$1500,11,FALSE),VLOOKUP(A1371,'Rashodi- plan-izvršenje'!$A$8:$M$1500,13,FALSE)),+IF($A1371&gt;$A$2,IF(VLOOKUP($A1371,'Neizmirene obaveze JLS'!$A$8:$M$1500,10,FALSE)&gt;0,VLOOKUP($A1371,'Neizmirene obaveze JLS'!$A$11:$M$1500,11,FALSE),VLOOKUP($A1371,'Neizmirene obaveze JLS'!$A$11:$M$1500,13,FALSE)),0)))</f>
        <v/>
      </c>
      <c r="O1371" s="87" t="str">
        <f>IF(A1371=0,"",IF($A1371&lt;=$A$1,VALUE(+VLOOKUP($A1371,'Rashodi- plan-izvršenje'!$A$8:N$1500,'prenos-P-R-N'!O$1,FALSE)),IF($A1371&lt;=A$2,VALUE(VLOOKUP($A1371,'Prihodi- plan-izvršenje'!$A$8:$H$500,6,FALSE)),VALUE(VLOOKUP($A1371,'Neizmirene obaveze JLS'!$A$8:$N$500,O$1,FALSE)))))</f>
        <v/>
      </c>
      <c r="P1371" s="87" t="str">
        <f>IF(A1371=0,"",IF(A1371=0,0,IF(A1371&gt;A$2,'šifarnik K-izvor'!G$3,+IF(Q1371&lt;700,+'šifarnik K-izvor'!G$2,'šifarnik K-izvor'!G$1))))</f>
        <v/>
      </c>
      <c r="Q1371" s="87">
        <f>IF($A1371&lt;=$A$1,VALUE(+VLOOKUP($A1371,'Rashodi- plan-izvršenje'!$A$8:O$1500,'prenos-P-R-N'!Q$1,FALSE)),IF($A1371&lt;=$A$2,VLOOKUP($A1371,'Prihodi- plan-izvršenje'!$A$4:$H$500,4,FALSE),IF($A1371&lt;=$A$3,VLOOKUP(A1371,'Neizmirene obaveze JLS'!$A$11:O$500,Q$1,FALSE),"")))</f>
        <v>0</v>
      </c>
      <c r="R1371" s="88">
        <f>IF($A1371&lt;=$A$1,VALUE(+VLOOKUP($A1371,'Rashodi- plan-izvršenje'!$A$8:P$1500,'prenos-P-R-N'!R$1,FALSE)),IF($A1371&lt;=$A$2,VLOOKUP($A1371,'Prihodi- plan-izvršenje'!$A$4:$H$500,7,FALSE),""))</f>
        <v>0</v>
      </c>
      <c r="S1371" s="88">
        <f>IF(A1371=0,0,IF($A1371&lt;=$A$1,VALUE(+VLOOKUP($A1371,'Rashodi- plan-izvršenje'!$A$8:Q$1500,'prenos-P-R-N'!S$1,FALSE)),IF($A1371&lt;=$A$2,VLOOKUP($A1371,'Prihodi- plan-izvršenje'!$A$4:$H$500,8,FALSE),0)))</f>
        <v>0</v>
      </c>
      <c r="T1371" s="88" t="str">
        <f>IF($A1371&gt;$A$2,VLOOKUP($A1371,'Neizmirene obaveze JLS'!$A$11:R$500,R$1,FALSE),"")</f>
        <v/>
      </c>
      <c r="U1371" s="88">
        <f>IF($A1371&gt;$A$2,VLOOKUP($A1371,'Neizmirene obaveze JLS'!$A$11:S$500,S$1,FALSE),0)</f>
        <v>0</v>
      </c>
      <c r="V1371" s="88">
        <f t="shared" si="299"/>
        <v>0</v>
      </c>
    </row>
    <row r="1372" spans="1:22">
      <c r="A1372" s="89">
        <f>IF(AND(COUNTIF(A$1:A$3,"&gt;0")=1,MAX(A$8:A1371)&lt;A$1),A1371+1,IF(AND(COUNTIF(A$1:A$3,"&gt;0")=2,MAX(A$8:A1371)&lt;A$2),A1371+1,IF(AND(COUNTIF(A$1:A$3,"&gt;0")=3,MAX(A$8:A1371)&lt;A$3),A1371+1,0)))</f>
        <v>0</v>
      </c>
      <c r="B1372" s="89" t="str">
        <f t="shared" ref="B1372:C1372" si="335">+IF($A1372&gt;0,B1371,"")</f>
        <v/>
      </c>
      <c r="C1372" s="89" t="str">
        <f t="shared" si="335"/>
        <v/>
      </c>
      <c r="D1372" s="87" t="str">
        <f>IF($A1372=0,"",IF($A1372&lt;=$A$1,+VLOOKUP($A1372,'Rashodi- plan-izvršenje'!$A$8:B$1500,'prenos-P-R-N'!D$1,FALSE),IF($A1372&gt;$A$2,+VLOOKUP($A1372,'Neizmirene obaveze JLS'!$A$11:B$500,'prenos-P-R-N'!D$1,FALSE),"")))</f>
        <v/>
      </c>
      <c r="E1372" s="87" t="str">
        <f>IF($A1372=0,"",IF($A1372&lt;=$A$1,+VLOOKUP($A1372,'Rashodi- plan-izvršenje'!$A$8:C$1500,'prenos-P-R-N'!E$1,FALSE),IF($A1372&gt;$A$2,+VLOOKUP($A1372,'Neizmirene obaveze JLS'!$A$11:C$500,'prenos-P-R-N'!E$1,FALSE),"")))</f>
        <v/>
      </c>
      <c r="F1372" s="87" t="str">
        <f>IF($A1372=0,"",IF($A1372&lt;=$A$1,+VLOOKUP($A1372,'Rashodi- plan-izvršenje'!$A$8:D$1500,'prenos-P-R-N'!F$1,FALSE),IF($A1372&gt;$A$2,+VLOOKUP($A1372,'Neizmirene obaveze JLS'!$A$11:D$500,'prenos-P-R-N'!F$1,FALSE),"")))</f>
        <v/>
      </c>
      <c r="G1372" s="87" t="str">
        <f>IF($A1372=0,"",IF($A1372&lt;=$A$1,+VLOOKUP($A1372,'Rashodi- plan-izvršenje'!$A$8:E$1500,'prenos-P-R-N'!G$1,FALSE),IF($A1372&gt;$A$2,+VLOOKUP($A1372,'Neizmirene obaveze JLS'!$A$11:E$500,'prenos-P-R-N'!G$1,FALSE),"")))</f>
        <v/>
      </c>
      <c r="H1372" s="87" t="str">
        <f>IF($A1372=0,"",IF($A1372&lt;=$A$1,+VLOOKUP($A1372,'Rashodi- plan-izvršenje'!$A$8:F$1500,'prenos-P-R-N'!H$1,FALSE),IF($A1372&gt;$A$2,+VLOOKUP($A1372,'Neizmirene obaveze JLS'!$A$11:F$500,'prenos-P-R-N'!H$1,FALSE),"")))</f>
        <v/>
      </c>
      <c r="I1372" s="87" t="str">
        <f>IF($A1372=0,"",IF($A1372&lt;=$A$1,+VLOOKUP($A1372,'Rashodi- plan-izvršenje'!$A$8:G$1500,'prenos-P-R-N'!I$1,FALSE),IF($A1372&gt;$A$2,+VLOOKUP($A1372,'Neizmirene obaveze JLS'!$A$11:G$500,'prenos-P-R-N'!I$1,FALSE),"")))</f>
        <v/>
      </c>
      <c r="J1372" s="87" t="str">
        <f>IF($A1372=0,"",IF($A1372&lt;=$A$1,+VLOOKUP($A1372,'Rashodi- plan-izvršenje'!$A$8:H$1500,'prenos-P-R-N'!J$1,FALSE),IF($A1372&gt;$A$2,+VLOOKUP($A1372,'Neizmirene obaveze JLS'!$A$11:H$500,'prenos-P-R-N'!J$1,FALSE),"")))</f>
        <v/>
      </c>
      <c r="K1372" s="87" t="str">
        <f>IF($A1372=0,"",IF($A1372&lt;=$A$1,+VLOOKUP($A1372,'Rashodi- plan-izvršenje'!$A$8:I$1500,'prenos-P-R-N'!K$1,FALSE),IF($A1372&gt;$A$2,+VLOOKUP($A1372,'Neizmirene obaveze JLS'!$A$11:I$500,'prenos-P-R-N'!K$1,FALSE),"")))</f>
        <v/>
      </c>
      <c r="L1372" t="str">
        <f>IF(A1372=0,"",IF(A1372&lt;=A$1,+IF(VLOOKUP(A1372,'Rashodi- plan-izvršenje'!A$8:J$1500,M$1,FALSE)&gt;0,"Програмска активност","Пројекат"),IF(A1372&gt;A$2,+IF(VLOOKUP(A1372,'Neizmirene obaveze JLS'!A$8:J$2008,M$1,FALSE)&gt;0,"Програмска активност","Пројекат"),"")))</f>
        <v/>
      </c>
      <c r="M1372" s="87" t="str">
        <f>IF(A1372=0,"",IF($A1372&lt;=$A$1,+IF(VLOOKUP($A1372,'Rashodi- plan-izvršenje'!$A$8:$M$1500,10,FALSE)&gt;0,VLOOKUP($A1372,'Rashodi- plan-izvršenje'!$A$8:$M$1500,10,FALSE),VLOOKUP($A1372,'Rashodi- plan-izvršenje'!$A$8:$M$1500,12,FALSE)),+IF($A1372&gt;$A$2,IF(VLOOKUP($A1372,'Neizmirene obaveze JLS'!$A$8:$M$1500,10,FALSE)&gt;0,VLOOKUP($A1372,'Neizmirene obaveze JLS'!$A$11:$M$1500,10,FALSE),VLOOKUP($A1372,'Neizmirene obaveze JLS'!$A$11:$M$1500,12,FALSE)),0)))</f>
        <v/>
      </c>
      <c r="N1372" s="87" t="str">
        <f>IF(A1372=0,"",IF($A1372&lt;=$A$1,+IF(VLOOKUP(A1372,'Rashodi- plan-izvršenje'!$A$8:$M$1500,10,FALSE)&gt;0,VLOOKUP(A1372,'Rashodi- plan-izvršenje'!$A$8:$M$1500,11,FALSE),VLOOKUP(A1372,'Rashodi- plan-izvršenje'!$A$8:$M$1500,13,FALSE)),+IF($A1372&gt;$A$2,IF(VLOOKUP($A1372,'Neizmirene obaveze JLS'!$A$8:$M$1500,10,FALSE)&gt;0,VLOOKUP($A1372,'Neizmirene obaveze JLS'!$A$11:$M$1500,11,FALSE),VLOOKUP($A1372,'Neizmirene obaveze JLS'!$A$11:$M$1500,13,FALSE)),0)))</f>
        <v/>
      </c>
      <c r="O1372" s="87" t="str">
        <f>IF(A1372=0,"",IF($A1372&lt;=$A$1,VALUE(+VLOOKUP($A1372,'Rashodi- plan-izvršenje'!$A$8:N$1500,'prenos-P-R-N'!O$1,FALSE)),IF($A1372&lt;=A$2,VALUE(VLOOKUP($A1372,'Prihodi- plan-izvršenje'!$A$8:$H$500,6,FALSE)),VALUE(VLOOKUP($A1372,'Neizmirene obaveze JLS'!$A$8:$N$500,O$1,FALSE)))))</f>
        <v/>
      </c>
      <c r="P1372" s="87" t="str">
        <f>IF(A1372=0,"",IF(A1372=0,0,IF(A1372&gt;A$2,'šifarnik K-izvor'!G$3,+IF(Q1372&lt;700,+'šifarnik K-izvor'!G$2,'šifarnik K-izvor'!G$1))))</f>
        <v/>
      </c>
      <c r="Q1372" s="87">
        <f>IF($A1372&lt;=$A$1,VALUE(+VLOOKUP($A1372,'Rashodi- plan-izvršenje'!$A$8:O$1500,'prenos-P-R-N'!Q$1,FALSE)),IF($A1372&lt;=$A$2,VLOOKUP($A1372,'Prihodi- plan-izvršenje'!$A$4:$H$500,4,FALSE),IF($A1372&lt;=$A$3,VLOOKUP(A1372,'Neizmirene obaveze JLS'!$A$11:O$500,Q$1,FALSE),"")))</f>
        <v>0</v>
      </c>
      <c r="R1372" s="88">
        <f>IF($A1372&lt;=$A$1,VALUE(+VLOOKUP($A1372,'Rashodi- plan-izvršenje'!$A$8:P$1500,'prenos-P-R-N'!R$1,FALSE)),IF($A1372&lt;=$A$2,VLOOKUP($A1372,'Prihodi- plan-izvršenje'!$A$4:$H$500,7,FALSE),""))</f>
        <v>0</v>
      </c>
      <c r="S1372" s="88">
        <f>IF(A1372=0,0,IF($A1372&lt;=$A$1,VALUE(+VLOOKUP($A1372,'Rashodi- plan-izvršenje'!$A$8:Q$1500,'prenos-P-R-N'!S$1,FALSE)),IF($A1372&lt;=$A$2,VLOOKUP($A1372,'Prihodi- plan-izvršenje'!$A$4:$H$500,8,FALSE),0)))</f>
        <v>0</v>
      </c>
      <c r="T1372" s="88" t="str">
        <f>IF($A1372&gt;$A$2,VLOOKUP($A1372,'Neizmirene obaveze JLS'!$A$11:R$500,R$1,FALSE),"")</f>
        <v/>
      </c>
      <c r="U1372" s="88">
        <f>IF($A1372&gt;$A$2,VLOOKUP($A1372,'Neizmirene obaveze JLS'!$A$11:S$500,S$1,FALSE),0)</f>
        <v>0</v>
      </c>
      <c r="V1372" s="88">
        <f t="shared" si="299"/>
        <v>0</v>
      </c>
    </row>
    <row r="1373" spans="1:22">
      <c r="A1373" s="89">
        <f>IF(AND(COUNTIF(A$1:A$3,"&gt;0")=1,MAX(A$8:A1372)&lt;A$1),A1372+1,IF(AND(COUNTIF(A$1:A$3,"&gt;0")=2,MAX(A$8:A1372)&lt;A$2),A1372+1,IF(AND(COUNTIF(A$1:A$3,"&gt;0")=3,MAX(A$8:A1372)&lt;A$3),A1372+1,0)))</f>
        <v>0</v>
      </c>
      <c r="B1373" s="89" t="str">
        <f t="shared" ref="B1373:C1373" si="336">+IF($A1373&gt;0,B1372,"")</f>
        <v/>
      </c>
      <c r="C1373" s="89" t="str">
        <f t="shared" si="336"/>
        <v/>
      </c>
      <c r="D1373" s="87" t="str">
        <f>IF($A1373=0,"",IF($A1373&lt;=$A$1,+VLOOKUP($A1373,'Rashodi- plan-izvršenje'!$A$8:B$1500,'prenos-P-R-N'!D$1,FALSE),IF($A1373&gt;$A$2,+VLOOKUP($A1373,'Neizmirene obaveze JLS'!$A$11:B$500,'prenos-P-R-N'!D$1,FALSE),"")))</f>
        <v/>
      </c>
      <c r="E1373" s="87" t="str">
        <f>IF($A1373=0,"",IF($A1373&lt;=$A$1,+VLOOKUP($A1373,'Rashodi- plan-izvršenje'!$A$8:C$1500,'prenos-P-R-N'!E$1,FALSE),IF($A1373&gt;$A$2,+VLOOKUP($A1373,'Neizmirene obaveze JLS'!$A$11:C$500,'prenos-P-R-N'!E$1,FALSE),"")))</f>
        <v/>
      </c>
      <c r="F1373" s="87" t="str">
        <f>IF($A1373=0,"",IF($A1373&lt;=$A$1,+VLOOKUP($A1373,'Rashodi- plan-izvršenje'!$A$8:D$1500,'prenos-P-R-N'!F$1,FALSE),IF($A1373&gt;$A$2,+VLOOKUP($A1373,'Neizmirene obaveze JLS'!$A$11:D$500,'prenos-P-R-N'!F$1,FALSE),"")))</f>
        <v/>
      </c>
      <c r="G1373" s="87" t="str">
        <f>IF($A1373=0,"",IF($A1373&lt;=$A$1,+VLOOKUP($A1373,'Rashodi- plan-izvršenje'!$A$8:E$1500,'prenos-P-R-N'!G$1,FALSE),IF($A1373&gt;$A$2,+VLOOKUP($A1373,'Neizmirene obaveze JLS'!$A$11:E$500,'prenos-P-R-N'!G$1,FALSE),"")))</f>
        <v/>
      </c>
      <c r="H1373" s="87" t="str">
        <f>IF($A1373=0,"",IF($A1373&lt;=$A$1,+VLOOKUP($A1373,'Rashodi- plan-izvršenje'!$A$8:F$1500,'prenos-P-R-N'!H$1,FALSE),IF($A1373&gt;$A$2,+VLOOKUP($A1373,'Neizmirene obaveze JLS'!$A$11:F$500,'prenos-P-R-N'!H$1,FALSE),"")))</f>
        <v/>
      </c>
      <c r="I1373" s="87" t="str">
        <f>IF($A1373=0,"",IF($A1373&lt;=$A$1,+VLOOKUP($A1373,'Rashodi- plan-izvršenje'!$A$8:G$1500,'prenos-P-R-N'!I$1,FALSE),IF($A1373&gt;$A$2,+VLOOKUP($A1373,'Neizmirene obaveze JLS'!$A$11:G$500,'prenos-P-R-N'!I$1,FALSE),"")))</f>
        <v/>
      </c>
      <c r="J1373" s="87" t="str">
        <f>IF($A1373=0,"",IF($A1373&lt;=$A$1,+VLOOKUP($A1373,'Rashodi- plan-izvršenje'!$A$8:H$1500,'prenos-P-R-N'!J$1,FALSE),IF($A1373&gt;$A$2,+VLOOKUP($A1373,'Neizmirene obaveze JLS'!$A$11:H$500,'prenos-P-R-N'!J$1,FALSE),"")))</f>
        <v/>
      </c>
      <c r="K1373" s="87" t="str">
        <f>IF($A1373=0,"",IF($A1373&lt;=$A$1,+VLOOKUP($A1373,'Rashodi- plan-izvršenje'!$A$8:I$1500,'prenos-P-R-N'!K$1,FALSE),IF($A1373&gt;$A$2,+VLOOKUP($A1373,'Neizmirene obaveze JLS'!$A$11:I$500,'prenos-P-R-N'!K$1,FALSE),"")))</f>
        <v/>
      </c>
      <c r="L1373" t="str">
        <f>IF(A1373=0,"",IF(A1373&lt;=A$1,+IF(VLOOKUP(A1373,'Rashodi- plan-izvršenje'!A$8:J$1500,M$1,FALSE)&gt;0,"Програмска активност","Пројекат"),IF(A1373&gt;A$2,+IF(VLOOKUP(A1373,'Neizmirene obaveze JLS'!A$8:J$2008,M$1,FALSE)&gt;0,"Програмска активност","Пројекат"),"")))</f>
        <v/>
      </c>
      <c r="M1373" s="87" t="str">
        <f>IF(A1373=0,"",IF($A1373&lt;=$A$1,+IF(VLOOKUP($A1373,'Rashodi- plan-izvršenje'!$A$8:$M$1500,10,FALSE)&gt;0,VLOOKUP($A1373,'Rashodi- plan-izvršenje'!$A$8:$M$1500,10,FALSE),VLOOKUP($A1373,'Rashodi- plan-izvršenje'!$A$8:$M$1500,12,FALSE)),+IF($A1373&gt;$A$2,IF(VLOOKUP($A1373,'Neizmirene obaveze JLS'!$A$8:$M$1500,10,FALSE)&gt;0,VLOOKUP($A1373,'Neizmirene obaveze JLS'!$A$11:$M$1500,10,FALSE),VLOOKUP($A1373,'Neizmirene obaveze JLS'!$A$11:$M$1500,12,FALSE)),0)))</f>
        <v/>
      </c>
      <c r="N1373" s="87" t="str">
        <f>IF(A1373=0,"",IF($A1373&lt;=$A$1,+IF(VLOOKUP(A1373,'Rashodi- plan-izvršenje'!$A$8:$M$1500,10,FALSE)&gt;0,VLOOKUP(A1373,'Rashodi- plan-izvršenje'!$A$8:$M$1500,11,FALSE),VLOOKUP(A1373,'Rashodi- plan-izvršenje'!$A$8:$M$1500,13,FALSE)),+IF($A1373&gt;$A$2,IF(VLOOKUP($A1373,'Neizmirene obaveze JLS'!$A$8:$M$1500,10,FALSE)&gt;0,VLOOKUP($A1373,'Neizmirene obaveze JLS'!$A$11:$M$1500,11,FALSE),VLOOKUP($A1373,'Neizmirene obaveze JLS'!$A$11:$M$1500,13,FALSE)),0)))</f>
        <v/>
      </c>
      <c r="O1373" s="87" t="str">
        <f>IF(A1373=0,"",IF($A1373&lt;=$A$1,VALUE(+VLOOKUP($A1373,'Rashodi- plan-izvršenje'!$A$8:N$1500,'prenos-P-R-N'!O$1,FALSE)),IF($A1373&lt;=A$2,VALUE(VLOOKUP($A1373,'Prihodi- plan-izvršenje'!$A$8:$H$500,6,FALSE)),VALUE(VLOOKUP($A1373,'Neizmirene obaveze JLS'!$A$8:$N$500,O$1,FALSE)))))</f>
        <v/>
      </c>
      <c r="P1373" s="87" t="str">
        <f>IF(A1373=0,"",IF(A1373=0,0,IF(A1373&gt;A$2,'šifarnik K-izvor'!G$3,+IF(Q1373&lt;700,+'šifarnik K-izvor'!G$2,'šifarnik K-izvor'!G$1))))</f>
        <v/>
      </c>
      <c r="Q1373" s="87">
        <f>IF($A1373&lt;=$A$1,VALUE(+VLOOKUP($A1373,'Rashodi- plan-izvršenje'!$A$8:O$1500,'prenos-P-R-N'!Q$1,FALSE)),IF($A1373&lt;=$A$2,VLOOKUP($A1373,'Prihodi- plan-izvršenje'!$A$4:$H$500,4,FALSE),IF($A1373&lt;=$A$3,VLOOKUP(A1373,'Neizmirene obaveze JLS'!$A$11:O$500,Q$1,FALSE),"")))</f>
        <v>0</v>
      </c>
      <c r="R1373" s="88">
        <f>IF($A1373&lt;=$A$1,VALUE(+VLOOKUP($A1373,'Rashodi- plan-izvršenje'!$A$8:P$1500,'prenos-P-R-N'!R$1,FALSE)),IF($A1373&lt;=$A$2,VLOOKUP($A1373,'Prihodi- plan-izvršenje'!$A$4:$H$500,7,FALSE),""))</f>
        <v>0</v>
      </c>
      <c r="S1373" s="88">
        <f>IF(A1373=0,0,IF($A1373&lt;=$A$1,VALUE(+VLOOKUP($A1373,'Rashodi- plan-izvršenje'!$A$8:Q$1500,'prenos-P-R-N'!S$1,FALSE)),IF($A1373&lt;=$A$2,VLOOKUP($A1373,'Prihodi- plan-izvršenje'!$A$4:$H$500,8,FALSE),0)))</f>
        <v>0</v>
      </c>
      <c r="T1373" s="88" t="str">
        <f>IF($A1373&gt;$A$2,VLOOKUP($A1373,'Neizmirene obaveze JLS'!$A$11:R$500,R$1,FALSE),"")</f>
        <v/>
      </c>
      <c r="U1373" s="88">
        <f>IF($A1373&gt;$A$2,VLOOKUP($A1373,'Neizmirene obaveze JLS'!$A$11:S$500,S$1,FALSE),0)</f>
        <v>0</v>
      </c>
      <c r="V1373" s="88">
        <f t="shared" si="299"/>
        <v>0</v>
      </c>
    </row>
    <row r="1374" spans="1:22">
      <c r="A1374" s="89">
        <f>IF(AND(COUNTIF(A$1:A$3,"&gt;0")=1,MAX(A$8:A1373)&lt;A$1),A1373+1,IF(AND(COUNTIF(A$1:A$3,"&gt;0")=2,MAX(A$8:A1373)&lt;A$2),A1373+1,IF(AND(COUNTIF(A$1:A$3,"&gt;0")=3,MAX(A$8:A1373)&lt;A$3),A1373+1,0)))</f>
        <v>0</v>
      </c>
      <c r="B1374" s="89" t="str">
        <f t="shared" ref="B1374:C1374" si="337">+IF($A1374&gt;0,B1373,"")</f>
        <v/>
      </c>
      <c r="C1374" s="89" t="str">
        <f t="shared" si="337"/>
        <v/>
      </c>
      <c r="D1374" s="87" t="str">
        <f>IF($A1374=0,"",IF($A1374&lt;=$A$1,+VLOOKUP($A1374,'Rashodi- plan-izvršenje'!$A$8:B$1500,'prenos-P-R-N'!D$1,FALSE),IF($A1374&gt;$A$2,+VLOOKUP($A1374,'Neizmirene obaveze JLS'!$A$11:B$500,'prenos-P-R-N'!D$1,FALSE),"")))</f>
        <v/>
      </c>
      <c r="E1374" s="87" t="str">
        <f>IF($A1374=0,"",IF($A1374&lt;=$A$1,+VLOOKUP($A1374,'Rashodi- plan-izvršenje'!$A$8:C$1500,'prenos-P-R-N'!E$1,FALSE),IF($A1374&gt;$A$2,+VLOOKUP($A1374,'Neizmirene obaveze JLS'!$A$11:C$500,'prenos-P-R-N'!E$1,FALSE),"")))</f>
        <v/>
      </c>
      <c r="F1374" s="87" t="str">
        <f>IF($A1374=0,"",IF($A1374&lt;=$A$1,+VLOOKUP($A1374,'Rashodi- plan-izvršenje'!$A$8:D$1500,'prenos-P-R-N'!F$1,FALSE),IF($A1374&gt;$A$2,+VLOOKUP($A1374,'Neizmirene obaveze JLS'!$A$11:D$500,'prenos-P-R-N'!F$1,FALSE),"")))</f>
        <v/>
      </c>
      <c r="G1374" s="87" t="str">
        <f>IF($A1374=0,"",IF($A1374&lt;=$A$1,+VLOOKUP($A1374,'Rashodi- plan-izvršenje'!$A$8:E$1500,'prenos-P-R-N'!G$1,FALSE),IF($A1374&gt;$A$2,+VLOOKUP($A1374,'Neizmirene obaveze JLS'!$A$11:E$500,'prenos-P-R-N'!G$1,FALSE),"")))</f>
        <v/>
      </c>
      <c r="H1374" s="87" t="str">
        <f>IF($A1374=0,"",IF($A1374&lt;=$A$1,+VLOOKUP($A1374,'Rashodi- plan-izvršenje'!$A$8:F$1500,'prenos-P-R-N'!H$1,FALSE),IF($A1374&gt;$A$2,+VLOOKUP($A1374,'Neizmirene obaveze JLS'!$A$11:F$500,'prenos-P-R-N'!H$1,FALSE),"")))</f>
        <v/>
      </c>
      <c r="I1374" s="87" t="str">
        <f>IF($A1374=0,"",IF($A1374&lt;=$A$1,+VLOOKUP($A1374,'Rashodi- plan-izvršenje'!$A$8:G$1500,'prenos-P-R-N'!I$1,FALSE),IF($A1374&gt;$A$2,+VLOOKUP($A1374,'Neizmirene obaveze JLS'!$A$11:G$500,'prenos-P-R-N'!I$1,FALSE),"")))</f>
        <v/>
      </c>
      <c r="J1374" s="87" t="str">
        <f>IF($A1374=0,"",IF($A1374&lt;=$A$1,+VLOOKUP($A1374,'Rashodi- plan-izvršenje'!$A$8:H$1500,'prenos-P-R-N'!J$1,FALSE),IF($A1374&gt;$A$2,+VLOOKUP($A1374,'Neizmirene obaveze JLS'!$A$11:H$500,'prenos-P-R-N'!J$1,FALSE),"")))</f>
        <v/>
      </c>
      <c r="K1374" s="87" t="str">
        <f>IF($A1374=0,"",IF($A1374&lt;=$A$1,+VLOOKUP($A1374,'Rashodi- plan-izvršenje'!$A$8:I$1500,'prenos-P-R-N'!K$1,FALSE),IF($A1374&gt;$A$2,+VLOOKUP($A1374,'Neizmirene obaveze JLS'!$A$11:I$500,'prenos-P-R-N'!K$1,FALSE),"")))</f>
        <v/>
      </c>
      <c r="L1374" t="str">
        <f>IF(A1374=0,"",IF(A1374&lt;=A$1,+IF(VLOOKUP(A1374,'Rashodi- plan-izvršenje'!A$8:J$1500,M$1,FALSE)&gt;0,"Програмска активност","Пројекат"),IF(A1374&gt;A$2,+IF(VLOOKUP(A1374,'Neizmirene obaveze JLS'!A$8:J$2008,M$1,FALSE)&gt;0,"Програмска активност","Пројекат"),"")))</f>
        <v/>
      </c>
      <c r="M1374" s="87" t="str">
        <f>IF(A1374=0,"",IF($A1374&lt;=$A$1,+IF(VLOOKUP($A1374,'Rashodi- plan-izvršenje'!$A$8:$M$1500,10,FALSE)&gt;0,VLOOKUP($A1374,'Rashodi- plan-izvršenje'!$A$8:$M$1500,10,FALSE),VLOOKUP($A1374,'Rashodi- plan-izvršenje'!$A$8:$M$1500,12,FALSE)),+IF($A1374&gt;$A$2,IF(VLOOKUP($A1374,'Neizmirene obaveze JLS'!$A$8:$M$1500,10,FALSE)&gt;0,VLOOKUP($A1374,'Neizmirene obaveze JLS'!$A$11:$M$1500,10,FALSE),VLOOKUP($A1374,'Neizmirene obaveze JLS'!$A$11:$M$1500,12,FALSE)),0)))</f>
        <v/>
      </c>
      <c r="N1374" s="87" t="str">
        <f>IF(A1374=0,"",IF($A1374&lt;=$A$1,+IF(VLOOKUP(A1374,'Rashodi- plan-izvršenje'!$A$8:$M$1500,10,FALSE)&gt;0,VLOOKUP(A1374,'Rashodi- plan-izvršenje'!$A$8:$M$1500,11,FALSE),VLOOKUP(A1374,'Rashodi- plan-izvršenje'!$A$8:$M$1500,13,FALSE)),+IF($A1374&gt;$A$2,IF(VLOOKUP($A1374,'Neizmirene obaveze JLS'!$A$8:$M$1500,10,FALSE)&gt;0,VLOOKUP($A1374,'Neizmirene obaveze JLS'!$A$11:$M$1500,11,FALSE),VLOOKUP($A1374,'Neizmirene obaveze JLS'!$A$11:$M$1500,13,FALSE)),0)))</f>
        <v/>
      </c>
      <c r="O1374" s="87" t="str">
        <f>IF(A1374=0,"",IF($A1374&lt;=$A$1,VALUE(+VLOOKUP($A1374,'Rashodi- plan-izvršenje'!$A$8:N$1500,'prenos-P-R-N'!O$1,FALSE)),IF($A1374&lt;=A$2,VALUE(VLOOKUP($A1374,'Prihodi- plan-izvršenje'!$A$8:$H$500,6,FALSE)),VALUE(VLOOKUP($A1374,'Neizmirene obaveze JLS'!$A$8:$N$500,O$1,FALSE)))))</f>
        <v/>
      </c>
      <c r="P1374" s="87" t="str">
        <f>IF(A1374=0,"",IF(A1374=0,0,IF(A1374&gt;A$2,'šifarnik K-izvor'!G$3,+IF(Q1374&lt;700,+'šifarnik K-izvor'!G$2,'šifarnik K-izvor'!G$1))))</f>
        <v/>
      </c>
      <c r="Q1374" s="87">
        <f>IF($A1374&lt;=$A$1,VALUE(+VLOOKUP($A1374,'Rashodi- plan-izvršenje'!$A$8:O$1500,'prenos-P-R-N'!Q$1,FALSE)),IF($A1374&lt;=$A$2,VLOOKUP($A1374,'Prihodi- plan-izvršenje'!$A$4:$H$500,4,FALSE),IF($A1374&lt;=$A$3,VLOOKUP(A1374,'Neizmirene obaveze JLS'!$A$11:O$500,Q$1,FALSE),"")))</f>
        <v>0</v>
      </c>
      <c r="R1374" s="88">
        <f>IF($A1374&lt;=$A$1,VALUE(+VLOOKUP($A1374,'Rashodi- plan-izvršenje'!$A$8:P$1500,'prenos-P-R-N'!R$1,FALSE)),IF($A1374&lt;=$A$2,VLOOKUP($A1374,'Prihodi- plan-izvršenje'!$A$4:$H$500,7,FALSE),""))</f>
        <v>0</v>
      </c>
      <c r="S1374" s="88">
        <f>IF(A1374=0,0,IF($A1374&lt;=$A$1,VALUE(+VLOOKUP($A1374,'Rashodi- plan-izvršenje'!$A$8:Q$1500,'prenos-P-R-N'!S$1,FALSE)),IF($A1374&lt;=$A$2,VLOOKUP($A1374,'Prihodi- plan-izvršenje'!$A$4:$H$500,8,FALSE),0)))</f>
        <v>0</v>
      </c>
      <c r="T1374" s="88" t="str">
        <f>IF($A1374&gt;$A$2,VLOOKUP($A1374,'Neizmirene obaveze JLS'!$A$11:R$500,R$1,FALSE),"")</f>
        <v/>
      </c>
      <c r="U1374" s="88">
        <f>IF($A1374&gt;$A$2,VLOOKUP($A1374,'Neizmirene obaveze JLS'!$A$11:S$500,S$1,FALSE),0)</f>
        <v>0</v>
      </c>
      <c r="V1374" s="88">
        <f t="shared" si="299"/>
        <v>0</v>
      </c>
    </row>
    <row r="1375" spans="1:22">
      <c r="A1375" s="89">
        <f>IF(AND(COUNTIF(A$1:A$3,"&gt;0")=1,MAX(A$8:A1374)&lt;A$1),A1374+1,IF(AND(COUNTIF(A$1:A$3,"&gt;0")=2,MAX(A$8:A1374)&lt;A$2),A1374+1,IF(AND(COUNTIF(A$1:A$3,"&gt;0")=3,MAX(A$8:A1374)&lt;A$3),A1374+1,0)))</f>
        <v>0</v>
      </c>
      <c r="B1375" s="89" t="str">
        <f t="shared" ref="B1375:C1375" si="338">+IF($A1375&gt;0,B1374,"")</f>
        <v/>
      </c>
      <c r="C1375" s="89" t="str">
        <f t="shared" si="338"/>
        <v/>
      </c>
      <c r="D1375" s="87" t="str">
        <f>IF($A1375=0,"",IF($A1375&lt;=$A$1,+VLOOKUP($A1375,'Rashodi- plan-izvršenje'!$A$8:B$1500,'prenos-P-R-N'!D$1,FALSE),IF($A1375&gt;$A$2,+VLOOKUP($A1375,'Neizmirene obaveze JLS'!$A$11:B$500,'prenos-P-R-N'!D$1,FALSE),"")))</f>
        <v/>
      </c>
      <c r="E1375" s="87" t="str">
        <f>IF($A1375=0,"",IF($A1375&lt;=$A$1,+VLOOKUP($A1375,'Rashodi- plan-izvršenje'!$A$8:C$1500,'prenos-P-R-N'!E$1,FALSE),IF($A1375&gt;$A$2,+VLOOKUP($A1375,'Neizmirene obaveze JLS'!$A$11:C$500,'prenos-P-R-N'!E$1,FALSE),"")))</f>
        <v/>
      </c>
      <c r="F1375" s="87" t="str">
        <f>IF($A1375=0,"",IF($A1375&lt;=$A$1,+VLOOKUP($A1375,'Rashodi- plan-izvršenje'!$A$8:D$1500,'prenos-P-R-N'!F$1,FALSE),IF($A1375&gt;$A$2,+VLOOKUP($A1375,'Neizmirene obaveze JLS'!$A$11:D$500,'prenos-P-R-N'!F$1,FALSE),"")))</f>
        <v/>
      </c>
      <c r="G1375" s="87" t="str">
        <f>IF($A1375=0,"",IF($A1375&lt;=$A$1,+VLOOKUP($A1375,'Rashodi- plan-izvršenje'!$A$8:E$1500,'prenos-P-R-N'!G$1,FALSE),IF($A1375&gt;$A$2,+VLOOKUP($A1375,'Neizmirene obaveze JLS'!$A$11:E$500,'prenos-P-R-N'!G$1,FALSE),"")))</f>
        <v/>
      </c>
      <c r="H1375" s="87" t="str">
        <f>IF($A1375=0,"",IF($A1375&lt;=$A$1,+VLOOKUP($A1375,'Rashodi- plan-izvršenje'!$A$8:F$1500,'prenos-P-R-N'!H$1,FALSE),IF($A1375&gt;$A$2,+VLOOKUP($A1375,'Neizmirene obaveze JLS'!$A$11:F$500,'prenos-P-R-N'!H$1,FALSE),"")))</f>
        <v/>
      </c>
      <c r="I1375" s="87" t="str">
        <f>IF($A1375=0,"",IF($A1375&lt;=$A$1,+VLOOKUP($A1375,'Rashodi- plan-izvršenje'!$A$8:G$1500,'prenos-P-R-N'!I$1,FALSE),IF($A1375&gt;$A$2,+VLOOKUP($A1375,'Neizmirene obaveze JLS'!$A$11:G$500,'prenos-P-R-N'!I$1,FALSE),"")))</f>
        <v/>
      </c>
      <c r="J1375" s="87" t="str">
        <f>IF($A1375=0,"",IF($A1375&lt;=$A$1,+VLOOKUP($A1375,'Rashodi- plan-izvršenje'!$A$8:H$1500,'prenos-P-R-N'!J$1,FALSE),IF($A1375&gt;$A$2,+VLOOKUP($A1375,'Neizmirene obaveze JLS'!$A$11:H$500,'prenos-P-R-N'!J$1,FALSE),"")))</f>
        <v/>
      </c>
      <c r="K1375" s="87" t="str">
        <f>IF($A1375=0,"",IF($A1375&lt;=$A$1,+VLOOKUP($A1375,'Rashodi- plan-izvršenje'!$A$8:I$1500,'prenos-P-R-N'!K$1,FALSE),IF($A1375&gt;$A$2,+VLOOKUP($A1375,'Neizmirene obaveze JLS'!$A$11:I$500,'prenos-P-R-N'!K$1,FALSE),"")))</f>
        <v/>
      </c>
      <c r="L1375" t="str">
        <f>IF(A1375=0,"",IF(A1375&lt;=A$1,+IF(VLOOKUP(A1375,'Rashodi- plan-izvršenje'!A$8:J$1500,M$1,FALSE)&gt;0,"Програмска активност","Пројекат"),IF(A1375&gt;A$2,+IF(VLOOKUP(A1375,'Neizmirene obaveze JLS'!A$8:J$2008,M$1,FALSE)&gt;0,"Програмска активност","Пројекат"),"")))</f>
        <v/>
      </c>
      <c r="M1375" s="87" t="str">
        <f>IF(A1375=0,"",IF($A1375&lt;=$A$1,+IF(VLOOKUP($A1375,'Rashodi- plan-izvršenje'!$A$8:$M$1500,10,FALSE)&gt;0,VLOOKUP($A1375,'Rashodi- plan-izvršenje'!$A$8:$M$1500,10,FALSE),VLOOKUP($A1375,'Rashodi- plan-izvršenje'!$A$8:$M$1500,12,FALSE)),+IF($A1375&gt;$A$2,IF(VLOOKUP($A1375,'Neizmirene obaveze JLS'!$A$8:$M$1500,10,FALSE)&gt;0,VLOOKUP($A1375,'Neizmirene obaveze JLS'!$A$11:$M$1500,10,FALSE),VLOOKUP($A1375,'Neizmirene obaveze JLS'!$A$11:$M$1500,12,FALSE)),0)))</f>
        <v/>
      </c>
      <c r="N1375" s="87" t="str">
        <f>IF(A1375=0,"",IF($A1375&lt;=$A$1,+IF(VLOOKUP(A1375,'Rashodi- plan-izvršenje'!$A$8:$M$1500,10,FALSE)&gt;0,VLOOKUP(A1375,'Rashodi- plan-izvršenje'!$A$8:$M$1500,11,FALSE),VLOOKUP(A1375,'Rashodi- plan-izvršenje'!$A$8:$M$1500,13,FALSE)),+IF($A1375&gt;$A$2,IF(VLOOKUP($A1375,'Neizmirene obaveze JLS'!$A$8:$M$1500,10,FALSE)&gt;0,VLOOKUP($A1375,'Neizmirene obaveze JLS'!$A$11:$M$1500,11,FALSE),VLOOKUP($A1375,'Neizmirene obaveze JLS'!$A$11:$M$1500,13,FALSE)),0)))</f>
        <v/>
      </c>
      <c r="O1375" s="87" t="str">
        <f>IF(A1375=0,"",IF($A1375&lt;=$A$1,VALUE(+VLOOKUP($A1375,'Rashodi- plan-izvršenje'!$A$8:N$1500,'prenos-P-R-N'!O$1,FALSE)),IF($A1375&lt;=A$2,VALUE(VLOOKUP($A1375,'Prihodi- plan-izvršenje'!$A$8:$H$500,6,FALSE)),VALUE(VLOOKUP($A1375,'Neizmirene obaveze JLS'!$A$8:$N$500,O$1,FALSE)))))</f>
        <v/>
      </c>
      <c r="P1375" s="87" t="str">
        <f>IF(A1375=0,"",IF(A1375=0,0,IF(A1375&gt;A$2,'šifarnik K-izvor'!G$3,+IF(Q1375&lt;700,+'šifarnik K-izvor'!G$2,'šifarnik K-izvor'!G$1))))</f>
        <v/>
      </c>
      <c r="Q1375" s="87">
        <f>IF($A1375&lt;=$A$1,VALUE(+VLOOKUP($A1375,'Rashodi- plan-izvršenje'!$A$8:O$1500,'prenos-P-R-N'!Q$1,FALSE)),IF($A1375&lt;=$A$2,VLOOKUP($A1375,'Prihodi- plan-izvršenje'!$A$4:$H$500,4,FALSE),IF($A1375&lt;=$A$3,VLOOKUP(A1375,'Neizmirene obaveze JLS'!$A$11:O$500,Q$1,FALSE),"")))</f>
        <v>0</v>
      </c>
      <c r="R1375" s="88">
        <f>IF($A1375&lt;=$A$1,VALUE(+VLOOKUP($A1375,'Rashodi- plan-izvršenje'!$A$8:P$1500,'prenos-P-R-N'!R$1,FALSE)),IF($A1375&lt;=$A$2,VLOOKUP($A1375,'Prihodi- plan-izvršenje'!$A$4:$H$500,7,FALSE),""))</f>
        <v>0</v>
      </c>
      <c r="S1375" s="88">
        <f>IF(A1375=0,0,IF($A1375&lt;=$A$1,VALUE(+VLOOKUP($A1375,'Rashodi- plan-izvršenje'!$A$8:Q$1500,'prenos-P-R-N'!S$1,FALSE)),IF($A1375&lt;=$A$2,VLOOKUP($A1375,'Prihodi- plan-izvršenje'!$A$4:$H$500,8,FALSE),0)))</f>
        <v>0</v>
      </c>
      <c r="T1375" s="88" t="str">
        <f>IF($A1375&gt;$A$2,VLOOKUP($A1375,'Neizmirene obaveze JLS'!$A$11:R$500,R$1,FALSE),"")</f>
        <v/>
      </c>
      <c r="U1375" s="88">
        <f>IF($A1375&gt;$A$2,VLOOKUP($A1375,'Neizmirene obaveze JLS'!$A$11:S$500,S$1,FALSE),0)</f>
        <v>0</v>
      </c>
      <c r="V1375" s="88">
        <f t="shared" si="299"/>
        <v>0</v>
      </c>
    </row>
    <row r="1376" spans="1:22">
      <c r="A1376" s="89">
        <f>IF(AND(COUNTIF(A$1:A$3,"&gt;0")=1,MAX(A$8:A1375)&lt;A$1),A1375+1,IF(AND(COUNTIF(A$1:A$3,"&gt;0")=2,MAX(A$8:A1375)&lt;A$2),A1375+1,IF(AND(COUNTIF(A$1:A$3,"&gt;0")=3,MAX(A$8:A1375)&lt;A$3),A1375+1,0)))</f>
        <v>0</v>
      </c>
      <c r="B1376" s="89" t="str">
        <f t="shared" ref="B1376:C1376" si="339">+IF($A1376&gt;0,B1375,"")</f>
        <v/>
      </c>
      <c r="C1376" s="89" t="str">
        <f t="shared" si="339"/>
        <v/>
      </c>
      <c r="D1376" s="87" t="str">
        <f>IF($A1376=0,"",IF($A1376&lt;=$A$1,+VLOOKUP($A1376,'Rashodi- plan-izvršenje'!$A$8:B$1500,'prenos-P-R-N'!D$1,FALSE),IF($A1376&gt;$A$2,+VLOOKUP($A1376,'Neizmirene obaveze JLS'!$A$11:B$500,'prenos-P-R-N'!D$1,FALSE),"")))</f>
        <v/>
      </c>
      <c r="E1376" s="87" t="str">
        <f>IF($A1376=0,"",IF($A1376&lt;=$A$1,+VLOOKUP($A1376,'Rashodi- plan-izvršenje'!$A$8:C$1500,'prenos-P-R-N'!E$1,FALSE),IF($A1376&gt;$A$2,+VLOOKUP($A1376,'Neizmirene obaveze JLS'!$A$11:C$500,'prenos-P-R-N'!E$1,FALSE),"")))</f>
        <v/>
      </c>
      <c r="F1376" s="87" t="str">
        <f>IF($A1376=0,"",IF($A1376&lt;=$A$1,+VLOOKUP($A1376,'Rashodi- plan-izvršenje'!$A$8:D$1500,'prenos-P-R-N'!F$1,FALSE),IF($A1376&gt;$A$2,+VLOOKUP($A1376,'Neizmirene obaveze JLS'!$A$11:D$500,'prenos-P-R-N'!F$1,FALSE),"")))</f>
        <v/>
      </c>
      <c r="G1376" s="87" t="str">
        <f>IF($A1376=0,"",IF($A1376&lt;=$A$1,+VLOOKUP($A1376,'Rashodi- plan-izvršenje'!$A$8:E$1500,'prenos-P-R-N'!G$1,FALSE),IF($A1376&gt;$A$2,+VLOOKUP($A1376,'Neizmirene obaveze JLS'!$A$11:E$500,'prenos-P-R-N'!G$1,FALSE),"")))</f>
        <v/>
      </c>
      <c r="H1376" s="87" t="str">
        <f>IF($A1376=0,"",IF($A1376&lt;=$A$1,+VLOOKUP($A1376,'Rashodi- plan-izvršenje'!$A$8:F$1500,'prenos-P-R-N'!H$1,FALSE),IF($A1376&gt;$A$2,+VLOOKUP($A1376,'Neizmirene obaveze JLS'!$A$11:F$500,'prenos-P-R-N'!H$1,FALSE),"")))</f>
        <v/>
      </c>
      <c r="I1376" s="87" t="str">
        <f>IF($A1376=0,"",IF($A1376&lt;=$A$1,+VLOOKUP($A1376,'Rashodi- plan-izvršenje'!$A$8:G$1500,'prenos-P-R-N'!I$1,FALSE),IF($A1376&gt;$A$2,+VLOOKUP($A1376,'Neizmirene obaveze JLS'!$A$11:G$500,'prenos-P-R-N'!I$1,FALSE),"")))</f>
        <v/>
      </c>
      <c r="J1376" s="87" t="str">
        <f>IF($A1376=0,"",IF($A1376&lt;=$A$1,+VLOOKUP($A1376,'Rashodi- plan-izvršenje'!$A$8:H$1500,'prenos-P-R-N'!J$1,FALSE),IF($A1376&gt;$A$2,+VLOOKUP($A1376,'Neizmirene obaveze JLS'!$A$11:H$500,'prenos-P-R-N'!J$1,FALSE),"")))</f>
        <v/>
      </c>
      <c r="K1376" s="87" t="str">
        <f>IF($A1376=0,"",IF($A1376&lt;=$A$1,+VLOOKUP($A1376,'Rashodi- plan-izvršenje'!$A$8:I$1500,'prenos-P-R-N'!K$1,FALSE),IF($A1376&gt;$A$2,+VLOOKUP($A1376,'Neizmirene obaveze JLS'!$A$11:I$500,'prenos-P-R-N'!K$1,FALSE),"")))</f>
        <v/>
      </c>
      <c r="L1376" t="str">
        <f>IF(A1376=0,"",IF(A1376&lt;=A$1,+IF(VLOOKUP(A1376,'Rashodi- plan-izvršenje'!A$8:J$1500,M$1,FALSE)&gt;0,"Програмска активност","Пројекат"),IF(A1376&gt;A$2,+IF(VLOOKUP(A1376,'Neizmirene obaveze JLS'!A$8:J$2008,M$1,FALSE)&gt;0,"Програмска активност","Пројекат"),"")))</f>
        <v/>
      </c>
      <c r="M1376" s="87" t="str">
        <f>IF(A1376=0,"",IF($A1376&lt;=$A$1,+IF(VLOOKUP($A1376,'Rashodi- plan-izvršenje'!$A$8:$M$1500,10,FALSE)&gt;0,VLOOKUP($A1376,'Rashodi- plan-izvršenje'!$A$8:$M$1500,10,FALSE),VLOOKUP($A1376,'Rashodi- plan-izvršenje'!$A$8:$M$1500,12,FALSE)),+IF($A1376&gt;$A$2,IF(VLOOKUP($A1376,'Neizmirene obaveze JLS'!$A$8:$M$1500,10,FALSE)&gt;0,VLOOKUP($A1376,'Neizmirene obaveze JLS'!$A$11:$M$1500,10,FALSE),VLOOKUP($A1376,'Neizmirene obaveze JLS'!$A$11:$M$1500,12,FALSE)),0)))</f>
        <v/>
      </c>
      <c r="N1376" s="87" t="str">
        <f>IF(A1376=0,"",IF($A1376&lt;=$A$1,+IF(VLOOKUP(A1376,'Rashodi- plan-izvršenje'!$A$8:$M$1500,10,FALSE)&gt;0,VLOOKUP(A1376,'Rashodi- plan-izvršenje'!$A$8:$M$1500,11,FALSE),VLOOKUP(A1376,'Rashodi- plan-izvršenje'!$A$8:$M$1500,13,FALSE)),+IF($A1376&gt;$A$2,IF(VLOOKUP($A1376,'Neizmirene obaveze JLS'!$A$8:$M$1500,10,FALSE)&gt;0,VLOOKUP($A1376,'Neizmirene obaveze JLS'!$A$11:$M$1500,11,FALSE),VLOOKUP($A1376,'Neizmirene obaveze JLS'!$A$11:$M$1500,13,FALSE)),0)))</f>
        <v/>
      </c>
      <c r="O1376" s="87" t="str">
        <f>IF(A1376=0,"",IF($A1376&lt;=$A$1,VALUE(+VLOOKUP($A1376,'Rashodi- plan-izvršenje'!$A$8:N$1500,'prenos-P-R-N'!O$1,FALSE)),IF($A1376&lt;=A$2,VALUE(VLOOKUP($A1376,'Prihodi- plan-izvršenje'!$A$8:$H$500,6,FALSE)),VALUE(VLOOKUP($A1376,'Neizmirene obaveze JLS'!$A$8:$N$500,O$1,FALSE)))))</f>
        <v/>
      </c>
      <c r="P1376" s="87" t="str">
        <f>IF(A1376=0,"",IF(A1376=0,0,IF(A1376&gt;A$2,'šifarnik K-izvor'!G$3,+IF(Q1376&lt;700,+'šifarnik K-izvor'!G$2,'šifarnik K-izvor'!G$1))))</f>
        <v/>
      </c>
      <c r="Q1376" s="87">
        <f>IF($A1376&lt;=$A$1,VALUE(+VLOOKUP($A1376,'Rashodi- plan-izvršenje'!$A$8:O$1500,'prenos-P-R-N'!Q$1,FALSE)),IF($A1376&lt;=$A$2,VLOOKUP($A1376,'Prihodi- plan-izvršenje'!$A$4:$H$500,4,FALSE),IF($A1376&lt;=$A$3,VLOOKUP(A1376,'Neizmirene obaveze JLS'!$A$11:O$500,Q$1,FALSE),"")))</f>
        <v>0</v>
      </c>
      <c r="R1376" s="88">
        <f>IF($A1376&lt;=$A$1,VALUE(+VLOOKUP($A1376,'Rashodi- plan-izvršenje'!$A$8:P$1500,'prenos-P-R-N'!R$1,FALSE)),IF($A1376&lt;=$A$2,VLOOKUP($A1376,'Prihodi- plan-izvršenje'!$A$4:$H$500,7,FALSE),""))</f>
        <v>0</v>
      </c>
      <c r="S1376" s="88">
        <f>IF(A1376=0,0,IF($A1376&lt;=$A$1,VALUE(+VLOOKUP($A1376,'Rashodi- plan-izvršenje'!$A$8:Q$1500,'prenos-P-R-N'!S$1,FALSE)),IF($A1376&lt;=$A$2,VLOOKUP($A1376,'Prihodi- plan-izvršenje'!$A$4:$H$500,8,FALSE),0)))</f>
        <v>0</v>
      </c>
      <c r="T1376" s="88" t="str">
        <f>IF($A1376&gt;$A$2,VLOOKUP($A1376,'Neizmirene obaveze JLS'!$A$11:R$500,R$1,FALSE),"")</f>
        <v/>
      </c>
      <c r="U1376" s="88">
        <f>IF($A1376&gt;$A$2,VLOOKUP($A1376,'Neizmirene obaveze JLS'!$A$11:S$500,S$1,FALSE),0)</f>
        <v>0</v>
      </c>
      <c r="V1376" s="88">
        <f t="shared" si="299"/>
        <v>0</v>
      </c>
    </row>
    <row r="1377" spans="1:22">
      <c r="A1377" s="89">
        <f>IF(AND(COUNTIF(A$1:A$3,"&gt;0")=1,MAX(A$8:A1376)&lt;A$1),A1376+1,IF(AND(COUNTIF(A$1:A$3,"&gt;0")=2,MAX(A$8:A1376)&lt;A$2),A1376+1,IF(AND(COUNTIF(A$1:A$3,"&gt;0")=3,MAX(A$8:A1376)&lt;A$3),A1376+1,0)))</f>
        <v>0</v>
      </c>
      <c r="B1377" s="89" t="str">
        <f t="shared" ref="B1377:C1377" si="340">+IF($A1377&gt;0,B1376,"")</f>
        <v/>
      </c>
      <c r="C1377" s="89" t="str">
        <f t="shared" si="340"/>
        <v/>
      </c>
      <c r="D1377" s="87" t="str">
        <f>IF($A1377=0,"",IF($A1377&lt;=$A$1,+VLOOKUP($A1377,'Rashodi- plan-izvršenje'!$A$8:B$1500,'prenos-P-R-N'!D$1,FALSE),IF($A1377&gt;$A$2,+VLOOKUP($A1377,'Neizmirene obaveze JLS'!$A$11:B$500,'prenos-P-R-N'!D$1,FALSE),"")))</f>
        <v/>
      </c>
      <c r="E1377" s="87" t="str">
        <f>IF($A1377=0,"",IF($A1377&lt;=$A$1,+VLOOKUP($A1377,'Rashodi- plan-izvršenje'!$A$8:C$1500,'prenos-P-R-N'!E$1,FALSE),IF($A1377&gt;$A$2,+VLOOKUP($A1377,'Neizmirene obaveze JLS'!$A$11:C$500,'prenos-P-R-N'!E$1,FALSE),"")))</f>
        <v/>
      </c>
      <c r="F1377" s="87" t="str">
        <f>IF($A1377=0,"",IF($A1377&lt;=$A$1,+VLOOKUP($A1377,'Rashodi- plan-izvršenje'!$A$8:D$1500,'prenos-P-R-N'!F$1,FALSE),IF($A1377&gt;$A$2,+VLOOKUP($A1377,'Neizmirene obaveze JLS'!$A$11:D$500,'prenos-P-R-N'!F$1,FALSE),"")))</f>
        <v/>
      </c>
      <c r="G1377" s="87" t="str">
        <f>IF($A1377=0,"",IF($A1377&lt;=$A$1,+VLOOKUP($A1377,'Rashodi- plan-izvršenje'!$A$8:E$1500,'prenos-P-R-N'!G$1,FALSE),IF($A1377&gt;$A$2,+VLOOKUP($A1377,'Neizmirene obaveze JLS'!$A$11:E$500,'prenos-P-R-N'!G$1,FALSE),"")))</f>
        <v/>
      </c>
      <c r="H1377" s="87" t="str">
        <f>IF($A1377=0,"",IF($A1377&lt;=$A$1,+VLOOKUP($A1377,'Rashodi- plan-izvršenje'!$A$8:F$1500,'prenos-P-R-N'!H$1,FALSE),IF($A1377&gt;$A$2,+VLOOKUP($A1377,'Neizmirene obaveze JLS'!$A$11:F$500,'prenos-P-R-N'!H$1,FALSE),"")))</f>
        <v/>
      </c>
      <c r="I1377" s="87" t="str">
        <f>IF($A1377=0,"",IF($A1377&lt;=$A$1,+VLOOKUP($A1377,'Rashodi- plan-izvršenje'!$A$8:G$1500,'prenos-P-R-N'!I$1,FALSE),IF($A1377&gt;$A$2,+VLOOKUP($A1377,'Neizmirene obaveze JLS'!$A$11:G$500,'prenos-P-R-N'!I$1,FALSE),"")))</f>
        <v/>
      </c>
      <c r="J1377" s="87" t="str">
        <f>IF($A1377=0,"",IF($A1377&lt;=$A$1,+VLOOKUP($A1377,'Rashodi- plan-izvršenje'!$A$8:H$1500,'prenos-P-R-N'!J$1,FALSE),IF($A1377&gt;$A$2,+VLOOKUP($A1377,'Neizmirene obaveze JLS'!$A$11:H$500,'prenos-P-R-N'!J$1,FALSE),"")))</f>
        <v/>
      </c>
      <c r="K1377" s="87" t="str">
        <f>IF($A1377=0,"",IF($A1377&lt;=$A$1,+VLOOKUP($A1377,'Rashodi- plan-izvršenje'!$A$8:I$1500,'prenos-P-R-N'!K$1,FALSE),IF($A1377&gt;$A$2,+VLOOKUP($A1377,'Neizmirene obaveze JLS'!$A$11:I$500,'prenos-P-R-N'!K$1,FALSE),"")))</f>
        <v/>
      </c>
      <c r="L1377" t="str">
        <f>IF(A1377=0,"",IF(A1377&lt;=A$1,+IF(VLOOKUP(A1377,'Rashodi- plan-izvršenje'!A$8:J$1500,M$1,FALSE)&gt;0,"Програмска активност","Пројекат"),IF(A1377&gt;A$2,+IF(VLOOKUP(A1377,'Neizmirene obaveze JLS'!A$8:J$2008,M$1,FALSE)&gt;0,"Програмска активност","Пројекат"),"")))</f>
        <v/>
      </c>
      <c r="M1377" s="87" t="str">
        <f>IF(A1377=0,"",IF($A1377&lt;=$A$1,+IF(VLOOKUP($A1377,'Rashodi- plan-izvršenje'!$A$8:$M$1500,10,FALSE)&gt;0,VLOOKUP($A1377,'Rashodi- plan-izvršenje'!$A$8:$M$1500,10,FALSE),VLOOKUP($A1377,'Rashodi- plan-izvršenje'!$A$8:$M$1500,12,FALSE)),+IF($A1377&gt;$A$2,IF(VLOOKUP($A1377,'Neizmirene obaveze JLS'!$A$8:$M$1500,10,FALSE)&gt;0,VLOOKUP($A1377,'Neizmirene obaveze JLS'!$A$11:$M$1500,10,FALSE),VLOOKUP($A1377,'Neizmirene obaveze JLS'!$A$11:$M$1500,12,FALSE)),0)))</f>
        <v/>
      </c>
      <c r="N1377" s="87" t="str">
        <f>IF(A1377=0,"",IF($A1377&lt;=$A$1,+IF(VLOOKUP(A1377,'Rashodi- plan-izvršenje'!$A$8:$M$1500,10,FALSE)&gt;0,VLOOKUP(A1377,'Rashodi- plan-izvršenje'!$A$8:$M$1500,11,FALSE),VLOOKUP(A1377,'Rashodi- plan-izvršenje'!$A$8:$M$1500,13,FALSE)),+IF($A1377&gt;$A$2,IF(VLOOKUP($A1377,'Neizmirene obaveze JLS'!$A$8:$M$1500,10,FALSE)&gt;0,VLOOKUP($A1377,'Neizmirene obaveze JLS'!$A$11:$M$1500,11,FALSE),VLOOKUP($A1377,'Neizmirene obaveze JLS'!$A$11:$M$1500,13,FALSE)),0)))</f>
        <v/>
      </c>
      <c r="O1377" s="87" t="str">
        <f>IF(A1377=0,"",IF($A1377&lt;=$A$1,VALUE(+VLOOKUP($A1377,'Rashodi- plan-izvršenje'!$A$8:N$1500,'prenos-P-R-N'!O$1,FALSE)),IF($A1377&lt;=A$2,VALUE(VLOOKUP($A1377,'Prihodi- plan-izvršenje'!$A$8:$H$500,6,FALSE)),VALUE(VLOOKUP($A1377,'Neizmirene obaveze JLS'!$A$8:$N$500,O$1,FALSE)))))</f>
        <v/>
      </c>
      <c r="P1377" s="87" t="str">
        <f>IF(A1377=0,"",IF(A1377=0,0,IF(A1377&gt;A$2,'šifarnik K-izvor'!G$3,+IF(Q1377&lt;700,+'šifarnik K-izvor'!G$2,'šifarnik K-izvor'!G$1))))</f>
        <v/>
      </c>
      <c r="Q1377" s="87">
        <f>IF($A1377&lt;=$A$1,VALUE(+VLOOKUP($A1377,'Rashodi- plan-izvršenje'!$A$8:O$1500,'prenos-P-R-N'!Q$1,FALSE)),IF($A1377&lt;=$A$2,VLOOKUP($A1377,'Prihodi- plan-izvršenje'!$A$4:$H$500,4,FALSE),IF($A1377&lt;=$A$3,VLOOKUP(A1377,'Neizmirene obaveze JLS'!$A$11:O$500,Q$1,FALSE),"")))</f>
        <v>0</v>
      </c>
      <c r="R1377" s="88">
        <f>IF($A1377&lt;=$A$1,VALUE(+VLOOKUP($A1377,'Rashodi- plan-izvršenje'!$A$8:P$1500,'prenos-P-R-N'!R$1,FALSE)),IF($A1377&lt;=$A$2,VLOOKUP($A1377,'Prihodi- plan-izvršenje'!$A$4:$H$500,7,FALSE),""))</f>
        <v>0</v>
      </c>
      <c r="S1377" s="88">
        <f>IF(A1377=0,0,IF($A1377&lt;=$A$1,VALUE(+VLOOKUP($A1377,'Rashodi- plan-izvršenje'!$A$8:Q$1500,'prenos-P-R-N'!S$1,FALSE)),IF($A1377&lt;=$A$2,VLOOKUP($A1377,'Prihodi- plan-izvršenje'!$A$4:$H$500,8,FALSE),0)))</f>
        <v>0</v>
      </c>
      <c r="T1377" s="88" t="str">
        <f>IF($A1377&gt;$A$2,VLOOKUP($A1377,'Neizmirene obaveze JLS'!$A$11:R$500,R$1,FALSE),"")</f>
        <v/>
      </c>
      <c r="U1377" s="88">
        <f>IF($A1377&gt;$A$2,VLOOKUP($A1377,'Neizmirene obaveze JLS'!$A$11:S$500,S$1,FALSE),0)</f>
        <v>0</v>
      </c>
      <c r="V1377" s="88">
        <f t="shared" si="299"/>
        <v>0</v>
      </c>
    </row>
    <row r="1378" spans="1:22">
      <c r="A1378" s="89">
        <f>IF(AND(COUNTIF(A$1:A$3,"&gt;0")=1,MAX(A$8:A1377)&lt;A$1),A1377+1,IF(AND(COUNTIF(A$1:A$3,"&gt;0")=2,MAX(A$8:A1377)&lt;A$2),A1377+1,IF(AND(COUNTIF(A$1:A$3,"&gt;0")=3,MAX(A$8:A1377)&lt;A$3),A1377+1,0)))</f>
        <v>0</v>
      </c>
      <c r="B1378" s="89" t="str">
        <f t="shared" ref="B1378:C1378" si="341">+IF($A1378&gt;0,B1377,"")</f>
        <v/>
      </c>
      <c r="C1378" s="89" t="str">
        <f t="shared" si="341"/>
        <v/>
      </c>
      <c r="D1378" s="87" t="str">
        <f>IF($A1378=0,"",IF($A1378&lt;=$A$1,+VLOOKUP($A1378,'Rashodi- plan-izvršenje'!$A$8:B$1500,'prenos-P-R-N'!D$1,FALSE),IF($A1378&gt;$A$2,+VLOOKUP($A1378,'Neizmirene obaveze JLS'!$A$11:B$500,'prenos-P-R-N'!D$1,FALSE),"")))</f>
        <v/>
      </c>
      <c r="E1378" s="87" t="str">
        <f>IF($A1378=0,"",IF($A1378&lt;=$A$1,+VLOOKUP($A1378,'Rashodi- plan-izvršenje'!$A$8:C$1500,'prenos-P-R-N'!E$1,FALSE),IF($A1378&gt;$A$2,+VLOOKUP($A1378,'Neizmirene obaveze JLS'!$A$11:C$500,'prenos-P-R-N'!E$1,FALSE),"")))</f>
        <v/>
      </c>
      <c r="F1378" s="87" t="str">
        <f>IF($A1378=0,"",IF($A1378&lt;=$A$1,+VLOOKUP($A1378,'Rashodi- plan-izvršenje'!$A$8:D$1500,'prenos-P-R-N'!F$1,FALSE),IF($A1378&gt;$A$2,+VLOOKUP($A1378,'Neizmirene obaveze JLS'!$A$11:D$500,'prenos-P-R-N'!F$1,FALSE),"")))</f>
        <v/>
      </c>
      <c r="G1378" s="87" t="str">
        <f>IF($A1378=0,"",IF($A1378&lt;=$A$1,+VLOOKUP($A1378,'Rashodi- plan-izvršenje'!$A$8:E$1500,'prenos-P-R-N'!G$1,FALSE),IF($A1378&gt;$A$2,+VLOOKUP($A1378,'Neizmirene obaveze JLS'!$A$11:E$500,'prenos-P-R-N'!G$1,FALSE),"")))</f>
        <v/>
      </c>
      <c r="H1378" s="87" t="str">
        <f>IF($A1378=0,"",IF($A1378&lt;=$A$1,+VLOOKUP($A1378,'Rashodi- plan-izvršenje'!$A$8:F$1500,'prenos-P-R-N'!H$1,FALSE),IF($A1378&gt;$A$2,+VLOOKUP($A1378,'Neizmirene obaveze JLS'!$A$11:F$500,'prenos-P-R-N'!H$1,FALSE),"")))</f>
        <v/>
      </c>
      <c r="I1378" s="87" t="str">
        <f>IF($A1378=0,"",IF($A1378&lt;=$A$1,+VLOOKUP($A1378,'Rashodi- plan-izvršenje'!$A$8:G$1500,'prenos-P-R-N'!I$1,FALSE),IF($A1378&gt;$A$2,+VLOOKUP($A1378,'Neizmirene obaveze JLS'!$A$11:G$500,'prenos-P-R-N'!I$1,FALSE),"")))</f>
        <v/>
      </c>
      <c r="J1378" s="87" t="str">
        <f>IF($A1378=0,"",IF($A1378&lt;=$A$1,+VLOOKUP($A1378,'Rashodi- plan-izvršenje'!$A$8:H$1500,'prenos-P-R-N'!J$1,FALSE),IF($A1378&gt;$A$2,+VLOOKUP($A1378,'Neizmirene obaveze JLS'!$A$11:H$500,'prenos-P-R-N'!J$1,FALSE),"")))</f>
        <v/>
      </c>
      <c r="K1378" s="87" t="str">
        <f>IF($A1378=0,"",IF($A1378&lt;=$A$1,+VLOOKUP($A1378,'Rashodi- plan-izvršenje'!$A$8:I$1500,'prenos-P-R-N'!K$1,FALSE),IF($A1378&gt;$A$2,+VLOOKUP($A1378,'Neizmirene obaveze JLS'!$A$11:I$500,'prenos-P-R-N'!K$1,FALSE),"")))</f>
        <v/>
      </c>
      <c r="L1378" t="str">
        <f>IF(A1378=0,"",IF(A1378&lt;=A$1,+IF(VLOOKUP(A1378,'Rashodi- plan-izvršenje'!A$8:J$1500,M$1,FALSE)&gt;0,"Програмска активност","Пројекат"),IF(A1378&gt;A$2,+IF(VLOOKUP(A1378,'Neizmirene obaveze JLS'!A$8:J$2008,M$1,FALSE)&gt;0,"Програмска активност","Пројекат"),"")))</f>
        <v/>
      </c>
      <c r="M1378" s="87" t="str">
        <f>IF(A1378=0,"",IF($A1378&lt;=$A$1,+IF(VLOOKUP($A1378,'Rashodi- plan-izvršenje'!$A$8:$M$1500,10,FALSE)&gt;0,VLOOKUP($A1378,'Rashodi- plan-izvršenje'!$A$8:$M$1500,10,FALSE),VLOOKUP($A1378,'Rashodi- plan-izvršenje'!$A$8:$M$1500,12,FALSE)),+IF($A1378&gt;$A$2,IF(VLOOKUP($A1378,'Neizmirene obaveze JLS'!$A$8:$M$1500,10,FALSE)&gt;0,VLOOKUP($A1378,'Neizmirene obaveze JLS'!$A$11:$M$1500,10,FALSE),VLOOKUP($A1378,'Neizmirene obaveze JLS'!$A$11:$M$1500,12,FALSE)),0)))</f>
        <v/>
      </c>
      <c r="N1378" s="87" t="str">
        <f>IF(A1378=0,"",IF($A1378&lt;=$A$1,+IF(VLOOKUP(A1378,'Rashodi- plan-izvršenje'!$A$8:$M$1500,10,FALSE)&gt;0,VLOOKUP(A1378,'Rashodi- plan-izvršenje'!$A$8:$M$1500,11,FALSE),VLOOKUP(A1378,'Rashodi- plan-izvršenje'!$A$8:$M$1500,13,FALSE)),+IF($A1378&gt;$A$2,IF(VLOOKUP($A1378,'Neizmirene obaveze JLS'!$A$8:$M$1500,10,FALSE)&gt;0,VLOOKUP($A1378,'Neizmirene obaveze JLS'!$A$11:$M$1500,11,FALSE),VLOOKUP($A1378,'Neizmirene obaveze JLS'!$A$11:$M$1500,13,FALSE)),0)))</f>
        <v/>
      </c>
      <c r="O1378" s="87" t="str">
        <f>IF(A1378=0,"",IF($A1378&lt;=$A$1,VALUE(+VLOOKUP($A1378,'Rashodi- plan-izvršenje'!$A$8:N$1500,'prenos-P-R-N'!O$1,FALSE)),IF($A1378&lt;=A$2,VALUE(VLOOKUP($A1378,'Prihodi- plan-izvršenje'!$A$8:$H$500,6,FALSE)),VALUE(VLOOKUP($A1378,'Neizmirene obaveze JLS'!$A$8:$N$500,O$1,FALSE)))))</f>
        <v/>
      </c>
      <c r="P1378" s="87" t="str">
        <f>IF(A1378=0,"",IF(A1378=0,0,IF(A1378&gt;A$2,'šifarnik K-izvor'!G$3,+IF(Q1378&lt;700,+'šifarnik K-izvor'!G$2,'šifarnik K-izvor'!G$1))))</f>
        <v/>
      </c>
      <c r="Q1378" s="87">
        <f>IF($A1378&lt;=$A$1,VALUE(+VLOOKUP($A1378,'Rashodi- plan-izvršenje'!$A$8:O$1500,'prenos-P-R-N'!Q$1,FALSE)),IF($A1378&lt;=$A$2,VLOOKUP($A1378,'Prihodi- plan-izvršenje'!$A$4:$H$500,4,FALSE),IF($A1378&lt;=$A$3,VLOOKUP(A1378,'Neizmirene obaveze JLS'!$A$11:O$500,Q$1,FALSE),"")))</f>
        <v>0</v>
      </c>
      <c r="R1378" s="88">
        <f>IF($A1378&lt;=$A$1,VALUE(+VLOOKUP($A1378,'Rashodi- plan-izvršenje'!$A$8:P$1500,'prenos-P-R-N'!R$1,FALSE)),IF($A1378&lt;=$A$2,VLOOKUP($A1378,'Prihodi- plan-izvršenje'!$A$4:$H$500,7,FALSE),""))</f>
        <v>0</v>
      </c>
      <c r="S1378" s="88">
        <f>IF(A1378=0,0,IF($A1378&lt;=$A$1,VALUE(+VLOOKUP($A1378,'Rashodi- plan-izvršenje'!$A$8:Q$1500,'prenos-P-R-N'!S$1,FALSE)),IF($A1378&lt;=$A$2,VLOOKUP($A1378,'Prihodi- plan-izvršenje'!$A$4:$H$500,8,FALSE),0)))</f>
        <v>0</v>
      </c>
      <c r="T1378" s="88" t="str">
        <f>IF($A1378&gt;$A$2,VLOOKUP($A1378,'Neizmirene obaveze JLS'!$A$11:R$500,R$1,FALSE),"")</f>
        <v/>
      </c>
      <c r="U1378" s="88">
        <f>IF($A1378&gt;$A$2,VLOOKUP($A1378,'Neizmirene obaveze JLS'!$A$11:S$500,S$1,FALSE),0)</f>
        <v>0</v>
      </c>
      <c r="V1378" s="88">
        <f t="shared" si="299"/>
        <v>0</v>
      </c>
    </row>
    <row r="1379" spans="1:22">
      <c r="A1379" s="89">
        <f>IF(AND(COUNTIF(A$1:A$3,"&gt;0")=1,MAX(A$8:A1378)&lt;A$1),A1378+1,IF(AND(COUNTIF(A$1:A$3,"&gt;0")=2,MAX(A$8:A1378)&lt;A$2),A1378+1,IF(AND(COUNTIF(A$1:A$3,"&gt;0")=3,MAX(A$8:A1378)&lt;A$3),A1378+1,0)))</f>
        <v>0</v>
      </c>
      <c r="B1379" s="89" t="str">
        <f t="shared" ref="B1379:C1379" si="342">+IF($A1379&gt;0,B1378,"")</f>
        <v/>
      </c>
      <c r="C1379" s="89" t="str">
        <f t="shared" si="342"/>
        <v/>
      </c>
      <c r="D1379" s="87" t="str">
        <f>IF($A1379=0,"",IF($A1379&lt;=$A$1,+VLOOKUP($A1379,'Rashodi- plan-izvršenje'!$A$8:B$1500,'prenos-P-R-N'!D$1,FALSE),IF($A1379&gt;$A$2,+VLOOKUP($A1379,'Neizmirene obaveze JLS'!$A$11:B$500,'prenos-P-R-N'!D$1,FALSE),"")))</f>
        <v/>
      </c>
      <c r="E1379" s="87" t="str">
        <f>IF($A1379=0,"",IF($A1379&lt;=$A$1,+VLOOKUP($A1379,'Rashodi- plan-izvršenje'!$A$8:C$1500,'prenos-P-R-N'!E$1,FALSE),IF($A1379&gt;$A$2,+VLOOKUP($A1379,'Neizmirene obaveze JLS'!$A$11:C$500,'prenos-P-R-N'!E$1,FALSE),"")))</f>
        <v/>
      </c>
      <c r="F1379" s="87" t="str">
        <f>IF($A1379=0,"",IF($A1379&lt;=$A$1,+VLOOKUP($A1379,'Rashodi- plan-izvršenje'!$A$8:D$1500,'prenos-P-R-N'!F$1,FALSE),IF($A1379&gt;$A$2,+VLOOKUP($A1379,'Neizmirene obaveze JLS'!$A$11:D$500,'prenos-P-R-N'!F$1,FALSE),"")))</f>
        <v/>
      </c>
      <c r="G1379" s="87" t="str">
        <f>IF($A1379=0,"",IF($A1379&lt;=$A$1,+VLOOKUP($A1379,'Rashodi- plan-izvršenje'!$A$8:E$1500,'prenos-P-R-N'!G$1,FALSE),IF($A1379&gt;$A$2,+VLOOKUP($A1379,'Neizmirene obaveze JLS'!$A$11:E$500,'prenos-P-R-N'!G$1,FALSE),"")))</f>
        <v/>
      </c>
      <c r="H1379" s="87" t="str">
        <f>IF($A1379=0,"",IF($A1379&lt;=$A$1,+VLOOKUP($A1379,'Rashodi- plan-izvršenje'!$A$8:F$1500,'prenos-P-R-N'!H$1,FALSE),IF($A1379&gt;$A$2,+VLOOKUP($A1379,'Neizmirene obaveze JLS'!$A$11:F$500,'prenos-P-R-N'!H$1,FALSE),"")))</f>
        <v/>
      </c>
      <c r="I1379" s="87" t="str">
        <f>IF($A1379=0,"",IF($A1379&lt;=$A$1,+VLOOKUP($A1379,'Rashodi- plan-izvršenje'!$A$8:G$1500,'prenos-P-R-N'!I$1,FALSE),IF($A1379&gt;$A$2,+VLOOKUP($A1379,'Neizmirene obaveze JLS'!$A$11:G$500,'prenos-P-R-N'!I$1,FALSE),"")))</f>
        <v/>
      </c>
      <c r="J1379" s="87" t="str">
        <f>IF($A1379=0,"",IF($A1379&lt;=$A$1,+VLOOKUP($A1379,'Rashodi- plan-izvršenje'!$A$8:H$1500,'prenos-P-R-N'!J$1,FALSE),IF($A1379&gt;$A$2,+VLOOKUP($A1379,'Neizmirene obaveze JLS'!$A$11:H$500,'prenos-P-R-N'!J$1,FALSE),"")))</f>
        <v/>
      </c>
      <c r="K1379" s="87" t="str">
        <f>IF($A1379=0,"",IF($A1379&lt;=$A$1,+VLOOKUP($A1379,'Rashodi- plan-izvršenje'!$A$8:I$1500,'prenos-P-R-N'!K$1,FALSE),IF($A1379&gt;$A$2,+VLOOKUP($A1379,'Neizmirene obaveze JLS'!$A$11:I$500,'prenos-P-R-N'!K$1,FALSE),"")))</f>
        <v/>
      </c>
      <c r="L1379" t="str">
        <f>IF(A1379=0,"",IF(A1379&lt;=A$1,+IF(VLOOKUP(A1379,'Rashodi- plan-izvršenje'!A$8:J$1500,M$1,FALSE)&gt;0,"Програмска активност","Пројекат"),IF(A1379&gt;A$2,+IF(VLOOKUP(A1379,'Neizmirene obaveze JLS'!A$8:J$2008,M$1,FALSE)&gt;0,"Програмска активност","Пројекат"),"")))</f>
        <v/>
      </c>
      <c r="M1379" s="87" t="str">
        <f>IF(A1379=0,"",IF($A1379&lt;=$A$1,+IF(VLOOKUP($A1379,'Rashodi- plan-izvršenje'!$A$8:$M$1500,10,FALSE)&gt;0,VLOOKUP($A1379,'Rashodi- plan-izvršenje'!$A$8:$M$1500,10,FALSE),VLOOKUP($A1379,'Rashodi- plan-izvršenje'!$A$8:$M$1500,12,FALSE)),+IF($A1379&gt;$A$2,IF(VLOOKUP($A1379,'Neizmirene obaveze JLS'!$A$8:$M$1500,10,FALSE)&gt;0,VLOOKUP($A1379,'Neizmirene obaveze JLS'!$A$11:$M$1500,10,FALSE),VLOOKUP($A1379,'Neizmirene obaveze JLS'!$A$11:$M$1500,12,FALSE)),0)))</f>
        <v/>
      </c>
      <c r="N1379" s="87" t="str">
        <f>IF(A1379=0,"",IF($A1379&lt;=$A$1,+IF(VLOOKUP(A1379,'Rashodi- plan-izvršenje'!$A$8:$M$1500,10,FALSE)&gt;0,VLOOKUP(A1379,'Rashodi- plan-izvršenje'!$A$8:$M$1500,11,FALSE),VLOOKUP(A1379,'Rashodi- plan-izvršenje'!$A$8:$M$1500,13,FALSE)),+IF($A1379&gt;$A$2,IF(VLOOKUP($A1379,'Neizmirene obaveze JLS'!$A$8:$M$1500,10,FALSE)&gt;0,VLOOKUP($A1379,'Neizmirene obaveze JLS'!$A$11:$M$1500,11,FALSE),VLOOKUP($A1379,'Neizmirene obaveze JLS'!$A$11:$M$1500,13,FALSE)),0)))</f>
        <v/>
      </c>
      <c r="O1379" s="87" t="str">
        <f>IF(A1379=0,"",IF($A1379&lt;=$A$1,VALUE(+VLOOKUP($A1379,'Rashodi- plan-izvršenje'!$A$8:N$1500,'prenos-P-R-N'!O$1,FALSE)),IF($A1379&lt;=A$2,VALUE(VLOOKUP($A1379,'Prihodi- plan-izvršenje'!$A$8:$H$500,6,FALSE)),VALUE(VLOOKUP($A1379,'Neizmirene obaveze JLS'!$A$8:$N$500,O$1,FALSE)))))</f>
        <v/>
      </c>
      <c r="P1379" s="87" t="str">
        <f>IF(A1379=0,"",IF(A1379=0,0,IF(A1379&gt;A$2,'šifarnik K-izvor'!G$3,+IF(Q1379&lt;700,+'šifarnik K-izvor'!G$2,'šifarnik K-izvor'!G$1))))</f>
        <v/>
      </c>
      <c r="Q1379" s="87">
        <f>IF($A1379&lt;=$A$1,VALUE(+VLOOKUP($A1379,'Rashodi- plan-izvršenje'!$A$8:O$1500,'prenos-P-R-N'!Q$1,FALSE)),IF($A1379&lt;=$A$2,VLOOKUP($A1379,'Prihodi- plan-izvršenje'!$A$4:$H$500,4,FALSE),IF($A1379&lt;=$A$3,VLOOKUP(A1379,'Neizmirene obaveze JLS'!$A$11:O$500,Q$1,FALSE),"")))</f>
        <v>0</v>
      </c>
      <c r="R1379" s="88">
        <f>IF($A1379&lt;=$A$1,VALUE(+VLOOKUP($A1379,'Rashodi- plan-izvršenje'!$A$8:P$1500,'prenos-P-R-N'!R$1,FALSE)),IF($A1379&lt;=$A$2,VLOOKUP($A1379,'Prihodi- plan-izvršenje'!$A$4:$H$500,7,FALSE),""))</f>
        <v>0</v>
      </c>
      <c r="S1379" s="88">
        <f>IF(A1379=0,0,IF($A1379&lt;=$A$1,VALUE(+VLOOKUP($A1379,'Rashodi- plan-izvršenje'!$A$8:Q$1500,'prenos-P-R-N'!S$1,FALSE)),IF($A1379&lt;=$A$2,VLOOKUP($A1379,'Prihodi- plan-izvršenje'!$A$4:$H$500,8,FALSE),0)))</f>
        <v>0</v>
      </c>
      <c r="T1379" s="88" t="str">
        <f>IF($A1379&gt;$A$2,VLOOKUP($A1379,'Neizmirene obaveze JLS'!$A$11:R$500,R$1,FALSE),"")</f>
        <v/>
      </c>
      <c r="U1379" s="88">
        <f>IF($A1379&gt;$A$2,VLOOKUP($A1379,'Neizmirene obaveze JLS'!$A$11:S$500,S$1,FALSE),0)</f>
        <v>0</v>
      </c>
      <c r="V1379" s="88">
        <f t="shared" si="299"/>
        <v>0</v>
      </c>
    </row>
    <row r="1380" spans="1:22">
      <c r="A1380" s="89">
        <f>IF(AND(COUNTIF(A$1:A$3,"&gt;0")=1,MAX(A$8:A1379)&lt;A$1),A1379+1,IF(AND(COUNTIF(A$1:A$3,"&gt;0")=2,MAX(A$8:A1379)&lt;A$2),A1379+1,IF(AND(COUNTIF(A$1:A$3,"&gt;0")=3,MAX(A$8:A1379)&lt;A$3),A1379+1,0)))</f>
        <v>0</v>
      </c>
      <c r="B1380" s="89" t="str">
        <f t="shared" ref="B1380:C1380" si="343">+IF($A1380&gt;0,B1379,"")</f>
        <v/>
      </c>
      <c r="C1380" s="89" t="str">
        <f t="shared" si="343"/>
        <v/>
      </c>
      <c r="D1380" s="87" t="str">
        <f>IF($A1380=0,"",IF($A1380&lt;=$A$1,+VLOOKUP($A1380,'Rashodi- plan-izvršenje'!$A$8:B$1500,'prenos-P-R-N'!D$1,FALSE),IF($A1380&gt;$A$2,+VLOOKUP($A1380,'Neizmirene obaveze JLS'!$A$11:B$500,'prenos-P-R-N'!D$1,FALSE),"")))</f>
        <v/>
      </c>
      <c r="E1380" s="87" t="str">
        <f>IF($A1380=0,"",IF($A1380&lt;=$A$1,+VLOOKUP($A1380,'Rashodi- plan-izvršenje'!$A$8:C$1500,'prenos-P-R-N'!E$1,FALSE),IF($A1380&gt;$A$2,+VLOOKUP($A1380,'Neizmirene obaveze JLS'!$A$11:C$500,'prenos-P-R-N'!E$1,FALSE),"")))</f>
        <v/>
      </c>
      <c r="F1380" s="87" t="str">
        <f>IF($A1380=0,"",IF($A1380&lt;=$A$1,+VLOOKUP($A1380,'Rashodi- plan-izvršenje'!$A$8:D$1500,'prenos-P-R-N'!F$1,FALSE),IF($A1380&gt;$A$2,+VLOOKUP($A1380,'Neizmirene obaveze JLS'!$A$11:D$500,'prenos-P-R-N'!F$1,FALSE),"")))</f>
        <v/>
      </c>
      <c r="G1380" s="87" t="str">
        <f>IF($A1380=0,"",IF($A1380&lt;=$A$1,+VLOOKUP($A1380,'Rashodi- plan-izvršenje'!$A$8:E$1500,'prenos-P-R-N'!G$1,FALSE),IF($A1380&gt;$A$2,+VLOOKUP($A1380,'Neizmirene obaveze JLS'!$A$11:E$500,'prenos-P-R-N'!G$1,FALSE),"")))</f>
        <v/>
      </c>
      <c r="H1380" s="87" t="str">
        <f>IF($A1380=0,"",IF($A1380&lt;=$A$1,+VLOOKUP($A1380,'Rashodi- plan-izvršenje'!$A$8:F$1500,'prenos-P-R-N'!H$1,FALSE),IF($A1380&gt;$A$2,+VLOOKUP($A1380,'Neizmirene obaveze JLS'!$A$11:F$500,'prenos-P-R-N'!H$1,FALSE),"")))</f>
        <v/>
      </c>
      <c r="I1380" s="87" t="str">
        <f>IF($A1380=0,"",IF($A1380&lt;=$A$1,+VLOOKUP($A1380,'Rashodi- plan-izvršenje'!$A$8:G$1500,'prenos-P-R-N'!I$1,FALSE),IF($A1380&gt;$A$2,+VLOOKUP($A1380,'Neizmirene obaveze JLS'!$A$11:G$500,'prenos-P-R-N'!I$1,FALSE),"")))</f>
        <v/>
      </c>
      <c r="J1380" s="87" t="str">
        <f>IF($A1380=0,"",IF($A1380&lt;=$A$1,+VLOOKUP($A1380,'Rashodi- plan-izvršenje'!$A$8:H$1500,'prenos-P-R-N'!J$1,FALSE),IF($A1380&gt;$A$2,+VLOOKUP($A1380,'Neizmirene obaveze JLS'!$A$11:H$500,'prenos-P-R-N'!J$1,FALSE),"")))</f>
        <v/>
      </c>
      <c r="K1380" s="87" t="str">
        <f>IF($A1380=0,"",IF($A1380&lt;=$A$1,+VLOOKUP($A1380,'Rashodi- plan-izvršenje'!$A$8:I$1500,'prenos-P-R-N'!K$1,FALSE),IF($A1380&gt;$A$2,+VLOOKUP($A1380,'Neizmirene obaveze JLS'!$A$11:I$500,'prenos-P-R-N'!K$1,FALSE),"")))</f>
        <v/>
      </c>
      <c r="L1380" t="str">
        <f>IF(A1380=0,"",IF(A1380&lt;=A$1,+IF(VLOOKUP(A1380,'Rashodi- plan-izvršenje'!A$8:J$1500,M$1,FALSE)&gt;0,"Програмска активност","Пројекат"),IF(A1380&gt;A$2,+IF(VLOOKUP(A1380,'Neizmirene obaveze JLS'!A$8:J$2008,M$1,FALSE)&gt;0,"Програмска активност","Пројекат"),"")))</f>
        <v/>
      </c>
      <c r="M1380" s="87" t="str">
        <f>IF(A1380=0,"",IF($A1380&lt;=$A$1,+IF(VLOOKUP($A1380,'Rashodi- plan-izvršenje'!$A$8:$M$1500,10,FALSE)&gt;0,VLOOKUP($A1380,'Rashodi- plan-izvršenje'!$A$8:$M$1500,10,FALSE),VLOOKUP($A1380,'Rashodi- plan-izvršenje'!$A$8:$M$1500,12,FALSE)),+IF($A1380&gt;$A$2,IF(VLOOKUP($A1380,'Neizmirene obaveze JLS'!$A$8:$M$1500,10,FALSE)&gt;0,VLOOKUP($A1380,'Neizmirene obaveze JLS'!$A$11:$M$1500,10,FALSE),VLOOKUP($A1380,'Neizmirene obaveze JLS'!$A$11:$M$1500,12,FALSE)),0)))</f>
        <v/>
      </c>
      <c r="N1380" s="87" t="str">
        <f>IF(A1380=0,"",IF($A1380&lt;=$A$1,+IF(VLOOKUP(A1380,'Rashodi- plan-izvršenje'!$A$8:$M$1500,10,FALSE)&gt;0,VLOOKUP(A1380,'Rashodi- plan-izvršenje'!$A$8:$M$1500,11,FALSE),VLOOKUP(A1380,'Rashodi- plan-izvršenje'!$A$8:$M$1500,13,FALSE)),+IF($A1380&gt;$A$2,IF(VLOOKUP($A1380,'Neizmirene obaveze JLS'!$A$8:$M$1500,10,FALSE)&gt;0,VLOOKUP($A1380,'Neizmirene obaveze JLS'!$A$11:$M$1500,11,FALSE),VLOOKUP($A1380,'Neizmirene obaveze JLS'!$A$11:$M$1500,13,FALSE)),0)))</f>
        <v/>
      </c>
      <c r="O1380" s="87" t="str">
        <f>IF(A1380=0,"",IF($A1380&lt;=$A$1,VALUE(+VLOOKUP($A1380,'Rashodi- plan-izvršenje'!$A$8:N$1500,'prenos-P-R-N'!O$1,FALSE)),IF($A1380&lt;=A$2,VALUE(VLOOKUP($A1380,'Prihodi- plan-izvršenje'!$A$8:$H$500,6,FALSE)),VALUE(VLOOKUP($A1380,'Neizmirene obaveze JLS'!$A$8:$N$500,O$1,FALSE)))))</f>
        <v/>
      </c>
      <c r="P1380" s="87" t="str">
        <f>IF(A1380=0,"",IF(A1380=0,0,IF(A1380&gt;A$2,'šifarnik K-izvor'!G$3,+IF(Q1380&lt;700,+'šifarnik K-izvor'!G$2,'šifarnik K-izvor'!G$1))))</f>
        <v/>
      </c>
      <c r="Q1380" s="87">
        <f>IF($A1380&lt;=$A$1,VALUE(+VLOOKUP($A1380,'Rashodi- plan-izvršenje'!$A$8:O$1500,'prenos-P-R-N'!Q$1,FALSE)),IF($A1380&lt;=$A$2,VLOOKUP($A1380,'Prihodi- plan-izvršenje'!$A$4:$H$500,4,FALSE),IF($A1380&lt;=$A$3,VLOOKUP(A1380,'Neizmirene obaveze JLS'!$A$11:O$500,Q$1,FALSE),"")))</f>
        <v>0</v>
      </c>
      <c r="R1380" s="88">
        <f>IF($A1380&lt;=$A$1,VALUE(+VLOOKUP($A1380,'Rashodi- plan-izvršenje'!$A$8:P$1500,'prenos-P-R-N'!R$1,FALSE)),IF($A1380&lt;=$A$2,VLOOKUP($A1380,'Prihodi- plan-izvršenje'!$A$4:$H$500,7,FALSE),""))</f>
        <v>0</v>
      </c>
      <c r="S1380" s="88">
        <f>IF(A1380=0,0,IF($A1380&lt;=$A$1,VALUE(+VLOOKUP($A1380,'Rashodi- plan-izvršenje'!$A$8:Q$1500,'prenos-P-R-N'!S$1,FALSE)),IF($A1380&lt;=$A$2,VLOOKUP($A1380,'Prihodi- plan-izvršenje'!$A$4:$H$500,8,FALSE),0)))</f>
        <v>0</v>
      </c>
      <c r="T1380" s="88" t="str">
        <f>IF($A1380&gt;$A$2,VLOOKUP($A1380,'Neizmirene obaveze JLS'!$A$11:R$500,R$1,FALSE),"")</f>
        <v/>
      </c>
      <c r="U1380" s="88">
        <f>IF($A1380&gt;$A$2,VLOOKUP($A1380,'Neizmirene obaveze JLS'!$A$11:S$500,S$1,FALSE),0)</f>
        <v>0</v>
      </c>
      <c r="V1380" s="88">
        <f t="shared" si="299"/>
        <v>0</v>
      </c>
    </row>
    <row r="1381" spans="1:22">
      <c r="A1381" s="89">
        <f>IF(AND(COUNTIF(A$1:A$3,"&gt;0")=1,MAX(A$8:A1380)&lt;A$1),A1380+1,IF(AND(COUNTIF(A$1:A$3,"&gt;0")=2,MAX(A$8:A1380)&lt;A$2),A1380+1,IF(AND(COUNTIF(A$1:A$3,"&gt;0")=3,MAX(A$8:A1380)&lt;A$3),A1380+1,0)))</f>
        <v>0</v>
      </c>
      <c r="B1381" s="89" t="str">
        <f t="shared" ref="B1381:C1381" si="344">+IF($A1381&gt;0,B1380,"")</f>
        <v/>
      </c>
      <c r="C1381" s="89" t="str">
        <f t="shared" si="344"/>
        <v/>
      </c>
      <c r="D1381" s="87" t="str">
        <f>IF($A1381=0,"",IF($A1381&lt;=$A$1,+VLOOKUP($A1381,'Rashodi- plan-izvršenje'!$A$8:B$1500,'prenos-P-R-N'!D$1,FALSE),IF($A1381&gt;$A$2,+VLOOKUP($A1381,'Neizmirene obaveze JLS'!$A$11:B$500,'prenos-P-R-N'!D$1,FALSE),"")))</f>
        <v/>
      </c>
      <c r="E1381" s="87" t="str">
        <f>IF($A1381=0,"",IF($A1381&lt;=$A$1,+VLOOKUP($A1381,'Rashodi- plan-izvršenje'!$A$8:C$1500,'prenos-P-R-N'!E$1,FALSE),IF($A1381&gt;$A$2,+VLOOKUP($A1381,'Neizmirene obaveze JLS'!$A$11:C$500,'prenos-P-R-N'!E$1,FALSE),"")))</f>
        <v/>
      </c>
      <c r="F1381" s="87" t="str">
        <f>IF($A1381=0,"",IF($A1381&lt;=$A$1,+VLOOKUP($A1381,'Rashodi- plan-izvršenje'!$A$8:D$1500,'prenos-P-R-N'!F$1,FALSE),IF($A1381&gt;$A$2,+VLOOKUP($A1381,'Neizmirene obaveze JLS'!$A$11:D$500,'prenos-P-R-N'!F$1,FALSE),"")))</f>
        <v/>
      </c>
      <c r="G1381" s="87" t="str">
        <f>IF($A1381=0,"",IF($A1381&lt;=$A$1,+VLOOKUP($A1381,'Rashodi- plan-izvršenje'!$A$8:E$1500,'prenos-P-R-N'!G$1,FALSE),IF($A1381&gt;$A$2,+VLOOKUP($A1381,'Neizmirene obaveze JLS'!$A$11:E$500,'prenos-P-R-N'!G$1,FALSE),"")))</f>
        <v/>
      </c>
      <c r="H1381" s="87" t="str">
        <f>IF($A1381=0,"",IF($A1381&lt;=$A$1,+VLOOKUP($A1381,'Rashodi- plan-izvršenje'!$A$8:F$1500,'prenos-P-R-N'!H$1,FALSE),IF($A1381&gt;$A$2,+VLOOKUP($A1381,'Neizmirene obaveze JLS'!$A$11:F$500,'prenos-P-R-N'!H$1,FALSE),"")))</f>
        <v/>
      </c>
      <c r="I1381" s="87" t="str">
        <f>IF($A1381=0,"",IF($A1381&lt;=$A$1,+VLOOKUP($A1381,'Rashodi- plan-izvršenje'!$A$8:G$1500,'prenos-P-R-N'!I$1,FALSE),IF($A1381&gt;$A$2,+VLOOKUP($A1381,'Neizmirene obaveze JLS'!$A$11:G$500,'prenos-P-R-N'!I$1,FALSE),"")))</f>
        <v/>
      </c>
      <c r="J1381" s="87" t="str">
        <f>IF($A1381=0,"",IF($A1381&lt;=$A$1,+VLOOKUP($A1381,'Rashodi- plan-izvršenje'!$A$8:H$1500,'prenos-P-R-N'!J$1,FALSE),IF($A1381&gt;$A$2,+VLOOKUP($A1381,'Neizmirene obaveze JLS'!$A$11:H$500,'prenos-P-R-N'!J$1,FALSE),"")))</f>
        <v/>
      </c>
      <c r="K1381" s="87" t="str">
        <f>IF($A1381=0,"",IF($A1381&lt;=$A$1,+VLOOKUP($A1381,'Rashodi- plan-izvršenje'!$A$8:I$1500,'prenos-P-R-N'!K$1,FALSE),IF($A1381&gt;$A$2,+VLOOKUP($A1381,'Neizmirene obaveze JLS'!$A$11:I$500,'prenos-P-R-N'!K$1,FALSE),"")))</f>
        <v/>
      </c>
      <c r="L1381" t="str">
        <f>IF(A1381=0,"",IF(A1381&lt;=A$1,+IF(VLOOKUP(A1381,'Rashodi- plan-izvršenje'!A$8:J$1500,M$1,FALSE)&gt;0,"Програмска активност","Пројекат"),IF(A1381&gt;A$2,+IF(VLOOKUP(A1381,'Neizmirene obaveze JLS'!A$8:J$2008,M$1,FALSE)&gt;0,"Програмска активност","Пројекат"),"")))</f>
        <v/>
      </c>
      <c r="M1381" s="87" t="str">
        <f>IF(A1381=0,"",IF($A1381&lt;=$A$1,+IF(VLOOKUP($A1381,'Rashodi- plan-izvršenje'!$A$8:$M$1500,10,FALSE)&gt;0,VLOOKUP($A1381,'Rashodi- plan-izvršenje'!$A$8:$M$1500,10,FALSE),VLOOKUP($A1381,'Rashodi- plan-izvršenje'!$A$8:$M$1500,12,FALSE)),+IF($A1381&gt;$A$2,IF(VLOOKUP($A1381,'Neizmirene obaveze JLS'!$A$8:$M$1500,10,FALSE)&gt;0,VLOOKUP($A1381,'Neizmirene obaveze JLS'!$A$11:$M$1500,10,FALSE),VLOOKUP($A1381,'Neizmirene obaveze JLS'!$A$11:$M$1500,12,FALSE)),0)))</f>
        <v/>
      </c>
      <c r="N1381" s="87" t="str">
        <f>IF(A1381=0,"",IF($A1381&lt;=$A$1,+IF(VLOOKUP(A1381,'Rashodi- plan-izvršenje'!$A$8:$M$1500,10,FALSE)&gt;0,VLOOKUP(A1381,'Rashodi- plan-izvršenje'!$A$8:$M$1500,11,FALSE),VLOOKUP(A1381,'Rashodi- plan-izvršenje'!$A$8:$M$1500,13,FALSE)),+IF($A1381&gt;$A$2,IF(VLOOKUP($A1381,'Neizmirene obaveze JLS'!$A$8:$M$1500,10,FALSE)&gt;0,VLOOKUP($A1381,'Neizmirene obaveze JLS'!$A$11:$M$1500,11,FALSE),VLOOKUP($A1381,'Neizmirene obaveze JLS'!$A$11:$M$1500,13,FALSE)),0)))</f>
        <v/>
      </c>
      <c r="O1381" s="87" t="str">
        <f>IF(A1381=0,"",IF($A1381&lt;=$A$1,VALUE(+VLOOKUP($A1381,'Rashodi- plan-izvršenje'!$A$8:N$1500,'prenos-P-R-N'!O$1,FALSE)),IF($A1381&lt;=A$2,VALUE(VLOOKUP($A1381,'Prihodi- plan-izvršenje'!$A$8:$H$500,6,FALSE)),VALUE(VLOOKUP($A1381,'Neizmirene obaveze JLS'!$A$8:$N$500,O$1,FALSE)))))</f>
        <v/>
      </c>
      <c r="P1381" s="87" t="str">
        <f>IF(A1381=0,"",IF(A1381=0,0,IF(A1381&gt;A$2,'šifarnik K-izvor'!G$3,+IF(Q1381&lt;700,+'šifarnik K-izvor'!G$2,'šifarnik K-izvor'!G$1))))</f>
        <v/>
      </c>
      <c r="Q1381" s="87">
        <f>IF($A1381&lt;=$A$1,VALUE(+VLOOKUP($A1381,'Rashodi- plan-izvršenje'!$A$8:O$1500,'prenos-P-R-N'!Q$1,FALSE)),IF($A1381&lt;=$A$2,VLOOKUP($A1381,'Prihodi- plan-izvršenje'!$A$4:$H$500,4,FALSE),IF($A1381&lt;=$A$3,VLOOKUP(A1381,'Neizmirene obaveze JLS'!$A$11:O$500,Q$1,FALSE),"")))</f>
        <v>0</v>
      </c>
      <c r="R1381" s="88">
        <f>IF($A1381&lt;=$A$1,VALUE(+VLOOKUP($A1381,'Rashodi- plan-izvršenje'!$A$8:P$1500,'prenos-P-R-N'!R$1,FALSE)),IF($A1381&lt;=$A$2,VLOOKUP($A1381,'Prihodi- plan-izvršenje'!$A$4:$H$500,7,FALSE),""))</f>
        <v>0</v>
      </c>
      <c r="S1381" s="88">
        <f>IF(A1381=0,0,IF($A1381&lt;=$A$1,VALUE(+VLOOKUP($A1381,'Rashodi- plan-izvršenje'!$A$8:Q$1500,'prenos-P-R-N'!S$1,FALSE)),IF($A1381&lt;=$A$2,VLOOKUP($A1381,'Prihodi- plan-izvršenje'!$A$4:$H$500,8,FALSE),0)))</f>
        <v>0</v>
      </c>
      <c r="T1381" s="88" t="str">
        <f>IF($A1381&gt;$A$2,VLOOKUP($A1381,'Neizmirene obaveze JLS'!$A$11:R$500,R$1,FALSE),"")</f>
        <v/>
      </c>
      <c r="U1381" s="88">
        <f>IF($A1381&gt;$A$2,VLOOKUP($A1381,'Neizmirene obaveze JLS'!$A$11:S$500,S$1,FALSE),0)</f>
        <v>0</v>
      </c>
      <c r="V1381" s="88">
        <f t="shared" si="299"/>
        <v>0</v>
      </c>
    </row>
    <row r="1382" spans="1:22">
      <c r="A1382" s="89">
        <f>IF(AND(COUNTIF(A$1:A$3,"&gt;0")=1,MAX(A$8:A1381)&lt;A$1),A1381+1,IF(AND(COUNTIF(A$1:A$3,"&gt;0")=2,MAX(A$8:A1381)&lt;A$2),A1381+1,IF(AND(COUNTIF(A$1:A$3,"&gt;0")=3,MAX(A$8:A1381)&lt;A$3),A1381+1,0)))</f>
        <v>0</v>
      </c>
      <c r="B1382" s="89" t="str">
        <f t="shared" ref="B1382:C1382" si="345">+IF($A1382&gt;0,B1381,"")</f>
        <v/>
      </c>
      <c r="C1382" s="89" t="str">
        <f t="shared" si="345"/>
        <v/>
      </c>
      <c r="D1382" s="87" t="str">
        <f>IF($A1382=0,"",IF($A1382&lt;=$A$1,+VLOOKUP($A1382,'Rashodi- plan-izvršenje'!$A$8:B$1500,'prenos-P-R-N'!D$1,FALSE),IF($A1382&gt;$A$2,+VLOOKUP($A1382,'Neizmirene obaveze JLS'!$A$11:B$500,'prenos-P-R-N'!D$1,FALSE),"")))</f>
        <v/>
      </c>
      <c r="E1382" s="87" t="str">
        <f>IF($A1382=0,"",IF($A1382&lt;=$A$1,+VLOOKUP($A1382,'Rashodi- plan-izvršenje'!$A$8:C$1500,'prenos-P-R-N'!E$1,FALSE),IF($A1382&gt;$A$2,+VLOOKUP($A1382,'Neizmirene obaveze JLS'!$A$11:C$500,'prenos-P-R-N'!E$1,FALSE),"")))</f>
        <v/>
      </c>
      <c r="F1382" s="87" t="str">
        <f>IF($A1382=0,"",IF($A1382&lt;=$A$1,+VLOOKUP($A1382,'Rashodi- plan-izvršenje'!$A$8:D$1500,'prenos-P-R-N'!F$1,FALSE),IF($A1382&gt;$A$2,+VLOOKUP($A1382,'Neizmirene obaveze JLS'!$A$11:D$500,'prenos-P-R-N'!F$1,FALSE),"")))</f>
        <v/>
      </c>
      <c r="G1382" s="87" t="str">
        <f>IF($A1382=0,"",IF($A1382&lt;=$A$1,+VLOOKUP($A1382,'Rashodi- plan-izvršenje'!$A$8:E$1500,'prenos-P-R-N'!G$1,FALSE),IF($A1382&gt;$A$2,+VLOOKUP($A1382,'Neizmirene obaveze JLS'!$A$11:E$500,'prenos-P-R-N'!G$1,FALSE),"")))</f>
        <v/>
      </c>
      <c r="H1382" s="87" t="str">
        <f>IF($A1382=0,"",IF($A1382&lt;=$A$1,+VLOOKUP($A1382,'Rashodi- plan-izvršenje'!$A$8:F$1500,'prenos-P-R-N'!H$1,FALSE),IF($A1382&gt;$A$2,+VLOOKUP($A1382,'Neizmirene obaveze JLS'!$A$11:F$500,'prenos-P-R-N'!H$1,FALSE),"")))</f>
        <v/>
      </c>
      <c r="I1382" s="87" t="str">
        <f>IF($A1382=0,"",IF($A1382&lt;=$A$1,+VLOOKUP($A1382,'Rashodi- plan-izvršenje'!$A$8:G$1500,'prenos-P-R-N'!I$1,FALSE),IF($A1382&gt;$A$2,+VLOOKUP($A1382,'Neizmirene obaveze JLS'!$A$11:G$500,'prenos-P-R-N'!I$1,FALSE),"")))</f>
        <v/>
      </c>
      <c r="J1382" s="87" t="str">
        <f>IF($A1382=0,"",IF($A1382&lt;=$A$1,+VLOOKUP($A1382,'Rashodi- plan-izvršenje'!$A$8:H$1500,'prenos-P-R-N'!J$1,FALSE),IF($A1382&gt;$A$2,+VLOOKUP($A1382,'Neizmirene obaveze JLS'!$A$11:H$500,'prenos-P-R-N'!J$1,FALSE),"")))</f>
        <v/>
      </c>
      <c r="K1382" s="87" t="str">
        <f>IF($A1382=0,"",IF($A1382&lt;=$A$1,+VLOOKUP($A1382,'Rashodi- plan-izvršenje'!$A$8:I$1500,'prenos-P-R-N'!K$1,FALSE),IF($A1382&gt;$A$2,+VLOOKUP($A1382,'Neizmirene obaveze JLS'!$A$11:I$500,'prenos-P-R-N'!K$1,FALSE),"")))</f>
        <v/>
      </c>
      <c r="L1382" t="str">
        <f>IF(A1382=0,"",IF(A1382&lt;=A$1,+IF(VLOOKUP(A1382,'Rashodi- plan-izvršenje'!A$8:J$1500,M$1,FALSE)&gt;0,"Програмска активност","Пројекат"),IF(A1382&gt;A$2,+IF(VLOOKUP(A1382,'Neizmirene obaveze JLS'!A$8:J$2008,M$1,FALSE)&gt;0,"Програмска активност","Пројекат"),"")))</f>
        <v/>
      </c>
      <c r="M1382" s="87" t="str">
        <f>IF(A1382=0,"",IF($A1382&lt;=$A$1,+IF(VLOOKUP($A1382,'Rashodi- plan-izvršenje'!$A$8:$M$1500,10,FALSE)&gt;0,VLOOKUP($A1382,'Rashodi- plan-izvršenje'!$A$8:$M$1500,10,FALSE),VLOOKUP($A1382,'Rashodi- plan-izvršenje'!$A$8:$M$1500,12,FALSE)),+IF($A1382&gt;$A$2,IF(VLOOKUP($A1382,'Neizmirene obaveze JLS'!$A$8:$M$1500,10,FALSE)&gt;0,VLOOKUP($A1382,'Neizmirene obaveze JLS'!$A$11:$M$1500,10,FALSE),VLOOKUP($A1382,'Neizmirene obaveze JLS'!$A$11:$M$1500,12,FALSE)),0)))</f>
        <v/>
      </c>
      <c r="N1382" s="87" t="str">
        <f>IF(A1382=0,"",IF($A1382&lt;=$A$1,+IF(VLOOKUP(A1382,'Rashodi- plan-izvršenje'!$A$8:$M$1500,10,FALSE)&gt;0,VLOOKUP(A1382,'Rashodi- plan-izvršenje'!$A$8:$M$1500,11,FALSE),VLOOKUP(A1382,'Rashodi- plan-izvršenje'!$A$8:$M$1500,13,FALSE)),+IF($A1382&gt;$A$2,IF(VLOOKUP($A1382,'Neizmirene obaveze JLS'!$A$8:$M$1500,10,FALSE)&gt;0,VLOOKUP($A1382,'Neizmirene obaveze JLS'!$A$11:$M$1500,11,FALSE),VLOOKUP($A1382,'Neizmirene obaveze JLS'!$A$11:$M$1500,13,FALSE)),0)))</f>
        <v/>
      </c>
      <c r="O1382" s="87" t="str">
        <f>IF(A1382=0,"",IF($A1382&lt;=$A$1,VALUE(+VLOOKUP($A1382,'Rashodi- plan-izvršenje'!$A$8:N$1500,'prenos-P-R-N'!O$1,FALSE)),IF($A1382&lt;=A$2,VALUE(VLOOKUP($A1382,'Prihodi- plan-izvršenje'!$A$8:$H$500,6,FALSE)),VALUE(VLOOKUP($A1382,'Neizmirene obaveze JLS'!$A$8:$N$500,O$1,FALSE)))))</f>
        <v/>
      </c>
      <c r="P1382" s="87" t="str">
        <f>IF(A1382=0,"",IF(A1382=0,0,IF(A1382&gt;A$2,'šifarnik K-izvor'!G$3,+IF(Q1382&lt;700,+'šifarnik K-izvor'!G$2,'šifarnik K-izvor'!G$1))))</f>
        <v/>
      </c>
      <c r="Q1382" s="87">
        <f>IF($A1382&lt;=$A$1,VALUE(+VLOOKUP($A1382,'Rashodi- plan-izvršenje'!$A$8:O$1500,'prenos-P-R-N'!Q$1,FALSE)),IF($A1382&lt;=$A$2,VLOOKUP($A1382,'Prihodi- plan-izvršenje'!$A$4:$H$500,4,FALSE),IF($A1382&lt;=$A$3,VLOOKUP(A1382,'Neizmirene obaveze JLS'!$A$11:O$500,Q$1,FALSE),"")))</f>
        <v>0</v>
      </c>
      <c r="R1382" s="88">
        <f>IF($A1382&lt;=$A$1,VALUE(+VLOOKUP($A1382,'Rashodi- plan-izvršenje'!$A$8:P$1500,'prenos-P-R-N'!R$1,FALSE)),IF($A1382&lt;=$A$2,VLOOKUP($A1382,'Prihodi- plan-izvršenje'!$A$4:$H$500,7,FALSE),""))</f>
        <v>0</v>
      </c>
      <c r="S1382" s="88">
        <f>IF(A1382=0,0,IF($A1382&lt;=$A$1,VALUE(+VLOOKUP($A1382,'Rashodi- plan-izvršenje'!$A$8:Q$1500,'prenos-P-R-N'!S$1,FALSE)),IF($A1382&lt;=$A$2,VLOOKUP($A1382,'Prihodi- plan-izvršenje'!$A$4:$H$500,8,FALSE),0)))</f>
        <v>0</v>
      </c>
      <c r="T1382" s="88" t="str">
        <f>IF($A1382&gt;$A$2,VLOOKUP($A1382,'Neizmirene obaveze JLS'!$A$11:R$500,R$1,FALSE),"")</f>
        <v/>
      </c>
      <c r="U1382" s="88">
        <f>IF($A1382&gt;$A$2,VLOOKUP($A1382,'Neizmirene obaveze JLS'!$A$11:S$500,S$1,FALSE),0)</f>
        <v>0</v>
      </c>
      <c r="V1382" s="88">
        <f t="shared" si="299"/>
        <v>0</v>
      </c>
    </row>
    <row r="1383" spans="1:22">
      <c r="A1383" s="89">
        <f>IF(AND(COUNTIF(A$1:A$3,"&gt;0")=1,MAX(A$8:A1382)&lt;A$1),A1382+1,IF(AND(COUNTIF(A$1:A$3,"&gt;0")=2,MAX(A$8:A1382)&lt;A$2),A1382+1,IF(AND(COUNTIF(A$1:A$3,"&gt;0")=3,MAX(A$8:A1382)&lt;A$3),A1382+1,0)))</f>
        <v>0</v>
      </c>
      <c r="B1383" s="89" t="str">
        <f t="shared" ref="B1383:C1383" si="346">+IF($A1383&gt;0,B1382,"")</f>
        <v/>
      </c>
      <c r="C1383" s="89" t="str">
        <f t="shared" si="346"/>
        <v/>
      </c>
      <c r="D1383" s="87" t="str">
        <f>IF($A1383=0,"",IF($A1383&lt;=$A$1,+VLOOKUP($A1383,'Rashodi- plan-izvršenje'!$A$8:B$1500,'prenos-P-R-N'!D$1,FALSE),IF($A1383&gt;$A$2,+VLOOKUP($A1383,'Neizmirene obaveze JLS'!$A$11:B$500,'prenos-P-R-N'!D$1,FALSE),"")))</f>
        <v/>
      </c>
      <c r="E1383" s="87" t="str">
        <f>IF($A1383=0,"",IF($A1383&lt;=$A$1,+VLOOKUP($A1383,'Rashodi- plan-izvršenje'!$A$8:C$1500,'prenos-P-R-N'!E$1,FALSE),IF($A1383&gt;$A$2,+VLOOKUP($A1383,'Neizmirene obaveze JLS'!$A$11:C$500,'prenos-P-R-N'!E$1,FALSE),"")))</f>
        <v/>
      </c>
      <c r="F1383" s="87" t="str">
        <f>IF($A1383=0,"",IF($A1383&lt;=$A$1,+VLOOKUP($A1383,'Rashodi- plan-izvršenje'!$A$8:D$1500,'prenos-P-R-N'!F$1,FALSE),IF($A1383&gt;$A$2,+VLOOKUP($A1383,'Neizmirene obaveze JLS'!$A$11:D$500,'prenos-P-R-N'!F$1,FALSE),"")))</f>
        <v/>
      </c>
      <c r="G1383" s="87" t="str">
        <f>IF($A1383=0,"",IF($A1383&lt;=$A$1,+VLOOKUP($A1383,'Rashodi- plan-izvršenje'!$A$8:E$1500,'prenos-P-R-N'!G$1,FALSE),IF($A1383&gt;$A$2,+VLOOKUP($A1383,'Neizmirene obaveze JLS'!$A$11:E$500,'prenos-P-R-N'!G$1,FALSE),"")))</f>
        <v/>
      </c>
      <c r="H1383" s="87" t="str">
        <f>IF($A1383=0,"",IF($A1383&lt;=$A$1,+VLOOKUP($A1383,'Rashodi- plan-izvršenje'!$A$8:F$1500,'prenos-P-R-N'!H$1,FALSE),IF($A1383&gt;$A$2,+VLOOKUP($A1383,'Neizmirene obaveze JLS'!$A$11:F$500,'prenos-P-R-N'!H$1,FALSE),"")))</f>
        <v/>
      </c>
      <c r="I1383" s="87" t="str">
        <f>IF($A1383=0,"",IF($A1383&lt;=$A$1,+VLOOKUP($A1383,'Rashodi- plan-izvršenje'!$A$8:G$1500,'prenos-P-R-N'!I$1,FALSE),IF($A1383&gt;$A$2,+VLOOKUP($A1383,'Neizmirene obaveze JLS'!$A$11:G$500,'prenos-P-R-N'!I$1,FALSE),"")))</f>
        <v/>
      </c>
      <c r="J1383" s="87" t="str">
        <f>IF($A1383=0,"",IF($A1383&lt;=$A$1,+VLOOKUP($A1383,'Rashodi- plan-izvršenje'!$A$8:H$1500,'prenos-P-R-N'!J$1,FALSE),IF($A1383&gt;$A$2,+VLOOKUP($A1383,'Neizmirene obaveze JLS'!$A$11:H$500,'prenos-P-R-N'!J$1,FALSE),"")))</f>
        <v/>
      </c>
      <c r="K1383" s="87" t="str">
        <f>IF($A1383=0,"",IF($A1383&lt;=$A$1,+VLOOKUP($A1383,'Rashodi- plan-izvršenje'!$A$8:I$1500,'prenos-P-R-N'!K$1,FALSE),IF($A1383&gt;$A$2,+VLOOKUP($A1383,'Neizmirene obaveze JLS'!$A$11:I$500,'prenos-P-R-N'!K$1,FALSE),"")))</f>
        <v/>
      </c>
      <c r="L1383" t="str">
        <f>IF(A1383=0,"",IF(A1383&lt;=A$1,+IF(VLOOKUP(A1383,'Rashodi- plan-izvršenje'!A$8:J$1500,M$1,FALSE)&gt;0,"Програмска активност","Пројекат"),IF(A1383&gt;A$2,+IF(VLOOKUP(A1383,'Neizmirene obaveze JLS'!A$8:J$2008,M$1,FALSE)&gt;0,"Програмска активност","Пројекат"),"")))</f>
        <v/>
      </c>
      <c r="M1383" s="87" t="str">
        <f>IF(A1383=0,"",IF($A1383&lt;=$A$1,+IF(VLOOKUP($A1383,'Rashodi- plan-izvršenje'!$A$8:$M$1500,10,FALSE)&gt;0,VLOOKUP($A1383,'Rashodi- plan-izvršenje'!$A$8:$M$1500,10,FALSE),VLOOKUP($A1383,'Rashodi- plan-izvršenje'!$A$8:$M$1500,12,FALSE)),+IF($A1383&gt;$A$2,IF(VLOOKUP($A1383,'Neizmirene obaveze JLS'!$A$8:$M$1500,10,FALSE)&gt;0,VLOOKUP($A1383,'Neizmirene obaveze JLS'!$A$11:$M$1500,10,FALSE),VLOOKUP($A1383,'Neizmirene obaveze JLS'!$A$11:$M$1500,12,FALSE)),0)))</f>
        <v/>
      </c>
      <c r="N1383" s="87" t="str">
        <f>IF(A1383=0,"",IF($A1383&lt;=$A$1,+IF(VLOOKUP(A1383,'Rashodi- plan-izvršenje'!$A$8:$M$1500,10,FALSE)&gt;0,VLOOKUP(A1383,'Rashodi- plan-izvršenje'!$A$8:$M$1500,11,FALSE),VLOOKUP(A1383,'Rashodi- plan-izvršenje'!$A$8:$M$1500,13,FALSE)),+IF($A1383&gt;$A$2,IF(VLOOKUP($A1383,'Neizmirene obaveze JLS'!$A$8:$M$1500,10,FALSE)&gt;0,VLOOKUP($A1383,'Neizmirene obaveze JLS'!$A$11:$M$1500,11,FALSE),VLOOKUP($A1383,'Neizmirene obaveze JLS'!$A$11:$M$1500,13,FALSE)),0)))</f>
        <v/>
      </c>
      <c r="O1383" s="87" t="str">
        <f>IF(A1383=0,"",IF($A1383&lt;=$A$1,VALUE(+VLOOKUP($A1383,'Rashodi- plan-izvršenje'!$A$8:N$1500,'prenos-P-R-N'!O$1,FALSE)),IF($A1383&lt;=A$2,VALUE(VLOOKUP($A1383,'Prihodi- plan-izvršenje'!$A$8:$H$500,6,FALSE)),VALUE(VLOOKUP($A1383,'Neizmirene obaveze JLS'!$A$8:$N$500,O$1,FALSE)))))</f>
        <v/>
      </c>
      <c r="P1383" s="87" t="str">
        <f>IF(A1383=0,"",IF(A1383=0,0,IF(A1383&gt;A$2,'šifarnik K-izvor'!G$3,+IF(Q1383&lt;700,+'šifarnik K-izvor'!G$2,'šifarnik K-izvor'!G$1))))</f>
        <v/>
      </c>
      <c r="Q1383" s="87">
        <f>IF($A1383&lt;=$A$1,VALUE(+VLOOKUP($A1383,'Rashodi- plan-izvršenje'!$A$8:O$1500,'prenos-P-R-N'!Q$1,FALSE)),IF($A1383&lt;=$A$2,VLOOKUP($A1383,'Prihodi- plan-izvršenje'!$A$4:$H$500,4,FALSE),IF($A1383&lt;=$A$3,VLOOKUP(A1383,'Neizmirene obaveze JLS'!$A$11:O$500,Q$1,FALSE),"")))</f>
        <v>0</v>
      </c>
      <c r="R1383" s="88">
        <f>IF($A1383&lt;=$A$1,VALUE(+VLOOKUP($A1383,'Rashodi- plan-izvršenje'!$A$8:P$1500,'prenos-P-R-N'!R$1,FALSE)),IF($A1383&lt;=$A$2,VLOOKUP($A1383,'Prihodi- plan-izvršenje'!$A$4:$H$500,7,FALSE),""))</f>
        <v>0</v>
      </c>
      <c r="S1383" s="88">
        <f>IF(A1383=0,0,IF($A1383&lt;=$A$1,VALUE(+VLOOKUP($A1383,'Rashodi- plan-izvršenje'!$A$8:Q$1500,'prenos-P-R-N'!S$1,FALSE)),IF($A1383&lt;=$A$2,VLOOKUP($A1383,'Prihodi- plan-izvršenje'!$A$4:$H$500,8,FALSE),0)))</f>
        <v>0</v>
      </c>
      <c r="T1383" s="88" t="str">
        <f>IF($A1383&gt;$A$2,VLOOKUP($A1383,'Neizmirene obaveze JLS'!$A$11:R$500,R$1,FALSE),"")</f>
        <v/>
      </c>
      <c r="U1383" s="88">
        <f>IF($A1383&gt;$A$2,VLOOKUP($A1383,'Neizmirene obaveze JLS'!$A$11:S$500,S$1,FALSE),0)</f>
        <v>0</v>
      </c>
      <c r="V1383" s="88">
        <f t="shared" si="299"/>
        <v>0</v>
      </c>
    </row>
    <row r="1384" spans="1:22">
      <c r="A1384" s="89">
        <f>IF(AND(COUNTIF(A$1:A$3,"&gt;0")=1,MAX(A$8:A1383)&lt;A$1),A1383+1,IF(AND(COUNTIF(A$1:A$3,"&gt;0")=2,MAX(A$8:A1383)&lt;A$2),A1383+1,IF(AND(COUNTIF(A$1:A$3,"&gt;0")=3,MAX(A$8:A1383)&lt;A$3),A1383+1,0)))</f>
        <v>0</v>
      </c>
      <c r="B1384" s="89" t="str">
        <f t="shared" ref="B1384:C1384" si="347">+IF($A1384&gt;0,B1383,"")</f>
        <v/>
      </c>
      <c r="C1384" s="89" t="str">
        <f t="shared" si="347"/>
        <v/>
      </c>
      <c r="D1384" s="87" t="str">
        <f>IF($A1384=0,"",IF($A1384&lt;=$A$1,+VLOOKUP($A1384,'Rashodi- plan-izvršenje'!$A$8:B$1500,'prenos-P-R-N'!D$1,FALSE),IF($A1384&gt;$A$2,+VLOOKUP($A1384,'Neizmirene obaveze JLS'!$A$11:B$500,'prenos-P-R-N'!D$1,FALSE),"")))</f>
        <v/>
      </c>
      <c r="E1384" s="87" t="str">
        <f>IF($A1384=0,"",IF($A1384&lt;=$A$1,+VLOOKUP($A1384,'Rashodi- plan-izvršenje'!$A$8:C$1500,'prenos-P-R-N'!E$1,FALSE),IF($A1384&gt;$A$2,+VLOOKUP($A1384,'Neizmirene obaveze JLS'!$A$11:C$500,'prenos-P-R-N'!E$1,FALSE),"")))</f>
        <v/>
      </c>
      <c r="F1384" s="87" t="str">
        <f>IF($A1384=0,"",IF($A1384&lt;=$A$1,+VLOOKUP($A1384,'Rashodi- plan-izvršenje'!$A$8:D$1500,'prenos-P-R-N'!F$1,FALSE),IF($A1384&gt;$A$2,+VLOOKUP($A1384,'Neizmirene obaveze JLS'!$A$11:D$500,'prenos-P-R-N'!F$1,FALSE),"")))</f>
        <v/>
      </c>
      <c r="G1384" s="87" t="str">
        <f>IF($A1384=0,"",IF($A1384&lt;=$A$1,+VLOOKUP($A1384,'Rashodi- plan-izvršenje'!$A$8:E$1500,'prenos-P-R-N'!G$1,FALSE),IF($A1384&gt;$A$2,+VLOOKUP($A1384,'Neizmirene obaveze JLS'!$A$11:E$500,'prenos-P-R-N'!G$1,FALSE),"")))</f>
        <v/>
      </c>
      <c r="H1384" s="87" t="str">
        <f>IF($A1384=0,"",IF($A1384&lt;=$A$1,+VLOOKUP($A1384,'Rashodi- plan-izvršenje'!$A$8:F$1500,'prenos-P-R-N'!H$1,FALSE),IF($A1384&gt;$A$2,+VLOOKUP($A1384,'Neizmirene obaveze JLS'!$A$11:F$500,'prenos-P-R-N'!H$1,FALSE),"")))</f>
        <v/>
      </c>
      <c r="I1384" s="87" t="str">
        <f>IF($A1384=0,"",IF($A1384&lt;=$A$1,+VLOOKUP($A1384,'Rashodi- plan-izvršenje'!$A$8:G$1500,'prenos-P-R-N'!I$1,FALSE),IF($A1384&gt;$A$2,+VLOOKUP($A1384,'Neizmirene obaveze JLS'!$A$11:G$500,'prenos-P-R-N'!I$1,FALSE),"")))</f>
        <v/>
      </c>
      <c r="J1384" s="87" t="str">
        <f>IF($A1384=0,"",IF($A1384&lt;=$A$1,+VLOOKUP($A1384,'Rashodi- plan-izvršenje'!$A$8:H$1500,'prenos-P-R-N'!J$1,FALSE),IF($A1384&gt;$A$2,+VLOOKUP($A1384,'Neizmirene obaveze JLS'!$A$11:H$500,'prenos-P-R-N'!J$1,FALSE),"")))</f>
        <v/>
      </c>
      <c r="K1384" s="87" t="str">
        <f>IF($A1384=0,"",IF($A1384&lt;=$A$1,+VLOOKUP($A1384,'Rashodi- plan-izvršenje'!$A$8:I$1500,'prenos-P-R-N'!K$1,FALSE),IF($A1384&gt;$A$2,+VLOOKUP($A1384,'Neizmirene obaveze JLS'!$A$11:I$500,'prenos-P-R-N'!K$1,FALSE),"")))</f>
        <v/>
      </c>
      <c r="L1384" t="str">
        <f>IF(A1384=0,"",IF(A1384&lt;=A$1,+IF(VLOOKUP(A1384,'Rashodi- plan-izvršenje'!A$8:J$1500,M$1,FALSE)&gt;0,"Програмска активност","Пројекат"),IF(A1384&gt;A$2,+IF(VLOOKUP(A1384,'Neizmirene obaveze JLS'!A$8:J$2008,M$1,FALSE)&gt;0,"Програмска активност","Пројекат"),"")))</f>
        <v/>
      </c>
      <c r="M1384" s="87" t="str">
        <f>IF(A1384=0,"",IF($A1384&lt;=$A$1,+IF(VLOOKUP($A1384,'Rashodi- plan-izvršenje'!$A$8:$M$1500,10,FALSE)&gt;0,VLOOKUP($A1384,'Rashodi- plan-izvršenje'!$A$8:$M$1500,10,FALSE),VLOOKUP($A1384,'Rashodi- plan-izvršenje'!$A$8:$M$1500,12,FALSE)),+IF($A1384&gt;$A$2,IF(VLOOKUP($A1384,'Neizmirene obaveze JLS'!$A$8:$M$1500,10,FALSE)&gt;0,VLOOKUP($A1384,'Neizmirene obaveze JLS'!$A$11:$M$1500,10,FALSE),VLOOKUP($A1384,'Neizmirene obaveze JLS'!$A$11:$M$1500,12,FALSE)),0)))</f>
        <v/>
      </c>
      <c r="N1384" s="87" t="str">
        <f>IF(A1384=0,"",IF($A1384&lt;=$A$1,+IF(VLOOKUP(A1384,'Rashodi- plan-izvršenje'!$A$8:$M$1500,10,FALSE)&gt;0,VLOOKUP(A1384,'Rashodi- plan-izvršenje'!$A$8:$M$1500,11,FALSE),VLOOKUP(A1384,'Rashodi- plan-izvršenje'!$A$8:$M$1500,13,FALSE)),+IF($A1384&gt;$A$2,IF(VLOOKUP($A1384,'Neizmirene obaveze JLS'!$A$8:$M$1500,10,FALSE)&gt;0,VLOOKUP($A1384,'Neizmirene obaveze JLS'!$A$11:$M$1500,11,FALSE),VLOOKUP($A1384,'Neizmirene obaveze JLS'!$A$11:$M$1500,13,FALSE)),0)))</f>
        <v/>
      </c>
      <c r="O1384" s="87" t="str">
        <f>IF(A1384=0,"",IF($A1384&lt;=$A$1,VALUE(+VLOOKUP($A1384,'Rashodi- plan-izvršenje'!$A$8:N$1500,'prenos-P-R-N'!O$1,FALSE)),IF($A1384&lt;=A$2,VALUE(VLOOKUP($A1384,'Prihodi- plan-izvršenje'!$A$8:$H$500,6,FALSE)),VALUE(VLOOKUP($A1384,'Neizmirene obaveze JLS'!$A$8:$N$500,O$1,FALSE)))))</f>
        <v/>
      </c>
      <c r="P1384" s="87" t="str">
        <f>IF(A1384=0,"",IF(A1384=0,0,IF(A1384&gt;A$2,'šifarnik K-izvor'!G$3,+IF(Q1384&lt;700,+'šifarnik K-izvor'!G$2,'šifarnik K-izvor'!G$1))))</f>
        <v/>
      </c>
      <c r="Q1384" s="87">
        <f>IF($A1384&lt;=$A$1,VALUE(+VLOOKUP($A1384,'Rashodi- plan-izvršenje'!$A$8:O$1500,'prenos-P-R-N'!Q$1,FALSE)),IF($A1384&lt;=$A$2,VLOOKUP($A1384,'Prihodi- plan-izvršenje'!$A$4:$H$500,4,FALSE),IF($A1384&lt;=$A$3,VLOOKUP(A1384,'Neizmirene obaveze JLS'!$A$11:O$500,Q$1,FALSE),"")))</f>
        <v>0</v>
      </c>
      <c r="R1384" s="88">
        <f>IF($A1384&lt;=$A$1,VALUE(+VLOOKUP($A1384,'Rashodi- plan-izvršenje'!$A$8:P$1500,'prenos-P-R-N'!R$1,FALSE)),IF($A1384&lt;=$A$2,VLOOKUP($A1384,'Prihodi- plan-izvršenje'!$A$4:$H$500,7,FALSE),""))</f>
        <v>0</v>
      </c>
      <c r="S1384" s="88">
        <f>IF(A1384=0,0,IF($A1384&lt;=$A$1,VALUE(+VLOOKUP($A1384,'Rashodi- plan-izvršenje'!$A$8:Q$1500,'prenos-P-R-N'!S$1,FALSE)),IF($A1384&lt;=$A$2,VLOOKUP($A1384,'Prihodi- plan-izvršenje'!$A$4:$H$500,8,FALSE),0)))</f>
        <v>0</v>
      </c>
      <c r="T1384" s="88" t="str">
        <f>IF($A1384&gt;$A$2,VLOOKUP($A1384,'Neizmirene obaveze JLS'!$A$11:R$500,R$1,FALSE),"")</f>
        <v/>
      </c>
      <c r="U1384" s="88">
        <f>IF($A1384&gt;$A$2,VLOOKUP($A1384,'Neizmirene obaveze JLS'!$A$11:S$500,S$1,FALSE),0)</f>
        <v>0</v>
      </c>
      <c r="V1384" s="88">
        <f t="shared" si="299"/>
        <v>0</v>
      </c>
    </row>
    <row r="1385" spans="1:22">
      <c r="A1385" s="89">
        <f>IF(AND(COUNTIF(A$1:A$3,"&gt;0")=1,MAX(A$8:A1384)&lt;A$1),A1384+1,IF(AND(COUNTIF(A$1:A$3,"&gt;0")=2,MAX(A$8:A1384)&lt;A$2),A1384+1,IF(AND(COUNTIF(A$1:A$3,"&gt;0")=3,MAX(A$8:A1384)&lt;A$3),A1384+1,0)))</f>
        <v>0</v>
      </c>
      <c r="B1385" s="89" t="str">
        <f t="shared" ref="B1385:C1385" si="348">+IF($A1385&gt;0,B1384,"")</f>
        <v/>
      </c>
      <c r="C1385" s="89" t="str">
        <f t="shared" si="348"/>
        <v/>
      </c>
      <c r="D1385" s="87" t="str">
        <f>IF($A1385=0,"",IF($A1385&lt;=$A$1,+VLOOKUP($A1385,'Rashodi- plan-izvršenje'!$A$8:B$1500,'prenos-P-R-N'!D$1,FALSE),IF($A1385&gt;$A$2,+VLOOKUP($A1385,'Neizmirene obaveze JLS'!$A$11:B$500,'prenos-P-R-N'!D$1,FALSE),"")))</f>
        <v/>
      </c>
      <c r="E1385" s="87" t="str">
        <f>IF($A1385=0,"",IF($A1385&lt;=$A$1,+VLOOKUP($A1385,'Rashodi- plan-izvršenje'!$A$8:C$1500,'prenos-P-R-N'!E$1,FALSE),IF($A1385&gt;$A$2,+VLOOKUP($A1385,'Neizmirene obaveze JLS'!$A$11:C$500,'prenos-P-R-N'!E$1,FALSE),"")))</f>
        <v/>
      </c>
      <c r="F1385" s="87" t="str">
        <f>IF($A1385=0,"",IF($A1385&lt;=$A$1,+VLOOKUP($A1385,'Rashodi- plan-izvršenje'!$A$8:D$1500,'prenos-P-R-N'!F$1,FALSE),IF($A1385&gt;$A$2,+VLOOKUP($A1385,'Neizmirene obaveze JLS'!$A$11:D$500,'prenos-P-R-N'!F$1,FALSE),"")))</f>
        <v/>
      </c>
      <c r="G1385" s="87" t="str">
        <f>IF($A1385=0,"",IF($A1385&lt;=$A$1,+VLOOKUP($A1385,'Rashodi- plan-izvršenje'!$A$8:E$1500,'prenos-P-R-N'!G$1,FALSE),IF($A1385&gt;$A$2,+VLOOKUP($A1385,'Neizmirene obaveze JLS'!$A$11:E$500,'prenos-P-R-N'!G$1,FALSE),"")))</f>
        <v/>
      </c>
      <c r="H1385" s="87" t="str">
        <f>IF($A1385=0,"",IF($A1385&lt;=$A$1,+VLOOKUP($A1385,'Rashodi- plan-izvršenje'!$A$8:F$1500,'prenos-P-R-N'!H$1,FALSE),IF($A1385&gt;$A$2,+VLOOKUP($A1385,'Neizmirene obaveze JLS'!$A$11:F$500,'prenos-P-R-N'!H$1,FALSE),"")))</f>
        <v/>
      </c>
      <c r="I1385" s="87" t="str">
        <f>IF($A1385=0,"",IF($A1385&lt;=$A$1,+VLOOKUP($A1385,'Rashodi- plan-izvršenje'!$A$8:G$1500,'prenos-P-R-N'!I$1,FALSE),IF($A1385&gt;$A$2,+VLOOKUP($A1385,'Neizmirene obaveze JLS'!$A$11:G$500,'prenos-P-R-N'!I$1,FALSE),"")))</f>
        <v/>
      </c>
      <c r="J1385" s="87" t="str">
        <f>IF($A1385=0,"",IF($A1385&lt;=$A$1,+VLOOKUP($A1385,'Rashodi- plan-izvršenje'!$A$8:H$1500,'prenos-P-R-N'!J$1,FALSE),IF($A1385&gt;$A$2,+VLOOKUP($A1385,'Neizmirene obaveze JLS'!$A$11:H$500,'prenos-P-R-N'!J$1,FALSE),"")))</f>
        <v/>
      </c>
      <c r="K1385" s="87" t="str">
        <f>IF($A1385=0,"",IF($A1385&lt;=$A$1,+VLOOKUP($A1385,'Rashodi- plan-izvršenje'!$A$8:I$1500,'prenos-P-R-N'!K$1,FALSE),IF($A1385&gt;$A$2,+VLOOKUP($A1385,'Neizmirene obaveze JLS'!$A$11:I$500,'prenos-P-R-N'!K$1,FALSE),"")))</f>
        <v/>
      </c>
      <c r="L1385" t="str">
        <f>IF(A1385=0,"",IF(A1385&lt;=A$1,+IF(VLOOKUP(A1385,'Rashodi- plan-izvršenje'!A$8:J$1500,M$1,FALSE)&gt;0,"Програмска активност","Пројекат"),IF(A1385&gt;A$2,+IF(VLOOKUP(A1385,'Neizmirene obaveze JLS'!A$8:J$2008,M$1,FALSE)&gt;0,"Програмска активност","Пројекат"),"")))</f>
        <v/>
      </c>
      <c r="M1385" s="87" t="str">
        <f>IF(A1385=0,"",IF($A1385&lt;=$A$1,+IF(VLOOKUP($A1385,'Rashodi- plan-izvršenje'!$A$8:$M$1500,10,FALSE)&gt;0,VLOOKUP($A1385,'Rashodi- plan-izvršenje'!$A$8:$M$1500,10,FALSE),VLOOKUP($A1385,'Rashodi- plan-izvršenje'!$A$8:$M$1500,12,FALSE)),+IF($A1385&gt;$A$2,IF(VLOOKUP($A1385,'Neizmirene obaveze JLS'!$A$8:$M$1500,10,FALSE)&gt;0,VLOOKUP($A1385,'Neizmirene obaveze JLS'!$A$11:$M$1500,10,FALSE),VLOOKUP($A1385,'Neizmirene obaveze JLS'!$A$11:$M$1500,12,FALSE)),0)))</f>
        <v/>
      </c>
      <c r="N1385" s="87" t="str">
        <f>IF(A1385=0,"",IF($A1385&lt;=$A$1,+IF(VLOOKUP(A1385,'Rashodi- plan-izvršenje'!$A$8:$M$1500,10,FALSE)&gt;0,VLOOKUP(A1385,'Rashodi- plan-izvršenje'!$A$8:$M$1500,11,FALSE),VLOOKUP(A1385,'Rashodi- plan-izvršenje'!$A$8:$M$1500,13,FALSE)),+IF($A1385&gt;$A$2,IF(VLOOKUP($A1385,'Neizmirene obaveze JLS'!$A$8:$M$1500,10,FALSE)&gt;0,VLOOKUP($A1385,'Neizmirene obaveze JLS'!$A$11:$M$1500,11,FALSE),VLOOKUP($A1385,'Neizmirene obaveze JLS'!$A$11:$M$1500,13,FALSE)),0)))</f>
        <v/>
      </c>
      <c r="O1385" s="87" t="str">
        <f>IF(A1385=0,"",IF($A1385&lt;=$A$1,VALUE(+VLOOKUP($A1385,'Rashodi- plan-izvršenje'!$A$8:N$1500,'prenos-P-R-N'!O$1,FALSE)),IF($A1385&lt;=A$2,VALUE(VLOOKUP($A1385,'Prihodi- plan-izvršenje'!$A$8:$H$500,6,FALSE)),VALUE(VLOOKUP($A1385,'Neizmirene obaveze JLS'!$A$8:$N$500,O$1,FALSE)))))</f>
        <v/>
      </c>
      <c r="P1385" s="87" t="str">
        <f>IF(A1385=0,"",IF(A1385=0,0,IF(A1385&gt;A$2,'šifarnik K-izvor'!G$3,+IF(Q1385&lt;700,+'šifarnik K-izvor'!G$2,'šifarnik K-izvor'!G$1))))</f>
        <v/>
      </c>
      <c r="Q1385" s="87">
        <f>IF($A1385&lt;=$A$1,VALUE(+VLOOKUP($A1385,'Rashodi- plan-izvršenje'!$A$8:O$1500,'prenos-P-R-N'!Q$1,FALSE)),IF($A1385&lt;=$A$2,VLOOKUP($A1385,'Prihodi- plan-izvršenje'!$A$4:$H$500,4,FALSE),IF($A1385&lt;=$A$3,VLOOKUP(A1385,'Neizmirene obaveze JLS'!$A$11:O$500,Q$1,FALSE),"")))</f>
        <v>0</v>
      </c>
      <c r="R1385" s="88">
        <f>IF($A1385&lt;=$A$1,VALUE(+VLOOKUP($A1385,'Rashodi- plan-izvršenje'!$A$8:P$1500,'prenos-P-R-N'!R$1,FALSE)),IF($A1385&lt;=$A$2,VLOOKUP($A1385,'Prihodi- plan-izvršenje'!$A$4:$H$500,7,FALSE),""))</f>
        <v>0</v>
      </c>
      <c r="S1385" s="88">
        <f>IF(A1385=0,0,IF($A1385&lt;=$A$1,VALUE(+VLOOKUP($A1385,'Rashodi- plan-izvršenje'!$A$8:Q$1500,'prenos-P-R-N'!S$1,FALSE)),IF($A1385&lt;=$A$2,VLOOKUP($A1385,'Prihodi- plan-izvršenje'!$A$4:$H$500,8,FALSE),0)))</f>
        <v>0</v>
      </c>
      <c r="T1385" s="88" t="str">
        <f>IF($A1385&gt;$A$2,VLOOKUP($A1385,'Neizmirene obaveze JLS'!$A$11:R$500,R$1,FALSE),"")</f>
        <v/>
      </c>
      <c r="U1385" s="88">
        <f>IF($A1385&gt;$A$2,VLOOKUP($A1385,'Neizmirene obaveze JLS'!$A$11:S$500,S$1,FALSE),0)</f>
        <v>0</v>
      </c>
      <c r="V1385" s="88">
        <f t="shared" si="299"/>
        <v>0</v>
      </c>
    </row>
    <row r="1386" spans="1:22">
      <c r="A1386" s="89">
        <f>IF(AND(COUNTIF(A$1:A$3,"&gt;0")=1,MAX(A$8:A1385)&lt;A$1),A1385+1,IF(AND(COUNTIF(A$1:A$3,"&gt;0")=2,MAX(A$8:A1385)&lt;A$2),A1385+1,IF(AND(COUNTIF(A$1:A$3,"&gt;0")=3,MAX(A$8:A1385)&lt;A$3),A1385+1,0)))</f>
        <v>0</v>
      </c>
      <c r="B1386" s="89" t="str">
        <f t="shared" ref="B1386:C1386" si="349">+IF($A1386&gt;0,B1385,"")</f>
        <v/>
      </c>
      <c r="C1386" s="89" t="str">
        <f t="shared" si="349"/>
        <v/>
      </c>
      <c r="D1386" s="87" t="str">
        <f>IF($A1386=0,"",IF($A1386&lt;=$A$1,+VLOOKUP($A1386,'Rashodi- plan-izvršenje'!$A$8:B$1500,'prenos-P-R-N'!D$1,FALSE),IF($A1386&gt;$A$2,+VLOOKUP($A1386,'Neizmirene obaveze JLS'!$A$11:B$500,'prenos-P-R-N'!D$1,FALSE),"")))</f>
        <v/>
      </c>
      <c r="E1386" s="87" t="str">
        <f>IF($A1386=0,"",IF($A1386&lt;=$A$1,+VLOOKUP($A1386,'Rashodi- plan-izvršenje'!$A$8:C$1500,'prenos-P-R-N'!E$1,FALSE),IF($A1386&gt;$A$2,+VLOOKUP($A1386,'Neizmirene obaveze JLS'!$A$11:C$500,'prenos-P-R-N'!E$1,FALSE),"")))</f>
        <v/>
      </c>
      <c r="F1386" s="87" t="str">
        <f>IF($A1386=0,"",IF($A1386&lt;=$A$1,+VLOOKUP($A1386,'Rashodi- plan-izvršenje'!$A$8:D$1500,'prenos-P-R-N'!F$1,FALSE),IF($A1386&gt;$A$2,+VLOOKUP($A1386,'Neizmirene obaveze JLS'!$A$11:D$500,'prenos-P-R-N'!F$1,FALSE),"")))</f>
        <v/>
      </c>
      <c r="G1386" s="87" t="str">
        <f>IF($A1386=0,"",IF($A1386&lt;=$A$1,+VLOOKUP($A1386,'Rashodi- plan-izvršenje'!$A$8:E$1500,'prenos-P-R-N'!G$1,FALSE),IF($A1386&gt;$A$2,+VLOOKUP($A1386,'Neizmirene obaveze JLS'!$A$11:E$500,'prenos-P-R-N'!G$1,FALSE),"")))</f>
        <v/>
      </c>
      <c r="H1386" s="87" t="str">
        <f>IF($A1386=0,"",IF($A1386&lt;=$A$1,+VLOOKUP($A1386,'Rashodi- plan-izvršenje'!$A$8:F$1500,'prenos-P-R-N'!H$1,FALSE),IF($A1386&gt;$A$2,+VLOOKUP($A1386,'Neizmirene obaveze JLS'!$A$11:F$500,'prenos-P-R-N'!H$1,FALSE),"")))</f>
        <v/>
      </c>
      <c r="I1386" s="87" t="str">
        <f>IF($A1386=0,"",IF($A1386&lt;=$A$1,+VLOOKUP($A1386,'Rashodi- plan-izvršenje'!$A$8:G$1500,'prenos-P-R-N'!I$1,FALSE),IF($A1386&gt;$A$2,+VLOOKUP($A1386,'Neizmirene obaveze JLS'!$A$11:G$500,'prenos-P-R-N'!I$1,FALSE),"")))</f>
        <v/>
      </c>
      <c r="J1386" s="87" t="str">
        <f>IF($A1386=0,"",IF($A1386&lt;=$A$1,+VLOOKUP($A1386,'Rashodi- plan-izvršenje'!$A$8:H$1500,'prenos-P-R-N'!J$1,FALSE),IF($A1386&gt;$A$2,+VLOOKUP($A1386,'Neizmirene obaveze JLS'!$A$11:H$500,'prenos-P-R-N'!J$1,FALSE),"")))</f>
        <v/>
      </c>
      <c r="K1386" s="87" t="str">
        <f>IF($A1386=0,"",IF($A1386&lt;=$A$1,+VLOOKUP($A1386,'Rashodi- plan-izvršenje'!$A$8:I$1500,'prenos-P-R-N'!K$1,FALSE),IF($A1386&gt;$A$2,+VLOOKUP($A1386,'Neizmirene obaveze JLS'!$A$11:I$500,'prenos-P-R-N'!K$1,FALSE),"")))</f>
        <v/>
      </c>
      <c r="L1386" t="str">
        <f>IF(A1386=0,"",IF(A1386&lt;=A$1,+IF(VLOOKUP(A1386,'Rashodi- plan-izvršenje'!A$8:J$1500,M$1,FALSE)&gt;0,"Програмска активност","Пројекат"),IF(A1386&gt;A$2,+IF(VLOOKUP(A1386,'Neizmirene obaveze JLS'!A$8:J$2008,M$1,FALSE)&gt;0,"Програмска активност","Пројекат"),"")))</f>
        <v/>
      </c>
      <c r="M1386" s="87" t="str">
        <f>IF(A1386=0,"",IF($A1386&lt;=$A$1,+IF(VLOOKUP($A1386,'Rashodi- plan-izvršenje'!$A$8:$M$1500,10,FALSE)&gt;0,VLOOKUP($A1386,'Rashodi- plan-izvršenje'!$A$8:$M$1500,10,FALSE),VLOOKUP($A1386,'Rashodi- plan-izvršenje'!$A$8:$M$1500,12,FALSE)),+IF($A1386&gt;$A$2,IF(VLOOKUP($A1386,'Neizmirene obaveze JLS'!$A$8:$M$1500,10,FALSE)&gt;0,VLOOKUP($A1386,'Neizmirene obaveze JLS'!$A$11:$M$1500,10,FALSE),VLOOKUP($A1386,'Neizmirene obaveze JLS'!$A$11:$M$1500,12,FALSE)),0)))</f>
        <v/>
      </c>
      <c r="N1386" s="87" t="str">
        <f>IF(A1386=0,"",IF($A1386&lt;=$A$1,+IF(VLOOKUP(A1386,'Rashodi- plan-izvršenje'!$A$8:$M$1500,10,FALSE)&gt;0,VLOOKUP(A1386,'Rashodi- plan-izvršenje'!$A$8:$M$1500,11,FALSE),VLOOKUP(A1386,'Rashodi- plan-izvršenje'!$A$8:$M$1500,13,FALSE)),+IF($A1386&gt;$A$2,IF(VLOOKUP($A1386,'Neizmirene obaveze JLS'!$A$8:$M$1500,10,FALSE)&gt;0,VLOOKUP($A1386,'Neizmirene obaveze JLS'!$A$11:$M$1500,11,FALSE),VLOOKUP($A1386,'Neizmirene obaveze JLS'!$A$11:$M$1500,13,FALSE)),0)))</f>
        <v/>
      </c>
      <c r="O1386" s="87" t="str">
        <f>IF(A1386=0,"",IF($A1386&lt;=$A$1,VALUE(+VLOOKUP($A1386,'Rashodi- plan-izvršenje'!$A$8:N$1500,'prenos-P-R-N'!O$1,FALSE)),IF($A1386&lt;=A$2,VALUE(VLOOKUP($A1386,'Prihodi- plan-izvršenje'!$A$8:$H$500,6,FALSE)),VALUE(VLOOKUP($A1386,'Neizmirene obaveze JLS'!$A$8:$N$500,O$1,FALSE)))))</f>
        <v/>
      </c>
      <c r="P1386" s="87" t="str">
        <f>IF(A1386=0,"",IF(A1386=0,0,IF(A1386&gt;A$2,'šifarnik K-izvor'!G$3,+IF(Q1386&lt;700,+'šifarnik K-izvor'!G$2,'šifarnik K-izvor'!G$1))))</f>
        <v/>
      </c>
      <c r="Q1386" s="87">
        <f>IF($A1386&lt;=$A$1,VALUE(+VLOOKUP($A1386,'Rashodi- plan-izvršenje'!$A$8:O$1500,'prenos-P-R-N'!Q$1,FALSE)),IF($A1386&lt;=$A$2,VLOOKUP($A1386,'Prihodi- plan-izvršenje'!$A$4:$H$500,4,FALSE),IF($A1386&lt;=$A$3,VLOOKUP(A1386,'Neizmirene obaveze JLS'!$A$11:O$500,Q$1,FALSE),"")))</f>
        <v>0</v>
      </c>
      <c r="R1386" s="88">
        <f>IF($A1386&lt;=$A$1,VALUE(+VLOOKUP($A1386,'Rashodi- plan-izvršenje'!$A$8:P$1500,'prenos-P-R-N'!R$1,FALSE)),IF($A1386&lt;=$A$2,VLOOKUP($A1386,'Prihodi- plan-izvršenje'!$A$4:$H$500,7,FALSE),""))</f>
        <v>0</v>
      </c>
      <c r="S1386" s="88">
        <f>IF(A1386=0,0,IF($A1386&lt;=$A$1,VALUE(+VLOOKUP($A1386,'Rashodi- plan-izvršenje'!$A$8:Q$1500,'prenos-P-R-N'!S$1,FALSE)),IF($A1386&lt;=$A$2,VLOOKUP($A1386,'Prihodi- plan-izvršenje'!$A$4:$H$500,8,FALSE),0)))</f>
        <v>0</v>
      </c>
      <c r="T1386" s="88" t="str">
        <f>IF($A1386&gt;$A$2,VLOOKUP($A1386,'Neizmirene obaveze JLS'!$A$11:R$500,R$1,FALSE),"")</f>
        <v/>
      </c>
      <c r="U1386" s="88">
        <f>IF($A1386&gt;$A$2,VLOOKUP($A1386,'Neizmirene obaveze JLS'!$A$11:S$500,S$1,FALSE),0)</f>
        <v>0</v>
      </c>
      <c r="V1386" s="88">
        <f t="shared" si="299"/>
        <v>0</v>
      </c>
    </row>
    <row r="1387" spans="1:22">
      <c r="A1387" s="89">
        <f>IF(AND(COUNTIF(A$1:A$3,"&gt;0")=1,MAX(A$8:A1386)&lt;A$1),A1386+1,IF(AND(COUNTIF(A$1:A$3,"&gt;0")=2,MAX(A$8:A1386)&lt;A$2),A1386+1,IF(AND(COUNTIF(A$1:A$3,"&gt;0")=3,MAX(A$8:A1386)&lt;A$3),A1386+1,0)))</f>
        <v>0</v>
      </c>
      <c r="B1387" s="89" t="str">
        <f t="shared" ref="B1387:C1387" si="350">+IF($A1387&gt;0,B1386,"")</f>
        <v/>
      </c>
      <c r="C1387" s="89" t="str">
        <f t="shared" si="350"/>
        <v/>
      </c>
      <c r="D1387" s="87" t="str">
        <f>IF($A1387=0,"",IF($A1387&lt;=$A$1,+VLOOKUP($A1387,'Rashodi- plan-izvršenje'!$A$8:B$1500,'prenos-P-R-N'!D$1,FALSE),IF($A1387&gt;$A$2,+VLOOKUP($A1387,'Neizmirene obaveze JLS'!$A$11:B$500,'prenos-P-R-N'!D$1,FALSE),"")))</f>
        <v/>
      </c>
      <c r="E1387" s="87" t="str">
        <f>IF($A1387=0,"",IF($A1387&lt;=$A$1,+VLOOKUP($A1387,'Rashodi- plan-izvršenje'!$A$8:C$1500,'prenos-P-R-N'!E$1,FALSE),IF($A1387&gt;$A$2,+VLOOKUP($A1387,'Neizmirene obaveze JLS'!$A$11:C$500,'prenos-P-R-N'!E$1,FALSE),"")))</f>
        <v/>
      </c>
      <c r="F1387" s="87" t="str">
        <f>IF($A1387=0,"",IF($A1387&lt;=$A$1,+VLOOKUP($A1387,'Rashodi- plan-izvršenje'!$A$8:D$1500,'prenos-P-R-N'!F$1,FALSE),IF($A1387&gt;$A$2,+VLOOKUP($A1387,'Neizmirene obaveze JLS'!$A$11:D$500,'prenos-P-R-N'!F$1,FALSE),"")))</f>
        <v/>
      </c>
      <c r="G1387" s="87" t="str">
        <f>IF($A1387=0,"",IF($A1387&lt;=$A$1,+VLOOKUP($A1387,'Rashodi- plan-izvršenje'!$A$8:E$1500,'prenos-P-R-N'!G$1,FALSE),IF($A1387&gt;$A$2,+VLOOKUP($A1387,'Neizmirene obaveze JLS'!$A$11:E$500,'prenos-P-R-N'!G$1,FALSE),"")))</f>
        <v/>
      </c>
      <c r="H1387" s="87" t="str">
        <f>IF($A1387=0,"",IF($A1387&lt;=$A$1,+VLOOKUP($A1387,'Rashodi- plan-izvršenje'!$A$8:F$1500,'prenos-P-R-N'!H$1,FALSE),IF($A1387&gt;$A$2,+VLOOKUP($A1387,'Neizmirene obaveze JLS'!$A$11:F$500,'prenos-P-R-N'!H$1,FALSE),"")))</f>
        <v/>
      </c>
      <c r="I1387" s="87" t="str">
        <f>IF($A1387=0,"",IF($A1387&lt;=$A$1,+VLOOKUP($A1387,'Rashodi- plan-izvršenje'!$A$8:G$1500,'prenos-P-R-N'!I$1,FALSE),IF($A1387&gt;$A$2,+VLOOKUP($A1387,'Neizmirene obaveze JLS'!$A$11:G$500,'prenos-P-R-N'!I$1,FALSE),"")))</f>
        <v/>
      </c>
      <c r="J1387" s="87" t="str">
        <f>IF($A1387=0,"",IF($A1387&lt;=$A$1,+VLOOKUP($A1387,'Rashodi- plan-izvršenje'!$A$8:H$1500,'prenos-P-R-N'!J$1,FALSE),IF($A1387&gt;$A$2,+VLOOKUP($A1387,'Neizmirene obaveze JLS'!$A$11:H$500,'prenos-P-R-N'!J$1,FALSE),"")))</f>
        <v/>
      </c>
      <c r="K1387" s="87" t="str">
        <f>IF($A1387=0,"",IF($A1387&lt;=$A$1,+VLOOKUP($A1387,'Rashodi- plan-izvršenje'!$A$8:I$1500,'prenos-P-R-N'!K$1,FALSE),IF($A1387&gt;$A$2,+VLOOKUP($A1387,'Neizmirene obaveze JLS'!$A$11:I$500,'prenos-P-R-N'!K$1,FALSE),"")))</f>
        <v/>
      </c>
      <c r="L1387" t="str">
        <f>IF(A1387=0,"",IF(A1387&lt;=A$1,+IF(VLOOKUP(A1387,'Rashodi- plan-izvršenje'!A$8:J$1500,M$1,FALSE)&gt;0,"Програмска активност","Пројекат"),IF(A1387&gt;A$2,+IF(VLOOKUP(A1387,'Neizmirene obaveze JLS'!A$8:J$2008,M$1,FALSE)&gt;0,"Програмска активност","Пројекат"),"")))</f>
        <v/>
      </c>
      <c r="M1387" s="87" t="str">
        <f>IF(A1387=0,"",IF($A1387&lt;=$A$1,+IF(VLOOKUP($A1387,'Rashodi- plan-izvršenje'!$A$8:$M$1500,10,FALSE)&gt;0,VLOOKUP($A1387,'Rashodi- plan-izvršenje'!$A$8:$M$1500,10,FALSE),VLOOKUP($A1387,'Rashodi- plan-izvršenje'!$A$8:$M$1500,12,FALSE)),+IF($A1387&gt;$A$2,IF(VLOOKUP($A1387,'Neizmirene obaveze JLS'!$A$8:$M$1500,10,FALSE)&gt;0,VLOOKUP($A1387,'Neizmirene obaveze JLS'!$A$11:$M$1500,10,FALSE),VLOOKUP($A1387,'Neizmirene obaveze JLS'!$A$11:$M$1500,12,FALSE)),0)))</f>
        <v/>
      </c>
      <c r="N1387" s="87" t="str">
        <f>IF(A1387=0,"",IF($A1387&lt;=$A$1,+IF(VLOOKUP(A1387,'Rashodi- plan-izvršenje'!$A$8:$M$1500,10,FALSE)&gt;0,VLOOKUP(A1387,'Rashodi- plan-izvršenje'!$A$8:$M$1500,11,FALSE),VLOOKUP(A1387,'Rashodi- plan-izvršenje'!$A$8:$M$1500,13,FALSE)),+IF($A1387&gt;$A$2,IF(VLOOKUP($A1387,'Neizmirene obaveze JLS'!$A$8:$M$1500,10,FALSE)&gt;0,VLOOKUP($A1387,'Neizmirene obaveze JLS'!$A$11:$M$1500,11,FALSE),VLOOKUP($A1387,'Neizmirene obaveze JLS'!$A$11:$M$1500,13,FALSE)),0)))</f>
        <v/>
      </c>
      <c r="O1387" s="87" t="str">
        <f>IF(A1387=0,"",IF($A1387&lt;=$A$1,VALUE(+VLOOKUP($A1387,'Rashodi- plan-izvršenje'!$A$8:N$1500,'prenos-P-R-N'!O$1,FALSE)),IF($A1387&lt;=A$2,VALUE(VLOOKUP($A1387,'Prihodi- plan-izvršenje'!$A$8:$H$500,6,FALSE)),VALUE(VLOOKUP($A1387,'Neizmirene obaveze JLS'!$A$8:$N$500,O$1,FALSE)))))</f>
        <v/>
      </c>
      <c r="P1387" s="87" t="str">
        <f>IF(A1387=0,"",IF(A1387=0,0,IF(A1387&gt;A$2,'šifarnik K-izvor'!G$3,+IF(Q1387&lt;700,+'šifarnik K-izvor'!G$2,'šifarnik K-izvor'!G$1))))</f>
        <v/>
      </c>
      <c r="Q1387" s="87">
        <f>IF($A1387&lt;=$A$1,VALUE(+VLOOKUP($A1387,'Rashodi- plan-izvršenje'!$A$8:O$1500,'prenos-P-R-N'!Q$1,FALSE)),IF($A1387&lt;=$A$2,VLOOKUP($A1387,'Prihodi- plan-izvršenje'!$A$4:$H$500,4,FALSE),IF($A1387&lt;=$A$3,VLOOKUP(A1387,'Neizmirene obaveze JLS'!$A$11:O$500,Q$1,FALSE),"")))</f>
        <v>0</v>
      </c>
      <c r="R1387" s="88">
        <f>IF($A1387&lt;=$A$1,VALUE(+VLOOKUP($A1387,'Rashodi- plan-izvršenje'!$A$8:P$1500,'prenos-P-R-N'!R$1,FALSE)),IF($A1387&lt;=$A$2,VLOOKUP($A1387,'Prihodi- plan-izvršenje'!$A$4:$H$500,7,FALSE),""))</f>
        <v>0</v>
      </c>
      <c r="S1387" s="88">
        <f>IF(A1387=0,0,IF($A1387&lt;=$A$1,VALUE(+VLOOKUP($A1387,'Rashodi- plan-izvršenje'!$A$8:Q$1500,'prenos-P-R-N'!S$1,FALSE)),IF($A1387&lt;=$A$2,VLOOKUP($A1387,'Prihodi- plan-izvršenje'!$A$4:$H$500,8,FALSE),0)))</f>
        <v>0</v>
      </c>
      <c r="T1387" s="88" t="str">
        <f>IF($A1387&gt;$A$2,VLOOKUP($A1387,'Neizmirene obaveze JLS'!$A$11:R$500,R$1,FALSE),"")</f>
        <v/>
      </c>
      <c r="U1387" s="88">
        <f>IF($A1387&gt;$A$2,VLOOKUP($A1387,'Neizmirene obaveze JLS'!$A$11:S$500,S$1,FALSE),0)</f>
        <v>0</v>
      </c>
      <c r="V1387" s="88">
        <f t="shared" si="299"/>
        <v>0</v>
      </c>
    </row>
    <row r="1388" spans="1:22">
      <c r="A1388" s="89">
        <f>IF(AND(COUNTIF(A$1:A$3,"&gt;0")=1,MAX(A$8:A1387)&lt;A$1),A1387+1,IF(AND(COUNTIF(A$1:A$3,"&gt;0")=2,MAX(A$8:A1387)&lt;A$2),A1387+1,IF(AND(COUNTIF(A$1:A$3,"&gt;0")=3,MAX(A$8:A1387)&lt;A$3),A1387+1,0)))</f>
        <v>0</v>
      </c>
      <c r="B1388" s="89" t="str">
        <f t="shared" ref="B1388:C1388" si="351">+IF($A1388&gt;0,B1387,"")</f>
        <v/>
      </c>
      <c r="C1388" s="89" t="str">
        <f t="shared" si="351"/>
        <v/>
      </c>
      <c r="D1388" s="87" t="str">
        <f>IF($A1388=0,"",IF($A1388&lt;=$A$1,+VLOOKUP($A1388,'Rashodi- plan-izvršenje'!$A$8:B$1500,'prenos-P-R-N'!D$1,FALSE),IF($A1388&gt;$A$2,+VLOOKUP($A1388,'Neizmirene obaveze JLS'!$A$11:B$500,'prenos-P-R-N'!D$1,FALSE),"")))</f>
        <v/>
      </c>
      <c r="E1388" s="87" t="str">
        <f>IF($A1388=0,"",IF($A1388&lt;=$A$1,+VLOOKUP($A1388,'Rashodi- plan-izvršenje'!$A$8:C$1500,'prenos-P-R-N'!E$1,FALSE),IF($A1388&gt;$A$2,+VLOOKUP($A1388,'Neizmirene obaveze JLS'!$A$11:C$500,'prenos-P-R-N'!E$1,FALSE),"")))</f>
        <v/>
      </c>
      <c r="F1388" s="87" t="str">
        <f>IF($A1388=0,"",IF($A1388&lt;=$A$1,+VLOOKUP($A1388,'Rashodi- plan-izvršenje'!$A$8:D$1500,'prenos-P-R-N'!F$1,FALSE),IF($A1388&gt;$A$2,+VLOOKUP($A1388,'Neizmirene obaveze JLS'!$A$11:D$500,'prenos-P-R-N'!F$1,FALSE),"")))</f>
        <v/>
      </c>
      <c r="G1388" s="87" t="str">
        <f>IF($A1388=0,"",IF($A1388&lt;=$A$1,+VLOOKUP($A1388,'Rashodi- plan-izvršenje'!$A$8:E$1500,'prenos-P-R-N'!G$1,FALSE),IF($A1388&gt;$A$2,+VLOOKUP($A1388,'Neizmirene obaveze JLS'!$A$11:E$500,'prenos-P-R-N'!G$1,FALSE),"")))</f>
        <v/>
      </c>
      <c r="H1388" s="87" t="str">
        <f>IF($A1388=0,"",IF($A1388&lt;=$A$1,+VLOOKUP($A1388,'Rashodi- plan-izvršenje'!$A$8:F$1500,'prenos-P-R-N'!H$1,FALSE),IF($A1388&gt;$A$2,+VLOOKUP($A1388,'Neizmirene obaveze JLS'!$A$11:F$500,'prenos-P-R-N'!H$1,FALSE),"")))</f>
        <v/>
      </c>
      <c r="I1388" s="87" t="str">
        <f>IF($A1388=0,"",IF($A1388&lt;=$A$1,+VLOOKUP($A1388,'Rashodi- plan-izvršenje'!$A$8:G$1500,'prenos-P-R-N'!I$1,FALSE),IF($A1388&gt;$A$2,+VLOOKUP($A1388,'Neizmirene obaveze JLS'!$A$11:G$500,'prenos-P-R-N'!I$1,FALSE),"")))</f>
        <v/>
      </c>
      <c r="J1388" s="87" t="str">
        <f>IF($A1388=0,"",IF($A1388&lt;=$A$1,+VLOOKUP($A1388,'Rashodi- plan-izvršenje'!$A$8:H$1500,'prenos-P-R-N'!J$1,FALSE),IF($A1388&gt;$A$2,+VLOOKUP($A1388,'Neizmirene obaveze JLS'!$A$11:H$500,'prenos-P-R-N'!J$1,FALSE),"")))</f>
        <v/>
      </c>
      <c r="K1388" s="87" t="str">
        <f>IF($A1388=0,"",IF($A1388&lt;=$A$1,+VLOOKUP($A1388,'Rashodi- plan-izvršenje'!$A$8:I$1500,'prenos-P-R-N'!K$1,FALSE),IF($A1388&gt;$A$2,+VLOOKUP($A1388,'Neizmirene obaveze JLS'!$A$11:I$500,'prenos-P-R-N'!K$1,FALSE),"")))</f>
        <v/>
      </c>
      <c r="L1388" t="str">
        <f>IF(A1388=0,"",IF(A1388&lt;=A$1,+IF(VLOOKUP(A1388,'Rashodi- plan-izvršenje'!A$8:J$1500,M$1,FALSE)&gt;0,"Програмска активност","Пројекат"),IF(A1388&gt;A$2,+IF(VLOOKUP(A1388,'Neizmirene obaveze JLS'!A$8:J$2008,M$1,FALSE)&gt;0,"Програмска активност","Пројекат"),"")))</f>
        <v/>
      </c>
      <c r="M1388" s="87" t="str">
        <f>IF(A1388=0,"",IF($A1388&lt;=$A$1,+IF(VLOOKUP($A1388,'Rashodi- plan-izvršenje'!$A$8:$M$1500,10,FALSE)&gt;0,VLOOKUP($A1388,'Rashodi- plan-izvršenje'!$A$8:$M$1500,10,FALSE),VLOOKUP($A1388,'Rashodi- plan-izvršenje'!$A$8:$M$1500,12,FALSE)),+IF($A1388&gt;$A$2,IF(VLOOKUP($A1388,'Neizmirene obaveze JLS'!$A$8:$M$1500,10,FALSE)&gt;0,VLOOKUP($A1388,'Neizmirene obaveze JLS'!$A$11:$M$1500,10,FALSE),VLOOKUP($A1388,'Neizmirene obaveze JLS'!$A$11:$M$1500,12,FALSE)),0)))</f>
        <v/>
      </c>
      <c r="N1388" s="87" t="str">
        <f>IF(A1388=0,"",IF($A1388&lt;=$A$1,+IF(VLOOKUP(A1388,'Rashodi- plan-izvršenje'!$A$8:$M$1500,10,FALSE)&gt;0,VLOOKUP(A1388,'Rashodi- plan-izvršenje'!$A$8:$M$1500,11,FALSE),VLOOKUP(A1388,'Rashodi- plan-izvršenje'!$A$8:$M$1500,13,FALSE)),+IF($A1388&gt;$A$2,IF(VLOOKUP($A1388,'Neizmirene obaveze JLS'!$A$8:$M$1500,10,FALSE)&gt;0,VLOOKUP($A1388,'Neizmirene obaveze JLS'!$A$11:$M$1500,11,FALSE),VLOOKUP($A1388,'Neizmirene obaveze JLS'!$A$11:$M$1500,13,FALSE)),0)))</f>
        <v/>
      </c>
      <c r="O1388" s="87" t="str">
        <f>IF(A1388=0,"",IF($A1388&lt;=$A$1,VALUE(+VLOOKUP($A1388,'Rashodi- plan-izvršenje'!$A$8:N$1500,'prenos-P-R-N'!O$1,FALSE)),IF($A1388&lt;=A$2,VALUE(VLOOKUP($A1388,'Prihodi- plan-izvršenje'!$A$8:$H$500,6,FALSE)),VALUE(VLOOKUP($A1388,'Neizmirene obaveze JLS'!$A$8:$N$500,O$1,FALSE)))))</f>
        <v/>
      </c>
      <c r="P1388" s="87" t="str">
        <f>IF(A1388=0,"",IF(A1388=0,0,IF(A1388&gt;A$2,'šifarnik K-izvor'!G$3,+IF(Q1388&lt;700,+'šifarnik K-izvor'!G$2,'šifarnik K-izvor'!G$1))))</f>
        <v/>
      </c>
      <c r="Q1388" s="87">
        <f>IF($A1388&lt;=$A$1,VALUE(+VLOOKUP($A1388,'Rashodi- plan-izvršenje'!$A$8:O$1500,'prenos-P-R-N'!Q$1,FALSE)),IF($A1388&lt;=$A$2,VLOOKUP($A1388,'Prihodi- plan-izvršenje'!$A$4:$H$500,4,FALSE),IF($A1388&lt;=$A$3,VLOOKUP(A1388,'Neizmirene obaveze JLS'!$A$11:O$500,Q$1,FALSE),"")))</f>
        <v>0</v>
      </c>
      <c r="R1388" s="88">
        <f>IF($A1388&lt;=$A$1,VALUE(+VLOOKUP($A1388,'Rashodi- plan-izvršenje'!$A$8:P$1500,'prenos-P-R-N'!R$1,FALSE)),IF($A1388&lt;=$A$2,VLOOKUP($A1388,'Prihodi- plan-izvršenje'!$A$4:$H$500,7,FALSE),""))</f>
        <v>0</v>
      </c>
      <c r="S1388" s="88">
        <f>IF(A1388=0,0,IF($A1388&lt;=$A$1,VALUE(+VLOOKUP($A1388,'Rashodi- plan-izvršenje'!$A$8:Q$1500,'prenos-P-R-N'!S$1,FALSE)),IF($A1388&lt;=$A$2,VLOOKUP($A1388,'Prihodi- plan-izvršenje'!$A$4:$H$500,8,FALSE),0)))</f>
        <v>0</v>
      </c>
      <c r="T1388" s="88" t="str">
        <f>IF($A1388&gt;$A$2,VLOOKUP($A1388,'Neizmirene obaveze JLS'!$A$11:R$500,R$1,FALSE),"")</f>
        <v/>
      </c>
      <c r="U1388" s="88">
        <f>IF($A1388&gt;$A$2,VLOOKUP($A1388,'Neizmirene obaveze JLS'!$A$11:S$500,S$1,FALSE),0)</f>
        <v>0</v>
      </c>
      <c r="V1388" s="88">
        <f t="shared" si="299"/>
        <v>0</v>
      </c>
    </row>
    <row r="1389" spans="1:22">
      <c r="A1389" s="89">
        <f>IF(AND(COUNTIF(A$1:A$3,"&gt;0")=1,MAX(A$8:A1388)&lt;A$1),A1388+1,IF(AND(COUNTIF(A$1:A$3,"&gt;0")=2,MAX(A$8:A1388)&lt;A$2),A1388+1,IF(AND(COUNTIF(A$1:A$3,"&gt;0")=3,MAX(A$8:A1388)&lt;A$3),A1388+1,0)))</f>
        <v>0</v>
      </c>
      <c r="B1389" s="89" t="str">
        <f t="shared" ref="B1389:C1389" si="352">+IF($A1389&gt;0,B1388,"")</f>
        <v/>
      </c>
      <c r="C1389" s="89" t="str">
        <f t="shared" si="352"/>
        <v/>
      </c>
      <c r="D1389" s="87" t="str">
        <f>IF($A1389=0,"",IF($A1389&lt;=$A$1,+VLOOKUP($A1389,'Rashodi- plan-izvršenje'!$A$8:B$1500,'prenos-P-R-N'!D$1,FALSE),IF($A1389&gt;$A$2,+VLOOKUP($A1389,'Neizmirene obaveze JLS'!$A$11:B$500,'prenos-P-R-N'!D$1,FALSE),"")))</f>
        <v/>
      </c>
      <c r="E1389" s="87" t="str">
        <f>IF($A1389=0,"",IF($A1389&lt;=$A$1,+VLOOKUP($A1389,'Rashodi- plan-izvršenje'!$A$8:C$1500,'prenos-P-R-N'!E$1,FALSE),IF($A1389&gt;$A$2,+VLOOKUP($A1389,'Neizmirene obaveze JLS'!$A$11:C$500,'prenos-P-R-N'!E$1,FALSE),"")))</f>
        <v/>
      </c>
      <c r="F1389" s="87" t="str">
        <f>IF($A1389=0,"",IF($A1389&lt;=$A$1,+VLOOKUP($A1389,'Rashodi- plan-izvršenje'!$A$8:D$1500,'prenos-P-R-N'!F$1,FALSE),IF($A1389&gt;$A$2,+VLOOKUP($A1389,'Neizmirene obaveze JLS'!$A$11:D$500,'prenos-P-R-N'!F$1,FALSE),"")))</f>
        <v/>
      </c>
      <c r="G1389" s="87" t="str">
        <f>IF($A1389=0,"",IF($A1389&lt;=$A$1,+VLOOKUP($A1389,'Rashodi- plan-izvršenje'!$A$8:E$1500,'prenos-P-R-N'!G$1,FALSE),IF($A1389&gt;$A$2,+VLOOKUP($A1389,'Neizmirene obaveze JLS'!$A$11:E$500,'prenos-P-R-N'!G$1,FALSE),"")))</f>
        <v/>
      </c>
      <c r="H1389" s="87" t="str">
        <f>IF($A1389=0,"",IF($A1389&lt;=$A$1,+VLOOKUP($A1389,'Rashodi- plan-izvršenje'!$A$8:F$1500,'prenos-P-R-N'!H$1,FALSE),IF($A1389&gt;$A$2,+VLOOKUP($A1389,'Neizmirene obaveze JLS'!$A$11:F$500,'prenos-P-R-N'!H$1,FALSE),"")))</f>
        <v/>
      </c>
      <c r="I1389" s="87" t="str">
        <f>IF($A1389=0,"",IF($A1389&lt;=$A$1,+VLOOKUP($A1389,'Rashodi- plan-izvršenje'!$A$8:G$1500,'prenos-P-R-N'!I$1,FALSE),IF($A1389&gt;$A$2,+VLOOKUP($A1389,'Neizmirene obaveze JLS'!$A$11:G$500,'prenos-P-R-N'!I$1,FALSE),"")))</f>
        <v/>
      </c>
      <c r="J1389" s="87" t="str">
        <f>IF($A1389=0,"",IF($A1389&lt;=$A$1,+VLOOKUP($A1389,'Rashodi- plan-izvršenje'!$A$8:H$1500,'prenos-P-R-N'!J$1,FALSE),IF($A1389&gt;$A$2,+VLOOKUP($A1389,'Neizmirene obaveze JLS'!$A$11:H$500,'prenos-P-R-N'!J$1,FALSE),"")))</f>
        <v/>
      </c>
      <c r="K1389" s="87" t="str">
        <f>IF($A1389=0,"",IF($A1389&lt;=$A$1,+VLOOKUP($A1389,'Rashodi- plan-izvršenje'!$A$8:I$1500,'prenos-P-R-N'!K$1,FALSE),IF($A1389&gt;$A$2,+VLOOKUP($A1389,'Neizmirene obaveze JLS'!$A$11:I$500,'prenos-P-R-N'!K$1,FALSE),"")))</f>
        <v/>
      </c>
      <c r="L1389" t="str">
        <f>IF(A1389=0,"",IF(A1389&lt;=A$1,+IF(VLOOKUP(A1389,'Rashodi- plan-izvršenje'!A$8:J$1500,M$1,FALSE)&gt;0,"Програмска активност","Пројекат"),IF(A1389&gt;A$2,+IF(VLOOKUP(A1389,'Neizmirene obaveze JLS'!A$8:J$2008,M$1,FALSE)&gt;0,"Програмска активност","Пројекат"),"")))</f>
        <v/>
      </c>
      <c r="M1389" s="87" t="str">
        <f>IF(A1389=0,"",IF($A1389&lt;=$A$1,+IF(VLOOKUP($A1389,'Rashodi- plan-izvršenje'!$A$8:$M$1500,10,FALSE)&gt;0,VLOOKUP($A1389,'Rashodi- plan-izvršenje'!$A$8:$M$1500,10,FALSE),VLOOKUP($A1389,'Rashodi- plan-izvršenje'!$A$8:$M$1500,12,FALSE)),+IF($A1389&gt;$A$2,IF(VLOOKUP($A1389,'Neizmirene obaveze JLS'!$A$8:$M$1500,10,FALSE)&gt;0,VLOOKUP($A1389,'Neizmirene obaveze JLS'!$A$11:$M$1500,10,FALSE),VLOOKUP($A1389,'Neizmirene obaveze JLS'!$A$11:$M$1500,12,FALSE)),0)))</f>
        <v/>
      </c>
      <c r="N1389" s="87" t="str">
        <f>IF(A1389=0,"",IF($A1389&lt;=$A$1,+IF(VLOOKUP(A1389,'Rashodi- plan-izvršenje'!$A$8:$M$1500,10,FALSE)&gt;0,VLOOKUP(A1389,'Rashodi- plan-izvršenje'!$A$8:$M$1500,11,FALSE),VLOOKUP(A1389,'Rashodi- plan-izvršenje'!$A$8:$M$1500,13,FALSE)),+IF($A1389&gt;$A$2,IF(VLOOKUP($A1389,'Neizmirene obaveze JLS'!$A$8:$M$1500,10,FALSE)&gt;0,VLOOKUP($A1389,'Neizmirene obaveze JLS'!$A$11:$M$1500,11,FALSE),VLOOKUP($A1389,'Neizmirene obaveze JLS'!$A$11:$M$1500,13,FALSE)),0)))</f>
        <v/>
      </c>
      <c r="O1389" s="87" t="str">
        <f>IF(A1389=0,"",IF($A1389&lt;=$A$1,VALUE(+VLOOKUP($A1389,'Rashodi- plan-izvršenje'!$A$8:N$1500,'prenos-P-R-N'!O$1,FALSE)),IF($A1389&lt;=A$2,VALUE(VLOOKUP($A1389,'Prihodi- plan-izvršenje'!$A$8:$H$500,6,FALSE)),VALUE(VLOOKUP($A1389,'Neizmirene obaveze JLS'!$A$8:$N$500,O$1,FALSE)))))</f>
        <v/>
      </c>
      <c r="P1389" s="87" t="str">
        <f>IF(A1389=0,"",IF(A1389=0,0,IF(A1389&gt;A$2,'šifarnik K-izvor'!G$3,+IF(Q1389&lt;700,+'šifarnik K-izvor'!G$2,'šifarnik K-izvor'!G$1))))</f>
        <v/>
      </c>
      <c r="Q1389" s="87">
        <f>IF($A1389&lt;=$A$1,VALUE(+VLOOKUP($A1389,'Rashodi- plan-izvršenje'!$A$8:O$1500,'prenos-P-R-N'!Q$1,FALSE)),IF($A1389&lt;=$A$2,VLOOKUP($A1389,'Prihodi- plan-izvršenje'!$A$4:$H$500,4,FALSE),IF($A1389&lt;=$A$3,VLOOKUP(A1389,'Neizmirene obaveze JLS'!$A$11:O$500,Q$1,FALSE),"")))</f>
        <v>0</v>
      </c>
      <c r="R1389" s="88">
        <f>IF($A1389&lt;=$A$1,VALUE(+VLOOKUP($A1389,'Rashodi- plan-izvršenje'!$A$8:P$1500,'prenos-P-R-N'!R$1,FALSE)),IF($A1389&lt;=$A$2,VLOOKUP($A1389,'Prihodi- plan-izvršenje'!$A$4:$H$500,7,FALSE),""))</f>
        <v>0</v>
      </c>
      <c r="S1389" s="88">
        <f>IF(A1389=0,0,IF($A1389&lt;=$A$1,VALUE(+VLOOKUP($A1389,'Rashodi- plan-izvršenje'!$A$8:Q$1500,'prenos-P-R-N'!S$1,FALSE)),IF($A1389&lt;=$A$2,VLOOKUP($A1389,'Prihodi- plan-izvršenje'!$A$4:$H$500,8,FALSE),0)))</f>
        <v>0</v>
      </c>
      <c r="T1389" s="88" t="str">
        <f>IF($A1389&gt;$A$2,VLOOKUP($A1389,'Neizmirene obaveze JLS'!$A$11:R$500,R$1,FALSE),"")</f>
        <v/>
      </c>
      <c r="U1389" s="88">
        <f>IF($A1389&gt;$A$2,VLOOKUP($A1389,'Neizmirene obaveze JLS'!$A$11:S$500,S$1,FALSE),0)</f>
        <v>0</v>
      </c>
      <c r="V1389" s="88">
        <f t="shared" si="299"/>
        <v>0</v>
      </c>
    </row>
    <row r="1390" spans="1:22">
      <c r="A1390" s="89">
        <f>IF(AND(COUNTIF(A$1:A$3,"&gt;0")=1,MAX(A$8:A1389)&lt;A$1),A1389+1,IF(AND(COUNTIF(A$1:A$3,"&gt;0")=2,MAX(A$8:A1389)&lt;A$2),A1389+1,IF(AND(COUNTIF(A$1:A$3,"&gt;0")=3,MAX(A$8:A1389)&lt;A$3),A1389+1,0)))</f>
        <v>0</v>
      </c>
      <c r="B1390" s="89" t="str">
        <f t="shared" ref="B1390:C1390" si="353">+IF($A1390&gt;0,B1389,"")</f>
        <v/>
      </c>
      <c r="C1390" s="89" t="str">
        <f t="shared" si="353"/>
        <v/>
      </c>
      <c r="D1390" s="87" t="str">
        <f>IF($A1390=0,"",IF($A1390&lt;=$A$1,+VLOOKUP($A1390,'Rashodi- plan-izvršenje'!$A$8:B$1500,'prenos-P-R-N'!D$1,FALSE),IF($A1390&gt;$A$2,+VLOOKUP($A1390,'Neizmirene obaveze JLS'!$A$11:B$500,'prenos-P-R-N'!D$1,FALSE),"")))</f>
        <v/>
      </c>
      <c r="E1390" s="87" t="str">
        <f>IF($A1390=0,"",IF($A1390&lt;=$A$1,+VLOOKUP($A1390,'Rashodi- plan-izvršenje'!$A$8:C$1500,'prenos-P-R-N'!E$1,FALSE),IF($A1390&gt;$A$2,+VLOOKUP($A1390,'Neizmirene obaveze JLS'!$A$11:C$500,'prenos-P-R-N'!E$1,FALSE),"")))</f>
        <v/>
      </c>
      <c r="F1390" s="87" t="str">
        <f>IF($A1390=0,"",IF($A1390&lt;=$A$1,+VLOOKUP($A1390,'Rashodi- plan-izvršenje'!$A$8:D$1500,'prenos-P-R-N'!F$1,FALSE),IF($A1390&gt;$A$2,+VLOOKUP($A1390,'Neizmirene obaveze JLS'!$A$11:D$500,'prenos-P-R-N'!F$1,FALSE),"")))</f>
        <v/>
      </c>
      <c r="G1390" s="87" t="str">
        <f>IF($A1390=0,"",IF($A1390&lt;=$A$1,+VLOOKUP($A1390,'Rashodi- plan-izvršenje'!$A$8:E$1500,'prenos-P-R-N'!G$1,FALSE),IF($A1390&gt;$A$2,+VLOOKUP($A1390,'Neizmirene obaveze JLS'!$A$11:E$500,'prenos-P-R-N'!G$1,FALSE),"")))</f>
        <v/>
      </c>
      <c r="H1390" s="87" t="str">
        <f>IF($A1390=0,"",IF($A1390&lt;=$A$1,+VLOOKUP($A1390,'Rashodi- plan-izvršenje'!$A$8:F$1500,'prenos-P-R-N'!H$1,FALSE),IF($A1390&gt;$A$2,+VLOOKUP($A1390,'Neizmirene obaveze JLS'!$A$11:F$500,'prenos-P-R-N'!H$1,FALSE),"")))</f>
        <v/>
      </c>
      <c r="I1390" s="87" t="str">
        <f>IF($A1390=0,"",IF($A1390&lt;=$A$1,+VLOOKUP($A1390,'Rashodi- plan-izvršenje'!$A$8:G$1500,'prenos-P-R-N'!I$1,FALSE),IF($A1390&gt;$A$2,+VLOOKUP($A1390,'Neizmirene obaveze JLS'!$A$11:G$500,'prenos-P-R-N'!I$1,FALSE),"")))</f>
        <v/>
      </c>
      <c r="J1390" s="87" t="str">
        <f>IF($A1390=0,"",IF($A1390&lt;=$A$1,+VLOOKUP($A1390,'Rashodi- plan-izvršenje'!$A$8:H$1500,'prenos-P-R-N'!J$1,FALSE),IF($A1390&gt;$A$2,+VLOOKUP($A1390,'Neizmirene obaveze JLS'!$A$11:H$500,'prenos-P-R-N'!J$1,FALSE),"")))</f>
        <v/>
      </c>
      <c r="K1390" s="87" t="str">
        <f>IF($A1390=0,"",IF($A1390&lt;=$A$1,+VLOOKUP($A1390,'Rashodi- plan-izvršenje'!$A$8:I$1500,'prenos-P-R-N'!K$1,FALSE),IF($A1390&gt;$A$2,+VLOOKUP($A1390,'Neizmirene obaveze JLS'!$A$11:I$500,'prenos-P-R-N'!K$1,FALSE),"")))</f>
        <v/>
      </c>
      <c r="L1390" t="str">
        <f>IF(A1390=0,"",IF(A1390&lt;=A$1,+IF(VLOOKUP(A1390,'Rashodi- plan-izvršenje'!A$8:J$1500,M$1,FALSE)&gt;0,"Програмска активност","Пројекат"),IF(A1390&gt;A$2,+IF(VLOOKUP(A1390,'Neizmirene obaveze JLS'!A$8:J$2008,M$1,FALSE)&gt;0,"Програмска активност","Пројекат"),"")))</f>
        <v/>
      </c>
      <c r="M1390" s="87" t="str">
        <f>IF(A1390=0,"",IF($A1390&lt;=$A$1,+IF(VLOOKUP($A1390,'Rashodi- plan-izvršenje'!$A$8:$M$1500,10,FALSE)&gt;0,VLOOKUP($A1390,'Rashodi- plan-izvršenje'!$A$8:$M$1500,10,FALSE),VLOOKUP($A1390,'Rashodi- plan-izvršenje'!$A$8:$M$1500,12,FALSE)),+IF($A1390&gt;$A$2,IF(VLOOKUP($A1390,'Neizmirene obaveze JLS'!$A$8:$M$1500,10,FALSE)&gt;0,VLOOKUP($A1390,'Neizmirene obaveze JLS'!$A$11:$M$1500,10,FALSE),VLOOKUP($A1390,'Neizmirene obaveze JLS'!$A$11:$M$1500,12,FALSE)),0)))</f>
        <v/>
      </c>
      <c r="N1390" s="87" t="str">
        <f>IF(A1390=0,"",IF($A1390&lt;=$A$1,+IF(VLOOKUP(A1390,'Rashodi- plan-izvršenje'!$A$8:$M$1500,10,FALSE)&gt;0,VLOOKUP(A1390,'Rashodi- plan-izvršenje'!$A$8:$M$1500,11,FALSE),VLOOKUP(A1390,'Rashodi- plan-izvršenje'!$A$8:$M$1500,13,FALSE)),+IF($A1390&gt;$A$2,IF(VLOOKUP($A1390,'Neizmirene obaveze JLS'!$A$8:$M$1500,10,FALSE)&gt;0,VLOOKUP($A1390,'Neizmirene obaveze JLS'!$A$11:$M$1500,11,FALSE),VLOOKUP($A1390,'Neizmirene obaveze JLS'!$A$11:$M$1500,13,FALSE)),0)))</f>
        <v/>
      </c>
      <c r="O1390" s="87" t="str">
        <f>IF(A1390=0,"",IF($A1390&lt;=$A$1,VALUE(+VLOOKUP($A1390,'Rashodi- plan-izvršenje'!$A$8:N$1500,'prenos-P-R-N'!O$1,FALSE)),IF($A1390&lt;=A$2,VALUE(VLOOKUP($A1390,'Prihodi- plan-izvršenje'!$A$8:$H$500,6,FALSE)),VALUE(VLOOKUP($A1390,'Neizmirene obaveze JLS'!$A$8:$N$500,O$1,FALSE)))))</f>
        <v/>
      </c>
      <c r="P1390" s="87" t="str">
        <f>IF(A1390=0,"",IF(A1390=0,0,IF(A1390&gt;A$2,'šifarnik K-izvor'!G$3,+IF(Q1390&lt;700,+'šifarnik K-izvor'!G$2,'šifarnik K-izvor'!G$1))))</f>
        <v/>
      </c>
      <c r="Q1390" s="87">
        <f>IF($A1390&lt;=$A$1,VALUE(+VLOOKUP($A1390,'Rashodi- plan-izvršenje'!$A$8:O$1500,'prenos-P-R-N'!Q$1,FALSE)),IF($A1390&lt;=$A$2,VLOOKUP($A1390,'Prihodi- plan-izvršenje'!$A$4:$H$500,4,FALSE),IF($A1390&lt;=$A$3,VLOOKUP(A1390,'Neizmirene obaveze JLS'!$A$11:O$500,Q$1,FALSE),"")))</f>
        <v>0</v>
      </c>
      <c r="R1390" s="88">
        <f>IF($A1390&lt;=$A$1,VALUE(+VLOOKUP($A1390,'Rashodi- plan-izvršenje'!$A$8:P$1500,'prenos-P-R-N'!R$1,FALSE)),IF($A1390&lt;=$A$2,VLOOKUP($A1390,'Prihodi- plan-izvršenje'!$A$4:$H$500,7,FALSE),""))</f>
        <v>0</v>
      </c>
      <c r="S1390" s="88">
        <f>IF(A1390=0,0,IF($A1390&lt;=$A$1,VALUE(+VLOOKUP($A1390,'Rashodi- plan-izvršenje'!$A$8:Q$1500,'prenos-P-R-N'!S$1,FALSE)),IF($A1390&lt;=$A$2,VLOOKUP($A1390,'Prihodi- plan-izvršenje'!$A$4:$H$500,8,FALSE),0)))</f>
        <v>0</v>
      </c>
      <c r="T1390" s="88" t="str">
        <f>IF($A1390&gt;$A$2,VLOOKUP($A1390,'Neizmirene obaveze JLS'!$A$11:R$500,R$1,FALSE),"")</f>
        <v/>
      </c>
      <c r="U1390" s="88">
        <f>IF($A1390&gt;$A$2,VLOOKUP($A1390,'Neizmirene obaveze JLS'!$A$11:S$500,S$1,FALSE),0)</f>
        <v>0</v>
      </c>
      <c r="V1390" s="88">
        <f t="shared" si="299"/>
        <v>0</v>
      </c>
    </row>
    <row r="1391" spans="1:22">
      <c r="A1391" s="89">
        <f>IF(AND(COUNTIF(A$1:A$3,"&gt;0")=1,MAX(A$8:A1390)&lt;A$1),A1390+1,IF(AND(COUNTIF(A$1:A$3,"&gt;0")=2,MAX(A$8:A1390)&lt;A$2),A1390+1,IF(AND(COUNTIF(A$1:A$3,"&gt;0")=3,MAX(A$8:A1390)&lt;A$3),A1390+1,0)))</f>
        <v>0</v>
      </c>
      <c r="B1391" s="89" t="str">
        <f t="shared" ref="B1391:C1391" si="354">+IF($A1391&gt;0,B1390,"")</f>
        <v/>
      </c>
      <c r="C1391" s="89" t="str">
        <f t="shared" si="354"/>
        <v/>
      </c>
      <c r="D1391" s="87" t="str">
        <f>IF($A1391=0,"",IF($A1391&lt;=$A$1,+VLOOKUP($A1391,'Rashodi- plan-izvršenje'!$A$8:B$1500,'prenos-P-R-N'!D$1,FALSE),IF($A1391&gt;$A$2,+VLOOKUP($A1391,'Neizmirene obaveze JLS'!$A$11:B$500,'prenos-P-R-N'!D$1,FALSE),"")))</f>
        <v/>
      </c>
      <c r="E1391" s="87" t="str">
        <f>IF($A1391=0,"",IF($A1391&lt;=$A$1,+VLOOKUP($A1391,'Rashodi- plan-izvršenje'!$A$8:C$1500,'prenos-P-R-N'!E$1,FALSE),IF($A1391&gt;$A$2,+VLOOKUP($A1391,'Neizmirene obaveze JLS'!$A$11:C$500,'prenos-P-R-N'!E$1,FALSE),"")))</f>
        <v/>
      </c>
      <c r="F1391" s="87" t="str">
        <f>IF($A1391=0,"",IF($A1391&lt;=$A$1,+VLOOKUP($A1391,'Rashodi- plan-izvršenje'!$A$8:D$1500,'prenos-P-R-N'!F$1,FALSE),IF($A1391&gt;$A$2,+VLOOKUP($A1391,'Neizmirene obaveze JLS'!$A$11:D$500,'prenos-P-R-N'!F$1,FALSE),"")))</f>
        <v/>
      </c>
      <c r="G1391" s="87" t="str">
        <f>IF($A1391=0,"",IF($A1391&lt;=$A$1,+VLOOKUP($A1391,'Rashodi- plan-izvršenje'!$A$8:E$1500,'prenos-P-R-N'!G$1,FALSE),IF($A1391&gt;$A$2,+VLOOKUP($A1391,'Neizmirene obaveze JLS'!$A$11:E$500,'prenos-P-R-N'!G$1,FALSE),"")))</f>
        <v/>
      </c>
      <c r="H1391" s="87" t="str">
        <f>IF($A1391=0,"",IF($A1391&lt;=$A$1,+VLOOKUP($A1391,'Rashodi- plan-izvršenje'!$A$8:F$1500,'prenos-P-R-N'!H$1,FALSE),IF($A1391&gt;$A$2,+VLOOKUP($A1391,'Neizmirene obaveze JLS'!$A$11:F$500,'prenos-P-R-N'!H$1,FALSE),"")))</f>
        <v/>
      </c>
      <c r="I1391" s="87" t="str">
        <f>IF($A1391=0,"",IF($A1391&lt;=$A$1,+VLOOKUP($A1391,'Rashodi- plan-izvršenje'!$A$8:G$1500,'prenos-P-R-N'!I$1,FALSE),IF($A1391&gt;$A$2,+VLOOKUP($A1391,'Neizmirene obaveze JLS'!$A$11:G$500,'prenos-P-R-N'!I$1,FALSE),"")))</f>
        <v/>
      </c>
      <c r="J1391" s="87" t="str">
        <f>IF($A1391=0,"",IF($A1391&lt;=$A$1,+VLOOKUP($A1391,'Rashodi- plan-izvršenje'!$A$8:H$1500,'prenos-P-R-N'!J$1,FALSE),IF($A1391&gt;$A$2,+VLOOKUP($A1391,'Neizmirene obaveze JLS'!$A$11:H$500,'prenos-P-R-N'!J$1,FALSE),"")))</f>
        <v/>
      </c>
      <c r="K1391" s="87" t="str">
        <f>IF($A1391=0,"",IF($A1391&lt;=$A$1,+VLOOKUP($A1391,'Rashodi- plan-izvršenje'!$A$8:I$1500,'prenos-P-R-N'!K$1,FALSE),IF($A1391&gt;$A$2,+VLOOKUP($A1391,'Neizmirene obaveze JLS'!$A$11:I$500,'prenos-P-R-N'!K$1,FALSE),"")))</f>
        <v/>
      </c>
      <c r="L1391" t="str">
        <f>IF(A1391=0,"",IF(A1391&lt;=A$1,+IF(VLOOKUP(A1391,'Rashodi- plan-izvršenje'!A$8:J$1500,M$1,FALSE)&gt;0,"Програмска активност","Пројекат"),IF(A1391&gt;A$2,+IF(VLOOKUP(A1391,'Neizmirene obaveze JLS'!A$8:J$2008,M$1,FALSE)&gt;0,"Програмска активност","Пројекат"),"")))</f>
        <v/>
      </c>
      <c r="M1391" s="87" t="str">
        <f>IF(A1391=0,"",IF($A1391&lt;=$A$1,+IF(VLOOKUP($A1391,'Rashodi- plan-izvršenje'!$A$8:$M$1500,10,FALSE)&gt;0,VLOOKUP($A1391,'Rashodi- plan-izvršenje'!$A$8:$M$1500,10,FALSE),VLOOKUP($A1391,'Rashodi- plan-izvršenje'!$A$8:$M$1500,12,FALSE)),+IF($A1391&gt;$A$2,IF(VLOOKUP($A1391,'Neizmirene obaveze JLS'!$A$8:$M$1500,10,FALSE)&gt;0,VLOOKUP($A1391,'Neizmirene obaveze JLS'!$A$11:$M$1500,10,FALSE),VLOOKUP($A1391,'Neizmirene obaveze JLS'!$A$11:$M$1500,12,FALSE)),0)))</f>
        <v/>
      </c>
      <c r="N1391" s="87" t="str">
        <f>IF(A1391=0,"",IF($A1391&lt;=$A$1,+IF(VLOOKUP(A1391,'Rashodi- plan-izvršenje'!$A$8:$M$1500,10,FALSE)&gt;0,VLOOKUP(A1391,'Rashodi- plan-izvršenje'!$A$8:$M$1500,11,FALSE),VLOOKUP(A1391,'Rashodi- plan-izvršenje'!$A$8:$M$1500,13,FALSE)),+IF($A1391&gt;$A$2,IF(VLOOKUP($A1391,'Neizmirene obaveze JLS'!$A$8:$M$1500,10,FALSE)&gt;0,VLOOKUP($A1391,'Neizmirene obaveze JLS'!$A$11:$M$1500,11,FALSE),VLOOKUP($A1391,'Neizmirene obaveze JLS'!$A$11:$M$1500,13,FALSE)),0)))</f>
        <v/>
      </c>
      <c r="O1391" s="87" t="str">
        <f>IF(A1391=0,"",IF($A1391&lt;=$A$1,VALUE(+VLOOKUP($A1391,'Rashodi- plan-izvršenje'!$A$8:N$1500,'prenos-P-R-N'!O$1,FALSE)),IF($A1391&lt;=A$2,VALUE(VLOOKUP($A1391,'Prihodi- plan-izvršenje'!$A$8:$H$500,6,FALSE)),VALUE(VLOOKUP($A1391,'Neizmirene obaveze JLS'!$A$8:$N$500,O$1,FALSE)))))</f>
        <v/>
      </c>
      <c r="P1391" s="87" t="str">
        <f>IF(A1391=0,"",IF(A1391=0,0,IF(A1391&gt;A$2,'šifarnik K-izvor'!G$3,+IF(Q1391&lt;700,+'šifarnik K-izvor'!G$2,'šifarnik K-izvor'!G$1))))</f>
        <v/>
      </c>
      <c r="Q1391" s="87">
        <f>IF($A1391&lt;=$A$1,VALUE(+VLOOKUP($A1391,'Rashodi- plan-izvršenje'!$A$8:O$1500,'prenos-P-R-N'!Q$1,FALSE)),IF($A1391&lt;=$A$2,VLOOKUP($A1391,'Prihodi- plan-izvršenje'!$A$4:$H$500,4,FALSE),IF($A1391&lt;=$A$3,VLOOKUP(A1391,'Neizmirene obaveze JLS'!$A$11:O$500,Q$1,FALSE),"")))</f>
        <v>0</v>
      </c>
      <c r="R1391" s="88">
        <f>IF($A1391&lt;=$A$1,VALUE(+VLOOKUP($A1391,'Rashodi- plan-izvršenje'!$A$8:P$1500,'prenos-P-R-N'!R$1,FALSE)),IF($A1391&lt;=$A$2,VLOOKUP($A1391,'Prihodi- plan-izvršenje'!$A$4:$H$500,7,FALSE),""))</f>
        <v>0</v>
      </c>
      <c r="S1391" s="88">
        <f>IF(A1391=0,0,IF($A1391&lt;=$A$1,VALUE(+VLOOKUP($A1391,'Rashodi- plan-izvršenje'!$A$8:Q$1500,'prenos-P-R-N'!S$1,FALSE)),IF($A1391&lt;=$A$2,VLOOKUP($A1391,'Prihodi- plan-izvršenje'!$A$4:$H$500,8,FALSE),0)))</f>
        <v>0</v>
      </c>
      <c r="T1391" s="88" t="str">
        <f>IF($A1391&gt;$A$2,VLOOKUP($A1391,'Neizmirene obaveze JLS'!$A$11:R$500,R$1,FALSE),"")</f>
        <v/>
      </c>
      <c r="U1391" s="88">
        <f>IF($A1391&gt;$A$2,VLOOKUP($A1391,'Neizmirene obaveze JLS'!$A$11:S$500,S$1,FALSE),0)</f>
        <v>0</v>
      </c>
      <c r="V1391" s="88">
        <f t="shared" si="299"/>
        <v>0</v>
      </c>
    </row>
    <row r="1392" spans="1:22">
      <c r="A1392" s="89">
        <f>IF(AND(COUNTIF(A$1:A$3,"&gt;0")=1,MAX(A$8:A1391)&lt;A$1),A1391+1,IF(AND(COUNTIF(A$1:A$3,"&gt;0")=2,MAX(A$8:A1391)&lt;A$2),A1391+1,IF(AND(COUNTIF(A$1:A$3,"&gt;0")=3,MAX(A$8:A1391)&lt;A$3),A1391+1,0)))</f>
        <v>0</v>
      </c>
      <c r="B1392" s="89" t="str">
        <f t="shared" ref="B1392:C1392" si="355">+IF($A1392&gt;0,B1391,"")</f>
        <v/>
      </c>
      <c r="C1392" s="89" t="str">
        <f t="shared" si="355"/>
        <v/>
      </c>
      <c r="D1392" s="87" t="str">
        <f>IF($A1392=0,"",IF($A1392&lt;=$A$1,+VLOOKUP($A1392,'Rashodi- plan-izvršenje'!$A$8:B$1500,'prenos-P-R-N'!D$1,FALSE),IF($A1392&gt;$A$2,+VLOOKUP($A1392,'Neizmirene obaveze JLS'!$A$11:B$500,'prenos-P-R-N'!D$1,FALSE),"")))</f>
        <v/>
      </c>
      <c r="E1392" s="87" t="str">
        <f>IF($A1392=0,"",IF($A1392&lt;=$A$1,+VLOOKUP($A1392,'Rashodi- plan-izvršenje'!$A$8:C$1500,'prenos-P-R-N'!E$1,FALSE),IF($A1392&gt;$A$2,+VLOOKUP($A1392,'Neizmirene obaveze JLS'!$A$11:C$500,'prenos-P-R-N'!E$1,FALSE),"")))</f>
        <v/>
      </c>
      <c r="F1392" s="87" t="str">
        <f>IF($A1392=0,"",IF($A1392&lt;=$A$1,+VLOOKUP($A1392,'Rashodi- plan-izvršenje'!$A$8:D$1500,'prenos-P-R-N'!F$1,FALSE),IF($A1392&gt;$A$2,+VLOOKUP($A1392,'Neizmirene obaveze JLS'!$A$11:D$500,'prenos-P-R-N'!F$1,FALSE),"")))</f>
        <v/>
      </c>
      <c r="G1392" s="87" t="str">
        <f>IF($A1392=0,"",IF($A1392&lt;=$A$1,+VLOOKUP($A1392,'Rashodi- plan-izvršenje'!$A$8:E$1500,'prenos-P-R-N'!G$1,FALSE),IF($A1392&gt;$A$2,+VLOOKUP($A1392,'Neizmirene obaveze JLS'!$A$11:E$500,'prenos-P-R-N'!G$1,FALSE),"")))</f>
        <v/>
      </c>
      <c r="H1392" s="87" t="str">
        <f>IF($A1392=0,"",IF($A1392&lt;=$A$1,+VLOOKUP($A1392,'Rashodi- plan-izvršenje'!$A$8:F$1500,'prenos-P-R-N'!H$1,FALSE),IF($A1392&gt;$A$2,+VLOOKUP($A1392,'Neizmirene obaveze JLS'!$A$11:F$500,'prenos-P-R-N'!H$1,FALSE),"")))</f>
        <v/>
      </c>
      <c r="I1392" s="87" t="str">
        <f>IF($A1392=0,"",IF($A1392&lt;=$A$1,+VLOOKUP($A1392,'Rashodi- plan-izvršenje'!$A$8:G$1500,'prenos-P-R-N'!I$1,FALSE),IF($A1392&gt;$A$2,+VLOOKUP($A1392,'Neizmirene obaveze JLS'!$A$11:G$500,'prenos-P-R-N'!I$1,FALSE),"")))</f>
        <v/>
      </c>
      <c r="J1392" s="87" t="str">
        <f>IF($A1392=0,"",IF($A1392&lt;=$A$1,+VLOOKUP($A1392,'Rashodi- plan-izvršenje'!$A$8:H$1500,'prenos-P-R-N'!J$1,FALSE),IF($A1392&gt;$A$2,+VLOOKUP($A1392,'Neizmirene obaveze JLS'!$A$11:H$500,'prenos-P-R-N'!J$1,FALSE),"")))</f>
        <v/>
      </c>
      <c r="K1392" s="87" t="str">
        <f>IF($A1392=0,"",IF($A1392&lt;=$A$1,+VLOOKUP($A1392,'Rashodi- plan-izvršenje'!$A$8:I$1500,'prenos-P-R-N'!K$1,FALSE),IF($A1392&gt;$A$2,+VLOOKUP($A1392,'Neizmirene obaveze JLS'!$A$11:I$500,'prenos-P-R-N'!K$1,FALSE),"")))</f>
        <v/>
      </c>
      <c r="L1392" t="str">
        <f>IF(A1392=0,"",IF(A1392&lt;=A$1,+IF(VLOOKUP(A1392,'Rashodi- plan-izvršenje'!A$8:J$1500,M$1,FALSE)&gt;0,"Програмска активност","Пројекат"),IF(A1392&gt;A$2,+IF(VLOOKUP(A1392,'Neizmirene obaveze JLS'!A$8:J$2008,M$1,FALSE)&gt;0,"Програмска активност","Пројекат"),"")))</f>
        <v/>
      </c>
      <c r="M1392" s="87" t="str">
        <f>IF(A1392=0,"",IF($A1392&lt;=$A$1,+IF(VLOOKUP($A1392,'Rashodi- plan-izvršenje'!$A$8:$M$1500,10,FALSE)&gt;0,VLOOKUP($A1392,'Rashodi- plan-izvršenje'!$A$8:$M$1500,10,FALSE),VLOOKUP($A1392,'Rashodi- plan-izvršenje'!$A$8:$M$1500,12,FALSE)),+IF($A1392&gt;$A$2,IF(VLOOKUP($A1392,'Neizmirene obaveze JLS'!$A$8:$M$1500,10,FALSE)&gt;0,VLOOKUP($A1392,'Neizmirene obaveze JLS'!$A$11:$M$1500,10,FALSE),VLOOKUP($A1392,'Neizmirene obaveze JLS'!$A$11:$M$1500,12,FALSE)),0)))</f>
        <v/>
      </c>
      <c r="N1392" s="87" t="str">
        <f>IF(A1392=0,"",IF($A1392&lt;=$A$1,+IF(VLOOKUP(A1392,'Rashodi- plan-izvršenje'!$A$8:$M$1500,10,FALSE)&gt;0,VLOOKUP(A1392,'Rashodi- plan-izvršenje'!$A$8:$M$1500,11,FALSE),VLOOKUP(A1392,'Rashodi- plan-izvršenje'!$A$8:$M$1500,13,FALSE)),+IF($A1392&gt;$A$2,IF(VLOOKUP($A1392,'Neizmirene obaveze JLS'!$A$8:$M$1500,10,FALSE)&gt;0,VLOOKUP($A1392,'Neizmirene obaveze JLS'!$A$11:$M$1500,11,FALSE),VLOOKUP($A1392,'Neizmirene obaveze JLS'!$A$11:$M$1500,13,FALSE)),0)))</f>
        <v/>
      </c>
      <c r="O1392" s="87" t="str">
        <f>IF(A1392=0,"",IF($A1392&lt;=$A$1,VALUE(+VLOOKUP($A1392,'Rashodi- plan-izvršenje'!$A$8:N$1500,'prenos-P-R-N'!O$1,FALSE)),IF($A1392&lt;=A$2,VALUE(VLOOKUP($A1392,'Prihodi- plan-izvršenje'!$A$8:$H$500,6,FALSE)),VALUE(VLOOKUP($A1392,'Neizmirene obaveze JLS'!$A$8:$N$500,O$1,FALSE)))))</f>
        <v/>
      </c>
      <c r="P1392" s="87" t="str">
        <f>IF(A1392=0,"",IF(A1392=0,0,IF(A1392&gt;A$2,'šifarnik K-izvor'!G$3,+IF(Q1392&lt;700,+'šifarnik K-izvor'!G$2,'šifarnik K-izvor'!G$1))))</f>
        <v/>
      </c>
      <c r="Q1392" s="87">
        <f>IF($A1392&lt;=$A$1,VALUE(+VLOOKUP($A1392,'Rashodi- plan-izvršenje'!$A$8:O$1500,'prenos-P-R-N'!Q$1,FALSE)),IF($A1392&lt;=$A$2,VLOOKUP($A1392,'Prihodi- plan-izvršenje'!$A$4:$H$500,4,FALSE),IF($A1392&lt;=$A$3,VLOOKUP(A1392,'Neizmirene obaveze JLS'!$A$11:O$500,Q$1,FALSE),"")))</f>
        <v>0</v>
      </c>
      <c r="R1392" s="88">
        <f>IF($A1392&lt;=$A$1,VALUE(+VLOOKUP($A1392,'Rashodi- plan-izvršenje'!$A$8:P$1500,'prenos-P-R-N'!R$1,FALSE)),IF($A1392&lt;=$A$2,VLOOKUP($A1392,'Prihodi- plan-izvršenje'!$A$4:$H$500,7,FALSE),""))</f>
        <v>0</v>
      </c>
      <c r="S1392" s="88">
        <f>IF(A1392=0,0,IF($A1392&lt;=$A$1,VALUE(+VLOOKUP($A1392,'Rashodi- plan-izvršenje'!$A$8:Q$1500,'prenos-P-R-N'!S$1,FALSE)),IF($A1392&lt;=$A$2,VLOOKUP($A1392,'Prihodi- plan-izvršenje'!$A$4:$H$500,8,FALSE),0)))</f>
        <v>0</v>
      </c>
      <c r="T1392" s="88" t="str">
        <f>IF($A1392&gt;$A$2,VLOOKUP($A1392,'Neizmirene obaveze JLS'!$A$11:R$500,R$1,FALSE),"")</f>
        <v/>
      </c>
      <c r="U1392" s="88">
        <f>IF($A1392&gt;$A$2,VLOOKUP($A1392,'Neizmirene obaveze JLS'!$A$11:S$500,S$1,FALSE),0)</f>
        <v>0</v>
      </c>
      <c r="V1392" s="88">
        <f t="shared" si="299"/>
        <v>0</v>
      </c>
    </row>
    <row r="1393" spans="1:22">
      <c r="A1393" s="89">
        <f>IF(AND(COUNTIF(A$1:A$3,"&gt;0")=1,MAX(A$8:A1392)&lt;A$1),A1392+1,IF(AND(COUNTIF(A$1:A$3,"&gt;0")=2,MAX(A$8:A1392)&lt;A$2),A1392+1,IF(AND(COUNTIF(A$1:A$3,"&gt;0")=3,MAX(A$8:A1392)&lt;A$3),A1392+1,0)))</f>
        <v>0</v>
      </c>
      <c r="B1393" s="89" t="str">
        <f t="shared" ref="B1393:C1393" si="356">+IF($A1393&gt;0,B1392,"")</f>
        <v/>
      </c>
      <c r="C1393" s="89" t="str">
        <f t="shared" si="356"/>
        <v/>
      </c>
      <c r="D1393" s="87" t="str">
        <f>IF($A1393=0,"",IF($A1393&lt;=$A$1,+VLOOKUP($A1393,'Rashodi- plan-izvršenje'!$A$8:B$1500,'prenos-P-R-N'!D$1,FALSE),IF($A1393&gt;$A$2,+VLOOKUP($A1393,'Neizmirene obaveze JLS'!$A$11:B$500,'prenos-P-R-N'!D$1,FALSE),"")))</f>
        <v/>
      </c>
      <c r="E1393" s="87" t="str">
        <f>IF($A1393=0,"",IF($A1393&lt;=$A$1,+VLOOKUP($A1393,'Rashodi- plan-izvršenje'!$A$8:C$1500,'prenos-P-R-N'!E$1,FALSE),IF($A1393&gt;$A$2,+VLOOKUP($A1393,'Neizmirene obaveze JLS'!$A$11:C$500,'prenos-P-R-N'!E$1,FALSE),"")))</f>
        <v/>
      </c>
      <c r="F1393" s="87" t="str">
        <f>IF($A1393=0,"",IF($A1393&lt;=$A$1,+VLOOKUP($A1393,'Rashodi- plan-izvršenje'!$A$8:D$1500,'prenos-P-R-N'!F$1,FALSE),IF($A1393&gt;$A$2,+VLOOKUP($A1393,'Neizmirene obaveze JLS'!$A$11:D$500,'prenos-P-R-N'!F$1,FALSE),"")))</f>
        <v/>
      </c>
      <c r="G1393" s="87" t="str">
        <f>IF($A1393=0,"",IF($A1393&lt;=$A$1,+VLOOKUP($A1393,'Rashodi- plan-izvršenje'!$A$8:E$1500,'prenos-P-R-N'!G$1,FALSE),IF($A1393&gt;$A$2,+VLOOKUP($A1393,'Neizmirene obaveze JLS'!$A$11:E$500,'prenos-P-R-N'!G$1,FALSE),"")))</f>
        <v/>
      </c>
      <c r="H1393" s="87" t="str">
        <f>IF($A1393=0,"",IF($A1393&lt;=$A$1,+VLOOKUP($A1393,'Rashodi- plan-izvršenje'!$A$8:F$1500,'prenos-P-R-N'!H$1,FALSE),IF($A1393&gt;$A$2,+VLOOKUP($A1393,'Neizmirene obaveze JLS'!$A$11:F$500,'prenos-P-R-N'!H$1,FALSE),"")))</f>
        <v/>
      </c>
      <c r="I1393" s="87" t="str">
        <f>IF($A1393=0,"",IF($A1393&lt;=$A$1,+VLOOKUP($A1393,'Rashodi- plan-izvršenje'!$A$8:G$1500,'prenos-P-R-N'!I$1,FALSE),IF($A1393&gt;$A$2,+VLOOKUP($A1393,'Neizmirene obaveze JLS'!$A$11:G$500,'prenos-P-R-N'!I$1,FALSE),"")))</f>
        <v/>
      </c>
      <c r="J1393" s="87" t="str">
        <f>IF($A1393=0,"",IF($A1393&lt;=$A$1,+VLOOKUP($A1393,'Rashodi- plan-izvršenje'!$A$8:H$1500,'prenos-P-R-N'!J$1,FALSE),IF($A1393&gt;$A$2,+VLOOKUP($A1393,'Neizmirene obaveze JLS'!$A$11:H$500,'prenos-P-R-N'!J$1,FALSE),"")))</f>
        <v/>
      </c>
      <c r="K1393" s="87" t="str">
        <f>IF($A1393=0,"",IF($A1393&lt;=$A$1,+VLOOKUP($A1393,'Rashodi- plan-izvršenje'!$A$8:I$1500,'prenos-P-R-N'!K$1,FALSE),IF($A1393&gt;$A$2,+VLOOKUP($A1393,'Neizmirene obaveze JLS'!$A$11:I$500,'prenos-P-R-N'!K$1,FALSE),"")))</f>
        <v/>
      </c>
      <c r="L1393" t="str">
        <f>IF(A1393=0,"",IF(A1393&lt;=A$1,+IF(VLOOKUP(A1393,'Rashodi- plan-izvršenje'!A$8:J$1500,M$1,FALSE)&gt;0,"Програмска активност","Пројекат"),IF(A1393&gt;A$2,+IF(VLOOKUP(A1393,'Neizmirene obaveze JLS'!A$8:J$2008,M$1,FALSE)&gt;0,"Програмска активност","Пројекат"),"")))</f>
        <v/>
      </c>
      <c r="M1393" s="87" t="str">
        <f>IF(A1393=0,"",IF($A1393&lt;=$A$1,+IF(VLOOKUP($A1393,'Rashodi- plan-izvršenje'!$A$8:$M$1500,10,FALSE)&gt;0,VLOOKUP($A1393,'Rashodi- plan-izvršenje'!$A$8:$M$1500,10,FALSE),VLOOKUP($A1393,'Rashodi- plan-izvršenje'!$A$8:$M$1500,12,FALSE)),+IF($A1393&gt;$A$2,IF(VLOOKUP($A1393,'Neizmirene obaveze JLS'!$A$8:$M$1500,10,FALSE)&gt;0,VLOOKUP($A1393,'Neizmirene obaveze JLS'!$A$11:$M$1500,10,FALSE),VLOOKUP($A1393,'Neizmirene obaveze JLS'!$A$11:$M$1500,12,FALSE)),0)))</f>
        <v/>
      </c>
      <c r="N1393" s="87" t="str">
        <f>IF(A1393=0,"",IF($A1393&lt;=$A$1,+IF(VLOOKUP(A1393,'Rashodi- plan-izvršenje'!$A$8:$M$1500,10,FALSE)&gt;0,VLOOKUP(A1393,'Rashodi- plan-izvršenje'!$A$8:$M$1500,11,FALSE),VLOOKUP(A1393,'Rashodi- plan-izvršenje'!$A$8:$M$1500,13,FALSE)),+IF($A1393&gt;$A$2,IF(VLOOKUP($A1393,'Neizmirene obaveze JLS'!$A$8:$M$1500,10,FALSE)&gt;0,VLOOKUP($A1393,'Neizmirene obaveze JLS'!$A$11:$M$1500,11,FALSE),VLOOKUP($A1393,'Neizmirene obaveze JLS'!$A$11:$M$1500,13,FALSE)),0)))</f>
        <v/>
      </c>
      <c r="O1393" s="87" t="str">
        <f>IF(A1393=0,"",IF($A1393&lt;=$A$1,VALUE(+VLOOKUP($A1393,'Rashodi- plan-izvršenje'!$A$8:N$1500,'prenos-P-R-N'!O$1,FALSE)),IF($A1393&lt;=A$2,VALUE(VLOOKUP($A1393,'Prihodi- plan-izvršenje'!$A$8:$H$500,6,FALSE)),VALUE(VLOOKUP($A1393,'Neizmirene obaveze JLS'!$A$8:$N$500,O$1,FALSE)))))</f>
        <v/>
      </c>
      <c r="P1393" s="87" t="str">
        <f>IF(A1393=0,"",IF(A1393=0,0,IF(A1393&gt;A$2,'šifarnik K-izvor'!G$3,+IF(Q1393&lt;700,+'šifarnik K-izvor'!G$2,'šifarnik K-izvor'!G$1))))</f>
        <v/>
      </c>
      <c r="Q1393" s="87">
        <f>IF($A1393&lt;=$A$1,VALUE(+VLOOKUP($A1393,'Rashodi- plan-izvršenje'!$A$8:O$1500,'prenos-P-R-N'!Q$1,FALSE)),IF($A1393&lt;=$A$2,VLOOKUP($A1393,'Prihodi- plan-izvršenje'!$A$4:$H$500,4,FALSE),IF($A1393&lt;=$A$3,VLOOKUP(A1393,'Neizmirene obaveze JLS'!$A$11:O$500,Q$1,FALSE),"")))</f>
        <v>0</v>
      </c>
      <c r="R1393" s="88">
        <f>IF($A1393&lt;=$A$1,VALUE(+VLOOKUP($A1393,'Rashodi- plan-izvršenje'!$A$8:P$1500,'prenos-P-R-N'!R$1,FALSE)),IF($A1393&lt;=$A$2,VLOOKUP($A1393,'Prihodi- plan-izvršenje'!$A$4:$H$500,7,FALSE),""))</f>
        <v>0</v>
      </c>
      <c r="S1393" s="88">
        <f>IF(A1393=0,0,IF($A1393&lt;=$A$1,VALUE(+VLOOKUP($A1393,'Rashodi- plan-izvršenje'!$A$8:Q$1500,'prenos-P-R-N'!S$1,FALSE)),IF($A1393&lt;=$A$2,VLOOKUP($A1393,'Prihodi- plan-izvršenje'!$A$4:$H$500,8,FALSE),0)))</f>
        <v>0</v>
      </c>
      <c r="T1393" s="88" t="str">
        <f>IF($A1393&gt;$A$2,VLOOKUP($A1393,'Neizmirene obaveze JLS'!$A$11:R$500,R$1,FALSE),"")</f>
        <v/>
      </c>
      <c r="U1393" s="88">
        <f>IF($A1393&gt;$A$2,VLOOKUP($A1393,'Neizmirene obaveze JLS'!$A$11:S$500,S$1,FALSE),0)</f>
        <v>0</v>
      </c>
      <c r="V1393" s="88">
        <f t="shared" si="299"/>
        <v>0</v>
      </c>
    </row>
    <row r="1394" spans="1:22">
      <c r="A1394" s="89">
        <f>IF(AND(COUNTIF(A$1:A$3,"&gt;0")=1,MAX(A$8:A1393)&lt;A$1),A1393+1,IF(AND(COUNTIF(A$1:A$3,"&gt;0")=2,MAX(A$8:A1393)&lt;A$2),A1393+1,IF(AND(COUNTIF(A$1:A$3,"&gt;0")=3,MAX(A$8:A1393)&lt;A$3),A1393+1,0)))</f>
        <v>0</v>
      </c>
      <c r="B1394" s="89" t="str">
        <f t="shared" ref="B1394:C1394" si="357">+IF($A1394&gt;0,B1393,"")</f>
        <v/>
      </c>
      <c r="C1394" s="89" t="str">
        <f t="shared" si="357"/>
        <v/>
      </c>
      <c r="D1394" s="87" t="str">
        <f>IF($A1394=0,"",IF($A1394&lt;=$A$1,+VLOOKUP($A1394,'Rashodi- plan-izvršenje'!$A$8:B$1500,'prenos-P-R-N'!D$1,FALSE),IF($A1394&gt;$A$2,+VLOOKUP($A1394,'Neizmirene obaveze JLS'!$A$11:B$500,'prenos-P-R-N'!D$1,FALSE),"")))</f>
        <v/>
      </c>
      <c r="E1394" s="87" t="str">
        <f>IF($A1394=0,"",IF($A1394&lt;=$A$1,+VLOOKUP($A1394,'Rashodi- plan-izvršenje'!$A$8:C$1500,'prenos-P-R-N'!E$1,FALSE),IF($A1394&gt;$A$2,+VLOOKUP($A1394,'Neizmirene obaveze JLS'!$A$11:C$500,'prenos-P-R-N'!E$1,FALSE),"")))</f>
        <v/>
      </c>
      <c r="F1394" s="87" t="str">
        <f>IF($A1394=0,"",IF($A1394&lt;=$A$1,+VLOOKUP($A1394,'Rashodi- plan-izvršenje'!$A$8:D$1500,'prenos-P-R-N'!F$1,FALSE),IF($A1394&gt;$A$2,+VLOOKUP($A1394,'Neizmirene obaveze JLS'!$A$11:D$500,'prenos-P-R-N'!F$1,FALSE),"")))</f>
        <v/>
      </c>
      <c r="G1394" s="87" t="str">
        <f>IF($A1394=0,"",IF($A1394&lt;=$A$1,+VLOOKUP($A1394,'Rashodi- plan-izvršenje'!$A$8:E$1500,'prenos-P-R-N'!G$1,FALSE),IF($A1394&gt;$A$2,+VLOOKUP($A1394,'Neizmirene obaveze JLS'!$A$11:E$500,'prenos-P-R-N'!G$1,FALSE),"")))</f>
        <v/>
      </c>
      <c r="H1394" s="87" t="str">
        <f>IF($A1394=0,"",IF($A1394&lt;=$A$1,+VLOOKUP($A1394,'Rashodi- plan-izvršenje'!$A$8:F$1500,'prenos-P-R-N'!H$1,FALSE),IF($A1394&gt;$A$2,+VLOOKUP($A1394,'Neizmirene obaveze JLS'!$A$11:F$500,'prenos-P-R-N'!H$1,FALSE),"")))</f>
        <v/>
      </c>
      <c r="I1394" s="87" t="str">
        <f>IF($A1394=0,"",IF($A1394&lt;=$A$1,+VLOOKUP($A1394,'Rashodi- plan-izvršenje'!$A$8:G$1500,'prenos-P-R-N'!I$1,FALSE),IF($A1394&gt;$A$2,+VLOOKUP($A1394,'Neizmirene obaveze JLS'!$A$11:G$500,'prenos-P-R-N'!I$1,FALSE),"")))</f>
        <v/>
      </c>
      <c r="J1394" s="87" t="str">
        <f>IF($A1394=0,"",IF($A1394&lt;=$A$1,+VLOOKUP($A1394,'Rashodi- plan-izvršenje'!$A$8:H$1500,'prenos-P-R-N'!J$1,FALSE),IF($A1394&gt;$A$2,+VLOOKUP($A1394,'Neizmirene obaveze JLS'!$A$11:H$500,'prenos-P-R-N'!J$1,FALSE),"")))</f>
        <v/>
      </c>
      <c r="K1394" s="87" t="str">
        <f>IF($A1394=0,"",IF($A1394&lt;=$A$1,+VLOOKUP($A1394,'Rashodi- plan-izvršenje'!$A$8:I$1500,'prenos-P-R-N'!K$1,FALSE),IF($A1394&gt;$A$2,+VLOOKUP($A1394,'Neizmirene obaveze JLS'!$A$11:I$500,'prenos-P-R-N'!K$1,FALSE),"")))</f>
        <v/>
      </c>
      <c r="L1394" t="str">
        <f>IF(A1394=0,"",IF(A1394&lt;=A$1,+IF(VLOOKUP(A1394,'Rashodi- plan-izvršenje'!A$8:J$1500,M$1,FALSE)&gt;0,"Програмска активност","Пројекат"),IF(A1394&gt;A$2,+IF(VLOOKUP(A1394,'Neizmirene obaveze JLS'!A$8:J$2008,M$1,FALSE)&gt;0,"Програмска активност","Пројекат"),"")))</f>
        <v/>
      </c>
      <c r="M1394" s="87" t="str">
        <f>IF(A1394=0,"",IF($A1394&lt;=$A$1,+IF(VLOOKUP($A1394,'Rashodi- plan-izvršenje'!$A$8:$M$1500,10,FALSE)&gt;0,VLOOKUP($A1394,'Rashodi- plan-izvršenje'!$A$8:$M$1500,10,FALSE),VLOOKUP($A1394,'Rashodi- plan-izvršenje'!$A$8:$M$1500,12,FALSE)),+IF($A1394&gt;$A$2,IF(VLOOKUP($A1394,'Neizmirene obaveze JLS'!$A$8:$M$1500,10,FALSE)&gt;0,VLOOKUP($A1394,'Neizmirene obaveze JLS'!$A$11:$M$1500,10,FALSE),VLOOKUP($A1394,'Neizmirene obaveze JLS'!$A$11:$M$1500,12,FALSE)),0)))</f>
        <v/>
      </c>
      <c r="N1394" s="87" t="str">
        <f>IF(A1394=0,"",IF($A1394&lt;=$A$1,+IF(VLOOKUP(A1394,'Rashodi- plan-izvršenje'!$A$8:$M$1500,10,FALSE)&gt;0,VLOOKUP(A1394,'Rashodi- plan-izvršenje'!$A$8:$M$1500,11,FALSE),VLOOKUP(A1394,'Rashodi- plan-izvršenje'!$A$8:$M$1500,13,FALSE)),+IF($A1394&gt;$A$2,IF(VLOOKUP($A1394,'Neizmirene obaveze JLS'!$A$8:$M$1500,10,FALSE)&gt;0,VLOOKUP($A1394,'Neizmirene obaveze JLS'!$A$11:$M$1500,11,FALSE),VLOOKUP($A1394,'Neizmirene obaveze JLS'!$A$11:$M$1500,13,FALSE)),0)))</f>
        <v/>
      </c>
      <c r="O1394" s="87" t="str">
        <f>IF(A1394=0,"",IF($A1394&lt;=$A$1,VALUE(+VLOOKUP($A1394,'Rashodi- plan-izvršenje'!$A$8:N$1500,'prenos-P-R-N'!O$1,FALSE)),IF($A1394&lt;=A$2,VALUE(VLOOKUP($A1394,'Prihodi- plan-izvršenje'!$A$8:$H$500,6,FALSE)),VALUE(VLOOKUP($A1394,'Neizmirene obaveze JLS'!$A$8:$N$500,O$1,FALSE)))))</f>
        <v/>
      </c>
      <c r="P1394" s="87" t="str">
        <f>IF(A1394=0,"",IF(A1394=0,0,IF(A1394&gt;A$2,'šifarnik K-izvor'!G$3,+IF(Q1394&lt;700,+'šifarnik K-izvor'!G$2,'šifarnik K-izvor'!G$1))))</f>
        <v/>
      </c>
      <c r="Q1394" s="87">
        <f>IF($A1394&lt;=$A$1,VALUE(+VLOOKUP($A1394,'Rashodi- plan-izvršenje'!$A$8:O$1500,'prenos-P-R-N'!Q$1,FALSE)),IF($A1394&lt;=$A$2,VLOOKUP($A1394,'Prihodi- plan-izvršenje'!$A$4:$H$500,4,FALSE),IF($A1394&lt;=$A$3,VLOOKUP(A1394,'Neizmirene obaveze JLS'!$A$11:O$500,Q$1,FALSE),"")))</f>
        <v>0</v>
      </c>
      <c r="R1394" s="88">
        <f>IF($A1394&lt;=$A$1,VALUE(+VLOOKUP($A1394,'Rashodi- plan-izvršenje'!$A$8:P$1500,'prenos-P-R-N'!R$1,FALSE)),IF($A1394&lt;=$A$2,VLOOKUP($A1394,'Prihodi- plan-izvršenje'!$A$4:$H$500,7,FALSE),""))</f>
        <v>0</v>
      </c>
      <c r="S1394" s="88">
        <f>IF(A1394=0,0,IF($A1394&lt;=$A$1,VALUE(+VLOOKUP($A1394,'Rashodi- plan-izvršenje'!$A$8:Q$1500,'prenos-P-R-N'!S$1,FALSE)),IF($A1394&lt;=$A$2,VLOOKUP($A1394,'Prihodi- plan-izvršenje'!$A$4:$H$500,8,FALSE),0)))</f>
        <v>0</v>
      </c>
      <c r="T1394" s="88" t="str">
        <f>IF($A1394&gt;$A$2,VLOOKUP($A1394,'Neizmirene obaveze JLS'!$A$11:R$500,R$1,FALSE),"")</f>
        <v/>
      </c>
      <c r="U1394" s="88">
        <f>IF($A1394&gt;$A$2,VLOOKUP($A1394,'Neizmirene obaveze JLS'!$A$11:S$500,S$1,FALSE),0)</f>
        <v>0</v>
      </c>
      <c r="V1394" s="88">
        <f t="shared" si="299"/>
        <v>0</v>
      </c>
    </row>
    <row r="1395" spans="1:22">
      <c r="A1395" s="89">
        <f>IF(AND(COUNTIF(A$1:A$3,"&gt;0")=1,MAX(A$8:A1394)&lt;A$1),A1394+1,IF(AND(COUNTIF(A$1:A$3,"&gt;0")=2,MAX(A$8:A1394)&lt;A$2),A1394+1,IF(AND(COUNTIF(A$1:A$3,"&gt;0")=3,MAX(A$8:A1394)&lt;A$3),A1394+1,0)))</f>
        <v>0</v>
      </c>
      <c r="B1395" s="89" t="str">
        <f t="shared" ref="B1395:C1395" si="358">+IF($A1395&gt;0,B1394,"")</f>
        <v/>
      </c>
      <c r="C1395" s="89" t="str">
        <f t="shared" si="358"/>
        <v/>
      </c>
      <c r="D1395" s="87" t="str">
        <f>IF($A1395=0,"",IF($A1395&lt;=$A$1,+VLOOKUP($A1395,'Rashodi- plan-izvršenje'!$A$8:B$1500,'prenos-P-R-N'!D$1,FALSE),IF($A1395&gt;$A$2,+VLOOKUP($A1395,'Neizmirene obaveze JLS'!$A$11:B$500,'prenos-P-R-N'!D$1,FALSE),"")))</f>
        <v/>
      </c>
      <c r="E1395" s="87" t="str">
        <f>IF($A1395=0,"",IF($A1395&lt;=$A$1,+VLOOKUP($A1395,'Rashodi- plan-izvršenje'!$A$8:C$1500,'prenos-P-R-N'!E$1,FALSE),IF($A1395&gt;$A$2,+VLOOKUP($A1395,'Neizmirene obaveze JLS'!$A$11:C$500,'prenos-P-R-N'!E$1,FALSE),"")))</f>
        <v/>
      </c>
      <c r="F1395" s="87" t="str">
        <f>IF($A1395=0,"",IF($A1395&lt;=$A$1,+VLOOKUP($A1395,'Rashodi- plan-izvršenje'!$A$8:D$1500,'prenos-P-R-N'!F$1,FALSE),IF($A1395&gt;$A$2,+VLOOKUP($A1395,'Neizmirene obaveze JLS'!$A$11:D$500,'prenos-P-R-N'!F$1,FALSE),"")))</f>
        <v/>
      </c>
      <c r="G1395" s="87" t="str">
        <f>IF($A1395=0,"",IF($A1395&lt;=$A$1,+VLOOKUP($A1395,'Rashodi- plan-izvršenje'!$A$8:E$1500,'prenos-P-R-N'!G$1,FALSE),IF($A1395&gt;$A$2,+VLOOKUP($A1395,'Neizmirene obaveze JLS'!$A$11:E$500,'prenos-P-R-N'!G$1,FALSE),"")))</f>
        <v/>
      </c>
      <c r="H1395" s="87" t="str">
        <f>IF($A1395=0,"",IF($A1395&lt;=$A$1,+VLOOKUP($A1395,'Rashodi- plan-izvršenje'!$A$8:F$1500,'prenos-P-R-N'!H$1,FALSE),IF($A1395&gt;$A$2,+VLOOKUP($A1395,'Neizmirene obaveze JLS'!$A$11:F$500,'prenos-P-R-N'!H$1,FALSE),"")))</f>
        <v/>
      </c>
      <c r="I1395" s="87" t="str">
        <f>IF($A1395=0,"",IF($A1395&lt;=$A$1,+VLOOKUP($A1395,'Rashodi- plan-izvršenje'!$A$8:G$1500,'prenos-P-R-N'!I$1,FALSE),IF($A1395&gt;$A$2,+VLOOKUP($A1395,'Neizmirene obaveze JLS'!$A$11:G$500,'prenos-P-R-N'!I$1,FALSE),"")))</f>
        <v/>
      </c>
      <c r="J1395" s="87" t="str">
        <f>IF($A1395=0,"",IF($A1395&lt;=$A$1,+VLOOKUP($A1395,'Rashodi- plan-izvršenje'!$A$8:H$1500,'prenos-P-R-N'!J$1,FALSE),IF($A1395&gt;$A$2,+VLOOKUP($A1395,'Neizmirene obaveze JLS'!$A$11:H$500,'prenos-P-R-N'!J$1,FALSE),"")))</f>
        <v/>
      </c>
      <c r="K1395" s="87" t="str">
        <f>IF($A1395=0,"",IF($A1395&lt;=$A$1,+VLOOKUP($A1395,'Rashodi- plan-izvršenje'!$A$8:I$1500,'prenos-P-R-N'!K$1,FALSE),IF($A1395&gt;$A$2,+VLOOKUP($A1395,'Neizmirene obaveze JLS'!$A$11:I$500,'prenos-P-R-N'!K$1,FALSE),"")))</f>
        <v/>
      </c>
      <c r="L1395" t="str">
        <f>IF(A1395=0,"",IF(A1395&lt;=A$1,+IF(VLOOKUP(A1395,'Rashodi- plan-izvršenje'!A$8:J$1500,M$1,FALSE)&gt;0,"Програмска активност","Пројекат"),IF(A1395&gt;A$2,+IF(VLOOKUP(A1395,'Neizmirene obaveze JLS'!A$8:J$2008,M$1,FALSE)&gt;0,"Програмска активност","Пројекат"),"")))</f>
        <v/>
      </c>
      <c r="M1395" s="87" t="str">
        <f>IF(A1395=0,"",IF($A1395&lt;=$A$1,+IF(VLOOKUP($A1395,'Rashodi- plan-izvršenje'!$A$8:$M$1500,10,FALSE)&gt;0,VLOOKUP($A1395,'Rashodi- plan-izvršenje'!$A$8:$M$1500,10,FALSE),VLOOKUP($A1395,'Rashodi- plan-izvršenje'!$A$8:$M$1500,12,FALSE)),+IF($A1395&gt;$A$2,IF(VLOOKUP($A1395,'Neizmirene obaveze JLS'!$A$8:$M$1500,10,FALSE)&gt;0,VLOOKUP($A1395,'Neizmirene obaveze JLS'!$A$11:$M$1500,10,FALSE),VLOOKUP($A1395,'Neizmirene obaveze JLS'!$A$11:$M$1500,12,FALSE)),0)))</f>
        <v/>
      </c>
      <c r="N1395" s="87" t="str">
        <f>IF(A1395=0,"",IF($A1395&lt;=$A$1,+IF(VLOOKUP(A1395,'Rashodi- plan-izvršenje'!$A$8:$M$1500,10,FALSE)&gt;0,VLOOKUP(A1395,'Rashodi- plan-izvršenje'!$A$8:$M$1500,11,FALSE),VLOOKUP(A1395,'Rashodi- plan-izvršenje'!$A$8:$M$1500,13,FALSE)),+IF($A1395&gt;$A$2,IF(VLOOKUP($A1395,'Neizmirene obaveze JLS'!$A$8:$M$1500,10,FALSE)&gt;0,VLOOKUP($A1395,'Neizmirene obaveze JLS'!$A$11:$M$1500,11,FALSE),VLOOKUP($A1395,'Neizmirene obaveze JLS'!$A$11:$M$1500,13,FALSE)),0)))</f>
        <v/>
      </c>
      <c r="O1395" s="87" t="str">
        <f>IF(A1395=0,"",IF($A1395&lt;=$A$1,VALUE(+VLOOKUP($A1395,'Rashodi- plan-izvršenje'!$A$8:N$1500,'prenos-P-R-N'!O$1,FALSE)),IF($A1395&lt;=A$2,VALUE(VLOOKUP($A1395,'Prihodi- plan-izvršenje'!$A$8:$H$500,6,FALSE)),VALUE(VLOOKUP($A1395,'Neizmirene obaveze JLS'!$A$8:$N$500,O$1,FALSE)))))</f>
        <v/>
      </c>
      <c r="P1395" s="87" t="str">
        <f>IF(A1395=0,"",IF(A1395=0,0,IF(A1395&gt;A$2,'šifarnik K-izvor'!G$3,+IF(Q1395&lt;700,+'šifarnik K-izvor'!G$2,'šifarnik K-izvor'!G$1))))</f>
        <v/>
      </c>
      <c r="Q1395" s="87">
        <f>IF($A1395&lt;=$A$1,VALUE(+VLOOKUP($A1395,'Rashodi- plan-izvršenje'!$A$8:O$1500,'prenos-P-R-N'!Q$1,FALSE)),IF($A1395&lt;=$A$2,VLOOKUP($A1395,'Prihodi- plan-izvršenje'!$A$4:$H$500,4,FALSE),IF($A1395&lt;=$A$3,VLOOKUP(A1395,'Neizmirene obaveze JLS'!$A$11:O$500,Q$1,FALSE),"")))</f>
        <v>0</v>
      </c>
      <c r="R1395" s="88">
        <f>IF($A1395&lt;=$A$1,VALUE(+VLOOKUP($A1395,'Rashodi- plan-izvršenje'!$A$8:P$1500,'prenos-P-R-N'!R$1,FALSE)),IF($A1395&lt;=$A$2,VLOOKUP($A1395,'Prihodi- plan-izvršenje'!$A$4:$H$500,7,FALSE),""))</f>
        <v>0</v>
      </c>
      <c r="S1395" s="88">
        <f>IF(A1395=0,0,IF($A1395&lt;=$A$1,VALUE(+VLOOKUP($A1395,'Rashodi- plan-izvršenje'!$A$8:Q$1500,'prenos-P-R-N'!S$1,FALSE)),IF($A1395&lt;=$A$2,VLOOKUP($A1395,'Prihodi- plan-izvršenje'!$A$4:$H$500,8,FALSE),0)))</f>
        <v>0</v>
      </c>
      <c r="T1395" s="88" t="str">
        <f>IF($A1395&gt;$A$2,VLOOKUP($A1395,'Neizmirene obaveze JLS'!$A$11:R$500,R$1,FALSE),"")</f>
        <v/>
      </c>
      <c r="U1395" s="88">
        <f>IF($A1395&gt;$A$2,VLOOKUP($A1395,'Neizmirene obaveze JLS'!$A$11:S$500,S$1,FALSE),0)</f>
        <v>0</v>
      </c>
      <c r="V1395" s="88">
        <f t="shared" si="299"/>
        <v>0</v>
      </c>
    </row>
    <row r="1396" spans="1:22">
      <c r="A1396" s="89">
        <f>IF(AND(COUNTIF(A$1:A$3,"&gt;0")=1,MAX(A$8:A1395)&lt;A$1),A1395+1,IF(AND(COUNTIF(A$1:A$3,"&gt;0")=2,MAX(A$8:A1395)&lt;A$2),A1395+1,IF(AND(COUNTIF(A$1:A$3,"&gt;0")=3,MAX(A$8:A1395)&lt;A$3),A1395+1,0)))</f>
        <v>0</v>
      </c>
      <c r="B1396" s="89" t="str">
        <f t="shared" ref="B1396:C1396" si="359">+IF($A1396&gt;0,B1395,"")</f>
        <v/>
      </c>
      <c r="C1396" s="89" t="str">
        <f t="shared" si="359"/>
        <v/>
      </c>
      <c r="D1396" s="87" t="str">
        <f>IF($A1396=0,"",IF($A1396&lt;=$A$1,+VLOOKUP($A1396,'Rashodi- plan-izvršenje'!$A$8:B$1500,'prenos-P-R-N'!D$1,FALSE),IF($A1396&gt;$A$2,+VLOOKUP($A1396,'Neizmirene obaveze JLS'!$A$11:B$500,'prenos-P-R-N'!D$1,FALSE),"")))</f>
        <v/>
      </c>
      <c r="E1396" s="87" t="str">
        <f>IF($A1396=0,"",IF($A1396&lt;=$A$1,+VLOOKUP($A1396,'Rashodi- plan-izvršenje'!$A$8:C$1500,'prenos-P-R-N'!E$1,FALSE),IF($A1396&gt;$A$2,+VLOOKUP($A1396,'Neizmirene obaveze JLS'!$A$11:C$500,'prenos-P-R-N'!E$1,FALSE),"")))</f>
        <v/>
      </c>
      <c r="F1396" s="87" t="str">
        <f>IF($A1396=0,"",IF($A1396&lt;=$A$1,+VLOOKUP($A1396,'Rashodi- plan-izvršenje'!$A$8:D$1500,'prenos-P-R-N'!F$1,FALSE),IF($A1396&gt;$A$2,+VLOOKUP($A1396,'Neizmirene obaveze JLS'!$A$11:D$500,'prenos-P-R-N'!F$1,FALSE),"")))</f>
        <v/>
      </c>
      <c r="G1396" s="87" t="str">
        <f>IF($A1396=0,"",IF($A1396&lt;=$A$1,+VLOOKUP($A1396,'Rashodi- plan-izvršenje'!$A$8:E$1500,'prenos-P-R-N'!G$1,FALSE),IF($A1396&gt;$A$2,+VLOOKUP($A1396,'Neizmirene obaveze JLS'!$A$11:E$500,'prenos-P-R-N'!G$1,FALSE),"")))</f>
        <v/>
      </c>
      <c r="H1396" s="87" t="str">
        <f>IF($A1396=0,"",IF($A1396&lt;=$A$1,+VLOOKUP($A1396,'Rashodi- plan-izvršenje'!$A$8:F$1500,'prenos-P-R-N'!H$1,FALSE),IF($A1396&gt;$A$2,+VLOOKUP($A1396,'Neizmirene obaveze JLS'!$A$11:F$500,'prenos-P-R-N'!H$1,FALSE),"")))</f>
        <v/>
      </c>
      <c r="I1396" s="87" t="str">
        <f>IF($A1396=0,"",IF($A1396&lt;=$A$1,+VLOOKUP($A1396,'Rashodi- plan-izvršenje'!$A$8:G$1500,'prenos-P-R-N'!I$1,FALSE),IF($A1396&gt;$A$2,+VLOOKUP($A1396,'Neizmirene obaveze JLS'!$A$11:G$500,'prenos-P-R-N'!I$1,FALSE),"")))</f>
        <v/>
      </c>
      <c r="J1396" s="87" t="str">
        <f>IF($A1396=0,"",IF($A1396&lt;=$A$1,+VLOOKUP($A1396,'Rashodi- plan-izvršenje'!$A$8:H$1500,'prenos-P-R-N'!J$1,FALSE),IF($A1396&gt;$A$2,+VLOOKUP($A1396,'Neizmirene obaveze JLS'!$A$11:H$500,'prenos-P-R-N'!J$1,FALSE),"")))</f>
        <v/>
      </c>
      <c r="K1396" s="87" t="str">
        <f>IF($A1396=0,"",IF($A1396&lt;=$A$1,+VLOOKUP($A1396,'Rashodi- plan-izvršenje'!$A$8:I$1500,'prenos-P-R-N'!K$1,FALSE),IF($A1396&gt;$A$2,+VLOOKUP($A1396,'Neizmirene obaveze JLS'!$A$11:I$500,'prenos-P-R-N'!K$1,FALSE),"")))</f>
        <v/>
      </c>
      <c r="L1396" t="str">
        <f>IF(A1396=0,"",IF(A1396&lt;=A$1,+IF(VLOOKUP(A1396,'Rashodi- plan-izvršenje'!A$8:J$1500,M$1,FALSE)&gt;0,"Програмска активност","Пројекат"),IF(A1396&gt;A$2,+IF(VLOOKUP(A1396,'Neizmirene obaveze JLS'!A$8:J$2008,M$1,FALSE)&gt;0,"Програмска активност","Пројекат"),"")))</f>
        <v/>
      </c>
      <c r="M1396" s="87" t="str">
        <f>IF(A1396=0,"",IF($A1396&lt;=$A$1,+IF(VLOOKUP($A1396,'Rashodi- plan-izvršenje'!$A$8:$M$1500,10,FALSE)&gt;0,VLOOKUP($A1396,'Rashodi- plan-izvršenje'!$A$8:$M$1500,10,FALSE),VLOOKUP($A1396,'Rashodi- plan-izvršenje'!$A$8:$M$1500,12,FALSE)),+IF($A1396&gt;$A$2,IF(VLOOKUP($A1396,'Neizmirene obaveze JLS'!$A$8:$M$1500,10,FALSE)&gt;0,VLOOKUP($A1396,'Neizmirene obaveze JLS'!$A$11:$M$1500,10,FALSE),VLOOKUP($A1396,'Neizmirene obaveze JLS'!$A$11:$M$1500,12,FALSE)),0)))</f>
        <v/>
      </c>
      <c r="N1396" s="87" t="str">
        <f>IF(A1396=0,"",IF($A1396&lt;=$A$1,+IF(VLOOKUP(A1396,'Rashodi- plan-izvršenje'!$A$8:$M$1500,10,FALSE)&gt;0,VLOOKUP(A1396,'Rashodi- plan-izvršenje'!$A$8:$M$1500,11,FALSE),VLOOKUP(A1396,'Rashodi- plan-izvršenje'!$A$8:$M$1500,13,FALSE)),+IF($A1396&gt;$A$2,IF(VLOOKUP($A1396,'Neizmirene obaveze JLS'!$A$8:$M$1500,10,FALSE)&gt;0,VLOOKUP($A1396,'Neizmirene obaveze JLS'!$A$11:$M$1500,11,FALSE),VLOOKUP($A1396,'Neizmirene obaveze JLS'!$A$11:$M$1500,13,FALSE)),0)))</f>
        <v/>
      </c>
      <c r="O1396" s="87" t="str">
        <f>IF(A1396=0,"",IF($A1396&lt;=$A$1,VALUE(+VLOOKUP($A1396,'Rashodi- plan-izvršenje'!$A$8:N$1500,'prenos-P-R-N'!O$1,FALSE)),IF($A1396&lt;=A$2,VALUE(VLOOKUP($A1396,'Prihodi- plan-izvršenje'!$A$8:$H$500,6,FALSE)),VALUE(VLOOKUP($A1396,'Neizmirene obaveze JLS'!$A$8:$N$500,O$1,FALSE)))))</f>
        <v/>
      </c>
      <c r="P1396" s="87" t="str">
        <f>IF(A1396=0,"",IF(A1396=0,0,IF(A1396&gt;A$2,'šifarnik K-izvor'!G$3,+IF(Q1396&lt;700,+'šifarnik K-izvor'!G$2,'šifarnik K-izvor'!G$1))))</f>
        <v/>
      </c>
      <c r="Q1396" s="87">
        <f>IF($A1396&lt;=$A$1,VALUE(+VLOOKUP($A1396,'Rashodi- plan-izvršenje'!$A$8:O$1500,'prenos-P-R-N'!Q$1,FALSE)),IF($A1396&lt;=$A$2,VLOOKUP($A1396,'Prihodi- plan-izvršenje'!$A$4:$H$500,4,FALSE),IF($A1396&lt;=$A$3,VLOOKUP(A1396,'Neizmirene obaveze JLS'!$A$11:O$500,Q$1,FALSE),"")))</f>
        <v>0</v>
      </c>
      <c r="R1396" s="88">
        <f>IF($A1396&lt;=$A$1,VALUE(+VLOOKUP($A1396,'Rashodi- plan-izvršenje'!$A$8:P$1500,'prenos-P-R-N'!R$1,FALSE)),IF($A1396&lt;=$A$2,VLOOKUP($A1396,'Prihodi- plan-izvršenje'!$A$4:$H$500,7,FALSE),""))</f>
        <v>0</v>
      </c>
      <c r="S1396" s="88">
        <f>IF(A1396=0,0,IF($A1396&lt;=$A$1,VALUE(+VLOOKUP($A1396,'Rashodi- plan-izvršenje'!$A$8:Q$1500,'prenos-P-R-N'!S$1,FALSE)),IF($A1396&lt;=$A$2,VLOOKUP($A1396,'Prihodi- plan-izvršenje'!$A$4:$H$500,8,FALSE),0)))</f>
        <v>0</v>
      </c>
      <c r="T1396" s="88" t="str">
        <f>IF($A1396&gt;$A$2,VLOOKUP($A1396,'Neizmirene obaveze JLS'!$A$11:R$500,R$1,FALSE),"")</f>
        <v/>
      </c>
      <c r="U1396" s="88">
        <f>IF($A1396&gt;$A$2,VLOOKUP($A1396,'Neizmirene obaveze JLS'!$A$11:S$500,S$1,FALSE),0)</f>
        <v>0</v>
      </c>
      <c r="V1396" s="88">
        <f t="shared" si="299"/>
        <v>0</v>
      </c>
    </row>
    <row r="1397" spans="1:22">
      <c r="A1397" s="89">
        <f>IF(AND(COUNTIF(A$1:A$3,"&gt;0")=1,MAX(A$8:A1396)&lt;A$1),A1396+1,IF(AND(COUNTIF(A$1:A$3,"&gt;0")=2,MAX(A$8:A1396)&lt;A$2),A1396+1,IF(AND(COUNTIF(A$1:A$3,"&gt;0")=3,MAX(A$8:A1396)&lt;A$3),A1396+1,0)))</f>
        <v>0</v>
      </c>
      <c r="B1397" s="89" t="str">
        <f t="shared" ref="B1397:C1397" si="360">+IF($A1397&gt;0,B1396,"")</f>
        <v/>
      </c>
      <c r="C1397" s="89" t="str">
        <f t="shared" si="360"/>
        <v/>
      </c>
      <c r="D1397" s="87" t="str">
        <f>IF($A1397=0,"",IF($A1397&lt;=$A$1,+VLOOKUP($A1397,'Rashodi- plan-izvršenje'!$A$8:B$1500,'prenos-P-R-N'!D$1,FALSE),IF($A1397&gt;$A$2,+VLOOKUP($A1397,'Neizmirene obaveze JLS'!$A$11:B$500,'prenos-P-R-N'!D$1,FALSE),"")))</f>
        <v/>
      </c>
      <c r="E1397" s="87" t="str">
        <f>IF($A1397=0,"",IF($A1397&lt;=$A$1,+VLOOKUP($A1397,'Rashodi- plan-izvršenje'!$A$8:C$1500,'prenos-P-R-N'!E$1,FALSE),IF($A1397&gt;$A$2,+VLOOKUP($A1397,'Neizmirene obaveze JLS'!$A$11:C$500,'prenos-P-R-N'!E$1,FALSE),"")))</f>
        <v/>
      </c>
      <c r="F1397" s="87" t="str">
        <f>IF($A1397=0,"",IF($A1397&lt;=$A$1,+VLOOKUP($A1397,'Rashodi- plan-izvršenje'!$A$8:D$1500,'prenos-P-R-N'!F$1,FALSE),IF($A1397&gt;$A$2,+VLOOKUP($A1397,'Neizmirene obaveze JLS'!$A$11:D$500,'prenos-P-R-N'!F$1,FALSE),"")))</f>
        <v/>
      </c>
      <c r="G1397" s="87" t="str">
        <f>IF($A1397=0,"",IF($A1397&lt;=$A$1,+VLOOKUP($A1397,'Rashodi- plan-izvršenje'!$A$8:E$1500,'prenos-P-R-N'!G$1,FALSE),IF($A1397&gt;$A$2,+VLOOKUP($A1397,'Neizmirene obaveze JLS'!$A$11:E$500,'prenos-P-R-N'!G$1,FALSE),"")))</f>
        <v/>
      </c>
      <c r="H1397" s="87" t="str">
        <f>IF($A1397=0,"",IF($A1397&lt;=$A$1,+VLOOKUP($A1397,'Rashodi- plan-izvršenje'!$A$8:F$1500,'prenos-P-R-N'!H$1,FALSE),IF($A1397&gt;$A$2,+VLOOKUP($A1397,'Neizmirene obaveze JLS'!$A$11:F$500,'prenos-P-R-N'!H$1,FALSE),"")))</f>
        <v/>
      </c>
      <c r="I1397" s="87" t="str">
        <f>IF($A1397=0,"",IF($A1397&lt;=$A$1,+VLOOKUP($A1397,'Rashodi- plan-izvršenje'!$A$8:G$1500,'prenos-P-R-N'!I$1,FALSE),IF($A1397&gt;$A$2,+VLOOKUP($A1397,'Neizmirene obaveze JLS'!$A$11:G$500,'prenos-P-R-N'!I$1,FALSE),"")))</f>
        <v/>
      </c>
      <c r="J1397" s="87" t="str">
        <f>IF($A1397=0,"",IF($A1397&lt;=$A$1,+VLOOKUP($A1397,'Rashodi- plan-izvršenje'!$A$8:H$1500,'prenos-P-R-N'!J$1,FALSE),IF($A1397&gt;$A$2,+VLOOKUP($A1397,'Neizmirene obaveze JLS'!$A$11:H$500,'prenos-P-R-N'!J$1,FALSE),"")))</f>
        <v/>
      </c>
      <c r="K1397" s="87" t="str">
        <f>IF($A1397=0,"",IF($A1397&lt;=$A$1,+VLOOKUP($A1397,'Rashodi- plan-izvršenje'!$A$8:I$1500,'prenos-P-R-N'!K$1,FALSE),IF($A1397&gt;$A$2,+VLOOKUP($A1397,'Neizmirene obaveze JLS'!$A$11:I$500,'prenos-P-R-N'!K$1,FALSE),"")))</f>
        <v/>
      </c>
      <c r="L1397" t="str">
        <f>IF(A1397=0,"",IF(A1397&lt;=A$1,+IF(VLOOKUP(A1397,'Rashodi- plan-izvršenje'!A$8:J$1500,M$1,FALSE)&gt;0,"Програмска активност","Пројекат"),IF(A1397&gt;A$2,+IF(VLOOKUP(A1397,'Neizmirene obaveze JLS'!A$8:J$2008,M$1,FALSE)&gt;0,"Програмска активност","Пројекат"),"")))</f>
        <v/>
      </c>
      <c r="M1397" s="87" t="str">
        <f>IF(A1397=0,"",IF($A1397&lt;=$A$1,+IF(VLOOKUP($A1397,'Rashodi- plan-izvršenje'!$A$8:$M$1500,10,FALSE)&gt;0,VLOOKUP($A1397,'Rashodi- plan-izvršenje'!$A$8:$M$1500,10,FALSE),VLOOKUP($A1397,'Rashodi- plan-izvršenje'!$A$8:$M$1500,12,FALSE)),+IF($A1397&gt;$A$2,IF(VLOOKUP($A1397,'Neizmirene obaveze JLS'!$A$8:$M$1500,10,FALSE)&gt;0,VLOOKUP($A1397,'Neizmirene obaveze JLS'!$A$11:$M$1500,10,FALSE),VLOOKUP($A1397,'Neizmirene obaveze JLS'!$A$11:$M$1500,12,FALSE)),0)))</f>
        <v/>
      </c>
      <c r="N1397" s="87" t="str">
        <f>IF(A1397=0,"",IF($A1397&lt;=$A$1,+IF(VLOOKUP(A1397,'Rashodi- plan-izvršenje'!$A$8:$M$1500,10,FALSE)&gt;0,VLOOKUP(A1397,'Rashodi- plan-izvršenje'!$A$8:$M$1500,11,FALSE),VLOOKUP(A1397,'Rashodi- plan-izvršenje'!$A$8:$M$1500,13,FALSE)),+IF($A1397&gt;$A$2,IF(VLOOKUP($A1397,'Neizmirene obaveze JLS'!$A$8:$M$1500,10,FALSE)&gt;0,VLOOKUP($A1397,'Neizmirene obaveze JLS'!$A$11:$M$1500,11,FALSE),VLOOKUP($A1397,'Neizmirene obaveze JLS'!$A$11:$M$1500,13,FALSE)),0)))</f>
        <v/>
      </c>
      <c r="O1397" s="87" t="str">
        <f>IF(A1397=0,"",IF($A1397&lt;=$A$1,VALUE(+VLOOKUP($A1397,'Rashodi- plan-izvršenje'!$A$8:N$1500,'prenos-P-R-N'!O$1,FALSE)),IF($A1397&lt;=A$2,VALUE(VLOOKUP($A1397,'Prihodi- plan-izvršenje'!$A$8:$H$500,6,FALSE)),VALUE(VLOOKUP($A1397,'Neizmirene obaveze JLS'!$A$8:$N$500,O$1,FALSE)))))</f>
        <v/>
      </c>
      <c r="P1397" s="87" t="str">
        <f>IF(A1397=0,"",IF(A1397=0,0,IF(A1397&gt;A$2,'šifarnik K-izvor'!G$3,+IF(Q1397&lt;700,+'šifarnik K-izvor'!G$2,'šifarnik K-izvor'!G$1))))</f>
        <v/>
      </c>
      <c r="Q1397" s="87">
        <f>IF($A1397&lt;=$A$1,VALUE(+VLOOKUP($A1397,'Rashodi- plan-izvršenje'!$A$8:O$1500,'prenos-P-R-N'!Q$1,FALSE)),IF($A1397&lt;=$A$2,VLOOKUP($A1397,'Prihodi- plan-izvršenje'!$A$4:$H$500,4,FALSE),IF($A1397&lt;=$A$3,VLOOKUP(A1397,'Neizmirene obaveze JLS'!$A$11:O$500,Q$1,FALSE),"")))</f>
        <v>0</v>
      </c>
      <c r="R1397" s="88">
        <f>IF($A1397&lt;=$A$1,VALUE(+VLOOKUP($A1397,'Rashodi- plan-izvršenje'!$A$8:P$1500,'prenos-P-R-N'!R$1,FALSE)),IF($A1397&lt;=$A$2,VLOOKUP($A1397,'Prihodi- plan-izvršenje'!$A$4:$H$500,7,FALSE),""))</f>
        <v>0</v>
      </c>
      <c r="S1397" s="88">
        <f>IF(A1397=0,0,IF($A1397&lt;=$A$1,VALUE(+VLOOKUP($A1397,'Rashodi- plan-izvršenje'!$A$8:Q$1500,'prenos-P-R-N'!S$1,FALSE)),IF($A1397&lt;=$A$2,VLOOKUP($A1397,'Prihodi- plan-izvršenje'!$A$4:$H$500,8,FALSE),0)))</f>
        <v>0</v>
      </c>
      <c r="T1397" s="88" t="str">
        <f>IF($A1397&gt;$A$2,VLOOKUP($A1397,'Neizmirene obaveze JLS'!$A$11:R$500,R$1,FALSE),"")</f>
        <v/>
      </c>
      <c r="U1397" s="88">
        <f>IF($A1397&gt;$A$2,VLOOKUP($A1397,'Neizmirene obaveze JLS'!$A$11:S$500,S$1,FALSE),0)</f>
        <v>0</v>
      </c>
      <c r="V1397" s="88">
        <f t="shared" si="299"/>
        <v>0</v>
      </c>
    </row>
    <row r="1398" spans="1:22">
      <c r="A1398" s="89">
        <f>IF(AND(COUNTIF(A$1:A$3,"&gt;0")=1,MAX(A$8:A1397)&lt;A$1),A1397+1,IF(AND(COUNTIF(A$1:A$3,"&gt;0")=2,MAX(A$8:A1397)&lt;A$2),A1397+1,IF(AND(COUNTIF(A$1:A$3,"&gt;0")=3,MAX(A$8:A1397)&lt;A$3),A1397+1,0)))</f>
        <v>0</v>
      </c>
      <c r="B1398" s="89" t="str">
        <f t="shared" ref="B1398:C1398" si="361">+IF($A1398&gt;0,B1397,"")</f>
        <v/>
      </c>
      <c r="C1398" s="89" t="str">
        <f t="shared" si="361"/>
        <v/>
      </c>
      <c r="D1398" s="87" t="str">
        <f>IF($A1398=0,"",IF($A1398&lt;=$A$1,+VLOOKUP($A1398,'Rashodi- plan-izvršenje'!$A$8:B$1500,'prenos-P-R-N'!D$1,FALSE),IF($A1398&gt;$A$2,+VLOOKUP($A1398,'Neizmirene obaveze JLS'!$A$11:B$500,'prenos-P-R-N'!D$1,FALSE),"")))</f>
        <v/>
      </c>
      <c r="E1398" s="87" t="str">
        <f>IF($A1398=0,"",IF($A1398&lt;=$A$1,+VLOOKUP($A1398,'Rashodi- plan-izvršenje'!$A$8:C$1500,'prenos-P-R-N'!E$1,FALSE),IF($A1398&gt;$A$2,+VLOOKUP($A1398,'Neizmirene obaveze JLS'!$A$11:C$500,'prenos-P-R-N'!E$1,FALSE),"")))</f>
        <v/>
      </c>
      <c r="F1398" s="87" t="str">
        <f>IF($A1398=0,"",IF($A1398&lt;=$A$1,+VLOOKUP($A1398,'Rashodi- plan-izvršenje'!$A$8:D$1500,'prenos-P-R-N'!F$1,FALSE),IF($A1398&gt;$A$2,+VLOOKUP($A1398,'Neizmirene obaveze JLS'!$A$11:D$500,'prenos-P-R-N'!F$1,FALSE),"")))</f>
        <v/>
      </c>
      <c r="G1398" s="87" t="str">
        <f>IF($A1398=0,"",IF($A1398&lt;=$A$1,+VLOOKUP($A1398,'Rashodi- plan-izvršenje'!$A$8:E$1500,'prenos-P-R-N'!G$1,FALSE),IF($A1398&gt;$A$2,+VLOOKUP($A1398,'Neizmirene obaveze JLS'!$A$11:E$500,'prenos-P-R-N'!G$1,FALSE),"")))</f>
        <v/>
      </c>
      <c r="H1398" s="87" t="str">
        <f>IF($A1398=0,"",IF($A1398&lt;=$A$1,+VLOOKUP($A1398,'Rashodi- plan-izvršenje'!$A$8:F$1500,'prenos-P-R-N'!H$1,FALSE),IF($A1398&gt;$A$2,+VLOOKUP($A1398,'Neizmirene obaveze JLS'!$A$11:F$500,'prenos-P-R-N'!H$1,FALSE),"")))</f>
        <v/>
      </c>
      <c r="I1398" s="87" t="str">
        <f>IF($A1398=0,"",IF($A1398&lt;=$A$1,+VLOOKUP($A1398,'Rashodi- plan-izvršenje'!$A$8:G$1500,'prenos-P-R-N'!I$1,FALSE),IF($A1398&gt;$A$2,+VLOOKUP($A1398,'Neizmirene obaveze JLS'!$A$11:G$500,'prenos-P-R-N'!I$1,FALSE),"")))</f>
        <v/>
      </c>
      <c r="J1398" s="87" t="str">
        <f>IF($A1398=0,"",IF($A1398&lt;=$A$1,+VLOOKUP($A1398,'Rashodi- plan-izvršenje'!$A$8:H$1500,'prenos-P-R-N'!J$1,FALSE),IF($A1398&gt;$A$2,+VLOOKUP($A1398,'Neizmirene obaveze JLS'!$A$11:H$500,'prenos-P-R-N'!J$1,FALSE),"")))</f>
        <v/>
      </c>
      <c r="K1398" s="87" t="str">
        <f>IF($A1398=0,"",IF($A1398&lt;=$A$1,+VLOOKUP($A1398,'Rashodi- plan-izvršenje'!$A$8:I$1500,'prenos-P-R-N'!K$1,FALSE),IF($A1398&gt;$A$2,+VLOOKUP($A1398,'Neizmirene obaveze JLS'!$A$11:I$500,'prenos-P-R-N'!K$1,FALSE),"")))</f>
        <v/>
      </c>
      <c r="L1398" t="str">
        <f>IF(A1398=0,"",IF(A1398&lt;=A$1,+IF(VLOOKUP(A1398,'Rashodi- plan-izvršenje'!A$8:J$1500,M$1,FALSE)&gt;0,"Програмска активност","Пројекат"),IF(A1398&gt;A$2,+IF(VLOOKUP(A1398,'Neizmirene obaveze JLS'!A$8:J$2008,M$1,FALSE)&gt;0,"Програмска активност","Пројекат"),"")))</f>
        <v/>
      </c>
      <c r="M1398" s="87" t="str">
        <f>IF(A1398=0,"",IF($A1398&lt;=$A$1,+IF(VLOOKUP($A1398,'Rashodi- plan-izvršenje'!$A$8:$M$1500,10,FALSE)&gt;0,VLOOKUP($A1398,'Rashodi- plan-izvršenje'!$A$8:$M$1500,10,FALSE),VLOOKUP($A1398,'Rashodi- plan-izvršenje'!$A$8:$M$1500,12,FALSE)),+IF($A1398&gt;$A$2,IF(VLOOKUP($A1398,'Neizmirene obaveze JLS'!$A$8:$M$1500,10,FALSE)&gt;0,VLOOKUP($A1398,'Neizmirene obaveze JLS'!$A$11:$M$1500,10,FALSE),VLOOKUP($A1398,'Neizmirene obaveze JLS'!$A$11:$M$1500,12,FALSE)),0)))</f>
        <v/>
      </c>
      <c r="N1398" s="87" t="str">
        <f>IF(A1398=0,"",IF($A1398&lt;=$A$1,+IF(VLOOKUP(A1398,'Rashodi- plan-izvršenje'!$A$8:$M$1500,10,FALSE)&gt;0,VLOOKUP(A1398,'Rashodi- plan-izvršenje'!$A$8:$M$1500,11,FALSE),VLOOKUP(A1398,'Rashodi- plan-izvršenje'!$A$8:$M$1500,13,FALSE)),+IF($A1398&gt;$A$2,IF(VLOOKUP($A1398,'Neizmirene obaveze JLS'!$A$8:$M$1500,10,FALSE)&gt;0,VLOOKUP($A1398,'Neizmirene obaveze JLS'!$A$11:$M$1500,11,FALSE),VLOOKUP($A1398,'Neizmirene obaveze JLS'!$A$11:$M$1500,13,FALSE)),0)))</f>
        <v/>
      </c>
      <c r="O1398" s="87" t="str">
        <f>IF(A1398=0,"",IF($A1398&lt;=$A$1,VALUE(+VLOOKUP($A1398,'Rashodi- plan-izvršenje'!$A$8:N$1500,'prenos-P-R-N'!O$1,FALSE)),IF($A1398&lt;=A$2,VALUE(VLOOKUP($A1398,'Prihodi- plan-izvršenje'!$A$8:$H$500,6,FALSE)),VALUE(VLOOKUP($A1398,'Neizmirene obaveze JLS'!$A$8:$N$500,O$1,FALSE)))))</f>
        <v/>
      </c>
      <c r="P1398" s="87" t="str">
        <f>IF(A1398=0,"",IF(A1398=0,0,IF(A1398&gt;A$2,'šifarnik K-izvor'!G$3,+IF(Q1398&lt;700,+'šifarnik K-izvor'!G$2,'šifarnik K-izvor'!G$1))))</f>
        <v/>
      </c>
      <c r="Q1398" s="87">
        <f>IF($A1398&lt;=$A$1,VALUE(+VLOOKUP($A1398,'Rashodi- plan-izvršenje'!$A$8:O$1500,'prenos-P-R-N'!Q$1,FALSE)),IF($A1398&lt;=$A$2,VLOOKUP($A1398,'Prihodi- plan-izvršenje'!$A$4:$H$500,4,FALSE),IF($A1398&lt;=$A$3,VLOOKUP(A1398,'Neizmirene obaveze JLS'!$A$11:O$500,Q$1,FALSE),"")))</f>
        <v>0</v>
      </c>
      <c r="R1398" s="88">
        <f>IF($A1398&lt;=$A$1,VALUE(+VLOOKUP($A1398,'Rashodi- plan-izvršenje'!$A$8:P$1500,'prenos-P-R-N'!R$1,FALSE)),IF($A1398&lt;=$A$2,VLOOKUP($A1398,'Prihodi- plan-izvršenje'!$A$4:$H$500,7,FALSE),""))</f>
        <v>0</v>
      </c>
      <c r="S1398" s="88">
        <f>IF(A1398=0,0,IF($A1398&lt;=$A$1,VALUE(+VLOOKUP($A1398,'Rashodi- plan-izvršenje'!$A$8:Q$1500,'prenos-P-R-N'!S$1,FALSE)),IF($A1398&lt;=$A$2,VLOOKUP($A1398,'Prihodi- plan-izvršenje'!$A$4:$H$500,8,FALSE),0)))</f>
        <v>0</v>
      </c>
      <c r="T1398" s="88" t="str">
        <f>IF($A1398&gt;$A$2,VLOOKUP($A1398,'Neizmirene obaveze JLS'!$A$11:R$500,R$1,FALSE),"")</f>
        <v/>
      </c>
      <c r="U1398" s="88">
        <f>IF($A1398&gt;$A$2,VLOOKUP($A1398,'Neizmirene obaveze JLS'!$A$11:S$500,S$1,FALSE),0)</f>
        <v>0</v>
      </c>
      <c r="V1398" s="88">
        <f t="shared" si="299"/>
        <v>0</v>
      </c>
    </row>
    <row r="1399" spans="1:22">
      <c r="A1399" s="89">
        <f>IF(AND(COUNTIF(A$1:A$3,"&gt;0")=1,MAX(A$8:A1398)&lt;A$1),A1398+1,IF(AND(COUNTIF(A$1:A$3,"&gt;0")=2,MAX(A$8:A1398)&lt;A$2),A1398+1,IF(AND(COUNTIF(A$1:A$3,"&gt;0")=3,MAX(A$8:A1398)&lt;A$3),A1398+1,0)))</f>
        <v>0</v>
      </c>
      <c r="B1399" s="89" t="str">
        <f t="shared" ref="B1399:C1399" si="362">+IF($A1399&gt;0,B1398,"")</f>
        <v/>
      </c>
      <c r="C1399" s="89" t="str">
        <f t="shared" si="362"/>
        <v/>
      </c>
      <c r="D1399" s="87" t="str">
        <f>IF($A1399=0,"",IF($A1399&lt;=$A$1,+VLOOKUP($A1399,'Rashodi- plan-izvršenje'!$A$8:B$1500,'prenos-P-R-N'!D$1,FALSE),IF($A1399&gt;$A$2,+VLOOKUP($A1399,'Neizmirene obaveze JLS'!$A$11:B$500,'prenos-P-R-N'!D$1,FALSE),"")))</f>
        <v/>
      </c>
      <c r="E1399" s="87" t="str">
        <f>IF($A1399=0,"",IF($A1399&lt;=$A$1,+VLOOKUP($A1399,'Rashodi- plan-izvršenje'!$A$8:C$1500,'prenos-P-R-N'!E$1,FALSE),IF($A1399&gt;$A$2,+VLOOKUP($A1399,'Neizmirene obaveze JLS'!$A$11:C$500,'prenos-P-R-N'!E$1,FALSE),"")))</f>
        <v/>
      </c>
      <c r="F1399" s="87" t="str">
        <f>IF($A1399=0,"",IF($A1399&lt;=$A$1,+VLOOKUP($A1399,'Rashodi- plan-izvršenje'!$A$8:D$1500,'prenos-P-R-N'!F$1,FALSE),IF($A1399&gt;$A$2,+VLOOKUP($A1399,'Neizmirene obaveze JLS'!$A$11:D$500,'prenos-P-R-N'!F$1,FALSE),"")))</f>
        <v/>
      </c>
      <c r="G1399" s="87" t="str">
        <f>IF($A1399=0,"",IF($A1399&lt;=$A$1,+VLOOKUP($A1399,'Rashodi- plan-izvršenje'!$A$8:E$1500,'prenos-P-R-N'!G$1,FALSE),IF($A1399&gt;$A$2,+VLOOKUP($A1399,'Neizmirene obaveze JLS'!$A$11:E$500,'prenos-P-R-N'!G$1,FALSE),"")))</f>
        <v/>
      </c>
      <c r="H1399" s="87" t="str">
        <f>IF($A1399=0,"",IF($A1399&lt;=$A$1,+VLOOKUP($A1399,'Rashodi- plan-izvršenje'!$A$8:F$1500,'prenos-P-R-N'!H$1,FALSE),IF($A1399&gt;$A$2,+VLOOKUP($A1399,'Neizmirene obaveze JLS'!$A$11:F$500,'prenos-P-R-N'!H$1,FALSE),"")))</f>
        <v/>
      </c>
      <c r="I1399" s="87" t="str">
        <f>IF($A1399=0,"",IF($A1399&lt;=$A$1,+VLOOKUP($A1399,'Rashodi- plan-izvršenje'!$A$8:G$1500,'prenos-P-R-N'!I$1,FALSE),IF($A1399&gt;$A$2,+VLOOKUP($A1399,'Neizmirene obaveze JLS'!$A$11:G$500,'prenos-P-R-N'!I$1,FALSE),"")))</f>
        <v/>
      </c>
      <c r="J1399" s="87" t="str">
        <f>IF($A1399=0,"",IF($A1399&lt;=$A$1,+VLOOKUP($A1399,'Rashodi- plan-izvršenje'!$A$8:H$1500,'prenos-P-R-N'!J$1,FALSE),IF($A1399&gt;$A$2,+VLOOKUP($A1399,'Neizmirene obaveze JLS'!$A$11:H$500,'prenos-P-R-N'!J$1,FALSE),"")))</f>
        <v/>
      </c>
      <c r="K1399" s="87" t="str">
        <f>IF($A1399=0,"",IF($A1399&lt;=$A$1,+VLOOKUP($A1399,'Rashodi- plan-izvršenje'!$A$8:I$1500,'prenos-P-R-N'!K$1,FALSE),IF($A1399&gt;$A$2,+VLOOKUP($A1399,'Neizmirene obaveze JLS'!$A$11:I$500,'prenos-P-R-N'!K$1,FALSE),"")))</f>
        <v/>
      </c>
      <c r="L1399" t="str">
        <f>IF(A1399=0,"",IF(A1399&lt;=A$1,+IF(VLOOKUP(A1399,'Rashodi- plan-izvršenje'!A$8:J$1500,M$1,FALSE)&gt;0,"Програмска активност","Пројекат"),IF(A1399&gt;A$2,+IF(VLOOKUP(A1399,'Neizmirene obaveze JLS'!A$8:J$2008,M$1,FALSE)&gt;0,"Програмска активност","Пројекат"),"")))</f>
        <v/>
      </c>
      <c r="M1399" s="87" t="str">
        <f>IF(A1399=0,"",IF($A1399&lt;=$A$1,+IF(VLOOKUP($A1399,'Rashodi- plan-izvršenje'!$A$8:$M$1500,10,FALSE)&gt;0,VLOOKUP($A1399,'Rashodi- plan-izvršenje'!$A$8:$M$1500,10,FALSE),VLOOKUP($A1399,'Rashodi- plan-izvršenje'!$A$8:$M$1500,12,FALSE)),+IF($A1399&gt;$A$2,IF(VLOOKUP($A1399,'Neizmirene obaveze JLS'!$A$8:$M$1500,10,FALSE)&gt;0,VLOOKUP($A1399,'Neizmirene obaveze JLS'!$A$11:$M$1500,10,FALSE),VLOOKUP($A1399,'Neizmirene obaveze JLS'!$A$11:$M$1500,12,FALSE)),0)))</f>
        <v/>
      </c>
      <c r="N1399" s="87" t="str">
        <f>IF(A1399=0,"",IF($A1399&lt;=$A$1,+IF(VLOOKUP(A1399,'Rashodi- plan-izvršenje'!$A$8:$M$1500,10,FALSE)&gt;0,VLOOKUP(A1399,'Rashodi- plan-izvršenje'!$A$8:$M$1500,11,FALSE),VLOOKUP(A1399,'Rashodi- plan-izvršenje'!$A$8:$M$1500,13,FALSE)),+IF($A1399&gt;$A$2,IF(VLOOKUP($A1399,'Neizmirene obaveze JLS'!$A$8:$M$1500,10,FALSE)&gt;0,VLOOKUP($A1399,'Neizmirene obaveze JLS'!$A$11:$M$1500,11,FALSE),VLOOKUP($A1399,'Neizmirene obaveze JLS'!$A$11:$M$1500,13,FALSE)),0)))</f>
        <v/>
      </c>
      <c r="O1399" s="87" t="str">
        <f>IF(A1399=0,"",IF($A1399&lt;=$A$1,VALUE(+VLOOKUP($A1399,'Rashodi- plan-izvršenje'!$A$8:N$1500,'prenos-P-R-N'!O$1,FALSE)),IF($A1399&lt;=A$2,VALUE(VLOOKUP($A1399,'Prihodi- plan-izvršenje'!$A$8:$H$500,6,FALSE)),VALUE(VLOOKUP($A1399,'Neizmirene obaveze JLS'!$A$8:$N$500,O$1,FALSE)))))</f>
        <v/>
      </c>
      <c r="P1399" s="87" t="str">
        <f>IF(A1399=0,"",IF(A1399=0,0,IF(A1399&gt;A$2,'šifarnik K-izvor'!G$3,+IF(Q1399&lt;700,+'šifarnik K-izvor'!G$2,'šifarnik K-izvor'!G$1))))</f>
        <v/>
      </c>
      <c r="Q1399" s="87">
        <f>IF($A1399&lt;=$A$1,VALUE(+VLOOKUP($A1399,'Rashodi- plan-izvršenje'!$A$8:O$1500,'prenos-P-R-N'!Q$1,FALSE)),IF($A1399&lt;=$A$2,VLOOKUP($A1399,'Prihodi- plan-izvršenje'!$A$4:$H$500,4,FALSE),IF($A1399&lt;=$A$3,VLOOKUP(A1399,'Neizmirene obaveze JLS'!$A$11:O$500,Q$1,FALSE),"")))</f>
        <v>0</v>
      </c>
      <c r="R1399" s="88">
        <f>IF($A1399&lt;=$A$1,VALUE(+VLOOKUP($A1399,'Rashodi- plan-izvršenje'!$A$8:P$1500,'prenos-P-R-N'!R$1,FALSE)),IF($A1399&lt;=$A$2,VLOOKUP($A1399,'Prihodi- plan-izvršenje'!$A$4:$H$500,7,FALSE),""))</f>
        <v>0</v>
      </c>
      <c r="S1399" s="88">
        <f>IF(A1399=0,0,IF($A1399&lt;=$A$1,VALUE(+VLOOKUP($A1399,'Rashodi- plan-izvršenje'!$A$8:Q$1500,'prenos-P-R-N'!S$1,FALSE)),IF($A1399&lt;=$A$2,VLOOKUP($A1399,'Prihodi- plan-izvršenje'!$A$4:$H$500,8,FALSE),0)))</f>
        <v>0</v>
      </c>
      <c r="T1399" s="88" t="str">
        <f>IF($A1399&gt;$A$2,VLOOKUP($A1399,'Neizmirene obaveze JLS'!$A$11:R$500,R$1,FALSE),"")</f>
        <v/>
      </c>
      <c r="U1399" s="88">
        <f>IF($A1399&gt;$A$2,VLOOKUP($A1399,'Neizmirene obaveze JLS'!$A$11:S$500,S$1,FALSE),0)</f>
        <v>0</v>
      </c>
      <c r="V1399" s="88">
        <f t="shared" si="299"/>
        <v>0</v>
      </c>
    </row>
    <row r="1400" spans="1:22">
      <c r="A1400" s="89">
        <f>IF(AND(COUNTIF(A$1:A$3,"&gt;0")=1,MAX(A$8:A1399)&lt;A$1),A1399+1,IF(AND(COUNTIF(A$1:A$3,"&gt;0")=2,MAX(A$8:A1399)&lt;A$2),A1399+1,IF(AND(COUNTIF(A$1:A$3,"&gt;0")=3,MAX(A$8:A1399)&lt;A$3),A1399+1,0)))</f>
        <v>0</v>
      </c>
      <c r="B1400" s="89" t="str">
        <f t="shared" ref="B1400:C1400" si="363">+IF($A1400&gt;0,B1399,"")</f>
        <v/>
      </c>
      <c r="C1400" s="89" t="str">
        <f t="shared" si="363"/>
        <v/>
      </c>
      <c r="D1400" s="87" t="str">
        <f>IF($A1400=0,"",IF($A1400&lt;=$A$1,+VLOOKUP($A1400,'Rashodi- plan-izvršenje'!$A$8:B$1500,'prenos-P-R-N'!D$1,FALSE),IF($A1400&gt;$A$2,+VLOOKUP($A1400,'Neizmirene obaveze JLS'!$A$11:B$500,'prenos-P-R-N'!D$1,FALSE),"")))</f>
        <v/>
      </c>
      <c r="E1400" s="87" t="str">
        <f>IF($A1400=0,"",IF($A1400&lt;=$A$1,+VLOOKUP($A1400,'Rashodi- plan-izvršenje'!$A$8:C$1500,'prenos-P-R-N'!E$1,FALSE),IF($A1400&gt;$A$2,+VLOOKUP($A1400,'Neizmirene obaveze JLS'!$A$11:C$500,'prenos-P-R-N'!E$1,FALSE),"")))</f>
        <v/>
      </c>
      <c r="F1400" s="87" t="str">
        <f>IF($A1400=0,"",IF($A1400&lt;=$A$1,+VLOOKUP($A1400,'Rashodi- plan-izvršenje'!$A$8:D$1500,'prenos-P-R-N'!F$1,FALSE),IF($A1400&gt;$A$2,+VLOOKUP($A1400,'Neizmirene obaveze JLS'!$A$11:D$500,'prenos-P-R-N'!F$1,FALSE),"")))</f>
        <v/>
      </c>
      <c r="G1400" s="87" t="str">
        <f>IF($A1400=0,"",IF($A1400&lt;=$A$1,+VLOOKUP($A1400,'Rashodi- plan-izvršenje'!$A$8:E$1500,'prenos-P-R-N'!G$1,FALSE),IF($A1400&gt;$A$2,+VLOOKUP($A1400,'Neizmirene obaveze JLS'!$A$11:E$500,'prenos-P-R-N'!G$1,FALSE),"")))</f>
        <v/>
      </c>
      <c r="H1400" s="87" t="str">
        <f>IF($A1400=0,"",IF($A1400&lt;=$A$1,+VLOOKUP($A1400,'Rashodi- plan-izvršenje'!$A$8:F$1500,'prenos-P-R-N'!H$1,FALSE),IF($A1400&gt;$A$2,+VLOOKUP($A1400,'Neizmirene obaveze JLS'!$A$11:F$500,'prenos-P-R-N'!H$1,FALSE),"")))</f>
        <v/>
      </c>
      <c r="I1400" s="87" t="str">
        <f>IF($A1400=0,"",IF($A1400&lt;=$A$1,+VLOOKUP($A1400,'Rashodi- plan-izvršenje'!$A$8:G$1500,'prenos-P-R-N'!I$1,FALSE),IF($A1400&gt;$A$2,+VLOOKUP($A1400,'Neizmirene obaveze JLS'!$A$11:G$500,'prenos-P-R-N'!I$1,FALSE),"")))</f>
        <v/>
      </c>
      <c r="J1400" s="87" t="str">
        <f>IF($A1400=0,"",IF($A1400&lt;=$A$1,+VLOOKUP($A1400,'Rashodi- plan-izvršenje'!$A$8:H$1500,'prenos-P-R-N'!J$1,FALSE),IF($A1400&gt;$A$2,+VLOOKUP($A1400,'Neizmirene obaveze JLS'!$A$11:H$500,'prenos-P-R-N'!J$1,FALSE),"")))</f>
        <v/>
      </c>
      <c r="K1400" s="87" t="str">
        <f>IF($A1400=0,"",IF($A1400&lt;=$A$1,+VLOOKUP($A1400,'Rashodi- plan-izvršenje'!$A$8:I$1500,'prenos-P-R-N'!K$1,FALSE),IF($A1400&gt;$A$2,+VLOOKUP($A1400,'Neizmirene obaveze JLS'!$A$11:I$500,'prenos-P-R-N'!K$1,FALSE),"")))</f>
        <v/>
      </c>
      <c r="L1400" t="str">
        <f>IF(A1400=0,"",IF(A1400&lt;=A$1,+IF(VLOOKUP(A1400,'Rashodi- plan-izvršenje'!A$8:J$1500,M$1,FALSE)&gt;0,"Програмска активност","Пројекат"),IF(A1400&gt;A$2,+IF(VLOOKUP(A1400,'Neizmirene obaveze JLS'!A$8:J$2008,M$1,FALSE)&gt;0,"Програмска активност","Пројекат"),"")))</f>
        <v/>
      </c>
      <c r="M1400" s="87" t="str">
        <f>IF(A1400=0,"",IF($A1400&lt;=$A$1,+IF(VLOOKUP($A1400,'Rashodi- plan-izvršenje'!$A$8:$M$1500,10,FALSE)&gt;0,VLOOKUP($A1400,'Rashodi- plan-izvršenje'!$A$8:$M$1500,10,FALSE),VLOOKUP($A1400,'Rashodi- plan-izvršenje'!$A$8:$M$1500,12,FALSE)),+IF($A1400&gt;$A$2,IF(VLOOKUP($A1400,'Neizmirene obaveze JLS'!$A$8:$M$1500,10,FALSE)&gt;0,VLOOKUP($A1400,'Neizmirene obaveze JLS'!$A$11:$M$1500,10,FALSE),VLOOKUP($A1400,'Neizmirene obaveze JLS'!$A$11:$M$1500,12,FALSE)),0)))</f>
        <v/>
      </c>
      <c r="N1400" s="87" t="str">
        <f>IF(A1400=0,"",IF($A1400&lt;=$A$1,+IF(VLOOKUP(A1400,'Rashodi- plan-izvršenje'!$A$8:$M$1500,10,FALSE)&gt;0,VLOOKUP(A1400,'Rashodi- plan-izvršenje'!$A$8:$M$1500,11,FALSE),VLOOKUP(A1400,'Rashodi- plan-izvršenje'!$A$8:$M$1500,13,FALSE)),+IF($A1400&gt;$A$2,IF(VLOOKUP($A1400,'Neizmirene obaveze JLS'!$A$8:$M$1500,10,FALSE)&gt;0,VLOOKUP($A1400,'Neizmirene obaveze JLS'!$A$11:$M$1500,11,FALSE),VLOOKUP($A1400,'Neizmirene obaveze JLS'!$A$11:$M$1500,13,FALSE)),0)))</f>
        <v/>
      </c>
      <c r="O1400" s="87" t="str">
        <f>IF(A1400=0,"",IF($A1400&lt;=$A$1,VALUE(+VLOOKUP($A1400,'Rashodi- plan-izvršenje'!$A$8:N$1500,'prenos-P-R-N'!O$1,FALSE)),IF($A1400&lt;=A$2,VALUE(VLOOKUP($A1400,'Prihodi- plan-izvršenje'!$A$8:$H$500,6,FALSE)),VALUE(VLOOKUP($A1400,'Neizmirene obaveze JLS'!$A$8:$N$500,O$1,FALSE)))))</f>
        <v/>
      </c>
      <c r="P1400" s="87" t="str">
        <f>IF(A1400=0,"",IF(A1400=0,0,IF(A1400&gt;A$2,'šifarnik K-izvor'!G$3,+IF(Q1400&lt;700,+'šifarnik K-izvor'!G$2,'šifarnik K-izvor'!G$1))))</f>
        <v/>
      </c>
      <c r="Q1400" s="87">
        <f>IF($A1400&lt;=$A$1,VALUE(+VLOOKUP($A1400,'Rashodi- plan-izvršenje'!$A$8:O$1500,'prenos-P-R-N'!Q$1,FALSE)),IF($A1400&lt;=$A$2,VLOOKUP($A1400,'Prihodi- plan-izvršenje'!$A$4:$H$500,4,FALSE),IF($A1400&lt;=$A$3,VLOOKUP(A1400,'Neizmirene obaveze JLS'!$A$11:O$500,Q$1,FALSE),"")))</f>
        <v>0</v>
      </c>
      <c r="R1400" s="88">
        <f>IF($A1400&lt;=$A$1,VALUE(+VLOOKUP($A1400,'Rashodi- plan-izvršenje'!$A$8:P$1500,'prenos-P-R-N'!R$1,FALSE)),IF($A1400&lt;=$A$2,VLOOKUP($A1400,'Prihodi- plan-izvršenje'!$A$4:$H$500,7,FALSE),""))</f>
        <v>0</v>
      </c>
      <c r="S1400" s="88">
        <f>IF(A1400=0,0,IF($A1400&lt;=$A$1,VALUE(+VLOOKUP($A1400,'Rashodi- plan-izvršenje'!$A$8:Q$1500,'prenos-P-R-N'!S$1,FALSE)),IF($A1400&lt;=$A$2,VLOOKUP($A1400,'Prihodi- plan-izvršenje'!$A$4:$H$500,8,FALSE),0)))</f>
        <v>0</v>
      </c>
      <c r="T1400" s="88" t="str">
        <f>IF($A1400&gt;$A$2,VLOOKUP($A1400,'Neizmirene obaveze JLS'!$A$11:R$500,R$1,FALSE),"")</f>
        <v/>
      </c>
      <c r="U1400" s="88">
        <f>IF($A1400&gt;$A$2,VLOOKUP($A1400,'Neizmirene obaveze JLS'!$A$11:S$500,S$1,FALSE),0)</f>
        <v>0</v>
      </c>
      <c r="V1400" s="88">
        <f t="shared" ref="V1400:V1463" si="364">IFERROR(+U1400+T1400,0)</f>
        <v>0</v>
      </c>
    </row>
    <row r="1401" spans="1:22">
      <c r="A1401" s="89">
        <f>IF(AND(COUNTIF(A$1:A$3,"&gt;0")=1,MAX(A$8:A1400)&lt;A$1),A1400+1,IF(AND(COUNTIF(A$1:A$3,"&gt;0")=2,MAX(A$8:A1400)&lt;A$2),A1400+1,IF(AND(COUNTIF(A$1:A$3,"&gt;0")=3,MAX(A$8:A1400)&lt;A$3),A1400+1,0)))</f>
        <v>0</v>
      </c>
      <c r="B1401" s="89" t="str">
        <f t="shared" ref="B1401:C1401" si="365">+IF($A1401&gt;0,B1400,"")</f>
        <v/>
      </c>
      <c r="C1401" s="89" t="str">
        <f t="shared" si="365"/>
        <v/>
      </c>
      <c r="D1401" s="87" t="str">
        <f>IF($A1401=0,"",IF($A1401&lt;=$A$1,+VLOOKUP($A1401,'Rashodi- plan-izvršenje'!$A$8:B$1500,'prenos-P-R-N'!D$1,FALSE),IF($A1401&gt;$A$2,+VLOOKUP($A1401,'Neizmirene obaveze JLS'!$A$11:B$500,'prenos-P-R-N'!D$1,FALSE),"")))</f>
        <v/>
      </c>
      <c r="E1401" s="87" t="str">
        <f>IF($A1401=0,"",IF($A1401&lt;=$A$1,+VLOOKUP($A1401,'Rashodi- plan-izvršenje'!$A$8:C$1500,'prenos-P-R-N'!E$1,FALSE),IF($A1401&gt;$A$2,+VLOOKUP($A1401,'Neizmirene obaveze JLS'!$A$11:C$500,'prenos-P-R-N'!E$1,FALSE),"")))</f>
        <v/>
      </c>
      <c r="F1401" s="87" t="str">
        <f>IF($A1401=0,"",IF($A1401&lt;=$A$1,+VLOOKUP($A1401,'Rashodi- plan-izvršenje'!$A$8:D$1500,'prenos-P-R-N'!F$1,FALSE),IF($A1401&gt;$A$2,+VLOOKUP($A1401,'Neizmirene obaveze JLS'!$A$11:D$500,'prenos-P-R-N'!F$1,FALSE),"")))</f>
        <v/>
      </c>
      <c r="G1401" s="87" t="str">
        <f>IF($A1401=0,"",IF($A1401&lt;=$A$1,+VLOOKUP($A1401,'Rashodi- plan-izvršenje'!$A$8:E$1500,'prenos-P-R-N'!G$1,FALSE),IF($A1401&gt;$A$2,+VLOOKUP($A1401,'Neizmirene obaveze JLS'!$A$11:E$500,'prenos-P-R-N'!G$1,FALSE),"")))</f>
        <v/>
      </c>
      <c r="H1401" s="87" t="str">
        <f>IF($A1401=0,"",IF($A1401&lt;=$A$1,+VLOOKUP($A1401,'Rashodi- plan-izvršenje'!$A$8:F$1500,'prenos-P-R-N'!H$1,FALSE),IF($A1401&gt;$A$2,+VLOOKUP($A1401,'Neizmirene obaveze JLS'!$A$11:F$500,'prenos-P-R-N'!H$1,FALSE),"")))</f>
        <v/>
      </c>
      <c r="I1401" s="87" t="str">
        <f>IF($A1401=0,"",IF($A1401&lt;=$A$1,+VLOOKUP($A1401,'Rashodi- plan-izvršenje'!$A$8:G$1500,'prenos-P-R-N'!I$1,FALSE),IF($A1401&gt;$A$2,+VLOOKUP($A1401,'Neizmirene obaveze JLS'!$A$11:G$500,'prenos-P-R-N'!I$1,FALSE),"")))</f>
        <v/>
      </c>
      <c r="J1401" s="87" t="str">
        <f>IF($A1401=0,"",IF($A1401&lt;=$A$1,+VLOOKUP($A1401,'Rashodi- plan-izvršenje'!$A$8:H$1500,'prenos-P-R-N'!J$1,FALSE),IF($A1401&gt;$A$2,+VLOOKUP($A1401,'Neizmirene obaveze JLS'!$A$11:H$500,'prenos-P-R-N'!J$1,FALSE),"")))</f>
        <v/>
      </c>
      <c r="K1401" s="87" t="str">
        <f>IF($A1401=0,"",IF($A1401&lt;=$A$1,+VLOOKUP($A1401,'Rashodi- plan-izvršenje'!$A$8:I$1500,'prenos-P-R-N'!K$1,FALSE),IF($A1401&gt;$A$2,+VLOOKUP($A1401,'Neizmirene obaveze JLS'!$A$11:I$500,'prenos-P-R-N'!K$1,FALSE),"")))</f>
        <v/>
      </c>
      <c r="L1401" t="str">
        <f>IF(A1401=0,"",IF(A1401&lt;=A$1,+IF(VLOOKUP(A1401,'Rashodi- plan-izvršenje'!A$8:J$1500,M$1,FALSE)&gt;0,"Програмска активност","Пројекат"),IF(A1401&gt;A$2,+IF(VLOOKUP(A1401,'Neizmirene obaveze JLS'!A$8:J$2008,M$1,FALSE)&gt;0,"Програмска активност","Пројекат"),"")))</f>
        <v/>
      </c>
      <c r="M1401" s="87" t="str">
        <f>IF(A1401=0,"",IF($A1401&lt;=$A$1,+IF(VLOOKUP($A1401,'Rashodi- plan-izvršenje'!$A$8:$M$1500,10,FALSE)&gt;0,VLOOKUP($A1401,'Rashodi- plan-izvršenje'!$A$8:$M$1500,10,FALSE),VLOOKUP($A1401,'Rashodi- plan-izvršenje'!$A$8:$M$1500,12,FALSE)),+IF($A1401&gt;$A$2,IF(VLOOKUP($A1401,'Neizmirene obaveze JLS'!$A$8:$M$1500,10,FALSE)&gt;0,VLOOKUP($A1401,'Neizmirene obaveze JLS'!$A$11:$M$1500,10,FALSE),VLOOKUP($A1401,'Neizmirene obaveze JLS'!$A$11:$M$1500,12,FALSE)),0)))</f>
        <v/>
      </c>
      <c r="N1401" s="87" t="str">
        <f>IF(A1401=0,"",IF($A1401&lt;=$A$1,+IF(VLOOKUP(A1401,'Rashodi- plan-izvršenje'!$A$8:$M$1500,10,FALSE)&gt;0,VLOOKUP(A1401,'Rashodi- plan-izvršenje'!$A$8:$M$1500,11,FALSE),VLOOKUP(A1401,'Rashodi- plan-izvršenje'!$A$8:$M$1500,13,FALSE)),+IF($A1401&gt;$A$2,IF(VLOOKUP($A1401,'Neizmirene obaveze JLS'!$A$8:$M$1500,10,FALSE)&gt;0,VLOOKUP($A1401,'Neizmirene obaveze JLS'!$A$11:$M$1500,11,FALSE),VLOOKUP($A1401,'Neizmirene obaveze JLS'!$A$11:$M$1500,13,FALSE)),0)))</f>
        <v/>
      </c>
      <c r="O1401" s="87" t="str">
        <f>IF(A1401=0,"",IF($A1401&lt;=$A$1,VALUE(+VLOOKUP($A1401,'Rashodi- plan-izvršenje'!$A$8:N$1500,'prenos-P-R-N'!O$1,FALSE)),IF($A1401&lt;=A$2,VALUE(VLOOKUP($A1401,'Prihodi- plan-izvršenje'!$A$8:$H$500,6,FALSE)),VALUE(VLOOKUP($A1401,'Neizmirene obaveze JLS'!$A$8:$N$500,O$1,FALSE)))))</f>
        <v/>
      </c>
      <c r="P1401" s="87" t="str">
        <f>IF(A1401=0,"",IF(A1401=0,0,IF(A1401&gt;A$2,'šifarnik K-izvor'!G$3,+IF(Q1401&lt;700,+'šifarnik K-izvor'!G$2,'šifarnik K-izvor'!G$1))))</f>
        <v/>
      </c>
      <c r="Q1401" s="87">
        <f>IF($A1401&lt;=$A$1,VALUE(+VLOOKUP($A1401,'Rashodi- plan-izvršenje'!$A$8:O$1500,'prenos-P-R-N'!Q$1,FALSE)),IF($A1401&lt;=$A$2,VLOOKUP($A1401,'Prihodi- plan-izvršenje'!$A$4:$H$500,4,FALSE),IF($A1401&lt;=$A$3,VLOOKUP(A1401,'Neizmirene obaveze JLS'!$A$11:O$500,Q$1,FALSE),"")))</f>
        <v>0</v>
      </c>
      <c r="R1401" s="88">
        <f>IF($A1401&lt;=$A$1,VALUE(+VLOOKUP($A1401,'Rashodi- plan-izvršenje'!$A$8:P$1500,'prenos-P-R-N'!R$1,FALSE)),IF($A1401&lt;=$A$2,VLOOKUP($A1401,'Prihodi- plan-izvršenje'!$A$4:$H$500,7,FALSE),""))</f>
        <v>0</v>
      </c>
      <c r="S1401" s="88">
        <f>IF(A1401=0,0,IF($A1401&lt;=$A$1,VALUE(+VLOOKUP($A1401,'Rashodi- plan-izvršenje'!$A$8:Q$1500,'prenos-P-R-N'!S$1,FALSE)),IF($A1401&lt;=$A$2,VLOOKUP($A1401,'Prihodi- plan-izvršenje'!$A$4:$H$500,8,FALSE),0)))</f>
        <v>0</v>
      </c>
      <c r="T1401" s="88" t="str">
        <f>IF($A1401&gt;$A$2,VLOOKUP($A1401,'Neizmirene obaveze JLS'!$A$11:R$500,R$1,FALSE),"")</f>
        <v/>
      </c>
      <c r="U1401" s="88">
        <f>IF($A1401&gt;$A$2,VLOOKUP($A1401,'Neizmirene obaveze JLS'!$A$11:S$500,S$1,FALSE),0)</f>
        <v>0</v>
      </c>
      <c r="V1401" s="88">
        <f t="shared" si="364"/>
        <v>0</v>
      </c>
    </row>
    <row r="1402" spans="1:22">
      <c r="A1402" s="89">
        <f>IF(AND(COUNTIF(A$1:A$3,"&gt;0")=1,MAX(A$8:A1401)&lt;A$1),A1401+1,IF(AND(COUNTIF(A$1:A$3,"&gt;0")=2,MAX(A$8:A1401)&lt;A$2),A1401+1,IF(AND(COUNTIF(A$1:A$3,"&gt;0")=3,MAX(A$8:A1401)&lt;A$3),A1401+1,0)))</f>
        <v>0</v>
      </c>
      <c r="B1402" s="89" t="str">
        <f t="shared" ref="B1402:C1402" si="366">+IF($A1402&gt;0,B1401,"")</f>
        <v/>
      </c>
      <c r="C1402" s="89" t="str">
        <f t="shared" si="366"/>
        <v/>
      </c>
      <c r="D1402" s="87" t="str">
        <f>IF($A1402=0,"",IF($A1402&lt;=$A$1,+VLOOKUP($A1402,'Rashodi- plan-izvršenje'!$A$8:B$1500,'prenos-P-R-N'!D$1,FALSE),IF($A1402&gt;$A$2,+VLOOKUP($A1402,'Neizmirene obaveze JLS'!$A$11:B$500,'prenos-P-R-N'!D$1,FALSE),"")))</f>
        <v/>
      </c>
      <c r="E1402" s="87" t="str">
        <f>IF($A1402=0,"",IF($A1402&lt;=$A$1,+VLOOKUP($A1402,'Rashodi- plan-izvršenje'!$A$8:C$1500,'prenos-P-R-N'!E$1,FALSE),IF($A1402&gt;$A$2,+VLOOKUP($A1402,'Neizmirene obaveze JLS'!$A$11:C$500,'prenos-P-R-N'!E$1,FALSE),"")))</f>
        <v/>
      </c>
      <c r="F1402" s="87" t="str">
        <f>IF($A1402=0,"",IF($A1402&lt;=$A$1,+VLOOKUP($A1402,'Rashodi- plan-izvršenje'!$A$8:D$1500,'prenos-P-R-N'!F$1,FALSE),IF($A1402&gt;$A$2,+VLOOKUP($A1402,'Neizmirene obaveze JLS'!$A$11:D$500,'prenos-P-R-N'!F$1,FALSE),"")))</f>
        <v/>
      </c>
      <c r="G1402" s="87" t="str">
        <f>IF($A1402=0,"",IF($A1402&lt;=$A$1,+VLOOKUP($A1402,'Rashodi- plan-izvršenje'!$A$8:E$1500,'prenos-P-R-N'!G$1,FALSE),IF($A1402&gt;$A$2,+VLOOKUP($A1402,'Neizmirene obaveze JLS'!$A$11:E$500,'prenos-P-R-N'!G$1,FALSE),"")))</f>
        <v/>
      </c>
      <c r="H1402" s="87" t="str">
        <f>IF($A1402=0,"",IF($A1402&lt;=$A$1,+VLOOKUP($A1402,'Rashodi- plan-izvršenje'!$A$8:F$1500,'prenos-P-R-N'!H$1,FALSE),IF($A1402&gt;$A$2,+VLOOKUP($A1402,'Neizmirene obaveze JLS'!$A$11:F$500,'prenos-P-R-N'!H$1,FALSE),"")))</f>
        <v/>
      </c>
      <c r="I1402" s="87" t="str">
        <f>IF($A1402=0,"",IF($A1402&lt;=$A$1,+VLOOKUP($A1402,'Rashodi- plan-izvršenje'!$A$8:G$1500,'prenos-P-R-N'!I$1,FALSE),IF($A1402&gt;$A$2,+VLOOKUP($A1402,'Neizmirene obaveze JLS'!$A$11:G$500,'prenos-P-R-N'!I$1,FALSE),"")))</f>
        <v/>
      </c>
      <c r="J1402" s="87" t="str">
        <f>IF($A1402=0,"",IF($A1402&lt;=$A$1,+VLOOKUP($A1402,'Rashodi- plan-izvršenje'!$A$8:H$1500,'prenos-P-R-N'!J$1,FALSE),IF($A1402&gt;$A$2,+VLOOKUP($A1402,'Neizmirene obaveze JLS'!$A$11:H$500,'prenos-P-R-N'!J$1,FALSE),"")))</f>
        <v/>
      </c>
      <c r="K1402" s="87" t="str">
        <f>IF($A1402=0,"",IF($A1402&lt;=$A$1,+VLOOKUP($A1402,'Rashodi- plan-izvršenje'!$A$8:I$1500,'prenos-P-R-N'!K$1,FALSE),IF($A1402&gt;$A$2,+VLOOKUP($A1402,'Neizmirene obaveze JLS'!$A$11:I$500,'prenos-P-R-N'!K$1,FALSE),"")))</f>
        <v/>
      </c>
      <c r="L1402" t="str">
        <f>IF(A1402=0,"",IF(A1402&lt;=A$1,+IF(VLOOKUP(A1402,'Rashodi- plan-izvršenje'!A$8:J$1500,M$1,FALSE)&gt;0,"Програмска активност","Пројекат"),IF(A1402&gt;A$2,+IF(VLOOKUP(A1402,'Neizmirene obaveze JLS'!A$8:J$2008,M$1,FALSE)&gt;0,"Програмска активност","Пројекат"),"")))</f>
        <v/>
      </c>
      <c r="M1402" s="87" t="str">
        <f>IF(A1402=0,"",IF($A1402&lt;=$A$1,+IF(VLOOKUP($A1402,'Rashodi- plan-izvršenje'!$A$8:$M$1500,10,FALSE)&gt;0,VLOOKUP($A1402,'Rashodi- plan-izvršenje'!$A$8:$M$1500,10,FALSE),VLOOKUP($A1402,'Rashodi- plan-izvršenje'!$A$8:$M$1500,12,FALSE)),+IF($A1402&gt;$A$2,IF(VLOOKUP($A1402,'Neizmirene obaveze JLS'!$A$8:$M$1500,10,FALSE)&gt;0,VLOOKUP($A1402,'Neizmirene obaveze JLS'!$A$11:$M$1500,10,FALSE),VLOOKUP($A1402,'Neizmirene obaveze JLS'!$A$11:$M$1500,12,FALSE)),0)))</f>
        <v/>
      </c>
      <c r="N1402" s="87" t="str">
        <f>IF(A1402=0,"",IF($A1402&lt;=$A$1,+IF(VLOOKUP(A1402,'Rashodi- plan-izvršenje'!$A$8:$M$1500,10,FALSE)&gt;0,VLOOKUP(A1402,'Rashodi- plan-izvršenje'!$A$8:$M$1500,11,FALSE),VLOOKUP(A1402,'Rashodi- plan-izvršenje'!$A$8:$M$1500,13,FALSE)),+IF($A1402&gt;$A$2,IF(VLOOKUP($A1402,'Neizmirene obaveze JLS'!$A$8:$M$1500,10,FALSE)&gt;0,VLOOKUP($A1402,'Neizmirene obaveze JLS'!$A$11:$M$1500,11,FALSE),VLOOKUP($A1402,'Neizmirene obaveze JLS'!$A$11:$M$1500,13,FALSE)),0)))</f>
        <v/>
      </c>
      <c r="O1402" s="87" t="str">
        <f>IF(A1402=0,"",IF($A1402&lt;=$A$1,VALUE(+VLOOKUP($A1402,'Rashodi- plan-izvršenje'!$A$8:N$1500,'prenos-P-R-N'!O$1,FALSE)),IF($A1402&lt;=A$2,VALUE(VLOOKUP($A1402,'Prihodi- plan-izvršenje'!$A$8:$H$500,6,FALSE)),VALUE(VLOOKUP($A1402,'Neizmirene obaveze JLS'!$A$8:$N$500,O$1,FALSE)))))</f>
        <v/>
      </c>
      <c r="P1402" s="87" t="str">
        <f>IF(A1402=0,"",IF(A1402=0,0,IF(A1402&gt;A$2,'šifarnik K-izvor'!G$3,+IF(Q1402&lt;700,+'šifarnik K-izvor'!G$2,'šifarnik K-izvor'!G$1))))</f>
        <v/>
      </c>
      <c r="Q1402" s="87">
        <f>IF($A1402&lt;=$A$1,VALUE(+VLOOKUP($A1402,'Rashodi- plan-izvršenje'!$A$8:O$1500,'prenos-P-R-N'!Q$1,FALSE)),IF($A1402&lt;=$A$2,VLOOKUP($A1402,'Prihodi- plan-izvršenje'!$A$4:$H$500,4,FALSE),IF($A1402&lt;=$A$3,VLOOKUP(A1402,'Neizmirene obaveze JLS'!$A$11:O$500,Q$1,FALSE),"")))</f>
        <v>0</v>
      </c>
      <c r="R1402" s="88">
        <f>IF($A1402&lt;=$A$1,VALUE(+VLOOKUP($A1402,'Rashodi- plan-izvršenje'!$A$8:P$1500,'prenos-P-R-N'!R$1,FALSE)),IF($A1402&lt;=$A$2,VLOOKUP($A1402,'Prihodi- plan-izvršenje'!$A$4:$H$500,7,FALSE),""))</f>
        <v>0</v>
      </c>
      <c r="S1402" s="88">
        <f>IF(A1402=0,0,IF($A1402&lt;=$A$1,VALUE(+VLOOKUP($A1402,'Rashodi- plan-izvršenje'!$A$8:Q$1500,'prenos-P-R-N'!S$1,FALSE)),IF($A1402&lt;=$A$2,VLOOKUP($A1402,'Prihodi- plan-izvršenje'!$A$4:$H$500,8,FALSE),0)))</f>
        <v>0</v>
      </c>
      <c r="T1402" s="88" t="str">
        <f>IF($A1402&gt;$A$2,VLOOKUP($A1402,'Neizmirene obaveze JLS'!$A$11:R$500,R$1,FALSE),"")</f>
        <v/>
      </c>
      <c r="U1402" s="88">
        <f>IF($A1402&gt;$A$2,VLOOKUP($A1402,'Neizmirene obaveze JLS'!$A$11:S$500,S$1,FALSE),0)</f>
        <v>0</v>
      </c>
      <c r="V1402" s="88">
        <f t="shared" si="364"/>
        <v>0</v>
      </c>
    </row>
    <row r="1403" spans="1:22">
      <c r="A1403" s="89">
        <f>IF(AND(COUNTIF(A$1:A$3,"&gt;0")=1,MAX(A$8:A1402)&lt;A$1),A1402+1,IF(AND(COUNTIF(A$1:A$3,"&gt;0")=2,MAX(A$8:A1402)&lt;A$2),A1402+1,IF(AND(COUNTIF(A$1:A$3,"&gt;0")=3,MAX(A$8:A1402)&lt;A$3),A1402+1,0)))</f>
        <v>0</v>
      </c>
      <c r="B1403" s="89" t="str">
        <f t="shared" ref="B1403:C1403" si="367">+IF($A1403&gt;0,B1402,"")</f>
        <v/>
      </c>
      <c r="C1403" s="89" t="str">
        <f t="shared" si="367"/>
        <v/>
      </c>
      <c r="D1403" s="87" t="str">
        <f>IF($A1403=0,"",IF($A1403&lt;=$A$1,+VLOOKUP($A1403,'Rashodi- plan-izvršenje'!$A$8:B$1500,'prenos-P-R-N'!D$1,FALSE),IF($A1403&gt;$A$2,+VLOOKUP($A1403,'Neizmirene obaveze JLS'!$A$11:B$500,'prenos-P-R-N'!D$1,FALSE),"")))</f>
        <v/>
      </c>
      <c r="E1403" s="87" t="str">
        <f>IF($A1403=0,"",IF($A1403&lt;=$A$1,+VLOOKUP($A1403,'Rashodi- plan-izvršenje'!$A$8:C$1500,'prenos-P-R-N'!E$1,FALSE),IF($A1403&gt;$A$2,+VLOOKUP($A1403,'Neizmirene obaveze JLS'!$A$11:C$500,'prenos-P-R-N'!E$1,FALSE),"")))</f>
        <v/>
      </c>
      <c r="F1403" s="87" t="str">
        <f>IF($A1403=0,"",IF($A1403&lt;=$A$1,+VLOOKUP($A1403,'Rashodi- plan-izvršenje'!$A$8:D$1500,'prenos-P-R-N'!F$1,FALSE),IF($A1403&gt;$A$2,+VLOOKUP($A1403,'Neizmirene obaveze JLS'!$A$11:D$500,'prenos-P-R-N'!F$1,FALSE),"")))</f>
        <v/>
      </c>
      <c r="G1403" s="87" t="str">
        <f>IF($A1403=0,"",IF($A1403&lt;=$A$1,+VLOOKUP($A1403,'Rashodi- plan-izvršenje'!$A$8:E$1500,'prenos-P-R-N'!G$1,FALSE),IF($A1403&gt;$A$2,+VLOOKUP($A1403,'Neizmirene obaveze JLS'!$A$11:E$500,'prenos-P-R-N'!G$1,FALSE),"")))</f>
        <v/>
      </c>
      <c r="H1403" s="87" t="str">
        <f>IF($A1403=0,"",IF($A1403&lt;=$A$1,+VLOOKUP($A1403,'Rashodi- plan-izvršenje'!$A$8:F$1500,'prenos-P-R-N'!H$1,FALSE),IF($A1403&gt;$A$2,+VLOOKUP($A1403,'Neizmirene obaveze JLS'!$A$11:F$500,'prenos-P-R-N'!H$1,FALSE),"")))</f>
        <v/>
      </c>
      <c r="I1403" s="87" t="str">
        <f>IF($A1403=0,"",IF($A1403&lt;=$A$1,+VLOOKUP($A1403,'Rashodi- plan-izvršenje'!$A$8:G$1500,'prenos-P-R-N'!I$1,FALSE),IF($A1403&gt;$A$2,+VLOOKUP($A1403,'Neizmirene obaveze JLS'!$A$11:G$500,'prenos-P-R-N'!I$1,FALSE),"")))</f>
        <v/>
      </c>
      <c r="J1403" s="87" t="str">
        <f>IF($A1403=0,"",IF($A1403&lt;=$A$1,+VLOOKUP($A1403,'Rashodi- plan-izvršenje'!$A$8:H$1500,'prenos-P-R-N'!J$1,FALSE),IF($A1403&gt;$A$2,+VLOOKUP($A1403,'Neizmirene obaveze JLS'!$A$11:H$500,'prenos-P-R-N'!J$1,FALSE),"")))</f>
        <v/>
      </c>
      <c r="K1403" s="87" t="str">
        <f>IF($A1403=0,"",IF($A1403&lt;=$A$1,+VLOOKUP($A1403,'Rashodi- plan-izvršenje'!$A$8:I$1500,'prenos-P-R-N'!K$1,FALSE),IF($A1403&gt;$A$2,+VLOOKUP($A1403,'Neizmirene obaveze JLS'!$A$11:I$500,'prenos-P-R-N'!K$1,FALSE),"")))</f>
        <v/>
      </c>
      <c r="L1403" t="str">
        <f>IF(A1403=0,"",IF(A1403&lt;=A$1,+IF(VLOOKUP(A1403,'Rashodi- plan-izvršenje'!A$8:J$1500,M$1,FALSE)&gt;0,"Програмска активност","Пројекат"),IF(A1403&gt;A$2,+IF(VLOOKUP(A1403,'Neizmirene obaveze JLS'!A$8:J$2008,M$1,FALSE)&gt;0,"Програмска активност","Пројекат"),"")))</f>
        <v/>
      </c>
      <c r="M1403" s="87" t="str">
        <f>IF(A1403=0,"",IF($A1403&lt;=$A$1,+IF(VLOOKUP($A1403,'Rashodi- plan-izvršenje'!$A$8:$M$1500,10,FALSE)&gt;0,VLOOKUP($A1403,'Rashodi- plan-izvršenje'!$A$8:$M$1500,10,FALSE),VLOOKUP($A1403,'Rashodi- plan-izvršenje'!$A$8:$M$1500,12,FALSE)),+IF($A1403&gt;$A$2,IF(VLOOKUP($A1403,'Neizmirene obaveze JLS'!$A$8:$M$1500,10,FALSE)&gt;0,VLOOKUP($A1403,'Neizmirene obaveze JLS'!$A$11:$M$1500,10,FALSE),VLOOKUP($A1403,'Neizmirene obaveze JLS'!$A$11:$M$1500,12,FALSE)),0)))</f>
        <v/>
      </c>
      <c r="N1403" s="87" t="str">
        <f>IF(A1403=0,"",IF($A1403&lt;=$A$1,+IF(VLOOKUP(A1403,'Rashodi- plan-izvršenje'!$A$8:$M$1500,10,FALSE)&gt;0,VLOOKUP(A1403,'Rashodi- plan-izvršenje'!$A$8:$M$1500,11,FALSE),VLOOKUP(A1403,'Rashodi- plan-izvršenje'!$A$8:$M$1500,13,FALSE)),+IF($A1403&gt;$A$2,IF(VLOOKUP($A1403,'Neizmirene obaveze JLS'!$A$8:$M$1500,10,FALSE)&gt;0,VLOOKUP($A1403,'Neizmirene obaveze JLS'!$A$11:$M$1500,11,FALSE),VLOOKUP($A1403,'Neizmirene obaveze JLS'!$A$11:$M$1500,13,FALSE)),0)))</f>
        <v/>
      </c>
      <c r="O1403" s="87" t="str">
        <f>IF(A1403=0,"",IF($A1403&lt;=$A$1,VALUE(+VLOOKUP($A1403,'Rashodi- plan-izvršenje'!$A$8:N$1500,'prenos-P-R-N'!O$1,FALSE)),IF($A1403&lt;=A$2,VALUE(VLOOKUP($A1403,'Prihodi- plan-izvršenje'!$A$8:$H$500,6,FALSE)),VALUE(VLOOKUP($A1403,'Neizmirene obaveze JLS'!$A$8:$N$500,O$1,FALSE)))))</f>
        <v/>
      </c>
      <c r="P1403" s="87" t="str">
        <f>IF(A1403=0,"",IF(A1403=0,0,IF(A1403&gt;A$2,'šifarnik K-izvor'!G$3,+IF(Q1403&lt;700,+'šifarnik K-izvor'!G$2,'šifarnik K-izvor'!G$1))))</f>
        <v/>
      </c>
      <c r="Q1403" s="87">
        <f>IF($A1403&lt;=$A$1,VALUE(+VLOOKUP($A1403,'Rashodi- plan-izvršenje'!$A$8:O$1500,'prenos-P-R-N'!Q$1,FALSE)),IF($A1403&lt;=$A$2,VLOOKUP($A1403,'Prihodi- plan-izvršenje'!$A$4:$H$500,4,FALSE),IF($A1403&lt;=$A$3,VLOOKUP(A1403,'Neizmirene obaveze JLS'!$A$11:O$500,Q$1,FALSE),"")))</f>
        <v>0</v>
      </c>
      <c r="R1403" s="88">
        <f>IF($A1403&lt;=$A$1,VALUE(+VLOOKUP($A1403,'Rashodi- plan-izvršenje'!$A$8:P$1500,'prenos-P-R-N'!R$1,FALSE)),IF($A1403&lt;=$A$2,VLOOKUP($A1403,'Prihodi- plan-izvršenje'!$A$4:$H$500,7,FALSE),""))</f>
        <v>0</v>
      </c>
      <c r="S1403" s="88">
        <f>IF(A1403=0,0,IF($A1403&lt;=$A$1,VALUE(+VLOOKUP($A1403,'Rashodi- plan-izvršenje'!$A$8:Q$1500,'prenos-P-R-N'!S$1,FALSE)),IF($A1403&lt;=$A$2,VLOOKUP($A1403,'Prihodi- plan-izvršenje'!$A$4:$H$500,8,FALSE),0)))</f>
        <v>0</v>
      </c>
      <c r="T1403" s="88" t="str">
        <f>IF($A1403&gt;$A$2,VLOOKUP($A1403,'Neizmirene obaveze JLS'!$A$11:R$500,R$1,FALSE),"")</f>
        <v/>
      </c>
      <c r="U1403" s="88">
        <f>IF($A1403&gt;$A$2,VLOOKUP($A1403,'Neizmirene obaveze JLS'!$A$11:S$500,S$1,FALSE),0)</f>
        <v>0</v>
      </c>
      <c r="V1403" s="88">
        <f t="shared" si="364"/>
        <v>0</v>
      </c>
    </row>
    <row r="1404" spans="1:22">
      <c r="A1404" s="89">
        <f>IF(AND(COUNTIF(A$1:A$3,"&gt;0")=1,MAX(A$8:A1403)&lt;A$1),A1403+1,IF(AND(COUNTIF(A$1:A$3,"&gt;0")=2,MAX(A$8:A1403)&lt;A$2),A1403+1,IF(AND(COUNTIF(A$1:A$3,"&gt;0")=3,MAX(A$8:A1403)&lt;A$3),A1403+1,0)))</f>
        <v>0</v>
      </c>
      <c r="B1404" s="89" t="str">
        <f t="shared" ref="B1404:C1404" si="368">+IF($A1404&gt;0,B1403,"")</f>
        <v/>
      </c>
      <c r="C1404" s="89" t="str">
        <f t="shared" si="368"/>
        <v/>
      </c>
      <c r="D1404" s="87" t="str">
        <f>IF($A1404=0,"",IF($A1404&lt;=$A$1,+VLOOKUP($A1404,'Rashodi- plan-izvršenje'!$A$8:B$1500,'prenos-P-R-N'!D$1,FALSE),IF($A1404&gt;$A$2,+VLOOKUP($A1404,'Neizmirene obaveze JLS'!$A$11:B$500,'prenos-P-R-N'!D$1,FALSE),"")))</f>
        <v/>
      </c>
      <c r="E1404" s="87" t="str">
        <f>IF($A1404=0,"",IF($A1404&lt;=$A$1,+VLOOKUP($A1404,'Rashodi- plan-izvršenje'!$A$8:C$1500,'prenos-P-R-N'!E$1,FALSE),IF($A1404&gt;$A$2,+VLOOKUP($A1404,'Neizmirene obaveze JLS'!$A$11:C$500,'prenos-P-R-N'!E$1,FALSE),"")))</f>
        <v/>
      </c>
      <c r="F1404" s="87" t="str">
        <f>IF($A1404=0,"",IF($A1404&lt;=$A$1,+VLOOKUP($A1404,'Rashodi- plan-izvršenje'!$A$8:D$1500,'prenos-P-R-N'!F$1,FALSE),IF($A1404&gt;$A$2,+VLOOKUP($A1404,'Neizmirene obaveze JLS'!$A$11:D$500,'prenos-P-R-N'!F$1,FALSE),"")))</f>
        <v/>
      </c>
      <c r="G1404" s="87" t="str">
        <f>IF($A1404=0,"",IF($A1404&lt;=$A$1,+VLOOKUP($A1404,'Rashodi- plan-izvršenje'!$A$8:E$1500,'prenos-P-R-N'!G$1,FALSE),IF($A1404&gt;$A$2,+VLOOKUP($A1404,'Neizmirene obaveze JLS'!$A$11:E$500,'prenos-P-R-N'!G$1,FALSE),"")))</f>
        <v/>
      </c>
      <c r="H1404" s="87" t="str">
        <f>IF($A1404=0,"",IF($A1404&lt;=$A$1,+VLOOKUP($A1404,'Rashodi- plan-izvršenje'!$A$8:F$1500,'prenos-P-R-N'!H$1,FALSE),IF($A1404&gt;$A$2,+VLOOKUP($A1404,'Neizmirene obaveze JLS'!$A$11:F$500,'prenos-P-R-N'!H$1,FALSE),"")))</f>
        <v/>
      </c>
      <c r="I1404" s="87" t="str">
        <f>IF($A1404=0,"",IF($A1404&lt;=$A$1,+VLOOKUP($A1404,'Rashodi- plan-izvršenje'!$A$8:G$1500,'prenos-P-R-N'!I$1,FALSE),IF($A1404&gt;$A$2,+VLOOKUP($A1404,'Neizmirene obaveze JLS'!$A$11:G$500,'prenos-P-R-N'!I$1,FALSE),"")))</f>
        <v/>
      </c>
      <c r="J1404" s="87" t="str">
        <f>IF($A1404=0,"",IF($A1404&lt;=$A$1,+VLOOKUP($A1404,'Rashodi- plan-izvršenje'!$A$8:H$1500,'prenos-P-R-N'!J$1,FALSE),IF($A1404&gt;$A$2,+VLOOKUP($A1404,'Neizmirene obaveze JLS'!$A$11:H$500,'prenos-P-R-N'!J$1,FALSE),"")))</f>
        <v/>
      </c>
      <c r="K1404" s="87" t="str">
        <f>IF($A1404=0,"",IF($A1404&lt;=$A$1,+VLOOKUP($A1404,'Rashodi- plan-izvršenje'!$A$8:I$1500,'prenos-P-R-N'!K$1,FALSE),IF($A1404&gt;$A$2,+VLOOKUP($A1404,'Neizmirene obaveze JLS'!$A$11:I$500,'prenos-P-R-N'!K$1,FALSE),"")))</f>
        <v/>
      </c>
      <c r="L1404" t="str">
        <f>IF(A1404=0,"",IF(A1404&lt;=A$1,+IF(VLOOKUP(A1404,'Rashodi- plan-izvršenje'!A$8:J$1500,M$1,FALSE)&gt;0,"Програмска активност","Пројекат"),IF(A1404&gt;A$2,+IF(VLOOKUP(A1404,'Neizmirene obaveze JLS'!A$8:J$2008,M$1,FALSE)&gt;0,"Програмска активност","Пројекат"),"")))</f>
        <v/>
      </c>
      <c r="M1404" s="87" t="str">
        <f>IF(A1404=0,"",IF($A1404&lt;=$A$1,+IF(VLOOKUP($A1404,'Rashodi- plan-izvršenje'!$A$8:$M$1500,10,FALSE)&gt;0,VLOOKUP($A1404,'Rashodi- plan-izvršenje'!$A$8:$M$1500,10,FALSE),VLOOKUP($A1404,'Rashodi- plan-izvršenje'!$A$8:$M$1500,12,FALSE)),+IF($A1404&gt;$A$2,IF(VLOOKUP($A1404,'Neizmirene obaveze JLS'!$A$8:$M$1500,10,FALSE)&gt;0,VLOOKUP($A1404,'Neizmirene obaveze JLS'!$A$11:$M$1500,10,FALSE),VLOOKUP($A1404,'Neizmirene obaveze JLS'!$A$11:$M$1500,12,FALSE)),0)))</f>
        <v/>
      </c>
      <c r="N1404" s="87" t="str">
        <f>IF(A1404=0,"",IF($A1404&lt;=$A$1,+IF(VLOOKUP(A1404,'Rashodi- plan-izvršenje'!$A$8:$M$1500,10,FALSE)&gt;0,VLOOKUP(A1404,'Rashodi- plan-izvršenje'!$A$8:$M$1500,11,FALSE),VLOOKUP(A1404,'Rashodi- plan-izvršenje'!$A$8:$M$1500,13,FALSE)),+IF($A1404&gt;$A$2,IF(VLOOKUP($A1404,'Neizmirene obaveze JLS'!$A$8:$M$1500,10,FALSE)&gt;0,VLOOKUP($A1404,'Neizmirene obaveze JLS'!$A$11:$M$1500,11,FALSE),VLOOKUP($A1404,'Neizmirene obaveze JLS'!$A$11:$M$1500,13,FALSE)),0)))</f>
        <v/>
      </c>
      <c r="O1404" s="87" t="str">
        <f>IF(A1404=0,"",IF($A1404&lt;=$A$1,VALUE(+VLOOKUP($A1404,'Rashodi- plan-izvršenje'!$A$8:N$1500,'prenos-P-R-N'!O$1,FALSE)),IF($A1404&lt;=A$2,VALUE(VLOOKUP($A1404,'Prihodi- plan-izvršenje'!$A$8:$H$500,6,FALSE)),VALUE(VLOOKUP($A1404,'Neizmirene obaveze JLS'!$A$8:$N$500,O$1,FALSE)))))</f>
        <v/>
      </c>
      <c r="P1404" s="87" t="str">
        <f>IF(A1404=0,"",IF(A1404=0,0,IF(A1404&gt;A$2,'šifarnik K-izvor'!G$3,+IF(Q1404&lt;700,+'šifarnik K-izvor'!G$2,'šifarnik K-izvor'!G$1))))</f>
        <v/>
      </c>
      <c r="Q1404" s="87">
        <f>IF($A1404&lt;=$A$1,VALUE(+VLOOKUP($A1404,'Rashodi- plan-izvršenje'!$A$8:O$1500,'prenos-P-R-N'!Q$1,FALSE)),IF($A1404&lt;=$A$2,VLOOKUP($A1404,'Prihodi- plan-izvršenje'!$A$4:$H$500,4,FALSE),IF($A1404&lt;=$A$3,VLOOKUP(A1404,'Neizmirene obaveze JLS'!$A$11:O$500,Q$1,FALSE),"")))</f>
        <v>0</v>
      </c>
      <c r="R1404" s="88">
        <f>IF($A1404&lt;=$A$1,VALUE(+VLOOKUP($A1404,'Rashodi- plan-izvršenje'!$A$8:P$1500,'prenos-P-R-N'!R$1,FALSE)),IF($A1404&lt;=$A$2,VLOOKUP($A1404,'Prihodi- plan-izvršenje'!$A$4:$H$500,7,FALSE),""))</f>
        <v>0</v>
      </c>
      <c r="S1404" s="88">
        <f>IF(A1404=0,0,IF($A1404&lt;=$A$1,VALUE(+VLOOKUP($A1404,'Rashodi- plan-izvršenje'!$A$8:Q$1500,'prenos-P-R-N'!S$1,FALSE)),IF($A1404&lt;=$A$2,VLOOKUP($A1404,'Prihodi- plan-izvršenje'!$A$4:$H$500,8,FALSE),0)))</f>
        <v>0</v>
      </c>
      <c r="T1404" s="88" t="str">
        <f>IF($A1404&gt;$A$2,VLOOKUP($A1404,'Neizmirene obaveze JLS'!$A$11:R$500,R$1,FALSE),"")</f>
        <v/>
      </c>
      <c r="U1404" s="88">
        <f>IF($A1404&gt;$A$2,VLOOKUP($A1404,'Neizmirene obaveze JLS'!$A$11:S$500,S$1,FALSE),0)</f>
        <v>0</v>
      </c>
      <c r="V1404" s="88">
        <f t="shared" si="364"/>
        <v>0</v>
      </c>
    </row>
    <row r="1405" spans="1:22">
      <c r="A1405" s="89">
        <f>IF(AND(COUNTIF(A$1:A$3,"&gt;0")=1,MAX(A$8:A1404)&lt;A$1),A1404+1,IF(AND(COUNTIF(A$1:A$3,"&gt;0")=2,MAX(A$8:A1404)&lt;A$2),A1404+1,IF(AND(COUNTIF(A$1:A$3,"&gt;0")=3,MAX(A$8:A1404)&lt;A$3),A1404+1,0)))</f>
        <v>0</v>
      </c>
      <c r="B1405" s="89" t="str">
        <f t="shared" ref="B1405:C1405" si="369">+IF($A1405&gt;0,B1404,"")</f>
        <v/>
      </c>
      <c r="C1405" s="89" t="str">
        <f t="shared" si="369"/>
        <v/>
      </c>
      <c r="D1405" s="87" t="str">
        <f>IF($A1405=0,"",IF($A1405&lt;=$A$1,+VLOOKUP($A1405,'Rashodi- plan-izvršenje'!$A$8:B$1500,'prenos-P-R-N'!D$1,FALSE),IF($A1405&gt;$A$2,+VLOOKUP($A1405,'Neizmirene obaveze JLS'!$A$11:B$500,'prenos-P-R-N'!D$1,FALSE),"")))</f>
        <v/>
      </c>
      <c r="E1405" s="87" t="str">
        <f>IF($A1405=0,"",IF($A1405&lt;=$A$1,+VLOOKUP($A1405,'Rashodi- plan-izvršenje'!$A$8:C$1500,'prenos-P-R-N'!E$1,FALSE),IF($A1405&gt;$A$2,+VLOOKUP($A1405,'Neizmirene obaveze JLS'!$A$11:C$500,'prenos-P-R-N'!E$1,FALSE),"")))</f>
        <v/>
      </c>
      <c r="F1405" s="87" t="str">
        <f>IF($A1405=0,"",IF($A1405&lt;=$A$1,+VLOOKUP($A1405,'Rashodi- plan-izvršenje'!$A$8:D$1500,'prenos-P-R-N'!F$1,FALSE),IF($A1405&gt;$A$2,+VLOOKUP($A1405,'Neizmirene obaveze JLS'!$A$11:D$500,'prenos-P-R-N'!F$1,FALSE),"")))</f>
        <v/>
      </c>
      <c r="G1405" s="87" t="str">
        <f>IF($A1405=0,"",IF($A1405&lt;=$A$1,+VLOOKUP($A1405,'Rashodi- plan-izvršenje'!$A$8:E$1500,'prenos-P-R-N'!G$1,FALSE),IF($A1405&gt;$A$2,+VLOOKUP($A1405,'Neizmirene obaveze JLS'!$A$11:E$500,'prenos-P-R-N'!G$1,FALSE),"")))</f>
        <v/>
      </c>
      <c r="H1405" s="87" t="str">
        <f>IF($A1405=0,"",IF($A1405&lt;=$A$1,+VLOOKUP($A1405,'Rashodi- plan-izvršenje'!$A$8:F$1500,'prenos-P-R-N'!H$1,FALSE),IF($A1405&gt;$A$2,+VLOOKUP($A1405,'Neizmirene obaveze JLS'!$A$11:F$500,'prenos-P-R-N'!H$1,FALSE),"")))</f>
        <v/>
      </c>
      <c r="I1405" s="87" t="str">
        <f>IF($A1405=0,"",IF($A1405&lt;=$A$1,+VLOOKUP($A1405,'Rashodi- plan-izvršenje'!$A$8:G$1500,'prenos-P-R-N'!I$1,FALSE),IF($A1405&gt;$A$2,+VLOOKUP($A1405,'Neizmirene obaveze JLS'!$A$11:G$500,'prenos-P-R-N'!I$1,FALSE),"")))</f>
        <v/>
      </c>
      <c r="J1405" s="87" t="str">
        <f>IF($A1405=0,"",IF($A1405&lt;=$A$1,+VLOOKUP($A1405,'Rashodi- plan-izvršenje'!$A$8:H$1500,'prenos-P-R-N'!J$1,FALSE),IF($A1405&gt;$A$2,+VLOOKUP($A1405,'Neizmirene obaveze JLS'!$A$11:H$500,'prenos-P-R-N'!J$1,FALSE),"")))</f>
        <v/>
      </c>
      <c r="K1405" s="87" t="str">
        <f>IF($A1405=0,"",IF($A1405&lt;=$A$1,+VLOOKUP($A1405,'Rashodi- plan-izvršenje'!$A$8:I$1500,'prenos-P-R-N'!K$1,FALSE),IF($A1405&gt;$A$2,+VLOOKUP($A1405,'Neizmirene obaveze JLS'!$A$11:I$500,'prenos-P-R-N'!K$1,FALSE),"")))</f>
        <v/>
      </c>
      <c r="L1405" t="str">
        <f>IF(A1405=0,"",IF(A1405&lt;=A$1,+IF(VLOOKUP(A1405,'Rashodi- plan-izvršenje'!A$8:J$1500,M$1,FALSE)&gt;0,"Програмска активност","Пројекат"),IF(A1405&gt;A$2,+IF(VLOOKUP(A1405,'Neizmirene obaveze JLS'!A$8:J$2008,M$1,FALSE)&gt;0,"Програмска активност","Пројекат"),"")))</f>
        <v/>
      </c>
      <c r="M1405" s="87" t="str">
        <f>IF(A1405=0,"",IF($A1405&lt;=$A$1,+IF(VLOOKUP($A1405,'Rashodi- plan-izvršenje'!$A$8:$M$1500,10,FALSE)&gt;0,VLOOKUP($A1405,'Rashodi- plan-izvršenje'!$A$8:$M$1500,10,FALSE),VLOOKUP($A1405,'Rashodi- plan-izvršenje'!$A$8:$M$1500,12,FALSE)),+IF($A1405&gt;$A$2,IF(VLOOKUP($A1405,'Neizmirene obaveze JLS'!$A$8:$M$1500,10,FALSE)&gt;0,VLOOKUP($A1405,'Neizmirene obaveze JLS'!$A$11:$M$1500,10,FALSE),VLOOKUP($A1405,'Neizmirene obaveze JLS'!$A$11:$M$1500,12,FALSE)),0)))</f>
        <v/>
      </c>
      <c r="N1405" s="87" t="str">
        <f>IF(A1405=0,"",IF($A1405&lt;=$A$1,+IF(VLOOKUP(A1405,'Rashodi- plan-izvršenje'!$A$8:$M$1500,10,FALSE)&gt;0,VLOOKUP(A1405,'Rashodi- plan-izvršenje'!$A$8:$M$1500,11,FALSE),VLOOKUP(A1405,'Rashodi- plan-izvršenje'!$A$8:$M$1500,13,FALSE)),+IF($A1405&gt;$A$2,IF(VLOOKUP($A1405,'Neizmirene obaveze JLS'!$A$8:$M$1500,10,FALSE)&gt;0,VLOOKUP($A1405,'Neizmirene obaveze JLS'!$A$11:$M$1500,11,FALSE),VLOOKUP($A1405,'Neizmirene obaveze JLS'!$A$11:$M$1500,13,FALSE)),0)))</f>
        <v/>
      </c>
      <c r="O1405" s="87" t="str">
        <f>IF(A1405=0,"",IF($A1405&lt;=$A$1,VALUE(+VLOOKUP($A1405,'Rashodi- plan-izvršenje'!$A$8:N$1500,'prenos-P-R-N'!O$1,FALSE)),IF($A1405&lt;=A$2,VALUE(VLOOKUP($A1405,'Prihodi- plan-izvršenje'!$A$8:$H$500,6,FALSE)),VALUE(VLOOKUP($A1405,'Neizmirene obaveze JLS'!$A$8:$N$500,O$1,FALSE)))))</f>
        <v/>
      </c>
      <c r="P1405" s="87" t="str">
        <f>IF(A1405=0,"",IF(A1405=0,0,IF(A1405&gt;A$2,'šifarnik K-izvor'!G$3,+IF(Q1405&lt;700,+'šifarnik K-izvor'!G$2,'šifarnik K-izvor'!G$1))))</f>
        <v/>
      </c>
      <c r="Q1405" s="87">
        <f>IF($A1405&lt;=$A$1,VALUE(+VLOOKUP($A1405,'Rashodi- plan-izvršenje'!$A$8:O$1500,'prenos-P-R-N'!Q$1,FALSE)),IF($A1405&lt;=$A$2,VLOOKUP($A1405,'Prihodi- plan-izvršenje'!$A$4:$H$500,4,FALSE),IF($A1405&lt;=$A$3,VLOOKUP(A1405,'Neizmirene obaveze JLS'!$A$11:O$500,Q$1,FALSE),"")))</f>
        <v>0</v>
      </c>
      <c r="R1405" s="88">
        <f>IF($A1405&lt;=$A$1,VALUE(+VLOOKUP($A1405,'Rashodi- plan-izvršenje'!$A$8:P$1500,'prenos-P-R-N'!R$1,FALSE)),IF($A1405&lt;=$A$2,VLOOKUP($A1405,'Prihodi- plan-izvršenje'!$A$4:$H$500,7,FALSE),""))</f>
        <v>0</v>
      </c>
      <c r="S1405" s="88">
        <f>IF(A1405=0,0,IF($A1405&lt;=$A$1,VALUE(+VLOOKUP($A1405,'Rashodi- plan-izvršenje'!$A$8:Q$1500,'prenos-P-R-N'!S$1,FALSE)),IF($A1405&lt;=$A$2,VLOOKUP($A1405,'Prihodi- plan-izvršenje'!$A$4:$H$500,8,FALSE),0)))</f>
        <v>0</v>
      </c>
      <c r="T1405" s="88" t="str">
        <f>IF($A1405&gt;$A$2,VLOOKUP($A1405,'Neizmirene obaveze JLS'!$A$11:R$500,R$1,FALSE),"")</f>
        <v/>
      </c>
      <c r="U1405" s="88">
        <f>IF($A1405&gt;$A$2,VLOOKUP($A1405,'Neizmirene obaveze JLS'!$A$11:S$500,S$1,FALSE),0)</f>
        <v>0</v>
      </c>
      <c r="V1405" s="88">
        <f t="shared" si="364"/>
        <v>0</v>
      </c>
    </row>
    <row r="1406" spans="1:22">
      <c r="A1406" s="89">
        <f>IF(AND(COUNTIF(A$1:A$3,"&gt;0")=1,MAX(A$8:A1405)&lt;A$1),A1405+1,IF(AND(COUNTIF(A$1:A$3,"&gt;0")=2,MAX(A$8:A1405)&lt;A$2),A1405+1,IF(AND(COUNTIF(A$1:A$3,"&gt;0")=3,MAX(A$8:A1405)&lt;A$3),A1405+1,0)))</f>
        <v>0</v>
      </c>
      <c r="B1406" s="89" t="str">
        <f t="shared" ref="B1406:C1406" si="370">+IF($A1406&gt;0,B1405,"")</f>
        <v/>
      </c>
      <c r="C1406" s="89" t="str">
        <f t="shared" si="370"/>
        <v/>
      </c>
      <c r="D1406" s="87" t="str">
        <f>IF($A1406=0,"",IF($A1406&lt;=$A$1,+VLOOKUP($A1406,'Rashodi- plan-izvršenje'!$A$8:B$1500,'prenos-P-R-N'!D$1,FALSE),IF($A1406&gt;$A$2,+VLOOKUP($A1406,'Neizmirene obaveze JLS'!$A$11:B$500,'prenos-P-R-N'!D$1,FALSE),"")))</f>
        <v/>
      </c>
      <c r="E1406" s="87" t="str">
        <f>IF($A1406=0,"",IF($A1406&lt;=$A$1,+VLOOKUP($A1406,'Rashodi- plan-izvršenje'!$A$8:C$1500,'prenos-P-R-N'!E$1,FALSE),IF($A1406&gt;$A$2,+VLOOKUP($A1406,'Neizmirene obaveze JLS'!$A$11:C$500,'prenos-P-R-N'!E$1,FALSE),"")))</f>
        <v/>
      </c>
      <c r="F1406" s="87" t="str">
        <f>IF($A1406=0,"",IF($A1406&lt;=$A$1,+VLOOKUP($A1406,'Rashodi- plan-izvršenje'!$A$8:D$1500,'prenos-P-R-N'!F$1,FALSE),IF($A1406&gt;$A$2,+VLOOKUP($A1406,'Neizmirene obaveze JLS'!$A$11:D$500,'prenos-P-R-N'!F$1,FALSE),"")))</f>
        <v/>
      </c>
      <c r="G1406" s="87" t="str">
        <f>IF($A1406=0,"",IF($A1406&lt;=$A$1,+VLOOKUP($A1406,'Rashodi- plan-izvršenje'!$A$8:E$1500,'prenos-P-R-N'!G$1,FALSE),IF($A1406&gt;$A$2,+VLOOKUP($A1406,'Neizmirene obaveze JLS'!$A$11:E$500,'prenos-P-R-N'!G$1,FALSE),"")))</f>
        <v/>
      </c>
      <c r="H1406" s="87" t="str">
        <f>IF($A1406=0,"",IF($A1406&lt;=$A$1,+VLOOKUP($A1406,'Rashodi- plan-izvršenje'!$A$8:F$1500,'prenos-P-R-N'!H$1,FALSE),IF($A1406&gt;$A$2,+VLOOKUP($A1406,'Neizmirene obaveze JLS'!$A$11:F$500,'prenos-P-R-N'!H$1,FALSE),"")))</f>
        <v/>
      </c>
      <c r="I1406" s="87" t="str">
        <f>IF($A1406=0,"",IF($A1406&lt;=$A$1,+VLOOKUP($A1406,'Rashodi- plan-izvršenje'!$A$8:G$1500,'prenos-P-R-N'!I$1,FALSE),IF($A1406&gt;$A$2,+VLOOKUP($A1406,'Neizmirene obaveze JLS'!$A$11:G$500,'prenos-P-R-N'!I$1,FALSE),"")))</f>
        <v/>
      </c>
      <c r="J1406" s="87" t="str">
        <f>IF($A1406=0,"",IF($A1406&lt;=$A$1,+VLOOKUP($A1406,'Rashodi- plan-izvršenje'!$A$8:H$1500,'prenos-P-R-N'!J$1,FALSE),IF($A1406&gt;$A$2,+VLOOKUP($A1406,'Neizmirene obaveze JLS'!$A$11:H$500,'prenos-P-R-N'!J$1,FALSE),"")))</f>
        <v/>
      </c>
      <c r="K1406" s="87" t="str">
        <f>IF($A1406=0,"",IF($A1406&lt;=$A$1,+VLOOKUP($A1406,'Rashodi- plan-izvršenje'!$A$8:I$1500,'prenos-P-R-N'!K$1,FALSE),IF($A1406&gt;$A$2,+VLOOKUP($A1406,'Neizmirene obaveze JLS'!$A$11:I$500,'prenos-P-R-N'!K$1,FALSE),"")))</f>
        <v/>
      </c>
      <c r="L1406" t="str">
        <f>IF(A1406=0,"",IF(A1406&lt;=A$1,+IF(VLOOKUP(A1406,'Rashodi- plan-izvršenje'!A$8:J$1500,M$1,FALSE)&gt;0,"Програмска активност","Пројекат"),IF(A1406&gt;A$2,+IF(VLOOKUP(A1406,'Neizmirene obaveze JLS'!A$8:J$2008,M$1,FALSE)&gt;0,"Програмска активност","Пројекат"),"")))</f>
        <v/>
      </c>
      <c r="M1406" s="87" t="str">
        <f>IF(A1406=0,"",IF($A1406&lt;=$A$1,+IF(VLOOKUP($A1406,'Rashodi- plan-izvršenje'!$A$8:$M$1500,10,FALSE)&gt;0,VLOOKUP($A1406,'Rashodi- plan-izvršenje'!$A$8:$M$1500,10,FALSE),VLOOKUP($A1406,'Rashodi- plan-izvršenje'!$A$8:$M$1500,12,FALSE)),+IF($A1406&gt;$A$2,IF(VLOOKUP($A1406,'Neizmirene obaveze JLS'!$A$8:$M$1500,10,FALSE)&gt;0,VLOOKUP($A1406,'Neizmirene obaveze JLS'!$A$11:$M$1500,10,FALSE),VLOOKUP($A1406,'Neizmirene obaveze JLS'!$A$11:$M$1500,12,FALSE)),0)))</f>
        <v/>
      </c>
      <c r="N1406" s="87" t="str">
        <f>IF(A1406=0,"",IF($A1406&lt;=$A$1,+IF(VLOOKUP(A1406,'Rashodi- plan-izvršenje'!$A$8:$M$1500,10,FALSE)&gt;0,VLOOKUP(A1406,'Rashodi- plan-izvršenje'!$A$8:$M$1500,11,FALSE),VLOOKUP(A1406,'Rashodi- plan-izvršenje'!$A$8:$M$1500,13,FALSE)),+IF($A1406&gt;$A$2,IF(VLOOKUP($A1406,'Neizmirene obaveze JLS'!$A$8:$M$1500,10,FALSE)&gt;0,VLOOKUP($A1406,'Neizmirene obaveze JLS'!$A$11:$M$1500,11,FALSE),VLOOKUP($A1406,'Neizmirene obaveze JLS'!$A$11:$M$1500,13,FALSE)),0)))</f>
        <v/>
      </c>
      <c r="O1406" s="87" t="str">
        <f>IF(A1406=0,"",IF($A1406&lt;=$A$1,VALUE(+VLOOKUP($A1406,'Rashodi- plan-izvršenje'!$A$8:N$1500,'prenos-P-R-N'!O$1,FALSE)),IF($A1406&lt;=A$2,VALUE(VLOOKUP($A1406,'Prihodi- plan-izvršenje'!$A$8:$H$500,6,FALSE)),VALUE(VLOOKUP($A1406,'Neizmirene obaveze JLS'!$A$8:$N$500,O$1,FALSE)))))</f>
        <v/>
      </c>
      <c r="P1406" s="87" t="str">
        <f>IF(A1406=0,"",IF(A1406=0,0,IF(A1406&gt;A$2,'šifarnik K-izvor'!G$3,+IF(Q1406&lt;700,+'šifarnik K-izvor'!G$2,'šifarnik K-izvor'!G$1))))</f>
        <v/>
      </c>
      <c r="Q1406" s="87">
        <f>IF($A1406&lt;=$A$1,VALUE(+VLOOKUP($A1406,'Rashodi- plan-izvršenje'!$A$8:O$1500,'prenos-P-R-N'!Q$1,FALSE)),IF($A1406&lt;=$A$2,VLOOKUP($A1406,'Prihodi- plan-izvršenje'!$A$4:$H$500,4,FALSE),IF($A1406&lt;=$A$3,VLOOKUP(A1406,'Neizmirene obaveze JLS'!$A$11:O$500,Q$1,FALSE),"")))</f>
        <v>0</v>
      </c>
      <c r="R1406" s="88">
        <f>IF($A1406&lt;=$A$1,VALUE(+VLOOKUP($A1406,'Rashodi- plan-izvršenje'!$A$8:P$1500,'prenos-P-R-N'!R$1,FALSE)),IF($A1406&lt;=$A$2,VLOOKUP($A1406,'Prihodi- plan-izvršenje'!$A$4:$H$500,7,FALSE),""))</f>
        <v>0</v>
      </c>
      <c r="S1406" s="88">
        <f>IF(A1406=0,0,IF($A1406&lt;=$A$1,VALUE(+VLOOKUP($A1406,'Rashodi- plan-izvršenje'!$A$8:Q$1500,'prenos-P-R-N'!S$1,FALSE)),IF($A1406&lt;=$A$2,VLOOKUP($A1406,'Prihodi- plan-izvršenje'!$A$4:$H$500,8,FALSE),0)))</f>
        <v>0</v>
      </c>
      <c r="T1406" s="88" t="str">
        <f>IF($A1406&gt;$A$2,VLOOKUP($A1406,'Neizmirene obaveze JLS'!$A$11:R$500,R$1,FALSE),"")</f>
        <v/>
      </c>
      <c r="U1406" s="88">
        <f>IF($A1406&gt;$A$2,VLOOKUP($A1406,'Neizmirene obaveze JLS'!$A$11:S$500,S$1,FALSE),0)</f>
        <v>0</v>
      </c>
      <c r="V1406" s="88">
        <f t="shared" si="364"/>
        <v>0</v>
      </c>
    </row>
    <row r="1407" spans="1:22">
      <c r="A1407" s="89">
        <f>IF(AND(COUNTIF(A$1:A$3,"&gt;0")=1,MAX(A$8:A1406)&lt;A$1),A1406+1,IF(AND(COUNTIF(A$1:A$3,"&gt;0")=2,MAX(A$8:A1406)&lt;A$2),A1406+1,IF(AND(COUNTIF(A$1:A$3,"&gt;0")=3,MAX(A$8:A1406)&lt;A$3),A1406+1,0)))</f>
        <v>0</v>
      </c>
      <c r="B1407" s="89" t="str">
        <f t="shared" ref="B1407:C1407" si="371">+IF($A1407&gt;0,B1406,"")</f>
        <v/>
      </c>
      <c r="C1407" s="89" t="str">
        <f t="shared" si="371"/>
        <v/>
      </c>
      <c r="D1407" s="87" t="str">
        <f>IF($A1407=0,"",IF($A1407&lt;=$A$1,+VLOOKUP($A1407,'Rashodi- plan-izvršenje'!$A$8:B$1500,'prenos-P-R-N'!D$1,FALSE),IF($A1407&gt;$A$2,+VLOOKUP($A1407,'Neizmirene obaveze JLS'!$A$11:B$500,'prenos-P-R-N'!D$1,FALSE),"")))</f>
        <v/>
      </c>
      <c r="E1407" s="87" t="str">
        <f>IF($A1407=0,"",IF($A1407&lt;=$A$1,+VLOOKUP($A1407,'Rashodi- plan-izvršenje'!$A$8:C$1500,'prenos-P-R-N'!E$1,FALSE),IF($A1407&gt;$A$2,+VLOOKUP($A1407,'Neizmirene obaveze JLS'!$A$11:C$500,'prenos-P-R-N'!E$1,FALSE),"")))</f>
        <v/>
      </c>
      <c r="F1407" s="87" t="str">
        <f>IF($A1407=0,"",IF($A1407&lt;=$A$1,+VLOOKUP($A1407,'Rashodi- plan-izvršenje'!$A$8:D$1500,'prenos-P-R-N'!F$1,FALSE),IF($A1407&gt;$A$2,+VLOOKUP($A1407,'Neizmirene obaveze JLS'!$A$11:D$500,'prenos-P-R-N'!F$1,FALSE),"")))</f>
        <v/>
      </c>
      <c r="G1407" s="87" t="str">
        <f>IF($A1407=0,"",IF($A1407&lt;=$A$1,+VLOOKUP($A1407,'Rashodi- plan-izvršenje'!$A$8:E$1500,'prenos-P-R-N'!G$1,FALSE),IF($A1407&gt;$A$2,+VLOOKUP($A1407,'Neizmirene obaveze JLS'!$A$11:E$500,'prenos-P-R-N'!G$1,FALSE),"")))</f>
        <v/>
      </c>
      <c r="H1407" s="87" t="str">
        <f>IF($A1407=0,"",IF($A1407&lt;=$A$1,+VLOOKUP($A1407,'Rashodi- plan-izvršenje'!$A$8:F$1500,'prenos-P-R-N'!H$1,FALSE),IF($A1407&gt;$A$2,+VLOOKUP($A1407,'Neizmirene obaveze JLS'!$A$11:F$500,'prenos-P-R-N'!H$1,FALSE),"")))</f>
        <v/>
      </c>
      <c r="I1407" s="87" t="str">
        <f>IF($A1407=0,"",IF($A1407&lt;=$A$1,+VLOOKUP($A1407,'Rashodi- plan-izvršenje'!$A$8:G$1500,'prenos-P-R-N'!I$1,FALSE),IF($A1407&gt;$A$2,+VLOOKUP($A1407,'Neizmirene obaveze JLS'!$A$11:G$500,'prenos-P-R-N'!I$1,FALSE),"")))</f>
        <v/>
      </c>
      <c r="J1407" s="87" t="str">
        <f>IF($A1407=0,"",IF($A1407&lt;=$A$1,+VLOOKUP($A1407,'Rashodi- plan-izvršenje'!$A$8:H$1500,'prenos-P-R-N'!J$1,FALSE),IF($A1407&gt;$A$2,+VLOOKUP($A1407,'Neizmirene obaveze JLS'!$A$11:H$500,'prenos-P-R-N'!J$1,FALSE),"")))</f>
        <v/>
      </c>
      <c r="K1407" s="87" t="str">
        <f>IF($A1407=0,"",IF($A1407&lt;=$A$1,+VLOOKUP($A1407,'Rashodi- plan-izvršenje'!$A$8:I$1500,'prenos-P-R-N'!K$1,FALSE),IF($A1407&gt;$A$2,+VLOOKUP($A1407,'Neizmirene obaveze JLS'!$A$11:I$500,'prenos-P-R-N'!K$1,FALSE),"")))</f>
        <v/>
      </c>
      <c r="L1407" t="str">
        <f>IF(A1407=0,"",IF(A1407&lt;=A$1,+IF(VLOOKUP(A1407,'Rashodi- plan-izvršenje'!A$8:J$1500,M$1,FALSE)&gt;0,"Програмска активност","Пројекат"),IF(A1407&gt;A$2,+IF(VLOOKUP(A1407,'Neizmirene obaveze JLS'!A$8:J$2008,M$1,FALSE)&gt;0,"Програмска активност","Пројекат"),"")))</f>
        <v/>
      </c>
      <c r="M1407" s="87" t="str">
        <f>IF(A1407=0,"",IF($A1407&lt;=$A$1,+IF(VLOOKUP($A1407,'Rashodi- plan-izvršenje'!$A$8:$M$1500,10,FALSE)&gt;0,VLOOKUP($A1407,'Rashodi- plan-izvršenje'!$A$8:$M$1500,10,FALSE),VLOOKUP($A1407,'Rashodi- plan-izvršenje'!$A$8:$M$1500,12,FALSE)),+IF($A1407&gt;$A$2,IF(VLOOKUP($A1407,'Neizmirene obaveze JLS'!$A$8:$M$1500,10,FALSE)&gt;0,VLOOKUP($A1407,'Neizmirene obaveze JLS'!$A$11:$M$1500,10,FALSE),VLOOKUP($A1407,'Neizmirene obaveze JLS'!$A$11:$M$1500,12,FALSE)),0)))</f>
        <v/>
      </c>
      <c r="N1407" s="87" t="str">
        <f>IF(A1407=0,"",IF($A1407&lt;=$A$1,+IF(VLOOKUP(A1407,'Rashodi- plan-izvršenje'!$A$8:$M$1500,10,FALSE)&gt;0,VLOOKUP(A1407,'Rashodi- plan-izvršenje'!$A$8:$M$1500,11,FALSE),VLOOKUP(A1407,'Rashodi- plan-izvršenje'!$A$8:$M$1500,13,FALSE)),+IF($A1407&gt;$A$2,IF(VLOOKUP($A1407,'Neizmirene obaveze JLS'!$A$8:$M$1500,10,FALSE)&gt;0,VLOOKUP($A1407,'Neizmirene obaveze JLS'!$A$11:$M$1500,11,FALSE),VLOOKUP($A1407,'Neizmirene obaveze JLS'!$A$11:$M$1500,13,FALSE)),0)))</f>
        <v/>
      </c>
      <c r="O1407" s="87" t="str">
        <f>IF(A1407=0,"",IF($A1407&lt;=$A$1,VALUE(+VLOOKUP($A1407,'Rashodi- plan-izvršenje'!$A$8:N$1500,'prenos-P-R-N'!O$1,FALSE)),IF($A1407&lt;=A$2,VALUE(VLOOKUP($A1407,'Prihodi- plan-izvršenje'!$A$8:$H$500,6,FALSE)),VALUE(VLOOKUP($A1407,'Neizmirene obaveze JLS'!$A$8:$N$500,O$1,FALSE)))))</f>
        <v/>
      </c>
      <c r="P1407" s="87" t="str">
        <f>IF(A1407=0,"",IF(A1407=0,0,IF(A1407&gt;A$2,'šifarnik K-izvor'!G$3,+IF(Q1407&lt;700,+'šifarnik K-izvor'!G$2,'šifarnik K-izvor'!G$1))))</f>
        <v/>
      </c>
      <c r="Q1407" s="87">
        <f>IF($A1407&lt;=$A$1,VALUE(+VLOOKUP($A1407,'Rashodi- plan-izvršenje'!$A$8:O$1500,'prenos-P-R-N'!Q$1,FALSE)),IF($A1407&lt;=$A$2,VLOOKUP($A1407,'Prihodi- plan-izvršenje'!$A$4:$H$500,4,FALSE),IF($A1407&lt;=$A$3,VLOOKUP(A1407,'Neizmirene obaveze JLS'!$A$11:O$500,Q$1,FALSE),"")))</f>
        <v>0</v>
      </c>
      <c r="R1407" s="88">
        <f>IF($A1407&lt;=$A$1,VALUE(+VLOOKUP($A1407,'Rashodi- plan-izvršenje'!$A$8:P$1500,'prenos-P-R-N'!R$1,FALSE)),IF($A1407&lt;=$A$2,VLOOKUP($A1407,'Prihodi- plan-izvršenje'!$A$4:$H$500,7,FALSE),""))</f>
        <v>0</v>
      </c>
      <c r="S1407" s="88">
        <f>IF(A1407=0,0,IF($A1407&lt;=$A$1,VALUE(+VLOOKUP($A1407,'Rashodi- plan-izvršenje'!$A$8:Q$1500,'prenos-P-R-N'!S$1,FALSE)),IF($A1407&lt;=$A$2,VLOOKUP($A1407,'Prihodi- plan-izvršenje'!$A$4:$H$500,8,FALSE),0)))</f>
        <v>0</v>
      </c>
      <c r="T1407" s="88" t="str">
        <f>IF($A1407&gt;$A$2,VLOOKUP($A1407,'Neizmirene obaveze JLS'!$A$11:R$500,R$1,FALSE),"")</f>
        <v/>
      </c>
      <c r="U1407" s="88">
        <f>IF($A1407&gt;$A$2,VLOOKUP($A1407,'Neizmirene obaveze JLS'!$A$11:S$500,S$1,FALSE),0)</f>
        <v>0</v>
      </c>
      <c r="V1407" s="88">
        <f t="shared" si="364"/>
        <v>0</v>
      </c>
    </row>
    <row r="1408" spans="1:22">
      <c r="A1408" s="89">
        <f>IF(AND(COUNTIF(A$1:A$3,"&gt;0")=1,MAX(A$8:A1407)&lt;A$1),A1407+1,IF(AND(COUNTIF(A$1:A$3,"&gt;0")=2,MAX(A$8:A1407)&lt;A$2),A1407+1,IF(AND(COUNTIF(A$1:A$3,"&gt;0")=3,MAX(A$8:A1407)&lt;A$3),A1407+1,0)))</f>
        <v>0</v>
      </c>
      <c r="B1408" s="89" t="str">
        <f t="shared" ref="B1408:C1408" si="372">+IF($A1408&gt;0,B1407,"")</f>
        <v/>
      </c>
      <c r="C1408" s="89" t="str">
        <f t="shared" si="372"/>
        <v/>
      </c>
      <c r="D1408" s="87" t="str">
        <f>IF($A1408=0,"",IF($A1408&lt;=$A$1,+VLOOKUP($A1408,'Rashodi- plan-izvršenje'!$A$8:B$1500,'prenos-P-R-N'!D$1,FALSE),IF($A1408&gt;$A$2,+VLOOKUP($A1408,'Neizmirene obaveze JLS'!$A$11:B$500,'prenos-P-R-N'!D$1,FALSE),"")))</f>
        <v/>
      </c>
      <c r="E1408" s="87" t="str">
        <f>IF($A1408=0,"",IF($A1408&lt;=$A$1,+VLOOKUP($A1408,'Rashodi- plan-izvršenje'!$A$8:C$1500,'prenos-P-R-N'!E$1,FALSE),IF($A1408&gt;$A$2,+VLOOKUP($A1408,'Neizmirene obaveze JLS'!$A$11:C$500,'prenos-P-R-N'!E$1,FALSE),"")))</f>
        <v/>
      </c>
      <c r="F1408" s="87" t="str">
        <f>IF($A1408=0,"",IF($A1408&lt;=$A$1,+VLOOKUP($A1408,'Rashodi- plan-izvršenje'!$A$8:D$1500,'prenos-P-R-N'!F$1,FALSE),IF($A1408&gt;$A$2,+VLOOKUP($A1408,'Neizmirene obaveze JLS'!$A$11:D$500,'prenos-P-R-N'!F$1,FALSE),"")))</f>
        <v/>
      </c>
      <c r="G1408" s="87" t="str">
        <f>IF($A1408=0,"",IF($A1408&lt;=$A$1,+VLOOKUP($A1408,'Rashodi- plan-izvršenje'!$A$8:E$1500,'prenos-P-R-N'!G$1,FALSE),IF($A1408&gt;$A$2,+VLOOKUP($A1408,'Neizmirene obaveze JLS'!$A$11:E$500,'prenos-P-R-N'!G$1,FALSE),"")))</f>
        <v/>
      </c>
      <c r="H1408" s="87" t="str">
        <f>IF($A1408=0,"",IF($A1408&lt;=$A$1,+VLOOKUP($A1408,'Rashodi- plan-izvršenje'!$A$8:F$1500,'prenos-P-R-N'!H$1,FALSE),IF($A1408&gt;$A$2,+VLOOKUP($A1408,'Neizmirene obaveze JLS'!$A$11:F$500,'prenos-P-R-N'!H$1,FALSE),"")))</f>
        <v/>
      </c>
      <c r="I1408" s="87" t="str">
        <f>IF($A1408=0,"",IF($A1408&lt;=$A$1,+VLOOKUP($A1408,'Rashodi- plan-izvršenje'!$A$8:G$1500,'prenos-P-R-N'!I$1,FALSE),IF($A1408&gt;$A$2,+VLOOKUP($A1408,'Neizmirene obaveze JLS'!$A$11:G$500,'prenos-P-R-N'!I$1,FALSE),"")))</f>
        <v/>
      </c>
      <c r="J1408" s="87" t="str">
        <f>IF($A1408=0,"",IF($A1408&lt;=$A$1,+VLOOKUP($A1408,'Rashodi- plan-izvršenje'!$A$8:H$1500,'prenos-P-R-N'!J$1,FALSE),IF($A1408&gt;$A$2,+VLOOKUP($A1408,'Neizmirene obaveze JLS'!$A$11:H$500,'prenos-P-R-N'!J$1,FALSE),"")))</f>
        <v/>
      </c>
      <c r="K1408" s="87" t="str">
        <f>IF($A1408=0,"",IF($A1408&lt;=$A$1,+VLOOKUP($A1408,'Rashodi- plan-izvršenje'!$A$8:I$1500,'prenos-P-R-N'!K$1,FALSE),IF($A1408&gt;$A$2,+VLOOKUP($A1408,'Neizmirene obaveze JLS'!$A$11:I$500,'prenos-P-R-N'!K$1,FALSE),"")))</f>
        <v/>
      </c>
      <c r="L1408" t="str">
        <f>IF(A1408=0,"",IF(A1408&lt;=A$1,+IF(VLOOKUP(A1408,'Rashodi- plan-izvršenje'!A$8:J$1500,M$1,FALSE)&gt;0,"Програмска активност","Пројекат"),IF(A1408&gt;A$2,+IF(VLOOKUP(A1408,'Neizmirene obaveze JLS'!A$8:J$2008,M$1,FALSE)&gt;0,"Програмска активност","Пројекат"),"")))</f>
        <v/>
      </c>
      <c r="M1408" s="87" t="str">
        <f>IF(A1408=0,"",IF($A1408&lt;=$A$1,+IF(VLOOKUP($A1408,'Rashodi- plan-izvršenje'!$A$8:$M$1500,10,FALSE)&gt;0,VLOOKUP($A1408,'Rashodi- plan-izvršenje'!$A$8:$M$1500,10,FALSE),VLOOKUP($A1408,'Rashodi- plan-izvršenje'!$A$8:$M$1500,12,FALSE)),+IF($A1408&gt;$A$2,IF(VLOOKUP($A1408,'Neizmirene obaveze JLS'!$A$8:$M$1500,10,FALSE)&gt;0,VLOOKUP($A1408,'Neizmirene obaveze JLS'!$A$11:$M$1500,10,FALSE),VLOOKUP($A1408,'Neizmirene obaveze JLS'!$A$11:$M$1500,12,FALSE)),0)))</f>
        <v/>
      </c>
      <c r="N1408" s="87" t="str">
        <f>IF(A1408=0,"",IF($A1408&lt;=$A$1,+IF(VLOOKUP(A1408,'Rashodi- plan-izvršenje'!$A$8:$M$1500,10,FALSE)&gt;0,VLOOKUP(A1408,'Rashodi- plan-izvršenje'!$A$8:$M$1500,11,FALSE),VLOOKUP(A1408,'Rashodi- plan-izvršenje'!$A$8:$M$1500,13,FALSE)),+IF($A1408&gt;$A$2,IF(VLOOKUP($A1408,'Neizmirene obaveze JLS'!$A$8:$M$1500,10,FALSE)&gt;0,VLOOKUP($A1408,'Neizmirene obaveze JLS'!$A$11:$M$1500,11,FALSE),VLOOKUP($A1408,'Neizmirene obaveze JLS'!$A$11:$M$1500,13,FALSE)),0)))</f>
        <v/>
      </c>
      <c r="O1408" s="87" t="str">
        <f>IF(A1408=0,"",IF($A1408&lt;=$A$1,VALUE(+VLOOKUP($A1408,'Rashodi- plan-izvršenje'!$A$8:N$1500,'prenos-P-R-N'!O$1,FALSE)),IF($A1408&lt;=A$2,VALUE(VLOOKUP($A1408,'Prihodi- plan-izvršenje'!$A$8:$H$500,6,FALSE)),VALUE(VLOOKUP($A1408,'Neizmirene obaveze JLS'!$A$8:$N$500,O$1,FALSE)))))</f>
        <v/>
      </c>
      <c r="P1408" s="87" t="str">
        <f>IF(A1408=0,"",IF(A1408=0,0,IF(A1408&gt;A$2,'šifarnik K-izvor'!G$3,+IF(Q1408&lt;700,+'šifarnik K-izvor'!G$2,'šifarnik K-izvor'!G$1))))</f>
        <v/>
      </c>
      <c r="Q1408" s="87">
        <f>IF($A1408&lt;=$A$1,VALUE(+VLOOKUP($A1408,'Rashodi- plan-izvršenje'!$A$8:O$1500,'prenos-P-R-N'!Q$1,FALSE)),IF($A1408&lt;=$A$2,VLOOKUP($A1408,'Prihodi- plan-izvršenje'!$A$4:$H$500,4,FALSE),IF($A1408&lt;=$A$3,VLOOKUP(A1408,'Neizmirene obaveze JLS'!$A$11:O$500,Q$1,FALSE),"")))</f>
        <v>0</v>
      </c>
      <c r="R1408" s="88">
        <f>IF($A1408&lt;=$A$1,VALUE(+VLOOKUP($A1408,'Rashodi- plan-izvršenje'!$A$8:P$1500,'prenos-P-R-N'!R$1,FALSE)),IF($A1408&lt;=$A$2,VLOOKUP($A1408,'Prihodi- plan-izvršenje'!$A$4:$H$500,7,FALSE),""))</f>
        <v>0</v>
      </c>
      <c r="S1408" s="88">
        <f>IF(A1408=0,0,IF($A1408&lt;=$A$1,VALUE(+VLOOKUP($A1408,'Rashodi- plan-izvršenje'!$A$8:Q$1500,'prenos-P-R-N'!S$1,FALSE)),IF($A1408&lt;=$A$2,VLOOKUP($A1408,'Prihodi- plan-izvršenje'!$A$4:$H$500,8,FALSE),0)))</f>
        <v>0</v>
      </c>
      <c r="T1408" s="88" t="str">
        <f>IF($A1408&gt;$A$2,VLOOKUP($A1408,'Neizmirene obaveze JLS'!$A$11:R$500,R$1,FALSE),"")</f>
        <v/>
      </c>
      <c r="U1408" s="88">
        <f>IF($A1408&gt;$A$2,VLOOKUP($A1408,'Neizmirene obaveze JLS'!$A$11:S$500,S$1,FALSE),0)</f>
        <v>0</v>
      </c>
      <c r="V1408" s="88">
        <f t="shared" si="364"/>
        <v>0</v>
      </c>
    </row>
    <row r="1409" spans="1:22">
      <c r="A1409" s="89">
        <f>IF(AND(COUNTIF(A$1:A$3,"&gt;0")=1,MAX(A$8:A1408)&lt;A$1),A1408+1,IF(AND(COUNTIF(A$1:A$3,"&gt;0")=2,MAX(A$8:A1408)&lt;A$2),A1408+1,IF(AND(COUNTIF(A$1:A$3,"&gt;0")=3,MAX(A$8:A1408)&lt;A$3),A1408+1,0)))</f>
        <v>0</v>
      </c>
      <c r="B1409" s="89" t="str">
        <f t="shared" ref="B1409:C1409" si="373">+IF($A1409&gt;0,B1408,"")</f>
        <v/>
      </c>
      <c r="C1409" s="89" t="str">
        <f t="shared" si="373"/>
        <v/>
      </c>
      <c r="D1409" s="87" t="str">
        <f>IF($A1409=0,"",IF($A1409&lt;=$A$1,+VLOOKUP($A1409,'Rashodi- plan-izvršenje'!$A$8:B$1500,'prenos-P-R-N'!D$1,FALSE),IF($A1409&gt;$A$2,+VLOOKUP($A1409,'Neizmirene obaveze JLS'!$A$11:B$500,'prenos-P-R-N'!D$1,FALSE),"")))</f>
        <v/>
      </c>
      <c r="E1409" s="87" t="str">
        <f>IF($A1409=0,"",IF($A1409&lt;=$A$1,+VLOOKUP($A1409,'Rashodi- plan-izvršenje'!$A$8:C$1500,'prenos-P-R-N'!E$1,FALSE),IF($A1409&gt;$A$2,+VLOOKUP($A1409,'Neizmirene obaveze JLS'!$A$11:C$500,'prenos-P-R-N'!E$1,FALSE),"")))</f>
        <v/>
      </c>
      <c r="F1409" s="87" t="str">
        <f>IF($A1409=0,"",IF($A1409&lt;=$A$1,+VLOOKUP($A1409,'Rashodi- plan-izvršenje'!$A$8:D$1500,'prenos-P-R-N'!F$1,FALSE),IF($A1409&gt;$A$2,+VLOOKUP($A1409,'Neizmirene obaveze JLS'!$A$11:D$500,'prenos-P-R-N'!F$1,FALSE),"")))</f>
        <v/>
      </c>
      <c r="G1409" s="87" t="str">
        <f>IF($A1409=0,"",IF($A1409&lt;=$A$1,+VLOOKUP($A1409,'Rashodi- plan-izvršenje'!$A$8:E$1500,'prenos-P-R-N'!G$1,FALSE),IF($A1409&gt;$A$2,+VLOOKUP($A1409,'Neizmirene obaveze JLS'!$A$11:E$500,'prenos-P-R-N'!G$1,FALSE),"")))</f>
        <v/>
      </c>
      <c r="H1409" s="87" t="str">
        <f>IF($A1409=0,"",IF($A1409&lt;=$A$1,+VLOOKUP($A1409,'Rashodi- plan-izvršenje'!$A$8:F$1500,'prenos-P-R-N'!H$1,FALSE),IF($A1409&gt;$A$2,+VLOOKUP($A1409,'Neizmirene obaveze JLS'!$A$11:F$500,'prenos-P-R-N'!H$1,FALSE),"")))</f>
        <v/>
      </c>
      <c r="I1409" s="87" t="str">
        <f>IF($A1409=0,"",IF($A1409&lt;=$A$1,+VLOOKUP($A1409,'Rashodi- plan-izvršenje'!$A$8:G$1500,'prenos-P-R-N'!I$1,FALSE),IF($A1409&gt;$A$2,+VLOOKUP($A1409,'Neizmirene obaveze JLS'!$A$11:G$500,'prenos-P-R-N'!I$1,FALSE),"")))</f>
        <v/>
      </c>
      <c r="J1409" s="87" t="str">
        <f>IF($A1409=0,"",IF($A1409&lt;=$A$1,+VLOOKUP($A1409,'Rashodi- plan-izvršenje'!$A$8:H$1500,'prenos-P-R-N'!J$1,FALSE),IF($A1409&gt;$A$2,+VLOOKUP($A1409,'Neizmirene obaveze JLS'!$A$11:H$500,'prenos-P-R-N'!J$1,FALSE),"")))</f>
        <v/>
      </c>
      <c r="K1409" s="87" t="str">
        <f>IF($A1409=0,"",IF($A1409&lt;=$A$1,+VLOOKUP($A1409,'Rashodi- plan-izvršenje'!$A$8:I$1500,'prenos-P-R-N'!K$1,FALSE),IF($A1409&gt;$A$2,+VLOOKUP($A1409,'Neizmirene obaveze JLS'!$A$11:I$500,'prenos-P-R-N'!K$1,FALSE),"")))</f>
        <v/>
      </c>
      <c r="L1409" t="str">
        <f>IF(A1409=0,"",IF(A1409&lt;=A$1,+IF(VLOOKUP(A1409,'Rashodi- plan-izvršenje'!A$8:J$1500,M$1,FALSE)&gt;0,"Програмска активност","Пројекат"),IF(A1409&gt;A$2,+IF(VLOOKUP(A1409,'Neizmirene obaveze JLS'!A$8:J$2008,M$1,FALSE)&gt;0,"Програмска активност","Пројекат"),"")))</f>
        <v/>
      </c>
      <c r="M1409" s="87" t="str">
        <f>IF(A1409=0,"",IF($A1409&lt;=$A$1,+IF(VLOOKUP($A1409,'Rashodi- plan-izvršenje'!$A$8:$M$1500,10,FALSE)&gt;0,VLOOKUP($A1409,'Rashodi- plan-izvršenje'!$A$8:$M$1500,10,FALSE),VLOOKUP($A1409,'Rashodi- plan-izvršenje'!$A$8:$M$1500,12,FALSE)),+IF($A1409&gt;$A$2,IF(VLOOKUP($A1409,'Neizmirene obaveze JLS'!$A$8:$M$1500,10,FALSE)&gt;0,VLOOKUP($A1409,'Neizmirene obaveze JLS'!$A$11:$M$1500,10,FALSE),VLOOKUP($A1409,'Neizmirene obaveze JLS'!$A$11:$M$1500,12,FALSE)),0)))</f>
        <v/>
      </c>
      <c r="N1409" s="87" t="str">
        <f>IF(A1409=0,"",IF($A1409&lt;=$A$1,+IF(VLOOKUP(A1409,'Rashodi- plan-izvršenje'!$A$8:$M$1500,10,FALSE)&gt;0,VLOOKUP(A1409,'Rashodi- plan-izvršenje'!$A$8:$M$1500,11,FALSE),VLOOKUP(A1409,'Rashodi- plan-izvršenje'!$A$8:$M$1500,13,FALSE)),+IF($A1409&gt;$A$2,IF(VLOOKUP($A1409,'Neizmirene obaveze JLS'!$A$8:$M$1500,10,FALSE)&gt;0,VLOOKUP($A1409,'Neizmirene obaveze JLS'!$A$11:$M$1500,11,FALSE),VLOOKUP($A1409,'Neizmirene obaveze JLS'!$A$11:$M$1500,13,FALSE)),0)))</f>
        <v/>
      </c>
      <c r="O1409" s="87" t="str">
        <f>IF(A1409=0,"",IF($A1409&lt;=$A$1,VALUE(+VLOOKUP($A1409,'Rashodi- plan-izvršenje'!$A$8:N$1500,'prenos-P-R-N'!O$1,FALSE)),IF($A1409&lt;=A$2,VALUE(VLOOKUP($A1409,'Prihodi- plan-izvršenje'!$A$8:$H$500,6,FALSE)),VALUE(VLOOKUP($A1409,'Neizmirene obaveze JLS'!$A$8:$N$500,O$1,FALSE)))))</f>
        <v/>
      </c>
      <c r="P1409" s="87" t="str">
        <f>IF(A1409=0,"",IF(A1409=0,0,IF(A1409&gt;A$2,'šifarnik K-izvor'!G$3,+IF(Q1409&lt;700,+'šifarnik K-izvor'!G$2,'šifarnik K-izvor'!G$1))))</f>
        <v/>
      </c>
      <c r="Q1409" s="87">
        <f>IF($A1409&lt;=$A$1,VALUE(+VLOOKUP($A1409,'Rashodi- plan-izvršenje'!$A$8:O$1500,'prenos-P-R-N'!Q$1,FALSE)),IF($A1409&lt;=$A$2,VLOOKUP($A1409,'Prihodi- plan-izvršenje'!$A$4:$H$500,4,FALSE),IF($A1409&lt;=$A$3,VLOOKUP(A1409,'Neizmirene obaveze JLS'!$A$11:O$500,Q$1,FALSE),"")))</f>
        <v>0</v>
      </c>
      <c r="R1409" s="88">
        <f>IF($A1409&lt;=$A$1,VALUE(+VLOOKUP($A1409,'Rashodi- plan-izvršenje'!$A$8:P$1500,'prenos-P-R-N'!R$1,FALSE)),IF($A1409&lt;=$A$2,VLOOKUP($A1409,'Prihodi- plan-izvršenje'!$A$4:$H$500,7,FALSE),""))</f>
        <v>0</v>
      </c>
      <c r="S1409" s="88">
        <f>IF(A1409=0,0,IF($A1409&lt;=$A$1,VALUE(+VLOOKUP($A1409,'Rashodi- plan-izvršenje'!$A$8:Q$1500,'prenos-P-R-N'!S$1,FALSE)),IF($A1409&lt;=$A$2,VLOOKUP($A1409,'Prihodi- plan-izvršenje'!$A$4:$H$500,8,FALSE),0)))</f>
        <v>0</v>
      </c>
      <c r="T1409" s="88" t="str">
        <f>IF($A1409&gt;$A$2,VLOOKUP($A1409,'Neizmirene obaveze JLS'!$A$11:R$500,R$1,FALSE),"")</f>
        <v/>
      </c>
      <c r="U1409" s="88">
        <f>IF($A1409&gt;$A$2,VLOOKUP($A1409,'Neizmirene obaveze JLS'!$A$11:S$500,S$1,FALSE),0)</f>
        <v>0</v>
      </c>
      <c r="V1409" s="88">
        <f t="shared" si="364"/>
        <v>0</v>
      </c>
    </row>
    <row r="1410" spans="1:22">
      <c r="A1410" s="89">
        <f>IF(AND(COUNTIF(A$1:A$3,"&gt;0")=1,MAX(A$8:A1409)&lt;A$1),A1409+1,IF(AND(COUNTIF(A$1:A$3,"&gt;0")=2,MAX(A$8:A1409)&lt;A$2),A1409+1,IF(AND(COUNTIF(A$1:A$3,"&gt;0")=3,MAX(A$8:A1409)&lt;A$3),A1409+1,0)))</f>
        <v>0</v>
      </c>
      <c r="B1410" s="89" t="str">
        <f t="shared" ref="B1410:C1410" si="374">+IF($A1410&gt;0,B1409,"")</f>
        <v/>
      </c>
      <c r="C1410" s="89" t="str">
        <f t="shared" si="374"/>
        <v/>
      </c>
      <c r="D1410" s="87" t="str">
        <f>IF($A1410=0,"",IF($A1410&lt;=$A$1,+VLOOKUP($A1410,'Rashodi- plan-izvršenje'!$A$8:B$1500,'prenos-P-R-N'!D$1,FALSE),IF($A1410&gt;$A$2,+VLOOKUP($A1410,'Neizmirene obaveze JLS'!$A$11:B$500,'prenos-P-R-N'!D$1,FALSE),"")))</f>
        <v/>
      </c>
      <c r="E1410" s="87" t="str">
        <f>IF($A1410=0,"",IF($A1410&lt;=$A$1,+VLOOKUP($A1410,'Rashodi- plan-izvršenje'!$A$8:C$1500,'prenos-P-R-N'!E$1,FALSE),IF($A1410&gt;$A$2,+VLOOKUP($A1410,'Neizmirene obaveze JLS'!$A$11:C$500,'prenos-P-R-N'!E$1,FALSE),"")))</f>
        <v/>
      </c>
      <c r="F1410" s="87" t="str">
        <f>IF($A1410=0,"",IF($A1410&lt;=$A$1,+VLOOKUP($A1410,'Rashodi- plan-izvršenje'!$A$8:D$1500,'prenos-P-R-N'!F$1,FALSE),IF($A1410&gt;$A$2,+VLOOKUP($A1410,'Neizmirene obaveze JLS'!$A$11:D$500,'prenos-P-R-N'!F$1,FALSE),"")))</f>
        <v/>
      </c>
      <c r="G1410" s="87" t="str">
        <f>IF($A1410=0,"",IF($A1410&lt;=$A$1,+VLOOKUP($A1410,'Rashodi- plan-izvršenje'!$A$8:E$1500,'prenos-P-R-N'!G$1,FALSE),IF($A1410&gt;$A$2,+VLOOKUP($A1410,'Neizmirene obaveze JLS'!$A$11:E$500,'prenos-P-R-N'!G$1,FALSE),"")))</f>
        <v/>
      </c>
      <c r="H1410" s="87" t="str">
        <f>IF($A1410=0,"",IF($A1410&lt;=$A$1,+VLOOKUP($A1410,'Rashodi- plan-izvršenje'!$A$8:F$1500,'prenos-P-R-N'!H$1,FALSE),IF($A1410&gt;$A$2,+VLOOKUP($A1410,'Neizmirene obaveze JLS'!$A$11:F$500,'prenos-P-R-N'!H$1,FALSE),"")))</f>
        <v/>
      </c>
      <c r="I1410" s="87" t="str">
        <f>IF($A1410=0,"",IF($A1410&lt;=$A$1,+VLOOKUP($A1410,'Rashodi- plan-izvršenje'!$A$8:G$1500,'prenos-P-R-N'!I$1,FALSE),IF($A1410&gt;$A$2,+VLOOKUP($A1410,'Neizmirene obaveze JLS'!$A$11:G$500,'prenos-P-R-N'!I$1,FALSE),"")))</f>
        <v/>
      </c>
      <c r="J1410" s="87" t="str">
        <f>IF($A1410=0,"",IF($A1410&lt;=$A$1,+VLOOKUP($A1410,'Rashodi- plan-izvršenje'!$A$8:H$1500,'prenos-P-R-N'!J$1,FALSE),IF($A1410&gt;$A$2,+VLOOKUP($A1410,'Neizmirene obaveze JLS'!$A$11:H$500,'prenos-P-R-N'!J$1,FALSE),"")))</f>
        <v/>
      </c>
      <c r="K1410" s="87" t="str">
        <f>IF($A1410=0,"",IF($A1410&lt;=$A$1,+VLOOKUP($A1410,'Rashodi- plan-izvršenje'!$A$8:I$1500,'prenos-P-R-N'!K$1,FALSE),IF($A1410&gt;$A$2,+VLOOKUP($A1410,'Neizmirene obaveze JLS'!$A$11:I$500,'prenos-P-R-N'!K$1,FALSE),"")))</f>
        <v/>
      </c>
      <c r="L1410" t="str">
        <f>IF(A1410=0,"",IF(A1410&lt;=A$1,+IF(VLOOKUP(A1410,'Rashodi- plan-izvršenje'!A$8:J$1500,M$1,FALSE)&gt;0,"Програмска активност","Пројекат"),IF(A1410&gt;A$2,+IF(VLOOKUP(A1410,'Neizmirene obaveze JLS'!A$8:J$2008,M$1,FALSE)&gt;0,"Програмска активност","Пројекат"),"")))</f>
        <v/>
      </c>
      <c r="M1410" s="87" t="str">
        <f>IF(A1410=0,"",IF($A1410&lt;=$A$1,+IF(VLOOKUP($A1410,'Rashodi- plan-izvršenje'!$A$8:$M$1500,10,FALSE)&gt;0,VLOOKUP($A1410,'Rashodi- plan-izvršenje'!$A$8:$M$1500,10,FALSE),VLOOKUP($A1410,'Rashodi- plan-izvršenje'!$A$8:$M$1500,12,FALSE)),+IF($A1410&gt;$A$2,IF(VLOOKUP($A1410,'Neizmirene obaveze JLS'!$A$8:$M$1500,10,FALSE)&gt;0,VLOOKUP($A1410,'Neizmirene obaveze JLS'!$A$11:$M$1500,10,FALSE),VLOOKUP($A1410,'Neizmirene obaveze JLS'!$A$11:$M$1500,12,FALSE)),0)))</f>
        <v/>
      </c>
      <c r="N1410" s="87" t="str">
        <f>IF(A1410=0,"",IF($A1410&lt;=$A$1,+IF(VLOOKUP(A1410,'Rashodi- plan-izvršenje'!$A$8:$M$1500,10,FALSE)&gt;0,VLOOKUP(A1410,'Rashodi- plan-izvršenje'!$A$8:$M$1500,11,FALSE),VLOOKUP(A1410,'Rashodi- plan-izvršenje'!$A$8:$M$1500,13,FALSE)),+IF($A1410&gt;$A$2,IF(VLOOKUP($A1410,'Neizmirene obaveze JLS'!$A$8:$M$1500,10,FALSE)&gt;0,VLOOKUP($A1410,'Neizmirene obaveze JLS'!$A$11:$M$1500,11,FALSE),VLOOKUP($A1410,'Neizmirene obaveze JLS'!$A$11:$M$1500,13,FALSE)),0)))</f>
        <v/>
      </c>
      <c r="O1410" s="87" t="str">
        <f>IF(A1410=0,"",IF($A1410&lt;=$A$1,VALUE(+VLOOKUP($A1410,'Rashodi- plan-izvršenje'!$A$8:N$1500,'prenos-P-R-N'!O$1,FALSE)),IF($A1410&lt;=A$2,VALUE(VLOOKUP($A1410,'Prihodi- plan-izvršenje'!$A$8:$H$500,6,FALSE)),VALUE(VLOOKUP($A1410,'Neizmirene obaveze JLS'!$A$8:$N$500,O$1,FALSE)))))</f>
        <v/>
      </c>
      <c r="P1410" s="87" t="str">
        <f>IF(A1410=0,"",IF(A1410=0,0,IF(A1410&gt;A$2,'šifarnik K-izvor'!G$3,+IF(Q1410&lt;700,+'šifarnik K-izvor'!G$2,'šifarnik K-izvor'!G$1))))</f>
        <v/>
      </c>
      <c r="Q1410" s="87">
        <f>IF($A1410&lt;=$A$1,VALUE(+VLOOKUP($A1410,'Rashodi- plan-izvršenje'!$A$8:O$1500,'prenos-P-R-N'!Q$1,FALSE)),IF($A1410&lt;=$A$2,VLOOKUP($A1410,'Prihodi- plan-izvršenje'!$A$4:$H$500,4,FALSE),IF($A1410&lt;=$A$3,VLOOKUP(A1410,'Neizmirene obaveze JLS'!$A$11:O$500,Q$1,FALSE),"")))</f>
        <v>0</v>
      </c>
      <c r="R1410" s="88">
        <f>IF($A1410&lt;=$A$1,VALUE(+VLOOKUP($A1410,'Rashodi- plan-izvršenje'!$A$8:P$1500,'prenos-P-R-N'!R$1,FALSE)),IF($A1410&lt;=$A$2,VLOOKUP($A1410,'Prihodi- plan-izvršenje'!$A$4:$H$500,7,FALSE),""))</f>
        <v>0</v>
      </c>
      <c r="S1410" s="88">
        <f>IF(A1410=0,0,IF($A1410&lt;=$A$1,VALUE(+VLOOKUP($A1410,'Rashodi- plan-izvršenje'!$A$8:Q$1500,'prenos-P-R-N'!S$1,FALSE)),IF($A1410&lt;=$A$2,VLOOKUP($A1410,'Prihodi- plan-izvršenje'!$A$4:$H$500,8,FALSE),0)))</f>
        <v>0</v>
      </c>
      <c r="T1410" s="88" t="str">
        <f>IF($A1410&gt;$A$2,VLOOKUP($A1410,'Neizmirene obaveze JLS'!$A$11:R$500,R$1,FALSE),"")</f>
        <v/>
      </c>
      <c r="U1410" s="88">
        <f>IF($A1410&gt;$A$2,VLOOKUP($A1410,'Neizmirene obaveze JLS'!$A$11:S$500,S$1,FALSE),0)</f>
        <v>0</v>
      </c>
      <c r="V1410" s="88">
        <f t="shared" si="364"/>
        <v>0</v>
      </c>
    </row>
    <row r="1411" spans="1:22">
      <c r="A1411" s="89">
        <f>IF(AND(COUNTIF(A$1:A$3,"&gt;0")=1,MAX(A$8:A1410)&lt;A$1),A1410+1,IF(AND(COUNTIF(A$1:A$3,"&gt;0")=2,MAX(A$8:A1410)&lt;A$2),A1410+1,IF(AND(COUNTIF(A$1:A$3,"&gt;0")=3,MAX(A$8:A1410)&lt;A$3),A1410+1,0)))</f>
        <v>0</v>
      </c>
      <c r="B1411" s="89" t="str">
        <f t="shared" ref="B1411:C1411" si="375">+IF($A1411&gt;0,B1410,"")</f>
        <v/>
      </c>
      <c r="C1411" s="89" t="str">
        <f t="shared" si="375"/>
        <v/>
      </c>
      <c r="D1411" s="87" t="str">
        <f>IF($A1411=0,"",IF($A1411&lt;=$A$1,+VLOOKUP($A1411,'Rashodi- plan-izvršenje'!$A$8:B$1500,'prenos-P-R-N'!D$1,FALSE),IF($A1411&gt;$A$2,+VLOOKUP($A1411,'Neizmirene obaveze JLS'!$A$11:B$500,'prenos-P-R-N'!D$1,FALSE),"")))</f>
        <v/>
      </c>
      <c r="E1411" s="87" t="str">
        <f>IF($A1411=0,"",IF($A1411&lt;=$A$1,+VLOOKUP($A1411,'Rashodi- plan-izvršenje'!$A$8:C$1500,'prenos-P-R-N'!E$1,FALSE),IF($A1411&gt;$A$2,+VLOOKUP($A1411,'Neizmirene obaveze JLS'!$A$11:C$500,'prenos-P-R-N'!E$1,FALSE),"")))</f>
        <v/>
      </c>
      <c r="F1411" s="87" t="str">
        <f>IF($A1411=0,"",IF($A1411&lt;=$A$1,+VLOOKUP($A1411,'Rashodi- plan-izvršenje'!$A$8:D$1500,'prenos-P-R-N'!F$1,FALSE),IF($A1411&gt;$A$2,+VLOOKUP($A1411,'Neizmirene obaveze JLS'!$A$11:D$500,'prenos-P-R-N'!F$1,FALSE),"")))</f>
        <v/>
      </c>
      <c r="G1411" s="87" t="str">
        <f>IF($A1411=0,"",IF($A1411&lt;=$A$1,+VLOOKUP($A1411,'Rashodi- plan-izvršenje'!$A$8:E$1500,'prenos-P-R-N'!G$1,FALSE),IF($A1411&gt;$A$2,+VLOOKUP($A1411,'Neizmirene obaveze JLS'!$A$11:E$500,'prenos-P-R-N'!G$1,FALSE),"")))</f>
        <v/>
      </c>
      <c r="H1411" s="87" t="str">
        <f>IF($A1411=0,"",IF($A1411&lt;=$A$1,+VLOOKUP($A1411,'Rashodi- plan-izvršenje'!$A$8:F$1500,'prenos-P-R-N'!H$1,FALSE),IF($A1411&gt;$A$2,+VLOOKUP($A1411,'Neizmirene obaveze JLS'!$A$11:F$500,'prenos-P-R-N'!H$1,FALSE),"")))</f>
        <v/>
      </c>
      <c r="I1411" s="87" t="str">
        <f>IF($A1411=0,"",IF($A1411&lt;=$A$1,+VLOOKUP($A1411,'Rashodi- plan-izvršenje'!$A$8:G$1500,'prenos-P-R-N'!I$1,FALSE),IF($A1411&gt;$A$2,+VLOOKUP($A1411,'Neizmirene obaveze JLS'!$A$11:G$500,'prenos-P-R-N'!I$1,FALSE),"")))</f>
        <v/>
      </c>
      <c r="J1411" s="87" t="str">
        <f>IF($A1411=0,"",IF($A1411&lt;=$A$1,+VLOOKUP($A1411,'Rashodi- plan-izvršenje'!$A$8:H$1500,'prenos-P-R-N'!J$1,FALSE),IF($A1411&gt;$A$2,+VLOOKUP($A1411,'Neizmirene obaveze JLS'!$A$11:H$500,'prenos-P-R-N'!J$1,FALSE),"")))</f>
        <v/>
      </c>
      <c r="K1411" s="87" t="str">
        <f>IF($A1411=0,"",IF($A1411&lt;=$A$1,+VLOOKUP($A1411,'Rashodi- plan-izvršenje'!$A$8:I$1500,'prenos-P-R-N'!K$1,FALSE),IF($A1411&gt;$A$2,+VLOOKUP($A1411,'Neizmirene obaveze JLS'!$A$11:I$500,'prenos-P-R-N'!K$1,FALSE),"")))</f>
        <v/>
      </c>
      <c r="L1411" t="str">
        <f>IF(A1411=0,"",IF(A1411&lt;=A$1,+IF(VLOOKUP(A1411,'Rashodi- plan-izvršenje'!A$8:J$1500,M$1,FALSE)&gt;0,"Програмска активност","Пројекат"),IF(A1411&gt;A$2,+IF(VLOOKUP(A1411,'Neizmirene obaveze JLS'!A$8:J$2008,M$1,FALSE)&gt;0,"Програмска активност","Пројекат"),"")))</f>
        <v/>
      </c>
      <c r="M1411" s="87" t="str">
        <f>IF(A1411=0,"",IF($A1411&lt;=$A$1,+IF(VLOOKUP($A1411,'Rashodi- plan-izvršenje'!$A$8:$M$1500,10,FALSE)&gt;0,VLOOKUP($A1411,'Rashodi- plan-izvršenje'!$A$8:$M$1500,10,FALSE),VLOOKUP($A1411,'Rashodi- plan-izvršenje'!$A$8:$M$1500,12,FALSE)),+IF($A1411&gt;$A$2,IF(VLOOKUP($A1411,'Neizmirene obaveze JLS'!$A$8:$M$1500,10,FALSE)&gt;0,VLOOKUP($A1411,'Neizmirene obaveze JLS'!$A$11:$M$1500,10,FALSE),VLOOKUP($A1411,'Neizmirene obaveze JLS'!$A$11:$M$1500,12,FALSE)),0)))</f>
        <v/>
      </c>
      <c r="N1411" s="87" t="str">
        <f>IF(A1411=0,"",IF($A1411&lt;=$A$1,+IF(VLOOKUP(A1411,'Rashodi- plan-izvršenje'!$A$8:$M$1500,10,FALSE)&gt;0,VLOOKUP(A1411,'Rashodi- plan-izvršenje'!$A$8:$M$1500,11,FALSE),VLOOKUP(A1411,'Rashodi- plan-izvršenje'!$A$8:$M$1500,13,FALSE)),+IF($A1411&gt;$A$2,IF(VLOOKUP($A1411,'Neizmirene obaveze JLS'!$A$8:$M$1500,10,FALSE)&gt;0,VLOOKUP($A1411,'Neizmirene obaveze JLS'!$A$11:$M$1500,11,FALSE),VLOOKUP($A1411,'Neizmirene obaveze JLS'!$A$11:$M$1500,13,FALSE)),0)))</f>
        <v/>
      </c>
      <c r="O1411" s="87" t="str">
        <f>IF(A1411=0,"",IF($A1411&lt;=$A$1,VALUE(+VLOOKUP($A1411,'Rashodi- plan-izvršenje'!$A$8:N$1500,'prenos-P-R-N'!O$1,FALSE)),IF($A1411&lt;=A$2,VALUE(VLOOKUP($A1411,'Prihodi- plan-izvršenje'!$A$8:$H$500,6,FALSE)),VALUE(VLOOKUP($A1411,'Neizmirene obaveze JLS'!$A$8:$N$500,O$1,FALSE)))))</f>
        <v/>
      </c>
      <c r="P1411" s="87" t="str">
        <f>IF(A1411=0,"",IF(A1411=0,0,IF(A1411&gt;A$2,'šifarnik K-izvor'!G$3,+IF(Q1411&lt;700,+'šifarnik K-izvor'!G$2,'šifarnik K-izvor'!G$1))))</f>
        <v/>
      </c>
      <c r="Q1411" s="87">
        <f>IF($A1411&lt;=$A$1,VALUE(+VLOOKUP($A1411,'Rashodi- plan-izvršenje'!$A$8:O$1500,'prenos-P-R-N'!Q$1,FALSE)),IF($A1411&lt;=$A$2,VLOOKUP($A1411,'Prihodi- plan-izvršenje'!$A$4:$H$500,4,FALSE),IF($A1411&lt;=$A$3,VLOOKUP(A1411,'Neizmirene obaveze JLS'!$A$11:O$500,Q$1,FALSE),"")))</f>
        <v>0</v>
      </c>
      <c r="R1411" s="88">
        <f>IF($A1411&lt;=$A$1,VALUE(+VLOOKUP($A1411,'Rashodi- plan-izvršenje'!$A$8:P$1500,'prenos-P-R-N'!R$1,FALSE)),IF($A1411&lt;=$A$2,VLOOKUP($A1411,'Prihodi- plan-izvršenje'!$A$4:$H$500,7,FALSE),""))</f>
        <v>0</v>
      </c>
      <c r="S1411" s="88">
        <f>IF(A1411=0,0,IF($A1411&lt;=$A$1,VALUE(+VLOOKUP($A1411,'Rashodi- plan-izvršenje'!$A$8:Q$1500,'prenos-P-R-N'!S$1,FALSE)),IF($A1411&lt;=$A$2,VLOOKUP($A1411,'Prihodi- plan-izvršenje'!$A$4:$H$500,8,FALSE),0)))</f>
        <v>0</v>
      </c>
      <c r="T1411" s="88" t="str">
        <f>IF($A1411&gt;$A$2,VLOOKUP($A1411,'Neizmirene obaveze JLS'!$A$11:R$500,R$1,FALSE),"")</f>
        <v/>
      </c>
      <c r="U1411" s="88">
        <f>IF($A1411&gt;$A$2,VLOOKUP($A1411,'Neizmirene obaveze JLS'!$A$11:S$500,S$1,FALSE),0)</f>
        <v>0</v>
      </c>
      <c r="V1411" s="88">
        <f t="shared" si="364"/>
        <v>0</v>
      </c>
    </row>
    <row r="1412" spans="1:22">
      <c r="A1412" s="89">
        <f>IF(AND(COUNTIF(A$1:A$3,"&gt;0")=1,MAX(A$8:A1411)&lt;A$1),A1411+1,IF(AND(COUNTIF(A$1:A$3,"&gt;0")=2,MAX(A$8:A1411)&lt;A$2),A1411+1,IF(AND(COUNTIF(A$1:A$3,"&gt;0")=3,MAX(A$8:A1411)&lt;A$3),A1411+1,0)))</f>
        <v>0</v>
      </c>
      <c r="B1412" s="89" t="str">
        <f t="shared" ref="B1412:C1412" si="376">+IF($A1412&gt;0,B1411,"")</f>
        <v/>
      </c>
      <c r="C1412" s="89" t="str">
        <f t="shared" si="376"/>
        <v/>
      </c>
      <c r="D1412" s="87" t="str">
        <f>IF($A1412=0,"",IF($A1412&lt;=$A$1,+VLOOKUP($A1412,'Rashodi- plan-izvršenje'!$A$8:B$1500,'prenos-P-R-N'!D$1,FALSE),IF($A1412&gt;$A$2,+VLOOKUP($A1412,'Neizmirene obaveze JLS'!$A$11:B$500,'prenos-P-R-N'!D$1,FALSE),"")))</f>
        <v/>
      </c>
      <c r="E1412" s="87" t="str">
        <f>IF($A1412=0,"",IF($A1412&lt;=$A$1,+VLOOKUP($A1412,'Rashodi- plan-izvršenje'!$A$8:C$1500,'prenos-P-R-N'!E$1,FALSE),IF($A1412&gt;$A$2,+VLOOKUP($A1412,'Neizmirene obaveze JLS'!$A$11:C$500,'prenos-P-R-N'!E$1,FALSE),"")))</f>
        <v/>
      </c>
      <c r="F1412" s="87" t="str">
        <f>IF($A1412=0,"",IF($A1412&lt;=$A$1,+VLOOKUP($A1412,'Rashodi- plan-izvršenje'!$A$8:D$1500,'prenos-P-R-N'!F$1,FALSE),IF($A1412&gt;$A$2,+VLOOKUP($A1412,'Neizmirene obaveze JLS'!$A$11:D$500,'prenos-P-R-N'!F$1,FALSE),"")))</f>
        <v/>
      </c>
      <c r="G1412" s="87" t="str">
        <f>IF($A1412=0,"",IF($A1412&lt;=$A$1,+VLOOKUP($A1412,'Rashodi- plan-izvršenje'!$A$8:E$1500,'prenos-P-R-N'!G$1,FALSE),IF($A1412&gt;$A$2,+VLOOKUP($A1412,'Neizmirene obaveze JLS'!$A$11:E$500,'prenos-P-R-N'!G$1,FALSE),"")))</f>
        <v/>
      </c>
      <c r="H1412" s="87" t="str">
        <f>IF($A1412=0,"",IF($A1412&lt;=$A$1,+VLOOKUP($A1412,'Rashodi- plan-izvršenje'!$A$8:F$1500,'prenos-P-R-N'!H$1,FALSE),IF($A1412&gt;$A$2,+VLOOKUP($A1412,'Neizmirene obaveze JLS'!$A$11:F$500,'prenos-P-R-N'!H$1,FALSE),"")))</f>
        <v/>
      </c>
      <c r="I1412" s="87" t="str">
        <f>IF($A1412=0,"",IF($A1412&lt;=$A$1,+VLOOKUP($A1412,'Rashodi- plan-izvršenje'!$A$8:G$1500,'prenos-P-R-N'!I$1,FALSE),IF($A1412&gt;$A$2,+VLOOKUP($A1412,'Neizmirene obaveze JLS'!$A$11:G$500,'prenos-P-R-N'!I$1,FALSE),"")))</f>
        <v/>
      </c>
      <c r="J1412" s="87" t="str">
        <f>IF($A1412=0,"",IF($A1412&lt;=$A$1,+VLOOKUP($A1412,'Rashodi- plan-izvršenje'!$A$8:H$1500,'prenos-P-R-N'!J$1,FALSE),IF($A1412&gt;$A$2,+VLOOKUP($A1412,'Neizmirene obaveze JLS'!$A$11:H$500,'prenos-P-R-N'!J$1,FALSE),"")))</f>
        <v/>
      </c>
      <c r="K1412" s="87" t="str">
        <f>IF($A1412=0,"",IF($A1412&lt;=$A$1,+VLOOKUP($A1412,'Rashodi- plan-izvršenje'!$A$8:I$1500,'prenos-P-R-N'!K$1,FALSE),IF($A1412&gt;$A$2,+VLOOKUP($A1412,'Neizmirene obaveze JLS'!$A$11:I$500,'prenos-P-R-N'!K$1,FALSE),"")))</f>
        <v/>
      </c>
      <c r="L1412" t="str">
        <f>IF(A1412=0,"",IF(A1412&lt;=A$1,+IF(VLOOKUP(A1412,'Rashodi- plan-izvršenje'!A$8:J$1500,M$1,FALSE)&gt;0,"Програмска активност","Пројекат"),IF(A1412&gt;A$2,+IF(VLOOKUP(A1412,'Neizmirene obaveze JLS'!A$8:J$2008,M$1,FALSE)&gt;0,"Програмска активност","Пројекат"),"")))</f>
        <v/>
      </c>
      <c r="M1412" s="87" t="str">
        <f>IF(A1412=0,"",IF($A1412&lt;=$A$1,+IF(VLOOKUP($A1412,'Rashodi- plan-izvršenje'!$A$8:$M$1500,10,FALSE)&gt;0,VLOOKUP($A1412,'Rashodi- plan-izvršenje'!$A$8:$M$1500,10,FALSE),VLOOKUP($A1412,'Rashodi- plan-izvršenje'!$A$8:$M$1500,12,FALSE)),+IF($A1412&gt;$A$2,IF(VLOOKUP($A1412,'Neizmirene obaveze JLS'!$A$8:$M$1500,10,FALSE)&gt;0,VLOOKUP($A1412,'Neizmirene obaveze JLS'!$A$11:$M$1500,10,FALSE),VLOOKUP($A1412,'Neizmirene obaveze JLS'!$A$11:$M$1500,12,FALSE)),0)))</f>
        <v/>
      </c>
      <c r="N1412" s="87" t="str">
        <f>IF(A1412=0,"",IF($A1412&lt;=$A$1,+IF(VLOOKUP(A1412,'Rashodi- plan-izvršenje'!$A$8:$M$1500,10,FALSE)&gt;0,VLOOKUP(A1412,'Rashodi- plan-izvršenje'!$A$8:$M$1500,11,FALSE),VLOOKUP(A1412,'Rashodi- plan-izvršenje'!$A$8:$M$1500,13,FALSE)),+IF($A1412&gt;$A$2,IF(VLOOKUP($A1412,'Neizmirene obaveze JLS'!$A$8:$M$1500,10,FALSE)&gt;0,VLOOKUP($A1412,'Neizmirene obaveze JLS'!$A$11:$M$1500,11,FALSE),VLOOKUP($A1412,'Neizmirene obaveze JLS'!$A$11:$M$1500,13,FALSE)),0)))</f>
        <v/>
      </c>
      <c r="O1412" s="87" t="str">
        <f>IF(A1412=0,"",IF($A1412&lt;=$A$1,VALUE(+VLOOKUP($A1412,'Rashodi- plan-izvršenje'!$A$8:N$1500,'prenos-P-R-N'!O$1,FALSE)),IF($A1412&lt;=A$2,VALUE(VLOOKUP($A1412,'Prihodi- plan-izvršenje'!$A$8:$H$500,6,FALSE)),VALUE(VLOOKUP($A1412,'Neizmirene obaveze JLS'!$A$8:$N$500,O$1,FALSE)))))</f>
        <v/>
      </c>
      <c r="P1412" s="87" t="str">
        <f>IF(A1412=0,"",IF(A1412=0,0,IF(A1412&gt;A$2,'šifarnik K-izvor'!G$3,+IF(Q1412&lt;700,+'šifarnik K-izvor'!G$2,'šifarnik K-izvor'!G$1))))</f>
        <v/>
      </c>
      <c r="Q1412" s="87">
        <f>IF($A1412&lt;=$A$1,VALUE(+VLOOKUP($A1412,'Rashodi- plan-izvršenje'!$A$8:O$1500,'prenos-P-R-N'!Q$1,FALSE)),IF($A1412&lt;=$A$2,VLOOKUP($A1412,'Prihodi- plan-izvršenje'!$A$4:$H$500,4,FALSE),IF($A1412&lt;=$A$3,VLOOKUP(A1412,'Neizmirene obaveze JLS'!$A$11:O$500,Q$1,FALSE),"")))</f>
        <v>0</v>
      </c>
      <c r="R1412" s="88">
        <f>IF($A1412&lt;=$A$1,VALUE(+VLOOKUP($A1412,'Rashodi- plan-izvršenje'!$A$8:P$1500,'prenos-P-R-N'!R$1,FALSE)),IF($A1412&lt;=$A$2,VLOOKUP($A1412,'Prihodi- plan-izvršenje'!$A$4:$H$500,7,FALSE),""))</f>
        <v>0</v>
      </c>
      <c r="S1412" s="88">
        <f>IF(A1412=0,0,IF($A1412&lt;=$A$1,VALUE(+VLOOKUP($A1412,'Rashodi- plan-izvršenje'!$A$8:Q$1500,'prenos-P-R-N'!S$1,FALSE)),IF($A1412&lt;=$A$2,VLOOKUP($A1412,'Prihodi- plan-izvršenje'!$A$4:$H$500,8,FALSE),0)))</f>
        <v>0</v>
      </c>
      <c r="T1412" s="88" t="str">
        <f>IF($A1412&gt;$A$2,VLOOKUP($A1412,'Neizmirene obaveze JLS'!$A$11:R$500,R$1,FALSE),"")</f>
        <v/>
      </c>
      <c r="U1412" s="88">
        <f>IF($A1412&gt;$A$2,VLOOKUP($A1412,'Neizmirene obaveze JLS'!$A$11:S$500,S$1,FALSE),0)</f>
        <v>0</v>
      </c>
      <c r="V1412" s="88">
        <f t="shared" si="364"/>
        <v>0</v>
      </c>
    </row>
    <row r="1413" spans="1:22">
      <c r="A1413" s="89">
        <f>IF(AND(COUNTIF(A$1:A$3,"&gt;0")=1,MAX(A$8:A1412)&lt;A$1),A1412+1,IF(AND(COUNTIF(A$1:A$3,"&gt;0")=2,MAX(A$8:A1412)&lt;A$2),A1412+1,IF(AND(COUNTIF(A$1:A$3,"&gt;0")=3,MAX(A$8:A1412)&lt;A$3),A1412+1,0)))</f>
        <v>0</v>
      </c>
      <c r="B1413" s="89" t="str">
        <f t="shared" ref="B1413:C1413" si="377">+IF($A1413&gt;0,B1412,"")</f>
        <v/>
      </c>
      <c r="C1413" s="89" t="str">
        <f t="shared" si="377"/>
        <v/>
      </c>
      <c r="D1413" s="87" t="str">
        <f>IF($A1413=0,"",IF($A1413&lt;=$A$1,+VLOOKUP($A1413,'Rashodi- plan-izvršenje'!$A$8:B$1500,'prenos-P-R-N'!D$1,FALSE),IF($A1413&gt;$A$2,+VLOOKUP($A1413,'Neizmirene obaveze JLS'!$A$11:B$500,'prenos-P-R-N'!D$1,FALSE),"")))</f>
        <v/>
      </c>
      <c r="E1413" s="87" t="str">
        <f>IF($A1413=0,"",IF($A1413&lt;=$A$1,+VLOOKUP($A1413,'Rashodi- plan-izvršenje'!$A$8:C$1500,'prenos-P-R-N'!E$1,FALSE),IF($A1413&gt;$A$2,+VLOOKUP($A1413,'Neizmirene obaveze JLS'!$A$11:C$500,'prenos-P-R-N'!E$1,FALSE),"")))</f>
        <v/>
      </c>
      <c r="F1413" s="87" t="str">
        <f>IF($A1413=0,"",IF($A1413&lt;=$A$1,+VLOOKUP($A1413,'Rashodi- plan-izvršenje'!$A$8:D$1500,'prenos-P-R-N'!F$1,FALSE),IF($A1413&gt;$A$2,+VLOOKUP($A1413,'Neizmirene obaveze JLS'!$A$11:D$500,'prenos-P-R-N'!F$1,FALSE),"")))</f>
        <v/>
      </c>
      <c r="G1413" s="87" t="str">
        <f>IF($A1413=0,"",IF($A1413&lt;=$A$1,+VLOOKUP($A1413,'Rashodi- plan-izvršenje'!$A$8:E$1500,'prenos-P-R-N'!G$1,FALSE),IF($A1413&gt;$A$2,+VLOOKUP($A1413,'Neizmirene obaveze JLS'!$A$11:E$500,'prenos-P-R-N'!G$1,FALSE),"")))</f>
        <v/>
      </c>
      <c r="H1413" s="87" t="str">
        <f>IF($A1413=0,"",IF($A1413&lt;=$A$1,+VLOOKUP($A1413,'Rashodi- plan-izvršenje'!$A$8:F$1500,'prenos-P-R-N'!H$1,FALSE),IF($A1413&gt;$A$2,+VLOOKUP($A1413,'Neizmirene obaveze JLS'!$A$11:F$500,'prenos-P-R-N'!H$1,FALSE),"")))</f>
        <v/>
      </c>
      <c r="I1413" s="87" t="str">
        <f>IF($A1413=0,"",IF($A1413&lt;=$A$1,+VLOOKUP($A1413,'Rashodi- plan-izvršenje'!$A$8:G$1500,'prenos-P-R-N'!I$1,FALSE),IF($A1413&gt;$A$2,+VLOOKUP($A1413,'Neizmirene obaveze JLS'!$A$11:G$500,'prenos-P-R-N'!I$1,FALSE),"")))</f>
        <v/>
      </c>
      <c r="J1413" s="87" t="str">
        <f>IF($A1413=0,"",IF($A1413&lt;=$A$1,+VLOOKUP($A1413,'Rashodi- plan-izvršenje'!$A$8:H$1500,'prenos-P-R-N'!J$1,FALSE),IF($A1413&gt;$A$2,+VLOOKUP($A1413,'Neizmirene obaveze JLS'!$A$11:H$500,'prenos-P-R-N'!J$1,FALSE),"")))</f>
        <v/>
      </c>
      <c r="K1413" s="87" t="str">
        <f>IF($A1413=0,"",IF($A1413&lt;=$A$1,+VLOOKUP($A1413,'Rashodi- plan-izvršenje'!$A$8:I$1500,'prenos-P-R-N'!K$1,FALSE),IF($A1413&gt;$A$2,+VLOOKUP($A1413,'Neizmirene obaveze JLS'!$A$11:I$500,'prenos-P-R-N'!K$1,FALSE),"")))</f>
        <v/>
      </c>
      <c r="L1413" t="str">
        <f>IF(A1413=0,"",IF(A1413&lt;=A$1,+IF(VLOOKUP(A1413,'Rashodi- plan-izvršenje'!A$8:J$1500,M$1,FALSE)&gt;0,"Програмска активност","Пројекат"),IF(A1413&gt;A$2,+IF(VLOOKUP(A1413,'Neizmirene obaveze JLS'!A$8:J$2008,M$1,FALSE)&gt;0,"Програмска активност","Пројекат"),"")))</f>
        <v/>
      </c>
      <c r="M1413" s="87" t="str">
        <f>IF(A1413=0,"",IF($A1413&lt;=$A$1,+IF(VLOOKUP($A1413,'Rashodi- plan-izvršenje'!$A$8:$M$1500,10,FALSE)&gt;0,VLOOKUP($A1413,'Rashodi- plan-izvršenje'!$A$8:$M$1500,10,FALSE),VLOOKUP($A1413,'Rashodi- plan-izvršenje'!$A$8:$M$1500,12,FALSE)),+IF($A1413&gt;$A$2,IF(VLOOKUP($A1413,'Neizmirene obaveze JLS'!$A$8:$M$1500,10,FALSE)&gt;0,VLOOKUP($A1413,'Neizmirene obaveze JLS'!$A$11:$M$1500,10,FALSE),VLOOKUP($A1413,'Neizmirene obaveze JLS'!$A$11:$M$1500,12,FALSE)),0)))</f>
        <v/>
      </c>
      <c r="N1413" s="87" t="str">
        <f>IF(A1413=0,"",IF($A1413&lt;=$A$1,+IF(VLOOKUP(A1413,'Rashodi- plan-izvršenje'!$A$8:$M$1500,10,FALSE)&gt;0,VLOOKUP(A1413,'Rashodi- plan-izvršenje'!$A$8:$M$1500,11,FALSE),VLOOKUP(A1413,'Rashodi- plan-izvršenje'!$A$8:$M$1500,13,FALSE)),+IF($A1413&gt;$A$2,IF(VLOOKUP($A1413,'Neizmirene obaveze JLS'!$A$8:$M$1500,10,FALSE)&gt;0,VLOOKUP($A1413,'Neizmirene obaveze JLS'!$A$11:$M$1500,11,FALSE),VLOOKUP($A1413,'Neizmirene obaveze JLS'!$A$11:$M$1500,13,FALSE)),0)))</f>
        <v/>
      </c>
      <c r="O1413" s="87" t="str">
        <f>IF(A1413=0,"",IF($A1413&lt;=$A$1,VALUE(+VLOOKUP($A1413,'Rashodi- plan-izvršenje'!$A$8:N$1500,'prenos-P-R-N'!O$1,FALSE)),IF($A1413&lt;=A$2,VALUE(VLOOKUP($A1413,'Prihodi- plan-izvršenje'!$A$8:$H$500,6,FALSE)),VALUE(VLOOKUP($A1413,'Neizmirene obaveze JLS'!$A$8:$N$500,O$1,FALSE)))))</f>
        <v/>
      </c>
      <c r="P1413" s="87" t="str">
        <f>IF(A1413=0,"",IF(A1413=0,0,IF(A1413&gt;A$2,'šifarnik K-izvor'!G$3,+IF(Q1413&lt;700,+'šifarnik K-izvor'!G$2,'šifarnik K-izvor'!G$1))))</f>
        <v/>
      </c>
      <c r="Q1413" s="87">
        <f>IF($A1413&lt;=$A$1,VALUE(+VLOOKUP($A1413,'Rashodi- plan-izvršenje'!$A$8:O$1500,'prenos-P-R-N'!Q$1,FALSE)),IF($A1413&lt;=$A$2,VLOOKUP($A1413,'Prihodi- plan-izvršenje'!$A$4:$H$500,4,FALSE),IF($A1413&lt;=$A$3,VLOOKUP(A1413,'Neizmirene obaveze JLS'!$A$11:O$500,Q$1,FALSE),"")))</f>
        <v>0</v>
      </c>
      <c r="R1413" s="88">
        <f>IF($A1413&lt;=$A$1,VALUE(+VLOOKUP($A1413,'Rashodi- plan-izvršenje'!$A$8:P$1500,'prenos-P-R-N'!R$1,FALSE)),IF($A1413&lt;=$A$2,VLOOKUP($A1413,'Prihodi- plan-izvršenje'!$A$4:$H$500,7,FALSE),""))</f>
        <v>0</v>
      </c>
      <c r="S1413" s="88">
        <f>IF(A1413=0,0,IF($A1413&lt;=$A$1,VALUE(+VLOOKUP($A1413,'Rashodi- plan-izvršenje'!$A$8:Q$1500,'prenos-P-R-N'!S$1,FALSE)),IF($A1413&lt;=$A$2,VLOOKUP($A1413,'Prihodi- plan-izvršenje'!$A$4:$H$500,8,FALSE),0)))</f>
        <v>0</v>
      </c>
      <c r="T1413" s="88" t="str">
        <f>IF($A1413&gt;$A$2,VLOOKUP($A1413,'Neizmirene obaveze JLS'!$A$11:R$500,R$1,FALSE),"")</f>
        <v/>
      </c>
      <c r="U1413" s="88">
        <f>IF($A1413&gt;$A$2,VLOOKUP($A1413,'Neizmirene obaveze JLS'!$A$11:S$500,S$1,FALSE),0)</f>
        <v>0</v>
      </c>
      <c r="V1413" s="88">
        <f t="shared" si="364"/>
        <v>0</v>
      </c>
    </row>
    <row r="1414" spans="1:22">
      <c r="A1414" s="89">
        <f>IF(AND(COUNTIF(A$1:A$3,"&gt;0")=1,MAX(A$8:A1413)&lt;A$1),A1413+1,IF(AND(COUNTIF(A$1:A$3,"&gt;0")=2,MAX(A$8:A1413)&lt;A$2),A1413+1,IF(AND(COUNTIF(A$1:A$3,"&gt;0")=3,MAX(A$8:A1413)&lt;A$3),A1413+1,0)))</f>
        <v>0</v>
      </c>
      <c r="B1414" s="89" t="str">
        <f t="shared" ref="B1414:C1414" si="378">+IF($A1414&gt;0,B1413,"")</f>
        <v/>
      </c>
      <c r="C1414" s="89" t="str">
        <f t="shared" si="378"/>
        <v/>
      </c>
      <c r="D1414" s="87" t="str">
        <f>IF($A1414=0,"",IF($A1414&lt;=$A$1,+VLOOKUP($A1414,'Rashodi- plan-izvršenje'!$A$8:B$1500,'prenos-P-R-N'!D$1,FALSE),IF($A1414&gt;$A$2,+VLOOKUP($A1414,'Neizmirene obaveze JLS'!$A$11:B$500,'prenos-P-R-N'!D$1,FALSE),"")))</f>
        <v/>
      </c>
      <c r="E1414" s="87" t="str">
        <f>IF($A1414=0,"",IF($A1414&lt;=$A$1,+VLOOKUP($A1414,'Rashodi- plan-izvršenje'!$A$8:C$1500,'prenos-P-R-N'!E$1,FALSE),IF($A1414&gt;$A$2,+VLOOKUP($A1414,'Neizmirene obaveze JLS'!$A$11:C$500,'prenos-P-R-N'!E$1,FALSE),"")))</f>
        <v/>
      </c>
      <c r="F1414" s="87" t="str">
        <f>IF($A1414=0,"",IF($A1414&lt;=$A$1,+VLOOKUP($A1414,'Rashodi- plan-izvršenje'!$A$8:D$1500,'prenos-P-R-N'!F$1,FALSE),IF($A1414&gt;$A$2,+VLOOKUP($A1414,'Neizmirene obaveze JLS'!$A$11:D$500,'prenos-P-R-N'!F$1,FALSE),"")))</f>
        <v/>
      </c>
      <c r="G1414" s="87" t="str">
        <f>IF($A1414=0,"",IF($A1414&lt;=$A$1,+VLOOKUP($A1414,'Rashodi- plan-izvršenje'!$A$8:E$1500,'prenos-P-R-N'!G$1,FALSE),IF($A1414&gt;$A$2,+VLOOKUP($A1414,'Neizmirene obaveze JLS'!$A$11:E$500,'prenos-P-R-N'!G$1,FALSE),"")))</f>
        <v/>
      </c>
      <c r="H1414" s="87" t="str">
        <f>IF($A1414=0,"",IF($A1414&lt;=$A$1,+VLOOKUP($A1414,'Rashodi- plan-izvršenje'!$A$8:F$1500,'prenos-P-R-N'!H$1,FALSE),IF($A1414&gt;$A$2,+VLOOKUP($A1414,'Neizmirene obaveze JLS'!$A$11:F$500,'prenos-P-R-N'!H$1,FALSE),"")))</f>
        <v/>
      </c>
      <c r="I1414" s="87" t="str">
        <f>IF($A1414=0,"",IF($A1414&lt;=$A$1,+VLOOKUP($A1414,'Rashodi- plan-izvršenje'!$A$8:G$1500,'prenos-P-R-N'!I$1,FALSE),IF($A1414&gt;$A$2,+VLOOKUP($A1414,'Neizmirene obaveze JLS'!$A$11:G$500,'prenos-P-R-N'!I$1,FALSE),"")))</f>
        <v/>
      </c>
      <c r="J1414" s="87" t="str">
        <f>IF($A1414=0,"",IF($A1414&lt;=$A$1,+VLOOKUP($A1414,'Rashodi- plan-izvršenje'!$A$8:H$1500,'prenos-P-R-N'!J$1,FALSE),IF($A1414&gt;$A$2,+VLOOKUP($A1414,'Neizmirene obaveze JLS'!$A$11:H$500,'prenos-P-R-N'!J$1,FALSE),"")))</f>
        <v/>
      </c>
      <c r="K1414" s="87" t="str">
        <f>IF($A1414=0,"",IF($A1414&lt;=$A$1,+VLOOKUP($A1414,'Rashodi- plan-izvršenje'!$A$8:I$1500,'prenos-P-R-N'!K$1,FALSE),IF($A1414&gt;$A$2,+VLOOKUP($A1414,'Neizmirene obaveze JLS'!$A$11:I$500,'prenos-P-R-N'!K$1,FALSE),"")))</f>
        <v/>
      </c>
      <c r="L1414" t="str">
        <f>IF(A1414=0,"",IF(A1414&lt;=A$1,+IF(VLOOKUP(A1414,'Rashodi- plan-izvršenje'!A$8:J$1500,M$1,FALSE)&gt;0,"Програмска активност","Пројекат"),IF(A1414&gt;A$2,+IF(VLOOKUP(A1414,'Neizmirene obaveze JLS'!A$8:J$2008,M$1,FALSE)&gt;0,"Програмска активност","Пројекат"),"")))</f>
        <v/>
      </c>
      <c r="M1414" s="87" t="str">
        <f>IF(A1414=0,"",IF($A1414&lt;=$A$1,+IF(VLOOKUP($A1414,'Rashodi- plan-izvršenje'!$A$8:$M$1500,10,FALSE)&gt;0,VLOOKUP($A1414,'Rashodi- plan-izvršenje'!$A$8:$M$1500,10,FALSE),VLOOKUP($A1414,'Rashodi- plan-izvršenje'!$A$8:$M$1500,12,FALSE)),+IF($A1414&gt;$A$2,IF(VLOOKUP($A1414,'Neizmirene obaveze JLS'!$A$8:$M$1500,10,FALSE)&gt;0,VLOOKUP($A1414,'Neizmirene obaveze JLS'!$A$11:$M$1500,10,FALSE),VLOOKUP($A1414,'Neizmirene obaveze JLS'!$A$11:$M$1500,12,FALSE)),0)))</f>
        <v/>
      </c>
      <c r="N1414" s="87" t="str">
        <f>IF(A1414=0,"",IF($A1414&lt;=$A$1,+IF(VLOOKUP(A1414,'Rashodi- plan-izvršenje'!$A$8:$M$1500,10,FALSE)&gt;0,VLOOKUP(A1414,'Rashodi- plan-izvršenje'!$A$8:$M$1500,11,FALSE),VLOOKUP(A1414,'Rashodi- plan-izvršenje'!$A$8:$M$1500,13,FALSE)),+IF($A1414&gt;$A$2,IF(VLOOKUP($A1414,'Neizmirene obaveze JLS'!$A$8:$M$1500,10,FALSE)&gt;0,VLOOKUP($A1414,'Neizmirene obaveze JLS'!$A$11:$M$1500,11,FALSE),VLOOKUP($A1414,'Neizmirene obaveze JLS'!$A$11:$M$1500,13,FALSE)),0)))</f>
        <v/>
      </c>
      <c r="O1414" s="87" t="str">
        <f>IF(A1414=0,"",IF($A1414&lt;=$A$1,VALUE(+VLOOKUP($A1414,'Rashodi- plan-izvršenje'!$A$8:N$1500,'prenos-P-R-N'!O$1,FALSE)),IF($A1414&lt;=A$2,VALUE(VLOOKUP($A1414,'Prihodi- plan-izvršenje'!$A$8:$H$500,6,FALSE)),VALUE(VLOOKUP($A1414,'Neizmirene obaveze JLS'!$A$8:$N$500,O$1,FALSE)))))</f>
        <v/>
      </c>
      <c r="P1414" s="87" t="str">
        <f>IF(A1414=0,"",IF(A1414=0,0,IF(A1414&gt;A$2,'šifarnik K-izvor'!G$3,+IF(Q1414&lt;700,+'šifarnik K-izvor'!G$2,'šifarnik K-izvor'!G$1))))</f>
        <v/>
      </c>
      <c r="Q1414" s="87">
        <f>IF($A1414&lt;=$A$1,VALUE(+VLOOKUP($A1414,'Rashodi- plan-izvršenje'!$A$8:O$1500,'prenos-P-R-N'!Q$1,FALSE)),IF($A1414&lt;=$A$2,VLOOKUP($A1414,'Prihodi- plan-izvršenje'!$A$4:$H$500,4,FALSE),IF($A1414&lt;=$A$3,VLOOKUP(A1414,'Neizmirene obaveze JLS'!$A$11:O$500,Q$1,FALSE),"")))</f>
        <v>0</v>
      </c>
      <c r="R1414" s="88">
        <f>IF($A1414&lt;=$A$1,VALUE(+VLOOKUP($A1414,'Rashodi- plan-izvršenje'!$A$8:P$1500,'prenos-P-R-N'!R$1,FALSE)),IF($A1414&lt;=$A$2,VLOOKUP($A1414,'Prihodi- plan-izvršenje'!$A$4:$H$500,7,FALSE),""))</f>
        <v>0</v>
      </c>
      <c r="S1414" s="88">
        <f>IF(A1414=0,0,IF($A1414&lt;=$A$1,VALUE(+VLOOKUP($A1414,'Rashodi- plan-izvršenje'!$A$8:Q$1500,'prenos-P-R-N'!S$1,FALSE)),IF($A1414&lt;=$A$2,VLOOKUP($A1414,'Prihodi- plan-izvršenje'!$A$4:$H$500,8,FALSE),0)))</f>
        <v>0</v>
      </c>
      <c r="T1414" s="88" t="str">
        <f>IF($A1414&gt;$A$2,VLOOKUP($A1414,'Neizmirene obaveze JLS'!$A$11:R$500,R$1,FALSE),"")</f>
        <v/>
      </c>
      <c r="U1414" s="88">
        <f>IF($A1414&gt;$A$2,VLOOKUP($A1414,'Neizmirene obaveze JLS'!$A$11:S$500,S$1,FALSE),0)</f>
        <v>0</v>
      </c>
      <c r="V1414" s="88">
        <f t="shared" si="364"/>
        <v>0</v>
      </c>
    </row>
    <row r="1415" spans="1:22">
      <c r="A1415" s="89">
        <f>IF(AND(COUNTIF(A$1:A$3,"&gt;0")=1,MAX(A$8:A1414)&lt;A$1),A1414+1,IF(AND(COUNTIF(A$1:A$3,"&gt;0")=2,MAX(A$8:A1414)&lt;A$2),A1414+1,IF(AND(COUNTIF(A$1:A$3,"&gt;0")=3,MAX(A$8:A1414)&lt;A$3),A1414+1,0)))</f>
        <v>0</v>
      </c>
      <c r="B1415" s="89" t="str">
        <f t="shared" ref="B1415:C1415" si="379">+IF($A1415&gt;0,B1414,"")</f>
        <v/>
      </c>
      <c r="C1415" s="89" t="str">
        <f t="shared" si="379"/>
        <v/>
      </c>
      <c r="D1415" s="87" t="str">
        <f>IF($A1415=0,"",IF($A1415&lt;=$A$1,+VLOOKUP($A1415,'Rashodi- plan-izvršenje'!$A$8:B$1500,'prenos-P-R-N'!D$1,FALSE),IF($A1415&gt;$A$2,+VLOOKUP($A1415,'Neizmirene obaveze JLS'!$A$11:B$500,'prenos-P-R-N'!D$1,FALSE),"")))</f>
        <v/>
      </c>
      <c r="E1415" s="87" t="str">
        <f>IF($A1415=0,"",IF($A1415&lt;=$A$1,+VLOOKUP($A1415,'Rashodi- plan-izvršenje'!$A$8:C$1500,'prenos-P-R-N'!E$1,FALSE),IF($A1415&gt;$A$2,+VLOOKUP($A1415,'Neizmirene obaveze JLS'!$A$11:C$500,'prenos-P-R-N'!E$1,FALSE),"")))</f>
        <v/>
      </c>
      <c r="F1415" s="87" t="str">
        <f>IF($A1415=0,"",IF($A1415&lt;=$A$1,+VLOOKUP($A1415,'Rashodi- plan-izvršenje'!$A$8:D$1500,'prenos-P-R-N'!F$1,FALSE),IF($A1415&gt;$A$2,+VLOOKUP($A1415,'Neizmirene obaveze JLS'!$A$11:D$500,'prenos-P-R-N'!F$1,FALSE),"")))</f>
        <v/>
      </c>
      <c r="G1415" s="87" t="str">
        <f>IF($A1415=0,"",IF($A1415&lt;=$A$1,+VLOOKUP($A1415,'Rashodi- plan-izvršenje'!$A$8:E$1500,'prenos-P-R-N'!G$1,FALSE),IF($A1415&gt;$A$2,+VLOOKUP($A1415,'Neizmirene obaveze JLS'!$A$11:E$500,'prenos-P-R-N'!G$1,FALSE),"")))</f>
        <v/>
      </c>
      <c r="H1415" s="87" t="str">
        <f>IF($A1415=0,"",IF($A1415&lt;=$A$1,+VLOOKUP($A1415,'Rashodi- plan-izvršenje'!$A$8:F$1500,'prenos-P-R-N'!H$1,FALSE),IF($A1415&gt;$A$2,+VLOOKUP($A1415,'Neizmirene obaveze JLS'!$A$11:F$500,'prenos-P-R-N'!H$1,FALSE),"")))</f>
        <v/>
      </c>
      <c r="I1415" s="87" t="str">
        <f>IF($A1415=0,"",IF($A1415&lt;=$A$1,+VLOOKUP($A1415,'Rashodi- plan-izvršenje'!$A$8:G$1500,'prenos-P-R-N'!I$1,FALSE),IF($A1415&gt;$A$2,+VLOOKUP($A1415,'Neizmirene obaveze JLS'!$A$11:G$500,'prenos-P-R-N'!I$1,FALSE),"")))</f>
        <v/>
      </c>
      <c r="J1415" s="87" t="str">
        <f>IF($A1415=0,"",IF($A1415&lt;=$A$1,+VLOOKUP($A1415,'Rashodi- plan-izvršenje'!$A$8:H$1500,'prenos-P-R-N'!J$1,FALSE),IF($A1415&gt;$A$2,+VLOOKUP($A1415,'Neizmirene obaveze JLS'!$A$11:H$500,'prenos-P-R-N'!J$1,FALSE),"")))</f>
        <v/>
      </c>
      <c r="K1415" s="87" t="str">
        <f>IF($A1415=0,"",IF($A1415&lt;=$A$1,+VLOOKUP($A1415,'Rashodi- plan-izvršenje'!$A$8:I$1500,'prenos-P-R-N'!K$1,FALSE),IF($A1415&gt;$A$2,+VLOOKUP($A1415,'Neizmirene obaveze JLS'!$A$11:I$500,'prenos-P-R-N'!K$1,FALSE),"")))</f>
        <v/>
      </c>
      <c r="L1415" t="str">
        <f>IF(A1415=0,"",IF(A1415&lt;=A$1,+IF(VLOOKUP(A1415,'Rashodi- plan-izvršenje'!A$8:J$1500,M$1,FALSE)&gt;0,"Програмска активност","Пројекат"),IF(A1415&gt;A$2,+IF(VLOOKUP(A1415,'Neizmirene obaveze JLS'!A$8:J$2008,M$1,FALSE)&gt;0,"Програмска активност","Пројекат"),"")))</f>
        <v/>
      </c>
      <c r="M1415" s="87" t="str">
        <f>IF(A1415=0,"",IF($A1415&lt;=$A$1,+IF(VLOOKUP($A1415,'Rashodi- plan-izvršenje'!$A$8:$M$1500,10,FALSE)&gt;0,VLOOKUP($A1415,'Rashodi- plan-izvršenje'!$A$8:$M$1500,10,FALSE),VLOOKUP($A1415,'Rashodi- plan-izvršenje'!$A$8:$M$1500,12,FALSE)),+IF($A1415&gt;$A$2,IF(VLOOKUP($A1415,'Neizmirene obaveze JLS'!$A$8:$M$1500,10,FALSE)&gt;0,VLOOKUP($A1415,'Neizmirene obaveze JLS'!$A$11:$M$1500,10,FALSE),VLOOKUP($A1415,'Neizmirene obaveze JLS'!$A$11:$M$1500,12,FALSE)),0)))</f>
        <v/>
      </c>
      <c r="N1415" s="87" t="str">
        <f>IF(A1415=0,"",IF($A1415&lt;=$A$1,+IF(VLOOKUP(A1415,'Rashodi- plan-izvršenje'!$A$8:$M$1500,10,FALSE)&gt;0,VLOOKUP(A1415,'Rashodi- plan-izvršenje'!$A$8:$M$1500,11,FALSE),VLOOKUP(A1415,'Rashodi- plan-izvršenje'!$A$8:$M$1500,13,FALSE)),+IF($A1415&gt;$A$2,IF(VLOOKUP($A1415,'Neizmirene obaveze JLS'!$A$8:$M$1500,10,FALSE)&gt;0,VLOOKUP($A1415,'Neizmirene obaveze JLS'!$A$11:$M$1500,11,FALSE),VLOOKUP($A1415,'Neizmirene obaveze JLS'!$A$11:$M$1500,13,FALSE)),0)))</f>
        <v/>
      </c>
      <c r="O1415" s="87" t="str">
        <f>IF(A1415=0,"",IF($A1415&lt;=$A$1,VALUE(+VLOOKUP($A1415,'Rashodi- plan-izvršenje'!$A$8:N$1500,'prenos-P-R-N'!O$1,FALSE)),IF($A1415&lt;=A$2,VALUE(VLOOKUP($A1415,'Prihodi- plan-izvršenje'!$A$8:$H$500,6,FALSE)),VALUE(VLOOKUP($A1415,'Neizmirene obaveze JLS'!$A$8:$N$500,O$1,FALSE)))))</f>
        <v/>
      </c>
      <c r="P1415" s="87" t="str">
        <f>IF(A1415=0,"",IF(A1415=0,0,IF(A1415&gt;A$2,'šifarnik K-izvor'!G$3,+IF(Q1415&lt;700,+'šifarnik K-izvor'!G$2,'šifarnik K-izvor'!G$1))))</f>
        <v/>
      </c>
      <c r="Q1415" s="87">
        <f>IF($A1415&lt;=$A$1,VALUE(+VLOOKUP($A1415,'Rashodi- plan-izvršenje'!$A$8:O$1500,'prenos-P-R-N'!Q$1,FALSE)),IF($A1415&lt;=$A$2,VLOOKUP($A1415,'Prihodi- plan-izvršenje'!$A$4:$H$500,4,FALSE),IF($A1415&lt;=$A$3,VLOOKUP(A1415,'Neizmirene obaveze JLS'!$A$11:O$500,Q$1,FALSE),"")))</f>
        <v>0</v>
      </c>
      <c r="R1415" s="88">
        <f>IF($A1415&lt;=$A$1,VALUE(+VLOOKUP($A1415,'Rashodi- plan-izvršenje'!$A$8:P$1500,'prenos-P-R-N'!R$1,FALSE)),IF($A1415&lt;=$A$2,VLOOKUP($A1415,'Prihodi- plan-izvršenje'!$A$4:$H$500,7,FALSE),""))</f>
        <v>0</v>
      </c>
      <c r="S1415" s="88">
        <f>IF(A1415=0,0,IF($A1415&lt;=$A$1,VALUE(+VLOOKUP($A1415,'Rashodi- plan-izvršenje'!$A$8:Q$1500,'prenos-P-R-N'!S$1,FALSE)),IF($A1415&lt;=$A$2,VLOOKUP($A1415,'Prihodi- plan-izvršenje'!$A$4:$H$500,8,FALSE),0)))</f>
        <v>0</v>
      </c>
      <c r="T1415" s="88" t="str">
        <f>IF($A1415&gt;$A$2,VLOOKUP($A1415,'Neizmirene obaveze JLS'!$A$11:R$500,R$1,FALSE),"")</f>
        <v/>
      </c>
      <c r="U1415" s="88">
        <f>IF($A1415&gt;$A$2,VLOOKUP($A1415,'Neizmirene obaveze JLS'!$A$11:S$500,S$1,FALSE),0)</f>
        <v>0</v>
      </c>
      <c r="V1415" s="88">
        <f t="shared" si="364"/>
        <v>0</v>
      </c>
    </row>
    <row r="1416" spans="1:22">
      <c r="A1416" s="89">
        <f>IF(AND(COUNTIF(A$1:A$3,"&gt;0")=1,MAX(A$8:A1415)&lt;A$1),A1415+1,IF(AND(COUNTIF(A$1:A$3,"&gt;0")=2,MAX(A$8:A1415)&lt;A$2),A1415+1,IF(AND(COUNTIF(A$1:A$3,"&gt;0")=3,MAX(A$8:A1415)&lt;A$3),A1415+1,0)))</f>
        <v>0</v>
      </c>
      <c r="B1416" s="89" t="str">
        <f t="shared" ref="B1416:C1416" si="380">+IF($A1416&gt;0,B1415,"")</f>
        <v/>
      </c>
      <c r="C1416" s="89" t="str">
        <f t="shared" si="380"/>
        <v/>
      </c>
      <c r="D1416" s="87" t="str">
        <f>IF($A1416=0,"",IF($A1416&lt;=$A$1,+VLOOKUP($A1416,'Rashodi- plan-izvršenje'!$A$8:B$1500,'prenos-P-R-N'!D$1,FALSE),IF($A1416&gt;$A$2,+VLOOKUP($A1416,'Neizmirene obaveze JLS'!$A$11:B$500,'prenos-P-R-N'!D$1,FALSE),"")))</f>
        <v/>
      </c>
      <c r="E1416" s="87" t="str">
        <f>IF($A1416=0,"",IF($A1416&lt;=$A$1,+VLOOKUP($A1416,'Rashodi- plan-izvršenje'!$A$8:C$1500,'prenos-P-R-N'!E$1,FALSE),IF($A1416&gt;$A$2,+VLOOKUP($A1416,'Neizmirene obaveze JLS'!$A$11:C$500,'prenos-P-R-N'!E$1,FALSE),"")))</f>
        <v/>
      </c>
      <c r="F1416" s="87" t="str">
        <f>IF($A1416=0,"",IF($A1416&lt;=$A$1,+VLOOKUP($A1416,'Rashodi- plan-izvršenje'!$A$8:D$1500,'prenos-P-R-N'!F$1,FALSE),IF($A1416&gt;$A$2,+VLOOKUP($A1416,'Neizmirene obaveze JLS'!$A$11:D$500,'prenos-P-R-N'!F$1,FALSE),"")))</f>
        <v/>
      </c>
      <c r="G1416" s="87" t="str">
        <f>IF($A1416=0,"",IF($A1416&lt;=$A$1,+VLOOKUP($A1416,'Rashodi- plan-izvršenje'!$A$8:E$1500,'prenos-P-R-N'!G$1,FALSE),IF($A1416&gt;$A$2,+VLOOKUP($A1416,'Neizmirene obaveze JLS'!$A$11:E$500,'prenos-P-R-N'!G$1,FALSE),"")))</f>
        <v/>
      </c>
      <c r="H1416" s="87" t="str">
        <f>IF($A1416=0,"",IF($A1416&lt;=$A$1,+VLOOKUP($A1416,'Rashodi- plan-izvršenje'!$A$8:F$1500,'prenos-P-R-N'!H$1,FALSE),IF($A1416&gt;$A$2,+VLOOKUP($A1416,'Neizmirene obaveze JLS'!$A$11:F$500,'prenos-P-R-N'!H$1,FALSE),"")))</f>
        <v/>
      </c>
      <c r="I1416" s="87" t="str">
        <f>IF($A1416=0,"",IF($A1416&lt;=$A$1,+VLOOKUP($A1416,'Rashodi- plan-izvršenje'!$A$8:G$1500,'prenos-P-R-N'!I$1,FALSE),IF($A1416&gt;$A$2,+VLOOKUP($A1416,'Neizmirene obaveze JLS'!$A$11:G$500,'prenos-P-R-N'!I$1,FALSE),"")))</f>
        <v/>
      </c>
      <c r="J1416" s="87" t="str">
        <f>IF($A1416=0,"",IF($A1416&lt;=$A$1,+VLOOKUP($A1416,'Rashodi- plan-izvršenje'!$A$8:H$1500,'prenos-P-R-N'!J$1,FALSE),IF($A1416&gt;$A$2,+VLOOKUP($A1416,'Neizmirene obaveze JLS'!$A$11:H$500,'prenos-P-R-N'!J$1,FALSE),"")))</f>
        <v/>
      </c>
      <c r="K1416" s="87" t="str">
        <f>IF($A1416=0,"",IF($A1416&lt;=$A$1,+VLOOKUP($A1416,'Rashodi- plan-izvršenje'!$A$8:I$1500,'prenos-P-R-N'!K$1,FALSE),IF($A1416&gt;$A$2,+VLOOKUP($A1416,'Neizmirene obaveze JLS'!$A$11:I$500,'prenos-P-R-N'!K$1,FALSE),"")))</f>
        <v/>
      </c>
      <c r="L1416" t="str">
        <f>IF(A1416=0,"",IF(A1416&lt;=A$1,+IF(VLOOKUP(A1416,'Rashodi- plan-izvršenje'!A$8:J$1500,M$1,FALSE)&gt;0,"Програмска активност","Пројекат"),IF(A1416&gt;A$2,+IF(VLOOKUP(A1416,'Neizmirene obaveze JLS'!A$8:J$2008,M$1,FALSE)&gt;0,"Програмска активност","Пројекат"),"")))</f>
        <v/>
      </c>
      <c r="M1416" s="87" t="str">
        <f>IF(A1416=0,"",IF($A1416&lt;=$A$1,+IF(VLOOKUP($A1416,'Rashodi- plan-izvršenje'!$A$8:$M$1500,10,FALSE)&gt;0,VLOOKUP($A1416,'Rashodi- plan-izvršenje'!$A$8:$M$1500,10,FALSE),VLOOKUP($A1416,'Rashodi- plan-izvršenje'!$A$8:$M$1500,12,FALSE)),+IF($A1416&gt;$A$2,IF(VLOOKUP($A1416,'Neizmirene obaveze JLS'!$A$8:$M$1500,10,FALSE)&gt;0,VLOOKUP($A1416,'Neizmirene obaveze JLS'!$A$11:$M$1500,10,FALSE),VLOOKUP($A1416,'Neizmirene obaveze JLS'!$A$11:$M$1500,12,FALSE)),0)))</f>
        <v/>
      </c>
      <c r="N1416" s="87" t="str">
        <f>IF(A1416=0,"",IF($A1416&lt;=$A$1,+IF(VLOOKUP(A1416,'Rashodi- plan-izvršenje'!$A$8:$M$1500,10,FALSE)&gt;0,VLOOKUP(A1416,'Rashodi- plan-izvršenje'!$A$8:$M$1500,11,FALSE),VLOOKUP(A1416,'Rashodi- plan-izvršenje'!$A$8:$M$1500,13,FALSE)),+IF($A1416&gt;$A$2,IF(VLOOKUP($A1416,'Neizmirene obaveze JLS'!$A$8:$M$1500,10,FALSE)&gt;0,VLOOKUP($A1416,'Neizmirene obaveze JLS'!$A$11:$M$1500,11,FALSE),VLOOKUP($A1416,'Neizmirene obaveze JLS'!$A$11:$M$1500,13,FALSE)),0)))</f>
        <v/>
      </c>
      <c r="O1416" s="87" t="str">
        <f>IF(A1416=0,"",IF($A1416&lt;=$A$1,VALUE(+VLOOKUP($A1416,'Rashodi- plan-izvršenje'!$A$8:N$1500,'prenos-P-R-N'!O$1,FALSE)),IF($A1416&lt;=A$2,VALUE(VLOOKUP($A1416,'Prihodi- plan-izvršenje'!$A$8:$H$500,6,FALSE)),VALUE(VLOOKUP($A1416,'Neizmirene obaveze JLS'!$A$8:$N$500,O$1,FALSE)))))</f>
        <v/>
      </c>
      <c r="P1416" s="87" t="str">
        <f>IF(A1416=0,"",IF(A1416=0,0,IF(A1416&gt;A$2,'šifarnik K-izvor'!G$3,+IF(Q1416&lt;700,+'šifarnik K-izvor'!G$2,'šifarnik K-izvor'!G$1))))</f>
        <v/>
      </c>
      <c r="Q1416" s="87">
        <f>IF($A1416&lt;=$A$1,VALUE(+VLOOKUP($A1416,'Rashodi- plan-izvršenje'!$A$8:O$1500,'prenos-P-R-N'!Q$1,FALSE)),IF($A1416&lt;=$A$2,VLOOKUP($A1416,'Prihodi- plan-izvršenje'!$A$4:$H$500,4,FALSE),IF($A1416&lt;=$A$3,VLOOKUP(A1416,'Neizmirene obaveze JLS'!$A$11:O$500,Q$1,FALSE),"")))</f>
        <v>0</v>
      </c>
      <c r="R1416" s="88">
        <f>IF($A1416&lt;=$A$1,VALUE(+VLOOKUP($A1416,'Rashodi- plan-izvršenje'!$A$8:P$1500,'prenos-P-R-N'!R$1,FALSE)),IF($A1416&lt;=$A$2,VLOOKUP($A1416,'Prihodi- plan-izvršenje'!$A$4:$H$500,7,FALSE),""))</f>
        <v>0</v>
      </c>
      <c r="S1416" s="88">
        <f>IF(A1416=0,0,IF($A1416&lt;=$A$1,VALUE(+VLOOKUP($A1416,'Rashodi- plan-izvršenje'!$A$8:Q$1500,'prenos-P-R-N'!S$1,FALSE)),IF($A1416&lt;=$A$2,VLOOKUP($A1416,'Prihodi- plan-izvršenje'!$A$4:$H$500,8,FALSE),0)))</f>
        <v>0</v>
      </c>
      <c r="T1416" s="88" t="str">
        <f>IF($A1416&gt;$A$2,VLOOKUP($A1416,'Neizmirene obaveze JLS'!$A$11:R$500,R$1,FALSE),"")</f>
        <v/>
      </c>
      <c r="U1416" s="88">
        <f>IF($A1416&gt;$A$2,VLOOKUP($A1416,'Neizmirene obaveze JLS'!$A$11:S$500,S$1,FALSE),0)</f>
        <v>0</v>
      </c>
      <c r="V1416" s="88">
        <f t="shared" si="364"/>
        <v>0</v>
      </c>
    </row>
    <row r="1417" spans="1:22">
      <c r="A1417" s="89">
        <f>IF(AND(COUNTIF(A$1:A$3,"&gt;0")=1,MAX(A$8:A1416)&lt;A$1),A1416+1,IF(AND(COUNTIF(A$1:A$3,"&gt;0")=2,MAX(A$8:A1416)&lt;A$2),A1416+1,IF(AND(COUNTIF(A$1:A$3,"&gt;0")=3,MAX(A$8:A1416)&lt;A$3),A1416+1,0)))</f>
        <v>0</v>
      </c>
      <c r="B1417" s="89" t="str">
        <f t="shared" ref="B1417:C1417" si="381">+IF($A1417&gt;0,B1416,"")</f>
        <v/>
      </c>
      <c r="C1417" s="89" t="str">
        <f t="shared" si="381"/>
        <v/>
      </c>
      <c r="D1417" s="87" t="str">
        <f>IF($A1417=0,"",IF($A1417&lt;=$A$1,+VLOOKUP($A1417,'Rashodi- plan-izvršenje'!$A$8:B$1500,'prenos-P-R-N'!D$1,FALSE),IF($A1417&gt;$A$2,+VLOOKUP($A1417,'Neizmirene obaveze JLS'!$A$11:B$500,'prenos-P-R-N'!D$1,FALSE),"")))</f>
        <v/>
      </c>
      <c r="E1417" s="87" t="str">
        <f>IF($A1417=0,"",IF($A1417&lt;=$A$1,+VLOOKUP($A1417,'Rashodi- plan-izvršenje'!$A$8:C$1500,'prenos-P-R-N'!E$1,FALSE),IF($A1417&gt;$A$2,+VLOOKUP($A1417,'Neizmirene obaveze JLS'!$A$11:C$500,'prenos-P-R-N'!E$1,FALSE),"")))</f>
        <v/>
      </c>
      <c r="F1417" s="87" t="str">
        <f>IF($A1417=0,"",IF($A1417&lt;=$A$1,+VLOOKUP($A1417,'Rashodi- plan-izvršenje'!$A$8:D$1500,'prenos-P-R-N'!F$1,FALSE),IF($A1417&gt;$A$2,+VLOOKUP($A1417,'Neizmirene obaveze JLS'!$A$11:D$500,'prenos-P-R-N'!F$1,FALSE),"")))</f>
        <v/>
      </c>
      <c r="G1417" s="87" t="str">
        <f>IF($A1417=0,"",IF($A1417&lt;=$A$1,+VLOOKUP($A1417,'Rashodi- plan-izvršenje'!$A$8:E$1500,'prenos-P-R-N'!G$1,FALSE),IF($A1417&gt;$A$2,+VLOOKUP($A1417,'Neizmirene obaveze JLS'!$A$11:E$500,'prenos-P-R-N'!G$1,FALSE),"")))</f>
        <v/>
      </c>
      <c r="H1417" s="87" t="str">
        <f>IF($A1417=0,"",IF($A1417&lt;=$A$1,+VLOOKUP($A1417,'Rashodi- plan-izvršenje'!$A$8:F$1500,'prenos-P-R-N'!H$1,FALSE),IF($A1417&gt;$A$2,+VLOOKUP($A1417,'Neizmirene obaveze JLS'!$A$11:F$500,'prenos-P-R-N'!H$1,FALSE),"")))</f>
        <v/>
      </c>
      <c r="I1417" s="87" t="str">
        <f>IF($A1417=0,"",IF($A1417&lt;=$A$1,+VLOOKUP($A1417,'Rashodi- plan-izvršenje'!$A$8:G$1500,'prenos-P-R-N'!I$1,FALSE),IF($A1417&gt;$A$2,+VLOOKUP($A1417,'Neizmirene obaveze JLS'!$A$11:G$500,'prenos-P-R-N'!I$1,FALSE),"")))</f>
        <v/>
      </c>
      <c r="J1417" s="87" t="str">
        <f>IF($A1417=0,"",IF($A1417&lt;=$A$1,+VLOOKUP($A1417,'Rashodi- plan-izvršenje'!$A$8:H$1500,'prenos-P-R-N'!J$1,FALSE),IF($A1417&gt;$A$2,+VLOOKUP($A1417,'Neizmirene obaveze JLS'!$A$11:H$500,'prenos-P-R-N'!J$1,FALSE),"")))</f>
        <v/>
      </c>
      <c r="K1417" s="87" t="str">
        <f>IF($A1417=0,"",IF($A1417&lt;=$A$1,+VLOOKUP($A1417,'Rashodi- plan-izvršenje'!$A$8:I$1500,'prenos-P-R-N'!K$1,FALSE),IF($A1417&gt;$A$2,+VLOOKUP($A1417,'Neizmirene obaveze JLS'!$A$11:I$500,'prenos-P-R-N'!K$1,FALSE),"")))</f>
        <v/>
      </c>
      <c r="L1417" t="str">
        <f>IF(A1417=0,"",IF(A1417&lt;=A$1,+IF(VLOOKUP(A1417,'Rashodi- plan-izvršenje'!A$8:J$1500,M$1,FALSE)&gt;0,"Програмска активност","Пројекат"),IF(A1417&gt;A$2,+IF(VLOOKUP(A1417,'Neizmirene obaveze JLS'!A$8:J$2008,M$1,FALSE)&gt;0,"Програмска активност","Пројекат"),"")))</f>
        <v/>
      </c>
      <c r="M1417" s="87" t="str">
        <f>IF(A1417=0,"",IF($A1417&lt;=$A$1,+IF(VLOOKUP($A1417,'Rashodi- plan-izvršenje'!$A$8:$M$1500,10,FALSE)&gt;0,VLOOKUP($A1417,'Rashodi- plan-izvršenje'!$A$8:$M$1500,10,FALSE),VLOOKUP($A1417,'Rashodi- plan-izvršenje'!$A$8:$M$1500,12,FALSE)),+IF($A1417&gt;$A$2,IF(VLOOKUP($A1417,'Neizmirene obaveze JLS'!$A$8:$M$1500,10,FALSE)&gt;0,VLOOKUP($A1417,'Neizmirene obaveze JLS'!$A$11:$M$1500,10,FALSE),VLOOKUP($A1417,'Neizmirene obaveze JLS'!$A$11:$M$1500,12,FALSE)),0)))</f>
        <v/>
      </c>
      <c r="N1417" s="87" t="str">
        <f>IF(A1417=0,"",IF($A1417&lt;=$A$1,+IF(VLOOKUP(A1417,'Rashodi- plan-izvršenje'!$A$8:$M$1500,10,FALSE)&gt;0,VLOOKUP(A1417,'Rashodi- plan-izvršenje'!$A$8:$M$1500,11,FALSE),VLOOKUP(A1417,'Rashodi- plan-izvršenje'!$A$8:$M$1500,13,FALSE)),+IF($A1417&gt;$A$2,IF(VLOOKUP($A1417,'Neizmirene obaveze JLS'!$A$8:$M$1500,10,FALSE)&gt;0,VLOOKUP($A1417,'Neizmirene obaveze JLS'!$A$11:$M$1500,11,FALSE),VLOOKUP($A1417,'Neizmirene obaveze JLS'!$A$11:$M$1500,13,FALSE)),0)))</f>
        <v/>
      </c>
      <c r="O1417" s="87" t="str">
        <f>IF(A1417=0,"",IF($A1417&lt;=$A$1,VALUE(+VLOOKUP($A1417,'Rashodi- plan-izvršenje'!$A$8:N$1500,'prenos-P-R-N'!O$1,FALSE)),IF($A1417&lt;=A$2,VALUE(VLOOKUP($A1417,'Prihodi- plan-izvršenje'!$A$8:$H$500,6,FALSE)),VALUE(VLOOKUP($A1417,'Neizmirene obaveze JLS'!$A$8:$N$500,O$1,FALSE)))))</f>
        <v/>
      </c>
      <c r="P1417" s="87" t="str">
        <f>IF(A1417=0,"",IF(A1417=0,0,IF(A1417&gt;A$2,'šifarnik K-izvor'!G$3,+IF(Q1417&lt;700,+'šifarnik K-izvor'!G$2,'šifarnik K-izvor'!G$1))))</f>
        <v/>
      </c>
      <c r="Q1417" s="87">
        <f>IF($A1417&lt;=$A$1,VALUE(+VLOOKUP($A1417,'Rashodi- plan-izvršenje'!$A$8:O$1500,'prenos-P-R-N'!Q$1,FALSE)),IF($A1417&lt;=$A$2,VLOOKUP($A1417,'Prihodi- plan-izvršenje'!$A$4:$H$500,4,FALSE),IF($A1417&lt;=$A$3,VLOOKUP(A1417,'Neizmirene obaveze JLS'!$A$11:O$500,Q$1,FALSE),"")))</f>
        <v>0</v>
      </c>
      <c r="R1417" s="88">
        <f>IF($A1417&lt;=$A$1,VALUE(+VLOOKUP($A1417,'Rashodi- plan-izvršenje'!$A$8:P$1500,'prenos-P-R-N'!R$1,FALSE)),IF($A1417&lt;=$A$2,VLOOKUP($A1417,'Prihodi- plan-izvršenje'!$A$4:$H$500,7,FALSE),""))</f>
        <v>0</v>
      </c>
      <c r="S1417" s="88">
        <f>IF(A1417=0,0,IF($A1417&lt;=$A$1,VALUE(+VLOOKUP($A1417,'Rashodi- plan-izvršenje'!$A$8:Q$1500,'prenos-P-R-N'!S$1,FALSE)),IF($A1417&lt;=$A$2,VLOOKUP($A1417,'Prihodi- plan-izvršenje'!$A$4:$H$500,8,FALSE),0)))</f>
        <v>0</v>
      </c>
      <c r="T1417" s="88" t="str">
        <f>IF($A1417&gt;$A$2,VLOOKUP($A1417,'Neizmirene obaveze JLS'!$A$11:R$500,R$1,FALSE),"")</f>
        <v/>
      </c>
      <c r="U1417" s="88">
        <f>IF($A1417&gt;$A$2,VLOOKUP($A1417,'Neizmirene obaveze JLS'!$A$11:S$500,S$1,FALSE),0)</f>
        <v>0</v>
      </c>
      <c r="V1417" s="88">
        <f t="shared" si="364"/>
        <v>0</v>
      </c>
    </row>
    <row r="1418" spans="1:22">
      <c r="A1418" s="89">
        <f>IF(AND(COUNTIF(A$1:A$3,"&gt;0")=1,MAX(A$8:A1417)&lt;A$1),A1417+1,IF(AND(COUNTIF(A$1:A$3,"&gt;0")=2,MAX(A$8:A1417)&lt;A$2),A1417+1,IF(AND(COUNTIF(A$1:A$3,"&gt;0")=3,MAX(A$8:A1417)&lt;A$3),A1417+1,0)))</f>
        <v>0</v>
      </c>
      <c r="B1418" s="89" t="str">
        <f t="shared" ref="B1418:C1418" si="382">+IF($A1418&gt;0,B1417,"")</f>
        <v/>
      </c>
      <c r="C1418" s="89" t="str">
        <f t="shared" si="382"/>
        <v/>
      </c>
      <c r="D1418" s="87" t="str">
        <f>IF($A1418=0,"",IF($A1418&lt;=$A$1,+VLOOKUP($A1418,'Rashodi- plan-izvršenje'!$A$8:B$1500,'prenos-P-R-N'!D$1,FALSE),IF($A1418&gt;$A$2,+VLOOKUP($A1418,'Neizmirene obaveze JLS'!$A$11:B$500,'prenos-P-R-N'!D$1,FALSE),"")))</f>
        <v/>
      </c>
      <c r="E1418" s="87" t="str">
        <f>IF($A1418=0,"",IF($A1418&lt;=$A$1,+VLOOKUP($A1418,'Rashodi- plan-izvršenje'!$A$8:C$1500,'prenos-P-R-N'!E$1,FALSE),IF($A1418&gt;$A$2,+VLOOKUP($A1418,'Neizmirene obaveze JLS'!$A$11:C$500,'prenos-P-R-N'!E$1,FALSE),"")))</f>
        <v/>
      </c>
      <c r="F1418" s="87" t="str">
        <f>IF($A1418=0,"",IF($A1418&lt;=$A$1,+VLOOKUP($A1418,'Rashodi- plan-izvršenje'!$A$8:D$1500,'prenos-P-R-N'!F$1,FALSE),IF($A1418&gt;$A$2,+VLOOKUP($A1418,'Neizmirene obaveze JLS'!$A$11:D$500,'prenos-P-R-N'!F$1,FALSE),"")))</f>
        <v/>
      </c>
      <c r="G1418" s="87" t="str">
        <f>IF($A1418=0,"",IF($A1418&lt;=$A$1,+VLOOKUP($A1418,'Rashodi- plan-izvršenje'!$A$8:E$1500,'prenos-P-R-N'!G$1,FALSE),IF($A1418&gt;$A$2,+VLOOKUP($A1418,'Neizmirene obaveze JLS'!$A$11:E$500,'prenos-P-R-N'!G$1,FALSE),"")))</f>
        <v/>
      </c>
      <c r="H1418" s="87" t="str">
        <f>IF($A1418=0,"",IF($A1418&lt;=$A$1,+VLOOKUP($A1418,'Rashodi- plan-izvršenje'!$A$8:F$1500,'prenos-P-R-N'!H$1,FALSE),IF($A1418&gt;$A$2,+VLOOKUP($A1418,'Neizmirene obaveze JLS'!$A$11:F$500,'prenos-P-R-N'!H$1,FALSE),"")))</f>
        <v/>
      </c>
      <c r="I1418" s="87" t="str">
        <f>IF($A1418=0,"",IF($A1418&lt;=$A$1,+VLOOKUP($A1418,'Rashodi- plan-izvršenje'!$A$8:G$1500,'prenos-P-R-N'!I$1,FALSE),IF($A1418&gt;$A$2,+VLOOKUP($A1418,'Neizmirene obaveze JLS'!$A$11:G$500,'prenos-P-R-N'!I$1,FALSE),"")))</f>
        <v/>
      </c>
      <c r="J1418" s="87" t="str">
        <f>IF($A1418=0,"",IF($A1418&lt;=$A$1,+VLOOKUP($A1418,'Rashodi- plan-izvršenje'!$A$8:H$1500,'prenos-P-R-N'!J$1,FALSE),IF($A1418&gt;$A$2,+VLOOKUP($A1418,'Neizmirene obaveze JLS'!$A$11:H$500,'prenos-P-R-N'!J$1,FALSE),"")))</f>
        <v/>
      </c>
      <c r="K1418" s="87" t="str">
        <f>IF($A1418=0,"",IF($A1418&lt;=$A$1,+VLOOKUP($A1418,'Rashodi- plan-izvršenje'!$A$8:I$1500,'prenos-P-R-N'!K$1,FALSE),IF($A1418&gt;$A$2,+VLOOKUP($A1418,'Neizmirene obaveze JLS'!$A$11:I$500,'prenos-P-R-N'!K$1,FALSE),"")))</f>
        <v/>
      </c>
      <c r="L1418" t="str">
        <f>IF(A1418=0,"",IF(A1418&lt;=A$1,+IF(VLOOKUP(A1418,'Rashodi- plan-izvršenje'!A$8:J$1500,M$1,FALSE)&gt;0,"Програмска активност","Пројекат"),IF(A1418&gt;A$2,+IF(VLOOKUP(A1418,'Neizmirene obaveze JLS'!A$8:J$2008,M$1,FALSE)&gt;0,"Програмска активност","Пројекат"),"")))</f>
        <v/>
      </c>
      <c r="M1418" s="87" t="str">
        <f>IF(A1418=0,"",IF($A1418&lt;=$A$1,+IF(VLOOKUP($A1418,'Rashodi- plan-izvršenje'!$A$8:$M$1500,10,FALSE)&gt;0,VLOOKUP($A1418,'Rashodi- plan-izvršenje'!$A$8:$M$1500,10,FALSE),VLOOKUP($A1418,'Rashodi- plan-izvršenje'!$A$8:$M$1500,12,FALSE)),+IF($A1418&gt;$A$2,IF(VLOOKUP($A1418,'Neizmirene obaveze JLS'!$A$8:$M$1500,10,FALSE)&gt;0,VLOOKUP($A1418,'Neizmirene obaveze JLS'!$A$11:$M$1500,10,FALSE),VLOOKUP($A1418,'Neizmirene obaveze JLS'!$A$11:$M$1500,12,FALSE)),0)))</f>
        <v/>
      </c>
      <c r="N1418" s="87" t="str">
        <f>IF(A1418=0,"",IF($A1418&lt;=$A$1,+IF(VLOOKUP(A1418,'Rashodi- plan-izvršenje'!$A$8:$M$1500,10,FALSE)&gt;0,VLOOKUP(A1418,'Rashodi- plan-izvršenje'!$A$8:$M$1500,11,FALSE),VLOOKUP(A1418,'Rashodi- plan-izvršenje'!$A$8:$M$1500,13,FALSE)),+IF($A1418&gt;$A$2,IF(VLOOKUP($A1418,'Neizmirene obaveze JLS'!$A$8:$M$1500,10,FALSE)&gt;0,VLOOKUP($A1418,'Neizmirene obaveze JLS'!$A$11:$M$1500,11,FALSE),VLOOKUP($A1418,'Neizmirene obaveze JLS'!$A$11:$M$1500,13,FALSE)),0)))</f>
        <v/>
      </c>
      <c r="O1418" s="87" t="str">
        <f>IF(A1418=0,"",IF($A1418&lt;=$A$1,VALUE(+VLOOKUP($A1418,'Rashodi- plan-izvršenje'!$A$8:N$1500,'prenos-P-R-N'!O$1,FALSE)),IF($A1418&lt;=A$2,VALUE(VLOOKUP($A1418,'Prihodi- plan-izvršenje'!$A$8:$H$500,6,FALSE)),VALUE(VLOOKUP($A1418,'Neizmirene obaveze JLS'!$A$8:$N$500,O$1,FALSE)))))</f>
        <v/>
      </c>
      <c r="P1418" s="87" t="str">
        <f>IF(A1418=0,"",IF(A1418=0,0,IF(A1418&gt;A$2,'šifarnik K-izvor'!G$3,+IF(Q1418&lt;700,+'šifarnik K-izvor'!G$2,'šifarnik K-izvor'!G$1))))</f>
        <v/>
      </c>
      <c r="Q1418" s="87">
        <f>IF($A1418&lt;=$A$1,VALUE(+VLOOKUP($A1418,'Rashodi- plan-izvršenje'!$A$8:O$1500,'prenos-P-R-N'!Q$1,FALSE)),IF($A1418&lt;=$A$2,VLOOKUP($A1418,'Prihodi- plan-izvršenje'!$A$4:$H$500,4,FALSE),IF($A1418&lt;=$A$3,VLOOKUP(A1418,'Neizmirene obaveze JLS'!$A$11:O$500,Q$1,FALSE),"")))</f>
        <v>0</v>
      </c>
      <c r="R1418" s="88">
        <f>IF($A1418&lt;=$A$1,VALUE(+VLOOKUP($A1418,'Rashodi- plan-izvršenje'!$A$8:P$1500,'prenos-P-R-N'!R$1,FALSE)),IF($A1418&lt;=$A$2,VLOOKUP($A1418,'Prihodi- plan-izvršenje'!$A$4:$H$500,7,FALSE),""))</f>
        <v>0</v>
      </c>
      <c r="S1418" s="88">
        <f>IF(A1418=0,0,IF($A1418&lt;=$A$1,VALUE(+VLOOKUP($A1418,'Rashodi- plan-izvršenje'!$A$8:Q$1500,'prenos-P-R-N'!S$1,FALSE)),IF($A1418&lt;=$A$2,VLOOKUP($A1418,'Prihodi- plan-izvršenje'!$A$4:$H$500,8,FALSE),0)))</f>
        <v>0</v>
      </c>
      <c r="T1418" s="88" t="str">
        <f>IF($A1418&gt;$A$2,VLOOKUP($A1418,'Neizmirene obaveze JLS'!$A$11:R$500,R$1,FALSE),"")</f>
        <v/>
      </c>
      <c r="U1418" s="88">
        <f>IF($A1418&gt;$A$2,VLOOKUP($A1418,'Neizmirene obaveze JLS'!$A$11:S$500,S$1,FALSE),0)</f>
        <v>0</v>
      </c>
      <c r="V1418" s="88">
        <f t="shared" si="364"/>
        <v>0</v>
      </c>
    </row>
    <row r="1419" spans="1:22">
      <c r="A1419" s="89">
        <f>IF(AND(COUNTIF(A$1:A$3,"&gt;0")=1,MAX(A$8:A1418)&lt;A$1),A1418+1,IF(AND(COUNTIF(A$1:A$3,"&gt;0")=2,MAX(A$8:A1418)&lt;A$2),A1418+1,IF(AND(COUNTIF(A$1:A$3,"&gt;0")=3,MAX(A$8:A1418)&lt;A$3),A1418+1,0)))</f>
        <v>0</v>
      </c>
      <c r="B1419" s="89" t="str">
        <f t="shared" ref="B1419:C1419" si="383">+IF($A1419&gt;0,B1418,"")</f>
        <v/>
      </c>
      <c r="C1419" s="89" t="str">
        <f t="shared" si="383"/>
        <v/>
      </c>
      <c r="D1419" s="87" t="str">
        <f>IF($A1419=0,"",IF($A1419&lt;=$A$1,+VLOOKUP($A1419,'Rashodi- plan-izvršenje'!$A$8:B$1500,'prenos-P-R-N'!D$1,FALSE),IF($A1419&gt;$A$2,+VLOOKUP($A1419,'Neizmirene obaveze JLS'!$A$11:B$500,'prenos-P-R-N'!D$1,FALSE),"")))</f>
        <v/>
      </c>
      <c r="E1419" s="87" t="str">
        <f>IF($A1419=0,"",IF($A1419&lt;=$A$1,+VLOOKUP($A1419,'Rashodi- plan-izvršenje'!$A$8:C$1500,'prenos-P-R-N'!E$1,FALSE),IF($A1419&gt;$A$2,+VLOOKUP($A1419,'Neizmirene obaveze JLS'!$A$11:C$500,'prenos-P-R-N'!E$1,FALSE),"")))</f>
        <v/>
      </c>
      <c r="F1419" s="87" t="str">
        <f>IF($A1419=0,"",IF($A1419&lt;=$A$1,+VLOOKUP($A1419,'Rashodi- plan-izvršenje'!$A$8:D$1500,'prenos-P-R-N'!F$1,FALSE),IF($A1419&gt;$A$2,+VLOOKUP($A1419,'Neizmirene obaveze JLS'!$A$11:D$500,'prenos-P-R-N'!F$1,FALSE),"")))</f>
        <v/>
      </c>
      <c r="G1419" s="87" t="str">
        <f>IF($A1419=0,"",IF($A1419&lt;=$A$1,+VLOOKUP($A1419,'Rashodi- plan-izvršenje'!$A$8:E$1500,'prenos-P-R-N'!G$1,FALSE),IF($A1419&gt;$A$2,+VLOOKUP($A1419,'Neizmirene obaveze JLS'!$A$11:E$500,'prenos-P-R-N'!G$1,FALSE),"")))</f>
        <v/>
      </c>
      <c r="H1419" s="87" t="str">
        <f>IF($A1419=0,"",IF($A1419&lt;=$A$1,+VLOOKUP($A1419,'Rashodi- plan-izvršenje'!$A$8:F$1500,'prenos-P-R-N'!H$1,FALSE),IF($A1419&gt;$A$2,+VLOOKUP($A1419,'Neizmirene obaveze JLS'!$A$11:F$500,'prenos-P-R-N'!H$1,FALSE),"")))</f>
        <v/>
      </c>
      <c r="I1419" s="87" t="str">
        <f>IF($A1419=0,"",IF($A1419&lt;=$A$1,+VLOOKUP($A1419,'Rashodi- plan-izvršenje'!$A$8:G$1500,'prenos-P-R-N'!I$1,FALSE),IF($A1419&gt;$A$2,+VLOOKUP($A1419,'Neizmirene obaveze JLS'!$A$11:G$500,'prenos-P-R-N'!I$1,FALSE),"")))</f>
        <v/>
      </c>
      <c r="J1419" s="87" t="str">
        <f>IF($A1419=0,"",IF($A1419&lt;=$A$1,+VLOOKUP($A1419,'Rashodi- plan-izvršenje'!$A$8:H$1500,'prenos-P-R-N'!J$1,FALSE),IF($A1419&gt;$A$2,+VLOOKUP($A1419,'Neizmirene obaveze JLS'!$A$11:H$500,'prenos-P-R-N'!J$1,FALSE),"")))</f>
        <v/>
      </c>
      <c r="K1419" s="87" t="str">
        <f>IF($A1419=0,"",IF($A1419&lt;=$A$1,+VLOOKUP($A1419,'Rashodi- plan-izvršenje'!$A$8:I$1500,'prenos-P-R-N'!K$1,FALSE),IF($A1419&gt;$A$2,+VLOOKUP($A1419,'Neizmirene obaveze JLS'!$A$11:I$500,'prenos-P-R-N'!K$1,FALSE),"")))</f>
        <v/>
      </c>
      <c r="L1419" t="str">
        <f>IF(A1419=0,"",IF(A1419&lt;=A$1,+IF(VLOOKUP(A1419,'Rashodi- plan-izvršenje'!A$8:J$1500,M$1,FALSE)&gt;0,"Програмска активност","Пројекат"),IF(A1419&gt;A$2,+IF(VLOOKUP(A1419,'Neizmirene obaveze JLS'!A$8:J$2008,M$1,FALSE)&gt;0,"Програмска активност","Пројекат"),"")))</f>
        <v/>
      </c>
      <c r="M1419" s="87" t="str">
        <f>IF(A1419=0,"",IF($A1419&lt;=$A$1,+IF(VLOOKUP($A1419,'Rashodi- plan-izvršenje'!$A$8:$M$1500,10,FALSE)&gt;0,VLOOKUP($A1419,'Rashodi- plan-izvršenje'!$A$8:$M$1500,10,FALSE),VLOOKUP($A1419,'Rashodi- plan-izvršenje'!$A$8:$M$1500,12,FALSE)),+IF($A1419&gt;$A$2,IF(VLOOKUP($A1419,'Neizmirene obaveze JLS'!$A$8:$M$1500,10,FALSE)&gt;0,VLOOKUP($A1419,'Neizmirene obaveze JLS'!$A$11:$M$1500,10,FALSE),VLOOKUP($A1419,'Neizmirene obaveze JLS'!$A$11:$M$1500,12,FALSE)),0)))</f>
        <v/>
      </c>
      <c r="N1419" s="87" t="str">
        <f>IF(A1419=0,"",IF($A1419&lt;=$A$1,+IF(VLOOKUP(A1419,'Rashodi- plan-izvršenje'!$A$8:$M$1500,10,FALSE)&gt;0,VLOOKUP(A1419,'Rashodi- plan-izvršenje'!$A$8:$M$1500,11,FALSE),VLOOKUP(A1419,'Rashodi- plan-izvršenje'!$A$8:$M$1500,13,FALSE)),+IF($A1419&gt;$A$2,IF(VLOOKUP($A1419,'Neizmirene obaveze JLS'!$A$8:$M$1500,10,FALSE)&gt;0,VLOOKUP($A1419,'Neizmirene obaveze JLS'!$A$11:$M$1500,11,FALSE),VLOOKUP($A1419,'Neizmirene obaveze JLS'!$A$11:$M$1500,13,FALSE)),0)))</f>
        <v/>
      </c>
      <c r="O1419" s="87" t="str">
        <f>IF(A1419=0,"",IF($A1419&lt;=$A$1,VALUE(+VLOOKUP($A1419,'Rashodi- plan-izvršenje'!$A$8:N$1500,'prenos-P-R-N'!O$1,FALSE)),IF($A1419&lt;=A$2,VALUE(VLOOKUP($A1419,'Prihodi- plan-izvršenje'!$A$8:$H$500,6,FALSE)),VALUE(VLOOKUP($A1419,'Neizmirene obaveze JLS'!$A$8:$N$500,O$1,FALSE)))))</f>
        <v/>
      </c>
      <c r="P1419" s="87" t="str">
        <f>IF(A1419=0,"",IF(A1419=0,0,IF(A1419&gt;A$2,'šifarnik K-izvor'!G$3,+IF(Q1419&lt;700,+'šifarnik K-izvor'!G$2,'šifarnik K-izvor'!G$1))))</f>
        <v/>
      </c>
      <c r="Q1419" s="87">
        <f>IF($A1419&lt;=$A$1,VALUE(+VLOOKUP($A1419,'Rashodi- plan-izvršenje'!$A$8:O$1500,'prenos-P-R-N'!Q$1,FALSE)),IF($A1419&lt;=$A$2,VLOOKUP($A1419,'Prihodi- plan-izvršenje'!$A$4:$H$500,4,FALSE),IF($A1419&lt;=$A$3,VLOOKUP(A1419,'Neizmirene obaveze JLS'!$A$11:O$500,Q$1,FALSE),"")))</f>
        <v>0</v>
      </c>
      <c r="R1419" s="88">
        <f>IF($A1419&lt;=$A$1,VALUE(+VLOOKUP($A1419,'Rashodi- plan-izvršenje'!$A$8:P$1500,'prenos-P-R-N'!R$1,FALSE)),IF($A1419&lt;=$A$2,VLOOKUP($A1419,'Prihodi- plan-izvršenje'!$A$4:$H$500,7,FALSE),""))</f>
        <v>0</v>
      </c>
      <c r="S1419" s="88">
        <f>IF(A1419=0,0,IF($A1419&lt;=$A$1,VALUE(+VLOOKUP($A1419,'Rashodi- plan-izvršenje'!$A$8:Q$1500,'prenos-P-R-N'!S$1,FALSE)),IF($A1419&lt;=$A$2,VLOOKUP($A1419,'Prihodi- plan-izvršenje'!$A$4:$H$500,8,FALSE),0)))</f>
        <v>0</v>
      </c>
      <c r="T1419" s="88" t="str">
        <f>IF($A1419&gt;$A$2,VLOOKUP($A1419,'Neizmirene obaveze JLS'!$A$11:R$500,R$1,FALSE),"")</f>
        <v/>
      </c>
      <c r="U1419" s="88">
        <f>IF($A1419&gt;$A$2,VLOOKUP($A1419,'Neizmirene obaveze JLS'!$A$11:S$500,S$1,FALSE),0)</f>
        <v>0</v>
      </c>
      <c r="V1419" s="88">
        <f t="shared" si="364"/>
        <v>0</v>
      </c>
    </row>
    <row r="1420" spans="1:22">
      <c r="A1420" s="89">
        <f>IF(AND(COUNTIF(A$1:A$3,"&gt;0")=1,MAX(A$8:A1419)&lt;A$1),A1419+1,IF(AND(COUNTIF(A$1:A$3,"&gt;0")=2,MAX(A$8:A1419)&lt;A$2),A1419+1,IF(AND(COUNTIF(A$1:A$3,"&gt;0")=3,MAX(A$8:A1419)&lt;A$3),A1419+1,0)))</f>
        <v>0</v>
      </c>
      <c r="B1420" s="89" t="str">
        <f t="shared" ref="B1420:C1420" si="384">+IF($A1420&gt;0,B1419,"")</f>
        <v/>
      </c>
      <c r="C1420" s="89" t="str">
        <f t="shared" si="384"/>
        <v/>
      </c>
      <c r="D1420" s="87" t="str">
        <f>IF($A1420=0,"",IF($A1420&lt;=$A$1,+VLOOKUP($A1420,'Rashodi- plan-izvršenje'!$A$8:B$1500,'prenos-P-R-N'!D$1,FALSE),IF($A1420&gt;$A$2,+VLOOKUP($A1420,'Neizmirene obaveze JLS'!$A$11:B$500,'prenos-P-R-N'!D$1,FALSE),"")))</f>
        <v/>
      </c>
      <c r="E1420" s="87" t="str">
        <f>IF($A1420=0,"",IF($A1420&lt;=$A$1,+VLOOKUP($A1420,'Rashodi- plan-izvršenje'!$A$8:C$1500,'prenos-P-R-N'!E$1,FALSE),IF($A1420&gt;$A$2,+VLOOKUP($A1420,'Neizmirene obaveze JLS'!$A$11:C$500,'prenos-P-R-N'!E$1,FALSE),"")))</f>
        <v/>
      </c>
      <c r="F1420" s="87" t="str">
        <f>IF($A1420=0,"",IF($A1420&lt;=$A$1,+VLOOKUP($A1420,'Rashodi- plan-izvršenje'!$A$8:D$1500,'prenos-P-R-N'!F$1,FALSE),IF($A1420&gt;$A$2,+VLOOKUP($A1420,'Neizmirene obaveze JLS'!$A$11:D$500,'prenos-P-R-N'!F$1,FALSE),"")))</f>
        <v/>
      </c>
      <c r="G1420" s="87" t="str">
        <f>IF($A1420=0,"",IF($A1420&lt;=$A$1,+VLOOKUP($A1420,'Rashodi- plan-izvršenje'!$A$8:E$1500,'prenos-P-R-N'!G$1,FALSE),IF($A1420&gt;$A$2,+VLOOKUP($A1420,'Neizmirene obaveze JLS'!$A$11:E$500,'prenos-P-R-N'!G$1,FALSE),"")))</f>
        <v/>
      </c>
      <c r="H1420" s="87" t="str">
        <f>IF($A1420=0,"",IF($A1420&lt;=$A$1,+VLOOKUP($A1420,'Rashodi- plan-izvršenje'!$A$8:F$1500,'prenos-P-R-N'!H$1,FALSE),IF($A1420&gt;$A$2,+VLOOKUP($A1420,'Neizmirene obaveze JLS'!$A$11:F$500,'prenos-P-R-N'!H$1,FALSE),"")))</f>
        <v/>
      </c>
      <c r="I1420" s="87" t="str">
        <f>IF($A1420=0,"",IF($A1420&lt;=$A$1,+VLOOKUP($A1420,'Rashodi- plan-izvršenje'!$A$8:G$1500,'prenos-P-R-N'!I$1,FALSE),IF($A1420&gt;$A$2,+VLOOKUP($A1420,'Neizmirene obaveze JLS'!$A$11:G$500,'prenos-P-R-N'!I$1,FALSE),"")))</f>
        <v/>
      </c>
      <c r="J1420" s="87" t="str">
        <f>IF($A1420=0,"",IF($A1420&lt;=$A$1,+VLOOKUP($A1420,'Rashodi- plan-izvršenje'!$A$8:H$1500,'prenos-P-R-N'!J$1,FALSE),IF($A1420&gt;$A$2,+VLOOKUP($A1420,'Neizmirene obaveze JLS'!$A$11:H$500,'prenos-P-R-N'!J$1,FALSE),"")))</f>
        <v/>
      </c>
      <c r="K1420" s="87" t="str">
        <f>IF($A1420=0,"",IF($A1420&lt;=$A$1,+VLOOKUP($A1420,'Rashodi- plan-izvršenje'!$A$8:I$1500,'prenos-P-R-N'!K$1,FALSE),IF($A1420&gt;$A$2,+VLOOKUP($A1420,'Neizmirene obaveze JLS'!$A$11:I$500,'prenos-P-R-N'!K$1,FALSE),"")))</f>
        <v/>
      </c>
      <c r="L1420" t="str">
        <f>IF(A1420=0,"",IF(A1420&lt;=A$1,+IF(VLOOKUP(A1420,'Rashodi- plan-izvršenje'!A$8:J$1500,M$1,FALSE)&gt;0,"Програмска активност","Пројекат"),IF(A1420&gt;A$2,+IF(VLOOKUP(A1420,'Neizmirene obaveze JLS'!A$8:J$2008,M$1,FALSE)&gt;0,"Програмска активност","Пројекат"),"")))</f>
        <v/>
      </c>
      <c r="M1420" s="87" t="str">
        <f>IF(A1420=0,"",IF($A1420&lt;=$A$1,+IF(VLOOKUP($A1420,'Rashodi- plan-izvršenje'!$A$8:$M$1500,10,FALSE)&gt;0,VLOOKUP($A1420,'Rashodi- plan-izvršenje'!$A$8:$M$1500,10,FALSE),VLOOKUP($A1420,'Rashodi- plan-izvršenje'!$A$8:$M$1500,12,FALSE)),+IF($A1420&gt;$A$2,IF(VLOOKUP($A1420,'Neizmirene obaveze JLS'!$A$8:$M$1500,10,FALSE)&gt;0,VLOOKUP($A1420,'Neizmirene obaveze JLS'!$A$11:$M$1500,10,FALSE),VLOOKUP($A1420,'Neizmirene obaveze JLS'!$A$11:$M$1500,12,FALSE)),0)))</f>
        <v/>
      </c>
      <c r="N1420" s="87" t="str">
        <f>IF(A1420=0,"",IF($A1420&lt;=$A$1,+IF(VLOOKUP(A1420,'Rashodi- plan-izvršenje'!$A$8:$M$1500,10,FALSE)&gt;0,VLOOKUP(A1420,'Rashodi- plan-izvršenje'!$A$8:$M$1500,11,FALSE),VLOOKUP(A1420,'Rashodi- plan-izvršenje'!$A$8:$M$1500,13,FALSE)),+IF($A1420&gt;$A$2,IF(VLOOKUP($A1420,'Neizmirene obaveze JLS'!$A$8:$M$1500,10,FALSE)&gt;0,VLOOKUP($A1420,'Neizmirene obaveze JLS'!$A$11:$M$1500,11,FALSE),VLOOKUP($A1420,'Neizmirene obaveze JLS'!$A$11:$M$1500,13,FALSE)),0)))</f>
        <v/>
      </c>
      <c r="O1420" s="87" t="str">
        <f>IF(A1420=0,"",IF($A1420&lt;=$A$1,VALUE(+VLOOKUP($A1420,'Rashodi- plan-izvršenje'!$A$8:N$1500,'prenos-P-R-N'!O$1,FALSE)),IF($A1420&lt;=A$2,VALUE(VLOOKUP($A1420,'Prihodi- plan-izvršenje'!$A$8:$H$500,6,FALSE)),VALUE(VLOOKUP($A1420,'Neizmirene obaveze JLS'!$A$8:$N$500,O$1,FALSE)))))</f>
        <v/>
      </c>
      <c r="P1420" s="87" t="str">
        <f>IF(A1420=0,"",IF(A1420=0,0,IF(A1420&gt;A$2,'šifarnik K-izvor'!G$3,+IF(Q1420&lt;700,+'šifarnik K-izvor'!G$2,'šifarnik K-izvor'!G$1))))</f>
        <v/>
      </c>
      <c r="Q1420" s="87">
        <f>IF($A1420&lt;=$A$1,VALUE(+VLOOKUP($A1420,'Rashodi- plan-izvršenje'!$A$8:O$1500,'prenos-P-R-N'!Q$1,FALSE)),IF($A1420&lt;=$A$2,VLOOKUP($A1420,'Prihodi- plan-izvršenje'!$A$4:$H$500,4,FALSE),IF($A1420&lt;=$A$3,VLOOKUP(A1420,'Neizmirene obaveze JLS'!$A$11:O$500,Q$1,FALSE),"")))</f>
        <v>0</v>
      </c>
      <c r="R1420" s="88">
        <f>IF($A1420&lt;=$A$1,VALUE(+VLOOKUP($A1420,'Rashodi- plan-izvršenje'!$A$8:P$1500,'prenos-P-R-N'!R$1,FALSE)),IF($A1420&lt;=$A$2,VLOOKUP($A1420,'Prihodi- plan-izvršenje'!$A$4:$H$500,7,FALSE),""))</f>
        <v>0</v>
      </c>
      <c r="S1420" s="88">
        <f>IF(A1420=0,0,IF($A1420&lt;=$A$1,VALUE(+VLOOKUP($A1420,'Rashodi- plan-izvršenje'!$A$8:Q$1500,'prenos-P-R-N'!S$1,FALSE)),IF($A1420&lt;=$A$2,VLOOKUP($A1420,'Prihodi- plan-izvršenje'!$A$4:$H$500,8,FALSE),0)))</f>
        <v>0</v>
      </c>
      <c r="T1420" s="88" t="str">
        <f>IF($A1420&gt;$A$2,VLOOKUP($A1420,'Neizmirene obaveze JLS'!$A$11:R$500,R$1,FALSE),"")</f>
        <v/>
      </c>
      <c r="U1420" s="88">
        <f>IF($A1420&gt;$A$2,VLOOKUP($A1420,'Neizmirene obaveze JLS'!$A$11:S$500,S$1,FALSE),0)</f>
        <v>0</v>
      </c>
      <c r="V1420" s="88">
        <f t="shared" si="364"/>
        <v>0</v>
      </c>
    </row>
    <row r="1421" spans="1:22">
      <c r="A1421" s="89">
        <f>IF(AND(COUNTIF(A$1:A$3,"&gt;0")=1,MAX(A$8:A1420)&lt;A$1),A1420+1,IF(AND(COUNTIF(A$1:A$3,"&gt;0")=2,MAX(A$8:A1420)&lt;A$2),A1420+1,IF(AND(COUNTIF(A$1:A$3,"&gt;0")=3,MAX(A$8:A1420)&lt;A$3),A1420+1,0)))</f>
        <v>0</v>
      </c>
      <c r="B1421" s="89" t="str">
        <f t="shared" ref="B1421:C1421" si="385">+IF($A1421&gt;0,B1420,"")</f>
        <v/>
      </c>
      <c r="C1421" s="89" t="str">
        <f t="shared" si="385"/>
        <v/>
      </c>
      <c r="D1421" s="87" t="str">
        <f>IF($A1421=0,"",IF($A1421&lt;=$A$1,+VLOOKUP($A1421,'Rashodi- plan-izvršenje'!$A$8:B$1500,'prenos-P-R-N'!D$1,FALSE),IF($A1421&gt;$A$2,+VLOOKUP($A1421,'Neizmirene obaveze JLS'!$A$11:B$500,'prenos-P-R-N'!D$1,FALSE),"")))</f>
        <v/>
      </c>
      <c r="E1421" s="87" t="str">
        <f>IF($A1421=0,"",IF($A1421&lt;=$A$1,+VLOOKUP($A1421,'Rashodi- plan-izvršenje'!$A$8:C$1500,'prenos-P-R-N'!E$1,FALSE),IF($A1421&gt;$A$2,+VLOOKUP($A1421,'Neizmirene obaveze JLS'!$A$11:C$500,'prenos-P-R-N'!E$1,FALSE),"")))</f>
        <v/>
      </c>
      <c r="F1421" s="87" t="str">
        <f>IF($A1421=0,"",IF($A1421&lt;=$A$1,+VLOOKUP($A1421,'Rashodi- plan-izvršenje'!$A$8:D$1500,'prenos-P-R-N'!F$1,FALSE),IF($A1421&gt;$A$2,+VLOOKUP($A1421,'Neizmirene obaveze JLS'!$A$11:D$500,'prenos-P-R-N'!F$1,FALSE),"")))</f>
        <v/>
      </c>
      <c r="G1421" s="87" t="str">
        <f>IF($A1421=0,"",IF($A1421&lt;=$A$1,+VLOOKUP($A1421,'Rashodi- plan-izvršenje'!$A$8:E$1500,'prenos-P-R-N'!G$1,FALSE),IF($A1421&gt;$A$2,+VLOOKUP($A1421,'Neizmirene obaveze JLS'!$A$11:E$500,'prenos-P-R-N'!G$1,FALSE),"")))</f>
        <v/>
      </c>
      <c r="H1421" s="87" t="str">
        <f>IF($A1421=0,"",IF($A1421&lt;=$A$1,+VLOOKUP($A1421,'Rashodi- plan-izvršenje'!$A$8:F$1500,'prenos-P-R-N'!H$1,FALSE),IF($A1421&gt;$A$2,+VLOOKUP($A1421,'Neizmirene obaveze JLS'!$A$11:F$500,'prenos-P-R-N'!H$1,FALSE),"")))</f>
        <v/>
      </c>
      <c r="I1421" s="87" t="str">
        <f>IF($A1421=0,"",IF($A1421&lt;=$A$1,+VLOOKUP($A1421,'Rashodi- plan-izvršenje'!$A$8:G$1500,'prenos-P-R-N'!I$1,FALSE),IF($A1421&gt;$A$2,+VLOOKUP($A1421,'Neizmirene obaveze JLS'!$A$11:G$500,'prenos-P-R-N'!I$1,FALSE),"")))</f>
        <v/>
      </c>
      <c r="J1421" s="87" t="str">
        <f>IF($A1421=0,"",IF($A1421&lt;=$A$1,+VLOOKUP($A1421,'Rashodi- plan-izvršenje'!$A$8:H$1500,'prenos-P-R-N'!J$1,FALSE),IF($A1421&gt;$A$2,+VLOOKUP($A1421,'Neizmirene obaveze JLS'!$A$11:H$500,'prenos-P-R-N'!J$1,FALSE),"")))</f>
        <v/>
      </c>
      <c r="K1421" s="87" t="str">
        <f>IF($A1421=0,"",IF($A1421&lt;=$A$1,+VLOOKUP($A1421,'Rashodi- plan-izvršenje'!$A$8:I$1500,'prenos-P-R-N'!K$1,FALSE),IF($A1421&gt;$A$2,+VLOOKUP($A1421,'Neizmirene obaveze JLS'!$A$11:I$500,'prenos-P-R-N'!K$1,FALSE),"")))</f>
        <v/>
      </c>
      <c r="L1421" t="str">
        <f>IF(A1421=0,"",IF(A1421&lt;=A$1,+IF(VLOOKUP(A1421,'Rashodi- plan-izvršenje'!A$8:J$1500,M$1,FALSE)&gt;0,"Програмска активност","Пројекат"),IF(A1421&gt;A$2,+IF(VLOOKUP(A1421,'Neizmirene obaveze JLS'!A$8:J$2008,M$1,FALSE)&gt;0,"Програмска активност","Пројекат"),"")))</f>
        <v/>
      </c>
      <c r="M1421" s="87" t="str">
        <f>IF(A1421=0,"",IF($A1421&lt;=$A$1,+IF(VLOOKUP($A1421,'Rashodi- plan-izvršenje'!$A$8:$M$1500,10,FALSE)&gt;0,VLOOKUP($A1421,'Rashodi- plan-izvršenje'!$A$8:$M$1500,10,FALSE),VLOOKUP($A1421,'Rashodi- plan-izvršenje'!$A$8:$M$1500,12,FALSE)),+IF($A1421&gt;$A$2,IF(VLOOKUP($A1421,'Neizmirene obaveze JLS'!$A$8:$M$1500,10,FALSE)&gt;0,VLOOKUP($A1421,'Neizmirene obaveze JLS'!$A$11:$M$1500,10,FALSE),VLOOKUP($A1421,'Neizmirene obaveze JLS'!$A$11:$M$1500,12,FALSE)),0)))</f>
        <v/>
      </c>
      <c r="N1421" s="87" t="str">
        <f>IF(A1421=0,"",IF($A1421&lt;=$A$1,+IF(VLOOKUP(A1421,'Rashodi- plan-izvršenje'!$A$8:$M$1500,10,FALSE)&gt;0,VLOOKUP(A1421,'Rashodi- plan-izvršenje'!$A$8:$M$1500,11,FALSE),VLOOKUP(A1421,'Rashodi- plan-izvršenje'!$A$8:$M$1500,13,FALSE)),+IF($A1421&gt;$A$2,IF(VLOOKUP($A1421,'Neizmirene obaveze JLS'!$A$8:$M$1500,10,FALSE)&gt;0,VLOOKUP($A1421,'Neizmirene obaveze JLS'!$A$11:$M$1500,11,FALSE),VLOOKUP($A1421,'Neizmirene obaveze JLS'!$A$11:$M$1500,13,FALSE)),0)))</f>
        <v/>
      </c>
      <c r="O1421" s="87" t="str">
        <f>IF(A1421=0,"",IF($A1421&lt;=$A$1,VALUE(+VLOOKUP($A1421,'Rashodi- plan-izvršenje'!$A$8:N$1500,'prenos-P-R-N'!O$1,FALSE)),IF($A1421&lt;=A$2,VALUE(VLOOKUP($A1421,'Prihodi- plan-izvršenje'!$A$8:$H$500,6,FALSE)),VALUE(VLOOKUP($A1421,'Neizmirene obaveze JLS'!$A$8:$N$500,O$1,FALSE)))))</f>
        <v/>
      </c>
      <c r="P1421" s="87" t="str">
        <f>IF(A1421=0,"",IF(A1421=0,0,IF(A1421&gt;A$2,'šifarnik K-izvor'!G$3,+IF(Q1421&lt;700,+'šifarnik K-izvor'!G$2,'šifarnik K-izvor'!G$1))))</f>
        <v/>
      </c>
      <c r="Q1421" s="87">
        <f>IF($A1421&lt;=$A$1,VALUE(+VLOOKUP($A1421,'Rashodi- plan-izvršenje'!$A$8:O$1500,'prenos-P-R-N'!Q$1,FALSE)),IF($A1421&lt;=$A$2,VLOOKUP($A1421,'Prihodi- plan-izvršenje'!$A$4:$H$500,4,FALSE),IF($A1421&lt;=$A$3,VLOOKUP(A1421,'Neizmirene obaveze JLS'!$A$11:O$500,Q$1,FALSE),"")))</f>
        <v>0</v>
      </c>
      <c r="R1421" s="88">
        <f>IF($A1421&lt;=$A$1,VALUE(+VLOOKUP($A1421,'Rashodi- plan-izvršenje'!$A$8:P$1500,'prenos-P-R-N'!R$1,FALSE)),IF($A1421&lt;=$A$2,VLOOKUP($A1421,'Prihodi- plan-izvršenje'!$A$4:$H$500,7,FALSE),""))</f>
        <v>0</v>
      </c>
      <c r="S1421" s="88">
        <f>IF(A1421=0,0,IF($A1421&lt;=$A$1,VALUE(+VLOOKUP($A1421,'Rashodi- plan-izvršenje'!$A$8:Q$1500,'prenos-P-R-N'!S$1,FALSE)),IF($A1421&lt;=$A$2,VLOOKUP($A1421,'Prihodi- plan-izvršenje'!$A$4:$H$500,8,FALSE),0)))</f>
        <v>0</v>
      </c>
      <c r="T1421" s="88" t="str">
        <f>IF($A1421&gt;$A$2,VLOOKUP($A1421,'Neizmirene obaveze JLS'!$A$11:R$500,R$1,FALSE),"")</f>
        <v/>
      </c>
      <c r="U1421" s="88">
        <f>IF($A1421&gt;$A$2,VLOOKUP($A1421,'Neizmirene obaveze JLS'!$A$11:S$500,S$1,FALSE),0)</f>
        <v>0</v>
      </c>
      <c r="V1421" s="88">
        <f t="shared" si="364"/>
        <v>0</v>
      </c>
    </row>
    <row r="1422" spans="1:22">
      <c r="A1422" s="89">
        <f>IF(AND(COUNTIF(A$1:A$3,"&gt;0")=1,MAX(A$8:A1421)&lt;A$1),A1421+1,IF(AND(COUNTIF(A$1:A$3,"&gt;0")=2,MAX(A$8:A1421)&lt;A$2),A1421+1,IF(AND(COUNTIF(A$1:A$3,"&gt;0")=3,MAX(A$8:A1421)&lt;A$3),A1421+1,0)))</f>
        <v>0</v>
      </c>
      <c r="B1422" s="89" t="str">
        <f t="shared" ref="B1422:C1422" si="386">+IF($A1422&gt;0,B1421,"")</f>
        <v/>
      </c>
      <c r="C1422" s="89" t="str">
        <f t="shared" si="386"/>
        <v/>
      </c>
      <c r="D1422" s="87" t="str">
        <f>IF($A1422=0,"",IF($A1422&lt;=$A$1,+VLOOKUP($A1422,'Rashodi- plan-izvršenje'!$A$8:B$1500,'prenos-P-R-N'!D$1,FALSE),IF($A1422&gt;$A$2,+VLOOKUP($A1422,'Neizmirene obaveze JLS'!$A$11:B$500,'prenos-P-R-N'!D$1,FALSE),"")))</f>
        <v/>
      </c>
      <c r="E1422" s="87" t="str">
        <f>IF($A1422=0,"",IF($A1422&lt;=$A$1,+VLOOKUP($A1422,'Rashodi- plan-izvršenje'!$A$8:C$1500,'prenos-P-R-N'!E$1,FALSE),IF($A1422&gt;$A$2,+VLOOKUP($A1422,'Neizmirene obaveze JLS'!$A$11:C$500,'prenos-P-R-N'!E$1,FALSE),"")))</f>
        <v/>
      </c>
      <c r="F1422" s="87" t="str">
        <f>IF($A1422=0,"",IF($A1422&lt;=$A$1,+VLOOKUP($A1422,'Rashodi- plan-izvršenje'!$A$8:D$1500,'prenos-P-R-N'!F$1,FALSE),IF($A1422&gt;$A$2,+VLOOKUP($A1422,'Neizmirene obaveze JLS'!$A$11:D$500,'prenos-P-R-N'!F$1,FALSE),"")))</f>
        <v/>
      </c>
      <c r="G1422" s="87" t="str">
        <f>IF($A1422=0,"",IF($A1422&lt;=$A$1,+VLOOKUP($A1422,'Rashodi- plan-izvršenje'!$A$8:E$1500,'prenos-P-R-N'!G$1,FALSE),IF($A1422&gt;$A$2,+VLOOKUP($A1422,'Neizmirene obaveze JLS'!$A$11:E$500,'prenos-P-R-N'!G$1,FALSE),"")))</f>
        <v/>
      </c>
      <c r="H1422" s="87" t="str">
        <f>IF($A1422=0,"",IF($A1422&lt;=$A$1,+VLOOKUP($A1422,'Rashodi- plan-izvršenje'!$A$8:F$1500,'prenos-P-R-N'!H$1,FALSE),IF($A1422&gt;$A$2,+VLOOKUP($A1422,'Neizmirene obaveze JLS'!$A$11:F$500,'prenos-P-R-N'!H$1,FALSE),"")))</f>
        <v/>
      </c>
      <c r="I1422" s="87" t="str">
        <f>IF($A1422=0,"",IF($A1422&lt;=$A$1,+VLOOKUP($A1422,'Rashodi- plan-izvršenje'!$A$8:G$1500,'prenos-P-R-N'!I$1,FALSE),IF($A1422&gt;$A$2,+VLOOKUP($A1422,'Neizmirene obaveze JLS'!$A$11:G$500,'prenos-P-R-N'!I$1,FALSE),"")))</f>
        <v/>
      </c>
      <c r="J1422" s="87" t="str">
        <f>IF($A1422=0,"",IF($A1422&lt;=$A$1,+VLOOKUP($A1422,'Rashodi- plan-izvršenje'!$A$8:H$1500,'prenos-P-R-N'!J$1,FALSE),IF($A1422&gt;$A$2,+VLOOKUP($A1422,'Neizmirene obaveze JLS'!$A$11:H$500,'prenos-P-R-N'!J$1,FALSE),"")))</f>
        <v/>
      </c>
      <c r="K1422" s="87" t="str">
        <f>IF($A1422=0,"",IF($A1422&lt;=$A$1,+VLOOKUP($A1422,'Rashodi- plan-izvršenje'!$A$8:I$1500,'prenos-P-R-N'!K$1,FALSE),IF($A1422&gt;$A$2,+VLOOKUP($A1422,'Neizmirene obaveze JLS'!$A$11:I$500,'prenos-P-R-N'!K$1,FALSE),"")))</f>
        <v/>
      </c>
      <c r="L1422" t="str">
        <f>IF(A1422=0,"",IF(A1422&lt;=A$1,+IF(VLOOKUP(A1422,'Rashodi- plan-izvršenje'!A$8:J$1500,M$1,FALSE)&gt;0,"Програмска активност","Пројекат"),IF(A1422&gt;A$2,+IF(VLOOKUP(A1422,'Neizmirene obaveze JLS'!A$8:J$2008,M$1,FALSE)&gt;0,"Програмска активност","Пројекат"),"")))</f>
        <v/>
      </c>
      <c r="M1422" s="87" t="str">
        <f>IF(A1422=0,"",IF($A1422&lt;=$A$1,+IF(VLOOKUP($A1422,'Rashodi- plan-izvršenje'!$A$8:$M$1500,10,FALSE)&gt;0,VLOOKUP($A1422,'Rashodi- plan-izvršenje'!$A$8:$M$1500,10,FALSE),VLOOKUP($A1422,'Rashodi- plan-izvršenje'!$A$8:$M$1500,12,FALSE)),+IF($A1422&gt;$A$2,IF(VLOOKUP($A1422,'Neizmirene obaveze JLS'!$A$8:$M$1500,10,FALSE)&gt;0,VLOOKUP($A1422,'Neizmirene obaveze JLS'!$A$11:$M$1500,10,FALSE),VLOOKUP($A1422,'Neizmirene obaveze JLS'!$A$11:$M$1500,12,FALSE)),0)))</f>
        <v/>
      </c>
      <c r="N1422" s="87" t="str">
        <f>IF(A1422=0,"",IF($A1422&lt;=$A$1,+IF(VLOOKUP(A1422,'Rashodi- plan-izvršenje'!$A$8:$M$1500,10,FALSE)&gt;0,VLOOKUP(A1422,'Rashodi- plan-izvršenje'!$A$8:$M$1500,11,FALSE),VLOOKUP(A1422,'Rashodi- plan-izvršenje'!$A$8:$M$1500,13,FALSE)),+IF($A1422&gt;$A$2,IF(VLOOKUP($A1422,'Neizmirene obaveze JLS'!$A$8:$M$1500,10,FALSE)&gt;0,VLOOKUP($A1422,'Neizmirene obaveze JLS'!$A$11:$M$1500,11,FALSE),VLOOKUP($A1422,'Neizmirene obaveze JLS'!$A$11:$M$1500,13,FALSE)),0)))</f>
        <v/>
      </c>
      <c r="O1422" s="87" t="str">
        <f>IF(A1422=0,"",IF($A1422&lt;=$A$1,VALUE(+VLOOKUP($A1422,'Rashodi- plan-izvršenje'!$A$8:N$1500,'prenos-P-R-N'!O$1,FALSE)),IF($A1422&lt;=A$2,VALUE(VLOOKUP($A1422,'Prihodi- plan-izvršenje'!$A$8:$H$500,6,FALSE)),VALUE(VLOOKUP($A1422,'Neizmirene obaveze JLS'!$A$8:$N$500,O$1,FALSE)))))</f>
        <v/>
      </c>
      <c r="P1422" s="87" t="str">
        <f>IF(A1422=0,"",IF(A1422=0,0,IF(A1422&gt;A$2,'šifarnik K-izvor'!G$3,+IF(Q1422&lt;700,+'šifarnik K-izvor'!G$2,'šifarnik K-izvor'!G$1))))</f>
        <v/>
      </c>
      <c r="Q1422" s="87">
        <f>IF($A1422&lt;=$A$1,VALUE(+VLOOKUP($A1422,'Rashodi- plan-izvršenje'!$A$8:O$1500,'prenos-P-R-N'!Q$1,FALSE)),IF($A1422&lt;=$A$2,VLOOKUP($A1422,'Prihodi- plan-izvršenje'!$A$4:$H$500,4,FALSE),IF($A1422&lt;=$A$3,VLOOKUP(A1422,'Neizmirene obaveze JLS'!$A$11:O$500,Q$1,FALSE),"")))</f>
        <v>0</v>
      </c>
      <c r="R1422" s="88">
        <f>IF($A1422&lt;=$A$1,VALUE(+VLOOKUP($A1422,'Rashodi- plan-izvršenje'!$A$8:P$1500,'prenos-P-R-N'!R$1,FALSE)),IF($A1422&lt;=$A$2,VLOOKUP($A1422,'Prihodi- plan-izvršenje'!$A$4:$H$500,7,FALSE),""))</f>
        <v>0</v>
      </c>
      <c r="S1422" s="88">
        <f>IF(A1422=0,0,IF($A1422&lt;=$A$1,VALUE(+VLOOKUP($A1422,'Rashodi- plan-izvršenje'!$A$8:Q$1500,'prenos-P-R-N'!S$1,FALSE)),IF($A1422&lt;=$A$2,VLOOKUP($A1422,'Prihodi- plan-izvršenje'!$A$4:$H$500,8,FALSE),0)))</f>
        <v>0</v>
      </c>
      <c r="T1422" s="88" t="str">
        <f>IF($A1422&gt;$A$2,VLOOKUP($A1422,'Neizmirene obaveze JLS'!$A$11:R$500,R$1,FALSE),"")</f>
        <v/>
      </c>
      <c r="U1422" s="88">
        <f>IF($A1422&gt;$A$2,VLOOKUP($A1422,'Neizmirene obaveze JLS'!$A$11:S$500,S$1,FALSE),0)</f>
        <v>0</v>
      </c>
      <c r="V1422" s="88">
        <f t="shared" si="364"/>
        <v>0</v>
      </c>
    </row>
    <row r="1423" spans="1:22">
      <c r="A1423" s="89">
        <f>IF(AND(COUNTIF(A$1:A$3,"&gt;0")=1,MAX(A$8:A1422)&lt;A$1),A1422+1,IF(AND(COUNTIF(A$1:A$3,"&gt;0")=2,MAX(A$8:A1422)&lt;A$2),A1422+1,IF(AND(COUNTIF(A$1:A$3,"&gt;0")=3,MAX(A$8:A1422)&lt;A$3),A1422+1,0)))</f>
        <v>0</v>
      </c>
      <c r="B1423" s="89" t="str">
        <f t="shared" ref="B1423:C1423" si="387">+IF($A1423&gt;0,B1422,"")</f>
        <v/>
      </c>
      <c r="C1423" s="89" t="str">
        <f t="shared" si="387"/>
        <v/>
      </c>
      <c r="D1423" s="87" t="str">
        <f>IF($A1423=0,"",IF($A1423&lt;=$A$1,+VLOOKUP($A1423,'Rashodi- plan-izvršenje'!$A$8:B$1500,'prenos-P-R-N'!D$1,FALSE),IF($A1423&gt;$A$2,+VLOOKUP($A1423,'Neizmirene obaveze JLS'!$A$11:B$500,'prenos-P-R-N'!D$1,FALSE),"")))</f>
        <v/>
      </c>
      <c r="E1423" s="87" t="str">
        <f>IF($A1423=0,"",IF($A1423&lt;=$A$1,+VLOOKUP($A1423,'Rashodi- plan-izvršenje'!$A$8:C$1500,'prenos-P-R-N'!E$1,FALSE),IF($A1423&gt;$A$2,+VLOOKUP($A1423,'Neizmirene obaveze JLS'!$A$11:C$500,'prenos-P-R-N'!E$1,FALSE),"")))</f>
        <v/>
      </c>
      <c r="F1423" s="87" t="str">
        <f>IF($A1423=0,"",IF($A1423&lt;=$A$1,+VLOOKUP($A1423,'Rashodi- plan-izvršenje'!$A$8:D$1500,'prenos-P-R-N'!F$1,FALSE),IF($A1423&gt;$A$2,+VLOOKUP($A1423,'Neizmirene obaveze JLS'!$A$11:D$500,'prenos-P-R-N'!F$1,FALSE),"")))</f>
        <v/>
      </c>
      <c r="G1423" s="87" t="str">
        <f>IF($A1423=0,"",IF($A1423&lt;=$A$1,+VLOOKUP($A1423,'Rashodi- plan-izvršenje'!$A$8:E$1500,'prenos-P-R-N'!G$1,FALSE),IF($A1423&gt;$A$2,+VLOOKUP($A1423,'Neizmirene obaveze JLS'!$A$11:E$500,'prenos-P-R-N'!G$1,FALSE),"")))</f>
        <v/>
      </c>
      <c r="H1423" s="87" t="str">
        <f>IF($A1423=0,"",IF($A1423&lt;=$A$1,+VLOOKUP($A1423,'Rashodi- plan-izvršenje'!$A$8:F$1500,'prenos-P-R-N'!H$1,FALSE),IF($A1423&gt;$A$2,+VLOOKUP($A1423,'Neizmirene obaveze JLS'!$A$11:F$500,'prenos-P-R-N'!H$1,FALSE),"")))</f>
        <v/>
      </c>
      <c r="I1423" s="87" t="str">
        <f>IF($A1423=0,"",IF($A1423&lt;=$A$1,+VLOOKUP($A1423,'Rashodi- plan-izvršenje'!$A$8:G$1500,'prenos-P-R-N'!I$1,FALSE),IF($A1423&gt;$A$2,+VLOOKUP($A1423,'Neizmirene obaveze JLS'!$A$11:G$500,'prenos-P-R-N'!I$1,FALSE),"")))</f>
        <v/>
      </c>
      <c r="J1423" s="87" t="str">
        <f>IF($A1423=0,"",IF($A1423&lt;=$A$1,+VLOOKUP($A1423,'Rashodi- plan-izvršenje'!$A$8:H$1500,'prenos-P-R-N'!J$1,FALSE),IF($A1423&gt;$A$2,+VLOOKUP($A1423,'Neizmirene obaveze JLS'!$A$11:H$500,'prenos-P-R-N'!J$1,FALSE),"")))</f>
        <v/>
      </c>
      <c r="K1423" s="87" t="str">
        <f>IF($A1423=0,"",IF($A1423&lt;=$A$1,+VLOOKUP($A1423,'Rashodi- plan-izvršenje'!$A$8:I$1500,'prenos-P-R-N'!K$1,FALSE),IF($A1423&gt;$A$2,+VLOOKUP($A1423,'Neizmirene obaveze JLS'!$A$11:I$500,'prenos-P-R-N'!K$1,FALSE),"")))</f>
        <v/>
      </c>
      <c r="L1423" t="str">
        <f>IF(A1423=0,"",IF(A1423&lt;=A$1,+IF(VLOOKUP(A1423,'Rashodi- plan-izvršenje'!A$8:J$1500,M$1,FALSE)&gt;0,"Програмска активност","Пројекат"),IF(A1423&gt;A$2,+IF(VLOOKUP(A1423,'Neizmirene obaveze JLS'!A$8:J$2008,M$1,FALSE)&gt;0,"Програмска активност","Пројекат"),"")))</f>
        <v/>
      </c>
      <c r="M1423" s="87" t="str">
        <f>IF(A1423=0,"",IF($A1423&lt;=$A$1,+IF(VLOOKUP($A1423,'Rashodi- plan-izvršenje'!$A$8:$M$1500,10,FALSE)&gt;0,VLOOKUP($A1423,'Rashodi- plan-izvršenje'!$A$8:$M$1500,10,FALSE),VLOOKUP($A1423,'Rashodi- plan-izvršenje'!$A$8:$M$1500,12,FALSE)),+IF($A1423&gt;$A$2,IF(VLOOKUP($A1423,'Neizmirene obaveze JLS'!$A$8:$M$1500,10,FALSE)&gt;0,VLOOKUP($A1423,'Neizmirene obaveze JLS'!$A$11:$M$1500,10,FALSE),VLOOKUP($A1423,'Neizmirene obaveze JLS'!$A$11:$M$1500,12,FALSE)),0)))</f>
        <v/>
      </c>
      <c r="N1423" s="87" t="str">
        <f>IF(A1423=0,"",IF($A1423&lt;=$A$1,+IF(VLOOKUP(A1423,'Rashodi- plan-izvršenje'!$A$8:$M$1500,10,FALSE)&gt;0,VLOOKUP(A1423,'Rashodi- plan-izvršenje'!$A$8:$M$1500,11,FALSE),VLOOKUP(A1423,'Rashodi- plan-izvršenje'!$A$8:$M$1500,13,FALSE)),+IF($A1423&gt;$A$2,IF(VLOOKUP($A1423,'Neizmirene obaveze JLS'!$A$8:$M$1500,10,FALSE)&gt;0,VLOOKUP($A1423,'Neizmirene obaveze JLS'!$A$11:$M$1500,11,FALSE),VLOOKUP($A1423,'Neizmirene obaveze JLS'!$A$11:$M$1500,13,FALSE)),0)))</f>
        <v/>
      </c>
      <c r="O1423" s="87" t="str">
        <f>IF(A1423=0,"",IF($A1423&lt;=$A$1,VALUE(+VLOOKUP($A1423,'Rashodi- plan-izvršenje'!$A$8:N$1500,'prenos-P-R-N'!O$1,FALSE)),IF($A1423&lt;=A$2,VALUE(VLOOKUP($A1423,'Prihodi- plan-izvršenje'!$A$8:$H$500,6,FALSE)),VALUE(VLOOKUP($A1423,'Neizmirene obaveze JLS'!$A$8:$N$500,O$1,FALSE)))))</f>
        <v/>
      </c>
      <c r="P1423" s="87" t="str">
        <f>IF(A1423=0,"",IF(A1423=0,0,IF(A1423&gt;A$2,'šifarnik K-izvor'!G$3,+IF(Q1423&lt;700,+'šifarnik K-izvor'!G$2,'šifarnik K-izvor'!G$1))))</f>
        <v/>
      </c>
      <c r="Q1423" s="87">
        <f>IF($A1423&lt;=$A$1,VALUE(+VLOOKUP($A1423,'Rashodi- plan-izvršenje'!$A$8:O$1500,'prenos-P-R-N'!Q$1,FALSE)),IF($A1423&lt;=$A$2,VLOOKUP($A1423,'Prihodi- plan-izvršenje'!$A$4:$H$500,4,FALSE),IF($A1423&lt;=$A$3,VLOOKUP(A1423,'Neizmirene obaveze JLS'!$A$11:O$500,Q$1,FALSE),"")))</f>
        <v>0</v>
      </c>
      <c r="R1423" s="88">
        <f>IF($A1423&lt;=$A$1,VALUE(+VLOOKUP($A1423,'Rashodi- plan-izvršenje'!$A$8:P$1500,'prenos-P-R-N'!R$1,FALSE)),IF($A1423&lt;=$A$2,VLOOKUP($A1423,'Prihodi- plan-izvršenje'!$A$4:$H$500,7,FALSE),""))</f>
        <v>0</v>
      </c>
      <c r="S1423" s="88">
        <f>IF(A1423=0,0,IF($A1423&lt;=$A$1,VALUE(+VLOOKUP($A1423,'Rashodi- plan-izvršenje'!$A$8:Q$1500,'prenos-P-R-N'!S$1,FALSE)),IF($A1423&lt;=$A$2,VLOOKUP($A1423,'Prihodi- plan-izvršenje'!$A$4:$H$500,8,FALSE),0)))</f>
        <v>0</v>
      </c>
      <c r="T1423" s="88" t="str">
        <f>IF($A1423&gt;$A$2,VLOOKUP($A1423,'Neizmirene obaveze JLS'!$A$11:R$500,R$1,FALSE),"")</f>
        <v/>
      </c>
      <c r="U1423" s="88">
        <f>IF($A1423&gt;$A$2,VLOOKUP($A1423,'Neizmirene obaveze JLS'!$A$11:S$500,S$1,FALSE),0)</f>
        <v>0</v>
      </c>
      <c r="V1423" s="88">
        <f t="shared" si="364"/>
        <v>0</v>
      </c>
    </row>
    <row r="1424" spans="1:22">
      <c r="A1424" s="89">
        <f>IF(AND(COUNTIF(A$1:A$3,"&gt;0")=1,MAX(A$8:A1423)&lt;A$1),A1423+1,IF(AND(COUNTIF(A$1:A$3,"&gt;0")=2,MAX(A$8:A1423)&lt;A$2),A1423+1,IF(AND(COUNTIF(A$1:A$3,"&gt;0")=3,MAX(A$8:A1423)&lt;A$3),A1423+1,0)))</f>
        <v>0</v>
      </c>
      <c r="B1424" s="89" t="str">
        <f t="shared" ref="B1424:C1424" si="388">+IF($A1424&gt;0,B1423,"")</f>
        <v/>
      </c>
      <c r="C1424" s="89" t="str">
        <f t="shared" si="388"/>
        <v/>
      </c>
      <c r="D1424" s="87" t="str">
        <f>IF($A1424=0,"",IF($A1424&lt;=$A$1,+VLOOKUP($A1424,'Rashodi- plan-izvršenje'!$A$8:B$1500,'prenos-P-R-N'!D$1,FALSE),IF($A1424&gt;$A$2,+VLOOKUP($A1424,'Neizmirene obaveze JLS'!$A$11:B$500,'prenos-P-R-N'!D$1,FALSE),"")))</f>
        <v/>
      </c>
      <c r="E1424" s="87" t="str">
        <f>IF($A1424=0,"",IF($A1424&lt;=$A$1,+VLOOKUP($A1424,'Rashodi- plan-izvršenje'!$A$8:C$1500,'prenos-P-R-N'!E$1,FALSE),IF($A1424&gt;$A$2,+VLOOKUP($A1424,'Neizmirene obaveze JLS'!$A$11:C$500,'prenos-P-R-N'!E$1,FALSE),"")))</f>
        <v/>
      </c>
      <c r="F1424" s="87" t="str">
        <f>IF($A1424=0,"",IF($A1424&lt;=$A$1,+VLOOKUP($A1424,'Rashodi- plan-izvršenje'!$A$8:D$1500,'prenos-P-R-N'!F$1,FALSE),IF($A1424&gt;$A$2,+VLOOKUP($A1424,'Neizmirene obaveze JLS'!$A$11:D$500,'prenos-P-R-N'!F$1,FALSE),"")))</f>
        <v/>
      </c>
      <c r="G1424" s="87" t="str">
        <f>IF($A1424=0,"",IF($A1424&lt;=$A$1,+VLOOKUP($A1424,'Rashodi- plan-izvršenje'!$A$8:E$1500,'prenos-P-R-N'!G$1,FALSE),IF($A1424&gt;$A$2,+VLOOKUP($A1424,'Neizmirene obaveze JLS'!$A$11:E$500,'prenos-P-R-N'!G$1,FALSE),"")))</f>
        <v/>
      </c>
      <c r="H1424" s="87" t="str">
        <f>IF($A1424=0,"",IF($A1424&lt;=$A$1,+VLOOKUP($A1424,'Rashodi- plan-izvršenje'!$A$8:F$1500,'prenos-P-R-N'!H$1,FALSE),IF($A1424&gt;$A$2,+VLOOKUP($A1424,'Neizmirene obaveze JLS'!$A$11:F$500,'prenos-P-R-N'!H$1,FALSE),"")))</f>
        <v/>
      </c>
      <c r="I1424" s="87" t="str">
        <f>IF($A1424=0,"",IF($A1424&lt;=$A$1,+VLOOKUP($A1424,'Rashodi- plan-izvršenje'!$A$8:G$1500,'prenos-P-R-N'!I$1,FALSE),IF($A1424&gt;$A$2,+VLOOKUP($A1424,'Neizmirene obaveze JLS'!$A$11:G$500,'prenos-P-R-N'!I$1,FALSE),"")))</f>
        <v/>
      </c>
      <c r="J1424" s="87" t="str">
        <f>IF($A1424=0,"",IF($A1424&lt;=$A$1,+VLOOKUP($A1424,'Rashodi- plan-izvršenje'!$A$8:H$1500,'prenos-P-R-N'!J$1,FALSE),IF($A1424&gt;$A$2,+VLOOKUP($A1424,'Neizmirene obaveze JLS'!$A$11:H$500,'prenos-P-R-N'!J$1,FALSE),"")))</f>
        <v/>
      </c>
      <c r="K1424" s="87" t="str">
        <f>IF($A1424=0,"",IF($A1424&lt;=$A$1,+VLOOKUP($A1424,'Rashodi- plan-izvršenje'!$A$8:I$1500,'prenos-P-R-N'!K$1,FALSE),IF($A1424&gt;$A$2,+VLOOKUP($A1424,'Neizmirene obaveze JLS'!$A$11:I$500,'prenos-P-R-N'!K$1,FALSE),"")))</f>
        <v/>
      </c>
      <c r="L1424" t="str">
        <f>IF(A1424=0,"",IF(A1424&lt;=A$1,+IF(VLOOKUP(A1424,'Rashodi- plan-izvršenje'!A$8:J$1500,M$1,FALSE)&gt;0,"Програмска активност","Пројекат"),IF(A1424&gt;A$2,+IF(VLOOKUP(A1424,'Neizmirene obaveze JLS'!A$8:J$2008,M$1,FALSE)&gt;0,"Програмска активност","Пројекат"),"")))</f>
        <v/>
      </c>
      <c r="M1424" s="87" t="str">
        <f>IF(A1424=0,"",IF($A1424&lt;=$A$1,+IF(VLOOKUP($A1424,'Rashodi- plan-izvršenje'!$A$8:$M$1500,10,FALSE)&gt;0,VLOOKUP($A1424,'Rashodi- plan-izvršenje'!$A$8:$M$1500,10,FALSE),VLOOKUP($A1424,'Rashodi- plan-izvršenje'!$A$8:$M$1500,12,FALSE)),+IF($A1424&gt;$A$2,IF(VLOOKUP($A1424,'Neizmirene obaveze JLS'!$A$8:$M$1500,10,FALSE)&gt;0,VLOOKUP($A1424,'Neizmirene obaveze JLS'!$A$11:$M$1500,10,FALSE),VLOOKUP($A1424,'Neizmirene obaveze JLS'!$A$11:$M$1500,12,FALSE)),0)))</f>
        <v/>
      </c>
      <c r="N1424" s="87" t="str">
        <f>IF(A1424=0,"",IF($A1424&lt;=$A$1,+IF(VLOOKUP(A1424,'Rashodi- plan-izvršenje'!$A$8:$M$1500,10,FALSE)&gt;0,VLOOKUP(A1424,'Rashodi- plan-izvršenje'!$A$8:$M$1500,11,FALSE),VLOOKUP(A1424,'Rashodi- plan-izvršenje'!$A$8:$M$1500,13,FALSE)),+IF($A1424&gt;$A$2,IF(VLOOKUP($A1424,'Neizmirene obaveze JLS'!$A$8:$M$1500,10,FALSE)&gt;0,VLOOKUP($A1424,'Neizmirene obaveze JLS'!$A$11:$M$1500,11,FALSE),VLOOKUP($A1424,'Neizmirene obaveze JLS'!$A$11:$M$1500,13,FALSE)),0)))</f>
        <v/>
      </c>
      <c r="O1424" s="87" t="str">
        <f>IF(A1424=0,"",IF($A1424&lt;=$A$1,VALUE(+VLOOKUP($A1424,'Rashodi- plan-izvršenje'!$A$8:N$1500,'prenos-P-R-N'!O$1,FALSE)),IF($A1424&lt;=A$2,VALUE(VLOOKUP($A1424,'Prihodi- plan-izvršenje'!$A$8:$H$500,6,FALSE)),VALUE(VLOOKUP($A1424,'Neizmirene obaveze JLS'!$A$8:$N$500,O$1,FALSE)))))</f>
        <v/>
      </c>
      <c r="P1424" s="87" t="str">
        <f>IF(A1424=0,"",IF(A1424=0,0,IF(A1424&gt;A$2,'šifarnik K-izvor'!G$3,+IF(Q1424&lt;700,+'šifarnik K-izvor'!G$2,'šifarnik K-izvor'!G$1))))</f>
        <v/>
      </c>
      <c r="Q1424" s="87">
        <f>IF($A1424&lt;=$A$1,VALUE(+VLOOKUP($A1424,'Rashodi- plan-izvršenje'!$A$8:O$1500,'prenos-P-R-N'!Q$1,FALSE)),IF($A1424&lt;=$A$2,VLOOKUP($A1424,'Prihodi- plan-izvršenje'!$A$4:$H$500,4,FALSE),IF($A1424&lt;=$A$3,VLOOKUP(A1424,'Neizmirene obaveze JLS'!$A$11:O$500,Q$1,FALSE),"")))</f>
        <v>0</v>
      </c>
      <c r="R1424" s="88">
        <f>IF($A1424&lt;=$A$1,VALUE(+VLOOKUP($A1424,'Rashodi- plan-izvršenje'!$A$8:P$1500,'prenos-P-R-N'!R$1,FALSE)),IF($A1424&lt;=$A$2,VLOOKUP($A1424,'Prihodi- plan-izvršenje'!$A$4:$H$500,7,FALSE),""))</f>
        <v>0</v>
      </c>
      <c r="S1424" s="88">
        <f>IF(A1424=0,0,IF($A1424&lt;=$A$1,VALUE(+VLOOKUP($A1424,'Rashodi- plan-izvršenje'!$A$8:Q$1500,'prenos-P-R-N'!S$1,FALSE)),IF($A1424&lt;=$A$2,VLOOKUP($A1424,'Prihodi- plan-izvršenje'!$A$4:$H$500,8,FALSE),0)))</f>
        <v>0</v>
      </c>
      <c r="T1424" s="88" t="str">
        <f>IF($A1424&gt;$A$2,VLOOKUP($A1424,'Neizmirene obaveze JLS'!$A$11:R$500,R$1,FALSE),"")</f>
        <v/>
      </c>
      <c r="U1424" s="88">
        <f>IF($A1424&gt;$A$2,VLOOKUP($A1424,'Neizmirene obaveze JLS'!$A$11:S$500,S$1,FALSE),0)</f>
        <v>0</v>
      </c>
      <c r="V1424" s="88">
        <f t="shared" si="364"/>
        <v>0</v>
      </c>
    </row>
    <row r="1425" spans="1:22">
      <c r="A1425" s="89">
        <f>IF(AND(COUNTIF(A$1:A$3,"&gt;0")=1,MAX(A$8:A1424)&lt;A$1),A1424+1,IF(AND(COUNTIF(A$1:A$3,"&gt;0")=2,MAX(A$8:A1424)&lt;A$2),A1424+1,IF(AND(COUNTIF(A$1:A$3,"&gt;0")=3,MAX(A$8:A1424)&lt;A$3),A1424+1,0)))</f>
        <v>0</v>
      </c>
      <c r="B1425" s="89" t="str">
        <f t="shared" ref="B1425:C1425" si="389">+IF($A1425&gt;0,B1424,"")</f>
        <v/>
      </c>
      <c r="C1425" s="89" t="str">
        <f t="shared" si="389"/>
        <v/>
      </c>
      <c r="D1425" s="87" t="str">
        <f>IF($A1425=0,"",IF($A1425&lt;=$A$1,+VLOOKUP($A1425,'Rashodi- plan-izvršenje'!$A$8:B$1500,'prenos-P-R-N'!D$1,FALSE),IF($A1425&gt;$A$2,+VLOOKUP($A1425,'Neizmirene obaveze JLS'!$A$11:B$500,'prenos-P-R-N'!D$1,FALSE),"")))</f>
        <v/>
      </c>
      <c r="E1425" s="87" t="str">
        <f>IF($A1425=0,"",IF($A1425&lt;=$A$1,+VLOOKUP($A1425,'Rashodi- plan-izvršenje'!$A$8:C$1500,'prenos-P-R-N'!E$1,FALSE),IF($A1425&gt;$A$2,+VLOOKUP($A1425,'Neizmirene obaveze JLS'!$A$11:C$500,'prenos-P-R-N'!E$1,FALSE),"")))</f>
        <v/>
      </c>
      <c r="F1425" s="87" t="str">
        <f>IF($A1425=0,"",IF($A1425&lt;=$A$1,+VLOOKUP($A1425,'Rashodi- plan-izvršenje'!$A$8:D$1500,'prenos-P-R-N'!F$1,FALSE),IF($A1425&gt;$A$2,+VLOOKUP($A1425,'Neizmirene obaveze JLS'!$A$11:D$500,'prenos-P-R-N'!F$1,FALSE),"")))</f>
        <v/>
      </c>
      <c r="G1425" s="87" t="str">
        <f>IF($A1425=0,"",IF($A1425&lt;=$A$1,+VLOOKUP($A1425,'Rashodi- plan-izvršenje'!$A$8:E$1500,'prenos-P-R-N'!G$1,FALSE),IF($A1425&gt;$A$2,+VLOOKUP($A1425,'Neizmirene obaveze JLS'!$A$11:E$500,'prenos-P-R-N'!G$1,FALSE),"")))</f>
        <v/>
      </c>
      <c r="H1425" s="87" t="str">
        <f>IF($A1425=0,"",IF($A1425&lt;=$A$1,+VLOOKUP($A1425,'Rashodi- plan-izvršenje'!$A$8:F$1500,'prenos-P-R-N'!H$1,FALSE),IF($A1425&gt;$A$2,+VLOOKUP($A1425,'Neizmirene obaveze JLS'!$A$11:F$500,'prenos-P-R-N'!H$1,FALSE),"")))</f>
        <v/>
      </c>
      <c r="I1425" s="87" t="str">
        <f>IF($A1425=0,"",IF($A1425&lt;=$A$1,+VLOOKUP($A1425,'Rashodi- plan-izvršenje'!$A$8:G$1500,'prenos-P-R-N'!I$1,FALSE),IF($A1425&gt;$A$2,+VLOOKUP($A1425,'Neizmirene obaveze JLS'!$A$11:G$500,'prenos-P-R-N'!I$1,FALSE),"")))</f>
        <v/>
      </c>
      <c r="J1425" s="87" t="str">
        <f>IF($A1425=0,"",IF($A1425&lt;=$A$1,+VLOOKUP($A1425,'Rashodi- plan-izvršenje'!$A$8:H$1500,'prenos-P-R-N'!J$1,FALSE),IF($A1425&gt;$A$2,+VLOOKUP($A1425,'Neizmirene obaveze JLS'!$A$11:H$500,'prenos-P-R-N'!J$1,FALSE),"")))</f>
        <v/>
      </c>
      <c r="K1425" s="87" t="str">
        <f>IF($A1425=0,"",IF($A1425&lt;=$A$1,+VLOOKUP($A1425,'Rashodi- plan-izvršenje'!$A$8:I$1500,'prenos-P-R-N'!K$1,FALSE),IF($A1425&gt;$A$2,+VLOOKUP($A1425,'Neizmirene obaveze JLS'!$A$11:I$500,'prenos-P-R-N'!K$1,FALSE),"")))</f>
        <v/>
      </c>
      <c r="L1425" t="str">
        <f>IF(A1425=0,"",IF(A1425&lt;=A$1,+IF(VLOOKUP(A1425,'Rashodi- plan-izvršenje'!A$8:J$1500,M$1,FALSE)&gt;0,"Програмска активност","Пројекат"),IF(A1425&gt;A$2,+IF(VLOOKUP(A1425,'Neizmirene obaveze JLS'!A$8:J$2008,M$1,FALSE)&gt;0,"Програмска активност","Пројекат"),"")))</f>
        <v/>
      </c>
      <c r="M1425" s="87" t="str">
        <f>IF(A1425=0,"",IF($A1425&lt;=$A$1,+IF(VLOOKUP($A1425,'Rashodi- plan-izvršenje'!$A$8:$M$1500,10,FALSE)&gt;0,VLOOKUP($A1425,'Rashodi- plan-izvršenje'!$A$8:$M$1500,10,FALSE),VLOOKUP($A1425,'Rashodi- plan-izvršenje'!$A$8:$M$1500,12,FALSE)),+IF($A1425&gt;$A$2,IF(VLOOKUP($A1425,'Neizmirene obaveze JLS'!$A$8:$M$1500,10,FALSE)&gt;0,VLOOKUP($A1425,'Neizmirene obaveze JLS'!$A$11:$M$1500,10,FALSE),VLOOKUP($A1425,'Neizmirene obaveze JLS'!$A$11:$M$1500,12,FALSE)),0)))</f>
        <v/>
      </c>
      <c r="N1425" s="87" t="str">
        <f>IF(A1425=0,"",IF($A1425&lt;=$A$1,+IF(VLOOKUP(A1425,'Rashodi- plan-izvršenje'!$A$8:$M$1500,10,FALSE)&gt;0,VLOOKUP(A1425,'Rashodi- plan-izvršenje'!$A$8:$M$1500,11,FALSE),VLOOKUP(A1425,'Rashodi- plan-izvršenje'!$A$8:$M$1500,13,FALSE)),+IF($A1425&gt;$A$2,IF(VLOOKUP($A1425,'Neizmirene obaveze JLS'!$A$8:$M$1500,10,FALSE)&gt;0,VLOOKUP($A1425,'Neizmirene obaveze JLS'!$A$11:$M$1500,11,FALSE),VLOOKUP($A1425,'Neizmirene obaveze JLS'!$A$11:$M$1500,13,FALSE)),0)))</f>
        <v/>
      </c>
      <c r="O1425" s="87" t="str">
        <f>IF(A1425=0,"",IF($A1425&lt;=$A$1,VALUE(+VLOOKUP($A1425,'Rashodi- plan-izvršenje'!$A$8:N$1500,'prenos-P-R-N'!O$1,FALSE)),IF($A1425&lt;=A$2,VALUE(VLOOKUP($A1425,'Prihodi- plan-izvršenje'!$A$8:$H$500,6,FALSE)),VALUE(VLOOKUP($A1425,'Neizmirene obaveze JLS'!$A$8:$N$500,O$1,FALSE)))))</f>
        <v/>
      </c>
      <c r="P1425" s="87" t="str">
        <f>IF(A1425=0,"",IF(A1425=0,0,IF(A1425&gt;A$2,'šifarnik K-izvor'!G$3,+IF(Q1425&lt;700,+'šifarnik K-izvor'!G$2,'šifarnik K-izvor'!G$1))))</f>
        <v/>
      </c>
      <c r="Q1425" s="87">
        <f>IF($A1425&lt;=$A$1,VALUE(+VLOOKUP($A1425,'Rashodi- plan-izvršenje'!$A$8:O$1500,'prenos-P-R-N'!Q$1,FALSE)),IF($A1425&lt;=$A$2,VLOOKUP($A1425,'Prihodi- plan-izvršenje'!$A$4:$H$500,4,FALSE),IF($A1425&lt;=$A$3,VLOOKUP(A1425,'Neizmirene obaveze JLS'!$A$11:O$500,Q$1,FALSE),"")))</f>
        <v>0</v>
      </c>
      <c r="R1425" s="88">
        <f>IF($A1425&lt;=$A$1,VALUE(+VLOOKUP($A1425,'Rashodi- plan-izvršenje'!$A$8:P$1500,'prenos-P-R-N'!R$1,FALSE)),IF($A1425&lt;=$A$2,VLOOKUP($A1425,'Prihodi- plan-izvršenje'!$A$4:$H$500,7,FALSE),""))</f>
        <v>0</v>
      </c>
      <c r="S1425" s="88">
        <f>IF(A1425=0,0,IF($A1425&lt;=$A$1,VALUE(+VLOOKUP($A1425,'Rashodi- plan-izvršenje'!$A$8:Q$1500,'prenos-P-R-N'!S$1,FALSE)),IF($A1425&lt;=$A$2,VLOOKUP($A1425,'Prihodi- plan-izvršenje'!$A$4:$H$500,8,FALSE),0)))</f>
        <v>0</v>
      </c>
      <c r="T1425" s="88" t="str">
        <f>IF($A1425&gt;$A$2,VLOOKUP($A1425,'Neizmirene obaveze JLS'!$A$11:R$500,R$1,FALSE),"")</f>
        <v/>
      </c>
      <c r="U1425" s="88">
        <f>IF($A1425&gt;$A$2,VLOOKUP($A1425,'Neizmirene obaveze JLS'!$A$11:S$500,S$1,FALSE),0)</f>
        <v>0</v>
      </c>
      <c r="V1425" s="88">
        <f t="shared" si="364"/>
        <v>0</v>
      </c>
    </row>
    <row r="1426" spans="1:22">
      <c r="A1426" s="89">
        <f>IF(AND(COUNTIF(A$1:A$3,"&gt;0")=1,MAX(A$8:A1425)&lt;A$1),A1425+1,IF(AND(COUNTIF(A$1:A$3,"&gt;0")=2,MAX(A$8:A1425)&lt;A$2),A1425+1,IF(AND(COUNTIF(A$1:A$3,"&gt;0")=3,MAX(A$8:A1425)&lt;A$3),A1425+1,0)))</f>
        <v>0</v>
      </c>
      <c r="B1426" s="89" t="str">
        <f t="shared" ref="B1426:C1426" si="390">+IF($A1426&gt;0,B1425,"")</f>
        <v/>
      </c>
      <c r="C1426" s="89" t="str">
        <f t="shared" si="390"/>
        <v/>
      </c>
      <c r="D1426" s="87" t="str">
        <f>IF($A1426=0,"",IF($A1426&lt;=$A$1,+VLOOKUP($A1426,'Rashodi- plan-izvršenje'!$A$8:B$1500,'prenos-P-R-N'!D$1,FALSE),IF($A1426&gt;$A$2,+VLOOKUP($A1426,'Neizmirene obaveze JLS'!$A$11:B$500,'prenos-P-R-N'!D$1,FALSE),"")))</f>
        <v/>
      </c>
      <c r="E1426" s="87" t="str">
        <f>IF($A1426=0,"",IF($A1426&lt;=$A$1,+VLOOKUP($A1426,'Rashodi- plan-izvršenje'!$A$8:C$1500,'prenos-P-R-N'!E$1,FALSE),IF($A1426&gt;$A$2,+VLOOKUP($A1426,'Neizmirene obaveze JLS'!$A$11:C$500,'prenos-P-R-N'!E$1,FALSE),"")))</f>
        <v/>
      </c>
      <c r="F1426" s="87" t="str">
        <f>IF($A1426=0,"",IF($A1426&lt;=$A$1,+VLOOKUP($A1426,'Rashodi- plan-izvršenje'!$A$8:D$1500,'prenos-P-R-N'!F$1,FALSE),IF($A1426&gt;$A$2,+VLOOKUP($A1426,'Neizmirene obaveze JLS'!$A$11:D$500,'prenos-P-R-N'!F$1,FALSE),"")))</f>
        <v/>
      </c>
      <c r="G1426" s="87" t="str">
        <f>IF($A1426=0,"",IF($A1426&lt;=$A$1,+VLOOKUP($A1426,'Rashodi- plan-izvršenje'!$A$8:E$1500,'prenos-P-R-N'!G$1,FALSE),IF($A1426&gt;$A$2,+VLOOKUP($A1426,'Neizmirene obaveze JLS'!$A$11:E$500,'prenos-P-R-N'!G$1,FALSE),"")))</f>
        <v/>
      </c>
      <c r="H1426" s="87" t="str">
        <f>IF($A1426=0,"",IF($A1426&lt;=$A$1,+VLOOKUP($A1426,'Rashodi- plan-izvršenje'!$A$8:F$1500,'prenos-P-R-N'!H$1,FALSE),IF($A1426&gt;$A$2,+VLOOKUP($A1426,'Neizmirene obaveze JLS'!$A$11:F$500,'prenos-P-R-N'!H$1,FALSE),"")))</f>
        <v/>
      </c>
      <c r="I1426" s="87" t="str">
        <f>IF($A1426=0,"",IF($A1426&lt;=$A$1,+VLOOKUP($A1426,'Rashodi- plan-izvršenje'!$A$8:G$1500,'prenos-P-R-N'!I$1,FALSE),IF($A1426&gt;$A$2,+VLOOKUP($A1426,'Neizmirene obaveze JLS'!$A$11:G$500,'prenos-P-R-N'!I$1,FALSE),"")))</f>
        <v/>
      </c>
      <c r="J1426" s="87" t="str">
        <f>IF($A1426=0,"",IF($A1426&lt;=$A$1,+VLOOKUP($A1426,'Rashodi- plan-izvršenje'!$A$8:H$1500,'prenos-P-R-N'!J$1,FALSE),IF($A1426&gt;$A$2,+VLOOKUP($A1426,'Neizmirene obaveze JLS'!$A$11:H$500,'prenos-P-R-N'!J$1,FALSE),"")))</f>
        <v/>
      </c>
      <c r="K1426" s="87" t="str">
        <f>IF($A1426=0,"",IF($A1426&lt;=$A$1,+VLOOKUP($A1426,'Rashodi- plan-izvršenje'!$A$8:I$1500,'prenos-P-R-N'!K$1,FALSE),IF($A1426&gt;$A$2,+VLOOKUP($A1426,'Neizmirene obaveze JLS'!$A$11:I$500,'prenos-P-R-N'!K$1,FALSE),"")))</f>
        <v/>
      </c>
      <c r="L1426" t="str">
        <f>IF(A1426=0,"",IF(A1426&lt;=A$1,+IF(VLOOKUP(A1426,'Rashodi- plan-izvršenje'!A$8:J$1500,M$1,FALSE)&gt;0,"Програмска активност","Пројекат"),IF(A1426&gt;A$2,+IF(VLOOKUP(A1426,'Neizmirene obaveze JLS'!A$8:J$2008,M$1,FALSE)&gt;0,"Програмска активност","Пројекат"),"")))</f>
        <v/>
      </c>
      <c r="M1426" s="87" t="str">
        <f>IF(A1426=0,"",IF($A1426&lt;=$A$1,+IF(VLOOKUP($A1426,'Rashodi- plan-izvršenje'!$A$8:$M$1500,10,FALSE)&gt;0,VLOOKUP($A1426,'Rashodi- plan-izvršenje'!$A$8:$M$1500,10,FALSE),VLOOKUP($A1426,'Rashodi- plan-izvršenje'!$A$8:$M$1500,12,FALSE)),+IF($A1426&gt;$A$2,IF(VLOOKUP($A1426,'Neizmirene obaveze JLS'!$A$8:$M$1500,10,FALSE)&gt;0,VLOOKUP($A1426,'Neizmirene obaveze JLS'!$A$11:$M$1500,10,FALSE),VLOOKUP($A1426,'Neizmirene obaveze JLS'!$A$11:$M$1500,12,FALSE)),0)))</f>
        <v/>
      </c>
      <c r="N1426" s="87" t="str">
        <f>IF(A1426=0,"",IF($A1426&lt;=$A$1,+IF(VLOOKUP(A1426,'Rashodi- plan-izvršenje'!$A$8:$M$1500,10,FALSE)&gt;0,VLOOKUP(A1426,'Rashodi- plan-izvršenje'!$A$8:$M$1500,11,FALSE),VLOOKUP(A1426,'Rashodi- plan-izvršenje'!$A$8:$M$1500,13,FALSE)),+IF($A1426&gt;$A$2,IF(VLOOKUP($A1426,'Neizmirene obaveze JLS'!$A$8:$M$1500,10,FALSE)&gt;0,VLOOKUP($A1426,'Neizmirene obaveze JLS'!$A$11:$M$1500,11,FALSE),VLOOKUP($A1426,'Neizmirene obaveze JLS'!$A$11:$M$1500,13,FALSE)),0)))</f>
        <v/>
      </c>
      <c r="O1426" s="87" t="str">
        <f>IF(A1426=0,"",IF($A1426&lt;=$A$1,VALUE(+VLOOKUP($A1426,'Rashodi- plan-izvršenje'!$A$8:N$1500,'prenos-P-R-N'!O$1,FALSE)),IF($A1426&lt;=A$2,VALUE(VLOOKUP($A1426,'Prihodi- plan-izvršenje'!$A$8:$H$500,6,FALSE)),VALUE(VLOOKUP($A1426,'Neizmirene obaveze JLS'!$A$8:$N$500,O$1,FALSE)))))</f>
        <v/>
      </c>
      <c r="P1426" s="87" t="str">
        <f>IF(A1426=0,"",IF(A1426=0,0,IF(A1426&gt;A$2,'šifarnik K-izvor'!G$3,+IF(Q1426&lt;700,+'šifarnik K-izvor'!G$2,'šifarnik K-izvor'!G$1))))</f>
        <v/>
      </c>
      <c r="Q1426" s="87">
        <f>IF($A1426&lt;=$A$1,VALUE(+VLOOKUP($A1426,'Rashodi- plan-izvršenje'!$A$8:O$1500,'prenos-P-R-N'!Q$1,FALSE)),IF($A1426&lt;=$A$2,VLOOKUP($A1426,'Prihodi- plan-izvršenje'!$A$4:$H$500,4,FALSE),IF($A1426&lt;=$A$3,VLOOKUP(A1426,'Neizmirene obaveze JLS'!$A$11:O$500,Q$1,FALSE),"")))</f>
        <v>0</v>
      </c>
      <c r="R1426" s="88">
        <f>IF($A1426&lt;=$A$1,VALUE(+VLOOKUP($A1426,'Rashodi- plan-izvršenje'!$A$8:P$1500,'prenos-P-R-N'!R$1,FALSE)),IF($A1426&lt;=$A$2,VLOOKUP($A1426,'Prihodi- plan-izvršenje'!$A$4:$H$500,7,FALSE),""))</f>
        <v>0</v>
      </c>
      <c r="S1426" s="88">
        <f>IF(A1426=0,0,IF($A1426&lt;=$A$1,VALUE(+VLOOKUP($A1426,'Rashodi- plan-izvršenje'!$A$8:Q$1500,'prenos-P-R-N'!S$1,FALSE)),IF($A1426&lt;=$A$2,VLOOKUP($A1426,'Prihodi- plan-izvršenje'!$A$4:$H$500,8,FALSE),0)))</f>
        <v>0</v>
      </c>
      <c r="T1426" s="88" t="str">
        <f>IF($A1426&gt;$A$2,VLOOKUP($A1426,'Neizmirene obaveze JLS'!$A$11:R$500,R$1,FALSE),"")</f>
        <v/>
      </c>
      <c r="U1426" s="88">
        <f>IF($A1426&gt;$A$2,VLOOKUP($A1426,'Neizmirene obaveze JLS'!$A$11:S$500,S$1,FALSE),0)</f>
        <v>0</v>
      </c>
      <c r="V1426" s="88">
        <f t="shared" si="364"/>
        <v>0</v>
      </c>
    </row>
    <row r="1427" spans="1:22">
      <c r="A1427" s="89">
        <f>IF(AND(COUNTIF(A$1:A$3,"&gt;0")=1,MAX(A$8:A1426)&lt;A$1),A1426+1,IF(AND(COUNTIF(A$1:A$3,"&gt;0")=2,MAX(A$8:A1426)&lt;A$2),A1426+1,IF(AND(COUNTIF(A$1:A$3,"&gt;0")=3,MAX(A$8:A1426)&lt;A$3),A1426+1,0)))</f>
        <v>0</v>
      </c>
      <c r="B1427" s="89" t="str">
        <f t="shared" ref="B1427:C1427" si="391">+IF($A1427&gt;0,B1426,"")</f>
        <v/>
      </c>
      <c r="C1427" s="89" t="str">
        <f t="shared" si="391"/>
        <v/>
      </c>
      <c r="D1427" s="87" t="str">
        <f>IF($A1427=0,"",IF($A1427&lt;=$A$1,+VLOOKUP($A1427,'Rashodi- plan-izvršenje'!$A$8:B$1500,'prenos-P-R-N'!D$1,FALSE),IF($A1427&gt;$A$2,+VLOOKUP($A1427,'Neizmirene obaveze JLS'!$A$11:B$500,'prenos-P-R-N'!D$1,FALSE),"")))</f>
        <v/>
      </c>
      <c r="E1427" s="87" t="str">
        <f>IF($A1427=0,"",IF($A1427&lt;=$A$1,+VLOOKUP($A1427,'Rashodi- plan-izvršenje'!$A$8:C$1500,'prenos-P-R-N'!E$1,FALSE),IF($A1427&gt;$A$2,+VLOOKUP($A1427,'Neizmirene obaveze JLS'!$A$11:C$500,'prenos-P-R-N'!E$1,FALSE),"")))</f>
        <v/>
      </c>
      <c r="F1427" s="87" t="str">
        <f>IF($A1427=0,"",IF($A1427&lt;=$A$1,+VLOOKUP($A1427,'Rashodi- plan-izvršenje'!$A$8:D$1500,'prenos-P-R-N'!F$1,FALSE),IF($A1427&gt;$A$2,+VLOOKUP($A1427,'Neizmirene obaveze JLS'!$A$11:D$500,'prenos-P-R-N'!F$1,FALSE),"")))</f>
        <v/>
      </c>
      <c r="G1427" s="87" t="str">
        <f>IF($A1427=0,"",IF($A1427&lt;=$A$1,+VLOOKUP($A1427,'Rashodi- plan-izvršenje'!$A$8:E$1500,'prenos-P-R-N'!G$1,FALSE),IF($A1427&gt;$A$2,+VLOOKUP($A1427,'Neizmirene obaveze JLS'!$A$11:E$500,'prenos-P-R-N'!G$1,FALSE),"")))</f>
        <v/>
      </c>
      <c r="H1427" s="87" t="str">
        <f>IF($A1427=0,"",IF($A1427&lt;=$A$1,+VLOOKUP($A1427,'Rashodi- plan-izvršenje'!$A$8:F$1500,'prenos-P-R-N'!H$1,FALSE),IF($A1427&gt;$A$2,+VLOOKUP($A1427,'Neizmirene obaveze JLS'!$A$11:F$500,'prenos-P-R-N'!H$1,FALSE),"")))</f>
        <v/>
      </c>
      <c r="I1427" s="87" t="str">
        <f>IF($A1427=0,"",IF($A1427&lt;=$A$1,+VLOOKUP($A1427,'Rashodi- plan-izvršenje'!$A$8:G$1500,'prenos-P-R-N'!I$1,FALSE),IF($A1427&gt;$A$2,+VLOOKUP($A1427,'Neizmirene obaveze JLS'!$A$11:G$500,'prenos-P-R-N'!I$1,FALSE),"")))</f>
        <v/>
      </c>
      <c r="J1427" s="87" t="str">
        <f>IF($A1427=0,"",IF($A1427&lt;=$A$1,+VLOOKUP($A1427,'Rashodi- plan-izvršenje'!$A$8:H$1500,'prenos-P-R-N'!J$1,FALSE),IF($A1427&gt;$A$2,+VLOOKUP($A1427,'Neizmirene obaveze JLS'!$A$11:H$500,'prenos-P-R-N'!J$1,FALSE),"")))</f>
        <v/>
      </c>
      <c r="K1427" s="87" t="str">
        <f>IF($A1427=0,"",IF($A1427&lt;=$A$1,+VLOOKUP($A1427,'Rashodi- plan-izvršenje'!$A$8:I$1500,'prenos-P-R-N'!K$1,FALSE),IF($A1427&gt;$A$2,+VLOOKUP($A1427,'Neizmirene obaveze JLS'!$A$11:I$500,'prenos-P-R-N'!K$1,FALSE),"")))</f>
        <v/>
      </c>
      <c r="L1427" t="str">
        <f>IF(A1427=0,"",IF(A1427&lt;=A$1,+IF(VLOOKUP(A1427,'Rashodi- plan-izvršenje'!A$8:J$1500,M$1,FALSE)&gt;0,"Програмска активност","Пројекат"),IF(A1427&gt;A$2,+IF(VLOOKUP(A1427,'Neizmirene obaveze JLS'!A$8:J$2008,M$1,FALSE)&gt;0,"Програмска активност","Пројекат"),"")))</f>
        <v/>
      </c>
      <c r="M1427" s="87" t="str">
        <f>IF(A1427=0,"",IF($A1427&lt;=$A$1,+IF(VLOOKUP($A1427,'Rashodi- plan-izvršenje'!$A$8:$M$1500,10,FALSE)&gt;0,VLOOKUP($A1427,'Rashodi- plan-izvršenje'!$A$8:$M$1500,10,FALSE),VLOOKUP($A1427,'Rashodi- plan-izvršenje'!$A$8:$M$1500,12,FALSE)),+IF($A1427&gt;$A$2,IF(VLOOKUP($A1427,'Neizmirene obaveze JLS'!$A$8:$M$1500,10,FALSE)&gt;0,VLOOKUP($A1427,'Neizmirene obaveze JLS'!$A$11:$M$1500,10,FALSE),VLOOKUP($A1427,'Neizmirene obaveze JLS'!$A$11:$M$1500,12,FALSE)),0)))</f>
        <v/>
      </c>
      <c r="N1427" s="87" t="str">
        <f>IF(A1427=0,"",IF($A1427&lt;=$A$1,+IF(VLOOKUP(A1427,'Rashodi- plan-izvršenje'!$A$8:$M$1500,10,FALSE)&gt;0,VLOOKUP(A1427,'Rashodi- plan-izvršenje'!$A$8:$M$1500,11,FALSE),VLOOKUP(A1427,'Rashodi- plan-izvršenje'!$A$8:$M$1500,13,FALSE)),+IF($A1427&gt;$A$2,IF(VLOOKUP($A1427,'Neizmirene obaveze JLS'!$A$8:$M$1500,10,FALSE)&gt;0,VLOOKUP($A1427,'Neizmirene obaveze JLS'!$A$11:$M$1500,11,FALSE),VLOOKUP($A1427,'Neizmirene obaveze JLS'!$A$11:$M$1500,13,FALSE)),0)))</f>
        <v/>
      </c>
      <c r="O1427" s="87" t="str">
        <f>IF(A1427=0,"",IF($A1427&lt;=$A$1,VALUE(+VLOOKUP($A1427,'Rashodi- plan-izvršenje'!$A$8:N$1500,'prenos-P-R-N'!O$1,FALSE)),IF($A1427&lt;=A$2,VALUE(VLOOKUP($A1427,'Prihodi- plan-izvršenje'!$A$8:$H$500,6,FALSE)),VALUE(VLOOKUP($A1427,'Neizmirene obaveze JLS'!$A$8:$N$500,O$1,FALSE)))))</f>
        <v/>
      </c>
      <c r="P1427" s="87" t="str">
        <f>IF(A1427=0,"",IF(A1427=0,0,IF(A1427&gt;A$2,'šifarnik K-izvor'!G$3,+IF(Q1427&lt;700,+'šifarnik K-izvor'!G$2,'šifarnik K-izvor'!G$1))))</f>
        <v/>
      </c>
      <c r="Q1427" s="87">
        <f>IF($A1427&lt;=$A$1,VALUE(+VLOOKUP($A1427,'Rashodi- plan-izvršenje'!$A$8:O$1500,'prenos-P-R-N'!Q$1,FALSE)),IF($A1427&lt;=$A$2,VLOOKUP($A1427,'Prihodi- plan-izvršenje'!$A$4:$H$500,4,FALSE),IF($A1427&lt;=$A$3,VLOOKUP(A1427,'Neizmirene obaveze JLS'!$A$11:O$500,Q$1,FALSE),"")))</f>
        <v>0</v>
      </c>
      <c r="R1427" s="88">
        <f>IF($A1427&lt;=$A$1,VALUE(+VLOOKUP($A1427,'Rashodi- plan-izvršenje'!$A$8:P$1500,'prenos-P-R-N'!R$1,FALSE)),IF($A1427&lt;=$A$2,VLOOKUP($A1427,'Prihodi- plan-izvršenje'!$A$4:$H$500,7,FALSE),""))</f>
        <v>0</v>
      </c>
      <c r="S1427" s="88">
        <f>IF(A1427=0,0,IF($A1427&lt;=$A$1,VALUE(+VLOOKUP($A1427,'Rashodi- plan-izvršenje'!$A$8:Q$1500,'prenos-P-R-N'!S$1,FALSE)),IF($A1427&lt;=$A$2,VLOOKUP($A1427,'Prihodi- plan-izvršenje'!$A$4:$H$500,8,FALSE),0)))</f>
        <v>0</v>
      </c>
      <c r="T1427" s="88" t="str">
        <f>IF($A1427&gt;$A$2,VLOOKUP($A1427,'Neizmirene obaveze JLS'!$A$11:R$500,R$1,FALSE),"")</f>
        <v/>
      </c>
      <c r="U1427" s="88">
        <f>IF($A1427&gt;$A$2,VLOOKUP($A1427,'Neizmirene obaveze JLS'!$A$11:S$500,S$1,FALSE),0)</f>
        <v>0</v>
      </c>
      <c r="V1427" s="88">
        <f t="shared" si="364"/>
        <v>0</v>
      </c>
    </row>
    <row r="1428" spans="1:22">
      <c r="A1428" s="89">
        <f>IF(AND(COUNTIF(A$1:A$3,"&gt;0")=1,MAX(A$8:A1427)&lt;A$1),A1427+1,IF(AND(COUNTIF(A$1:A$3,"&gt;0")=2,MAX(A$8:A1427)&lt;A$2),A1427+1,IF(AND(COUNTIF(A$1:A$3,"&gt;0")=3,MAX(A$8:A1427)&lt;A$3),A1427+1,0)))</f>
        <v>0</v>
      </c>
      <c r="B1428" s="89" t="str">
        <f t="shared" ref="B1428:C1428" si="392">+IF($A1428&gt;0,B1427,"")</f>
        <v/>
      </c>
      <c r="C1428" s="89" t="str">
        <f t="shared" si="392"/>
        <v/>
      </c>
      <c r="D1428" s="87" t="str">
        <f>IF($A1428=0,"",IF($A1428&lt;=$A$1,+VLOOKUP($A1428,'Rashodi- plan-izvršenje'!$A$8:B$1500,'prenos-P-R-N'!D$1,FALSE),IF($A1428&gt;$A$2,+VLOOKUP($A1428,'Neizmirene obaveze JLS'!$A$11:B$500,'prenos-P-R-N'!D$1,FALSE),"")))</f>
        <v/>
      </c>
      <c r="E1428" s="87" t="str">
        <f>IF($A1428=0,"",IF($A1428&lt;=$A$1,+VLOOKUP($A1428,'Rashodi- plan-izvršenje'!$A$8:C$1500,'prenos-P-R-N'!E$1,FALSE),IF($A1428&gt;$A$2,+VLOOKUP($A1428,'Neizmirene obaveze JLS'!$A$11:C$500,'prenos-P-R-N'!E$1,FALSE),"")))</f>
        <v/>
      </c>
      <c r="F1428" s="87" t="str">
        <f>IF($A1428=0,"",IF($A1428&lt;=$A$1,+VLOOKUP($A1428,'Rashodi- plan-izvršenje'!$A$8:D$1500,'prenos-P-R-N'!F$1,FALSE),IF($A1428&gt;$A$2,+VLOOKUP($A1428,'Neizmirene obaveze JLS'!$A$11:D$500,'prenos-P-R-N'!F$1,FALSE),"")))</f>
        <v/>
      </c>
      <c r="G1428" s="87" t="str">
        <f>IF($A1428=0,"",IF($A1428&lt;=$A$1,+VLOOKUP($A1428,'Rashodi- plan-izvršenje'!$A$8:E$1500,'prenos-P-R-N'!G$1,FALSE),IF($A1428&gt;$A$2,+VLOOKUP($A1428,'Neizmirene obaveze JLS'!$A$11:E$500,'prenos-P-R-N'!G$1,FALSE),"")))</f>
        <v/>
      </c>
      <c r="H1428" s="87" t="str">
        <f>IF($A1428=0,"",IF($A1428&lt;=$A$1,+VLOOKUP($A1428,'Rashodi- plan-izvršenje'!$A$8:F$1500,'prenos-P-R-N'!H$1,FALSE),IF($A1428&gt;$A$2,+VLOOKUP($A1428,'Neizmirene obaveze JLS'!$A$11:F$500,'prenos-P-R-N'!H$1,FALSE),"")))</f>
        <v/>
      </c>
      <c r="I1428" s="87" t="str">
        <f>IF($A1428=0,"",IF($A1428&lt;=$A$1,+VLOOKUP($A1428,'Rashodi- plan-izvršenje'!$A$8:G$1500,'prenos-P-R-N'!I$1,FALSE),IF($A1428&gt;$A$2,+VLOOKUP($A1428,'Neizmirene obaveze JLS'!$A$11:G$500,'prenos-P-R-N'!I$1,FALSE),"")))</f>
        <v/>
      </c>
      <c r="J1428" s="87" t="str">
        <f>IF($A1428=0,"",IF($A1428&lt;=$A$1,+VLOOKUP($A1428,'Rashodi- plan-izvršenje'!$A$8:H$1500,'prenos-P-R-N'!J$1,FALSE),IF($A1428&gt;$A$2,+VLOOKUP($A1428,'Neizmirene obaveze JLS'!$A$11:H$500,'prenos-P-R-N'!J$1,FALSE),"")))</f>
        <v/>
      </c>
      <c r="K1428" s="87" t="str">
        <f>IF($A1428=0,"",IF($A1428&lt;=$A$1,+VLOOKUP($A1428,'Rashodi- plan-izvršenje'!$A$8:I$1500,'prenos-P-R-N'!K$1,FALSE),IF($A1428&gt;$A$2,+VLOOKUP($A1428,'Neizmirene obaveze JLS'!$A$11:I$500,'prenos-P-R-N'!K$1,FALSE),"")))</f>
        <v/>
      </c>
      <c r="L1428" t="str">
        <f>IF(A1428=0,"",IF(A1428&lt;=A$1,+IF(VLOOKUP(A1428,'Rashodi- plan-izvršenje'!A$8:J$1500,M$1,FALSE)&gt;0,"Програмска активност","Пројекат"),IF(A1428&gt;A$2,+IF(VLOOKUP(A1428,'Neizmirene obaveze JLS'!A$8:J$2008,M$1,FALSE)&gt;0,"Програмска активност","Пројекат"),"")))</f>
        <v/>
      </c>
      <c r="M1428" s="87" t="str">
        <f>IF(A1428=0,"",IF($A1428&lt;=$A$1,+IF(VLOOKUP($A1428,'Rashodi- plan-izvršenje'!$A$8:$M$1500,10,FALSE)&gt;0,VLOOKUP($A1428,'Rashodi- plan-izvršenje'!$A$8:$M$1500,10,FALSE),VLOOKUP($A1428,'Rashodi- plan-izvršenje'!$A$8:$M$1500,12,FALSE)),+IF($A1428&gt;$A$2,IF(VLOOKUP($A1428,'Neizmirene obaveze JLS'!$A$8:$M$1500,10,FALSE)&gt;0,VLOOKUP($A1428,'Neizmirene obaveze JLS'!$A$11:$M$1500,10,FALSE),VLOOKUP($A1428,'Neizmirene obaveze JLS'!$A$11:$M$1500,12,FALSE)),0)))</f>
        <v/>
      </c>
      <c r="N1428" s="87" t="str">
        <f>IF(A1428=0,"",IF($A1428&lt;=$A$1,+IF(VLOOKUP(A1428,'Rashodi- plan-izvršenje'!$A$8:$M$1500,10,FALSE)&gt;0,VLOOKUP(A1428,'Rashodi- plan-izvršenje'!$A$8:$M$1500,11,FALSE),VLOOKUP(A1428,'Rashodi- plan-izvršenje'!$A$8:$M$1500,13,FALSE)),+IF($A1428&gt;$A$2,IF(VLOOKUP($A1428,'Neizmirene obaveze JLS'!$A$8:$M$1500,10,FALSE)&gt;0,VLOOKUP($A1428,'Neizmirene obaveze JLS'!$A$11:$M$1500,11,FALSE),VLOOKUP($A1428,'Neizmirene obaveze JLS'!$A$11:$M$1500,13,FALSE)),0)))</f>
        <v/>
      </c>
      <c r="O1428" s="87" t="str">
        <f>IF(A1428=0,"",IF($A1428&lt;=$A$1,VALUE(+VLOOKUP($A1428,'Rashodi- plan-izvršenje'!$A$8:N$1500,'prenos-P-R-N'!O$1,FALSE)),IF($A1428&lt;=A$2,VALUE(VLOOKUP($A1428,'Prihodi- plan-izvršenje'!$A$8:$H$500,6,FALSE)),VALUE(VLOOKUP($A1428,'Neizmirene obaveze JLS'!$A$8:$N$500,O$1,FALSE)))))</f>
        <v/>
      </c>
      <c r="P1428" s="87" t="str">
        <f>IF(A1428=0,"",IF(A1428=0,0,IF(A1428&gt;A$2,'šifarnik K-izvor'!G$3,+IF(Q1428&lt;700,+'šifarnik K-izvor'!G$2,'šifarnik K-izvor'!G$1))))</f>
        <v/>
      </c>
      <c r="Q1428" s="87">
        <f>IF($A1428&lt;=$A$1,VALUE(+VLOOKUP($A1428,'Rashodi- plan-izvršenje'!$A$8:O$1500,'prenos-P-R-N'!Q$1,FALSE)),IF($A1428&lt;=$A$2,VLOOKUP($A1428,'Prihodi- plan-izvršenje'!$A$4:$H$500,4,FALSE),IF($A1428&lt;=$A$3,VLOOKUP(A1428,'Neizmirene obaveze JLS'!$A$11:O$500,Q$1,FALSE),"")))</f>
        <v>0</v>
      </c>
      <c r="R1428" s="88">
        <f>IF($A1428&lt;=$A$1,VALUE(+VLOOKUP($A1428,'Rashodi- plan-izvršenje'!$A$8:P$1500,'prenos-P-R-N'!R$1,FALSE)),IF($A1428&lt;=$A$2,VLOOKUP($A1428,'Prihodi- plan-izvršenje'!$A$4:$H$500,7,FALSE),""))</f>
        <v>0</v>
      </c>
      <c r="S1428" s="88">
        <f>IF(A1428=0,0,IF($A1428&lt;=$A$1,VALUE(+VLOOKUP($A1428,'Rashodi- plan-izvršenje'!$A$8:Q$1500,'prenos-P-R-N'!S$1,FALSE)),IF($A1428&lt;=$A$2,VLOOKUP($A1428,'Prihodi- plan-izvršenje'!$A$4:$H$500,8,FALSE),0)))</f>
        <v>0</v>
      </c>
      <c r="T1428" s="88" t="str">
        <f>IF($A1428&gt;$A$2,VLOOKUP($A1428,'Neizmirene obaveze JLS'!$A$11:R$500,R$1,FALSE),"")</f>
        <v/>
      </c>
      <c r="U1428" s="88">
        <f>IF($A1428&gt;$A$2,VLOOKUP($A1428,'Neizmirene obaveze JLS'!$A$11:S$500,S$1,FALSE),0)</f>
        <v>0</v>
      </c>
      <c r="V1428" s="88">
        <f t="shared" si="364"/>
        <v>0</v>
      </c>
    </row>
    <row r="1429" spans="1:22">
      <c r="A1429" s="89">
        <f>IF(AND(COUNTIF(A$1:A$3,"&gt;0")=1,MAX(A$8:A1428)&lt;A$1),A1428+1,IF(AND(COUNTIF(A$1:A$3,"&gt;0")=2,MAX(A$8:A1428)&lt;A$2),A1428+1,IF(AND(COUNTIF(A$1:A$3,"&gt;0")=3,MAX(A$8:A1428)&lt;A$3),A1428+1,0)))</f>
        <v>0</v>
      </c>
      <c r="B1429" s="89" t="str">
        <f t="shared" ref="B1429:C1429" si="393">+IF($A1429&gt;0,B1428,"")</f>
        <v/>
      </c>
      <c r="C1429" s="89" t="str">
        <f t="shared" si="393"/>
        <v/>
      </c>
      <c r="D1429" s="87" t="str">
        <f>IF($A1429=0,"",IF($A1429&lt;=$A$1,+VLOOKUP($A1429,'Rashodi- plan-izvršenje'!$A$8:B$1500,'prenos-P-R-N'!D$1,FALSE),IF($A1429&gt;$A$2,+VLOOKUP($A1429,'Neizmirene obaveze JLS'!$A$11:B$500,'prenos-P-R-N'!D$1,FALSE),"")))</f>
        <v/>
      </c>
      <c r="E1429" s="87" t="str">
        <f>IF($A1429=0,"",IF($A1429&lt;=$A$1,+VLOOKUP($A1429,'Rashodi- plan-izvršenje'!$A$8:C$1500,'prenos-P-R-N'!E$1,FALSE),IF($A1429&gt;$A$2,+VLOOKUP($A1429,'Neizmirene obaveze JLS'!$A$11:C$500,'prenos-P-R-N'!E$1,FALSE),"")))</f>
        <v/>
      </c>
      <c r="F1429" s="87" t="str">
        <f>IF($A1429=0,"",IF($A1429&lt;=$A$1,+VLOOKUP($A1429,'Rashodi- plan-izvršenje'!$A$8:D$1500,'prenos-P-R-N'!F$1,FALSE),IF($A1429&gt;$A$2,+VLOOKUP($A1429,'Neizmirene obaveze JLS'!$A$11:D$500,'prenos-P-R-N'!F$1,FALSE),"")))</f>
        <v/>
      </c>
      <c r="G1429" s="87" t="str">
        <f>IF($A1429=0,"",IF($A1429&lt;=$A$1,+VLOOKUP($A1429,'Rashodi- plan-izvršenje'!$A$8:E$1500,'prenos-P-R-N'!G$1,FALSE),IF($A1429&gt;$A$2,+VLOOKUP($A1429,'Neizmirene obaveze JLS'!$A$11:E$500,'prenos-P-R-N'!G$1,FALSE),"")))</f>
        <v/>
      </c>
      <c r="H1429" s="87" t="str">
        <f>IF($A1429=0,"",IF($A1429&lt;=$A$1,+VLOOKUP($A1429,'Rashodi- plan-izvršenje'!$A$8:F$1500,'prenos-P-R-N'!H$1,FALSE),IF($A1429&gt;$A$2,+VLOOKUP($A1429,'Neizmirene obaveze JLS'!$A$11:F$500,'prenos-P-R-N'!H$1,FALSE),"")))</f>
        <v/>
      </c>
      <c r="I1429" s="87" t="str">
        <f>IF($A1429=0,"",IF($A1429&lt;=$A$1,+VLOOKUP($A1429,'Rashodi- plan-izvršenje'!$A$8:G$1500,'prenos-P-R-N'!I$1,FALSE),IF($A1429&gt;$A$2,+VLOOKUP($A1429,'Neizmirene obaveze JLS'!$A$11:G$500,'prenos-P-R-N'!I$1,FALSE),"")))</f>
        <v/>
      </c>
      <c r="J1429" s="87" t="str">
        <f>IF($A1429=0,"",IF($A1429&lt;=$A$1,+VLOOKUP($A1429,'Rashodi- plan-izvršenje'!$A$8:H$1500,'prenos-P-R-N'!J$1,FALSE),IF($A1429&gt;$A$2,+VLOOKUP($A1429,'Neizmirene obaveze JLS'!$A$11:H$500,'prenos-P-R-N'!J$1,FALSE),"")))</f>
        <v/>
      </c>
      <c r="K1429" s="87" t="str">
        <f>IF($A1429=0,"",IF($A1429&lt;=$A$1,+VLOOKUP($A1429,'Rashodi- plan-izvršenje'!$A$8:I$1500,'prenos-P-R-N'!K$1,FALSE),IF($A1429&gt;$A$2,+VLOOKUP($A1429,'Neizmirene obaveze JLS'!$A$11:I$500,'prenos-P-R-N'!K$1,FALSE),"")))</f>
        <v/>
      </c>
      <c r="L1429" t="str">
        <f>IF(A1429=0,"",IF(A1429&lt;=A$1,+IF(VLOOKUP(A1429,'Rashodi- plan-izvršenje'!A$8:J$1500,M$1,FALSE)&gt;0,"Програмска активност","Пројекат"),IF(A1429&gt;A$2,+IF(VLOOKUP(A1429,'Neizmirene obaveze JLS'!A$8:J$2008,M$1,FALSE)&gt;0,"Програмска активност","Пројекат"),"")))</f>
        <v/>
      </c>
      <c r="M1429" s="87" t="str">
        <f>IF(A1429=0,"",IF($A1429&lt;=$A$1,+IF(VLOOKUP($A1429,'Rashodi- plan-izvršenje'!$A$8:$M$1500,10,FALSE)&gt;0,VLOOKUP($A1429,'Rashodi- plan-izvršenje'!$A$8:$M$1500,10,FALSE),VLOOKUP($A1429,'Rashodi- plan-izvršenje'!$A$8:$M$1500,12,FALSE)),+IF($A1429&gt;$A$2,IF(VLOOKUP($A1429,'Neizmirene obaveze JLS'!$A$8:$M$1500,10,FALSE)&gt;0,VLOOKUP($A1429,'Neizmirene obaveze JLS'!$A$11:$M$1500,10,FALSE),VLOOKUP($A1429,'Neizmirene obaveze JLS'!$A$11:$M$1500,12,FALSE)),0)))</f>
        <v/>
      </c>
      <c r="N1429" s="87" t="str">
        <f>IF(A1429=0,"",IF($A1429&lt;=$A$1,+IF(VLOOKUP(A1429,'Rashodi- plan-izvršenje'!$A$8:$M$1500,10,FALSE)&gt;0,VLOOKUP(A1429,'Rashodi- plan-izvršenje'!$A$8:$M$1500,11,FALSE),VLOOKUP(A1429,'Rashodi- plan-izvršenje'!$A$8:$M$1500,13,FALSE)),+IF($A1429&gt;$A$2,IF(VLOOKUP($A1429,'Neizmirene obaveze JLS'!$A$8:$M$1500,10,FALSE)&gt;0,VLOOKUP($A1429,'Neizmirene obaveze JLS'!$A$11:$M$1500,11,FALSE),VLOOKUP($A1429,'Neizmirene obaveze JLS'!$A$11:$M$1500,13,FALSE)),0)))</f>
        <v/>
      </c>
      <c r="O1429" s="87" t="str">
        <f>IF(A1429=0,"",IF($A1429&lt;=$A$1,VALUE(+VLOOKUP($A1429,'Rashodi- plan-izvršenje'!$A$8:N$1500,'prenos-P-R-N'!O$1,FALSE)),IF($A1429&lt;=A$2,VALUE(VLOOKUP($A1429,'Prihodi- plan-izvršenje'!$A$8:$H$500,6,FALSE)),VALUE(VLOOKUP($A1429,'Neizmirene obaveze JLS'!$A$8:$N$500,O$1,FALSE)))))</f>
        <v/>
      </c>
      <c r="P1429" s="87" t="str">
        <f>IF(A1429=0,"",IF(A1429=0,0,IF(A1429&gt;A$2,'šifarnik K-izvor'!G$3,+IF(Q1429&lt;700,+'šifarnik K-izvor'!G$2,'šifarnik K-izvor'!G$1))))</f>
        <v/>
      </c>
      <c r="Q1429" s="87">
        <f>IF($A1429&lt;=$A$1,VALUE(+VLOOKUP($A1429,'Rashodi- plan-izvršenje'!$A$8:O$1500,'prenos-P-R-N'!Q$1,FALSE)),IF($A1429&lt;=$A$2,VLOOKUP($A1429,'Prihodi- plan-izvršenje'!$A$4:$H$500,4,FALSE),IF($A1429&lt;=$A$3,VLOOKUP(A1429,'Neizmirene obaveze JLS'!$A$11:O$500,Q$1,FALSE),"")))</f>
        <v>0</v>
      </c>
      <c r="R1429" s="88">
        <f>IF($A1429&lt;=$A$1,VALUE(+VLOOKUP($A1429,'Rashodi- plan-izvršenje'!$A$8:P$1500,'prenos-P-R-N'!R$1,FALSE)),IF($A1429&lt;=$A$2,VLOOKUP($A1429,'Prihodi- plan-izvršenje'!$A$4:$H$500,7,FALSE),""))</f>
        <v>0</v>
      </c>
      <c r="S1429" s="88">
        <f>IF(A1429=0,0,IF($A1429&lt;=$A$1,VALUE(+VLOOKUP($A1429,'Rashodi- plan-izvršenje'!$A$8:Q$1500,'prenos-P-R-N'!S$1,FALSE)),IF($A1429&lt;=$A$2,VLOOKUP($A1429,'Prihodi- plan-izvršenje'!$A$4:$H$500,8,FALSE),0)))</f>
        <v>0</v>
      </c>
      <c r="T1429" s="88" t="str">
        <f>IF($A1429&gt;$A$2,VLOOKUP($A1429,'Neizmirene obaveze JLS'!$A$11:R$500,R$1,FALSE),"")</f>
        <v/>
      </c>
      <c r="U1429" s="88">
        <f>IF($A1429&gt;$A$2,VLOOKUP($A1429,'Neizmirene obaveze JLS'!$A$11:S$500,S$1,FALSE),0)</f>
        <v>0</v>
      </c>
      <c r="V1429" s="88">
        <f t="shared" si="364"/>
        <v>0</v>
      </c>
    </row>
    <row r="1430" spans="1:22">
      <c r="A1430" s="89">
        <f>IF(AND(COUNTIF(A$1:A$3,"&gt;0")=1,MAX(A$8:A1429)&lt;A$1),A1429+1,IF(AND(COUNTIF(A$1:A$3,"&gt;0")=2,MAX(A$8:A1429)&lt;A$2),A1429+1,IF(AND(COUNTIF(A$1:A$3,"&gt;0")=3,MAX(A$8:A1429)&lt;A$3),A1429+1,0)))</f>
        <v>0</v>
      </c>
      <c r="B1430" s="89" t="str">
        <f t="shared" ref="B1430:C1430" si="394">+IF($A1430&gt;0,B1429,"")</f>
        <v/>
      </c>
      <c r="C1430" s="89" t="str">
        <f t="shared" si="394"/>
        <v/>
      </c>
      <c r="D1430" s="87" t="str">
        <f>IF($A1430=0,"",IF($A1430&lt;=$A$1,+VLOOKUP($A1430,'Rashodi- plan-izvršenje'!$A$8:B$1500,'prenos-P-R-N'!D$1,FALSE),IF($A1430&gt;$A$2,+VLOOKUP($A1430,'Neizmirene obaveze JLS'!$A$11:B$500,'prenos-P-R-N'!D$1,FALSE),"")))</f>
        <v/>
      </c>
      <c r="E1430" s="87" t="str">
        <f>IF($A1430=0,"",IF($A1430&lt;=$A$1,+VLOOKUP($A1430,'Rashodi- plan-izvršenje'!$A$8:C$1500,'prenos-P-R-N'!E$1,FALSE),IF($A1430&gt;$A$2,+VLOOKUP($A1430,'Neizmirene obaveze JLS'!$A$11:C$500,'prenos-P-R-N'!E$1,FALSE),"")))</f>
        <v/>
      </c>
      <c r="F1430" s="87" t="str">
        <f>IF($A1430=0,"",IF($A1430&lt;=$A$1,+VLOOKUP($A1430,'Rashodi- plan-izvršenje'!$A$8:D$1500,'prenos-P-R-N'!F$1,FALSE),IF($A1430&gt;$A$2,+VLOOKUP($A1430,'Neizmirene obaveze JLS'!$A$11:D$500,'prenos-P-R-N'!F$1,FALSE),"")))</f>
        <v/>
      </c>
      <c r="G1430" s="87" t="str">
        <f>IF($A1430=0,"",IF($A1430&lt;=$A$1,+VLOOKUP($A1430,'Rashodi- plan-izvršenje'!$A$8:E$1500,'prenos-P-R-N'!G$1,FALSE),IF($A1430&gt;$A$2,+VLOOKUP($A1430,'Neizmirene obaveze JLS'!$A$11:E$500,'prenos-P-R-N'!G$1,FALSE),"")))</f>
        <v/>
      </c>
      <c r="H1430" s="87" t="str">
        <f>IF($A1430=0,"",IF($A1430&lt;=$A$1,+VLOOKUP($A1430,'Rashodi- plan-izvršenje'!$A$8:F$1500,'prenos-P-R-N'!H$1,FALSE),IF($A1430&gt;$A$2,+VLOOKUP($A1430,'Neizmirene obaveze JLS'!$A$11:F$500,'prenos-P-R-N'!H$1,FALSE),"")))</f>
        <v/>
      </c>
      <c r="I1430" s="87" t="str">
        <f>IF($A1430=0,"",IF($A1430&lt;=$A$1,+VLOOKUP($A1430,'Rashodi- plan-izvršenje'!$A$8:G$1500,'prenos-P-R-N'!I$1,FALSE),IF($A1430&gt;$A$2,+VLOOKUP($A1430,'Neizmirene obaveze JLS'!$A$11:G$500,'prenos-P-R-N'!I$1,FALSE),"")))</f>
        <v/>
      </c>
      <c r="J1430" s="87" t="str">
        <f>IF($A1430=0,"",IF($A1430&lt;=$A$1,+VLOOKUP($A1430,'Rashodi- plan-izvršenje'!$A$8:H$1500,'prenos-P-R-N'!J$1,FALSE),IF($A1430&gt;$A$2,+VLOOKUP($A1430,'Neizmirene obaveze JLS'!$A$11:H$500,'prenos-P-R-N'!J$1,FALSE),"")))</f>
        <v/>
      </c>
      <c r="K1430" s="87" t="str">
        <f>IF($A1430=0,"",IF($A1430&lt;=$A$1,+VLOOKUP($A1430,'Rashodi- plan-izvršenje'!$A$8:I$1500,'prenos-P-R-N'!K$1,FALSE),IF($A1430&gt;$A$2,+VLOOKUP($A1430,'Neizmirene obaveze JLS'!$A$11:I$500,'prenos-P-R-N'!K$1,FALSE),"")))</f>
        <v/>
      </c>
      <c r="L1430" t="str">
        <f>IF(A1430=0,"",IF(A1430&lt;=A$1,+IF(VLOOKUP(A1430,'Rashodi- plan-izvršenje'!A$8:J$1500,M$1,FALSE)&gt;0,"Програмска активност","Пројекат"),IF(A1430&gt;A$2,+IF(VLOOKUP(A1430,'Neizmirene obaveze JLS'!A$8:J$2008,M$1,FALSE)&gt;0,"Програмска активност","Пројекат"),"")))</f>
        <v/>
      </c>
      <c r="M1430" s="87" t="str">
        <f>IF(A1430=0,"",IF($A1430&lt;=$A$1,+IF(VLOOKUP($A1430,'Rashodi- plan-izvršenje'!$A$8:$M$1500,10,FALSE)&gt;0,VLOOKUP($A1430,'Rashodi- plan-izvršenje'!$A$8:$M$1500,10,FALSE),VLOOKUP($A1430,'Rashodi- plan-izvršenje'!$A$8:$M$1500,12,FALSE)),+IF($A1430&gt;$A$2,IF(VLOOKUP($A1430,'Neizmirene obaveze JLS'!$A$8:$M$1500,10,FALSE)&gt;0,VLOOKUP($A1430,'Neizmirene obaveze JLS'!$A$11:$M$1500,10,FALSE),VLOOKUP($A1430,'Neizmirene obaveze JLS'!$A$11:$M$1500,12,FALSE)),0)))</f>
        <v/>
      </c>
      <c r="N1430" s="87" t="str">
        <f>IF(A1430=0,"",IF($A1430&lt;=$A$1,+IF(VLOOKUP(A1430,'Rashodi- plan-izvršenje'!$A$8:$M$1500,10,FALSE)&gt;0,VLOOKUP(A1430,'Rashodi- plan-izvršenje'!$A$8:$M$1500,11,FALSE),VLOOKUP(A1430,'Rashodi- plan-izvršenje'!$A$8:$M$1500,13,FALSE)),+IF($A1430&gt;$A$2,IF(VLOOKUP($A1430,'Neizmirene obaveze JLS'!$A$8:$M$1500,10,FALSE)&gt;0,VLOOKUP($A1430,'Neizmirene obaveze JLS'!$A$11:$M$1500,11,FALSE),VLOOKUP($A1430,'Neizmirene obaveze JLS'!$A$11:$M$1500,13,FALSE)),0)))</f>
        <v/>
      </c>
      <c r="O1430" s="87" t="str">
        <f>IF(A1430=0,"",IF($A1430&lt;=$A$1,VALUE(+VLOOKUP($A1430,'Rashodi- plan-izvršenje'!$A$8:N$1500,'prenos-P-R-N'!O$1,FALSE)),IF($A1430&lt;=A$2,VALUE(VLOOKUP($A1430,'Prihodi- plan-izvršenje'!$A$8:$H$500,6,FALSE)),VALUE(VLOOKUP($A1430,'Neizmirene obaveze JLS'!$A$8:$N$500,O$1,FALSE)))))</f>
        <v/>
      </c>
      <c r="P1430" s="87" t="str">
        <f>IF(A1430=0,"",IF(A1430=0,0,IF(A1430&gt;A$2,'šifarnik K-izvor'!G$3,+IF(Q1430&lt;700,+'šifarnik K-izvor'!G$2,'šifarnik K-izvor'!G$1))))</f>
        <v/>
      </c>
      <c r="Q1430" s="87">
        <f>IF($A1430&lt;=$A$1,VALUE(+VLOOKUP($A1430,'Rashodi- plan-izvršenje'!$A$8:O$1500,'prenos-P-R-N'!Q$1,FALSE)),IF($A1430&lt;=$A$2,VLOOKUP($A1430,'Prihodi- plan-izvršenje'!$A$4:$H$500,4,FALSE),IF($A1430&lt;=$A$3,VLOOKUP(A1430,'Neizmirene obaveze JLS'!$A$11:O$500,Q$1,FALSE),"")))</f>
        <v>0</v>
      </c>
      <c r="R1430" s="88">
        <f>IF($A1430&lt;=$A$1,VALUE(+VLOOKUP($A1430,'Rashodi- plan-izvršenje'!$A$8:P$1500,'prenos-P-R-N'!R$1,FALSE)),IF($A1430&lt;=$A$2,VLOOKUP($A1430,'Prihodi- plan-izvršenje'!$A$4:$H$500,7,FALSE),""))</f>
        <v>0</v>
      </c>
      <c r="S1430" s="88">
        <f>IF(A1430=0,0,IF($A1430&lt;=$A$1,VALUE(+VLOOKUP($A1430,'Rashodi- plan-izvršenje'!$A$8:Q$1500,'prenos-P-R-N'!S$1,FALSE)),IF($A1430&lt;=$A$2,VLOOKUP($A1430,'Prihodi- plan-izvršenje'!$A$4:$H$500,8,FALSE),0)))</f>
        <v>0</v>
      </c>
      <c r="T1430" s="88" t="str">
        <f>IF($A1430&gt;$A$2,VLOOKUP($A1430,'Neizmirene obaveze JLS'!$A$11:R$500,R$1,FALSE),"")</f>
        <v/>
      </c>
      <c r="U1430" s="88">
        <f>IF($A1430&gt;$A$2,VLOOKUP($A1430,'Neizmirene obaveze JLS'!$A$11:S$500,S$1,FALSE),0)</f>
        <v>0</v>
      </c>
      <c r="V1430" s="88">
        <f t="shared" si="364"/>
        <v>0</v>
      </c>
    </row>
    <row r="1431" spans="1:22">
      <c r="A1431" s="89">
        <f>IF(AND(COUNTIF(A$1:A$3,"&gt;0")=1,MAX(A$8:A1430)&lt;A$1),A1430+1,IF(AND(COUNTIF(A$1:A$3,"&gt;0")=2,MAX(A$8:A1430)&lt;A$2),A1430+1,IF(AND(COUNTIF(A$1:A$3,"&gt;0")=3,MAX(A$8:A1430)&lt;A$3),A1430+1,0)))</f>
        <v>0</v>
      </c>
      <c r="B1431" s="89" t="str">
        <f t="shared" ref="B1431:C1431" si="395">+IF($A1431&gt;0,B1430,"")</f>
        <v/>
      </c>
      <c r="C1431" s="89" t="str">
        <f t="shared" si="395"/>
        <v/>
      </c>
      <c r="D1431" s="87" t="str">
        <f>IF($A1431=0,"",IF($A1431&lt;=$A$1,+VLOOKUP($A1431,'Rashodi- plan-izvršenje'!$A$8:B$1500,'prenos-P-R-N'!D$1,FALSE),IF($A1431&gt;$A$2,+VLOOKUP($A1431,'Neizmirene obaveze JLS'!$A$11:B$500,'prenos-P-R-N'!D$1,FALSE),"")))</f>
        <v/>
      </c>
      <c r="E1431" s="87" t="str">
        <f>IF($A1431=0,"",IF($A1431&lt;=$A$1,+VLOOKUP($A1431,'Rashodi- plan-izvršenje'!$A$8:C$1500,'prenos-P-R-N'!E$1,FALSE),IF($A1431&gt;$A$2,+VLOOKUP($A1431,'Neizmirene obaveze JLS'!$A$11:C$500,'prenos-P-R-N'!E$1,FALSE),"")))</f>
        <v/>
      </c>
      <c r="F1431" s="87" t="str">
        <f>IF($A1431=0,"",IF($A1431&lt;=$A$1,+VLOOKUP($A1431,'Rashodi- plan-izvršenje'!$A$8:D$1500,'prenos-P-R-N'!F$1,FALSE),IF($A1431&gt;$A$2,+VLOOKUP($A1431,'Neizmirene obaveze JLS'!$A$11:D$500,'prenos-P-R-N'!F$1,FALSE),"")))</f>
        <v/>
      </c>
      <c r="G1431" s="87" t="str">
        <f>IF($A1431=0,"",IF($A1431&lt;=$A$1,+VLOOKUP($A1431,'Rashodi- plan-izvršenje'!$A$8:E$1500,'prenos-P-R-N'!G$1,FALSE),IF($A1431&gt;$A$2,+VLOOKUP($A1431,'Neizmirene obaveze JLS'!$A$11:E$500,'prenos-P-R-N'!G$1,FALSE),"")))</f>
        <v/>
      </c>
      <c r="H1431" s="87" t="str">
        <f>IF($A1431=0,"",IF($A1431&lt;=$A$1,+VLOOKUP($A1431,'Rashodi- plan-izvršenje'!$A$8:F$1500,'prenos-P-R-N'!H$1,FALSE),IF($A1431&gt;$A$2,+VLOOKUP($A1431,'Neizmirene obaveze JLS'!$A$11:F$500,'prenos-P-R-N'!H$1,FALSE),"")))</f>
        <v/>
      </c>
      <c r="I1431" s="87" t="str">
        <f>IF($A1431=0,"",IF($A1431&lt;=$A$1,+VLOOKUP($A1431,'Rashodi- plan-izvršenje'!$A$8:G$1500,'prenos-P-R-N'!I$1,FALSE),IF($A1431&gt;$A$2,+VLOOKUP($A1431,'Neizmirene obaveze JLS'!$A$11:G$500,'prenos-P-R-N'!I$1,FALSE),"")))</f>
        <v/>
      </c>
      <c r="J1431" s="87" t="str">
        <f>IF($A1431=0,"",IF($A1431&lt;=$A$1,+VLOOKUP($A1431,'Rashodi- plan-izvršenje'!$A$8:H$1500,'prenos-P-R-N'!J$1,FALSE),IF($A1431&gt;$A$2,+VLOOKUP($A1431,'Neizmirene obaveze JLS'!$A$11:H$500,'prenos-P-R-N'!J$1,FALSE),"")))</f>
        <v/>
      </c>
      <c r="K1431" s="87" t="str">
        <f>IF($A1431=0,"",IF($A1431&lt;=$A$1,+VLOOKUP($A1431,'Rashodi- plan-izvršenje'!$A$8:I$1500,'prenos-P-R-N'!K$1,FALSE),IF($A1431&gt;$A$2,+VLOOKUP($A1431,'Neizmirene obaveze JLS'!$A$11:I$500,'prenos-P-R-N'!K$1,FALSE),"")))</f>
        <v/>
      </c>
      <c r="L1431" t="str">
        <f>IF(A1431=0,"",IF(A1431&lt;=A$1,+IF(VLOOKUP(A1431,'Rashodi- plan-izvršenje'!A$8:J$1500,M$1,FALSE)&gt;0,"Програмска активност","Пројекат"),IF(A1431&gt;A$2,+IF(VLOOKUP(A1431,'Neizmirene obaveze JLS'!A$8:J$2008,M$1,FALSE)&gt;0,"Програмска активност","Пројекат"),"")))</f>
        <v/>
      </c>
      <c r="M1431" s="87" t="str">
        <f>IF(A1431=0,"",IF($A1431&lt;=$A$1,+IF(VLOOKUP($A1431,'Rashodi- plan-izvršenje'!$A$8:$M$1500,10,FALSE)&gt;0,VLOOKUP($A1431,'Rashodi- plan-izvršenje'!$A$8:$M$1500,10,FALSE),VLOOKUP($A1431,'Rashodi- plan-izvršenje'!$A$8:$M$1500,12,FALSE)),+IF($A1431&gt;$A$2,IF(VLOOKUP($A1431,'Neizmirene obaveze JLS'!$A$8:$M$1500,10,FALSE)&gt;0,VLOOKUP($A1431,'Neizmirene obaveze JLS'!$A$11:$M$1500,10,FALSE),VLOOKUP($A1431,'Neizmirene obaveze JLS'!$A$11:$M$1500,12,FALSE)),0)))</f>
        <v/>
      </c>
      <c r="N1431" s="87" t="str">
        <f>IF(A1431=0,"",IF($A1431&lt;=$A$1,+IF(VLOOKUP(A1431,'Rashodi- plan-izvršenje'!$A$8:$M$1500,10,FALSE)&gt;0,VLOOKUP(A1431,'Rashodi- plan-izvršenje'!$A$8:$M$1500,11,FALSE),VLOOKUP(A1431,'Rashodi- plan-izvršenje'!$A$8:$M$1500,13,FALSE)),+IF($A1431&gt;$A$2,IF(VLOOKUP($A1431,'Neizmirene obaveze JLS'!$A$8:$M$1500,10,FALSE)&gt;0,VLOOKUP($A1431,'Neizmirene obaveze JLS'!$A$11:$M$1500,11,FALSE),VLOOKUP($A1431,'Neizmirene obaveze JLS'!$A$11:$M$1500,13,FALSE)),0)))</f>
        <v/>
      </c>
      <c r="O1431" s="87" t="str">
        <f>IF(A1431=0,"",IF($A1431&lt;=$A$1,VALUE(+VLOOKUP($A1431,'Rashodi- plan-izvršenje'!$A$8:N$1500,'prenos-P-R-N'!O$1,FALSE)),IF($A1431&lt;=A$2,VALUE(VLOOKUP($A1431,'Prihodi- plan-izvršenje'!$A$8:$H$500,6,FALSE)),VALUE(VLOOKUP($A1431,'Neizmirene obaveze JLS'!$A$8:$N$500,O$1,FALSE)))))</f>
        <v/>
      </c>
      <c r="P1431" s="87" t="str">
        <f>IF(A1431=0,"",IF(A1431=0,0,IF(A1431&gt;A$2,'šifarnik K-izvor'!G$3,+IF(Q1431&lt;700,+'šifarnik K-izvor'!G$2,'šifarnik K-izvor'!G$1))))</f>
        <v/>
      </c>
      <c r="Q1431" s="87">
        <f>IF($A1431&lt;=$A$1,VALUE(+VLOOKUP($A1431,'Rashodi- plan-izvršenje'!$A$8:O$1500,'prenos-P-R-N'!Q$1,FALSE)),IF($A1431&lt;=$A$2,VLOOKUP($A1431,'Prihodi- plan-izvršenje'!$A$4:$H$500,4,FALSE),IF($A1431&lt;=$A$3,VLOOKUP(A1431,'Neizmirene obaveze JLS'!$A$11:O$500,Q$1,FALSE),"")))</f>
        <v>0</v>
      </c>
      <c r="R1431" s="88">
        <f>IF($A1431&lt;=$A$1,VALUE(+VLOOKUP($A1431,'Rashodi- plan-izvršenje'!$A$8:P$1500,'prenos-P-R-N'!R$1,FALSE)),IF($A1431&lt;=$A$2,VLOOKUP($A1431,'Prihodi- plan-izvršenje'!$A$4:$H$500,7,FALSE),""))</f>
        <v>0</v>
      </c>
      <c r="S1431" s="88">
        <f>IF(A1431=0,0,IF($A1431&lt;=$A$1,VALUE(+VLOOKUP($A1431,'Rashodi- plan-izvršenje'!$A$8:Q$1500,'prenos-P-R-N'!S$1,FALSE)),IF($A1431&lt;=$A$2,VLOOKUP($A1431,'Prihodi- plan-izvršenje'!$A$4:$H$500,8,FALSE),0)))</f>
        <v>0</v>
      </c>
      <c r="T1431" s="88" t="str">
        <f>IF($A1431&gt;$A$2,VLOOKUP($A1431,'Neizmirene obaveze JLS'!$A$11:R$500,R$1,FALSE),"")</f>
        <v/>
      </c>
      <c r="U1431" s="88">
        <f>IF($A1431&gt;$A$2,VLOOKUP($A1431,'Neizmirene obaveze JLS'!$A$11:S$500,S$1,FALSE),0)</f>
        <v>0</v>
      </c>
      <c r="V1431" s="88">
        <f t="shared" si="364"/>
        <v>0</v>
      </c>
    </row>
    <row r="1432" spans="1:22">
      <c r="A1432" s="89">
        <f>IF(AND(COUNTIF(A$1:A$3,"&gt;0")=1,MAX(A$8:A1431)&lt;A$1),A1431+1,IF(AND(COUNTIF(A$1:A$3,"&gt;0")=2,MAX(A$8:A1431)&lt;A$2),A1431+1,IF(AND(COUNTIF(A$1:A$3,"&gt;0")=3,MAX(A$8:A1431)&lt;A$3),A1431+1,0)))</f>
        <v>0</v>
      </c>
      <c r="B1432" s="89" t="str">
        <f t="shared" ref="B1432:C1432" si="396">+IF($A1432&gt;0,B1431,"")</f>
        <v/>
      </c>
      <c r="C1432" s="89" t="str">
        <f t="shared" si="396"/>
        <v/>
      </c>
      <c r="D1432" s="87" t="str">
        <f>IF($A1432=0,"",IF($A1432&lt;=$A$1,+VLOOKUP($A1432,'Rashodi- plan-izvršenje'!$A$8:B$1500,'prenos-P-R-N'!D$1,FALSE),IF($A1432&gt;$A$2,+VLOOKUP($A1432,'Neizmirene obaveze JLS'!$A$11:B$500,'prenos-P-R-N'!D$1,FALSE),"")))</f>
        <v/>
      </c>
      <c r="E1432" s="87" t="str">
        <f>IF($A1432=0,"",IF($A1432&lt;=$A$1,+VLOOKUP($A1432,'Rashodi- plan-izvršenje'!$A$8:C$1500,'prenos-P-R-N'!E$1,FALSE),IF($A1432&gt;$A$2,+VLOOKUP($A1432,'Neizmirene obaveze JLS'!$A$11:C$500,'prenos-P-R-N'!E$1,FALSE),"")))</f>
        <v/>
      </c>
      <c r="F1432" s="87" t="str">
        <f>IF($A1432=0,"",IF($A1432&lt;=$A$1,+VLOOKUP($A1432,'Rashodi- plan-izvršenje'!$A$8:D$1500,'prenos-P-R-N'!F$1,FALSE),IF($A1432&gt;$A$2,+VLOOKUP($A1432,'Neizmirene obaveze JLS'!$A$11:D$500,'prenos-P-R-N'!F$1,FALSE),"")))</f>
        <v/>
      </c>
      <c r="G1432" s="87" t="str">
        <f>IF($A1432=0,"",IF($A1432&lt;=$A$1,+VLOOKUP($A1432,'Rashodi- plan-izvršenje'!$A$8:E$1500,'prenos-P-R-N'!G$1,FALSE),IF($A1432&gt;$A$2,+VLOOKUP($A1432,'Neizmirene obaveze JLS'!$A$11:E$500,'prenos-P-R-N'!G$1,FALSE),"")))</f>
        <v/>
      </c>
      <c r="H1432" s="87" t="str">
        <f>IF($A1432=0,"",IF($A1432&lt;=$A$1,+VLOOKUP($A1432,'Rashodi- plan-izvršenje'!$A$8:F$1500,'prenos-P-R-N'!H$1,FALSE),IF($A1432&gt;$A$2,+VLOOKUP($A1432,'Neizmirene obaveze JLS'!$A$11:F$500,'prenos-P-R-N'!H$1,FALSE),"")))</f>
        <v/>
      </c>
      <c r="I1432" s="87" t="str">
        <f>IF($A1432=0,"",IF($A1432&lt;=$A$1,+VLOOKUP($A1432,'Rashodi- plan-izvršenje'!$A$8:G$1500,'prenos-P-R-N'!I$1,FALSE),IF($A1432&gt;$A$2,+VLOOKUP($A1432,'Neizmirene obaveze JLS'!$A$11:G$500,'prenos-P-R-N'!I$1,FALSE),"")))</f>
        <v/>
      </c>
      <c r="J1432" s="87" t="str">
        <f>IF($A1432=0,"",IF($A1432&lt;=$A$1,+VLOOKUP($A1432,'Rashodi- plan-izvršenje'!$A$8:H$1500,'prenos-P-R-N'!J$1,FALSE),IF($A1432&gt;$A$2,+VLOOKUP($A1432,'Neizmirene obaveze JLS'!$A$11:H$500,'prenos-P-R-N'!J$1,FALSE),"")))</f>
        <v/>
      </c>
      <c r="K1432" s="87" t="str">
        <f>IF($A1432=0,"",IF($A1432&lt;=$A$1,+VLOOKUP($A1432,'Rashodi- plan-izvršenje'!$A$8:I$1500,'prenos-P-R-N'!K$1,FALSE),IF($A1432&gt;$A$2,+VLOOKUP($A1432,'Neizmirene obaveze JLS'!$A$11:I$500,'prenos-P-R-N'!K$1,FALSE),"")))</f>
        <v/>
      </c>
      <c r="L1432" t="str">
        <f>IF(A1432=0,"",IF(A1432&lt;=A$1,+IF(VLOOKUP(A1432,'Rashodi- plan-izvršenje'!A$8:J$1500,M$1,FALSE)&gt;0,"Програмска активност","Пројекат"),IF(A1432&gt;A$2,+IF(VLOOKUP(A1432,'Neizmirene obaveze JLS'!A$8:J$2008,M$1,FALSE)&gt;0,"Програмска активност","Пројекат"),"")))</f>
        <v/>
      </c>
      <c r="M1432" s="87" t="str">
        <f>IF(A1432=0,"",IF($A1432&lt;=$A$1,+IF(VLOOKUP($A1432,'Rashodi- plan-izvršenje'!$A$8:$M$1500,10,FALSE)&gt;0,VLOOKUP($A1432,'Rashodi- plan-izvršenje'!$A$8:$M$1500,10,FALSE),VLOOKUP($A1432,'Rashodi- plan-izvršenje'!$A$8:$M$1500,12,FALSE)),+IF($A1432&gt;$A$2,IF(VLOOKUP($A1432,'Neizmirene obaveze JLS'!$A$8:$M$1500,10,FALSE)&gt;0,VLOOKUP($A1432,'Neizmirene obaveze JLS'!$A$11:$M$1500,10,FALSE),VLOOKUP($A1432,'Neizmirene obaveze JLS'!$A$11:$M$1500,12,FALSE)),0)))</f>
        <v/>
      </c>
      <c r="N1432" s="87" t="str">
        <f>IF(A1432=0,"",IF($A1432&lt;=$A$1,+IF(VLOOKUP(A1432,'Rashodi- plan-izvršenje'!$A$8:$M$1500,10,FALSE)&gt;0,VLOOKUP(A1432,'Rashodi- plan-izvršenje'!$A$8:$M$1500,11,FALSE),VLOOKUP(A1432,'Rashodi- plan-izvršenje'!$A$8:$M$1500,13,FALSE)),+IF($A1432&gt;$A$2,IF(VLOOKUP($A1432,'Neizmirene obaveze JLS'!$A$8:$M$1500,10,FALSE)&gt;0,VLOOKUP($A1432,'Neizmirene obaveze JLS'!$A$11:$M$1500,11,FALSE),VLOOKUP($A1432,'Neizmirene obaveze JLS'!$A$11:$M$1500,13,FALSE)),0)))</f>
        <v/>
      </c>
      <c r="O1432" s="87" t="str">
        <f>IF(A1432=0,"",IF($A1432&lt;=$A$1,VALUE(+VLOOKUP($A1432,'Rashodi- plan-izvršenje'!$A$8:N$1500,'prenos-P-R-N'!O$1,FALSE)),IF($A1432&lt;=A$2,VALUE(VLOOKUP($A1432,'Prihodi- plan-izvršenje'!$A$8:$H$500,6,FALSE)),VALUE(VLOOKUP($A1432,'Neizmirene obaveze JLS'!$A$8:$N$500,O$1,FALSE)))))</f>
        <v/>
      </c>
      <c r="P1432" s="87" t="str">
        <f>IF(A1432=0,"",IF(A1432=0,0,IF(A1432&gt;A$2,'šifarnik K-izvor'!G$3,+IF(Q1432&lt;700,+'šifarnik K-izvor'!G$2,'šifarnik K-izvor'!G$1))))</f>
        <v/>
      </c>
      <c r="Q1432" s="87">
        <f>IF($A1432&lt;=$A$1,VALUE(+VLOOKUP($A1432,'Rashodi- plan-izvršenje'!$A$8:O$1500,'prenos-P-R-N'!Q$1,FALSE)),IF($A1432&lt;=$A$2,VLOOKUP($A1432,'Prihodi- plan-izvršenje'!$A$4:$H$500,4,FALSE),IF($A1432&lt;=$A$3,VLOOKUP(A1432,'Neizmirene obaveze JLS'!$A$11:O$500,Q$1,FALSE),"")))</f>
        <v>0</v>
      </c>
      <c r="R1432" s="88">
        <f>IF($A1432&lt;=$A$1,VALUE(+VLOOKUP($A1432,'Rashodi- plan-izvršenje'!$A$8:P$1500,'prenos-P-R-N'!R$1,FALSE)),IF($A1432&lt;=$A$2,VLOOKUP($A1432,'Prihodi- plan-izvršenje'!$A$4:$H$500,7,FALSE),""))</f>
        <v>0</v>
      </c>
      <c r="S1432" s="88">
        <f>IF(A1432=0,0,IF($A1432&lt;=$A$1,VALUE(+VLOOKUP($A1432,'Rashodi- plan-izvršenje'!$A$8:Q$1500,'prenos-P-R-N'!S$1,FALSE)),IF($A1432&lt;=$A$2,VLOOKUP($A1432,'Prihodi- plan-izvršenje'!$A$4:$H$500,8,FALSE),0)))</f>
        <v>0</v>
      </c>
      <c r="T1432" s="88" t="str">
        <f>IF($A1432&gt;$A$2,VLOOKUP($A1432,'Neizmirene obaveze JLS'!$A$11:R$500,R$1,FALSE),"")</f>
        <v/>
      </c>
      <c r="U1432" s="88">
        <f>IF($A1432&gt;$A$2,VLOOKUP($A1432,'Neizmirene obaveze JLS'!$A$11:S$500,S$1,FALSE),0)</f>
        <v>0</v>
      </c>
      <c r="V1432" s="88">
        <f t="shared" si="364"/>
        <v>0</v>
      </c>
    </row>
    <row r="1433" spans="1:22">
      <c r="A1433" s="89">
        <f>IF(AND(COUNTIF(A$1:A$3,"&gt;0")=1,MAX(A$8:A1432)&lt;A$1),A1432+1,IF(AND(COUNTIF(A$1:A$3,"&gt;0")=2,MAX(A$8:A1432)&lt;A$2),A1432+1,IF(AND(COUNTIF(A$1:A$3,"&gt;0")=3,MAX(A$8:A1432)&lt;A$3),A1432+1,0)))</f>
        <v>0</v>
      </c>
      <c r="B1433" s="89" t="str">
        <f t="shared" ref="B1433:C1433" si="397">+IF($A1433&gt;0,B1432,"")</f>
        <v/>
      </c>
      <c r="C1433" s="89" t="str">
        <f t="shared" si="397"/>
        <v/>
      </c>
      <c r="D1433" s="87" t="str">
        <f>IF($A1433=0,"",IF($A1433&lt;=$A$1,+VLOOKUP($A1433,'Rashodi- plan-izvršenje'!$A$8:B$1500,'prenos-P-R-N'!D$1,FALSE),IF($A1433&gt;$A$2,+VLOOKUP($A1433,'Neizmirene obaveze JLS'!$A$11:B$500,'prenos-P-R-N'!D$1,FALSE),"")))</f>
        <v/>
      </c>
      <c r="E1433" s="87" t="str">
        <f>IF($A1433=0,"",IF($A1433&lt;=$A$1,+VLOOKUP($A1433,'Rashodi- plan-izvršenje'!$A$8:C$1500,'prenos-P-R-N'!E$1,FALSE),IF($A1433&gt;$A$2,+VLOOKUP($A1433,'Neizmirene obaveze JLS'!$A$11:C$500,'prenos-P-R-N'!E$1,FALSE),"")))</f>
        <v/>
      </c>
      <c r="F1433" s="87" t="str">
        <f>IF($A1433=0,"",IF($A1433&lt;=$A$1,+VLOOKUP($A1433,'Rashodi- plan-izvršenje'!$A$8:D$1500,'prenos-P-R-N'!F$1,FALSE),IF($A1433&gt;$A$2,+VLOOKUP($A1433,'Neizmirene obaveze JLS'!$A$11:D$500,'prenos-P-R-N'!F$1,FALSE),"")))</f>
        <v/>
      </c>
      <c r="G1433" s="87" t="str">
        <f>IF($A1433=0,"",IF($A1433&lt;=$A$1,+VLOOKUP($A1433,'Rashodi- plan-izvršenje'!$A$8:E$1500,'prenos-P-R-N'!G$1,FALSE),IF($A1433&gt;$A$2,+VLOOKUP($A1433,'Neizmirene obaveze JLS'!$A$11:E$500,'prenos-P-R-N'!G$1,FALSE),"")))</f>
        <v/>
      </c>
      <c r="H1433" s="87" t="str">
        <f>IF($A1433=0,"",IF($A1433&lt;=$A$1,+VLOOKUP($A1433,'Rashodi- plan-izvršenje'!$A$8:F$1500,'prenos-P-R-N'!H$1,FALSE),IF($A1433&gt;$A$2,+VLOOKUP($A1433,'Neizmirene obaveze JLS'!$A$11:F$500,'prenos-P-R-N'!H$1,FALSE),"")))</f>
        <v/>
      </c>
      <c r="I1433" s="87" t="str">
        <f>IF($A1433=0,"",IF($A1433&lt;=$A$1,+VLOOKUP($A1433,'Rashodi- plan-izvršenje'!$A$8:G$1500,'prenos-P-R-N'!I$1,FALSE),IF($A1433&gt;$A$2,+VLOOKUP($A1433,'Neizmirene obaveze JLS'!$A$11:G$500,'prenos-P-R-N'!I$1,FALSE),"")))</f>
        <v/>
      </c>
      <c r="J1433" s="87" t="str">
        <f>IF($A1433=0,"",IF($A1433&lt;=$A$1,+VLOOKUP($A1433,'Rashodi- plan-izvršenje'!$A$8:H$1500,'prenos-P-R-N'!J$1,FALSE),IF($A1433&gt;$A$2,+VLOOKUP($A1433,'Neizmirene obaveze JLS'!$A$11:H$500,'prenos-P-R-N'!J$1,FALSE),"")))</f>
        <v/>
      </c>
      <c r="K1433" s="87" t="str">
        <f>IF($A1433=0,"",IF($A1433&lt;=$A$1,+VLOOKUP($A1433,'Rashodi- plan-izvršenje'!$A$8:I$1500,'prenos-P-R-N'!K$1,FALSE),IF($A1433&gt;$A$2,+VLOOKUP($A1433,'Neizmirene obaveze JLS'!$A$11:I$500,'prenos-P-R-N'!K$1,FALSE),"")))</f>
        <v/>
      </c>
      <c r="L1433" t="str">
        <f>IF(A1433=0,"",IF(A1433&lt;=A$1,+IF(VLOOKUP(A1433,'Rashodi- plan-izvršenje'!A$8:J$1500,M$1,FALSE)&gt;0,"Програмска активност","Пројекат"),IF(A1433&gt;A$2,+IF(VLOOKUP(A1433,'Neizmirene obaveze JLS'!A$8:J$2008,M$1,FALSE)&gt;0,"Програмска активност","Пројекат"),"")))</f>
        <v/>
      </c>
      <c r="M1433" s="87" t="str">
        <f>IF(A1433=0,"",IF($A1433&lt;=$A$1,+IF(VLOOKUP($A1433,'Rashodi- plan-izvršenje'!$A$8:$M$1500,10,FALSE)&gt;0,VLOOKUP($A1433,'Rashodi- plan-izvršenje'!$A$8:$M$1500,10,FALSE),VLOOKUP($A1433,'Rashodi- plan-izvršenje'!$A$8:$M$1500,12,FALSE)),+IF($A1433&gt;$A$2,IF(VLOOKUP($A1433,'Neizmirene obaveze JLS'!$A$8:$M$1500,10,FALSE)&gt;0,VLOOKUP($A1433,'Neizmirene obaveze JLS'!$A$11:$M$1500,10,FALSE),VLOOKUP($A1433,'Neizmirene obaveze JLS'!$A$11:$M$1500,12,FALSE)),0)))</f>
        <v/>
      </c>
      <c r="N1433" s="87" t="str">
        <f>IF(A1433=0,"",IF($A1433&lt;=$A$1,+IF(VLOOKUP(A1433,'Rashodi- plan-izvršenje'!$A$8:$M$1500,10,FALSE)&gt;0,VLOOKUP(A1433,'Rashodi- plan-izvršenje'!$A$8:$M$1500,11,FALSE),VLOOKUP(A1433,'Rashodi- plan-izvršenje'!$A$8:$M$1500,13,FALSE)),+IF($A1433&gt;$A$2,IF(VLOOKUP($A1433,'Neizmirene obaveze JLS'!$A$8:$M$1500,10,FALSE)&gt;0,VLOOKUP($A1433,'Neizmirene obaveze JLS'!$A$11:$M$1500,11,FALSE),VLOOKUP($A1433,'Neizmirene obaveze JLS'!$A$11:$M$1500,13,FALSE)),0)))</f>
        <v/>
      </c>
      <c r="O1433" s="87" t="str">
        <f>IF(A1433=0,"",IF($A1433&lt;=$A$1,VALUE(+VLOOKUP($A1433,'Rashodi- plan-izvršenje'!$A$8:N$1500,'prenos-P-R-N'!O$1,FALSE)),IF($A1433&lt;=A$2,VALUE(VLOOKUP($A1433,'Prihodi- plan-izvršenje'!$A$8:$H$500,6,FALSE)),VALUE(VLOOKUP($A1433,'Neizmirene obaveze JLS'!$A$8:$N$500,O$1,FALSE)))))</f>
        <v/>
      </c>
      <c r="P1433" s="87" t="str">
        <f>IF(A1433=0,"",IF(A1433=0,0,IF(A1433&gt;A$2,'šifarnik K-izvor'!G$3,+IF(Q1433&lt;700,+'šifarnik K-izvor'!G$2,'šifarnik K-izvor'!G$1))))</f>
        <v/>
      </c>
      <c r="Q1433" s="87">
        <f>IF($A1433&lt;=$A$1,VALUE(+VLOOKUP($A1433,'Rashodi- plan-izvršenje'!$A$8:O$1500,'prenos-P-R-N'!Q$1,FALSE)),IF($A1433&lt;=$A$2,VLOOKUP($A1433,'Prihodi- plan-izvršenje'!$A$4:$H$500,4,FALSE),IF($A1433&lt;=$A$3,VLOOKUP(A1433,'Neizmirene obaveze JLS'!$A$11:O$500,Q$1,FALSE),"")))</f>
        <v>0</v>
      </c>
      <c r="R1433" s="88">
        <f>IF($A1433&lt;=$A$1,VALUE(+VLOOKUP($A1433,'Rashodi- plan-izvršenje'!$A$8:P$1500,'prenos-P-R-N'!R$1,FALSE)),IF($A1433&lt;=$A$2,VLOOKUP($A1433,'Prihodi- plan-izvršenje'!$A$4:$H$500,7,FALSE),""))</f>
        <v>0</v>
      </c>
      <c r="S1433" s="88">
        <f>IF(A1433=0,0,IF($A1433&lt;=$A$1,VALUE(+VLOOKUP($A1433,'Rashodi- plan-izvršenje'!$A$8:Q$1500,'prenos-P-R-N'!S$1,FALSE)),IF($A1433&lt;=$A$2,VLOOKUP($A1433,'Prihodi- plan-izvršenje'!$A$4:$H$500,8,FALSE),0)))</f>
        <v>0</v>
      </c>
      <c r="T1433" s="88" t="str">
        <f>IF($A1433&gt;$A$2,VLOOKUP($A1433,'Neizmirene obaveze JLS'!$A$11:R$500,R$1,FALSE),"")</f>
        <v/>
      </c>
      <c r="U1433" s="88">
        <f>IF($A1433&gt;$A$2,VLOOKUP($A1433,'Neizmirene obaveze JLS'!$A$11:S$500,S$1,FALSE),0)</f>
        <v>0</v>
      </c>
      <c r="V1433" s="88">
        <f t="shared" si="364"/>
        <v>0</v>
      </c>
    </row>
    <row r="1434" spans="1:22">
      <c r="A1434" s="89">
        <f>IF(AND(COUNTIF(A$1:A$3,"&gt;0")=1,MAX(A$8:A1433)&lt;A$1),A1433+1,IF(AND(COUNTIF(A$1:A$3,"&gt;0")=2,MAX(A$8:A1433)&lt;A$2),A1433+1,IF(AND(COUNTIF(A$1:A$3,"&gt;0")=3,MAX(A$8:A1433)&lt;A$3),A1433+1,0)))</f>
        <v>0</v>
      </c>
      <c r="B1434" s="89" t="str">
        <f t="shared" ref="B1434:C1434" si="398">+IF($A1434&gt;0,B1433,"")</f>
        <v/>
      </c>
      <c r="C1434" s="89" t="str">
        <f t="shared" si="398"/>
        <v/>
      </c>
      <c r="D1434" s="87" t="str">
        <f>IF($A1434=0,"",IF($A1434&lt;=$A$1,+VLOOKUP($A1434,'Rashodi- plan-izvršenje'!$A$8:B$1500,'prenos-P-R-N'!D$1,FALSE),IF($A1434&gt;$A$2,+VLOOKUP($A1434,'Neizmirene obaveze JLS'!$A$11:B$500,'prenos-P-R-N'!D$1,FALSE),"")))</f>
        <v/>
      </c>
      <c r="E1434" s="87" t="str">
        <f>IF($A1434=0,"",IF($A1434&lt;=$A$1,+VLOOKUP($A1434,'Rashodi- plan-izvršenje'!$A$8:C$1500,'prenos-P-R-N'!E$1,FALSE),IF($A1434&gt;$A$2,+VLOOKUP($A1434,'Neizmirene obaveze JLS'!$A$11:C$500,'prenos-P-R-N'!E$1,FALSE),"")))</f>
        <v/>
      </c>
      <c r="F1434" s="87" t="str">
        <f>IF($A1434=0,"",IF($A1434&lt;=$A$1,+VLOOKUP($A1434,'Rashodi- plan-izvršenje'!$A$8:D$1500,'prenos-P-R-N'!F$1,FALSE),IF($A1434&gt;$A$2,+VLOOKUP($A1434,'Neizmirene obaveze JLS'!$A$11:D$500,'prenos-P-R-N'!F$1,FALSE),"")))</f>
        <v/>
      </c>
      <c r="G1434" s="87" t="str">
        <f>IF($A1434=0,"",IF($A1434&lt;=$A$1,+VLOOKUP($A1434,'Rashodi- plan-izvršenje'!$A$8:E$1500,'prenos-P-R-N'!G$1,FALSE),IF($A1434&gt;$A$2,+VLOOKUP($A1434,'Neizmirene obaveze JLS'!$A$11:E$500,'prenos-P-R-N'!G$1,FALSE),"")))</f>
        <v/>
      </c>
      <c r="H1434" s="87" t="str">
        <f>IF($A1434=0,"",IF($A1434&lt;=$A$1,+VLOOKUP($A1434,'Rashodi- plan-izvršenje'!$A$8:F$1500,'prenos-P-R-N'!H$1,FALSE),IF($A1434&gt;$A$2,+VLOOKUP($A1434,'Neizmirene obaveze JLS'!$A$11:F$500,'prenos-P-R-N'!H$1,FALSE),"")))</f>
        <v/>
      </c>
      <c r="I1434" s="87" t="str">
        <f>IF($A1434=0,"",IF($A1434&lt;=$A$1,+VLOOKUP($A1434,'Rashodi- plan-izvršenje'!$A$8:G$1500,'prenos-P-R-N'!I$1,FALSE),IF($A1434&gt;$A$2,+VLOOKUP($A1434,'Neizmirene obaveze JLS'!$A$11:G$500,'prenos-P-R-N'!I$1,FALSE),"")))</f>
        <v/>
      </c>
      <c r="J1434" s="87" t="str">
        <f>IF($A1434=0,"",IF($A1434&lt;=$A$1,+VLOOKUP($A1434,'Rashodi- plan-izvršenje'!$A$8:H$1500,'prenos-P-R-N'!J$1,FALSE),IF($A1434&gt;$A$2,+VLOOKUP($A1434,'Neizmirene obaveze JLS'!$A$11:H$500,'prenos-P-R-N'!J$1,FALSE),"")))</f>
        <v/>
      </c>
      <c r="K1434" s="87" t="str">
        <f>IF($A1434=0,"",IF($A1434&lt;=$A$1,+VLOOKUP($A1434,'Rashodi- plan-izvršenje'!$A$8:I$1500,'prenos-P-R-N'!K$1,FALSE),IF($A1434&gt;$A$2,+VLOOKUP($A1434,'Neizmirene obaveze JLS'!$A$11:I$500,'prenos-P-R-N'!K$1,FALSE),"")))</f>
        <v/>
      </c>
      <c r="L1434" t="str">
        <f>IF(A1434=0,"",IF(A1434&lt;=A$1,+IF(VLOOKUP(A1434,'Rashodi- plan-izvršenje'!A$8:J$1500,M$1,FALSE)&gt;0,"Програмска активност","Пројекат"),IF(A1434&gt;A$2,+IF(VLOOKUP(A1434,'Neizmirene obaveze JLS'!A$8:J$2008,M$1,FALSE)&gt;0,"Програмска активност","Пројекат"),"")))</f>
        <v/>
      </c>
      <c r="M1434" s="87" t="str">
        <f>IF(A1434=0,"",IF($A1434&lt;=$A$1,+IF(VLOOKUP($A1434,'Rashodi- plan-izvršenje'!$A$8:$M$1500,10,FALSE)&gt;0,VLOOKUP($A1434,'Rashodi- plan-izvršenje'!$A$8:$M$1500,10,FALSE),VLOOKUP($A1434,'Rashodi- plan-izvršenje'!$A$8:$M$1500,12,FALSE)),+IF($A1434&gt;$A$2,IF(VLOOKUP($A1434,'Neizmirene obaveze JLS'!$A$8:$M$1500,10,FALSE)&gt;0,VLOOKUP($A1434,'Neizmirene obaveze JLS'!$A$11:$M$1500,10,FALSE),VLOOKUP($A1434,'Neizmirene obaveze JLS'!$A$11:$M$1500,12,FALSE)),0)))</f>
        <v/>
      </c>
      <c r="N1434" s="87" t="str">
        <f>IF(A1434=0,"",IF($A1434&lt;=$A$1,+IF(VLOOKUP(A1434,'Rashodi- plan-izvršenje'!$A$8:$M$1500,10,FALSE)&gt;0,VLOOKUP(A1434,'Rashodi- plan-izvršenje'!$A$8:$M$1500,11,FALSE),VLOOKUP(A1434,'Rashodi- plan-izvršenje'!$A$8:$M$1500,13,FALSE)),+IF($A1434&gt;$A$2,IF(VLOOKUP($A1434,'Neizmirene obaveze JLS'!$A$8:$M$1500,10,FALSE)&gt;0,VLOOKUP($A1434,'Neizmirene obaveze JLS'!$A$11:$M$1500,11,FALSE),VLOOKUP($A1434,'Neizmirene obaveze JLS'!$A$11:$M$1500,13,FALSE)),0)))</f>
        <v/>
      </c>
      <c r="O1434" s="87" t="str">
        <f>IF(A1434=0,"",IF($A1434&lt;=$A$1,VALUE(+VLOOKUP($A1434,'Rashodi- plan-izvršenje'!$A$8:N$1500,'prenos-P-R-N'!O$1,FALSE)),IF($A1434&lt;=A$2,VALUE(VLOOKUP($A1434,'Prihodi- plan-izvršenje'!$A$8:$H$500,6,FALSE)),VALUE(VLOOKUP($A1434,'Neizmirene obaveze JLS'!$A$8:$N$500,O$1,FALSE)))))</f>
        <v/>
      </c>
      <c r="P1434" s="87" t="str">
        <f>IF(A1434=0,"",IF(A1434=0,0,IF(A1434&gt;A$2,'šifarnik K-izvor'!G$3,+IF(Q1434&lt;700,+'šifarnik K-izvor'!G$2,'šifarnik K-izvor'!G$1))))</f>
        <v/>
      </c>
      <c r="Q1434" s="87">
        <f>IF($A1434&lt;=$A$1,VALUE(+VLOOKUP($A1434,'Rashodi- plan-izvršenje'!$A$8:O$1500,'prenos-P-R-N'!Q$1,FALSE)),IF($A1434&lt;=$A$2,VLOOKUP($A1434,'Prihodi- plan-izvršenje'!$A$4:$H$500,4,FALSE),IF($A1434&lt;=$A$3,VLOOKUP(A1434,'Neizmirene obaveze JLS'!$A$11:O$500,Q$1,FALSE),"")))</f>
        <v>0</v>
      </c>
      <c r="R1434" s="88">
        <f>IF($A1434&lt;=$A$1,VALUE(+VLOOKUP($A1434,'Rashodi- plan-izvršenje'!$A$8:P$1500,'prenos-P-R-N'!R$1,FALSE)),IF($A1434&lt;=$A$2,VLOOKUP($A1434,'Prihodi- plan-izvršenje'!$A$4:$H$500,7,FALSE),""))</f>
        <v>0</v>
      </c>
      <c r="S1434" s="88">
        <f>IF(A1434=0,0,IF($A1434&lt;=$A$1,VALUE(+VLOOKUP($A1434,'Rashodi- plan-izvršenje'!$A$8:Q$1500,'prenos-P-R-N'!S$1,FALSE)),IF($A1434&lt;=$A$2,VLOOKUP($A1434,'Prihodi- plan-izvršenje'!$A$4:$H$500,8,FALSE),0)))</f>
        <v>0</v>
      </c>
      <c r="T1434" s="88" t="str">
        <f>IF($A1434&gt;$A$2,VLOOKUP($A1434,'Neizmirene obaveze JLS'!$A$11:R$500,R$1,FALSE),"")</f>
        <v/>
      </c>
      <c r="U1434" s="88">
        <f>IF($A1434&gt;$A$2,VLOOKUP($A1434,'Neizmirene obaveze JLS'!$A$11:S$500,S$1,FALSE),0)</f>
        <v>0</v>
      </c>
      <c r="V1434" s="88">
        <f t="shared" si="364"/>
        <v>0</v>
      </c>
    </row>
    <row r="1435" spans="1:22">
      <c r="A1435" s="89">
        <f>IF(AND(COUNTIF(A$1:A$3,"&gt;0")=1,MAX(A$8:A1434)&lt;A$1),A1434+1,IF(AND(COUNTIF(A$1:A$3,"&gt;0")=2,MAX(A$8:A1434)&lt;A$2),A1434+1,IF(AND(COUNTIF(A$1:A$3,"&gt;0")=3,MAX(A$8:A1434)&lt;A$3),A1434+1,0)))</f>
        <v>0</v>
      </c>
      <c r="B1435" s="89" t="str">
        <f t="shared" ref="B1435:C1435" si="399">+IF($A1435&gt;0,B1434,"")</f>
        <v/>
      </c>
      <c r="C1435" s="89" t="str">
        <f t="shared" si="399"/>
        <v/>
      </c>
      <c r="D1435" s="87" t="str">
        <f>IF($A1435=0,"",IF($A1435&lt;=$A$1,+VLOOKUP($A1435,'Rashodi- plan-izvršenje'!$A$8:B$1500,'prenos-P-R-N'!D$1,FALSE),IF($A1435&gt;$A$2,+VLOOKUP($A1435,'Neizmirene obaveze JLS'!$A$11:B$500,'prenos-P-R-N'!D$1,FALSE),"")))</f>
        <v/>
      </c>
      <c r="E1435" s="87" t="str">
        <f>IF($A1435=0,"",IF($A1435&lt;=$A$1,+VLOOKUP($A1435,'Rashodi- plan-izvršenje'!$A$8:C$1500,'prenos-P-R-N'!E$1,FALSE),IF($A1435&gt;$A$2,+VLOOKUP($A1435,'Neizmirene obaveze JLS'!$A$11:C$500,'prenos-P-R-N'!E$1,FALSE),"")))</f>
        <v/>
      </c>
      <c r="F1435" s="87" t="str">
        <f>IF($A1435=0,"",IF($A1435&lt;=$A$1,+VLOOKUP($A1435,'Rashodi- plan-izvršenje'!$A$8:D$1500,'prenos-P-R-N'!F$1,FALSE),IF($A1435&gt;$A$2,+VLOOKUP($A1435,'Neizmirene obaveze JLS'!$A$11:D$500,'prenos-P-R-N'!F$1,FALSE),"")))</f>
        <v/>
      </c>
      <c r="G1435" s="87" t="str">
        <f>IF($A1435=0,"",IF($A1435&lt;=$A$1,+VLOOKUP($A1435,'Rashodi- plan-izvršenje'!$A$8:E$1500,'prenos-P-R-N'!G$1,FALSE),IF($A1435&gt;$A$2,+VLOOKUP($A1435,'Neizmirene obaveze JLS'!$A$11:E$500,'prenos-P-R-N'!G$1,FALSE),"")))</f>
        <v/>
      </c>
      <c r="H1435" s="87" t="str">
        <f>IF($A1435=0,"",IF($A1435&lt;=$A$1,+VLOOKUP($A1435,'Rashodi- plan-izvršenje'!$A$8:F$1500,'prenos-P-R-N'!H$1,FALSE),IF($A1435&gt;$A$2,+VLOOKUP($A1435,'Neizmirene obaveze JLS'!$A$11:F$500,'prenos-P-R-N'!H$1,FALSE),"")))</f>
        <v/>
      </c>
      <c r="I1435" s="87" t="str">
        <f>IF($A1435=0,"",IF($A1435&lt;=$A$1,+VLOOKUP($A1435,'Rashodi- plan-izvršenje'!$A$8:G$1500,'prenos-P-R-N'!I$1,FALSE),IF($A1435&gt;$A$2,+VLOOKUP($A1435,'Neizmirene obaveze JLS'!$A$11:G$500,'prenos-P-R-N'!I$1,FALSE),"")))</f>
        <v/>
      </c>
      <c r="J1435" s="87" t="str">
        <f>IF($A1435=0,"",IF($A1435&lt;=$A$1,+VLOOKUP($A1435,'Rashodi- plan-izvršenje'!$A$8:H$1500,'prenos-P-R-N'!J$1,FALSE),IF($A1435&gt;$A$2,+VLOOKUP($A1435,'Neizmirene obaveze JLS'!$A$11:H$500,'prenos-P-R-N'!J$1,FALSE),"")))</f>
        <v/>
      </c>
      <c r="K1435" s="87" t="str">
        <f>IF($A1435=0,"",IF($A1435&lt;=$A$1,+VLOOKUP($A1435,'Rashodi- plan-izvršenje'!$A$8:I$1500,'prenos-P-R-N'!K$1,FALSE),IF($A1435&gt;$A$2,+VLOOKUP($A1435,'Neizmirene obaveze JLS'!$A$11:I$500,'prenos-P-R-N'!K$1,FALSE),"")))</f>
        <v/>
      </c>
      <c r="L1435" t="str">
        <f>IF(A1435=0,"",IF(A1435&lt;=A$1,+IF(VLOOKUP(A1435,'Rashodi- plan-izvršenje'!A$8:J$1500,M$1,FALSE)&gt;0,"Програмска активност","Пројекат"),IF(A1435&gt;A$2,+IF(VLOOKUP(A1435,'Neizmirene obaveze JLS'!A$8:J$2008,M$1,FALSE)&gt;0,"Програмска активност","Пројекат"),"")))</f>
        <v/>
      </c>
      <c r="M1435" s="87" t="str">
        <f>IF(A1435=0,"",IF($A1435&lt;=$A$1,+IF(VLOOKUP($A1435,'Rashodi- plan-izvršenje'!$A$8:$M$1500,10,FALSE)&gt;0,VLOOKUP($A1435,'Rashodi- plan-izvršenje'!$A$8:$M$1500,10,FALSE),VLOOKUP($A1435,'Rashodi- plan-izvršenje'!$A$8:$M$1500,12,FALSE)),+IF($A1435&gt;$A$2,IF(VLOOKUP($A1435,'Neizmirene obaveze JLS'!$A$8:$M$1500,10,FALSE)&gt;0,VLOOKUP($A1435,'Neizmirene obaveze JLS'!$A$11:$M$1500,10,FALSE),VLOOKUP($A1435,'Neizmirene obaveze JLS'!$A$11:$M$1500,12,FALSE)),0)))</f>
        <v/>
      </c>
      <c r="N1435" s="87" t="str">
        <f>IF(A1435=0,"",IF($A1435&lt;=$A$1,+IF(VLOOKUP(A1435,'Rashodi- plan-izvršenje'!$A$8:$M$1500,10,FALSE)&gt;0,VLOOKUP(A1435,'Rashodi- plan-izvršenje'!$A$8:$M$1500,11,FALSE),VLOOKUP(A1435,'Rashodi- plan-izvršenje'!$A$8:$M$1500,13,FALSE)),+IF($A1435&gt;$A$2,IF(VLOOKUP($A1435,'Neizmirene obaveze JLS'!$A$8:$M$1500,10,FALSE)&gt;0,VLOOKUP($A1435,'Neizmirene obaveze JLS'!$A$11:$M$1500,11,FALSE),VLOOKUP($A1435,'Neizmirene obaveze JLS'!$A$11:$M$1500,13,FALSE)),0)))</f>
        <v/>
      </c>
      <c r="O1435" s="87" t="str">
        <f>IF(A1435=0,"",IF($A1435&lt;=$A$1,VALUE(+VLOOKUP($A1435,'Rashodi- plan-izvršenje'!$A$8:N$1500,'prenos-P-R-N'!O$1,FALSE)),IF($A1435&lt;=A$2,VALUE(VLOOKUP($A1435,'Prihodi- plan-izvršenje'!$A$8:$H$500,6,FALSE)),VALUE(VLOOKUP($A1435,'Neizmirene obaveze JLS'!$A$8:$N$500,O$1,FALSE)))))</f>
        <v/>
      </c>
      <c r="P1435" s="87" t="str">
        <f>IF(A1435=0,"",IF(A1435=0,0,IF(A1435&gt;A$2,'šifarnik K-izvor'!G$3,+IF(Q1435&lt;700,+'šifarnik K-izvor'!G$2,'šifarnik K-izvor'!G$1))))</f>
        <v/>
      </c>
      <c r="Q1435" s="87">
        <f>IF($A1435&lt;=$A$1,VALUE(+VLOOKUP($A1435,'Rashodi- plan-izvršenje'!$A$8:O$1500,'prenos-P-R-N'!Q$1,FALSE)),IF($A1435&lt;=$A$2,VLOOKUP($A1435,'Prihodi- plan-izvršenje'!$A$4:$H$500,4,FALSE),IF($A1435&lt;=$A$3,VLOOKUP(A1435,'Neizmirene obaveze JLS'!$A$11:O$500,Q$1,FALSE),"")))</f>
        <v>0</v>
      </c>
      <c r="R1435" s="88">
        <f>IF($A1435&lt;=$A$1,VALUE(+VLOOKUP($A1435,'Rashodi- plan-izvršenje'!$A$8:P$1500,'prenos-P-R-N'!R$1,FALSE)),IF($A1435&lt;=$A$2,VLOOKUP($A1435,'Prihodi- plan-izvršenje'!$A$4:$H$500,7,FALSE),""))</f>
        <v>0</v>
      </c>
      <c r="S1435" s="88">
        <f>IF(A1435=0,0,IF($A1435&lt;=$A$1,VALUE(+VLOOKUP($A1435,'Rashodi- plan-izvršenje'!$A$8:Q$1500,'prenos-P-R-N'!S$1,FALSE)),IF($A1435&lt;=$A$2,VLOOKUP($A1435,'Prihodi- plan-izvršenje'!$A$4:$H$500,8,FALSE),0)))</f>
        <v>0</v>
      </c>
      <c r="T1435" s="88" t="str">
        <f>IF($A1435&gt;$A$2,VLOOKUP($A1435,'Neizmirene obaveze JLS'!$A$11:R$500,R$1,FALSE),"")</f>
        <v/>
      </c>
      <c r="U1435" s="88">
        <f>IF($A1435&gt;$A$2,VLOOKUP($A1435,'Neizmirene obaveze JLS'!$A$11:S$500,S$1,FALSE),0)</f>
        <v>0</v>
      </c>
      <c r="V1435" s="88">
        <f t="shared" si="364"/>
        <v>0</v>
      </c>
    </row>
    <row r="1436" spans="1:22">
      <c r="A1436" s="89">
        <f>IF(AND(COUNTIF(A$1:A$3,"&gt;0")=1,MAX(A$8:A1435)&lt;A$1),A1435+1,IF(AND(COUNTIF(A$1:A$3,"&gt;0")=2,MAX(A$8:A1435)&lt;A$2),A1435+1,IF(AND(COUNTIF(A$1:A$3,"&gt;0")=3,MAX(A$8:A1435)&lt;A$3),A1435+1,0)))</f>
        <v>0</v>
      </c>
      <c r="B1436" s="89" t="str">
        <f t="shared" ref="B1436:C1436" si="400">+IF($A1436&gt;0,B1435,"")</f>
        <v/>
      </c>
      <c r="C1436" s="89" t="str">
        <f t="shared" si="400"/>
        <v/>
      </c>
      <c r="D1436" s="87" t="str">
        <f>IF($A1436=0,"",IF($A1436&lt;=$A$1,+VLOOKUP($A1436,'Rashodi- plan-izvršenje'!$A$8:B$1500,'prenos-P-R-N'!D$1,FALSE),IF($A1436&gt;$A$2,+VLOOKUP($A1436,'Neizmirene obaveze JLS'!$A$11:B$500,'prenos-P-R-N'!D$1,FALSE),"")))</f>
        <v/>
      </c>
      <c r="E1436" s="87" t="str">
        <f>IF($A1436=0,"",IF($A1436&lt;=$A$1,+VLOOKUP($A1436,'Rashodi- plan-izvršenje'!$A$8:C$1500,'prenos-P-R-N'!E$1,FALSE),IF($A1436&gt;$A$2,+VLOOKUP($A1436,'Neizmirene obaveze JLS'!$A$11:C$500,'prenos-P-R-N'!E$1,FALSE),"")))</f>
        <v/>
      </c>
      <c r="F1436" s="87" t="str">
        <f>IF($A1436=0,"",IF($A1436&lt;=$A$1,+VLOOKUP($A1436,'Rashodi- plan-izvršenje'!$A$8:D$1500,'prenos-P-R-N'!F$1,FALSE),IF($A1436&gt;$A$2,+VLOOKUP($A1436,'Neizmirene obaveze JLS'!$A$11:D$500,'prenos-P-R-N'!F$1,FALSE),"")))</f>
        <v/>
      </c>
      <c r="G1436" s="87" t="str">
        <f>IF($A1436=0,"",IF($A1436&lt;=$A$1,+VLOOKUP($A1436,'Rashodi- plan-izvršenje'!$A$8:E$1500,'prenos-P-R-N'!G$1,FALSE),IF($A1436&gt;$A$2,+VLOOKUP($A1436,'Neizmirene obaveze JLS'!$A$11:E$500,'prenos-P-R-N'!G$1,FALSE),"")))</f>
        <v/>
      </c>
      <c r="H1436" s="87" t="str">
        <f>IF($A1436=0,"",IF($A1436&lt;=$A$1,+VLOOKUP($A1436,'Rashodi- plan-izvršenje'!$A$8:F$1500,'prenos-P-R-N'!H$1,FALSE),IF($A1436&gt;$A$2,+VLOOKUP($A1436,'Neizmirene obaveze JLS'!$A$11:F$500,'prenos-P-R-N'!H$1,FALSE),"")))</f>
        <v/>
      </c>
      <c r="I1436" s="87" t="str">
        <f>IF($A1436=0,"",IF($A1436&lt;=$A$1,+VLOOKUP($A1436,'Rashodi- plan-izvršenje'!$A$8:G$1500,'prenos-P-R-N'!I$1,FALSE),IF($A1436&gt;$A$2,+VLOOKUP($A1436,'Neizmirene obaveze JLS'!$A$11:G$500,'prenos-P-R-N'!I$1,FALSE),"")))</f>
        <v/>
      </c>
      <c r="J1436" s="87" t="str">
        <f>IF($A1436=0,"",IF($A1436&lt;=$A$1,+VLOOKUP($A1436,'Rashodi- plan-izvršenje'!$A$8:H$1500,'prenos-P-R-N'!J$1,FALSE),IF($A1436&gt;$A$2,+VLOOKUP($A1436,'Neizmirene obaveze JLS'!$A$11:H$500,'prenos-P-R-N'!J$1,FALSE),"")))</f>
        <v/>
      </c>
      <c r="K1436" s="87" t="str">
        <f>IF($A1436=0,"",IF($A1436&lt;=$A$1,+VLOOKUP($A1436,'Rashodi- plan-izvršenje'!$A$8:I$1500,'prenos-P-R-N'!K$1,FALSE),IF($A1436&gt;$A$2,+VLOOKUP($A1436,'Neizmirene obaveze JLS'!$A$11:I$500,'prenos-P-R-N'!K$1,FALSE),"")))</f>
        <v/>
      </c>
      <c r="L1436" t="str">
        <f>IF(A1436=0,"",IF(A1436&lt;=A$1,+IF(VLOOKUP(A1436,'Rashodi- plan-izvršenje'!A$8:J$1500,M$1,FALSE)&gt;0,"Програмска активност","Пројекат"),IF(A1436&gt;A$2,+IF(VLOOKUP(A1436,'Neizmirene obaveze JLS'!A$8:J$2008,M$1,FALSE)&gt;0,"Програмска активност","Пројекат"),"")))</f>
        <v/>
      </c>
      <c r="M1436" s="87" t="str">
        <f>IF(A1436=0,"",IF($A1436&lt;=$A$1,+IF(VLOOKUP($A1436,'Rashodi- plan-izvršenje'!$A$8:$M$1500,10,FALSE)&gt;0,VLOOKUP($A1436,'Rashodi- plan-izvršenje'!$A$8:$M$1500,10,FALSE),VLOOKUP($A1436,'Rashodi- plan-izvršenje'!$A$8:$M$1500,12,FALSE)),+IF($A1436&gt;$A$2,IF(VLOOKUP($A1436,'Neizmirene obaveze JLS'!$A$8:$M$1500,10,FALSE)&gt;0,VLOOKUP($A1436,'Neizmirene obaveze JLS'!$A$11:$M$1500,10,FALSE),VLOOKUP($A1436,'Neizmirene obaveze JLS'!$A$11:$M$1500,12,FALSE)),0)))</f>
        <v/>
      </c>
      <c r="N1436" s="87" t="str">
        <f>IF(A1436=0,"",IF($A1436&lt;=$A$1,+IF(VLOOKUP(A1436,'Rashodi- plan-izvršenje'!$A$8:$M$1500,10,FALSE)&gt;0,VLOOKUP(A1436,'Rashodi- plan-izvršenje'!$A$8:$M$1500,11,FALSE),VLOOKUP(A1436,'Rashodi- plan-izvršenje'!$A$8:$M$1500,13,FALSE)),+IF($A1436&gt;$A$2,IF(VLOOKUP($A1436,'Neizmirene obaveze JLS'!$A$8:$M$1500,10,FALSE)&gt;0,VLOOKUP($A1436,'Neizmirene obaveze JLS'!$A$11:$M$1500,11,FALSE),VLOOKUP($A1436,'Neizmirene obaveze JLS'!$A$11:$M$1500,13,FALSE)),0)))</f>
        <v/>
      </c>
      <c r="O1436" s="87" t="str">
        <f>IF(A1436=0,"",IF($A1436&lt;=$A$1,VALUE(+VLOOKUP($A1436,'Rashodi- plan-izvršenje'!$A$8:N$1500,'prenos-P-R-N'!O$1,FALSE)),IF($A1436&lt;=A$2,VALUE(VLOOKUP($A1436,'Prihodi- plan-izvršenje'!$A$8:$H$500,6,FALSE)),VALUE(VLOOKUP($A1436,'Neizmirene obaveze JLS'!$A$8:$N$500,O$1,FALSE)))))</f>
        <v/>
      </c>
      <c r="P1436" s="87" t="str">
        <f>IF(A1436=0,"",IF(A1436=0,0,IF(A1436&gt;A$2,'šifarnik K-izvor'!G$3,+IF(Q1436&lt;700,+'šifarnik K-izvor'!G$2,'šifarnik K-izvor'!G$1))))</f>
        <v/>
      </c>
      <c r="Q1436" s="87">
        <f>IF($A1436&lt;=$A$1,VALUE(+VLOOKUP($A1436,'Rashodi- plan-izvršenje'!$A$8:O$1500,'prenos-P-R-N'!Q$1,FALSE)),IF($A1436&lt;=$A$2,VLOOKUP($A1436,'Prihodi- plan-izvršenje'!$A$4:$H$500,4,FALSE),IF($A1436&lt;=$A$3,VLOOKUP(A1436,'Neizmirene obaveze JLS'!$A$11:O$500,Q$1,FALSE),"")))</f>
        <v>0</v>
      </c>
      <c r="R1436" s="88">
        <f>IF($A1436&lt;=$A$1,VALUE(+VLOOKUP($A1436,'Rashodi- plan-izvršenje'!$A$8:P$1500,'prenos-P-R-N'!R$1,FALSE)),IF($A1436&lt;=$A$2,VLOOKUP($A1436,'Prihodi- plan-izvršenje'!$A$4:$H$500,7,FALSE),""))</f>
        <v>0</v>
      </c>
      <c r="S1436" s="88">
        <f>IF(A1436=0,0,IF($A1436&lt;=$A$1,VALUE(+VLOOKUP($A1436,'Rashodi- plan-izvršenje'!$A$8:Q$1500,'prenos-P-R-N'!S$1,FALSE)),IF($A1436&lt;=$A$2,VLOOKUP($A1436,'Prihodi- plan-izvršenje'!$A$4:$H$500,8,FALSE),0)))</f>
        <v>0</v>
      </c>
      <c r="T1436" s="88" t="str">
        <f>IF($A1436&gt;$A$2,VLOOKUP($A1436,'Neizmirene obaveze JLS'!$A$11:R$500,R$1,FALSE),"")</f>
        <v/>
      </c>
      <c r="U1436" s="88">
        <f>IF($A1436&gt;$A$2,VLOOKUP($A1436,'Neizmirene obaveze JLS'!$A$11:S$500,S$1,FALSE),0)</f>
        <v>0</v>
      </c>
      <c r="V1436" s="88">
        <f t="shared" si="364"/>
        <v>0</v>
      </c>
    </row>
    <row r="1437" spans="1:22">
      <c r="A1437" s="89">
        <f>IF(AND(COUNTIF(A$1:A$3,"&gt;0")=1,MAX(A$8:A1436)&lt;A$1),A1436+1,IF(AND(COUNTIF(A$1:A$3,"&gt;0")=2,MAX(A$8:A1436)&lt;A$2),A1436+1,IF(AND(COUNTIF(A$1:A$3,"&gt;0")=3,MAX(A$8:A1436)&lt;A$3),A1436+1,0)))</f>
        <v>0</v>
      </c>
      <c r="B1437" s="89" t="str">
        <f t="shared" ref="B1437:C1437" si="401">+IF($A1437&gt;0,B1436,"")</f>
        <v/>
      </c>
      <c r="C1437" s="89" t="str">
        <f t="shared" si="401"/>
        <v/>
      </c>
      <c r="D1437" s="87" t="str">
        <f>IF($A1437=0,"",IF($A1437&lt;=$A$1,+VLOOKUP($A1437,'Rashodi- plan-izvršenje'!$A$8:B$1500,'prenos-P-R-N'!D$1,FALSE),IF($A1437&gt;$A$2,+VLOOKUP($A1437,'Neizmirene obaveze JLS'!$A$11:B$500,'prenos-P-R-N'!D$1,FALSE),"")))</f>
        <v/>
      </c>
      <c r="E1437" s="87" t="str">
        <f>IF($A1437=0,"",IF($A1437&lt;=$A$1,+VLOOKUP($A1437,'Rashodi- plan-izvršenje'!$A$8:C$1500,'prenos-P-R-N'!E$1,FALSE),IF($A1437&gt;$A$2,+VLOOKUP($A1437,'Neizmirene obaveze JLS'!$A$11:C$500,'prenos-P-R-N'!E$1,FALSE),"")))</f>
        <v/>
      </c>
      <c r="F1437" s="87" t="str">
        <f>IF($A1437=0,"",IF($A1437&lt;=$A$1,+VLOOKUP($A1437,'Rashodi- plan-izvršenje'!$A$8:D$1500,'prenos-P-R-N'!F$1,FALSE),IF($A1437&gt;$A$2,+VLOOKUP($A1437,'Neizmirene obaveze JLS'!$A$11:D$500,'prenos-P-R-N'!F$1,FALSE),"")))</f>
        <v/>
      </c>
      <c r="G1437" s="87" t="str">
        <f>IF($A1437=0,"",IF($A1437&lt;=$A$1,+VLOOKUP($A1437,'Rashodi- plan-izvršenje'!$A$8:E$1500,'prenos-P-R-N'!G$1,FALSE),IF($A1437&gt;$A$2,+VLOOKUP($A1437,'Neizmirene obaveze JLS'!$A$11:E$500,'prenos-P-R-N'!G$1,FALSE),"")))</f>
        <v/>
      </c>
      <c r="H1437" s="87" t="str">
        <f>IF($A1437=0,"",IF($A1437&lt;=$A$1,+VLOOKUP($A1437,'Rashodi- plan-izvršenje'!$A$8:F$1500,'prenos-P-R-N'!H$1,FALSE),IF($A1437&gt;$A$2,+VLOOKUP($A1437,'Neizmirene obaveze JLS'!$A$11:F$500,'prenos-P-R-N'!H$1,FALSE),"")))</f>
        <v/>
      </c>
      <c r="I1437" s="87" t="str">
        <f>IF($A1437=0,"",IF($A1437&lt;=$A$1,+VLOOKUP($A1437,'Rashodi- plan-izvršenje'!$A$8:G$1500,'prenos-P-R-N'!I$1,FALSE),IF($A1437&gt;$A$2,+VLOOKUP($A1437,'Neizmirene obaveze JLS'!$A$11:G$500,'prenos-P-R-N'!I$1,FALSE),"")))</f>
        <v/>
      </c>
      <c r="J1437" s="87" t="str">
        <f>IF($A1437=0,"",IF($A1437&lt;=$A$1,+VLOOKUP($A1437,'Rashodi- plan-izvršenje'!$A$8:H$1500,'prenos-P-R-N'!J$1,FALSE),IF($A1437&gt;$A$2,+VLOOKUP($A1437,'Neizmirene obaveze JLS'!$A$11:H$500,'prenos-P-R-N'!J$1,FALSE),"")))</f>
        <v/>
      </c>
      <c r="K1437" s="87" t="str">
        <f>IF($A1437=0,"",IF($A1437&lt;=$A$1,+VLOOKUP($A1437,'Rashodi- plan-izvršenje'!$A$8:I$1500,'prenos-P-R-N'!K$1,FALSE),IF($A1437&gt;$A$2,+VLOOKUP($A1437,'Neizmirene obaveze JLS'!$A$11:I$500,'prenos-P-R-N'!K$1,FALSE),"")))</f>
        <v/>
      </c>
      <c r="L1437" t="str">
        <f>IF(A1437=0,"",IF(A1437&lt;=A$1,+IF(VLOOKUP(A1437,'Rashodi- plan-izvršenje'!A$8:J$1500,M$1,FALSE)&gt;0,"Програмска активност","Пројекат"),IF(A1437&gt;A$2,+IF(VLOOKUP(A1437,'Neizmirene obaveze JLS'!A$8:J$2008,M$1,FALSE)&gt;0,"Програмска активност","Пројекат"),"")))</f>
        <v/>
      </c>
      <c r="M1437" s="87" t="str">
        <f>IF(A1437=0,"",IF($A1437&lt;=$A$1,+IF(VLOOKUP($A1437,'Rashodi- plan-izvršenje'!$A$8:$M$1500,10,FALSE)&gt;0,VLOOKUP($A1437,'Rashodi- plan-izvršenje'!$A$8:$M$1500,10,FALSE),VLOOKUP($A1437,'Rashodi- plan-izvršenje'!$A$8:$M$1500,12,FALSE)),+IF($A1437&gt;$A$2,IF(VLOOKUP($A1437,'Neizmirene obaveze JLS'!$A$8:$M$1500,10,FALSE)&gt;0,VLOOKUP($A1437,'Neizmirene obaveze JLS'!$A$11:$M$1500,10,FALSE),VLOOKUP($A1437,'Neizmirene obaveze JLS'!$A$11:$M$1500,12,FALSE)),0)))</f>
        <v/>
      </c>
      <c r="N1437" s="87" t="str">
        <f>IF(A1437=0,"",IF($A1437&lt;=$A$1,+IF(VLOOKUP(A1437,'Rashodi- plan-izvršenje'!$A$8:$M$1500,10,FALSE)&gt;0,VLOOKUP(A1437,'Rashodi- plan-izvršenje'!$A$8:$M$1500,11,FALSE),VLOOKUP(A1437,'Rashodi- plan-izvršenje'!$A$8:$M$1500,13,FALSE)),+IF($A1437&gt;$A$2,IF(VLOOKUP($A1437,'Neizmirene obaveze JLS'!$A$8:$M$1500,10,FALSE)&gt;0,VLOOKUP($A1437,'Neizmirene obaveze JLS'!$A$11:$M$1500,11,FALSE),VLOOKUP($A1437,'Neizmirene obaveze JLS'!$A$11:$M$1500,13,FALSE)),0)))</f>
        <v/>
      </c>
      <c r="O1437" s="87" t="str">
        <f>IF(A1437=0,"",IF($A1437&lt;=$A$1,VALUE(+VLOOKUP($A1437,'Rashodi- plan-izvršenje'!$A$8:N$1500,'prenos-P-R-N'!O$1,FALSE)),IF($A1437&lt;=A$2,VALUE(VLOOKUP($A1437,'Prihodi- plan-izvršenje'!$A$8:$H$500,6,FALSE)),VALUE(VLOOKUP($A1437,'Neizmirene obaveze JLS'!$A$8:$N$500,O$1,FALSE)))))</f>
        <v/>
      </c>
      <c r="P1437" s="87" t="str">
        <f>IF(A1437=0,"",IF(A1437=0,0,IF(A1437&gt;A$2,'šifarnik K-izvor'!G$3,+IF(Q1437&lt;700,+'šifarnik K-izvor'!G$2,'šifarnik K-izvor'!G$1))))</f>
        <v/>
      </c>
      <c r="Q1437" s="87">
        <f>IF($A1437&lt;=$A$1,VALUE(+VLOOKUP($A1437,'Rashodi- plan-izvršenje'!$A$8:O$1500,'prenos-P-R-N'!Q$1,FALSE)),IF($A1437&lt;=$A$2,VLOOKUP($A1437,'Prihodi- plan-izvršenje'!$A$4:$H$500,4,FALSE),IF($A1437&lt;=$A$3,VLOOKUP(A1437,'Neizmirene obaveze JLS'!$A$11:O$500,Q$1,FALSE),"")))</f>
        <v>0</v>
      </c>
      <c r="R1437" s="88">
        <f>IF($A1437&lt;=$A$1,VALUE(+VLOOKUP($A1437,'Rashodi- plan-izvršenje'!$A$8:P$1500,'prenos-P-R-N'!R$1,FALSE)),IF($A1437&lt;=$A$2,VLOOKUP($A1437,'Prihodi- plan-izvršenje'!$A$4:$H$500,7,FALSE),""))</f>
        <v>0</v>
      </c>
      <c r="S1437" s="88">
        <f>IF(A1437=0,0,IF($A1437&lt;=$A$1,VALUE(+VLOOKUP($A1437,'Rashodi- plan-izvršenje'!$A$8:Q$1500,'prenos-P-R-N'!S$1,FALSE)),IF($A1437&lt;=$A$2,VLOOKUP($A1437,'Prihodi- plan-izvršenje'!$A$4:$H$500,8,FALSE),0)))</f>
        <v>0</v>
      </c>
      <c r="T1437" s="88" t="str">
        <f>IF($A1437&gt;$A$2,VLOOKUP($A1437,'Neizmirene obaveze JLS'!$A$11:R$500,R$1,FALSE),"")</f>
        <v/>
      </c>
      <c r="U1437" s="88">
        <f>IF($A1437&gt;$A$2,VLOOKUP($A1437,'Neizmirene obaveze JLS'!$A$11:S$500,S$1,FALSE),0)</f>
        <v>0</v>
      </c>
      <c r="V1437" s="88">
        <f t="shared" si="364"/>
        <v>0</v>
      </c>
    </row>
    <row r="1438" spans="1:22">
      <c r="A1438" s="89">
        <f>IF(AND(COUNTIF(A$1:A$3,"&gt;0")=1,MAX(A$8:A1437)&lt;A$1),A1437+1,IF(AND(COUNTIF(A$1:A$3,"&gt;0")=2,MAX(A$8:A1437)&lt;A$2),A1437+1,IF(AND(COUNTIF(A$1:A$3,"&gt;0")=3,MAX(A$8:A1437)&lt;A$3),A1437+1,0)))</f>
        <v>0</v>
      </c>
      <c r="B1438" s="89" t="str">
        <f t="shared" ref="B1438:C1438" si="402">+IF($A1438&gt;0,B1437,"")</f>
        <v/>
      </c>
      <c r="C1438" s="89" t="str">
        <f t="shared" si="402"/>
        <v/>
      </c>
      <c r="D1438" s="87" t="str">
        <f>IF($A1438=0,"",IF($A1438&lt;=$A$1,+VLOOKUP($A1438,'Rashodi- plan-izvršenje'!$A$8:B$1500,'prenos-P-R-N'!D$1,FALSE),IF($A1438&gt;$A$2,+VLOOKUP($A1438,'Neizmirene obaveze JLS'!$A$11:B$500,'prenos-P-R-N'!D$1,FALSE),"")))</f>
        <v/>
      </c>
      <c r="E1438" s="87" t="str">
        <f>IF($A1438=0,"",IF($A1438&lt;=$A$1,+VLOOKUP($A1438,'Rashodi- plan-izvršenje'!$A$8:C$1500,'prenos-P-R-N'!E$1,FALSE),IF($A1438&gt;$A$2,+VLOOKUP($A1438,'Neizmirene obaveze JLS'!$A$11:C$500,'prenos-P-R-N'!E$1,FALSE),"")))</f>
        <v/>
      </c>
      <c r="F1438" s="87" t="str">
        <f>IF($A1438=0,"",IF($A1438&lt;=$A$1,+VLOOKUP($A1438,'Rashodi- plan-izvršenje'!$A$8:D$1500,'prenos-P-R-N'!F$1,FALSE),IF($A1438&gt;$A$2,+VLOOKUP($A1438,'Neizmirene obaveze JLS'!$A$11:D$500,'prenos-P-R-N'!F$1,FALSE),"")))</f>
        <v/>
      </c>
      <c r="G1438" s="87" t="str">
        <f>IF($A1438=0,"",IF($A1438&lt;=$A$1,+VLOOKUP($A1438,'Rashodi- plan-izvršenje'!$A$8:E$1500,'prenos-P-R-N'!G$1,FALSE),IF($A1438&gt;$A$2,+VLOOKUP($A1438,'Neizmirene obaveze JLS'!$A$11:E$500,'prenos-P-R-N'!G$1,FALSE),"")))</f>
        <v/>
      </c>
      <c r="H1438" s="87" t="str">
        <f>IF($A1438=0,"",IF($A1438&lt;=$A$1,+VLOOKUP($A1438,'Rashodi- plan-izvršenje'!$A$8:F$1500,'prenos-P-R-N'!H$1,FALSE),IF($A1438&gt;$A$2,+VLOOKUP($A1438,'Neizmirene obaveze JLS'!$A$11:F$500,'prenos-P-R-N'!H$1,FALSE),"")))</f>
        <v/>
      </c>
      <c r="I1438" s="87" t="str">
        <f>IF($A1438=0,"",IF($A1438&lt;=$A$1,+VLOOKUP($A1438,'Rashodi- plan-izvršenje'!$A$8:G$1500,'prenos-P-R-N'!I$1,FALSE),IF($A1438&gt;$A$2,+VLOOKUP($A1438,'Neizmirene obaveze JLS'!$A$11:G$500,'prenos-P-R-N'!I$1,FALSE),"")))</f>
        <v/>
      </c>
      <c r="J1438" s="87" t="str">
        <f>IF($A1438=0,"",IF($A1438&lt;=$A$1,+VLOOKUP($A1438,'Rashodi- plan-izvršenje'!$A$8:H$1500,'prenos-P-R-N'!J$1,FALSE),IF($A1438&gt;$A$2,+VLOOKUP($A1438,'Neizmirene obaveze JLS'!$A$11:H$500,'prenos-P-R-N'!J$1,FALSE),"")))</f>
        <v/>
      </c>
      <c r="K1438" s="87" t="str">
        <f>IF($A1438=0,"",IF($A1438&lt;=$A$1,+VLOOKUP($A1438,'Rashodi- plan-izvršenje'!$A$8:I$1500,'prenos-P-R-N'!K$1,FALSE),IF($A1438&gt;$A$2,+VLOOKUP($A1438,'Neizmirene obaveze JLS'!$A$11:I$500,'prenos-P-R-N'!K$1,FALSE),"")))</f>
        <v/>
      </c>
      <c r="L1438" t="str">
        <f>IF(A1438=0,"",IF(A1438&lt;=A$1,+IF(VLOOKUP(A1438,'Rashodi- plan-izvršenje'!A$8:J$1500,M$1,FALSE)&gt;0,"Програмска активност","Пројекат"),IF(A1438&gt;A$2,+IF(VLOOKUP(A1438,'Neizmirene obaveze JLS'!A$8:J$2008,M$1,FALSE)&gt;0,"Програмска активност","Пројекат"),"")))</f>
        <v/>
      </c>
      <c r="M1438" s="87" t="str">
        <f>IF(A1438=0,"",IF($A1438&lt;=$A$1,+IF(VLOOKUP($A1438,'Rashodi- plan-izvršenje'!$A$8:$M$1500,10,FALSE)&gt;0,VLOOKUP($A1438,'Rashodi- plan-izvršenje'!$A$8:$M$1500,10,FALSE),VLOOKUP($A1438,'Rashodi- plan-izvršenje'!$A$8:$M$1500,12,FALSE)),+IF($A1438&gt;$A$2,IF(VLOOKUP($A1438,'Neizmirene obaveze JLS'!$A$8:$M$1500,10,FALSE)&gt;0,VLOOKUP($A1438,'Neizmirene obaveze JLS'!$A$11:$M$1500,10,FALSE),VLOOKUP($A1438,'Neizmirene obaveze JLS'!$A$11:$M$1500,12,FALSE)),0)))</f>
        <v/>
      </c>
      <c r="N1438" s="87" t="str">
        <f>IF(A1438=0,"",IF($A1438&lt;=$A$1,+IF(VLOOKUP(A1438,'Rashodi- plan-izvršenje'!$A$8:$M$1500,10,FALSE)&gt;0,VLOOKUP(A1438,'Rashodi- plan-izvršenje'!$A$8:$M$1500,11,FALSE),VLOOKUP(A1438,'Rashodi- plan-izvršenje'!$A$8:$M$1500,13,FALSE)),+IF($A1438&gt;$A$2,IF(VLOOKUP($A1438,'Neizmirene obaveze JLS'!$A$8:$M$1500,10,FALSE)&gt;0,VLOOKUP($A1438,'Neizmirene obaveze JLS'!$A$11:$M$1500,11,FALSE),VLOOKUP($A1438,'Neizmirene obaveze JLS'!$A$11:$M$1500,13,FALSE)),0)))</f>
        <v/>
      </c>
      <c r="O1438" s="87" t="str">
        <f>IF(A1438=0,"",IF($A1438&lt;=$A$1,VALUE(+VLOOKUP($A1438,'Rashodi- plan-izvršenje'!$A$8:N$1500,'prenos-P-R-N'!O$1,FALSE)),IF($A1438&lt;=A$2,VALUE(VLOOKUP($A1438,'Prihodi- plan-izvršenje'!$A$8:$H$500,6,FALSE)),VALUE(VLOOKUP($A1438,'Neizmirene obaveze JLS'!$A$8:$N$500,O$1,FALSE)))))</f>
        <v/>
      </c>
      <c r="P1438" s="87" t="str">
        <f>IF(A1438=0,"",IF(A1438=0,0,IF(A1438&gt;A$2,'šifarnik K-izvor'!G$3,+IF(Q1438&lt;700,+'šifarnik K-izvor'!G$2,'šifarnik K-izvor'!G$1))))</f>
        <v/>
      </c>
      <c r="Q1438" s="87">
        <f>IF($A1438&lt;=$A$1,VALUE(+VLOOKUP($A1438,'Rashodi- plan-izvršenje'!$A$8:O$1500,'prenos-P-R-N'!Q$1,FALSE)),IF($A1438&lt;=$A$2,VLOOKUP($A1438,'Prihodi- plan-izvršenje'!$A$4:$H$500,4,FALSE),IF($A1438&lt;=$A$3,VLOOKUP(A1438,'Neizmirene obaveze JLS'!$A$11:O$500,Q$1,FALSE),"")))</f>
        <v>0</v>
      </c>
      <c r="R1438" s="88">
        <f>IF($A1438&lt;=$A$1,VALUE(+VLOOKUP($A1438,'Rashodi- plan-izvršenje'!$A$8:P$1500,'prenos-P-R-N'!R$1,FALSE)),IF($A1438&lt;=$A$2,VLOOKUP($A1438,'Prihodi- plan-izvršenje'!$A$4:$H$500,7,FALSE),""))</f>
        <v>0</v>
      </c>
      <c r="S1438" s="88">
        <f>IF(A1438=0,0,IF($A1438&lt;=$A$1,VALUE(+VLOOKUP($A1438,'Rashodi- plan-izvršenje'!$A$8:Q$1500,'prenos-P-R-N'!S$1,FALSE)),IF($A1438&lt;=$A$2,VLOOKUP($A1438,'Prihodi- plan-izvršenje'!$A$4:$H$500,8,FALSE),0)))</f>
        <v>0</v>
      </c>
      <c r="T1438" s="88" t="str">
        <f>IF($A1438&gt;$A$2,VLOOKUP($A1438,'Neizmirene obaveze JLS'!$A$11:R$500,R$1,FALSE),"")</f>
        <v/>
      </c>
      <c r="U1438" s="88">
        <f>IF($A1438&gt;$A$2,VLOOKUP($A1438,'Neizmirene obaveze JLS'!$A$11:S$500,S$1,FALSE),0)</f>
        <v>0</v>
      </c>
      <c r="V1438" s="88">
        <f t="shared" si="364"/>
        <v>0</v>
      </c>
    </row>
    <row r="1439" spans="1:22">
      <c r="A1439" s="89">
        <f>IF(AND(COUNTIF(A$1:A$3,"&gt;0")=1,MAX(A$8:A1438)&lt;A$1),A1438+1,IF(AND(COUNTIF(A$1:A$3,"&gt;0")=2,MAX(A$8:A1438)&lt;A$2),A1438+1,IF(AND(COUNTIF(A$1:A$3,"&gt;0")=3,MAX(A$8:A1438)&lt;A$3),A1438+1,0)))</f>
        <v>0</v>
      </c>
      <c r="B1439" s="89" t="str">
        <f t="shared" ref="B1439:C1439" si="403">+IF($A1439&gt;0,B1438,"")</f>
        <v/>
      </c>
      <c r="C1439" s="89" t="str">
        <f t="shared" si="403"/>
        <v/>
      </c>
      <c r="D1439" s="87" t="str">
        <f>IF($A1439=0,"",IF($A1439&lt;=$A$1,+VLOOKUP($A1439,'Rashodi- plan-izvršenje'!$A$8:B$1500,'prenos-P-R-N'!D$1,FALSE),IF($A1439&gt;$A$2,+VLOOKUP($A1439,'Neizmirene obaveze JLS'!$A$11:B$500,'prenos-P-R-N'!D$1,FALSE),"")))</f>
        <v/>
      </c>
      <c r="E1439" s="87" t="str">
        <f>IF($A1439=0,"",IF($A1439&lt;=$A$1,+VLOOKUP($A1439,'Rashodi- plan-izvršenje'!$A$8:C$1500,'prenos-P-R-N'!E$1,FALSE),IF($A1439&gt;$A$2,+VLOOKUP($A1439,'Neizmirene obaveze JLS'!$A$11:C$500,'prenos-P-R-N'!E$1,FALSE),"")))</f>
        <v/>
      </c>
      <c r="F1439" s="87" t="str">
        <f>IF($A1439=0,"",IF($A1439&lt;=$A$1,+VLOOKUP($A1439,'Rashodi- plan-izvršenje'!$A$8:D$1500,'prenos-P-R-N'!F$1,FALSE),IF($A1439&gt;$A$2,+VLOOKUP($A1439,'Neizmirene obaveze JLS'!$A$11:D$500,'prenos-P-R-N'!F$1,FALSE),"")))</f>
        <v/>
      </c>
      <c r="G1439" s="87" t="str">
        <f>IF($A1439=0,"",IF($A1439&lt;=$A$1,+VLOOKUP($A1439,'Rashodi- plan-izvršenje'!$A$8:E$1500,'prenos-P-R-N'!G$1,FALSE),IF($A1439&gt;$A$2,+VLOOKUP($A1439,'Neizmirene obaveze JLS'!$A$11:E$500,'prenos-P-R-N'!G$1,FALSE),"")))</f>
        <v/>
      </c>
      <c r="H1439" s="87" t="str">
        <f>IF($A1439=0,"",IF($A1439&lt;=$A$1,+VLOOKUP($A1439,'Rashodi- plan-izvršenje'!$A$8:F$1500,'prenos-P-R-N'!H$1,FALSE),IF($A1439&gt;$A$2,+VLOOKUP($A1439,'Neizmirene obaveze JLS'!$A$11:F$500,'prenos-P-R-N'!H$1,FALSE),"")))</f>
        <v/>
      </c>
      <c r="I1439" s="87" t="str">
        <f>IF($A1439=0,"",IF($A1439&lt;=$A$1,+VLOOKUP($A1439,'Rashodi- plan-izvršenje'!$A$8:G$1500,'prenos-P-R-N'!I$1,FALSE),IF($A1439&gt;$A$2,+VLOOKUP($A1439,'Neizmirene obaveze JLS'!$A$11:G$500,'prenos-P-R-N'!I$1,FALSE),"")))</f>
        <v/>
      </c>
      <c r="J1439" s="87" t="str">
        <f>IF($A1439=0,"",IF($A1439&lt;=$A$1,+VLOOKUP($A1439,'Rashodi- plan-izvršenje'!$A$8:H$1500,'prenos-P-R-N'!J$1,FALSE),IF($A1439&gt;$A$2,+VLOOKUP($A1439,'Neizmirene obaveze JLS'!$A$11:H$500,'prenos-P-R-N'!J$1,FALSE),"")))</f>
        <v/>
      </c>
      <c r="K1439" s="87" t="str">
        <f>IF($A1439=0,"",IF($A1439&lt;=$A$1,+VLOOKUP($A1439,'Rashodi- plan-izvršenje'!$A$8:I$1500,'prenos-P-R-N'!K$1,FALSE),IF($A1439&gt;$A$2,+VLOOKUP($A1439,'Neizmirene obaveze JLS'!$A$11:I$500,'prenos-P-R-N'!K$1,FALSE),"")))</f>
        <v/>
      </c>
      <c r="L1439" t="str">
        <f>IF(A1439=0,"",IF(A1439&lt;=A$1,+IF(VLOOKUP(A1439,'Rashodi- plan-izvršenje'!A$8:J$1500,M$1,FALSE)&gt;0,"Програмска активност","Пројекат"),IF(A1439&gt;A$2,+IF(VLOOKUP(A1439,'Neizmirene obaveze JLS'!A$8:J$2008,M$1,FALSE)&gt;0,"Програмска активност","Пројекат"),"")))</f>
        <v/>
      </c>
      <c r="M1439" s="87" t="str">
        <f>IF(A1439=0,"",IF($A1439&lt;=$A$1,+IF(VLOOKUP($A1439,'Rashodi- plan-izvršenje'!$A$8:$M$1500,10,FALSE)&gt;0,VLOOKUP($A1439,'Rashodi- plan-izvršenje'!$A$8:$M$1500,10,FALSE),VLOOKUP($A1439,'Rashodi- plan-izvršenje'!$A$8:$M$1500,12,FALSE)),+IF($A1439&gt;$A$2,IF(VLOOKUP($A1439,'Neizmirene obaveze JLS'!$A$8:$M$1500,10,FALSE)&gt;0,VLOOKUP($A1439,'Neizmirene obaveze JLS'!$A$11:$M$1500,10,FALSE),VLOOKUP($A1439,'Neizmirene obaveze JLS'!$A$11:$M$1500,12,FALSE)),0)))</f>
        <v/>
      </c>
      <c r="N1439" s="87" t="str">
        <f>IF(A1439=0,"",IF($A1439&lt;=$A$1,+IF(VLOOKUP(A1439,'Rashodi- plan-izvršenje'!$A$8:$M$1500,10,FALSE)&gt;0,VLOOKUP(A1439,'Rashodi- plan-izvršenje'!$A$8:$M$1500,11,FALSE),VLOOKUP(A1439,'Rashodi- plan-izvršenje'!$A$8:$M$1500,13,FALSE)),+IF($A1439&gt;$A$2,IF(VLOOKUP($A1439,'Neizmirene obaveze JLS'!$A$8:$M$1500,10,FALSE)&gt;0,VLOOKUP($A1439,'Neizmirene obaveze JLS'!$A$11:$M$1500,11,FALSE),VLOOKUP($A1439,'Neizmirene obaveze JLS'!$A$11:$M$1500,13,FALSE)),0)))</f>
        <v/>
      </c>
      <c r="O1439" s="87" t="str">
        <f>IF(A1439=0,"",IF($A1439&lt;=$A$1,VALUE(+VLOOKUP($A1439,'Rashodi- plan-izvršenje'!$A$8:N$1500,'prenos-P-R-N'!O$1,FALSE)),IF($A1439&lt;=A$2,VALUE(VLOOKUP($A1439,'Prihodi- plan-izvršenje'!$A$8:$H$500,6,FALSE)),VALUE(VLOOKUP($A1439,'Neizmirene obaveze JLS'!$A$8:$N$500,O$1,FALSE)))))</f>
        <v/>
      </c>
      <c r="P1439" s="87" t="str">
        <f>IF(A1439=0,"",IF(A1439=0,0,IF(A1439&gt;A$2,'šifarnik K-izvor'!G$3,+IF(Q1439&lt;700,+'šifarnik K-izvor'!G$2,'šifarnik K-izvor'!G$1))))</f>
        <v/>
      </c>
      <c r="Q1439" s="87">
        <f>IF($A1439&lt;=$A$1,VALUE(+VLOOKUP($A1439,'Rashodi- plan-izvršenje'!$A$8:O$1500,'prenos-P-R-N'!Q$1,FALSE)),IF($A1439&lt;=$A$2,VLOOKUP($A1439,'Prihodi- plan-izvršenje'!$A$4:$H$500,4,FALSE),IF($A1439&lt;=$A$3,VLOOKUP(A1439,'Neizmirene obaveze JLS'!$A$11:O$500,Q$1,FALSE),"")))</f>
        <v>0</v>
      </c>
      <c r="R1439" s="88">
        <f>IF($A1439&lt;=$A$1,VALUE(+VLOOKUP($A1439,'Rashodi- plan-izvršenje'!$A$8:P$1500,'prenos-P-R-N'!R$1,FALSE)),IF($A1439&lt;=$A$2,VLOOKUP($A1439,'Prihodi- plan-izvršenje'!$A$4:$H$500,7,FALSE),""))</f>
        <v>0</v>
      </c>
      <c r="S1439" s="88">
        <f>IF(A1439=0,0,IF($A1439&lt;=$A$1,VALUE(+VLOOKUP($A1439,'Rashodi- plan-izvršenje'!$A$8:Q$1500,'prenos-P-R-N'!S$1,FALSE)),IF($A1439&lt;=$A$2,VLOOKUP($A1439,'Prihodi- plan-izvršenje'!$A$4:$H$500,8,FALSE),0)))</f>
        <v>0</v>
      </c>
      <c r="T1439" s="88" t="str">
        <f>IF($A1439&gt;$A$2,VLOOKUP($A1439,'Neizmirene obaveze JLS'!$A$11:R$500,R$1,FALSE),"")</f>
        <v/>
      </c>
      <c r="U1439" s="88">
        <f>IF($A1439&gt;$A$2,VLOOKUP($A1439,'Neizmirene obaveze JLS'!$A$11:S$500,S$1,FALSE),0)</f>
        <v>0</v>
      </c>
      <c r="V1439" s="88">
        <f t="shared" si="364"/>
        <v>0</v>
      </c>
    </row>
    <row r="1440" spans="1:22">
      <c r="A1440" s="89">
        <f>IF(AND(COUNTIF(A$1:A$3,"&gt;0")=1,MAX(A$8:A1439)&lt;A$1),A1439+1,IF(AND(COUNTIF(A$1:A$3,"&gt;0")=2,MAX(A$8:A1439)&lt;A$2),A1439+1,IF(AND(COUNTIF(A$1:A$3,"&gt;0")=3,MAX(A$8:A1439)&lt;A$3),A1439+1,0)))</f>
        <v>0</v>
      </c>
      <c r="B1440" s="89" t="str">
        <f t="shared" ref="B1440:C1440" si="404">+IF($A1440&gt;0,B1439,"")</f>
        <v/>
      </c>
      <c r="C1440" s="89" t="str">
        <f t="shared" si="404"/>
        <v/>
      </c>
      <c r="D1440" s="87" t="str">
        <f>IF($A1440=0,"",IF($A1440&lt;=$A$1,+VLOOKUP($A1440,'Rashodi- plan-izvršenje'!$A$8:B$1500,'prenos-P-R-N'!D$1,FALSE),IF($A1440&gt;$A$2,+VLOOKUP($A1440,'Neizmirene obaveze JLS'!$A$11:B$500,'prenos-P-R-N'!D$1,FALSE),"")))</f>
        <v/>
      </c>
      <c r="E1440" s="87" t="str">
        <f>IF($A1440=0,"",IF($A1440&lt;=$A$1,+VLOOKUP($A1440,'Rashodi- plan-izvršenje'!$A$8:C$1500,'prenos-P-R-N'!E$1,FALSE),IF($A1440&gt;$A$2,+VLOOKUP($A1440,'Neizmirene obaveze JLS'!$A$11:C$500,'prenos-P-R-N'!E$1,FALSE),"")))</f>
        <v/>
      </c>
      <c r="F1440" s="87" t="str">
        <f>IF($A1440=0,"",IF($A1440&lt;=$A$1,+VLOOKUP($A1440,'Rashodi- plan-izvršenje'!$A$8:D$1500,'prenos-P-R-N'!F$1,FALSE),IF($A1440&gt;$A$2,+VLOOKUP($A1440,'Neizmirene obaveze JLS'!$A$11:D$500,'prenos-P-R-N'!F$1,FALSE),"")))</f>
        <v/>
      </c>
      <c r="G1440" s="87" t="str">
        <f>IF($A1440=0,"",IF($A1440&lt;=$A$1,+VLOOKUP($A1440,'Rashodi- plan-izvršenje'!$A$8:E$1500,'prenos-P-R-N'!G$1,FALSE),IF($A1440&gt;$A$2,+VLOOKUP($A1440,'Neizmirene obaveze JLS'!$A$11:E$500,'prenos-P-R-N'!G$1,FALSE),"")))</f>
        <v/>
      </c>
      <c r="H1440" s="87" t="str">
        <f>IF($A1440=0,"",IF($A1440&lt;=$A$1,+VLOOKUP($A1440,'Rashodi- plan-izvršenje'!$A$8:F$1500,'prenos-P-R-N'!H$1,FALSE),IF($A1440&gt;$A$2,+VLOOKUP($A1440,'Neizmirene obaveze JLS'!$A$11:F$500,'prenos-P-R-N'!H$1,FALSE),"")))</f>
        <v/>
      </c>
      <c r="I1440" s="87" t="str">
        <f>IF($A1440=0,"",IF($A1440&lt;=$A$1,+VLOOKUP($A1440,'Rashodi- plan-izvršenje'!$A$8:G$1500,'prenos-P-R-N'!I$1,FALSE),IF($A1440&gt;$A$2,+VLOOKUP($A1440,'Neizmirene obaveze JLS'!$A$11:G$500,'prenos-P-R-N'!I$1,FALSE),"")))</f>
        <v/>
      </c>
      <c r="J1440" s="87" t="str">
        <f>IF($A1440=0,"",IF($A1440&lt;=$A$1,+VLOOKUP($A1440,'Rashodi- plan-izvršenje'!$A$8:H$1500,'prenos-P-R-N'!J$1,FALSE),IF($A1440&gt;$A$2,+VLOOKUP($A1440,'Neizmirene obaveze JLS'!$A$11:H$500,'prenos-P-R-N'!J$1,FALSE),"")))</f>
        <v/>
      </c>
      <c r="K1440" s="87" t="str">
        <f>IF($A1440=0,"",IF($A1440&lt;=$A$1,+VLOOKUP($A1440,'Rashodi- plan-izvršenje'!$A$8:I$1500,'prenos-P-R-N'!K$1,FALSE),IF($A1440&gt;$A$2,+VLOOKUP($A1440,'Neizmirene obaveze JLS'!$A$11:I$500,'prenos-P-R-N'!K$1,FALSE),"")))</f>
        <v/>
      </c>
      <c r="L1440" t="str">
        <f>IF(A1440=0,"",IF(A1440&lt;=A$1,+IF(VLOOKUP(A1440,'Rashodi- plan-izvršenje'!A$8:J$1500,M$1,FALSE)&gt;0,"Програмска активност","Пројекат"),IF(A1440&gt;A$2,+IF(VLOOKUP(A1440,'Neizmirene obaveze JLS'!A$8:J$2008,M$1,FALSE)&gt;0,"Програмска активност","Пројекат"),"")))</f>
        <v/>
      </c>
      <c r="M1440" s="87" t="str">
        <f>IF(A1440=0,"",IF($A1440&lt;=$A$1,+IF(VLOOKUP($A1440,'Rashodi- plan-izvršenje'!$A$8:$M$1500,10,FALSE)&gt;0,VLOOKUP($A1440,'Rashodi- plan-izvršenje'!$A$8:$M$1500,10,FALSE),VLOOKUP($A1440,'Rashodi- plan-izvršenje'!$A$8:$M$1500,12,FALSE)),+IF($A1440&gt;$A$2,IF(VLOOKUP($A1440,'Neizmirene obaveze JLS'!$A$8:$M$1500,10,FALSE)&gt;0,VLOOKUP($A1440,'Neizmirene obaveze JLS'!$A$11:$M$1500,10,FALSE),VLOOKUP($A1440,'Neizmirene obaveze JLS'!$A$11:$M$1500,12,FALSE)),0)))</f>
        <v/>
      </c>
      <c r="N1440" s="87" t="str">
        <f>IF(A1440=0,"",IF($A1440&lt;=$A$1,+IF(VLOOKUP(A1440,'Rashodi- plan-izvršenje'!$A$8:$M$1500,10,FALSE)&gt;0,VLOOKUP(A1440,'Rashodi- plan-izvršenje'!$A$8:$M$1500,11,FALSE),VLOOKUP(A1440,'Rashodi- plan-izvršenje'!$A$8:$M$1500,13,FALSE)),+IF($A1440&gt;$A$2,IF(VLOOKUP($A1440,'Neizmirene obaveze JLS'!$A$8:$M$1500,10,FALSE)&gt;0,VLOOKUP($A1440,'Neizmirene obaveze JLS'!$A$11:$M$1500,11,FALSE),VLOOKUP($A1440,'Neizmirene obaveze JLS'!$A$11:$M$1500,13,FALSE)),0)))</f>
        <v/>
      </c>
      <c r="O1440" s="87" t="str">
        <f>IF(A1440=0,"",IF($A1440&lt;=$A$1,VALUE(+VLOOKUP($A1440,'Rashodi- plan-izvršenje'!$A$8:N$1500,'prenos-P-R-N'!O$1,FALSE)),IF($A1440&lt;=A$2,VALUE(VLOOKUP($A1440,'Prihodi- plan-izvršenje'!$A$8:$H$500,6,FALSE)),VALUE(VLOOKUP($A1440,'Neizmirene obaveze JLS'!$A$8:$N$500,O$1,FALSE)))))</f>
        <v/>
      </c>
      <c r="P1440" s="87" t="str">
        <f>IF(A1440=0,"",IF(A1440=0,0,IF(A1440&gt;A$2,'šifarnik K-izvor'!G$3,+IF(Q1440&lt;700,+'šifarnik K-izvor'!G$2,'šifarnik K-izvor'!G$1))))</f>
        <v/>
      </c>
      <c r="Q1440" s="87">
        <f>IF($A1440&lt;=$A$1,VALUE(+VLOOKUP($A1440,'Rashodi- plan-izvršenje'!$A$8:O$1500,'prenos-P-R-N'!Q$1,FALSE)),IF($A1440&lt;=$A$2,VLOOKUP($A1440,'Prihodi- plan-izvršenje'!$A$4:$H$500,4,FALSE),IF($A1440&lt;=$A$3,VLOOKUP(A1440,'Neizmirene obaveze JLS'!$A$11:O$500,Q$1,FALSE),"")))</f>
        <v>0</v>
      </c>
      <c r="R1440" s="88">
        <f>IF($A1440&lt;=$A$1,VALUE(+VLOOKUP($A1440,'Rashodi- plan-izvršenje'!$A$8:P$1500,'prenos-P-R-N'!R$1,FALSE)),IF($A1440&lt;=$A$2,VLOOKUP($A1440,'Prihodi- plan-izvršenje'!$A$4:$H$500,7,FALSE),""))</f>
        <v>0</v>
      </c>
      <c r="S1440" s="88">
        <f>IF(A1440=0,0,IF($A1440&lt;=$A$1,VALUE(+VLOOKUP($A1440,'Rashodi- plan-izvršenje'!$A$8:Q$1500,'prenos-P-R-N'!S$1,FALSE)),IF($A1440&lt;=$A$2,VLOOKUP($A1440,'Prihodi- plan-izvršenje'!$A$4:$H$500,8,FALSE),0)))</f>
        <v>0</v>
      </c>
      <c r="T1440" s="88" t="str">
        <f>IF($A1440&gt;$A$2,VLOOKUP($A1440,'Neizmirene obaveze JLS'!$A$11:R$500,R$1,FALSE),"")</f>
        <v/>
      </c>
      <c r="U1440" s="88">
        <f>IF($A1440&gt;$A$2,VLOOKUP($A1440,'Neizmirene obaveze JLS'!$A$11:S$500,S$1,FALSE),0)</f>
        <v>0</v>
      </c>
      <c r="V1440" s="88">
        <f t="shared" si="364"/>
        <v>0</v>
      </c>
    </row>
    <row r="1441" spans="1:22">
      <c r="A1441" s="89">
        <f>IF(AND(COUNTIF(A$1:A$3,"&gt;0")=1,MAX(A$8:A1440)&lt;A$1),A1440+1,IF(AND(COUNTIF(A$1:A$3,"&gt;0")=2,MAX(A$8:A1440)&lt;A$2),A1440+1,IF(AND(COUNTIF(A$1:A$3,"&gt;0")=3,MAX(A$8:A1440)&lt;A$3),A1440+1,0)))</f>
        <v>0</v>
      </c>
      <c r="B1441" s="89" t="str">
        <f t="shared" ref="B1441:C1441" si="405">+IF($A1441&gt;0,B1440,"")</f>
        <v/>
      </c>
      <c r="C1441" s="89" t="str">
        <f t="shared" si="405"/>
        <v/>
      </c>
      <c r="D1441" s="87" t="str">
        <f>IF($A1441=0,"",IF($A1441&lt;=$A$1,+VLOOKUP($A1441,'Rashodi- plan-izvršenje'!$A$8:B$1500,'prenos-P-R-N'!D$1,FALSE),IF($A1441&gt;$A$2,+VLOOKUP($A1441,'Neizmirene obaveze JLS'!$A$11:B$500,'prenos-P-R-N'!D$1,FALSE),"")))</f>
        <v/>
      </c>
      <c r="E1441" s="87" t="str">
        <f>IF($A1441=0,"",IF($A1441&lt;=$A$1,+VLOOKUP($A1441,'Rashodi- plan-izvršenje'!$A$8:C$1500,'prenos-P-R-N'!E$1,FALSE),IF($A1441&gt;$A$2,+VLOOKUP($A1441,'Neizmirene obaveze JLS'!$A$11:C$500,'prenos-P-R-N'!E$1,FALSE),"")))</f>
        <v/>
      </c>
      <c r="F1441" s="87" t="str">
        <f>IF($A1441=0,"",IF($A1441&lt;=$A$1,+VLOOKUP($A1441,'Rashodi- plan-izvršenje'!$A$8:D$1500,'prenos-P-R-N'!F$1,FALSE),IF($A1441&gt;$A$2,+VLOOKUP($A1441,'Neizmirene obaveze JLS'!$A$11:D$500,'prenos-P-R-N'!F$1,FALSE),"")))</f>
        <v/>
      </c>
      <c r="G1441" s="87" t="str">
        <f>IF($A1441=0,"",IF($A1441&lt;=$A$1,+VLOOKUP($A1441,'Rashodi- plan-izvršenje'!$A$8:E$1500,'prenos-P-R-N'!G$1,FALSE),IF($A1441&gt;$A$2,+VLOOKUP($A1441,'Neizmirene obaveze JLS'!$A$11:E$500,'prenos-P-R-N'!G$1,FALSE),"")))</f>
        <v/>
      </c>
      <c r="H1441" s="87" t="str">
        <f>IF($A1441=0,"",IF($A1441&lt;=$A$1,+VLOOKUP($A1441,'Rashodi- plan-izvršenje'!$A$8:F$1500,'prenos-P-R-N'!H$1,FALSE),IF($A1441&gt;$A$2,+VLOOKUP($A1441,'Neizmirene obaveze JLS'!$A$11:F$500,'prenos-P-R-N'!H$1,FALSE),"")))</f>
        <v/>
      </c>
      <c r="I1441" s="87" t="str">
        <f>IF($A1441=0,"",IF($A1441&lt;=$A$1,+VLOOKUP($A1441,'Rashodi- plan-izvršenje'!$A$8:G$1500,'prenos-P-R-N'!I$1,FALSE),IF($A1441&gt;$A$2,+VLOOKUP($A1441,'Neizmirene obaveze JLS'!$A$11:G$500,'prenos-P-R-N'!I$1,FALSE),"")))</f>
        <v/>
      </c>
      <c r="J1441" s="87" t="str">
        <f>IF($A1441=0,"",IF($A1441&lt;=$A$1,+VLOOKUP($A1441,'Rashodi- plan-izvršenje'!$A$8:H$1500,'prenos-P-R-N'!J$1,FALSE),IF($A1441&gt;$A$2,+VLOOKUP($A1441,'Neizmirene obaveze JLS'!$A$11:H$500,'prenos-P-R-N'!J$1,FALSE),"")))</f>
        <v/>
      </c>
      <c r="K1441" s="87" t="str">
        <f>IF($A1441=0,"",IF($A1441&lt;=$A$1,+VLOOKUP($A1441,'Rashodi- plan-izvršenje'!$A$8:I$1500,'prenos-P-R-N'!K$1,FALSE),IF($A1441&gt;$A$2,+VLOOKUP($A1441,'Neizmirene obaveze JLS'!$A$11:I$500,'prenos-P-R-N'!K$1,FALSE),"")))</f>
        <v/>
      </c>
      <c r="L1441" t="str">
        <f>IF(A1441=0,"",IF(A1441&lt;=A$1,+IF(VLOOKUP(A1441,'Rashodi- plan-izvršenje'!A$8:J$1500,M$1,FALSE)&gt;0,"Програмска активност","Пројекат"),IF(A1441&gt;A$2,+IF(VLOOKUP(A1441,'Neizmirene obaveze JLS'!A$8:J$2008,M$1,FALSE)&gt;0,"Програмска активност","Пројекат"),"")))</f>
        <v/>
      </c>
      <c r="M1441" s="87" t="str">
        <f>IF(A1441=0,"",IF($A1441&lt;=$A$1,+IF(VLOOKUP($A1441,'Rashodi- plan-izvršenje'!$A$8:$M$1500,10,FALSE)&gt;0,VLOOKUP($A1441,'Rashodi- plan-izvršenje'!$A$8:$M$1500,10,FALSE),VLOOKUP($A1441,'Rashodi- plan-izvršenje'!$A$8:$M$1500,12,FALSE)),+IF($A1441&gt;$A$2,IF(VLOOKUP($A1441,'Neizmirene obaveze JLS'!$A$8:$M$1500,10,FALSE)&gt;0,VLOOKUP($A1441,'Neizmirene obaveze JLS'!$A$11:$M$1500,10,FALSE),VLOOKUP($A1441,'Neizmirene obaveze JLS'!$A$11:$M$1500,12,FALSE)),0)))</f>
        <v/>
      </c>
      <c r="N1441" s="87" t="str">
        <f>IF(A1441=0,"",IF($A1441&lt;=$A$1,+IF(VLOOKUP(A1441,'Rashodi- plan-izvršenje'!$A$8:$M$1500,10,FALSE)&gt;0,VLOOKUP(A1441,'Rashodi- plan-izvršenje'!$A$8:$M$1500,11,FALSE),VLOOKUP(A1441,'Rashodi- plan-izvršenje'!$A$8:$M$1500,13,FALSE)),+IF($A1441&gt;$A$2,IF(VLOOKUP($A1441,'Neizmirene obaveze JLS'!$A$8:$M$1500,10,FALSE)&gt;0,VLOOKUP($A1441,'Neizmirene obaveze JLS'!$A$11:$M$1500,11,FALSE),VLOOKUP($A1441,'Neizmirene obaveze JLS'!$A$11:$M$1500,13,FALSE)),0)))</f>
        <v/>
      </c>
      <c r="O1441" s="87" t="str">
        <f>IF(A1441=0,"",IF($A1441&lt;=$A$1,VALUE(+VLOOKUP($A1441,'Rashodi- plan-izvršenje'!$A$8:N$1500,'prenos-P-R-N'!O$1,FALSE)),IF($A1441&lt;=A$2,VALUE(VLOOKUP($A1441,'Prihodi- plan-izvršenje'!$A$8:$H$500,6,FALSE)),VALUE(VLOOKUP($A1441,'Neizmirene obaveze JLS'!$A$8:$N$500,O$1,FALSE)))))</f>
        <v/>
      </c>
      <c r="P1441" s="87" t="str">
        <f>IF(A1441=0,"",IF(A1441=0,0,IF(A1441&gt;A$2,'šifarnik K-izvor'!G$3,+IF(Q1441&lt;700,+'šifarnik K-izvor'!G$2,'šifarnik K-izvor'!G$1))))</f>
        <v/>
      </c>
      <c r="Q1441" s="87">
        <f>IF($A1441&lt;=$A$1,VALUE(+VLOOKUP($A1441,'Rashodi- plan-izvršenje'!$A$8:O$1500,'prenos-P-R-N'!Q$1,FALSE)),IF($A1441&lt;=$A$2,VLOOKUP($A1441,'Prihodi- plan-izvršenje'!$A$4:$H$500,4,FALSE),IF($A1441&lt;=$A$3,VLOOKUP(A1441,'Neizmirene obaveze JLS'!$A$11:O$500,Q$1,FALSE),"")))</f>
        <v>0</v>
      </c>
      <c r="R1441" s="88">
        <f>IF($A1441&lt;=$A$1,VALUE(+VLOOKUP($A1441,'Rashodi- plan-izvršenje'!$A$8:P$1500,'prenos-P-R-N'!R$1,FALSE)),IF($A1441&lt;=$A$2,VLOOKUP($A1441,'Prihodi- plan-izvršenje'!$A$4:$H$500,7,FALSE),""))</f>
        <v>0</v>
      </c>
      <c r="S1441" s="88">
        <f>IF(A1441=0,0,IF($A1441&lt;=$A$1,VALUE(+VLOOKUP($A1441,'Rashodi- plan-izvršenje'!$A$8:Q$1500,'prenos-P-R-N'!S$1,FALSE)),IF($A1441&lt;=$A$2,VLOOKUP($A1441,'Prihodi- plan-izvršenje'!$A$4:$H$500,8,FALSE),0)))</f>
        <v>0</v>
      </c>
      <c r="T1441" s="88" t="str">
        <f>IF($A1441&gt;$A$2,VLOOKUP($A1441,'Neizmirene obaveze JLS'!$A$11:R$500,R$1,FALSE),"")</f>
        <v/>
      </c>
      <c r="U1441" s="88">
        <f>IF($A1441&gt;$A$2,VLOOKUP($A1441,'Neizmirene obaveze JLS'!$A$11:S$500,S$1,FALSE),0)</f>
        <v>0</v>
      </c>
      <c r="V1441" s="88">
        <f t="shared" si="364"/>
        <v>0</v>
      </c>
    </row>
    <row r="1442" spans="1:22">
      <c r="A1442" s="89">
        <f>IF(AND(COUNTIF(A$1:A$3,"&gt;0")=1,MAX(A$8:A1441)&lt;A$1),A1441+1,IF(AND(COUNTIF(A$1:A$3,"&gt;0")=2,MAX(A$8:A1441)&lt;A$2),A1441+1,IF(AND(COUNTIF(A$1:A$3,"&gt;0")=3,MAX(A$8:A1441)&lt;A$3),A1441+1,0)))</f>
        <v>0</v>
      </c>
      <c r="B1442" s="89" t="str">
        <f t="shared" ref="B1442:C1442" si="406">+IF($A1442&gt;0,B1441,"")</f>
        <v/>
      </c>
      <c r="C1442" s="89" t="str">
        <f t="shared" si="406"/>
        <v/>
      </c>
      <c r="D1442" s="87" t="str">
        <f>IF($A1442=0,"",IF($A1442&lt;=$A$1,+VLOOKUP($A1442,'Rashodi- plan-izvršenje'!$A$8:B$1500,'prenos-P-R-N'!D$1,FALSE),IF($A1442&gt;$A$2,+VLOOKUP($A1442,'Neizmirene obaveze JLS'!$A$11:B$500,'prenos-P-R-N'!D$1,FALSE),"")))</f>
        <v/>
      </c>
      <c r="E1442" s="87" t="str">
        <f>IF($A1442=0,"",IF($A1442&lt;=$A$1,+VLOOKUP($A1442,'Rashodi- plan-izvršenje'!$A$8:C$1500,'prenos-P-R-N'!E$1,FALSE),IF($A1442&gt;$A$2,+VLOOKUP($A1442,'Neizmirene obaveze JLS'!$A$11:C$500,'prenos-P-R-N'!E$1,FALSE),"")))</f>
        <v/>
      </c>
      <c r="F1442" s="87" t="str">
        <f>IF($A1442=0,"",IF($A1442&lt;=$A$1,+VLOOKUP($A1442,'Rashodi- plan-izvršenje'!$A$8:D$1500,'prenos-P-R-N'!F$1,FALSE),IF($A1442&gt;$A$2,+VLOOKUP($A1442,'Neizmirene obaveze JLS'!$A$11:D$500,'prenos-P-R-N'!F$1,FALSE),"")))</f>
        <v/>
      </c>
      <c r="G1442" s="87" t="str">
        <f>IF($A1442=0,"",IF($A1442&lt;=$A$1,+VLOOKUP($A1442,'Rashodi- plan-izvršenje'!$A$8:E$1500,'prenos-P-R-N'!G$1,FALSE),IF($A1442&gt;$A$2,+VLOOKUP($A1442,'Neizmirene obaveze JLS'!$A$11:E$500,'prenos-P-R-N'!G$1,FALSE),"")))</f>
        <v/>
      </c>
      <c r="H1442" s="87" t="str">
        <f>IF($A1442=0,"",IF($A1442&lt;=$A$1,+VLOOKUP($A1442,'Rashodi- plan-izvršenje'!$A$8:F$1500,'prenos-P-R-N'!H$1,FALSE),IF($A1442&gt;$A$2,+VLOOKUP($A1442,'Neizmirene obaveze JLS'!$A$11:F$500,'prenos-P-R-N'!H$1,FALSE),"")))</f>
        <v/>
      </c>
      <c r="I1442" s="87" t="str">
        <f>IF($A1442=0,"",IF($A1442&lt;=$A$1,+VLOOKUP($A1442,'Rashodi- plan-izvršenje'!$A$8:G$1500,'prenos-P-R-N'!I$1,FALSE),IF($A1442&gt;$A$2,+VLOOKUP($A1442,'Neizmirene obaveze JLS'!$A$11:G$500,'prenos-P-R-N'!I$1,FALSE),"")))</f>
        <v/>
      </c>
      <c r="J1442" s="87" t="str">
        <f>IF($A1442=0,"",IF($A1442&lt;=$A$1,+VLOOKUP($A1442,'Rashodi- plan-izvršenje'!$A$8:H$1500,'prenos-P-R-N'!J$1,FALSE),IF($A1442&gt;$A$2,+VLOOKUP($A1442,'Neizmirene obaveze JLS'!$A$11:H$500,'prenos-P-R-N'!J$1,FALSE),"")))</f>
        <v/>
      </c>
      <c r="K1442" s="87" t="str">
        <f>IF($A1442=0,"",IF($A1442&lt;=$A$1,+VLOOKUP($A1442,'Rashodi- plan-izvršenje'!$A$8:I$1500,'prenos-P-R-N'!K$1,FALSE),IF($A1442&gt;$A$2,+VLOOKUP($A1442,'Neizmirene obaveze JLS'!$A$11:I$500,'prenos-P-R-N'!K$1,FALSE),"")))</f>
        <v/>
      </c>
      <c r="L1442" t="str">
        <f>IF(A1442=0,"",IF(A1442&lt;=A$1,+IF(VLOOKUP(A1442,'Rashodi- plan-izvršenje'!A$8:J$1500,M$1,FALSE)&gt;0,"Програмска активност","Пројекат"),IF(A1442&gt;A$2,+IF(VLOOKUP(A1442,'Neizmirene obaveze JLS'!A$8:J$2008,M$1,FALSE)&gt;0,"Програмска активност","Пројекат"),"")))</f>
        <v/>
      </c>
      <c r="M1442" s="87" t="str">
        <f>IF(A1442=0,"",IF($A1442&lt;=$A$1,+IF(VLOOKUP($A1442,'Rashodi- plan-izvršenje'!$A$8:$M$1500,10,FALSE)&gt;0,VLOOKUP($A1442,'Rashodi- plan-izvršenje'!$A$8:$M$1500,10,FALSE),VLOOKUP($A1442,'Rashodi- plan-izvršenje'!$A$8:$M$1500,12,FALSE)),+IF($A1442&gt;$A$2,IF(VLOOKUP($A1442,'Neizmirene obaveze JLS'!$A$8:$M$1500,10,FALSE)&gt;0,VLOOKUP($A1442,'Neizmirene obaveze JLS'!$A$11:$M$1500,10,FALSE),VLOOKUP($A1442,'Neizmirene obaveze JLS'!$A$11:$M$1500,12,FALSE)),0)))</f>
        <v/>
      </c>
      <c r="N1442" s="87" t="str">
        <f>IF(A1442=0,"",IF($A1442&lt;=$A$1,+IF(VLOOKUP(A1442,'Rashodi- plan-izvršenje'!$A$8:$M$1500,10,FALSE)&gt;0,VLOOKUP(A1442,'Rashodi- plan-izvršenje'!$A$8:$M$1500,11,FALSE),VLOOKUP(A1442,'Rashodi- plan-izvršenje'!$A$8:$M$1500,13,FALSE)),+IF($A1442&gt;$A$2,IF(VLOOKUP($A1442,'Neizmirene obaveze JLS'!$A$8:$M$1500,10,FALSE)&gt;0,VLOOKUP($A1442,'Neizmirene obaveze JLS'!$A$11:$M$1500,11,FALSE),VLOOKUP($A1442,'Neizmirene obaveze JLS'!$A$11:$M$1500,13,FALSE)),0)))</f>
        <v/>
      </c>
      <c r="O1442" s="87" t="str">
        <f>IF(A1442=0,"",IF($A1442&lt;=$A$1,VALUE(+VLOOKUP($A1442,'Rashodi- plan-izvršenje'!$A$8:N$1500,'prenos-P-R-N'!O$1,FALSE)),IF($A1442&lt;=A$2,VALUE(VLOOKUP($A1442,'Prihodi- plan-izvršenje'!$A$8:$H$500,6,FALSE)),VALUE(VLOOKUP($A1442,'Neizmirene obaveze JLS'!$A$8:$N$500,O$1,FALSE)))))</f>
        <v/>
      </c>
      <c r="P1442" s="87" t="str">
        <f>IF(A1442=0,"",IF(A1442=0,0,IF(A1442&gt;A$2,'šifarnik K-izvor'!G$3,+IF(Q1442&lt;700,+'šifarnik K-izvor'!G$2,'šifarnik K-izvor'!G$1))))</f>
        <v/>
      </c>
      <c r="Q1442" s="87">
        <f>IF($A1442&lt;=$A$1,VALUE(+VLOOKUP($A1442,'Rashodi- plan-izvršenje'!$A$8:O$1500,'prenos-P-R-N'!Q$1,FALSE)),IF($A1442&lt;=$A$2,VLOOKUP($A1442,'Prihodi- plan-izvršenje'!$A$4:$H$500,4,FALSE),IF($A1442&lt;=$A$3,VLOOKUP(A1442,'Neizmirene obaveze JLS'!$A$11:O$500,Q$1,FALSE),"")))</f>
        <v>0</v>
      </c>
      <c r="R1442" s="88">
        <f>IF($A1442&lt;=$A$1,VALUE(+VLOOKUP($A1442,'Rashodi- plan-izvršenje'!$A$8:P$1500,'prenos-P-R-N'!R$1,FALSE)),IF($A1442&lt;=$A$2,VLOOKUP($A1442,'Prihodi- plan-izvršenje'!$A$4:$H$500,7,FALSE),""))</f>
        <v>0</v>
      </c>
      <c r="S1442" s="88">
        <f>IF(A1442=0,0,IF($A1442&lt;=$A$1,VALUE(+VLOOKUP($A1442,'Rashodi- plan-izvršenje'!$A$8:Q$1500,'prenos-P-R-N'!S$1,FALSE)),IF($A1442&lt;=$A$2,VLOOKUP($A1442,'Prihodi- plan-izvršenje'!$A$4:$H$500,8,FALSE),0)))</f>
        <v>0</v>
      </c>
      <c r="T1442" s="88" t="str">
        <f>IF($A1442&gt;$A$2,VLOOKUP($A1442,'Neizmirene obaveze JLS'!$A$11:R$500,R$1,FALSE),"")</f>
        <v/>
      </c>
      <c r="U1442" s="88">
        <f>IF($A1442&gt;$A$2,VLOOKUP($A1442,'Neizmirene obaveze JLS'!$A$11:S$500,S$1,FALSE),0)</f>
        <v>0</v>
      </c>
      <c r="V1442" s="88">
        <f t="shared" si="364"/>
        <v>0</v>
      </c>
    </row>
    <row r="1443" spans="1:22">
      <c r="A1443" s="89">
        <f>IF(AND(COUNTIF(A$1:A$3,"&gt;0")=1,MAX(A$8:A1442)&lt;A$1),A1442+1,IF(AND(COUNTIF(A$1:A$3,"&gt;0")=2,MAX(A$8:A1442)&lt;A$2),A1442+1,IF(AND(COUNTIF(A$1:A$3,"&gt;0")=3,MAX(A$8:A1442)&lt;A$3),A1442+1,0)))</f>
        <v>0</v>
      </c>
      <c r="B1443" s="89" t="str">
        <f t="shared" ref="B1443:C1443" si="407">+IF($A1443&gt;0,B1442,"")</f>
        <v/>
      </c>
      <c r="C1443" s="89" t="str">
        <f t="shared" si="407"/>
        <v/>
      </c>
      <c r="D1443" s="87" t="str">
        <f>IF($A1443=0,"",IF($A1443&lt;=$A$1,+VLOOKUP($A1443,'Rashodi- plan-izvršenje'!$A$8:B$1500,'prenos-P-R-N'!D$1,FALSE),IF($A1443&gt;$A$2,+VLOOKUP($A1443,'Neizmirene obaveze JLS'!$A$11:B$500,'prenos-P-R-N'!D$1,FALSE),"")))</f>
        <v/>
      </c>
      <c r="E1443" s="87" t="str">
        <f>IF($A1443=0,"",IF($A1443&lt;=$A$1,+VLOOKUP($A1443,'Rashodi- plan-izvršenje'!$A$8:C$1500,'prenos-P-R-N'!E$1,FALSE),IF($A1443&gt;$A$2,+VLOOKUP($A1443,'Neizmirene obaveze JLS'!$A$11:C$500,'prenos-P-R-N'!E$1,FALSE),"")))</f>
        <v/>
      </c>
      <c r="F1443" s="87" t="str">
        <f>IF($A1443=0,"",IF($A1443&lt;=$A$1,+VLOOKUP($A1443,'Rashodi- plan-izvršenje'!$A$8:D$1500,'prenos-P-R-N'!F$1,FALSE),IF($A1443&gt;$A$2,+VLOOKUP($A1443,'Neizmirene obaveze JLS'!$A$11:D$500,'prenos-P-R-N'!F$1,FALSE),"")))</f>
        <v/>
      </c>
      <c r="G1443" s="87" t="str">
        <f>IF($A1443=0,"",IF($A1443&lt;=$A$1,+VLOOKUP($A1443,'Rashodi- plan-izvršenje'!$A$8:E$1500,'prenos-P-R-N'!G$1,FALSE),IF($A1443&gt;$A$2,+VLOOKUP($A1443,'Neizmirene obaveze JLS'!$A$11:E$500,'prenos-P-R-N'!G$1,FALSE),"")))</f>
        <v/>
      </c>
      <c r="H1443" s="87" t="str">
        <f>IF($A1443=0,"",IF($A1443&lt;=$A$1,+VLOOKUP($A1443,'Rashodi- plan-izvršenje'!$A$8:F$1500,'prenos-P-R-N'!H$1,FALSE),IF($A1443&gt;$A$2,+VLOOKUP($A1443,'Neizmirene obaveze JLS'!$A$11:F$500,'prenos-P-R-N'!H$1,FALSE),"")))</f>
        <v/>
      </c>
      <c r="I1443" s="87" t="str">
        <f>IF($A1443=0,"",IF($A1443&lt;=$A$1,+VLOOKUP($A1443,'Rashodi- plan-izvršenje'!$A$8:G$1500,'prenos-P-R-N'!I$1,FALSE),IF($A1443&gt;$A$2,+VLOOKUP($A1443,'Neizmirene obaveze JLS'!$A$11:G$500,'prenos-P-R-N'!I$1,FALSE),"")))</f>
        <v/>
      </c>
      <c r="J1443" s="87" t="str">
        <f>IF($A1443=0,"",IF($A1443&lt;=$A$1,+VLOOKUP($A1443,'Rashodi- plan-izvršenje'!$A$8:H$1500,'prenos-P-R-N'!J$1,FALSE),IF($A1443&gt;$A$2,+VLOOKUP($A1443,'Neizmirene obaveze JLS'!$A$11:H$500,'prenos-P-R-N'!J$1,FALSE),"")))</f>
        <v/>
      </c>
      <c r="K1443" s="87" t="str">
        <f>IF($A1443=0,"",IF($A1443&lt;=$A$1,+VLOOKUP($A1443,'Rashodi- plan-izvršenje'!$A$8:I$1500,'prenos-P-R-N'!K$1,FALSE),IF($A1443&gt;$A$2,+VLOOKUP($A1443,'Neizmirene obaveze JLS'!$A$11:I$500,'prenos-P-R-N'!K$1,FALSE),"")))</f>
        <v/>
      </c>
      <c r="L1443" t="str">
        <f>IF(A1443=0,"",IF(A1443&lt;=A$1,+IF(VLOOKUP(A1443,'Rashodi- plan-izvršenje'!A$8:J$1500,M$1,FALSE)&gt;0,"Програмска активност","Пројекат"),IF(A1443&gt;A$2,+IF(VLOOKUP(A1443,'Neizmirene obaveze JLS'!A$8:J$2008,M$1,FALSE)&gt;0,"Програмска активност","Пројекат"),"")))</f>
        <v/>
      </c>
      <c r="M1443" s="87" t="str">
        <f>IF(A1443=0,"",IF($A1443&lt;=$A$1,+IF(VLOOKUP($A1443,'Rashodi- plan-izvršenje'!$A$8:$M$1500,10,FALSE)&gt;0,VLOOKUP($A1443,'Rashodi- plan-izvršenje'!$A$8:$M$1500,10,FALSE),VLOOKUP($A1443,'Rashodi- plan-izvršenje'!$A$8:$M$1500,12,FALSE)),+IF($A1443&gt;$A$2,IF(VLOOKUP($A1443,'Neizmirene obaveze JLS'!$A$8:$M$1500,10,FALSE)&gt;0,VLOOKUP($A1443,'Neizmirene obaveze JLS'!$A$11:$M$1500,10,FALSE),VLOOKUP($A1443,'Neizmirene obaveze JLS'!$A$11:$M$1500,12,FALSE)),0)))</f>
        <v/>
      </c>
      <c r="N1443" s="87" t="str">
        <f>IF(A1443=0,"",IF($A1443&lt;=$A$1,+IF(VLOOKUP(A1443,'Rashodi- plan-izvršenje'!$A$8:$M$1500,10,FALSE)&gt;0,VLOOKUP(A1443,'Rashodi- plan-izvršenje'!$A$8:$M$1500,11,FALSE),VLOOKUP(A1443,'Rashodi- plan-izvršenje'!$A$8:$M$1500,13,FALSE)),+IF($A1443&gt;$A$2,IF(VLOOKUP($A1443,'Neizmirene obaveze JLS'!$A$8:$M$1500,10,FALSE)&gt;0,VLOOKUP($A1443,'Neizmirene obaveze JLS'!$A$11:$M$1500,11,FALSE),VLOOKUP($A1443,'Neizmirene obaveze JLS'!$A$11:$M$1500,13,FALSE)),0)))</f>
        <v/>
      </c>
      <c r="O1443" s="87" t="str">
        <f>IF(A1443=0,"",IF($A1443&lt;=$A$1,VALUE(+VLOOKUP($A1443,'Rashodi- plan-izvršenje'!$A$8:N$1500,'prenos-P-R-N'!O$1,FALSE)),IF($A1443&lt;=A$2,VALUE(VLOOKUP($A1443,'Prihodi- plan-izvršenje'!$A$8:$H$500,6,FALSE)),VALUE(VLOOKUP($A1443,'Neizmirene obaveze JLS'!$A$8:$N$500,O$1,FALSE)))))</f>
        <v/>
      </c>
      <c r="P1443" s="87" t="str">
        <f>IF(A1443=0,"",IF(A1443=0,0,IF(A1443&gt;A$2,'šifarnik K-izvor'!G$3,+IF(Q1443&lt;700,+'šifarnik K-izvor'!G$2,'šifarnik K-izvor'!G$1))))</f>
        <v/>
      </c>
      <c r="Q1443" s="87">
        <f>IF($A1443&lt;=$A$1,VALUE(+VLOOKUP($A1443,'Rashodi- plan-izvršenje'!$A$8:O$1500,'prenos-P-R-N'!Q$1,FALSE)),IF($A1443&lt;=$A$2,VLOOKUP($A1443,'Prihodi- plan-izvršenje'!$A$4:$H$500,4,FALSE),IF($A1443&lt;=$A$3,VLOOKUP(A1443,'Neizmirene obaveze JLS'!$A$11:O$500,Q$1,FALSE),"")))</f>
        <v>0</v>
      </c>
      <c r="R1443" s="88">
        <f>IF($A1443&lt;=$A$1,VALUE(+VLOOKUP($A1443,'Rashodi- plan-izvršenje'!$A$8:P$1500,'prenos-P-R-N'!R$1,FALSE)),IF($A1443&lt;=$A$2,VLOOKUP($A1443,'Prihodi- plan-izvršenje'!$A$4:$H$500,7,FALSE),""))</f>
        <v>0</v>
      </c>
      <c r="S1443" s="88">
        <f>IF(A1443=0,0,IF($A1443&lt;=$A$1,VALUE(+VLOOKUP($A1443,'Rashodi- plan-izvršenje'!$A$8:Q$1500,'prenos-P-R-N'!S$1,FALSE)),IF($A1443&lt;=$A$2,VLOOKUP($A1443,'Prihodi- plan-izvršenje'!$A$4:$H$500,8,FALSE),0)))</f>
        <v>0</v>
      </c>
      <c r="T1443" s="88" t="str">
        <f>IF($A1443&gt;$A$2,VLOOKUP($A1443,'Neizmirene obaveze JLS'!$A$11:R$500,R$1,FALSE),"")</f>
        <v/>
      </c>
      <c r="U1443" s="88">
        <f>IF($A1443&gt;$A$2,VLOOKUP($A1443,'Neizmirene obaveze JLS'!$A$11:S$500,S$1,FALSE),0)</f>
        <v>0</v>
      </c>
      <c r="V1443" s="88">
        <f t="shared" si="364"/>
        <v>0</v>
      </c>
    </row>
    <row r="1444" spans="1:22">
      <c r="A1444" s="89">
        <f>IF(AND(COUNTIF(A$1:A$3,"&gt;0")=1,MAX(A$8:A1443)&lt;A$1),A1443+1,IF(AND(COUNTIF(A$1:A$3,"&gt;0")=2,MAX(A$8:A1443)&lt;A$2),A1443+1,IF(AND(COUNTIF(A$1:A$3,"&gt;0")=3,MAX(A$8:A1443)&lt;A$3),A1443+1,0)))</f>
        <v>0</v>
      </c>
      <c r="B1444" s="89" t="str">
        <f t="shared" ref="B1444:C1444" si="408">+IF($A1444&gt;0,B1443,"")</f>
        <v/>
      </c>
      <c r="C1444" s="89" t="str">
        <f t="shared" si="408"/>
        <v/>
      </c>
      <c r="D1444" s="87" t="str">
        <f>IF($A1444=0,"",IF($A1444&lt;=$A$1,+VLOOKUP($A1444,'Rashodi- plan-izvršenje'!$A$8:B$1500,'prenos-P-R-N'!D$1,FALSE),IF($A1444&gt;$A$2,+VLOOKUP($A1444,'Neizmirene obaveze JLS'!$A$11:B$500,'prenos-P-R-N'!D$1,FALSE),"")))</f>
        <v/>
      </c>
      <c r="E1444" s="87" t="str">
        <f>IF($A1444=0,"",IF($A1444&lt;=$A$1,+VLOOKUP($A1444,'Rashodi- plan-izvršenje'!$A$8:C$1500,'prenos-P-R-N'!E$1,FALSE),IF($A1444&gt;$A$2,+VLOOKUP($A1444,'Neizmirene obaveze JLS'!$A$11:C$500,'prenos-P-R-N'!E$1,FALSE),"")))</f>
        <v/>
      </c>
      <c r="F1444" s="87" t="str">
        <f>IF($A1444=0,"",IF($A1444&lt;=$A$1,+VLOOKUP($A1444,'Rashodi- plan-izvršenje'!$A$8:D$1500,'prenos-P-R-N'!F$1,FALSE),IF($A1444&gt;$A$2,+VLOOKUP($A1444,'Neizmirene obaveze JLS'!$A$11:D$500,'prenos-P-R-N'!F$1,FALSE),"")))</f>
        <v/>
      </c>
      <c r="G1444" s="87" t="str">
        <f>IF($A1444=0,"",IF($A1444&lt;=$A$1,+VLOOKUP($A1444,'Rashodi- plan-izvršenje'!$A$8:E$1500,'prenos-P-R-N'!G$1,FALSE),IF($A1444&gt;$A$2,+VLOOKUP($A1444,'Neizmirene obaveze JLS'!$A$11:E$500,'prenos-P-R-N'!G$1,FALSE),"")))</f>
        <v/>
      </c>
      <c r="H1444" s="87" t="str">
        <f>IF($A1444=0,"",IF($A1444&lt;=$A$1,+VLOOKUP($A1444,'Rashodi- plan-izvršenje'!$A$8:F$1500,'prenos-P-R-N'!H$1,FALSE),IF($A1444&gt;$A$2,+VLOOKUP($A1444,'Neizmirene obaveze JLS'!$A$11:F$500,'prenos-P-R-N'!H$1,FALSE),"")))</f>
        <v/>
      </c>
      <c r="I1444" s="87" t="str">
        <f>IF($A1444=0,"",IF($A1444&lt;=$A$1,+VLOOKUP($A1444,'Rashodi- plan-izvršenje'!$A$8:G$1500,'prenos-P-R-N'!I$1,FALSE),IF($A1444&gt;$A$2,+VLOOKUP($A1444,'Neizmirene obaveze JLS'!$A$11:G$500,'prenos-P-R-N'!I$1,FALSE),"")))</f>
        <v/>
      </c>
      <c r="J1444" s="87" t="str">
        <f>IF($A1444=0,"",IF($A1444&lt;=$A$1,+VLOOKUP($A1444,'Rashodi- plan-izvršenje'!$A$8:H$1500,'prenos-P-R-N'!J$1,FALSE),IF($A1444&gt;$A$2,+VLOOKUP($A1444,'Neizmirene obaveze JLS'!$A$11:H$500,'prenos-P-R-N'!J$1,FALSE),"")))</f>
        <v/>
      </c>
      <c r="K1444" s="87" t="str">
        <f>IF($A1444=0,"",IF($A1444&lt;=$A$1,+VLOOKUP($A1444,'Rashodi- plan-izvršenje'!$A$8:I$1500,'prenos-P-R-N'!K$1,FALSE),IF($A1444&gt;$A$2,+VLOOKUP($A1444,'Neizmirene obaveze JLS'!$A$11:I$500,'prenos-P-R-N'!K$1,FALSE),"")))</f>
        <v/>
      </c>
      <c r="L1444" t="str">
        <f>IF(A1444=0,"",IF(A1444&lt;=A$1,+IF(VLOOKUP(A1444,'Rashodi- plan-izvršenje'!A$8:J$1500,M$1,FALSE)&gt;0,"Програмска активност","Пројекат"),IF(A1444&gt;A$2,+IF(VLOOKUP(A1444,'Neizmirene obaveze JLS'!A$8:J$2008,M$1,FALSE)&gt;0,"Програмска активност","Пројекат"),"")))</f>
        <v/>
      </c>
      <c r="M1444" s="87" t="str">
        <f>IF(A1444=0,"",IF($A1444&lt;=$A$1,+IF(VLOOKUP($A1444,'Rashodi- plan-izvršenje'!$A$8:$M$1500,10,FALSE)&gt;0,VLOOKUP($A1444,'Rashodi- plan-izvršenje'!$A$8:$M$1500,10,FALSE),VLOOKUP($A1444,'Rashodi- plan-izvršenje'!$A$8:$M$1500,12,FALSE)),+IF($A1444&gt;$A$2,IF(VLOOKUP($A1444,'Neizmirene obaveze JLS'!$A$8:$M$1500,10,FALSE)&gt;0,VLOOKUP($A1444,'Neizmirene obaveze JLS'!$A$11:$M$1500,10,FALSE),VLOOKUP($A1444,'Neizmirene obaveze JLS'!$A$11:$M$1500,12,FALSE)),0)))</f>
        <v/>
      </c>
      <c r="N1444" s="87" t="str">
        <f>IF(A1444=0,"",IF($A1444&lt;=$A$1,+IF(VLOOKUP(A1444,'Rashodi- plan-izvršenje'!$A$8:$M$1500,10,FALSE)&gt;0,VLOOKUP(A1444,'Rashodi- plan-izvršenje'!$A$8:$M$1500,11,FALSE),VLOOKUP(A1444,'Rashodi- plan-izvršenje'!$A$8:$M$1500,13,FALSE)),+IF($A1444&gt;$A$2,IF(VLOOKUP($A1444,'Neizmirene obaveze JLS'!$A$8:$M$1500,10,FALSE)&gt;0,VLOOKUP($A1444,'Neizmirene obaveze JLS'!$A$11:$M$1500,11,FALSE),VLOOKUP($A1444,'Neizmirene obaveze JLS'!$A$11:$M$1500,13,FALSE)),0)))</f>
        <v/>
      </c>
      <c r="O1444" s="87" t="str">
        <f>IF(A1444=0,"",IF($A1444&lt;=$A$1,VALUE(+VLOOKUP($A1444,'Rashodi- plan-izvršenje'!$A$8:N$1500,'prenos-P-R-N'!O$1,FALSE)),IF($A1444&lt;=A$2,VALUE(VLOOKUP($A1444,'Prihodi- plan-izvršenje'!$A$8:$H$500,6,FALSE)),VALUE(VLOOKUP($A1444,'Neizmirene obaveze JLS'!$A$8:$N$500,O$1,FALSE)))))</f>
        <v/>
      </c>
      <c r="P1444" s="87" t="str">
        <f>IF(A1444=0,"",IF(A1444=0,0,IF(A1444&gt;A$2,'šifarnik K-izvor'!G$3,+IF(Q1444&lt;700,+'šifarnik K-izvor'!G$2,'šifarnik K-izvor'!G$1))))</f>
        <v/>
      </c>
      <c r="Q1444" s="87">
        <f>IF($A1444&lt;=$A$1,VALUE(+VLOOKUP($A1444,'Rashodi- plan-izvršenje'!$A$8:O$1500,'prenos-P-R-N'!Q$1,FALSE)),IF($A1444&lt;=$A$2,VLOOKUP($A1444,'Prihodi- plan-izvršenje'!$A$4:$H$500,4,FALSE),IF($A1444&lt;=$A$3,VLOOKUP(A1444,'Neizmirene obaveze JLS'!$A$11:O$500,Q$1,FALSE),"")))</f>
        <v>0</v>
      </c>
      <c r="R1444" s="88">
        <f>IF($A1444&lt;=$A$1,VALUE(+VLOOKUP($A1444,'Rashodi- plan-izvršenje'!$A$8:P$1500,'prenos-P-R-N'!R$1,FALSE)),IF($A1444&lt;=$A$2,VLOOKUP($A1444,'Prihodi- plan-izvršenje'!$A$4:$H$500,7,FALSE),""))</f>
        <v>0</v>
      </c>
      <c r="S1444" s="88">
        <f>IF(A1444=0,0,IF($A1444&lt;=$A$1,VALUE(+VLOOKUP($A1444,'Rashodi- plan-izvršenje'!$A$8:Q$1500,'prenos-P-R-N'!S$1,FALSE)),IF($A1444&lt;=$A$2,VLOOKUP($A1444,'Prihodi- plan-izvršenje'!$A$4:$H$500,8,FALSE),0)))</f>
        <v>0</v>
      </c>
      <c r="T1444" s="88" t="str">
        <f>IF($A1444&gt;$A$2,VLOOKUP($A1444,'Neizmirene obaveze JLS'!$A$11:R$500,R$1,FALSE),"")</f>
        <v/>
      </c>
      <c r="U1444" s="88">
        <f>IF($A1444&gt;$A$2,VLOOKUP($A1444,'Neizmirene obaveze JLS'!$A$11:S$500,S$1,FALSE),0)</f>
        <v>0</v>
      </c>
      <c r="V1444" s="88">
        <f t="shared" si="364"/>
        <v>0</v>
      </c>
    </row>
    <row r="1445" spans="1:22">
      <c r="A1445" s="89">
        <f>IF(AND(COUNTIF(A$1:A$3,"&gt;0")=1,MAX(A$8:A1444)&lt;A$1),A1444+1,IF(AND(COUNTIF(A$1:A$3,"&gt;0")=2,MAX(A$8:A1444)&lt;A$2),A1444+1,IF(AND(COUNTIF(A$1:A$3,"&gt;0")=3,MAX(A$8:A1444)&lt;A$3),A1444+1,0)))</f>
        <v>0</v>
      </c>
      <c r="B1445" s="89" t="str">
        <f t="shared" ref="B1445:C1445" si="409">+IF($A1445&gt;0,B1444,"")</f>
        <v/>
      </c>
      <c r="C1445" s="89" t="str">
        <f t="shared" si="409"/>
        <v/>
      </c>
      <c r="D1445" s="87" t="str">
        <f>IF($A1445=0,"",IF($A1445&lt;=$A$1,+VLOOKUP($A1445,'Rashodi- plan-izvršenje'!$A$8:B$1500,'prenos-P-R-N'!D$1,FALSE),IF($A1445&gt;$A$2,+VLOOKUP($A1445,'Neizmirene obaveze JLS'!$A$11:B$500,'prenos-P-R-N'!D$1,FALSE),"")))</f>
        <v/>
      </c>
      <c r="E1445" s="87" t="str">
        <f>IF($A1445=0,"",IF($A1445&lt;=$A$1,+VLOOKUP($A1445,'Rashodi- plan-izvršenje'!$A$8:C$1500,'prenos-P-R-N'!E$1,FALSE),IF($A1445&gt;$A$2,+VLOOKUP($A1445,'Neizmirene obaveze JLS'!$A$11:C$500,'prenos-P-R-N'!E$1,FALSE),"")))</f>
        <v/>
      </c>
      <c r="F1445" s="87" t="str">
        <f>IF($A1445=0,"",IF($A1445&lt;=$A$1,+VLOOKUP($A1445,'Rashodi- plan-izvršenje'!$A$8:D$1500,'prenos-P-R-N'!F$1,FALSE),IF($A1445&gt;$A$2,+VLOOKUP($A1445,'Neizmirene obaveze JLS'!$A$11:D$500,'prenos-P-R-N'!F$1,FALSE),"")))</f>
        <v/>
      </c>
      <c r="G1445" s="87" t="str">
        <f>IF($A1445=0,"",IF($A1445&lt;=$A$1,+VLOOKUP($A1445,'Rashodi- plan-izvršenje'!$A$8:E$1500,'prenos-P-R-N'!G$1,FALSE),IF($A1445&gt;$A$2,+VLOOKUP($A1445,'Neizmirene obaveze JLS'!$A$11:E$500,'prenos-P-R-N'!G$1,FALSE),"")))</f>
        <v/>
      </c>
      <c r="H1445" s="87" t="str">
        <f>IF($A1445=0,"",IF($A1445&lt;=$A$1,+VLOOKUP($A1445,'Rashodi- plan-izvršenje'!$A$8:F$1500,'prenos-P-R-N'!H$1,FALSE),IF($A1445&gt;$A$2,+VLOOKUP($A1445,'Neizmirene obaveze JLS'!$A$11:F$500,'prenos-P-R-N'!H$1,FALSE),"")))</f>
        <v/>
      </c>
      <c r="I1445" s="87" t="str">
        <f>IF($A1445=0,"",IF($A1445&lt;=$A$1,+VLOOKUP($A1445,'Rashodi- plan-izvršenje'!$A$8:G$1500,'prenos-P-R-N'!I$1,FALSE),IF($A1445&gt;$A$2,+VLOOKUP($A1445,'Neizmirene obaveze JLS'!$A$11:G$500,'prenos-P-R-N'!I$1,FALSE),"")))</f>
        <v/>
      </c>
      <c r="J1445" s="87" t="str">
        <f>IF($A1445=0,"",IF($A1445&lt;=$A$1,+VLOOKUP($A1445,'Rashodi- plan-izvršenje'!$A$8:H$1500,'prenos-P-R-N'!J$1,FALSE),IF($A1445&gt;$A$2,+VLOOKUP($A1445,'Neizmirene obaveze JLS'!$A$11:H$500,'prenos-P-R-N'!J$1,FALSE),"")))</f>
        <v/>
      </c>
      <c r="K1445" s="87" t="str">
        <f>IF($A1445=0,"",IF($A1445&lt;=$A$1,+VLOOKUP($A1445,'Rashodi- plan-izvršenje'!$A$8:I$1500,'prenos-P-R-N'!K$1,FALSE),IF($A1445&gt;$A$2,+VLOOKUP($A1445,'Neizmirene obaveze JLS'!$A$11:I$500,'prenos-P-R-N'!K$1,FALSE),"")))</f>
        <v/>
      </c>
      <c r="L1445" t="str">
        <f>IF(A1445=0,"",IF(A1445&lt;=A$1,+IF(VLOOKUP(A1445,'Rashodi- plan-izvršenje'!A$8:J$1500,M$1,FALSE)&gt;0,"Програмска активност","Пројекат"),IF(A1445&gt;A$2,+IF(VLOOKUP(A1445,'Neizmirene obaveze JLS'!A$8:J$2008,M$1,FALSE)&gt;0,"Програмска активност","Пројекат"),"")))</f>
        <v/>
      </c>
      <c r="M1445" s="87" t="str">
        <f>IF(A1445=0,"",IF($A1445&lt;=$A$1,+IF(VLOOKUP($A1445,'Rashodi- plan-izvršenje'!$A$8:$M$1500,10,FALSE)&gt;0,VLOOKUP($A1445,'Rashodi- plan-izvršenje'!$A$8:$M$1500,10,FALSE),VLOOKUP($A1445,'Rashodi- plan-izvršenje'!$A$8:$M$1500,12,FALSE)),+IF($A1445&gt;$A$2,IF(VLOOKUP($A1445,'Neizmirene obaveze JLS'!$A$8:$M$1500,10,FALSE)&gt;0,VLOOKUP($A1445,'Neizmirene obaveze JLS'!$A$11:$M$1500,10,FALSE),VLOOKUP($A1445,'Neizmirene obaveze JLS'!$A$11:$M$1500,12,FALSE)),0)))</f>
        <v/>
      </c>
      <c r="N1445" s="87" t="str">
        <f>IF(A1445=0,"",IF($A1445&lt;=$A$1,+IF(VLOOKUP(A1445,'Rashodi- plan-izvršenje'!$A$8:$M$1500,10,FALSE)&gt;0,VLOOKUP(A1445,'Rashodi- plan-izvršenje'!$A$8:$M$1500,11,FALSE),VLOOKUP(A1445,'Rashodi- plan-izvršenje'!$A$8:$M$1500,13,FALSE)),+IF($A1445&gt;$A$2,IF(VLOOKUP($A1445,'Neizmirene obaveze JLS'!$A$8:$M$1500,10,FALSE)&gt;0,VLOOKUP($A1445,'Neizmirene obaveze JLS'!$A$11:$M$1500,11,FALSE),VLOOKUP($A1445,'Neizmirene obaveze JLS'!$A$11:$M$1500,13,FALSE)),0)))</f>
        <v/>
      </c>
      <c r="O1445" s="87" t="str">
        <f>IF(A1445=0,"",IF($A1445&lt;=$A$1,VALUE(+VLOOKUP($A1445,'Rashodi- plan-izvršenje'!$A$8:N$1500,'prenos-P-R-N'!O$1,FALSE)),IF($A1445&lt;=A$2,VALUE(VLOOKUP($A1445,'Prihodi- plan-izvršenje'!$A$8:$H$500,6,FALSE)),VALUE(VLOOKUP($A1445,'Neizmirene obaveze JLS'!$A$8:$N$500,O$1,FALSE)))))</f>
        <v/>
      </c>
      <c r="P1445" s="87" t="str">
        <f>IF(A1445=0,"",IF(A1445=0,0,IF(A1445&gt;A$2,'šifarnik K-izvor'!G$3,+IF(Q1445&lt;700,+'šifarnik K-izvor'!G$2,'šifarnik K-izvor'!G$1))))</f>
        <v/>
      </c>
      <c r="Q1445" s="87">
        <f>IF($A1445&lt;=$A$1,VALUE(+VLOOKUP($A1445,'Rashodi- plan-izvršenje'!$A$8:O$1500,'prenos-P-R-N'!Q$1,FALSE)),IF($A1445&lt;=$A$2,VLOOKUP($A1445,'Prihodi- plan-izvršenje'!$A$4:$H$500,4,FALSE),IF($A1445&lt;=$A$3,VLOOKUP(A1445,'Neizmirene obaveze JLS'!$A$11:O$500,Q$1,FALSE),"")))</f>
        <v>0</v>
      </c>
      <c r="R1445" s="88">
        <f>IF($A1445&lt;=$A$1,VALUE(+VLOOKUP($A1445,'Rashodi- plan-izvršenje'!$A$8:P$1500,'prenos-P-R-N'!R$1,FALSE)),IF($A1445&lt;=$A$2,VLOOKUP($A1445,'Prihodi- plan-izvršenje'!$A$4:$H$500,7,FALSE),""))</f>
        <v>0</v>
      </c>
      <c r="S1445" s="88">
        <f>IF(A1445=0,0,IF($A1445&lt;=$A$1,VALUE(+VLOOKUP($A1445,'Rashodi- plan-izvršenje'!$A$8:Q$1500,'prenos-P-R-N'!S$1,FALSE)),IF($A1445&lt;=$A$2,VLOOKUP($A1445,'Prihodi- plan-izvršenje'!$A$4:$H$500,8,FALSE),0)))</f>
        <v>0</v>
      </c>
      <c r="T1445" s="88" t="str">
        <f>IF($A1445&gt;$A$2,VLOOKUP($A1445,'Neizmirene obaveze JLS'!$A$11:R$500,R$1,FALSE),"")</f>
        <v/>
      </c>
      <c r="U1445" s="88">
        <f>IF($A1445&gt;$A$2,VLOOKUP($A1445,'Neizmirene obaveze JLS'!$A$11:S$500,S$1,FALSE),0)</f>
        <v>0</v>
      </c>
      <c r="V1445" s="88">
        <f t="shared" si="364"/>
        <v>0</v>
      </c>
    </row>
    <row r="1446" spans="1:22">
      <c r="A1446" s="89">
        <f>IF(AND(COUNTIF(A$1:A$3,"&gt;0")=1,MAX(A$8:A1445)&lt;A$1),A1445+1,IF(AND(COUNTIF(A$1:A$3,"&gt;0")=2,MAX(A$8:A1445)&lt;A$2),A1445+1,IF(AND(COUNTIF(A$1:A$3,"&gt;0")=3,MAX(A$8:A1445)&lt;A$3),A1445+1,0)))</f>
        <v>0</v>
      </c>
      <c r="B1446" s="89" t="str">
        <f t="shared" ref="B1446:C1446" si="410">+IF($A1446&gt;0,B1445,"")</f>
        <v/>
      </c>
      <c r="C1446" s="89" t="str">
        <f t="shared" si="410"/>
        <v/>
      </c>
      <c r="D1446" s="87" t="str">
        <f>IF($A1446=0,"",IF($A1446&lt;=$A$1,+VLOOKUP($A1446,'Rashodi- plan-izvršenje'!$A$8:B$1500,'prenos-P-R-N'!D$1,FALSE),IF($A1446&gt;$A$2,+VLOOKUP($A1446,'Neizmirene obaveze JLS'!$A$11:B$500,'prenos-P-R-N'!D$1,FALSE),"")))</f>
        <v/>
      </c>
      <c r="E1446" s="87" t="str">
        <f>IF($A1446=0,"",IF($A1446&lt;=$A$1,+VLOOKUP($A1446,'Rashodi- plan-izvršenje'!$A$8:C$1500,'prenos-P-R-N'!E$1,FALSE),IF($A1446&gt;$A$2,+VLOOKUP($A1446,'Neizmirene obaveze JLS'!$A$11:C$500,'prenos-P-R-N'!E$1,FALSE),"")))</f>
        <v/>
      </c>
      <c r="F1446" s="87" t="str">
        <f>IF($A1446=0,"",IF($A1446&lt;=$A$1,+VLOOKUP($A1446,'Rashodi- plan-izvršenje'!$A$8:D$1500,'prenos-P-R-N'!F$1,FALSE),IF($A1446&gt;$A$2,+VLOOKUP($A1446,'Neizmirene obaveze JLS'!$A$11:D$500,'prenos-P-R-N'!F$1,FALSE),"")))</f>
        <v/>
      </c>
      <c r="G1446" s="87" t="str">
        <f>IF($A1446=0,"",IF($A1446&lt;=$A$1,+VLOOKUP($A1446,'Rashodi- plan-izvršenje'!$A$8:E$1500,'prenos-P-R-N'!G$1,FALSE),IF($A1446&gt;$A$2,+VLOOKUP($A1446,'Neizmirene obaveze JLS'!$A$11:E$500,'prenos-P-R-N'!G$1,FALSE),"")))</f>
        <v/>
      </c>
      <c r="H1446" s="87" t="str">
        <f>IF($A1446=0,"",IF($A1446&lt;=$A$1,+VLOOKUP($A1446,'Rashodi- plan-izvršenje'!$A$8:F$1500,'prenos-P-R-N'!H$1,FALSE),IF($A1446&gt;$A$2,+VLOOKUP($A1446,'Neizmirene obaveze JLS'!$A$11:F$500,'prenos-P-R-N'!H$1,FALSE),"")))</f>
        <v/>
      </c>
      <c r="I1446" s="87" t="str">
        <f>IF($A1446=0,"",IF($A1446&lt;=$A$1,+VLOOKUP($A1446,'Rashodi- plan-izvršenje'!$A$8:G$1500,'prenos-P-R-N'!I$1,FALSE),IF($A1446&gt;$A$2,+VLOOKUP($A1446,'Neizmirene obaveze JLS'!$A$11:G$500,'prenos-P-R-N'!I$1,FALSE),"")))</f>
        <v/>
      </c>
      <c r="J1446" s="87" t="str">
        <f>IF($A1446=0,"",IF($A1446&lt;=$A$1,+VLOOKUP($A1446,'Rashodi- plan-izvršenje'!$A$8:H$1500,'prenos-P-R-N'!J$1,FALSE),IF($A1446&gt;$A$2,+VLOOKUP($A1446,'Neizmirene obaveze JLS'!$A$11:H$500,'prenos-P-R-N'!J$1,FALSE),"")))</f>
        <v/>
      </c>
      <c r="K1446" s="87" t="str">
        <f>IF($A1446=0,"",IF($A1446&lt;=$A$1,+VLOOKUP($A1446,'Rashodi- plan-izvršenje'!$A$8:I$1500,'prenos-P-R-N'!K$1,FALSE),IF($A1446&gt;$A$2,+VLOOKUP($A1446,'Neizmirene obaveze JLS'!$A$11:I$500,'prenos-P-R-N'!K$1,FALSE),"")))</f>
        <v/>
      </c>
      <c r="L1446" t="str">
        <f>IF(A1446=0,"",IF(A1446&lt;=A$1,+IF(VLOOKUP(A1446,'Rashodi- plan-izvršenje'!A$8:J$1500,M$1,FALSE)&gt;0,"Програмска активност","Пројекат"),IF(A1446&gt;A$2,+IF(VLOOKUP(A1446,'Neizmirene obaveze JLS'!A$8:J$2008,M$1,FALSE)&gt;0,"Програмска активност","Пројекат"),"")))</f>
        <v/>
      </c>
      <c r="M1446" s="87" t="str">
        <f>IF(A1446=0,"",IF($A1446&lt;=$A$1,+IF(VLOOKUP($A1446,'Rashodi- plan-izvršenje'!$A$8:$M$1500,10,FALSE)&gt;0,VLOOKUP($A1446,'Rashodi- plan-izvršenje'!$A$8:$M$1500,10,FALSE),VLOOKUP($A1446,'Rashodi- plan-izvršenje'!$A$8:$M$1500,12,FALSE)),+IF($A1446&gt;$A$2,IF(VLOOKUP($A1446,'Neizmirene obaveze JLS'!$A$8:$M$1500,10,FALSE)&gt;0,VLOOKUP($A1446,'Neizmirene obaveze JLS'!$A$11:$M$1500,10,FALSE),VLOOKUP($A1446,'Neizmirene obaveze JLS'!$A$11:$M$1500,12,FALSE)),0)))</f>
        <v/>
      </c>
      <c r="N1446" s="87" t="str">
        <f>IF(A1446=0,"",IF($A1446&lt;=$A$1,+IF(VLOOKUP(A1446,'Rashodi- plan-izvršenje'!$A$8:$M$1500,10,FALSE)&gt;0,VLOOKUP(A1446,'Rashodi- plan-izvršenje'!$A$8:$M$1500,11,FALSE),VLOOKUP(A1446,'Rashodi- plan-izvršenje'!$A$8:$M$1500,13,FALSE)),+IF($A1446&gt;$A$2,IF(VLOOKUP($A1446,'Neizmirene obaveze JLS'!$A$8:$M$1500,10,FALSE)&gt;0,VLOOKUP($A1446,'Neizmirene obaveze JLS'!$A$11:$M$1500,11,FALSE),VLOOKUP($A1446,'Neizmirene obaveze JLS'!$A$11:$M$1500,13,FALSE)),0)))</f>
        <v/>
      </c>
      <c r="O1446" s="87" t="str">
        <f>IF(A1446=0,"",IF($A1446&lt;=$A$1,VALUE(+VLOOKUP($A1446,'Rashodi- plan-izvršenje'!$A$8:N$1500,'prenos-P-R-N'!O$1,FALSE)),IF($A1446&lt;=A$2,VALUE(VLOOKUP($A1446,'Prihodi- plan-izvršenje'!$A$8:$H$500,6,FALSE)),VALUE(VLOOKUP($A1446,'Neizmirene obaveze JLS'!$A$8:$N$500,O$1,FALSE)))))</f>
        <v/>
      </c>
      <c r="P1446" s="87" t="str">
        <f>IF(A1446=0,"",IF(A1446=0,0,IF(A1446&gt;A$2,'šifarnik K-izvor'!G$3,+IF(Q1446&lt;700,+'šifarnik K-izvor'!G$2,'šifarnik K-izvor'!G$1))))</f>
        <v/>
      </c>
      <c r="Q1446" s="87">
        <f>IF($A1446&lt;=$A$1,VALUE(+VLOOKUP($A1446,'Rashodi- plan-izvršenje'!$A$8:O$1500,'prenos-P-R-N'!Q$1,FALSE)),IF($A1446&lt;=$A$2,VLOOKUP($A1446,'Prihodi- plan-izvršenje'!$A$4:$H$500,4,FALSE),IF($A1446&lt;=$A$3,VLOOKUP(A1446,'Neizmirene obaveze JLS'!$A$11:O$500,Q$1,FALSE),"")))</f>
        <v>0</v>
      </c>
      <c r="R1446" s="88">
        <f>IF($A1446&lt;=$A$1,VALUE(+VLOOKUP($A1446,'Rashodi- plan-izvršenje'!$A$8:P$1500,'prenos-P-R-N'!R$1,FALSE)),IF($A1446&lt;=$A$2,VLOOKUP($A1446,'Prihodi- plan-izvršenje'!$A$4:$H$500,7,FALSE),""))</f>
        <v>0</v>
      </c>
      <c r="S1446" s="88">
        <f>IF(A1446=0,0,IF($A1446&lt;=$A$1,VALUE(+VLOOKUP($A1446,'Rashodi- plan-izvršenje'!$A$8:Q$1500,'prenos-P-R-N'!S$1,FALSE)),IF($A1446&lt;=$A$2,VLOOKUP($A1446,'Prihodi- plan-izvršenje'!$A$4:$H$500,8,FALSE),0)))</f>
        <v>0</v>
      </c>
      <c r="T1446" s="88" t="str">
        <f>IF($A1446&gt;$A$2,VLOOKUP($A1446,'Neizmirene obaveze JLS'!$A$11:R$500,R$1,FALSE),"")</f>
        <v/>
      </c>
      <c r="U1446" s="88">
        <f>IF($A1446&gt;$A$2,VLOOKUP($A1446,'Neizmirene obaveze JLS'!$A$11:S$500,S$1,FALSE),0)</f>
        <v>0</v>
      </c>
      <c r="V1446" s="88">
        <f t="shared" si="364"/>
        <v>0</v>
      </c>
    </row>
    <row r="1447" spans="1:22">
      <c r="A1447" s="89">
        <f>IF(AND(COUNTIF(A$1:A$3,"&gt;0")=1,MAX(A$8:A1446)&lt;A$1),A1446+1,IF(AND(COUNTIF(A$1:A$3,"&gt;0")=2,MAX(A$8:A1446)&lt;A$2),A1446+1,IF(AND(COUNTIF(A$1:A$3,"&gt;0")=3,MAX(A$8:A1446)&lt;A$3),A1446+1,0)))</f>
        <v>0</v>
      </c>
      <c r="B1447" s="89" t="str">
        <f t="shared" ref="B1447:C1447" si="411">+IF($A1447&gt;0,B1446,"")</f>
        <v/>
      </c>
      <c r="C1447" s="89" t="str">
        <f t="shared" si="411"/>
        <v/>
      </c>
      <c r="D1447" s="87" t="str">
        <f>IF($A1447=0,"",IF($A1447&lt;=$A$1,+VLOOKUP($A1447,'Rashodi- plan-izvršenje'!$A$8:B$1500,'prenos-P-R-N'!D$1,FALSE),IF($A1447&gt;$A$2,+VLOOKUP($A1447,'Neizmirene obaveze JLS'!$A$11:B$500,'prenos-P-R-N'!D$1,FALSE),"")))</f>
        <v/>
      </c>
      <c r="E1447" s="87" t="str">
        <f>IF($A1447=0,"",IF($A1447&lt;=$A$1,+VLOOKUP($A1447,'Rashodi- plan-izvršenje'!$A$8:C$1500,'prenos-P-R-N'!E$1,FALSE),IF($A1447&gt;$A$2,+VLOOKUP($A1447,'Neizmirene obaveze JLS'!$A$11:C$500,'prenos-P-R-N'!E$1,FALSE),"")))</f>
        <v/>
      </c>
      <c r="F1447" s="87" t="str">
        <f>IF($A1447=0,"",IF($A1447&lt;=$A$1,+VLOOKUP($A1447,'Rashodi- plan-izvršenje'!$A$8:D$1500,'prenos-P-R-N'!F$1,FALSE),IF($A1447&gt;$A$2,+VLOOKUP($A1447,'Neizmirene obaveze JLS'!$A$11:D$500,'prenos-P-R-N'!F$1,FALSE),"")))</f>
        <v/>
      </c>
      <c r="G1447" s="87" t="str">
        <f>IF($A1447=0,"",IF($A1447&lt;=$A$1,+VLOOKUP($A1447,'Rashodi- plan-izvršenje'!$A$8:E$1500,'prenos-P-R-N'!G$1,FALSE),IF($A1447&gt;$A$2,+VLOOKUP($A1447,'Neizmirene obaveze JLS'!$A$11:E$500,'prenos-P-R-N'!G$1,FALSE),"")))</f>
        <v/>
      </c>
      <c r="H1447" s="87" t="str">
        <f>IF($A1447=0,"",IF($A1447&lt;=$A$1,+VLOOKUP($A1447,'Rashodi- plan-izvršenje'!$A$8:F$1500,'prenos-P-R-N'!H$1,FALSE),IF($A1447&gt;$A$2,+VLOOKUP($A1447,'Neizmirene obaveze JLS'!$A$11:F$500,'prenos-P-R-N'!H$1,FALSE),"")))</f>
        <v/>
      </c>
      <c r="I1447" s="87" t="str">
        <f>IF($A1447=0,"",IF($A1447&lt;=$A$1,+VLOOKUP($A1447,'Rashodi- plan-izvršenje'!$A$8:G$1500,'prenos-P-R-N'!I$1,FALSE),IF($A1447&gt;$A$2,+VLOOKUP($A1447,'Neizmirene obaveze JLS'!$A$11:G$500,'prenos-P-R-N'!I$1,FALSE),"")))</f>
        <v/>
      </c>
      <c r="J1447" s="87" t="str">
        <f>IF($A1447=0,"",IF($A1447&lt;=$A$1,+VLOOKUP($A1447,'Rashodi- plan-izvršenje'!$A$8:H$1500,'prenos-P-R-N'!J$1,FALSE),IF($A1447&gt;$A$2,+VLOOKUP($A1447,'Neizmirene obaveze JLS'!$A$11:H$500,'prenos-P-R-N'!J$1,FALSE),"")))</f>
        <v/>
      </c>
      <c r="K1447" s="87" t="str">
        <f>IF($A1447=0,"",IF($A1447&lt;=$A$1,+VLOOKUP($A1447,'Rashodi- plan-izvršenje'!$A$8:I$1500,'prenos-P-R-N'!K$1,FALSE),IF($A1447&gt;$A$2,+VLOOKUP($A1447,'Neizmirene obaveze JLS'!$A$11:I$500,'prenos-P-R-N'!K$1,FALSE),"")))</f>
        <v/>
      </c>
      <c r="L1447" t="str">
        <f>IF(A1447=0,"",IF(A1447&lt;=A$1,+IF(VLOOKUP(A1447,'Rashodi- plan-izvršenje'!A$8:J$1500,M$1,FALSE)&gt;0,"Програмска активност","Пројекат"),IF(A1447&gt;A$2,+IF(VLOOKUP(A1447,'Neizmirene obaveze JLS'!A$8:J$2008,M$1,FALSE)&gt;0,"Програмска активност","Пројекат"),"")))</f>
        <v/>
      </c>
      <c r="M1447" s="87" t="str">
        <f>IF(A1447=0,"",IF($A1447&lt;=$A$1,+IF(VLOOKUP($A1447,'Rashodi- plan-izvršenje'!$A$8:$M$1500,10,FALSE)&gt;0,VLOOKUP($A1447,'Rashodi- plan-izvršenje'!$A$8:$M$1500,10,FALSE),VLOOKUP($A1447,'Rashodi- plan-izvršenje'!$A$8:$M$1500,12,FALSE)),+IF($A1447&gt;$A$2,IF(VLOOKUP($A1447,'Neizmirene obaveze JLS'!$A$8:$M$1500,10,FALSE)&gt;0,VLOOKUP($A1447,'Neizmirene obaveze JLS'!$A$11:$M$1500,10,FALSE),VLOOKUP($A1447,'Neizmirene obaveze JLS'!$A$11:$M$1500,12,FALSE)),0)))</f>
        <v/>
      </c>
      <c r="N1447" s="87" t="str">
        <f>IF(A1447=0,"",IF($A1447&lt;=$A$1,+IF(VLOOKUP(A1447,'Rashodi- plan-izvršenje'!$A$8:$M$1500,10,FALSE)&gt;0,VLOOKUP(A1447,'Rashodi- plan-izvršenje'!$A$8:$M$1500,11,FALSE),VLOOKUP(A1447,'Rashodi- plan-izvršenje'!$A$8:$M$1500,13,FALSE)),+IF($A1447&gt;$A$2,IF(VLOOKUP($A1447,'Neizmirene obaveze JLS'!$A$8:$M$1500,10,FALSE)&gt;0,VLOOKUP($A1447,'Neizmirene obaveze JLS'!$A$11:$M$1500,11,FALSE),VLOOKUP($A1447,'Neizmirene obaveze JLS'!$A$11:$M$1500,13,FALSE)),0)))</f>
        <v/>
      </c>
      <c r="O1447" s="87" t="str">
        <f>IF(A1447=0,"",IF($A1447&lt;=$A$1,VALUE(+VLOOKUP($A1447,'Rashodi- plan-izvršenje'!$A$8:N$1500,'prenos-P-R-N'!O$1,FALSE)),IF($A1447&lt;=A$2,VALUE(VLOOKUP($A1447,'Prihodi- plan-izvršenje'!$A$8:$H$500,6,FALSE)),VALUE(VLOOKUP($A1447,'Neizmirene obaveze JLS'!$A$8:$N$500,O$1,FALSE)))))</f>
        <v/>
      </c>
      <c r="P1447" s="87" t="str">
        <f>IF(A1447=0,"",IF(A1447=0,0,IF(A1447&gt;A$2,'šifarnik K-izvor'!G$3,+IF(Q1447&lt;700,+'šifarnik K-izvor'!G$2,'šifarnik K-izvor'!G$1))))</f>
        <v/>
      </c>
      <c r="Q1447" s="87">
        <f>IF($A1447&lt;=$A$1,VALUE(+VLOOKUP($A1447,'Rashodi- plan-izvršenje'!$A$8:O$1500,'prenos-P-R-N'!Q$1,FALSE)),IF($A1447&lt;=$A$2,VLOOKUP($A1447,'Prihodi- plan-izvršenje'!$A$4:$H$500,4,FALSE),IF($A1447&lt;=$A$3,VLOOKUP(A1447,'Neizmirene obaveze JLS'!$A$11:O$500,Q$1,FALSE),"")))</f>
        <v>0</v>
      </c>
      <c r="R1447" s="88">
        <f>IF($A1447&lt;=$A$1,VALUE(+VLOOKUP($A1447,'Rashodi- plan-izvršenje'!$A$8:P$1500,'prenos-P-R-N'!R$1,FALSE)),IF($A1447&lt;=$A$2,VLOOKUP($A1447,'Prihodi- plan-izvršenje'!$A$4:$H$500,7,FALSE),""))</f>
        <v>0</v>
      </c>
      <c r="S1447" s="88">
        <f>IF(A1447=0,0,IF($A1447&lt;=$A$1,VALUE(+VLOOKUP($A1447,'Rashodi- plan-izvršenje'!$A$8:Q$1500,'prenos-P-R-N'!S$1,FALSE)),IF($A1447&lt;=$A$2,VLOOKUP($A1447,'Prihodi- plan-izvršenje'!$A$4:$H$500,8,FALSE),0)))</f>
        <v>0</v>
      </c>
      <c r="T1447" s="88" t="str">
        <f>IF($A1447&gt;$A$2,VLOOKUP($A1447,'Neizmirene obaveze JLS'!$A$11:R$500,R$1,FALSE),"")</f>
        <v/>
      </c>
      <c r="U1447" s="88">
        <f>IF($A1447&gt;$A$2,VLOOKUP($A1447,'Neizmirene obaveze JLS'!$A$11:S$500,S$1,FALSE),0)</f>
        <v>0</v>
      </c>
      <c r="V1447" s="88">
        <f t="shared" si="364"/>
        <v>0</v>
      </c>
    </row>
    <row r="1448" spans="1:22">
      <c r="A1448" s="89">
        <f>IF(AND(COUNTIF(A$1:A$3,"&gt;0")=1,MAX(A$8:A1447)&lt;A$1),A1447+1,IF(AND(COUNTIF(A$1:A$3,"&gt;0")=2,MAX(A$8:A1447)&lt;A$2),A1447+1,IF(AND(COUNTIF(A$1:A$3,"&gt;0")=3,MAX(A$8:A1447)&lt;A$3),A1447+1,0)))</f>
        <v>0</v>
      </c>
      <c r="B1448" s="89" t="str">
        <f t="shared" ref="B1448:C1448" si="412">+IF($A1448&gt;0,B1447,"")</f>
        <v/>
      </c>
      <c r="C1448" s="89" t="str">
        <f t="shared" si="412"/>
        <v/>
      </c>
      <c r="D1448" s="87" t="str">
        <f>IF($A1448=0,"",IF($A1448&lt;=$A$1,+VLOOKUP($A1448,'Rashodi- plan-izvršenje'!$A$8:B$1500,'prenos-P-R-N'!D$1,FALSE),IF($A1448&gt;$A$2,+VLOOKUP($A1448,'Neizmirene obaveze JLS'!$A$11:B$500,'prenos-P-R-N'!D$1,FALSE),"")))</f>
        <v/>
      </c>
      <c r="E1448" s="87" t="str">
        <f>IF($A1448=0,"",IF($A1448&lt;=$A$1,+VLOOKUP($A1448,'Rashodi- plan-izvršenje'!$A$8:C$1500,'prenos-P-R-N'!E$1,FALSE),IF($A1448&gt;$A$2,+VLOOKUP($A1448,'Neizmirene obaveze JLS'!$A$11:C$500,'prenos-P-R-N'!E$1,FALSE),"")))</f>
        <v/>
      </c>
      <c r="F1448" s="87" t="str">
        <f>IF($A1448=0,"",IF($A1448&lt;=$A$1,+VLOOKUP($A1448,'Rashodi- plan-izvršenje'!$A$8:D$1500,'prenos-P-R-N'!F$1,FALSE),IF($A1448&gt;$A$2,+VLOOKUP($A1448,'Neizmirene obaveze JLS'!$A$11:D$500,'prenos-P-R-N'!F$1,FALSE),"")))</f>
        <v/>
      </c>
      <c r="G1448" s="87" t="str">
        <f>IF($A1448=0,"",IF($A1448&lt;=$A$1,+VLOOKUP($A1448,'Rashodi- plan-izvršenje'!$A$8:E$1500,'prenos-P-R-N'!G$1,FALSE),IF($A1448&gt;$A$2,+VLOOKUP($A1448,'Neizmirene obaveze JLS'!$A$11:E$500,'prenos-P-R-N'!G$1,FALSE),"")))</f>
        <v/>
      </c>
      <c r="H1448" s="87" t="str">
        <f>IF($A1448=0,"",IF($A1448&lt;=$A$1,+VLOOKUP($A1448,'Rashodi- plan-izvršenje'!$A$8:F$1500,'prenos-P-R-N'!H$1,FALSE),IF($A1448&gt;$A$2,+VLOOKUP($A1448,'Neizmirene obaveze JLS'!$A$11:F$500,'prenos-P-R-N'!H$1,FALSE),"")))</f>
        <v/>
      </c>
      <c r="I1448" s="87" t="str">
        <f>IF($A1448=0,"",IF($A1448&lt;=$A$1,+VLOOKUP($A1448,'Rashodi- plan-izvršenje'!$A$8:G$1500,'prenos-P-R-N'!I$1,FALSE),IF($A1448&gt;$A$2,+VLOOKUP($A1448,'Neizmirene obaveze JLS'!$A$11:G$500,'prenos-P-R-N'!I$1,FALSE),"")))</f>
        <v/>
      </c>
      <c r="J1448" s="87" t="str">
        <f>IF($A1448=0,"",IF($A1448&lt;=$A$1,+VLOOKUP($A1448,'Rashodi- plan-izvršenje'!$A$8:H$1500,'prenos-P-R-N'!J$1,FALSE),IF($A1448&gt;$A$2,+VLOOKUP($A1448,'Neizmirene obaveze JLS'!$A$11:H$500,'prenos-P-R-N'!J$1,FALSE),"")))</f>
        <v/>
      </c>
      <c r="K1448" s="87" t="str">
        <f>IF($A1448=0,"",IF($A1448&lt;=$A$1,+VLOOKUP($A1448,'Rashodi- plan-izvršenje'!$A$8:I$1500,'prenos-P-R-N'!K$1,FALSE),IF($A1448&gt;$A$2,+VLOOKUP($A1448,'Neizmirene obaveze JLS'!$A$11:I$500,'prenos-P-R-N'!K$1,FALSE),"")))</f>
        <v/>
      </c>
      <c r="L1448" t="str">
        <f>IF(A1448=0,"",IF(A1448&lt;=A$1,+IF(VLOOKUP(A1448,'Rashodi- plan-izvršenje'!A$8:J$1500,M$1,FALSE)&gt;0,"Програмска активност","Пројекат"),IF(A1448&gt;A$2,+IF(VLOOKUP(A1448,'Neizmirene obaveze JLS'!A$8:J$2008,M$1,FALSE)&gt;0,"Програмска активност","Пројекат"),"")))</f>
        <v/>
      </c>
      <c r="M1448" s="87" t="str">
        <f>IF(A1448=0,"",IF($A1448&lt;=$A$1,+IF(VLOOKUP($A1448,'Rashodi- plan-izvršenje'!$A$8:$M$1500,10,FALSE)&gt;0,VLOOKUP($A1448,'Rashodi- plan-izvršenje'!$A$8:$M$1500,10,FALSE),VLOOKUP($A1448,'Rashodi- plan-izvršenje'!$A$8:$M$1500,12,FALSE)),+IF($A1448&gt;$A$2,IF(VLOOKUP($A1448,'Neizmirene obaveze JLS'!$A$8:$M$1500,10,FALSE)&gt;0,VLOOKUP($A1448,'Neizmirene obaveze JLS'!$A$11:$M$1500,10,FALSE),VLOOKUP($A1448,'Neizmirene obaveze JLS'!$A$11:$M$1500,12,FALSE)),0)))</f>
        <v/>
      </c>
      <c r="N1448" s="87" t="str">
        <f>IF(A1448=0,"",IF($A1448&lt;=$A$1,+IF(VLOOKUP(A1448,'Rashodi- plan-izvršenje'!$A$8:$M$1500,10,FALSE)&gt;0,VLOOKUP(A1448,'Rashodi- plan-izvršenje'!$A$8:$M$1500,11,FALSE),VLOOKUP(A1448,'Rashodi- plan-izvršenje'!$A$8:$M$1500,13,FALSE)),+IF($A1448&gt;$A$2,IF(VLOOKUP($A1448,'Neizmirene obaveze JLS'!$A$8:$M$1500,10,FALSE)&gt;0,VLOOKUP($A1448,'Neizmirene obaveze JLS'!$A$11:$M$1500,11,FALSE),VLOOKUP($A1448,'Neizmirene obaveze JLS'!$A$11:$M$1500,13,FALSE)),0)))</f>
        <v/>
      </c>
      <c r="O1448" s="87" t="str">
        <f>IF(A1448=0,"",IF($A1448&lt;=$A$1,VALUE(+VLOOKUP($A1448,'Rashodi- plan-izvršenje'!$A$8:N$1500,'prenos-P-R-N'!O$1,FALSE)),IF($A1448&lt;=A$2,VALUE(VLOOKUP($A1448,'Prihodi- plan-izvršenje'!$A$8:$H$500,6,FALSE)),VALUE(VLOOKUP($A1448,'Neizmirene obaveze JLS'!$A$8:$N$500,O$1,FALSE)))))</f>
        <v/>
      </c>
      <c r="P1448" s="87" t="str">
        <f>IF(A1448=0,"",IF(A1448=0,0,IF(A1448&gt;A$2,'šifarnik K-izvor'!G$3,+IF(Q1448&lt;700,+'šifarnik K-izvor'!G$2,'šifarnik K-izvor'!G$1))))</f>
        <v/>
      </c>
      <c r="Q1448" s="87">
        <f>IF($A1448&lt;=$A$1,VALUE(+VLOOKUP($A1448,'Rashodi- plan-izvršenje'!$A$8:O$1500,'prenos-P-R-N'!Q$1,FALSE)),IF($A1448&lt;=$A$2,VLOOKUP($A1448,'Prihodi- plan-izvršenje'!$A$4:$H$500,4,FALSE),IF($A1448&lt;=$A$3,VLOOKUP(A1448,'Neizmirene obaveze JLS'!$A$11:O$500,Q$1,FALSE),"")))</f>
        <v>0</v>
      </c>
      <c r="R1448" s="88">
        <f>IF($A1448&lt;=$A$1,VALUE(+VLOOKUP($A1448,'Rashodi- plan-izvršenje'!$A$8:P$1500,'prenos-P-R-N'!R$1,FALSE)),IF($A1448&lt;=$A$2,VLOOKUP($A1448,'Prihodi- plan-izvršenje'!$A$4:$H$500,7,FALSE),""))</f>
        <v>0</v>
      </c>
      <c r="S1448" s="88">
        <f>IF(A1448=0,0,IF($A1448&lt;=$A$1,VALUE(+VLOOKUP($A1448,'Rashodi- plan-izvršenje'!$A$8:Q$1500,'prenos-P-R-N'!S$1,FALSE)),IF($A1448&lt;=$A$2,VLOOKUP($A1448,'Prihodi- plan-izvršenje'!$A$4:$H$500,8,FALSE),0)))</f>
        <v>0</v>
      </c>
      <c r="T1448" s="88" t="str">
        <f>IF($A1448&gt;$A$2,VLOOKUP($A1448,'Neizmirene obaveze JLS'!$A$11:R$500,R$1,FALSE),"")</f>
        <v/>
      </c>
      <c r="U1448" s="88">
        <f>IF($A1448&gt;$A$2,VLOOKUP($A1448,'Neizmirene obaveze JLS'!$A$11:S$500,S$1,FALSE),0)</f>
        <v>0</v>
      </c>
      <c r="V1448" s="88">
        <f t="shared" si="364"/>
        <v>0</v>
      </c>
    </row>
    <row r="1449" spans="1:22">
      <c r="A1449" s="89">
        <f>IF(AND(COUNTIF(A$1:A$3,"&gt;0")=1,MAX(A$8:A1448)&lt;A$1),A1448+1,IF(AND(COUNTIF(A$1:A$3,"&gt;0")=2,MAX(A$8:A1448)&lt;A$2),A1448+1,IF(AND(COUNTIF(A$1:A$3,"&gt;0")=3,MAX(A$8:A1448)&lt;A$3),A1448+1,0)))</f>
        <v>0</v>
      </c>
      <c r="B1449" s="89" t="str">
        <f t="shared" ref="B1449:C1449" si="413">+IF($A1449&gt;0,B1448,"")</f>
        <v/>
      </c>
      <c r="C1449" s="89" t="str">
        <f t="shared" si="413"/>
        <v/>
      </c>
      <c r="D1449" s="87" t="str">
        <f>IF($A1449=0,"",IF($A1449&lt;=$A$1,+VLOOKUP($A1449,'Rashodi- plan-izvršenje'!$A$8:B$1500,'prenos-P-R-N'!D$1,FALSE),IF($A1449&gt;$A$2,+VLOOKUP($A1449,'Neizmirene obaveze JLS'!$A$11:B$500,'prenos-P-R-N'!D$1,FALSE),"")))</f>
        <v/>
      </c>
      <c r="E1449" s="87" t="str">
        <f>IF($A1449=0,"",IF($A1449&lt;=$A$1,+VLOOKUP($A1449,'Rashodi- plan-izvršenje'!$A$8:C$1500,'prenos-P-R-N'!E$1,FALSE),IF($A1449&gt;$A$2,+VLOOKUP($A1449,'Neizmirene obaveze JLS'!$A$11:C$500,'prenos-P-R-N'!E$1,FALSE),"")))</f>
        <v/>
      </c>
      <c r="F1449" s="87" t="str">
        <f>IF($A1449=0,"",IF($A1449&lt;=$A$1,+VLOOKUP($A1449,'Rashodi- plan-izvršenje'!$A$8:D$1500,'prenos-P-R-N'!F$1,FALSE),IF($A1449&gt;$A$2,+VLOOKUP($A1449,'Neizmirene obaveze JLS'!$A$11:D$500,'prenos-P-R-N'!F$1,FALSE),"")))</f>
        <v/>
      </c>
      <c r="G1449" s="87" t="str">
        <f>IF($A1449=0,"",IF($A1449&lt;=$A$1,+VLOOKUP($A1449,'Rashodi- plan-izvršenje'!$A$8:E$1500,'prenos-P-R-N'!G$1,FALSE),IF($A1449&gt;$A$2,+VLOOKUP($A1449,'Neizmirene obaveze JLS'!$A$11:E$500,'prenos-P-R-N'!G$1,FALSE),"")))</f>
        <v/>
      </c>
      <c r="H1449" s="87" t="str">
        <f>IF($A1449=0,"",IF($A1449&lt;=$A$1,+VLOOKUP($A1449,'Rashodi- plan-izvršenje'!$A$8:F$1500,'prenos-P-R-N'!H$1,FALSE),IF($A1449&gt;$A$2,+VLOOKUP($A1449,'Neizmirene obaveze JLS'!$A$11:F$500,'prenos-P-R-N'!H$1,FALSE),"")))</f>
        <v/>
      </c>
      <c r="I1449" s="87" t="str">
        <f>IF($A1449=0,"",IF($A1449&lt;=$A$1,+VLOOKUP($A1449,'Rashodi- plan-izvršenje'!$A$8:G$1500,'prenos-P-R-N'!I$1,FALSE),IF($A1449&gt;$A$2,+VLOOKUP($A1449,'Neizmirene obaveze JLS'!$A$11:G$500,'prenos-P-R-N'!I$1,FALSE),"")))</f>
        <v/>
      </c>
      <c r="J1449" s="87" t="str">
        <f>IF($A1449=0,"",IF($A1449&lt;=$A$1,+VLOOKUP($A1449,'Rashodi- plan-izvršenje'!$A$8:H$1500,'prenos-P-R-N'!J$1,FALSE),IF($A1449&gt;$A$2,+VLOOKUP($A1449,'Neizmirene obaveze JLS'!$A$11:H$500,'prenos-P-R-N'!J$1,FALSE),"")))</f>
        <v/>
      </c>
      <c r="K1449" s="87" t="str">
        <f>IF($A1449=0,"",IF($A1449&lt;=$A$1,+VLOOKUP($A1449,'Rashodi- plan-izvršenje'!$A$8:I$1500,'prenos-P-R-N'!K$1,FALSE),IF($A1449&gt;$A$2,+VLOOKUP($A1449,'Neizmirene obaveze JLS'!$A$11:I$500,'prenos-P-R-N'!K$1,FALSE),"")))</f>
        <v/>
      </c>
      <c r="L1449" t="str">
        <f>IF(A1449=0,"",IF(A1449&lt;=A$1,+IF(VLOOKUP(A1449,'Rashodi- plan-izvršenje'!A$8:J$1500,M$1,FALSE)&gt;0,"Програмска активност","Пројекат"),IF(A1449&gt;A$2,+IF(VLOOKUP(A1449,'Neizmirene obaveze JLS'!A$8:J$2008,M$1,FALSE)&gt;0,"Програмска активност","Пројекат"),"")))</f>
        <v/>
      </c>
      <c r="M1449" s="87" t="str">
        <f>IF(A1449=0,"",IF($A1449&lt;=$A$1,+IF(VLOOKUP($A1449,'Rashodi- plan-izvršenje'!$A$8:$M$1500,10,FALSE)&gt;0,VLOOKUP($A1449,'Rashodi- plan-izvršenje'!$A$8:$M$1500,10,FALSE),VLOOKUP($A1449,'Rashodi- plan-izvršenje'!$A$8:$M$1500,12,FALSE)),+IF($A1449&gt;$A$2,IF(VLOOKUP($A1449,'Neizmirene obaveze JLS'!$A$8:$M$1500,10,FALSE)&gt;0,VLOOKUP($A1449,'Neizmirene obaveze JLS'!$A$11:$M$1500,10,FALSE),VLOOKUP($A1449,'Neizmirene obaveze JLS'!$A$11:$M$1500,12,FALSE)),0)))</f>
        <v/>
      </c>
      <c r="N1449" s="87" t="str">
        <f>IF(A1449=0,"",IF($A1449&lt;=$A$1,+IF(VLOOKUP(A1449,'Rashodi- plan-izvršenje'!$A$8:$M$1500,10,FALSE)&gt;0,VLOOKUP(A1449,'Rashodi- plan-izvršenje'!$A$8:$M$1500,11,FALSE),VLOOKUP(A1449,'Rashodi- plan-izvršenje'!$A$8:$M$1500,13,FALSE)),+IF($A1449&gt;$A$2,IF(VLOOKUP($A1449,'Neizmirene obaveze JLS'!$A$8:$M$1500,10,FALSE)&gt;0,VLOOKUP($A1449,'Neizmirene obaveze JLS'!$A$11:$M$1500,11,FALSE),VLOOKUP($A1449,'Neizmirene obaveze JLS'!$A$11:$M$1500,13,FALSE)),0)))</f>
        <v/>
      </c>
      <c r="O1449" s="87" t="str">
        <f>IF(A1449=0,"",IF($A1449&lt;=$A$1,VALUE(+VLOOKUP($A1449,'Rashodi- plan-izvršenje'!$A$8:N$1500,'prenos-P-R-N'!O$1,FALSE)),IF($A1449&lt;=A$2,VALUE(VLOOKUP($A1449,'Prihodi- plan-izvršenje'!$A$8:$H$500,6,FALSE)),VALUE(VLOOKUP($A1449,'Neizmirene obaveze JLS'!$A$8:$N$500,O$1,FALSE)))))</f>
        <v/>
      </c>
      <c r="P1449" s="87" t="str">
        <f>IF(A1449=0,"",IF(A1449=0,0,IF(A1449&gt;A$2,'šifarnik K-izvor'!G$3,+IF(Q1449&lt;700,+'šifarnik K-izvor'!G$2,'šifarnik K-izvor'!G$1))))</f>
        <v/>
      </c>
      <c r="Q1449" s="87">
        <f>IF($A1449&lt;=$A$1,VALUE(+VLOOKUP($A1449,'Rashodi- plan-izvršenje'!$A$8:O$1500,'prenos-P-R-N'!Q$1,FALSE)),IF($A1449&lt;=$A$2,VLOOKUP($A1449,'Prihodi- plan-izvršenje'!$A$4:$H$500,4,FALSE),IF($A1449&lt;=$A$3,VLOOKUP(A1449,'Neizmirene obaveze JLS'!$A$11:O$500,Q$1,FALSE),"")))</f>
        <v>0</v>
      </c>
      <c r="R1449" s="88">
        <f>IF($A1449&lt;=$A$1,VALUE(+VLOOKUP($A1449,'Rashodi- plan-izvršenje'!$A$8:P$1500,'prenos-P-R-N'!R$1,FALSE)),IF($A1449&lt;=$A$2,VLOOKUP($A1449,'Prihodi- plan-izvršenje'!$A$4:$H$500,7,FALSE),""))</f>
        <v>0</v>
      </c>
      <c r="S1449" s="88">
        <f>IF(A1449=0,0,IF($A1449&lt;=$A$1,VALUE(+VLOOKUP($A1449,'Rashodi- plan-izvršenje'!$A$8:Q$1500,'prenos-P-R-N'!S$1,FALSE)),IF($A1449&lt;=$A$2,VLOOKUP($A1449,'Prihodi- plan-izvršenje'!$A$4:$H$500,8,FALSE),0)))</f>
        <v>0</v>
      </c>
      <c r="T1449" s="88" t="str">
        <f>IF($A1449&gt;$A$2,VLOOKUP($A1449,'Neizmirene obaveze JLS'!$A$11:R$500,R$1,FALSE),"")</f>
        <v/>
      </c>
      <c r="U1449" s="88">
        <f>IF($A1449&gt;$A$2,VLOOKUP($A1449,'Neizmirene obaveze JLS'!$A$11:S$500,S$1,FALSE),0)</f>
        <v>0</v>
      </c>
      <c r="V1449" s="88">
        <f t="shared" si="364"/>
        <v>0</v>
      </c>
    </row>
    <row r="1450" spans="1:22">
      <c r="A1450" s="89">
        <f>IF(AND(COUNTIF(A$1:A$3,"&gt;0")=1,MAX(A$8:A1449)&lt;A$1),A1449+1,IF(AND(COUNTIF(A$1:A$3,"&gt;0")=2,MAX(A$8:A1449)&lt;A$2),A1449+1,IF(AND(COUNTIF(A$1:A$3,"&gt;0")=3,MAX(A$8:A1449)&lt;A$3),A1449+1,0)))</f>
        <v>0</v>
      </c>
      <c r="B1450" s="89" t="str">
        <f t="shared" ref="B1450:C1450" si="414">+IF($A1450&gt;0,B1449,"")</f>
        <v/>
      </c>
      <c r="C1450" s="89" t="str">
        <f t="shared" si="414"/>
        <v/>
      </c>
      <c r="D1450" s="87" t="str">
        <f>IF($A1450=0,"",IF($A1450&lt;=$A$1,+VLOOKUP($A1450,'Rashodi- plan-izvršenje'!$A$8:B$1500,'prenos-P-R-N'!D$1,FALSE),IF($A1450&gt;$A$2,+VLOOKUP($A1450,'Neizmirene obaveze JLS'!$A$11:B$500,'prenos-P-R-N'!D$1,FALSE),"")))</f>
        <v/>
      </c>
      <c r="E1450" s="87" t="str">
        <f>IF($A1450=0,"",IF($A1450&lt;=$A$1,+VLOOKUP($A1450,'Rashodi- plan-izvršenje'!$A$8:C$1500,'prenos-P-R-N'!E$1,FALSE),IF($A1450&gt;$A$2,+VLOOKUP($A1450,'Neizmirene obaveze JLS'!$A$11:C$500,'prenos-P-R-N'!E$1,FALSE),"")))</f>
        <v/>
      </c>
      <c r="F1450" s="87" t="str">
        <f>IF($A1450=0,"",IF($A1450&lt;=$A$1,+VLOOKUP($A1450,'Rashodi- plan-izvršenje'!$A$8:D$1500,'prenos-P-R-N'!F$1,FALSE),IF($A1450&gt;$A$2,+VLOOKUP($A1450,'Neizmirene obaveze JLS'!$A$11:D$500,'prenos-P-R-N'!F$1,FALSE),"")))</f>
        <v/>
      </c>
      <c r="G1450" s="87" t="str">
        <f>IF($A1450=0,"",IF($A1450&lt;=$A$1,+VLOOKUP($A1450,'Rashodi- plan-izvršenje'!$A$8:E$1500,'prenos-P-R-N'!G$1,FALSE),IF($A1450&gt;$A$2,+VLOOKUP($A1450,'Neizmirene obaveze JLS'!$A$11:E$500,'prenos-P-R-N'!G$1,FALSE),"")))</f>
        <v/>
      </c>
      <c r="H1450" s="87" t="str">
        <f>IF($A1450=0,"",IF($A1450&lt;=$A$1,+VLOOKUP($A1450,'Rashodi- plan-izvršenje'!$A$8:F$1500,'prenos-P-R-N'!H$1,FALSE),IF($A1450&gt;$A$2,+VLOOKUP($A1450,'Neizmirene obaveze JLS'!$A$11:F$500,'prenos-P-R-N'!H$1,FALSE),"")))</f>
        <v/>
      </c>
      <c r="I1450" s="87" t="str">
        <f>IF($A1450=0,"",IF($A1450&lt;=$A$1,+VLOOKUP($A1450,'Rashodi- plan-izvršenje'!$A$8:G$1500,'prenos-P-R-N'!I$1,FALSE),IF($A1450&gt;$A$2,+VLOOKUP($A1450,'Neizmirene obaveze JLS'!$A$11:G$500,'prenos-P-R-N'!I$1,FALSE),"")))</f>
        <v/>
      </c>
      <c r="J1450" s="87" t="str">
        <f>IF($A1450=0,"",IF($A1450&lt;=$A$1,+VLOOKUP($A1450,'Rashodi- plan-izvršenje'!$A$8:H$1500,'prenos-P-R-N'!J$1,FALSE),IF($A1450&gt;$A$2,+VLOOKUP($A1450,'Neizmirene obaveze JLS'!$A$11:H$500,'prenos-P-R-N'!J$1,FALSE),"")))</f>
        <v/>
      </c>
      <c r="K1450" s="87" t="str">
        <f>IF($A1450=0,"",IF($A1450&lt;=$A$1,+VLOOKUP($A1450,'Rashodi- plan-izvršenje'!$A$8:I$1500,'prenos-P-R-N'!K$1,FALSE),IF($A1450&gt;$A$2,+VLOOKUP($A1450,'Neizmirene obaveze JLS'!$A$11:I$500,'prenos-P-R-N'!K$1,FALSE),"")))</f>
        <v/>
      </c>
      <c r="L1450" t="str">
        <f>IF(A1450=0,"",IF(A1450&lt;=A$1,+IF(VLOOKUP(A1450,'Rashodi- plan-izvršenje'!A$8:J$1500,M$1,FALSE)&gt;0,"Програмска активност","Пројекат"),IF(A1450&gt;A$2,+IF(VLOOKUP(A1450,'Neizmirene obaveze JLS'!A$8:J$2008,M$1,FALSE)&gt;0,"Програмска активност","Пројекат"),"")))</f>
        <v/>
      </c>
      <c r="M1450" s="87" t="str">
        <f>IF(A1450=0,"",IF($A1450&lt;=$A$1,+IF(VLOOKUP($A1450,'Rashodi- plan-izvršenje'!$A$8:$M$1500,10,FALSE)&gt;0,VLOOKUP($A1450,'Rashodi- plan-izvršenje'!$A$8:$M$1500,10,FALSE),VLOOKUP($A1450,'Rashodi- plan-izvršenje'!$A$8:$M$1500,12,FALSE)),+IF($A1450&gt;$A$2,IF(VLOOKUP($A1450,'Neizmirene obaveze JLS'!$A$8:$M$1500,10,FALSE)&gt;0,VLOOKUP($A1450,'Neizmirene obaveze JLS'!$A$11:$M$1500,10,FALSE),VLOOKUP($A1450,'Neizmirene obaveze JLS'!$A$11:$M$1500,12,FALSE)),0)))</f>
        <v/>
      </c>
      <c r="N1450" s="87" t="str">
        <f>IF(A1450=0,"",IF($A1450&lt;=$A$1,+IF(VLOOKUP(A1450,'Rashodi- plan-izvršenje'!$A$8:$M$1500,10,FALSE)&gt;0,VLOOKUP(A1450,'Rashodi- plan-izvršenje'!$A$8:$M$1500,11,FALSE),VLOOKUP(A1450,'Rashodi- plan-izvršenje'!$A$8:$M$1500,13,FALSE)),+IF($A1450&gt;$A$2,IF(VLOOKUP($A1450,'Neizmirene obaveze JLS'!$A$8:$M$1500,10,FALSE)&gt;0,VLOOKUP($A1450,'Neizmirene obaveze JLS'!$A$11:$M$1500,11,FALSE),VLOOKUP($A1450,'Neizmirene obaveze JLS'!$A$11:$M$1500,13,FALSE)),0)))</f>
        <v/>
      </c>
      <c r="O1450" s="87" t="str">
        <f>IF(A1450=0,"",IF($A1450&lt;=$A$1,VALUE(+VLOOKUP($A1450,'Rashodi- plan-izvršenje'!$A$8:N$1500,'prenos-P-R-N'!O$1,FALSE)),IF($A1450&lt;=A$2,VALUE(VLOOKUP($A1450,'Prihodi- plan-izvršenje'!$A$8:$H$500,6,FALSE)),VALUE(VLOOKUP($A1450,'Neizmirene obaveze JLS'!$A$8:$N$500,O$1,FALSE)))))</f>
        <v/>
      </c>
      <c r="P1450" s="87" t="str">
        <f>IF(A1450=0,"",IF(A1450=0,0,IF(A1450&gt;A$2,'šifarnik K-izvor'!G$3,+IF(Q1450&lt;700,+'šifarnik K-izvor'!G$2,'šifarnik K-izvor'!G$1))))</f>
        <v/>
      </c>
      <c r="Q1450" s="87">
        <f>IF($A1450&lt;=$A$1,VALUE(+VLOOKUP($A1450,'Rashodi- plan-izvršenje'!$A$8:O$1500,'prenos-P-R-N'!Q$1,FALSE)),IF($A1450&lt;=$A$2,VLOOKUP($A1450,'Prihodi- plan-izvršenje'!$A$4:$H$500,4,FALSE),IF($A1450&lt;=$A$3,VLOOKUP(A1450,'Neizmirene obaveze JLS'!$A$11:O$500,Q$1,FALSE),"")))</f>
        <v>0</v>
      </c>
      <c r="R1450" s="88">
        <f>IF($A1450&lt;=$A$1,VALUE(+VLOOKUP($A1450,'Rashodi- plan-izvršenje'!$A$8:P$1500,'prenos-P-R-N'!R$1,FALSE)),IF($A1450&lt;=$A$2,VLOOKUP($A1450,'Prihodi- plan-izvršenje'!$A$4:$H$500,7,FALSE),""))</f>
        <v>0</v>
      </c>
      <c r="S1450" s="88">
        <f>IF(A1450=0,0,IF($A1450&lt;=$A$1,VALUE(+VLOOKUP($A1450,'Rashodi- plan-izvršenje'!$A$8:Q$1500,'prenos-P-R-N'!S$1,FALSE)),IF($A1450&lt;=$A$2,VLOOKUP($A1450,'Prihodi- plan-izvršenje'!$A$4:$H$500,8,FALSE),0)))</f>
        <v>0</v>
      </c>
      <c r="T1450" s="88" t="str">
        <f>IF($A1450&gt;$A$2,VLOOKUP($A1450,'Neizmirene obaveze JLS'!$A$11:R$500,R$1,FALSE),"")</f>
        <v/>
      </c>
      <c r="U1450" s="88">
        <f>IF($A1450&gt;$A$2,VLOOKUP($A1450,'Neizmirene obaveze JLS'!$A$11:S$500,S$1,FALSE),0)</f>
        <v>0</v>
      </c>
      <c r="V1450" s="88">
        <f t="shared" si="364"/>
        <v>0</v>
      </c>
    </row>
    <row r="1451" spans="1:22">
      <c r="A1451" s="89">
        <f>IF(AND(COUNTIF(A$1:A$3,"&gt;0")=1,MAX(A$8:A1450)&lt;A$1),A1450+1,IF(AND(COUNTIF(A$1:A$3,"&gt;0")=2,MAX(A$8:A1450)&lt;A$2),A1450+1,IF(AND(COUNTIF(A$1:A$3,"&gt;0")=3,MAX(A$8:A1450)&lt;A$3),A1450+1,0)))</f>
        <v>0</v>
      </c>
      <c r="B1451" s="89" t="str">
        <f t="shared" ref="B1451:C1451" si="415">+IF($A1451&gt;0,B1450,"")</f>
        <v/>
      </c>
      <c r="C1451" s="89" t="str">
        <f t="shared" si="415"/>
        <v/>
      </c>
      <c r="D1451" s="87" t="str">
        <f>IF($A1451=0,"",IF($A1451&lt;=$A$1,+VLOOKUP($A1451,'Rashodi- plan-izvršenje'!$A$8:B$1500,'prenos-P-R-N'!D$1,FALSE),IF($A1451&gt;$A$2,+VLOOKUP($A1451,'Neizmirene obaveze JLS'!$A$11:B$500,'prenos-P-R-N'!D$1,FALSE),"")))</f>
        <v/>
      </c>
      <c r="E1451" s="87" t="str">
        <f>IF($A1451=0,"",IF($A1451&lt;=$A$1,+VLOOKUP($A1451,'Rashodi- plan-izvršenje'!$A$8:C$1500,'prenos-P-R-N'!E$1,FALSE),IF($A1451&gt;$A$2,+VLOOKUP($A1451,'Neizmirene obaveze JLS'!$A$11:C$500,'prenos-P-R-N'!E$1,FALSE),"")))</f>
        <v/>
      </c>
      <c r="F1451" s="87" t="str">
        <f>IF($A1451=0,"",IF($A1451&lt;=$A$1,+VLOOKUP($A1451,'Rashodi- plan-izvršenje'!$A$8:D$1500,'prenos-P-R-N'!F$1,FALSE),IF($A1451&gt;$A$2,+VLOOKUP($A1451,'Neizmirene obaveze JLS'!$A$11:D$500,'prenos-P-R-N'!F$1,FALSE),"")))</f>
        <v/>
      </c>
      <c r="G1451" s="87" t="str">
        <f>IF($A1451=0,"",IF($A1451&lt;=$A$1,+VLOOKUP($A1451,'Rashodi- plan-izvršenje'!$A$8:E$1500,'prenos-P-R-N'!G$1,FALSE),IF($A1451&gt;$A$2,+VLOOKUP($A1451,'Neizmirene obaveze JLS'!$A$11:E$500,'prenos-P-R-N'!G$1,FALSE),"")))</f>
        <v/>
      </c>
      <c r="H1451" s="87" t="str">
        <f>IF($A1451=0,"",IF($A1451&lt;=$A$1,+VLOOKUP($A1451,'Rashodi- plan-izvršenje'!$A$8:F$1500,'prenos-P-R-N'!H$1,FALSE),IF($A1451&gt;$A$2,+VLOOKUP($A1451,'Neizmirene obaveze JLS'!$A$11:F$500,'prenos-P-R-N'!H$1,FALSE),"")))</f>
        <v/>
      </c>
      <c r="I1451" s="87" t="str">
        <f>IF($A1451=0,"",IF($A1451&lt;=$A$1,+VLOOKUP($A1451,'Rashodi- plan-izvršenje'!$A$8:G$1500,'prenos-P-R-N'!I$1,FALSE),IF($A1451&gt;$A$2,+VLOOKUP($A1451,'Neizmirene obaveze JLS'!$A$11:G$500,'prenos-P-R-N'!I$1,FALSE),"")))</f>
        <v/>
      </c>
      <c r="J1451" s="87" t="str">
        <f>IF($A1451=0,"",IF($A1451&lt;=$A$1,+VLOOKUP($A1451,'Rashodi- plan-izvršenje'!$A$8:H$1500,'prenos-P-R-N'!J$1,FALSE),IF($A1451&gt;$A$2,+VLOOKUP($A1451,'Neizmirene obaveze JLS'!$A$11:H$500,'prenos-P-R-N'!J$1,FALSE),"")))</f>
        <v/>
      </c>
      <c r="K1451" s="87" t="str">
        <f>IF($A1451=0,"",IF($A1451&lt;=$A$1,+VLOOKUP($A1451,'Rashodi- plan-izvršenje'!$A$8:I$1500,'prenos-P-R-N'!K$1,FALSE),IF($A1451&gt;$A$2,+VLOOKUP($A1451,'Neizmirene obaveze JLS'!$A$11:I$500,'prenos-P-R-N'!K$1,FALSE),"")))</f>
        <v/>
      </c>
      <c r="L1451" t="str">
        <f>IF(A1451=0,"",IF(A1451&lt;=A$1,+IF(VLOOKUP(A1451,'Rashodi- plan-izvršenje'!A$8:J$1500,M$1,FALSE)&gt;0,"Програмска активност","Пројекат"),IF(A1451&gt;A$2,+IF(VLOOKUP(A1451,'Neizmirene obaveze JLS'!A$8:J$2008,M$1,FALSE)&gt;0,"Програмска активност","Пројекат"),"")))</f>
        <v/>
      </c>
      <c r="M1451" s="87" t="str">
        <f>IF(A1451=0,"",IF($A1451&lt;=$A$1,+IF(VLOOKUP($A1451,'Rashodi- plan-izvršenje'!$A$8:$M$1500,10,FALSE)&gt;0,VLOOKUP($A1451,'Rashodi- plan-izvršenje'!$A$8:$M$1500,10,FALSE),VLOOKUP($A1451,'Rashodi- plan-izvršenje'!$A$8:$M$1500,12,FALSE)),+IF($A1451&gt;$A$2,IF(VLOOKUP($A1451,'Neizmirene obaveze JLS'!$A$8:$M$1500,10,FALSE)&gt;0,VLOOKUP($A1451,'Neizmirene obaveze JLS'!$A$11:$M$1500,10,FALSE),VLOOKUP($A1451,'Neizmirene obaveze JLS'!$A$11:$M$1500,12,FALSE)),0)))</f>
        <v/>
      </c>
      <c r="N1451" s="87" t="str">
        <f>IF(A1451=0,"",IF($A1451&lt;=$A$1,+IF(VLOOKUP(A1451,'Rashodi- plan-izvršenje'!$A$8:$M$1500,10,FALSE)&gt;0,VLOOKUP(A1451,'Rashodi- plan-izvršenje'!$A$8:$M$1500,11,FALSE),VLOOKUP(A1451,'Rashodi- plan-izvršenje'!$A$8:$M$1500,13,FALSE)),+IF($A1451&gt;$A$2,IF(VLOOKUP($A1451,'Neizmirene obaveze JLS'!$A$8:$M$1500,10,FALSE)&gt;0,VLOOKUP($A1451,'Neizmirene obaveze JLS'!$A$11:$M$1500,11,FALSE),VLOOKUP($A1451,'Neizmirene obaveze JLS'!$A$11:$M$1500,13,FALSE)),0)))</f>
        <v/>
      </c>
      <c r="O1451" s="87" t="str">
        <f>IF(A1451=0,"",IF($A1451&lt;=$A$1,VALUE(+VLOOKUP($A1451,'Rashodi- plan-izvršenje'!$A$8:N$1500,'prenos-P-R-N'!O$1,FALSE)),IF($A1451&lt;=A$2,VALUE(VLOOKUP($A1451,'Prihodi- plan-izvršenje'!$A$8:$H$500,6,FALSE)),VALUE(VLOOKUP($A1451,'Neizmirene obaveze JLS'!$A$8:$N$500,O$1,FALSE)))))</f>
        <v/>
      </c>
      <c r="P1451" s="87" t="str">
        <f>IF(A1451=0,"",IF(A1451=0,0,IF(A1451&gt;A$2,'šifarnik K-izvor'!G$3,+IF(Q1451&lt;700,+'šifarnik K-izvor'!G$2,'šifarnik K-izvor'!G$1))))</f>
        <v/>
      </c>
      <c r="Q1451" s="87">
        <f>IF($A1451&lt;=$A$1,VALUE(+VLOOKUP($A1451,'Rashodi- plan-izvršenje'!$A$8:O$1500,'prenos-P-R-N'!Q$1,FALSE)),IF($A1451&lt;=$A$2,VLOOKUP($A1451,'Prihodi- plan-izvršenje'!$A$4:$H$500,4,FALSE),IF($A1451&lt;=$A$3,VLOOKUP(A1451,'Neizmirene obaveze JLS'!$A$11:O$500,Q$1,FALSE),"")))</f>
        <v>0</v>
      </c>
      <c r="R1451" s="88">
        <f>IF($A1451&lt;=$A$1,VALUE(+VLOOKUP($A1451,'Rashodi- plan-izvršenje'!$A$8:P$1500,'prenos-P-R-N'!R$1,FALSE)),IF($A1451&lt;=$A$2,VLOOKUP($A1451,'Prihodi- plan-izvršenje'!$A$4:$H$500,7,FALSE),""))</f>
        <v>0</v>
      </c>
      <c r="S1451" s="88">
        <f>IF(A1451=0,0,IF($A1451&lt;=$A$1,VALUE(+VLOOKUP($A1451,'Rashodi- plan-izvršenje'!$A$8:Q$1500,'prenos-P-R-N'!S$1,FALSE)),IF($A1451&lt;=$A$2,VLOOKUP($A1451,'Prihodi- plan-izvršenje'!$A$4:$H$500,8,FALSE),0)))</f>
        <v>0</v>
      </c>
      <c r="T1451" s="88" t="str">
        <f>IF($A1451&gt;$A$2,VLOOKUP($A1451,'Neizmirene obaveze JLS'!$A$11:R$500,R$1,FALSE),"")</f>
        <v/>
      </c>
      <c r="U1451" s="88">
        <f>IF($A1451&gt;$A$2,VLOOKUP($A1451,'Neizmirene obaveze JLS'!$A$11:S$500,S$1,FALSE),0)</f>
        <v>0</v>
      </c>
      <c r="V1451" s="88">
        <f t="shared" si="364"/>
        <v>0</v>
      </c>
    </row>
    <row r="1452" spans="1:22">
      <c r="A1452" s="89">
        <f>IF(AND(COUNTIF(A$1:A$3,"&gt;0")=1,MAX(A$8:A1451)&lt;A$1),A1451+1,IF(AND(COUNTIF(A$1:A$3,"&gt;0")=2,MAX(A$8:A1451)&lt;A$2),A1451+1,IF(AND(COUNTIF(A$1:A$3,"&gt;0")=3,MAX(A$8:A1451)&lt;A$3),A1451+1,0)))</f>
        <v>0</v>
      </c>
      <c r="B1452" s="89" t="str">
        <f t="shared" ref="B1452:C1452" si="416">+IF($A1452&gt;0,B1451,"")</f>
        <v/>
      </c>
      <c r="C1452" s="89" t="str">
        <f t="shared" si="416"/>
        <v/>
      </c>
      <c r="D1452" s="87" t="str">
        <f>IF($A1452=0,"",IF($A1452&lt;=$A$1,+VLOOKUP($A1452,'Rashodi- plan-izvršenje'!$A$8:B$1500,'prenos-P-R-N'!D$1,FALSE),IF($A1452&gt;$A$2,+VLOOKUP($A1452,'Neizmirene obaveze JLS'!$A$11:B$500,'prenos-P-R-N'!D$1,FALSE),"")))</f>
        <v/>
      </c>
      <c r="E1452" s="87" t="str">
        <f>IF($A1452=0,"",IF($A1452&lt;=$A$1,+VLOOKUP($A1452,'Rashodi- plan-izvršenje'!$A$8:C$1500,'prenos-P-R-N'!E$1,FALSE),IF($A1452&gt;$A$2,+VLOOKUP($A1452,'Neizmirene obaveze JLS'!$A$11:C$500,'prenos-P-R-N'!E$1,FALSE),"")))</f>
        <v/>
      </c>
      <c r="F1452" s="87" t="str">
        <f>IF($A1452=0,"",IF($A1452&lt;=$A$1,+VLOOKUP($A1452,'Rashodi- plan-izvršenje'!$A$8:D$1500,'prenos-P-R-N'!F$1,FALSE),IF($A1452&gt;$A$2,+VLOOKUP($A1452,'Neizmirene obaveze JLS'!$A$11:D$500,'prenos-P-R-N'!F$1,FALSE),"")))</f>
        <v/>
      </c>
      <c r="G1452" s="87" t="str">
        <f>IF($A1452=0,"",IF($A1452&lt;=$A$1,+VLOOKUP($A1452,'Rashodi- plan-izvršenje'!$A$8:E$1500,'prenos-P-R-N'!G$1,FALSE),IF($A1452&gt;$A$2,+VLOOKUP($A1452,'Neizmirene obaveze JLS'!$A$11:E$500,'prenos-P-R-N'!G$1,FALSE),"")))</f>
        <v/>
      </c>
      <c r="H1452" s="87" t="str">
        <f>IF($A1452=0,"",IF($A1452&lt;=$A$1,+VLOOKUP($A1452,'Rashodi- plan-izvršenje'!$A$8:F$1500,'prenos-P-R-N'!H$1,FALSE),IF($A1452&gt;$A$2,+VLOOKUP($A1452,'Neizmirene obaveze JLS'!$A$11:F$500,'prenos-P-R-N'!H$1,FALSE),"")))</f>
        <v/>
      </c>
      <c r="I1452" s="87" t="str">
        <f>IF($A1452=0,"",IF($A1452&lt;=$A$1,+VLOOKUP($A1452,'Rashodi- plan-izvršenje'!$A$8:G$1500,'prenos-P-R-N'!I$1,FALSE),IF($A1452&gt;$A$2,+VLOOKUP($A1452,'Neizmirene obaveze JLS'!$A$11:G$500,'prenos-P-R-N'!I$1,FALSE),"")))</f>
        <v/>
      </c>
      <c r="J1452" s="87" t="str">
        <f>IF($A1452=0,"",IF($A1452&lt;=$A$1,+VLOOKUP($A1452,'Rashodi- plan-izvršenje'!$A$8:H$1500,'prenos-P-R-N'!J$1,FALSE),IF($A1452&gt;$A$2,+VLOOKUP($A1452,'Neizmirene obaveze JLS'!$A$11:H$500,'prenos-P-R-N'!J$1,FALSE),"")))</f>
        <v/>
      </c>
      <c r="K1452" s="87" t="str">
        <f>IF($A1452=0,"",IF($A1452&lt;=$A$1,+VLOOKUP($A1452,'Rashodi- plan-izvršenje'!$A$8:I$1500,'prenos-P-R-N'!K$1,FALSE),IF($A1452&gt;$A$2,+VLOOKUP($A1452,'Neizmirene obaveze JLS'!$A$11:I$500,'prenos-P-R-N'!K$1,FALSE),"")))</f>
        <v/>
      </c>
      <c r="L1452" t="str">
        <f>IF(A1452=0,"",IF(A1452&lt;=A$1,+IF(VLOOKUP(A1452,'Rashodi- plan-izvršenje'!A$8:J$1500,M$1,FALSE)&gt;0,"Програмска активност","Пројекат"),IF(A1452&gt;A$2,+IF(VLOOKUP(A1452,'Neizmirene obaveze JLS'!A$8:J$2008,M$1,FALSE)&gt;0,"Програмска активност","Пројекат"),"")))</f>
        <v/>
      </c>
      <c r="M1452" s="87" t="str">
        <f>IF(A1452=0,"",IF($A1452&lt;=$A$1,+IF(VLOOKUP($A1452,'Rashodi- plan-izvršenje'!$A$8:$M$1500,10,FALSE)&gt;0,VLOOKUP($A1452,'Rashodi- plan-izvršenje'!$A$8:$M$1500,10,FALSE),VLOOKUP($A1452,'Rashodi- plan-izvršenje'!$A$8:$M$1500,12,FALSE)),+IF($A1452&gt;$A$2,IF(VLOOKUP($A1452,'Neizmirene obaveze JLS'!$A$8:$M$1500,10,FALSE)&gt;0,VLOOKUP($A1452,'Neizmirene obaveze JLS'!$A$11:$M$1500,10,FALSE),VLOOKUP($A1452,'Neizmirene obaveze JLS'!$A$11:$M$1500,12,FALSE)),0)))</f>
        <v/>
      </c>
      <c r="N1452" s="87" t="str">
        <f>IF(A1452=0,"",IF($A1452&lt;=$A$1,+IF(VLOOKUP(A1452,'Rashodi- plan-izvršenje'!$A$8:$M$1500,10,FALSE)&gt;0,VLOOKUP(A1452,'Rashodi- plan-izvršenje'!$A$8:$M$1500,11,FALSE),VLOOKUP(A1452,'Rashodi- plan-izvršenje'!$A$8:$M$1500,13,FALSE)),+IF($A1452&gt;$A$2,IF(VLOOKUP($A1452,'Neizmirene obaveze JLS'!$A$8:$M$1500,10,FALSE)&gt;0,VLOOKUP($A1452,'Neizmirene obaveze JLS'!$A$11:$M$1500,11,FALSE),VLOOKUP($A1452,'Neizmirene obaveze JLS'!$A$11:$M$1500,13,FALSE)),0)))</f>
        <v/>
      </c>
      <c r="O1452" s="87" t="str">
        <f>IF(A1452=0,"",IF($A1452&lt;=$A$1,VALUE(+VLOOKUP($A1452,'Rashodi- plan-izvršenje'!$A$8:N$1500,'prenos-P-R-N'!O$1,FALSE)),IF($A1452&lt;=A$2,VALUE(VLOOKUP($A1452,'Prihodi- plan-izvršenje'!$A$8:$H$500,6,FALSE)),VALUE(VLOOKUP($A1452,'Neizmirene obaveze JLS'!$A$8:$N$500,O$1,FALSE)))))</f>
        <v/>
      </c>
      <c r="P1452" s="87" t="str">
        <f>IF(A1452=0,"",IF(A1452=0,0,IF(A1452&gt;A$2,'šifarnik K-izvor'!G$3,+IF(Q1452&lt;700,+'šifarnik K-izvor'!G$2,'šifarnik K-izvor'!G$1))))</f>
        <v/>
      </c>
      <c r="Q1452" s="87">
        <f>IF($A1452&lt;=$A$1,VALUE(+VLOOKUP($A1452,'Rashodi- plan-izvršenje'!$A$8:O$1500,'prenos-P-R-N'!Q$1,FALSE)),IF($A1452&lt;=$A$2,VLOOKUP($A1452,'Prihodi- plan-izvršenje'!$A$4:$H$500,4,FALSE),IF($A1452&lt;=$A$3,VLOOKUP(A1452,'Neizmirene obaveze JLS'!$A$11:O$500,Q$1,FALSE),"")))</f>
        <v>0</v>
      </c>
      <c r="R1452" s="88">
        <f>IF($A1452&lt;=$A$1,VALUE(+VLOOKUP($A1452,'Rashodi- plan-izvršenje'!$A$8:P$1500,'prenos-P-R-N'!R$1,FALSE)),IF($A1452&lt;=$A$2,VLOOKUP($A1452,'Prihodi- plan-izvršenje'!$A$4:$H$500,7,FALSE),""))</f>
        <v>0</v>
      </c>
      <c r="S1452" s="88">
        <f>IF(A1452=0,0,IF($A1452&lt;=$A$1,VALUE(+VLOOKUP($A1452,'Rashodi- plan-izvršenje'!$A$8:Q$1500,'prenos-P-R-N'!S$1,FALSE)),IF($A1452&lt;=$A$2,VLOOKUP($A1452,'Prihodi- plan-izvršenje'!$A$4:$H$500,8,FALSE),0)))</f>
        <v>0</v>
      </c>
      <c r="T1452" s="88" t="str">
        <f>IF($A1452&gt;$A$2,VLOOKUP($A1452,'Neizmirene obaveze JLS'!$A$11:R$500,R$1,FALSE),"")</f>
        <v/>
      </c>
      <c r="U1452" s="88">
        <f>IF($A1452&gt;$A$2,VLOOKUP($A1452,'Neizmirene obaveze JLS'!$A$11:S$500,S$1,FALSE),0)</f>
        <v>0</v>
      </c>
      <c r="V1452" s="88">
        <f t="shared" si="364"/>
        <v>0</v>
      </c>
    </row>
    <row r="1453" spans="1:22">
      <c r="A1453" s="89">
        <f>IF(AND(COUNTIF(A$1:A$3,"&gt;0")=1,MAX(A$8:A1452)&lt;A$1),A1452+1,IF(AND(COUNTIF(A$1:A$3,"&gt;0")=2,MAX(A$8:A1452)&lt;A$2),A1452+1,IF(AND(COUNTIF(A$1:A$3,"&gt;0")=3,MAX(A$8:A1452)&lt;A$3),A1452+1,0)))</f>
        <v>0</v>
      </c>
      <c r="B1453" s="89" t="str">
        <f t="shared" ref="B1453:C1453" si="417">+IF($A1453&gt;0,B1452,"")</f>
        <v/>
      </c>
      <c r="C1453" s="89" t="str">
        <f t="shared" si="417"/>
        <v/>
      </c>
      <c r="D1453" s="87" t="str">
        <f>IF($A1453=0,"",IF($A1453&lt;=$A$1,+VLOOKUP($A1453,'Rashodi- plan-izvršenje'!$A$8:B$1500,'prenos-P-R-N'!D$1,FALSE),IF($A1453&gt;$A$2,+VLOOKUP($A1453,'Neizmirene obaveze JLS'!$A$11:B$500,'prenos-P-R-N'!D$1,FALSE),"")))</f>
        <v/>
      </c>
      <c r="E1453" s="87" t="str">
        <f>IF($A1453=0,"",IF($A1453&lt;=$A$1,+VLOOKUP($A1453,'Rashodi- plan-izvršenje'!$A$8:C$1500,'prenos-P-R-N'!E$1,FALSE),IF($A1453&gt;$A$2,+VLOOKUP($A1453,'Neizmirene obaveze JLS'!$A$11:C$500,'prenos-P-R-N'!E$1,FALSE),"")))</f>
        <v/>
      </c>
      <c r="F1453" s="87" t="str">
        <f>IF($A1453=0,"",IF($A1453&lt;=$A$1,+VLOOKUP($A1453,'Rashodi- plan-izvršenje'!$A$8:D$1500,'prenos-P-R-N'!F$1,FALSE),IF($A1453&gt;$A$2,+VLOOKUP($A1453,'Neizmirene obaveze JLS'!$A$11:D$500,'prenos-P-R-N'!F$1,FALSE),"")))</f>
        <v/>
      </c>
      <c r="G1453" s="87" t="str">
        <f>IF($A1453=0,"",IF($A1453&lt;=$A$1,+VLOOKUP($A1453,'Rashodi- plan-izvršenje'!$A$8:E$1500,'prenos-P-R-N'!G$1,FALSE),IF($A1453&gt;$A$2,+VLOOKUP($A1453,'Neizmirene obaveze JLS'!$A$11:E$500,'prenos-P-R-N'!G$1,FALSE),"")))</f>
        <v/>
      </c>
      <c r="H1453" s="87" t="str">
        <f>IF($A1453=0,"",IF($A1453&lt;=$A$1,+VLOOKUP($A1453,'Rashodi- plan-izvršenje'!$A$8:F$1500,'prenos-P-R-N'!H$1,FALSE),IF($A1453&gt;$A$2,+VLOOKUP($A1453,'Neizmirene obaveze JLS'!$A$11:F$500,'prenos-P-R-N'!H$1,FALSE),"")))</f>
        <v/>
      </c>
      <c r="I1453" s="87" t="str">
        <f>IF($A1453=0,"",IF($A1453&lt;=$A$1,+VLOOKUP($A1453,'Rashodi- plan-izvršenje'!$A$8:G$1500,'prenos-P-R-N'!I$1,FALSE),IF($A1453&gt;$A$2,+VLOOKUP($A1453,'Neizmirene obaveze JLS'!$A$11:G$500,'prenos-P-R-N'!I$1,FALSE),"")))</f>
        <v/>
      </c>
      <c r="J1453" s="87" t="str">
        <f>IF($A1453=0,"",IF($A1453&lt;=$A$1,+VLOOKUP($A1453,'Rashodi- plan-izvršenje'!$A$8:H$1500,'prenos-P-R-N'!J$1,FALSE),IF($A1453&gt;$A$2,+VLOOKUP($A1453,'Neizmirene obaveze JLS'!$A$11:H$500,'prenos-P-R-N'!J$1,FALSE),"")))</f>
        <v/>
      </c>
      <c r="K1453" s="87" t="str">
        <f>IF($A1453=0,"",IF($A1453&lt;=$A$1,+VLOOKUP($A1453,'Rashodi- plan-izvršenje'!$A$8:I$1500,'prenos-P-R-N'!K$1,FALSE),IF($A1453&gt;$A$2,+VLOOKUP($A1453,'Neizmirene obaveze JLS'!$A$11:I$500,'prenos-P-R-N'!K$1,FALSE),"")))</f>
        <v/>
      </c>
      <c r="L1453" t="str">
        <f>IF(A1453=0,"",IF(A1453&lt;=A$1,+IF(VLOOKUP(A1453,'Rashodi- plan-izvršenje'!A$8:J$1500,M$1,FALSE)&gt;0,"Програмска активност","Пројекат"),IF(A1453&gt;A$2,+IF(VLOOKUP(A1453,'Neizmirene obaveze JLS'!A$8:J$2008,M$1,FALSE)&gt;0,"Програмска активност","Пројекат"),"")))</f>
        <v/>
      </c>
      <c r="M1453" s="87" t="str">
        <f>IF(A1453=0,"",IF($A1453&lt;=$A$1,+IF(VLOOKUP($A1453,'Rashodi- plan-izvršenje'!$A$8:$M$1500,10,FALSE)&gt;0,VLOOKUP($A1453,'Rashodi- plan-izvršenje'!$A$8:$M$1500,10,FALSE),VLOOKUP($A1453,'Rashodi- plan-izvršenje'!$A$8:$M$1500,12,FALSE)),+IF($A1453&gt;$A$2,IF(VLOOKUP($A1453,'Neizmirene obaveze JLS'!$A$8:$M$1500,10,FALSE)&gt;0,VLOOKUP($A1453,'Neizmirene obaveze JLS'!$A$11:$M$1500,10,FALSE),VLOOKUP($A1453,'Neizmirene obaveze JLS'!$A$11:$M$1500,12,FALSE)),0)))</f>
        <v/>
      </c>
      <c r="N1453" s="87" t="str">
        <f>IF(A1453=0,"",IF($A1453&lt;=$A$1,+IF(VLOOKUP(A1453,'Rashodi- plan-izvršenje'!$A$8:$M$1500,10,FALSE)&gt;0,VLOOKUP(A1453,'Rashodi- plan-izvršenje'!$A$8:$M$1500,11,FALSE),VLOOKUP(A1453,'Rashodi- plan-izvršenje'!$A$8:$M$1500,13,FALSE)),+IF($A1453&gt;$A$2,IF(VLOOKUP($A1453,'Neizmirene obaveze JLS'!$A$8:$M$1500,10,FALSE)&gt;0,VLOOKUP($A1453,'Neizmirene obaveze JLS'!$A$11:$M$1500,11,FALSE),VLOOKUP($A1453,'Neizmirene obaveze JLS'!$A$11:$M$1500,13,FALSE)),0)))</f>
        <v/>
      </c>
      <c r="O1453" s="87" t="str">
        <f>IF(A1453=0,"",IF($A1453&lt;=$A$1,VALUE(+VLOOKUP($A1453,'Rashodi- plan-izvršenje'!$A$8:N$1500,'prenos-P-R-N'!O$1,FALSE)),IF($A1453&lt;=A$2,VALUE(VLOOKUP($A1453,'Prihodi- plan-izvršenje'!$A$8:$H$500,6,FALSE)),VALUE(VLOOKUP($A1453,'Neizmirene obaveze JLS'!$A$8:$N$500,O$1,FALSE)))))</f>
        <v/>
      </c>
      <c r="P1453" s="87" t="str">
        <f>IF(A1453=0,"",IF(A1453=0,0,IF(A1453&gt;A$2,'šifarnik K-izvor'!G$3,+IF(Q1453&lt;700,+'šifarnik K-izvor'!G$2,'šifarnik K-izvor'!G$1))))</f>
        <v/>
      </c>
      <c r="Q1453" s="87">
        <f>IF($A1453&lt;=$A$1,VALUE(+VLOOKUP($A1453,'Rashodi- plan-izvršenje'!$A$8:O$1500,'prenos-P-R-N'!Q$1,FALSE)),IF($A1453&lt;=$A$2,VLOOKUP($A1453,'Prihodi- plan-izvršenje'!$A$4:$H$500,4,FALSE),IF($A1453&lt;=$A$3,VLOOKUP(A1453,'Neizmirene obaveze JLS'!$A$11:O$500,Q$1,FALSE),"")))</f>
        <v>0</v>
      </c>
      <c r="R1453" s="88">
        <f>IF($A1453&lt;=$A$1,VALUE(+VLOOKUP($A1453,'Rashodi- plan-izvršenje'!$A$8:P$1500,'prenos-P-R-N'!R$1,FALSE)),IF($A1453&lt;=$A$2,VLOOKUP($A1453,'Prihodi- plan-izvršenje'!$A$4:$H$500,7,FALSE),""))</f>
        <v>0</v>
      </c>
      <c r="S1453" s="88">
        <f>IF(A1453=0,0,IF($A1453&lt;=$A$1,VALUE(+VLOOKUP($A1453,'Rashodi- plan-izvršenje'!$A$8:Q$1500,'prenos-P-R-N'!S$1,FALSE)),IF($A1453&lt;=$A$2,VLOOKUP($A1453,'Prihodi- plan-izvršenje'!$A$4:$H$500,8,FALSE),0)))</f>
        <v>0</v>
      </c>
      <c r="T1453" s="88" t="str">
        <f>IF($A1453&gt;$A$2,VLOOKUP($A1453,'Neizmirene obaveze JLS'!$A$11:R$500,R$1,FALSE),"")</f>
        <v/>
      </c>
      <c r="U1453" s="88">
        <f>IF($A1453&gt;$A$2,VLOOKUP($A1453,'Neizmirene obaveze JLS'!$A$11:S$500,S$1,FALSE),0)</f>
        <v>0</v>
      </c>
      <c r="V1453" s="88">
        <f t="shared" si="364"/>
        <v>0</v>
      </c>
    </row>
    <row r="1454" spans="1:22">
      <c r="A1454" s="89">
        <f>IF(AND(COUNTIF(A$1:A$3,"&gt;0")=1,MAX(A$8:A1453)&lt;A$1),A1453+1,IF(AND(COUNTIF(A$1:A$3,"&gt;0")=2,MAX(A$8:A1453)&lt;A$2),A1453+1,IF(AND(COUNTIF(A$1:A$3,"&gt;0")=3,MAX(A$8:A1453)&lt;A$3),A1453+1,0)))</f>
        <v>0</v>
      </c>
      <c r="B1454" s="89" t="str">
        <f t="shared" ref="B1454:C1454" si="418">+IF($A1454&gt;0,B1453,"")</f>
        <v/>
      </c>
      <c r="C1454" s="89" t="str">
        <f t="shared" si="418"/>
        <v/>
      </c>
      <c r="D1454" s="87" t="str">
        <f>IF($A1454=0,"",IF($A1454&lt;=$A$1,+VLOOKUP($A1454,'Rashodi- plan-izvršenje'!$A$8:B$1500,'prenos-P-R-N'!D$1,FALSE),IF($A1454&gt;$A$2,+VLOOKUP($A1454,'Neizmirene obaveze JLS'!$A$11:B$500,'prenos-P-R-N'!D$1,FALSE),"")))</f>
        <v/>
      </c>
      <c r="E1454" s="87" t="str">
        <f>IF($A1454=0,"",IF($A1454&lt;=$A$1,+VLOOKUP($A1454,'Rashodi- plan-izvršenje'!$A$8:C$1500,'prenos-P-R-N'!E$1,FALSE),IF($A1454&gt;$A$2,+VLOOKUP($A1454,'Neizmirene obaveze JLS'!$A$11:C$500,'prenos-P-R-N'!E$1,FALSE),"")))</f>
        <v/>
      </c>
      <c r="F1454" s="87" t="str">
        <f>IF($A1454=0,"",IF($A1454&lt;=$A$1,+VLOOKUP($A1454,'Rashodi- plan-izvršenje'!$A$8:D$1500,'prenos-P-R-N'!F$1,FALSE),IF($A1454&gt;$A$2,+VLOOKUP($A1454,'Neizmirene obaveze JLS'!$A$11:D$500,'prenos-P-R-N'!F$1,FALSE),"")))</f>
        <v/>
      </c>
      <c r="G1454" s="87" t="str">
        <f>IF($A1454=0,"",IF($A1454&lt;=$A$1,+VLOOKUP($A1454,'Rashodi- plan-izvršenje'!$A$8:E$1500,'prenos-P-R-N'!G$1,FALSE),IF($A1454&gt;$A$2,+VLOOKUP($A1454,'Neizmirene obaveze JLS'!$A$11:E$500,'prenos-P-R-N'!G$1,FALSE),"")))</f>
        <v/>
      </c>
      <c r="H1454" s="87" t="str">
        <f>IF($A1454=0,"",IF($A1454&lt;=$A$1,+VLOOKUP($A1454,'Rashodi- plan-izvršenje'!$A$8:F$1500,'prenos-P-R-N'!H$1,FALSE),IF($A1454&gt;$A$2,+VLOOKUP($A1454,'Neizmirene obaveze JLS'!$A$11:F$500,'prenos-P-R-N'!H$1,FALSE),"")))</f>
        <v/>
      </c>
      <c r="I1454" s="87" t="str">
        <f>IF($A1454=0,"",IF($A1454&lt;=$A$1,+VLOOKUP($A1454,'Rashodi- plan-izvršenje'!$A$8:G$1500,'prenos-P-R-N'!I$1,FALSE),IF($A1454&gt;$A$2,+VLOOKUP($A1454,'Neizmirene obaveze JLS'!$A$11:G$500,'prenos-P-R-N'!I$1,FALSE),"")))</f>
        <v/>
      </c>
      <c r="J1454" s="87" t="str">
        <f>IF($A1454=0,"",IF($A1454&lt;=$A$1,+VLOOKUP($A1454,'Rashodi- plan-izvršenje'!$A$8:H$1500,'prenos-P-R-N'!J$1,FALSE),IF($A1454&gt;$A$2,+VLOOKUP($A1454,'Neizmirene obaveze JLS'!$A$11:H$500,'prenos-P-R-N'!J$1,FALSE),"")))</f>
        <v/>
      </c>
      <c r="K1454" s="87" t="str">
        <f>IF($A1454=0,"",IF($A1454&lt;=$A$1,+VLOOKUP($A1454,'Rashodi- plan-izvršenje'!$A$8:I$1500,'prenos-P-R-N'!K$1,FALSE),IF($A1454&gt;$A$2,+VLOOKUP($A1454,'Neizmirene obaveze JLS'!$A$11:I$500,'prenos-P-R-N'!K$1,FALSE),"")))</f>
        <v/>
      </c>
      <c r="L1454" t="str">
        <f>IF(A1454=0,"",IF(A1454&lt;=A$1,+IF(VLOOKUP(A1454,'Rashodi- plan-izvršenje'!A$8:J$1500,M$1,FALSE)&gt;0,"Програмска активност","Пројекат"),IF(A1454&gt;A$2,+IF(VLOOKUP(A1454,'Neizmirene obaveze JLS'!A$8:J$2008,M$1,FALSE)&gt;0,"Програмска активност","Пројекат"),"")))</f>
        <v/>
      </c>
      <c r="M1454" s="87" t="str">
        <f>IF(A1454=0,"",IF($A1454&lt;=$A$1,+IF(VLOOKUP($A1454,'Rashodi- plan-izvršenje'!$A$8:$M$1500,10,FALSE)&gt;0,VLOOKUP($A1454,'Rashodi- plan-izvršenje'!$A$8:$M$1500,10,FALSE),VLOOKUP($A1454,'Rashodi- plan-izvršenje'!$A$8:$M$1500,12,FALSE)),+IF($A1454&gt;$A$2,IF(VLOOKUP($A1454,'Neizmirene obaveze JLS'!$A$8:$M$1500,10,FALSE)&gt;0,VLOOKUP($A1454,'Neizmirene obaveze JLS'!$A$11:$M$1500,10,FALSE),VLOOKUP($A1454,'Neizmirene obaveze JLS'!$A$11:$M$1500,12,FALSE)),0)))</f>
        <v/>
      </c>
      <c r="N1454" s="87" t="str">
        <f>IF(A1454=0,"",IF($A1454&lt;=$A$1,+IF(VLOOKUP(A1454,'Rashodi- plan-izvršenje'!$A$8:$M$1500,10,FALSE)&gt;0,VLOOKUP(A1454,'Rashodi- plan-izvršenje'!$A$8:$M$1500,11,FALSE),VLOOKUP(A1454,'Rashodi- plan-izvršenje'!$A$8:$M$1500,13,FALSE)),+IF($A1454&gt;$A$2,IF(VLOOKUP($A1454,'Neizmirene obaveze JLS'!$A$8:$M$1500,10,FALSE)&gt;0,VLOOKUP($A1454,'Neizmirene obaveze JLS'!$A$11:$M$1500,11,FALSE),VLOOKUP($A1454,'Neizmirene obaveze JLS'!$A$11:$M$1500,13,FALSE)),0)))</f>
        <v/>
      </c>
      <c r="O1454" s="87" t="str">
        <f>IF(A1454=0,"",IF($A1454&lt;=$A$1,VALUE(+VLOOKUP($A1454,'Rashodi- plan-izvršenje'!$A$8:N$1500,'prenos-P-R-N'!O$1,FALSE)),IF($A1454&lt;=A$2,VALUE(VLOOKUP($A1454,'Prihodi- plan-izvršenje'!$A$8:$H$500,6,FALSE)),VALUE(VLOOKUP($A1454,'Neizmirene obaveze JLS'!$A$8:$N$500,O$1,FALSE)))))</f>
        <v/>
      </c>
      <c r="P1454" s="87" t="str">
        <f>IF(A1454=0,"",IF(A1454=0,0,IF(A1454&gt;A$2,'šifarnik K-izvor'!G$3,+IF(Q1454&lt;700,+'šifarnik K-izvor'!G$2,'šifarnik K-izvor'!G$1))))</f>
        <v/>
      </c>
      <c r="Q1454" s="87">
        <f>IF($A1454&lt;=$A$1,VALUE(+VLOOKUP($A1454,'Rashodi- plan-izvršenje'!$A$8:O$1500,'prenos-P-R-N'!Q$1,FALSE)),IF($A1454&lt;=$A$2,VLOOKUP($A1454,'Prihodi- plan-izvršenje'!$A$4:$H$500,4,FALSE),IF($A1454&lt;=$A$3,VLOOKUP(A1454,'Neizmirene obaveze JLS'!$A$11:O$500,Q$1,FALSE),"")))</f>
        <v>0</v>
      </c>
      <c r="R1454" s="88">
        <f>IF($A1454&lt;=$A$1,VALUE(+VLOOKUP($A1454,'Rashodi- plan-izvršenje'!$A$8:P$1500,'prenos-P-R-N'!R$1,FALSE)),IF($A1454&lt;=$A$2,VLOOKUP($A1454,'Prihodi- plan-izvršenje'!$A$4:$H$500,7,FALSE),""))</f>
        <v>0</v>
      </c>
      <c r="S1454" s="88">
        <f>IF(A1454=0,0,IF($A1454&lt;=$A$1,VALUE(+VLOOKUP($A1454,'Rashodi- plan-izvršenje'!$A$8:Q$1500,'prenos-P-R-N'!S$1,FALSE)),IF($A1454&lt;=$A$2,VLOOKUP($A1454,'Prihodi- plan-izvršenje'!$A$4:$H$500,8,FALSE),0)))</f>
        <v>0</v>
      </c>
      <c r="T1454" s="88" t="str">
        <f>IF($A1454&gt;$A$2,VLOOKUP($A1454,'Neizmirene obaveze JLS'!$A$11:R$500,R$1,FALSE),"")</f>
        <v/>
      </c>
      <c r="U1454" s="88">
        <f>IF($A1454&gt;$A$2,VLOOKUP($A1454,'Neizmirene obaveze JLS'!$A$11:S$500,S$1,FALSE),0)</f>
        <v>0</v>
      </c>
      <c r="V1454" s="88">
        <f t="shared" si="364"/>
        <v>0</v>
      </c>
    </row>
    <row r="1455" spans="1:22">
      <c r="A1455" s="89">
        <f>IF(AND(COUNTIF(A$1:A$3,"&gt;0")=1,MAX(A$8:A1454)&lt;A$1),A1454+1,IF(AND(COUNTIF(A$1:A$3,"&gt;0")=2,MAX(A$8:A1454)&lt;A$2),A1454+1,IF(AND(COUNTIF(A$1:A$3,"&gt;0")=3,MAX(A$8:A1454)&lt;A$3),A1454+1,0)))</f>
        <v>0</v>
      </c>
      <c r="B1455" s="89" t="str">
        <f t="shared" ref="B1455:C1455" si="419">+IF($A1455&gt;0,B1454,"")</f>
        <v/>
      </c>
      <c r="C1455" s="89" t="str">
        <f t="shared" si="419"/>
        <v/>
      </c>
      <c r="D1455" s="87" t="str">
        <f>IF($A1455=0,"",IF($A1455&lt;=$A$1,+VLOOKUP($A1455,'Rashodi- plan-izvršenje'!$A$8:B$1500,'prenos-P-R-N'!D$1,FALSE),IF($A1455&gt;$A$2,+VLOOKUP($A1455,'Neizmirene obaveze JLS'!$A$11:B$500,'prenos-P-R-N'!D$1,FALSE),"")))</f>
        <v/>
      </c>
      <c r="E1455" s="87" t="str">
        <f>IF($A1455=0,"",IF($A1455&lt;=$A$1,+VLOOKUP($A1455,'Rashodi- plan-izvršenje'!$A$8:C$1500,'prenos-P-R-N'!E$1,FALSE),IF($A1455&gt;$A$2,+VLOOKUP($A1455,'Neizmirene obaveze JLS'!$A$11:C$500,'prenos-P-R-N'!E$1,FALSE),"")))</f>
        <v/>
      </c>
      <c r="F1455" s="87" t="str">
        <f>IF($A1455=0,"",IF($A1455&lt;=$A$1,+VLOOKUP($A1455,'Rashodi- plan-izvršenje'!$A$8:D$1500,'prenos-P-R-N'!F$1,FALSE),IF($A1455&gt;$A$2,+VLOOKUP($A1455,'Neizmirene obaveze JLS'!$A$11:D$500,'prenos-P-R-N'!F$1,FALSE),"")))</f>
        <v/>
      </c>
      <c r="G1455" s="87" t="str">
        <f>IF($A1455=0,"",IF($A1455&lt;=$A$1,+VLOOKUP($A1455,'Rashodi- plan-izvršenje'!$A$8:E$1500,'prenos-P-R-N'!G$1,FALSE),IF($A1455&gt;$A$2,+VLOOKUP($A1455,'Neizmirene obaveze JLS'!$A$11:E$500,'prenos-P-R-N'!G$1,FALSE),"")))</f>
        <v/>
      </c>
      <c r="H1455" s="87" t="str">
        <f>IF($A1455=0,"",IF($A1455&lt;=$A$1,+VLOOKUP($A1455,'Rashodi- plan-izvršenje'!$A$8:F$1500,'prenos-P-R-N'!H$1,FALSE),IF($A1455&gt;$A$2,+VLOOKUP($A1455,'Neizmirene obaveze JLS'!$A$11:F$500,'prenos-P-R-N'!H$1,FALSE),"")))</f>
        <v/>
      </c>
      <c r="I1455" s="87" t="str">
        <f>IF($A1455=0,"",IF($A1455&lt;=$A$1,+VLOOKUP($A1455,'Rashodi- plan-izvršenje'!$A$8:G$1500,'prenos-P-R-N'!I$1,FALSE),IF($A1455&gt;$A$2,+VLOOKUP($A1455,'Neizmirene obaveze JLS'!$A$11:G$500,'prenos-P-R-N'!I$1,FALSE),"")))</f>
        <v/>
      </c>
      <c r="J1455" s="87" t="str">
        <f>IF($A1455=0,"",IF($A1455&lt;=$A$1,+VLOOKUP($A1455,'Rashodi- plan-izvršenje'!$A$8:H$1500,'prenos-P-R-N'!J$1,FALSE),IF($A1455&gt;$A$2,+VLOOKUP($A1455,'Neizmirene obaveze JLS'!$A$11:H$500,'prenos-P-R-N'!J$1,FALSE),"")))</f>
        <v/>
      </c>
      <c r="K1455" s="87" t="str">
        <f>IF($A1455=0,"",IF($A1455&lt;=$A$1,+VLOOKUP($A1455,'Rashodi- plan-izvršenje'!$A$8:I$1500,'prenos-P-R-N'!K$1,FALSE),IF($A1455&gt;$A$2,+VLOOKUP($A1455,'Neizmirene obaveze JLS'!$A$11:I$500,'prenos-P-R-N'!K$1,FALSE),"")))</f>
        <v/>
      </c>
      <c r="L1455" t="str">
        <f>IF(A1455=0,"",IF(A1455&lt;=A$1,+IF(VLOOKUP(A1455,'Rashodi- plan-izvršenje'!A$8:J$1500,M$1,FALSE)&gt;0,"Програмска активност","Пројекат"),IF(A1455&gt;A$2,+IF(VLOOKUP(A1455,'Neizmirene obaveze JLS'!A$8:J$2008,M$1,FALSE)&gt;0,"Програмска активност","Пројекат"),"")))</f>
        <v/>
      </c>
      <c r="M1455" s="87" t="str">
        <f>IF(A1455=0,"",IF($A1455&lt;=$A$1,+IF(VLOOKUP($A1455,'Rashodi- plan-izvršenje'!$A$8:$M$1500,10,FALSE)&gt;0,VLOOKUP($A1455,'Rashodi- plan-izvršenje'!$A$8:$M$1500,10,FALSE),VLOOKUP($A1455,'Rashodi- plan-izvršenje'!$A$8:$M$1500,12,FALSE)),+IF($A1455&gt;$A$2,IF(VLOOKUP($A1455,'Neizmirene obaveze JLS'!$A$8:$M$1500,10,FALSE)&gt;0,VLOOKUP($A1455,'Neizmirene obaveze JLS'!$A$11:$M$1500,10,FALSE),VLOOKUP($A1455,'Neizmirene obaveze JLS'!$A$11:$M$1500,12,FALSE)),0)))</f>
        <v/>
      </c>
      <c r="N1455" s="87" t="str">
        <f>IF(A1455=0,"",IF($A1455&lt;=$A$1,+IF(VLOOKUP(A1455,'Rashodi- plan-izvršenje'!$A$8:$M$1500,10,FALSE)&gt;0,VLOOKUP(A1455,'Rashodi- plan-izvršenje'!$A$8:$M$1500,11,FALSE),VLOOKUP(A1455,'Rashodi- plan-izvršenje'!$A$8:$M$1500,13,FALSE)),+IF($A1455&gt;$A$2,IF(VLOOKUP($A1455,'Neizmirene obaveze JLS'!$A$8:$M$1500,10,FALSE)&gt;0,VLOOKUP($A1455,'Neizmirene obaveze JLS'!$A$11:$M$1500,11,FALSE),VLOOKUP($A1455,'Neizmirene obaveze JLS'!$A$11:$M$1500,13,FALSE)),0)))</f>
        <v/>
      </c>
      <c r="O1455" s="87" t="str">
        <f>IF(A1455=0,"",IF($A1455&lt;=$A$1,VALUE(+VLOOKUP($A1455,'Rashodi- plan-izvršenje'!$A$8:N$1500,'prenos-P-R-N'!O$1,FALSE)),IF($A1455&lt;=A$2,VALUE(VLOOKUP($A1455,'Prihodi- plan-izvršenje'!$A$8:$H$500,6,FALSE)),VALUE(VLOOKUP($A1455,'Neizmirene obaveze JLS'!$A$8:$N$500,O$1,FALSE)))))</f>
        <v/>
      </c>
      <c r="P1455" s="87" t="str">
        <f>IF(A1455=0,"",IF(A1455=0,0,IF(A1455&gt;A$2,'šifarnik K-izvor'!G$3,+IF(Q1455&lt;700,+'šifarnik K-izvor'!G$2,'šifarnik K-izvor'!G$1))))</f>
        <v/>
      </c>
      <c r="Q1455" s="87">
        <f>IF($A1455&lt;=$A$1,VALUE(+VLOOKUP($A1455,'Rashodi- plan-izvršenje'!$A$8:O$1500,'prenos-P-R-N'!Q$1,FALSE)),IF($A1455&lt;=$A$2,VLOOKUP($A1455,'Prihodi- plan-izvršenje'!$A$4:$H$500,4,FALSE),IF($A1455&lt;=$A$3,VLOOKUP(A1455,'Neizmirene obaveze JLS'!$A$11:O$500,Q$1,FALSE),"")))</f>
        <v>0</v>
      </c>
      <c r="R1455" s="88">
        <f>IF($A1455&lt;=$A$1,VALUE(+VLOOKUP($A1455,'Rashodi- plan-izvršenje'!$A$8:P$1500,'prenos-P-R-N'!R$1,FALSE)),IF($A1455&lt;=$A$2,VLOOKUP($A1455,'Prihodi- plan-izvršenje'!$A$4:$H$500,7,FALSE),""))</f>
        <v>0</v>
      </c>
      <c r="S1455" s="88">
        <f>IF(A1455=0,0,IF($A1455&lt;=$A$1,VALUE(+VLOOKUP($A1455,'Rashodi- plan-izvršenje'!$A$8:Q$1500,'prenos-P-R-N'!S$1,FALSE)),IF($A1455&lt;=$A$2,VLOOKUP($A1455,'Prihodi- plan-izvršenje'!$A$4:$H$500,8,FALSE),0)))</f>
        <v>0</v>
      </c>
      <c r="T1455" s="88" t="str">
        <f>IF($A1455&gt;$A$2,VLOOKUP($A1455,'Neizmirene obaveze JLS'!$A$11:R$500,R$1,FALSE),"")</f>
        <v/>
      </c>
      <c r="U1455" s="88">
        <f>IF($A1455&gt;$A$2,VLOOKUP($A1455,'Neizmirene obaveze JLS'!$A$11:S$500,S$1,FALSE),0)</f>
        <v>0</v>
      </c>
      <c r="V1455" s="88">
        <f t="shared" si="364"/>
        <v>0</v>
      </c>
    </row>
    <row r="1456" spans="1:22">
      <c r="A1456" s="89">
        <f>IF(AND(COUNTIF(A$1:A$3,"&gt;0")=1,MAX(A$8:A1455)&lt;A$1),A1455+1,IF(AND(COUNTIF(A$1:A$3,"&gt;0")=2,MAX(A$8:A1455)&lt;A$2),A1455+1,IF(AND(COUNTIF(A$1:A$3,"&gt;0")=3,MAX(A$8:A1455)&lt;A$3),A1455+1,0)))</f>
        <v>0</v>
      </c>
      <c r="B1456" s="89" t="str">
        <f t="shared" ref="B1456:C1456" si="420">+IF($A1456&gt;0,B1455,"")</f>
        <v/>
      </c>
      <c r="C1456" s="89" t="str">
        <f t="shared" si="420"/>
        <v/>
      </c>
      <c r="D1456" s="87" t="str">
        <f>IF($A1456=0,"",IF($A1456&lt;=$A$1,+VLOOKUP($A1456,'Rashodi- plan-izvršenje'!$A$8:B$1500,'prenos-P-R-N'!D$1,FALSE),IF($A1456&gt;$A$2,+VLOOKUP($A1456,'Neizmirene obaveze JLS'!$A$11:B$500,'prenos-P-R-N'!D$1,FALSE),"")))</f>
        <v/>
      </c>
      <c r="E1456" s="87" t="str">
        <f>IF($A1456=0,"",IF($A1456&lt;=$A$1,+VLOOKUP($A1456,'Rashodi- plan-izvršenje'!$A$8:C$1500,'prenos-P-R-N'!E$1,FALSE),IF($A1456&gt;$A$2,+VLOOKUP($A1456,'Neizmirene obaveze JLS'!$A$11:C$500,'prenos-P-R-N'!E$1,FALSE),"")))</f>
        <v/>
      </c>
      <c r="F1456" s="87" t="str">
        <f>IF($A1456=0,"",IF($A1456&lt;=$A$1,+VLOOKUP($A1456,'Rashodi- plan-izvršenje'!$A$8:D$1500,'prenos-P-R-N'!F$1,FALSE),IF($A1456&gt;$A$2,+VLOOKUP($A1456,'Neizmirene obaveze JLS'!$A$11:D$500,'prenos-P-R-N'!F$1,FALSE),"")))</f>
        <v/>
      </c>
      <c r="G1456" s="87" t="str">
        <f>IF($A1456=0,"",IF($A1456&lt;=$A$1,+VLOOKUP($A1456,'Rashodi- plan-izvršenje'!$A$8:E$1500,'prenos-P-R-N'!G$1,FALSE),IF($A1456&gt;$A$2,+VLOOKUP($A1456,'Neizmirene obaveze JLS'!$A$11:E$500,'prenos-P-R-N'!G$1,FALSE),"")))</f>
        <v/>
      </c>
      <c r="H1456" s="87" t="str">
        <f>IF($A1456=0,"",IF($A1456&lt;=$A$1,+VLOOKUP($A1456,'Rashodi- plan-izvršenje'!$A$8:F$1500,'prenos-P-R-N'!H$1,FALSE),IF($A1456&gt;$A$2,+VLOOKUP($A1456,'Neizmirene obaveze JLS'!$A$11:F$500,'prenos-P-R-N'!H$1,FALSE),"")))</f>
        <v/>
      </c>
      <c r="I1456" s="87" t="str">
        <f>IF($A1456=0,"",IF($A1456&lt;=$A$1,+VLOOKUP($A1456,'Rashodi- plan-izvršenje'!$A$8:G$1500,'prenos-P-R-N'!I$1,FALSE),IF($A1456&gt;$A$2,+VLOOKUP($A1456,'Neizmirene obaveze JLS'!$A$11:G$500,'prenos-P-R-N'!I$1,FALSE),"")))</f>
        <v/>
      </c>
      <c r="J1456" s="87" t="str">
        <f>IF($A1456=0,"",IF($A1456&lt;=$A$1,+VLOOKUP($A1456,'Rashodi- plan-izvršenje'!$A$8:H$1500,'prenos-P-R-N'!J$1,FALSE),IF($A1456&gt;$A$2,+VLOOKUP($A1456,'Neizmirene obaveze JLS'!$A$11:H$500,'prenos-P-R-N'!J$1,FALSE),"")))</f>
        <v/>
      </c>
      <c r="K1456" s="87" t="str">
        <f>IF($A1456=0,"",IF($A1456&lt;=$A$1,+VLOOKUP($A1456,'Rashodi- plan-izvršenje'!$A$8:I$1500,'prenos-P-R-N'!K$1,FALSE),IF($A1456&gt;$A$2,+VLOOKUP($A1456,'Neizmirene obaveze JLS'!$A$11:I$500,'prenos-P-R-N'!K$1,FALSE),"")))</f>
        <v/>
      </c>
      <c r="L1456" t="str">
        <f>IF(A1456=0,"",IF(A1456&lt;=A$1,+IF(VLOOKUP(A1456,'Rashodi- plan-izvršenje'!A$8:J$1500,M$1,FALSE)&gt;0,"Програмска активност","Пројекат"),IF(A1456&gt;A$2,+IF(VLOOKUP(A1456,'Neizmirene obaveze JLS'!A$8:J$2008,M$1,FALSE)&gt;0,"Програмска активност","Пројекат"),"")))</f>
        <v/>
      </c>
      <c r="M1456" s="87" t="str">
        <f>IF(A1456=0,"",IF($A1456&lt;=$A$1,+IF(VLOOKUP($A1456,'Rashodi- plan-izvršenje'!$A$8:$M$1500,10,FALSE)&gt;0,VLOOKUP($A1456,'Rashodi- plan-izvršenje'!$A$8:$M$1500,10,FALSE),VLOOKUP($A1456,'Rashodi- plan-izvršenje'!$A$8:$M$1500,12,FALSE)),+IF($A1456&gt;$A$2,IF(VLOOKUP($A1456,'Neizmirene obaveze JLS'!$A$8:$M$1500,10,FALSE)&gt;0,VLOOKUP($A1456,'Neizmirene obaveze JLS'!$A$11:$M$1500,10,FALSE),VLOOKUP($A1456,'Neizmirene obaveze JLS'!$A$11:$M$1500,12,FALSE)),0)))</f>
        <v/>
      </c>
      <c r="N1456" s="87" t="str">
        <f>IF(A1456=0,"",IF($A1456&lt;=$A$1,+IF(VLOOKUP(A1456,'Rashodi- plan-izvršenje'!$A$8:$M$1500,10,FALSE)&gt;0,VLOOKUP(A1456,'Rashodi- plan-izvršenje'!$A$8:$M$1500,11,FALSE),VLOOKUP(A1456,'Rashodi- plan-izvršenje'!$A$8:$M$1500,13,FALSE)),+IF($A1456&gt;$A$2,IF(VLOOKUP($A1456,'Neizmirene obaveze JLS'!$A$8:$M$1500,10,FALSE)&gt;0,VLOOKUP($A1456,'Neizmirene obaveze JLS'!$A$11:$M$1500,11,FALSE),VLOOKUP($A1456,'Neizmirene obaveze JLS'!$A$11:$M$1500,13,FALSE)),0)))</f>
        <v/>
      </c>
      <c r="O1456" s="87" t="str">
        <f>IF(A1456=0,"",IF($A1456&lt;=$A$1,VALUE(+VLOOKUP($A1456,'Rashodi- plan-izvršenje'!$A$8:N$1500,'prenos-P-R-N'!O$1,FALSE)),IF($A1456&lt;=A$2,VALUE(VLOOKUP($A1456,'Prihodi- plan-izvršenje'!$A$8:$H$500,6,FALSE)),VALUE(VLOOKUP($A1456,'Neizmirene obaveze JLS'!$A$8:$N$500,O$1,FALSE)))))</f>
        <v/>
      </c>
      <c r="P1456" s="87" t="str">
        <f>IF(A1456=0,"",IF(A1456=0,0,IF(A1456&gt;A$2,'šifarnik K-izvor'!G$3,+IF(Q1456&lt;700,+'šifarnik K-izvor'!G$2,'šifarnik K-izvor'!G$1))))</f>
        <v/>
      </c>
      <c r="Q1456" s="87">
        <f>IF($A1456&lt;=$A$1,VALUE(+VLOOKUP($A1456,'Rashodi- plan-izvršenje'!$A$8:O$1500,'prenos-P-R-N'!Q$1,FALSE)),IF($A1456&lt;=$A$2,VLOOKUP($A1456,'Prihodi- plan-izvršenje'!$A$4:$H$500,4,FALSE),IF($A1456&lt;=$A$3,VLOOKUP(A1456,'Neizmirene obaveze JLS'!$A$11:O$500,Q$1,FALSE),"")))</f>
        <v>0</v>
      </c>
      <c r="R1456" s="88">
        <f>IF($A1456&lt;=$A$1,VALUE(+VLOOKUP($A1456,'Rashodi- plan-izvršenje'!$A$8:P$1500,'prenos-P-R-N'!R$1,FALSE)),IF($A1456&lt;=$A$2,VLOOKUP($A1456,'Prihodi- plan-izvršenje'!$A$4:$H$500,7,FALSE),""))</f>
        <v>0</v>
      </c>
      <c r="S1456" s="88">
        <f>IF(A1456=0,0,IF($A1456&lt;=$A$1,VALUE(+VLOOKUP($A1456,'Rashodi- plan-izvršenje'!$A$8:Q$1500,'prenos-P-R-N'!S$1,FALSE)),IF($A1456&lt;=$A$2,VLOOKUP($A1456,'Prihodi- plan-izvršenje'!$A$4:$H$500,8,FALSE),0)))</f>
        <v>0</v>
      </c>
      <c r="T1456" s="88" t="str">
        <f>IF($A1456&gt;$A$2,VLOOKUP($A1456,'Neizmirene obaveze JLS'!$A$11:R$500,R$1,FALSE),"")</f>
        <v/>
      </c>
      <c r="U1456" s="88">
        <f>IF($A1456&gt;$A$2,VLOOKUP($A1456,'Neizmirene obaveze JLS'!$A$11:S$500,S$1,FALSE),0)</f>
        <v>0</v>
      </c>
      <c r="V1456" s="88">
        <f t="shared" si="364"/>
        <v>0</v>
      </c>
    </row>
    <row r="1457" spans="1:22">
      <c r="A1457" s="89">
        <f>IF(AND(COUNTIF(A$1:A$3,"&gt;0")=1,MAX(A$8:A1456)&lt;A$1),A1456+1,IF(AND(COUNTIF(A$1:A$3,"&gt;0")=2,MAX(A$8:A1456)&lt;A$2),A1456+1,IF(AND(COUNTIF(A$1:A$3,"&gt;0")=3,MAX(A$8:A1456)&lt;A$3),A1456+1,0)))</f>
        <v>0</v>
      </c>
      <c r="B1457" s="89" t="str">
        <f t="shared" ref="B1457:C1457" si="421">+IF($A1457&gt;0,B1456,"")</f>
        <v/>
      </c>
      <c r="C1457" s="89" t="str">
        <f t="shared" si="421"/>
        <v/>
      </c>
      <c r="D1457" s="87" t="str">
        <f>IF($A1457=0,"",IF($A1457&lt;=$A$1,+VLOOKUP($A1457,'Rashodi- plan-izvršenje'!$A$8:B$1500,'prenos-P-R-N'!D$1,FALSE),IF($A1457&gt;$A$2,+VLOOKUP($A1457,'Neizmirene obaveze JLS'!$A$11:B$500,'prenos-P-R-N'!D$1,FALSE),"")))</f>
        <v/>
      </c>
      <c r="E1457" s="87" t="str">
        <f>IF($A1457=0,"",IF($A1457&lt;=$A$1,+VLOOKUP($A1457,'Rashodi- plan-izvršenje'!$A$8:C$1500,'prenos-P-R-N'!E$1,FALSE),IF($A1457&gt;$A$2,+VLOOKUP($A1457,'Neizmirene obaveze JLS'!$A$11:C$500,'prenos-P-R-N'!E$1,FALSE),"")))</f>
        <v/>
      </c>
      <c r="F1457" s="87" t="str">
        <f>IF($A1457=0,"",IF($A1457&lt;=$A$1,+VLOOKUP($A1457,'Rashodi- plan-izvršenje'!$A$8:D$1500,'prenos-P-R-N'!F$1,FALSE),IF($A1457&gt;$A$2,+VLOOKUP($A1457,'Neizmirene obaveze JLS'!$A$11:D$500,'prenos-P-R-N'!F$1,FALSE),"")))</f>
        <v/>
      </c>
      <c r="G1457" s="87" t="str">
        <f>IF($A1457=0,"",IF($A1457&lt;=$A$1,+VLOOKUP($A1457,'Rashodi- plan-izvršenje'!$A$8:E$1500,'prenos-P-R-N'!G$1,FALSE),IF($A1457&gt;$A$2,+VLOOKUP($A1457,'Neizmirene obaveze JLS'!$A$11:E$500,'prenos-P-R-N'!G$1,FALSE),"")))</f>
        <v/>
      </c>
      <c r="H1457" s="87" t="str">
        <f>IF($A1457=0,"",IF($A1457&lt;=$A$1,+VLOOKUP($A1457,'Rashodi- plan-izvršenje'!$A$8:F$1500,'prenos-P-R-N'!H$1,FALSE),IF($A1457&gt;$A$2,+VLOOKUP($A1457,'Neizmirene obaveze JLS'!$A$11:F$500,'prenos-P-R-N'!H$1,FALSE),"")))</f>
        <v/>
      </c>
      <c r="I1457" s="87" t="str">
        <f>IF($A1457=0,"",IF($A1457&lt;=$A$1,+VLOOKUP($A1457,'Rashodi- plan-izvršenje'!$A$8:G$1500,'prenos-P-R-N'!I$1,FALSE),IF($A1457&gt;$A$2,+VLOOKUP($A1457,'Neizmirene obaveze JLS'!$A$11:G$500,'prenos-P-R-N'!I$1,FALSE),"")))</f>
        <v/>
      </c>
      <c r="J1457" s="87" t="str">
        <f>IF($A1457=0,"",IF($A1457&lt;=$A$1,+VLOOKUP($A1457,'Rashodi- plan-izvršenje'!$A$8:H$1500,'prenos-P-R-N'!J$1,FALSE),IF($A1457&gt;$A$2,+VLOOKUP($A1457,'Neizmirene obaveze JLS'!$A$11:H$500,'prenos-P-R-N'!J$1,FALSE),"")))</f>
        <v/>
      </c>
      <c r="K1457" s="87" t="str">
        <f>IF($A1457=0,"",IF($A1457&lt;=$A$1,+VLOOKUP($A1457,'Rashodi- plan-izvršenje'!$A$8:I$1500,'prenos-P-R-N'!K$1,FALSE),IF($A1457&gt;$A$2,+VLOOKUP($A1457,'Neizmirene obaveze JLS'!$A$11:I$500,'prenos-P-R-N'!K$1,FALSE),"")))</f>
        <v/>
      </c>
      <c r="L1457" t="str">
        <f>IF(A1457=0,"",IF(A1457&lt;=A$1,+IF(VLOOKUP(A1457,'Rashodi- plan-izvršenje'!A$8:J$1500,M$1,FALSE)&gt;0,"Програмска активност","Пројекат"),IF(A1457&gt;A$2,+IF(VLOOKUP(A1457,'Neizmirene obaveze JLS'!A$8:J$2008,M$1,FALSE)&gt;0,"Програмска активност","Пројекат"),"")))</f>
        <v/>
      </c>
      <c r="M1457" s="87" t="str">
        <f>IF(A1457=0,"",IF($A1457&lt;=$A$1,+IF(VLOOKUP($A1457,'Rashodi- plan-izvršenje'!$A$8:$M$1500,10,FALSE)&gt;0,VLOOKUP($A1457,'Rashodi- plan-izvršenje'!$A$8:$M$1500,10,FALSE),VLOOKUP($A1457,'Rashodi- plan-izvršenje'!$A$8:$M$1500,12,FALSE)),+IF($A1457&gt;$A$2,IF(VLOOKUP($A1457,'Neizmirene obaveze JLS'!$A$8:$M$1500,10,FALSE)&gt;0,VLOOKUP($A1457,'Neizmirene obaveze JLS'!$A$11:$M$1500,10,FALSE),VLOOKUP($A1457,'Neizmirene obaveze JLS'!$A$11:$M$1500,12,FALSE)),0)))</f>
        <v/>
      </c>
      <c r="N1457" s="87" t="str">
        <f>IF(A1457=0,"",IF($A1457&lt;=$A$1,+IF(VLOOKUP(A1457,'Rashodi- plan-izvršenje'!$A$8:$M$1500,10,FALSE)&gt;0,VLOOKUP(A1457,'Rashodi- plan-izvršenje'!$A$8:$M$1500,11,FALSE),VLOOKUP(A1457,'Rashodi- plan-izvršenje'!$A$8:$M$1500,13,FALSE)),+IF($A1457&gt;$A$2,IF(VLOOKUP($A1457,'Neizmirene obaveze JLS'!$A$8:$M$1500,10,FALSE)&gt;0,VLOOKUP($A1457,'Neizmirene obaveze JLS'!$A$11:$M$1500,11,FALSE),VLOOKUP($A1457,'Neizmirene obaveze JLS'!$A$11:$M$1500,13,FALSE)),0)))</f>
        <v/>
      </c>
      <c r="O1457" s="87" t="str">
        <f>IF(A1457=0,"",IF($A1457&lt;=$A$1,VALUE(+VLOOKUP($A1457,'Rashodi- plan-izvršenje'!$A$8:N$1500,'prenos-P-R-N'!O$1,FALSE)),IF($A1457&lt;=A$2,VALUE(VLOOKUP($A1457,'Prihodi- plan-izvršenje'!$A$8:$H$500,6,FALSE)),VALUE(VLOOKUP($A1457,'Neizmirene obaveze JLS'!$A$8:$N$500,O$1,FALSE)))))</f>
        <v/>
      </c>
      <c r="P1457" s="87" t="str">
        <f>IF(A1457=0,"",IF(A1457=0,0,IF(A1457&gt;A$2,'šifarnik K-izvor'!G$3,+IF(Q1457&lt;700,+'šifarnik K-izvor'!G$2,'šifarnik K-izvor'!G$1))))</f>
        <v/>
      </c>
      <c r="Q1457" s="87">
        <f>IF($A1457&lt;=$A$1,VALUE(+VLOOKUP($A1457,'Rashodi- plan-izvršenje'!$A$8:O$1500,'prenos-P-R-N'!Q$1,FALSE)),IF($A1457&lt;=$A$2,VLOOKUP($A1457,'Prihodi- plan-izvršenje'!$A$4:$H$500,4,FALSE),IF($A1457&lt;=$A$3,VLOOKUP(A1457,'Neizmirene obaveze JLS'!$A$11:O$500,Q$1,FALSE),"")))</f>
        <v>0</v>
      </c>
      <c r="R1457" s="88">
        <f>IF($A1457&lt;=$A$1,VALUE(+VLOOKUP($A1457,'Rashodi- plan-izvršenje'!$A$8:P$1500,'prenos-P-R-N'!R$1,FALSE)),IF($A1457&lt;=$A$2,VLOOKUP($A1457,'Prihodi- plan-izvršenje'!$A$4:$H$500,7,FALSE),""))</f>
        <v>0</v>
      </c>
      <c r="S1457" s="88">
        <f>IF(A1457=0,0,IF($A1457&lt;=$A$1,VALUE(+VLOOKUP($A1457,'Rashodi- plan-izvršenje'!$A$8:Q$1500,'prenos-P-R-N'!S$1,FALSE)),IF($A1457&lt;=$A$2,VLOOKUP($A1457,'Prihodi- plan-izvršenje'!$A$4:$H$500,8,FALSE),0)))</f>
        <v>0</v>
      </c>
      <c r="T1457" s="88" t="str">
        <f>IF($A1457&gt;$A$2,VLOOKUP($A1457,'Neizmirene obaveze JLS'!$A$11:R$500,R$1,FALSE),"")</f>
        <v/>
      </c>
      <c r="U1457" s="88">
        <f>IF($A1457&gt;$A$2,VLOOKUP($A1457,'Neizmirene obaveze JLS'!$A$11:S$500,S$1,FALSE),0)</f>
        <v>0</v>
      </c>
      <c r="V1457" s="88">
        <f t="shared" si="364"/>
        <v>0</v>
      </c>
    </row>
    <row r="1458" spans="1:22">
      <c r="A1458" s="89">
        <f>IF(AND(COUNTIF(A$1:A$3,"&gt;0")=1,MAX(A$8:A1457)&lt;A$1),A1457+1,IF(AND(COUNTIF(A$1:A$3,"&gt;0")=2,MAX(A$8:A1457)&lt;A$2),A1457+1,IF(AND(COUNTIF(A$1:A$3,"&gt;0")=3,MAX(A$8:A1457)&lt;A$3),A1457+1,0)))</f>
        <v>0</v>
      </c>
      <c r="B1458" s="89" t="str">
        <f t="shared" ref="B1458:C1458" si="422">+IF($A1458&gt;0,B1457,"")</f>
        <v/>
      </c>
      <c r="C1458" s="89" t="str">
        <f t="shared" si="422"/>
        <v/>
      </c>
      <c r="D1458" s="87" t="str">
        <f>IF($A1458=0,"",IF($A1458&lt;=$A$1,+VLOOKUP($A1458,'Rashodi- plan-izvršenje'!$A$8:B$1500,'prenos-P-R-N'!D$1,FALSE),IF($A1458&gt;$A$2,+VLOOKUP($A1458,'Neizmirene obaveze JLS'!$A$11:B$500,'prenos-P-R-N'!D$1,FALSE),"")))</f>
        <v/>
      </c>
      <c r="E1458" s="87" t="str">
        <f>IF($A1458=0,"",IF($A1458&lt;=$A$1,+VLOOKUP($A1458,'Rashodi- plan-izvršenje'!$A$8:C$1500,'prenos-P-R-N'!E$1,FALSE),IF($A1458&gt;$A$2,+VLOOKUP($A1458,'Neizmirene obaveze JLS'!$A$11:C$500,'prenos-P-R-N'!E$1,FALSE),"")))</f>
        <v/>
      </c>
      <c r="F1458" s="87" t="str">
        <f>IF($A1458=0,"",IF($A1458&lt;=$A$1,+VLOOKUP($A1458,'Rashodi- plan-izvršenje'!$A$8:D$1500,'prenos-P-R-N'!F$1,FALSE),IF($A1458&gt;$A$2,+VLOOKUP($A1458,'Neizmirene obaveze JLS'!$A$11:D$500,'prenos-P-R-N'!F$1,FALSE),"")))</f>
        <v/>
      </c>
      <c r="G1458" s="87" t="str">
        <f>IF($A1458=0,"",IF($A1458&lt;=$A$1,+VLOOKUP($A1458,'Rashodi- plan-izvršenje'!$A$8:E$1500,'prenos-P-R-N'!G$1,FALSE),IF($A1458&gt;$A$2,+VLOOKUP($A1458,'Neizmirene obaveze JLS'!$A$11:E$500,'prenos-P-R-N'!G$1,FALSE),"")))</f>
        <v/>
      </c>
      <c r="H1458" s="87" t="str">
        <f>IF($A1458=0,"",IF($A1458&lt;=$A$1,+VLOOKUP($A1458,'Rashodi- plan-izvršenje'!$A$8:F$1500,'prenos-P-R-N'!H$1,FALSE),IF($A1458&gt;$A$2,+VLOOKUP($A1458,'Neizmirene obaveze JLS'!$A$11:F$500,'prenos-P-R-N'!H$1,FALSE),"")))</f>
        <v/>
      </c>
      <c r="I1458" s="87" t="str">
        <f>IF($A1458=0,"",IF($A1458&lt;=$A$1,+VLOOKUP($A1458,'Rashodi- plan-izvršenje'!$A$8:G$1500,'prenos-P-R-N'!I$1,FALSE),IF($A1458&gt;$A$2,+VLOOKUP($A1458,'Neizmirene obaveze JLS'!$A$11:G$500,'prenos-P-R-N'!I$1,FALSE),"")))</f>
        <v/>
      </c>
      <c r="J1458" s="87" t="str">
        <f>IF($A1458=0,"",IF($A1458&lt;=$A$1,+VLOOKUP($A1458,'Rashodi- plan-izvršenje'!$A$8:H$1500,'prenos-P-R-N'!J$1,FALSE),IF($A1458&gt;$A$2,+VLOOKUP($A1458,'Neizmirene obaveze JLS'!$A$11:H$500,'prenos-P-R-N'!J$1,FALSE),"")))</f>
        <v/>
      </c>
      <c r="K1458" s="87" t="str">
        <f>IF($A1458=0,"",IF($A1458&lt;=$A$1,+VLOOKUP($A1458,'Rashodi- plan-izvršenje'!$A$8:I$1500,'prenos-P-R-N'!K$1,FALSE),IF($A1458&gt;$A$2,+VLOOKUP($A1458,'Neizmirene obaveze JLS'!$A$11:I$500,'prenos-P-R-N'!K$1,FALSE),"")))</f>
        <v/>
      </c>
      <c r="L1458" t="str">
        <f>IF(A1458=0,"",IF(A1458&lt;=A$1,+IF(VLOOKUP(A1458,'Rashodi- plan-izvršenje'!A$8:J$1500,M$1,FALSE)&gt;0,"Програмска активност","Пројекат"),IF(A1458&gt;A$2,+IF(VLOOKUP(A1458,'Neizmirene obaveze JLS'!A$8:J$2008,M$1,FALSE)&gt;0,"Програмска активност","Пројекат"),"")))</f>
        <v/>
      </c>
      <c r="M1458" s="87" t="str">
        <f>IF(A1458=0,"",IF($A1458&lt;=$A$1,+IF(VLOOKUP($A1458,'Rashodi- plan-izvršenje'!$A$8:$M$1500,10,FALSE)&gt;0,VLOOKUP($A1458,'Rashodi- plan-izvršenje'!$A$8:$M$1500,10,FALSE),VLOOKUP($A1458,'Rashodi- plan-izvršenje'!$A$8:$M$1500,12,FALSE)),+IF($A1458&gt;$A$2,IF(VLOOKUP($A1458,'Neizmirene obaveze JLS'!$A$8:$M$1500,10,FALSE)&gt;0,VLOOKUP($A1458,'Neizmirene obaveze JLS'!$A$11:$M$1500,10,FALSE),VLOOKUP($A1458,'Neizmirene obaveze JLS'!$A$11:$M$1500,12,FALSE)),0)))</f>
        <v/>
      </c>
      <c r="N1458" s="87" t="str">
        <f>IF(A1458=0,"",IF($A1458&lt;=$A$1,+IF(VLOOKUP(A1458,'Rashodi- plan-izvršenje'!$A$8:$M$1500,10,FALSE)&gt;0,VLOOKUP(A1458,'Rashodi- plan-izvršenje'!$A$8:$M$1500,11,FALSE),VLOOKUP(A1458,'Rashodi- plan-izvršenje'!$A$8:$M$1500,13,FALSE)),+IF($A1458&gt;$A$2,IF(VLOOKUP($A1458,'Neizmirene obaveze JLS'!$A$8:$M$1500,10,FALSE)&gt;0,VLOOKUP($A1458,'Neizmirene obaveze JLS'!$A$11:$M$1500,11,FALSE),VLOOKUP($A1458,'Neizmirene obaveze JLS'!$A$11:$M$1500,13,FALSE)),0)))</f>
        <v/>
      </c>
      <c r="O1458" s="87" t="str">
        <f>IF(A1458=0,"",IF($A1458&lt;=$A$1,VALUE(+VLOOKUP($A1458,'Rashodi- plan-izvršenje'!$A$8:N$1500,'prenos-P-R-N'!O$1,FALSE)),IF($A1458&lt;=A$2,VALUE(VLOOKUP($A1458,'Prihodi- plan-izvršenje'!$A$8:$H$500,6,FALSE)),VALUE(VLOOKUP($A1458,'Neizmirene obaveze JLS'!$A$8:$N$500,O$1,FALSE)))))</f>
        <v/>
      </c>
      <c r="P1458" s="87" t="str">
        <f>IF(A1458=0,"",IF(A1458=0,0,IF(A1458&gt;A$2,'šifarnik K-izvor'!G$3,+IF(Q1458&lt;700,+'šifarnik K-izvor'!G$2,'šifarnik K-izvor'!G$1))))</f>
        <v/>
      </c>
      <c r="Q1458" s="87">
        <f>IF($A1458&lt;=$A$1,VALUE(+VLOOKUP($A1458,'Rashodi- plan-izvršenje'!$A$8:O$1500,'prenos-P-R-N'!Q$1,FALSE)),IF($A1458&lt;=$A$2,VLOOKUP($A1458,'Prihodi- plan-izvršenje'!$A$4:$H$500,4,FALSE),IF($A1458&lt;=$A$3,VLOOKUP(A1458,'Neizmirene obaveze JLS'!$A$11:O$500,Q$1,FALSE),"")))</f>
        <v>0</v>
      </c>
      <c r="R1458" s="88">
        <f>IF($A1458&lt;=$A$1,VALUE(+VLOOKUP($A1458,'Rashodi- plan-izvršenje'!$A$8:P$1500,'prenos-P-R-N'!R$1,FALSE)),IF($A1458&lt;=$A$2,VLOOKUP($A1458,'Prihodi- plan-izvršenje'!$A$4:$H$500,7,FALSE),""))</f>
        <v>0</v>
      </c>
      <c r="S1458" s="88">
        <f>IF(A1458=0,0,IF($A1458&lt;=$A$1,VALUE(+VLOOKUP($A1458,'Rashodi- plan-izvršenje'!$A$8:Q$1500,'prenos-P-R-N'!S$1,FALSE)),IF($A1458&lt;=$A$2,VLOOKUP($A1458,'Prihodi- plan-izvršenje'!$A$4:$H$500,8,FALSE),0)))</f>
        <v>0</v>
      </c>
      <c r="T1458" s="88" t="str">
        <f>IF($A1458&gt;$A$2,VLOOKUP($A1458,'Neizmirene obaveze JLS'!$A$11:R$500,R$1,FALSE),"")</f>
        <v/>
      </c>
      <c r="U1458" s="88">
        <f>IF($A1458&gt;$A$2,VLOOKUP($A1458,'Neizmirene obaveze JLS'!$A$11:S$500,S$1,FALSE),0)</f>
        <v>0</v>
      </c>
      <c r="V1458" s="88">
        <f t="shared" si="364"/>
        <v>0</v>
      </c>
    </row>
    <row r="1459" spans="1:22">
      <c r="A1459" s="89">
        <f>IF(AND(COUNTIF(A$1:A$3,"&gt;0")=1,MAX(A$8:A1458)&lt;A$1),A1458+1,IF(AND(COUNTIF(A$1:A$3,"&gt;0")=2,MAX(A$8:A1458)&lt;A$2),A1458+1,IF(AND(COUNTIF(A$1:A$3,"&gt;0")=3,MAX(A$8:A1458)&lt;A$3),A1458+1,0)))</f>
        <v>0</v>
      </c>
      <c r="B1459" s="89" t="str">
        <f t="shared" ref="B1459:C1459" si="423">+IF($A1459&gt;0,B1458,"")</f>
        <v/>
      </c>
      <c r="C1459" s="89" t="str">
        <f t="shared" si="423"/>
        <v/>
      </c>
      <c r="D1459" s="87" t="str">
        <f>IF($A1459=0,"",IF($A1459&lt;=$A$1,+VLOOKUP($A1459,'Rashodi- plan-izvršenje'!$A$8:B$1500,'prenos-P-R-N'!D$1,FALSE),IF($A1459&gt;$A$2,+VLOOKUP($A1459,'Neizmirene obaveze JLS'!$A$11:B$500,'prenos-P-R-N'!D$1,FALSE),"")))</f>
        <v/>
      </c>
      <c r="E1459" s="87" t="str">
        <f>IF($A1459=0,"",IF($A1459&lt;=$A$1,+VLOOKUP($A1459,'Rashodi- plan-izvršenje'!$A$8:C$1500,'prenos-P-R-N'!E$1,FALSE),IF($A1459&gt;$A$2,+VLOOKUP($A1459,'Neizmirene obaveze JLS'!$A$11:C$500,'prenos-P-R-N'!E$1,FALSE),"")))</f>
        <v/>
      </c>
      <c r="F1459" s="87" t="str">
        <f>IF($A1459=0,"",IF($A1459&lt;=$A$1,+VLOOKUP($A1459,'Rashodi- plan-izvršenje'!$A$8:D$1500,'prenos-P-R-N'!F$1,FALSE),IF($A1459&gt;$A$2,+VLOOKUP($A1459,'Neizmirene obaveze JLS'!$A$11:D$500,'prenos-P-R-N'!F$1,FALSE),"")))</f>
        <v/>
      </c>
      <c r="G1459" s="87" t="str">
        <f>IF($A1459=0,"",IF($A1459&lt;=$A$1,+VLOOKUP($A1459,'Rashodi- plan-izvršenje'!$A$8:E$1500,'prenos-P-R-N'!G$1,FALSE),IF($A1459&gt;$A$2,+VLOOKUP($A1459,'Neizmirene obaveze JLS'!$A$11:E$500,'prenos-P-R-N'!G$1,FALSE),"")))</f>
        <v/>
      </c>
      <c r="H1459" s="87" t="str">
        <f>IF($A1459=0,"",IF($A1459&lt;=$A$1,+VLOOKUP($A1459,'Rashodi- plan-izvršenje'!$A$8:F$1500,'prenos-P-R-N'!H$1,FALSE),IF($A1459&gt;$A$2,+VLOOKUP($A1459,'Neizmirene obaveze JLS'!$A$11:F$500,'prenos-P-R-N'!H$1,FALSE),"")))</f>
        <v/>
      </c>
      <c r="I1459" s="87" t="str">
        <f>IF($A1459=0,"",IF($A1459&lt;=$A$1,+VLOOKUP($A1459,'Rashodi- plan-izvršenje'!$A$8:G$1500,'prenos-P-R-N'!I$1,FALSE),IF($A1459&gt;$A$2,+VLOOKUP($A1459,'Neizmirene obaveze JLS'!$A$11:G$500,'prenos-P-R-N'!I$1,FALSE),"")))</f>
        <v/>
      </c>
      <c r="J1459" s="87" t="str">
        <f>IF($A1459=0,"",IF($A1459&lt;=$A$1,+VLOOKUP($A1459,'Rashodi- plan-izvršenje'!$A$8:H$1500,'prenos-P-R-N'!J$1,FALSE),IF($A1459&gt;$A$2,+VLOOKUP($A1459,'Neizmirene obaveze JLS'!$A$11:H$500,'prenos-P-R-N'!J$1,FALSE),"")))</f>
        <v/>
      </c>
      <c r="K1459" s="87" t="str">
        <f>IF($A1459=0,"",IF($A1459&lt;=$A$1,+VLOOKUP($A1459,'Rashodi- plan-izvršenje'!$A$8:I$1500,'prenos-P-R-N'!K$1,FALSE),IF($A1459&gt;$A$2,+VLOOKUP($A1459,'Neizmirene obaveze JLS'!$A$11:I$500,'prenos-P-R-N'!K$1,FALSE),"")))</f>
        <v/>
      </c>
      <c r="L1459" t="str">
        <f>IF(A1459=0,"",IF(A1459&lt;=A$1,+IF(VLOOKUP(A1459,'Rashodi- plan-izvršenje'!A$8:J$1500,M$1,FALSE)&gt;0,"Програмска активност","Пројекат"),IF(A1459&gt;A$2,+IF(VLOOKUP(A1459,'Neizmirene obaveze JLS'!A$8:J$2008,M$1,FALSE)&gt;0,"Програмска активност","Пројекат"),"")))</f>
        <v/>
      </c>
      <c r="M1459" s="87" t="str">
        <f>IF(A1459=0,"",IF($A1459&lt;=$A$1,+IF(VLOOKUP($A1459,'Rashodi- plan-izvršenje'!$A$8:$M$1500,10,FALSE)&gt;0,VLOOKUP($A1459,'Rashodi- plan-izvršenje'!$A$8:$M$1500,10,FALSE),VLOOKUP($A1459,'Rashodi- plan-izvršenje'!$A$8:$M$1500,12,FALSE)),+IF($A1459&gt;$A$2,IF(VLOOKUP($A1459,'Neizmirene obaveze JLS'!$A$8:$M$1500,10,FALSE)&gt;0,VLOOKUP($A1459,'Neizmirene obaveze JLS'!$A$11:$M$1500,10,FALSE),VLOOKUP($A1459,'Neizmirene obaveze JLS'!$A$11:$M$1500,12,FALSE)),0)))</f>
        <v/>
      </c>
      <c r="N1459" s="87" t="str">
        <f>IF(A1459=0,"",IF($A1459&lt;=$A$1,+IF(VLOOKUP(A1459,'Rashodi- plan-izvršenje'!$A$8:$M$1500,10,FALSE)&gt;0,VLOOKUP(A1459,'Rashodi- plan-izvršenje'!$A$8:$M$1500,11,FALSE),VLOOKUP(A1459,'Rashodi- plan-izvršenje'!$A$8:$M$1500,13,FALSE)),+IF($A1459&gt;$A$2,IF(VLOOKUP($A1459,'Neizmirene obaveze JLS'!$A$8:$M$1500,10,FALSE)&gt;0,VLOOKUP($A1459,'Neizmirene obaveze JLS'!$A$11:$M$1500,11,FALSE),VLOOKUP($A1459,'Neizmirene obaveze JLS'!$A$11:$M$1500,13,FALSE)),0)))</f>
        <v/>
      </c>
      <c r="O1459" s="87" t="str">
        <f>IF(A1459=0,"",IF($A1459&lt;=$A$1,VALUE(+VLOOKUP($A1459,'Rashodi- plan-izvršenje'!$A$8:N$1500,'prenos-P-R-N'!O$1,FALSE)),IF($A1459&lt;=A$2,VALUE(VLOOKUP($A1459,'Prihodi- plan-izvršenje'!$A$8:$H$500,6,FALSE)),VALUE(VLOOKUP($A1459,'Neizmirene obaveze JLS'!$A$8:$N$500,O$1,FALSE)))))</f>
        <v/>
      </c>
      <c r="P1459" s="87" t="str">
        <f>IF(A1459=0,"",IF(A1459=0,0,IF(A1459&gt;A$2,'šifarnik K-izvor'!G$3,+IF(Q1459&lt;700,+'šifarnik K-izvor'!G$2,'šifarnik K-izvor'!G$1))))</f>
        <v/>
      </c>
      <c r="Q1459" s="87">
        <f>IF($A1459&lt;=$A$1,VALUE(+VLOOKUP($A1459,'Rashodi- plan-izvršenje'!$A$8:O$1500,'prenos-P-R-N'!Q$1,FALSE)),IF($A1459&lt;=$A$2,VLOOKUP($A1459,'Prihodi- plan-izvršenje'!$A$4:$H$500,4,FALSE),IF($A1459&lt;=$A$3,VLOOKUP(A1459,'Neizmirene obaveze JLS'!$A$11:O$500,Q$1,FALSE),"")))</f>
        <v>0</v>
      </c>
      <c r="R1459" s="88">
        <f>IF($A1459&lt;=$A$1,VALUE(+VLOOKUP($A1459,'Rashodi- plan-izvršenje'!$A$8:P$1500,'prenos-P-R-N'!R$1,FALSE)),IF($A1459&lt;=$A$2,VLOOKUP($A1459,'Prihodi- plan-izvršenje'!$A$4:$H$500,7,FALSE),""))</f>
        <v>0</v>
      </c>
      <c r="S1459" s="88">
        <f>IF(A1459=0,0,IF($A1459&lt;=$A$1,VALUE(+VLOOKUP($A1459,'Rashodi- plan-izvršenje'!$A$8:Q$1500,'prenos-P-R-N'!S$1,FALSE)),IF($A1459&lt;=$A$2,VLOOKUP($A1459,'Prihodi- plan-izvršenje'!$A$4:$H$500,8,FALSE),0)))</f>
        <v>0</v>
      </c>
      <c r="T1459" s="88" t="str">
        <f>IF($A1459&gt;$A$2,VLOOKUP($A1459,'Neizmirene obaveze JLS'!$A$11:R$500,R$1,FALSE),"")</f>
        <v/>
      </c>
      <c r="U1459" s="88">
        <f>IF($A1459&gt;$A$2,VLOOKUP($A1459,'Neizmirene obaveze JLS'!$A$11:S$500,S$1,FALSE),0)</f>
        <v>0</v>
      </c>
      <c r="V1459" s="88">
        <f t="shared" si="364"/>
        <v>0</v>
      </c>
    </row>
    <row r="1460" spans="1:22">
      <c r="A1460" s="89">
        <f>IF(AND(COUNTIF(A$1:A$3,"&gt;0")=1,MAX(A$8:A1459)&lt;A$1),A1459+1,IF(AND(COUNTIF(A$1:A$3,"&gt;0")=2,MAX(A$8:A1459)&lt;A$2),A1459+1,IF(AND(COUNTIF(A$1:A$3,"&gt;0")=3,MAX(A$8:A1459)&lt;A$3),A1459+1,0)))</f>
        <v>0</v>
      </c>
      <c r="B1460" s="89" t="str">
        <f t="shared" ref="B1460:C1460" si="424">+IF($A1460&gt;0,B1459,"")</f>
        <v/>
      </c>
      <c r="C1460" s="89" t="str">
        <f t="shared" si="424"/>
        <v/>
      </c>
      <c r="D1460" s="87" t="str">
        <f>IF($A1460=0,"",IF($A1460&lt;=$A$1,+VLOOKUP($A1460,'Rashodi- plan-izvršenje'!$A$8:B$1500,'prenos-P-R-N'!D$1,FALSE),IF($A1460&gt;$A$2,+VLOOKUP($A1460,'Neizmirene obaveze JLS'!$A$11:B$500,'prenos-P-R-N'!D$1,FALSE),"")))</f>
        <v/>
      </c>
      <c r="E1460" s="87" t="str">
        <f>IF($A1460=0,"",IF($A1460&lt;=$A$1,+VLOOKUP($A1460,'Rashodi- plan-izvršenje'!$A$8:C$1500,'prenos-P-R-N'!E$1,FALSE),IF($A1460&gt;$A$2,+VLOOKUP($A1460,'Neizmirene obaveze JLS'!$A$11:C$500,'prenos-P-R-N'!E$1,FALSE),"")))</f>
        <v/>
      </c>
      <c r="F1460" s="87" t="str">
        <f>IF($A1460=0,"",IF($A1460&lt;=$A$1,+VLOOKUP($A1460,'Rashodi- plan-izvršenje'!$A$8:D$1500,'prenos-P-R-N'!F$1,FALSE),IF($A1460&gt;$A$2,+VLOOKUP($A1460,'Neizmirene obaveze JLS'!$A$11:D$500,'prenos-P-R-N'!F$1,FALSE),"")))</f>
        <v/>
      </c>
      <c r="G1460" s="87" t="str">
        <f>IF($A1460=0,"",IF($A1460&lt;=$A$1,+VLOOKUP($A1460,'Rashodi- plan-izvršenje'!$A$8:E$1500,'prenos-P-R-N'!G$1,FALSE),IF($A1460&gt;$A$2,+VLOOKUP($A1460,'Neizmirene obaveze JLS'!$A$11:E$500,'prenos-P-R-N'!G$1,FALSE),"")))</f>
        <v/>
      </c>
      <c r="H1460" s="87" t="str">
        <f>IF($A1460=0,"",IF($A1460&lt;=$A$1,+VLOOKUP($A1460,'Rashodi- plan-izvršenje'!$A$8:F$1500,'prenos-P-R-N'!H$1,FALSE),IF($A1460&gt;$A$2,+VLOOKUP($A1460,'Neizmirene obaveze JLS'!$A$11:F$500,'prenos-P-R-N'!H$1,FALSE),"")))</f>
        <v/>
      </c>
      <c r="I1460" s="87" t="str">
        <f>IF($A1460=0,"",IF($A1460&lt;=$A$1,+VLOOKUP($A1460,'Rashodi- plan-izvršenje'!$A$8:G$1500,'prenos-P-R-N'!I$1,FALSE),IF($A1460&gt;$A$2,+VLOOKUP($A1460,'Neizmirene obaveze JLS'!$A$11:G$500,'prenos-P-R-N'!I$1,FALSE),"")))</f>
        <v/>
      </c>
      <c r="J1460" s="87" t="str">
        <f>IF($A1460=0,"",IF($A1460&lt;=$A$1,+VLOOKUP($A1460,'Rashodi- plan-izvršenje'!$A$8:H$1500,'prenos-P-R-N'!J$1,FALSE),IF($A1460&gt;$A$2,+VLOOKUP($A1460,'Neizmirene obaveze JLS'!$A$11:H$500,'prenos-P-R-N'!J$1,FALSE),"")))</f>
        <v/>
      </c>
      <c r="K1460" s="87" t="str">
        <f>IF($A1460=0,"",IF($A1460&lt;=$A$1,+VLOOKUP($A1460,'Rashodi- plan-izvršenje'!$A$8:I$1500,'prenos-P-R-N'!K$1,FALSE),IF($A1460&gt;$A$2,+VLOOKUP($A1460,'Neizmirene obaveze JLS'!$A$11:I$500,'prenos-P-R-N'!K$1,FALSE),"")))</f>
        <v/>
      </c>
      <c r="L1460" t="str">
        <f>IF(A1460=0,"",IF(A1460&lt;=A$1,+IF(VLOOKUP(A1460,'Rashodi- plan-izvršenje'!A$8:J$1500,M$1,FALSE)&gt;0,"Програмска активност","Пројекат"),IF(A1460&gt;A$2,+IF(VLOOKUP(A1460,'Neizmirene obaveze JLS'!A$8:J$2008,M$1,FALSE)&gt;0,"Програмска активност","Пројекат"),"")))</f>
        <v/>
      </c>
      <c r="M1460" s="87" t="str">
        <f>IF(A1460=0,"",IF($A1460&lt;=$A$1,+IF(VLOOKUP($A1460,'Rashodi- plan-izvršenje'!$A$8:$M$1500,10,FALSE)&gt;0,VLOOKUP($A1460,'Rashodi- plan-izvršenje'!$A$8:$M$1500,10,FALSE),VLOOKUP($A1460,'Rashodi- plan-izvršenje'!$A$8:$M$1500,12,FALSE)),+IF($A1460&gt;$A$2,IF(VLOOKUP($A1460,'Neizmirene obaveze JLS'!$A$8:$M$1500,10,FALSE)&gt;0,VLOOKUP($A1460,'Neizmirene obaveze JLS'!$A$11:$M$1500,10,FALSE),VLOOKUP($A1460,'Neizmirene obaveze JLS'!$A$11:$M$1500,12,FALSE)),0)))</f>
        <v/>
      </c>
      <c r="N1460" s="87" t="str">
        <f>IF(A1460=0,"",IF($A1460&lt;=$A$1,+IF(VLOOKUP(A1460,'Rashodi- plan-izvršenje'!$A$8:$M$1500,10,FALSE)&gt;0,VLOOKUP(A1460,'Rashodi- plan-izvršenje'!$A$8:$M$1500,11,FALSE),VLOOKUP(A1460,'Rashodi- plan-izvršenje'!$A$8:$M$1500,13,FALSE)),+IF($A1460&gt;$A$2,IF(VLOOKUP($A1460,'Neizmirene obaveze JLS'!$A$8:$M$1500,10,FALSE)&gt;0,VLOOKUP($A1460,'Neizmirene obaveze JLS'!$A$11:$M$1500,11,FALSE),VLOOKUP($A1460,'Neizmirene obaveze JLS'!$A$11:$M$1500,13,FALSE)),0)))</f>
        <v/>
      </c>
      <c r="O1460" s="87" t="str">
        <f>IF(A1460=0,"",IF($A1460&lt;=$A$1,VALUE(+VLOOKUP($A1460,'Rashodi- plan-izvršenje'!$A$8:N$1500,'prenos-P-R-N'!O$1,FALSE)),IF($A1460&lt;=A$2,VALUE(VLOOKUP($A1460,'Prihodi- plan-izvršenje'!$A$8:$H$500,6,FALSE)),VALUE(VLOOKUP($A1460,'Neizmirene obaveze JLS'!$A$8:$N$500,O$1,FALSE)))))</f>
        <v/>
      </c>
      <c r="P1460" s="87" t="str">
        <f>IF(A1460=0,"",IF(A1460=0,0,IF(A1460&gt;A$2,'šifarnik K-izvor'!G$3,+IF(Q1460&lt;700,+'šifarnik K-izvor'!G$2,'šifarnik K-izvor'!G$1))))</f>
        <v/>
      </c>
      <c r="Q1460" s="87">
        <f>IF($A1460&lt;=$A$1,VALUE(+VLOOKUP($A1460,'Rashodi- plan-izvršenje'!$A$8:O$1500,'prenos-P-R-N'!Q$1,FALSE)),IF($A1460&lt;=$A$2,VLOOKUP($A1460,'Prihodi- plan-izvršenje'!$A$4:$H$500,4,FALSE),IF($A1460&lt;=$A$3,VLOOKUP(A1460,'Neizmirene obaveze JLS'!$A$11:O$500,Q$1,FALSE),"")))</f>
        <v>0</v>
      </c>
      <c r="R1460" s="88">
        <f>IF($A1460&lt;=$A$1,VALUE(+VLOOKUP($A1460,'Rashodi- plan-izvršenje'!$A$8:P$1500,'prenos-P-R-N'!R$1,FALSE)),IF($A1460&lt;=$A$2,VLOOKUP($A1460,'Prihodi- plan-izvršenje'!$A$4:$H$500,7,FALSE),""))</f>
        <v>0</v>
      </c>
      <c r="S1460" s="88">
        <f>IF(A1460=0,0,IF($A1460&lt;=$A$1,VALUE(+VLOOKUP($A1460,'Rashodi- plan-izvršenje'!$A$8:Q$1500,'prenos-P-R-N'!S$1,FALSE)),IF($A1460&lt;=$A$2,VLOOKUP($A1460,'Prihodi- plan-izvršenje'!$A$4:$H$500,8,FALSE),0)))</f>
        <v>0</v>
      </c>
      <c r="T1460" s="88" t="str">
        <f>IF($A1460&gt;$A$2,VLOOKUP($A1460,'Neizmirene obaveze JLS'!$A$11:R$500,R$1,FALSE),"")</f>
        <v/>
      </c>
      <c r="U1460" s="88">
        <f>IF($A1460&gt;$A$2,VLOOKUP($A1460,'Neizmirene obaveze JLS'!$A$11:S$500,S$1,FALSE),0)</f>
        <v>0</v>
      </c>
      <c r="V1460" s="88">
        <f t="shared" si="364"/>
        <v>0</v>
      </c>
    </row>
    <row r="1461" spans="1:22">
      <c r="A1461" s="89">
        <f>IF(AND(COUNTIF(A$1:A$3,"&gt;0")=1,MAX(A$8:A1460)&lt;A$1),A1460+1,IF(AND(COUNTIF(A$1:A$3,"&gt;0")=2,MAX(A$8:A1460)&lt;A$2),A1460+1,IF(AND(COUNTIF(A$1:A$3,"&gt;0")=3,MAX(A$8:A1460)&lt;A$3),A1460+1,0)))</f>
        <v>0</v>
      </c>
      <c r="B1461" s="89" t="str">
        <f t="shared" ref="B1461:C1461" si="425">+IF($A1461&gt;0,B1460,"")</f>
        <v/>
      </c>
      <c r="C1461" s="89" t="str">
        <f t="shared" si="425"/>
        <v/>
      </c>
      <c r="D1461" s="87" t="str">
        <f>IF($A1461=0,"",IF($A1461&lt;=$A$1,+VLOOKUP($A1461,'Rashodi- plan-izvršenje'!$A$8:B$1500,'prenos-P-R-N'!D$1,FALSE),IF($A1461&gt;$A$2,+VLOOKUP($A1461,'Neizmirene obaveze JLS'!$A$11:B$500,'prenos-P-R-N'!D$1,FALSE),"")))</f>
        <v/>
      </c>
      <c r="E1461" s="87" t="str">
        <f>IF($A1461=0,"",IF($A1461&lt;=$A$1,+VLOOKUP($A1461,'Rashodi- plan-izvršenje'!$A$8:C$1500,'prenos-P-R-N'!E$1,FALSE),IF($A1461&gt;$A$2,+VLOOKUP($A1461,'Neizmirene obaveze JLS'!$A$11:C$500,'prenos-P-R-N'!E$1,FALSE),"")))</f>
        <v/>
      </c>
      <c r="F1461" s="87" t="str">
        <f>IF($A1461=0,"",IF($A1461&lt;=$A$1,+VLOOKUP($A1461,'Rashodi- plan-izvršenje'!$A$8:D$1500,'prenos-P-R-N'!F$1,FALSE),IF($A1461&gt;$A$2,+VLOOKUP($A1461,'Neizmirene obaveze JLS'!$A$11:D$500,'prenos-P-R-N'!F$1,FALSE),"")))</f>
        <v/>
      </c>
      <c r="G1461" s="87" t="str">
        <f>IF($A1461=0,"",IF($A1461&lt;=$A$1,+VLOOKUP($A1461,'Rashodi- plan-izvršenje'!$A$8:E$1500,'prenos-P-R-N'!G$1,FALSE),IF($A1461&gt;$A$2,+VLOOKUP($A1461,'Neizmirene obaveze JLS'!$A$11:E$500,'prenos-P-R-N'!G$1,FALSE),"")))</f>
        <v/>
      </c>
      <c r="H1461" s="87" t="str">
        <f>IF($A1461=0,"",IF($A1461&lt;=$A$1,+VLOOKUP($A1461,'Rashodi- plan-izvršenje'!$A$8:F$1500,'prenos-P-R-N'!H$1,FALSE),IF($A1461&gt;$A$2,+VLOOKUP($A1461,'Neizmirene obaveze JLS'!$A$11:F$500,'prenos-P-R-N'!H$1,FALSE),"")))</f>
        <v/>
      </c>
      <c r="I1461" s="87" t="str">
        <f>IF($A1461=0,"",IF($A1461&lt;=$A$1,+VLOOKUP($A1461,'Rashodi- plan-izvršenje'!$A$8:G$1500,'prenos-P-R-N'!I$1,FALSE),IF($A1461&gt;$A$2,+VLOOKUP($A1461,'Neizmirene obaveze JLS'!$A$11:G$500,'prenos-P-R-N'!I$1,FALSE),"")))</f>
        <v/>
      </c>
      <c r="J1461" s="87" t="str">
        <f>IF($A1461=0,"",IF($A1461&lt;=$A$1,+VLOOKUP($A1461,'Rashodi- plan-izvršenje'!$A$8:H$1500,'prenos-P-R-N'!J$1,FALSE),IF($A1461&gt;$A$2,+VLOOKUP($A1461,'Neizmirene obaveze JLS'!$A$11:H$500,'prenos-P-R-N'!J$1,FALSE),"")))</f>
        <v/>
      </c>
      <c r="K1461" s="87" t="str">
        <f>IF($A1461=0,"",IF($A1461&lt;=$A$1,+VLOOKUP($A1461,'Rashodi- plan-izvršenje'!$A$8:I$1500,'prenos-P-R-N'!K$1,FALSE),IF($A1461&gt;$A$2,+VLOOKUP($A1461,'Neizmirene obaveze JLS'!$A$11:I$500,'prenos-P-R-N'!K$1,FALSE),"")))</f>
        <v/>
      </c>
      <c r="L1461" t="str">
        <f>IF(A1461=0,"",IF(A1461&lt;=A$1,+IF(VLOOKUP(A1461,'Rashodi- plan-izvršenje'!A$8:J$1500,M$1,FALSE)&gt;0,"Програмска активност","Пројекат"),IF(A1461&gt;A$2,+IF(VLOOKUP(A1461,'Neizmirene obaveze JLS'!A$8:J$2008,M$1,FALSE)&gt;0,"Програмска активност","Пројекат"),"")))</f>
        <v/>
      </c>
      <c r="M1461" s="87" t="str">
        <f>IF(A1461=0,"",IF($A1461&lt;=$A$1,+IF(VLOOKUP($A1461,'Rashodi- plan-izvršenje'!$A$8:$M$1500,10,FALSE)&gt;0,VLOOKUP($A1461,'Rashodi- plan-izvršenje'!$A$8:$M$1500,10,FALSE),VLOOKUP($A1461,'Rashodi- plan-izvršenje'!$A$8:$M$1500,12,FALSE)),+IF($A1461&gt;$A$2,IF(VLOOKUP($A1461,'Neizmirene obaveze JLS'!$A$8:$M$1500,10,FALSE)&gt;0,VLOOKUP($A1461,'Neizmirene obaveze JLS'!$A$11:$M$1500,10,FALSE),VLOOKUP($A1461,'Neizmirene obaveze JLS'!$A$11:$M$1500,12,FALSE)),0)))</f>
        <v/>
      </c>
      <c r="N1461" s="87" t="str">
        <f>IF(A1461=0,"",IF($A1461&lt;=$A$1,+IF(VLOOKUP(A1461,'Rashodi- plan-izvršenje'!$A$8:$M$1500,10,FALSE)&gt;0,VLOOKUP(A1461,'Rashodi- plan-izvršenje'!$A$8:$M$1500,11,FALSE),VLOOKUP(A1461,'Rashodi- plan-izvršenje'!$A$8:$M$1500,13,FALSE)),+IF($A1461&gt;$A$2,IF(VLOOKUP($A1461,'Neizmirene obaveze JLS'!$A$8:$M$1500,10,FALSE)&gt;0,VLOOKUP($A1461,'Neizmirene obaveze JLS'!$A$11:$M$1500,11,FALSE),VLOOKUP($A1461,'Neizmirene obaveze JLS'!$A$11:$M$1500,13,FALSE)),0)))</f>
        <v/>
      </c>
      <c r="O1461" s="87" t="str">
        <f>IF(A1461=0,"",IF($A1461&lt;=$A$1,VALUE(+VLOOKUP($A1461,'Rashodi- plan-izvršenje'!$A$8:N$1500,'prenos-P-R-N'!O$1,FALSE)),IF($A1461&lt;=A$2,VALUE(VLOOKUP($A1461,'Prihodi- plan-izvršenje'!$A$8:$H$500,6,FALSE)),VALUE(VLOOKUP($A1461,'Neizmirene obaveze JLS'!$A$8:$N$500,O$1,FALSE)))))</f>
        <v/>
      </c>
      <c r="P1461" s="87" t="str">
        <f>IF(A1461=0,"",IF(A1461=0,0,IF(A1461&gt;A$2,'šifarnik K-izvor'!G$3,+IF(Q1461&lt;700,+'šifarnik K-izvor'!G$2,'šifarnik K-izvor'!G$1))))</f>
        <v/>
      </c>
      <c r="Q1461" s="87">
        <f>IF($A1461&lt;=$A$1,VALUE(+VLOOKUP($A1461,'Rashodi- plan-izvršenje'!$A$8:O$1500,'prenos-P-R-N'!Q$1,FALSE)),IF($A1461&lt;=$A$2,VLOOKUP($A1461,'Prihodi- plan-izvršenje'!$A$4:$H$500,4,FALSE),IF($A1461&lt;=$A$3,VLOOKUP(A1461,'Neizmirene obaveze JLS'!$A$11:O$500,Q$1,FALSE),"")))</f>
        <v>0</v>
      </c>
      <c r="R1461" s="88">
        <f>IF($A1461&lt;=$A$1,VALUE(+VLOOKUP($A1461,'Rashodi- plan-izvršenje'!$A$8:P$1500,'prenos-P-R-N'!R$1,FALSE)),IF($A1461&lt;=$A$2,VLOOKUP($A1461,'Prihodi- plan-izvršenje'!$A$4:$H$500,7,FALSE),""))</f>
        <v>0</v>
      </c>
      <c r="S1461" s="88">
        <f>IF(A1461=0,0,IF($A1461&lt;=$A$1,VALUE(+VLOOKUP($A1461,'Rashodi- plan-izvršenje'!$A$8:Q$1500,'prenos-P-R-N'!S$1,FALSE)),IF($A1461&lt;=$A$2,VLOOKUP($A1461,'Prihodi- plan-izvršenje'!$A$4:$H$500,8,FALSE),0)))</f>
        <v>0</v>
      </c>
      <c r="T1461" s="88" t="str">
        <f>IF($A1461&gt;$A$2,VLOOKUP($A1461,'Neizmirene obaveze JLS'!$A$11:R$500,R$1,FALSE),"")</f>
        <v/>
      </c>
      <c r="U1461" s="88">
        <f>IF($A1461&gt;$A$2,VLOOKUP($A1461,'Neizmirene obaveze JLS'!$A$11:S$500,S$1,FALSE),0)</f>
        <v>0</v>
      </c>
      <c r="V1461" s="88">
        <f t="shared" si="364"/>
        <v>0</v>
      </c>
    </row>
    <row r="1462" spans="1:22">
      <c r="A1462" s="89">
        <f>IF(AND(COUNTIF(A$1:A$3,"&gt;0")=1,MAX(A$8:A1461)&lt;A$1),A1461+1,IF(AND(COUNTIF(A$1:A$3,"&gt;0")=2,MAX(A$8:A1461)&lt;A$2),A1461+1,IF(AND(COUNTIF(A$1:A$3,"&gt;0")=3,MAX(A$8:A1461)&lt;A$3),A1461+1,0)))</f>
        <v>0</v>
      </c>
      <c r="B1462" s="89" t="str">
        <f t="shared" ref="B1462:C1462" si="426">+IF($A1462&gt;0,B1461,"")</f>
        <v/>
      </c>
      <c r="C1462" s="89" t="str">
        <f t="shared" si="426"/>
        <v/>
      </c>
      <c r="D1462" s="87" t="str">
        <f>IF($A1462=0,"",IF($A1462&lt;=$A$1,+VLOOKUP($A1462,'Rashodi- plan-izvršenje'!$A$8:B$1500,'prenos-P-R-N'!D$1,FALSE),IF($A1462&gt;$A$2,+VLOOKUP($A1462,'Neizmirene obaveze JLS'!$A$11:B$500,'prenos-P-R-N'!D$1,FALSE),"")))</f>
        <v/>
      </c>
      <c r="E1462" s="87" t="str">
        <f>IF($A1462=0,"",IF($A1462&lt;=$A$1,+VLOOKUP($A1462,'Rashodi- plan-izvršenje'!$A$8:C$1500,'prenos-P-R-N'!E$1,FALSE),IF($A1462&gt;$A$2,+VLOOKUP($A1462,'Neizmirene obaveze JLS'!$A$11:C$500,'prenos-P-R-N'!E$1,FALSE),"")))</f>
        <v/>
      </c>
      <c r="F1462" s="87" t="str">
        <f>IF($A1462=0,"",IF($A1462&lt;=$A$1,+VLOOKUP($A1462,'Rashodi- plan-izvršenje'!$A$8:D$1500,'prenos-P-R-N'!F$1,FALSE),IF($A1462&gt;$A$2,+VLOOKUP($A1462,'Neizmirene obaveze JLS'!$A$11:D$500,'prenos-P-R-N'!F$1,FALSE),"")))</f>
        <v/>
      </c>
      <c r="G1462" s="87" t="str">
        <f>IF($A1462=0,"",IF($A1462&lt;=$A$1,+VLOOKUP($A1462,'Rashodi- plan-izvršenje'!$A$8:E$1500,'prenos-P-R-N'!G$1,FALSE),IF($A1462&gt;$A$2,+VLOOKUP($A1462,'Neizmirene obaveze JLS'!$A$11:E$500,'prenos-P-R-N'!G$1,FALSE),"")))</f>
        <v/>
      </c>
      <c r="H1462" s="87" t="str">
        <f>IF($A1462=0,"",IF($A1462&lt;=$A$1,+VLOOKUP($A1462,'Rashodi- plan-izvršenje'!$A$8:F$1500,'prenos-P-R-N'!H$1,FALSE),IF($A1462&gt;$A$2,+VLOOKUP($A1462,'Neizmirene obaveze JLS'!$A$11:F$500,'prenos-P-R-N'!H$1,FALSE),"")))</f>
        <v/>
      </c>
      <c r="I1462" s="87" t="str">
        <f>IF($A1462=0,"",IF($A1462&lt;=$A$1,+VLOOKUP($A1462,'Rashodi- plan-izvršenje'!$A$8:G$1500,'prenos-P-R-N'!I$1,FALSE),IF($A1462&gt;$A$2,+VLOOKUP($A1462,'Neizmirene obaveze JLS'!$A$11:G$500,'prenos-P-R-N'!I$1,FALSE),"")))</f>
        <v/>
      </c>
      <c r="J1462" s="87" t="str">
        <f>IF($A1462=0,"",IF($A1462&lt;=$A$1,+VLOOKUP($A1462,'Rashodi- plan-izvršenje'!$A$8:H$1500,'prenos-P-R-N'!J$1,FALSE),IF($A1462&gt;$A$2,+VLOOKUP($A1462,'Neizmirene obaveze JLS'!$A$11:H$500,'prenos-P-R-N'!J$1,FALSE),"")))</f>
        <v/>
      </c>
      <c r="K1462" s="87" t="str">
        <f>IF($A1462=0,"",IF($A1462&lt;=$A$1,+VLOOKUP($A1462,'Rashodi- plan-izvršenje'!$A$8:I$1500,'prenos-P-R-N'!K$1,FALSE),IF($A1462&gt;$A$2,+VLOOKUP($A1462,'Neizmirene obaveze JLS'!$A$11:I$500,'prenos-P-R-N'!K$1,FALSE),"")))</f>
        <v/>
      </c>
      <c r="L1462" t="str">
        <f>IF(A1462=0,"",IF(A1462&lt;=A$1,+IF(VLOOKUP(A1462,'Rashodi- plan-izvršenje'!A$8:J$1500,M$1,FALSE)&gt;0,"Програмска активност","Пројекат"),IF(A1462&gt;A$2,+IF(VLOOKUP(A1462,'Neizmirene obaveze JLS'!A$8:J$2008,M$1,FALSE)&gt;0,"Програмска активност","Пројекат"),"")))</f>
        <v/>
      </c>
      <c r="M1462" s="87" t="str">
        <f>IF(A1462=0,"",IF($A1462&lt;=$A$1,+IF(VLOOKUP($A1462,'Rashodi- plan-izvršenje'!$A$8:$M$1500,10,FALSE)&gt;0,VLOOKUP($A1462,'Rashodi- plan-izvršenje'!$A$8:$M$1500,10,FALSE),VLOOKUP($A1462,'Rashodi- plan-izvršenje'!$A$8:$M$1500,12,FALSE)),+IF($A1462&gt;$A$2,IF(VLOOKUP($A1462,'Neizmirene obaveze JLS'!$A$8:$M$1500,10,FALSE)&gt;0,VLOOKUP($A1462,'Neizmirene obaveze JLS'!$A$11:$M$1500,10,FALSE),VLOOKUP($A1462,'Neizmirene obaveze JLS'!$A$11:$M$1500,12,FALSE)),0)))</f>
        <v/>
      </c>
      <c r="N1462" s="87" t="str">
        <f>IF(A1462=0,"",IF($A1462&lt;=$A$1,+IF(VLOOKUP(A1462,'Rashodi- plan-izvršenje'!$A$8:$M$1500,10,FALSE)&gt;0,VLOOKUP(A1462,'Rashodi- plan-izvršenje'!$A$8:$M$1500,11,FALSE),VLOOKUP(A1462,'Rashodi- plan-izvršenje'!$A$8:$M$1500,13,FALSE)),+IF($A1462&gt;$A$2,IF(VLOOKUP($A1462,'Neizmirene obaveze JLS'!$A$8:$M$1500,10,FALSE)&gt;0,VLOOKUP($A1462,'Neizmirene obaveze JLS'!$A$11:$M$1500,11,FALSE),VLOOKUP($A1462,'Neizmirene obaveze JLS'!$A$11:$M$1500,13,FALSE)),0)))</f>
        <v/>
      </c>
      <c r="O1462" s="87" t="str">
        <f>IF(A1462=0,"",IF($A1462&lt;=$A$1,VALUE(+VLOOKUP($A1462,'Rashodi- plan-izvršenje'!$A$8:N$1500,'prenos-P-R-N'!O$1,FALSE)),IF($A1462&lt;=A$2,VALUE(VLOOKUP($A1462,'Prihodi- plan-izvršenje'!$A$8:$H$500,6,FALSE)),VALUE(VLOOKUP($A1462,'Neizmirene obaveze JLS'!$A$8:$N$500,O$1,FALSE)))))</f>
        <v/>
      </c>
      <c r="P1462" s="87" t="str">
        <f>IF(A1462=0,"",IF(A1462=0,0,IF(A1462&gt;A$2,'šifarnik K-izvor'!G$3,+IF(Q1462&lt;700,+'šifarnik K-izvor'!G$2,'šifarnik K-izvor'!G$1))))</f>
        <v/>
      </c>
      <c r="Q1462" s="87">
        <f>IF($A1462&lt;=$A$1,VALUE(+VLOOKUP($A1462,'Rashodi- plan-izvršenje'!$A$8:O$1500,'prenos-P-R-N'!Q$1,FALSE)),IF($A1462&lt;=$A$2,VLOOKUP($A1462,'Prihodi- plan-izvršenje'!$A$4:$H$500,4,FALSE),IF($A1462&lt;=$A$3,VLOOKUP(A1462,'Neizmirene obaveze JLS'!$A$11:O$500,Q$1,FALSE),"")))</f>
        <v>0</v>
      </c>
      <c r="R1462" s="88">
        <f>IF($A1462&lt;=$A$1,VALUE(+VLOOKUP($A1462,'Rashodi- plan-izvršenje'!$A$8:P$1500,'prenos-P-R-N'!R$1,FALSE)),IF($A1462&lt;=$A$2,VLOOKUP($A1462,'Prihodi- plan-izvršenje'!$A$4:$H$500,7,FALSE),""))</f>
        <v>0</v>
      </c>
      <c r="S1462" s="88">
        <f>IF(A1462=0,0,IF($A1462&lt;=$A$1,VALUE(+VLOOKUP($A1462,'Rashodi- plan-izvršenje'!$A$8:Q$1500,'prenos-P-R-N'!S$1,FALSE)),IF($A1462&lt;=$A$2,VLOOKUP($A1462,'Prihodi- plan-izvršenje'!$A$4:$H$500,8,FALSE),0)))</f>
        <v>0</v>
      </c>
      <c r="T1462" s="88" t="str">
        <f>IF($A1462&gt;$A$2,VLOOKUP($A1462,'Neizmirene obaveze JLS'!$A$11:R$500,R$1,FALSE),"")</f>
        <v/>
      </c>
      <c r="U1462" s="88">
        <f>IF($A1462&gt;$A$2,VLOOKUP($A1462,'Neizmirene obaveze JLS'!$A$11:S$500,S$1,FALSE),0)</f>
        <v>0</v>
      </c>
      <c r="V1462" s="88">
        <f t="shared" si="364"/>
        <v>0</v>
      </c>
    </row>
    <row r="1463" spans="1:22">
      <c r="A1463" s="89">
        <f>IF(AND(COUNTIF(A$1:A$3,"&gt;0")=1,MAX(A$8:A1462)&lt;A$1),A1462+1,IF(AND(COUNTIF(A$1:A$3,"&gt;0")=2,MAX(A$8:A1462)&lt;A$2),A1462+1,IF(AND(COUNTIF(A$1:A$3,"&gt;0")=3,MAX(A$8:A1462)&lt;A$3),A1462+1,0)))</f>
        <v>0</v>
      </c>
      <c r="B1463" s="89" t="str">
        <f t="shared" ref="B1463:C1463" si="427">+IF($A1463&gt;0,B1462,"")</f>
        <v/>
      </c>
      <c r="C1463" s="89" t="str">
        <f t="shared" si="427"/>
        <v/>
      </c>
      <c r="D1463" s="87" t="str">
        <f>IF($A1463=0,"",IF($A1463&lt;=$A$1,+VLOOKUP($A1463,'Rashodi- plan-izvršenje'!$A$8:B$1500,'prenos-P-R-N'!D$1,FALSE),IF($A1463&gt;$A$2,+VLOOKUP($A1463,'Neizmirene obaveze JLS'!$A$11:B$500,'prenos-P-R-N'!D$1,FALSE),"")))</f>
        <v/>
      </c>
      <c r="E1463" s="87" t="str">
        <f>IF($A1463=0,"",IF($A1463&lt;=$A$1,+VLOOKUP($A1463,'Rashodi- plan-izvršenje'!$A$8:C$1500,'prenos-P-R-N'!E$1,FALSE),IF($A1463&gt;$A$2,+VLOOKUP($A1463,'Neizmirene obaveze JLS'!$A$11:C$500,'prenos-P-R-N'!E$1,FALSE),"")))</f>
        <v/>
      </c>
      <c r="F1463" s="87" t="str">
        <f>IF($A1463=0,"",IF($A1463&lt;=$A$1,+VLOOKUP($A1463,'Rashodi- plan-izvršenje'!$A$8:D$1500,'prenos-P-R-N'!F$1,FALSE),IF($A1463&gt;$A$2,+VLOOKUP($A1463,'Neizmirene obaveze JLS'!$A$11:D$500,'prenos-P-R-N'!F$1,FALSE),"")))</f>
        <v/>
      </c>
      <c r="G1463" s="87" t="str">
        <f>IF($A1463=0,"",IF($A1463&lt;=$A$1,+VLOOKUP($A1463,'Rashodi- plan-izvršenje'!$A$8:E$1500,'prenos-P-R-N'!G$1,FALSE),IF($A1463&gt;$A$2,+VLOOKUP($A1463,'Neizmirene obaveze JLS'!$A$11:E$500,'prenos-P-R-N'!G$1,FALSE),"")))</f>
        <v/>
      </c>
      <c r="H1463" s="87" t="str">
        <f>IF($A1463=0,"",IF($A1463&lt;=$A$1,+VLOOKUP($A1463,'Rashodi- plan-izvršenje'!$A$8:F$1500,'prenos-P-R-N'!H$1,FALSE),IF($A1463&gt;$A$2,+VLOOKUP($A1463,'Neizmirene obaveze JLS'!$A$11:F$500,'prenos-P-R-N'!H$1,FALSE),"")))</f>
        <v/>
      </c>
      <c r="I1463" s="87" t="str">
        <f>IF($A1463=0,"",IF($A1463&lt;=$A$1,+VLOOKUP($A1463,'Rashodi- plan-izvršenje'!$A$8:G$1500,'prenos-P-R-N'!I$1,FALSE),IF($A1463&gt;$A$2,+VLOOKUP($A1463,'Neizmirene obaveze JLS'!$A$11:G$500,'prenos-P-R-N'!I$1,FALSE),"")))</f>
        <v/>
      </c>
      <c r="J1463" s="87" t="str">
        <f>IF($A1463=0,"",IF($A1463&lt;=$A$1,+VLOOKUP($A1463,'Rashodi- plan-izvršenje'!$A$8:H$1500,'prenos-P-R-N'!J$1,FALSE),IF($A1463&gt;$A$2,+VLOOKUP($A1463,'Neizmirene obaveze JLS'!$A$11:H$500,'prenos-P-R-N'!J$1,FALSE),"")))</f>
        <v/>
      </c>
      <c r="K1463" s="87" t="str">
        <f>IF($A1463=0,"",IF($A1463&lt;=$A$1,+VLOOKUP($A1463,'Rashodi- plan-izvršenje'!$A$8:I$1500,'prenos-P-R-N'!K$1,FALSE),IF($A1463&gt;$A$2,+VLOOKUP($A1463,'Neizmirene obaveze JLS'!$A$11:I$500,'prenos-P-R-N'!K$1,FALSE),"")))</f>
        <v/>
      </c>
      <c r="L1463" t="str">
        <f>IF(A1463=0,"",IF(A1463&lt;=A$1,+IF(VLOOKUP(A1463,'Rashodi- plan-izvršenje'!A$8:J$1500,M$1,FALSE)&gt;0,"Програмска активност","Пројекат"),IF(A1463&gt;A$2,+IF(VLOOKUP(A1463,'Neizmirene obaveze JLS'!A$8:J$2008,M$1,FALSE)&gt;0,"Програмска активност","Пројекат"),"")))</f>
        <v/>
      </c>
      <c r="M1463" s="87" t="str">
        <f>IF(A1463=0,"",IF($A1463&lt;=$A$1,+IF(VLOOKUP($A1463,'Rashodi- plan-izvršenje'!$A$8:$M$1500,10,FALSE)&gt;0,VLOOKUP($A1463,'Rashodi- plan-izvršenje'!$A$8:$M$1500,10,FALSE),VLOOKUP($A1463,'Rashodi- plan-izvršenje'!$A$8:$M$1500,12,FALSE)),+IF($A1463&gt;$A$2,IF(VLOOKUP($A1463,'Neizmirene obaveze JLS'!$A$8:$M$1500,10,FALSE)&gt;0,VLOOKUP($A1463,'Neizmirene obaveze JLS'!$A$11:$M$1500,10,FALSE),VLOOKUP($A1463,'Neizmirene obaveze JLS'!$A$11:$M$1500,12,FALSE)),0)))</f>
        <v/>
      </c>
      <c r="N1463" s="87" t="str">
        <f>IF(A1463=0,"",IF($A1463&lt;=$A$1,+IF(VLOOKUP(A1463,'Rashodi- plan-izvršenje'!$A$8:$M$1500,10,FALSE)&gt;0,VLOOKUP(A1463,'Rashodi- plan-izvršenje'!$A$8:$M$1500,11,FALSE),VLOOKUP(A1463,'Rashodi- plan-izvršenje'!$A$8:$M$1500,13,FALSE)),+IF($A1463&gt;$A$2,IF(VLOOKUP($A1463,'Neizmirene obaveze JLS'!$A$8:$M$1500,10,FALSE)&gt;0,VLOOKUP($A1463,'Neizmirene obaveze JLS'!$A$11:$M$1500,11,FALSE),VLOOKUP($A1463,'Neizmirene obaveze JLS'!$A$11:$M$1500,13,FALSE)),0)))</f>
        <v/>
      </c>
      <c r="O1463" s="87" t="str">
        <f>IF(A1463=0,"",IF($A1463&lt;=$A$1,VALUE(+VLOOKUP($A1463,'Rashodi- plan-izvršenje'!$A$8:N$1500,'prenos-P-R-N'!O$1,FALSE)),IF($A1463&lt;=A$2,VALUE(VLOOKUP($A1463,'Prihodi- plan-izvršenje'!$A$8:$H$500,6,FALSE)),VALUE(VLOOKUP($A1463,'Neizmirene obaveze JLS'!$A$8:$N$500,O$1,FALSE)))))</f>
        <v/>
      </c>
      <c r="P1463" s="87" t="str">
        <f>IF(A1463=0,"",IF(A1463=0,0,IF(A1463&gt;A$2,'šifarnik K-izvor'!G$3,+IF(Q1463&lt;700,+'šifarnik K-izvor'!G$2,'šifarnik K-izvor'!G$1))))</f>
        <v/>
      </c>
      <c r="Q1463" s="87">
        <f>IF($A1463&lt;=$A$1,VALUE(+VLOOKUP($A1463,'Rashodi- plan-izvršenje'!$A$8:O$1500,'prenos-P-R-N'!Q$1,FALSE)),IF($A1463&lt;=$A$2,VLOOKUP($A1463,'Prihodi- plan-izvršenje'!$A$4:$H$500,4,FALSE),IF($A1463&lt;=$A$3,VLOOKUP(A1463,'Neizmirene obaveze JLS'!$A$11:O$500,Q$1,FALSE),"")))</f>
        <v>0</v>
      </c>
      <c r="R1463" s="88">
        <f>IF($A1463&lt;=$A$1,VALUE(+VLOOKUP($A1463,'Rashodi- plan-izvršenje'!$A$8:P$1500,'prenos-P-R-N'!R$1,FALSE)),IF($A1463&lt;=$A$2,VLOOKUP($A1463,'Prihodi- plan-izvršenje'!$A$4:$H$500,7,FALSE),""))</f>
        <v>0</v>
      </c>
      <c r="S1463" s="88">
        <f>IF(A1463=0,0,IF($A1463&lt;=$A$1,VALUE(+VLOOKUP($A1463,'Rashodi- plan-izvršenje'!$A$8:Q$1500,'prenos-P-R-N'!S$1,FALSE)),IF($A1463&lt;=$A$2,VLOOKUP($A1463,'Prihodi- plan-izvršenje'!$A$4:$H$500,8,FALSE),0)))</f>
        <v>0</v>
      </c>
      <c r="T1463" s="88" t="str">
        <f>IF($A1463&gt;$A$2,VLOOKUP($A1463,'Neizmirene obaveze JLS'!$A$11:R$500,R$1,FALSE),"")</f>
        <v/>
      </c>
      <c r="U1463" s="88">
        <f>IF($A1463&gt;$A$2,VLOOKUP($A1463,'Neizmirene obaveze JLS'!$A$11:S$500,S$1,FALSE),0)</f>
        <v>0</v>
      </c>
      <c r="V1463" s="88">
        <f t="shared" si="364"/>
        <v>0</v>
      </c>
    </row>
    <row r="1464" spans="1:22">
      <c r="A1464" s="89">
        <f>IF(AND(COUNTIF(A$1:A$3,"&gt;0")=1,MAX(A$8:A1463)&lt;A$1),A1463+1,IF(AND(COUNTIF(A$1:A$3,"&gt;0")=2,MAX(A$8:A1463)&lt;A$2),A1463+1,IF(AND(COUNTIF(A$1:A$3,"&gt;0")=3,MAX(A$8:A1463)&lt;A$3),A1463+1,0)))</f>
        <v>0</v>
      </c>
      <c r="B1464" s="89" t="str">
        <f t="shared" ref="B1464:C1464" si="428">+IF($A1464&gt;0,B1463,"")</f>
        <v/>
      </c>
      <c r="C1464" s="89" t="str">
        <f t="shared" si="428"/>
        <v/>
      </c>
      <c r="D1464" s="87" t="str">
        <f>IF($A1464=0,"",IF($A1464&lt;=$A$1,+VLOOKUP($A1464,'Rashodi- plan-izvršenje'!$A$8:B$1500,'prenos-P-R-N'!D$1,FALSE),IF($A1464&gt;$A$2,+VLOOKUP($A1464,'Neizmirene obaveze JLS'!$A$11:B$500,'prenos-P-R-N'!D$1,FALSE),"")))</f>
        <v/>
      </c>
      <c r="E1464" s="87" t="str">
        <f>IF($A1464=0,"",IF($A1464&lt;=$A$1,+VLOOKUP($A1464,'Rashodi- plan-izvršenje'!$A$8:C$1500,'prenos-P-R-N'!E$1,FALSE),IF($A1464&gt;$A$2,+VLOOKUP($A1464,'Neizmirene obaveze JLS'!$A$11:C$500,'prenos-P-R-N'!E$1,FALSE),"")))</f>
        <v/>
      </c>
      <c r="F1464" s="87" t="str">
        <f>IF($A1464=0,"",IF($A1464&lt;=$A$1,+VLOOKUP($A1464,'Rashodi- plan-izvršenje'!$A$8:D$1500,'prenos-P-R-N'!F$1,FALSE),IF($A1464&gt;$A$2,+VLOOKUP($A1464,'Neizmirene obaveze JLS'!$A$11:D$500,'prenos-P-R-N'!F$1,FALSE),"")))</f>
        <v/>
      </c>
      <c r="G1464" s="87" t="str">
        <f>IF($A1464=0,"",IF($A1464&lt;=$A$1,+VLOOKUP($A1464,'Rashodi- plan-izvršenje'!$A$8:E$1500,'prenos-P-R-N'!G$1,FALSE),IF($A1464&gt;$A$2,+VLOOKUP($A1464,'Neizmirene obaveze JLS'!$A$11:E$500,'prenos-P-R-N'!G$1,FALSE),"")))</f>
        <v/>
      </c>
      <c r="H1464" s="87" t="str">
        <f>IF($A1464=0,"",IF($A1464&lt;=$A$1,+VLOOKUP($A1464,'Rashodi- plan-izvršenje'!$A$8:F$1500,'prenos-P-R-N'!H$1,FALSE),IF($A1464&gt;$A$2,+VLOOKUP($A1464,'Neizmirene obaveze JLS'!$A$11:F$500,'prenos-P-R-N'!H$1,FALSE),"")))</f>
        <v/>
      </c>
      <c r="I1464" s="87" t="str">
        <f>IF($A1464=0,"",IF($A1464&lt;=$A$1,+VLOOKUP($A1464,'Rashodi- plan-izvršenje'!$A$8:G$1500,'prenos-P-R-N'!I$1,FALSE),IF($A1464&gt;$A$2,+VLOOKUP($A1464,'Neizmirene obaveze JLS'!$A$11:G$500,'prenos-P-R-N'!I$1,FALSE),"")))</f>
        <v/>
      </c>
      <c r="J1464" s="87" t="str">
        <f>IF($A1464=0,"",IF($A1464&lt;=$A$1,+VLOOKUP($A1464,'Rashodi- plan-izvršenje'!$A$8:H$1500,'prenos-P-R-N'!J$1,FALSE),IF($A1464&gt;$A$2,+VLOOKUP($A1464,'Neizmirene obaveze JLS'!$A$11:H$500,'prenos-P-R-N'!J$1,FALSE),"")))</f>
        <v/>
      </c>
      <c r="K1464" s="87" t="str">
        <f>IF($A1464=0,"",IF($A1464&lt;=$A$1,+VLOOKUP($A1464,'Rashodi- plan-izvršenje'!$A$8:I$1500,'prenos-P-R-N'!K$1,FALSE),IF($A1464&gt;$A$2,+VLOOKUP($A1464,'Neizmirene obaveze JLS'!$A$11:I$500,'prenos-P-R-N'!K$1,FALSE),"")))</f>
        <v/>
      </c>
      <c r="L1464" t="str">
        <f>IF(A1464=0,"",IF(A1464&lt;=A$1,+IF(VLOOKUP(A1464,'Rashodi- plan-izvršenje'!A$8:J$1500,M$1,FALSE)&gt;0,"Програмска активност","Пројекат"),IF(A1464&gt;A$2,+IF(VLOOKUP(A1464,'Neizmirene obaveze JLS'!A$8:J$2008,M$1,FALSE)&gt;0,"Програмска активност","Пројекат"),"")))</f>
        <v/>
      </c>
      <c r="M1464" s="87" t="str">
        <f>IF(A1464=0,"",IF($A1464&lt;=$A$1,+IF(VLOOKUP($A1464,'Rashodi- plan-izvršenje'!$A$8:$M$1500,10,FALSE)&gt;0,VLOOKUP($A1464,'Rashodi- plan-izvršenje'!$A$8:$M$1500,10,FALSE),VLOOKUP($A1464,'Rashodi- plan-izvršenje'!$A$8:$M$1500,12,FALSE)),+IF($A1464&gt;$A$2,IF(VLOOKUP($A1464,'Neizmirene obaveze JLS'!$A$8:$M$1500,10,FALSE)&gt;0,VLOOKUP($A1464,'Neizmirene obaveze JLS'!$A$11:$M$1500,10,FALSE),VLOOKUP($A1464,'Neizmirene obaveze JLS'!$A$11:$M$1500,12,FALSE)),0)))</f>
        <v/>
      </c>
      <c r="N1464" s="87" t="str">
        <f>IF(A1464=0,"",IF($A1464&lt;=$A$1,+IF(VLOOKUP(A1464,'Rashodi- plan-izvršenje'!$A$8:$M$1500,10,FALSE)&gt;0,VLOOKUP(A1464,'Rashodi- plan-izvršenje'!$A$8:$M$1500,11,FALSE),VLOOKUP(A1464,'Rashodi- plan-izvršenje'!$A$8:$M$1500,13,FALSE)),+IF($A1464&gt;$A$2,IF(VLOOKUP($A1464,'Neizmirene obaveze JLS'!$A$8:$M$1500,10,FALSE)&gt;0,VLOOKUP($A1464,'Neizmirene obaveze JLS'!$A$11:$M$1500,11,FALSE),VLOOKUP($A1464,'Neizmirene obaveze JLS'!$A$11:$M$1500,13,FALSE)),0)))</f>
        <v/>
      </c>
      <c r="O1464" s="87" t="str">
        <f>IF(A1464=0,"",IF($A1464&lt;=$A$1,VALUE(+VLOOKUP($A1464,'Rashodi- plan-izvršenje'!$A$8:N$1500,'prenos-P-R-N'!O$1,FALSE)),IF($A1464&lt;=A$2,VALUE(VLOOKUP($A1464,'Prihodi- plan-izvršenje'!$A$8:$H$500,6,FALSE)),VALUE(VLOOKUP($A1464,'Neizmirene obaveze JLS'!$A$8:$N$500,O$1,FALSE)))))</f>
        <v/>
      </c>
      <c r="P1464" s="87" t="str">
        <f>IF(A1464=0,"",IF(A1464=0,0,IF(A1464&gt;A$2,'šifarnik K-izvor'!G$3,+IF(Q1464&lt;700,+'šifarnik K-izvor'!G$2,'šifarnik K-izvor'!G$1))))</f>
        <v/>
      </c>
      <c r="Q1464" s="87">
        <f>IF($A1464&lt;=$A$1,VALUE(+VLOOKUP($A1464,'Rashodi- plan-izvršenje'!$A$8:O$1500,'prenos-P-R-N'!Q$1,FALSE)),IF($A1464&lt;=$A$2,VLOOKUP($A1464,'Prihodi- plan-izvršenje'!$A$4:$H$500,4,FALSE),IF($A1464&lt;=$A$3,VLOOKUP(A1464,'Neizmirene obaveze JLS'!$A$11:O$500,Q$1,FALSE),"")))</f>
        <v>0</v>
      </c>
      <c r="R1464" s="88">
        <f>IF($A1464&lt;=$A$1,VALUE(+VLOOKUP($A1464,'Rashodi- plan-izvršenje'!$A$8:P$1500,'prenos-P-R-N'!R$1,FALSE)),IF($A1464&lt;=$A$2,VLOOKUP($A1464,'Prihodi- plan-izvršenje'!$A$4:$H$500,7,FALSE),""))</f>
        <v>0</v>
      </c>
      <c r="S1464" s="88">
        <f>IF(A1464=0,0,IF($A1464&lt;=$A$1,VALUE(+VLOOKUP($A1464,'Rashodi- plan-izvršenje'!$A$8:Q$1500,'prenos-P-R-N'!S$1,FALSE)),IF($A1464&lt;=$A$2,VLOOKUP($A1464,'Prihodi- plan-izvršenje'!$A$4:$H$500,8,FALSE),0)))</f>
        <v>0</v>
      </c>
      <c r="T1464" s="88" t="str">
        <f>IF($A1464&gt;$A$2,VLOOKUP($A1464,'Neizmirene obaveze JLS'!$A$11:R$500,R$1,FALSE),"")</f>
        <v/>
      </c>
      <c r="U1464" s="88">
        <f>IF($A1464&gt;$A$2,VLOOKUP($A1464,'Neizmirene obaveze JLS'!$A$11:S$500,S$1,FALSE),0)</f>
        <v>0</v>
      </c>
      <c r="V1464" s="88">
        <f t="shared" ref="V1464:V1502" si="429">IFERROR(+U1464+T1464,0)</f>
        <v>0</v>
      </c>
    </row>
    <row r="1465" spans="1:22">
      <c r="A1465" s="89">
        <f>IF(AND(COUNTIF(A$1:A$3,"&gt;0")=1,MAX(A$8:A1464)&lt;A$1),A1464+1,IF(AND(COUNTIF(A$1:A$3,"&gt;0")=2,MAX(A$8:A1464)&lt;A$2),A1464+1,IF(AND(COUNTIF(A$1:A$3,"&gt;0")=3,MAX(A$8:A1464)&lt;A$3),A1464+1,0)))</f>
        <v>0</v>
      </c>
      <c r="B1465" s="89" t="str">
        <f t="shared" ref="B1465:C1465" si="430">+IF($A1465&gt;0,B1464,"")</f>
        <v/>
      </c>
      <c r="C1465" s="89" t="str">
        <f t="shared" si="430"/>
        <v/>
      </c>
      <c r="D1465" s="87" t="str">
        <f>IF($A1465=0,"",IF($A1465&lt;=$A$1,+VLOOKUP($A1465,'Rashodi- plan-izvršenje'!$A$8:B$1500,'prenos-P-R-N'!D$1,FALSE),IF($A1465&gt;$A$2,+VLOOKUP($A1465,'Neizmirene obaveze JLS'!$A$11:B$500,'prenos-P-R-N'!D$1,FALSE),"")))</f>
        <v/>
      </c>
      <c r="E1465" s="87" t="str">
        <f>IF($A1465=0,"",IF($A1465&lt;=$A$1,+VLOOKUP($A1465,'Rashodi- plan-izvršenje'!$A$8:C$1500,'prenos-P-R-N'!E$1,FALSE),IF($A1465&gt;$A$2,+VLOOKUP($A1465,'Neizmirene obaveze JLS'!$A$11:C$500,'prenos-P-R-N'!E$1,FALSE),"")))</f>
        <v/>
      </c>
      <c r="F1465" s="87" t="str">
        <f>IF($A1465=0,"",IF($A1465&lt;=$A$1,+VLOOKUP($A1465,'Rashodi- plan-izvršenje'!$A$8:D$1500,'prenos-P-R-N'!F$1,FALSE),IF($A1465&gt;$A$2,+VLOOKUP($A1465,'Neizmirene obaveze JLS'!$A$11:D$500,'prenos-P-R-N'!F$1,FALSE),"")))</f>
        <v/>
      </c>
      <c r="G1465" s="87" t="str">
        <f>IF($A1465=0,"",IF($A1465&lt;=$A$1,+VLOOKUP($A1465,'Rashodi- plan-izvršenje'!$A$8:E$1500,'prenos-P-R-N'!G$1,FALSE),IF($A1465&gt;$A$2,+VLOOKUP($A1465,'Neizmirene obaveze JLS'!$A$11:E$500,'prenos-P-R-N'!G$1,FALSE),"")))</f>
        <v/>
      </c>
      <c r="H1465" s="87" t="str">
        <f>IF($A1465=0,"",IF($A1465&lt;=$A$1,+VLOOKUP($A1465,'Rashodi- plan-izvršenje'!$A$8:F$1500,'prenos-P-R-N'!H$1,FALSE),IF($A1465&gt;$A$2,+VLOOKUP($A1465,'Neizmirene obaveze JLS'!$A$11:F$500,'prenos-P-R-N'!H$1,FALSE),"")))</f>
        <v/>
      </c>
      <c r="I1465" s="87" t="str">
        <f>IF($A1465=0,"",IF($A1465&lt;=$A$1,+VLOOKUP($A1465,'Rashodi- plan-izvršenje'!$A$8:G$1500,'prenos-P-R-N'!I$1,FALSE),IF($A1465&gt;$A$2,+VLOOKUP($A1465,'Neizmirene obaveze JLS'!$A$11:G$500,'prenos-P-R-N'!I$1,FALSE),"")))</f>
        <v/>
      </c>
      <c r="J1465" s="87" t="str">
        <f>IF($A1465=0,"",IF($A1465&lt;=$A$1,+VLOOKUP($A1465,'Rashodi- plan-izvršenje'!$A$8:H$1500,'prenos-P-R-N'!J$1,FALSE),IF($A1465&gt;$A$2,+VLOOKUP($A1465,'Neizmirene obaveze JLS'!$A$11:H$500,'prenos-P-R-N'!J$1,FALSE),"")))</f>
        <v/>
      </c>
      <c r="K1465" s="87" t="str">
        <f>IF($A1465=0,"",IF($A1465&lt;=$A$1,+VLOOKUP($A1465,'Rashodi- plan-izvršenje'!$A$8:I$1500,'prenos-P-R-N'!K$1,FALSE),IF($A1465&gt;$A$2,+VLOOKUP($A1465,'Neizmirene obaveze JLS'!$A$11:I$500,'prenos-P-R-N'!K$1,FALSE),"")))</f>
        <v/>
      </c>
      <c r="L1465" t="str">
        <f>IF(A1465=0,"",IF(A1465&lt;=A$1,+IF(VLOOKUP(A1465,'Rashodi- plan-izvršenje'!A$8:J$1500,M$1,FALSE)&gt;0,"Програмска активност","Пројекат"),IF(A1465&gt;A$2,+IF(VLOOKUP(A1465,'Neizmirene obaveze JLS'!A$8:J$2008,M$1,FALSE)&gt;0,"Програмска активност","Пројекат"),"")))</f>
        <v/>
      </c>
      <c r="M1465" s="87" t="str">
        <f>IF(A1465=0,"",IF($A1465&lt;=$A$1,+IF(VLOOKUP($A1465,'Rashodi- plan-izvršenje'!$A$8:$M$1500,10,FALSE)&gt;0,VLOOKUP($A1465,'Rashodi- plan-izvršenje'!$A$8:$M$1500,10,FALSE),VLOOKUP($A1465,'Rashodi- plan-izvršenje'!$A$8:$M$1500,12,FALSE)),+IF($A1465&gt;$A$2,IF(VLOOKUP($A1465,'Neizmirene obaveze JLS'!$A$8:$M$1500,10,FALSE)&gt;0,VLOOKUP($A1465,'Neizmirene obaveze JLS'!$A$11:$M$1500,10,FALSE),VLOOKUP($A1465,'Neizmirene obaveze JLS'!$A$11:$M$1500,12,FALSE)),0)))</f>
        <v/>
      </c>
      <c r="N1465" s="87" t="str">
        <f>IF(A1465=0,"",IF($A1465&lt;=$A$1,+IF(VLOOKUP(A1465,'Rashodi- plan-izvršenje'!$A$8:$M$1500,10,FALSE)&gt;0,VLOOKUP(A1465,'Rashodi- plan-izvršenje'!$A$8:$M$1500,11,FALSE),VLOOKUP(A1465,'Rashodi- plan-izvršenje'!$A$8:$M$1500,13,FALSE)),+IF($A1465&gt;$A$2,IF(VLOOKUP($A1465,'Neizmirene obaveze JLS'!$A$8:$M$1500,10,FALSE)&gt;0,VLOOKUP($A1465,'Neizmirene obaveze JLS'!$A$11:$M$1500,11,FALSE),VLOOKUP($A1465,'Neizmirene obaveze JLS'!$A$11:$M$1500,13,FALSE)),0)))</f>
        <v/>
      </c>
      <c r="O1465" s="87" t="str">
        <f>IF(A1465=0,"",IF($A1465&lt;=$A$1,VALUE(+VLOOKUP($A1465,'Rashodi- plan-izvršenje'!$A$8:N$1500,'prenos-P-R-N'!O$1,FALSE)),IF($A1465&lt;=A$2,VALUE(VLOOKUP($A1465,'Prihodi- plan-izvršenje'!$A$8:$H$500,6,FALSE)),VALUE(VLOOKUP($A1465,'Neizmirene obaveze JLS'!$A$8:$N$500,O$1,FALSE)))))</f>
        <v/>
      </c>
      <c r="P1465" s="87" t="str">
        <f>IF(A1465=0,"",IF(A1465=0,0,IF(A1465&gt;A$2,'šifarnik K-izvor'!G$3,+IF(Q1465&lt;700,+'šifarnik K-izvor'!G$2,'šifarnik K-izvor'!G$1))))</f>
        <v/>
      </c>
      <c r="Q1465" s="87">
        <f>IF($A1465&lt;=$A$1,VALUE(+VLOOKUP($A1465,'Rashodi- plan-izvršenje'!$A$8:O$1500,'prenos-P-R-N'!Q$1,FALSE)),IF($A1465&lt;=$A$2,VLOOKUP($A1465,'Prihodi- plan-izvršenje'!$A$4:$H$500,4,FALSE),IF($A1465&lt;=$A$3,VLOOKUP(A1465,'Neizmirene obaveze JLS'!$A$11:O$500,Q$1,FALSE),"")))</f>
        <v>0</v>
      </c>
      <c r="R1465" s="88">
        <f>IF($A1465&lt;=$A$1,VALUE(+VLOOKUP($A1465,'Rashodi- plan-izvršenje'!$A$8:P$1500,'prenos-P-R-N'!R$1,FALSE)),IF($A1465&lt;=$A$2,VLOOKUP($A1465,'Prihodi- plan-izvršenje'!$A$4:$H$500,7,FALSE),""))</f>
        <v>0</v>
      </c>
      <c r="S1465" s="88">
        <f>IF(A1465=0,0,IF($A1465&lt;=$A$1,VALUE(+VLOOKUP($A1465,'Rashodi- plan-izvršenje'!$A$8:Q$1500,'prenos-P-R-N'!S$1,FALSE)),IF($A1465&lt;=$A$2,VLOOKUP($A1465,'Prihodi- plan-izvršenje'!$A$4:$H$500,8,FALSE),0)))</f>
        <v>0</v>
      </c>
      <c r="T1465" s="88" t="str">
        <f>IF($A1465&gt;$A$2,VLOOKUP($A1465,'Neizmirene obaveze JLS'!$A$11:R$500,R$1,FALSE),"")</f>
        <v/>
      </c>
      <c r="U1465" s="88">
        <f>IF($A1465&gt;$A$2,VLOOKUP($A1465,'Neizmirene obaveze JLS'!$A$11:S$500,S$1,FALSE),0)</f>
        <v>0</v>
      </c>
      <c r="V1465" s="88">
        <f t="shared" si="429"/>
        <v>0</v>
      </c>
    </row>
    <row r="1466" spans="1:22">
      <c r="A1466" s="89">
        <f>IF(AND(COUNTIF(A$1:A$3,"&gt;0")=1,MAX(A$8:A1465)&lt;A$1),A1465+1,IF(AND(COUNTIF(A$1:A$3,"&gt;0")=2,MAX(A$8:A1465)&lt;A$2),A1465+1,IF(AND(COUNTIF(A$1:A$3,"&gt;0")=3,MAX(A$8:A1465)&lt;A$3),A1465+1,0)))</f>
        <v>0</v>
      </c>
      <c r="B1466" s="89" t="str">
        <f t="shared" ref="B1466:C1466" si="431">+IF($A1466&gt;0,B1465,"")</f>
        <v/>
      </c>
      <c r="C1466" s="89" t="str">
        <f t="shared" si="431"/>
        <v/>
      </c>
      <c r="D1466" s="87" t="str">
        <f>IF($A1466=0,"",IF($A1466&lt;=$A$1,+VLOOKUP($A1466,'Rashodi- plan-izvršenje'!$A$8:B$1500,'prenos-P-R-N'!D$1,FALSE),IF($A1466&gt;$A$2,+VLOOKUP($A1466,'Neizmirene obaveze JLS'!$A$11:B$500,'prenos-P-R-N'!D$1,FALSE),"")))</f>
        <v/>
      </c>
      <c r="E1466" s="87" t="str">
        <f>IF($A1466=0,"",IF($A1466&lt;=$A$1,+VLOOKUP($A1466,'Rashodi- plan-izvršenje'!$A$8:C$1500,'prenos-P-R-N'!E$1,FALSE),IF($A1466&gt;$A$2,+VLOOKUP($A1466,'Neizmirene obaveze JLS'!$A$11:C$500,'prenos-P-R-N'!E$1,FALSE),"")))</f>
        <v/>
      </c>
      <c r="F1466" s="87" t="str">
        <f>IF($A1466=0,"",IF($A1466&lt;=$A$1,+VLOOKUP($A1466,'Rashodi- plan-izvršenje'!$A$8:D$1500,'prenos-P-R-N'!F$1,FALSE),IF($A1466&gt;$A$2,+VLOOKUP($A1466,'Neizmirene obaveze JLS'!$A$11:D$500,'prenos-P-R-N'!F$1,FALSE),"")))</f>
        <v/>
      </c>
      <c r="G1466" s="87" t="str">
        <f>IF($A1466=0,"",IF($A1466&lt;=$A$1,+VLOOKUP($A1466,'Rashodi- plan-izvršenje'!$A$8:E$1500,'prenos-P-R-N'!G$1,FALSE),IF($A1466&gt;$A$2,+VLOOKUP($A1466,'Neizmirene obaveze JLS'!$A$11:E$500,'prenos-P-R-N'!G$1,FALSE),"")))</f>
        <v/>
      </c>
      <c r="H1466" s="87" t="str">
        <f>IF($A1466=0,"",IF($A1466&lt;=$A$1,+VLOOKUP($A1466,'Rashodi- plan-izvršenje'!$A$8:F$1500,'prenos-P-R-N'!H$1,FALSE),IF($A1466&gt;$A$2,+VLOOKUP($A1466,'Neizmirene obaveze JLS'!$A$11:F$500,'prenos-P-R-N'!H$1,FALSE),"")))</f>
        <v/>
      </c>
      <c r="I1466" s="87" t="str">
        <f>IF($A1466=0,"",IF($A1466&lt;=$A$1,+VLOOKUP($A1466,'Rashodi- plan-izvršenje'!$A$8:G$1500,'prenos-P-R-N'!I$1,FALSE),IF($A1466&gt;$A$2,+VLOOKUP($A1466,'Neizmirene obaveze JLS'!$A$11:G$500,'prenos-P-R-N'!I$1,FALSE),"")))</f>
        <v/>
      </c>
      <c r="J1466" s="87" t="str">
        <f>IF($A1466=0,"",IF($A1466&lt;=$A$1,+VLOOKUP($A1466,'Rashodi- plan-izvršenje'!$A$8:H$1500,'prenos-P-R-N'!J$1,FALSE),IF($A1466&gt;$A$2,+VLOOKUP($A1466,'Neizmirene obaveze JLS'!$A$11:H$500,'prenos-P-R-N'!J$1,FALSE),"")))</f>
        <v/>
      </c>
      <c r="K1466" s="87" t="str">
        <f>IF($A1466=0,"",IF($A1466&lt;=$A$1,+VLOOKUP($A1466,'Rashodi- plan-izvršenje'!$A$8:I$1500,'prenos-P-R-N'!K$1,FALSE),IF($A1466&gt;$A$2,+VLOOKUP($A1466,'Neizmirene obaveze JLS'!$A$11:I$500,'prenos-P-R-N'!K$1,FALSE),"")))</f>
        <v/>
      </c>
      <c r="L1466" t="str">
        <f>IF(A1466=0,"",IF(A1466&lt;=A$1,+IF(VLOOKUP(A1466,'Rashodi- plan-izvršenje'!A$8:J$1500,M$1,FALSE)&gt;0,"Програмска активност","Пројекат"),IF(A1466&gt;A$2,+IF(VLOOKUP(A1466,'Neizmirene obaveze JLS'!A$8:J$2008,M$1,FALSE)&gt;0,"Програмска активност","Пројекат"),"")))</f>
        <v/>
      </c>
      <c r="M1466" s="87" t="str">
        <f>IF(A1466=0,"",IF($A1466&lt;=$A$1,+IF(VLOOKUP($A1466,'Rashodi- plan-izvršenje'!$A$8:$M$1500,10,FALSE)&gt;0,VLOOKUP($A1466,'Rashodi- plan-izvršenje'!$A$8:$M$1500,10,FALSE),VLOOKUP($A1466,'Rashodi- plan-izvršenje'!$A$8:$M$1500,12,FALSE)),+IF($A1466&gt;$A$2,IF(VLOOKUP($A1466,'Neizmirene obaveze JLS'!$A$8:$M$1500,10,FALSE)&gt;0,VLOOKUP($A1466,'Neizmirene obaveze JLS'!$A$11:$M$1500,10,FALSE),VLOOKUP($A1466,'Neizmirene obaveze JLS'!$A$11:$M$1500,12,FALSE)),0)))</f>
        <v/>
      </c>
      <c r="N1466" s="87" t="str">
        <f>IF(A1466=0,"",IF($A1466&lt;=$A$1,+IF(VLOOKUP(A1466,'Rashodi- plan-izvršenje'!$A$8:$M$1500,10,FALSE)&gt;0,VLOOKUP(A1466,'Rashodi- plan-izvršenje'!$A$8:$M$1500,11,FALSE),VLOOKUP(A1466,'Rashodi- plan-izvršenje'!$A$8:$M$1500,13,FALSE)),+IF($A1466&gt;$A$2,IF(VLOOKUP($A1466,'Neizmirene obaveze JLS'!$A$8:$M$1500,10,FALSE)&gt;0,VLOOKUP($A1466,'Neizmirene obaveze JLS'!$A$11:$M$1500,11,FALSE),VLOOKUP($A1466,'Neizmirene obaveze JLS'!$A$11:$M$1500,13,FALSE)),0)))</f>
        <v/>
      </c>
      <c r="O1466" s="87" t="str">
        <f>IF(A1466=0,"",IF($A1466&lt;=$A$1,VALUE(+VLOOKUP($A1466,'Rashodi- plan-izvršenje'!$A$8:N$1500,'prenos-P-R-N'!O$1,FALSE)),IF($A1466&lt;=A$2,VALUE(VLOOKUP($A1466,'Prihodi- plan-izvršenje'!$A$8:$H$500,6,FALSE)),VALUE(VLOOKUP($A1466,'Neizmirene obaveze JLS'!$A$8:$N$500,O$1,FALSE)))))</f>
        <v/>
      </c>
      <c r="P1466" s="87" t="str">
        <f>IF(A1466=0,"",IF(A1466=0,0,IF(A1466&gt;A$2,'šifarnik K-izvor'!G$3,+IF(Q1466&lt;700,+'šifarnik K-izvor'!G$2,'šifarnik K-izvor'!G$1))))</f>
        <v/>
      </c>
      <c r="Q1466" s="87">
        <f>IF($A1466&lt;=$A$1,VALUE(+VLOOKUP($A1466,'Rashodi- plan-izvršenje'!$A$8:O$1500,'prenos-P-R-N'!Q$1,FALSE)),IF($A1466&lt;=$A$2,VLOOKUP($A1466,'Prihodi- plan-izvršenje'!$A$4:$H$500,4,FALSE),IF($A1466&lt;=$A$3,VLOOKUP(A1466,'Neizmirene obaveze JLS'!$A$11:O$500,Q$1,FALSE),"")))</f>
        <v>0</v>
      </c>
      <c r="R1466" s="88">
        <f>IF($A1466&lt;=$A$1,VALUE(+VLOOKUP($A1466,'Rashodi- plan-izvršenje'!$A$8:P$1500,'prenos-P-R-N'!R$1,FALSE)),IF($A1466&lt;=$A$2,VLOOKUP($A1466,'Prihodi- plan-izvršenje'!$A$4:$H$500,7,FALSE),""))</f>
        <v>0</v>
      </c>
      <c r="S1466" s="88">
        <f>IF(A1466=0,0,IF($A1466&lt;=$A$1,VALUE(+VLOOKUP($A1466,'Rashodi- plan-izvršenje'!$A$8:Q$1500,'prenos-P-R-N'!S$1,FALSE)),IF($A1466&lt;=$A$2,VLOOKUP($A1466,'Prihodi- plan-izvršenje'!$A$4:$H$500,8,FALSE),0)))</f>
        <v>0</v>
      </c>
      <c r="T1466" s="88" t="str">
        <f>IF($A1466&gt;$A$2,VLOOKUP($A1466,'Neizmirene obaveze JLS'!$A$11:R$500,R$1,FALSE),"")</f>
        <v/>
      </c>
      <c r="U1466" s="88">
        <f>IF($A1466&gt;$A$2,VLOOKUP($A1466,'Neizmirene obaveze JLS'!$A$11:S$500,S$1,FALSE),0)</f>
        <v>0</v>
      </c>
      <c r="V1466" s="88">
        <f t="shared" si="429"/>
        <v>0</v>
      </c>
    </row>
    <row r="1467" spans="1:22">
      <c r="A1467" s="89">
        <f>IF(AND(COUNTIF(A$1:A$3,"&gt;0")=1,MAX(A$8:A1466)&lt;A$1),A1466+1,IF(AND(COUNTIF(A$1:A$3,"&gt;0")=2,MAX(A$8:A1466)&lt;A$2),A1466+1,IF(AND(COUNTIF(A$1:A$3,"&gt;0")=3,MAX(A$8:A1466)&lt;A$3),A1466+1,0)))</f>
        <v>0</v>
      </c>
      <c r="B1467" s="89" t="str">
        <f t="shared" ref="B1467:C1467" si="432">+IF($A1467&gt;0,B1466,"")</f>
        <v/>
      </c>
      <c r="C1467" s="89" t="str">
        <f t="shared" si="432"/>
        <v/>
      </c>
      <c r="D1467" s="87" t="str">
        <f>IF($A1467=0,"",IF($A1467&lt;=$A$1,+VLOOKUP($A1467,'Rashodi- plan-izvršenje'!$A$8:B$1500,'prenos-P-R-N'!D$1,FALSE),IF($A1467&gt;$A$2,+VLOOKUP($A1467,'Neizmirene obaveze JLS'!$A$11:B$500,'prenos-P-R-N'!D$1,FALSE),"")))</f>
        <v/>
      </c>
      <c r="E1467" s="87" t="str">
        <f>IF($A1467=0,"",IF($A1467&lt;=$A$1,+VLOOKUP($A1467,'Rashodi- plan-izvršenje'!$A$8:C$1500,'prenos-P-R-N'!E$1,FALSE),IF($A1467&gt;$A$2,+VLOOKUP($A1467,'Neizmirene obaveze JLS'!$A$11:C$500,'prenos-P-R-N'!E$1,FALSE),"")))</f>
        <v/>
      </c>
      <c r="F1467" s="87" t="str">
        <f>IF($A1467=0,"",IF($A1467&lt;=$A$1,+VLOOKUP($A1467,'Rashodi- plan-izvršenje'!$A$8:D$1500,'prenos-P-R-N'!F$1,FALSE),IF($A1467&gt;$A$2,+VLOOKUP($A1467,'Neizmirene obaveze JLS'!$A$11:D$500,'prenos-P-R-N'!F$1,FALSE),"")))</f>
        <v/>
      </c>
      <c r="G1467" s="87" t="str">
        <f>IF($A1467=0,"",IF($A1467&lt;=$A$1,+VLOOKUP($A1467,'Rashodi- plan-izvršenje'!$A$8:E$1500,'prenos-P-R-N'!G$1,FALSE),IF($A1467&gt;$A$2,+VLOOKUP($A1467,'Neizmirene obaveze JLS'!$A$11:E$500,'prenos-P-R-N'!G$1,FALSE),"")))</f>
        <v/>
      </c>
      <c r="H1467" s="87" t="str">
        <f>IF($A1467=0,"",IF($A1467&lt;=$A$1,+VLOOKUP($A1467,'Rashodi- plan-izvršenje'!$A$8:F$1500,'prenos-P-R-N'!H$1,FALSE),IF($A1467&gt;$A$2,+VLOOKUP($A1467,'Neizmirene obaveze JLS'!$A$11:F$500,'prenos-P-R-N'!H$1,FALSE),"")))</f>
        <v/>
      </c>
      <c r="I1467" s="87" t="str">
        <f>IF($A1467=0,"",IF($A1467&lt;=$A$1,+VLOOKUP($A1467,'Rashodi- plan-izvršenje'!$A$8:G$1500,'prenos-P-R-N'!I$1,FALSE),IF($A1467&gt;$A$2,+VLOOKUP($A1467,'Neizmirene obaveze JLS'!$A$11:G$500,'prenos-P-R-N'!I$1,FALSE),"")))</f>
        <v/>
      </c>
      <c r="J1467" s="87" t="str">
        <f>IF($A1467=0,"",IF($A1467&lt;=$A$1,+VLOOKUP($A1467,'Rashodi- plan-izvršenje'!$A$8:H$1500,'prenos-P-R-N'!J$1,FALSE),IF($A1467&gt;$A$2,+VLOOKUP($A1467,'Neizmirene obaveze JLS'!$A$11:H$500,'prenos-P-R-N'!J$1,FALSE),"")))</f>
        <v/>
      </c>
      <c r="K1467" s="87" t="str">
        <f>IF($A1467=0,"",IF($A1467&lt;=$A$1,+VLOOKUP($A1467,'Rashodi- plan-izvršenje'!$A$8:I$1500,'prenos-P-R-N'!K$1,FALSE),IF($A1467&gt;$A$2,+VLOOKUP($A1467,'Neizmirene obaveze JLS'!$A$11:I$500,'prenos-P-R-N'!K$1,FALSE),"")))</f>
        <v/>
      </c>
      <c r="L1467" t="str">
        <f>IF(A1467=0,"",IF(A1467&lt;=A$1,+IF(VLOOKUP(A1467,'Rashodi- plan-izvršenje'!A$8:J$1500,M$1,FALSE)&gt;0,"Програмска активност","Пројекат"),IF(A1467&gt;A$2,+IF(VLOOKUP(A1467,'Neizmirene obaveze JLS'!A$8:J$2008,M$1,FALSE)&gt;0,"Програмска активност","Пројекат"),"")))</f>
        <v/>
      </c>
      <c r="M1467" s="87" t="str">
        <f>IF(A1467=0,"",IF($A1467&lt;=$A$1,+IF(VLOOKUP($A1467,'Rashodi- plan-izvršenje'!$A$8:$M$1500,10,FALSE)&gt;0,VLOOKUP($A1467,'Rashodi- plan-izvršenje'!$A$8:$M$1500,10,FALSE),VLOOKUP($A1467,'Rashodi- plan-izvršenje'!$A$8:$M$1500,12,FALSE)),+IF($A1467&gt;$A$2,IF(VLOOKUP($A1467,'Neizmirene obaveze JLS'!$A$8:$M$1500,10,FALSE)&gt;0,VLOOKUP($A1467,'Neizmirene obaveze JLS'!$A$11:$M$1500,10,FALSE),VLOOKUP($A1467,'Neizmirene obaveze JLS'!$A$11:$M$1500,12,FALSE)),0)))</f>
        <v/>
      </c>
      <c r="N1467" s="87" t="str">
        <f>IF(A1467=0,"",IF($A1467&lt;=$A$1,+IF(VLOOKUP(A1467,'Rashodi- plan-izvršenje'!$A$8:$M$1500,10,FALSE)&gt;0,VLOOKUP(A1467,'Rashodi- plan-izvršenje'!$A$8:$M$1500,11,FALSE),VLOOKUP(A1467,'Rashodi- plan-izvršenje'!$A$8:$M$1500,13,FALSE)),+IF($A1467&gt;$A$2,IF(VLOOKUP($A1467,'Neizmirene obaveze JLS'!$A$8:$M$1500,10,FALSE)&gt;0,VLOOKUP($A1467,'Neizmirene obaveze JLS'!$A$11:$M$1500,11,FALSE),VLOOKUP($A1467,'Neizmirene obaveze JLS'!$A$11:$M$1500,13,FALSE)),0)))</f>
        <v/>
      </c>
      <c r="O1467" s="87" t="str">
        <f>IF(A1467=0,"",IF($A1467&lt;=$A$1,VALUE(+VLOOKUP($A1467,'Rashodi- plan-izvršenje'!$A$8:N$1500,'prenos-P-R-N'!O$1,FALSE)),IF($A1467&lt;=A$2,VALUE(VLOOKUP($A1467,'Prihodi- plan-izvršenje'!$A$8:$H$500,6,FALSE)),VALUE(VLOOKUP($A1467,'Neizmirene obaveze JLS'!$A$8:$N$500,O$1,FALSE)))))</f>
        <v/>
      </c>
      <c r="P1467" s="87" t="str">
        <f>IF(A1467=0,"",IF(A1467=0,0,IF(A1467&gt;A$2,'šifarnik K-izvor'!G$3,+IF(Q1467&lt;700,+'šifarnik K-izvor'!G$2,'šifarnik K-izvor'!G$1))))</f>
        <v/>
      </c>
      <c r="Q1467" s="87">
        <f>IF($A1467&lt;=$A$1,VALUE(+VLOOKUP($A1467,'Rashodi- plan-izvršenje'!$A$8:O$1500,'prenos-P-R-N'!Q$1,FALSE)),IF($A1467&lt;=$A$2,VLOOKUP($A1467,'Prihodi- plan-izvršenje'!$A$4:$H$500,4,FALSE),IF($A1467&lt;=$A$3,VLOOKUP(A1467,'Neizmirene obaveze JLS'!$A$11:O$500,Q$1,FALSE),"")))</f>
        <v>0</v>
      </c>
      <c r="R1467" s="88">
        <f>IF($A1467&lt;=$A$1,VALUE(+VLOOKUP($A1467,'Rashodi- plan-izvršenje'!$A$8:P$1500,'prenos-P-R-N'!R$1,FALSE)),IF($A1467&lt;=$A$2,VLOOKUP($A1467,'Prihodi- plan-izvršenje'!$A$4:$H$500,7,FALSE),""))</f>
        <v>0</v>
      </c>
      <c r="S1467" s="88">
        <f>IF(A1467=0,0,IF($A1467&lt;=$A$1,VALUE(+VLOOKUP($A1467,'Rashodi- plan-izvršenje'!$A$8:Q$1500,'prenos-P-R-N'!S$1,FALSE)),IF($A1467&lt;=$A$2,VLOOKUP($A1467,'Prihodi- plan-izvršenje'!$A$4:$H$500,8,FALSE),0)))</f>
        <v>0</v>
      </c>
      <c r="T1467" s="88" t="str">
        <f>IF($A1467&gt;$A$2,VLOOKUP($A1467,'Neizmirene obaveze JLS'!$A$11:R$500,R$1,FALSE),"")</f>
        <v/>
      </c>
      <c r="U1467" s="88">
        <f>IF($A1467&gt;$A$2,VLOOKUP($A1467,'Neizmirene obaveze JLS'!$A$11:S$500,S$1,FALSE),0)</f>
        <v>0</v>
      </c>
      <c r="V1467" s="88">
        <f t="shared" si="429"/>
        <v>0</v>
      </c>
    </row>
    <row r="1468" spans="1:22">
      <c r="A1468" s="89">
        <f>IF(AND(COUNTIF(A$1:A$3,"&gt;0")=1,MAX(A$8:A1467)&lt;A$1),A1467+1,IF(AND(COUNTIF(A$1:A$3,"&gt;0")=2,MAX(A$8:A1467)&lt;A$2),A1467+1,IF(AND(COUNTIF(A$1:A$3,"&gt;0")=3,MAX(A$8:A1467)&lt;A$3),A1467+1,0)))</f>
        <v>0</v>
      </c>
      <c r="B1468" s="89" t="str">
        <f t="shared" ref="B1468:C1468" si="433">+IF($A1468&gt;0,B1467,"")</f>
        <v/>
      </c>
      <c r="C1468" s="89" t="str">
        <f t="shared" si="433"/>
        <v/>
      </c>
      <c r="D1468" s="87" t="str">
        <f>IF($A1468=0,"",IF($A1468&lt;=$A$1,+VLOOKUP($A1468,'Rashodi- plan-izvršenje'!$A$8:B$1500,'prenos-P-R-N'!D$1,FALSE),IF($A1468&gt;$A$2,+VLOOKUP($A1468,'Neizmirene obaveze JLS'!$A$11:B$500,'prenos-P-R-N'!D$1,FALSE),"")))</f>
        <v/>
      </c>
      <c r="E1468" s="87" t="str">
        <f>IF($A1468=0,"",IF($A1468&lt;=$A$1,+VLOOKUP($A1468,'Rashodi- plan-izvršenje'!$A$8:C$1500,'prenos-P-R-N'!E$1,FALSE),IF($A1468&gt;$A$2,+VLOOKUP($A1468,'Neizmirene obaveze JLS'!$A$11:C$500,'prenos-P-R-N'!E$1,FALSE),"")))</f>
        <v/>
      </c>
      <c r="F1468" s="87" t="str">
        <f>IF($A1468=0,"",IF($A1468&lt;=$A$1,+VLOOKUP($A1468,'Rashodi- plan-izvršenje'!$A$8:D$1500,'prenos-P-R-N'!F$1,FALSE),IF($A1468&gt;$A$2,+VLOOKUP($A1468,'Neizmirene obaveze JLS'!$A$11:D$500,'prenos-P-R-N'!F$1,FALSE),"")))</f>
        <v/>
      </c>
      <c r="G1468" s="87" t="str">
        <f>IF($A1468=0,"",IF($A1468&lt;=$A$1,+VLOOKUP($A1468,'Rashodi- plan-izvršenje'!$A$8:E$1500,'prenos-P-R-N'!G$1,FALSE),IF($A1468&gt;$A$2,+VLOOKUP($A1468,'Neizmirene obaveze JLS'!$A$11:E$500,'prenos-P-R-N'!G$1,FALSE),"")))</f>
        <v/>
      </c>
      <c r="H1468" s="87" t="str">
        <f>IF($A1468=0,"",IF($A1468&lt;=$A$1,+VLOOKUP($A1468,'Rashodi- plan-izvršenje'!$A$8:F$1500,'prenos-P-R-N'!H$1,FALSE),IF($A1468&gt;$A$2,+VLOOKUP($A1468,'Neizmirene obaveze JLS'!$A$11:F$500,'prenos-P-R-N'!H$1,FALSE),"")))</f>
        <v/>
      </c>
      <c r="I1468" s="87" t="str">
        <f>IF($A1468=0,"",IF($A1468&lt;=$A$1,+VLOOKUP($A1468,'Rashodi- plan-izvršenje'!$A$8:G$1500,'prenos-P-R-N'!I$1,FALSE),IF($A1468&gt;$A$2,+VLOOKUP($A1468,'Neizmirene obaveze JLS'!$A$11:G$500,'prenos-P-R-N'!I$1,FALSE),"")))</f>
        <v/>
      </c>
      <c r="J1468" s="87" t="str">
        <f>IF($A1468=0,"",IF($A1468&lt;=$A$1,+VLOOKUP($A1468,'Rashodi- plan-izvršenje'!$A$8:H$1500,'prenos-P-R-N'!J$1,FALSE),IF($A1468&gt;$A$2,+VLOOKUP($A1468,'Neizmirene obaveze JLS'!$A$11:H$500,'prenos-P-R-N'!J$1,FALSE),"")))</f>
        <v/>
      </c>
      <c r="K1468" s="87" t="str">
        <f>IF($A1468=0,"",IF($A1468&lt;=$A$1,+VLOOKUP($A1468,'Rashodi- plan-izvršenje'!$A$8:I$1500,'prenos-P-R-N'!K$1,FALSE),IF($A1468&gt;$A$2,+VLOOKUP($A1468,'Neizmirene obaveze JLS'!$A$11:I$500,'prenos-P-R-N'!K$1,FALSE),"")))</f>
        <v/>
      </c>
      <c r="L1468" t="str">
        <f>IF(A1468=0,"",IF(A1468&lt;=A$1,+IF(VLOOKUP(A1468,'Rashodi- plan-izvršenje'!A$8:J$1500,M$1,FALSE)&gt;0,"Програмска активност","Пројекат"),IF(A1468&gt;A$2,+IF(VLOOKUP(A1468,'Neizmirene obaveze JLS'!A$8:J$2008,M$1,FALSE)&gt;0,"Програмска активност","Пројекат"),"")))</f>
        <v/>
      </c>
      <c r="M1468" s="87" t="str">
        <f>IF(A1468=0,"",IF($A1468&lt;=$A$1,+IF(VLOOKUP($A1468,'Rashodi- plan-izvršenje'!$A$8:$M$1500,10,FALSE)&gt;0,VLOOKUP($A1468,'Rashodi- plan-izvršenje'!$A$8:$M$1500,10,FALSE),VLOOKUP($A1468,'Rashodi- plan-izvršenje'!$A$8:$M$1500,12,FALSE)),+IF($A1468&gt;$A$2,IF(VLOOKUP($A1468,'Neizmirene obaveze JLS'!$A$8:$M$1500,10,FALSE)&gt;0,VLOOKUP($A1468,'Neizmirene obaveze JLS'!$A$11:$M$1500,10,FALSE),VLOOKUP($A1468,'Neizmirene obaveze JLS'!$A$11:$M$1500,12,FALSE)),0)))</f>
        <v/>
      </c>
      <c r="N1468" s="87" t="str">
        <f>IF(A1468=0,"",IF($A1468&lt;=$A$1,+IF(VLOOKUP(A1468,'Rashodi- plan-izvršenje'!$A$8:$M$1500,10,FALSE)&gt;0,VLOOKUP(A1468,'Rashodi- plan-izvršenje'!$A$8:$M$1500,11,FALSE),VLOOKUP(A1468,'Rashodi- plan-izvršenje'!$A$8:$M$1500,13,FALSE)),+IF($A1468&gt;$A$2,IF(VLOOKUP($A1468,'Neizmirene obaveze JLS'!$A$8:$M$1500,10,FALSE)&gt;0,VLOOKUP($A1468,'Neizmirene obaveze JLS'!$A$11:$M$1500,11,FALSE),VLOOKUP($A1468,'Neizmirene obaveze JLS'!$A$11:$M$1500,13,FALSE)),0)))</f>
        <v/>
      </c>
      <c r="O1468" s="87" t="str">
        <f>IF(A1468=0,"",IF($A1468&lt;=$A$1,VALUE(+VLOOKUP($A1468,'Rashodi- plan-izvršenje'!$A$8:N$1500,'prenos-P-R-N'!O$1,FALSE)),IF($A1468&lt;=A$2,VALUE(VLOOKUP($A1468,'Prihodi- plan-izvršenje'!$A$8:$H$500,6,FALSE)),VALUE(VLOOKUP($A1468,'Neizmirene obaveze JLS'!$A$8:$N$500,O$1,FALSE)))))</f>
        <v/>
      </c>
      <c r="P1468" s="87" t="str">
        <f>IF(A1468=0,"",IF(A1468=0,0,IF(A1468&gt;A$2,'šifarnik K-izvor'!G$3,+IF(Q1468&lt;700,+'šifarnik K-izvor'!G$2,'šifarnik K-izvor'!G$1))))</f>
        <v/>
      </c>
      <c r="Q1468" s="87">
        <f>IF($A1468&lt;=$A$1,VALUE(+VLOOKUP($A1468,'Rashodi- plan-izvršenje'!$A$8:O$1500,'prenos-P-R-N'!Q$1,FALSE)),IF($A1468&lt;=$A$2,VLOOKUP($A1468,'Prihodi- plan-izvršenje'!$A$4:$H$500,4,FALSE),IF($A1468&lt;=$A$3,VLOOKUP(A1468,'Neizmirene obaveze JLS'!$A$11:O$500,Q$1,FALSE),"")))</f>
        <v>0</v>
      </c>
      <c r="R1468" s="88">
        <f>IF($A1468&lt;=$A$1,VALUE(+VLOOKUP($A1468,'Rashodi- plan-izvršenje'!$A$8:P$1500,'prenos-P-R-N'!R$1,FALSE)),IF($A1468&lt;=$A$2,VLOOKUP($A1468,'Prihodi- plan-izvršenje'!$A$4:$H$500,7,FALSE),""))</f>
        <v>0</v>
      </c>
      <c r="S1468" s="88">
        <f>IF(A1468=0,0,IF($A1468&lt;=$A$1,VALUE(+VLOOKUP($A1468,'Rashodi- plan-izvršenje'!$A$8:Q$1500,'prenos-P-R-N'!S$1,FALSE)),IF($A1468&lt;=$A$2,VLOOKUP($A1468,'Prihodi- plan-izvršenje'!$A$4:$H$500,8,FALSE),0)))</f>
        <v>0</v>
      </c>
      <c r="T1468" s="88" t="str">
        <f>IF($A1468&gt;$A$2,VLOOKUP($A1468,'Neizmirene obaveze JLS'!$A$11:R$500,R$1,FALSE),"")</f>
        <v/>
      </c>
      <c r="U1468" s="88">
        <f>IF($A1468&gt;$A$2,VLOOKUP($A1468,'Neizmirene obaveze JLS'!$A$11:S$500,S$1,FALSE),0)</f>
        <v>0</v>
      </c>
      <c r="V1468" s="88">
        <f t="shared" si="429"/>
        <v>0</v>
      </c>
    </row>
    <row r="1469" spans="1:22">
      <c r="A1469" s="89">
        <f>IF(AND(COUNTIF(A$1:A$3,"&gt;0")=1,MAX(A$8:A1468)&lt;A$1),A1468+1,IF(AND(COUNTIF(A$1:A$3,"&gt;0")=2,MAX(A$8:A1468)&lt;A$2),A1468+1,IF(AND(COUNTIF(A$1:A$3,"&gt;0")=3,MAX(A$8:A1468)&lt;A$3),A1468+1,0)))</f>
        <v>0</v>
      </c>
      <c r="B1469" s="89" t="str">
        <f t="shared" ref="B1469:C1469" si="434">+IF($A1469&gt;0,B1468,"")</f>
        <v/>
      </c>
      <c r="C1469" s="89" t="str">
        <f t="shared" si="434"/>
        <v/>
      </c>
      <c r="D1469" s="87" t="str">
        <f>IF($A1469=0,"",IF($A1469&lt;=$A$1,+VLOOKUP($A1469,'Rashodi- plan-izvršenje'!$A$8:B$1500,'prenos-P-R-N'!D$1,FALSE),IF($A1469&gt;$A$2,+VLOOKUP($A1469,'Neizmirene obaveze JLS'!$A$11:B$500,'prenos-P-R-N'!D$1,FALSE),"")))</f>
        <v/>
      </c>
      <c r="E1469" s="87" t="str">
        <f>IF($A1469=0,"",IF($A1469&lt;=$A$1,+VLOOKUP($A1469,'Rashodi- plan-izvršenje'!$A$8:C$1500,'prenos-P-R-N'!E$1,FALSE),IF($A1469&gt;$A$2,+VLOOKUP($A1469,'Neizmirene obaveze JLS'!$A$11:C$500,'prenos-P-R-N'!E$1,FALSE),"")))</f>
        <v/>
      </c>
      <c r="F1469" s="87" t="str">
        <f>IF($A1469=0,"",IF($A1469&lt;=$A$1,+VLOOKUP($A1469,'Rashodi- plan-izvršenje'!$A$8:D$1500,'prenos-P-R-N'!F$1,FALSE),IF($A1469&gt;$A$2,+VLOOKUP($A1469,'Neizmirene obaveze JLS'!$A$11:D$500,'prenos-P-R-N'!F$1,FALSE),"")))</f>
        <v/>
      </c>
      <c r="G1469" s="87" t="str">
        <f>IF($A1469=0,"",IF($A1469&lt;=$A$1,+VLOOKUP($A1469,'Rashodi- plan-izvršenje'!$A$8:E$1500,'prenos-P-R-N'!G$1,FALSE),IF($A1469&gt;$A$2,+VLOOKUP($A1469,'Neizmirene obaveze JLS'!$A$11:E$500,'prenos-P-R-N'!G$1,FALSE),"")))</f>
        <v/>
      </c>
      <c r="H1469" s="87" t="str">
        <f>IF($A1469=0,"",IF($A1469&lt;=$A$1,+VLOOKUP($A1469,'Rashodi- plan-izvršenje'!$A$8:F$1500,'prenos-P-R-N'!H$1,FALSE),IF($A1469&gt;$A$2,+VLOOKUP($A1469,'Neizmirene obaveze JLS'!$A$11:F$500,'prenos-P-R-N'!H$1,FALSE),"")))</f>
        <v/>
      </c>
      <c r="I1469" s="87" t="str">
        <f>IF($A1469=0,"",IF($A1469&lt;=$A$1,+VLOOKUP($A1469,'Rashodi- plan-izvršenje'!$A$8:G$1500,'prenos-P-R-N'!I$1,FALSE),IF($A1469&gt;$A$2,+VLOOKUP($A1469,'Neizmirene obaveze JLS'!$A$11:G$500,'prenos-P-R-N'!I$1,FALSE),"")))</f>
        <v/>
      </c>
      <c r="J1469" s="87" t="str">
        <f>IF($A1469=0,"",IF($A1469&lt;=$A$1,+VLOOKUP($A1469,'Rashodi- plan-izvršenje'!$A$8:H$1500,'prenos-P-R-N'!J$1,FALSE),IF($A1469&gt;$A$2,+VLOOKUP($A1469,'Neizmirene obaveze JLS'!$A$11:H$500,'prenos-P-R-N'!J$1,FALSE),"")))</f>
        <v/>
      </c>
      <c r="K1469" s="87" t="str">
        <f>IF($A1469=0,"",IF($A1469&lt;=$A$1,+VLOOKUP($A1469,'Rashodi- plan-izvršenje'!$A$8:I$1500,'prenos-P-R-N'!K$1,FALSE),IF($A1469&gt;$A$2,+VLOOKUP($A1469,'Neizmirene obaveze JLS'!$A$11:I$500,'prenos-P-R-N'!K$1,FALSE),"")))</f>
        <v/>
      </c>
      <c r="L1469" t="str">
        <f>IF(A1469=0,"",IF(A1469&lt;=A$1,+IF(VLOOKUP(A1469,'Rashodi- plan-izvršenje'!A$8:J$1500,M$1,FALSE)&gt;0,"Програмска активност","Пројекат"),IF(A1469&gt;A$2,+IF(VLOOKUP(A1469,'Neizmirene obaveze JLS'!A$8:J$2008,M$1,FALSE)&gt;0,"Програмска активност","Пројекат"),"")))</f>
        <v/>
      </c>
      <c r="M1469" s="87" t="str">
        <f>IF(A1469=0,"",IF($A1469&lt;=$A$1,+IF(VLOOKUP($A1469,'Rashodi- plan-izvršenje'!$A$8:$M$1500,10,FALSE)&gt;0,VLOOKUP($A1469,'Rashodi- plan-izvršenje'!$A$8:$M$1500,10,FALSE),VLOOKUP($A1469,'Rashodi- plan-izvršenje'!$A$8:$M$1500,12,FALSE)),+IF($A1469&gt;$A$2,IF(VLOOKUP($A1469,'Neizmirene obaveze JLS'!$A$8:$M$1500,10,FALSE)&gt;0,VLOOKUP($A1469,'Neizmirene obaveze JLS'!$A$11:$M$1500,10,FALSE),VLOOKUP($A1469,'Neizmirene obaveze JLS'!$A$11:$M$1500,12,FALSE)),0)))</f>
        <v/>
      </c>
      <c r="N1469" s="87" t="str">
        <f>IF(A1469=0,"",IF($A1469&lt;=$A$1,+IF(VLOOKUP(A1469,'Rashodi- plan-izvršenje'!$A$8:$M$1500,10,FALSE)&gt;0,VLOOKUP(A1469,'Rashodi- plan-izvršenje'!$A$8:$M$1500,11,FALSE),VLOOKUP(A1469,'Rashodi- plan-izvršenje'!$A$8:$M$1500,13,FALSE)),+IF($A1469&gt;$A$2,IF(VLOOKUP($A1469,'Neizmirene obaveze JLS'!$A$8:$M$1500,10,FALSE)&gt;0,VLOOKUP($A1469,'Neizmirene obaveze JLS'!$A$11:$M$1500,11,FALSE),VLOOKUP($A1469,'Neizmirene obaveze JLS'!$A$11:$M$1500,13,FALSE)),0)))</f>
        <v/>
      </c>
      <c r="O1469" s="87" t="str">
        <f>IF(A1469=0,"",IF($A1469&lt;=$A$1,VALUE(+VLOOKUP($A1469,'Rashodi- plan-izvršenje'!$A$8:N$1500,'prenos-P-R-N'!O$1,FALSE)),IF($A1469&lt;=A$2,VALUE(VLOOKUP($A1469,'Prihodi- plan-izvršenje'!$A$8:$H$500,6,FALSE)),VALUE(VLOOKUP($A1469,'Neizmirene obaveze JLS'!$A$8:$N$500,O$1,FALSE)))))</f>
        <v/>
      </c>
      <c r="P1469" s="87" t="str">
        <f>IF(A1469=0,"",IF(A1469=0,0,IF(A1469&gt;A$2,'šifarnik K-izvor'!G$3,+IF(Q1469&lt;700,+'šifarnik K-izvor'!G$2,'šifarnik K-izvor'!G$1))))</f>
        <v/>
      </c>
      <c r="Q1469" s="87">
        <f>IF($A1469&lt;=$A$1,VALUE(+VLOOKUP($A1469,'Rashodi- plan-izvršenje'!$A$8:O$1500,'prenos-P-R-N'!Q$1,FALSE)),IF($A1469&lt;=$A$2,VLOOKUP($A1469,'Prihodi- plan-izvršenje'!$A$4:$H$500,4,FALSE),IF($A1469&lt;=$A$3,VLOOKUP(A1469,'Neizmirene obaveze JLS'!$A$11:O$500,Q$1,FALSE),"")))</f>
        <v>0</v>
      </c>
      <c r="R1469" s="88">
        <f>IF($A1469&lt;=$A$1,VALUE(+VLOOKUP($A1469,'Rashodi- plan-izvršenje'!$A$8:P$1500,'prenos-P-R-N'!R$1,FALSE)),IF($A1469&lt;=$A$2,VLOOKUP($A1469,'Prihodi- plan-izvršenje'!$A$4:$H$500,7,FALSE),""))</f>
        <v>0</v>
      </c>
      <c r="S1469" s="88">
        <f>IF(A1469=0,0,IF($A1469&lt;=$A$1,VALUE(+VLOOKUP($A1469,'Rashodi- plan-izvršenje'!$A$8:Q$1500,'prenos-P-R-N'!S$1,FALSE)),IF($A1469&lt;=$A$2,VLOOKUP($A1469,'Prihodi- plan-izvršenje'!$A$4:$H$500,8,FALSE),0)))</f>
        <v>0</v>
      </c>
      <c r="T1469" s="88" t="str">
        <f>IF($A1469&gt;$A$2,VLOOKUP($A1469,'Neizmirene obaveze JLS'!$A$11:R$500,R$1,FALSE),"")</f>
        <v/>
      </c>
      <c r="U1469" s="88">
        <f>IF($A1469&gt;$A$2,VLOOKUP($A1469,'Neizmirene obaveze JLS'!$A$11:S$500,S$1,FALSE),0)</f>
        <v>0</v>
      </c>
      <c r="V1469" s="88">
        <f t="shared" si="429"/>
        <v>0</v>
      </c>
    </row>
    <row r="1470" spans="1:22">
      <c r="A1470" s="89">
        <f>IF(AND(COUNTIF(A$1:A$3,"&gt;0")=1,MAX(A$8:A1469)&lt;A$1),A1469+1,IF(AND(COUNTIF(A$1:A$3,"&gt;0")=2,MAX(A$8:A1469)&lt;A$2),A1469+1,IF(AND(COUNTIF(A$1:A$3,"&gt;0")=3,MAX(A$8:A1469)&lt;A$3),A1469+1,0)))</f>
        <v>0</v>
      </c>
      <c r="B1470" s="89" t="str">
        <f t="shared" ref="B1470:C1470" si="435">+IF($A1470&gt;0,B1469,"")</f>
        <v/>
      </c>
      <c r="C1470" s="89" t="str">
        <f t="shared" si="435"/>
        <v/>
      </c>
      <c r="D1470" s="87" t="str">
        <f>IF($A1470=0,"",IF($A1470&lt;=$A$1,+VLOOKUP($A1470,'Rashodi- plan-izvršenje'!$A$8:B$1500,'prenos-P-R-N'!D$1,FALSE),IF($A1470&gt;$A$2,+VLOOKUP($A1470,'Neizmirene obaveze JLS'!$A$11:B$500,'prenos-P-R-N'!D$1,FALSE),"")))</f>
        <v/>
      </c>
      <c r="E1470" s="87" t="str">
        <f>IF($A1470=0,"",IF($A1470&lt;=$A$1,+VLOOKUP($A1470,'Rashodi- plan-izvršenje'!$A$8:C$1500,'prenos-P-R-N'!E$1,FALSE),IF($A1470&gt;$A$2,+VLOOKUP($A1470,'Neizmirene obaveze JLS'!$A$11:C$500,'prenos-P-R-N'!E$1,FALSE),"")))</f>
        <v/>
      </c>
      <c r="F1470" s="87" t="str">
        <f>IF($A1470=0,"",IF($A1470&lt;=$A$1,+VLOOKUP($A1470,'Rashodi- plan-izvršenje'!$A$8:D$1500,'prenos-P-R-N'!F$1,FALSE),IF($A1470&gt;$A$2,+VLOOKUP($A1470,'Neizmirene obaveze JLS'!$A$11:D$500,'prenos-P-R-N'!F$1,FALSE),"")))</f>
        <v/>
      </c>
      <c r="G1470" s="87" t="str">
        <f>IF($A1470=0,"",IF($A1470&lt;=$A$1,+VLOOKUP($A1470,'Rashodi- plan-izvršenje'!$A$8:E$1500,'prenos-P-R-N'!G$1,FALSE),IF($A1470&gt;$A$2,+VLOOKUP($A1470,'Neizmirene obaveze JLS'!$A$11:E$500,'prenos-P-R-N'!G$1,FALSE),"")))</f>
        <v/>
      </c>
      <c r="H1470" s="87" t="str">
        <f>IF($A1470=0,"",IF($A1470&lt;=$A$1,+VLOOKUP($A1470,'Rashodi- plan-izvršenje'!$A$8:F$1500,'prenos-P-R-N'!H$1,FALSE),IF($A1470&gt;$A$2,+VLOOKUP($A1470,'Neizmirene obaveze JLS'!$A$11:F$500,'prenos-P-R-N'!H$1,FALSE),"")))</f>
        <v/>
      </c>
      <c r="I1470" s="87" t="str">
        <f>IF($A1470=0,"",IF($A1470&lt;=$A$1,+VLOOKUP($A1470,'Rashodi- plan-izvršenje'!$A$8:G$1500,'prenos-P-R-N'!I$1,FALSE),IF($A1470&gt;$A$2,+VLOOKUP($A1470,'Neizmirene obaveze JLS'!$A$11:G$500,'prenos-P-R-N'!I$1,FALSE),"")))</f>
        <v/>
      </c>
      <c r="J1470" s="87" t="str">
        <f>IF($A1470=0,"",IF($A1470&lt;=$A$1,+VLOOKUP($A1470,'Rashodi- plan-izvršenje'!$A$8:H$1500,'prenos-P-R-N'!J$1,FALSE),IF($A1470&gt;$A$2,+VLOOKUP($A1470,'Neizmirene obaveze JLS'!$A$11:H$500,'prenos-P-R-N'!J$1,FALSE),"")))</f>
        <v/>
      </c>
      <c r="K1470" s="87" t="str">
        <f>IF($A1470=0,"",IF($A1470&lt;=$A$1,+VLOOKUP($A1470,'Rashodi- plan-izvršenje'!$A$8:I$1500,'prenos-P-R-N'!K$1,FALSE),IF($A1470&gt;$A$2,+VLOOKUP($A1470,'Neizmirene obaveze JLS'!$A$11:I$500,'prenos-P-R-N'!K$1,FALSE),"")))</f>
        <v/>
      </c>
      <c r="L1470" t="str">
        <f>IF(A1470=0,"",IF(A1470&lt;=A$1,+IF(VLOOKUP(A1470,'Rashodi- plan-izvršenje'!A$8:J$1500,M$1,FALSE)&gt;0,"Програмска активност","Пројекат"),IF(A1470&gt;A$2,+IF(VLOOKUP(A1470,'Neizmirene obaveze JLS'!A$8:J$2008,M$1,FALSE)&gt;0,"Програмска активност","Пројекат"),"")))</f>
        <v/>
      </c>
      <c r="M1470" s="87" t="str">
        <f>IF(A1470=0,"",IF($A1470&lt;=$A$1,+IF(VLOOKUP($A1470,'Rashodi- plan-izvršenje'!$A$8:$M$1500,10,FALSE)&gt;0,VLOOKUP($A1470,'Rashodi- plan-izvršenje'!$A$8:$M$1500,10,FALSE),VLOOKUP($A1470,'Rashodi- plan-izvršenje'!$A$8:$M$1500,12,FALSE)),+IF($A1470&gt;$A$2,IF(VLOOKUP($A1470,'Neizmirene obaveze JLS'!$A$8:$M$1500,10,FALSE)&gt;0,VLOOKUP($A1470,'Neizmirene obaveze JLS'!$A$11:$M$1500,10,FALSE),VLOOKUP($A1470,'Neizmirene obaveze JLS'!$A$11:$M$1500,12,FALSE)),0)))</f>
        <v/>
      </c>
      <c r="N1470" s="87" t="str">
        <f>IF(A1470=0,"",IF($A1470&lt;=$A$1,+IF(VLOOKUP(A1470,'Rashodi- plan-izvršenje'!$A$8:$M$1500,10,FALSE)&gt;0,VLOOKUP(A1470,'Rashodi- plan-izvršenje'!$A$8:$M$1500,11,FALSE),VLOOKUP(A1470,'Rashodi- plan-izvršenje'!$A$8:$M$1500,13,FALSE)),+IF($A1470&gt;$A$2,IF(VLOOKUP($A1470,'Neizmirene obaveze JLS'!$A$8:$M$1500,10,FALSE)&gt;0,VLOOKUP($A1470,'Neizmirene obaveze JLS'!$A$11:$M$1500,11,FALSE),VLOOKUP($A1470,'Neizmirene obaveze JLS'!$A$11:$M$1500,13,FALSE)),0)))</f>
        <v/>
      </c>
      <c r="O1470" s="87" t="str">
        <f>IF(A1470=0,"",IF($A1470&lt;=$A$1,VALUE(+VLOOKUP($A1470,'Rashodi- plan-izvršenje'!$A$8:N$1500,'prenos-P-R-N'!O$1,FALSE)),IF($A1470&lt;=A$2,VALUE(VLOOKUP($A1470,'Prihodi- plan-izvršenje'!$A$8:$H$500,6,FALSE)),VALUE(VLOOKUP($A1470,'Neizmirene obaveze JLS'!$A$8:$N$500,O$1,FALSE)))))</f>
        <v/>
      </c>
      <c r="P1470" s="87" t="str">
        <f>IF(A1470=0,"",IF(A1470=0,0,IF(A1470&gt;A$2,'šifarnik K-izvor'!G$3,+IF(Q1470&lt;700,+'šifarnik K-izvor'!G$2,'šifarnik K-izvor'!G$1))))</f>
        <v/>
      </c>
      <c r="Q1470" s="87">
        <f>IF($A1470&lt;=$A$1,VALUE(+VLOOKUP($A1470,'Rashodi- plan-izvršenje'!$A$8:O$1500,'prenos-P-R-N'!Q$1,FALSE)),IF($A1470&lt;=$A$2,VLOOKUP($A1470,'Prihodi- plan-izvršenje'!$A$4:$H$500,4,FALSE),IF($A1470&lt;=$A$3,VLOOKUP(A1470,'Neizmirene obaveze JLS'!$A$11:O$500,Q$1,FALSE),"")))</f>
        <v>0</v>
      </c>
      <c r="R1470" s="88">
        <f>IF($A1470&lt;=$A$1,VALUE(+VLOOKUP($A1470,'Rashodi- plan-izvršenje'!$A$8:P$1500,'prenos-P-R-N'!R$1,FALSE)),IF($A1470&lt;=$A$2,VLOOKUP($A1470,'Prihodi- plan-izvršenje'!$A$4:$H$500,7,FALSE),""))</f>
        <v>0</v>
      </c>
      <c r="S1470" s="88">
        <f>IF(A1470=0,0,IF($A1470&lt;=$A$1,VALUE(+VLOOKUP($A1470,'Rashodi- plan-izvršenje'!$A$8:Q$1500,'prenos-P-R-N'!S$1,FALSE)),IF($A1470&lt;=$A$2,VLOOKUP($A1470,'Prihodi- plan-izvršenje'!$A$4:$H$500,8,FALSE),0)))</f>
        <v>0</v>
      </c>
      <c r="T1470" s="88" t="str">
        <f>IF($A1470&gt;$A$2,VLOOKUP($A1470,'Neizmirene obaveze JLS'!$A$11:R$500,R$1,FALSE),"")</f>
        <v/>
      </c>
      <c r="U1470" s="88">
        <f>IF($A1470&gt;$A$2,VLOOKUP($A1470,'Neizmirene obaveze JLS'!$A$11:S$500,S$1,FALSE),0)</f>
        <v>0</v>
      </c>
      <c r="V1470" s="88">
        <f t="shared" si="429"/>
        <v>0</v>
      </c>
    </row>
    <row r="1471" spans="1:22">
      <c r="A1471" s="89">
        <f>IF(AND(COUNTIF(A$1:A$3,"&gt;0")=1,MAX(A$8:A1470)&lt;A$1),A1470+1,IF(AND(COUNTIF(A$1:A$3,"&gt;0")=2,MAX(A$8:A1470)&lt;A$2),A1470+1,IF(AND(COUNTIF(A$1:A$3,"&gt;0")=3,MAX(A$8:A1470)&lt;A$3),A1470+1,0)))</f>
        <v>0</v>
      </c>
      <c r="B1471" s="89" t="str">
        <f t="shared" ref="B1471:C1471" si="436">+IF($A1471&gt;0,B1470,"")</f>
        <v/>
      </c>
      <c r="C1471" s="89" t="str">
        <f t="shared" si="436"/>
        <v/>
      </c>
      <c r="D1471" s="87" t="str">
        <f>IF($A1471=0,"",IF($A1471&lt;=$A$1,+VLOOKUP($A1471,'Rashodi- plan-izvršenje'!$A$8:B$1500,'prenos-P-R-N'!D$1,FALSE),IF($A1471&gt;$A$2,+VLOOKUP($A1471,'Neizmirene obaveze JLS'!$A$11:B$500,'prenos-P-R-N'!D$1,FALSE),"")))</f>
        <v/>
      </c>
      <c r="E1471" s="87" t="str">
        <f>IF($A1471=0,"",IF($A1471&lt;=$A$1,+VLOOKUP($A1471,'Rashodi- plan-izvršenje'!$A$8:C$1500,'prenos-P-R-N'!E$1,FALSE),IF($A1471&gt;$A$2,+VLOOKUP($A1471,'Neizmirene obaveze JLS'!$A$11:C$500,'prenos-P-R-N'!E$1,FALSE),"")))</f>
        <v/>
      </c>
      <c r="F1471" s="87" t="str">
        <f>IF($A1471=0,"",IF($A1471&lt;=$A$1,+VLOOKUP($A1471,'Rashodi- plan-izvršenje'!$A$8:D$1500,'prenos-P-R-N'!F$1,FALSE),IF($A1471&gt;$A$2,+VLOOKUP($A1471,'Neizmirene obaveze JLS'!$A$11:D$500,'prenos-P-R-N'!F$1,FALSE),"")))</f>
        <v/>
      </c>
      <c r="G1471" s="87" t="str">
        <f>IF($A1471=0,"",IF($A1471&lt;=$A$1,+VLOOKUP($A1471,'Rashodi- plan-izvršenje'!$A$8:E$1500,'prenos-P-R-N'!G$1,FALSE),IF($A1471&gt;$A$2,+VLOOKUP($A1471,'Neizmirene obaveze JLS'!$A$11:E$500,'prenos-P-R-N'!G$1,FALSE),"")))</f>
        <v/>
      </c>
      <c r="H1471" s="87" t="str">
        <f>IF($A1471=0,"",IF($A1471&lt;=$A$1,+VLOOKUP($A1471,'Rashodi- plan-izvršenje'!$A$8:F$1500,'prenos-P-R-N'!H$1,FALSE),IF($A1471&gt;$A$2,+VLOOKUP($A1471,'Neizmirene obaveze JLS'!$A$11:F$500,'prenos-P-R-N'!H$1,FALSE),"")))</f>
        <v/>
      </c>
      <c r="I1471" s="87" t="str">
        <f>IF($A1471=0,"",IF($A1471&lt;=$A$1,+VLOOKUP($A1471,'Rashodi- plan-izvršenje'!$A$8:G$1500,'prenos-P-R-N'!I$1,FALSE),IF($A1471&gt;$A$2,+VLOOKUP($A1471,'Neizmirene obaveze JLS'!$A$11:G$500,'prenos-P-R-N'!I$1,FALSE),"")))</f>
        <v/>
      </c>
      <c r="J1471" s="87" t="str">
        <f>IF($A1471=0,"",IF($A1471&lt;=$A$1,+VLOOKUP($A1471,'Rashodi- plan-izvršenje'!$A$8:H$1500,'prenos-P-R-N'!J$1,FALSE),IF($A1471&gt;$A$2,+VLOOKUP($A1471,'Neizmirene obaveze JLS'!$A$11:H$500,'prenos-P-R-N'!J$1,FALSE),"")))</f>
        <v/>
      </c>
      <c r="K1471" s="87" t="str">
        <f>IF($A1471=0,"",IF($A1471&lt;=$A$1,+VLOOKUP($A1471,'Rashodi- plan-izvršenje'!$A$8:I$1500,'prenos-P-R-N'!K$1,FALSE),IF($A1471&gt;$A$2,+VLOOKUP($A1471,'Neizmirene obaveze JLS'!$A$11:I$500,'prenos-P-R-N'!K$1,FALSE),"")))</f>
        <v/>
      </c>
      <c r="L1471" t="str">
        <f>IF(A1471=0,"",IF(A1471&lt;=A$1,+IF(VLOOKUP(A1471,'Rashodi- plan-izvršenje'!A$8:J$1500,M$1,FALSE)&gt;0,"Програмска активност","Пројекат"),IF(A1471&gt;A$2,+IF(VLOOKUP(A1471,'Neizmirene obaveze JLS'!A$8:J$2008,M$1,FALSE)&gt;0,"Програмска активност","Пројекат"),"")))</f>
        <v/>
      </c>
      <c r="M1471" s="87" t="str">
        <f>IF(A1471=0,"",IF($A1471&lt;=$A$1,+IF(VLOOKUP($A1471,'Rashodi- plan-izvršenje'!$A$8:$M$1500,10,FALSE)&gt;0,VLOOKUP($A1471,'Rashodi- plan-izvršenje'!$A$8:$M$1500,10,FALSE),VLOOKUP($A1471,'Rashodi- plan-izvršenje'!$A$8:$M$1500,12,FALSE)),+IF($A1471&gt;$A$2,IF(VLOOKUP($A1471,'Neizmirene obaveze JLS'!$A$8:$M$1500,10,FALSE)&gt;0,VLOOKUP($A1471,'Neizmirene obaveze JLS'!$A$11:$M$1500,10,FALSE),VLOOKUP($A1471,'Neizmirene obaveze JLS'!$A$11:$M$1500,12,FALSE)),0)))</f>
        <v/>
      </c>
      <c r="N1471" s="87" t="str">
        <f>IF(A1471=0,"",IF($A1471&lt;=$A$1,+IF(VLOOKUP(A1471,'Rashodi- plan-izvršenje'!$A$8:$M$1500,10,FALSE)&gt;0,VLOOKUP(A1471,'Rashodi- plan-izvršenje'!$A$8:$M$1500,11,FALSE),VLOOKUP(A1471,'Rashodi- plan-izvršenje'!$A$8:$M$1500,13,FALSE)),+IF($A1471&gt;$A$2,IF(VLOOKUP($A1471,'Neizmirene obaveze JLS'!$A$8:$M$1500,10,FALSE)&gt;0,VLOOKUP($A1471,'Neizmirene obaveze JLS'!$A$11:$M$1500,11,FALSE),VLOOKUP($A1471,'Neizmirene obaveze JLS'!$A$11:$M$1500,13,FALSE)),0)))</f>
        <v/>
      </c>
      <c r="O1471" s="87" t="str">
        <f>IF(A1471=0,"",IF($A1471&lt;=$A$1,VALUE(+VLOOKUP($A1471,'Rashodi- plan-izvršenje'!$A$8:N$1500,'prenos-P-R-N'!O$1,FALSE)),IF($A1471&lt;=A$2,VALUE(VLOOKUP($A1471,'Prihodi- plan-izvršenje'!$A$8:$H$500,6,FALSE)),VALUE(VLOOKUP($A1471,'Neizmirene obaveze JLS'!$A$8:$N$500,O$1,FALSE)))))</f>
        <v/>
      </c>
      <c r="P1471" s="87" t="str">
        <f>IF(A1471=0,"",IF(A1471=0,0,IF(A1471&gt;A$2,'šifarnik K-izvor'!G$3,+IF(Q1471&lt;700,+'šifarnik K-izvor'!G$2,'šifarnik K-izvor'!G$1))))</f>
        <v/>
      </c>
      <c r="Q1471" s="87">
        <f>IF($A1471&lt;=$A$1,VALUE(+VLOOKUP($A1471,'Rashodi- plan-izvršenje'!$A$8:O$1500,'prenos-P-R-N'!Q$1,FALSE)),IF($A1471&lt;=$A$2,VLOOKUP($A1471,'Prihodi- plan-izvršenje'!$A$4:$H$500,4,FALSE),IF($A1471&lt;=$A$3,VLOOKUP(A1471,'Neizmirene obaveze JLS'!$A$11:O$500,Q$1,FALSE),"")))</f>
        <v>0</v>
      </c>
      <c r="R1471" s="88">
        <f>IF($A1471&lt;=$A$1,VALUE(+VLOOKUP($A1471,'Rashodi- plan-izvršenje'!$A$8:P$1500,'prenos-P-R-N'!R$1,FALSE)),IF($A1471&lt;=$A$2,VLOOKUP($A1471,'Prihodi- plan-izvršenje'!$A$4:$H$500,7,FALSE),""))</f>
        <v>0</v>
      </c>
      <c r="S1471" s="88">
        <f>IF(A1471=0,0,IF($A1471&lt;=$A$1,VALUE(+VLOOKUP($A1471,'Rashodi- plan-izvršenje'!$A$8:Q$1500,'prenos-P-R-N'!S$1,FALSE)),IF($A1471&lt;=$A$2,VLOOKUP($A1471,'Prihodi- plan-izvršenje'!$A$4:$H$500,8,FALSE),0)))</f>
        <v>0</v>
      </c>
      <c r="T1471" s="88" t="str">
        <f>IF($A1471&gt;$A$2,VLOOKUP($A1471,'Neizmirene obaveze JLS'!$A$11:R$500,R$1,FALSE),"")</f>
        <v/>
      </c>
      <c r="U1471" s="88">
        <f>IF($A1471&gt;$A$2,VLOOKUP($A1471,'Neizmirene obaveze JLS'!$A$11:S$500,S$1,FALSE),0)</f>
        <v>0</v>
      </c>
      <c r="V1471" s="88">
        <f t="shared" si="429"/>
        <v>0</v>
      </c>
    </row>
    <row r="1472" spans="1:22">
      <c r="A1472" s="89">
        <f>IF(AND(COUNTIF(A$1:A$3,"&gt;0")=1,MAX(A$8:A1471)&lt;A$1),A1471+1,IF(AND(COUNTIF(A$1:A$3,"&gt;0")=2,MAX(A$8:A1471)&lt;A$2),A1471+1,IF(AND(COUNTIF(A$1:A$3,"&gt;0")=3,MAX(A$8:A1471)&lt;A$3),A1471+1,0)))</f>
        <v>0</v>
      </c>
      <c r="B1472" s="89" t="str">
        <f t="shared" ref="B1472:C1472" si="437">+IF($A1472&gt;0,B1471,"")</f>
        <v/>
      </c>
      <c r="C1472" s="89" t="str">
        <f t="shared" si="437"/>
        <v/>
      </c>
      <c r="D1472" s="87" t="str">
        <f>IF($A1472=0,"",IF($A1472&lt;=$A$1,+VLOOKUP($A1472,'Rashodi- plan-izvršenje'!$A$8:B$1500,'prenos-P-R-N'!D$1,FALSE),IF($A1472&gt;$A$2,+VLOOKUP($A1472,'Neizmirene obaveze JLS'!$A$11:B$500,'prenos-P-R-N'!D$1,FALSE),"")))</f>
        <v/>
      </c>
      <c r="E1472" s="87" t="str">
        <f>IF($A1472=0,"",IF($A1472&lt;=$A$1,+VLOOKUP($A1472,'Rashodi- plan-izvršenje'!$A$8:C$1500,'prenos-P-R-N'!E$1,FALSE),IF($A1472&gt;$A$2,+VLOOKUP($A1472,'Neizmirene obaveze JLS'!$A$11:C$500,'prenos-P-R-N'!E$1,FALSE),"")))</f>
        <v/>
      </c>
      <c r="F1472" s="87" t="str">
        <f>IF($A1472=0,"",IF($A1472&lt;=$A$1,+VLOOKUP($A1472,'Rashodi- plan-izvršenje'!$A$8:D$1500,'prenos-P-R-N'!F$1,FALSE),IF($A1472&gt;$A$2,+VLOOKUP($A1472,'Neizmirene obaveze JLS'!$A$11:D$500,'prenos-P-R-N'!F$1,FALSE),"")))</f>
        <v/>
      </c>
      <c r="G1472" s="87" t="str">
        <f>IF($A1472=0,"",IF($A1472&lt;=$A$1,+VLOOKUP($A1472,'Rashodi- plan-izvršenje'!$A$8:E$1500,'prenos-P-R-N'!G$1,FALSE),IF($A1472&gt;$A$2,+VLOOKUP($A1472,'Neizmirene obaveze JLS'!$A$11:E$500,'prenos-P-R-N'!G$1,FALSE),"")))</f>
        <v/>
      </c>
      <c r="H1472" s="87" t="str">
        <f>IF($A1472=0,"",IF($A1472&lt;=$A$1,+VLOOKUP($A1472,'Rashodi- plan-izvršenje'!$A$8:F$1500,'prenos-P-R-N'!H$1,FALSE),IF($A1472&gt;$A$2,+VLOOKUP($A1472,'Neizmirene obaveze JLS'!$A$11:F$500,'prenos-P-R-N'!H$1,FALSE),"")))</f>
        <v/>
      </c>
      <c r="I1472" s="87" t="str">
        <f>IF($A1472=0,"",IF($A1472&lt;=$A$1,+VLOOKUP($A1472,'Rashodi- plan-izvršenje'!$A$8:G$1500,'prenos-P-R-N'!I$1,FALSE),IF($A1472&gt;$A$2,+VLOOKUP($A1472,'Neizmirene obaveze JLS'!$A$11:G$500,'prenos-P-R-N'!I$1,FALSE),"")))</f>
        <v/>
      </c>
      <c r="J1472" s="87" t="str">
        <f>IF($A1472=0,"",IF($A1472&lt;=$A$1,+VLOOKUP($A1472,'Rashodi- plan-izvršenje'!$A$8:H$1500,'prenos-P-R-N'!J$1,FALSE),IF($A1472&gt;$A$2,+VLOOKUP($A1472,'Neizmirene obaveze JLS'!$A$11:H$500,'prenos-P-R-N'!J$1,FALSE),"")))</f>
        <v/>
      </c>
      <c r="K1472" s="87" t="str">
        <f>IF($A1472=0,"",IF($A1472&lt;=$A$1,+VLOOKUP($A1472,'Rashodi- plan-izvršenje'!$A$8:I$1500,'prenos-P-R-N'!K$1,FALSE),IF($A1472&gt;$A$2,+VLOOKUP($A1472,'Neizmirene obaveze JLS'!$A$11:I$500,'prenos-P-R-N'!K$1,FALSE),"")))</f>
        <v/>
      </c>
      <c r="L1472" t="str">
        <f>IF(A1472=0,"",IF(A1472&lt;=A$1,+IF(VLOOKUP(A1472,'Rashodi- plan-izvršenje'!A$8:J$1500,M$1,FALSE)&gt;0,"Програмска активност","Пројекат"),IF(A1472&gt;A$2,+IF(VLOOKUP(A1472,'Neizmirene obaveze JLS'!A$8:J$2008,M$1,FALSE)&gt;0,"Програмска активност","Пројекат"),"")))</f>
        <v/>
      </c>
      <c r="M1472" s="87" t="str">
        <f>IF(A1472=0,"",IF($A1472&lt;=$A$1,+IF(VLOOKUP($A1472,'Rashodi- plan-izvršenje'!$A$8:$M$1500,10,FALSE)&gt;0,VLOOKUP($A1472,'Rashodi- plan-izvršenje'!$A$8:$M$1500,10,FALSE),VLOOKUP($A1472,'Rashodi- plan-izvršenje'!$A$8:$M$1500,12,FALSE)),+IF($A1472&gt;$A$2,IF(VLOOKUP($A1472,'Neizmirene obaveze JLS'!$A$8:$M$1500,10,FALSE)&gt;0,VLOOKUP($A1472,'Neizmirene obaveze JLS'!$A$11:$M$1500,10,FALSE),VLOOKUP($A1472,'Neizmirene obaveze JLS'!$A$11:$M$1500,12,FALSE)),0)))</f>
        <v/>
      </c>
      <c r="N1472" s="87" t="str">
        <f>IF(A1472=0,"",IF($A1472&lt;=$A$1,+IF(VLOOKUP(A1472,'Rashodi- plan-izvršenje'!$A$8:$M$1500,10,FALSE)&gt;0,VLOOKUP(A1472,'Rashodi- plan-izvršenje'!$A$8:$M$1500,11,FALSE),VLOOKUP(A1472,'Rashodi- plan-izvršenje'!$A$8:$M$1500,13,FALSE)),+IF($A1472&gt;$A$2,IF(VLOOKUP($A1472,'Neizmirene obaveze JLS'!$A$8:$M$1500,10,FALSE)&gt;0,VLOOKUP($A1472,'Neizmirene obaveze JLS'!$A$11:$M$1500,11,FALSE),VLOOKUP($A1472,'Neizmirene obaveze JLS'!$A$11:$M$1500,13,FALSE)),0)))</f>
        <v/>
      </c>
      <c r="O1472" s="87" t="str">
        <f>IF(A1472=0,"",IF($A1472&lt;=$A$1,VALUE(+VLOOKUP($A1472,'Rashodi- plan-izvršenje'!$A$8:N$1500,'prenos-P-R-N'!O$1,FALSE)),IF($A1472&lt;=A$2,VALUE(VLOOKUP($A1472,'Prihodi- plan-izvršenje'!$A$8:$H$500,6,FALSE)),VALUE(VLOOKUP($A1472,'Neizmirene obaveze JLS'!$A$8:$N$500,O$1,FALSE)))))</f>
        <v/>
      </c>
      <c r="P1472" s="87" t="str">
        <f>IF(A1472=0,"",IF(A1472=0,0,IF(A1472&gt;A$2,'šifarnik K-izvor'!G$3,+IF(Q1472&lt;700,+'šifarnik K-izvor'!G$2,'šifarnik K-izvor'!G$1))))</f>
        <v/>
      </c>
      <c r="Q1472" s="87">
        <f>IF($A1472&lt;=$A$1,VALUE(+VLOOKUP($A1472,'Rashodi- plan-izvršenje'!$A$8:O$1500,'prenos-P-R-N'!Q$1,FALSE)),IF($A1472&lt;=$A$2,VLOOKUP($A1472,'Prihodi- plan-izvršenje'!$A$4:$H$500,4,FALSE),IF($A1472&lt;=$A$3,VLOOKUP(A1472,'Neizmirene obaveze JLS'!$A$11:O$500,Q$1,FALSE),"")))</f>
        <v>0</v>
      </c>
      <c r="R1472" s="88">
        <f>IF($A1472&lt;=$A$1,VALUE(+VLOOKUP($A1472,'Rashodi- plan-izvršenje'!$A$8:P$1500,'prenos-P-R-N'!R$1,FALSE)),IF($A1472&lt;=$A$2,VLOOKUP($A1472,'Prihodi- plan-izvršenje'!$A$4:$H$500,7,FALSE),""))</f>
        <v>0</v>
      </c>
      <c r="S1472" s="88">
        <f>IF(A1472=0,0,IF($A1472&lt;=$A$1,VALUE(+VLOOKUP($A1472,'Rashodi- plan-izvršenje'!$A$8:Q$1500,'prenos-P-R-N'!S$1,FALSE)),IF($A1472&lt;=$A$2,VLOOKUP($A1472,'Prihodi- plan-izvršenje'!$A$4:$H$500,8,FALSE),0)))</f>
        <v>0</v>
      </c>
      <c r="T1472" s="88" t="str">
        <f>IF($A1472&gt;$A$2,VLOOKUP($A1472,'Neizmirene obaveze JLS'!$A$11:R$500,R$1,FALSE),"")</f>
        <v/>
      </c>
      <c r="U1472" s="88">
        <f>IF($A1472&gt;$A$2,VLOOKUP($A1472,'Neizmirene obaveze JLS'!$A$11:S$500,S$1,FALSE),0)</f>
        <v>0</v>
      </c>
      <c r="V1472" s="88">
        <f t="shared" si="429"/>
        <v>0</v>
      </c>
    </row>
    <row r="1473" spans="1:22">
      <c r="A1473" s="89">
        <f>IF(AND(COUNTIF(A$1:A$3,"&gt;0")=1,MAX(A$8:A1472)&lt;A$1),A1472+1,IF(AND(COUNTIF(A$1:A$3,"&gt;0")=2,MAX(A$8:A1472)&lt;A$2),A1472+1,IF(AND(COUNTIF(A$1:A$3,"&gt;0")=3,MAX(A$8:A1472)&lt;A$3),A1472+1,0)))</f>
        <v>0</v>
      </c>
      <c r="B1473" s="89" t="str">
        <f t="shared" ref="B1473:C1473" si="438">+IF($A1473&gt;0,B1472,"")</f>
        <v/>
      </c>
      <c r="C1473" s="89" t="str">
        <f t="shared" si="438"/>
        <v/>
      </c>
      <c r="D1473" s="87" t="str">
        <f>IF($A1473=0,"",IF($A1473&lt;=$A$1,+VLOOKUP($A1473,'Rashodi- plan-izvršenje'!$A$8:B$1500,'prenos-P-R-N'!D$1,FALSE),IF($A1473&gt;$A$2,+VLOOKUP($A1473,'Neizmirene obaveze JLS'!$A$11:B$500,'prenos-P-R-N'!D$1,FALSE),"")))</f>
        <v/>
      </c>
      <c r="E1473" s="87" t="str">
        <f>IF($A1473=0,"",IF($A1473&lt;=$A$1,+VLOOKUP($A1473,'Rashodi- plan-izvršenje'!$A$8:C$1500,'prenos-P-R-N'!E$1,FALSE),IF($A1473&gt;$A$2,+VLOOKUP($A1473,'Neizmirene obaveze JLS'!$A$11:C$500,'prenos-P-R-N'!E$1,FALSE),"")))</f>
        <v/>
      </c>
      <c r="F1473" s="87" t="str">
        <f>IF($A1473=0,"",IF($A1473&lt;=$A$1,+VLOOKUP($A1473,'Rashodi- plan-izvršenje'!$A$8:D$1500,'prenos-P-R-N'!F$1,FALSE),IF($A1473&gt;$A$2,+VLOOKUP($A1473,'Neizmirene obaveze JLS'!$A$11:D$500,'prenos-P-R-N'!F$1,FALSE),"")))</f>
        <v/>
      </c>
      <c r="G1473" s="87" t="str">
        <f>IF($A1473=0,"",IF($A1473&lt;=$A$1,+VLOOKUP($A1473,'Rashodi- plan-izvršenje'!$A$8:E$1500,'prenos-P-R-N'!G$1,FALSE),IF($A1473&gt;$A$2,+VLOOKUP($A1473,'Neizmirene obaveze JLS'!$A$11:E$500,'prenos-P-R-N'!G$1,FALSE),"")))</f>
        <v/>
      </c>
      <c r="H1473" s="87" t="str">
        <f>IF($A1473=0,"",IF($A1473&lt;=$A$1,+VLOOKUP($A1473,'Rashodi- plan-izvršenje'!$A$8:F$1500,'prenos-P-R-N'!H$1,FALSE),IF($A1473&gt;$A$2,+VLOOKUP($A1473,'Neizmirene obaveze JLS'!$A$11:F$500,'prenos-P-R-N'!H$1,FALSE),"")))</f>
        <v/>
      </c>
      <c r="I1473" s="87" t="str">
        <f>IF($A1473=0,"",IF($A1473&lt;=$A$1,+VLOOKUP($A1473,'Rashodi- plan-izvršenje'!$A$8:G$1500,'prenos-P-R-N'!I$1,FALSE),IF($A1473&gt;$A$2,+VLOOKUP($A1473,'Neizmirene obaveze JLS'!$A$11:G$500,'prenos-P-R-N'!I$1,FALSE),"")))</f>
        <v/>
      </c>
      <c r="J1473" s="87" t="str">
        <f>IF($A1473=0,"",IF($A1473&lt;=$A$1,+VLOOKUP($A1473,'Rashodi- plan-izvršenje'!$A$8:H$1500,'prenos-P-R-N'!J$1,FALSE),IF($A1473&gt;$A$2,+VLOOKUP($A1473,'Neizmirene obaveze JLS'!$A$11:H$500,'prenos-P-R-N'!J$1,FALSE),"")))</f>
        <v/>
      </c>
      <c r="K1473" s="87" t="str">
        <f>IF($A1473=0,"",IF($A1473&lt;=$A$1,+VLOOKUP($A1473,'Rashodi- plan-izvršenje'!$A$8:I$1500,'prenos-P-R-N'!K$1,FALSE),IF($A1473&gt;$A$2,+VLOOKUP($A1473,'Neizmirene obaveze JLS'!$A$11:I$500,'prenos-P-R-N'!K$1,FALSE),"")))</f>
        <v/>
      </c>
      <c r="L1473" t="str">
        <f>IF(A1473=0,"",IF(A1473&lt;=A$1,+IF(VLOOKUP(A1473,'Rashodi- plan-izvršenje'!A$8:J$1500,M$1,FALSE)&gt;0,"Програмска активност","Пројекат"),IF(A1473&gt;A$2,+IF(VLOOKUP(A1473,'Neizmirene obaveze JLS'!A$8:J$2008,M$1,FALSE)&gt;0,"Програмска активност","Пројекат"),"")))</f>
        <v/>
      </c>
      <c r="M1473" s="87" t="str">
        <f>IF(A1473=0,"",IF($A1473&lt;=$A$1,+IF(VLOOKUP($A1473,'Rashodi- plan-izvršenje'!$A$8:$M$1500,10,FALSE)&gt;0,VLOOKUP($A1473,'Rashodi- plan-izvršenje'!$A$8:$M$1500,10,FALSE),VLOOKUP($A1473,'Rashodi- plan-izvršenje'!$A$8:$M$1500,12,FALSE)),+IF($A1473&gt;$A$2,IF(VLOOKUP($A1473,'Neizmirene obaveze JLS'!$A$8:$M$1500,10,FALSE)&gt;0,VLOOKUP($A1473,'Neizmirene obaveze JLS'!$A$11:$M$1500,10,FALSE),VLOOKUP($A1473,'Neizmirene obaveze JLS'!$A$11:$M$1500,12,FALSE)),0)))</f>
        <v/>
      </c>
      <c r="N1473" s="87" t="str">
        <f>IF(A1473=0,"",IF($A1473&lt;=$A$1,+IF(VLOOKUP(A1473,'Rashodi- plan-izvršenje'!$A$8:$M$1500,10,FALSE)&gt;0,VLOOKUP(A1473,'Rashodi- plan-izvršenje'!$A$8:$M$1500,11,FALSE),VLOOKUP(A1473,'Rashodi- plan-izvršenje'!$A$8:$M$1500,13,FALSE)),+IF($A1473&gt;$A$2,IF(VLOOKUP($A1473,'Neizmirene obaveze JLS'!$A$8:$M$1500,10,FALSE)&gt;0,VLOOKUP($A1473,'Neizmirene obaveze JLS'!$A$11:$M$1500,11,FALSE),VLOOKUP($A1473,'Neizmirene obaveze JLS'!$A$11:$M$1500,13,FALSE)),0)))</f>
        <v/>
      </c>
      <c r="O1473" s="87" t="str">
        <f>IF(A1473=0,"",IF($A1473&lt;=$A$1,VALUE(+VLOOKUP($A1473,'Rashodi- plan-izvršenje'!$A$8:N$1500,'prenos-P-R-N'!O$1,FALSE)),IF($A1473&lt;=A$2,VALUE(VLOOKUP($A1473,'Prihodi- plan-izvršenje'!$A$8:$H$500,6,FALSE)),VALUE(VLOOKUP($A1473,'Neizmirene obaveze JLS'!$A$8:$N$500,O$1,FALSE)))))</f>
        <v/>
      </c>
      <c r="P1473" s="87" t="str">
        <f>IF(A1473=0,"",IF(A1473=0,0,IF(A1473&gt;A$2,'šifarnik K-izvor'!G$3,+IF(Q1473&lt;700,+'šifarnik K-izvor'!G$2,'šifarnik K-izvor'!G$1))))</f>
        <v/>
      </c>
      <c r="Q1473" s="87">
        <f>IF($A1473&lt;=$A$1,VALUE(+VLOOKUP($A1473,'Rashodi- plan-izvršenje'!$A$8:O$1500,'prenos-P-R-N'!Q$1,FALSE)),IF($A1473&lt;=$A$2,VLOOKUP($A1473,'Prihodi- plan-izvršenje'!$A$4:$H$500,4,FALSE),IF($A1473&lt;=$A$3,VLOOKUP(A1473,'Neizmirene obaveze JLS'!$A$11:O$500,Q$1,FALSE),"")))</f>
        <v>0</v>
      </c>
      <c r="R1473" s="88">
        <f>IF($A1473&lt;=$A$1,VALUE(+VLOOKUP($A1473,'Rashodi- plan-izvršenje'!$A$8:P$1500,'prenos-P-R-N'!R$1,FALSE)),IF($A1473&lt;=$A$2,VLOOKUP($A1473,'Prihodi- plan-izvršenje'!$A$4:$H$500,7,FALSE),""))</f>
        <v>0</v>
      </c>
      <c r="S1473" s="88">
        <f>IF(A1473=0,0,IF($A1473&lt;=$A$1,VALUE(+VLOOKUP($A1473,'Rashodi- plan-izvršenje'!$A$8:Q$1500,'prenos-P-R-N'!S$1,FALSE)),IF($A1473&lt;=$A$2,VLOOKUP($A1473,'Prihodi- plan-izvršenje'!$A$4:$H$500,8,FALSE),0)))</f>
        <v>0</v>
      </c>
      <c r="T1473" s="88" t="str">
        <f>IF($A1473&gt;$A$2,VLOOKUP($A1473,'Neizmirene obaveze JLS'!$A$11:R$500,R$1,FALSE),"")</f>
        <v/>
      </c>
      <c r="U1473" s="88">
        <f>IF($A1473&gt;$A$2,VLOOKUP($A1473,'Neizmirene obaveze JLS'!$A$11:S$500,S$1,FALSE),0)</f>
        <v>0</v>
      </c>
      <c r="V1473" s="88">
        <f t="shared" si="429"/>
        <v>0</v>
      </c>
    </row>
    <row r="1474" spans="1:22">
      <c r="A1474" s="89">
        <f>IF(AND(COUNTIF(A$1:A$3,"&gt;0")=1,MAX(A$8:A1473)&lt;A$1),A1473+1,IF(AND(COUNTIF(A$1:A$3,"&gt;0")=2,MAX(A$8:A1473)&lt;A$2),A1473+1,IF(AND(COUNTIF(A$1:A$3,"&gt;0")=3,MAX(A$8:A1473)&lt;A$3),A1473+1,0)))</f>
        <v>0</v>
      </c>
      <c r="B1474" s="89" t="str">
        <f t="shared" ref="B1474:C1474" si="439">+IF($A1474&gt;0,B1473,"")</f>
        <v/>
      </c>
      <c r="C1474" s="89" t="str">
        <f t="shared" si="439"/>
        <v/>
      </c>
      <c r="D1474" s="87" t="str">
        <f>IF($A1474=0,"",IF($A1474&lt;=$A$1,+VLOOKUP($A1474,'Rashodi- plan-izvršenje'!$A$8:B$1500,'prenos-P-R-N'!D$1,FALSE),IF($A1474&gt;$A$2,+VLOOKUP($A1474,'Neizmirene obaveze JLS'!$A$11:B$500,'prenos-P-R-N'!D$1,FALSE),"")))</f>
        <v/>
      </c>
      <c r="E1474" s="87" t="str">
        <f>IF($A1474=0,"",IF($A1474&lt;=$A$1,+VLOOKUP($A1474,'Rashodi- plan-izvršenje'!$A$8:C$1500,'prenos-P-R-N'!E$1,FALSE),IF($A1474&gt;$A$2,+VLOOKUP($A1474,'Neizmirene obaveze JLS'!$A$11:C$500,'prenos-P-R-N'!E$1,FALSE),"")))</f>
        <v/>
      </c>
      <c r="F1474" s="87" t="str">
        <f>IF($A1474=0,"",IF($A1474&lt;=$A$1,+VLOOKUP($A1474,'Rashodi- plan-izvršenje'!$A$8:D$1500,'prenos-P-R-N'!F$1,FALSE),IF($A1474&gt;$A$2,+VLOOKUP($A1474,'Neizmirene obaveze JLS'!$A$11:D$500,'prenos-P-R-N'!F$1,FALSE),"")))</f>
        <v/>
      </c>
      <c r="G1474" s="87" t="str">
        <f>IF($A1474=0,"",IF($A1474&lt;=$A$1,+VLOOKUP($A1474,'Rashodi- plan-izvršenje'!$A$8:E$1500,'prenos-P-R-N'!G$1,FALSE),IF($A1474&gt;$A$2,+VLOOKUP($A1474,'Neizmirene obaveze JLS'!$A$11:E$500,'prenos-P-R-N'!G$1,FALSE),"")))</f>
        <v/>
      </c>
      <c r="H1474" s="87" t="str">
        <f>IF($A1474=0,"",IF($A1474&lt;=$A$1,+VLOOKUP($A1474,'Rashodi- plan-izvršenje'!$A$8:F$1500,'prenos-P-R-N'!H$1,FALSE),IF($A1474&gt;$A$2,+VLOOKUP($A1474,'Neizmirene obaveze JLS'!$A$11:F$500,'prenos-P-R-N'!H$1,FALSE),"")))</f>
        <v/>
      </c>
      <c r="I1474" s="87" t="str">
        <f>IF($A1474=0,"",IF($A1474&lt;=$A$1,+VLOOKUP($A1474,'Rashodi- plan-izvršenje'!$A$8:G$1500,'prenos-P-R-N'!I$1,FALSE),IF($A1474&gt;$A$2,+VLOOKUP($A1474,'Neizmirene obaveze JLS'!$A$11:G$500,'prenos-P-R-N'!I$1,FALSE),"")))</f>
        <v/>
      </c>
      <c r="J1474" s="87" t="str">
        <f>IF($A1474=0,"",IF($A1474&lt;=$A$1,+VLOOKUP($A1474,'Rashodi- plan-izvršenje'!$A$8:H$1500,'prenos-P-R-N'!J$1,FALSE),IF($A1474&gt;$A$2,+VLOOKUP($A1474,'Neizmirene obaveze JLS'!$A$11:H$500,'prenos-P-R-N'!J$1,FALSE),"")))</f>
        <v/>
      </c>
      <c r="K1474" s="87" t="str">
        <f>IF($A1474=0,"",IF($A1474&lt;=$A$1,+VLOOKUP($A1474,'Rashodi- plan-izvršenje'!$A$8:I$1500,'prenos-P-R-N'!K$1,FALSE),IF($A1474&gt;$A$2,+VLOOKUP($A1474,'Neizmirene obaveze JLS'!$A$11:I$500,'prenos-P-R-N'!K$1,FALSE),"")))</f>
        <v/>
      </c>
      <c r="L1474" t="str">
        <f>IF(A1474=0,"",IF(A1474&lt;=A$1,+IF(VLOOKUP(A1474,'Rashodi- plan-izvršenje'!A$8:J$1500,M$1,FALSE)&gt;0,"Програмска активност","Пројекат"),IF(A1474&gt;A$2,+IF(VLOOKUP(A1474,'Neizmirene obaveze JLS'!A$8:J$2008,M$1,FALSE)&gt;0,"Програмска активност","Пројекат"),"")))</f>
        <v/>
      </c>
      <c r="M1474" s="87" t="str">
        <f>IF(A1474=0,"",IF($A1474&lt;=$A$1,+IF(VLOOKUP($A1474,'Rashodi- plan-izvršenje'!$A$8:$M$1500,10,FALSE)&gt;0,VLOOKUP($A1474,'Rashodi- plan-izvršenje'!$A$8:$M$1500,10,FALSE),VLOOKUP($A1474,'Rashodi- plan-izvršenje'!$A$8:$M$1500,12,FALSE)),+IF($A1474&gt;$A$2,IF(VLOOKUP($A1474,'Neizmirene obaveze JLS'!$A$8:$M$1500,10,FALSE)&gt;0,VLOOKUP($A1474,'Neizmirene obaveze JLS'!$A$11:$M$1500,10,FALSE),VLOOKUP($A1474,'Neizmirene obaveze JLS'!$A$11:$M$1500,12,FALSE)),0)))</f>
        <v/>
      </c>
      <c r="N1474" s="87" t="str">
        <f>IF(A1474=0,"",IF($A1474&lt;=$A$1,+IF(VLOOKUP(A1474,'Rashodi- plan-izvršenje'!$A$8:$M$1500,10,FALSE)&gt;0,VLOOKUP(A1474,'Rashodi- plan-izvršenje'!$A$8:$M$1500,11,FALSE),VLOOKUP(A1474,'Rashodi- plan-izvršenje'!$A$8:$M$1500,13,FALSE)),+IF($A1474&gt;$A$2,IF(VLOOKUP($A1474,'Neizmirene obaveze JLS'!$A$8:$M$1500,10,FALSE)&gt;0,VLOOKUP($A1474,'Neizmirene obaveze JLS'!$A$11:$M$1500,11,FALSE),VLOOKUP($A1474,'Neizmirene obaveze JLS'!$A$11:$M$1500,13,FALSE)),0)))</f>
        <v/>
      </c>
      <c r="O1474" s="87" t="str">
        <f>IF(A1474=0,"",IF($A1474&lt;=$A$1,VALUE(+VLOOKUP($A1474,'Rashodi- plan-izvršenje'!$A$8:N$1500,'prenos-P-R-N'!O$1,FALSE)),IF($A1474&lt;=A$2,VALUE(VLOOKUP($A1474,'Prihodi- plan-izvršenje'!$A$8:$H$500,6,FALSE)),VALUE(VLOOKUP($A1474,'Neizmirene obaveze JLS'!$A$8:$N$500,O$1,FALSE)))))</f>
        <v/>
      </c>
      <c r="P1474" s="87" t="str">
        <f>IF(A1474=0,"",IF(A1474=0,0,IF(A1474&gt;A$2,'šifarnik K-izvor'!G$3,+IF(Q1474&lt;700,+'šifarnik K-izvor'!G$2,'šifarnik K-izvor'!G$1))))</f>
        <v/>
      </c>
      <c r="Q1474" s="87">
        <f>IF($A1474&lt;=$A$1,VALUE(+VLOOKUP($A1474,'Rashodi- plan-izvršenje'!$A$8:O$1500,'prenos-P-R-N'!Q$1,FALSE)),IF($A1474&lt;=$A$2,VLOOKUP($A1474,'Prihodi- plan-izvršenje'!$A$4:$H$500,4,FALSE),IF($A1474&lt;=$A$3,VLOOKUP(A1474,'Neizmirene obaveze JLS'!$A$11:O$500,Q$1,FALSE),"")))</f>
        <v>0</v>
      </c>
      <c r="R1474" s="88">
        <f>IF($A1474&lt;=$A$1,VALUE(+VLOOKUP($A1474,'Rashodi- plan-izvršenje'!$A$8:P$1500,'prenos-P-R-N'!R$1,FALSE)),IF($A1474&lt;=$A$2,VLOOKUP($A1474,'Prihodi- plan-izvršenje'!$A$4:$H$500,7,FALSE),""))</f>
        <v>0</v>
      </c>
      <c r="S1474" s="88">
        <f>IF(A1474=0,0,IF($A1474&lt;=$A$1,VALUE(+VLOOKUP($A1474,'Rashodi- plan-izvršenje'!$A$8:Q$1500,'prenos-P-R-N'!S$1,FALSE)),IF($A1474&lt;=$A$2,VLOOKUP($A1474,'Prihodi- plan-izvršenje'!$A$4:$H$500,8,FALSE),0)))</f>
        <v>0</v>
      </c>
      <c r="T1474" s="88" t="str">
        <f>IF($A1474&gt;$A$2,VLOOKUP($A1474,'Neizmirene obaveze JLS'!$A$11:R$500,R$1,FALSE),"")</f>
        <v/>
      </c>
      <c r="U1474" s="88">
        <f>IF($A1474&gt;$A$2,VLOOKUP($A1474,'Neizmirene obaveze JLS'!$A$11:S$500,S$1,FALSE),0)</f>
        <v>0</v>
      </c>
      <c r="V1474" s="88">
        <f t="shared" si="429"/>
        <v>0</v>
      </c>
    </row>
    <row r="1475" spans="1:22">
      <c r="A1475" s="89">
        <f>IF(AND(COUNTIF(A$1:A$3,"&gt;0")=1,MAX(A$8:A1474)&lt;A$1),A1474+1,IF(AND(COUNTIF(A$1:A$3,"&gt;0")=2,MAX(A$8:A1474)&lt;A$2),A1474+1,IF(AND(COUNTIF(A$1:A$3,"&gt;0")=3,MAX(A$8:A1474)&lt;A$3),A1474+1,0)))</f>
        <v>0</v>
      </c>
      <c r="B1475" s="89" t="str">
        <f t="shared" ref="B1475:C1475" si="440">+IF($A1475&gt;0,B1474,"")</f>
        <v/>
      </c>
      <c r="C1475" s="89" t="str">
        <f t="shared" si="440"/>
        <v/>
      </c>
      <c r="D1475" s="87" t="str">
        <f>IF($A1475=0,"",IF($A1475&lt;=$A$1,+VLOOKUP($A1475,'Rashodi- plan-izvršenje'!$A$8:B$1500,'prenos-P-R-N'!D$1,FALSE),IF($A1475&gt;$A$2,+VLOOKUP($A1475,'Neizmirene obaveze JLS'!$A$11:B$500,'prenos-P-R-N'!D$1,FALSE),"")))</f>
        <v/>
      </c>
      <c r="E1475" s="87" t="str">
        <f>IF($A1475=0,"",IF($A1475&lt;=$A$1,+VLOOKUP($A1475,'Rashodi- plan-izvršenje'!$A$8:C$1500,'prenos-P-R-N'!E$1,FALSE),IF($A1475&gt;$A$2,+VLOOKUP($A1475,'Neizmirene obaveze JLS'!$A$11:C$500,'prenos-P-R-N'!E$1,FALSE),"")))</f>
        <v/>
      </c>
      <c r="F1475" s="87" t="str">
        <f>IF($A1475=0,"",IF($A1475&lt;=$A$1,+VLOOKUP($A1475,'Rashodi- plan-izvršenje'!$A$8:D$1500,'prenos-P-R-N'!F$1,FALSE),IF($A1475&gt;$A$2,+VLOOKUP($A1475,'Neizmirene obaveze JLS'!$A$11:D$500,'prenos-P-R-N'!F$1,FALSE),"")))</f>
        <v/>
      </c>
      <c r="G1475" s="87" t="str">
        <f>IF($A1475=0,"",IF($A1475&lt;=$A$1,+VLOOKUP($A1475,'Rashodi- plan-izvršenje'!$A$8:E$1500,'prenos-P-R-N'!G$1,FALSE),IF($A1475&gt;$A$2,+VLOOKUP($A1475,'Neizmirene obaveze JLS'!$A$11:E$500,'prenos-P-R-N'!G$1,FALSE),"")))</f>
        <v/>
      </c>
      <c r="H1475" s="87" t="str">
        <f>IF($A1475=0,"",IF($A1475&lt;=$A$1,+VLOOKUP($A1475,'Rashodi- plan-izvršenje'!$A$8:F$1500,'prenos-P-R-N'!H$1,FALSE),IF($A1475&gt;$A$2,+VLOOKUP($A1475,'Neizmirene obaveze JLS'!$A$11:F$500,'prenos-P-R-N'!H$1,FALSE),"")))</f>
        <v/>
      </c>
      <c r="I1475" s="87" t="str">
        <f>IF($A1475=0,"",IF($A1475&lt;=$A$1,+VLOOKUP($A1475,'Rashodi- plan-izvršenje'!$A$8:G$1500,'prenos-P-R-N'!I$1,FALSE),IF($A1475&gt;$A$2,+VLOOKUP($A1475,'Neizmirene obaveze JLS'!$A$11:G$500,'prenos-P-R-N'!I$1,FALSE),"")))</f>
        <v/>
      </c>
      <c r="J1475" s="87" t="str">
        <f>IF($A1475=0,"",IF($A1475&lt;=$A$1,+VLOOKUP($A1475,'Rashodi- plan-izvršenje'!$A$8:H$1500,'prenos-P-R-N'!J$1,FALSE),IF($A1475&gt;$A$2,+VLOOKUP($A1475,'Neizmirene obaveze JLS'!$A$11:H$500,'prenos-P-R-N'!J$1,FALSE),"")))</f>
        <v/>
      </c>
      <c r="K1475" s="87" t="str">
        <f>IF($A1475=0,"",IF($A1475&lt;=$A$1,+VLOOKUP($A1475,'Rashodi- plan-izvršenje'!$A$8:I$1500,'prenos-P-R-N'!K$1,FALSE),IF($A1475&gt;$A$2,+VLOOKUP($A1475,'Neizmirene obaveze JLS'!$A$11:I$500,'prenos-P-R-N'!K$1,FALSE),"")))</f>
        <v/>
      </c>
      <c r="L1475" t="str">
        <f>IF(A1475=0,"",IF(A1475&lt;=A$1,+IF(VLOOKUP(A1475,'Rashodi- plan-izvršenje'!A$8:J$1500,M$1,FALSE)&gt;0,"Програмска активност","Пројекат"),IF(A1475&gt;A$2,+IF(VLOOKUP(A1475,'Neizmirene obaveze JLS'!A$8:J$2008,M$1,FALSE)&gt;0,"Програмска активност","Пројекат"),"")))</f>
        <v/>
      </c>
      <c r="M1475" s="87" t="str">
        <f>IF(A1475=0,"",IF($A1475&lt;=$A$1,+IF(VLOOKUP($A1475,'Rashodi- plan-izvršenje'!$A$8:$M$1500,10,FALSE)&gt;0,VLOOKUP($A1475,'Rashodi- plan-izvršenje'!$A$8:$M$1500,10,FALSE),VLOOKUP($A1475,'Rashodi- plan-izvršenje'!$A$8:$M$1500,12,FALSE)),+IF($A1475&gt;$A$2,IF(VLOOKUP($A1475,'Neizmirene obaveze JLS'!$A$8:$M$1500,10,FALSE)&gt;0,VLOOKUP($A1475,'Neizmirene obaveze JLS'!$A$11:$M$1500,10,FALSE),VLOOKUP($A1475,'Neizmirene obaveze JLS'!$A$11:$M$1500,12,FALSE)),0)))</f>
        <v/>
      </c>
      <c r="N1475" s="87" t="str">
        <f>IF(A1475=0,"",IF($A1475&lt;=$A$1,+IF(VLOOKUP(A1475,'Rashodi- plan-izvršenje'!$A$8:$M$1500,10,FALSE)&gt;0,VLOOKUP(A1475,'Rashodi- plan-izvršenje'!$A$8:$M$1500,11,FALSE),VLOOKUP(A1475,'Rashodi- plan-izvršenje'!$A$8:$M$1500,13,FALSE)),+IF($A1475&gt;$A$2,IF(VLOOKUP($A1475,'Neizmirene obaveze JLS'!$A$8:$M$1500,10,FALSE)&gt;0,VLOOKUP($A1475,'Neizmirene obaveze JLS'!$A$11:$M$1500,11,FALSE),VLOOKUP($A1475,'Neizmirene obaveze JLS'!$A$11:$M$1500,13,FALSE)),0)))</f>
        <v/>
      </c>
      <c r="O1475" s="87" t="str">
        <f>IF(A1475=0,"",IF($A1475&lt;=$A$1,VALUE(+VLOOKUP($A1475,'Rashodi- plan-izvršenje'!$A$8:N$1500,'prenos-P-R-N'!O$1,FALSE)),IF($A1475&lt;=A$2,VALUE(VLOOKUP($A1475,'Prihodi- plan-izvršenje'!$A$8:$H$500,6,FALSE)),VALUE(VLOOKUP($A1475,'Neizmirene obaveze JLS'!$A$8:$N$500,O$1,FALSE)))))</f>
        <v/>
      </c>
      <c r="P1475" s="87" t="str">
        <f>IF(A1475=0,"",IF(A1475=0,0,IF(A1475&gt;A$2,'šifarnik K-izvor'!G$3,+IF(Q1475&lt;700,+'šifarnik K-izvor'!G$2,'šifarnik K-izvor'!G$1))))</f>
        <v/>
      </c>
      <c r="Q1475" s="87">
        <f>IF($A1475&lt;=$A$1,VALUE(+VLOOKUP($A1475,'Rashodi- plan-izvršenje'!$A$8:O$1500,'prenos-P-R-N'!Q$1,FALSE)),IF($A1475&lt;=$A$2,VLOOKUP($A1475,'Prihodi- plan-izvršenje'!$A$4:$H$500,4,FALSE),IF($A1475&lt;=$A$3,VLOOKUP(A1475,'Neizmirene obaveze JLS'!$A$11:O$500,Q$1,FALSE),"")))</f>
        <v>0</v>
      </c>
      <c r="R1475" s="88">
        <f>IF($A1475&lt;=$A$1,VALUE(+VLOOKUP($A1475,'Rashodi- plan-izvršenje'!$A$8:P$1500,'prenos-P-R-N'!R$1,FALSE)),IF($A1475&lt;=$A$2,VLOOKUP($A1475,'Prihodi- plan-izvršenje'!$A$4:$H$500,7,FALSE),""))</f>
        <v>0</v>
      </c>
      <c r="S1475" s="88">
        <f>IF(A1475=0,0,IF($A1475&lt;=$A$1,VALUE(+VLOOKUP($A1475,'Rashodi- plan-izvršenje'!$A$8:Q$1500,'prenos-P-R-N'!S$1,FALSE)),IF($A1475&lt;=$A$2,VLOOKUP($A1475,'Prihodi- plan-izvršenje'!$A$4:$H$500,8,FALSE),0)))</f>
        <v>0</v>
      </c>
      <c r="T1475" s="88" t="str">
        <f>IF($A1475&gt;$A$2,VLOOKUP($A1475,'Neizmirene obaveze JLS'!$A$11:R$500,R$1,FALSE),"")</f>
        <v/>
      </c>
      <c r="U1475" s="88">
        <f>IF($A1475&gt;$A$2,VLOOKUP($A1475,'Neizmirene obaveze JLS'!$A$11:S$500,S$1,FALSE),0)</f>
        <v>0</v>
      </c>
      <c r="V1475" s="88">
        <f t="shared" si="429"/>
        <v>0</v>
      </c>
    </row>
    <row r="1476" spans="1:22">
      <c r="A1476" s="89">
        <f>IF(AND(COUNTIF(A$1:A$3,"&gt;0")=1,MAX(A$8:A1475)&lt;A$1),A1475+1,IF(AND(COUNTIF(A$1:A$3,"&gt;0")=2,MAX(A$8:A1475)&lt;A$2),A1475+1,IF(AND(COUNTIF(A$1:A$3,"&gt;0")=3,MAX(A$8:A1475)&lt;A$3),A1475+1,0)))</f>
        <v>0</v>
      </c>
      <c r="B1476" s="89" t="str">
        <f t="shared" ref="B1476:C1476" si="441">+IF($A1476&gt;0,B1475,"")</f>
        <v/>
      </c>
      <c r="C1476" s="89" t="str">
        <f t="shared" si="441"/>
        <v/>
      </c>
      <c r="D1476" s="87" t="str">
        <f>IF($A1476=0,"",IF($A1476&lt;=$A$1,+VLOOKUP($A1476,'Rashodi- plan-izvršenje'!$A$8:B$1500,'prenos-P-R-N'!D$1,FALSE),IF($A1476&gt;$A$2,+VLOOKUP($A1476,'Neizmirene obaveze JLS'!$A$11:B$500,'prenos-P-R-N'!D$1,FALSE),"")))</f>
        <v/>
      </c>
      <c r="E1476" s="87" t="str">
        <f>IF($A1476=0,"",IF($A1476&lt;=$A$1,+VLOOKUP($A1476,'Rashodi- plan-izvršenje'!$A$8:C$1500,'prenos-P-R-N'!E$1,FALSE),IF($A1476&gt;$A$2,+VLOOKUP($A1476,'Neizmirene obaveze JLS'!$A$11:C$500,'prenos-P-R-N'!E$1,FALSE),"")))</f>
        <v/>
      </c>
      <c r="F1476" s="87" t="str">
        <f>IF($A1476=0,"",IF($A1476&lt;=$A$1,+VLOOKUP($A1476,'Rashodi- plan-izvršenje'!$A$8:D$1500,'prenos-P-R-N'!F$1,FALSE),IF($A1476&gt;$A$2,+VLOOKUP($A1476,'Neizmirene obaveze JLS'!$A$11:D$500,'prenos-P-R-N'!F$1,FALSE),"")))</f>
        <v/>
      </c>
      <c r="G1476" s="87" t="str">
        <f>IF($A1476=0,"",IF($A1476&lt;=$A$1,+VLOOKUP($A1476,'Rashodi- plan-izvršenje'!$A$8:E$1500,'prenos-P-R-N'!G$1,FALSE),IF($A1476&gt;$A$2,+VLOOKUP($A1476,'Neizmirene obaveze JLS'!$A$11:E$500,'prenos-P-R-N'!G$1,FALSE),"")))</f>
        <v/>
      </c>
      <c r="H1476" s="87" t="str">
        <f>IF($A1476=0,"",IF($A1476&lt;=$A$1,+VLOOKUP($A1476,'Rashodi- plan-izvršenje'!$A$8:F$1500,'prenos-P-R-N'!H$1,FALSE),IF($A1476&gt;$A$2,+VLOOKUP($A1476,'Neizmirene obaveze JLS'!$A$11:F$500,'prenos-P-R-N'!H$1,FALSE),"")))</f>
        <v/>
      </c>
      <c r="I1476" s="87" t="str">
        <f>IF($A1476=0,"",IF($A1476&lt;=$A$1,+VLOOKUP($A1476,'Rashodi- plan-izvršenje'!$A$8:G$1500,'prenos-P-R-N'!I$1,FALSE),IF($A1476&gt;$A$2,+VLOOKUP($A1476,'Neizmirene obaveze JLS'!$A$11:G$500,'prenos-P-R-N'!I$1,FALSE),"")))</f>
        <v/>
      </c>
      <c r="J1476" s="87" t="str">
        <f>IF($A1476=0,"",IF($A1476&lt;=$A$1,+VLOOKUP($A1476,'Rashodi- plan-izvršenje'!$A$8:H$1500,'prenos-P-R-N'!J$1,FALSE),IF($A1476&gt;$A$2,+VLOOKUP($A1476,'Neizmirene obaveze JLS'!$A$11:H$500,'prenos-P-R-N'!J$1,FALSE),"")))</f>
        <v/>
      </c>
      <c r="K1476" s="87" t="str">
        <f>IF($A1476=0,"",IF($A1476&lt;=$A$1,+VLOOKUP($A1476,'Rashodi- plan-izvršenje'!$A$8:I$1500,'prenos-P-R-N'!K$1,FALSE),IF($A1476&gt;$A$2,+VLOOKUP($A1476,'Neizmirene obaveze JLS'!$A$11:I$500,'prenos-P-R-N'!K$1,FALSE),"")))</f>
        <v/>
      </c>
      <c r="L1476" t="str">
        <f>IF(A1476=0,"",IF(A1476&lt;=A$1,+IF(VLOOKUP(A1476,'Rashodi- plan-izvršenje'!A$8:J$1500,M$1,FALSE)&gt;0,"Програмска активност","Пројекат"),IF(A1476&gt;A$2,+IF(VLOOKUP(A1476,'Neizmirene obaveze JLS'!A$8:J$2008,M$1,FALSE)&gt;0,"Програмска активност","Пројекат"),"")))</f>
        <v/>
      </c>
      <c r="M1476" s="87" t="str">
        <f>IF(A1476=0,"",IF($A1476&lt;=$A$1,+IF(VLOOKUP($A1476,'Rashodi- plan-izvršenje'!$A$8:$M$1500,10,FALSE)&gt;0,VLOOKUP($A1476,'Rashodi- plan-izvršenje'!$A$8:$M$1500,10,FALSE),VLOOKUP($A1476,'Rashodi- plan-izvršenje'!$A$8:$M$1500,12,FALSE)),+IF($A1476&gt;$A$2,IF(VLOOKUP($A1476,'Neizmirene obaveze JLS'!$A$8:$M$1500,10,FALSE)&gt;0,VLOOKUP($A1476,'Neizmirene obaveze JLS'!$A$11:$M$1500,10,FALSE),VLOOKUP($A1476,'Neizmirene obaveze JLS'!$A$11:$M$1500,12,FALSE)),0)))</f>
        <v/>
      </c>
      <c r="N1476" s="87" t="str">
        <f>IF(A1476=0,"",IF($A1476&lt;=$A$1,+IF(VLOOKUP(A1476,'Rashodi- plan-izvršenje'!$A$8:$M$1500,10,FALSE)&gt;0,VLOOKUP(A1476,'Rashodi- plan-izvršenje'!$A$8:$M$1500,11,FALSE),VLOOKUP(A1476,'Rashodi- plan-izvršenje'!$A$8:$M$1500,13,FALSE)),+IF($A1476&gt;$A$2,IF(VLOOKUP($A1476,'Neizmirene obaveze JLS'!$A$8:$M$1500,10,FALSE)&gt;0,VLOOKUP($A1476,'Neizmirene obaveze JLS'!$A$11:$M$1500,11,FALSE),VLOOKUP($A1476,'Neizmirene obaveze JLS'!$A$11:$M$1500,13,FALSE)),0)))</f>
        <v/>
      </c>
      <c r="O1476" s="87" t="str">
        <f>IF(A1476=0,"",IF($A1476&lt;=$A$1,VALUE(+VLOOKUP($A1476,'Rashodi- plan-izvršenje'!$A$8:N$1500,'prenos-P-R-N'!O$1,FALSE)),IF($A1476&lt;=A$2,VALUE(VLOOKUP($A1476,'Prihodi- plan-izvršenje'!$A$8:$H$500,6,FALSE)),VALUE(VLOOKUP($A1476,'Neizmirene obaveze JLS'!$A$8:$N$500,O$1,FALSE)))))</f>
        <v/>
      </c>
      <c r="P1476" s="87" t="str">
        <f>IF(A1476=0,"",IF(A1476=0,0,IF(A1476&gt;A$2,'šifarnik K-izvor'!G$3,+IF(Q1476&lt;700,+'šifarnik K-izvor'!G$2,'šifarnik K-izvor'!G$1))))</f>
        <v/>
      </c>
      <c r="Q1476" s="87">
        <f>IF($A1476&lt;=$A$1,VALUE(+VLOOKUP($A1476,'Rashodi- plan-izvršenje'!$A$8:O$1500,'prenos-P-R-N'!Q$1,FALSE)),IF($A1476&lt;=$A$2,VLOOKUP($A1476,'Prihodi- plan-izvršenje'!$A$4:$H$500,4,FALSE),IF($A1476&lt;=$A$3,VLOOKUP(A1476,'Neizmirene obaveze JLS'!$A$11:O$500,Q$1,FALSE),"")))</f>
        <v>0</v>
      </c>
      <c r="R1476" s="88">
        <f>IF($A1476&lt;=$A$1,VALUE(+VLOOKUP($A1476,'Rashodi- plan-izvršenje'!$A$8:P$1500,'prenos-P-R-N'!R$1,FALSE)),IF($A1476&lt;=$A$2,VLOOKUP($A1476,'Prihodi- plan-izvršenje'!$A$4:$H$500,7,FALSE),""))</f>
        <v>0</v>
      </c>
      <c r="S1476" s="88">
        <f>IF(A1476=0,0,IF($A1476&lt;=$A$1,VALUE(+VLOOKUP($A1476,'Rashodi- plan-izvršenje'!$A$8:Q$1500,'prenos-P-R-N'!S$1,FALSE)),IF($A1476&lt;=$A$2,VLOOKUP($A1476,'Prihodi- plan-izvršenje'!$A$4:$H$500,8,FALSE),0)))</f>
        <v>0</v>
      </c>
      <c r="T1476" s="88" t="str">
        <f>IF($A1476&gt;$A$2,VLOOKUP($A1476,'Neizmirene obaveze JLS'!$A$11:R$500,R$1,FALSE),"")</f>
        <v/>
      </c>
      <c r="U1476" s="88">
        <f>IF($A1476&gt;$A$2,VLOOKUP($A1476,'Neizmirene obaveze JLS'!$A$11:S$500,S$1,FALSE),0)</f>
        <v>0</v>
      </c>
      <c r="V1476" s="88">
        <f t="shared" si="429"/>
        <v>0</v>
      </c>
    </row>
    <row r="1477" spans="1:22">
      <c r="A1477" s="89">
        <f>IF(AND(COUNTIF(A$1:A$3,"&gt;0")=1,MAX(A$8:A1476)&lt;A$1),A1476+1,IF(AND(COUNTIF(A$1:A$3,"&gt;0")=2,MAX(A$8:A1476)&lt;A$2),A1476+1,IF(AND(COUNTIF(A$1:A$3,"&gt;0")=3,MAX(A$8:A1476)&lt;A$3),A1476+1,0)))</f>
        <v>0</v>
      </c>
      <c r="B1477" s="89" t="str">
        <f t="shared" ref="B1477:C1477" si="442">+IF($A1477&gt;0,B1476,"")</f>
        <v/>
      </c>
      <c r="C1477" s="89" t="str">
        <f t="shared" si="442"/>
        <v/>
      </c>
      <c r="D1477" s="87" t="str">
        <f>IF($A1477=0,"",IF($A1477&lt;=$A$1,+VLOOKUP($A1477,'Rashodi- plan-izvršenje'!$A$8:B$1500,'prenos-P-R-N'!D$1,FALSE),IF($A1477&gt;$A$2,+VLOOKUP($A1477,'Neizmirene obaveze JLS'!$A$11:B$500,'prenos-P-R-N'!D$1,FALSE),"")))</f>
        <v/>
      </c>
      <c r="E1477" s="87" t="str">
        <f>IF($A1477=0,"",IF($A1477&lt;=$A$1,+VLOOKUP($A1477,'Rashodi- plan-izvršenje'!$A$8:C$1500,'prenos-P-R-N'!E$1,FALSE),IF($A1477&gt;$A$2,+VLOOKUP($A1477,'Neizmirene obaveze JLS'!$A$11:C$500,'prenos-P-R-N'!E$1,FALSE),"")))</f>
        <v/>
      </c>
      <c r="F1477" s="87" t="str">
        <f>IF($A1477=0,"",IF($A1477&lt;=$A$1,+VLOOKUP($A1477,'Rashodi- plan-izvršenje'!$A$8:D$1500,'prenos-P-R-N'!F$1,FALSE),IF($A1477&gt;$A$2,+VLOOKUP($A1477,'Neizmirene obaveze JLS'!$A$11:D$500,'prenos-P-R-N'!F$1,FALSE),"")))</f>
        <v/>
      </c>
      <c r="G1477" s="87" t="str">
        <f>IF($A1477=0,"",IF($A1477&lt;=$A$1,+VLOOKUP($A1477,'Rashodi- plan-izvršenje'!$A$8:E$1500,'prenos-P-R-N'!G$1,FALSE),IF($A1477&gt;$A$2,+VLOOKUP($A1477,'Neizmirene obaveze JLS'!$A$11:E$500,'prenos-P-R-N'!G$1,FALSE),"")))</f>
        <v/>
      </c>
      <c r="H1477" s="87" t="str">
        <f>IF($A1477=0,"",IF($A1477&lt;=$A$1,+VLOOKUP($A1477,'Rashodi- plan-izvršenje'!$A$8:F$1500,'prenos-P-R-N'!H$1,FALSE),IF($A1477&gt;$A$2,+VLOOKUP($A1477,'Neizmirene obaveze JLS'!$A$11:F$500,'prenos-P-R-N'!H$1,FALSE),"")))</f>
        <v/>
      </c>
      <c r="I1477" s="87" t="str">
        <f>IF($A1477=0,"",IF($A1477&lt;=$A$1,+VLOOKUP($A1477,'Rashodi- plan-izvršenje'!$A$8:G$1500,'prenos-P-R-N'!I$1,FALSE),IF($A1477&gt;$A$2,+VLOOKUP($A1477,'Neizmirene obaveze JLS'!$A$11:G$500,'prenos-P-R-N'!I$1,FALSE),"")))</f>
        <v/>
      </c>
      <c r="J1477" s="87" t="str">
        <f>IF($A1477=0,"",IF($A1477&lt;=$A$1,+VLOOKUP($A1477,'Rashodi- plan-izvršenje'!$A$8:H$1500,'prenos-P-R-N'!J$1,FALSE),IF($A1477&gt;$A$2,+VLOOKUP($A1477,'Neizmirene obaveze JLS'!$A$11:H$500,'prenos-P-R-N'!J$1,FALSE),"")))</f>
        <v/>
      </c>
      <c r="K1477" s="87" t="str">
        <f>IF($A1477=0,"",IF($A1477&lt;=$A$1,+VLOOKUP($A1477,'Rashodi- plan-izvršenje'!$A$8:I$1500,'prenos-P-R-N'!K$1,FALSE),IF($A1477&gt;$A$2,+VLOOKUP($A1477,'Neizmirene obaveze JLS'!$A$11:I$500,'prenos-P-R-N'!K$1,FALSE),"")))</f>
        <v/>
      </c>
      <c r="L1477" t="str">
        <f>IF(A1477=0,"",IF(A1477&lt;=A$1,+IF(VLOOKUP(A1477,'Rashodi- plan-izvršenje'!A$8:J$1500,M$1,FALSE)&gt;0,"Програмска активност","Пројекат"),IF(A1477&gt;A$2,+IF(VLOOKUP(A1477,'Neizmirene obaveze JLS'!A$8:J$2008,M$1,FALSE)&gt;0,"Програмска активност","Пројекат"),"")))</f>
        <v/>
      </c>
      <c r="M1477" s="87" t="str">
        <f>IF(A1477=0,"",IF($A1477&lt;=$A$1,+IF(VLOOKUP($A1477,'Rashodi- plan-izvršenje'!$A$8:$M$1500,10,FALSE)&gt;0,VLOOKUP($A1477,'Rashodi- plan-izvršenje'!$A$8:$M$1500,10,FALSE),VLOOKUP($A1477,'Rashodi- plan-izvršenje'!$A$8:$M$1500,12,FALSE)),+IF($A1477&gt;$A$2,IF(VLOOKUP($A1477,'Neizmirene obaveze JLS'!$A$8:$M$1500,10,FALSE)&gt;0,VLOOKUP($A1477,'Neizmirene obaveze JLS'!$A$11:$M$1500,10,FALSE),VLOOKUP($A1477,'Neizmirene obaveze JLS'!$A$11:$M$1500,12,FALSE)),0)))</f>
        <v/>
      </c>
      <c r="N1477" s="87" t="str">
        <f>IF(A1477=0,"",IF($A1477&lt;=$A$1,+IF(VLOOKUP(A1477,'Rashodi- plan-izvršenje'!$A$8:$M$1500,10,FALSE)&gt;0,VLOOKUP(A1477,'Rashodi- plan-izvršenje'!$A$8:$M$1500,11,FALSE),VLOOKUP(A1477,'Rashodi- plan-izvršenje'!$A$8:$M$1500,13,FALSE)),+IF($A1477&gt;$A$2,IF(VLOOKUP($A1477,'Neizmirene obaveze JLS'!$A$8:$M$1500,10,FALSE)&gt;0,VLOOKUP($A1477,'Neizmirene obaveze JLS'!$A$11:$M$1500,11,FALSE),VLOOKUP($A1477,'Neizmirene obaveze JLS'!$A$11:$M$1500,13,FALSE)),0)))</f>
        <v/>
      </c>
      <c r="O1477" s="87" t="str">
        <f>IF(A1477=0,"",IF($A1477&lt;=$A$1,VALUE(+VLOOKUP($A1477,'Rashodi- plan-izvršenje'!$A$8:N$1500,'prenos-P-R-N'!O$1,FALSE)),IF($A1477&lt;=A$2,VALUE(VLOOKUP($A1477,'Prihodi- plan-izvršenje'!$A$8:$H$500,6,FALSE)),VALUE(VLOOKUP($A1477,'Neizmirene obaveze JLS'!$A$8:$N$500,O$1,FALSE)))))</f>
        <v/>
      </c>
      <c r="P1477" s="87" t="str">
        <f>IF(A1477=0,"",IF(A1477=0,0,IF(A1477&gt;A$2,'šifarnik K-izvor'!G$3,+IF(Q1477&lt;700,+'šifarnik K-izvor'!G$2,'šifarnik K-izvor'!G$1))))</f>
        <v/>
      </c>
      <c r="Q1477" s="87">
        <f>IF($A1477&lt;=$A$1,VALUE(+VLOOKUP($A1477,'Rashodi- plan-izvršenje'!$A$8:O$1500,'prenos-P-R-N'!Q$1,FALSE)),IF($A1477&lt;=$A$2,VLOOKUP($A1477,'Prihodi- plan-izvršenje'!$A$4:$H$500,4,FALSE),IF($A1477&lt;=$A$3,VLOOKUP(A1477,'Neizmirene obaveze JLS'!$A$11:O$500,Q$1,FALSE),"")))</f>
        <v>0</v>
      </c>
      <c r="R1477" s="88">
        <f>IF($A1477&lt;=$A$1,VALUE(+VLOOKUP($A1477,'Rashodi- plan-izvršenje'!$A$8:P$1500,'prenos-P-R-N'!R$1,FALSE)),IF($A1477&lt;=$A$2,VLOOKUP($A1477,'Prihodi- plan-izvršenje'!$A$4:$H$500,7,FALSE),""))</f>
        <v>0</v>
      </c>
      <c r="S1477" s="88">
        <f>IF(A1477=0,0,IF($A1477&lt;=$A$1,VALUE(+VLOOKUP($A1477,'Rashodi- plan-izvršenje'!$A$8:Q$1500,'prenos-P-R-N'!S$1,FALSE)),IF($A1477&lt;=$A$2,VLOOKUP($A1477,'Prihodi- plan-izvršenje'!$A$4:$H$500,8,FALSE),0)))</f>
        <v>0</v>
      </c>
      <c r="T1477" s="88" t="str">
        <f>IF($A1477&gt;$A$2,VLOOKUP($A1477,'Neizmirene obaveze JLS'!$A$11:R$500,R$1,FALSE),"")</f>
        <v/>
      </c>
      <c r="U1477" s="88">
        <f>IF($A1477&gt;$A$2,VLOOKUP($A1477,'Neizmirene obaveze JLS'!$A$11:S$500,S$1,FALSE),0)</f>
        <v>0</v>
      </c>
      <c r="V1477" s="88">
        <f t="shared" si="429"/>
        <v>0</v>
      </c>
    </row>
    <row r="1478" spans="1:22">
      <c r="A1478" s="89">
        <f>IF(AND(COUNTIF(A$1:A$3,"&gt;0")=1,MAX(A$8:A1477)&lt;A$1),A1477+1,IF(AND(COUNTIF(A$1:A$3,"&gt;0")=2,MAX(A$8:A1477)&lt;A$2),A1477+1,IF(AND(COUNTIF(A$1:A$3,"&gt;0")=3,MAX(A$8:A1477)&lt;A$3),A1477+1,0)))</f>
        <v>0</v>
      </c>
      <c r="B1478" s="89" t="str">
        <f t="shared" ref="B1478:C1478" si="443">+IF($A1478&gt;0,B1477,"")</f>
        <v/>
      </c>
      <c r="C1478" s="89" t="str">
        <f t="shared" si="443"/>
        <v/>
      </c>
      <c r="D1478" s="87" t="str">
        <f>IF($A1478=0,"",IF($A1478&lt;=$A$1,+VLOOKUP($A1478,'Rashodi- plan-izvršenje'!$A$8:B$1500,'prenos-P-R-N'!D$1,FALSE),IF($A1478&gt;$A$2,+VLOOKUP($A1478,'Neizmirene obaveze JLS'!$A$11:B$500,'prenos-P-R-N'!D$1,FALSE),"")))</f>
        <v/>
      </c>
      <c r="E1478" s="87" t="str">
        <f>IF($A1478=0,"",IF($A1478&lt;=$A$1,+VLOOKUP($A1478,'Rashodi- plan-izvršenje'!$A$8:C$1500,'prenos-P-R-N'!E$1,FALSE),IF($A1478&gt;$A$2,+VLOOKUP($A1478,'Neizmirene obaveze JLS'!$A$11:C$500,'prenos-P-R-N'!E$1,FALSE),"")))</f>
        <v/>
      </c>
      <c r="F1478" s="87" t="str">
        <f>IF($A1478=0,"",IF($A1478&lt;=$A$1,+VLOOKUP($A1478,'Rashodi- plan-izvršenje'!$A$8:D$1500,'prenos-P-R-N'!F$1,FALSE),IF($A1478&gt;$A$2,+VLOOKUP($A1478,'Neizmirene obaveze JLS'!$A$11:D$500,'prenos-P-R-N'!F$1,FALSE),"")))</f>
        <v/>
      </c>
      <c r="G1478" s="87" t="str">
        <f>IF($A1478=0,"",IF($A1478&lt;=$A$1,+VLOOKUP($A1478,'Rashodi- plan-izvršenje'!$A$8:E$1500,'prenos-P-R-N'!G$1,FALSE),IF($A1478&gt;$A$2,+VLOOKUP($A1478,'Neizmirene obaveze JLS'!$A$11:E$500,'prenos-P-R-N'!G$1,FALSE),"")))</f>
        <v/>
      </c>
      <c r="H1478" s="87" t="str">
        <f>IF($A1478=0,"",IF($A1478&lt;=$A$1,+VLOOKUP($A1478,'Rashodi- plan-izvršenje'!$A$8:F$1500,'prenos-P-R-N'!H$1,FALSE),IF($A1478&gt;$A$2,+VLOOKUP($A1478,'Neizmirene obaveze JLS'!$A$11:F$500,'prenos-P-R-N'!H$1,FALSE),"")))</f>
        <v/>
      </c>
      <c r="I1478" s="87" t="str">
        <f>IF($A1478=0,"",IF($A1478&lt;=$A$1,+VLOOKUP($A1478,'Rashodi- plan-izvršenje'!$A$8:G$1500,'prenos-P-R-N'!I$1,FALSE),IF($A1478&gt;$A$2,+VLOOKUP($A1478,'Neizmirene obaveze JLS'!$A$11:G$500,'prenos-P-R-N'!I$1,FALSE),"")))</f>
        <v/>
      </c>
      <c r="J1478" s="87" t="str">
        <f>IF($A1478=0,"",IF($A1478&lt;=$A$1,+VLOOKUP($A1478,'Rashodi- plan-izvršenje'!$A$8:H$1500,'prenos-P-R-N'!J$1,FALSE),IF($A1478&gt;$A$2,+VLOOKUP($A1478,'Neizmirene obaveze JLS'!$A$11:H$500,'prenos-P-R-N'!J$1,FALSE),"")))</f>
        <v/>
      </c>
      <c r="K1478" s="87" t="str">
        <f>IF($A1478=0,"",IF($A1478&lt;=$A$1,+VLOOKUP($A1478,'Rashodi- plan-izvršenje'!$A$8:I$1500,'prenos-P-R-N'!K$1,FALSE),IF($A1478&gt;$A$2,+VLOOKUP($A1478,'Neizmirene obaveze JLS'!$A$11:I$500,'prenos-P-R-N'!K$1,FALSE),"")))</f>
        <v/>
      </c>
      <c r="L1478" t="str">
        <f>IF(A1478=0,"",IF(A1478&lt;=A$1,+IF(VLOOKUP(A1478,'Rashodi- plan-izvršenje'!A$8:J$1500,M$1,FALSE)&gt;0,"Програмска активност","Пројекат"),IF(A1478&gt;A$2,+IF(VLOOKUP(A1478,'Neizmirene obaveze JLS'!A$8:J$2008,M$1,FALSE)&gt;0,"Програмска активност","Пројекат"),"")))</f>
        <v/>
      </c>
      <c r="M1478" s="87" t="str">
        <f>IF(A1478=0,"",IF($A1478&lt;=$A$1,+IF(VLOOKUP($A1478,'Rashodi- plan-izvršenje'!$A$8:$M$1500,10,FALSE)&gt;0,VLOOKUP($A1478,'Rashodi- plan-izvršenje'!$A$8:$M$1500,10,FALSE),VLOOKUP($A1478,'Rashodi- plan-izvršenje'!$A$8:$M$1500,12,FALSE)),+IF($A1478&gt;$A$2,IF(VLOOKUP($A1478,'Neizmirene obaveze JLS'!$A$8:$M$1500,10,FALSE)&gt;0,VLOOKUP($A1478,'Neizmirene obaveze JLS'!$A$11:$M$1500,10,FALSE),VLOOKUP($A1478,'Neizmirene obaveze JLS'!$A$11:$M$1500,12,FALSE)),0)))</f>
        <v/>
      </c>
      <c r="N1478" s="87" t="str">
        <f>IF(A1478=0,"",IF($A1478&lt;=$A$1,+IF(VLOOKUP(A1478,'Rashodi- plan-izvršenje'!$A$8:$M$1500,10,FALSE)&gt;0,VLOOKUP(A1478,'Rashodi- plan-izvršenje'!$A$8:$M$1500,11,FALSE),VLOOKUP(A1478,'Rashodi- plan-izvršenje'!$A$8:$M$1500,13,FALSE)),+IF($A1478&gt;$A$2,IF(VLOOKUP($A1478,'Neizmirene obaveze JLS'!$A$8:$M$1500,10,FALSE)&gt;0,VLOOKUP($A1478,'Neizmirene obaveze JLS'!$A$11:$M$1500,11,FALSE),VLOOKUP($A1478,'Neizmirene obaveze JLS'!$A$11:$M$1500,13,FALSE)),0)))</f>
        <v/>
      </c>
      <c r="O1478" s="87" t="str">
        <f>IF(A1478=0,"",IF($A1478&lt;=$A$1,VALUE(+VLOOKUP($A1478,'Rashodi- plan-izvršenje'!$A$8:N$1500,'prenos-P-R-N'!O$1,FALSE)),IF($A1478&lt;=A$2,VALUE(VLOOKUP($A1478,'Prihodi- plan-izvršenje'!$A$8:$H$500,6,FALSE)),VALUE(VLOOKUP($A1478,'Neizmirene obaveze JLS'!$A$8:$N$500,O$1,FALSE)))))</f>
        <v/>
      </c>
      <c r="P1478" s="87" t="str">
        <f>IF(A1478=0,"",IF(A1478=0,0,IF(A1478&gt;A$2,'šifarnik K-izvor'!G$3,+IF(Q1478&lt;700,+'šifarnik K-izvor'!G$2,'šifarnik K-izvor'!G$1))))</f>
        <v/>
      </c>
      <c r="Q1478" s="87">
        <f>IF($A1478&lt;=$A$1,VALUE(+VLOOKUP($A1478,'Rashodi- plan-izvršenje'!$A$8:O$1500,'prenos-P-R-N'!Q$1,FALSE)),IF($A1478&lt;=$A$2,VLOOKUP($A1478,'Prihodi- plan-izvršenje'!$A$4:$H$500,4,FALSE),IF($A1478&lt;=$A$3,VLOOKUP(A1478,'Neizmirene obaveze JLS'!$A$11:O$500,Q$1,FALSE),"")))</f>
        <v>0</v>
      </c>
      <c r="R1478" s="88">
        <f>IF($A1478&lt;=$A$1,VALUE(+VLOOKUP($A1478,'Rashodi- plan-izvršenje'!$A$8:P$1500,'prenos-P-R-N'!R$1,FALSE)),IF($A1478&lt;=$A$2,VLOOKUP($A1478,'Prihodi- plan-izvršenje'!$A$4:$H$500,7,FALSE),""))</f>
        <v>0</v>
      </c>
      <c r="S1478" s="88">
        <f>IF(A1478=0,0,IF($A1478&lt;=$A$1,VALUE(+VLOOKUP($A1478,'Rashodi- plan-izvršenje'!$A$8:Q$1500,'prenos-P-R-N'!S$1,FALSE)),IF($A1478&lt;=$A$2,VLOOKUP($A1478,'Prihodi- plan-izvršenje'!$A$4:$H$500,8,FALSE),0)))</f>
        <v>0</v>
      </c>
      <c r="T1478" s="88" t="str">
        <f>IF($A1478&gt;$A$2,VLOOKUP($A1478,'Neizmirene obaveze JLS'!$A$11:R$500,R$1,FALSE),"")</f>
        <v/>
      </c>
      <c r="U1478" s="88">
        <f>IF($A1478&gt;$A$2,VLOOKUP($A1478,'Neizmirene obaveze JLS'!$A$11:S$500,S$1,FALSE),0)</f>
        <v>0</v>
      </c>
      <c r="V1478" s="88">
        <f t="shared" si="429"/>
        <v>0</v>
      </c>
    </row>
    <row r="1479" spans="1:22">
      <c r="A1479" s="89">
        <f>IF(AND(COUNTIF(A$1:A$3,"&gt;0")=1,MAX(A$8:A1478)&lt;A$1),A1478+1,IF(AND(COUNTIF(A$1:A$3,"&gt;0")=2,MAX(A$8:A1478)&lt;A$2),A1478+1,IF(AND(COUNTIF(A$1:A$3,"&gt;0")=3,MAX(A$8:A1478)&lt;A$3),A1478+1,0)))</f>
        <v>0</v>
      </c>
      <c r="B1479" s="89" t="str">
        <f t="shared" ref="B1479:C1479" si="444">+IF($A1479&gt;0,B1478,"")</f>
        <v/>
      </c>
      <c r="C1479" s="89" t="str">
        <f t="shared" si="444"/>
        <v/>
      </c>
      <c r="D1479" s="87" t="str">
        <f>IF($A1479=0,"",IF($A1479&lt;=$A$1,+VLOOKUP($A1479,'Rashodi- plan-izvršenje'!$A$8:B$1500,'prenos-P-R-N'!D$1,FALSE),IF($A1479&gt;$A$2,+VLOOKUP($A1479,'Neizmirene obaveze JLS'!$A$11:B$500,'prenos-P-R-N'!D$1,FALSE),"")))</f>
        <v/>
      </c>
      <c r="E1479" s="87" t="str">
        <f>IF($A1479=0,"",IF($A1479&lt;=$A$1,+VLOOKUP($A1479,'Rashodi- plan-izvršenje'!$A$8:C$1500,'prenos-P-R-N'!E$1,FALSE),IF($A1479&gt;$A$2,+VLOOKUP($A1479,'Neizmirene obaveze JLS'!$A$11:C$500,'prenos-P-R-N'!E$1,FALSE),"")))</f>
        <v/>
      </c>
      <c r="F1479" s="87" t="str">
        <f>IF($A1479=0,"",IF($A1479&lt;=$A$1,+VLOOKUP($A1479,'Rashodi- plan-izvršenje'!$A$8:D$1500,'prenos-P-R-N'!F$1,FALSE),IF($A1479&gt;$A$2,+VLOOKUP($A1479,'Neizmirene obaveze JLS'!$A$11:D$500,'prenos-P-R-N'!F$1,FALSE),"")))</f>
        <v/>
      </c>
      <c r="G1479" s="87" t="str">
        <f>IF($A1479=0,"",IF($A1479&lt;=$A$1,+VLOOKUP($A1479,'Rashodi- plan-izvršenje'!$A$8:E$1500,'prenos-P-R-N'!G$1,FALSE),IF($A1479&gt;$A$2,+VLOOKUP($A1479,'Neizmirene obaveze JLS'!$A$11:E$500,'prenos-P-R-N'!G$1,FALSE),"")))</f>
        <v/>
      </c>
      <c r="H1479" s="87" t="str">
        <f>IF($A1479=0,"",IF($A1479&lt;=$A$1,+VLOOKUP($A1479,'Rashodi- plan-izvršenje'!$A$8:F$1500,'prenos-P-R-N'!H$1,FALSE),IF($A1479&gt;$A$2,+VLOOKUP($A1479,'Neizmirene obaveze JLS'!$A$11:F$500,'prenos-P-R-N'!H$1,FALSE),"")))</f>
        <v/>
      </c>
      <c r="I1479" s="87" t="str">
        <f>IF($A1479=0,"",IF($A1479&lt;=$A$1,+VLOOKUP($A1479,'Rashodi- plan-izvršenje'!$A$8:G$1500,'prenos-P-R-N'!I$1,FALSE),IF($A1479&gt;$A$2,+VLOOKUP($A1479,'Neizmirene obaveze JLS'!$A$11:G$500,'prenos-P-R-N'!I$1,FALSE),"")))</f>
        <v/>
      </c>
      <c r="J1479" s="87" t="str">
        <f>IF($A1479=0,"",IF($A1479&lt;=$A$1,+VLOOKUP($A1479,'Rashodi- plan-izvršenje'!$A$8:H$1500,'prenos-P-R-N'!J$1,FALSE),IF($A1479&gt;$A$2,+VLOOKUP($A1479,'Neizmirene obaveze JLS'!$A$11:H$500,'prenos-P-R-N'!J$1,FALSE),"")))</f>
        <v/>
      </c>
      <c r="K1479" s="87" t="str">
        <f>IF($A1479=0,"",IF($A1479&lt;=$A$1,+VLOOKUP($A1479,'Rashodi- plan-izvršenje'!$A$8:I$1500,'prenos-P-R-N'!K$1,FALSE),IF($A1479&gt;$A$2,+VLOOKUP($A1479,'Neizmirene obaveze JLS'!$A$11:I$500,'prenos-P-R-N'!K$1,FALSE),"")))</f>
        <v/>
      </c>
      <c r="L1479" t="str">
        <f>IF(A1479=0,"",IF(A1479&lt;=A$1,+IF(VLOOKUP(A1479,'Rashodi- plan-izvršenje'!A$8:J$1500,M$1,FALSE)&gt;0,"Програмска активност","Пројекат"),IF(A1479&gt;A$2,+IF(VLOOKUP(A1479,'Neizmirene obaveze JLS'!A$8:J$2008,M$1,FALSE)&gt;0,"Програмска активност","Пројекат"),"")))</f>
        <v/>
      </c>
      <c r="M1479" s="87" t="str">
        <f>IF(A1479=0,"",IF($A1479&lt;=$A$1,+IF(VLOOKUP($A1479,'Rashodi- plan-izvršenje'!$A$8:$M$1500,10,FALSE)&gt;0,VLOOKUP($A1479,'Rashodi- plan-izvršenje'!$A$8:$M$1500,10,FALSE),VLOOKUP($A1479,'Rashodi- plan-izvršenje'!$A$8:$M$1500,12,FALSE)),+IF($A1479&gt;$A$2,IF(VLOOKUP($A1479,'Neizmirene obaveze JLS'!$A$8:$M$1500,10,FALSE)&gt;0,VLOOKUP($A1479,'Neizmirene obaveze JLS'!$A$11:$M$1500,10,FALSE),VLOOKUP($A1479,'Neizmirene obaveze JLS'!$A$11:$M$1500,12,FALSE)),0)))</f>
        <v/>
      </c>
      <c r="N1479" s="87" t="str">
        <f>IF(A1479=0,"",IF($A1479&lt;=$A$1,+IF(VLOOKUP(A1479,'Rashodi- plan-izvršenje'!$A$8:$M$1500,10,FALSE)&gt;0,VLOOKUP(A1479,'Rashodi- plan-izvršenje'!$A$8:$M$1500,11,FALSE),VLOOKUP(A1479,'Rashodi- plan-izvršenje'!$A$8:$M$1500,13,FALSE)),+IF($A1479&gt;$A$2,IF(VLOOKUP($A1479,'Neizmirene obaveze JLS'!$A$8:$M$1500,10,FALSE)&gt;0,VLOOKUP($A1479,'Neizmirene obaveze JLS'!$A$11:$M$1500,11,FALSE),VLOOKUP($A1479,'Neizmirene obaveze JLS'!$A$11:$M$1500,13,FALSE)),0)))</f>
        <v/>
      </c>
      <c r="O1479" s="87" t="str">
        <f>IF(A1479=0,"",IF($A1479&lt;=$A$1,VALUE(+VLOOKUP($A1479,'Rashodi- plan-izvršenje'!$A$8:N$1500,'prenos-P-R-N'!O$1,FALSE)),IF($A1479&lt;=A$2,VALUE(VLOOKUP($A1479,'Prihodi- plan-izvršenje'!$A$8:$H$500,6,FALSE)),VALUE(VLOOKUP($A1479,'Neizmirene obaveze JLS'!$A$8:$N$500,O$1,FALSE)))))</f>
        <v/>
      </c>
      <c r="P1479" s="87" t="str">
        <f>IF(A1479=0,"",IF(A1479=0,0,IF(A1479&gt;A$2,'šifarnik K-izvor'!G$3,+IF(Q1479&lt;700,+'šifarnik K-izvor'!G$2,'šifarnik K-izvor'!G$1))))</f>
        <v/>
      </c>
      <c r="Q1479" s="87">
        <f>IF($A1479&lt;=$A$1,VALUE(+VLOOKUP($A1479,'Rashodi- plan-izvršenje'!$A$8:O$1500,'prenos-P-R-N'!Q$1,FALSE)),IF($A1479&lt;=$A$2,VLOOKUP($A1479,'Prihodi- plan-izvršenje'!$A$4:$H$500,4,FALSE),IF($A1479&lt;=$A$3,VLOOKUP(A1479,'Neizmirene obaveze JLS'!$A$11:O$500,Q$1,FALSE),"")))</f>
        <v>0</v>
      </c>
      <c r="R1479" s="88">
        <f>IF($A1479&lt;=$A$1,VALUE(+VLOOKUP($A1479,'Rashodi- plan-izvršenje'!$A$8:P$1500,'prenos-P-R-N'!R$1,FALSE)),IF($A1479&lt;=$A$2,VLOOKUP($A1479,'Prihodi- plan-izvršenje'!$A$4:$H$500,7,FALSE),""))</f>
        <v>0</v>
      </c>
      <c r="S1479" s="88">
        <f>IF(A1479=0,0,IF($A1479&lt;=$A$1,VALUE(+VLOOKUP($A1479,'Rashodi- plan-izvršenje'!$A$8:Q$1500,'prenos-P-R-N'!S$1,FALSE)),IF($A1479&lt;=$A$2,VLOOKUP($A1479,'Prihodi- plan-izvršenje'!$A$4:$H$500,8,FALSE),0)))</f>
        <v>0</v>
      </c>
      <c r="T1479" s="88" t="str">
        <f>IF($A1479&gt;$A$2,VLOOKUP($A1479,'Neizmirene obaveze JLS'!$A$11:R$500,R$1,FALSE),"")</f>
        <v/>
      </c>
      <c r="U1479" s="88">
        <f>IF($A1479&gt;$A$2,VLOOKUP($A1479,'Neizmirene obaveze JLS'!$A$11:S$500,S$1,FALSE),0)</f>
        <v>0</v>
      </c>
      <c r="V1479" s="88">
        <f t="shared" si="429"/>
        <v>0</v>
      </c>
    </row>
    <row r="1480" spans="1:22">
      <c r="A1480" s="89">
        <f>IF(AND(COUNTIF(A$1:A$3,"&gt;0")=1,MAX(A$8:A1479)&lt;A$1),A1479+1,IF(AND(COUNTIF(A$1:A$3,"&gt;0")=2,MAX(A$8:A1479)&lt;A$2),A1479+1,IF(AND(COUNTIF(A$1:A$3,"&gt;0")=3,MAX(A$8:A1479)&lt;A$3),A1479+1,0)))</f>
        <v>0</v>
      </c>
      <c r="B1480" s="89" t="str">
        <f t="shared" ref="B1480:C1480" si="445">+IF($A1480&gt;0,B1479,"")</f>
        <v/>
      </c>
      <c r="C1480" s="89" t="str">
        <f t="shared" si="445"/>
        <v/>
      </c>
      <c r="D1480" s="87" t="str">
        <f>IF($A1480=0,"",IF($A1480&lt;=$A$1,+VLOOKUP($A1480,'Rashodi- plan-izvršenje'!$A$8:B$1500,'prenos-P-R-N'!D$1,FALSE),IF($A1480&gt;$A$2,+VLOOKUP($A1480,'Neizmirene obaveze JLS'!$A$11:B$500,'prenos-P-R-N'!D$1,FALSE),"")))</f>
        <v/>
      </c>
      <c r="E1480" s="87" t="str">
        <f>IF($A1480=0,"",IF($A1480&lt;=$A$1,+VLOOKUP($A1480,'Rashodi- plan-izvršenje'!$A$8:C$1500,'prenos-P-R-N'!E$1,FALSE),IF($A1480&gt;$A$2,+VLOOKUP($A1480,'Neizmirene obaveze JLS'!$A$11:C$500,'prenos-P-R-N'!E$1,FALSE),"")))</f>
        <v/>
      </c>
      <c r="F1480" s="87" t="str">
        <f>IF($A1480=0,"",IF($A1480&lt;=$A$1,+VLOOKUP($A1480,'Rashodi- plan-izvršenje'!$A$8:D$1500,'prenos-P-R-N'!F$1,FALSE),IF($A1480&gt;$A$2,+VLOOKUP($A1480,'Neizmirene obaveze JLS'!$A$11:D$500,'prenos-P-R-N'!F$1,FALSE),"")))</f>
        <v/>
      </c>
      <c r="G1480" s="87" t="str">
        <f>IF($A1480=0,"",IF($A1480&lt;=$A$1,+VLOOKUP($A1480,'Rashodi- plan-izvršenje'!$A$8:E$1500,'prenos-P-R-N'!G$1,FALSE),IF($A1480&gt;$A$2,+VLOOKUP($A1480,'Neizmirene obaveze JLS'!$A$11:E$500,'prenos-P-R-N'!G$1,FALSE),"")))</f>
        <v/>
      </c>
      <c r="H1480" s="87" t="str">
        <f>IF($A1480=0,"",IF($A1480&lt;=$A$1,+VLOOKUP($A1480,'Rashodi- plan-izvršenje'!$A$8:F$1500,'prenos-P-R-N'!H$1,FALSE),IF($A1480&gt;$A$2,+VLOOKUP($A1480,'Neizmirene obaveze JLS'!$A$11:F$500,'prenos-P-R-N'!H$1,FALSE),"")))</f>
        <v/>
      </c>
      <c r="I1480" s="87" t="str">
        <f>IF($A1480=0,"",IF($A1480&lt;=$A$1,+VLOOKUP($A1480,'Rashodi- plan-izvršenje'!$A$8:G$1500,'prenos-P-R-N'!I$1,FALSE),IF($A1480&gt;$A$2,+VLOOKUP($A1480,'Neizmirene obaveze JLS'!$A$11:G$500,'prenos-P-R-N'!I$1,FALSE),"")))</f>
        <v/>
      </c>
      <c r="J1480" s="87" t="str">
        <f>IF($A1480=0,"",IF($A1480&lt;=$A$1,+VLOOKUP($A1480,'Rashodi- plan-izvršenje'!$A$8:H$1500,'prenos-P-R-N'!J$1,FALSE),IF($A1480&gt;$A$2,+VLOOKUP($A1480,'Neizmirene obaveze JLS'!$A$11:H$500,'prenos-P-R-N'!J$1,FALSE),"")))</f>
        <v/>
      </c>
      <c r="K1480" s="87" t="str">
        <f>IF($A1480=0,"",IF($A1480&lt;=$A$1,+VLOOKUP($A1480,'Rashodi- plan-izvršenje'!$A$8:I$1500,'prenos-P-R-N'!K$1,FALSE),IF($A1480&gt;$A$2,+VLOOKUP($A1480,'Neizmirene obaveze JLS'!$A$11:I$500,'prenos-P-R-N'!K$1,FALSE),"")))</f>
        <v/>
      </c>
      <c r="L1480" t="str">
        <f>IF(A1480=0,"",IF(A1480&lt;=A$1,+IF(VLOOKUP(A1480,'Rashodi- plan-izvršenje'!A$8:J$1500,M$1,FALSE)&gt;0,"Програмска активност","Пројекат"),IF(A1480&gt;A$2,+IF(VLOOKUP(A1480,'Neizmirene obaveze JLS'!A$8:J$2008,M$1,FALSE)&gt;0,"Програмска активност","Пројекат"),"")))</f>
        <v/>
      </c>
      <c r="M1480" s="87" t="str">
        <f>IF(A1480=0,"",IF($A1480&lt;=$A$1,+IF(VLOOKUP($A1480,'Rashodi- plan-izvršenje'!$A$8:$M$1500,10,FALSE)&gt;0,VLOOKUP($A1480,'Rashodi- plan-izvršenje'!$A$8:$M$1500,10,FALSE),VLOOKUP($A1480,'Rashodi- plan-izvršenje'!$A$8:$M$1500,12,FALSE)),+IF($A1480&gt;$A$2,IF(VLOOKUP($A1480,'Neizmirene obaveze JLS'!$A$8:$M$1500,10,FALSE)&gt;0,VLOOKUP($A1480,'Neizmirene obaveze JLS'!$A$11:$M$1500,10,FALSE),VLOOKUP($A1480,'Neizmirene obaveze JLS'!$A$11:$M$1500,12,FALSE)),0)))</f>
        <v/>
      </c>
      <c r="N1480" s="87" t="str">
        <f>IF(A1480=0,"",IF($A1480&lt;=$A$1,+IF(VLOOKUP(A1480,'Rashodi- plan-izvršenje'!$A$8:$M$1500,10,FALSE)&gt;0,VLOOKUP(A1480,'Rashodi- plan-izvršenje'!$A$8:$M$1500,11,FALSE),VLOOKUP(A1480,'Rashodi- plan-izvršenje'!$A$8:$M$1500,13,FALSE)),+IF($A1480&gt;$A$2,IF(VLOOKUP($A1480,'Neizmirene obaveze JLS'!$A$8:$M$1500,10,FALSE)&gt;0,VLOOKUP($A1480,'Neizmirene obaveze JLS'!$A$11:$M$1500,11,FALSE),VLOOKUP($A1480,'Neizmirene obaveze JLS'!$A$11:$M$1500,13,FALSE)),0)))</f>
        <v/>
      </c>
      <c r="O1480" s="87" t="str">
        <f>IF(A1480=0,"",IF($A1480&lt;=$A$1,VALUE(+VLOOKUP($A1480,'Rashodi- plan-izvršenje'!$A$8:N$1500,'prenos-P-R-N'!O$1,FALSE)),IF($A1480&lt;=A$2,VALUE(VLOOKUP($A1480,'Prihodi- plan-izvršenje'!$A$8:$H$500,6,FALSE)),VALUE(VLOOKUP($A1480,'Neizmirene obaveze JLS'!$A$8:$N$500,O$1,FALSE)))))</f>
        <v/>
      </c>
      <c r="P1480" s="87" t="str">
        <f>IF(A1480=0,"",IF(A1480=0,0,IF(A1480&gt;A$2,'šifarnik K-izvor'!G$3,+IF(Q1480&lt;700,+'šifarnik K-izvor'!G$2,'šifarnik K-izvor'!G$1))))</f>
        <v/>
      </c>
      <c r="Q1480" s="87">
        <f>IF($A1480&lt;=$A$1,VALUE(+VLOOKUP($A1480,'Rashodi- plan-izvršenje'!$A$8:O$1500,'prenos-P-R-N'!Q$1,FALSE)),IF($A1480&lt;=$A$2,VLOOKUP($A1480,'Prihodi- plan-izvršenje'!$A$4:$H$500,4,FALSE),IF($A1480&lt;=$A$3,VLOOKUP(A1480,'Neizmirene obaveze JLS'!$A$11:O$500,Q$1,FALSE),"")))</f>
        <v>0</v>
      </c>
      <c r="R1480" s="88">
        <f>IF($A1480&lt;=$A$1,VALUE(+VLOOKUP($A1480,'Rashodi- plan-izvršenje'!$A$8:P$1500,'prenos-P-R-N'!R$1,FALSE)),IF($A1480&lt;=$A$2,VLOOKUP($A1480,'Prihodi- plan-izvršenje'!$A$4:$H$500,7,FALSE),""))</f>
        <v>0</v>
      </c>
      <c r="S1480" s="88">
        <f>IF(A1480=0,0,IF($A1480&lt;=$A$1,VALUE(+VLOOKUP($A1480,'Rashodi- plan-izvršenje'!$A$8:Q$1500,'prenos-P-R-N'!S$1,FALSE)),IF($A1480&lt;=$A$2,VLOOKUP($A1480,'Prihodi- plan-izvršenje'!$A$4:$H$500,8,FALSE),0)))</f>
        <v>0</v>
      </c>
      <c r="T1480" s="88" t="str">
        <f>IF($A1480&gt;$A$2,VLOOKUP($A1480,'Neizmirene obaveze JLS'!$A$11:R$500,R$1,FALSE),"")</f>
        <v/>
      </c>
      <c r="U1480" s="88">
        <f>IF($A1480&gt;$A$2,VLOOKUP($A1480,'Neizmirene obaveze JLS'!$A$11:S$500,S$1,FALSE),0)</f>
        <v>0</v>
      </c>
      <c r="V1480" s="88">
        <f t="shared" si="429"/>
        <v>0</v>
      </c>
    </row>
    <row r="1481" spans="1:22">
      <c r="A1481" s="89">
        <f>IF(AND(COUNTIF(A$1:A$3,"&gt;0")=1,MAX(A$8:A1480)&lt;A$1),A1480+1,IF(AND(COUNTIF(A$1:A$3,"&gt;0")=2,MAX(A$8:A1480)&lt;A$2),A1480+1,IF(AND(COUNTIF(A$1:A$3,"&gt;0")=3,MAX(A$8:A1480)&lt;A$3),A1480+1,0)))</f>
        <v>0</v>
      </c>
      <c r="B1481" s="89" t="str">
        <f t="shared" ref="B1481:C1481" si="446">+IF($A1481&gt;0,B1480,"")</f>
        <v/>
      </c>
      <c r="C1481" s="89" t="str">
        <f t="shared" si="446"/>
        <v/>
      </c>
      <c r="D1481" s="87" t="str">
        <f>IF($A1481=0,"",IF($A1481&lt;=$A$1,+VLOOKUP($A1481,'Rashodi- plan-izvršenje'!$A$8:B$1500,'prenos-P-R-N'!D$1,FALSE),IF($A1481&gt;$A$2,+VLOOKUP($A1481,'Neizmirene obaveze JLS'!$A$11:B$500,'prenos-P-R-N'!D$1,FALSE),"")))</f>
        <v/>
      </c>
      <c r="E1481" s="87" t="str">
        <f>IF($A1481=0,"",IF($A1481&lt;=$A$1,+VLOOKUP($A1481,'Rashodi- plan-izvršenje'!$A$8:C$1500,'prenos-P-R-N'!E$1,FALSE),IF($A1481&gt;$A$2,+VLOOKUP($A1481,'Neizmirene obaveze JLS'!$A$11:C$500,'prenos-P-R-N'!E$1,FALSE),"")))</f>
        <v/>
      </c>
      <c r="F1481" s="87" t="str">
        <f>IF($A1481=0,"",IF($A1481&lt;=$A$1,+VLOOKUP($A1481,'Rashodi- plan-izvršenje'!$A$8:D$1500,'prenos-P-R-N'!F$1,FALSE),IF($A1481&gt;$A$2,+VLOOKUP($A1481,'Neizmirene obaveze JLS'!$A$11:D$500,'prenos-P-R-N'!F$1,FALSE),"")))</f>
        <v/>
      </c>
      <c r="G1481" s="87" t="str">
        <f>IF($A1481=0,"",IF($A1481&lt;=$A$1,+VLOOKUP($A1481,'Rashodi- plan-izvršenje'!$A$8:E$1500,'prenos-P-R-N'!G$1,FALSE),IF($A1481&gt;$A$2,+VLOOKUP($A1481,'Neizmirene obaveze JLS'!$A$11:E$500,'prenos-P-R-N'!G$1,FALSE),"")))</f>
        <v/>
      </c>
      <c r="H1481" s="87" t="str">
        <f>IF($A1481=0,"",IF($A1481&lt;=$A$1,+VLOOKUP($A1481,'Rashodi- plan-izvršenje'!$A$8:F$1500,'prenos-P-R-N'!H$1,FALSE),IF($A1481&gt;$A$2,+VLOOKUP($A1481,'Neizmirene obaveze JLS'!$A$11:F$500,'prenos-P-R-N'!H$1,FALSE),"")))</f>
        <v/>
      </c>
      <c r="I1481" s="87" t="str">
        <f>IF($A1481=0,"",IF($A1481&lt;=$A$1,+VLOOKUP($A1481,'Rashodi- plan-izvršenje'!$A$8:G$1500,'prenos-P-R-N'!I$1,FALSE),IF($A1481&gt;$A$2,+VLOOKUP($A1481,'Neizmirene obaveze JLS'!$A$11:G$500,'prenos-P-R-N'!I$1,FALSE),"")))</f>
        <v/>
      </c>
      <c r="J1481" s="87" t="str">
        <f>IF($A1481=0,"",IF($A1481&lt;=$A$1,+VLOOKUP($A1481,'Rashodi- plan-izvršenje'!$A$8:H$1500,'prenos-P-R-N'!J$1,FALSE),IF($A1481&gt;$A$2,+VLOOKUP($A1481,'Neizmirene obaveze JLS'!$A$11:H$500,'prenos-P-R-N'!J$1,FALSE),"")))</f>
        <v/>
      </c>
      <c r="K1481" s="87" t="str">
        <f>IF($A1481=0,"",IF($A1481&lt;=$A$1,+VLOOKUP($A1481,'Rashodi- plan-izvršenje'!$A$8:I$1500,'prenos-P-R-N'!K$1,FALSE),IF($A1481&gt;$A$2,+VLOOKUP($A1481,'Neizmirene obaveze JLS'!$A$11:I$500,'prenos-P-R-N'!K$1,FALSE),"")))</f>
        <v/>
      </c>
      <c r="L1481" t="str">
        <f>IF(A1481=0,"",IF(A1481&lt;=A$1,+IF(VLOOKUP(A1481,'Rashodi- plan-izvršenje'!A$8:J$1500,M$1,FALSE)&gt;0,"Програмска активност","Пројекат"),IF(A1481&gt;A$2,+IF(VLOOKUP(A1481,'Neizmirene obaveze JLS'!A$8:J$2008,M$1,FALSE)&gt;0,"Програмска активност","Пројекат"),"")))</f>
        <v/>
      </c>
      <c r="M1481" s="87" t="str">
        <f>IF(A1481=0,"",IF($A1481&lt;=$A$1,+IF(VLOOKUP($A1481,'Rashodi- plan-izvršenje'!$A$8:$M$1500,10,FALSE)&gt;0,VLOOKUP($A1481,'Rashodi- plan-izvršenje'!$A$8:$M$1500,10,FALSE),VLOOKUP($A1481,'Rashodi- plan-izvršenje'!$A$8:$M$1500,12,FALSE)),+IF($A1481&gt;$A$2,IF(VLOOKUP($A1481,'Neizmirene obaveze JLS'!$A$8:$M$1500,10,FALSE)&gt;0,VLOOKUP($A1481,'Neizmirene obaveze JLS'!$A$11:$M$1500,10,FALSE),VLOOKUP($A1481,'Neizmirene obaveze JLS'!$A$11:$M$1500,12,FALSE)),0)))</f>
        <v/>
      </c>
      <c r="N1481" s="87" t="str">
        <f>IF(A1481=0,"",IF($A1481&lt;=$A$1,+IF(VLOOKUP(A1481,'Rashodi- plan-izvršenje'!$A$8:$M$1500,10,FALSE)&gt;0,VLOOKUP(A1481,'Rashodi- plan-izvršenje'!$A$8:$M$1500,11,FALSE),VLOOKUP(A1481,'Rashodi- plan-izvršenje'!$A$8:$M$1500,13,FALSE)),+IF($A1481&gt;$A$2,IF(VLOOKUP($A1481,'Neizmirene obaveze JLS'!$A$8:$M$1500,10,FALSE)&gt;0,VLOOKUP($A1481,'Neizmirene obaveze JLS'!$A$11:$M$1500,11,FALSE),VLOOKUP($A1481,'Neizmirene obaveze JLS'!$A$11:$M$1500,13,FALSE)),0)))</f>
        <v/>
      </c>
      <c r="O1481" s="87" t="str">
        <f>IF(A1481=0,"",IF($A1481&lt;=$A$1,VALUE(+VLOOKUP($A1481,'Rashodi- plan-izvršenje'!$A$8:N$1500,'prenos-P-R-N'!O$1,FALSE)),IF($A1481&lt;=A$2,VALUE(VLOOKUP($A1481,'Prihodi- plan-izvršenje'!$A$8:$H$500,6,FALSE)),VALUE(VLOOKUP($A1481,'Neizmirene obaveze JLS'!$A$8:$N$500,O$1,FALSE)))))</f>
        <v/>
      </c>
      <c r="P1481" s="87" t="str">
        <f>IF(A1481=0,"",IF(A1481=0,0,IF(A1481&gt;A$2,'šifarnik K-izvor'!G$3,+IF(Q1481&lt;700,+'šifarnik K-izvor'!G$2,'šifarnik K-izvor'!G$1))))</f>
        <v/>
      </c>
      <c r="Q1481" s="87">
        <f>IF($A1481&lt;=$A$1,VALUE(+VLOOKUP($A1481,'Rashodi- plan-izvršenje'!$A$8:O$1500,'prenos-P-R-N'!Q$1,FALSE)),IF($A1481&lt;=$A$2,VLOOKUP($A1481,'Prihodi- plan-izvršenje'!$A$4:$H$500,4,FALSE),IF($A1481&lt;=$A$3,VLOOKUP(A1481,'Neizmirene obaveze JLS'!$A$11:O$500,Q$1,FALSE),"")))</f>
        <v>0</v>
      </c>
      <c r="R1481" s="88">
        <f>IF($A1481&lt;=$A$1,VALUE(+VLOOKUP($A1481,'Rashodi- plan-izvršenje'!$A$8:P$1500,'prenos-P-R-N'!R$1,FALSE)),IF($A1481&lt;=$A$2,VLOOKUP($A1481,'Prihodi- plan-izvršenje'!$A$4:$H$500,7,FALSE),""))</f>
        <v>0</v>
      </c>
      <c r="S1481" s="88">
        <f>IF(A1481=0,0,IF($A1481&lt;=$A$1,VALUE(+VLOOKUP($A1481,'Rashodi- plan-izvršenje'!$A$8:Q$1500,'prenos-P-R-N'!S$1,FALSE)),IF($A1481&lt;=$A$2,VLOOKUP($A1481,'Prihodi- plan-izvršenje'!$A$4:$H$500,8,FALSE),0)))</f>
        <v>0</v>
      </c>
      <c r="T1481" s="88" t="str">
        <f>IF($A1481&gt;$A$2,VLOOKUP($A1481,'Neizmirene obaveze JLS'!$A$11:R$500,R$1,FALSE),"")</f>
        <v/>
      </c>
      <c r="U1481" s="88">
        <f>IF($A1481&gt;$A$2,VLOOKUP($A1481,'Neizmirene obaveze JLS'!$A$11:S$500,S$1,FALSE),0)</f>
        <v>0</v>
      </c>
      <c r="V1481" s="88">
        <f t="shared" si="429"/>
        <v>0</v>
      </c>
    </row>
    <row r="1482" spans="1:22">
      <c r="A1482" s="89">
        <f>IF(AND(COUNTIF(A$1:A$3,"&gt;0")=1,MAX(A$8:A1481)&lt;A$1),A1481+1,IF(AND(COUNTIF(A$1:A$3,"&gt;0")=2,MAX(A$8:A1481)&lt;A$2),A1481+1,IF(AND(COUNTIF(A$1:A$3,"&gt;0")=3,MAX(A$8:A1481)&lt;A$3),A1481+1,0)))</f>
        <v>0</v>
      </c>
      <c r="B1482" s="89" t="str">
        <f t="shared" ref="B1482:C1482" si="447">+IF($A1482&gt;0,B1481,"")</f>
        <v/>
      </c>
      <c r="C1482" s="89" t="str">
        <f t="shared" si="447"/>
        <v/>
      </c>
      <c r="D1482" s="87" t="str">
        <f>IF($A1482=0,"",IF($A1482&lt;=$A$1,+VLOOKUP($A1482,'Rashodi- plan-izvršenje'!$A$8:B$1500,'prenos-P-R-N'!D$1,FALSE),IF($A1482&gt;$A$2,+VLOOKUP($A1482,'Neizmirene obaveze JLS'!$A$11:B$500,'prenos-P-R-N'!D$1,FALSE),"")))</f>
        <v/>
      </c>
      <c r="E1482" s="87" t="str">
        <f>IF($A1482=0,"",IF($A1482&lt;=$A$1,+VLOOKUP($A1482,'Rashodi- plan-izvršenje'!$A$8:C$1500,'prenos-P-R-N'!E$1,FALSE),IF($A1482&gt;$A$2,+VLOOKUP($A1482,'Neizmirene obaveze JLS'!$A$11:C$500,'prenos-P-R-N'!E$1,FALSE),"")))</f>
        <v/>
      </c>
      <c r="F1482" s="87" t="str">
        <f>IF($A1482=0,"",IF($A1482&lt;=$A$1,+VLOOKUP($A1482,'Rashodi- plan-izvršenje'!$A$8:D$1500,'prenos-P-R-N'!F$1,FALSE),IF($A1482&gt;$A$2,+VLOOKUP($A1482,'Neizmirene obaveze JLS'!$A$11:D$500,'prenos-P-R-N'!F$1,FALSE),"")))</f>
        <v/>
      </c>
      <c r="G1482" s="87" t="str">
        <f>IF($A1482=0,"",IF($A1482&lt;=$A$1,+VLOOKUP($A1482,'Rashodi- plan-izvršenje'!$A$8:E$1500,'prenos-P-R-N'!G$1,FALSE),IF($A1482&gt;$A$2,+VLOOKUP($A1482,'Neizmirene obaveze JLS'!$A$11:E$500,'prenos-P-R-N'!G$1,FALSE),"")))</f>
        <v/>
      </c>
      <c r="H1482" s="87" t="str">
        <f>IF($A1482=0,"",IF($A1482&lt;=$A$1,+VLOOKUP($A1482,'Rashodi- plan-izvršenje'!$A$8:F$1500,'prenos-P-R-N'!H$1,FALSE),IF($A1482&gt;$A$2,+VLOOKUP($A1482,'Neizmirene obaveze JLS'!$A$11:F$500,'prenos-P-R-N'!H$1,FALSE),"")))</f>
        <v/>
      </c>
      <c r="I1482" s="87" t="str">
        <f>IF($A1482=0,"",IF($A1482&lt;=$A$1,+VLOOKUP($A1482,'Rashodi- plan-izvršenje'!$A$8:G$1500,'prenos-P-R-N'!I$1,FALSE),IF($A1482&gt;$A$2,+VLOOKUP($A1482,'Neizmirene obaveze JLS'!$A$11:G$500,'prenos-P-R-N'!I$1,FALSE),"")))</f>
        <v/>
      </c>
      <c r="J1482" s="87" t="str">
        <f>IF($A1482=0,"",IF($A1482&lt;=$A$1,+VLOOKUP($A1482,'Rashodi- plan-izvršenje'!$A$8:H$1500,'prenos-P-R-N'!J$1,FALSE),IF($A1482&gt;$A$2,+VLOOKUP($A1482,'Neizmirene obaveze JLS'!$A$11:H$500,'prenos-P-R-N'!J$1,FALSE),"")))</f>
        <v/>
      </c>
      <c r="K1482" s="87" t="str">
        <f>IF($A1482=0,"",IF($A1482&lt;=$A$1,+VLOOKUP($A1482,'Rashodi- plan-izvršenje'!$A$8:I$1500,'prenos-P-R-N'!K$1,FALSE),IF($A1482&gt;$A$2,+VLOOKUP($A1482,'Neizmirene obaveze JLS'!$A$11:I$500,'prenos-P-R-N'!K$1,FALSE),"")))</f>
        <v/>
      </c>
      <c r="L1482" t="str">
        <f>IF(A1482=0,"",IF(A1482&lt;=A$1,+IF(VLOOKUP(A1482,'Rashodi- plan-izvršenje'!A$8:J$1500,M$1,FALSE)&gt;0,"Програмска активност","Пројекат"),IF(A1482&gt;A$2,+IF(VLOOKUP(A1482,'Neizmirene obaveze JLS'!A$8:J$2008,M$1,FALSE)&gt;0,"Програмска активност","Пројекат"),"")))</f>
        <v/>
      </c>
      <c r="M1482" s="87" t="str">
        <f>IF(A1482=0,"",IF($A1482&lt;=$A$1,+IF(VLOOKUP($A1482,'Rashodi- plan-izvršenje'!$A$8:$M$1500,10,FALSE)&gt;0,VLOOKUP($A1482,'Rashodi- plan-izvršenje'!$A$8:$M$1500,10,FALSE),VLOOKUP($A1482,'Rashodi- plan-izvršenje'!$A$8:$M$1500,12,FALSE)),+IF($A1482&gt;$A$2,IF(VLOOKUP($A1482,'Neizmirene obaveze JLS'!$A$8:$M$1500,10,FALSE)&gt;0,VLOOKUP($A1482,'Neizmirene obaveze JLS'!$A$11:$M$1500,10,FALSE),VLOOKUP($A1482,'Neizmirene obaveze JLS'!$A$11:$M$1500,12,FALSE)),0)))</f>
        <v/>
      </c>
      <c r="N1482" s="87" t="str">
        <f>IF(A1482=0,"",IF($A1482&lt;=$A$1,+IF(VLOOKUP(A1482,'Rashodi- plan-izvršenje'!$A$8:$M$1500,10,FALSE)&gt;0,VLOOKUP(A1482,'Rashodi- plan-izvršenje'!$A$8:$M$1500,11,FALSE),VLOOKUP(A1482,'Rashodi- plan-izvršenje'!$A$8:$M$1500,13,FALSE)),+IF($A1482&gt;$A$2,IF(VLOOKUP($A1482,'Neizmirene obaveze JLS'!$A$8:$M$1500,10,FALSE)&gt;0,VLOOKUP($A1482,'Neizmirene obaveze JLS'!$A$11:$M$1500,11,FALSE),VLOOKUP($A1482,'Neizmirene obaveze JLS'!$A$11:$M$1500,13,FALSE)),0)))</f>
        <v/>
      </c>
      <c r="O1482" s="87" t="str">
        <f>IF(A1482=0,"",IF($A1482&lt;=$A$1,VALUE(+VLOOKUP($A1482,'Rashodi- plan-izvršenje'!$A$8:N$1500,'prenos-P-R-N'!O$1,FALSE)),IF($A1482&lt;=A$2,VALUE(VLOOKUP($A1482,'Prihodi- plan-izvršenje'!$A$8:$H$500,6,FALSE)),VALUE(VLOOKUP($A1482,'Neizmirene obaveze JLS'!$A$8:$N$500,O$1,FALSE)))))</f>
        <v/>
      </c>
      <c r="P1482" s="87" t="str">
        <f>IF(A1482=0,"",IF(A1482=0,0,IF(A1482&gt;A$2,'šifarnik K-izvor'!G$3,+IF(Q1482&lt;700,+'šifarnik K-izvor'!G$2,'šifarnik K-izvor'!G$1))))</f>
        <v/>
      </c>
      <c r="Q1482" s="87">
        <f>IF($A1482&lt;=$A$1,VALUE(+VLOOKUP($A1482,'Rashodi- plan-izvršenje'!$A$8:O$1500,'prenos-P-R-N'!Q$1,FALSE)),IF($A1482&lt;=$A$2,VLOOKUP($A1482,'Prihodi- plan-izvršenje'!$A$4:$H$500,4,FALSE),IF($A1482&lt;=$A$3,VLOOKUP(A1482,'Neizmirene obaveze JLS'!$A$11:O$500,Q$1,FALSE),"")))</f>
        <v>0</v>
      </c>
      <c r="R1482" s="88">
        <f>IF($A1482&lt;=$A$1,VALUE(+VLOOKUP($A1482,'Rashodi- plan-izvršenje'!$A$8:P$1500,'prenos-P-R-N'!R$1,FALSE)),IF($A1482&lt;=$A$2,VLOOKUP($A1482,'Prihodi- plan-izvršenje'!$A$4:$H$500,7,FALSE),""))</f>
        <v>0</v>
      </c>
      <c r="S1482" s="88">
        <f>IF(A1482=0,0,IF($A1482&lt;=$A$1,VALUE(+VLOOKUP($A1482,'Rashodi- plan-izvršenje'!$A$8:Q$1500,'prenos-P-R-N'!S$1,FALSE)),IF($A1482&lt;=$A$2,VLOOKUP($A1482,'Prihodi- plan-izvršenje'!$A$4:$H$500,8,FALSE),0)))</f>
        <v>0</v>
      </c>
      <c r="T1482" s="88" t="str">
        <f>IF($A1482&gt;$A$2,VLOOKUP($A1482,'Neizmirene obaveze JLS'!$A$11:R$500,R$1,FALSE),"")</f>
        <v/>
      </c>
      <c r="U1482" s="88">
        <f>IF($A1482&gt;$A$2,VLOOKUP($A1482,'Neizmirene obaveze JLS'!$A$11:S$500,S$1,FALSE),0)</f>
        <v>0</v>
      </c>
      <c r="V1482" s="88">
        <f t="shared" si="429"/>
        <v>0</v>
      </c>
    </row>
    <row r="1483" spans="1:22">
      <c r="A1483" s="89">
        <f>IF(AND(COUNTIF(A$1:A$3,"&gt;0")=1,MAX(A$8:A1482)&lt;A$1),A1482+1,IF(AND(COUNTIF(A$1:A$3,"&gt;0")=2,MAX(A$8:A1482)&lt;A$2),A1482+1,IF(AND(COUNTIF(A$1:A$3,"&gt;0")=3,MAX(A$8:A1482)&lt;A$3),A1482+1,0)))</f>
        <v>0</v>
      </c>
      <c r="B1483" s="89" t="str">
        <f t="shared" ref="B1483:C1483" si="448">+IF($A1483&gt;0,B1482,"")</f>
        <v/>
      </c>
      <c r="C1483" s="89" t="str">
        <f t="shared" si="448"/>
        <v/>
      </c>
      <c r="D1483" s="87" t="str">
        <f>IF($A1483=0,"",IF($A1483&lt;=$A$1,+VLOOKUP($A1483,'Rashodi- plan-izvršenje'!$A$8:B$1500,'prenos-P-R-N'!D$1,FALSE),IF($A1483&gt;$A$2,+VLOOKUP($A1483,'Neizmirene obaveze JLS'!$A$11:B$500,'prenos-P-R-N'!D$1,FALSE),"")))</f>
        <v/>
      </c>
      <c r="E1483" s="87" t="str">
        <f>IF($A1483=0,"",IF($A1483&lt;=$A$1,+VLOOKUP($A1483,'Rashodi- plan-izvršenje'!$A$8:C$1500,'prenos-P-R-N'!E$1,FALSE),IF($A1483&gt;$A$2,+VLOOKUP($A1483,'Neizmirene obaveze JLS'!$A$11:C$500,'prenos-P-R-N'!E$1,FALSE),"")))</f>
        <v/>
      </c>
      <c r="F1483" s="87" t="str">
        <f>IF($A1483=0,"",IF($A1483&lt;=$A$1,+VLOOKUP($A1483,'Rashodi- plan-izvršenje'!$A$8:D$1500,'prenos-P-R-N'!F$1,FALSE),IF($A1483&gt;$A$2,+VLOOKUP($A1483,'Neizmirene obaveze JLS'!$A$11:D$500,'prenos-P-R-N'!F$1,FALSE),"")))</f>
        <v/>
      </c>
      <c r="G1483" s="87" t="str">
        <f>IF($A1483=0,"",IF($A1483&lt;=$A$1,+VLOOKUP($A1483,'Rashodi- plan-izvršenje'!$A$8:E$1500,'prenos-P-R-N'!G$1,FALSE),IF($A1483&gt;$A$2,+VLOOKUP($A1483,'Neizmirene obaveze JLS'!$A$11:E$500,'prenos-P-R-N'!G$1,FALSE),"")))</f>
        <v/>
      </c>
      <c r="H1483" s="87" t="str">
        <f>IF($A1483=0,"",IF($A1483&lt;=$A$1,+VLOOKUP($A1483,'Rashodi- plan-izvršenje'!$A$8:F$1500,'prenos-P-R-N'!H$1,FALSE),IF($A1483&gt;$A$2,+VLOOKUP($A1483,'Neizmirene obaveze JLS'!$A$11:F$500,'prenos-P-R-N'!H$1,FALSE),"")))</f>
        <v/>
      </c>
      <c r="I1483" s="87" t="str">
        <f>IF($A1483=0,"",IF($A1483&lt;=$A$1,+VLOOKUP($A1483,'Rashodi- plan-izvršenje'!$A$8:G$1500,'prenos-P-R-N'!I$1,FALSE),IF($A1483&gt;$A$2,+VLOOKUP($A1483,'Neizmirene obaveze JLS'!$A$11:G$500,'prenos-P-R-N'!I$1,FALSE),"")))</f>
        <v/>
      </c>
      <c r="J1483" s="87" t="str">
        <f>IF($A1483=0,"",IF($A1483&lt;=$A$1,+VLOOKUP($A1483,'Rashodi- plan-izvršenje'!$A$8:H$1500,'prenos-P-R-N'!J$1,FALSE),IF($A1483&gt;$A$2,+VLOOKUP($A1483,'Neizmirene obaveze JLS'!$A$11:H$500,'prenos-P-R-N'!J$1,FALSE),"")))</f>
        <v/>
      </c>
      <c r="K1483" s="87" t="str">
        <f>IF($A1483=0,"",IF($A1483&lt;=$A$1,+VLOOKUP($A1483,'Rashodi- plan-izvršenje'!$A$8:I$1500,'prenos-P-R-N'!K$1,FALSE),IF($A1483&gt;$A$2,+VLOOKUP($A1483,'Neizmirene obaveze JLS'!$A$11:I$500,'prenos-P-R-N'!K$1,FALSE),"")))</f>
        <v/>
      </c>
      <c r="L1483" t="str">
        <f>IF(A1483=0,"",IF(A1483&lt;=A$1,+IF(VLOOKUP(A1483,'Rashodi- plan-izvršenje'!A$8:J$1500,M$1,FALSE)&gt;0,"Програмска активност","Пројекат"),IF(A1483&gt;A$2,+IF(VLOOKUP(A1483,'Neizmirene obaveze JLS'!A$8:J$2008,M$1,FALSE)&gt;0,"Програмска активност","Пројекат"),"")))</f>
        <v/>
      </c>
      <c r="M1483" s="87" t="str">
        <f>IF(A1483=0,"",IF($A1483&lt;=$A$1,+IF(VLOOKUP($A1483,'Rashodi- plan-izvršenje'!$A$8:$M$1500,10,FALSE)&gt;0,VLOOKUP($A1483,'Rashodi- plan-izvršenje'!$A$8:$M$1500,10,FALSE),VLOOKUP($A1483,'Rashodi- plan-izvršenje'!$A$8:$M$1500,12,FALSE)),+IF($A1483&gt;$A$2,IF(VLOOKUP($A1483,'Neizmirene obaveze JLS'!$A$8:$M$1500,10,FALSE)&gt;0,VLOOKUP($A1483,'Neizmirene obaveze JLS'!$A$11:$M$1500,10,FALSE),VLOOKUP($A1483,'Neizmirene obaveze JLS'!$A$11:$M$1500,12,FALSE)),0)))</f>
        <v/>
      </c>
      <c r="N1483" s="87" t="str">
        <f>IF(A1483=0,"",IF($A1483&lt;=$A$1,+IF(VLOOKUP(A1483,'Rashodi- plan-izvršenje'!$A$8:$M$1500,10,FALSE)&gt;0,VLOOKUP(A1483,'Rashodi- plan-izvršenje'!$A$8:$M$1500,11,FALSE),VLOOKUP(A1483,'Rashodi- plan-izvršenje'!$A$8:$M$1500,13,FALSE)),+IF($A1483&gt;$A$2,IF(VLOOKUP($A1483,'Neizmirene obaveze JLS'!$A$8:$M$1500,10,FALSE)&gt;0,VLOOKUP($A1483,'Neizmirene obaveze JLS'!$A$11:$M$1500,11,FALSE),VLOOKUP($A1483,'Neizmirene obaveze JLS'!$A$11:$M$1500,13,FALSE)),0)))</f>
        <v/>
      </c>
      <c r="O1483" s="87" t="str">
        <f>IF(A1483=0,"",IF($A1483&lt;=$A$1,VALUE(+VLOOKUP($A1483,'Rashodi- plan-izvršenje'!$A$8:N$1500,'prenos-P-R-N'!O$1,FALSE)),IF($A1483&lt;=A$2,VALUE(VLOOKUP($A1483,'Prihodi- plan-izvršenje'!$A$8:$H$500,6,FALSE)),VALUE(VLOOKUP($A1483,'Neizmirene obaveze JLS'!$A$8:$N$500,O$1,FALSE)))))</f>
        <v/>
      </c>
      <c r="P1483" s="87" t="str">
        <f>IF(A1483=0,"",IF(A1483=0,0,IF(A1483&gt;A$2,'šifarnik K-izvor'!G$3,+IF(Q1483&lt;700,+'šifarnik K-izvor'!G$2,'šifarnik K-izvor'!G$1))))</f>
        <v/>
      </c>
      <c r="Q1483" s="87">
        <f>IF($A1483&lt;=$A$1,VALUE(+VLOOKUP($A1483,'Rashodi- plan-izvršenje'!$A$8:O$1500,'prenos-P-R-N'!Q$1,FALSE)),IF($A1483&lt;=$A$2,VLOOKUP($A1483,'Prihodi- plan-izvršenje'!$A$4:$H$500,4,FALSE),IF($A1483&lt;=$A$3,VLOOKUP(A1483,'Neizmirene obaveze JLS'!$A$11:O$500,Q$1,FALSE),"")))</f>
        <v>0</v>
      </c>
      <c r="R1483" s="88">
        <f>IF($A1483&lt;=$A$1,VALUE(+VLOOKUP($A1483,'Rashodi- plan-izvršenje'!$A$8:P$1500,'prenos-P-R-N'!R$1,FALSE)),IF($A1483&lt;=$A$2,VLOOKUP($A1483,'Prihodi- plan-izvršenje'!$A$4:$H$500,7,FALSE),""))</f>
        <v>0</v>
      </c>
      <c r="S1483" s="88">
        <f>IF(A1483=0,0,IF($A1483&lt;=$A$1,VALUE(+VLOOKUP($A1483,'Rashodi- plan-izvršenje'!$A$8:Q$1500,'prenos-P-R-N'!S$1,FALSE)),IF($A1483&lt;=$A$2,VLOOKUP($A1483,'Prihodi- plan-izvršenje'!$A$4:$H$500,8,FALSE),0)))</f>
        <v>0</v>
      </c>
      <c r="T1483" s="88" t="str">
        <f>IF($A1483&gt;$A$2,VLOOKUP($A1483,'Neizmirene obaveze JLS'!$A$11:R$500,R$1,FALSE),"")</f>
        <v/>
      </c>
      <c r="U1483" s="88">
        <f>IF($A1483&gt;$A$2,VLOOKUP($A1483,'Neizmirene obaveze JLS'!$A$11:S$500,S$1,FALSE),0)</f>
        <v>0</v>
      </c>
      <c r="V1483" s="88">
        <f t="shared" si="429"/>
        <v>0</v>
      </c>
    </row>
    <row r="1484" spans="1:22">
      <c r="A1484" s="89">
        <f>IF(AND(COUNTIF(A$1:A$3,"&gt;0")=1,MAX(A$8:A1483)&lt;A$1),A1483+1,IF(AND(COUNTIF(A$1:A$3,"&gt;0")=2,MAX(A$8:A1483)&lt;A$2),A1483+1,IF(AND(COUNTIF(A$1:A$3,"&gt;0")=3,MAX(A$8:A1483)&lt;A$3),A1483+1,0)))</f>
        <v>0</v>
      </c>
      <c r="B1484" s="89" t="str">
        <f t="shared" ref="B1484:C1484" si="449">+IF($A1484&gt;0,B1483,"")</f>
        <v/>
      </c>
      <c r="C1484" s="89" t="str">
        <f t="shared" si="449"/>
        <v/>
      </c>
      <c r="D1484" s="87" t="str">
        <f>IF($A1484=0,"",IF($A1484&lt;=$A$1,+VLOOKUP($A1484,'Rashodi- plan-izvršenje'!$A$8:B$1500,'prenos-P-R-N'!D$1,FALSE),IF($A1484&gt;$A$2,+VLOOKUP($A1484,'Neizmirene obaveze JLS'!$A$11:B$500,'prenos-P-R-N'!D$1,FALSE),"")))</f>
        <v/>
      </c>
      <c r="E1484" s="87" t="str">
        <f>IF($A1484=0,"",IF($A1484&lt;=$A$1,+VLOOKUP($A1484,'Rashodi- plan-izvršenje'!$A$8:C$1500,'prenos-P-R-N'!E$1,FALSE),IF($A1484&gt;$A$2,+VLOOKUP($A1484,'Neizmirene obaveze JLS'!$A$11:C$500,'prenos-P-R-N'!E$1,FALSE),"")))</f>
        <v/>
      </c>
      <c r="F1484" s="87" t="str">
        <f>IF($A1484=0,"",IF($A1484&lt;=$A$1,+VLOOKUP($A1484,'Rashodi- plan-izvršenje'!$A$8:D$1500,'prenos-P-R-N'!F$1,FALSE),IF($A1484&gt;$A$2,+VLOOKUP($A1484,'Neizmirene obaveze JLS'!$A$11:D$500,'prenos-P-R-N'!F$1,FALSE),"")))</f>
        <v/>
      </c>
      <c r="G1484" s="87" t="str">
        <f>IF($A1484=0,"",IF($A1484&lt;=$A$1,+VLOOKUP($A1484,'Rashodi- plan-izvršenje'!$A$8:E$1500,'prenos-P-R-N'!G$1,FALSE),IF($A1484&gt;$A$2,+VLOOKUP($A1484,'Neizmirene obaveze JLS'!$A$11:E$500,'prenos-P-R-N'!G$1,FALSE),"")))</f>
        <v/>
      </c>
      <c r="H1484" s="87" t="str">
        <f>IF($A1484=0,"",IF($A1484&lt;=$A$1,+VLOOKUP($A1484,'Rashodi- plan-izvršenje'!$A$8:F$1500,'prenos-P-R-N'!H$1,FALSE),IF($A1484&gt;$A$2,+VLOOKUP($A1484,'Neizmirene obaveze JLS'!$A$11:F$500,'prenos-P-R-N'!H$1,FALSE),"")))</f>
        <v/>
      </c>
      <c r="I1484" s="87" t="str">
        <f>IF($A1484=0,"",IF($A1484&lt;=$A$1,+VLOOKUP($A1484,'Rashodi- plan-izvršenje'!$A$8:G$1500,'prenos-P-R-N'!I$1,FALSE),IF($A1484&gt;$A$2,+VLOOKUP($A1484,'Neizmirene obaveze JLS'!$A$11:G$500,'prenos-P-R-N'!I$1,FALSE),"")))</f>
        <v/>
      </c>
      <c r="J1484" s="87" t="str">
        <f>IF($A1484=0,"",IF($A1484&lt;=$A$1,+VLOOKUP($A1484,'Rashodi- plan-izvršenje'!$A$8:H$1500,'prenos-P-R-N'!J$1,FALSE),IF($A1484&gt;$A$2,+VLOOKUP($A1484,'Neizmirene obaveze JLS'!$A$11:H$500,'prenos-P-R-N'!J$1,FALSE),"")))</f>
        <v/>
      </c>
      <c r="K1484" s="87" t="str">
        <f>IF($A1484=0,"",IF($A1484&lt;=$A$1,+VLOOKUP($A1484,'Rashodi- plan-izvršenje'!$A$8:I$1500,'prenos-P-R-N'!K$1,FALSE),IF($A1484&gt;$A$2,+VLOOKUP($A1484,'Neizmirene obaveze JLS'!$A$11:I$500,'prenos-P-R-N'!K$1,FALSE),"")))</f>
        <v/>
      </c>
      <c r="L1484" t="str">
        <f>IF(A1484=0,"",IF(A1484&lt;=A$1,+IF(VLOOKUP(A1484,'Rashodi- plan-izvršenje'!A$8:J$1500,M$1,FALSE)&gt;0,"Програмска активност","Пројекат"),IF(A1484&gt;A$2,+IF(VLOOKUP(A1484,'Neizmirene obaveze JLS'!A$8:J$2008,M$1,FALSE)&gt;0,"Програмска активност","Пројекат"),"")))</f>
        <v/>
      </c>
      <c r="M1484" s="87" t="str">
        <f>IF(A1484=0,"",IF($A1484&lt;=$A$1,+IF(VLOOKUP($A1484,'Rashodi- plan-izvršenje'!$A$8:$M$1500,10,FALSE)&gt;0,VLOOKUP($A1484,'Rashodi- plan-izvršenje'!$A$8:$M$1500,10,FALSE),VLOOKUP($A1484,'Rashodi- plan-izvršenje'!$A$8:$M$1500,12,FALSE)),+IF($A1484&gt;$A$2,IF(VLOOKUP($A1484,'Neizmirene obaveze JLS'!$A$8:$M$1500,10,FALSE)&gt;0,VLOOKUP($A1484,'Neizmirene obaveze JLS'!$A$11:$M$1500,10,FALSE),VLOOKUP($A1484,'Neizmirene obaveze JLS'!$A$11:$M$1500,12,FALSE)),0)))</f>
        <v/>
      </c>
      <c r="N1484" s="87" t="str">
        <f>IF(A1484=0,"",IF($A1484&lt;=$A$1,+IF(VLOOKUP(A1484,'Rashodi- plan-izvršenje'!$A$8:$M$1500,10,FALSE)&gt;0,VLOOKUP(A1484,'Rashodi- plan-izvršenje'!$A$8:$M$1500,11,FALSE),VLOOKUP(A1484,'Rashodi- plan-izvršenje'!$A$8:$M$1500,13,FALSE)),+IF($A1484&gt;$A$2,IF(VLOOKUP($A1484,'Neizmirene obaveze JLS'!$A$8:$M$1500,10,FALSE)&gt;0,VLOOKUP($A1484,'Neizmirene obaveze JLS'!$A$11:$M$1500,11,FALSE),VLOOKUP($A1484,'Neizmirene obaveze JLS'!$A$11:$M$1500,13,FALSE)),0)))</f>
        <v/>
      </c>
      <c r="O1484" s="87" t="str">
        <f>IF(A1484=0,"",IF($A1484&lt;=$A$1,VALUE(+VLOOKUP($A1484,'Rashodi- plan-izvršenje'!$A$8:N$1500,'prenos-P-R-N'!O$1,FALSE)),IF($A1484&lt;=A$2,VALUE(VLOOKUP($A1484,'Prihodi- plan-izvršenje'!$A$8:$H$500,6,FALSE)),VALUE(VLOOKUP($A1484,'Neizmirene obaveze JLS'!$A$8:$N$500,O$1,FALSE)))))</f>
        <v/>
      </c>
      <c r="P1484" s="87" t="str">
        <f>IF(A1484=0,"",IF(A1484=0,0,IF(A1484&gt;A$2,'šifarnik K-izvor'!G$3,+IF(Q1484&lt;700,+'šifarnik K-izvor'!G$2,'šifarnik K-izvor'!G$1))))</f>
        <v/>
      </c>
      <c r="Q1484" s="87">
        <f>IF($A1484&lt;=$A$1,VALUE(+VLOOKUP($A1484,'Rashodi- plan-izvršenje'!$A$8:O$1500,'prenos-P-R-N'!Q$1,FALSE)),IF($A1484&lt;=$A$2,VLOOKUP($A1484,'Prihodi- plan-izvršenje'!$A$4:$H$500,4,FALSE),IF($A1484&lt;=$A$3,VLOOKUP(A1484,'Neizmirene obaveze JLS'!$A$11:O$500,Q$1,FALSE),"")))</f>
        <v>0</v>
      </c>
      <c r="R1484" s="88">
        <f>IF($A1484&lt;=$A$1,VALUE(+VLOOKUP($A1484,'Rashodi- plan-izvršenje'!$A$8:P$1500,'prenos-P-R-N'!R$1,FALSE)),IF($A1484&lt;=$A$2,VLOOKUP($A1484,'Prihodi- plan-izvršenje'!$A$4:$H$500,7,FALSE),""))</f>
        <v>0</v>
      </c>
      <c r="S1484" s="88">
        <f>IF(A1484=0,0,IF($A1484&lt;=$A$1,VALUE(+VLOOKUP($A1484,'Rashodi- plan-izvršenje'!$A$8:Q$1500,'prenos-P-R-N'!S$1,FALSE)),IF($A1484&lt;=$A$2,VLOOKUP($A1484,'Prihodi- plan-izvršenje'!$A$4:$H$500,8,FALSE),0)))</f>
        <v>0</v>
      </c>
      <c r="T1484" s="88" t="str">
        <f>IF($A1484&gt;$A$2,VLOOKUP($A1484,'Neizmirene obaveze JLS'!$A$11:R$500,R$1,FALSE),"")</f>
        <v/>
      </c>
      <c r="U1484" s="88">
        <f>IF($A1484&gt;$A$2,VLOOKUP($A1484,'Neizmirene obaveze JLS'!$A$11:S$500,S$1,FALSE),0)</f>
        <v>0</v>
      </c>
      <c r="V1484" s="88">
        <f t="shared" si="429"/>
        <v>0</v>
      </c>
    </row>
    <row r="1485" spans="1:22">
      <c r="A1485" s="89">
        <f>IF(AND(COUNTIF(A$1:A$3,"&gt;0")=1,MAX(A$8:A1484)&lt;A$1),A1484+1,IF(AND(COUNTIF(A$1:A$3,"&gt;0")=2,MAX(A$8:A1484)&lt;A$2),A1484+1,IF(AND(COUNTIF(A$1:A$3,"&gt;0")=3,MAX(A$8:A1484)&lt;A$3),A1484+1,0)))</f>
        <v>0</v>
      </c>
      <c r="B1485" s="89" t="str">
        <f t="shared" ref="B1485:C1485" si="450">+IF($A1485&gt;0,B1484,"")</f>
        <v/>
      </c>
      <c r="C1485" s="89" t="str">
        <f t="shared" si="450"/>
        <v/>
      </c>
      <c r="D1485" s="87" t="str">
        <f>IF($A1485=0,"",IF($A1485&lt;=$A$1,+VLOOKUP($A1485,'Rashodi- plan-izvršenje'!$A$8:B$1500,'prenos-P-R-N'!D$1,FALSE),IF($A1485&gt;$A$2,+VLOOKUP($A1485,'Neizmirene obaveze JLS'!$A$11:B$500,'prenos-P-R-N'!D$1,FALSE),"")))</f>
        <v/>
      </c>
      <c r="E1485" s="87" t="str">
        <f>IF($A1485=0,"",IF($A1485&lt;=$A$1,+VLOOKUP($A1485,'Rashodi- plan-izvršenje'!$A$8:C$1500,'prenos-P-R-N'!E$1,FALSE),IF($A1485&gt;$A$2,+VLOOKUP($A1485,'Neizmirene obaveze JLS'!$A$11:C$500,'prenos-P-R-N'!E$1,FALSE),"")))</f>
        <v/>
      </c>
      <c r="F1485" s="87" t="str">
        <f>IF($A1485=0,"",IF($A1485&lt;=$A$1,+VLOOKUP($A1485,'Rashodi- plan-izvršenje'!$A$8:D$1500,'prenos-P-R-N'!F$1,FALSE),IF($A1485&gt;$A$2,+VLOOKUP($A1485,'Neizmirene obaveze JLS'!$A$11:D$500,'prenos-P-R-N'!F$1,FALSE),"")))</f>
        <v/>
      </c>
      <c r="G1485" s="87" t="str">
        <f>IF($A1485=0,"",IF($A1485&lt;=$A$1,+VLOOKUP($A1485,'Rashodi- plan-izvršenje'!$A$8:E$1500,'prenos-P-R-N'!G$1,FALSE),IF($A1485&gt;$A$2,+VLOOKUP($A1485,'Neizmirene obaveze JLS'!$A$11:E$500,'prenos-P-R-N'!G$1,FALSE),"")))</f>
        <v/>
      </c>
      <c r="H1485" s="87" t="str">
        <f>IF($A1485=0,"",IF($A1485&lt;=$A$1,+VLOOKUP($A1485,'Rashodi- plan-izvršenje'!$A$8:F$1500,'prenos-P-R-N'!H$1,FALSE),IF($A1485&gt;$A$2,+VLOOKUP($A1485,'Neizmirene obaveze JLS'!$A$11:F$500,'prenos-P-R-N'!H$1,FALSE),"")))</f>
        <v/>
      </c>
      <c r="I1485" s="87" t="str">
        <f>IF($A1485=0,"",IF($A1485&lt;=$A$1,+VLOOKUP($A1485,'Rashodi- plan-izvršenje'!$A$8:G$1500,'prenos-P-R-N'!I$1,FALSE),IF($A1485&gt;$A$2,+VLOOKUP($A1485,'Neizmirene obaveze JLS'!$A$11:G$500,'prenos-P-R-N'!I$1,FALSE),"")))</f>
        <v/>
      </c>
      <c r="J1485" s="87" t="str">
        <f>IF($A1485=0,"",IF($A1485&lt;=$A$1,+VLOOKUP($A1485,'Rashodi- plan-izvršenje'!$A$8:H$1500,'prenos-P-R-N'!J$1,FALSE),IF($A1485&gt;$A$2,+VLOOKUP($A1485,'Neizmirene obaveze JLS'!$A$11:H$500,'prenos-P-R-N'!J$1,FALSE),"")))</f>
        <v/>
      </c>
      <c r="K1485" s="87" t="str">
        <f>IF($A1485=0,"",IF($A1485&lt;=$A$1,+VLOOKUP($A1485,'Rashodi- plan-izvršenje'!$A$8:I$1500,'prenos-P-R-N'!K$1,FALSE),IF($A1485&gt;$A$2,+VLOOKUP($A1485,'Neizmirene obaveze JLS'!$A$11:I$500,'prenos-P-R-N'!K$1,FALSE),"")))</f>
        <v/>
      </c>
      <c r="L1485" t="str">
        <f>IF(A1485=0,"",IF(A1485&lt;=A$1,+IF(VLOOKUP(A1485,'Rashodi- plan-izvršenje'!A$8:J$1500,M$1,FALSE)&gt;0,"Програмска активност","Пројекат"),IF(A1485&gt;A$2,+IF(VLOOKUP(A1485,'Neizmirene obaveze JLS'!A$8:J$2008,M$1,FALSE)&gt;0,"Програмска активност","Пројекат"),"")))</f>
        <v/>
      </c>
      <c r="M1485" s="87" t="str">
        <f>IF(A1485=0,"",IF($A1485&lt;=$A$1,+IF(VLOOKUP($A1485,'Rashodi- plan-izvršenje'!$A$8:$M$1500,10,FALSE)&gt;0,VLOOKUP($A1485,'Rashodi- plan-izvršenje'!$A$8:$M$1500,10,FALSE),VLOOKUP($A1485,'Rashodi- plan-izvršenje'!$A$8:$M$1500,12,FALSE)),+IF($A1485&gt;$A$2,IF(VLOOKUP($A1485,'Neizmirene obaveze JLS'!$A$8:$M$1500,10,FALSE)&gt;0,VLOOKUP($A1485,'Neizmirene obaveze JLS'!$A$11:$M$1500,10,FALSE),VLOOKUP($A1485,'Neizmirene obaveze JLS'!$A$11:$M$1500,12,FALSE)),0)))</f>
        <v/>
      </c>
      <c r="N1485" s="87" t="str">
        <f>IF(A1485=0,"",IF($A1485&lt;=$A$1,+IF(VLOOKUP(A1485,'Rashodi- plan-izvršenje'!$A$8:$M$1500,10,FALSE)&gt;0,VLOOKUP(A1485,'Rashodi- plan-izvršenje'!$A$8:$M$1500,11,FALSE),VLOOKUP(A1485,'Rashodi- plan-izvršenje'!$A$8:$M$1500,13,FALSE)),+IF($A1485&gt;$A$2,IF(VLOOKUP($A1485,'Neizmirene obaveze JLS'!$A$8:$M$1500,10,FALSE)&gt;0,VLOOKUP($A1485,'Neizmirene obaveze JLS'!$A$11:$M$1500,11,FALSE),VLOOKUP($A1485,'Neizmirene obaveze JLS'!$A$11:$M$1500,13,FALSE)),0)))</f>
        <v/>
      </c>
      <c r="O1485" s="87" t="str">
        <f>IF(A1485=0,"",IF($A1485&lt;=$A$1,VALUE(+VLOOKUP($A1485,'Rashodi- plan-izvršenje'!$A$8:N$1500,'prenos-P-R-N'!O$1,FALSE)),IF($A1485&lt;=A$2,VALUE(VLOOKUP($A1485,'Prihodi- plan-izvršenje'!$A$8:$H$500,6,FALSE)),VALUE(VLOOKUP($A1485,'Neizmirene obaveze JLS'!$A$8:$N$500,O$1,FALSE)))))</f>
        <v/>
      </c>
      <c r="P1485" s="87" t="str">
        <f>IF(A1485=0,"",IF(A1485=0,0,IF(A1485&gt;A$2,'šifarnik K-izvor'!G$3,+IF(Q1485&lt;700,+'šifarnik K-izvor'!G$2,'šifarnik K-izvor'!G$1))))</f>
        <v/>
      </c>
      <c r="Q1485" s="87">
        <f>IF($A1485&lt;=$A$1,VALUE(+VLOOKUP($A1485,'Rashodi- plan-izvršenje'!$A$8:O$1500,'prenos-P-R-N'!Q$1,FALSE)),IF($A1485&lt;=$A$2,VLOOKUP($A1485,'Prihodi- plan-izvršenje'!$A$4:$H$500,4,FALSE),IF($A1485&lt;=$A$3,VLOOKUP(A1485,'Neizmirene obaveze JLS'!$A$11:O$500,Q$1,FALSE),"")))</f>
        <v>0</v>
      </c>
      <c r="R1485" s="88">
        <f>IF($A1485&lt;=$A$1,VALUE(+VLOOKUP($A1485,'Rashodi- plan-izvršenje'!$A$8:P$1500,'prenos-P-R-N'!R$1,FALSE)),IF($A1485&lt;=$A$2,VLOOKUP($A1485,'Prihodi- plan-izvršenje'!$A$4:$H$500,7,FALSE),""))</f>
        <v>0</v>
      </c>
      <c r="S1485" s="88">
        <f>IF(A1485=0,0,IF($A1485&lt;=$A$1,VALUE(+VLOOKUP($A1485,'Rashodi- plan-izvršenje'!$A$8:Q$1500,'prenos-P-R-N'!S$1,FALSE)),IF($A1485&lt;=$A$2,VLOOKUP($A1485,'Prihodi- plan-izvršenje'!$A$4:$H$500,8,FALSE),0)))</f>
        <v>0</v>
      </c>
      <c r="T1485" s="88" t="str">
        <f>IF($A1485&gt;$A$2,VLOOKUP($A1485,'Neizmirene obaveze JLS'!$A$11:R$500,R$1,FALSE),"")</f>
        <v/>
      </c>
      <c r="U1485" s="88">
        <f>IF($A1485&gt;$A$2,VLOOKUP($A1485,'Neizmirene obaveze JLS'!$A$11:S$500,S$1,FALSE),0)</f>
        <v>0</v>
      </c>
      <c r="V1485" s="88">
        <f t="shared" si="429"/>
        <v>0</v>
      </c>
    </row>
    <row r="1486" spans="1:22">
      <c r="A1486" s="89">
        <f>IF(AND(COUNTIF(A$1:A$3,"&gt;0")=1,MAX(A$8:A1485)&lt;A$1),A1485+1,IF(AND(COUNTIF(A$1:A$3,"&gt;0")=2,MAX(A$8:A1485)&lt;A$2),A1485+1,IF(AND(COUNTIF(A$1:A$3,"&gt;0")=3,MAX(A$8:A1485)&lt;A$3),A1485+1,0)))</f>
        <v>0</v>
      </c>
      <c r="B1486" s="89" t="str">
        <f t="shared" ref="B1486:C1486" si="451">+IF($A1486&gt;0,B1485,"")</f>
        <v/>
      </c>
      <c r="C1486" s="89" t="str">
        <f t="shared" si="451"/>
        <v/>
      </c>
      <c r="D1486" s="87" t="str">
        <f>IF($A1486=0,"",IF($A1486&lt;=$A$1,+VLOOKUP($A1486,'Rashodi- plan-izvršenje'!$A$8:B$1500,'prenos-P-R-N'!D$1,FALSE),IF($A1486&gt;$A$2,+VLOOKUP($A1486,'Neizmirene obaveze JLS'!$A$11:B$500,'prenos-P-R-N'!D$1,FALSE),"")))</f>
        <v/>
      </c>
      <c r="E1486" s="87" t="str">
        <f>IF($A1486=0,"",IF($A1486&lt;=$A$1,+VLOOKUP($A1486,'Rashodi- plan-izvršenje'!$A$8:C$1500,'prenos-P-R-N'!E$1,FALSE),IF($A1486&gt;$A$2,+VLOOKUP($A1486,'Neizmirene obaveze JLS'!$A$11:C$500,'prenos-P-R-N'!E$1,FALSE),"")))</f>
        <v/>
      </c>
      <c r="F1486" s="87" t="str">
        <f>IF($A1486=0,"",IF($A1486&lt;=$A$1,+VLOOKUP($A1486,'Rashodi- plan-izvršenje'!$A$8:D$1500,'prenos-P-R-N'!F$1,FALSE),IF($A1486&gt;$A$2,+VLOOKUP($A1486,'Neizmirene obaveze JLS'!$A$11:D$500,'prenos-P-R-N'!F$1,FALSE),"")))</f>
        <v/>
      </c>
      <c r="G1486" s="87" t="str">
        <f>IF($A1486=0,"",IF($A1486&lt;=$A$1,+VLOOKUP($A1486,'Rashodi- plan-izvršenje'!$A$8:E$1500,'prenos-P-R-N'!G$1,FALSE),IF($A1486&gt;$A$2,+VLOOKUP($A1486,'Neizmirene obaveze JLS'!$A$11:E$500,'prenos-P-R-N'!G$1,FALSE),"")))</f>
        <v/>
      </c>
      <c r="H1486" s="87" t="str">
        <f>IF($A1486=0,"",IF($A1486&lt;=$A$1,+VLOOKUP($A1486,'Rashodi- plan-izvršenje'!$A$8:F$1500,'prenos-P-R-N'!H$1,FALSE),IF($A1486&gt;$A$2,+VLOOKUP($A1486,'Neizmirene obaveze JLS'!$A$11:F$500,'prenos-P-R-N'!H$1,FALSE),"")))</f>
        <v/>
      </c>
      <c r="I1486" s="87" t="str">
        <f>IF($A1486=0,"",IF($A1486&lt;=$A$1,+VLOOKUP($A1486,'Rashodi- plan-izvršenje'!$A$8:G$1500,'prenos-P-R-N'!I$1,FALSE),IF($A1486&gt;$A$2,+VLOOKUP($A1486,'Neizmirene obaveze JLS'!$A$11:G$500,'prenos-P-R-N'!I$1,FALSE),"")))</f>
        <v/>
      </c>
      <c r="J1486" s="87" t="str">
        <f>IF($A1486=0,"",IF($A1486&lt;=$A$1,+VLOOKUP($A1486,'Rashodi- plan-izvršenje'!$A$8:H$1500,'prenos-P-R-N'!J$1,FALSE),IF($A1486&gt;$A$2,+VLOOKUP($A1486,'Neizmirene obaveze JLS'!$A$11:H$500,'prenos-P-R-N'!J$1,FALSE),"")))</f>
        <v/>
      </c>
      <c r="K1486" s="87" t="str">
        <f>IF($A1486=0,"",IF($A1486&lt;=$A$1,+VLOOKUP($A1486,'Rashodi- plan-izvršenje'!$A$8:I$1500,'prenos-P-R-N'!K$1,FALSE),IF($A1486&gt;$A$2,+VLOOKUP($A1486,'Neizmirene obaveze JLS'!$A$11:I$500,'prenos-P-R-N'!K$1,FALSE),"")))</f>
        <v/>
      </c>
      <c r="L1486" t="str">
        <f>IF(A1486=0,"",IF(A1486&lt;=A$1,+IF(VLOOKUP(A1486,'Rashodi- plan-izvršenje'!A$8:J$1500,M$1,FALSE)&gt;0,"Програмска активност","Пројекат"),IF(A1486&gt;A$2,+IF(VLOOKUP(A1486,'Neizmirene obaveze JLS'!A$8:J$2008,M$1,FALSE)&gt;0,"Програмска активност","Пројекат"),"")))</f>
        <v/>
      </c>
      <c r="M1486" s="87" t="str">
        <f>IF(A1486=0,"",IF($A1486&lt;=$A$1,+IF(VLOOKUP($A1486,'Rashodi- plan-izvršenje'!$A$8:$M$1500,10,FALSE)&gt;0,VLOOKUP($A1486,'Rashodi- plan-izvršenje'!$A$8:$M$1500,10,FALSE),VLOOKUP($A1486,'Rashodi- plan-izvršenje'!$A$8:$M$1500,12,FALSE)),+IF($A1486&gt;$A$2,IF(VLOOKUP($A1486,'Neizmirene obaveze JLS'!$A$8:$M$1500,10,FALSE)&gt;0,VLOOKUP($A1486,'Neizmirene obaveze JLS'!$A$11:$M$1500,10,FALSE),VLOOKUP($A1486,'Neizmirene obaveze JLS'!$A$11:$M$1500,12,FALSE)),0)))</f>
        <v/>
      </c>
      <c r="N1486" s="87" t="str">
        <f>IF(A1486=0,"",IF($A1486&lt;=$A$1,+IF(VLOOKUP(A1486,'Rashodi- plan-izvršenje'!$A$8:$M$1500,10,FALSE)&gt;0,VLOOKUP(A1486,'Rashodi- plan-izvršenje'!$A$8:$M$1500,11,FALSE),VLOOKUP(A1486,'Rashodi- plan-izvršenje'!$A$8:$M$1500,13,FALSE)),+IF($A1486&gt;$A$2,IF(VLOOKUP($A1486,'Neizmirene obaveze JLS'!$A$8:$M$1500,10,FALSE)&gt;0,VLOOKUP($A1486,'Neizmirene obaveze JLS'!$A$11:$M$1500,11,FALSE),VLOOKUP($A1486,'Neizmirene obaveze JLS'!$A$11:$M$1500,13,FALSE)),0)))</f>
        <v/>
      </c>
      <c r="O1486" s="87" t="str">
        <f>IF(A1486=0,"",IF($A1486&lt;=$A$1,VALUE(+VLOOKUP($A1486,'Rashodi- plan-izvršenje'!$A$8:N$1500,'prenos-P-R-N'!O$1,FALSE)),IF($A1486&lt;=A$2,VALUE(VLOOKUP($A1486,'Prihodi- plan-izvršenje'!$A$8:$H$500,6,FALSE)),VALUE(VLOOKUP($A1486,'Neizmirene obaveze JLS'!$A$8:$N$500,O$1,FALSE)))))</f>
        <v/>
      </c>
      <c r="P1486" s="87" t="str">
        <f>IF(A1486=0,"",IF(A1486=0,0,IF(A1486&gt;A$2,'šifarnik K-izvor'!G$3,+IF(Q1486&lt;700,+'šifarnik K-izvor'!G$2,'šifarnik K-izvor'!G$1))))</f>
        <v/>
      </c>
      <c r="Q1486" s="87">
        <f>IF($A1486&lt;=$A$1,VALUE(+VLOOKUP($A1486,'Rashodi- plan-izvršenje'!$A$8:O$1500,'prenos-P-R-N'!Q$1,FALSE)),IF($A1486&lt;=$A$2,VLOOKUP($A1486,'Prihodi- plan-izvršenje'!$A$4:$H$500,4,FALSE),IF($A1486&lt;=$A$3,VLOOKUP(A1486,'Neizmirene obaveze JLS'!$A$11:O$500,Q$1,FALSE),"")))</f>
        <v>0</v>
      </c>
      <c r="R1486" s="88">
        <f>IF($A1486&lt;=$A$1,VALUE(+VLOOKUP($A1486,'Rashodi- plan-izvršenje'!$A$8:P$1500,'prenos-P-R-N'!R$1,FALSE)),IF($A1486&lt;=$A$2,VLOOKUP($A1486,'Prihodi- plan-izvršenje'!$A$4:$H$500,7,FALSE),""))</f>
        <v>0</v>
      </c>
      <c r="S1486" s="88">
        <f>IF(A1486=0,0,IF($A1486&lt;=$A$1,VALUE(+VLOOKUP($A1486,'Rashodi- plan-izvršenje'!$A$8:Q$1500,'prenos-P-R-N'!S$1,FALSE)),IF($A1486&lt;=$A$2,VLOOKUP($A1486,'Prihodi- plan-izvršenje'!$A$4:$H$500,8,FALSE),0)))</f>
        <v>0</v>
      </c>
      <c r="T1486" s="88" t="str">
        <f>IF($A1486&gt;$A$2,VLOOKUP($A1486,'Neizmirene obaveze JLS'!$A$11:R$500,R$1,FALSE),"")</f>
        <v/>
      </c>
      <c r="U1486" s="88">
        <f>IF($A1486&gt;$A$2,VLOOKUP($A1486,'Neizmirene obaveze JLS'!$A$11:S$500,S$1,FALSE),0)</f>
        <v>0</v>
      </c>
      <c r="V1486" s="88">
        <f t="shared" si="429"/>
        <v>0</v>
      </c>
    </row>
    <row r="1487" spans="1:22">
      <c r="A1487" s="89">
        <f>IF(AND(COUNTIF(A$1:A$3,"&gt;0")=1,MAX(A$8:A1486)&lt;A$1),A1486+1,IF(AND(COUNTIF(A$1:A$3,"&gt;0")=2,MAX(A$8:A1486)&lt;A$2),A1486+1,IF(AND(COUNTIF(A$1:A$3,"&gt;0")=3,MAX(A$8:A1486)&lt;A$3),A1486+1,0)))</f>
        <v>0</v>
      </c>
      <c r="B1487" s="89" t="str">
        <f t="shared" ref="B1487:C1487" si="452">+IF($A1487&gt;0,B1486,"")</f>
        <v/>
      </c>
      <c r="C1487" s="89" t="str">
        <f t="shared" si="452"/>
        <v/>
      </c>
      <c r="D1487" s="87" t="str">
        <f>IF($A1487=0,"",IF($A1487&lt;=$A$1,+VLOOKUP($A1487,'Rashodi- plan-izvršenje'!$A$8:B$1500,'prenos-P-R-N'!D$1,FALSE),IF($A1487&gt;$A$2,+VLOOKUP($A1487,'Neizmirene obaveze JLS'!$A$11:B$500,'prenos-P-R-N'!D$1,FALSE),"")))</f>
        <v/>
      </c>
      <c r="E1487" s="87" t="str">
        <f>IF($A1487=0,"",IF($A1487&lt;=$A$1,+VLOOKUP($A1487,'Rashodi- plan-izvršenje'!$A$8:C$1500,'prenos-P-R-N'!E$1,FALSE),IF($A1487&gt;$A$2,+VLOOKUP($A1487,'Neizmirene obaveze JLS'!$A$11:C$500,'prenos-P-R-N'!E$1,FALSE),"")))</f>
        <v/>
      </c>
      <c r="F1487" s="87" t="str">
        <f>IF($A1487=0,"",IF($A1487&lt;=$A$1,+VLOOKUP($A1487,'Rashodi- plan-izvršenje'!$A$8:D$1500,'prenos-P-R-N'!F$1,FALSE),IF($A1487&gt;$A$2,+VLOOKUP($A1487,'Neizmirene obaveze JLS'!$A$11:D$500,'prenos-P-R-N'!F$1,FALSE),"")))</f>
        <v/>
      </c>
      <c r="G1487" s="87" t="str">
        <f>IF($A1487=0,"",IF($A1487&lt;=$A$1,+VLOOKUP($A1487,'Rashodi- plan-izvršenje'!$A$8:E$1500,'prenos-P-R-N'!G$1,FALSE),IF($A1487&gt;$A$2,+VLOOKUP($A1487,'Neizmirene obaveze JLS'!$A$11:E$500,'prenos-P-R-N'!G$1,FALSE),"")))</f>
        <v/>
      </c>
      <c r="H1487" s="87" t="str">
        <f>IF($A1487=0,"",IF($A1487&lt;=$A$1,+VLOOKUP($A1487,'Rashodi- plan-izvršenje'!$A$8:F$1500,'prenos-P-R-N'!H$1,FALSE),IF($A1487&gt;$A$2,+VLOOKUP($A1487,'Neizmirene obaveze JLS'!$A$11:F$500,'prenos-P-R-N'!H$1,FALSE),"")))</f>
        <v/>
      </c>
      <c r="I1487" s="87" t="str">
        <f>IF($A1487=0,"",IF($A1487&lt;=$A$1,+VLOOKUP($A1487,'Rashodi- plan-izvršenje'!$A$8:G$1500,'prenos-P-R-N'!I$1,FALSE),IF($A1487&gt;$A$2,+VLOOKUP($A1487,'Neizmirene obaveze JLS'!$A$11:G$500,'prenos-P-R-N'!I$1,FALSE),"")))</f>
        <v/>
      </c>
      <c r="J1487" s="87" t="str">
        <f>IF($A1487=0,"",IF($A1487&lt;=$A$1,+VLOOKUP($A1487,'Rashodi- plan-izvršenje'!$A$8:H$1500,'prenos-P-R-N'!J$1,FALSE),IF($A1487&gt;$A$2,+VLOOKUP($A1487,'Neizmirene obaveze JLS'!$A$11:H$500,'prenos-P-R-N'!J$1,FALSE),"")))</f>
        <v/>
      </c>
      <c r="K1487" s="87" t="str">
        <f>IF($A1487=0,"",IF($A1487&lt;=$A$1,+VLOOKUP($A1487,'Rashodi- plan-izvršenje'!$A$8:I$1500,'prenos-P-R-N'!K$1,FALSE),IF($A1487&gt;$A$2,+VLOOKUP($A1487,'Neizmirene obaveze JLS'!$A$11:I$500,'prenos-P-R-N'!K$1,FALSE),"")))</f>
        <v/>
      </c>
      <c r="L1487" t="str">
        <f>IF(A1487=0,"",IF(A1487&lt;=A$1,+IF(VLOOKUP(A1487,'Rashodi- plan-izvršenje'!A$8:J$1500,M$1,FALSE)&gt;0,"Програмска активност","Пројекат"),IF(A1487&gt;A$2,+IF(VLOOKUP(A1487,'Neizmirene obaveze JLS'!A$8:J$2008,M$1,FALSE)&gt;0,"Програмска активност","Пројекат"),"")))</f>
        <v/>
      </c>
      <c r="M1487" s="87" t="str">
        <f>IF(A1487=0,"",IF($A1487&lt;=$A$1,+IF(VLOOKUP($A1487,'Rashodi- plan-izvršenje'!$A$8:$M$1500,10,FALSE)&gt;0,VLOOKUP($A1487,'Rashodi- plan-izvršenje'!$A$8:$M$1500,10,FALSE),VLOOKUP($A1487,'Rashodi- plan-izvršenje'!$A$8:$M$1500,12,FALSE)),+IF($A1487&gt;$A$2,IF(VLOOKUP($A1487,'Neizmirene obaveze JLS'!$A$8:$M$1500,10,FALSE)&gt;0,VLOOKUP($A1487,'Neizmirene obaveze JLS'!$A$11:$M$1500,10,FALSE),VLOOKUP($A1487,'Neizmirene obaveze JLS'!$A$11:$M$1500,12,FALSE)),0)))</f>
        <v/>
      </c>
      <c r="N1487" s="87" t="str">
        <f>IF(A1487=0,"",IF($A1487&lt;=$A$1,+IF(VLOOKUP(A1487,'Rashodi- plan-izvršenje'!$A$8:$M$1500,10,FALSE)&gt;0,VLOOKUP(A1487,'Rashodi- plan-izvršenje'!$A$8:$M$1500,11,FALSE),VLOOKUP(A1487,'Rashodi- plan-izvršenje'!$A$8:$M$1500,13,FALSE)),+IF($A1487&gt;$A$2,IF(VLOOKUP($A1487,'Neizmirene obaveze JLS'!$A$8:$M$1500,10,FALSE)&gt;0,VLOOKUP($A1487,'Neizmirene obaveze JLS'!$A$11:$M$1500,11,FALSE),VLOOKUP($A1487,'Neizmirene obaveze JLS'!$A$11:$M$1500,13,FALSE)),0)))</f>
        <v/>
      </c>
      <c r="O1487" s="87" t="str">
        <f>IF(A1487=0,"",IF($A1487&lt;=$A$1,VALUE(+VLOOKUP($A1487,'Rashodi- plan-izvršenje'!$A$8:N$1500,'prenos-P-R-N'!O$1,FALSE)),IF($A1487&lt;=A$2,VALUE(VLOOKUP($A1487,'Prihodi- plan-izvršenje'!$A$8:$H$500,6,FALSE)),VALUE(VLOOKUP($A1487,'Neizmirene obaveze JLS'!$A$8:$N$500,O$1,FALSE)))))</f>
        <v/>
      </c>
      <c r="P1487" s="87" t="str">
        <f>IF(A1487=0,"",IF(A1487=0,0,IF(A1487&gt;A$2,'šifarnik K-izvor'!G$3,+IF(Q1487&lt;700,+'šifarnik K-izvor'!G$2,'šifarnik K-izvor'!G$1))))</f>
        <v/>
      </c>
      <c r="Q1487" s="87">
        <f>IF($A1487&lt;=$A$1,VALUE(+VLOOKUP($A1487,'Rashodi- plan-izvršenje'!$A$8:O$1500,'prenos-P-R-N'!Q$1,FALSE)),IF($A1487&lt;=$A$2,VLOOKUP($A1487,'Prihodi- plan-izvršenje'!$A$4:$H$500,4,FALSE),IF($A1487&lt;=$A$3,VLOOKUP(A1487,'Neizmirene obaveze JLS'!$A$11:O$500,Q$1,FALSE),"")))</f>
        <v>0</v>
      </c>
      <c r="R1487" s="88">
        <f>IF($A1487&lt;=$A$1,VALUE(+VLOOKUP($A1487,'Rashodi- plan-izvršenje'!$A$8:P$1500,'prenos-P-R-N'!R$1,FALSE)),IF($A1487&lt;=$A$2,VLOOKUP($A1487,'Prihodi- plan-izvršenje'!$A$4:$H$500,7,FALSE),""))</f>
        <v>0</v>
      </c>
      <c r="S1487" s="88">
        <f>IF(A1487=0,0,IF($A1487&lt;=$A$1,VALUE(+VLOOKUP($A1487,'Rashodi- plan-izvršenje'!$A$8:Q$1500,'prenos-P-R-N'!S$1,FALSE)),IF($A1487&lt;=$A$2,VLOOKUP($A1487,'Prihodi- plan-izvršenje'!$A$4:$H$500,8,FALSE),0)))</f>
        <v>0</v>
      </c>
      <c r="T1487" s="88" t="str">
        <f>IF($A1487&gt;$A$2,VLOOKUP($A1487,'Neizmirene obaveze JLS'!$A$11:R$500,R$1,FALSE),"")</f>
        <v/>
      </c>
      <c r="U1487" s="88">
        <f>IF($A1487&gt;$A$2,VLOOKUP($A1487,'Neizmirene obaveze JLS'!$A$11:S$500,S$1,FALSE),0)</f>
        <v>0</v>
      </c>
      <c r="V1487" s="88">
        <f t="shared" si="429"/>
        <v>0</v>
      </c>
    </row>
    <row r="1488" spans="1:22">
      <c r="A1488" s="89">
        <f>IF(AND(COUNTIF(A$1:A$3,"&gt;0")=1,MAX(A$8:A1487)&lt;A$1),A1487+1,IF(AND(COUNTIF(A$1:A$3,"&gt;0")=2,MAX(A$8:A1487)&lt;A$2),A1487+1,IF(AND(COUNTIF(A$1:A$3,"&gt;0")=3,MAX(A$8:A1487)&lt;A$3),A1487+1,0)))</f>
        <v>0</v>
      </c>
      <c r="B1488" s="89" t="str">
        <f t="shared" ref="B1488:C1488" si="453">+IF($A1488&gt;0,B1487,"")</f>
        <v/>
      </c>
      <c r="C1488" s="89" t="str">
        <f t="shared" si="453"/>
        <v/>
      </c>
      <c r="D1488" s="87" t="str">
        <f>IF($A1488=0,"",IF($A1488&lt;=$A$1,+VLOOKUP($A1488,'Rashodi- plan-izvršenje'!$A$8:B$1500,'prenos-P-R-N'!D$1,FALSE),IF($A1488&gt;$A$2,+VLOOKUP($A1488,'Neizmirene obaveze JLS'!$A$11:B$500,'prenos-P-R-N'!D$1,FALSE),"")))</f>
        <v/>
      </c>
      <c r="E1488" s="87" t="str">
        <f>IF($A1488=0,"",IF($A1488&lt;=$A$1,+VLOOKUP($A1488,'Rashodi- plan-izvršenje'!$A$8:C$1500,'prenos-P-R-N'!E$1,FALSE),IF($A1488&gt;$A$2,+VLOOKUP($A1488,'Neizmirene obaveze JLS'!$A$11:C$500,'prenos-P-R-N'!E$1,FALSE),"")))</f>
        <v/>
      </c>
      <c r="F1488" s="87" t="str">
        <f>IF($A1488=0,"",IF($A1488&lt;=$A$1,+VLOOKUP($A1488,'Rashodi- plan-izvršenje'!$A$8:D$1500,'prenos-P-R-N'!F$1,FALSE),IF($A1488&gt;$A$2,+VLOOKUP($A1488,'Neizmirene obaveze JLS'!$A$11:D$500,'prenos-P-R-N'!F$1,FALSE),"")))</f>
        <v/>
      </c>
      <c r="G1488" s="87" t="str">
        <f>IF($A1488=0,"",IF($A1488&lt;=$A$1,+VLOOKUP($A1488,'Rashodi- plan-izvršenje'!$A$8:E$1500,'prenos-P-R-N'!G$1,FALSE),IF($A1488&gt;$A$2,+VLOOKUP($A1488,'Neizmirene obaveze JLS'!$A$11:E$500,'prenos-P-R-N'!G$1,FALSE),"")))</f>
        <v/>
      </c>
      <c r="H1488" s="87" t="str">
        <f>IF($A1488=0,"",IF($A1488&lt;=$A$1,+VLOOKUP($A1488,'Rashodi- plan-izvršenje'!$A$8:F$1500,'prenos-P-R-N'!H$1,FALSE),IF($A1488&gt;$A$2,+VLOOKUP($A1488,'Neizmirene obaveze JLS'!$A$11:F$500,'prenos-P-R-N'!H$1,FALSE),"")))</f>
        <v/>
      </c>
      <c r="I1488" s="87" t="str">
        <f>IF($A1488=0,"",IF($A1488&lt;=$A$1,+VLOOKUP($A1488,'Rashodi- plan-izvršenje'!$A$8:G$1500,'prenos-P-R-N'!I$1,FALSE),IF($A1488&gt;$A$2,+VLOOKUP($A1488,'Neizmirene obaveze JLS'!$A$11:G$500,'prenos-P-R-N'!I$1,FALSE),"")))</f>
        <v/>
      </c>
      <c r="J1488" s="87" t="str">
        <f>IF($A1488=0,"",IF($A1488&lt;=$A$1,+VLOOKUP($A1488,'Rashodi- plan-izvršenje'!$A$8:H$1500,'prenos-P-R-N'!J$1,FALSE),IF($A1488&gt;$A$2,+VLOOKUP($A1488,'Neizmirene obaveze JLS'!$A$11:H$500,'prenos-P-R-N'!J$1,FALSE),"")))</f>
        <v/>
      </c>
      <c r="K1488" s="87" t="str">
        <f>IF($A1488=0,"",IF($A1488&lt;=$A$1,+VLOOKUP($A1488,'Rashodi- plan-izvršenje'!$A$8:I$1500,'prenos-P-R-N'!K$1,FALSE),IF($A1488&gt;$A$2,+VLOOKUP($A1488,'Neizmirene obaveze JLS'!$A$11:I$500,'prenos-P-R-N'!K$1,FALSE),"")))</f>
        <v/>
      </c>
      <c r="L1488" t="str">
        <f>IF(A1488=0,"",IF(A1488&lt;=A$1,+IF(VLOOKUP(A1488,'Rashodi- plan-izvršenje'!A$8:J$1500,M$1,FALSE)&gt;0,"Програмска активност","Пројекат"),IF(A1488&gt;A$2,+IF(VLOOKUP(A1488,'Neizmirene obaveze JLS'!A$8:J$2008,M$1,FALSE)&gt;0,"Програмска активност","Пројекат"),"")))</f>
        <v/>
      </c>
      <c r="M1488" s="87" t="str">
        <f>IF(A1488=0,"",IF($A1488&lt;=$A$1,+IF(VLOOKUP($A1488,'Rashodi- plan-izvršenje'!$A$8:$M$1500,10,FALSE)&gt;0,VLOOKUP($A1488,'Rashodi- plan-izvršenje'!$A$8:$M$1500,10,FALSE),VLOOKUP($A1488,'Rashodi- plan-izvršenje'!$A$8:$M$1500,12,FALSE)),+IF($A1488&gt;$A$2,IF(VLOOKUP($A1488,'Neizmirene obaveze JLS'!$A$8:$M$1500,10,FALSE)&gt;0,VLOOKUP($A1488,'Neizmirene obaveze JLS'!$A$11:$M$1500,10,FALSE),VLOOKUP($A1488,'Neizmirene obaveze JLS'!$A$11:$M$1500,12,FALSE)),0)))</f>
        <v/>
      </c>
      <c r="N1488" s="87" t="str">
        <f>IF(A1488=0,"",IF($A1488&lt;=$A$1,+IF(VLOOKUP(A1488,'Rashodi- plan-izvršenje'!$A$8:$M$1500,10,FALSE)&gt;0,VLOOKUP(A1488,'Rashodi- plan-izvršenje'!$A$8:$M$1500,11,FALSE),VLOOKUP(A1488,'Rashodi- plan-izvršenje'!$A$8:$M$1500,13,FALSE)),+IF($A1488&gt;$A$2,IF(VLOOKUP($A1488,'Neizmirene obaveze JLS'!$A$8:$M$1500,10,FALSE)&gt;0,VLOOKUP($A1488,'Neizmirene obaveze JLS'!$A$11:$M$1500,11,FALSE),VLOOKUP($A1488,'Neizmirene obaveze JLS'!$A$11:$M$1500,13,FALSE)),0)))</f>
        <v/>
      </c>
      <c r="O1488" s="87" t="str">
        <f>IF(A1488=0,"",IF($A1488&lt;=$A$1,VALUE(+VLOOKUP($A1488,'Rashodi- plan-izvršenje'!$A$8:N$1500,'prenos-P-R-N'!O$1,FALSE)),IF($A1488&lt;=A$2,VALUE(VLOOKUP($A1488,'Prihodi- plan-izvršenje'!$A$8:$H$500,6,FALSE)),VALUE(VLOOKUP($A1488,'Neizmirene obaveze JLS'!$A$8:$N$500,O$1,FALSE)))))</f>
        <v/>
      </c>
      <c r="P1488" s="87" t="str">
        <f>IF(A1488=0,"",IF(A1488=0,0,IF(A1488&gt;A$2,'šifarnik K-izvor'!G$3,+IF(Q1488&lt;700,+'šifarnik K-izvor'!G$2,'šifarnik K-izvor'!G$1))))</f>
        <v/>
      </c>
      <c r="Q1488" s="87">
        <f>IF($A1488&lt;=$A$1,VALUE(+VLOOKUP($A1488,'Rashodi- plan-izvršenje'!$A$8:O$1500,'prenos-P-R-N'!Q$1,FALSE)),IF($A1488&lt;=$A$2,VLOOKUP($A1488,'Prihodi- plan-izvršenje'!$A$4:$H$500,4,FALSE),IF($A1488&lt;=$A$3,VLOOKUP(A1488,'Neizmirene obaveze JLS'!$A$11:O$500,Q$1,FALSE),"")))</f>
        <v>0</v>
      </c>
      <c r="R1488" s="88">
        <f>IF($A1488&lt;=$A$1,VALUE(+VLOOKUP($A1488,'Rashodi- plan-izvršenje'!$A$8:P$1500,'prenos-P-R-N'!R$1,FALSE)),IF($A1488&lt;=$A$2,VLOOKUP($A1488,'Prihodi- plan-izvršenje'!$A$4:$H$500,7,FALSE),""))</f>
        <v>0</v>
      </c>
      <c r="S1488" s="88">
        <f>IF(A1488=0,0,IF($A1488&lt;=$A$1,VALUE(+VLOOKUP($A1488,'Rashodi- plan-izvršenje'!$A$8:Q$1500,'prenos-P-R-N'!S$1,FALSE)),IF($A1488&lt;=$A$2,VLOOKUP($A1488,'Prihodi- plan-izvršenje'!$A$4:$H$500,8,FALSE),0)))</f>
        <v>0</v>
      </c>
      <c r="T1488" s="88" t="str">
        <f>IF($A1488&gt;$A$2,VLOOKUP($A1488,'Neizmirene obaveze JLS'!$A$11:R$500,R$1,FALSE),"")</f>
        <v/>
      </c>
      <c r="U1488" s="88">
        <f>IF($A1488&gt;$A$2,VLOOKUP($A1488,'Neizmirene obaveze JLS'!$A$11:S$500,S$1,FALSE),0)</f>
        <v>0</v>
      </c>
      <c r="V1488" s="88">
        <f t="shared" si="429"/>
        <v>0</v>
      </c>
    </row>
    <row r="1489" spans="1:22">
      <c r="A1489" s="89">
        <f>IF(AND(COUNTIF(A$1:A$3,"&gt;0")=1,MAX(A$8:A1488)&lt;A$1),A1488+1,IF(AND(COUNTIF(A$1:A$3,"&gt;0")=2,MAX(A$8:A1488)&lt;A$2),A1488+1,IF(AND(COUNTIF(A$1:A$3,"&gt;0")=3,MAX(A$8:A1488)&lt;A$3),A1488+1,0)))</f>
        <v>0</v>
      </c>
      <c r="B1489" s="89" t="str">
        <f t="shared" ref="B1489:C1489" si="454">+IF($A1489&gt;0,B1488,"")</f>
        <v/>
      </c>
      <c r="C1489" s="89" t="str">
        <f t="shared" si="454"/>
        <v/>
      </c>
      <c r="D1489" s="87" t="str">
        <f>IF($A1489=0,"",IF($A1489&lt;=$A$1,+VLOOKUP($A1489,'Rashodi- plan-izvršenje'!$A$8:B$1500,'prenos-P-R-N'!D$1,FALSE),IF($A1489&gt;$A$2,+VLOOKUP($A1489,'Neizmirene obaveze JLS'!$A$11:B$500,'prenos-P-R-N'!D$1,FALSE),"")))</f>
        <v/>
      </c>
      <c r="E1489" s="87" t="str">
        <f>IF($A1489=0,"",IF($A1489&lt;=$A$1,+VLOOKUP($A1489,'Rashodi- plan-izvršenje'!$A$8:C$1500,'prenos-P-R-N'!E$1,FALSE),IF($A1489&gt;$A$2,+VLOOKUP($A1489,'Neizmirene obaveze JLS'!$A$11:C$500,'prenos-P-R-N'!E$1,FALSE),"")))</f>
        <v/>
      </c>
      <c r="F1489" s="87" t="str">
        <f>IF($A1489=0,"",IF($A1489&lt;=$A$1,+VLOOKUP($A1489,'Rashodi- plan-izvršenje'!$A$8:D$1500,'prenos-P-R-N'!F$1,FALSE),IF($A1489&gt;$A$2,+VLOOKUP($A1489,'Neizmirene obaveze JLS'!$A$11:D$500,'prenos-P-R-N'!F$1,FALSE),"")))</f>
        <v/>
      </c>
      <c r="G1489" s="87" t="str">
        <f>IF($A1489=0,"",IF($A1489&lt;=$A$1,+VLOOKUP($A1489,'Rashodi- plan-izvršenje'!$A$8:E$1500,'prenos-P-R-N'!G$1,FALSE),IF($A1489&gt;$A$2,+VLOOKUP($A1489,'Neizmirene obaveze JLS'!$A$11:E$500,'prenos-P-R-N'!G$1,FALSE),"")))</f>
        <v/>
      </c>
      <c r="H1489" s="87" t="str">
        <f>IF($A1489=0,"",IF($A1489&lt;=$A$1,+VLOOKUP($A1489,'Rashodi- plan-izvršenje'!$A$8:F$1500,'prenos-P-R-N'!H$1,FALSE),IF($A1489&gt;$A$2,+VLOOKUP($A1489,'Neizmirene obaveze JLS'!$A$11:F$500,'prenos-P-R-N'!H$1,FALSE),"")))</f>
        <v/>
      </c>
      <c r="I1489" s="87" t="str">
        <f>IF($A1489=0,"",IF($A1489&lt;=$A$1,+VLOOKUP($A1489,'Rashodi- plan-izvršenje'!$A$8:G$1500,'prenos-P-R-N'!I$1,FALSE),IF($A1489&gt;$A$2,+VLOOKUP($A1489,'Neizmirene obaveze JLS'!$A$11:G$500,'prenos-P-R-N'!I$1,FALSE),"")))</f>
        <v/>
      </c>
      <c r="J1489" s="87" t="str">
        <f>IF($A1489=0,"",IF($A1489&lt;=$A$1,+VLOOKUP($A1489,'Rashodi- plan-izvršenje'!$A$8:H$1500,'prenos-P-R-N'!J$1,FALSE),IF($A1489&gt;$A$2,+VLOOKUP($A1489,'Neizmirene obaveze JLS'!$A$11:H$500,'prenos-P-R-N'!J$1,FALSE),"")))</f>
        <v/>
      </c>
      <c r="K1489" s="87" t="str">
        <f>IF($A1489=0,"",IF($A1489&lt;=$A$1,+VLOOKUP($A1489,'Rashodi- plan-izvršenje'!$A$8:I$1500,'prenos-P-R-N'!K$1,FALSE),IF($A1489&gt;$A$2,+VLOOKUP($A1489,'Neizmirene obaveze JLS'!$A$11:I$500,'prenos-P-R-N'!K$1,FALSE),"")))</f>
        <v/>
      </c>
      <c r="L1489" t="str">
        <f>IF(A1489=0,"",IF(A1489&lt;=A$1,+IF(VLOOKUP(A1489,'Rashodi- plan-izvršenje'!A$8:J$1500,M$1,FALSE)&gt;0,"Програмска активност","Пројекат"),IF(A1489&gt;A$2,+IF(VLOOKUP(A1489,'Neizmirene obaveze JLS'!A$8:J$2008,M$1,FALSE)&gt;0,"Програмска активност","Пројекат"),"")))</f>
        <v/>
      </c>
      <c r="M1489" s="87" t="str">
        <f>IF(A1489=0,"",IF($A1489&lt;=$A$1,+IF(VLOOKUP($A1489,'Rashodi- plan-izvršenje'!$A$8:$M$1500,10,FALSE)&gt;0,VLOOKUP($A1489,'Rashodi- plan-izvršenje'!$A$8:$M$1500,10,FALSE),VLOOKUP($A1489,'Rashodi- plan-izvršenje'!$A$8:$M$1500,12,FALSE)),+IF($A1489&gt;$A$2,IF(VLOOKUP($A1489,'Neizmirene obaveze JLS'!$A$8:$M$1500,10,FALSE)&gt;0,VLOOKUP($A1489,'Neizmirene obaveze JLS'!$A$11:$M$1500,10,FALSE),VLOOKUP($A1489,'Neizmirene obaveze JLS'!$A$11:$M$1500,12,FALSE)),0)))</f>
        <v/>
      </c>
      <c r="N1489" s="87" t="str">
        <f>IF(A1489=0,"",IF($A1489&lt;=$A$1,+IF(VLOOKUP(A1489,'Rashodi- plan-izvršenje'!$A$8:$M$1500,10,FALSE)&gt;0,VLOOKUP(A1489,'Rashodi- plan-izvršenje'!$A$8:$M$1500,11,FALSE),VLOOKUP(A1489,'Rashodi- plan-izvršenje'!$A$8:$M$1500,13,FALSE)),+IF($A1489&gt;$A$2,IF(VLOOKUP($A1489,'Neizmirene obaveze JLS'!$A$8:$M$1500,10,FALSE)&gt;0,VLOOKUP($A1489,'Neizmirene obaveze JLS'!$A$11:$M$1500,11,FALSE),VLOOKUP($A1489,'Neizmirene obaveze JLS'!$A$11:$M$1500,13,FALSE)),0)))</f>
        <v/>
      </c>
      <c r="O1489" s="87" t="str">
        <f>IF(A1489=0,"",IF($A1489&lt;=$A$1,VALUE(+VLOOKUP($A1489,'Rashodi- plan-izvršenje'!$A$8:N$1500,'prenos-P-R-N'!O$1,FALSE)),IF($A1489&lt;=A$2,VALUE(VLOOKUP($A1489,'Prihodi- plan-izvršenje'!$A$8:$H$500,6,FALSE)),VALUE(VLOOKUP($A1489,'Neizmirene obaveze JLS'!$A$8:$N$500,O$1,FALSE)))))</f>
        <v/>
      </c>
      <c r="P1489" s="87" t="str">
        <f>IF(A1489=0,"",IF(A1489=0,0,IF(A1489&gt;A$2,'šifarnik K-izvor'!G$3,+IF(Q1489&lt;700,+'šifarnik K-izvor'!G$2,'šifarnik K-izvor'!G$1))))</f>
        <v/>
      </c>
      <c r="Q1489" s="87">
        <f>IF($A1489&lt;=$A$1,VALUE(+VLOOKUP($A1489,'Rashodi- plan-izvršenje'!$A$8:O$1500,'prenos-P-R-N'!Q$1,FALSE)),IF($A1489&lt;=$A$2,VLOOKUP($A1489,'Prihodi- plan-izvršenje'!$A$4:$H$500,4,FALSE),IF($A1489&lt;=$A$3,VLOOKUP(A1489,'Neizmirene obaveze JLS'!$A$11:O$500,Q$1,FALSE),"")))</f>
        <v>0</v>
      </c>
      <c r="R1489" s="88">
        <f>IF($A1489&lt;=$A$1,VALUE(+VLOOKUP($A1489,'Rashodi- plan-izvršenje'!$A$8:P$1500,'prenos-P-R-N'!R$1,FALSE)),IF($A1489&lt;=$A$2,VLOOKUP($A1489,'Prihodi- plan-izvršenje'!$A$4:$H$500,7,FALSE),""))</f>
        <v>0</v>
      </c>
      <c r="S1489" s="88">
        <f>IF(A1489=0,0,IF($A1489&lt;=$A$1,VALUE(+VLOOKUP($A1489,'Rashodi- plan-izvršenje'!$A$8:Q$1500,'prenos-P-R-N'!S$1,FALSE)),IF($A1489&lt;=$A$2,VLOOKUP($A1489,'Prihodi- plan-izvršenje'!$A$4:$H$500,8,FALSE),0)))</f>
        <v>0</v>
      </c>
      <c r="T1489" s="88" t="str">
        <f>IF($A1489&gt;$A$2,VLOOKUP($A1489,'Neizmirene obaveze JLS'!$A$11:R$500,R$1,FALSE),"")</f>
        <v/>
      </c>
      <c r="U1489" s="88">
        <f>IF($A1489&gt;$A$2,VLOOKUP($A1489,'Neizmirene obaveze JLS'!$A$11:S$500,S$1,FALSE),0)</f>
        <v>0</v>
      </c>
      <c r="V1489" s="88">
        <f t="shared" si="429"/>
        <v>0</v>
      </c>
    </row>
    <row r="1490" spans="1:22">
      <c r="A1490" s="89">
        <f>IF(AND(COUNTIF(A$1:A$3,"&gt;0")=1,MAX(A$8:A1489)&lt;A$1),A1489+1,IF(AND(COUNTIF(A$1:A$3,"&gt;0")=2,MAX(A$8:A1489)&lt;A$2),A1489+1,IF(AND(COUNTIF(A$1:A$3,"&gt;0")=3,MAX(A$8:A1489)&lt;A$3),A1489+1,0)))</f>
        <v>0</v>
      </c>
      <c r="B1490" s="89" t="str">
        <f t="shared" ref="B1490:C1490" si="455">+IF($A1490&gt;0,B1489,"")</f>
        <v/>
      </c>
      <c r="C1490" s="89" t="str">
        <f t="shared" si="455"/>
        <v/>
      </c>
      <c r="D1490" s="87" t="str">
        <f>IF($A1490=0,"",IF($A1490&lt;=$A$1,+VLOOKUP($A1490,'Rashodi- plan-izvršenje'!$A$8:B$1500,'prenos-P-R-N'!D$1,FALSE),IF($A1490&gt;$A$2,+VLOOKUP($A1490,'Neizmirene obaveze JLS'!$A$11:B$500,'prenos-P-R-N'!D$1,FALSE),"")))</f>
        <v/>
      </c>
      <c r="E1490" s="87" t="str">
        <f>IF($A1490=0,"",IF($A1490&lt;=$A$1,+VLOOKUP($A1490,'Rashodi- plan-izvršenje'!$A$8:C$1500,'prenos-P-R-N'!E$1,FALSE),IF($A1490&gt;$A$2,+VLOOKUP($A1490,'Neizmirene obaveze JLS'!$A$11:C$500,'prenos-P-R-N'!E$1,FALSE),"")))</f>
        <v/>
      </c>
      <c r="F1490" s="87" t="str">
        <f>IF($A1490=0,"",IF($A1490&lt;=$A$1,+VLOOKUP($A1490,'Rashodi- plan-izvršenje'!$A$8:D$1500,'prenos-P-R-N'!F$1,FALSE),IF($A1490&gt;$A$2,+VLOOKUP($A1490,'Neizmirene obaveze JLS'!$A$11:D$500,'prenos-P-R-N'!F$1,FALSE),"")))</f>
        <v/>
      </c>
      <c r="G1490" s="87" t="str">
        <f>IF($A1490=0,"",IF($A1490&lt;=$A$1,+VLOOKUP($A1490,'Rashodi- plan-izvršenje'!$A$8:E$1500,'prenos-P-R-N'!G$1,FALSE),IF($A1490&gt;$A$2,+VLOOKUP($A1490,'Neizmirene obaveze JLS'!$A$11:E$500,'prenos-P-R-N'!G$1,FALSE),"")))</f>
        <v/>
      </c>
      <c r="H1490" s="87" t="str">
        <f>IF($A1490=0,"",IF($A1490&lt;=$A$1,+VLOOKUP($A1490,'Rashodi- plan-izvršenje'!$A$8:F$1500,'prenos-P-R-N'!H$1,FALSE),IF($A1490&gt;$A$2,+VLOOKUP($A1490,'Neizmirene obaveze JLS'!$A$11:F$500,'prenos-P-R-N'!H$1,FALSE),"")))</f>
        <v/>
      </c>
      <c r="I1490" s="87" t="str">
        <f>IF($A1490=0,"",IF($A1490&lt;=$A$1,+VLOOKUP($A1490,'Rashodi- plan-izvršenje'!$A$8:G$1500,'prenos-P-R-N'!I$1,FALSE),IF($A1490&gt;$A$2,+VLOOKUP($A1490,'Neizmirene obaveze JLS'!$A$11:G$500,'prenos-P-R-N'!I$1,FALSE),"")))</f>
        <v/>
      </c>
      <c r="J1490" s="87" t="str">
        <f>IF($A1490=0,"",IF($A1490&lt;=$A$1,+VLOOKUP($A1490,'Rashodi- plan-izvršenje'!$A$8:H$1500,'prenos-P-R-N'!J$1,FALSE),IF($A1490&gt;$A$2,+VLOOKUP($A1490,'Neizmirene obaveze JLS'!$A$11:H$500,'prenos-P-R-N'!J$1,FALSE),"")))</f>
        <v/>
      </c>
      <c r="K1490" s="87" t="str">
        <f>IF($A1490=0,"",IF($A1490&lt;=$A$1,+VLOOKUP($A1490,'Rashodi- plan-izvršenje'!$A$8:I$1500,'prenos-P-R-N'!K$1,FALSE),IF($A1490&gt;$A$2,+VLOOKUP($A1490,'Neizmirene obaveze JLS'!$A$11:I$500,'prenos-P-R-N'!K$1,FALSE),"")))</f>
        <v/>
      </c>
      <c r="L1490" t="str">
        <f>IF(A1490=0,"",IF(A1490&lt;=A$1,+IF(VLOOKUP(A1490,'Rashodi- plan-izvršenje'!A$8:J$1500,M$1,FALSE)&gt;0,"Програмска активност","Пројекат"),IF(A1490&gt;A$2,+IF(VLOOKUP(A1490,'Neizmirene obaveze JLS'!A$8:J$2008,M$1,FALSE)&gt;0,"Програмска активност","Пројекат"),"")))</f>
        <v/>
      </c>
      <c r="M1490" s="87" t="str">
        <f>IF(A1490=0,"",IF($A1490&lt;=$A$1,+IF(VLOOKUP($A1490,'Rashodi- plan-izvršenje'!$A$8:$M$1500,10,FALSE)&gt;0,VLOOKUP($A1490,'Rashodi- plan-izvršenje'!$A$8:$M$1500,10,FALSE),VLOOKUP($A1490,'Rashodi- plan-izvršenje'!$A$8:$M$1500,12,FALSE)),+IF($A1490&gt;$A$2,IF(VLOOKUP($A1490,'Neizmirene obaveze JLS'!$A$8:$M$1500,10,FALSE)&gt;0,VLOOKUP($A1490,'Neizmirene obaveze JLS'!$A$11:$M$1500,10,FALSE),VLOOKUP($A1490,'Neizmirene obaveze JLS'!$A$11:$M$1500,12,FALSE)),0)))</f>
        <v/>
      </c>
      <c r="N1490" s="87" t="str">
        <f>IF(A1490=0,"",IF($A1490&lt;=$A$1,+IF(VLOOKUP(A1490,'Rashodi- plan-izvršenje'!$A$8:$M$1500,10,FALSE)&gt;0,VLOOKUP(A1490,'Rashodi- plan-izvršenje'!$A$8:$M$1500,11,FALSE),VLOOKUP(A1490,'Rashodi- plan-izvršenje'!$A$8:$M$1500,13,FALSE)),+IF($A1490&gt;$A$2,IF(VLOOKUP($A1490,'Neizmirene obaveze JLS'!$A$8:$M$1500,10,FALSE)&gt;0,VLOOKUP($A1490,'Neizmirene obaveze JLS'!$A$11:$M$1500,11,FALSE),VLOOKUP($A1490,'Neizmirene obaveze JLS'!$A$11:$M$1500,13,FALSE)),0)))</f>
        <v/>
      </c>
      <c r="O1490" s="87" t="str">
        <f>IF(A1490=0,"",IF($A1490&lt;=$A$1,VALUE(+VLOOKUP($A1490,'Rashodi- plan-izvršenje'!$A$8:N$1500,'prenos-P-R-N'!O$1,FALSE)),IF($A1490&lt;=A$2,VALUE(VLOOKUP($A1490,'Prihodi- plan-izvršenje'!$A$8:$H$500,6,FALSE)),VALUE(VLOOKUP($A1490,'Neizmirene obaveze JLS'!$A$8:$N$500,O$1,FALSE)))))</f>
        <v/>
      </c>
      <c r="P1490" s="87" t="str">
        <f>IF(A1490=0,"",IF(A1490=0,0,IF(A1490&gt;A$2,'šifarnik K-izvor'!G$3,+IF(Q1490&lt;700,+'šifarnik K-izvor'!G$2,'šifarnik K-izvor'!G$1))))</f>
        <v/>
      </c>
      <c r="Q1490" s="87">
        <f>IF($A1490&lt;=$A$1,VALUE(+VLOOKUP($A1490,'Rashodi- plan-izvršenje'!$A$8:O$1500,'prenos-P-R-N'!Q$1,FALSE)),IF($A1490&lt;=$A$2,VLOOKUP($A1490,'Prihodi- plan-izvršenje'!$A$4:$H$500,4,FALSE),IF($A1490&lt;=$A$3,VLOOKUP(A1490,'Neizmirene obaveze JLS'!$A$11:O$500,Q$1,FALSE),"")))</f>
        <v>0</v>
      </c>
      <c r="R1490" s="88">
        <f>IF($A1490&lt;=$A$1,VALUE(+VLOOKUP($A1490,'Rashodi- plan-izvršenje'!$A$8:P$1500,'prenos-P-R-N'!R$1,FALSE)),IF($A1490&lt;=$A$2,VLOOKUP($A1490,'Prihodi- plan-izvršenje'!$A$4:$H$500,7,FALSE),""))</f>
        <v>0</v>
      </c>
      <c r="S1490" s="88">
        <f>IF(A1490=0,0,IF($A1490&lt;=$A$1,VALUE(+VLOOKUP($A1490,'Rashodi- plan-izvršenje'!$A$8:Q$1500,'prenos-P-R-N'!S$1,FALSE)),IF($A1490&lt;=$A$2,VLOOKUP($A1490,'Prihodi- plan-izvršenje'!$A$4:$H$500,8,FALSE),0)))</f>
        <v>0</v>
      </c>
      <c r="T1490" s="88" t="str">
        <f>IF($A1490&gt;$A$2,VLOOKUP($A1490,'Neizmirene obaveze JLS'!$A$11:R$500,R$1,FALSE),"")</f>
        <v/>
      </c>
      <c r="U1490" s="88">
        <f>IF($A1490&gt;$A$2,VLOOKUP($A1490,'Neizmirene obaveze JLS'!$A$11:S$500,S$1,FALSE),0)</f>
        <v>0</v>
      </c>
      <c r="V1490" s="88">
        <f t="shared" si="429"/>
        <v>0</v>
      </c>
    </row>
    <row r="1491" spans="1:22">
      <c r="A1491" s="89">
        <f>IF(AND(COUNTIF(A$1:A$3,"&gt;0")=1,MAX(A$8:A1490)&lt;A$1),A1490+1,IF(AND(COUNTIF(A$1:A$3,"&gt;0")=2,MAX(A$8:A1490)&lt;A$2),A1490+1,IF(AND(COUNTIF(A$1:A$3,"&gt;0")=3,MAX(A$8:A1490)&lt;A$3),A1490+1,0)))</f>
        <v>0</v>
      </c>
      <c r="B1491" s="89" t="str">
        <f t="shared" ref="B1491:C1491" si="456">+IF($A1491&gt;0,B1490,"")</f>
        <v/>
      </c>
      <c r="C1491" s="89" t="str">
        <f t="shared" si="456"/>
        <v/>
      </c>
      <c r="D1491" s="87" t="str">
        <f>IF($A1491=0,"",IF($A1491&lt;=$A$1,+VLOOKUP($A1491,'Rashodi- plan-izvršenje'!$A$8:B$1500,'prenos-P-R-N'!D$1,FALSE),IF($A1491&gt;$A$2,+VLOOKUP($A1491,'Neizmirene obaveze JLS'!$A$11:B$500,'prenos-P-R-N'!D$1,FALSE),"")))</f>
        <v/>
      </c>
      <c r="E1491" s="87" t="str">
        <f>IF($A1491=0,"",IF($A1491&lt;=$A$1,+VLOOKUP($A1491,'Rashodi- plan-izvršenje'!$A$8:C$1500,'prenos-P-R-N'!E$1,FALSE),IF($A1491&gt;$A$2,+VLOOKUP($A1491,'Neizmirene obaveze JLS'!$A$11:C$500,'prenos-P-R-N'!E$1,FALSE),"")))</f>
        <v/>
      </c>
      <c r="F1491" s="87" t="str">
        <f>IF($A1491=0,"",IF($A1491&lt;=$A$1,+VLOOKUP($A1491,'Rashodi- plan-izvršenje'!$A$8:D$1500,'prenos-P-R-N'!F$1,FALSE),IF($A1491&gt;$A$2,+VLOOKUP($A1491,'Neizmirene obaveze JLS'!$A$11:D$500,'prenos-P-R-N'!F$1,FALSE),"")))</f>
        <v/>
      </c>
      <c r="G1491" s="87" t="str">
        <f>IF($A1491=0,"",IF($A1491&lt;=$A$1,+VLOOKUP($A1491,'Rashodi- plan-izvršenje'!$A$8:E$1500,'prenos-P-R-N'!G$1,FALSE),IF($A1491&gt;$A$2,+VLOOKUP($A1491,'Neizmirene obaveze JLS'!$A$11:E$500,'prenos-P-R-N'!G$1,FALSE),"")))</f>
        <v/>
      </c>
      <c r="H1491" s="87" t="str">
        <f>IF($A1491=0,"",IF($A1491&lt;=$A$1,+VLOOKUP($A1491,'Rashodi- plan-izvršenje'!$A$8:F$1500,'prenos-P-R-N'!H$1,FALSE),IF($A1491&gt;$A$2,+VLOOKUP($A1491,'Neizmirene obaveze JLS'!$A$11:F$500,'prenos-P-R-N'!H$1,FALSE),"")))</f>
        <v/>
      </c>
      <c r="I1491" s="87" t="str">
        <f>IF($A1491=0,"",IF($A1491&lt;=$A$1,+VLOOKUP($A1491,'Rashodi- plan-izvršenje'!$A$8:G$1500,'prenos-P-R-N'!I$1,FALSE),IF($A1491&gt;$A$2,+VLOOKUP($A1491,'Neizmirene obaveze JLS'!$A$11:G$500,'prenos-P-R-N'!I$1,FALSE),"")))</f>
        <v/>
      </c>
      <c r="J1491" s="87" t="str">
        <f>IF($A1491=0,"",IF($A1491&lt;=$A$1,+VLOOKUP($A1491,'Rashodi- plan-izvršenje'!$A$8:H$1500,'prenos-P-R-N'!J$1,FALSE),IF($A1491&gt;$A$2,+VLOOKUP($A1491,'Neizmirene obaveze JLS'!$A$11:H$500,'prenos-P-R-N'!J$1,FALSE),"")))</f>
        <v/>
      </c>
      <c r="K1491" s="87" t="str">
        <f>IF($A1491=0,"",IF($A1491&lt;=$A$1,+VLOOKUP($A1491,'Rashodi- plan-izvršenje'!$A$8:I$1500,'prenos-P-R-N'!K$1,FALSE),IF($A1491&gt;$A$2,+VLOOKUP($A1491,'Neizmirene obaveze JLS'!$A$11:I$500,'prenos-P-R-N'!K$1,FALSE),"")))</f>
        <v/>
      </c>
      <c r="L1491" t="str">
        <f>IF(A1491=0,"",IF(A1491&lt;=A$1,+IF(VLOOKUP(A1491,'Rashodi- plan-izvršenje'!A$8:J$1500,M$1,FALSE)&gt;0,"Програмска активност","Пројекат"),IF(A1491&gt;A$2,+IF(VLOOKUP(A1491,'Neizmirene obaveze JLS'!A$8:J$2008,M$1,FALSE)&gt;0,"Програмска активност","Пројекат"),"")))</f>
        <v/>
      </c>
      <c r="M1491" s="87" t="str">
        <f>IF(A1491=0,"",IF($A1491&lt;=$A$1,+IF(VLOOKUP($A1491,'Rashodi- plan-izvršenje'!$A$8:$M$1500,10,FALSE)&gt;0,VLOOKUP($A1491,'Rashodi- plan-izvršenje'!$A$8:$M$1500,10,FALSE),VLOOKUP($A1491,'Rashodi- plan-izvršenje'!$A$8:$M$1500,12,FALSE)),+IF($A1491&gt;$A$2,IF(VLOOKUP($A1491,'Neizmirene obaveze JLS'!$A$8:$M$1500,10,FALSE)&gt;0,VLOOKUP($A1491,'Neizmirene obaveze JLS'!$A$11:$M$1500,10,FALSE),VLOOKUP($A1491,'Neizmirene obaveze JLS'!$A$11:$M$1500,12,FALSE)),0)))</f>
        <v/>
      </c>
      <c r="N1491" s="87" t="str">
        <f>IF(A1491=0,"",IF($A1491&lt;=$A$1,+IF(VLOOKUP(A1491,'Rashodi- plan-izvršenje'!$A$8:$M$1500,10,FALSE)&gt;0,VLOOKUP(A1491,'Rashodi- plan-izvršenje'!$A$8:$M$1500,11,FALSE),VLOOKUP(A1491,'Rashodi- plan-izvršenje'!$A$8:$M$1500,13,FALSE)),+IF($A1491&gt;$A$2,IF(VLOOKUP($A1491,'Neizmirene obaveze JLS'!$A$8:$M$1500,10,FALSE)&gt;0,VLOOKUP($A1491,'Neizmirene obaveze JLS'!$A$11:$M$1500,11,FALSE),VLOOKUP($A1491,'Neizmirene obaveze JLS'!$A$11:$M$1500,13,FALSE)),0)))</f>
        <v/>
      </c>
      <c r="O1491" s="87" t="str">
        <f>IF(A1491=0,"",IF($A1491&lt;=$A$1,VALUE(+VLOOKUP($A1491,'Rashodi- plan-izvršenje'!$A$8:N$1500,'prenos-P-R-N'!O$1,FALSE)),IF($A1491&lt;=A$2,VALUE(VLOOKUP($A1491,'Prihodi- plan-izvršenje'!$A$8:$H$500,6,FALSE)),VALUE(VLOOKUP($A1491,'Neizmirene obaveze JLS'!$A$8:$N$500,O$1,FALSE)))))</f>
        <v/>
      </c>
      <c r="P1491" s="87" t="str">
        <f>IF(A1491=0,"",IF(A1491=0,0,IF(A1491&gt;A$2,'šifarnik K-izvor'!G$3,+IF(Q1491&lt;700,+'šifarnik K-izvor'!G$2,'šifarnik K-izvor'!G$1))))</f>
        <v/>
      </c>
      <c r="Q1491" s="87">
        <f>IF($A1491&lt;=$A$1,VALUE(+VLOOKUP($A1491,'Rashodi- plan-izvršenje'!$A$8:O$1500,'prenos-P-R-N'!Q$1,FALSE)),IF($A1491&lt;=$A$2,VLOOKUP($A1491,'Prihodi- plan-izvršenje'!$A$4:$H$500,4,FALSE),IF($A1491&lt;=$A$3,VLOOKUP(A1491,'Neizmirene obaveze JLS'!$A$11:O$500,Q$1,FALSE),"")))</f>
        <v>0</v>
      </c>
      <c r="R1491" s="88">
        <f>IF($A1491&lt;=$A$1,VALUE(+VLOOKUP($A1491,'Rashodi- plan-izvršenje'!$A$8:P$1500,'prenos-P-R-N'!R$1,FALSE)),IF($A1491&lt;=$A$2,VLOOKUP($A1491,'Prihodi- plan-izvršenje'!$A$4:$H$500,7,FALSE),""))</f>
        <v>0</v>
      </c>
      <c r="S1491" s="88">
        <f>IF(A1491=0,0,IF($A1491&lt;=$A$1,VALUE(+VLOOKUP($A1491,'Rashodi- plan-izvršenje'!$A$8:Q$1500,'prenos-P-R-N'!S$1,FALSE)),IF($A1491&lt;=$A$2,VLOOKUP($A1491,'Prihodi- plan-izvršenje'!$A$4:$H$500,8,FALSE),0)))</f>
        <v>0</v>
      </c>
      <c r="T1491" s="88" t="str">
        <f>IF($A1491&gt;$A$2,VLOOKUP($A1491,'Neizmirene obaveze JLS'!$A$11:R$500,R$1,FALSE),"")</f>
        <v/>
      </c>
      <c r="U1491" s="88">
        <f>IF($A1491&gt;$A$2,VLOOKUP($A1491,'Neizmirene obaveze JLS'!$A$11:S$500,S$1,FALSE),0)</f>
        <v>0</v>
      </c>
      <c r="V1491" s="88">
        <f t="shared" si="429"/>
        <v>0</v>
      </c>
    </row>
    <row r="1492" spans="1:22">
      <c r="A1492" s="89">
        <f>IF(AND(COUNTIF(A$1:A$3,"&gt;0")=1,MAX(A$8:A1491)&lt;A$1),A1491+1,IF(AND(COUNTIF(A$1:A$3,"&gt;0")=2,MAX(A$8:A1491)&lt;A$2),A1491+1,IF(AND(COUNTIF(A$1:A$3,"&gt;0")=3,MAX(A$8:A1491)&lt;A$3),A1491+1,0)))</f>
        <v>0</v>
      </c>
      <c r="B1492" s="89" t="str">
        <f t="shared" ref="B1492:C1492" si="457">+IF($A1492&gt;0,B1491,"")</f>
        <v/>
      </c>
      <c r="C1492" s="89" t="str">
        <f t="shared" si="457"/>
        <v/>
      </c>
      <c r="D1492" s="87" t="str">
        <f>IF($A1492=0,"",IF($A1492&lt;=$A$1,+VLOOKUP($A1492,'Rashodi- plan-izvršenje'!$A$8:B$1500,'prenos-P-R-N'!D$1,FALSE),IF($A1492&gt;$A$2,+VLOOKUP($A1492,'Neizmirene obaveze JLS'!$A$11:B$500,'prenos-P-R-N'!D$1,FALSE),"")))</f>
        <v/>
      </c>
      <c r="E1492" s="87" t="str">
        <f>IF($A1492=0,"",IF($A1492&lt;=$A$1,+VLOOKUP($A1492,'Rashodi- plan-izvršenje'!$A$8:C$1500,'prenos-P-R-N'!E$1,FALSE),IF($A1492&gt;$A$2,+VLOOKUP($A1492,'Neizmirene obaveze JLS'!$A$11:C$500,'prenos-P-R-N'!E$1,FALSE),"")))</f>
        <v/>
      </c>
      <c r="F1492" s="87" t="str">
        <f>IF($A1492=0,"",IF($A1492&lt;=$A$1,+VLOOKUP($A1492,'Rashodi- plan-izvršenje'!$A$8:D$1500,'prenos-P-R-N'!F$1,FALSE),IF($A1492&gt;$A$2,+VLOOKUP($A1492,'Neizmirene obaveze JLS'!$A$11:D$500,'prenos-P-R-N'!F$1,FALSE),"")))</f>
        <v/>
      </c>
      <c r="G1492" s="87" t="str">
        <f>IF($A1492=0,"",IF($A1492&lt;=$A$1,+VLOOKUP($A1492,'Rashodi- plan-izvršenje'!$A$8:E$1500,'prenos-P-R-N'!G$1,FALSE),IF($A1492&gt;$A$2,+VLOOKUP($A1492,'Neizmirene obaveze JLS'!$A$11:E$500,'prenos-P-R-N'!G$1,FALSE),"")))</f>
        <v/>
      </c>
      <c r="H1492" s="87" t="str">
        <f>IF($A1492=0,"",IF($A1492&lt;=$A$1,+VLOOKUP($A1492,'Rashodi- plan-izvršenje'!$A$8:F$1500,'prenos-P-R-N'!H$1,FALSE),IF($A1492&gt;$A$2,+VLOOKUP($A1492,'Neizmirene obaveze JLS'!$A$11:F$500,'prenos-P-R-N'!H$1,FALSE),"")))</f>
        <v/>
      </c>
      <c r="I1492" s="87" t="str">
        <f>IF($A1492=0,"",IF($A1492&lt;=$A$1,+VLOOKUP($A1492,'Rashodi- plan-izvršenje'!$A$8:G$1500,'prenos-P-R-N'!I$1,FALSE),IF($A1492&gt;$A$2,+VLOOKUP($A1492,'Neizmirene obaveze JLS'!$A$11:G$500,'prenos-P-R-N'!I$1,FALSE),"")))</f>
        <v/>
      </c>
      <c r="J1492" s="87" t="str">
        <f>IF($A1492=0,"",IF($A1492&lt;=$A$1,+VLOOKUP($A1492,'Rashodi- plan-izvršenje'!$A$8:H$1500,'prenos-P-R-N'!J$1,FALSE),IF($A1492&gt;$A$2,+VLOOKUP($A1492,'Neizmirene obaveze JLS'!$A$11:H$500,'prenos-P-R-N'!J$1,FALSE),"")))</f>
        <v/>
      </c>
      <c r="K1492" s="87" t="str">
        <f>IF($A1492=0,"",IF($A1492&lt;=$A$1,+VLOOKUP($A1492,'Rashodi- plan-izvršenje'!$A$8:I$1500,'prenos-P-R-N'!K$1,FALSE),IF($A1492&gt;$A$2,+VLOOKUP($A1492,'Neizmirene obaveze JLS'!$A$11:I$500,'prenos-P-R-N'!K$1,FALSE),"")))</f>
        <v/>
      </c>
      <c r="L1492" t="str">
        <f>IF(A1492=0,"",IF(A1492&lt;=A$1,+IF(VLOOKUP(A1492,'Rashodi- plan-izvršenje'!A$8:J$1500,M$1,FALSE)&gt;0,"Програмска активност","Пројекат"),IF(A1492&gt;A$2,+IF(VLOOKUP(A1492,'Neizmirene obaveze JLS'!A$8:J$2008,M$1,FALSE)&gt;0,"Програмска активност","Пројекат"),"")))</f>
        <v/>
      </c>
      <c r="M1492" s="87" t="str">
        <f>IF(A1492=0,"",IF($A1492&lt;=$A$1,+IF(VLOOKUP($A1492,'Rashodi- plan-izvršenje'!$A$8:$M$1500,10,FALSE)&gt;0,VLOOKUP($A1492,'Rashodi- plan-izvršenje'!$A$8:$M$1500,10,FALSE),VLOOKUP($A1492,'Rashodi- plan-izvršenje'!$A$8:$M$1500,12,FALSE)),+IF($A1492&gt;$A$2,IF(VLOOKUP($A1492,'Neizmirene obaveze JLS'!$A$8:$M$1500,10,FALSE)&gt;0,VLOOKUP($A1492,'Neizmirene obaveze JLS'!$A$11:$M$1500,10,FALSE),VLOOKUP($A1492,'Neizmirene obaveze JLS'!$A$11:$M$1500,12,FALSE)),0)))</f>
        <v/>
      </c>
      <c r="N1492" s="87" t="str">
        <f>IF(A1492=0,"",IF($A1492&lt;=$A$1,+IF(VLOOKUP(A1492,'Rashodi- plan-izvršenje'!$A$8:$M$1500,10,FALSE)&gt;0,VLOOKUP(A1492,'Rashodi- plan-izvršenje'!$A$8:$M$1500,11,FALSE),VLOOKUP(A1492,'Rashodi- plan-izvršenje'!$A$8:$M$1500,13,FALSE)),+IF($A1492&gt;$A$2,IF(VLOOKUP($A1492,'Neizmirene obaveze JLS'!$A$8:$M$1500,10,FALSE)&gt;0,VLOOKUP($A1492,'Neizmirene obaveze JLS'!$A$11:$M$1500,11,FALSE),VLOOKUP($A1492,'Neizmirene obaveze JLS'!$A$11:$M$1500,13,FALSE)),0)))</f>
        <v/>
      </c>
      <c r="O1492" s="87" t="str">
        <f>IF(A1492=0,"",IF($A1492&lt;=$A$1,VALUE(+VLOOKUP($A1492,'Rashodi- plan-izvršenje'!$A$8:N$1500,'prenos-P-R-N'!O$1,FALSE)),IF($A1492&lt;=A$2,VALUE(VLOOKUP($A1492,'Prihodi- plan-izvršenje'!$A$8:$H$500,6,FALSE)),VALUE(VLOOKUP($A1492,'Neizmirene obaveze JLS'!$A$8:$N$500,O$1,FALSE)))))</f>
        <v/>
      </c>
      <c r="P1492" s="87" t="str">
        <f>IF(A1492=0,"",IF(A1492=0,0,IF(A1492&gt;A$2,'šifarnik K-izvor'!G$3,+IF(Q1492&lt;700,+'šifarnik K-izvor'!G$2,'šifarnik K-izvor'!G$1))))</f>
        <v/>
      </c>
      <c r="Q1492" s="87">
        <f>IF($A1492&lt;=$A$1,VALUE(+VLOOKUP($A1492,'Rashodi- plan-izvršenje'!$A$8:O$1500,'prenos-P-R-N'!Q$1,FALSE)),IF($A1492&lt;=$A$2,VLOOKUP($A1492,'Prihodi- plan-izvršenje'!$A$4:$H$500,4,FALSE),IF($A1492&lt;=$A$3,VLOOKUP(A1492,'Neizmirene obaveze JLS'!$A$11:O$500,Q$1,FALSE),"")))</f>
        <v>0</v>
      </c>
      <c r="R1492" s="88">
        <f>IF($A1492&lt;=$A$1,VALUE(+VLOOKUP($A1492,'Rashodi- plan-izvršenje'!$A$8:P$1500,'prenos-P-R-N'!R$1,FALSE)),IF($A1492&lt;=$A$2,VLOOKUP($A1492,'Prihodi- plan-izvršenje'!$A$4:$H$500,7,FALSE),""))</f>
        <v>0</v>
      </c>
      <c r="S1492" s="88">
        <f>IF(A1492=0,0,IF($A1492&lt;=$A$1,VALUE(+VLOOKUP($A1492,'Rashodi- plan-izvršenje'!$A$8:Q$1500,'prenos-P-R-N'!S$1,FALSE)),IF($A1492&lt;=$A$2,VLOOKUP($A1492,'Prihodi- plan-izvršenje'!$A$4:$H$500,8,FALSE),0)))</f>
        <v>0</v>
      </c>
      <c r="T1492" s="88" t="str">
        <f>IF($A1492&gt;$A$2,VLOOKUP($A1492,'Neizmirene obaveze JLS'!$A$11:R$500,R$1,FALSE),"")</f>
        <v/>
      </c>
      <c r="U1492" s="88">
        <f>IF($A1492&gt;$A$2,VLOOKUP($A1492,'Neizmirene obaveze JLS'!$A$11:S$500,S$1,FALSE),0)</f>
        <v>0</v>
      </c>
      <c r="V1492" s="88">
        <f t="shared" si="429"/>
        <v>0</v>
      </c>
    </row>
    <row r="1493" spans="1:22">
      <c r="A1493" s="89">
        <f>IF(AND(COUNTIF(A$1:A$3,"&gt;0")=1,MAX(A$8:A1492)&lt;A$1),A1492+1,IF(AND(COUNTIF(A$1:A$3,"&gt;0")=2,MAX(A$8:A1492)&lt;A$2),A1492+1,IF(AND(COUNTIF(A$1:A$3,"&gt;0")=3,MAX(A$8:A1492)&lt;A$3),A1492+1,0)))</f>
        <v>0</v>
      </c>
      <c r="B1493" s="89" t="str">
        <f t="shared" ref="B1493:C1493" si="458">+IF($A1493&gt;0,B1492,"")</f>
        <v/>
      </c>
      <c r="C1493" s="89" t="str">
        <f t="shared" si="458"/>
        <v/>
      </c>
      <c r="D1493" s="87" t="str">
        <f>IF($A1493=0,"",IF($A1493&lt;=$A$1,+VLOOKUP($A1493,'Rashodi- plan-izvršenje'!$A$8:B$1500,'prenos-P-R-N'!D$1,FALSE),IF($A1493&gt;$A$2,+VLOOKUP($A1493,'Neizmirene obaveze JLS'!$A$11:B$500,'prenos-P-R-N'!D$1,FALSE),"")))</f>
        <v/>
      </c>
      <c r="E1493" s="87" t="str">
        <f>IF($A1493=0,"",IF($A1493&lt;=$A$1,+VLOOKUP($A1493,'Rashodi- plan-izvršenje'!$A$8:C$1500,'prenos-P-R-N'!E$1,FALSE),IF($A1493&gt;$A$2,+VLOOKUP($A1493,'Neizmirene obaveze JLS'!$A$11:C$500,'prenos-P-R-N'!E$1,FALSE),"")))</f>
        <v/>
      </c>
      <c r="F1493" s="87" t="str">
        <f>IF($A1493=0,"",IF($A1493&lt;=$A$1,+VLOOKUP($A1493,'Rashodi- plan-izvršenje'!$A$8:D$1500,'prenos-P-R-N'!F$1,FALSE),IF($A1493&gt;$A$2,+VLOOKUP($A1493,'Neizmirene obaveze JLS'!$A$11:D$500,'prenos-P-R-N'!F$1,FALSE),"")))</f>
        <v/>
      </c>
      <c r="G1493" s="87" t="str">
        <f>IF($A1493=0,"",IF($A1493&lt;=$A$1,+VLOOKUP($A1493,'Rashodi- plan-izvršenje'!$A$8:E$1500,'prenos-P-R-N'!G$1,FALSE),IF($A1493&gt;$A$2,+VLOOKUP($A1493,'Neizmirene obaveze JLS'!$A$11:E$500,'prenos-P-R-N'!G$1,FALSE),"")))</f>
        <v/>
      </c>
      <c r="H1493" s="87" t="str">
        <f>IF($A1493=0,"",IF($A1493&lt;=$A$1,+VLOOKUP($A1493,'Rashodi- plan-izvršenje'!$A$8:F$1500,'prenos-P-R-N'!H$1,FALSE),IF($A1493&gt;$A$2,+VLOOKUP($A1493,'Neizmirene obaveze JLS'!$A$11:F$500,'prenos-P-R-N'!H$1,FALSE),"")))</f>
        <v/>
      </c>
      <c r="I1493" s="87" t="str">
        <f>IF($A1493=0,"",IF($A1493&lt;=$A$1,+VLOOKUP($A1493,'Rashodi- plan-izvršenje'!$A$8:G$1500,'prenos-P-R-N'!I$1,FALSE),IF($A1493&gt;$A$2,+VLOOKUP($A1493,'Neizmirene obaveze JLS'!$A$11:G$500,'prenos-P-R-N'!I$1,FALSE),"")))</f>
        <v/>
      </c>
      <c r="J1493" s="87" t="str">
        <f>IF($A1493=0,"",IF($A1493&lt;=$A$1,+VLOOKUP($A1493,'Rashodi- plan-izvršenje'!$A$8:H$1500,'prenos-P-R-N'!J$1,FALSE),IF($A1493&gt;$A$2,+VLOOKUP($A1493,'Neizmirene obaveze JLS'!$A$11:H$500,'prenos-P-R-N'!J$1,FALSE),"")))</f>
        <v/>
      </c>
      <c r="K1493" s="87" t="str">
        <f>IF($A1493=0,"",IF($A1493&lt;=$A$1,+VLOOKUP($A1493,'Rashodi- plan-izvršenje'!$A$8:I$1500,'prenos-P-R-N'!K$1,FALSE),IF($A1493&gt;$A$2,+VLOOKUP($A1493,'Neizmirene obaveze JLS'!$A$11:I$500,'prenos-P-R-N'!K$1,FALSE),"")))</f>
        <v/>
      </c>
      <c r="L1493" t="str">
        <f>IF(A1493=0,"",IF(A1493&lt;=A$1,+IF(VLOOKUP(A1493,'Rashodi- plan-izvršenje'!A$8:J$1500,M$1,FALSE)&gt;0,"Програмска активност","Пројекат"),IF(A1493&gt;A$2,+IF(VLOOKUP(A1493,'Neizmirene obaveze JLS'!A$8:J$2008,M$1,FALSE)&gt;0,"Програмска активност","Пројекат"),"")))</f>
        <v/>
      </c>
      <c r="M1493" s="87" t="str">
        <f>IF(A1493=0,"",IF($A1493&lt;=$A$1,+IF(VLOOKUP($A1493,'Rashodi- plan-izvršenje'!$A$8:$M$1500,10,FALSE)&gt;0,VLOOKUP($A1493,'Rashodi- plan-izvršenje'!$A$8:$M$1500,10,FALSE),VLOOKUP($A1493,'Rashodi- plan-izvršenje'!$A$8:$M$1500,12,FALSE)),+IF($A1493&gt;$A$2,IF(VLOOKUP($A1493,'Neizmirene obaveze JLS'!$A$8:$M$1500,10,FALSE)&gt;0,VLOOKUP($A1493,'Neizmirene obaveze JLS'!$A$11:$M$1500,10,FALSE),VLOOKUP($A1493,'Neizmirene obaveze JLS'!$A$11:$M$1500,12,FALSE)),0)))</f>
        <v/>
      </c>
      <c r="N1493" s="87" t="str">
        <f>IF(A1493=0,"",IF($A1493&lt;=$A$1,+IF(VLOOKUP(A1493,'Rashodi- plan-izvršenje'!$A$8:$M$1500,10,FALSE)&gt;0,VLOOKUP(A1493,'Rashodi- plan-izvršenje'!$A$8:$M$1500,11,FALSE),VLOOKUP(A1493,'Rashodi- plan-izvršenje'!$A$8:$M$1500,13,FALSE)),+IF($A1493&gt;$A$2,IF(VLOOKUP($A1493,'Neizmirene obaveze JLS'!$A$8:$M$1500,10,FALSE)&gt;0,VLOOKUP($A1493,'Neizmirene obaveze JLS'!$A$11:$M$1500,11,FALSE),VLOOKUP($A1493,'Neizmirene obaveze JLS'!$A$11:$M$1500,13,FALSE)),0)))</f>
        <v/>
      </c>
      <c r="O1493" s="87" t="str">
        <f>IF(A1493=0,"",IF($A1493&lt;=$A$1,VALUE(+VLOOKUP($A1493,'Rashodi- plan-izvršenje'!$A$8:N$1500,'prenos-P-R-N'!O$1,FALSE)),IF($A1493&lt;=A$2,VALUE(VLOOKUP($A1493,'Prihodi- plan-izvršenje'!$A$8:$H$500,6,FALSE)),VALUE(VLOOKUP($A1493,'Neizmirene obaveze JLS'!$A$8:$N$500,O$1,FALSE)))))</f>
        <v/>
      </c>
      <c r="P1493" s="87" t="str">
        <f>IF(A1493=0,"",IF(A1493=0,0,IF(A1493&gt;A$2,'šifarnik K-izvor'!G$3,+IF(Q1493&lt;700,+'šifarnik K-izvor'!G$2,'šifarnik K-izvor'!G$1))))</f>
        <v/>
      </c>
      <c r="Q1493" s="87">
        <f>IF($A1493&lt;=$A$1,VALUE(+VLOOKUP($A1493,'Rashodi- plan-izvršenje'!$A$8:O$1500,'prenos-P-R-N'!Q$1,FALSE)),IF($A1493&lt;=$A$2,VLOOKUP($A1493,'Prihodi- plan-izvršenje'!$A$4:$H$500,4,FALSE),IF($A1493&lt;=$A$3,VLOOKUP(A1493,'Neizmirene obaveze JLS'!$A$11:O$500,Q$1,FALSE),"")))</f>
        <v>0</v>
      </c>
      <c r="R1493" s="88">
        <f>IF($A1493&lt;=$A$1,VALUE(+VLOOKUP($A1493,'Rashodi- plan-izvršenje'!$A$8:P$1500,'prenos-P-R-N'!R$1,FALSE)),IF($A1493&lt;=$A$2,VLOOKUP($A1493,'Prihodi- plan-izvršenje'!$A$4:$H$500,7,FALSE),""))</f>
        <v>0</v>
      </c>
      <c r="S1493" s="88">
        <f>IF(A1493=0,0,IF($A1493&lt;=$A$1,VALUE(+VLOOKUP($A1493,'Rashodi- plan-izvršenje'!$A$8:Q$1500,'prenos-P-R-N'!S$1,FALSE)),IF($A1493&lt;=$A$2,VLOOKUP($A1493,'Prihodi- plan-izvršenje'!$A$4:$H$500,8,FALSE),0)))</f>
        <v>0</v>
      </c>
      <c r="T1493" s="88" t="str">
        <f>IF($A1493&gt;$A$2,VLOOKUP($A1493,'Neizmirene obaveze JLS'!$A$11:R$500,R$1,FALSE),"")</f>
        <v/>
      </c>
      <c r="U1493" s="88">
        <f>IF($A1493&gt;$A$2,VLOOKUP($A1493,'Neizmirene obaveze JLS'!$A$11:S$500,S$1,FALSE),0)</f>
        <v>0</v>
      </c>
      <c r="V1493" s="88">
        <f t="shared" si="429"/>
        <v>0</v>
      </c>
    </row>
    <row r="1494" spans="1:22">
      <c r="A1494" s="89">
        <f>IF(AND(COUNTIF(A$1:A$3,"&gt;0")=1,MAX(A$8:A1493)&lt;A$1),A1493+1,IF(AND(COUNTIF(A$1:A$3,"&gt;0")=2,MAX(A$8:A1493)&lt;A$2),A1493+1,IF(AND(COUNTIF(A$1:A$3,"&gt;0")=3,MAX(A$8:A1493)&lt;A$3),A1493+1,0)))</f>
        <v>0</v>
      </c>
      <c r="B1494" s="89" t="str">
        <f t="shared" ref="B1494:C1494" si="459">+IF($A1494&gt;0,B1493,"")</f>
        <v/>
      </c>
      <c r="C1494" s="89" t="str">
        <f t="shared" si="459"/>
        <v/>
      </c>
      <c r="D1494" s="87" t="str">
        <f>IF($A1494=0,"",IF($A1494&lt;=$A$1,+VLOOKUP($A1494,'Rashodi- plan-izvršenje'!$A$8:B$1500,'prenos-P-R-N'!D$1,FALSE),IF($A1494&gt;$A$2,+VLOOKUP($A1494,'Neizmirene obaveze JLS'!$A$11:B$500,'prenos-P-R-N'!D$1,FALSE),"")))</f>
        <v/>
      </c>
      <c r="E1494" s="87" t="str">
        <f>IF($A1494=0,"",IF($A1494&lt;=$A$1,+VLOOKUP($A1494,'Rashodi- plan-izvršenje'!$A$8:C$1500,'prenos-P-R-N'!E$1,FALSE),IF($A1494&gt;$A$2,+VLOOKUP($A1494,'Neizmirene obaveze JLS'!$A$11:C$500,'prenos-P-R-N'!E$1,FALSE),"")))</f>
        <v/>
      </c>
      <c r="F1494" s="87" t="str">
        <f>IF($A1494=0,"",IF($A1494&lt;=$A$1,+VLOOKUP($A1494,'Rashodi- plan-izvršenje'!$A$8:D$1500,'prenos-P-R-N'!F$1,FALSE),IF($A1494&gt;$A$2,+VLOOKUP($A1494,'Neizmirene obaveze JLS'!$A$11:D$500,'prenos-P-R-N'!F$1,FALSE),"")))</f>
        <v/>
      </c>
      <c r="G1494" s="87" t="str">
        <f>IF($A1494=0,"",IF($A1494&lt;=$A$1,+VLOOKUP($A1494,'Rashodi- plan-izvršenje'!$A$8:E$1500,'prenos-P-R-N'!G$1,FALSE),IF($A1494&gt;$A$2,+VLOOKUP($A1494,'Neizmirene obaveze JLS'!$A$11:E$500,'prenos-P-R-N'!G$1,FALSE),"")))</f>
        <v/>
      </c>
      <c r="H1494" s="87" t="str">
        <f>IF($A1494=0,"",IF($A1494&lt;=$A$1,+VLOOKUP($A1494,'Rashodi- plan-izvršenje'!$A$8:F$1500,'prenos-P-R-N'!H$1,FALSE),IF($A1494&gt;$A$2,+VLOOKUP($A1494,'Neizmirene obaveze JLS'!$A$11:F$500,'prenos-P-R-N'!H$1,FALSE),"")))</f>
        <v/>
      </c>
      <c r="I1494" s="87" t="str">
        <f>IF($A1494=0,"",IF($A1494&lt;=$A$1,+VLOOKUP($A1494,'Rashodi- plan-izvršenje'!$A$8:G$1500,'prenos-P-R-N'!I$1,FALSE),IF($A1494&gt;$A$2,+VLOOKUP($A1494,'Neizmirene obaveze JLS'!$A$11:G$500,'prenos-P-R-N'!I$1,FALSE),"")))</f>
        <v/>
      </c>
      <c r="J1494" s="87" t="str">
        <f>IF($A1494=0,"",IF($A1494&lt;=$A$1,+VLOOKUP($A1494,'Rashodi- plan-izvršenje'!$A$8:H$1500,'prenos-P-R-N'!J$1,FALSE),IF($A1494&gt;$A$2,+VLOOKUP($A1494,'Neizmirene obaveze JLS'!$A$11:H$500,'prenos-P-R-N'!J$1,FALSE),"")))</f>
        <v/>
      </c>
      <c r="K1494" s="87" t="str">
        <f>IF($A1494=0,"",IF($A1494&lt;=$A$1,+VLOOKUP($A1494,'Rashodi- plan-izvršenje'!$A$8:I$1500,'prenos-P-R-N'!K$1,FALSE),IF($A1494&gt;$A$2,+VLOOKUP($A1494,'Neizmirene obaveze JLS'!$A$11:I$500,'prenos-P-R-N'!K$1,FALSE),"")))</f>
        <v/>
      </c>
      <c r="L1494" t="str">
        <f>IF(A1494=0,"",IF(A1494&lt;=A$1,+IF(VLOOKUP(A1494,'Rashodi- plan-izvršenje'!A$8:J$1500,M$1,FALSE)&gt;0,"Програмска активност","Пројекат"),IF(A1494&gt;A$2,+IF(VLOOKUP(A1494,'Neizmirene obaveze JLS'!A$8:J$2008,M$1,FALSE)&gt;0,"Програмска активност","Пројекат"),"")))</f>
        <v/>
      </c>
      <c r="M1494" s="87" t="str">
        <f>IF(A1494=0,"",IF($A1494&lt;=$A$1,+IF(VLOOKUP($A1494,'Rashodi- plan-izvršenje'!$A$8:$M$1500,10,FALSE)&gt;0,VLOOKUP($A1494,'Rashodi- plan-izvršenje'!$A$8:$M$1500,10,FALSE),VLOOKUP($A1494,'Rashodi- plan-izvršenje'!$A$8:$M$1500,12,FALSE)),+IF($A1494&gt;$A$2,IF(VLOOKUP($A1494,'Neizmirene obaveze JLS'!$A$8:$M$1500,10,FALSE)&gt;0,VLOOKUP($A1494,'Neizmirene obaveze JLS'!$A$11:$M$1500,10,FALSE),VLOOKUP($A1494,'Neizmirene obaveze JLS'!$A$11:$M$1500,12,FALSE)),0)))</f>
        <v/>
      </c>
      <c r="N1494" s="87" t="str">
        <f>IF(A1494=0,"",IF($A1494&lt;=$A$1,+IF(VLOOKUP(A1494,'Rashodi- plan-izvršenje'!$A$8:$M$1500,10,FALSE)&gt;0,VLOOKUP(A1494,'Rashodi- plan-izvršenje'!$A$8:$M$1500,11,FALSE),VLOOKUP(A1494,'Rashodi- plan-izvršenje'!$A$8:$M$1500,13,FALSE)),+IF($A1494&gt;$A$2,IF(VLOOKUP($A1494,'Neizmirene obaveze JLS'!$A$8:$M$1500,10,FALSE)&gt;0,VLOOKUP($A1494,'Neizmirene obaveze JLS'!$A$11:$M$1500,11,FALSE),VLOOKUP($A1494,'Neizmirene obaveze JLS'!$A$11:$M$1500,13,FALSE)),0)))</f>
        <v/>
      </c>
      <c r="O1494" s="87" t="str">
        <f>IF(A1494=0,"",IF($A1494&lt;=$A$1,VALUE(+VLOOKUP($A1494,'Rashodi- plan-izvršenje'!$A$8:N$1500,'prenos-P-R-N'!O$1,FALSE)),IF($A1494&lt;=A$2,VALUE(VLOOKUP($A1494,'Prihodi- plan-izvršenje'!$A$8:$H$500,6,FALSE)),VALUE(VLOOKUP($A1494,'Neizmirene obaveze JLS'!$A$8:$N$500,O$1,FALSE)))))</f>
        <v/>
      </c>
      <c r="P1494" s="87" t="str">
        <f>IF(A1494=0,"",IF(A1494=0,0,IF(A1494&gt;A$2,'šifarnik K-izvor'!G$3,+IF(Q1494&lt;700,+'šifarnik K-izvor'!G$2,'šifarnik K-izvor'!G$1))))</f>
        <v/>
      </c>
      <c r="Q1494" s="87">
        <f>IF($A1494&lt;=$A$1,VALUE(+VLOOKUP($A1494,'Rashodi- plan-izvršenje'!$A$8:O$1500,'prenos-P-R-N'!Q$1,FALSE)),IF($A1494&lt;=$A$2,VLOOKUP($A1494,'Prihodi- plan-izvršenje'!$A$4:$H$500,4,FALSE),IF($A1494&lt;=$A$3,VLOOKUP(A1494,'Neizmirene obaveze JLS'!$A$11:O$500,Q$1,FALSE),"")))</f>
        <v>0</v>
      </c>
      <c r="R1494" s="88">
        <f>IF($A1494&lt;=$A$1,VALUE(+VLOOKUP($A1494,'Rashodi- plan-izvršenje'!$A$8:P$1500,'prenos-P-R-N'!R$1,FALSE)),IF($A1494&lt;=$A$2,VLOOKUP($A1494,'Prihodi- plan-izvršenje'!$A$4:$H$500,7,FALSE),""))</f>
        <v>0</v>
      </c>
      <c r="S1494" s="88">
        <f>IF(A1494=0,0,IF($A1494&lt;=$A$1,VALUE(+VLOOKUP($A1494,'Rashodi- plan-izvršenje'!$A$8:Q$1500,'prenos-P-R-N'!S$1,FALSE)),IF($A1494&lt;=$A$2,VLOOKUP($A1494,'Prihodi- plan-izvršenje'!$A$4:$H$500,8,FALSE),0)))</f>
        <v>0</v>
      </c>
      <c r="T1494" s="88" t="str">
        <f>IF($A1494&gt;$A$2,VLOOKUP($A1494,'Neizmirene obaveze JLS'!$A$11:R$500,R$1,FALSE),"")</f>
        <v/>
      </c>
      <c r="U1494" s="88">
        <f>IF($A1494&gt;$A$2,VLOOKUP($A1494,'Neizmirene obaveze JLS'!$A$11:S$500,S$1,FALSE),0)</f>
        <v>0</v>
      </c>
      <c r="V1494" s="88">
        <f t="shared" si="429"/>
        <v>0</v>
      </c>
    </row>
    <row r="1495" spans="1:22">
      <c r="A1495" s="89">
        <f>IF(AND(COUNTIF(A$1:A$3,"&gt;0")=1,MAX(A$8:A1494)&lt;A$1),A1494+1,IF(AND(COUNTIF(A$1:A$3,"&gt;0")=2,MAX(A$8:A1494)&lt;A$2),A1494+1,IF(AND(COUNTIF(A$1:A$3,"&gt;0")=3,MAX(A$8:A1494)&lt;A$3),A1494+1,0)))</f>
        <v>0</v>
      </c>
      <c r="B1495" s="89" t="str">
        <f t="shared" ref="B1495:C1495" si="460">+IF($A1495&gt;0,B1494,"")</f>
        <v/>
      </c>
      <c r="C1495" s="89" t="str">
        <f t="shared" si="460"/>
        <v/>
      </c>
      <c r="D1495" s="87" t="str">
        <f>IF($A1495=0,"",IF($A1495&lt;=$A$1,+VLOOKUP($A1495,'Rashodi- plan-izvršenje'!$A$8:B$1500,'prenos-P-R-N'!D$1,FALSE),IF($A1495&gt;$A$2,+VLOOKUP($A1495,'Neizmirene obaveze JLS'!$A$11:B$500,'prenos-P-R-N'!D$1,FALSE),"")))</f>
        <v/>
      </c>
      <c r="E1495" s="87" t="str">
        <f>IF($A1495=0,"",IF($A1495&lt;=$A$1,+VLOOKUP($A1495,'Rashodi- plan-izvršenje'!$A$8:C$1500,'prenos-P-R-N'!E$1,FALSE),IF($A1495&gt;$A$2,+VLOOKUP($A1495,'Neizmirene obaveze JLS'!$A$11:C$500,'prenos-P-R-N'!E$1,FALSE),"")))</f>
        <v/>
      </c>
      <c r="F1495" s="87" t="str">
        <f>IF($A1495=0,"",IF($A1495&lt;=$A$1,+VLOOKUP($A1495,'Rashodi- plan-izvršenje'!$A$8:D$1500,'prenos-P-R-N'!F$1,FALSE),IF($A1495&gt;$A$2,+VLOOKUP($A1495,'Neizmirene obaveze JLS'!$A$11:D$500,'prenos-P-R-N'!F$1,FALSE),"")))</f>
        <v/>
      </c>
      <c r="G1495" s="87" t="str">
        <f>IF($A1495=0,"",IF($A1495&lt;=$A$1,+VLOOKUP($A1495,'Rashodi- plan-izvršenje'!$A$8:E$1500,'prenos-P-R-N'!G$1,FALSE),IF($A1495&gt;$A$2,+VLOOKUP($A1495,'Neizmirene obaveze JLS'!$A$11:E$500,'prenos-P-R-N'!G$1,FALSE),"")))</f>
        <v/>
      </c>
      <c r="H1495" s="87" t="str">
        <f>IF($A1495=0,"",IF($A1495&lt;=$A$1,+VLOOKUP($A1495,'Rashodi- plan-izvršenje'!$A$8:F$1500,'prenos-P-R-N'!H$1,FALSE),IF($A1495&gt;$A$2,+VLOOKUP($A1495,'Neizmirene obaveze JLS'!$A$11:F$500,'prenos-P-R-N'!H$1,FALSE),"")))</f>
        <v/>
      </c>
      <c r="I1495" s="87" t="str">
        <f>IF($A1495=0,"",IF($A1495&lt;=$A$1,+VLOOKUP($A1495,'Rashodi- plan-izvršenje'!$A$8:G$1500,'prenos-P-R-N'!I$1,FALSE),IF($A1495&gt;$A$2,+VLOOKUP($A1495,'Neizmirene obaveze JLS'!$A$11:G$500,'prenos-P-R-N'!I$1,FALSE),"")))</f>
        <v/>
      </c>
      <c r="J1495" s="87" t="str">
        <f>IF($A1495=0,"",IF($A1495&lt;=$A$1,+VLOOKUP($A1495,'Rashodi- plan-izvršenje'!$A$8:H$1500,'prenos-P-R-N'!J$1,FALSE),IF($A1495&gt;$A$2,+VLOOKUP($A1495,'Neizmirene obaveze JLS'!$A$11:H$500,'prenos-P-R-N'!J$1,FALSE),"")))</f>
        <v/>
      </c>
      <c r="K1495" s="87" t="str">
        <f>IF($A1495=0,"",IF($A1495&lt;=$A$1,+VLOOKUP($A1495,'Rashodi- plan-izvršenje'!$A$8:I$1500,'prenos-P-R-N'!K$1,FALSE),IF($A1495&gt;$A$2,+VLOOKUP($A1495,'Neizmirene obaveze JLS'!$A$11:I$500,'prenos-P-R-N'!K$1,FALSE),"")))</f>
        <v/>
      </c>
      <c r="L1495" t="str">
        <f>IF(A1495=0,"",IF(A1495&lt;=A$1,+IF(VLOOKUP(A1495,'Rashodi- plan-izvršenje'!A$8:J$1500,M$1,FALSE)&gt;0,"Програмска активност","Пројекат"),IF(A1495&gt;A$2,+IF(VLOOKUP(A1495,'Neizmirene obaveze JLS'!A$8:J$2008,M$1,FALSE)&gt;0,"Програмска активност","Пројекат"),"")))</f>
        <v/>
      </c>
      <c r="M1495" s="87" t="str">
        <f>IF(A1495=0,"",IF($A1495&lt;=$A$1,+IF(VLOOKUP($A1495,'Rashodi- plan-izvršenje'!$A$8:$M$1500,10,FALSE)&gt;0,VLOOKUP($A1495,'Rashodi- plan-izvršenje'!$A$8:$M$1500,10,FALSE),VLOOKUP($A1495,'Rashodi- plan-izvršenje'!$A$8:$M$1500,12,FALSE)),+IF($A1495&gt;$A$2,IF(VLOOKUP($A1495,'Neizmirene obaveze JLS'!$A$8:$M$1500,10,FALSE)&gt;0,VLOOKUP($A1495,'Neizmirene obaveze JLS'!$A$11:$M$1500,10,FALSE),VLOOKUP($A1495,'Neizmirene obaveze JLS'!$A$11:$M$1500,12,FALSE)),0)))</f>
        <v/>
      </c>
      <c r="N1495" s="87" t="str">
        <f>IF(A1495=0,"",IF($A1495&lt;=$A$1,+IF(VLOOKUP(A1495,'Rashodi- plan-izvršenje'!$A$8:$M$1500,10,FALSE)&gt;0,VLOOKUP(A1495,'Rashodi- plan-izvršenje'!$A$8:$M$1500,11,FALSE),VLOOKUP(A1495,'Rashodi- plan-izvršenje'!$A$8:$M$1500,13,FALSE)),+IF($A1495&gt;$A$2,IF(VLOOKUP($A1495,'Neizmirene obaveze JLS'!$A$8:$M$1500,10,FALSE)&gt;0,VLOOKUP($A1495,'Neizmirene obaveze JLS'!$A$11:$M$1500,11,FALSE),VLOOKUP($A1495,'Neizmirene obaveze JLS'!$A$11:$M$1500,13,FALSE)),0)))</f>
        <v/>
      </c>
      <c r="O1495" s="87" t="str">
        <f>IF(A1495=0,"",IF($A1495&lt;=$A$1,VALUE(+VLOOKUP($A1495,'Rashodi- plan-izvršenje'!$A$8:N$1500,'prenos-P-R-N'!O$1,FALSE)),IF($A1495&lt;=A$2,VALUE(VLOOKUP($A1495,'Prihodi- plan-izvršenje'!$A$8:$H$500,6,FALSE)),VALUE(VLOOKUP($A1495,'Neizmirene obaveze JLS'!$A$8:$N$500,O$1,FALSE)))))</f>
        <v/>
      </c>
      <c r="P1495" s="87" t="str">
        <f>IF(A1495=0,"",IF(A1495=0,0,IF(A1495&gt;A$2,'šifarnik K-izvor'!G$3,+IF(Q1495&lt;700,+'šifarnik K-izvor'!G$2,'šifarnik K-izvor'!G$1))))</f>
        <v/>
      </c>
      <c r="Q1495" s="87">
        <f>IF($A1495&lt;=$A$1,VALUE(+VLOOKUP($A1495,'Rashodi- plan-izvršenje'!$A$8:O$1500,'prenos-P-R-N'!Q$1,FALSE)),IF($A1495&lt;=$A$2,VLOOKUP($A1495,'Prihodi- plan-izvršenje'!$A$4:$H$500,4,FALSE),IF($A1495&lt;=$A$3,VLOOKUP(A1495,'Neizmirene obaveze JLS'!$A$11:O$500,Q$1,FALSE),"")))</f>
        <v>0</v>
      </c>
      <c r="R1495" s="88">
        <f>IF($A1495&lt;=$A$1,VALUE(+VLOOKUP($A1495,'Rashodi- plan-izvršenje'!$A$8:P$1500,'prenos-P-R-N'!R$1,FALSE)),IF($A1495&lt;=$A$2,VLOOKUP($A1495,'Prihodi- plan-izvršenje'!$A$4:$H$500,7,FALSE),""))</f>
        <v>0</v>
      </c>
      <c r="S1495" s="88">
        <f>IF(A1495=0,0,IF($A1495&lt;=$A$1,VALUE(+VLOOKUP($A1495,'Rashodi- plan-izvršenje'!$A$8:Q$1500,'prenos-P-R-N'!S$1,FALSE)),IF($A1495&lt;=$A$2,VLOOKUP($A1495,'Prihodi- plan-izvršenje'!$A$4:$H$500,8,FALSE),0)))</f>
        <v>0</v>
      </c>
      <c r="T1495" s="88" t="str">
        <f>IF($A1495&gt;$A$2,VLOOKUP($A1495,'Neizmirene obaveze JLS'!$A$11:R$500,R$1,FALSE),"")</f>
        <v/>
      </c>
      <c r="U1495" s="88">
        <f>IF($A1495&gt;$A$2,VLOOKUP($A1495,'Neizmirene obaveze JLS'!$A$11:S$500,S$1,FALSE),0)</f>
        <v>0</v>
      </c>
      <c r="V1495" s="88">
        <f t="shared" si="429"/>
        <v>0</v>
      </c>
    </row>
    <row r="1496" spans="1:22">
      <c r="A1496" s="89">
        <f>IF(AND(COUNTIF(A$1:A$3,"&gt;0")=1,MAX(A$8:A1495)&lt;A$1),A1495+1,IF(AND(COUNTIF(A$1:A$3,"&gt;0")=2,MAX(A$8:A1495)&lt;A$2),A1495+1,IF(AND(COUNTIF(A$1:A$3,"&gt;0")=3,MAX(A$8:A1495)&lt;A$3),A1495+1,0)))</f>
        <v>0</v>
      </c>
      <c r="B1496" s="89" t="str">
        <f t="shared" ref="B1496:C1496" si="461">+IF($A1496&gt;0,B1495,"")</f>
        <v/>
      </c>
      <c r="C1496" s="89" t="str">
        <f t="shared" si="461"/>
        <v/>
      </c>
      <c r="D1496" s="87" t="str">
        <f>IF($A1496=0,"",IF($A1496&lt;=$A$1,+VLOOKUP($A1496,'Rashodi- plan-izvršenje'!$A$8:B$1500,'prenos-P-R-N'!D$1,FALSE),IF($A1496&gt;$A$2,+VLOOKUP($A1496,'Neizmirene obaveze JLS'!$A$11:B$500,'prenos-P-R-N'!D$1,FALSE),"")))</f>
        <v/>
      </c>
      <c r="E1496" s="87" t="str">
        <f>IF($A1496=0,"",IF($A1496&lt;=$A$1,+VLOOKUP($A1496,'Rashodi- plan-izvršenje'!$A$8:C$1500,'prenos-P-R-N'!E$1,FALSE),IF($A1496&gt;$A$2,+VLOOKUP($A1496,'Neizmirene obaveze JLS'!$A$11:C$500,'prenos-P-R-N'!E$1,FALSE),"")))</f>
        <v/>
      </c>
      <c r="F1496" s="87" t="str">
        <f>IF($A1496=0,"",IF($A1496&lt;=$A$1,+VLOOKUP($A1496,'Rashodi- plan-izvršenje'!$A$8:D$1500,'prenos-P-R-N'!F$1,FALSE),IF($A1496&gt;$A$2,+VLOOKUP($A1496,'Neizmirene obaveze JLS'!$A$11:D$500,'prenos-P-R-N'!F$1,FALSE),"")))</f>
        <v/>
      </c>
      <c r="G1496" s="87" t="str">
        <f>IF($A1496=0,"",IF($A1496&lt;=$A$1,+VLOOKUP($A1496,'Rashodi- plan-izvršenje'!$A$8:E$1500,'prenos-P-R-N'!G$1,FALSE),IF($A1496&gt;$A$2,+VLOOKUP($A1496,'Neizmirene obaveze JLS'!$A$11:E$500,'prenos-P-R-N'!G$1,FALSE),"")))</f>
        <v/>
      </c>
      <c r="H1496" s="87" t="str">
        <f>IF($A1496=0,"",IF($A1496&lt;=$A$1,+VLOOKUP($A1496,'Rashodi- plan-izvršenje'!$A$8:F$1500,'prenos-P-R-N'!H$1,FALSE),IF($A1496&gt;$A$2,+VLOOKUP($A1496,'Neizmirene obaveze JLS'!$A$11:F$500,'prenos-P-R-N'!H$1,FALSE),"")))</f>
        <v/>
      </c>
      <c r="I1496" s="87" t="str">
        <f>IF($A1496=0,"",IF($A1496&lt;=$A$1,+VLOOKUP($A1496,'Rashodi- plan-izvršenje'!$A$8:G$1500,'prenos-P-R-N'!I$1,FALSE),IF($A1496&gt;$A$2,+VLOOKUP($A1496,'Neizmirene obaveze JLS'!$A$11:G$500,'prenos-P-R-N'!I$1,FALSE),"")))</f>
        <v/>
      </c>
      <c r="J1496" s="87" t="str">
        <f>IF($A1496=0,"",IF($A1496&lt;=$A$1,+VLOOKUP($A1496,'Rashodi- plan-izvršenje'!$A$8:H$1500,'prenos-P-R-N'!J$1,FALSE),IF($A1496&gt;$A$2,+VLOOKUP($A1496,'Neizmirene obaveze JLS'!$A$11:H$500,'prenos-P-R-N'!J$1,FALSE),"")))</f>
        <v/>
      </c>
      <c r="K1496" s="87" t="str">
        <f>IF($A1496=0,"",IF($A1496&lt;=$A$1,+VLOOKUP($A1496,'Rashodi- plan-izvršenje'!$A$8:I$1500,'prenos-P-R-N'!K$1,FALSE),IF($A1496&gt;$A$2,+VLOOKUP($A1496,'Neizmirene obaveze JLS'!$A$11:I$500,'prenos-P-R-N'!K$1,FALSE),"")))</f>
        <v/>
      </c>
      <c r="L1496" t="str">
        <f>IF(A1496=0,"",IF(A1496&lt;=A$1,+IF(VLOOKUP(A1496,'Rashodi- plan-izvršenje'!A$8:J$1500,M$1,FALSE)&gt;0,"Програмска активност","Пројекат"),IF(A1496&gt;A$2,+IF(VLOOKUP(A1496,'Neizmirene obaveze JLS'!A$8:J$2008,M$1,FALSE)&gt;0,"Програмска активност","Пројекат"),"")))</f>
        <v/>
      </c>
      <c r="M1496" s="87" t="str">
        <f>IF(A1496=0,"",IF($A1496&lt;=$A$1,+IF(VLOOKUP($A1496,'Rashodi- plan-izvršenje'!$A$8:$M$1500,10,FALSE)&gt;0,VLOOKUP($A1496,'Rashodi- plan-izvršenje'!$A$8:$M$1500,10,FALSE),VLOOKUP($A1496,'Rashodi- plan-izvršenje'!$A$8:$M$1500,12,FALSE)),+IF($A1496&gt;$A$2,IF(VLOOKUP($A1496,'Neizmirene obaveze JLS'!$A$8:$M$1500,10,FALSE)&gt;0,VLOOKUP($A1496,'Neizmirene obaveze JLS'!$A$11:$M$1500,10,FALSE),VLOOKUP($A1496,'Neizmirene obaveze JLS'!$A$11:$M$1500,12,FALSE)),0)))</f>
        <v/>
      </c>
      <c r="N1496" s="87" t="str">
        <f>IF(A1496=0,"",IF($A1496&lt;=$A$1,+IF(VLOOKUP(A1496,'Rashodi- plan-izvršenje'!$A$8:$M$1500,10,FALSE)&gt;0,VLOOKUP(A1496,'Rashodi- plan-izvršenje'!$A$8:$M$1500,11,FALSE),VLOOKUP(A1496,'Rashodi- plan-izvršenje'!$A$8:$M$1500,13,FALSE)),+IF($A1496&gt;$A$2,IF(VLOOKUP($A1496,'Neizmirene obaveze JLS'!$A$8:$M$1500,10,FALSE)&gt;0,VLOOKUP($A1496,'Neizmirene obaveze JLS'!$A$11:$M$1500,11,FALSE),VLOOKUP($A1496,'Neizmirene obaveze JLS'!$A$11:$M$1500,13,FALSE)),0)))</f>
        <v/>
      </c>
      <c r="O1496" s="87" t="str">
        <f>IF(A1496=0,"",IF($A1496&lt;=$A$1,VALUE(+VLOOKUP($A1496,'Rashodi- plan-izvršenje'!$A$8:N$1500,'prenos-P-R-N'!O$1,FALSE)),IF($A1496&lt;=A$2,VALUE(VLOOKUP($A1496,'Prihodi- plan-izvršenje'!$A$8:$H$500,6,FALSE)),VALUE(VLOOKUP($A1496,'Neizmirene obaveze JLS'!$A$8:$N$500,O$1,FALSE)))))</f>
        <v/>
      </c>
      <c r="P1496" s="87" t="str">
        <f>IF(A1496=0,"",IF(A1496=0,0,IF(A1496&gt;A$2,'šifarnik K-izvor'!G$3,+IF(Q1496&lt;700,+'šifarnik K-izvor'!G$2,'šifarnik K-izvor'!G$1))))</f>
        <v/>
      </c>
      <c r="Q1496" s="87">
        <f>IF($A1496&lt;=$A$1,VALUE(+VLOOKUP($A1496,'Rashodi- plan-izvršenje'!$A$8:O$1500,'prenos-P-R-N'!Q$1,FALSE)),IF($A1496&lt;=$A$2,VLOOKUP($A1496,'Prihodi- plan-izvršenje'!$A$4:$H$500,4,FALSE),IF($A1496&lt;=$A$3,VLOOKUP(A1496,'Neizmirene obaveze JLS'!$A$11:O$500,Q$1,FALSE),"")))</f>
        <v>0</v>
      </c>
      <c r="R1496" s="88">
        <f>IF($A1496&lt;=$A$1,VALUE(+VLOOKUP($A1496,'Rashodi- plan-izvršenje'!$A$8:P$1500,'prenos-P-R-N'!R$1,FALSE)),IF($A1496&lt;=$A$2,VLOOKUP($A1496,'Prihodi- plan-izvršenje'!$A$4:$H$500,7,FALSE),""))</f>
        <v>0</v>
      </c>
      <c r="S1496" s="88">
        <f>IF(A1496=0,0,IF($A1496&lt;=$A$1,VALUE(+VLOOKUP($A1496,'Rashodi- plan-izvršenje'!$A$8:Q$1500,'prenos-P-R-N'!S$1,FALSE)),IF($A1496&lt;=$A$2,VLOOKUP($A1496,'Prihodi- plan-izvršenje'!$A$4:$H$500,8,FALSE),0)))</f>
        <v>0</v>
      </c>
      <c r="T1496" s="88" t="str">
        <f>IF($A1496&gt;$A$2,VLOOKUP($A1496,'Neizmirene obaveze JLS'!$A$11:R$500,R$1,FALSE),"")</f>
        <v/>
      </c>
      <c r="U1496" s="88">
        <f>IF($A1496&gt;$A$2,VLOOKUP($A1496,'Neizmirene obaveze JLS'!$A$11:S$500,S$1,FALSE),0)</f>
        <v>0</v>
      </c>
      <c r="V1496" s="88">
        <f t="shared" si="429"/>
        <v>0</v>
      </c>
    </row>
    <row r="1497" spans="1:22">
      <c r="A1497" s="89">
        <f>IF(AND(COUNTIF(A$1:A$3,"&gt;0")=1,MAX(A$8:A1496)&lt;A$1),A1496+1,IF(AND(COUNTIF(A$1:A$3,"&gt;0")=2,MAX(A$8:A1496)&lt;A$2),A1496+1,IF(AND(COUNTIF(A$1:A$3,"&gt;0")=3,MAX(A$8:A1496)&lt;A$3),A1496+1,0)))</f>
        <v>0</v>
      </c>
      <c r="B1497" s="89" t="str">
        <f t="shared" ref="B1497:C1497" si="462">+IF($A1497&gt;0,B1496,"")</f>
        <v/>
      </c>
      <c r="C1497" s="89" t="str">
        <f t="shared" si="462"/>
        <v/>
      </c>
      <c r="D1497" s="87" t="str">
        <f>IF($A1497=0,"",IF($A1497&lt;=$A$1,+VLOOKUP($A1497,'Rashodi- plan-izvršenje'!$A$8:B$1500,'prenos-P-R-N'!D$1,FALSE),IF($A1497&gt;$A$2,+VLOOKUP($A1497,'Neizmirene obaveze JLS'!$A$11:B$500,'prenos-P-R-N'!D$1,FALSE),"")))</f>
        <v/>
      </c>
      <c r="E1497" s="87" t="str">
        <f>IF($A1497=0,"",IF($A1497&lt;=$A$1,+VLOOKUP($A1497,'Rashodi- plan-izvršenje'!$A$8:C$1500,'prenos-P-R-N'!E$1,FALSE),IF($A1497&gt;$A$2,+VLOOKUP($A1497,'Neizmirene obaveze JLS'!$A$11:C$500,'prenos-P-R-N'!E$1,FALSE),"")))</f>
        <v/>
      </c>
      <c r="F1497" s="87" t="str">
        <f>IF($A1497=0,"",IF($A1497&lt;=$A$1,+VLOOKUP($A1497,'Rashodi- plan-izvršenje'!$A$8:D$1500,'prenos-P-R-N'!F$1,FALSE),IF($A1497&gt;$A$2,+VLOOKUP($A1497,'Neizmirene obaveze JLS'!$A$11:D$500,'prenos-P-R-N'!F$1,FALSE),"")))</f>
        <v/>
      </c>
      <c r="G1497" s="87" t="str">
        <f>IF($A1497=0,"",IF($A1497&lt;=$A$1,+VLOOKUP($A1497,'Rashodi- plan-izvršenje'!$A$8:E$1500,'prenos-P-R-N'!G$1,FALSE),IF($A1497&gt;$A$2,+VLOOKUP($A1497,'Neizmirene obaveze JLS'!$A$11:E$500,'prenos-P-R-N'!G$1,FALSE),"")))</f>
        <v/>
      </c>
      <c r="H1497" s="87" t="str">
        <f>IF($A1497=0,"",IF($A1497&lt;=$A$1,+VLOOKUP($A1497,'Rashodi- plan-izvršenje'!$A$8:F$1500,'prenos-P-R-N'!H$1,FALSE),IF($A1497&gt;$A$2,+VLOOKUP($A1497,'Neizmirene obaveze JLS'!$A$11:F$500,'prenos-P-R-N'!H$1,FALSE),"")))</f>
        <v/>
      </c>
      <c r="I1497" s="87" t="str">
        <f>IF($A1497=0,"",IF($A1497&lt;=$A$1,+VLOOKUP($A1497,'Rashodi- plan-izvršenje'!$A$8:G$1500,'prenos-P-R-N'!I$1,FALSE),IF($A1497&gt;$A$2,+VLOOKUP($A1497,'Neizmirene obaveze JLS'!$A$11:G$500,'prenos-P-R-N'!I$1,FALSE),"")))</f>
        <v/>
      </c>
      <c r="J1497" s="87" t="str">
        <f>IF($A1497=0,"",IF($A1497&lt;=$A$1,+VLOOKUP($A1497,'Rashodi- plan-izvršenje'!$A$8:H$1500,'prenos-P-R-N'!J$1,FALSE),IF($A1497&gt;$A$2,+VLOOKUP($A1497,'Neizmirene obaveze JLS'!$A$11:H$500,'prenos-P-R-N'!J$1,FALSE),"")))</f>
        <v/>
      </c>
      <c r="K1497" s="87" t="str">
        <f>IF($A1497=0,"",IF($A1497&lt;=$A$1,+VLOOKUP($A1497,'Rashodi- plan-izvršenje'!$A$8:I$1500,'prenos-P-R-N'!K$1,FALSE),IF($A1497&gt;$A$2,+VLOOKUP($A1497,'Neizmirene obaveze JLS'!$A$11:I$500,'prenos-P-R-N'!K$1,FALSE),"")))</f>
        <v/>
      </c>
      <c r="L1497" t="str">
        <f>IF(A1497=0,"",IF(A1497&lt;=A$1,+IF(VLOOKUP(A1497,'Rashodi- plan-izvršenje'!A$8:J$1500,M$1,FALSE)&gt;0,"Програмска активност","Пројекат"),IF(A1497&gt;A$2,+IF(VLOOKUP(A1497,'Neizmirene obaveze JLS'!A$8:J$2008,M$1,FALSE)&gt;0,"Програмска активност","Пројекат"),"")))</f>
        <v/>
      </c>
      <c r="M1497" s="87" t="str">
        <f>IF(A1497=0,"",IF($A1497&lt;=$A$1,+IF(VLOOKUP($A1497,'Rashodi- plan-izvršenje'!$A$8:$M$1500,10,FALSE)&gt;0,VLOOKUP($A1497,'Rashodi- plan-izvršenje'!$A$8:$M$1500,10,FALSE),VLOOKUP($A1497,'Rashodi- plan-izvršenje'!$A$8:$M$1500,12,FALSE)),+IF($A1497&gt;$A$2,IF(VLOOKUP($A1497,'Neizmirene obaveze JLS'!$A$8:$M$1500,10,FALSE)&gt;0,VLOOKUP($A1497,'Neizmirene obaveze JLS'!$A$11:$M$1500,10,FALSE),VLOOKUP($A1497,'Neizmirene obaveze JLS'!$A$11:$M$1500,12,FALSE)),0)))</f>
        <v/>
      </c>
      <c r="N1497" s="87" t="str">
        <f>IF(A1497=0,"",IF($A1497&lt;=$A$1,+IF(VLOOKUP(A1497,'Rashodi- plan-izvršenje'!$A$8:$M$1500,10,FALSE)&gt;0,VLOOKUP(A1497,'Rashodi- plan-izvršenje'!$A$8:$M$1500,11,FALSE),VLOOKUP(A1497,'Rashodi- plan-izvršenje'!$A$8:$M$1500,13,FALSE)),+IF($A1497&gt;$A$2,IF(VLOOKUP($A1497,'Neizmirene obaveze JLS'!$A$8:$M$1500,10,FALSE)&gt;0,VLOOKUP($A1497,'Neizmirene obaveze JLS'!$A$11:$M$1500,11,FALSE),VLOOKUP($A1497,'Neizmirene obaveze JLS'!$A$11:$M$1500,13,FALSE)),0)))</f>
        <v/>
      </c>
      <c r="O1497" s="87" t="str">
        <f>IF(A1497=0,"",IF($A1497&lt;=$A$1,VALUE(+VLOOKUP($A1497,'Rashodi- plan-izvršenje'!$A$8:N$1500,'prenos-P-R-N'!O$1,FALSE)),IF($A1497&lt;=A$2,VALUE(VLOOKUP($A1497,'Prihodi- plan-izvršenje'!$A$8:$H$500,6,FALSE)),VALUE(VLOOKUP($A1497,'Neizmirene obaveze JLS'!$A$8:$N$500,O$1,FALSE)))))</f>
        <v/>
      </c>
      <c r="P1497" s="87" t="str">
        <f>IF(A1497=0,"",IF(A1497=0,0,IF(A1497&gt;A$2,'šifarnik K-izvor'!G$3,+IF(Q1497&lt;700,+'šifarnik K-izvor'!G$2,'šifarnik K-izvor'!G$1))))</f>
        <v/>
      </c>
      <c r="Q1497" s="87">
        <f>IF($A1497&lt;=$A$1,VALUE(+VLOOKUP($A1497,'Rashodi- plan-izvršenje'!$A$8:O$1500,'prenos-P-R-N'!Q$1,FALSE)),IF($A1497&lt;=$A$2,VLOOKUP($A1497,'Prihodi- plan-izvršenje'!$A$4:$H$500,4,FALSE),IF($A1497&lt;=$A$3,VLOOKUP(A1497,'Neizmirene obaveze JLS'!$A$11:O$500,Q$1,FALSE),"")))</f>
        <v>0</v>
      </c>
      <c r="R1497" s="88">
        <f>IF($A1497&lt;=$A$1,VALUE(+VLOOKUP($A1497,'Rashodi- plan-izvršenje'!$A$8:P$1500,'prenos-P-R-N'!R$1,FALSE)),IF($A1497&lt;=$A$2,VLOOKUP($A1497,'Prihodi- plan-izvršenje'!$A$4:$H$500,7,FALSE),""))</f>
        <v>0</v>
      </c>
      <c r="S1497" s="88">
        <f>IF(A1497=0,0,IF($A1497&lt;=$A$1,VALUE(+VLOOKUP($A1497,'Rashodi- plan-izvršenje'!$A$8:Q$1500,'prenos-P-R-N'!S$1,FALSE)),IF($A1497&lt;=$A$2,VLOOKUP($A1497,'Prihodi- plan-izvršenje'!$A$4:$H$500,8,FALSE),0)))</f>
        <v>0</v>
      </c>
      <c r="T1497" s="88" t="str">
        <f>IF($A1497&gt;$A$2,VLOOKUP($A1497,'Neizmirene obaveze JLS'!$A$11:R$500,R$1,FALSE),"")</f>
        <v/>
      </c>
      <c r="U1497" s="88">
        <f>IF($A1497&gt;$A$2,VLOOKUP($A1497,'Neizmirene obaveze JLS'!$A$11:S$500,S$1,FALSE),0)</f>
        <v>0</v>
      </c>
      <c r="V1497" s="88">
        <f t="shared" si="429"/>
        <v>0</v>
      </c>
    </row>
    <row r="1498" spans="1:22">
      <c r="A1498" s="89">
        <f>IF(AND(COUNTIF(A$1:A$3,"&gt;0")=1,MAX(A$8:A1497)&lt;A$1),A1497+1,IF(AND(COUNTIF(A$1:A$3,"&gt;0")=2,MAX(A$8:A1497)&lt;A$2),A1497+1,IF(AND(COUNTIF(A$1:A$3,"&gt;0")=3,MAX(A$8:A1497)&lt;A$3),A1497+1,0)))</f>
        <v>0</v>
      </c>
      <c r="B1498" s="89" t="str">
        <f t="shared" ref="B1498:C1498" si="463">+IF($A1498&gt;0,B1497,"")</f>
        <v/>
      </c>
      <c r="C1498" s="89" t="str">
        <f t="shared" si="463"/>
        <v/>
      </c>
      <c r="D1498" s="87" t="str">
        <f>IF($A1498=0,"",IF($A1498&lt;=$A$1,+VLOOKUP($A1498,'Rashodi- plan-izvršenje'!$A$8:B$1500,'prenos-P-R-N'!D$1,FALSE),IF($A1498&gt;$A$2,+VLOOKUP($A1498,'Neizmirene obaveze JLS'!$A$11:B$500,'prenos-P-R-N'!D$1,FALSE),"")))</f>
        <v/>
      </c>
      <c r="E1498" s="87" t="str">
        <f>IF($A1498=0,"",IF($A1498&lt;=$A$1,+VLOOKUP($A1498,'Rashodi- plan-izvršenje'!$A$8:C$1500,'prenos-P-R-N'!E$1,FALSE),IF($A1498&gt;$A$2,+VLOOKUP($A1498,'Neizmirene obaveze JLS'!$A$11:C$500,'prenos-P-R-N'!E$1,FALSE),"")))</f>
        <v/>
      </c>
      <c r="F1498" s="87" t="str">
        <f>IF($A1498=0,"",IF($A1498&lt;=$A$1,+VLOOKUP($A1498,'Rashodi- plan-izvršenje'!$A$8:D$1500,'prenos-P-R-N'!F$1,FALSE),IF($A1498&gt;$A$2,+VLOOKUP($A1498,'Neizmirene obaveze JLS'!$A$11:D$500,'prenos-P-R-N'!F$1,FALSE),"")))</f>
        <v/>
      </c>
      <c r="G1498" s="87" t="str">
        <f>IF($A1498=0,"",IF($A1498&lt;=$A$1,+VLOOKUP($A1498,'Rashodi- plan-izvršenje'!$A$8:E$1500,'prenos-P-R-N'!G$1,FALSE),IF($A1498&gt;$A$2,+VLOOKUP($A1498,'Neizmirene obaveze JLS'!$A$11:E$500,'prenos-P-R-N'!G$1,FALSE),"")))</f>
        <v/>
      </c>
      <c r="H1498" s="87" t="str">
        <f>IF($A1498=0,"",IF($A1498&lt;=$A$1,+VLOOKUP($A1498,'Rashodi- plan-izvršenje'!$A$8:F$1500,'prenos-P-R-N'!H$1,FALSE),IF($A1498&gt;$A$2,+VLOOKUP($A1498,'Neizmirene obaveze JLS'!$A$11:F$500,'prenos-P-R-N'!H$1,FALSE),"")))</f>
        <v/>
      </c>
      <c r="I1498" s="87" t="str">
        <f>IF($A1498=0,"",IF($A1498&lt;=$A$1,+VLOOKUP($A1498,'Rashodi- plan-izvršenje'!$A$8:G$1500,'prenos-P-R-N'!I$1,FALSE),IF($A1498&gt;$A$2,+VLOOKUP($A1498,'Neizmirene obaveze JLS'!$A$11:G$500,'prenos-P-R-N'!I$1,FALSE),"")))</f>
        <v/>
      </c>
      <c r="J1498" s="87" t="str">
        <f>IF($A1498=0,"",IF($A1498&lt;=$A$1,+VLOOKUP($A1498,'Rashodi- plan-izvršenje'!$A$8:H$1500,'prenos-P-R-N'!J$1,FALSE),IF($A1498&gt;$A$2,+VLOOKUP($A1498,'Neizmirene obaveze JLS'!$A$11:H$500,'prenos-P-R-N'!J$1,FALSE),"")))</f>
        <v/>
      </c>
      <c r="K1498" s="87" t="str">
        <f>IF($A1498=0,"",IF($A1498&lt;=$A$1,+VLOOKUP($A1498,'Rashodi- plan-izvršenje'!$A$8:I$1500,'prenos-P-R-N'!K$1,FALSE),IF($A1498&gt;$A$2,+VLOOKUP($A1498,'Neizmirene obaveze JLS'!$A$11:I$500,'prenos-P-R-N'!K$1,FALSE),"")))</f>
        <v/>
      </c>
      <c r="L1498" t="str">
        <f>IF(A1498=0,"",IF(A1498&lt;=A$1,+IF(VLOOKUP(A1498,'Rashodi- plan-izvršenje'!A$8:J$1500,M$1,FALSE)&gt;0,"Програмска активност","Пројекат"),IF(A1498&gt;A$2,+IF(VLOOKUP(A1498,'Neizmirene obaveze JLS'!A$8:J$2008,M$1,FALSE)&gt;0,"Програмска активност","Пројекат"),"")))</f>
        <v/>
      </c>
      <c r="M1498" s="87" t="str">
        <f>IF(A1498=0,"",IF($A1498&lt;=$A$1,+IF(VLOOKUP($A1498,'Rashodi- plan-izvršenje'!$A$8:$M$1500,10,FALSE)&gt;0,VLOOKUP($A1498,'Rashodi- plan-izvršenje'!$A$8:$M$1500,10,FALSE),VLOOKUP($A1498,'Rashodi- plan-izvršenje'!$A$8:$M$1500,12,FALSE)),+IF($A1498&gt;$A$2,IF(VLOOKUP($A1498,'Neizmirene obaveze JLS'!$A$8:$M$1500,10,FALSE)&gt;0,VLOOKUP($A1498,'Neizmirene obaveze JLS'!$A$11:$M$1500,10,FALSE),VLOOKUP($A1498,'Neizmirene obaveze JLS'!$A$11:$M$1500,12,FALSE)),0)))</f>
        <v/>
      </c>
      <c r="N1498" s="87" t="str">
        <f>IF(A1498=0,"",IF($A1498&lt;=$A$1,+IF(VLOOKUP(A1498,'Rashodi- plan-izvršenje'!$A$8:$M$1500,10,FALSE)&gt;0,VLOOKUP(A1498,'Rashodi- plan-izvršenje'!$A$8:$M$1500,11,FALSE),VLOOKUP(A1498,'Rashodi- plan-izvršenje'!$A$8:$M$1500,13,FALSE)),+IF($A1498&gt;$A$2,IF(VLOOKUP($A1498,'Neizmirene obaveze JLS'!$A$8:$M$1500,10,FALSE)&gt;0,VLOOKUP($A1498,'Neizmirene obaveze JLS'!$A$11:$M$1500,11,FALSE),VLOOKUP($A1498,'Neizmirene obaveze JLS'!$A$11:$M$1500,13,FALSE)),0)))</f>
        <v/>
      </c>
      <c r="O1498" s="87" t="str">
        <f>IF(A1498=0,"",IF($A1498&lt;=$A$1,VALUE(+VLOOKUP($A1498,'Rashodi- plan-izvršenje'!$A$8:N$1500,'prenos-P-R-N'!O$1,FALSE)),IF($A1498&lt;=A$2,VALUE(VLOOKUP($A1498,'Prihodi- plan-izvršenje'!$A$8:$H$500,6,FALSE)),VALUE(VLOOKUP($A1498,'Neizmirene obaveze JLS'!$A$8:$N$500,O$1,FALSE)))))</f>
        <v/>
      </c>
      <c r="P1498" s="87" t="str">
        <f>IF(A1498=0,"",IF(A1498=0,0,IF(A1498&gt;A$2,'šifarnik K-izvor'!G$3,+IF(Q1498&lt;700,+'šifarnik K-izvor'!G$2,'šifarnik K-izvor'!G$1))))</f>
        <v/>
      </c>
      <c r="Q1498" s="87">
        <f>IF($A1498&lt;=$A$1,VALUE(+VLOOKUP($A1498,'Rashodi- plan-izvršenje'!$A$8:O$1500,'prenos-P-R-N'!Q$1,FALSE)),IF($A1498&lt;=$A$2,VLOOKUP($A1498,'Prihodi- plan-izvršenje'!$A$4:$H$500,4,FALSE),IF($A1498&lt;=$A$3,VLOOKUP(A1498,'Neizmirene obaveze JLS'!$A$11:O$500,Q$1,FALSE),"")))</f>
        <v>0</v>
      </c>
      <c r="R1498" s="88">
        <f>IF($A1498&lt;=$A$1,VALUE(+VLOOKUP($A1498,'Rashodi- plan-izvršenje'!$A$8:P$1500,'prenos-P-R-N'!R$1,FALSE)),IF($A1498&lt;=$A$2,VLOOKUP($A1498,'Prihodi- plan-izvršenje'!$A$4:$H$500,7,FALSE),""))</f>
        <v>0</v>
      </c>
      <c r="S1498" s="88">
        <f>IF(A1498=0,0,IF($A1498&lt;=$A$1,VALUE(+VLOOKUP($A1498,'Rashodi- plan-izvršenje'!$A$8:Q$1500,'prenos-P-R-N'!S$1,FALSE)),IF($A1498&lt;=$A$2,VLOOKUP($A1498,'Prihodi- plan-izvršenje'!$A$4:$H$500,8,FALSE),0)))</f>
        <v>0</v>
      </c>
      <c r="T1498" s="88" t="str">
        <f>IF($A1498&gt;$A$2,VLOOKUP($A1498,'Neizmirene obaveze JLS'!$A$11:R$500,R$1,FALSE),"")</f>
        <v/>
      </c>
      <c r="U1498" s="88">
        <f>IF($A1498&gt;$A$2,VLOOKUP($A1498,'Neizmirene obaveze JLS'!$A$11:S$500,S$1,FALSE),0)</f>
        <v>0</v>
      </c>
      <c r="V1498" s="88">
        <f t="shared" si="429"/>
        <v>0</v>
      </c>
    </row>
    <row r="1499" spans="1:22">
      <c r="A1499" s="89">
        <f>IF(AND(COUNTIF(A$1:A$3,"&gt;0")=1,MAX(A$8:A1498)&lt;A$1),A1498+1,IF(AND(COUNTIF(A$1:A$3,"&gt;0")=2,MAX(A$8:A1498)&lt;A$2),A1498+1,IF(AND(COUNTIF(A$1:A$3,"&gt;0")=3,MAX(A$8:A1498)&lt;A$3),A1498+1,0)))</f>
        <v>0</v>
      </c>
      <c r="B1499" s="89" t="str">
        <f t="shared" ref="B1499:C1499" si="464">+IF($A1499&gt;0,B1498,"")</f>
        <v/>
      </c>
      <c r="C1499" s="89" t="str">
        <f t="shared" si="464"/>
        <v/>
      </c>
      <c r="D1499" s="87" t="str">
        <f>IF($A1499=0,"",IF($A1499&lt;=$A$1,+VLOOKUP($A1499,'Rashodi- plan-izvršenje'!$A$8:B$1500,'prenos-P-R-N'!D$1,FALSE),IF($A1499&gt;$A$2,+VLOOKUP($A1499,'Neizmirene obaveze JLS'!$A$11:B$500,'prenos-P-R-N'!D$1,FALSE),"")))</f>
        <v/>
      </c>
      <c r="E1499" s="87" t="str">
        <f>IF($A1499=0,"",IF($A1499&lt;=$A$1,+VLOOKUP($A1499,'Rashodi- plan-izvršenje'!$A$8:C$1500,'prenos-P-R-N'!E$1,FALSE),IF($A1499&gt;$A$2,+VLOOKUP($A1499,'Neizmirene obaveze JLS'!$A$11:C$500,'prenos-P-R-N'!E$1,FALSE),"")))</f>
        <v/>
      </c>
      <c r="F1499" s="87" t="str">
        <f>IF($A1499=0,"",IF($A1499&lt;=$A$1,+VLOOKUP($A1499,'Rashodi- plan-izvršenje'!$A$8:D$1500,'prenos-P-R-N'!F$1,FALSE),IF($A1499&gt;$A$2,+VLOOKUP($A1499,'Neizmirene obaveze JLS'!$A$11:D$500,'prenos-P-R-N'!F$1,FALSE),"")))</f>
        <v/>
      </c>
      <c r="G1499" s="87" t="str">
        <f>IF($A1499=0,"",IF($A1499&lt;=$A$1,+VLOOKUP($A1499,'Rashodi- plan-izvršenje'!$A$8:E$1500,'prenos-P-R-N'!G$1,FALSE),IF($A1499&gt;$A$2,+VLOOKUP($A1499,'Neizmirene obaveze JLS'!$A$11:E$500,'prenos-P-R-N'!G$1,FALSE),"")))</f>
        <v/>
      </c>
      <c r="H1499" s="87" t="str">
        <f>IF($A1499=0,"",IF($A1499&lt;=$A$1,+VLOOKUP($A1499,'Rashodi- plan-izvršenje'!$A$8:F$1500,'prenos-P-R-N'!H$1,FALSE),IF($A1499&gt;$A$2,+VLOOKUP($A1499,'Neizmirene obaveze JLS'!$A$11:F$500,'prenos-P-R-N'!H$1,FALSE),"")))</f>
        <v/>
      </c>
      <c r="I1499" s="87" t="str">
        <f>IF($A1499=0,"",IF($A1499&lt;=$A$1,+VLOOKUP($A1499,'Rashodi- plan-izvršenje'!$A$8:G$1500,'prenos-P-R-N'!I$1,FALSE),IF($A1499&gt;$A$2,+VLOOKUP($A1499,'Neizmirene obaveze JLS'!$A$11:G$500,'prenos-P-R-N'!I$1,FALSE),"")))</f>
        <v/>
      </c>
      <c r="J1499" s="87" t="str">
        <f>IF($A1499=0,"",IF($A1499&lt;=$A$1,+VLOOKUP($A1499,'Rashodi- plan-izvršenje'!$A$8:H$1500,'prenos-P-R-N'!J$1,FALSE),IF($A1499&gt;$A$2,+VLOOKUP($A1499,'Neizmirene obaveze JLS'!$A$11:H$500,'prenos-P-R-N'!J$1,FALSE),"")))</f>
        <v/>
      </c>
      <c r="K1499" s="87" t="str">
        <f>IF($A1499=0,"",IF($A1499&lt;=$A$1,+VLOOKUP($A1499,'Rashodi- plan-izvršenje'!$A$8:I$1500,'prenos-P-R-N'!K$1,FALSE),IF($A1499&gt;$A$2,+VLOOKUP($A1499,'Neizmirene obaveze JLS'!$A$11:I$500,'prenos-P-R-N'!K$1,FALSE),"")))</f>
        <v/>
      </c>
      <c r="L1499" t="str">
        <f>IF(A1499=0,"",IF(A1499&lt;=A$1,+IF(VLOOKUP(A1499,'Rashodi- plan-izvršenje'!A$8:J$1500,M$1,FALSE)&gt;0,"Програмска активност","Пројекат"),IF(A1499&gt;A$2,+IF(VLOOKUP(A1499,'Neizmirene obaveze JLS'!A$8:J$2008,M$1,FALSE)&gt;0,"Програмска активност","Пројекат"),"")))</f>
        <v/>
      </c>
      <c r="M1499" s="87" t="str">
        <f>IF(A1499=0,"",IF($A1499&lt;=$A$1,+IF(VLOOKUP($A1499,'Rashodi- plan-izvršenje'!$A$8:$M$1500,10,FALSE)&gt;0,VLOOKUP($A1499,'Rashodi- plan-izvršenje'!$A$8:$M$1500,10,FALSE),VLOOKUP($A1499,'Rashodi- plan-izvršenje'!$A$8:$M$1500,12,FALSE)),+IF($A1499&gt;$A$2,IF(VLOOKUP($A1499,'Neizmirene obaveze JLS'!$A$8:$M$1500,10,FALSE)&gt;0,VLOOKUP($A1499,'Neizmirene obaveze JLS'!$A$11:$M$1500,10,FALSE),VLOOKUP($A1499,'Neizmirene obaveze JLS'!$A$11:$M$1500,12,FALSE)),0)))</f>
        <v/>
      </c>
      <c r="N1499" s="87" t="str">
        <f>IF(A1499=0,"",IF($A1499&lt;=$A$1,+IF(VLOOKUP(A1499,'Rashodi- plan-izvršenje'!$A$8:$M$1500,10,FALSE)&gt;0,VLOOKUP(A1499,'Rashodi- plan-izvršenje'!$A$8:$M$1500,11,FALSE),VLOOKUP(A1499,'Rashodi- plan-izvršenje'!$A$8:$M$1500,13,FALSE)),+IF($A1499&gt;$A$2,IF(VLOOKUP($A1499,'Neizmirene obaveze JLS'!$A$8:$M$1500,10,FALSE)&gt;0,VLOOKUP($A1499,'Neizmirene obaveze JLS'!$A$11:$M$1500,11,FALSE),VLOOKUP($A1499,'Neizmirene obaveze JLS'!$A$11:$M$1500,13,FALSE)),0)))</f>
        <v/>
      </c>
      <c r="O1499" s="87" t="str">
        <f>IF(A1499=0,"",IF($A1499&lt;=$A$1,VALUE(+VLOOKUP($A1499,'Rashodi- plan-izvršenje'!$A$8:N$1500,'prenos-P-R-N'!O$1,FALSE)),IF($A1499&lt;=A$2,VALUE(VLOOKUP($A1499,'Prihodi- plan-izvršenje'!$A$8:$H$500,6,FALSE)),VALUE(VLOOKUP($A1499,'Neizmirene obaveze JLS'!$A$8:$N$500,O$1,FALSE)))))</f>
        <v/>
      </c>
      <c r="P1499" s="87" t="str">
        <f>IF(A1499=0,"",IF(A1499=0,0,IF(A1499&gt;A$2,'šifarnik K-izvor'!G$3,+IF(Q1499&lt;700,+'šifarnik K-izvor'!G$2,'šifarnik K-izvor'!G$1))))</f>
        <v/>
      </c>
      <c r="Q1499" s="87">
        <f>IF($A1499&lt;=$A$1,VALUE(+VLOOKUP($A1499,'Rashodi- plan-izvršenje'!$A$8:O$1500,'prenos-P-R-N'!Q$1,FALSE)),IF($A1499&lt;=$A$2,VLOOKUP($A1499,'Prihodi- plan-izvršenje'!$A$4:$H$500,4,FALSE),IF($A1499&lt;=$A$3,VLOOKUP(A1499,'Neizmirene obaveze JLS'!$A$11:O$500,Q$1,FALSE),"")))</f>
        <v>0</v>
      </c>
      <c r="R1499" s="88">
        <f>IF($A1499&lt;=$A$1,VALUE(+VLOOKUP($A1499,'Rashodi- plan-izvršenje'!$A$8:P$1500,'prenos-P-R-N'!R$1,FALSE)),IF($A1499&lt;=$A$2,VLOOKUP($A1499,'Prihodi- plan-izvršenje'!$A$4:$H$500,7,FALSE),""))</f>
        <v>0</v>
      </c>
      <c r="S1499" s="88">
        <f>IF(A1499=0,0,IF($A1499&lt;=$A$1,VALUE(+VLOOKUP($A1499,'Rashodi- plan-izvršenje'!$A$8:Q$1500,'prenos-P-R-N'!S$1,FALSE)),IF($A1499&lt;=$A$2,VLOOKUP($A1499,'Prihodi- plan-izvršenje'!$A$4:$H$500,8,FALSE),0)))</f>
        <v>0</v>
      </c>
      <c r="T1499" s="88" t="str">
        <f>IF($A1499&gt;$A$2,VLOOKUP($A1499,'Neizmirene obaveze JLS'!$A$11:R$500,R$1,FALSE),"")</f>
        <v/>
      </c>
      <c r="U1499" s="88">
        <f>IF($A1499&gt;$A$2,VLOOKUP($A1499,'Neizmirene obaveze JLS'!$A$11:S$500,S$1,FALSE),0)</f>
        <v>0</v>
      </c>
      <c r="V1499" s="88">
        <f t="shared" si="429"/>
        <v>0</v>
      </c>
    </row>
    <row r="1500" spans="1:22">
      <c r="A1500" s="89">
        <f>IF(AND(COUNTIF(A$1:A$3,"&gt;0")=1,MAX(A$8:A1499)&lt;A$1),A1499+1,IF(AND(COUNTIF(A$1:A$3,"&gt;0")=2,MAX(A$8:A1499)&lt;A$2),A1499+1,IF(AND(COUNTIF(A$1:A$3,"&gt;0")=3,MAX(A$8:A1499)&lt;A$3),A1499+1,0)))</f>
        <v>0</v>
      </c>
      <c r="B1500" s="89" t="str">
        <f t="shared" ref="B1500:C1500" si="465">+IF($A1500&gt;0,B1499,"")</f>
        <v/>
      </c>
      <c r="C1500" s="89" t="str">
        <f t="shared" si="465"/>
        <v/>
      </c>
      <c r="D1500" s="87" t="str">
        <f>IF($A1500=0,"",IF($A1500&lt;=$A$1,+VLOOKUP($A1500,'Rashodi- plan-izvršenje'!$A$8:B$1500,'prenos-P-R-N'!D$1,FALSE),IF($A1500&gt;$A$2,+VLOOKUP($A1500,'Neizmirene obaveze JLS'!$A$11:B$500,'prenos-P-R-N'!D$1,FALSE),"")))</f>
        <v/>
      </c>
      <c r="E1500" s="87" t="str">
        <f>IF($A1500=0,"",IF($A1500&lt;=$A$1,+VLOOKUP($A1500,'Rashodi- plan-izvršenje'!$A$8:C$1500,'prenos-P-R-N'!E$1,FALSE),IF($A1500&gt;$A$2,+VLOOKUP($A1500,'Neizmirene obaveze JLS'!$A$11:C$500,'prenos-P-R-N'!E$1,FALSE),"")))</f>
        <v/>
      </c>
      <c r="F1500" s="87" t="str">
        <f>IF($A1500=0,"",IF($A1500&lt;=$A$1,+VLOOKUP($A1500,'Rashodi- plan-izvršenje'!$A$8:D$1500,'prenos-P-R-N'!F$1,FALSE),IF($A1500&gt;$A$2,+VLOOKUP($A1500,'Neizmirene obaveze JLS'!$A$11:D$500,'prenos-P-R-N'!F$1,FALSE),"")))</f>
        <v/>
      </c>
      <c r="G1500" s="87" t="str">
        <f>IF($A1500=0,"",IF($A1500&lt;=$A$1,+VLOOKUP($A1500,'Rashodi- plan-izvršenje'!$A$8:E$1500,'prenos-P-R-N'!G$1,FALSE),IF($A1500&gt;$A$2,+VLOOKUP($A1500,'Neizmirene obaveze JLS'!$A$11:E$500,'prenos-P-R-N'!G$1,FALSE),"")))</f>
        <v/>
      </c>
      <c r="H1500" s="87" t="str">
        <f>IF($A1500=0,"",IF($A1500&lt;=$A$1,+VLOOKUP($A1500,'Rashodi- plan-izvršenje'!$A$8:F$1500,'prenos-P-R-N'!H$1,FALSE),IF($A1500&gt;$A$2,+VLOOKUP($A1500,'Neizmirene obaveze JLS'!$A$11:F$500,'prenos-P-R-N'!H$1,FALSE),"")))</f>
        <v/>
      </c>
      <c r="I1500" s="87" t="str">
        <f>IF($A1500=0,"",IF($A1500&lt;=$A$1,+VLOOKUP($A1500,'Rashodi- plan-izvršenje'!$A$8:G$1500,'prenos-P-R-N'!I$1,FALSE),IF($A1500&gt;$A$2,+VLOOKUP($A1500,'Neizmirene obaveze JLS'!$A$11:G$500,'prenos-P-R-N'!I$1,FALSE),"")))</f>
        <v/>
      </c>
      <c r="J1500" s="87" t="str">
        <f>IF($A1500=0,"",IF($A1500&lt;=$A$1,+VLOOKUP($A1500,'Rashodi- plan-izvršenje'!$A$8:H$1500,'prenos-P-R-N'!J$1,FALSE),IF($A1500&gt;$A$2,+VLOOKUP($A1500,'Neizmirene obaveze JLS'!$A$11:H$500,'prenos-P-R-N'!J$1,FALSE),"")))</f>
        <v/>
      </c>
      <c r="K1500" s="87" t="str">
        <f>IF($A1500=0,"",IF($A1500&lt;=$A$1,+VLOOKUP($A1500,'Rashodi- plan-izvršenje'!$A$8:I$1500,'prenos-P-R-N'!K$1,FALSE),IF($A1500&gt;$A$2,+VLOOKUP($A1500,'Neizmirene obaveze JLS'!$A$11:I$500,'prenos-P-R-N'!K$1,FALSE),"")))</f>
        <v/>
      </c>
      <c r="L1500" t="str">
        <f>IF(A1500=0,"",IF(A1500&lt;=A$1,+IF(VLOOKUP(A1500,'Rashodi- plan-izvršenje'!A$8:J$1500,M$1,FALSE)&gt;0,"Програмска активност","Пројекат"),IF(A1500&gt;A$2,+IF(VLOOKUP(A1500,'Neizmirene obaveze JLS'!A$8:J$2008,M$1,FALSE)&gt;0,"Програмска активност","Пројекат"),"")))</f>
        <v/>
      </c>
      <c r="M1500" s="87" t="str">
        <f>IF(A1500=0,"",IF($A1500&lt;=$A$1,+IF(VLOOKUP($A1500,'Rashodi- plan-izvršenje'!$A$8:$M$1500,10,FALSE)&gt;0,VLOOKUP($A1500,'Rashodi- plan-izvršenje'!$A$8:$M$1500,10,FALSE),VLOOKUP($A1500,'Rashodi- plan-izvršenje'!$A$8:$M$1500,12,FALSE)),+IF($A1500&gt;$A$2,IF(VLOOKUP($A1500,'Neizmirene obaveze JLS'!$A$8:$M$1500,10,FALSE)&gt;0,VLOOKUP($A1500,'Neizmirene obaveze JLS'!$A$11:$M$1500,10,FALSE),VLOOKUP($A1500,'Neizmirene obaveze JLS'!$A$11:$M$1500,12,FALSE)),0)))</f>
        <v/>
      </c>
      <c r="N1500" s="87" t="str">
        <f>IF(A1500=0,"",IF($A1500&lt;=$A$1,+IF(VLOOKUP(A1500,'Rashodi- plan-izvršenje'!$A$8:$M$1500,10,FALSE)&gt;0,VLOOKUP(A1500,'Rashodi- plan-izvršenje'!$A$8:$M$1500,11,FALSE),VLOOKUP(A1500,'Rashodi- plan-izvršenje'!$A$8:$M$1500,13,FALSE)),+IF($A1500&gt;$A$2,IF(VLOOKUP($A1500,'Neizmirene obaveze JLS'!$A$8:$M$1500,10,FALSE)&gt;0,VLOOKUP($A1500,'Neizmirene obaveze JLS'!$A$11:$M$1500,11,FALSE),VLOOKUP($A1500,'Neizmirene obaveze JLS'!$A$11:$M$1500,13,FALSE)),0)))</f>
        <v/>
      </c>
      <c r="O1500" s="87" t="str">
        <f>IF(A1500=0,"",IF($A1500&lt;=$A$1,VALUE(+VLOOKUP($A1500,'Rashodi- plan-izvršenje'!$A$8:N$1500,'prenos-P-R-N'!O$1,FALSE)),IF($A1500&lt;=A$2,VALUE(VLOOKUP($A1500,'Prihodi- plan-izvršenje'!$A$8:$H$500,6,FALSE)),VALUE(VLOOKUP($A1500,'Neizmirene obaveze JLS'!$A$8:$N$500,O$1,FALSE)))))</f>
        <v/>
      </c>
      <c r="P1500" s="87" t="str">
        <f>IF(A1500=0,"",IF(A1500=0,0,IF(A1500&gt;A$2,'šifarnik K-izvor'!G$3,+IF(Q1500&lt;700,+'šifarnik K-izvor'!G$2,'šifarnik K-izvor'!G$1))))</f>
        <v/>
      </c>
      <c r="Q1500" s="87">
        <f>IF($A1500&lt;=$A$1,VALUE(+VLOOKUP($A1500,'Rashodi- plan-izvršenje'!$A$8:O$1500,'prenos-P-R-N'!Q$1,FALSE)),IF($A1500&lt;=$A$2,VLOOKUP($A1500,'Prihodi- plan-izvršenje'!$A$4:$H$500,4,FALSE),IF($A1500&lt;=$A$3,VLOOKUP(A1500,'Neizmirene obaveze JLS'!$A$11:O$500,Q$1,FALSE),"")))</f>
        <v>0</v>
      </c>
      <c r="R1500" s="88">
        <f>IF($A1500&lt;=$A$1,VALUE(+VLOOKUP($A1500,'Rashodi- plan-izvršenje'!$A$8:P$1500,'prenos-P-R-N'!R$1,FALSE)),IF($A1500&lt;=$A$2,VLOOKUP($A1500,'Prihodi- plan-izvršenje'!$A$4:$H$500,7,FALSE),""))</f>
        <v>0</v>
      </c>
      <c r="S1500" s="88">
        <f>IF(A1500=0,0,IF($A1500&lt;=$A$1,VALUE(+VLOOKUP($A1500,'Rashodi- plan-izvršenje'!$A$8:Q$1500,'prenos-P-R-N'!S$1,FALSE)),IF($A1500&lt;=$A$2,VLOOKUP($A1500,'Prihodi- plan-izvršenje'!$A$4:$H$500,8,FALSE),0)))</f>
        <v>0</v>
      </c>
      <c r="T1500" s="88" t="str">
        <f>IF($A1500&gt;$A$2,VLOOKUP($A1500,'Neizmirene obaveze JLS'!$A$11:R$500,R$1,FALSE),"")</f>
        <v/>
      </c>
      <c r="U1500" s="88">
        <f>IF($A1500&gt;$A$2,VLOOKUP($A1500,'Neizmirene obaveze JLS'!$A$11:S$500,S$1,FALSE),0)</f>
        <v>0</v>
      </c>
      <c r="V1500" s="88">
        <f t="shared" si="429"/>
        <v>0</v>
      </c>
    </row>
    <row r="1501" spans="1:22">
      <c r="A1501" s="89">
        <f>IF(AND(COUNTIF(A$1:A$3,"&gt;0")=1,MAX(A$8:A1500)&lt;A$1),A1500+1,IF(AND(COUNTIF(A$1:A$3,"&gt;0")=2,MAX(A$8:A1500)&lt;A$2),A1500+1,IF(AND(COUNTIF(A$1:A$3,"&gt;0")=3,MAX(A$8:A1500)&lt;A$3),A1500+1,0)))</f>
        <v>0</v>
      </c>
      <c r="B1501" s="89" t="str">
        <f t="shared" ref="B1501:C1501" si="466">+IF($A1501&gt;0,B1500,"")</f>
        <v/>
      </c>
      <c r="C1501" s="89" t="str">
        <f t="shared" si="466"/>
        <v/>
      </c>
      <c r="D1501" s="87" t="str">
        <f>IF($A1501=0,"",IF($A1501&lt;=$A$1,+VLOOKUP($A1501,'Rashodi- plan-izvršenje'!$A$8:B$1500,'prenos-P-R-N'!D$1,FALSE),IF($A1501&gt;$A$2,+VLOOKUP($A1501,'Neizmirene obaveze JLS'!$A$11:B$500,'prenos-P-R-N'!D$1,FALSE),"")))</f>
        <v/>
      </c>
      <c r="E1501" s="87" t="str">
        <f>IF($A1501=0,"",IF($A1501&lt;=$A$1,+VLOOKUP($A1501,'Rashodi- plan-izvršenje'!$A$8:C$1500,'prenos-P-R-N'!E$1,FALSE),IF($A1501&gt;$A$2,+VLOOKUP($A1501,'Neizmirene obaveze JLS'!$A$11:C$500,'prenos-P-R-N'!E$1,FALSE),"")))</f>
        <v/>
      </c>
      <c r="F1501" s="87" t="str">
        <f>IF($A1501=0,"",IF($A1501&lt;=$A$1,+VLOOKUP($A1501,'Rashodi- plan-izvršenje'!$A$8:D$1500,'prenos-P-R-N'!F$1,FALSE),IF($A1501&gt;$A$2,+VLOOKUP($A1501,'Neizmirene obaveze JLS'!$A$11:D$500,'prenos-P-R-N'!F$1,FALSE),"")))</f>
        <v/>
      </c>
      <c r="G1501" s="87" t="str">
        <f>IF($A1501=0,"",IF($A1501&lt;=$A$1,+VLOOKUP($A1501,'Rashodi- plan-izvršenje'!$A$8:E$1500,'prenos-P-R-N'!G$1,FALSE),IF($A1501&gt;$A$2,+VLOOKUP($A1501,'Neizmirene obaveze JLS'!$A$11:E$500,'prenos-P-R-N'!G$1,FALSE),"")))</f>
        <v/>
      </c>
      <c r="H1501" s="87" t="str">
        <f>IF($A1501=0,"",IF($A1501&lt;=$A$1,+VLOOKUP($A1501,'Rashodi- plan-izvršenje'!$A$8:F$1500,'prenos-P-R-N'!H$1,FALSE),IF($A1501&gt;$A$2,+VLOOKUP($A1501,'Neizmirene obaveze JLS'!$A$11:F$500,'prenos-P-R-N'!H$1,FALSE),"")))</f>
        <v/>
      </c>
      <c r="I1501" s="87" t="str">
        <f>IF($A1501=0,"",IF($A1501&lt;=$A$1,+VLOOKUP($A1501,'Rashodi- plan-izvršenje'!$A$8:G$1500,'prenos-P-R-N'!I$1,FALSE),IF($A1501&gt;$A$2,+VLOOKUP($A1501,'Neizmirene obaveze JLS'!$A$11:G$500,'prenos-P-R-N'!I$1,FALSE),"")))</f>
        <v/>
      </c>
      <c r="J1501" s="87" t="str">
        <f>IF($A1501=0,"",IF($A1501&lt;=$A$1,+VLOOKUP($A1501,'Rashodi- plan-izvršenje'!$A$8:H$1500,'prenos-P-R-N'!J$1,FALSE),IF($A1501&gt;$A$2,+VLOOKUP($A1501,'Neizmirene obaveze JLS'!$A$11:H$500,'prenos-P-R-N'!J$1,FALSE),"")))</f>
        <v/>
      </c>
      <c r="K1501" s="87" t="str">
        <f>IF($A1501=0,"",IF($A1501&lt;=$A$1,+VLOOKUP($A1501,'Rashodi- plan-izvršenje'!$A$8:I$1500,'prenos-P-R-N'!K$1,FALSE),IF($A1501&gt;$A$2,+VLOOKUP($A1501,'Neizmirene obaveze JLS'!$A$11:I$500,'prenos-P-R-N'!K$1,FALSE),"")))</f>
        <v/>
      </c>
      <c r="L1501" t="str">
        <f>IF(A1501=0,"",IF(A1501&lt;=A$1,+IF(VLOOKUP(A1501,'Rashodi- plan-izvršenje'!A$8:J$1500,M$1,FALSE)&gt;0,"Програмска активност","Пројекат"),IF(A1501&gt;A$2,+IF(VLOOKUP(A1501,'Neizmirene obaveze JLS'!A$8:J$2008,M$1,FALSE)&gt;0,"Програмска активност","Пројекат"),"")))</f>
        <v/>
      </c>
      <c r="M1501" s="87" t="str">
        <f>IF(A1501=0,"",IF($A1501&lt;=$A$1,+IF(VLOOKUP($A1501,'Rashodi- plan-izvršenje'!$A$8:$M$1500,10,FALSE)&gt;0,VLOOKUP($A1501,'Rashodi- plan-izvršenje'!$A$8:$M$1500,10,FALSE),VLOOKUP($A1501,'Rashodi- plan-izvršenje'!$A$8:$M$1500,12,FALSE)),+IF($A1501&gt;$A$2,IF(VLOOKUP($A1501,'Neizmirene obaveze JLS'!$A$8:$M$1500,10,FALSE)&gt;0,VLOOKUP($A1501,'Neizmirene obaveze JLS'!$A$11:$M$1500,10,FALSE),VLOOKUP($A1501,'Neizmirene obaveze JLS'!$A$11:$M$1500,12,FALSE)),0)))</f>
        <v/>
      </c>
      <c r="N1501" s="87" t="str">
        <f>IF(A1501=0,"",IF($A1501&lt;=$A$1,+IF(VLOOKUP(A1501,'Rashodi- plan-izvršenje'!$A$8:$M$1500,10,FALSE)&gt;0,VLOOKUP(A1501,'Rashodi- plan-izvršenje'!$A$8:$M$1500,11,FALSE),VLOOKUP(A1501,'Rashodi- plan-izvršenje'!$A$8:$M$1500,13,FALSE)),+IF($A1501&gt;$A$2,IF(VLOOKUP($A1501,'Neizmirene obaveze JLS'!$A$8:$M$1500,10,FALSE)&gt;0,VLOOKUP($A1501,'Neizmirene obaveze JLS'!$A$11:$M$1500,11,FALSE),VLOOKUP($A1501,'Neizmirene obaveze JLS'!$A$11:$M$1500,13,FALSE)),0)))</f>
        <v/>
      </c>
      <c r="O1501" s="87" t="str">
        <f>IF(A1501=0,"",IF($A1501&lt;=$A$1,VALUE(+VLOOKUP($A1501,'Rashodi- plan-izvršenje'!$A$8:N$1500,'prenos-P-R-N'!O$1,FALSE)),IF($A1501&lt;=A$2,VALUE(VLOOKUP($A1501,'Prihodi- plan-izvršenje'!$A$8:$H$500,6,FALSE)),VALUE(VLOOKUP($A1501,'Neizmirene obaveze JLS'!$A$8:$N$500,O$1,FALSE)))))</f>
        <v/>
      </c>
      <c r="P1501" s="87" t="str">
        <f>IF(A1501=0,"",IF(A1501=0,0,IF(A1501&gt;A$2,'šifarnik K-izvor'!G$3,+IF(Q1501&lt;700,+'šifarnik K-izvor'!G$2,'šifarnik K-izvor'!G$1))))</f>
        <v/>
      </c>
      <c r="Q1501" s="87">
        <f>IF($A1501&lt;=$A$1,VALUE(+VLOOKUP($A1501,'Rashodi- plan-izvršenje'!$A$8:O$1500,'prenos-P-R-N'!Q$1,FALSE)),IF($A1501&lt;=$A$2,VLOOKUP($A1501,'Prihodi- plan-izvršenje'!$A$4:$H$500,4,FALSE),IF($A1501&lt;=$A$3,VLOOKUP(A1501,'Neizmirene obaveze JLS'!$A$11:O$500,Q$1,FALSE),"")))</f>
        <v>0</v>
      </c>
      <c r="R1501" s="88">
        <f>IF($A1501&lt;=$A$1,VALUE(+VLOOKUP($A1501,'Rashodi- plan-izvršenje'!$A$8:P$1500,'prenos-P-R-N'!R$1,FALSE)),IF($A1501&lt;=$A$2,VLOOKUP($A1501,'Prihodi- plan-izvršenje'!$A$4:$H$500,7,FALSE),""))</f>
        <v>0</v>
      </c>
      <c r="S1501" s="88">
        <f>IF(A1501=0,0,IF($A1501&lt;=$A$1,VALUE(+VLOOKUP($A1501,'Rashodi- plan-izvršenje'!$A$8:Q$1500,'prenos-P-R-N'!S$1,FALSE)),IF($A1501&lt;=$A$2,VLOOKUP($A1501,'Prihodi- plan-izvršenje'!$A$4:$H$500,8,FALSE),0)))</f>
        <v>0</v>
      </c>
      <c r="T1501" s="88" t="str">
        <f>IF($A1501&gt;$A$2,VLOOKUP($A1501,'Neizmirene obaveze JLS'!$A$11:R$500,R$1,FALSE),"")</f>
        <v/>
      </c>
      <c r="U1501" s="88">
        <f>IF($A1501&gt;$A$2,VLOOKUP($A1501,'Neizmirene obaveze JLS'!$A$11:S$500,S$1,FALSE),0)</f>
        <v>0</v>
      </c>
      <c r="V1501" s="88">
        <f t="shared" si="429"/>
        <v>0</v>
      </c>
    </row>
    <row r="1502" spans="1:22">
      <c r="A1502" s="89">
        <f>IF(AND(COUNTIF(A$1:A$3,"&gt;0")=1,MAX(A$8:A1501)&lt;A$1),A1501+1,IF(AND(COUNTIF(A$1:A$3,"&gt;0")=2,MAX(A$8:A1501)&lt;A$2),A1501+1,IF(AND(COUNTIF(A$1:A$3,"&gt;0")=3,MAX(A$8:A1501)&lt;A$3),A1501+1,0)))</f>
        <v>0</v>
      </c>
      <c r="B1502" s="89" t="str">
        <f t="shared" ref="B1502:C1502" si="467">+IF($A1502&gt;0,B1501,"")</f>
        <v/>
      </c>
      <c r="C1502" s="89" t="str">
        <f t="shared" si="467"/>
        <v/>
      </c>
      <c r="D1502" s="87" t="str">
        <f>IF($A1502=0,"",IF($A1502&lt;=$A$1,+VLOOKUP($A1502,'Rashodi- plan-izvršenje'!$A$8:B$1500,'prenos-P-R-N'!D$1,FALSE),IF($A1502&gt;$A$2,+VLOOKUP($A1502,'Neizmirene obaveze JLS'!$A$11:B$500,'prenos-P-R-N'!D$1,FALSE),"")))</f>
        <v/>
      </c>
      <c r="E1502" s="87" t="str">
        <f>IF($A1502=0,"",IF($A1502&lt;=$A$1,+VLOOKUP($A1502,'Rashodi- plan-izvršenje'!$A$8:C$1500,'prenos-P-R-N'!E$1,FALSE),IF($A1502&gt;$A$2,+VLOOKUP($A1502,'Neizmirene obaveze JLS'!$A$11:C$500,'prenos-P-R-N'!E$1,FALSE),"")))</f>
        <v/>
      </c>
      <c r="F1502" s="87" t="str">
        <f>IF($A1502=0,"",IF($A1502&lt;=$A$1,+VLOOKUP($A1502,'Rashodi- plan-izvršenje'!$A$8:D$1500,'prenos-P-R-N'!F$1,FALSE),IF($A1502&gt;$A$2,+VLOOKUP($A1502,'Neizmirene obaveze JLS'!$A$11:D$500,'prenos-P-R-N'!F$1,FALSE),"")))</f>
        <v/>
      </c>
      <c r="G1502" s="87" t="str">
        <f>IF($A1502=0,"",IF($A1502&lt;=$A$1,+VLOOKUP($A1502,'Rashodi- plan-izvršenje'!$A$8:E$1500,'prenos-P-R-N'!G$1,FALSE),IF($A1502&gt;$A$2,+VLOOKUP($A1502,'Neizmirene obaveze JLS'!$A$11:E$500,'prenos-P-R-N'!G$1,FALSE),"")))</f>
        <v/>
      </c>
      <c r="H1502" s="87" t="str">
        <f>IF($A1502=0,"",IF($A1502&lt;=$A$1,+VLOOKUP($A1502,'Rashodi- plan-izvršenje'!$A$8:F$1500,'prenos-P-R-N'!H$1,FALSE),IF($A1502&gt;$A$2,+VLOOKUP($A1502,'Neizmirene obaveze JLS'!$A$11:F$500,'prenos-P-R-N'!H$1,FALSE),"")))</f>
        <v/>
      </c>
      <c r="I1502" s="87" t="str">
        <f>IF($A1502=0,"",IF($A1502&lt;=$A$1,+VLOOKUP($A1502,'Rashodi- plan-izvršenje'!$A$8:G$1500,'prenos-P-R-N'!I$1,FALSE),IF($A1502&gt;$A$2,+VLOOKUP($A1502,'Neizmirene obaveze JLS'!$A$11:G$500,'prenos-P-R-N'!I$1,FALSE),"")))</f>
        <v/>
      </c>
      <c r="J1502" s="87" t="str">
        <f>IF($A1502=0,"",IF($A1502&lt;=$A$1,+VLOOKUP($A1502,'Rashodi- plan-izvršenje'!$A$8:H$1500,'prenos-P-R-N'!J$1,FALSE),IF($A1502&gt;$A$2,+VLOOKUP($A1502,'Neizmirene obaveze JLS'!$A$11:H$500,'prenos-P-R-N'!J$1,FALSE),"")))</f>
        <v/>
      </c>
      <c r="K1502" s="87" t="str">
        <f>IF($A1502=0,"",IF($A1502&lt;=$A$1,+VLOOKUP($A1502,'Rashodi- plan-izvršenje'!$A$8:I$1500,'prenos-P-R-N'!K$1,FALSE),IF($A1502&gt;$A$2,+VLOOKUP($A1502,'Neizmirene obaveze JLS'!$A$11:I$500,'prenos-P-R-N'!K$1,FALSE),"")))</f>
        <v/>
      </c>
      <c r="L1502" t="str">
        <f>IF(A1502=0,"",IF(A1502&lt;=A$1,+IF(VLOOKUP(A1502,'Rashodi- plan-izvršenje'!A$8:J$1500,M$1,FALSE)&gt;0,"Програмска активност","Пројекат"),IF(A1502&gt;A$2,+IF(VLOOKUP(A1502,'Neizmirene obaveze JLS'!A$8:J$2008,M$1,FALSE)&gt;0,"Програмска активност","Пројекат"),"")))</f>
        <v/>
      </c>
      <c r="M1502" s="87" t="str">
        <f>IF(A1502=0,"",IF($A1502&lt;=$A$1,+IF(VLOOKUP($A1502,'Rashodi- plan-izvršenje'!$A$8:$M$1500,10,FALSE)&gt;0,VLOOKUP($A1502,'Rashodi- plan-izvršenje'!$A$8:$M$1500,10,FALSE),VLOOKUP($A1502,'Rashodi- plan-izvršenje'!$A$8:$M$1500,12,FALSE)),+IF($A1502&gt;$A$2,IF(VLOOKUP($A1502,'Neizmirene obaveze JLS'!$A$8:$M$1500,10,FALSE)&gt;0,VLOOKUP($A1502,'Neizmirene obaveze JLS'!$A$11:$M$1500,10,FALSE),VLOOKUP($A1502,'Neizmirene obaveze JLS'!$A$11:$M$1500,12,FALSE)),0)))</f>
        <v/>
      </c>
      <c r="N1502" s="87" t="str">
        <f>IF(A1502=0,"",IF($A1502&lt;=$A$1,+IF(VLOOKUP(A1502,'Rashodi- plan-izvršenje'!$A$8:$M$1500,10,FALSE)&gt;0,VLOOKUP(A1502,'Rashodi- plan-izvršenje'!$A$8:$M$1500,11,FALSE),VLOOKUP(A1502,'Rashodi- plan-izvršenje'!$A$8:$M$1500,13,FALSE)),+IF($A1502&gt;$A$2,IF(VLOOKUP($A1502,'Neizmirene obaveze JLS'!$A$8:$M$1500,10,FALSE)&gt;0,VLOOKUP($A1502,'Neizmirene obaveze JLS'!$A$11:$M$1500,11,FALSE),VLOOKUP($A1502,'Neizmirene obaveze JLS'!$A$11:$M$1500,13,FALSE)),0)))</f>
        <v/>
      </c>
      <c r="O1502" s="87" t="str">
        <f>IF(A1502=0,"",IF($A1502&lt;=$A$1,VALUE(+VLOOKUP($A1502,'Rashodi- plan-izvršenje'!$A$8:N$1500,'prenos-P-R-N'!O$1,FALSE)),IF($A1502&lt;=A$2,VALUE(VLOOKUP($A1502,'Prihodi- plan-izvršenje'!$A$8:$H$500,6,FALSE)),VALUE(VLOOKUP($A1502,'Neizmirene obaveze JLS'!$A$8:$N$500,O$1,FALSE)))))</f>
        <v/>
      </c>
      <c r="P1502" s="87" t="str">
        <f>IF(A1502=0,"",IF(A1502=0,0,IF(A1502&gt;A$2,'šifarnik K-izvor'!G$3,+IF(Q1502&lt;700,+'šifarnik K-izvor'!G$2,'šifarnik K-izvor'!G$1))))</f>
        <v/>
      </c>
      <c r="Q1502" s="87">
        <f>IF($A1502&lt;=$A$1,VALUE(+VLOOKUP($A1502,'Rashodi- plan-izvršenje'!$A$8:O$1500,'prenos-P-R-N'!Q$1,FALSE)),IF($A1502&lt;=$A$2,VLOOKUP($A1502,'Prihodi- plan-izvršenje'!$A$4:$H$500,4,FALSE),IF($A1502&lt;=$A$3,VLOOKUP(A1502,'Neizmirene obaveze JLS'!$A$11:O$500,Q$1,FALSE),"")))</f>
        <v>0</v>
      </c>
      <c r="R1502" s="88">
        <f>IF($A1502&lt;=$A$1,VALUE(+VLOOKUP($A1502,'Rashodi- plan-izvršenje'!$A$8:P$1500,'prenos-P-R-N'!R$1,FALSE)),IF($A1502&lt;=$A$2,VLOOKUP($A1502,'Prihodi- plan-izvršenje'!$A$4:$H$500,7,FALSE),""))</f>
        <v>0</v>
      </c>
      <c r="S1502" s="88">
        <f>IF(A1502=0,0,IF($A1502&lt;=$A$1,VALUE(+VLOOKUP($A1502,'Rashodi- plan-izvršenje'!$A$8:Q$1500,'prenos-P-R-N'!S$1,FALSE)),IF($A1502&lt;=$A$2,VLOOKUP($A1502,'Prihodi- plan-izvršenje'!$A$4:$H$500,8,FALSE),0)))</f>
        <v>0</v>
      </c>
      <c r="T1502" s="88" t="str">
        <f>IF($A1502&gt;$A$2,VLOOKUP($A1502,'Neizmirene obaveze JLS'!$A$11:R$500,R$1,FALSE),"")</f>
        <v/>
      </c>
      <c r="U1502" s="88">
        <f>IF($A1502&gt;$A$2,VLOOKUP($A1502,'Neizmirene obaveze JLS'!$A$11:S$500,S$1,FALSE),0)</f>
        <v>0</v>
      </c>
      <c r="V1502" s="88">
        <f t="shared" si="429"/>
        <v>0</v>
      </c>
    </row>
  </sheetData>
  <sheetProtection formatCells="0" formatColumns="0" formatRows="0" autoFilter="0"/>
  <autoFilter ref="D7:R1502" xr:uid="{00000000-0009-0000-0000-000005000000}"/>
  <mergeCells count="2">
    <mergeCell ref="E4:H4"/>
    <mergeCell ref="J4:N5"/>
  </mergeCells>
  <conditionalFormatting sqref="R5:S5">
    <cfRule type="expression" dxfId="65" priority="6">
      <formula>R5="GREŠKA"</formula>
    </cfRule>
  </conditionalFormatting>
  <conditionalFormatting sqref="T5:V5">
    <cfRule type="expression" dxfId="64" priority="5">
      <formula>T5="GREŠKA"</formula>
    </cfRule>
  </conditionalFormatting>
  <conditionalFormatting sqref="Q9">
    <cfRule type="expression" dxfId="63" priority="3">
      <formula>AND($AB9=$AB$1,$AA9=6)</formula>
    </cfRule>
  </conditionalFormatting>
  <conditionalFormatting sqref="Q10:Q1502">
    <cfRule type="expression" dxfId="62" priority="2">
      <formula>AND($AB10=$AB$1,$AA10=6)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107"/>
  <sheetViews>
    <sheetView zoomScale="80" zoomScaleNormal="80" workbookViewId="0">
      <selection activeCell="F5" sqref="F5"/>
    </sheetView>
  </sheetViews>
  <sheetFormatPr defaultRowHeight="15"/>
  <cols>
    <col min="1" max="1" width="11" customWidth="1"/>
    <col min="2" max="2" width="9.7109375" customWidth="1"/>
    <col min="3" max="3" width="57.140625" customWidth="1"/>
    <col min="4" max="4" width="18.140625" customWidth="1"/>
    <col min="5" max="5" width="16.28515625" customWidth="1"/>
    <col min="6" max="6" width="75" customWidth="1"/>
    <col min="16" max="16" width="11.85546875" customWidth="1"/>
    <col min="17" max="17" width="11.28515625" customWidth="1"/>
    <col min="18" max="18" width="11.42578125" customWidth="1"/>
    <col min="19" max="20" width="12" customWidth="1"/>
  </cols>
  <sheetData>
    <row r="1" spans="1:20" ht="33" customHeight="1" thickBot="1">
      <c r="F1" s="227" t="s">
        <v>1643</v>
      </c>
      <c r="P1" s="407" t="s">
        <v>1644</v>
      </c>
      <c r="Q1" s="408"/>
      <c r="R1" s="408"/>
      <c r="S1" s="408"/>
      <c r="T1" s="409"/>
    </row>
    <row r="2" spans="1:20">
      <c r="P2" s="228">
        <f t="shared" ref="P2:R2" si="0">+COUNTIF(P6:P107,"GREŠKA")</f>
        <v>0</v>
      </c>
      <c r="Q2" s="228">
        <f t="shared" si="0"/>
        <v>0</v>
      </c>
      <c r="R2" s="228">
        <f t="shared" si="0"/>
        <v>0</v>
      </c>
      <c r="S2" s="228">
        <f>+COUNTIF(S6:S107,"GREŠKA")</f>
        <v>0</v>
      </c>
      <c r="T2" s="228">
        <f t="shared" ref="T2" si="1">+COUNTIF(T6:T107,"GREŠKA")</f>
        <v>0</v>
      </c>
    </row>
    <row r="4" spans="1:20">
      <c r="A4" s="46"/>
      <c r="B4" s="47"/>
      <c r="C4" s="47"/>
      <c r="D4" s="47"/>
      <c r="E4" s="47"/>
      <c r="F4" s="47"/>
      <c r="G4" s="46"/>
      <c r="H4" s="47"/>
      <c r="I4" s="47"/>
      <c r="J4" s="47"/>
      <c r="K4" s="47"/>
      <c r="L4" s="48"/>
      <c r="M4" s="90"/>
      <c r="N4" s="90"/>
      <c r="P4" t="s">
        <v>1637</v>
      </c>
    </row>
    <row r="5" spans="1:20" ht="30">
      <c r="A5" s="180" t="s">
        <v>723</v>
      </c>
      <c r="B5" s="180" t="s">
        <v>457</v>
      </c>
      <c r="C5" s="180" t="s">
        <v>456</v>
      </c>
      <c r="D5" s="180" t="s">
        <v>455</v>
      </c>
      <c r="E5" s="55" t="s">
        <v>458</v>
      </c>
      <c r="F5" s="55" t="s">
        <v>459</v>
      </c>
      <c r="G5" s="49"/>
      <c r="H5" s="50"/>
      <c r="I5" s="50"/>
      <c r="J5" s="50"/>
      <c r="K5" s="50"/>
      <c r="L5" s="51"/>
      <c r="M5" s="90"/>
      <c r="N5" s="90"/>
      <c r="P5" s="190" t="s">
        <v>457</v>
      </c>
      <c r="Q5" s="190" t="s">
        <v>456</v>
      </c>
      <c r="R5" s="190" t="s">
        <v>455</v>
      </c>
      <c r="S5" s="190" t="s">
        <v>1638</v>
      </c>
      <c r="T5" s="102" t="s">
        <v>1639</v>
      </c>
    </row>
    <row r="6" spans="1:20">
      <c r="A6" s="56" t="s">
        <v>722</v>
      </c>
      <c r="B6" s="157"/>
      <c r="C6" s="157"/>
      <c r="D6" s="157"/>
      <c r="E6" s="157"/>
      <c r="F6" s="157"/>
      <c r="G6" s="56"/>
      <c r="H6" s="157"/>
      <c r="I6" s="157"/>
      <c r="J6" s="157"/>
      <c r="K6" s="157"/>
      <c r="L6" s="222"/>
      <c r="M6" s="90"/>
      <c r="N6" s="90"/>
      <c r="P6" s="170" t="str">
        <f>IFERROR(+IF($B6=VLOOKUP(A6,'šifarnik Pg-Pa'!$A$5:$C$95,3,FALSE),"","GREŠKA"),"")</f>
        <v/>
      </c>
      <c r="Q6" s="170" t="str">
        <f>IFERROR(+IF(C6=VLOOKUP(B6,'šifarnik Pg-Pa'!$A$5:$C$95,2,FALSE),"","GREŠKA"),"")</f>
        <v/>
      </c>
      <c r="R6" s="170" t="str">
        <f>+IF(COUNTIF('Šifarnik F-ja'!A$4:A$146,контроле!D6)=1,"","GREŠKA")</f>
        <v/>
      </c>
      <c r="S6" s="170" t="str">
        <f>IF(E6=0,"",+IF(COUNTIF('šifarnik Pg-Pa'!O$28:O$118,контроле!E6)=1,"","GREŠKA"))</f>
        <v/>
      </c>
      <c r="T6" s="170" t="str">
        <f>IF(F6=0,"",+IF(COUNTIF('šifarnik Pg-Pa'!P$28:P$108,контроле!F6)=1,"","GREŠKA"))</f>
        <v/>
      </c>
    </row>
    <row r="7" spans="1:20">
      <c r="M7" s="90"/>
      <c r="N7" s="90"/>
      <c r="P7" s="170" t="str">
        <f>IFERROR(+IF(B7=VLOOKUP(A7,'šifarnik Pg-Pa'!A$5:C$95,3,FALSE),"","GREŠKA"),"")</f>
        <v/>
      </c>
      <c r="Q7" s="170" t="str">
        <f>IFERROR(+IF(C7=VLOOKUP(B7,'šifarnik Pg-Pa'!$A$5:$C$95,2,FALSE),"","GREŠKA"),"")</f>
        <v/>
      </c>
      <c r="R7" s="170" t="str">
        <f>+IF(COUNTIF('Šifarnik F-ja'!A$4:A$146,контроле!D7)=1,"","GREŠKA")</f>
        <v/>
      </c>
      <c r="S7" s="170" t="str">
        <f>IF(E7=0,"",+IF(COUNTIF('šifarnik Pg-Pa'!O$28:O$118,контроле!E7)=1,"","GREŠKA"))</f>
        <v/>
      </c>
      <c r="T7" s="170" t="str">
        <f>IF(F7=0,"",+IF(COUNTIF('šifarnik Pg-Pa'!P$28:P$108,контроле!F7)=1,"","GREŠKA"))</f>
        <v/>
      </c>
    </row>
    <row r="8" spans="1:20">
      <c r="M8" s="90"/>
      <c r="N8" s="90"/>
      <c r="P8" s="170" t="str">
        <f>IFERROR(+IF(B8=VLOOKUP(A8,'šifarnik Pg-Pa'!A$5:C$95,3,FALSE),"","GREŠKA"),"")</f>
        <v/>
      </c>
      <c r="Q8" s="170" t="str">
        <f>IFERROR(+IF(C8=VLOOKUP(B8,'šifarnik Pg-Pa'!$A$5:$C$95,2,FALSE),"","GREŠKA"),"")</f>
        <v/>
      </c>
      <c r="R8" s="170" t="str">
        <f>+IF(COUNTIF('Šifarnik F-ja'!A$4:A$146,контроле!D8)=1,"","GREŠKA")</f>
        <v/>
      </c>
      <c r="S8" s="170" t="str">
        <f>IF(E8=0,"",+IF(COUNTIF('šifarnik Pg-Pa'!O$28:O$118,контроле!E8)=1,"","GREŠKA"))</f>
        <v/>
      </c>
      <c r="T8" s="170" t="str">
        <f>IF(F8=0,"",+IF(COUNTIF('šifarnik Pg-Pa'!P$28:P$108,контроле!F8)=1,"","GREŠKA"))</f>
        <v/>
      </c>
    </row>
    <row r="9" spans="1:20">
      <c r="M9" s="90"/>
      <c r="N9" s="90"/>
      <c r="P9" s="170" t="str">
        <f>IFERROR(+IF(B9=VLOOKUP(A9,'šifarnik Pg-Pa'!A$5:C$95,3,FALSE),"","GREŠKA"),"")</f>
        <v/>
      </c>
      <c r="Q9" s="170" t="str">
        <f>IFERROR(+IF(C9=VLOOKUP(B9,'šifarnik Pg-Pa'!$A$5:$C$95,2,FALSE),"","GREŠKA"),"")</f>
        <v/>
      </c>
      <c r="R9" s="170" t="str">
        <f>+IF(COUNTIF('Šifarnik F-ja'!A$4:A$146,контроле!D9)=1,"","GREŠKA")</f>
        <v/>
      </c>
      <c r="S9" s="170" t="str">
        <f>IF(E9=0,"",+IF(COUNTIF('šifarnik Pg-Pa'!O$28:O$118,контроле!E9)=1,"","GREŠKA"))</f>
        <v/>
      </c>
      <c r="T9" s="170" t="str">
        <f>IF(F9=0,"",+IF(COUNTIF('šifarnik Pg-Pa'!P$28:P$108,контроле!F9)=1,"","GREŠKA"))</f>
        <v/>
      </c>
    </row>
    <row r="10" spans="1:20">
      <c r="M10" s="90"/>
      <c r="N10" s="90"/>
      <c r="P10" s="170" t="str">
        <f>IFERROR(+IF(B10=VLOOKUP(A10,'šifarnik Pg-Pa'!A$5:C$95,3,FALSE),"","GREŠKA"),"")</f>
        <v/>
      </c>
      <c r="Q10" s="170" t="str">
        <f>IFERROR(+IF(C10=VLOOKUP(B10,'šifarnik Pg-Pa'!$A$5:$C$95,2,FALSE),"","GREŠKA"),"")</f>
        <v/>
      </c>
      <c r="R10" s="170" t="str">
        <f>+IF(COUNTIF('Šifarnik F-ja'!A$4:A$146,контроле!D10)=1,"","GREŠKA")</f>
        <v/>
      </c>
      <c r="S10" s="170" t="str">
        <f>IF(E10=0,"",+IF(COUNTIF('šifarnik Pg-Pa'!O$28:O$118,контроле!E10)=1,"","GREŠKA"))</f>
        <v/>
      </c>
      <c r="T10" s="170" t="str">
        <f>IF(F10=0,"",+IF(COUNTIF('šifarnik Pg-Pa'!P$28:P$108,контроле!F10)=1,"","GREŠKA"))</f>
        <v/>
      </c>
    </row>
    <row r="11" spans="1:20">
      <c r="M11" s="90"/>
      <c r="N11" s="90"/>
      <c r="P11" s="170" t="str">
        <f>IFERROR(+IF(B11=VLOOKUP(A11,'šifarnik Pg-Pa'!A$5:C$95,3,FALSE),"","GREŠKA"),"")</f>
        <v/>
      </c>
      <c r="Q11" s="170" t="str">
        <f>IFERROR(+IF(C11=VLOOKUP(B11,'šifarnik Pg-Pa'!$A$5:$C$95,2,FALSE),"","GREŠKA"),"")</f>
        <v/>
      </c>
      <c r="R11" s="170" t="str">
        <f>+IF(COUNTIF('Šifarnik F-ja'!A$4:A$146,контроле!D11)=1,"","GREŠKA")</f>
        <v/>
      </c>
      <c r="S11" s="170" t="str">
        <f>IF(E11=0,"",+IF(COUNTIF('šifarnik Pg-Pa'!O$28:O$118,контроле!E11)=1,"","GREŠKA"))</f>
        <v/>
      </c>
      <c r="T11" s="170" t="str">
        <f>IF(F11=0,"",+IF(COUNTIF('šifarnik Pg-Pa'!P$28:P$108,контроле!F11)=1,"","GREŠKA"))</f>
        <v/>
      </c>
    </row>
    <row r="12" spans="1:20">
      <c r="M12" s="90"/>
      <c r="N12" s="90"/>
      <c r="P12" s="170" t="str">
        <f>IFERROR(+IF(B12=VLOOKUP(A12,'šifarnik Pg-Pa'!A$5:C$95,3,FALSE),"","GREŠKA"),"")</f>
        <v/>
      </c>
      <c r="Q12" s="170" t="str">
        <f>IFERROR(+IF(C12=VLOOKUP(B12,'šifarnik Pg-Pa'!$A$5:$C$95,2,FALSE),"","GREŠKA"),"")</f>
        <v/>
      </c>
      <c r="R12" s="170" t="str">
        <f>+IF(COUNTIF('Šifarnik F-ja'!A$4:A$146,контроле!D12)=1,"","GREŠKA")</f>
        <v/>
      </c>
      <c r="S12" s="170" t="str">
        <f>IF(E12=0,"",+IF(COUNTIF('šifarnik Pg-Pa'!O$28:O$118,контроле!E12)=1,"","GREŠKA"))</f>
        <v/>
      </c>
      <c r="T12" s="170" t="str">
        <f>IF(F12=0,"",+IF(COUNTIF('šifarnik Pg-Pa'!P$28:P$108,контроле!F12)=1,"","GREŠKA"))</f>
        <v/>
      </c>
    </row>
    <row r="13" spans="1:20">
      <c r="M13" s="90"/>
      <c r="N13" s="90"/>
      <c r="P13" s="170" t="str">
        <f>IFERROR(+IF(B13=VLOOKUP(A13,'šifarnik Pg-Pa'!A$5:C$95,3,FALSE),"","GREŠKA"),"")</f>
        <v/>
      </c>
      <c r="Q13" s="170" t="str">
        <f>IFERROR(+IF(C13=VLOOKUP(B13,'šifarnik Pg-Pa'!$A$5:$C$95,2,FALSE),"","GREŠKA"),"")</f>
        <v/>
      </c>
      <c r="R13" s="170" t="str">
        <f>+IF(COUNTIF('Šifarnik F-ja'!A$4:A$146,контроле!D13)=1,"","GREŠKA")</f>
        <v/>
      </c>
      <c r="S13" s="170" t="str">
        <f>IF(E13=0,"",+IF(COUNTIF('šifarnik Pg-Pa'!O$28:O$118,контроле!E13)=1,"","GREŠKA"))</f>
        <v/>
      </c>
      <c r="T13" s="170" t="str">
        <f>IF(F13=0,"",+IF(COUNTIF('šifarnik Pg-Pa'!P$28:P$108,контроле!F13)=1,"","GREŠKA"))</f>
        <v/>
      </c>
    </row>
    <row r="14" spans="1:20">
      <c r="M14" s="90"/>
      <c r="N14" s="90"/>
      <c r="P14" s="170" t="str">
        <f>IFERROR(+IF(B14=VLOOKUP(A14,'šifarnik Pg-Pa'!A$5:C$95,3,FALSE),"","GREŠKA"),"")</f>
        <v/>
      </c>
      <c r="Q14" s="170" t="str">
        <f>IFERROR(+IF(C14=VLOOKUP(B14,'šifarnik Pg-Pa'!$A$5:$C$95,2,FALSE),"","GREŠKA"),"")</f>
        <v/>
      </c>
      <c r="R14" s="170" t="str">
        <f>+IF(COUNTIF('Šifarnik F-ja'!A$4:A$146,контроле!D14)=1,"","GREŠKA")</f>
        <v/>
      </c>
      <c r="S14" s="170" t="str">
        <f>IF(E14=0,"",+IF(COUNTIF('šifarnik Pg-Pa'!O$28:O$118,контроле!E14)=1,"","GREŠKA"))</f>
        <v/>
      </c>
      <c r="T14" s="170" t="str">
        <f>IF(F14=0,"",+IF(COUNTIF('šifarnik Pg-Pa'!P$28:P$108,контроле!F14)=1,"","GREŠKA"))</f>
        <v/>
      </c>
    </row>
    <row r="15" spans="1:20">
      <c r="M15" s="90"/>
      <c r="N15" s="90"/>
      <c r="P15" s="170" t="str">
        <f>IFERROR(+IF(B15=VLOOKUP(A15,'šifarnik Pg-Pa'!A$5:C$95,3,FALSE),"","GREŠKA"),"")</f>
        <v/>
      </c>
      <c r="Q15" s="170" t="str">
        <f>IFERROR(+IF(C15=VLOOKUP(B15,'šifarnik Pg-Pa'!$A$5:$C$95,2,FALSE),"","GREŠKA"),"")</f>
        <v/>
      </c>
      <c r="R15" s="170" t="str">
        <f>+IF(COUNTIF('Šifarnik F-ja'!A$4:A$146,контроле!D15)=1,"","GREŠKA")</f>
        <v/>
      </c>
      <c r="S15" s="170" t="str">
        <f>IF(E15=0,"",+IF(COUNTIF('šifarnik Pg-Pa'!O$28:O$118,контроле!E15)=1,"","GREŠKA"))</f>
        <v/>
      </c>
      <c r="T15" s="170" t="str">
        <f>IF(F15=0,"",+IF(COUNTIF('šifarnik Pg-Pa'!P$28:P$108,контроле!F15)=1,"","GREŠKA"))</f>
        <v/>
      </c>
    </row>
    <row r="16" spans="1:20">
      <c r="M16" s="90"/>
      <c r="N16" s="90"/>
      <c r="P16" s="170" t="str">
        <f>IFERROR(+IF(B16=VLOOKUP(A16,'šifarnik Pg-Pa'!A$5:C$95,3,FALSE),"","GREŠKA"),"")</f>
        <v/>
      </c>
      <c r="Q16" s="170" t="str">
        <f>IFERROR(+IF(C16=VLOOKUP(B16,'šifarnik Pg-Pa'!$A$5:$C$95,2,FALSE),"","GREŠKA"),"")</f>
        <v/>
      </c>
      <c r="R16" s="170" t="str">
        <f>+IF(COUNTIF('Šifarnik F-ja'!A$4:A$146,контроле!D16)=1,"","GREŠKA")</f>
        <v/>
      </c>
      <c r="S16" s="170" t="str">
        <f>IF(E16=0,"",+IF(COUNTIF('šifarnik Pg-Pa'!O$28:O$118,контроле!E16)=1,"","GREŠKA"))</f>
        <v/>
      </c>
      <c r="T16" s="170" t="str">
        <f>IF(F16=0,"",+IF(COUNTIF('šifarnik Pg-Pa'!P$28:P$108,контроле!F16)=1,"","GREŠKA"))</f>
        <v/>
      </c>
    </row>
    <row r="17" spans="13:20">
      <c r="M17" s="90"/>
      <c r="N17" s="90"/>
      <c r="P17" s="170" t="str">
        <f>IFERROR(+IF(B17=VLOOKUP(A17,'šifarnik Pg-Pa'!A$5:C$95,3,FALSE),"","GREŠKA"),"")</f>
        <v/>
      </c>
      <c r="Q17" s="170" t="str">
        <f>IFERROR(+IF(C17=VLOOKUP(B17,'šifarnik Pg-Pa'!$A$5:$C$95,2,FALSE),"","GREŠKA"),"")</f>
        <v/>
      </c>
      <c r="R17" s="170" t="str">
        <f>+IF(COUNTIF('Šifarnik F-ja'!A$4:A$146,контроле!D17)=1,"","GREŠKA")</f>
        <v/>
      </c>
      <c r="S17" s="170" t="str">
        <f>IF(E17=0,"",+IF(COUNTIF('šifarnik Pg-Pa'!O$28:O$118,контроле!E17)=1,"","GREŠKA"))</f>
        <v/>
      </c>
      <c r="T17" s="170" t="str">
        <f>IF(F17=0,"",+IF(COUNTIF('šifarnik Pg-Pa'!P$28:P$108,контроле!F17)=1,"","GREŠKA"))</f>
        <v/>
      </c>
    </row>
    <row r="18" spans="13:20">
      <c r="M18" s="90"/>
      <c r="N18" s="90"/>
      <c r="P18" s="170" t="str">
        <f>IFERROR(+IF(B18=VLOOKUP(A18,'šifarnik Pg-Pa'!A$5:C$95,3,FALSE),"","GREŠKA"),"")</f>
        <v/>
      </c>
      <c r="Q18" s="170" t="str">
        <f>IFERROR(+IF(C18=VLOOKUP(B18,'šifarnik Pg-Pa'!$A$5:$C$95,2,FALSE),"","GREŠKA"),"")</f>
        <v/>
      </c>
      <c r="R18" s="170" t="str">
        <f>+IF(COUNTIF('Šifarnik F-ja'!A$4:A$146,контроле!D18)=1,"","GREŠKA")</f>
        <v/>
      </c>
      <c r="S18" s="170" t="str">
        <f>IF(E18=0,"",+IF(COUNTIF('šifarnik Pg-Pa'!O$28:O$118,контроле!E18)=1,"","GREŠKA"))</f>
        <v/>
      </c>
      <c r="T18" s="170" t="str">
        <f>IF(F18=0,"",+IF(COUNTIF('šifarnik Pg-Pa'!P$28:P$108,контроле!F18)=1,"","GREŠKA"))</f>
        <v/>
      </c>
    </row>
    <row r="19" spans="13:20">
      <c r="M19" s="90"/>
      <c r="N19" s="90"/>
      <c r="P19" s="170" t="str">
        <f>IFERROR(+IF(B19=VLOOKUP(A19,'šifarnik Pg-Pa'!A$5:C$95,3,FALSE),"","GREŠKA"),"")</f>
        <v/>
      </c>
      <c r="Q19" s="170" t="str">
        <f>IFERROR(+IF(C19=VLOOKUP(B19,'šifarnik Pg-Pa'!$A$5:$C$95,2,FALSE),"","GREŠKA"),"")</f>
        <v/>
      </c>
      <c r="R19" s="170" t="str">
        <f>+IF(COUNTIF('Šifarnik F-ja'!A$4:A$146,контроле!D19)=1,"","GREŠKA")</f>
        <v/>
      </c>
      <c r="S19" s="170" t="str">
        <f>IF(E19=0,"",+IF(COUNTIF('šifarnik Pg-Pa'!O$28:O$118,контроле!E19)=1,"","GREŠKA"))</f>
        <v/>
      </c>
      <c r="T19" s="170" t="str">
        <f>IF(F19=0,"",+IF(COUNTIF('šifarnik Pg-Pa'!P$28:P$108,контроле!F19)=1,"","GREŠKA"))</f>
        <v/>
      </c>
    </row>
    <row r="20" spans="13:20">
      <c r="M20" s="90"/>
      <c r="N20" s="90"/>
      <c r="P20" s="170" t="str">
        <f>IFERROR(+IF(B20=VLOOKUP(A20,'šifarnik Pg-Pa'!A$5:C$95,3,FALSE),"","GREŠKA"),"")</f>
        <v/>
      </c>
      <c r="Q20" s="170" t="str">
        <f>IFERROR(+IF(C20=VLOOKUP(B20,'šifarnik Pg-Pa'!$A$5:$C$95,2,FALSE),"","GREŠKA"),"")</f>
        <v/>
      </c>
      <c r="R20" s="170" t="str">
        <f>+IF(COUNTIF('Šifarnik F-ja'!A$4:A$146,контроле!D20)=1,"","GREŠKA")</f>
        <v/>
      </c>
      <c r="S20" s="170" t="str">
        <f>IF(E20=0,"",+IF(COUNTIF('šifarnik Pg-Pa'!O$28:O$118,контроле!E20)=1,"","GREŠKA"))</f>
        <v/>
      </c>
      <c r="T20" s="170" t="str">
        <f>IF(F20=0,"",+IF(COUNTIF('šifarnik Pg-Pa'!P$28:P$108,контроле!F20)=1,"","GREŠKA"))</f>
        <v/>
      </c>
    </row>
    <row r="21" spans="13:20">
      <c r="M21" s="90"/>
      <c r="N21" s="90"/>
      <c r="P21" s="170" t="str">
        <f>IFERROR(+IF(B21=VLOOKUP(A21,'šifarnik Pg-Pa'!A$5:C$95,3,FALSE),"","GREŠKA"),"")</f>
        <v/>
      </c>
      <c r="Q21" s="170" t="str">
        <f>IFERROR(+IF(C21=VLOOKUP(B21,'šifarnik Pg-Pa'!$A$5:$C$95,2,FALSE),"","GREŠKA"),"")</f>
        <v/>
      </c>
      <c r="R21" s="170" t="str">
        <f>+IF(COUNTIF('Šifarnik F-ja'!A$4:A$146,контроле!D21)=1,"","GREŠKA")</f>
        <v/>
      </c>
      <c r="S21" s="170" t="str">
        <f>IF(E21=0,"",+IF(COUNTIF('šifarnik Pg-Pa'!O$28:O$118,контроле!E21)=1,"","GREŠKA"))</f>
        <v/>
      </c>
      <c r="T21" s="170" t="str">
        <f>IF(F21=0,"",+IF(COUNTIF('šifarnik Pg-Pa'!P$28:P$108,контроле!F21)=1,"","GREŠKA"))</f>
        <v/>
      </c>
    </row>
    <row r="22" spans="13:20">
      <c r="M22" s="90"/>
      <c r="N22" s="90"/>
      <c r="P22" s="170" t="str">
        <f>IFERROR(+IF(B22=VLOOKUP(A22,'šifarnik Pg-Pa'!A$5:C$95,3,FALSE),"","GREŠKA"),"")</f>
        <v/>
      </c>
      <c r="Q22" s="170" t="str">
        <f>IFERROR(+IF(C22=VLOOKUP(B22,'šifarnik Pg-Pa'!$A$5:$C$95,2,FALSE),"","GREŠKA"),"")</f>
        <v/>
      </c>
      <c r="R22" s="170" t="str">
        <f>+IF(COUNTIF('Šifarnik F-ja'!A$4:A$146,контроле!D22)=1,"","GREŠKA")</f>
        <v/>
      </c>
      <c r="S22" s="170" t="str">
        <f>IF(E22=0,"",+IF(COUNTIF('šifarnik Pg-Pa'!O$28:O$118,контроле!E22)=1,"","GREŠKA"))</f>
        <v/>
      </c>
      <c r="T22" s="170" t="str">
        <f>IF(F22=0,"",+IF(COUNTIF('šifarnik Pg-Pa'!P$28:P$108,контроле!F22)=1,"","GREŠKA"))</f>
        <v/>
      </c>
    </row>
    <row r="23" spans="13:20">
      <c r="M23" s="90"/>
      <c r="N23" s="90"/>
      <c r="P23" s="170" t="str">
        <f>IFERROR(+IF(B23=VLOOKUP(A23,'šifarnik Pg-Pa'!A$5:C$95,3,FALSE),"","GREŠKA"),"")</f>
        <v/>
      </c>
      <c r="Q23" s="170" t="str">
        <f>IFERROR(+IF(C23=VLOOKUP(B23,'šifarnik Pg-Pa'!$A$5:$C$95,2,FALSE),"","GREŠKA"),"")</f>
        <v/>
      </c>
      <c r="R23" s="170" t="str">
        <f>+IF(COUNTIF('Šifarnik F-ja'!A$4:A$146,контроле!D23)=1,"","GREŠKA")</f>
        <v/>
      </c>
      <c r="S23" s="170" t="str">
        <f>IF(E23=0,"",+IF(COUNTIF('šifarnik Pg-Pa'!O$28:O$118,контроле!E23)=1,"","GREŠKA"))</f>
        <v/>
      </c>
      <c r="T23" s="170" t="str">
        <f>IF(F23=0,"",+IF(COUNTIF('šifarnik Pg-Pa'!P$28:P$108,контроле!F23)=1,"","GREŠKA"))</f>
        <v/>
      </c>
    </row>
    <row r="24" spans="13:20">
      <c r="M24" s="90"/>
      <c r="N24" s="90"/>
      <c r="P24" s="170" t="str">
        <f>IFERROR(+IF(B24=VLOOKUP(A24,'šifarnik Pg-Pa'!A$5:C$95,3,FALSE),"","GREŠKA"),"")</f>
        <v/>
      </c>
      <c r="Q24" s="170" t="str">
        <f>IFERROR(+IF(C24=VLOOKUP(B24,'šifarnik Pg-Pa'!$A$5:$C$95,2,FALSE),"","GREŠKA"),"")</f>
        <v/>
      </c>
      <c r="R24" s="170" t="str">
        <f>+IF(COUNTIF('Šifarnik F-ja'!A$4:A$146,контроле!D24)=1,"","GREŠKA")</f>
        <v/>
      </c>
      <c r="S24" s="170" t="str">
        <f>IF(E24=0,"",+IF(COUNTIF('šifarnik Pg-Pa'!O$28:O$118,контроле!E24)=1,"","GREŠKA"))</f>
        <v/>
      </c>
      <c r="T24" s="170" t="str">
        <f>IF(F24=0,"",+IF(COUNTIF('šifarnik Pg-Pa'!P$28:P$108,контроле!F24)=1,"","GREŠKA"))</f>
        <v/>
      </c>
    </row>
    <row r="25" spans="13:20">
      <c r="M25" s="90"/>
      <c r="N25" s="90"/>
      <c r="P25" s="170" t="str">
        <f>IFERROR(+IF(B25=VLOOKUP(A25,'šifarnik Pg-Pa'!A$5:C$95,3,FALSE),"","GREŠKA"),"")</f>
        <v/>
      </c>
      <c r="Q25" s="170" t="str">
        <f>IFERROR(+IF(C25=VLOOKUP(B25,'šifarnik Pg-Pa'!$A$5:$C$95,2,FALSE),"","GREŠKA"),"")</f>
        <v/>
      </c>
      <c r="R25" s="170" t="str">
        <f>+IF(COUNTIF('Šifarnik F-ja'!A$4:A$146,контроле!D25)=1,"","GREŠKA")</f>
        <v/>
      </c>
      <c r="S25" s="170" t="str">
        <f>IF(E25=0,"",+IF(COUNTIF('šifarnik Pg-Pa'!O$28:O$118,контроле!E25)=1,"","GREŠKA"))</f>
        <v/>
      </c>
      <c r="T25" s="170" t="str">
        <f>IF(F25=0,"",+IF(COUNTIF('šifarnik Pg-Pa'!P$28:P$108,контроле!F25)=1,"","GREŠKA"))</f>
        <v/>
      </c>
    </row>
    <row r="26" spans="13:20">
      <c r="M26" s="90"/>
      <c r="N26" s="90"/>
      <c r="P26" s="170" t="str">
        <f>IFERROR(+IF(B26=VLOOKUP(A26,'šifarnik Pg-Pa'!A$5:C$95,3,FALSE),"","GREŠKA"),"")</f>
        <v/>
      </c>
      <c r="Q26" s="170" t="str">
        <f>IFERROR(+IF(C26=VLOOKUP(B26,'šifarnik Pg-Pa'!$A$5:$C$95,2,FALSE),"","GREŠKA"),"")</f>
        <v/>
      </c>
      <c r="R26" s="170" t="str">
        <f>+IF(COUNTIF('Šifarnik F-ja'!A$4:A$146,контроле!D26)=1,"","GREŠKA")</f>
        <v/>
      </c>
      <c r="S26" s="170" t="str">
        <f>IF(E26=0,"",+IF(COUNTIF('šifarnik Pg-Pa'!O$28:O$118,контроле!E26)=1,"","GREŠKA"))</f>
        <v/>
      </c>
      <c r="T26" s="170" t="str">
        <f>IF(F26=0,"",+IF(COUNTIF('šifarnik Pg-Pa'!P$28:P$108,контроле!F26)=1,"","GREŠKA"))</f>
        <v/>
      </c>
    </row>
    <row r="27" spans="13:20">
      <c r="M27" s="90"/>
      <c r="N27" s="90"/>
      <c r="P27" s="170" t="str">
        <f>IFERROR(+IF(B27=VLOOKUP(A27,'šifarnik Pg-Pa'!A$5:C$95,3,FALSE),"","GREŠKA"),"")</f>
        <v/>
      </c>
      <c r="Q27" s="170" t="str">
        <f>IFERROR(+IF(C27=VLOOKUP(B27,'šifarnik Pg-Pa'!$A$5:$C$95,2,FALSE),"","GREŠKA"),"")</f>
        <v/>
      </c>
      <c r="R27" s="170" t="str">
        <f>+IF(COUNTIF('Šifarnik F-ja'!A$4:A$146,контроле!D27)=1,"","GREŠKA")</f>
        <v/>
      </c>
      <c r="S27" s="170" t="str">
        <f>IF(E27=0,"",+IF(COUNTIF('šifarnik Pg-Pa'!O$28:O$118,контроле!E27)=1,"","GREŠKA"))</f>
        <v/>
      </c>
      <c r="T27" s="170" t="str">
        <f>IF(F27=0,"",+IF(COUNTIF('šifarnik Pg-Pa'!P$28:P$108,контроле!F27)=1,"","GREŠKA"))</f>
        <v/>
      </c>
    </row>
    <row r="28" spans="13:20">
      <c r="M28" s="90"/>
      <c r="N28" s="90"/>
      <c r="P28" s="170" t="str">
        <f>IFERROR(+IF(B28=VLOOKUP(A28,'šifarnik Pg-Pa'!A$5:C$95,3,FALSE),"","GREŠKA"),"")</f>
        <v/>
      </c>
      <c r="Q28" s="170" t="str">
        <f>IFERROR(+IF(C28=VLOOKUP(B28,'šifarnik Pg-Pa'!$A$5:$C$95,2,FALSE),"","GREŠKA"),"")</f>
        <v/>
      </c>
      <c r="R28" s="170" t="str">
        <f>+IF(COUNTIF('Šifarnik F-ja'!A$4:A$146,контроле!D28)=1,"","GREŠKA")</f>
        <v/>
      </c>
      <c r="S28" s="170" t="str">
        <f>IF(E28=0,"",+IF(COUNTIF('šifarnik Pg-Pa'!O$28:O$118,контроле!E28)=1,"","GREŠKA"))</f>
        <v/>
      </c>
      <c r="T28" s="170" t="str">
        <f>IF(F28=0,"",+IF(COUNTIF('šifarnik Pg-Pa'!P$28:P$108,контроле!F28)=1,"","GREŠKA"))</f>
        <v/>
      </c>
    </row>
    <row r="29" spans="13:20">
      <c r="M29" s="90"/>
      <c r="N29" s="90"/>
      <c r="P29" s="170" t="str">
        <f>IFERROR(+IF(B29=VLOOKUP(A29,'šifarnik Pg-Pa'!A$5:C$95,3,FALSE),"","GREŠKA"),"")</f>
        <v/>
      </c>
      <c r="Q29" s="170" t="str">
        <f>IFERROR(+IF(C29=VLOOKUP(B29,'šifarnik Pg-Pa'!$A$5:$C$95,2,FALSE),"","GREŠKA"),"")</f>
        <v/>
      </c>
      <c r="R29" s="170" t="str">
        <f>+IF(COUNTIF('Šifarnik F-ja'!A$4:A$146,контроле!D29)=1,"","GREŠKA")</f>
        <v/>
      </c>
      <c r="S29" s="170" t="str">
        <f>IF(E29=0,"",+IF(COUNTIF('šifarnik Pg-Pa'!O$28:O$118,контроле!E29)=1,"","GREŠKA"))</f>
        <v/>
      </c>
      <c r="T29" s="170" t="str">
        <f>IF(F29=0,"",+IF(COUNTIF('šifarnik Pg-Pa'!P$28:P$108,контроле!F29)=1,"","GREŠKA"))</f>
        <v/>
      </c>
    </row>
    <row r="30" spans="13:20">
      <c r="M30" s="90"/>
      <c r="N30" s="90"/>
      <c r="P30" s="170" t="str">
        <f>IFERROR(+IF(B30=VLOOKUP(A30,'šifarnik Pg-Pa'!A$5:C$95,3,FALSE),"","GREŠKA"),"")</f>
        <v/>
      </c>
      <c r="Q30" s="170" t="str">
        <f>IFERROR(+IF(C30=VLOOKUP(B30,'šifarnik Pg-Pa'!$A$5:$C$95,2,FALSE),"","GREŠKA"),"")</f>
        <v/>
      </c>
      <c r="R30" s="170" t="str">
        <f>+IF(COUNTIF('Šifarnik F-ja'!A$4:A$146,контроле!D30)=1,"","GREŠKA")</f>
        <v/>
      </c>
      <c r="S30" s="170" t="str">
        <f>IF(E30=0,"",+IF(COUNTIF('šifarnik Pg-Pa'!O$28:O$118,контроле!E30)=1,"","GREŠKA"))</f>
        <v/>
      </c>
      <c r="T30" s="170" t="str">
        <f>IF(F30=0,"",+IF(COUNTIF('šifarnik Pg-Pa'!P$28:P$108,контроле!F30)=1,"","GREŠKA"))</f>
        <v/>
      </c>
    </row>
    <row r="31" spans="13:20">
      <c r="M31" s="90"/>
      <c r="N31" s="90"/>
      <c r="P31" s="170" t="str">
        <f>IFERROR(+IF(B31=VLOOKUP(A31,'šifarnik Pg-Pa'!A$5:C$95,3,FALSE),"","GREŠKA"),"")</f>
        <v/>
      </c>
      <c r="Q31" s="170" t="str">
        <f>IFERROR(+IF(C31=VLOOKUP(B31,'šifarnik Pg-Pa'!$A$5:$C$95,2,FALSE),"","GREŠKA"),"")</f>
        <v/>
      </c>
      <c r="R31" s="170" t="str">
        <f>+IF(COUNTIF('Šifarnik F-ja'!A$4:A$146,контроле!D31)=1,"","GREŠKA")</f>
        <v/>
      </c>
      <c r="S31" s="170" t="str">
        <f>IF(E31=0,"",+IF(COUNTIF('šifarnik Pg-Pa'!O$28:O$118,контроле!E31)=1,"","GREŠKA"))</f>
        <v/>
      </c>
      <c r="T31" s="170" t="str">
        <f>IF(F31=0,"",+IF(COUNTIF('šifarnik Pg-Pa'!P$28:P$108,контроле!F31)=1,"","GREŠKA"))</f>
        <v/>
      </c>
    </row>
    <row r="32" spans="13:20">
      <c r="M32" s="90"/>
      <c r="N32" s="90"/>
      <c r="P32" s="170" t="str">
        <f>IFERROR(+IF(B32=VLOOKUP(A32,'šifarnik Pg-Pa'!A$5:C$95,3,FALSE),"","GREŠKA"),"")</f>
        <v/>
      </c>
      <c r="Q32" s="170" t="str">
        <f>IFERROR(+IF(C32=VLOOKUP(B32,'šifarnik Pg-Pa'!$A$5:$C$95,2,FALSE),"","GREŠKA"),"")</f>
        <v/>
      </c>
      <c r="R32" s="170" t="str">
        <f>+IF(COUNTIF('Šifarnik F-ja'!A$4:A$146,контроле!D32)=1,"","GREŠKA")</f>
        <v/>
      </c>
      <c r="S32" s="170" t="str">
        <f>IF(E32=0,"",+IF(COUNTIF('šifarnik Pg-Pa'!O$28:O$118,контроле!E32)=1,"","GREŠKA"))</f>
        <v/>
      </c>
      <c r="T32" s="170" t="str">
        <f>IF(F32=0,"",+IF(COUNTIF('šifarnik Pg-Pa'!P$28:P$108,контроле!F32)=1,"","GREŠKA"))</f>
        <v/>
      </c>
    </row>
    <row r="33" spans="13:20">
      <c r="M33" s="90"/>
      <c r="N33" s="90"/>
      <c r="P33" s="170" t="str">
        <f>IFERROR(+IF(B33=VLOOKUP(A33,'šifarnik Pg-Pa'!A$5:C$95,3,FALSE),"","GREŠKA"),"")</f>
        <v/>
      </c>
      <c r="Q33" s="170" t="str">
        <f>IFERROR(+IF(C33=VLOOKUP(B33,'šifarnik Pg-Pa'!$A$5:$C$95,2,FALSE),"","GREŠKA"),"")</f>
        <v/>
      </c>
      <c r="R33" s="170" t="str">
        <f>+IF(COUNTIF('Šifarnik F-ja'!A$4:A$146,контроле!D33)=1,"","GREŠKA")</f>
        <v/>
      </c>
      <c r="S33" s="170" t="str">
        <f>IF(E33=0,"",+IF(COUNTIF('šifarnik Pg-Pa'!O$28:O$118,контроле!E33)=1,"","GREŠKA"))</f>
        <v/>
      </c>
      <c r="T33" s="170" t="str">
        <f>IF(F33=0,"",+IF(COUNTIF('šifarnik Pg-Pa'!P$28:P$108,контроле!F33)=1,"","GREŠKA"))</f>
        <v/>
      </c>
    </row>
    <row r="34" spans="13:20">
      <c r="M34" s="90"/>
      <c r="N34" s="90"/>
      <c r="P34" s="170" t="str">
        <f>IFERROR(+IF(B34=VLOOKUP(A34,'šifarnik Pg-Pa'!A$5:C$95,3,FALSE),"","GREŠKA"),"")</f>
        <v/>
      </c>
      <c r="Q34" s="170" t="str">
        <f>IFERROR(+IF(C34=VLOOKUP(B34,'šifarnik Pg-Pa'!$A$5:$C$95,2,FALSE),"","GREŠKA"),"")</f>
        <v/>
      </c>
      <c r="R34" s="170" t="str">
        <f>+IF(COUNTIF('Šifarnik F-ja'!A$4:A$146,контроле!D34)=1,"","GREŠKA")</f>
        <v/>
      </c>
      <c r="S34" s="170" t="str">
        <f>IF(E34=0,"",+IF(COUNTIF('šifarnik Pg-Pa'!O$28:O$118,контроле!E34)=1,"","GREŠKA"))</f>
        <v/>
      </c>
      <c r="T34" s="170" t="str">
        <f>IF(F34=0,"",+IF(COUNTIF('šifarnik Pg-Pa'!P$28:P$108,контроле!F34)=1,"","GREŠKA"))</f>
        <v/>
      </c>
    </row>
    <row r="35" spans="13:20">
      <c r="M35" s="90"/>
      <c r="N35" s="90"/>
      <c r="P35" s="170" t="str">
        <f>IFERROR(+IF(B35=VLOOKUP(A35,'šifarnik Pg-Pa'!A$5:C$95,3,FALSE),"","GREŠKA"),"")</f>
        <v/>
      </c>
      <c r="Q35" s="170" t="str">
        <f>IFERROR(+IF(C35=VLOOKUP(B35,'šifarnik Pg-Pa'!$A$5:$C$95,2,FALSE),"","GREŠKA"),"")</f>
        <v/>
      </c>
      <c r="R35" s="170" t="str">
        <f>+IF(COUNTIF('Šifarnik F-ja'!A$4:A$146,контроле!D35)=1,"","GREŠKA")</f>
        <v/>
      </c>
      <c r="S35" s="170" t="str">
        <f>IF(E35=0,"",+IF(COUNTIF('šifarnik Pg-Pa'!O$28:O$118,контроле!E35)=1,"","GREŠKA"))</f>
        <v/>
      </c>
      <c r="T35" s="170" t="str">
        <f>IF(F35=0,"",+IF(COUNTIF('šifarnik Pg-Pa'!P$28:P$108,контроле!F35)=1,"","GREŠKA"))</f>
        <v/>
      </c>
    </row>
    <row r="36" spans="13:20">
      <c r="M36" s="90"/>
      <c r="N36" s="90"/>
      <c r="P36" s="170" t="str">
        <f>IFERROR(+IF(B36=VLOOKUP(A36,'šifarnik Pg-Pa'!A$5:C$95,3,FALSE),"","GREŠKA"),"")</f>
        <v/>
      </c>
      <c r="Q36" s="170" t="str">
        <f>IFERROR(+IF(C36=VLOOKUP(B36,'šifarnik Pg-Pa'!$A$5:$C$95,2,FALSE),"","GREŠKA"),"")</f>
        <v/>
      </c>
      <c r="R36" s="170" t="str">
        <f>+IF(COUNTIF('Šifarnik F-ja'!A$4:A$146,контроле!D36)=1,"","GREŠKA")</f>
        <v/>
      </c>
      <c r="S36" s="170" t="str">
        <f>IF(E36=0,"",+IF(COUNTIF('šifarnik Pg-Pa'!O$28:O$118,контроле!E36)=1,"","GREŠKA"))</f>
        <v/>
      </c>
      <c r="T36" s="170" t="str">
        <f>IF(F36=0,"",+IF(COUNTIF('šifarnik Pg-Pa'!P$28:P$108,контроле!F36)=1,"","GREŠKA"))</f>
        <v/>
      </c>
    </row>
    <row r="37" spans="13:20">
      <c r="M37" s="90"/>
      <c r="N37" s="90"/>
      <c r="P37" s="170" t="str">
        <f>IFERROR(+IF(B37=VLOOKUP(A37,'šifarnik Pg-Pa'!A$5:C$95,3,FALSE),"","GREŠKA"),"")</f>
        <v/>
      </c>
      <c r="Q37" s="170" t="str">
        <f>IFERROR(+IF(C37=VLOOKUP(B37,'šifarnik Pg-Pa'!$A$5:$C$95,2,FALSE),"","GREŠKA"),"")</f>
        <v/>
      </c>
      <c r="R37" s="170" t="str">
        <f>+IF(COUNTIF('Šifarnik F-ja'!A$4:A$146,контроле!D37)=1,"","GREŠKA")</f>
        <v/>
      </c>
      <c r="S37" s="170" t="str">
        <f>IF(E37=0,"",+IF(COUNTIF('šifarnik Pg-Pa'!O$28:O$118,контроле!E37)=1,"","GREŠKA"))</f>
        <v/>
      </c>
      <c r="T37" s="170" t="str">
        <f>IF(F37=0,"",+IF(COUNTIF('šifarnik Pg-Pa'!P$28:P$108,контроле!F37)=1,"","GREŠKA"))</f>
        <v/>
      </c>
    </row>
    <row r="38" spans="13:20">
      <c r="M38" s="90"/>
      <c r="N38" s="90"/>
      <c r="P38" s="170" t="str">
        <f>IFERROR(+IF(B38=VLOOKUP(A38,'šifarnik Pg-Pa'!A$5:C$95,3,FALSE),"","GREŠKA"),"")</f>
        <v/>
      </c>
      <c r="Q38" s="170" t="str">
        <f>IFERROR(+IF(C38=VLOOKUP(B38,'šifarnik Pg-Pa'!$A$5:$C$95,2,FALSE),"","GREŠKA"),"")</f>
        <v/>
      </c>
      <c r="R38" s="170" t="str">
        <f>+IF(COUNTIF('Šifarnik F-ja'!A$4:A$146,контроле!D38)=1,"","GREŠKA")</f>
        <v/>
      </c>
      <c r="S38" s="170" t="str">
        <f>IF(E38=0,"",+IF(COUNTIF('šifarnik Pg-Pa'!O$28:O$118,контроле!E38)=1,"","GREŠKA"))</f>
        <v/>
      </c>
      <c r="T38" s="170" t="str">
        <f>IF(F38=0,"",+IF(COUNTIF('šifarnik Pg-Pa'!P$28:P$108,контроле!F38)=1,"","GREŠKA"))</f>
        <v/>
      </c>
    </row>
    <row r="39" spans="13:20">
      <c r="M39" s="90"/>
      <c r="N39" s="90"/>
      <c r="P39" s="170" t="str">
        <f>IFERROR(+IF(B39=VLOOKUP(A39,'šifarnik Pg-Pa'!A$5:C$95,3,FALSE),"","GREŠKA"),"")</f>
        <v/>
      </c>
      <c r="Q39" s="170" t="str">
        <f>IFERROR(+IF(C39=VLOOKUP(B39,'šifarnik Pg-Pa'!$A$5:$C$95,2,FALSE),"","GREŠKA"),"")</f>
        <v/>
      </c>
      <c r="R39" s="170" t="str">
        <f>+IF(COUNTIF('Šifarnik F-ja'!A$4:A$146,контроле!D39)=1,"","GREŠKA")</f>
        <v/>
      </c>
      <c r="S39" s="170" t="str">
        <f>IF(E39=0,"",+IF(COUNTIF('šifarnik Pg-Pa'!O$28:O$118,контроле!E39)=1,"","GREŠKA"))</f>
        <v/>
      </c>
      <c r="T39" s="170" t="str">
        <f>IF(F39=0,"",+IF(COUNTIF('šifarnik Pg-Pa'!P$28:P$108,контроле!F39)=1,"","GREŠKA"))</f>
        <v/>
      </c>
    </row>
    <row r="40" spans="13:20">
      <c r="M40" s="90"/>
      <c r="N40" s="90"/>
      <c r="P40" s="170" t="str">
        <f>IFERROR(+IF(B40=VLOOKUP(A40,'šifarnik Pg-Pa'!A$5:C$95,3,FALSE),"","GREŠKA"),"")</f>
        <v/>
      </c>
      <c r="Q40" s="170" t="str">
        <f>IFERROR(+IF(C40=VLOOKUP(B40,'šifarnik Pg-Pa'!$A$5:$C$95,2,FALSE),"","GREŠKA"),"")</f>
        <v/>
      </c>
      <c r="R40" s="170" t="str">
        <f>+IF(COUNTIF('Šifarnik F-ja'!A$4:A$146,контроле!D40)=1,"","GREŠKA")</f>
        <v/>
      </c>
      <c r="S40" s="170" t="str">
        <f>IF(E40=0,"",+IF(COUNTIF('šifarnik Pg-Pa'!O$28:O$118,контроле!E40)=1,"","GREŠKA"))</f>
        <v/>
      </c>
      <c r="T40" s="170" t="str">
        <f>IF(F40=0,"",+IF(COUNTIF('šifarnik Pg-Pa'!P$28:P$108,контроле!F40)=1,"","GREŠKA"))</f>
        <v/>
      </c>
    </row>
    <row r="41" spans="13:20">
      <c r="M41" s="90"/>
      <c r="N41" s="90"/>
      <c r="P41" s="170" t="str">
        <f>IFERROR(+IF(B41=VLOOKUP(A41,'šifarnik Pg-Pa'!A$5:C$95,3,FALSE),"","GREŠKA"),"")</f>
        <v/>
      </c>
      <c r="Q41" s="170" t="str">
        <f>IFERROR(+IF(C41=VLOOKUP(B41,'šifarnik Pg-Pa'!$A$5:$C$95,2,FALSE),"","GREŠKA"),"")</f>
        <v/>
      </c>
      <c r="R41" s="170" t="str">
        <f>+IF(COUNTIF('Šifarnik F-ja'!A$4:A$146,контроле!D41)=1,"","GREŠKA")</f>
        <v/>
      </c>
      <c r="S41" s="170" t="str">
        <f>IF(E41=0,"",+IF(COUNTIF('šifarnik Pg-Pa'!O$28:O$118,контроле!E41)=1,"","GREŠKA"))</f>
        <v/>
      </c>
      <c r="T41" s="170" t="str">
        <f>IF(F41=0,"",+IF(COUNTIF('šifarnik Pg-Pa'!P$28:P$108,контроле!F41)=1,"","GREŠKA"))</f>
        <v/>
      </c>
    </row>
    <row r="42" spans="13:20">
      <c r="M42" s="90"/>
      <c r="N42" s="90"/>
      <c r="P42" s="170" t="str">
        <f>IFERROR(+IF(B42=VLOOKUP(A42,'šifarnik Pg-Pa'!A$5:C$95,3,FALSE),"","GREŠKA"),"")</f>
        <v/>
      </c>
      <c r="Q42" s="170" t="str">
        <f>IFERROR(+IF(C42=VLOOKUP(B42,'šifarnik Pg-Pa'!$A$5:$C$95,2,FALSE),"","GREŠKA"),"")</f>
        <v/>
      </c>
      <c r="R42" s="170" t="str">
        <f>+IF(COUNTIF('Šifarnik F-ja'!A$4:A$146,контроле!D42)=1,"","GREŠKA")</f>
        <v/>
      </c>
      <c r="S42" s="170" t="str">
        <f>IF(E42=0,"",+IF(COUNTIF('šifarnik Pg-Pa'!O$28:O$118,контроле!E42)=1,"","GREŠKA"))</f>
        <v/>
      </c>
      <c r="T42" s="170" t="str">
        <f>IF(F42=0,"",+IF(COUNTIF('šifarnik Pg-Pa'!P$28:P$108,контроле!F42)=1,"","GREŠKA"))</f>
        <v/>
      </c>
    </row>
    <row r="43" spans="13:20">
      <c r="M43" s="90"/>
      <c r="N43" s="90"/>
      <c r="P43" s="170" t="str">
        <f>IFERROR(+IF(B43=VLOOKUP(A43,'šifarnik Pg-Pa'!A$5:C$95,3,FALSE),"","GREŠKA"),"")</f>
        <v/>
      </c>
      <c r="Q43" s="170" t="str">
        <f>IFERROR(+IF(C43=VLOOKUP(B43,'šifarnik Pg-Pa'!$A$5:$C$95,2,FALSE),"","GREŠKA"),"")</f>
        <v/>
      </c>
      <c r="R43" s="170" t="str">
        <f>+IF(COUNTIF('Šifarnik F-ja'!A$4:A$146,контроле!D43)=1,"","GREŠKA")</f>
        <v/>
      </c>
      <c r="S43" s="170" t="str">
        <f>IF(E43=0,"",+IF(COUNTIF('šifarnik Pg-Pa'!O$28:O$118,контроле!E43)=1,"","GREŠKA"))</f>
        <v/>
      </c>
      <c r="T43" s="170" t="str">
        <f>IF(F43=0,"",+IF(COUNTIF('šifarnik Pg-Pa'!P$28:P$108,контроле!F43)=1,"","GREŠKA"))</f>
        <v/>
      </c>
    </row>
    <row r="44" spans="13:20">
      <c r="M44" s="90"/>
      <c r="N44" s="90"/>
      <c r="P44" s="170" t="str">
        <f>IFERROR(+IF(B44=VLOOKUP(A44,'šifarnik Pg-Pa'!A$5:C$95,3,FALSE),"","GREŠKA"),"")</f>
        <v/>
      </c>
      <c r="Q44" s="170" t="str">
        <f>IFERROR(+IF(C44=VLOOKUP(B44,'šifarnik Pg-Pa'!$A$5:$C$95,2,FALSE),"","GREŠKA"),"")</f>
        <v/>
      </c>
      <c r="R44" s="170" t="str">
        <f>+IF(COUNTIF('Šifarnik F-ja'!A$4:A$146,контроле!D44)=1,"","GREŠKA")</f>
        <v/>
      </c>
      <c r="S44" s="170" t="str">
        <f>IF(E44=0,"",+IF(COUNTIF('šifarnik Pg-Pa'!O$28:O$118,контроле!E44)=1,"","GREŠKA"))</f>
        <v/>
      </c>
      <c r="T44" s="170" t="str">
        <f>IF(F44=0,"",+IF(COUNTIF('šifarnik Pg-Pa'!P$28:P$108,контроле!F44)=1,"","GREŠKA"))</f>
        <v/>
      </c>
    </row>
    <row r="45" spans="13:20">
      <c r="M45" s="90"/>
      <c r="N45" s="90"/>
      <c r="P45" s="170" t="str">
        <f>IFERROR(+IF(B45=VLOOKUP(A45,'šifarnik Pg-Pa'!A$5:C$95,3,FALSE),"","GREŠKA"),"")</f>
        <v/>
      </c>
      <c r="Q45" s="170" t="str">
        <f>IFERROR(+IF(C45=VLOOKUP(B45,'šifarnik Pg-Pa'!$A$5:$C$95,2,FALSE),"","GREŠKA"),"")</f>
        <v/>
      </c>
      <c r="R45" s="170" t="str">
        <f>+IF(COUNTIF('Šifarnik F-ja'!A$4:A$146,контроле!D45)=1,"","GREŠKA")</f>
        <v/>
      </c>
      <c r="S45" s="170" t="str">
        <f>IF(E45=0,"",+IF(COUNTIF('šifarnik Pg-Pa'!O$28:O$118,контроле!E45)=1,"","GREŠKA"))</f>
        <v/>
      </c>
      <c r="T45" s="170" t="str">
        <f>IF(F45=0,"",+IF(COUNTIF('šifarnik Pg-Pa'!P$28:P$108,контроле!F45)=1,"","GREŠKA"))</f>
        <v/>
      </c>
    </row>
    <row r="46" spans="13:20">
      <c r="M46" s="90"/>
      <c r="N46" s="90"/>
      <c r="P46" s="170" t="str">
        <f>IFERROR(+IF(B46=VLOOKUP(A46,'šifarnik Pg-Pa'!A$5:C$95,3,FALSE),"","GREŠKA"),"")</f>
        <v/>
      </c>
      <c r="Q46" s="170" t="str">
        <f>IFERROR(+IF(C46=VLOOKUP(B46,'šifarnik Pg-Pa'!$A$5:$C$95,2,FALSE),"","GREŠKA"),"")</f>
        <v/>
      </c>
      <c r="R46" s="170" t="str">
        <f>+IF(COUNTIF('Šifarnik F-ja'!A$4:A$146,контроле!D46)=1,"","GREŠKA")</f>
        <v/>
      </c>
      <c r="S46" s="170" t="str">
        <f>IF(E46=0,"",+IF(COUNTIF('šifarnik Pg-Pa'!O$28:O$118,контроле!E46)=1,"","GREŠKA"))</f>
        <v/>
      </c>
      <c r="T46" s="170" t="str">
        <f>IF(F46=0,"",+IF(COUNTIF('šifarnik Pg-Pa'!P$28:P$108,контроле!F46)=1,"","GREŠKA"))</f>
        <v/>
      </c>
    </row>
    <row r="47" spans="13:20">
      <c r="M47" s="90"/>
      <c r="N47" s="90"/>
      <c r="P47" s="170" t="str">
        <f>IFERROR(+IF(B47=VLOOKUP(A47,'šifarnik Pg-Pa'!A$5:C$95,3,FALSE),"","GREŠKA"),"")</f>
        <v/>
      </c>
      <c r="Q47" s="170" t="str">
        <f>IFERROR(+IF(C47=VLOOKUP(B47,'šifarnik Pg-Pa'!$A$5:$C$95,2,FALSE),"","GREŠKA"),"")</f>
        <v/>
      </c>
      <c r="R47" s="170" t="str">
        <f>+IF(COUNTIF('Šifarnik F-ja'!A$4:A$146,контроле!D47)=1,"","GREŠKA")</f>
        <v/>
      </c>
      <c r="S47" s="170" t="str">
        <f>IF(E47=0,"",+IF(COUNTIF('šifarnik Pg-Pa'!O$28:O$118,контроле!E47)=1,"","GREŠKA"))</f>
        <v/>
      </c>
      <c r="T47" s="170" t="str">
        <f>IF(F47=0,"",+IF(COUNTIF('šifarnik Pg-Pa'!P$28:P$108,контроле!F47)=1,"","GREŠKA"))</f>
        <v/>
      </c>
    </row>
    <row r="48" spans="13:20">
      <c r="M48" s="90"/>
      <c r="N48" s="90"/>
      <c r="P48" s="170" t="str">
        <f>IFERROR(+IF(B48=VLOOKUP(A48,'šifarnik Pg-Pa'!A$5:C$95,3,FALSE),"","GREŠKA"),"")</f>
        <v/>
      </c>
      <c r="Q48" s="170" t="str">
        <f>IFERROR(+IF(C48=VLOOKUP(B48,'šifarnik Pg-Pa'!$A$5:$C$95,2,FALSE),"","GREŠKA"),"")</f>
        <v/>
      </c>
      <c r="R48" s="170" t="str">
        <f>+IF(COUNTIF('Šifarnik F-ja'!A$4:A$146,контроле!D48)=1,"","GREŠKA")</f>
        <v/>
      </c>
      <c r="S48" s="170" t="str">
        <f>IF(E48=0,"",+IF(COUNTIF('šifarnik Pg-Pa'!O$28:O$118,контроле!E48)=1,"","GREŠKA"))</f>
        <v/>
      </c>
      <c r="T48" s="170" t="str">
        <f>IF(F48=0,"",+IF(COUNTIF('šifarnik Pg-Pa'!P$28:P$108,контроле!F48)=1,"","GREŠKA"))</f>
        <v/>
      </c>
    </row>
    <row r="49" spans="5:20">
      <c r="M49" s="90"/>
      <c r="N49" s="90"/>
      <c r="P49" s="170" t="str">
        <f>IFERROR(+IF(B49=VLOOKUP(A49,'šifarnik Pg-Pa'!A$5:C$95,3,FALSE),"","GREŠKA"),"")</f>
        <v/>
      </c>
      <c r="Q49" s="170" t="str">
        <f>IFERROR(+IF(C49=VLOOKUP(B49,'šifarnik Pg-Pa'!$A$5:$C$95,2,FALSE),"","GREŠKA"),"")</f>
        <v/>
      </c>
      <c r="R49" s="170" t="str">
        <f>+IF(COUNTIF('Šifarnik F-ja'!A$4:A$146,контроле!D49)=1,"","GREŠKA")</f>
        <v/>
      </c>
      <c r="S49" s="170" t="str">
        <f>IF(E49=0,"",+IF(COUNTIF('šifarnik Pg-Pa'!O$28:O$118,контроле!E49)=1,"","GREŠKA"))</f>
        <v/>
      </c>
      <c r="T49" s="170" t="str">
        <f>IF(F49=0,"",+IF(COUNTIF('šifarnik Pg-Pa'!P$28:P$108,контроле!F49)=1,"","GREŠKA"))</f>
        <v/>
      </c>
    </row>
    <row r="50" spans="5:20">
      <c r="M50" s="90"/>
      <c r="N50" s="90"/>
      <c r="P50" s="170" t="str">
        <f>IFERROR(+IF(B50=VLOOKUP(A50,'šifarnik Pg-Pa'!A$5:C$95,3,FALSE),"","GREŠKA"),"")</f>
        <v/>
      </c>
      <c r="Q50" s="170" t="str">
        <f>IFERROR(+IF(C50=VLOOKUP(B50,'šifarnik Pg-Pa'!$A$5:$C$95,2,FALSE),"","GREŠKA"),"")</f>
        <v/>
      </c>
      <c r="R50" s="170" t="str">
        <f>+IF(COUNTIF('Šifarnik F-ja'!A$4:A$146,контроле!D50)=1,"","GREŠKA")</f>
        <v/>
      </c>
      <c r="S50" s="170" t="str">
        <f>IF(E50=0,"",+IF(COUNTIF('šifarnik Pg-Pa'!O$28:O$118,контроле!E50)=1,"","GREŠKA"))</f>
        <v/>
      </c>
      <c r="T50" s="170" t="str">
        <f>IF(F50=0,"",+IF(COUNTIF('šifarnik Pg-Pa'!P$28:P$108,контроле!F50)=1,"","GREŠKA"))</f>
        <v/>
      </c>
    </row>
    <row r="51" spans="5:20">
      <c r="E51" s="191"/>
      <c r="F51" s="192"/>
      <c r="M51" s="90"/>
      <c r="N51" s="90"/>
      <c r="P51" s="170" t="str">
        <f>IFERROR(+IF(B51=VLOOKUP(A51,'šifarnik Pg-Pa'!A$5:C$95,3,FALSE),"","GREŠKA"),"")</f>
        <v/>
      </c>
      <c r="Q51" s="170" t="str">
        <f>IFERROR(+IF(C51=VLOOKUP(B51,'šifarnik Pg-Pa'!$A$5:$C$95,2,FALSE),"","GREŠKA"),"")</f>
        <v/>
      </c>
      <c r="R51" s="170" t="str">
        <f>+IF(COUNTIF('Šifarnik F-ja'!A$4:A$146,контроле!D51)=1,"","GREŠKA")</f>
        <v/>
      </c>
      <c r="S51" s="170" t="str">
        <f>IF(E51=0,"",+IF(COUNTIF('šifarnik Pg-Pa'!O$28:O$118,контроле!E51)=1,"","GREŠKA"))</f>
        <v/>
      </c>
      <c r="T51" s="170" t="str">
        <f>IF(F51=0,"",+IF(COUNTIF('šifarnik Pg-Pa'!P$28:P$108,контроле!F51)=1,"","GREŠKA"))</f>
        <v/>
      </c>
    </row>
    <row r="52" spans="5:20">
      <c r="E52" s="191"/>
      <c r="M52" s="90"/>
      <c r="N52" s="90"/>
      <c r="P52" s="170" t="str">
        <f>IFERROR(+IF(B52=VLOOKUP(A52,'šifarnik Pg-Pa'!A$5:C$95,3,FALSE),"","GREŠKA"),"")</f>
        <v/>
      </c>
      <c r="Q52" s="170" t="str">
        <f>IFERROR(+IF(C52=VLOOKUP(B52,'šifarnik Pg-Pa'!$A$5:$C$95,2,FALSE),"","GREŠKA"),"")</f>
        <v/>
      </c>
      <c r="R52" s="170" t="str">
        <f>+IF(COUNTIF('Šifarnik F-ja'!A$4:A$146,контроле!D52)=1,"","GREŠKA")</f>
        <v/>
      </c>
      <c r="S52" s="170" t="str">
        <f>IF(E52=0,"",+IF(COUNTIF('šifarnik Pg-Pa'!O$28:O$118,контроле!E52)=1,"","GREŠKA"))</f>
        <v/>
      </c>
      <c r="T52" s="170" t="str">
        <f>IF(F52=0,"",+IF(COUNTIF('šifarnik Pg-Pa'!P$28:P$108,контроле!F52)=1,"","GREŠKA"))</f>
        <v/>
      </c>
    </row>
    <row r="53" spans="5:20">
      <c r="M53" s="90"/>
      <c r="N53" s="90"/>
      <c r="P53" s="170" t="str">
        <f>IFERROR(+IF(B53=VLOOKUP(A53,'šifarnik Pg-Pa'!A$5:C$95,3,FALSE),"","GREŠKA"),"")</f>
        <v/>
      </c>
      <c r="Q53" s="170" t="str">
        <f>IFERROR(+IF(C53=VLOOKUP(B53,'šifarnik Pg-Pa'!$A$5:$C$95,2,FALSE),"","GREŠKA"),"")</f>
        <v/>
      </c>
      <c r="R53" s="170" t="str">
        <f>+IF(COUNTIF('Šifarnik F-ja'!A$4:A$146,контроле!D53)=1,"","GREŠKA")</f>
        <v/>
      </c>
      <c r="S53" s="170" t="str">
        <f>IF(E53=0,"",+IF(COUNTIF('šifarnik Pg-Pa'!O$28:O$118,контроле!E53)=1,"","GREŠKA"))</f>
        <v/>
      </c>
      <c r="T53" s="170" t="str">
        <f>IF(F53=0,"",+IF(COUNTIF('šifarnik Pg-Pa'!P$28:P$108,контроле!F53)=1,"","GREŠKA"))</f>
        <v/>
      </c>
    </row>
    <row r="54" spans="5:20">
      <c r="M54" s="90"/>
      <c r="N54" s="90"/>
      <c r="P54" s="170" t="str">
        <f>IFERROR(+IF(B54=VLOOKUP(A54,'šifarnik Pg-Pa'!A$5:C$95,3,FALSE),"","GREŠKA"),"")</f>
        <v/>
      </c>
      <c r="Q54" s="170" t="str">
        <f>IFERROR(+IF(C54=VLOOKUP(B54,'šifarnik Pg-Pa'!$A$5:$C$95,2,FALSE),"","GREŠKA"),"")</f>
        <v/>
      </c>
      <c r="R54" s="170" t="str">
        <f>+IF(COUNTIF('Šifarnik F-ja'!A$4:A$146,контроле!D54)=1,"","GREŠKA")</f>
        <v/>
      </c>
      <c r="S54" s="170" t="str">
        <f>IF(E54=0,"",+IF(COUNTIF('šifarnik Pg-Pa'!O$28:O$118,контроле!E54)=1,"","GREŠKA"))</f>
        <v/>
      </c>
      <c r="T54" s="170" t="str">
        <f>IF(F54=0,"",+IF(COUNTIF('šifarnik Pg-Pa'!P$28:P$108,контроле!F54)=1,"","GREŠKA"))</f>
        <v/>
      </c>
    </row>
    <row r="55" spans="5:20">
      <c r="M55" s="90"/>
      <c r="N55" s="90"/>
      <c r="P55" s="170" t="str">
        <f>IFERROR(+IF(B55=VLOOKUP(A55,'šifarnik Pg-Pa'!A$5:C$95,3,FALSE),"","GREŠKA"),"")</f>
        <v/>
      </c>
      <c r="Q55" s="170" t="str">
        <f>IFERROR(+IF(C55=VLOOKUP(B55,'šifarnik Pg-Pa'!$A$5:$C$95,2,FALSE),"","GREŠKA"),"")</f>
        <v/>
      </c>
      <c r="R55" s="170" t="str">
        <f>+IF(COUNTIF('Šifarnik F-ja'!A$4:A$146,контроле!D55)=1,"","GREŠKA")</f>
        <v/>
      </c>
      <c r="S55" s="170" t="str">
        <f>IF(E55=0,"",+IF(COUNTIF('šifarnik Pg-Pa'!O$28:O$118,контроле!E55)=1,"","GREŠKA"))</f>
        <v/>
      </c>
      <c r="T55" s="170" t="str">
        <f>IF(F55=0,"",+IF(COUNTIF('šifarnik Pg-Pa'!P$28:P$108,контроле!F55)=1,"","GREŠKA"))</f>
        <v/>
      </c>
    </row>
    <row r="56" spans="5:20">
      <c r="M56" s="90"/>
      <c r="N56" s="90"/>
      <c r="P56" s="170" t="str">
        <f>IFERROR(+IF(B56=VLOOKUP(A56,'šifarnik Pg-Pa'!A$5:C$95,3,FALSE),"","GREŠKA"),"")</f>
        <v/>
      </c>
      <c r="Q56" s="170" t="str">
        <f>IFERROR(+IF(C56=VLOOKUP(B56,'šifarnik Pg-Pa'!$A$5:$C$95,2,FALSE),"","GREŠKA"),"")</f>
        <v/>
      </c>
      <c r="R56" s="170" t="str">
        <f>+IF(COUNTIF('Šifarnik F-ja'!A$4:A$146,контроле!D56)=1,"","GREŠKA")</f>
        <v/>
      </c>
      <c r="S56" s="170" t="str">
        <f>IF(E56=0,"",+IF(COUNTIF('šifarnik Pg-Pa'!O$28:O$118,контроле!E56)=1,"","GREŠKA"))</f>
        <v/>
      </c>
      <c r="T56" s="170" t="str">
        <f>IF(F56=0,"",+IF(COUNTIF('šifarnik Pg-Pa'!P$28:P$108,контроле!F56)=1,"","GREŠKA"))</f>
        <v/>
      </c>
    </row>
    <row r="57" spans="5:20">
      <c r="P57" s="170" t="str">
        <f>IFERROR(+IF(B57=VLOOKUP(A57,'šifarnik Pg-Pa'!A$5:C$95,3,FALSE),"","GREŠKA"),"")</f>
        <v/>
      </c>
      <c r="Q57" s="170" t="str">
        <f>IFERROR(+IF(C57=VLOOKUP(B57,'šifarnik Pg-Pa'!$A$5:$C$95,2,FALSE),"","GREŠKA"),"")</f>
        <v/>
      </c>
      <c r="R57" s="170" t="str">
        <f>+IF(COUNTIF('Šifarnik F-ja'!A$4:A$146,контроле!D57)=1,"","GREŠKA")</f>
        <v/>
      </c>
      <c r="S57" s="170" t="str">
        <f>IF(E57=0,"",+IF(COUNTIF('šifarnik Pg-Pa'!O$28:O$118,контроле!E57)=1,"","GREŠKA"))</f>
        <v/>
      </c>
      <c r="T57" s="170" t="str">
        <f>IF(F57=0,"",+IF(COUNTIF('šifarnik Pg-Pa'!P$28:P$108,контроле!F57)=1,"","GREŠKA"))</f>
        <v/>
      </c>
    </row>
    <row r="58" spans="5:20">
      <c r="P58" s="170" t="str">
        <f>IFERROR(+IF(B58=VLOOKUP(A58,'šifarnik Pg-Pa'!A$5:C$95,3,FALSE),"","GREŠKA"),"")</f>
        <v/>
      </c>
      <c r="Q58" s="170" t="str">
        <f>IFERROR(+IF(C58=VLOOKUP(B58,'šifarnik Pg-Pa'!$A$5:$C$95,2,FALSE),"","GREŠKA"),"")</f>
        <v/>
      </c>
      <c r="R58" s="170" t="str">
        <f>+IF(COUNTIF('Šifarnik F-ja'!A$4:A$146,контроле!D58)=1,"","GREŠKA")</f>
        <v/>
      </c>
      <c r="S58" s="170" t="str">
        <f>IF(E58=0,"",+IF(COUNTIF('šifarnik Pg-Pa'!O$28:O$118,контроле!E58)=1,"","GREŠKA"))</f>
        <v/>
      </c>
      <c r="T58" s="170" t="str">
        <f>IF(F58=0,"",+IF(COUNTIF('šifarnik Pg-Pa'!P$28:P$108,контроле!F58)=1,"","GREŠKA"))</f>
        <v/>
      </c>
    </row>
    <row r="59" spans="5:20">
      <c r="P59" s="170" t="str">
        <f>IFERROR(+IF(B59=VLOOKUP(A59,'šifarnik Pg-Pa'!A$5:C$95,3,FALSE),"","GREŠKA"),"")</f>
        <v/>
      </c>
      <c r="Q59" s="170" t="str">
        <f>IFERROR(+IF(C59=VLOOKUP(B59,'šifarnik Pg-Pa'!$A$5:$C$95,2,FALSE),"","GREŠKA"),"")</f>
        <v/>
      </c>
      <c r="R59" s="170" t="str">
        <f>+IF(COUNTIF('Šifarnik F-ja'!A$4:A$146,контроле!D59)=1,"","GREŠKA")</f>
        <v/>
      </c>
      <c r="S59" s="170" t="str">
        <f>IF(E59=0,"",+IF(COUNTIF('šifarnik Pg-Pa'!O$28:O$118,контроле!E59)=1,"","GREŠKA"))</f>
        <v/>
      </c>
      <c r="T59" s="170" t="str">
        <f>IF(F59=0,"",+IF(COUNTIF('šifarnik Pg-Pa'!P$28:P$108,контроле!F59)=1,"","GREŠKA"))</f>
        <v/>
      </c>
    </row>
    <row r="60" spans="5:20">
      <c r="P60" s="170" t="str">
        <f>IFERROR(+IF(B60=VLOOKUP(A60,'šifarnik Pg-Pa'!A$5:C$95,3,FALSE),"","GREŠKA"),"")</f>
        <v/>
      </c>
      <c r="Q60" s="170" t="str">
        <f>IFERROR(+IF(C60=VLOOKUP(B60,'šifarnik Pg-Pa'!$A$5:$C$95,2,FALSE),"","GREŠKA"),"")</f>
        <v/>
      </c>
      <c r="R60" s="170" t="str">
        <f>+IF(COUNTIF('Šifarnik F-ja'!A$4:A$146,контроле!D60)=1,"","GREŠKA")</f>
        <v/>
      </c>
      <c r="S60" s="170" t="str">
        <f>IF(E60=0,"",+IF(COUNTIF('šifarnik Pg-Pa'!O$28:O$118,контроле!E60)=1,"","GREŠKA"))</f>
        <v/>
      </c>
      <c r="T60" s="170" t="str">
        <f>IF(F60=0,"",+IF(COUNTIF('šifarnik Pg-Pa'!P$28:P$108,контроле!F60)=1,"","GREŠKA"))</f>
        <v/>
      </c>
    </row>
    <row r="61" spans="5:20">
      <c r="P61" s="170" t="str">
        <f>IFERROR(+IF(B61=VLOOKUP(A61,'šifarnik Pg-Pa'!A$5:C$95,3,FALSE),"","GREŠKA"),"")</f>
        <v/>
      </c>
      <c r="Q61" s="170" t="str">
        <f>IFERROR(+IF(C61=VLOOKUP(B61,'šifarnik Pg-Pa'!$A$5:$C$95,2,FALSE),"","GREŠKA"),"")</f>
        <v/>
      </c>
      <c r="R61" s="170" t="str">
        <f>+IF(COUNTIF('Šifarnik F-ja'!A$4:A$146,контроле!D61)=1,"","GREŠKA")</f>
        <v/>
      </c>
      <c r="S61" s="170" t="str">
        <f>IF(E61=0,"",+IF(COUNTIF('šifarnik Pg-Pa'!O$28:O$118,контроле!E61)=1,"","GREŠKA"))</f>
        <v/>
      </c>
      <c r="T61" s="170" t="str">
        <f>IF(F61=0,"",+IF(COUNTIF('šifarnik Pg-Pa'!P$28:P$108,контроле!F61)=1,"","GREŠKA"))</f>
        <v/>
      </c>
    </row>
    <row r="62" spans="5:20">
      <c r="P62" s="170" t="str">
        <f>IFERROR(+IF(B62=VLOOKUP(A62,'šifarnik Pg-Pa'!A$5:C$95,3,FALSE),"","GREŠKA"),"")</f>
        <v/>
      </c>
      <c r="Q62" s="170" t="str">
        <f>IFERROR(+IF(C62=VLOOKUP(B62,'šifarnik Pg-Pa'!$A$5:$C$95,2,FALSE),"","GREŠKA"),"")</f>
        <v/>
      </c>
      <c r="R62" s="170" t="str">
        <f>+IF(COUNTIF('Šifarnik F-ja'!A$4:A$146,контроле!D62)=1,"","GREŠKA")</f>
        <v/>
      </c>
      <c r="S62" s="170" t="str">
        <f>IF(E62=0,"",+IF(COUNTIF('šifarnik Pg-Pa'!O$28:O$118,контроле!E62)=1,"","GREŠKA"))</f>
        <v/>
      </c>
      <c r="T62" s="170" t="str">
        <f>IF(F62=0,"",+IF(COUNTIF('šifarnik Pg-Pa'!P$28:P$108,контроле!F62)=1,"","GREŠKA"))</f>
        <v/>
      </c>
    </row>
    <row r="63" spans="5:20">
      <c r="P63" s="170" t="str">
        <f>IFERROR(+IF(B63=VLOOKUP(A63,'šifarnik Pg-Pa'!A$5:C$95,3,FALSE),"","GREŠKA"),"")</f>
        <v/>
      </c>
      <c r="Q63" s="170" t="str">
        <f>IFERROR(+IF(C63=VLOOKUP(B63,'šifarnik Pg-Pa'!$A$5:$C$95,2,FALSE),"","GREŠKA"),"")</f>
        <v/>
      </c>
      <c r="R63" s="170" t="str">
        <f>+IF(COUNTIF('Šifarnik F-ja'!A$4:A$146,контроле!D63)=1,"","GREŠKA")</f>
        <v/>
      </c>
      <c r="S63" s="170" t="str">
        <f>IF(E63=0,"",+IF(COUNTIF('šifarnik Pg-Pa'!O$28:O$118,контроле!E63)=1,"","GREŠKA"))</f>
        <v/>
      </c>
      <c r="T63" s="170" t="str">
        <f>IF(F63=0,"",+IF(COUNTIF('šifarnik Pg-Pa'!P$28:P$108,контроле!F63)=1,"","GREŠKA"))</f>
        <v/>
      </c>
    </row>
    <row r="64" spans="5:20">
      <c r="P64" s="170" t="str">
        <f>IFERROR(+IF(B64=VLOOKUP(A64,'šifarnik Pg-Pa'!A$5:C$95,3,FALSE),"","GREŠKA"),"")</f>
        <v/>
      </c>
      <c r="Q64" s="170" t="str">
        <f>IFERROR(+IF(C64=VLOOKUP(B64,'šifarnik Pg-Pa'!$A$5:$C$95,2,FALSE),"","GREŠKA"),"")</f>
        <v/>
      </c>
      <c r="R64" s="170" t="str">
        <f>+IF(COUNTIF('Šifarnik F-ja'!A$4:A$146,контроле!D64)=1,"","GREŠKA")</f>
        <v/>
      </c>
      <c r="S64" s="170" t="str">
        <f>IF(E64=0,"",+IF(COUNTIF('šifarnik Pg-Pa'!O$28:O$118,контроле!E64)=1,"","GREŠKA"))</f>
        <v/>
      </c>
      <c r="T64" s="170" t="str">
        <f>IF(F64=0,"",+IF(COUNTIF('šifarnik Pg-Pa'!P$28:P$108,контроле!F64)=1,"","GREŠKA"))</f>
        <v/>
      </c>
    </row>
    <row r="65" spans="16:20">
      <c r="P65" s="170" t="str">
        <f>IFERROR(+IF(B65=VLOOKUP(A65,'šifarnik Pg-Pa'!A$5:C$95,3,FALSE),"","GREŠKA"),"")</f>
        <v/>
      </c>
      <c r="Q65" s="170" t="str">
        <f>IFERROR(+IF(C65=VLOOKUP(B65,'šifarnik Pg-Pa'!$A$5:$C$95,2,FALSE),"","GREŠKA"),"")</f>
        <v/>
      </c>
      <c r="R65" s="170" t="str">
        <f>+IF(COUNTIF('Šifarnik F-ja'!A$4:A$146,контроле!D65)=1,"","GREŠKA")</f>
        <v/>
      </c>
      <c r="S65" s="170" t="str">
        <f>IF(E65=0,"",+IF(COUNTIF('šifarnik Pg-Pa'!O$28:O$118,контроле!E65)=1,"","GREŠKA"))</f>
        <v/>
      </c>
      <c r="T65" s="170" t="str">
        <f>IF(F65=0,"",+IF(COUNTIF('šifarnik Pg-Pa'!P$28:P$108,контроле!F65)=1,"","GREŠKA"))</f>
        <v/>
      </c>
    </row>
    <row r="66" spans="16:20">
      <c r="P66" s="170" t="str">
        <f>IFERROR(+IF(B66=VLOOKUP(A66,'šifarnik Pg-Pa'!A$5:C$95,3,FALSE),"","GREŠKA"),"")</f>
        <v/>
      </c>
      <c r="Q66" s="170" t="str">
        <f>IFERROR(+IF(C66=VLOOKUP(B66,'šifarnik Pg-Pa'!$A$5:$C$95,2,FALSE),"","GREŠKA"),"")</f>
        <v/>
      </c>
      <c r="R66" s="170" t="str">
        <f>+IF(COUNTIF('Šifarnik F-ja'!A$4:A$146,контроле!D66)=1,"","GREŠKA")</f>
        <v/>
      </c>
      <c r="S66" s="170" t="str">
        <f>IF(E66=0,"",+IF(COUNTIF('šifarnik Pg-Pa'!O$28:O$118,контроле!E66)=1,"","GREŠKA"))</f>
        <v/>
      </c>
      <c r="T66" s="170" t="str">
        <f>IF(F66=0,"",+IF(COUNTIF('šifarnik Pg-Pa'!P$28:P$108,контроле!F66)=1,"","GREŠKA"))</f>
        <v/>
      </c>
    </row>
    <row r="67" spans="16:20">
      <c r="P67" s="170" t="str">
        <f>IFERROR(+IF(B67=VLOOKUP(A67,'šifarnik Pg-Pa'!A$5:C$95,3,FALSE),"","GREŠKA"),"")</f>
        <v/>
      </c>
      <c r="Q67" s="170" t="str">
        <f>IFERROR(+IF(C67=VLOOKUP(B67,'šifarnik Pg-Pa'!$A$5:$C$95,2,FALSE),"","GREŠKA"),"")</f>
        <v/>
      </c>
      <c r="R67" s="170" t="str">
        <f>+IF(COUNTIF('Šifarnik F-ja'!A$4:A$146,контроле!D67)=1,"","GREŠKA")</f>
        <v/>
      </c>
      <c r="S67" s="170" t="str">
        <f>IF(E67=0,"",+IF(COUNTIF('šifarnik Pg-Pa'!O$28:O$118,контроле!E67)=1,"","GREŠKA"))</f>
        <v/>
      </c>
      <c r="T67" s="170" t="str">
        <f>IF(F67=0,"",+IF(COUNTIF('šifarnik Pg-Pa'!P$28:P$108,контроле!F67)=1,"","GREŠKA"))</f>
        <v/>
      </c>
    </row>
    <row r="68" spans="16:20">
      <c r="P68" s="170" t="str">
        <f>IFERROR(+IF(B68=VLOOKUP(A68,'šifarnik Pg-Pa'!A$5:C$95,3,FALSE),"","GREŠKA"),"")</f>
        <v/>
      </c>
      <c r="Q68" s="170" t="str">
        <f>IFERROR(+IF(C68=VLOOKUP(B68,'šifarnik Pg-Pa'!$A$5:$C$95,2,FALSE),"","GREŠKA"),"")</f>
        <v/>
      </c>
      <c r="R68" s="170" t="str">
        <f>+IF(COUNTIF('Šifarnik F-ja'!A$4:A$146,контроле!D68)=1,"","GREŠKA")</f>
        <v/>
      </c>
      <c r="S68" s="170" t="str">
        <f>IF(E68=0,"",+IF(COUNTIF('šifarnik Pg-Pa'!O$28:O$118,контроле!E68)=1,"","GREŠKA"))</f>
        <v/>
      </c>
      <c r="T68" s="170" t="str">
        <f>IF(F68=0,"",+IF(COUNTIF('šifarnik Pg-Pa'!P$28:P$108,контроле!F68)=1,"","GREŠKA"))</f>
        <v/>
      </c>
    </row>
    <row r="69" spans="16:20">
      <c r="P69" s="170" t="str">
        <f>IFERROR(+IF(B69=VLOOKUP(A69,'šifarnik Pg-Pa'!A$5:C$95,3,FALSE),"","GREŠKA"),"")</f>
        <v/>
      </c>
      <c r="Q69" s="170" t="str">
        <f>IFERROR(+IF(C69=VLOOKUP(B69,'šifarnik Pg-Pa'!$A$5:$C$95,2,FALSE),"","GREŠKA"),"")</f>
        <v/>
      </c>
      <c r="R69" s="170" t="str">
        <f>+IF(COUNTIF('Šifarnik F-ja'!A$4:A$146,контроле!D69)=1,"","GREŠKA")</f>
        <v/>
      </c>
      <c r="S69" s="170" t="str">
        <f>IF(E69=0,"",+IF(COUNTIF('šifarnik Pg-Pa'!O$28:O$118,контроле!E69)=1,"","GREŠKA"))</f>
        <v/>
      </c>
      <c r="T69" s="170" t="str">
        <f>IF(F69=0,"",+IF(COUNTIF('šifarnik Pg-Pa'!P$28:P$108,контроле!F69)=1,"","GREŠKA"))</f>
        <v/>
      </c>
    </row>
    <row r="70" spans="16:20">
      <c r="P70" s="170" t="str">
        <f>IFERROR(+IF(B70=VLOOKUP(A70,'šifarnik Pg-Pa'!A$5:C$95,3,FALSE),"","GREŠKA"),"")</f>
        <v/>
      </c>
      <c r="Q70" s="170" t="str">
        <f>IFERROR(+IF(C70=VLOOKUP(B70,'šifarnik Pg-Pa'!$A$5:$C$95,2,FALSE),"","GREŠKA"),"")</f>
        <v/>
      </c>
      <c r="R70" s="170" t="str">
        <f>+IF(COUNTIF('Šifarnik F-ja'!A$4:A$146,контроле!D70)=1,"","GREŠKA")</f>
        <v/>
      </c>
      <c r="S70" s="170" t="str">
        <f>IF(E70=0,"",+IF(COUNTIF('šifarnik Pg-Pa'!O$28:O$118,контроле!E70)=1,"","GREŠKA"))</f>
        <v/>
      </c>
      <c r="T70" s="170" t="str">
        <f>IF(F70=0,"",+IF(COUNTIF('šifarnik Pg-Pa'!P$28:P$108,контроле!F70)=1,"","GREŠKA"))</f>
        <v/>
      </c>
    </row>
    <row r="71" spans="16:20">
      <c r="P71" s="170" t="str">
        <f>IFERROR(+IF(B71=VLOOKUP(A71,'šifarnik Pg-Pa'!A$5:C$95,3,FALSE),"","GREŠKA"),"")</f>
        <v/>
      </c>
      <c r="Q71" s="170" t="str">
        <f>IFERROR(+IF(C71=VLOOKUP(B71,'šifarnik Pg-Pa'!$A$5:$C$95,2,FALSE),"","GREŠKA"),"")</f>
        <v/>
      </c>
      <c r="R71" s="170" t="str">
        <f>+IF(COUNTIF('Šifarnik F-ja'!A$4:A$146,контроле!D71)=1,"","GREŠKA")</f>
        <v/>
      </c>
      <c r="S71" s="170" t="str">
        <f>IF(E71=0,"",+IF(COUNTIF('šifarnik Pg-Pa'!O$28:O$118,контроле!E71)=1,"","GREŠKA"))</f>
        <v/>
      </c>
      <c r="T71" s="170" t="str">
        <f>IF(F71=0,"",+IF(COUNTIF('šifarnik Pg-Pa'!P$28:P$108,контроле!F71)=1,"","GREŠKA"))</f>
        <v/>
      </c>
    </row>
    <row r="72" spans="16:20">
      <c r="P72" s="170" t="str">
        <f>IFERROR(+IF(B72=VLOOKUP(A72,'šifarnik Pg-Pa'!A$5:C$95,3,FALSE),"","GREŠKA"),"")</f>
        <v/>
      </c>
      <c r="Q72" s="170" t="str">
        <f>IFERROR(+IF(C72=VLOOKUP(B72,'šifarnik Pg-Pa'!$A$5:$C$95,2,FALSE),"","GREŠKA"),"")</f>
        <v/>
      </c>
      <c r="R72" s="170" t="str">
        <f>+IF(COUNTIF('Šifarnik F-ja'!A$4:A$146,контроле!D72)=1,"","GREŠKA")</f>
        <v/>
      </c>
      <c r="S72" s="170" t="str">
        <f>IF(E72=0,"",+IF(COUNTIF('šifarnik Pg-Pa'!O$28:O$118,контроле!E72)=1,"","GREŠKA"))</f>
        <v/>
      </c>
      <c r="T72" s="170" t="str">
        <f>IF(F72=0,"",+IF(COUNTIF('šifarnik Pg-Pa'!P$28:P$108,контроле!F72)=1,"","GREŠKA"))</f>
        <v/>
      </c>
    </row>
    <row r="73" spans="16:20">
      <c r="P73" s="170" t="str">
        <f>IFERROR(+IF(B73=VLOOKUP(A73,'šifarnik Pg-Pa'!A$5:C$95,3,FALSE),"","GREŠKA"),"")</f>
        <v/>
      </c>
      <c r="Q73" s="170" t="str">
        <f>IFERROR(+IF(C73=VLOOKUP(B73,'šifarnik Pg-Pa'!$A$5:$C$95,2,FALSE),"","GREŠKA"),"")</f>
        <v/>
      </c>
      <c r="R73" s="170" t="str">
        <f>+IF(COUNTIF('Šifarnik F-ja'!A$4:A$146,контроле!D73)=1,"","GREŠKA")</f>
        <v/>
      </c>
      <c r="S73" s="170" t="str">
        <f>IF(E73=0,"",+IF(COUNTIF('šifarnik Pg-Pa'!O$28:O$118,контроле!E73)=1,"","GREŠKA"))</f>
        <v/>
      </c>
      <c r="T73" s="170" t="str">
        <f>IF(F73=0,"",+IF(COUNTIF('šifarnik Pg-Pa'!P$28:P$108,контроле!F73)=1,"","GREŠKA"))</f>
        <v/>
      </c>
    </row>
    <row r="74" spans="16:20">
      <c r="P74" s="170" t="str">
        <f>IFERROR(+IF(B74=VLOOKUP(A74,'šifarnik Pg-Pa'!A$5:C$95,3,FALSE),"","GREŠKA"),"")</f>
        <v/>
      </c>
      <c r="Q74" s="170" t="str">
        <f>IFERROR(+IF(C74=VLOOKUP(B74,'šifarnik Pg-Pa'!$A$5:$C$95,2,FALSE),"","GREŠKA"),"")</f>
        <v/>
      </c>
      <c r="R74" s="170" t="str">
        <f>+IF(COUNTIF('Šifarnik F-ja'!A$4:A$146,контроле!D74)=1,"","GREŠKA")</f>
        <v/>
      </c>
      <c r="S74" s="170" t="str">
        <f>IF(E74=0,"",+IF(COUNTIF('šifarnik Pg-Pa'!O$28:O$118,контроле!E74)=1,"","GREŠKA"))</f>
        <v/>
      </c>
      <c r="T74" s="170" t="str">
        <f>IF(F74=0,"",+IF(COUNTIF('šifarnik Pg-Pa'!P$28:P$108,контроле!F74)=1,"","GREŠKA"))</f>
        <v/>
      </c>
    </row>
    <row r="75" spans="16:20">
      <c r="P75" s="170" t="str">
        <f>IFERROR(+IF(B75=VLOOKUP(A75,'šifarnik Pg-Pa'!A$5:C$95,3,FALSE),"","GREŠKA"),"")</f>
        <v/>
      </c>
      <c r="Q75" s="170" t="str">
        <f>IFERROR(+IF(C75=VLOOKUP(B75,'šifarnik Pg-Pa'!$A$5:$C$95,2,FALSE),"","GREŠKA"),"")</f>
        <v/>
      </c>
      <c r="R75" s="170" t="str">
        <f>+IF(COUNTIF('Šifarnik F-ja'!A$4:A$146,контроле!D75)=1,"","GREŠKA")</f>
        <v/>
      </c>
      <c r="S75" s="170" t="str">
        <f>IF(E75=0,"",+IF(COUNTIF('šifarnik Pg-Pa'!O$28:O$118,контроле!E75)=1,"","GREŠKA"))</f>
        <v/>
      </c>
      <c r="T75" s="170" t="str">
        <f>IF(F75=0,"",+IF(COUNTIF('šifarnik Pg-Pa'!P$28:P$108,контроле!F75)=1,"","GREŠKA"))</f>
        <v/>
      </c>
    </row>
    <row r="76" spans="16:20">
      <c r="P76" s="170" t="str">
        <f>IFERROR(+IF(B76=VLOOKUP(A76,'šifarnik Pg-Pa'!A$5:C$95,3,FALSE),"","GREŠKA"),"")</f>
        <v/>
      </c>
      <c r="Q76" s="170" t="str">
        <f>IFERROR(+IF(C76=VLOOKUP(B76,'šifarnik Pg-Pa'!$A$5:$C$95,2,FALSE),"","GREŠKA"),"")</f>
        <v/>
      </c>
      <c r="R76" s="170" t="str">
        <f>+IF(COUNTIF('Šifarnik F-ja'!A$4:A$146,контроле!D76)=1,"","GREŠKA")</f>
        <v/>
      </c>
      <c r="S76" s="170" t="str">
        <f>IF(E76=0,"",+IF(COUNTIF('šifarnik Pg-Pa'!O$28:O$118,контроле!E76)=1,"","GREŠKA"))</f>
        <v/>
      </c>
      <c r="T76" s="170" t="str">
        <f>IF(F76=0,"",+IF(COUNTIF('šifarnik Pg-Pa'!P$28:P$108,контроле!F76)=1,"","GREŠKA"))</f>
        <v/>
      </c>
    </row>
    <row r="77" spans="16:20">
      <c r="P77" s="170" t="str">
        <f>IFERROR(+IF(B77=VLOOKUP(A77,'šifarnik Pg-Pa'!A$5:C$95,3,FALSE),"","GREŠKA"),"")</f>
        <v/>
      </c>
      <c r="Q77" s="170" t="str">
        <f>IFERROR(+IF(C77=VLOOKUP(B77,'šifarnik Pg-Pa'!$A$5:$C$95,2,FALSE),"","GREŠKA"),"")</f>
        <v/>
      </c>
      <c r="R77" s="170" t="str">
        <f>+IF(COUNTIF('Šifarnik F-ja'!A$4:A$146,контроле!D77)=1,"","GREŠKA")</f>
        <v/>
      </c>
      <c r="S77" s="170" t="str">
        <f>IF(E77=0,"",+IF(COUNTIF('šifarnik Pg-Pa'!O$28:O$118,контроле!E77)=1,"","GREŠKA"))</f>
        <v/>
      </c>
      <c r="T77" s="170" t="str">
        <f>IF(F77=0,"",+IF(COUNTIF('šifarnik Pg-Pa'!P$28:P$108,контроле!F77)=1,"","GREŠKA"))</f>
        <v/>
      </c>
    </row>
    <row r="78" spans="16:20">
      <c r="P78" s="170" t="str">
        <f>IFERROR(+IF(B78=VLOOKUP(A78,'šifarnik Pg-Pa'!A$5:C$95,3,FALSE),"","GREŠKA"),"")</f>
        <v/>
      </c>
      <c r="Q78" s="170" t="str">
        <f>IFERROR(+IF(C78=VLOOKUP(B78,'šifarnik Pg-Pa'!$A$5:$C$95,2,FALSE),"","GREŠKA"),"")</f>
        <v/>
      </c>
      <c r="R78" s="170" t="str">
        <f>+IF(COUNTIF('Šifarnik F-ja'!A$4:A$146,контроле!D78)=1,"","GREŠKA")</f>
        <v/>
      </c>
      <c r="S78" s="170" t="str">
        <f>IF(E78=0,"",+IF(COUNTIF('šifarnik Pg-Pa'!O$28:O$118,контроле!E78)=1,"","GREŠKA"))</f>
        <v/>
      </c>
      <c r="T78" s="170" t="str">
        <f>IF(F78=0,"",+IF(COUNTIF('šifarnik Pg-Pa'!P$28:P$108,контроле!F78)=1,"","GREŠKA"))</f>
        <v/>
      </c>
    </row>
    <row r="79" spans="16:20">
      <c r="P79" s="170" t="str">
        <f>IFERROR(+IF(B79=VLOOKUP(A79,'šifarnik Pg-Pa'!A$5:C$95,3,FALSE),"","GREŠKA"),"")</f>
        <v/>
      </c>
      <c r="Q79" s="170" t="str">
        <f>IFERROR(+IF(C79=VLOOKUP(B79,'šifarnik Pg-Pa'!$A$5:$C$95,2,FALSE),"","GREŠKA"),"")</f>
        <v/>
      </c>
      <c r="R79" s="170" t="str">
        <f>+IF(COUNTIF('Šifarnik F-ja'!A$4:A$146,контроле!D79)=1,"","GREŠKA")</f>
        <v/>
      </c>
      <c r="S79" s="170" t="str">
        <f>IF(E79=0,"",+IF(COUNTIF('šifarnik Pg-Pa'!O$28:O$118,контроле!E79)=1,"","GREŠKA"))</f>
        <v/>
      </c>
      <c r="T79" s="170" t="str">
        <f>IF(F79=0,"",+IF(COUNTIF('šifarnik Pg-Pa'!P$28:P$108,контроле!F79)=1,"","GREŠKA"))</f>
        <v/>
      </c>
    </row>
    <row r="80" spans="16:20">
      <c r="P80" s="170" t="str">
        <f>IFERROR(+IF(B80=VLOOKUP(A80,'šifarnik Pg-Pa'!A$5:C$95,3,FALSE),"","GREŠKA"),"")</f>
        <v/>
      </c>
      <c r="Q80" s="170" t="str">
        <f>IFERROR(+IF(C80=VLOOKUP(B80,'šifarnik Pg-Pa'!$A$5:$C$95,2,FALSE),"","GREŠKA"),"")</f>
        <v/>
      </c>
      <c r="R80" s="170" t="str">
        <f>+IF(COUNTIF('Šifarnik F-ja'!A$4:A$146,контроле!D80)=1,"","GREŠKA")</f>
        <v/>
      </c>
      <c r="S80" s="170" t="str">
        <f>IF(E80=0,"",+IF(COUNTIF('šifarnik Pg-Pa'!O$28:O$118,контроле!E80)=1,"","GREŠKA"))</f>
        <v/>
      </c>
      <c r="T80" s="170" t="str">
        <f>IF(F80=0,"",+IF(COUNTIF('šifarnik Pg-Pa'!P$28:P$108,контроле!F80)=1,"","GREŠKA"))</f>
        <v/>
      </c>
    </row>
    <row r="81" spans="16:20">
      <c r="P81" s="170" t="str">
        <f>IFERROR(+IF(B81=VLOOKUP(A81,'šifarnik Pg-Pa'!A$5:C$95,3,FALSE),"","GREŠKA"),"")</f>
        <v/>
      </c>
      <c r="Q81" s="170" t="str">
        <f>IFERROR(+IF(C81=VLOOKUP(B81,'šifarnik Pg-Pa'!$A$5:$C$95,2,FALSE),"","GREŠKA"),"")</f>
        <v/>
      </c>
      <c r="R81" s="170" t="str">
        <f>+IF(COUNTIF('Šifarnik F-ja'!A$4:A$146,контроле!D81)=1,"","GREŠKA")</f>
        <v/>
      </c>
      <c r="S81" s="170" t="str">
        <f>IF(E81=0,"",+IF(COUNTIF('šifarnik Pg-Pa'!O$28:O$118,контроле!E81)=1,"","GREŠKA"))</f>
        <v/>
      </c>
      <c r="T81" s="170" t="str">
        <f>IF(F81=0,"",+IF(COUNTIF('šifarnik Pg-Pa'!P$28:P$108,контроле!F81)=1,"","GREŠKA"))</f>
        <v/>
      </c>
    </row>
    <row r="82" spans="16:20">
      <c r="P82" s="170" t="str">
        <f>IFERROR(+IF(B82=VLOOKUP(A82,'šifarnik Pg-Pa'!A$5:C$95,3,FALSE),"","GREŠKA"),"")</f>
        <v/>
      </c>
      <c r="Q82" s="170" t="str">
        <f>IFERROR(+IF(C82=VLOOKUP(B82,'šifarnik Pg-Pa'!$A$5:$C$95,2,FALSE),"","GREŠKA"),"")</f>
        <v/>
      </c>
      <c r="R82" s="170" t="str">
        <f>+IF(COUNTIF('Šifarnik F-ja'!A$4:A$146,контроле!D82)=1,"","GREŠKA")</f>
        <v/>
      </c>
      <c r="S82" s="170" t="str">
        <f>IF(E82=0,"",+IF(COUNTIF('šifarnik Pg-Pa'!O$28:O$118,контроле!E82)=1,"","GREŠKA"))</f>
        <v/>
      </c>
      <c r="T82" s="170" t="str">
        <f>IF(F82=0,"",+IF(COUNTIF('šifarnik Pg-Pa'!P$28:P$108,контроле!F82)=1,"","GREŠKA"))</f>
        <v/>
      </c>
    </row>
    <row r="83" spans="16:20">
      <c r="P83" s="170" t="str">
        <f>IFERROR(+IF(B83=VLOOKUP(A83,'šifarnik Pg-Pa'!A$5:C$95,3,FALSE),"","GREŠKA"),"")</f>
        <v/>
      </c>
      <c r="Q83" s="170" t="str">
        <f>IFERROR(+IF(C83=VLOOKUP(B83,'šifarnik Pg-Pa'!$A$5:$C$95,2,FALSE),"","GREŠKA"),"")</f>
        <v/>
      </c>
      <c r="R83" s="170" t="str">
        <f>+IF(COUNTIF('Šifarnik F-ja'!A$4:A$146,контроле!D83)=1,"","GREŠKA")</f>
        <v/>
      </c>
      <c r="S83" s="170" t="str">
        <f>IF(E83=0,"",+IF(COUNTIF('šifarnik Pg-Pa'!O$28:O$118,контроле!E83)=1,"","GREŠKA"))</f>
        <v/>
      </c>
      <c r="T83" s="170" t="str">
        <f>IF(F83=0,"",+IF(COUNTIF('šifarnik Pg-Pa'!P$28:P$108,контроле!F83)=1,"","GREŠKA"))</f>
        <v/>
      </c>
    </row>
    <row r="84" spans="16:20">
      <c r="P84" s="170" t="str">
        <f>IFERROR(+IF(B84=VLOOKUP(A84,'šifarnik Pg-Pa'!A$5:C$95,3,FALSE),"","GREŠKA"),"")</f>
        <v/>
      </c>
      <c r="Q84" s="170" t="str">
        <f>IFERROR(+IF(C84=VLOOKUP(B84,'šifarnik Pg-Pa'!$A$5:$C$95,2,FALSE),"","GREŠKA"),"")</f>
        <v/>
      </c>
      <c r="R84" s="170" t="str">
        <f>+IF(COUNTIF('Šifarnik F-ja'!A$4:A$146,контроле!D84)=1,"","GREŠKA")</f>
        <v/>
      </c>
      <c r="S84" s="170" t="str">
        <f>IF(E84=0,"",+IF(COUNTIF('šifarnik Pg-Pa'!O$28:O$118,контроле!E84)=1,"","GREŠKA"))</f>
        <v/>
      </c>
      <c r="T84" s="170" t="str">
        <f>IF(F84=0,"",+IF(COUNTIF('šifarnik Pg-Pa'!P$28:P$108,контроле!F84)=1,"","GREŠKA"))</f>
        <v/>
      </c>
    </row>
    <row r="85" spans="16:20">
      <c r="P85" s="170" t="str">
        <f>IFERROR(+IF(B85=VLOOKUP(A85,'šifarnik Pg-Pa'!A$5:C$95,3,FALSE),"","GREŠKA"),"")</f>
        <v/>
      </c>
      <c r="Q85" s="170" t="str">
        <f>IFERROR(+IF(C85=VLOOKUP(B85,'šifarnik Pg-Pa'!$A$5:$C$95,2,FALSE),"","GREŠKA"),"")</f>
        <v/>
      </c>
      <c r="R85" s="170" t="str">
        <f>+IF(COUNTIF('Šifarnik F-ja'!A$4:A$146,контроле!D85)=1,"","GREŠKA")</f>
        <v/>
      </c>
      <c r="S85" s="170" t="str">
        <f>IF(E85=0,"",+IF(COUNTIF('šifarnik Pg-Pa'!O$28:O$118,контроле!E85)=1,"","GREŠKA"))</f>
        <v/>
      </c>
      <c r="T85" s="170" t="str">
        <f>IF(F85=0,"",+IF(COUNTIF('šifarnik Pg-Pa'!P$28:P$108,контроле!F85)=1,"","GREŠKA"))</f>
        <v/>
      </c>
    </row>
    <row r="86" spans="16:20">
      <c r="P86" s="170" t="str">
        <f>IFERROR(+IF(B86=VLOOKUP(A86,'šifarnik Pg-Pa'!A$5:C$95,3,FALSE),"","GREŠKA"),"")</f>
        <v/>
      </c>
      <c r="Q86" s="170" t="str">
        <f>IFERROR(+IF(C86=VLOOKUP(B86,'šifarnik Pg-Pa'!$A$5:$C$95,2,FALSE),"","GREŠKA"),"")</f>
        <v/>
      </c>
      <c r="R86" s="170" t="str">
        <f>+IF(COUNTIF('Šifarnik F-ja'!A$4:A$146,контроле!D86)=1,"","GREŠKA")</f>
        <v/>
      </c>
      <c r="S86" s="170" t="str">
        <f>IF(E86=0,"",+IF(COUNTIF('šifarnik Pg-Pa'!O$28:O$118,контроле!E86)=1,"","GREŠKA"))</f>
        <v/>
      </c>
      <c r="T86" s="170" t="str">
        <f>IF(F86=0,"",+IF(COUNTIF('šifarnik Pg-Pa'!P$28:P$108,контроле!F86)=1,"","GREŠKA"))</f>
        <v/>
      </c>
    </row>
    <row r="87" spans="16:20">
      <c r="P87" s="170" t="str">
        <f>IFERROR(+IF(B87=VLOOKUP(A87,'šifarnik Pg-Pa'!A$5:C$95,3,FALSE),"","GREŠKA"),"")</f>
        <v/>
      </c>
      <c r="Q87" s="170" t="str">
        <f>IFERROR(+IF(C87=VLOOKUP(B87,'šifarnik Pg-Pa'!$A$5:$C$95,2,FALSE),"","GREŠKA"),"")</f>
        <v/>
      </c>
      <c r="R87" s="170" t="str">
        <f>+IF(COUNTIF('Šifarnik F-ja'!A$4:A$146,контроле!D87)=1,"","GREŠKA")</f>
        <v/>
      </c>
      <c r="S87" s="170" t="str">
        <f>IF(E87=0,"",+IF(COUNTIF('šifarnik Pg-Pa'!O$28:O$118,контроле!E87)=1,"","GREŠKA"))</f>
        <v/>
      </c>
      <c r="T87" s="170" t="str">
        <f>IF(F87=0,"",+IF(COUNTIF('šifarnik Pg-Pa'!P$28:P$108,контроле!F87)=1,"","GREŠKA"))</f>
        <v/>
      </c>
    </row>
    <row r="88" spans="16:20">
      <c r="P88" s="170" t="str">
        <f>IFERROR(+IF(B88=VLOOKUP(A88,'šifarnik Pg-Pa'!A$5:C$95,3,FALSE),"","GREŠKA"),"")</f>
        <v/>
      </c>
      <c r="Q88" s="170" t="str">
        <f>IFERROR(+IF(C88=VLOOKUP(B88,'šifarnik Pg-Pa'!$A$5:$C$95,2,FALSE),"","GREŠKA"),"")</f>
        <v/>
      </c>
      <c r="R88" s="170" t="str">
        <f>+IF(COUNTIF('Šifarnik F-ja'!A$4:A$146,контроле!D88)=1,"","GREŠKA")</f>
        <v/>
      </c>
      <c r="S88" s="170" t="str">
        <f>IF(E88=0,"",+IF(COUNTIF('šifarnik Pg-Pa'!O$28:O$118,контроле!E88)=1,"","GREŠKA"))</f>
        <v/>
      </c>
      <c r="T88" s="170" t="str">
        <f>IF(F88=0,"",+IF(COUNTIF('šifarnik Pg-Pa'!P$28:P$108,контроле!F88)=1,"","GREŠKA"))</f>
        <v/>
      </c>
    </row>
    <row r="89" spans="16:20">
      <c r="P89" s="170" t="str">
        <f>IFERROR(+IF(B89=VLOOKUP(A89,'šifarnik Pg-Pa'!A$5:C$95,3,FALSE),"","GREŠKA"),"")</f>
        <v/>
      </c>
      <c r="Q89" s="170" t="str">
        <f>IFERROR(+IF(C89=VLOOKUP(B89,'šifarnik Pg-Pa'!$A$5:$C$95,2,FALSE),"","GREŠKA"),"")</f>
        <v/>
      </c>
      <c r="R89" s="170" t="str">
        <f>+IF(COUNTIF('Šifarnik F-ja'!A$4:A$146,контроле!D89)=1,"","GREŠKA")</f>
        <v/>
      </c>
      <c r="S89" s="170" t="str">
        <f>IF(E89=0,"",+IF(COUNTIF('šifarnik Pg-Pa'!O$28:O$118,контроле!E89)=1,"","GREŠKA"))</f>
        <v/>
      </c>
      <c r="T89" s="170" t="str">
        <f>IF(F89=0,"",+IF(COUNTIF('šifarnik Pg-Pa'!P$28:P$108,контроле!F89)=1,"","GREŠKA"))</f>
        <v/>
      </c>
    </row>
    <row r="90" spans="16:20">
      <c r="P90" s="170" t="str">
        <f>IFERROR(+IF(B90=VLOOKUP(A90,'šifarnik Pg-Pa'!A$5:C$95,3,FALSE),"","GREŠKA"),"")</f>
        <v/>
      </c>
      <c r="Q90" s="170" t="str">
        <f>IFERROR(+IF(C90=VLOOKUP(B90,'šifarnik Pg-Pa'!$A$5:$C$95,2,FALSE),"","GREŠKA"),"")</f>
        <v/>
      </c>
      <c r="R90" s="170" t="str">
        <f>+IF(COUNTIF('Šifarnik F-ja'!A$4:A$146,контроле!D90)=1,"","GREŠKA")</f>
        <v/>
      </c>
      <c r="S90" s="170" t="str">
        <f>IF(E90=0,"",+IF(COUNTIF('šifarnik Pg-Pa'!O$28:O$118,контроле!E90)=1,"","GREŠKA"))</f>
        <v/>
      </c>
      <c r="T90" s="170" t="str">
        <f>IF(F90=0,"",+IF(COUNTIF('šifarnik Pg-Pa'!P$28:P$108,контроле!F90)=1,"","GREŠKA"))</f>
        <v/>
      </c>
    </row>
    <row r="91" spans="16:20">
      <c r="P91" s="170" t="str">
        <f>IFERROR(+IF(B91=VLOOKUP(A91,'šifarnik Pg-Pa'!A$5:C$95,3,FALSE),"","GREŠKA"),"")</f>
        <v/>
      </c>
      <c r="Q91" s="170" t="str">
        <f>IFERROR(+IF(C91=VLOOKUP(B91,'šifarnik Pg-Pa'!$A$5:$C$95,2,FALSE),"","GREŠKA"),"")</f>
        <v/>
      </c>
      <c r="R91" s="170" t="str">
        <f>+IF(COUNTIF('Šifarnik F-ja'!A$4:A$146,контроле!D91)=1,"","GREŠKA")</f>
        <v/>
      </c>
      <c r="S91" s="170" t="str">
        <f>IF(E91=0,"",+IF(COUNTIF('šifarnik Pg-Pa'!O$28:O$118,контроле!E91)=1,"","GREŠKA"))</f>
        <v/>
      </c>
      <c r="T91" s="170" t="str">
        <f>IF(F91=0,"",+IF(COUNTIF('šifarnik Pg-Pa'!P$28:P$108,контроле!F91)=1,"","GREŠKA"))</f>
        <v/>
      </c>
    </row>
    <row r="92" spans="16:20">
      <c r="P92" s="170" t="str">
        <f>IFERROR(+IF(B92=VLOOKUP(A92,'šifarnik Pg-Pa'!A$5:C$95,3,FALSE),"","GREŠKA"),"")</f>
        <v/>
      </c>
      <c r="Q92" s="170" t="str">
        <f>IFERROR(+IF(C92=VLOOKUP(B92,'šifarnik Pg-Pa'!$A$5:$C$95,2,FALSE),"","GREŠKA"),"")</f>
        <v/>
      </c>
      <c r="R92" s="170" t="str">
        <f>+IF(COUNTIF('Šifarnik F-ja'!A$4:A$146,контроле!D92)=1,"","GREŠKA")</f>
        <v/>
      </c>
      <c r="S92" s="170" t="str">
        <f>IF(E92=0,"",+IF(COUNTIF('šifarnik Pg-Pa'!O$28:O$118,контроле!E92)=1,"","GREŠKA"))</f>
        <v/>
      </c>
      <c r="T92" s="170" t="str">
        <f>IF(F92=0,"",+IF(COUNTIF('šifarnik Pg-Pa'!P$28:P$108,контроле!F92)=1,"","GREŠKA"))</f>
        <v/>
      </c>
    </row>
    <row r="93" spans="16:20">
      <c r="P93" s="170" t="str">
        <f>IFERROR(+IF(B93=VLOOKUP(A93,'šifarnik Pg-Pa'!A$5:C$95,3,FALSE),"","GREŠKA"),"")</f>
        <v/>
      </c>
      <c r="Q93" s="170" t="str">
        <f>IFERROR(+IF(C93=VLOOKUP(B93,'šifarnik Pg-Pa'!$A$5:$C$95,2,FALSE),"","GREŠKA"),"")</f>
        <v/>
      </c>
      <c r="R93" s="170" t="str">
        <f>+IF(COUNTIF('Šifarnik F-ja'!A$4:A$146,контроле!D93)=1,"","GREŠKA")</f>
        <v/>
      </c>
      <c r="S93" s="170" t="str">
        <f>IF(E93=0,"",+IF(COUNTIF('šifarnik Pg-Pa'!O$28:O$118,контроле!E93)=1,"","GREŠKA"))</f>
        <v/>
      </c>
      <c r="T93" s="170" t="str">
        <f>IF(F93=0,"",+IF(COUNTIF('šifarnik Pg-Pa'!P$28:P$108,контроле!F93)=1,"","GREŠKA"))</f>
        <v/>
      </c>
    </row>
    <row r="94" spans="16:20">
      <c r="P94" s="170" t="str">
        <f>IFERROR(+IF(B94=VLOOKUP(A94,'šifarnik Pg-Pa'!A$5:C$95,3,FALSE),"","GREŠKA"),"")</f>
        <v/>
      </c>
      <c r="Q94" s="170" t="str">
        <f>IFERROR(+IF(C94=VLOOKUP(B94,'šifarnik Pg-Pa'!$A$5:$C$95,2,FALSE),"","GREŠKA"),"")</f>
        <v/>
      </c>
      <c r="R94" s="170" t="str">
        <f>+IF(COUNTIF('Šifarnik F-ja'!A$4:A$146,контроле!D94)=1,"","GREŠKA")</f>
        <v/>
      </c>
      <c r="S94" s="170" t="str">
        <f>IF(E94=0,"",+IF(COUNTIF('šifarnik Pg-Pa'!O$28:O$118,контроле!E94)=1,"","GREŠKA"))</f>
        <v/>
      </c>
      <c r="T94" s="170" t="str">
        <f>IF(F94=0,"",+IF(COUNTIF('šifarnik Pg-Pa'!P$28:P$108,контроле!F94)=1,"","GREŠKA"))</f>
        <v/>
      </c>
    </row>
    <row r="95" spans="16:20">
      <c r="P95" s="170" t="str">
        <f>IFERROR(+IF(B95=VLOOKUP(A95,'šifarnik Pg-Pa'!A$5:C$95,3,FALSE),"","GREŠKA"),"")</f>
        <v/>
      </c>
      <c r="Q95" s="170" t="str">
        <f>IFERROR(+IF(C95=VLOOKUP(B95,'šifarnik Pg-Pa'!$A$5:$C$95,2,FALSE),"","GREŠKA"),"")</f>
        <v/>
      </c>
      <c r="R95" s="170" t="str">
        <f>+IF(COUNTIF('Šifarnik F-ja'!A$4:A$146,контроле!D95)=1,"","GREŠKA")</f>
        <v/>
      </c>
      <c r="S95" s="170" t="str">
        <f>IF(E95=0,"",+IF(COUNTIF('šifarnik Pg-Pa'!O$28:O$118,контроле!E95)=1,"","GREŠKA"))</f>
        <v/>
      </c>
      <c r="T95" s="170" t="str">
        <f>IF(F95=0,"",+IF(COUNTIF('šifarnik Pg-Pa'!P$28:P$108,контроле!F95)=1,"","GREŠKA"))</f>
        <v/>
      </c>
    </row>
    <row r="96" spans="16:20">
      <c r="P96" s="170" t="str">
        <f>IFERROR(+IF(B96=VLOOKUP(A96,'šifarnik Pg-Pa'!A$5:C$95,3,FALSE),"","GREŠKA"),"")</f>
        <v/>
      </c>
      <c r="Q96" s="170" t="str">
        <f>IFERROR(+IF(C96=VLOOKUP(B96,'šifarnik Pg-Pa'!$A$5:$C$95,2,FALSE),"","GREŠKA"),"")</f>
        <v/>
      </c>
      <c r="R96" s="170" t="str">
        <f>+IF(COUNTIF('Šifarnik F-ja'!A$4:A$146,контроле!D96)=1,"","GREŠKA")</f>
        <v/>
      </c>
      <c r="S96" s="170" t="str">
        <f>IF(E96=0,"",+IF(COUNTIF('šifarnik Pg-Pa'!O$28:O$118,контроле!E96)=1,"","GREŠKA"))</f>
        <v/>
      </c>
      <c r="T96" s="170" t="str">
        <f>IF(F96=0,"",+IF(COUNTIF('šifarnik Pg-Pa'!P$28:P$108,контроле!F96)=1,"","GREŠKA"))</f>
        <v/>
      </c>
    </row>
    <row r="97" spans="16:20">
      <c r="P97" s="170" t="str">
        <f>IFERROR(+IF(B97=VLOOKUP(A97,'šifarnik Pg-Pa'!A$5:C$95,3,FALSE),"","GREŠKA"),"")</f>
        <v/>
      </c>
      <c r="Q97" s="170" t="str">
        <f>IFERROR(+IF(C97=VLOOKUP(B97,'šifarnik Pg-Pa'!$A$5:$C$95,2,FALSE),"","GREŠKA"),"")</f>
        <v/>
      </c>
      <c r="R97" s="170" t="str">
        <f>+IF(COUNTIF('Šifarnik F-ja'!A$4:A$146,контроле!D97)=1,"","GREŠKA")</f>
        <v/>
      </c>
      <c r="S97" s="170" t="str">
        <f>IF(E97=0,"",+IF(COUNTIF('šifarnik Pg-Pa'!O$28:O$118,контроле!E97)=1,"","GREŠKA"))</f>
        <v/>
      </c>
      <c r="T97" s="170" t="str">
        <f>IF(F97=0,"",+IF(COUNTIF('šifarnik Pg-Pa'!P$28:P$108,контроле!F97)=1,"","GREŠKA"))</f>
        <v/>
      </c>
    </row>
    <row r="98" spans="16:20">
      <c r="P98" s="170" t="str">
        <f>IFERROR(+IF(B98=VLOOKUP(A98,'šifarnik Pg-Pa'!A$5:C$95,3,FALSE),"","GREŠKA"),"")</f>
        <v/>
      </c>
      <c r="Q98" s="170" t="str">
        <f>IFERROR(+IF(C98=VLOOKUP(B98,'šifarnik Pg-Pa'!$A$5:$C$95,2,FALSE),"","GREŠKA"),"")</f>
        <v/>
      </c>
      <c r="R98" s="170" t="str">
        <f>+IF(COUNTIF('Šifarnik F-ja'!A$4:A$146,контроле!D98)=1,"","GREŠKA")</f>
        <v/>
      </c>
      <c r="S98" s="170" t="str">
        <f>IF(E98=0,"",+IF(COUNTIF('šifarnik Pg-Pa'!O$28:O$118,контроле!E98)=1,"","GREŠKA"))</f>
        <v/>
      </c>
      <c r="T98" s="170" t="str">
        <f>IF(F98=0,"",+IF(COUNTIF('šifarnik Pg-Pa'!P$28:P$108,контроле!F98)=1,"","GREŠKA"))</f>
        <v/>
      </c>
    </row>
    <row r="99" spans="16:20">
      <c r="P99" s="170" t="str">
        <f>IFERROR(+IF(B99=VLOOKUP(A99,'šifarnik Pg-Pa'!A$5:C$95,3,FALSE),"","GREŠKA"),"")</f>
        <v/>
      </c>
      <c r="Q99" s="170" t="str">
        <f>IFERROR(+IF(C99=VLOOKUP(B99,'šifarnik Pg-Pa'!$A$5:$C$95,2,FALSE),"","GREŠKA"),"")</f>
        <v/>
      </c>
      <c r="R99" s="170" t="str">
        <f>+IF(COUNTIF('Šifarnik F-ja'!A$4:A$146,контроле!D99)=1,"","GREŠKA")</f>
        <v/>
      </c>
      <c r="S99" s="170" t="str">
        <f>IF(E99=0,"",+IF(COUNTIF('šifarnik Pg-Pa'!O$28:O$118,контроле!E99)=1,"","GREŠKA"))</f>
        <v/>
      </c>
      <c r="T99" s="170" t="str">
        <f>IF(F99=0,"",+IF(COUNTIF('šifarnik Pg-Pa'!P$28:P$108,контроле!F99)=1,"","GREŠKA"))</f>
        <v/>
      </c>
    </row>
    <row r="100" spans="16:20">
      <c r="P100" s="170" t="str">
        <f>IFERROR(+IF(B100=VLOOKUP(A100,'šifarnik Pg-Pa'!A$5:C$95,3,FALSE),"","GREŠKA"),"")</f>
        <v/>
      </c>
      <c r="Q100" s="170" t="str">
        <f>IFERROR(+IF(C100=VLOOKUP(B100,'šifarnik Pg-Pa'!$A$5:$C$95,2,FALSE),"","GREŠKA"),"")</f>
        <v/>
      </c>
      <c r="R100" s="170" t="str">
        <f>+IF(COUNTIF('Šifarnik F-ja'!A$4:A$146,контроле!D100)=1,"","GREŠKA")</f>
        <v/>
      </c>
      <c r="S100" s="170" t="str">
        <f>IF(E100=0,"",+IF(COUNTIF('šifarnik Pg-Pa'!O$28:O$118,контроле!E100)=1,"","GREŠKA"))</f>
        <v/>
      </c>
      <c r="T100" s="170" t="str">
        <f>IF(F100=0,"",+IF(COUNTIF('šifarnik Pg-Pa'!P$28:P$108,контроле!F100)=1,"","GREŠKA"))</f>
        <v/>
      </c>
    </row>
    <row r="101" spans="16:20">
      <c r="P101" s="170" t="str">
        <f>IFERROR(+IF(B101=VLOOKUP(A101,'šifarnik Pg-Pa'!A$5:C$95,3,FALSE),"","GREŠKA"),"")</f>
        <v/>
      </c>
      <c r="Q101" s="170" t="str">
        <f>IFERROR(+IF(C101=VLOOKUP(B101,'šifarnik Pg-Pa'!$A$5:$C$95,2,FALSE),"","GREŠKA"),"")</f>
        <v/>
      </c>
      <c r="R101" s="170" t="str">
        <f>+IF(COUNTIF('Šifarnik F-ja'!A$4:A$146,контроле!D101)=1,"","GREŠKA")</f>
        <v/>
      </c>
      <c r="S101" s="170" t="str">
        <f>IF(E101=0,"",+IF(COUNTIF('šifarnik Pg-Pa'!O$28:O$118,контроле!E101)=1,"","GREŠKA"))</f>
        <v/>
      </c>
      <c r="T101" s="170" t="str">
        <f>IF(F101=0,"",+IF(COUNTIF('šifarnik Pg-Pa'!P$28:P$108,контроле!F101)=1,"","GREŠKA"))</f>
        <v/>
      </c>
    </row>
    <row r="102" spans="16:20">
      <c r="P102" s="170" t="str">
        <f>IFERROR(+IF(B102=VLOOKUP(A102,'šifarnik Pg-Pa'!A$5:C$95,3,FALSE),"","GREŠKA"),"")</f>
        <v/>
      </c>
      <c r="Q102" s="170" t="str">
        <f>IFERROR(+IF(C102=VLOOKUP(B102,'šifarnik Pg-Pa'!$A$5:$C$95,2,FALSE),"","GREŠKA"),"")</f>
        <v/>
      </c>
      <c r="R102" s="170" t="str">
        <f>+IF(COUNTIF('Šifarnik F-ja'!A$4:A$146,контроле!D102)=1,"","GREŠKA")</f>
        <v/>
      </c>
      <c r="S102" s="170" t="str">
        <f>IF(E102=0,"",+IF(COUNTIF('šifarnik Pg-Pa'!O$28:O$118,контроле!E102)=1,"","GREŠKA"))</f>
        <v/>
      </c>
      <c r="T102" s="170" t="str">
        <f>IF(F102=0,"",+IF(COUNTIF('šifarnik Pg-Pa'!P$28:P$108,контроле!F102)=1,"","GREŠKA"))</f>
        <v/>
      </c>
    </row>
    <row r="103" spans="16:20">
      <c r="P103" s="170" t="str">
        <f>IFERROR(+IF(B103=VLOOKUP(A103,'šifarnik Pg-Pa'!A$5:C$95,3,FALSE),"","GREŠKA"),"")</f>
        <v/>
      </c>
      <c r="Q103" s="170" t="str">
        <f>IFERROR(+IF(C103=VLOOKUP(B103,'šifarnik Pg-Pa'!$A$5:$C$95,2,FALSE),"","GREŠKA"),"")</f>
        <v/>
      </c>
      <c r="R103" s="170" t="str">
        <f>+IF(COUNTIF('Šifarnik F-ja'!A$4:A$146,контроле!D103)=1,"","GREŠKA")</f>
        <v/>
      </c>
      <c r="S103" s="170" t="str">
        <f>IF(E103=0,"",+IF(COUNTIF('šifarnik Pg-Pa'!O$28:O$118,контроле!E103)=1,"","GREŠKA"))</f>
        <v/>
      </c>
      <c r="T103" s="170" t="str">
        <f>IF(F103=0,"",+IF(COUNTIF('šifarnik Pg-Pa'!P$28:P$108,контроле!F103)=1,"","GREŠKA"))</f>
        <v/>
      </c>
    </row>
    <row r="104" spans="16:20">
      <c r="P104" s="170" t="str">
        <f>IFERROR(+IF(B104=VLOOKUP(A104,'šifarnik Pg-Pa'!A$5:C$95,3,FALSE),"","GREŠKA"),"")</f>
        <v/>
      </c>
      <c r="Q104" s="170" t="str">
        <f>IFERROR(+IF(C104=VLOOKUP(B104,'šifarnik Pg-Pa'!$A$5:$C$95,2,FALSE),"","GREŠKA"),"")</f>
        <v/>
      </c>
      <c r="R104" s="170" t="str">
        <f>+IF(COUNTIF('Šifarnik F-ja'!A$4:A$146,контроле!D104)=1,"","GREŠKA")</f>
        <v/>
      </c>
      <c r="S104" s="170" t="str">
        <f>IF(E104=0,"",+IF(COUNTIF('šifarnik Pg-Pa'!O$28:O$118,контроле!E104)=1,"","GREŠKA"))</f>
        <v/>
      </c>
      <c r="T104" s="170" t="str">
        <f>IF(F104=0,"",+IF(COUNTIF('šifarnik Pg-Pa'!P$28:P$108,контроле!F104)=1,"","GREŠKA"))</f>
        <v/>
      </c>
    </row>
    <row r="105" spans="16:20">
      <c r="P105" s="170" t="str">
        <f>IFERROR(+IF(B105=VLOOKUP(A105,'šifarnik Pg-Pa'!A$5:C$95,3,FALSE),"","GREŠKA"),"")</f>
        <v/>
      </c>
      <c r="Q105" s="170" t="str">
        <f>IFERROR(+IF(C105=VLOOKUP(B105,'šifarnik Pg-Pa'!$A$5:$C$95,2,FALSE),"","GREŠKA"),"")</f>
        <v/>
      </c>
      <c r="R105" s="170" t="str">
        <f>+IF(COUNTIF('Šifarnik F-ja'!A$4:A$146,контроле!D105)=1,"","GREŠKA")</f>
        <v/>
      </c>
      <c r="S105" s="170" t="str">
        <f>IF(E105=0,"",+IF(COUNTIF('šifarnik Pg-Pa'!O$28:O$118,контроле!E105)=1,"","GREŠKA"))</f>
        <v/>
      </c>
      <c r="T105" s="170" t="str">
        <f>IF(F105=0,"",+IF(COUNTIF('šifarnik Pg-Pa'!P$28:P$108,контроле!F105)=1,"","GREŠKA"))</f>
        <v/>
      </c>
    </row>
    <row r="106" spans="16:20">
      <c r="P106" s="170" t="str">
        <f>IFERROR(+IF(B106=VLOOKUP(A106,'šifarnik Pg-Pa'!A$5:C$95,3,FALSE),"","GREŠKA"),"")</f>
        <v/>
      </c>
      <c r="Q106" s="170" t="str">
        <f>IFERROR(+IF(C106=VLOOKUP(B106,'šifarnik Pg-Pa'!$A$5:$C$95,2,FALSE),"","GREŠKA"),"")</f>
        <v/>
      </c>
      <c r="R106" s="170" t="str">
        <f>+IF(COUNTIF('Šifarnik F-ja'!A$4:A$146,контроле!D106)=1,"","GREŠKA")</f>
        <v/>
      </c>
      <c r="S106" s="170" t="str">
        <f>IF(E106=0,"",+IF(COUNTIF('šifarnik Pg-Pa'!O$28:O$118,контроле!E106)=1,"","GREŠKA"))</f>
        <v/>
      </c>
      <c r="T106" s="170" t="str">
        <f>IF(F106=0,"",+IF(COUNTIF('šifarnik Pg-Pa'!P$28:P$108,контроле!F106)=1,"","GREŠKA"))</f>
        <v/>
      </c>
    </row>
    <row r="107" spans="16:20">
      <c r="P107" s="170" t="str">
        <f>IFERROR(+IF(B107=VLOOKUP(A107,'šifarnik Pg-Pa'!A$5:C$95,3,FALSE),"","GREŠKA"),"")</f>
        <v/>
      </c>
      <c r="Q107" s="170" t="str">
        <f>IFERROR(+IF(C107=VLOOKUP(B107,'šifarnik Pg-Pa'!$A$5:$C$95,2,FALSE),"","GREŠKA"),"")</f>
        <v/>
      </c>
      <c r="R107" s="170" t="str">
        <f>+IF(COUNTIF('Šifarnik F-ja'!A$4:A$146,контроле!D107)=1,"","GREŠKA")</f>
        <v/>
      </c>
      <c r="S107" s="170" t="str">
        <f>IF(E107=0,"",+IF(COUNTIF('šifarnik Pg-Pa'!O$28:O$118,контроле!E107)=1,"","GREŠKA"))</f>
        <v/>
      </c>
      <c r="T107" s="170" t="str">
        <f>IF(F107=0,"",+IF(COUNTIF('šifarnik Pg-Pa'!P$28:P$108,контроле!F107)=1,"","GREŠKA"))</f>
        <v/>
      </c>
    </row>
  </sheetData>
  <mergeCells count="1">
    <mergeCell ref="P1:T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D188"/>
  <sheetViews>
    <sheetView topLeftCell="A111" workbookViewId="0">
      <selection activeCell="D1" sqref="D1:D1048576"/>
    </sheetView>
  </sheetViews>
  <sheetFormatPr defaultColWidth="12.42578125" defaultRowHeight="15"/>
  <cols>
    <col min="1" max="1" width="5.28515625" customWidth="1"/>
    <col min="2" max="2" width="31" customWidth="1"/>
    <col min="4" max="4" width="31" customWidth="1"/>
  </cols>
  <sheetData>
    <row r="1" spans="1:4">
      <c r="A1" s="1" t="s">
        <v>0</v>
      </c>
      <c r="B1" s="1" t="s">
        <v>1</v>
      </c>
      <c r="C1" s="1" t="s">
        <v>2</v>
      </c>
      <c r="D1" s="1" t="s">
        <v>1</v>
      </c>
    </row>
    <row r="2" spans="1:4">
      <c r="A2" s="2">
        <v>1</v>
      </c>
      <c r="B2" s="3" t="s">
        <v>3</v>
      </c>
      <c r="C2" s="4">
        <f t="shared" ref="C2:C65" si="0">VALUE(A2)</f>
        <v>1</v>
      </c>
      <c r="D2" s="3" t="s">
        <v>3</v>
      </c>
    </row>
    <row r="3" spans="1:4">
      <c r="A3" s="2">
        <v>2</v>
      </c>
      <c r="B3" s="3" t="s">
        <v>4</v>
      </c>
      <c r="C3" s="4">
        <f t="shared" si="0"/>
        <v>2</v>
      </c>
      <c r="D3" s="3" t="s">
        <v>4</v>
      </c>
    </row>
    <row r="4" spans="1:4">
      <c r="A4" s="2">
        <v>3</v>
      </c>
      <c r="B4" s="3" t="s">
        <v>5</v>
      </c>
      <c r="C4" s="4">
        <f t="shared" si="0"/>
        <v>3</v>
      </c>
      <c r="D4" s="3" t="s">
        <v>5</v>
      </c>
    </row>
    <row r="5" spans="1:4">
      <c r="A5" s="2">
        <v>4</v>
      </c>
      <c r="B5" s="3" t="s">
        <v>6</v>
      </c>
      <c r="C5" s="4">
        <f t="shared" si="0"/>
        <v>4</v>
      </c>
      <c r="D5" s="3" t="s">
        <v>6</v>
      </c>
    </row>
    <row r="6" spans="1:4">
      <c r="A6" s="2">
        <v>6</v>
      </c>
      <c r="B6" s="3" t="s">
        <v>7</v>
      </c>
      <c r="C6" s="4">
        <f t="shared" si="0"/>
        <v>6</v>
      </c>
      <c r="D6" s="3" t="s">
        <v>7</v>
      </c>
    </row>
    <row r="7" spans="1:4">
      <c r="A7" s="2">
        <v>7</v>
      </c>
      <c r="B7" s="3" t="s">
        <v>8</v>
      </c>
      <c r="C7" s="4">
        <f t="shared" si="0"/>
        <v>7</v>
      </c>
      <c r="D7" s="3" t="s">
        <v>8</v>
      </c>
    </row>
    <row r="8" spans="1:4">
      <c r="A8" s="2">
        <v>8</v>
      </c>
      <c r="B8" s="3" t="s">
        <v>9</v>
      </c>
      <c r="C8" s="4">
        <f t="shared" si="0"/>
        <v>8</v>
      </c>
      <c r="D8" s="3" t="s">
        <v>9</v>
      </c>
    </row>
    <row r="9" spans="1:4">
      <c r="A9" s="2">
        <v>9</v>
      </c>
      <c r="B9" s="3" t="s">
        <v>10</v>
      </c>
      <c r="C9" s="4">
        <f t="shared" si="0"/>
        <v>9</v>
      </c>
      <c r="D9" s="3" t="s">
        <v>10</v>
      </c>
    </row>
    <row r="10" spans="1:4">
      <c r="A10" s="2">
        <v>23</v>
      </c>
      <c r="B10" s="3" t="s">
        <v>11</v>
      </c>
      <c r="C10" s="4">
        <f t="shared" si="0"/>
        <v>23</v>
      </c>
      <c r="D10" s="3" t="s">
        <v>11</v>
      </c>
    </row>
    <row r="11" spans="1:4">
      <c r="A11" s="2">
        <v>24</v>
      </c>
      <c r="B11" s="3" t="s">
        <v>12</v>
      </c>
      <c r="C11" s="4">
        <f t="shared" si="0"/>
        <v>24</v>
      </c>
      <c r="D11" s="3" t="s">
        <v>12</v>
      </c>
    </row>
    <row r="12" spans="1:4">
      <c r="A12" s="2">
        <v>25</v>
      </c>
      <c r="B12" s="3" t="s">
        <v>13</v>
      </c>
      <c r="C12" s="4">
        <f t="shared" si="0"/>
        <v>25</v>
      </c>
      <c r="D12" s="3" t="s">
        <v>13</v>
      </c>
    </row>
    <row r="13" spans="1:4">
      <c r="A13" s="2">
        <v>26</v>
      </c>
      <c r="B13" s="3" t="s">
        <v>14</v>
      </c>
      <c r="C13" s="4">
        <f t="shared" si="0"/>
        <v>26</v>
      </c>
      <c r="D13" s="3" t="s">
        <v>14</v>
      </c>
    </row>
    <row r="14" spans="1:4">
      <c r="A14" s="2">
        <v>27</v>
      </c>
      <c r="B14" s="3" t="s">
        <v>15</v>
      </c>
      <c r="C14" s="4">
        <f t="shared" si="0"/>
        <v>27</v>
      </c>
      <c r="D14" s="3" t="s">
        <v>15</v>
      </c>
    </row>
    <row r="15" spans="1:4">
      <c r="A15" s="2">
        <v>28</v>
      </c>
      <c r="B15" s="3" t="s">
        <v>16</v>
      </c>
      <c r="C15" s="4">
        <f t="shared" si="0"/>
        <v>28</v>
      </c>
      <c r="D15" s="3" t="s">
        <v>16</v>
      </c>
    </row>
    <row r="16" spans="1:4">
      <c r="A16" s="2">
        <v>29</v>
      </c>
      <c r="B16" s="3" t="s">
        <v>17</v>
      </c>
      <c r="C16" s="4">
        <f t="shared" si="0"/>
        <v>29</v>
      </c>
      <c r="D16" s="3" t="s">
        <v>17</v>
      </c>
    </row>
    <row r="17" spans="1:4">
      <c r="A17" s="2">
        <v>30</v>
      </c>
      <c r="B17" s="3" t="s">
        <v>18</v>
      </c>
      <c r="C17" s="4">
        <f t="shared" si="0"/>
        <v>30</v>
      </c>
      <c r="D17" s="3" t="s">
        <v>18</v>
      </c>
    </row>
    <row r="18" spans="1:4">
      <c r="A18" s="2">
        <v>31</v>
      </c>
      <c r="B18" s="3" t="s">
        <v>19</v>
      </c>
      <c r="C18" s="4">
        <f t="shared" si="0"/>
        <v>31</v>
      </c>
      <c r="D18" s="3" t="s">
        <v>19</v>
      </c>
    </row>
    <row r="19" spans="1:4">
      <c r="A19" s="2">
        <v>32</v>
      </c>
      <c r="B19" s="3" t="s">
        <v>20</v>
      </c>
      <c r="C19" s="4">
        <f t="shared" si="0"/>
        <v>32</v>
      </c>
      <c r="D19" s="3" t="s">
        <v>20</v>
      </c>
    </row>
    <row r="20" spans="1:4">
      <c r="A20" s="2">
        <v>33</v>
      </c>
      <c r="B20" s="3" t="s">
        <v>21</v>
      </c>
      <c r="C20" s="4">
        <f t="shared" si="0"/>
        <v>33</v>
      </c>
      <c r="D20" s="3" t="s">
        <v>21</v>
      </c>
    </row>
    <row r="21" spans="1:4">
      <c r="A21" s="2">
        <v>34</v>
      </c>
      <c r="B21" s="3" t="s">
        <v>22</v>
      </c>
      <c r="C21" s="4">
        <f t="shared" si="0"/>
        <v>34</v>
      </c>
      <c r="D21" s="3" t="s">
        <v>22</v>
      </c>
    </row>
    <row r="22" spans="1:4">
      <c r="A22" s="2">
        <v>35</v>
      </c>
      <c r="B22" s="3" t="s">
        <v>23</v>
      </c>
      <c r="C22" s="4">
        <f t="shared" si="0"/>
        <v>35</v>
      </c>
      <c r="D22" s="3" t="s">
        <v>23</v>
      </c>
    </row>
    <row r="23" spans="1:4">
      <c r="A23" s="2">
        <v>36</v>
      </c>
      <c r="B23" s="3" t="s">
        <v>24</v>
      </c>
      <c r="C23" s="4">
        <f t="shared" si="0"/>
        <v>36</v>
      </c>
      <c r="D23" s="3" t="s">
        <v>24</v>
      </c>
    </row>
    <row r="24" spans="1:4">
      <c r="A24" s="2">
        <v>37</v>
      </c>
      <c r="B24" s="3" t="s">
        <v>25</v>
      </c>
      <c r="C24" s="4">
        <f t="shared" si="0"/>
        <v>37</v>
      </c>
      <c r="D24" s="3" t="s">
        <v>25</v>
      </c>
    </row>
    <row r="25" spans="1:4">
      <c r="A25" s="2">
        <v>38</v>
      </c>
      <c r="B25" s="3" t="s">
        <v>26</v>
      </c>
      <c r="C25" s="4">
        <f t="shared" si="0"/>
        <v>38</v>
      </c>
      <c r="D25" s="3" t="s">
        <v>26</v>
      </c>
    </row>
    <row r="26" spans="1:4">
      <c r="A26" s="2">
        <v>39</v>
      </c>
      <c r="B26" s="3" t="s">
        <v>27</v>
      </c>
      <c r="C26" s="4">
        <f t="shared" si="0"/>
        <v>39</v>
      </c>
      <c r="D26" s="3" t="s">
        <v>27</v>
      </c>
    </row>
    <row r="27" spans="1:4">
      <c r="A27" s="2">
        <v>40</v>
      </c>
      <c r="B27" s="3" t="s">
        <v>28</v>
      </c>
      <c r="C27" s="4">
        <f t="shared" si="0"/>
        <v>40</v>
      </c>
      <c r="D27" s="3" t="s">
        <v>28</v>
      </c>
    </row>
    <row r="28" spans="1:4">
      <c r="A28" s="2">
        <v>41</v>
      </c>
      <c r="B28" s="3" t="s">
        <v>29</v>
      </c>
      <c r="C28" s="4">
        <f t="shared" si="0"/>
        <v>41</v>
      </c>
      <c r="D28" s="3" t="s">
        <v>29</v>
      </c>
    </row>
    <row r="29" spans="1:4">
      <c r="A29" s="2">
        <v>42</v>
      </c>
      <c r="B29" s="3" t="s">
        <v>30</v>
      </c>
      <c r="C29" s="4">
        <f t="shared" si="0"/>
        <v>42</v>
      </c>
      <c r="D29" s="3" t="s">
        <v>30</v>
      </c>
    </row>
    <row r="30" spans="1:4">
      <c r="A30" s="2">
        <v>43</v>
      </c>
      <c r="B30" s="3" t="s">
        <v>31</v>
      </c>
      <c r="C30" s="4">
        <f t="shared" si="0"/>
        <v>43</v>
      </c>
      <c r="D30" s="3" t="s">
        <v>31</v>
      </c>
    </row>
    <row r="31" spans="1:4">
      <c r="A31" s="2">
        <v>44</v>
      </c>
      <c r="B31" s="3" t="s">
        <v>32</v>
      </c>
      <c r="C31" s="4">
        <f t="shared" si="0"/>
        <v>44</v>
      </c>
      <c r="D31" s="3" t="s">
        <v>32</v>
      </c>
    </row>
    <row r="32" spans="1:4">
      <c r="A32" s="2">
        <v>45</v>
      </c>
      <c r="B32" s="3" t="s">
        <v>33</v>
      </c>
      <c r="C32" s="4">
        <f t="shared" si="0"/>
        <v>45</v>
      </c>
      <c r="D32" s="3" t="s">
        <v>33</v>
      </c>
    </row>
    <row r="33" spans="1:4">
      <c r="A33" s="2">
        <v>46</v>
      </c>
      <c r="B33" s="3" t="s">
        <v>34</v>
      </c>
      <c r="C33" s="4">
        <f t="shared" si="0"/>
        <v>46</v>
      </c>
      <c r="D33" s="3" t="s">
        <v>34</v>
      </c>
    </row>
    <row r="34" spans="1:4">
      <c r="A34" s="2">
        <v>48</v>
      </c>
      <c r="B34" s="3" t="s">
        <v>35</v>
      </c>
      <c r="C34" s="4">
        <f t="shared" si="0"/>
        <v>48</v>
      </c>
      <c r="D34" s="3" t="s">
        <v>35</v>
      </c>
    </row>
    <row r="35" spans="1:4">
      <c r="A35" s="2">
        <v>50</v>
      </c>
      <c r="B35" s="3" t="s">
        <v>36</v>
      </c>
      <c r="C35" s="4">
        <f t="shared" si="0"/>
        <v>50</v>
      </c>
      <c r="D35" s="3" t="s">
        <v>36</v>
      </c>
    </row>
    <row r="36" spans="1:4">
      <c r="A36" s="2">
        <v>51</v>
      </c>
      <c r="B36" s="3" t="s">
        <v>37</v>
      </c>
      <c r="C36" s="4">
        <f t="shared" si="0"/>
        <v>51</v>
      </c>
      <c r="D36" s="3" t="s">
        <v>37</v>
      </c>
    </row>
    <row r="37" spans="1:4">
      <c r="A37" s="2">
        <v>52</v>
      </c>
      <c r="B37" s="3" t="s">
        <v>38</v>
      </c>
      <c r="C37" s="4">
        <f t="shared" si="0"/>
        <v>52</v>
      </c>
      <c r="D37" s="3" t="s">
        <v>38</v>
      </c>
    </row>
    <row r="38" spans="1:4">
      <c r="A38" s="2">
        <v>53</v>
      </c>
      <c r="B38" s="3" t="s">
        <v>39</v>
      </c>
      <c r="C38" s="4">
        <f t="shared" si="0"/>
        <v>53</v>
      </c>
      <c r="D38" s="3" t="s">
        <v>39</v>
      </c>
    </row>
    <row r="39" spans="1:4">
      <c r="A39" s="2">
        <v>54</v>
      </c>
      <c r="B39" s="3" t="s">
        <v>40</v>
      </c>
      <c r="C39" s="4">
        <f t="shared" si="0"/>
        <v>54</v>
      </c>
      <c r="D39" s="3" t="s">
        <v>40</v>
      </c>
    </row>
    <row r="40" spans="1:4">
      <c r="A40" s="2">
        <v>55</v>
      </c>
      <c r="B40" s="3" t="s">
        <v>41</v>
      </c>
      <c r="C40" s="4">
        <f t="shared" si="0"/>
        <v>55</v>
      </c>
      <c r="D40" s="3" t="s">
        <v>41</v>
      </c>
    </row>
    <row r="41" spans="1:4">
      <c r="A41" s="2">
        <v>57</v>
      </c>
      <c r="B41" s="3" t="s">
        <v>42</v>
      </c>
      <c r="C41" s="4">
        <f t="shared" si="0"/>
        <v>57</v>
      </c>
      <c r="D41" s="3" t="s">
        <v>42</v>
      </c>
    </row>
    <row r="42" spans="1:4">
      <c r="A42" s="2">
        <v>58</v>
      </c>
      <c r="B42" s="3" t="s">
        <v>43</v>
      </c>
      <c r="C42" s="4">
        <f t="shared" si="0"/>
        <v>58</v>
      </c>
      <c r="D42" s="3" t="s">
        <v>43</v>
      </c>
    </row>
    <row r="43" spans="1:4">
      <c r="A43" s="2">
        <v>59</v>
      </c>
      <c r="B43" s="3" t="s">
        <v>44</v>
      </c>
      <c r="C43" s="4">
        <f t="shared" si="0"/>
        <v>59</v>
      </c>
      <c r="D43" s="3" t="s">
        <v>44</v>
      </c>
    </row>
    <row r="44" spans="1:4">
      <c r="A44" s="2">
        <v>59</v>
      </c>
      <c r="B44" s="3" t="s">
        <v>44</v>
      </c>
      <c r="C44" s="4">
        <f t="shared" si="0"/>
        <v>59</v>
      </c>
      <c r="D44" s="3" t="s">
        <v>44</v>
      </c>
    </row>
    <row r="45" spans="1:4">
      <c r="A45" s="2">
        <v>60</v>
      </c>
      <c r="B45" s="3" t="s">
        <v>45</v>
      </c>
      <c r="C45" s="4">
        <f t="shared" si="0"/>
        <v>60</v>
      </c>
      <c r="D45" s="3" t="s">
        <v>45</v>
      </c>
    </row>
    <row r="46" spans="1:4">
      <c r="A46" s="2">
        <v>61</v>
      </c>
      <c r="B46" s="3" t="s">
        <v>46</v>
      </c>
      <c r="C46" s="4">
        <f t="shared" si="0"/>
        <v>61</v>
      </c>
      <c r="D46" s="3" t="s">
        <v>46</v>
      </c>
    </row>
    <row r="47" spans="1:4">
      <c r="A47" s="2">
        <v>62</v>
      </c>
      <c r="B47" s="3" t="s">
        <v>47</v>
      </c>
      <c r="C47" s="4">
        <f t="shared" si="0"/>
        <v>62</v>
      </c>
      <c r="D47" s="3" t="s">
        <v>47</v>
      </c>
    </row>
    <row r="48" spans="1:4">
      <c r="A48" s="2">
        <v>63</v>
      </c>
      <c r="B48" s="3" t="s">
        <v>48</v>
      </c>
      <c r="C48" s="4">
        <f t="shared" si="0"/>
        <v>63</v>
      </c>
      <c r="D48" s="3" t="s">
        <v>48</v>
      </c>
    </row>
    <row r="49" spans="1:4">
      <c r="A49" s="2">
        <v>65</v>
      </c>
      <c r="B49" s="3" t="s">
        <v>49</v>
      </c>
      <c r="C49" s="4">
        <f t="shared" si="0"/>
        <v>65</v>
      </c>
      <c r="D49" s="3" t="s">
        <v>49</v>
      </c>
    </row>
    <row r="50" spans="1:4">
      <c r="A50" s="2">
        <v>66</v>
      </c>
      <c r="B50" s="3" t="s">
        <v>50</v>
      </c>
      <c r="C50" s="4">
        <f t="shared" si="0"/>
        <v>66</v>
      </c>
      <c r="D50" s="3" t="s">
        <v>50</v>
      </c>
    </row>
    <row r="51" spans="1:4">
      <c r="A51" s="2">
        <v>67</v>
      </c>
      <c r="B51" s="3" t="s">
        <v>51</v>
      </c>
      <c r="C51" s="4">
        <f t="shared" si="0"/>
        <v>67</v>
      </c>
      <c r="D51" s="3" t="s">
        <v>51</v>
      </c>
    </row>
    <row r="52" spans="1:4">
      <c r="A52" s="2">
        <v>68</v>
      </c>
      <c r="B52" s="3" t="s">
        <v>52</v>
      </c>
      <c r="C52" s="4">
        <f t="shared" si="0"/>
        <v>68</v>
      </c>
      <c r="D52" s="3" t="s">
        <v>52</v>
      </c>
    </row>
    <row r="53" spans="1:4">
      <c r="A53" s="2">
        <v>69</v>
      </c>
      <c r="B53" s="3" t="s">
        <v>53</v>
      </c>
      <c r="C53" s="4">
        <f t="shared" si="0"/>
        <v>69</v>
      </c>
      <c r="D53" s="3" t="s">
        <v>53</v>
      </c>
    </row>
    <row r="54" spans="1:4">
      <c r="A54" s="2">
        <v>72</v>
      </c>
      <c r="B54" s="3" t="s">
        <v>54</v>
      </c>
      <c r="C54" s="4">
        <f t="shared" si="0"/>
        <v>72</v>
      </c>
      <c r="D54" s="3" t="s">
        <v>54</v>
      </c>
    </row>
    <row r="55" spans="1:4">
      <c r="A55" s="2">
        <v>74</v>
      </c>
      <c r="B55" s="3" t="s">
        <v>55</v>
      </c>
      <c r="C55" s="4">
        <f t="shared" si="0"/>
        <v>74</v>
      </c>
      <c r="D55" s="3" t="s">
        <v>55</v>
      </c>
    </row>
    <row r="56" spans="1:4">
      <c r="A56" s="2">
        <v>75</v>
      </c>
      <c r="B56" s="3" t="s">
        <v>56</v>
      </c>
      <c r="C56" s="4">
        <f t="shared" si="0"/>
        <v>75</v>
      </c>
      <c r="D56" s="3" t="s">
        <v>56</v>
      </c>
    </row>
    <row r="57" spans="1:4">
      <c r="A57" s="2">
        <v>76</v>
      </c>
      <c r="B57" s="3" t="s">
        <v>57</v>
      </c>
      <c r="C57" s="4">
        <f t="shared" si="0"/>
        <v>76</v>
      </c>
      <c r="D57" s="3" t="s">
        <v>57</v>
      </c>
    </row>
    <row r="58" spans="1:4">
      <c r="A58" s="2">
        <v>77</v>
      </c>
      <c r="B58" s="3" t="s">
        <v>58</v>
      </c>
      <c r="C58" s="4">
        <f t="shared" si="0"/>
        <v>77</v>
      </c>
      <c r="D58" s="3" t="s">
        <v>58</v>
      </c>
    </row>
    <row r="59" spans="1:4">
      <c r="A59" s="2">
        <v>78</v>
      </c>
      <c r="B59" s="3" t="s">
        <v>59</v>
      </c>
      <c r="C59" s="4">
        <f t="shared" si="0"/>
        <v>78</v>
      </c>
      <c r="D59" s="3" t="s">
        <v>59</v>
      </c>
    </row>
    <row r="60" spans="1:4">
      <c r="A60" s="2">
        <v>79</v>
      </c>
      <c r="B60" s="3" t="s">
        <v>60</v>
      </c>
      <c r="C60" s="4">
        <f t="shared" si="0"/>
        <v>79</v>
      </c>
      <c r="D60" s="3" t="s">
        <v>60</v>
      </c>
    </row>
    <row r="61" spans="1:4">
      <c r="A61" s="2">
        <v>80</v>
      </c>
      <c r="B61" s="3" t="s">
        <v>61</v>
      </c>
      <c r="C61" s="4">
        <f t="shared" si="0"/>
        <v>80</v>
      </c>
      <c r="D61" s="3" t="s">
        <v>61</v>
      </c>
    </row>
    <row r="62" spans="1:4">
      <c r="A62" s="2">
        <v>81</v>
      </c>
      <c r="B62" s="3" t="s">
        <v>62</v>
      </c>
      <c r="C62" s="4">
        <f t="shared" si="0"/>
        <v>81</v>
      </c>
      <c r="D62" s="3" t="s">
        <v>62</v>
      </c>
    </row>
    <row r="63" spans="1:4">
      <c r="A63" s="2">
        <v>82</v>
      </c>
      <c r="B63" s="3" t="s">
        <v>63</v>
      </c>
      <c r="C63" s="4">
        <f t="shared" si="0"/>
        <v>82</v>
      </c>
      <c r="D63" s="3" t="s">
        <v>63</v>
      </c>
    </row>
    <row r="64" spans="1:4">
      <c r="A64" s="2">
        <v>83</v>
      </c>
      <c r="B64" s="3" t="s">
        <v>64</v>
      </c>
      <c r="C64" s="4">
        <f t="shared" si="0"/>
        <v>83</v>
      </c>
      <c r="D64" s="3" t="s">
        <v>64</v>
      </c>
    </row>
    <row r="65" spans="1:4">
      <c r="A65" s="2">
        <v>84</v>
      </c>
      <c r="B65" s="3" t="s">
        <v>65</v>
      </c>
      <c r="C65" s="4">
        <f t="shared" si="0"/>
        <v>84</v>
      </c>
      <c r="D65" s="3" t="s">
        <v>65</v>
      </c>
    </row>
    <row r="66" spans="1:4">
      <c r="A66" s="2">
        <v>85</v>
      </c>
      <c r="B66" s="3" t="s">
        <v>66</v>
      </c>
      <c r="C66" s="4">
        <f t="shared" ref="C66:C129" si="1">VALUE(A66)</f>
        <v>85</v>
      </c>
      <c r="D66" s="3" t="s">
        <v>66</v>
      </c>
    </row>
    <row r="67" spans="1:4">
      <c r="A67" s="2">
        <v>86</v>
      </c>
      <c r="B67" s="3" t="s">
        <v>67</v>
      </c>
      <c r="C67" s="4">
        <f t="shared" si="1"/>
        <v>86</v>
      </c>
      <c r="D67" s="3" t="s">
        <v>67</v>
      </c>
    </row>
    <row r="68" spans="1:4">
      <c r="A68" s="2">
        <v>87</v>
      </c>
      <c r="B68" s="3" t="s">
        <v>68</v>
      </c>
      <c r="C68" s="4">
        <f t="shared" si="1"/>
        <v>87</v>
      </c>
      <c r="D68" s="3" t="s">
        <v>68</v>
      </c>
    </row>
    <row r="69" spans="1:4">
      <c r="A69" s="2">
        <v>88</v>
      </c>
      <c r="B69" s="3" t="s">
        <v>69</v>
      </c>
      <c r="C69" s="4">
        <f t="shared" si="1"/>
        <v>88</v>
      </c>
      <c r="D69" s="3" t="s">
        <v>69</v>
      </c>
    </row>
    <row r="70" spans="1:4">
      <c r="A70" s="2">
        <v>89</v>
      </c>
      <c r="B70" s="3" t="s">
        <v>70</v>
      </c>
      <c r="C70" s="4">
        <f t="shared" si="1"/>
        <v>89</v>
      </c>
      <c r="D70" s="3" t="s">
        <v>70</v>
      </c>
    </row>
    <row r="71" spans="1:4">
      <c r="A71" s="2">
        <v>91</v>
      </c>
      <c r="B71" s="3" t="s">
        <v>71</v>
      </c>
      <c r="C71" s="4">
        <f t="shared" si="1"/>
        <v>91</v>
      </c>
      <c r="D71" s="3" t="s">
        <v>71</v>
      </c>
    </row>
    <row r="72" spans="1:4">
      <c r="A72" s="2">
        <v>92</v>
      </c>
      <c r="B72" s="3" t="s">
        <v>72</v>
      </c>
      <c r="C72" s="4">
        <f t="shared" si="1"/>
        <v>92</v>
      </c>
      <c r="D72" s="3" t="s">
        <v>72</v>
      </c>
    </row>
    <row r="73" spans="1:4">
      <c r="A73" s="2">
        <v>93</v>
      </c>
      <c r="B73" s="3" t="s">
        <v>73</v>
      </c>
      <c r="C73" s="4">
        <f t="shared" si="1"/>
        <v>93</v>
      </c>
      <c r="D73" s="3" t="s">
        <v>73</v>
      </c>
    </row>
    <row r="74" spans="1:4">
      <c r="A74" s="2">
        <v>94</v>
      </c>
      <c r="B74" s="3" t="s">
        <v>74</v>
      </c>
      <c r="C74" s="4">
        <f t="shared" si="1"/>
        <v>94</v>
      </c>
      <c r="D74" s="3" t="s">
        <v>74</v>
      </c>
    </row>
    <row r="75" spans="1:4">
      <c r="A75" s="2">
        <v>95</v>
      </c>
      <c r="B75" s="3" t="s">
        <v>75</v>
      </c>
      <c r="C75" s="4">
        <f t="shared" si="1"/>
        <v>95</v>
      </c>
      <c r="D75" s="3" t="s">
        <v>75</v>
      </c>
    </row>
    <row r="76" spans="1:4">
      <c r="A76" s="2">
        <v>96</v>
      </c>
      <c r="B76" s="3" t="s">
        <v>76</v>
      </c>
      <c r="C76" s="4">
        <f t="shared" si="1"/>
        <v>96</v>
      </c>
      <c r="D76" s="3" t="s">
        <v>76</v>
      </c>
    </row>
    <row r="77" spans="1:4">
      <c r="A77" s="2">
        <v>97</v>
      </c>
      <c r="B77" s="3" t="s">
        <v>77</v>
      </c>
      <c r="C77" s="4">
        <f t="shared" si="1"/>
        <v>97</v>
      </c>
      <c r="D77" s="3" t="s">
        <v>77</v>
      </c>
    </row>
    <row r="78" spans="1:4">
      <c r="A78" s="2">
        <v>98</v>
      </c>
      <c r="B78" s="3" t="s">
        <v>78</v>
      </c>
      <c r="C78" s="4">
        <f t="shared" si="1"/>
        <v>98</v>
      </c>
      <c r="D78" s="3" t="s">
        <v>78</v>
      </c>
    </row>
    <row r="79" spans="1:4">
      <c r="A79" s="2">
        <v>99</v>
      </c>
      <c r="B79" s="3" t="s">
        <v>79</v>
      </c>
      <c r="C79" s="4">
        <f t="shared" si="1"/>
        <v>99</v>
      </c>
      <c r="D79" s="3" t="s">
        <v>79</v>
      </c>
    </row>
    <row r="80" spans="1:4">
      <c r="A80" s="2">
        <v>100</v>
      </c>
      <c r="B80" s="3" t="s">
        <v>80</v>
      </c>
      <c r="C80" s="4">
        <f t="shared" si="1"/>
        <v>100</v>
      </c>
      <c r="D80" s="3" t="s">
        <v>80</v>
      </c>
    </row>
    <row r="81" spans="1:4">
      <c r="A81" s="2">
        <v>101</v>
      </c>
      <c r="B81" s="3" t="s">
        <v>81</v>
      </c>
      <c r="C81" s="4">
        <f t="shared" si="1"/>
        <v>101</v>
      </c>
      <c r="D81" s="3" t="s">
        <v>81</v>
      </c>
    </row>
    <row r="82" spans="1:4">
      <c r="A82" s="2">
        <v>102</v>
      </c>
      <c r="B82" s="3" t="s">
        <v>82</v>
      </c>
      <c r="C82" s="4">
        <f t="shared" si="1"/>
        <v>102</v>
      </c>
      <c r="D82" s="3" t="s">
        <v>82</v>
      </c>
    </row>
    <row r="83" spans="1:4">
      <c r="A83" s="2">
        <v>103</v>
      </c>
      <c r="B83" s="3" t="s">
        <v>83</v>
      </c>
      <c r="C83" s="4">
        <f t="shared" si="1"/>
        <v>103</v>
      </c>
      <c r="D83" s="3" t="s">
        <v>83</v>
      </c>
    </row>
    <row r="84" spans="1:4">
      <c r="A84" s="2">
        <v>104</v>
      </c>
      <c r="B84" s="3" t="s">
        <v>84</v>
      </c>
      <c r="C84" s="4">
        <f t="shared" si="1"/>
        <v>104</v>
      </c>
      <c r="D84" s="3" t="s">
        <v>84</v>
      </c>
    </row>
    <row r="85" spans="1:4">
      <c r="A85" s="2">
        <v>105</v>
      </c>
      <c r="B85" s="3" t="s">
        <v>85</v>
      </c>
      <c r="C85" s="4">
        <f t="shared" si="1"/>
        <v>105</v>
      </c>
      <c r="D85" s="3" t="s">
        <v>85</v>
      </c>
    </row>
    <row r="86" spans="1:4">
      <c r="A86" s="2">
        <v>107</v>
      </c>
      <c r="B86" s="3" t="s">
        <v>86</v>
      </c>
      <c r="C86" s="4">
        <f t="shared" si="1"/>
        <v>107</v>
      </c>
      <c r="D86" s="3" t="s">
        <v>86</v>
      </c>
    </row>
    <row r="87" spans="1:4">
      <c r="A87" s="2">
        <v>108</v>
      </c>
      <c r="B87" s="3" t="s">
        <v>87</v>
      </c>
      <c r="C87" s="4">
        <f t="shared" si="1"/>
        <v>108</v>
      </c>
      <c r="D87" s="3" t="s">
        <v>87</v>
      </c>
    </row>
    <row r="88" spans="1:4">
      <c r="A88" s="2">
        <v>109</v>
      </c>
      <c r="B88" s="3" t="s">
        <v>88</v>
      </c>
      <c r="C88" s="4">
        <f t="shared" si="1"/>
        <v>109</v>
      </c>
      <c r="D88" s="3" t="s">
        <v>88</v>
      </c>
    </row>
    <row r="89" spans="1:4">
      <c r="A89" s="2">
        <v>110</v>
      </c>
      <c r="B89" s="3" t="s">
        <v>89</v>
      </c>
      <c r="C89" s="4">
        <f t="shared" si="1"/>
        <v>110</v>
      </c>
      <c r="D89" s="3" t="s">
        <v>89</v>
      </c>
    </row>
    <row r="90" spans="1:4">
      <c r="A90" s="2">
        <v>111</v>
      </c>
      <c r="B90" s="3" t="s">
        <v>90</v>
      </c>
      <c r="C90" s="4">
        <f t="shared" si="1"/>
        <v>111</v>
      </c>
      <c r="D90" s="3" t="s">
        <v>90</v>
      </c>
    </row>
    <row r="91" spans="1:4">
      <c r="A91" s="2">
        <v>112</v>
      </c>
      <c r="B91" s="3" t="s">
        <v>91</v>
      </c>
      <c r="C91" s="4">
        <f t="shared" si="1"/>
        <v>112</v>
      </c>
      <c r="D91" s="3" t="s">
        <v>91</v>
      </c>
    </row>
    <row r="92" spans="1:4">
      <c r="A92" s="2">
        <v>113</v>
      </c>
      <c r="B92" s="3" t="s">
        <v>92</v>
      </c>
      <c r="C92" s="4">
        <f t="shared" si="1"/>
        <v>113</v>
      </c>
      <c r="D92" s="3" t="s">
        <v>92</v>
      </c>
    </row>
    <row r="93" spans="1:4">
      <c r="A93" s="2">
        <v>114</v>
      </c>
      <c r="B93" s="3" t="s">
        <v>93</v>
      </c>
      <c r="C93" s="4">
        <f t="shared" si="1"/>
        <v>114</v>
      </c>
      <c r="D93" s="3" t="s">
        <v>93</v>
      </c>
    </row>
    <row r="94" spans="1:4">
      <c r="A94" s="2">
        <v>115</v>
      </c>
      <c r="B94" s="3" t="s">
        <v>94</v>
      </c>
      <c r="C94" s="4">
        <f t="shared" si="1"/>
        <v>115</v>
      </c>
      <c r="D94" s="3" t="s">
        <v>94</v>
      </c>
    </row>
    <row r="95" spans="1:4">
      <c r="A95" s="2">
        <v>116</v>
      </c>
      <c r="B95" s="3" t="s">
        <v>95</v>
      </c>
      <c r="C95" s="4">
        <f t="shared" si="1"/>
        <v>116</v>
      </c>
      <c r="D95" s="3" t="s">
        <v>95</v>
      </c>
    </row>
    <row r="96" spans="1:4">
      <c r="A96" s="2">
        <v>117</v>
      </c>
      <c r="B96" s="3" t="s">
        <v>96</v>
      </c>
      <c r="C96" s="4">
        <f t="shared" si="1"/>
        <v>117</v>
      </c>
      <c r="D96" s="3" t="s">
        <v>96</v>
      </c>
    </row>
    <row r="97" spans="1:4">
      <c r="A97" s="2">
        <v>118</v>
      </c>
      <c r="B97" s="3" t="s">
        <v>97</v>
      </c>
      <c r="C97" s="4">
        <f t="shared" si="1"/>
        <v>118</v>
      </c>
      <c r="D97" s="3" t="s">
        <v>97</v>
      </c>
    </row>
    <row r="98" spans="1:4">
      <c r="A98" s="2">
        <v>119</v>
      </c>
      <c r="B98" s="3" t="s">
        <v>98</v>
      </c>
      <c r="C98" s="4">
        <f t="shared" si="1"/>
        <v>119</v>
      </c>
      <c r="D98" s="3" t="s">
        <v>98</v>
      </c>
    </row>
    <row r="99" spans="1:4">
      <c r="A99" s="2">
        <v>121</v>
      </c>
      <c r="B99" s="3" t="s">
        <v>99</v>
      </c>
      <c r="C99" s="4">
        <f t="shared" si="1"/>
        <v>121</v>
      </c>
      <c r="D99" s="3" t="s">
        <v>99</v>
      </c>
    </row>
    <row r="100" spans="1:4">
      <c r="A100" s="2">
        <v>201</v>
      </c>
      <c r="B100" s="3" t="s">
        <v>100</v>
      </c>
      <c r="C100" s="4">
        <f t="shared" si="1"/>
        <v>201</v>
      </c>
      <c r="D100" s="3" t="s">
        <v>100</v>
      </c>
    </row>
    <row r="101" spans="1:4">
      <c r="A101" s="2">
        <v>202</v>
      </c>
      <c r="B101" s="3" t="s">
        <v>101</v>
      </c>
      <c r="C101" s="4">
        <f t="shared" si="1"/>
        <v>202</v>
      </c>
      <c r="D101" s="3" t="s">
        <v>101</v>
      </c>
    </row>
    <row r="102" spans="1:4">
      <c r="A102" s="2">
        <v>203</v>
      </c>
      <c r="B102" s="3" t="s">
        <v>102</v>
      </c>
      <c r="C102" s="4">
        <f t="shared" si="1"/>
        <v>203</v>
      </c>
      <c r="D102" s="3" t="s">
        <v>102</v>
      </c>
    </row>
    <row r="103" spans="1:4">
      <c r="A103" s="2">
        <v>204</v>
      </c>
      <c r="B103" s="3" t="s">
        <v>103</v>
      </c>
      <c r="C103" s="4">
        <f t="shared" si="1"/>
        <v>204</v>
      </c>
      <c r="D103" s="3" t="s">
        <v>103</v>
      </c>
    </row>
    <row r="104" spans="1:4">
      <c r="A104" s="2">
        <v>205</v>
      </c>
      <c r="B104" s="3" t="s">
        <v>104</v>
      </c>
      <c r="C104" s="4">
        <f t="shared" si="1"/>
        <v>205</v>
      </c>
      <c r="D104" s="3" t="s">
        <v>104</v>
      </c>
    </row>
    <row r="105" spans="1:4">
      <c r="A105" s="2">
        <v>206</v>
      </c>
      <c r="B105" s="3" t="s">
        <v>105</v>
      </c>
      <c r="C105" s="4">
        <f t="shared" si="1"/>
        <v>206</v>
      </c>
      <c r="D105" s="3" t="s">
        <v>105</v>
      </c>
    </row>
    <row r="106" spans="1:4">
      <c r="A106" s="2">
        <v>207</v>
      </c>
      <c r="B106" s="3" t="s">
        <v>106</v>
      </c>
      <c r="C106" s="4">
        <f t="shared" si="1"/>
        <v>207</v>
      </c>
      <c r="D106" s="3" t="s">
        <v>106</v>
      </c>
    </row>
    <row r="107" spans="1:4">
      <c r="A107" s="2">
        <v>208</v>
      </c>
      <c r="B107" s="3" t="s">
        <v>107</v>
      </c>
      <c r="C107" s="4">
        <f t="shared" si="1"/>
        <v>208</v>
      </c>
      <c r="D107" s="3" t="s">
        <v>107</v>
      </c>
    </row>
    <row r="108" spans="1:4">
      <c r="A108" s="2">
        <v>209</v>
      </c>
      <c r="B108" s="3" t="s">
        <v>108</v>
      </c>
      <c r="C108" s="4">
        <f t="shared" si="1"/>
        <v>209</v>
      </c>
      <c r="D108" s="3" t="s">
        <v>108</v>
      </c>
    </row>
    <row r="109" spans="1:4">
      <c r="A109" s="2">
        <v>210</v>
      </c>
      <c r="B109" s="3" t="s">
        <v>109</v>
      </c>
      <c r="C109" s="4">
        <f t="shared" si="1"/>
        <v>210</v>
      </c>
      <c r="D109" s="3" t="s">
        <v>109</v>
      </c>
    </row>
    <row r="110" spans="1:4">
      <c r="A110" s="2">
        <v>211</v>
      </c>
      <c r="B110" s="3" t="s">
        <v>110</v>
      </c>
      <c r="C110" s="4">
        <f t="shared" si="1"/>
        <v>211</v>
      </c>
      <c r="D110" s="3" t="s">
        <v>110</v>
      </c>
    </row>
    <row r="111" spans="1:4">
      <c r="A111" s="2">
        <v>212</v>
      </c>
      <c r="B111" s="3" t="s">
        <v>111</v>
      </c>
      <c r="C111" s="4">
        <f t="shared" si="1"/>
        <v>212</v>
      </c>
      <c r="D111" s="3" t="s">
        <v>111</v>
      </c>
    </row>
    <row r="112" spans="1:4">
      <c r="A112" s="2">
        <v>213</v>
      </c>
      <c r="B112" s="3" t="s">
        <v>112</v>
      </c>
      <c r="C112" s="4">
        <f t="shared" si="1"/>
        <v>213</v>
      </c>
      <c r="D112" s="3" t="s">
        <v>112</v>
      </c>
    </row>
    <row r="113" spans="1:4">
      <c r="A113" s="2">
        <v>214</v>
      </c>
      <c r="B113" s="3" t="s">
        <v>113</v>
      </c>
      <c r="C113" s="4">
        <f t="shared" si="1"/>
        <v>214</v>
      </c>
      <c r="D113" s="3" t="s">
        <v>113</v>
      </c>
    </row>
    <row r="114" spans="1:4">
      <c r="A114" s="2">
        <v>215</v>
      </c>
      <c r="B114" s="3" t="s">
        <v>114</v>
      </c>
      <c r="C114" s="4">
        <f t="shared" si="1"/>
        <v>215</v>
      </c>
      <c r="D114" s="3" t="s">
        <v>114</v>
      </c>
    </row>
    <row r="115" spans="1:4">
      <c r="A115" s="2">
        <v>216</v>
      </c>
      <c r="B115" s="3" t="s">
        <v>115</v>
      </c>
      <c r="C115" s="4">
        <f t="shared" si="1"/>
        <v>216</v>
      </c>
      <c r="D115" s="3" t="s">
        <v>115</v>
      </c>
    </row>
    <row r="116" spans="1:4">
      <c r="A116" s="2">
        <v>217</v>
      </c>
      <c r="B116" s="3" t="s">
        <v>116</v>
      </c>
      <c r="C116" s="4">
        <f t="shared" si="1"/>
        <v>217</v>
      </c>
      <c r="D116" s="3" t="s">
        <v>116</v>
      </c>
    </row>
    <row r="117" spans="1:4">
      <c r="A117" s="2">
        <v>218</v>
      </c>
      <c r="B117" s="3" t="s">
        <v>117</v>
      </c>
      <c r="C117" s="4">
        <f t="shared" si="1"/>
        <v>218</v>
      </c>
      <c r="D117" s="3" t="s">
        <v>117</v>
      </c>
    </row>
    <row r="118" spans="1:4">
      <c r="A118" s="2">
        <v>219</v>
      </c>
      <c r="B118" s="3" t="s">
        <v>118</v>
      </c>
      <c r="C118" s="4">
        <f t="shared" si="1"/>
        <v>219</v>
      </c>
      <c r="D118" s="3" t="s">
        <v>118</v>
      </c>
    </row>
    <row r="119" spans="1:4">
      <c r="A119" s="2">
        <v>220</v>
      </c>
      <c r="B119" s="3" t="s">
        <v>119</v>
      </c>
      <c r="C119" s="4">
        <f t="shared" si="1"/>
        <v>220</v>
      </c>
      <c r="D119" s="3" t="s">
        <v>119</v>
      </c>
    </row>
    <row r="120" spans="1:4">
      <c r="A120" s="2">
        <v>221</v>
      </c>
      <c r="B120" s="3" t="s">
        <v>120</v>
      </c>
      <c r="C120" s="4">
        <f t="shared" si="1"/>
        <v>221</v>
      </c>
      <c r="D120" s="3" t="s">
        <v>120</v>
      </c>
    </row>
    <row r="121" spans="1:4">
      <c r="A121" s="2">
        <v>222</v>
      </c>
      <c r="B121" s="3" t="s">
        <v>121</v>
      </c>
      <c r="C121" s="4">
        <f t="shared" si="1"/>
        <v>222</v>
      </c>
      <c r="D121" s="3" t="s">
        <v>121</v>
      </c>
    </row>
    <row r="122" spans="1:4">
      <c r="A122" s="2">
        <v>224</v>
      </c>
      <c r="B122" s="3" t="s">
        <v>122</v>
      </c>
      <c r="C122" s="4">
        <f t="shared" si="1"/>
        <v>224</v>
      </c>
      <c r="D122" s="3" t="s">
        <v>122</v>
      </c>
    </row>
    <row r="123" spans="1:4">
      <c r="A123" s="2">
        <v>225</v>
      </c>
      <c r="B123" s="3" t="s">
        <v>123</v>
      </c>
      <c r="C123" s="4">
        <f t="shared" si="1"/>
        <v>225</v>
      </c>
      <c r="D123" s="3" t="s">
        <v>123</v>
      </c>
    </row>
    <row r="124" spans="1:4" ht="15.75" thickBot="1">
      <c r="A124" s="5">
        <v>226</v>
      </c>
      <c r="B124" s="6" t="s">
        <v>124</v>
      </c>
      <c r="C124" s="4">
        <f t="shared" si="1"/>
        <v>226</v>
      </c>
      <c r="D124" s="6" t="s">
        <v>124</v>
      </c>
    </row>
    <row r="125" spans="1:4">
      <c r="A125" s="2">
        <v>227</v>
      </c>
      <c r="B125" s="7" t="s">
        <v>125</v>
      </c>
      <c r="C125" s="4">
        <f t="shared" si="1"/>
        <v>227</v>
      </c>
      <c r="D125" s="7" t="s">
        <v>125</v>
      </c>
    </row>
    <row r="126" spans="1:4">
      <c r="A126" s="2">
        <v>228</v>
      </c>
      <c r="B126" s="3" t="s">
        <v>126</v>
      </c>
      <c r="C126" s="4">
        <f t="shared" si="1"/>
        <v>228</v>
      </c>
      <c r="D126" s="3" t="s">
        <v>126</v>
      </c>
    </row>
    <row r="127" spans="1:4">
      <c r="A127" s="8">
        <v>229</v>
      </c>
      <c r="B127" s="3" t="s">
        <v>127</v>
      </c>
      <c r="C127" s="4">
        <f t="shared" si="1"/>
        <v>229</v>
      </c>
      <c r="D127" s="3" t="s">
        <v>127</v>
      </c>
    </row>
    <row r="128" spans="1:4">
      <c r="A128" s="8">
        <v>230</v>
      </c>
      <c r="B128" s="3" t="s">
        <v>128</v>
      </c>
      <c r="C128" s="4">
        <f t="shared" si="1"/>
        <v>230</v>
      </c>
      <c r="D128" s="3" t="s">
        <v>128</v>
      </c>
    </row>
    <row r="129" spans="1:4">
      <c r="A129" s="2">
        <v>231</v>
      </c>
      <c r="B129" s="3" t="s">
        <v>129</v>
      </c>
      <c r="C129" s="4">
        <f t="shared" si="1"/>
        <v>231</v>
      </c>
      <c r="D129" s="3" t="s">
        <v>129</v>
      </c>
    </row>
    <row r="130" spans="1:4">
      <c r="A130" s="2">
        <v>232</v>
      </c>
      <c r="B130" s="3" t="s">
        <v>130</v>
      </c>
      <c r="C130" s="4">
        <f t="shared" ref="C130:C152" si="2">VALUE(A130)</f>
        <v>232</v>
      </c>
      <c r="D130" s="3" t="s">
        <v>130</v>
      </c>
    </row>
    <row r="131" spans="1:4">
      <c r="A131" s="2">
        <v>233</v>
      </c>
      <c r="B131" s="3" t="s">
        <v>131</v>
      </c>
      <c r="C131" s="4">
        <f t="shared" si="2"/>
        <v>233</v>
      </c>
      <c r="D131" s="3" t="s">
        <v>131</v>
      </c>
    </row>
    <row r="132" spans="1:4">
      <c r="A132" s="2">
        <v>234</v>
      </c>
      <c r="B132" s="3" t="s">
        <v>132</v>
      </c>
      <c r="C132" s="4">
        <f t="shared" si="2"/>
        <v>234</v>
      </c>
      <c r="D132" s="3" t="s">
        <v>132</v>
      </c>
    </row>
    <row r="133" spans="1:4">
      <c r="A133" s="2">
        <v>235</v>
      </c>
      <c r="B133" s="3" t="s">
        <v>133</v>
      </c>
      <c r="C133" s="4">
        <f t="shared" si="2"/>
        <v>235</v>
      </c>
      <c r="D133" s="3" t="s">
        <v>133</v>
      </c>
    </row>
    <row r="134" spans="1:4">
      <c r="A134" s="2">
        <v>236</v>
      </c>
      <c r="B134" s="3" t="s">
        <v>134</v>
      </c>
      <c r="C134" s="4">
        <f t="shared" si="2"/>
        <v>236</v>
      </c>
      <c r="D134" s="3" t="s">
        <v>134</v>
      </c>
    </row>
    <row r="135" spans="1:4">
      <c r="A135" s="2">
        <v>237</v>
      </c>
      <c r="B135" s="3" t="s">
        <v>135</v>
      </c>
      <c r="C135" s="4">
        <f t="shared" si="2"/>
        <v>237</v>
      </c>
      <c r="D135" s="3" t="s">
        <v>135</v>
      </c>
    </row>
    <row r="136" spans="1:4">
      <c r="A136" s="2">
        <v>238</v>
      </c>
      <c r="B136" s="3" t="s">
        <v>136</v>
      </c>
      <c r="C136" s="4">
        <f t="shared" si="2"/>
        <v>238</v>
      </c>
      <c r="D136" s="3" t="s">
        <v>136</v>
      </c>
    </row>
    <row r="137" spans="1:4">
      <c r="A137" s="2">
        <v>239</v>
      </c>
      <c r="B137" s="3" t="s">
        <v>137</v>
      </c>
      <c r="C137" s="4">
        <f t="shared" si="2"/>
        <v>239</v>
      </c>
      <c r="D137" s="3" t="s">
        <v>137</v>
      </c>
    </row>
    <row r="138" spans="1:4">
      <c r="A138" s="2">
        <v>240</v>
      </c>
      <c r="B138" s="3" t="s">
        <v>138</v>
      </c>
      <c r="C138" s="4">
        <f t="shared" si="2"/>
        <v>240</v>
      </c>
      <c r="D138" s="3" t="s">
        <v>138</v>
      </c>
    </row>
    <row r="139" spans="1:4">
      <c r="A139" s="2">
        <v>241</v>
      </c>
      <c r="B139" s="3" t="s">
        <v>139</v>
      </c>
      <c r="C139" s="4">
        <f t="shared" si="2"/>
        <v>241</v>
      </c>
      <c r="D139" s="3" t="s">
        <v>139</v>
      </c>
    </row>
    <row r="140" spans="1:4">
      <c r="A140" s="2">
        <v>242</v>
      </c>
      <c r="B140" s="3" t="s">
        <v>140</v>
      </c>
      <c r="C140" s="4">
        <f t="shared" si="2"/>
        <v>242</v>
      </c>
      <c r="D140" s="3" t="s">
        <v>140</v>
      </c>
    </row>
    <row r="141" spans="1:4">
      <c r="A141" s="2">
        <v>243</v>
      </c>
      <c r="B141" s="3" t="s">
        <v>141</v>
      </c>
      <c r="C141" s="4">
        <f t="shared" si="2"/>
        <v>243</v>
      </c>
      <c r="D141" s="3" t="s">
        <v>141</v>
      </c>
    </row>
    <row r="142" spans="1:4">
      <c r="A142" s="2">
        <v>244</v>
      </c>
      <c r="B142" s="3" t="s">
        <v>142</v>
      </c>
      <c r="C142" s="4">
        <f t="shared" si="2"/>
        <v>244</v>
      </c>
      <c r="D142" s="3" t="s">
        <v>142</v>
      </c>
    </row>
    <row r="143" spans="1:4">
      <c r="A143" s="2">
        <v>250</v>
      </c>
      <c r="B143" s="3" t="s">
        <v>143</v>
      </c>
      <c r="C143" s="4">
        <f t="shared" si="2"/>
        <v>250</v>
      </c>
      <c r="D143" s="3" t="s">
        <v>143</v>
      </c>
    </row>
    <row r="144" spans="1:4">
      <c r="A144" s="9">
        <v>310</v>
      </c>
      <c r="B144" s="3" t="s">
        <v>144</v>
      </c>
      <c r="C144" s="4">
        <f t="shared" si="2"/>
        <v>310</v>
      </c>
      <c r="D144" s="3" t="s">
        <v>144</v>
      </c>
    </row>
    <row r="145" spans="1:4">
      <c r="A145" s="9">
        <v>311</v>
      </c>
      <c r="B145" s="3" t="s">
        <v>145</v>
      </c>
      <c r="C145" s="4">
        <f t="shared" si="2"/>
        <v>311</v>
      </c>
      <c r="D145" s="3" t="s">
        <v>145</v>
      </c>
    </row>
    <row r="146" spans="1:4">
      <c r="A146" s="9">
        <v>324</v>
      </c>
      <c r="B146" s="3" t="s">
        <v>146</v>
      </c>
      <c r="C146" s="4">
        <f t="shared" si="2"/>
        <v>324</v>
      </c>
      <c r="D146" s="3" t="s">
        <v>146</v>
      </c>
    </row>
    <row r="147" spans="1:4">
      <c r="A147" s="9">
        <v>326</v>
      </c>
      <c r="B147" s="3" t="s">
        <v>147</v>
      </c>
      <c r="C147" s="4">
        <f t="shared" si="2"/>
        <v>326</v>
      </c>
      <c r="D147" s="3" t="s">
        <v>147</v>
      </c>
    </row>
    <row r="148" spans="1:4">
      <c r="A148" s="9">
        <v>330</v>
      </c>
      <c r="B148" s="3" t="s">
        <v>148</v>
      </c>
      <c r="C148" s="4">
        <f t="shared" si="2"/>
        <v>330</v>
      </c>
      <c r="D148" s="3" t="s">
        <v>148</v>
      </c>
    </row>
    <row r="149" spans="1:4" ht="15.75" thickBot="1">
      <c r="A149" s="5">
        <v>500</v>
      </c>
      <c r="B149" s="6" t="s">
        <v>149</v>
      </c>
      <c r="C149" s="4">
        <f t="shared" si="2"/>
        <v>500</v>
      </c>
      <c r="D149" s="6" t="s">
        <v>149</v>
      </c>
    </row>
    <row r="150" spans="1:4">
      <c r="A150" s="2">
        <v>223</v>
      </c>
      <c r="B150" s="3" t="s">
        <v>150</v>
      </c>
      <c r="C150" s="4">
        <f t="shared" si="2"/>
        <v>223</v>
      </c>
      <c r="D150" s="3" t="s">
        <v>150</v>
      </c>
    </row>
    <row r="151" spans="1:4">
      <c r="A151" s="2">
        <v>521</v>
      </c>
      <c r="B151" s="3" t="s">
        <v>151</v>
      </c>
      <c r="C151" s="4">
        <f t="shared" si="2"/>
        <v>521</v>
      </c>
      <c r="D151" s="3" t="s">
        <v>151</v>
      </c>
    </row>
    <row r="152" spans="1:4" ht="15.75" thickBot="1">
      <c r="A152" s="5">
        <v>581</v>
      </c>
      <c r="B152" s="6" t="s">
        <v>152</v>
      </c>
      <c r="C152" s="4">
        <f t="shared" si="2"/>
        <v>581</v>
      </c>
      <c r="D152" s="6" t="s">
        <v>152</v>
      </c>
    </row>
    <row r="153" spans="1:4">
      <c r="A153" s="9"/>
      <c r="B153" s="3"/>
      <c r="C153" s="4"/>
      <c r="D153" s="3"/>
    </row>
    <row r="154" spans="1:4">
      <c r="A154" s="1"/>
      <c r="B154" s="1"/>
      <c r="C154" s="1"/>
      <c r="D154" s="1"/>
    </row>
    <row r="155" spans="1:4">
      <c r="A155" s="1"/>
      <c r="B155" s="1"/>
      <c r="C155" s="1"/>
      <c r="D155" s="1"/>
    </row>
    <row r="156" spans="1:4">
      <c r="A156" s="1"/>
      <c r="B156" s="1"/>
      <c r="C156" s="1"/>
      <c r="D156" s="1"/>
    </row>
    <row r="157" spans="1:4">
      <c r="A157" s="1"/>
      <c r="B157" s="1"/>
      <c r="C157" s="1"/>
      <c r="D157" s="1"/>
    </row>
    <row r="158" spans="1:4">
      <c r="A158" s="1"/>
      <c r="B158" s="1"/>
      <c r="C158" s="1"/>
      <c r="D158" s="1"/>
    </row>
    <row r="159" spans="1:4">
      <c r="A159" s="1"/>
      <c r="B159" s="1"/>
      <c r="C159" s="1"/>
      <c r="D159" s="1"/>
    </row>
    <row r="160" spans="1:4">
      <c r="A160" s="10">
        <v>41112</v>
      </c>
      <c r="B160" s="10" t="s">
        <v>153</v>
      </c>
      <c r="D160" s="10" t="s">
        <v>153</v>
      </c>
    </row>
    <row r="161" spans="1:4">
      <c r="A161" s="10">
        <v>41113</v>
      </c>
      <c r="B161" s="10" t="s">
        <v>154</v>
      </c>
      <c r="D161" s="10" t="s">
        <v>154</v>
      </c>
    </row>
    <row r="162" spans="1:4">
      <c r="A162" s="10">
        <v>41114</v>
      </c>
      <c r="B162" s="10" t="s">
        <v>155</v>
      </c>
      <c r="D162" s="10" t="s">
        <v>155</v>
      </c>
    </row>
    <row r="163" spans="1:4">
      <c r="A163" s="10">
        <v>41115</v>
      </c>
      <c r="B163" s="10" t="s">
        <v>156</v>
      </c>
      <c r="D163" s="10" t="s">
        <v>156</v>
      </c>
    </row>
    <row r="164" spans="1:4">
      <c r="A164" s="10">
        <v>41116</v>
      </c>
      <c r="B164" s="10" t="s">
        <v>157</v>
      </c>
      <c r="D164" s="10" t="s">
        <v>157</v>
      </c>
    </row>
    <row r="165" spans="1:4">
      <c r="A165" s="10">
        <v>41117</v>
      </c>
      <c r="B165" s="10" t="s">
        <v>158</v>
      </c>
      <c r="D165" s="10" t="s">
        <v>158</v>
      </c>
    </row>
    <row r="166" spans="1:4">
      <c r="A166" s="10">
        <v>41118</v>
      </c>
      <c r="B166" s="10" t="s">
        <v>159</v>
      </c>
      <c r="D166" s="10" t="s">
        <v>159</v>
      </c>
    </row>
    <row r="167" spans="1:4">
      <c r="A167" s="10">
        <v>41119</v>
      </c>
      <c r="B167" s="10" t="s">
        <v>160</v>
      </c>
      <c r="D167" s="10" t="s">
        <v>160</v>
      </c>
    </row>
    <row r="168" spans="1:4">
      <c r="A168" s="10">
        <v>41120</v>
      </c>
      <c r="B168" s="10" t="s">
        <v>161</v>
      </c>
      <c r="D168" s="10" t="s">
        <v>161</v>
      </c>
    </row>
    <row r="169" spans="1:4">
      <c r="A169" s="10">
        <v>41103</v>
      </c>
      <c r="B169" s="10" t="s">
        <v>162</v>
      </c>
      <c r="D169" s="10" t="s">
        <v>162</v>
      </c>
    </row>
    <row r="170" spans="1:4">
      <c r="A170" s="10">
        <v>41121</v>
      </c>
      <c r="B170" s="10" t="s">
        <v>163</v>
      </c>
      <c r="D170" s="10" t="s">
        <v>163</v>
      </c>
    </row>
    <row r="171" spans="1:4">
      <c r="A171" s="10">
        <v>41122</v>
      </c>
      <c r="B171" s="10" t="s">
        <v>164</v>
      </c>
      <c r="D171" s="10" t="s">
        <v>164</v>
      </c>
    </row>
    <row r="172" spans="1:4">
      <c r="A172" s="10">
        <v>41123</v>
      </c>
      <c r="B172" s="10" t="s">
        <v>165</v>
      </c>
      <c r="D172" s="10" t="s">
        <v>165</v>
      </c>
    </row>
    <row r="173" spans="1:4">
      <c r="A173" s="10">
        <v>41124</v>
      </c>
      <c r="B173" s="10" t="s">
        <v>166</v>
      </c>
      <c r="D173" s="10" t="s">
        <v>166</v>
      </c>
    </row>
    <row r="174" spans="1:4">
      <c r="A174" s="10">
        <v>41125</v>
      </c>
      <c r="B174" s="10" t="s">
        <v>167</v>
      </c>
      <c r="D174" s="10" t="s">
        <v>167</v>
      </c>
    </row>
    <row r="175" spans="1:4">
      <c r="A175" s="10">
        <v>41126</v>
      </c>
      <c r="B175" s="10" t="s">
        <v>168</v>
      </c>
      <c r="D175" s="10" t="s">
        <v>168</v>
      </c>
    </row>
    <row r="176" spans="1:4">
      <c r="A176" s="10">
        <v>41127</v>
      </c>
      <c r="B176" s="10" t="s">
        <v>169</v>
      </c>
      <c r="D176" s="10" t="s">
        <v>169</v>
      </c>
    </row>
    <row r="177" spans="1:4">
      <c r="A177" s="10">
        <v>41128</v>
      </c>
      <c r="B177" s="10" t="s">
        <v>170</v>
      </c>
      <c r="D177" s="10" t="s">
        <v>170</v>
      </c>
    </row>
    <row r="178" spans="1:4">
      <c r="A178" s="10">
        <v>41129</v>
      </c>
      <c r="B178" s="10" t="s">
        <v>171</v>
      </c>
      <c r="D178" s="10" t="s">
        <v>171</v>
      </c>
    </row>
    <row r="179" spans="1:4">
      <c r="A179" s="10">
        <v>41130</v>
      </c>
      <c r="B179" s="10" t="s">
        <v>172</v>
      </c>
      <c r="D179" s="10" t="s">
        <v>172</v>
      </c>
    </row>
    <row r="180" spans="1:4">
      <c r="A180" s="10">
        <v>41104</v>
      </c>
      <c r="B180" s="10" t="s">
        <v>173</v>
      </c>
      <c r="D180" s="10" t="s">
        <v>173</v>
      </c>
    </row>
    <row r="181" spans="1:4">
      <c r="A181" s="10">
        <v>41105</v>
      </c>
      <c r="B181" s="10" t="s">
        <v>174</v>
      </c>
      <c r="D181" s="10" t="s">
        <v>174</v>
      </c>
    </row>
    <row r="182" spans="1:4">
      <c r="A182" s="10">
        <v>41106</v>
      </c>
      <c r="B182" s="10" t="s">
        <v>175</v>
      </c>
      <c r="D182" s="10" t="s">
        <v>175</v>
      </c>
    </row>
    <row r="183" spans="1:4">
      <c r="A183" s="10">
        <v>41108</v>
      </c>
      <c r="B183" s="10" t="s">
        <v>176</v>
      </c>
      <c r="D183" s="10" t="s">
        <v>176</v>
      </c>
    </row>
    <row r="184" spans="1:4">
      <c r="A184" s="10">
        <v>41107</v>
      </c>
      <c r="B184" s="10" t="s">
        <v>177</v>
      </c>
      <c r="D184" s="10" t="s">
        <v>177</v>
      </c>
    </row>
    <row r="185" spans="1:4">
      <c r="A185" s="10">
        <v>41109</v>
      </c>
      <c r="B185" s="10" t="s">
        <v>178</v>
      </c>
      <c r="D185" s="10" t="s">
        <v>178</v>
      </c>
    </row>
    <row r="186" spans="1:4">
      <c r="A186" s="10">
        <v>41110</v>
      </c>
      <c r="B186" s="10" t="s">
        <v>179</v>
      </c>
      <c r="D186" s="10" t="s">
        <v>179</v>
      </c>
    </row>
    <row r="187" spans="1:4">
      <c r="A187" s="10">
        <v>43400</v>
      </c>
      <c r="B187" s="10" t="s">
        <v>180</v>
      </c>
      <c r="D187" s="10" t="s">
        <v>180</v>
      </c>
    </row>
    <row r="188" spans="1:4">
      <c r="A188" s="10">
        <v>41140</v>
      </c>
      <c r="B188" s="10" t="s">
        <v>181</v>
      </c>
      <c r="D188" s="10" t="s">
        <v>181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W176"/>
  <sheetViews>
    <sheetView topLeftCell="A100" workbookViewId="0">
      <selection activeCell="O124" sqref="O124"/>
    </sheetView>
  </sheetViews>
  <sheetFormatPr defaultRowHeight="15"/>
  <cols>
    <col min="2" max="2" width="52.85546875" customWidth="1"/>
    <col min="6" max="6" width="9.42578125" customWidth="1"/>
    <col min="7" max="7" width="45.85546875" customWidth="1"/>
    <col min="14" max="14" width="9.140625" customWidth="1"/>
    <col min="15" max="15" width="13.42578125" customWidth="1"/>
    <col min="16" max="16" width="62.42578125" customWidth="1"/>
    <col min="17" max="23" width="9.140625" customWidth="1"/>
  </cols>
  <sheetData>
    <row r="1" spans="1:23">
      <c r="O1" t="s">
        <v>726</v>
      </c>
    </row>
    <row r="2" spans="1:23">
      <c r="O2" t="s">
        <v>727</v>
      </c>
    </row>
    <row r="3" spans="1:23" ht="15.75" thickBot="1"/>
    <row r="4" spans="1:23" ht="15.75" thickBot="1">
      <c r="A4" t="s">
        <v>327</v>
      </c>
      <c r="B4" s="14" t="s">
        <v>328</v>
      </c>
      <c r="C4" s="15" t="s">
        <v>329</v>
      </c>
      <c r="D4" s="15" t="s">
        <v>330</v>
      </c>
      <c r="E4" s="15" t="s">
        <v>331</v>
      </c>
      <c r="F4" s="16" t="s">
        <v>329</v>
      </c>
      <c r="G4" s="17" t="s">
        <v>328</v>
      </c>
      <c r="O4" s="46"/>
      <c r="P4" s="47"/>
      <c r="Q4" s="47"/>
      <c r="R4" s="46"/>
      <c r="S4" s="47"/>
      <c r="T4" s="47"/>
      <c r="U4" s="47"/>
      <c r="V4" s="47"/>
      <c r="W4" s="48"/>
    </row>
    <row r="5" spans="1:23" ht="15.75" thickBot="1">
      <c r="A5">
        <v>1</v>
      </c>
      <c r="B5" s="17" t="s">
        <v>332</v>
      </c>
      <c r="C5" s="18" t="s">
        <v>333</v>
      </c>
      <c r="D5" s="19" t="s">
        <v>334</v>
      </c>
      <c r="E5" s="19" t="str">
        <f>+CONCATENATE(C5,"-",F5)</f>
        <v>1101-0001</v>
      </c>
      <c r="F5" s="20" t="s">
        <v>335</v>
      </c>
      <c r="G5" s="21" t="s">
        <v>336</v>
      </c>
      <c r="I5" s="20">
        <v>1</v>
      </c>
      <c r="O5" s="55" t="s">
        <v>329</v>
      </c>
      <c r="P5" s="55" t="s">
        <v>328</v>
      </c>
      <c r="Q5" s="55" t="s">
        <v>327</v>
      </c>
      <c r="R5" s="49"/>
      <c r="S5" s="50"/>
      <c r="T5" s="50"/>
      <c r="U5" s="50"/>
      <c r="V5" s="50"/>
      <c r="W5" s="51"/>
    </row>
    <row r="6" spans="1:23" ht="15.75" thickBot="1">
      <c r="A6">
        <v>1</v>
      </c>
      <c r="B6" s="17" t="s">
        <v>332</v>
      </c>
      <c r="C6" s="18" t="s">
        <v>333</v>
      </c>
      <c r="D6" s="19" t="s">
        <v>334</v>
      </c>
      <c r="E6" s="19" t="str">
        <f t="shared" ref="E6:E9" si="0">+CONCATENATE(C6,"-",F6)</f>
        <v>1101-0002</v>
      </c>
      <c r="F6" s="20" t="s">
        <v>337</v>
      </c>
      <c r="G6" s="21" t="s">
        <v>338</v>
      </c>
      <c r="I6" s="20">
        <v>2</v>
      </c>
      <c r="O6" s="46" t="s">
        <v>369</v>
      </c>
      <c r="P6" s="46" t="s">
        <v>368</v>
      </c>
      <c r="Q6" s="46">
        <v>5</v>
      </c>
      <c r="R6" s="46"/>
      <c r="S6" s="47"/>
      <c r="T6" s="47"/>
      <c r="U6" s="47"/>
      <c r="V6" s="47"/>
      <c r="W6" s="48"/>
    </row>
    <row r="7" spans="1:23" ht="15.75" thickBot="1">
      <c r="A7">
        <v>1</v>
      </c>
      <c r="B7" s="17" t="s">
        <v>332</v>
      </c>
      <c r="C7" s="18" t="s">
        <v>333</v>
      </c>
      <c r="D7" s="19" t="s">
        <v>334</v>
      </c>
      <c r="E7" s="19" t="str">
        <f t="shared" si="0"/>
        <v>1101-0003</v>
      </c>
      <c r="F7" s="20" t="s">
        <v>339</v>
      </c>
      <c r="G7" s="21" t="s">
        <v>340</v>
      </c>
      <c r="I7" s="20">
        <v>3</v>
      </c>
      <c r="O7" s="46" t="s">
        <v>374</v>
      </c>
      <c r="P7" s="46" t="s">
        <v>373</v>
      </c>
      <c r="Q7" s="46">
        <v>6</v>
      </c>
      <c r="R7" s="49"/>
      <c r="S7" s="50"/>
      <c r="T7" s="50"/>
      <c r="U7" s="50"/>
      <c r="V7" s="50"/>
      <c r="W7" s="51"/>
    </row>
    <row r="8" spans="1:23" ht="15.75" thickBot="1">
      <c r="A8">
        <v>1</v>
      </c>
      <c r="B8" s="17" t="s">
        <v>332</v>
      </c>
      <c r="C8" s="18" t="s">
        <v>333</v>
      </c>
      <c r="D8" s="19" t="s">
        <v>334</v>
      </c>
      <c r="E8" s="19" t="str">
        <f t="shared" si="0"/>
        <v>1101-0004</v>
      </c>
      <c r="F8" s="20" t="s">
        <v>341</v>
      </c>
      <c r="G8" s="21" t="s">
        <v>342</v>
      </c>
      <c r="I8" s="20">
        <v>4</v>
      </c>
      <c r="O8" s="46" t="s">
        <v>450</v>
      </c>
      <c r="P8" s="46" t="s">
        <v>449</v>
      </c>
      <c r="Q8" s="46">
        <v>17</v>
      </c>
      <c r="R8" s="49"/>
      <c r="S8" s="50"/>
      <c r="T8" s="50"/>
      <c r="U8" s="50"/>
      <c r="V8" s="50"/>
      <c r="W8" s="51"/>
    </row>
    <row r="9" spans="1:23" ht="15.75" thickBot="1">
      <c r="A9">
        <v>1</v>
      </c>
      <c r="B9" s="17" t="s">
        <v>332</v>
      </c>
      <c r="C9" s="18" t="s">
        <v>333</v>
      </c>
      <c r="D9" s="19" t="s">
        <v>334</v>
      </c>
      <c r="E9" s="19" t="str">
        <f t="shared" si="0"/>
        <v>1101-0005</v>
      </c>
      <c r="F9" s="20" t="s">
        <v>343</v>
      </c>
      <c r="G9" s="21" t="s">
        <v>344</v>
      </c>
      <c r="I9" s="20">
        <v>5</v>
      </c>
      <c r="O9" s="46" t="s">
        <v>426</v>
      </c>
      <c r="P9" s="46" t="s">
        <v>425</v>
      </c>
      <c r="Q9" s="46">
        <v>15</v>
      </c>
      <c r="R9" s="49"/>
      <c r="S9" s="50"/>
      <c r="T9" s="50"/>
      <c r="U9" s="50"/>
      <c r="V9" s="50"/>
      <c r="W9" s="51"/>
    </row>
    <row r="10" spans="1:23" ht="15.75" thickBot="1">
      <c r="O10" s="46" t="s">
        <v>383</v>
      </c>
      <c r="P10" s="46" t="s">
        <v>382</v>
      </c>
      <c r="Q10" s="46">
        <v>7</v>
      </c>
      <c r="R10" s="49"/>
      <c r="S10" s="50"/>
      <c r="T10" s="50"/>
      <c r="U10" s="50"/>
      <c r="V10" s="50"/>
      <c r="W10" s="51"/>
    </row>
    <row r="11" spans="1:23" ht="15.75" thickBot="1">
      <c r="A11">
        <v>2</v>
      </c>
      <c r="B11" s="17" t="s">
        <v>345</v>
      </c>
      <c r="C11" s="18" t="s">
        <v>346</v>
      </c>
      <c r="D11" s="19" t="s">
        <v>334</v>
      </c>
      <c r="E11" s="19" t="str">
        <f t="shared" ref="E11:E18" si="1">+CONCATENATE(C11,"-",F11)</f>
        <v>1102-0001</v>
      </c>
      <c r="F11" s="20" t="s">
        <v>335</v>
      </c>
      <c r="G11" s="21" t="s">
        <v>347</v>
      </c>
      <c r="I11" s="20">
        <v>1</v>
      </c>
      <c r="O11" s="46" t="s">
        <v>395</v>
      </c>
      <c r="P11" s="46" t="s">
        <v>394</v>
      </c>
      <c r="Q11" s="46">
        <v>11</v>
      </c>
      <c r="R11" s="49"/>
      <c r="S11" s="50"/>
      <c r="T11" s="50"/>
      <c r="U11" s="50"/>
      <c r="V11" s="50"/>
      <c r="W11" s="51"/>
    </row>
    <row r="12" spans="1:23" ht="15.75" thickBot="1">
      <c r="A12">
        <v>2</v>
      </c>
      <c r="B12" s="17" t="s">
        <v>345</v>
      </c>
      <c r="C12" s="18" t="s">
        <v>346</v>
      </c>
      <c r="D12" s="19" t="s">
        <v>334</v>
      </c>
      <c r="E12" s="19" t="str">
        <f t="shared" si="1"/>
        <v>1102-0002</v>
      </c>
      <c r="F12" s="20" t="s">
        <v>337</v>
      </c>
      <c r="G12" s="21" t="s">
        <v>348</v>
      </c>
      <c r="I12" s="20">
        <v>2</v>
      </c>
      <c r="O12" s="46" t="s">
        <v>333</v>
      </c>
      <c r="P12" s="46" t="s">
        <v>332</v>
      </c>
      <c r="Q12" s="46">
        <v>1</v>
      </c>
      <c r="R12" s="49"/>
      <c r="S12" s="50"/>
      <c r="T12" s="50"/>
      <c r="U12" s="50"/>
      <c r="V12" s="50"/>
      <c r="W12" s="51"/>
    </row>
    <row r="13" spans="1:23" ht="15.75" thickBot="1">
      <c r="A13">
        <v>2</v>
      </c>
      <c r="B13" s="17" t="s">
        <v>345</v>
      </c>
      <c r="C13" s="18" t="s">
        <v>346</v>
      </c>
      <c r="D13" s="19" t="s">
        <v>334</v>
      </c>
      <c r="E13" s="19" t="str">
        <f t="shared" si="1"/>
        <v>1102-0003</v>
      </c>
      <c r="F13" s="20" t="s">
        <v>339</v>
      </c>
      <c r="G13" s="21" t="s">
        <v>349</v>
      </c>
      <c r="I13" s="20">
        <v>3</v>
      </c>
      <c r="O13" s="46" t="s">
        <v>346</v>
      </c>
      <c r="P13" s="46" t="s">
        <v>345</v>
      </c>
      <c r="Q13" s="46">
        <v>2</v>
      </c>
      <c r="R13" s="49"/>
      <c r="S13" s="50"/>
      <c r="T13" s="50"/>
      <c r="U13" s="50"/>
      <c r="V13" s="50"/>
      <c r="W13" s="51"/>
    </row>
    <row r="14" spans="1:23" ht="15.75" thickBot="1">
      <c r="A14">
        <v>2</v>
      </c>
      <c r="B14" s="17" t="s">
        <v>345</v>
      </c>
      <c r="C14" s="18" t="s">
        <v>346</v>
      </c>
      <c r="D14" s="19" t="s">
        <v>334</v>
      </c>
      <c r="E14" s="19" t="str">
        <f t="shared" si="1"/>
        <v>1102-0004</v>
      </c>
      <c r="F14" s="20" t="s">
        <v>341</v>
      </c>
      <c r="G14" s="21" t="s">
        <v>350</v>
      </c>
      <c r="I14" s="20">
        <v>4</v>
      </c>
      <c r="O14" s="46" t="s">
        <v>411</v>
      </c>
      <c r="P14" s="46" t="s">
        <v>468</v>
      </c>
      <c r="Q14" s="46">
        <v>13</v>
      </c>
      <c r="R14" s="49"/>
      <c r="S14" s="50"/>
      <c r="T14" s="50"/>
      <c r="U14" s="50"/>
      <c r="V14" s="50"/>
      <c r="W14" s="51"/>
    </row>
    <row r="15" spans="1:23" ht="15.75" thickBot="1">
      <c r="A15">
        <v>2</v>
      </c>
      <c r="B15" s="17" t="s">
        <v>345</v>
      </c>
      <c r="C15" s="18" t="s">
        <v>346</v>
      </c>
      <c r="D15" s="19" t="s">
        <v>334</v>
      </c>
      <c r="E15" s="19" t="str">
        <f t="shared" si="1"/>
        <v>1102-0005</v>
      </c>
      <c r="F15" s="20" t="s">
        <v>343</v>
      </c>
      <c r="G15" s="21" t="s">
        <v>351</v>
      </c>
      <c r="I15" s="20">
        <v>5</v>
      </c>
      <c r="O15" s="46" t="s">
        <v>419</v>
      </c>
      <c r="P15" s="46" t="s">
        <v>469</v>
      </c>
      <c r="Q15" s="46">
        <v>14</v>
      </c>
      <c r="R15" s="49"/>
      <c r="S15" s="50"/>
      <c r="T15" s="50"/>
      <c r="U15" s="50"/>
      <c r="V15" s="50"/>
      <c r="W15" s="51"/>
    </row>
    <row r="16" spans="1:23" ht="15.75" thickBot="1">
      <c r="A16">
        <v>2</v>
      </c>
      <c r="B16" s="17" t="s">
        <v>345</v>
      </c>
      <c r="C16" s="18" t="s">
        <v>346</v>
      </c>
      <c r="D16" s="19" t="s">
        <v>334</v>
      </c>
      <c r="E16" s="19" t="str">
        <f t="shared" si="1"/>
        <v>1102-0006</v>
      </c>
      <c r="F16" s="20" t="s">
        <v>352</v>
      </c>
      <c r="G16" s="21" t="s">
        <v>353</v>
      </c>
      <c r="I16" s="20">
        <v>6</v>
      </c>
      <c r="O16" s="46" t="s">
        <v>359</v>
      </c>
      <c r="P16" s="46" t="s">
        <v>358</v>
      </c>
      <c r="Q16" s="46">
        <v>3</v>
      </c>
      <c r="R16" s="49"/>
      <c r="S16" s="50"/>
      <c r="T16" s="50"/>
      <c r="U16" s="50"/>
      <c r="V16" s="50"/>
      <c r="W16" s="51"/>
    </row>
    <row r="17" spans="1:23" ht="15.75" thickBot="1">
      <c r="A17">
        <v>2</v>
      </c>
      <c r="B17" s="17" t="s">
        <v>345</v>
      </c>
      <c r="C17" s="18" t="s">
        <v>346</v>
      </c>
      <c r="D17" s="19" t="s">
        <v>334</v>
      </c>
      <c r="E17" s="19" t="str">
        <f t="shared" si="1"/>
        <v>1102-0007</v>
      </c>
      <c r="F17" s="20" t="s">
        <v>354</v>
      </c>
      <c r="G17" s="21" t="s">
        <v>355</v>
      </c>
      <c r="I17" s="20">
        <v>7</v>
      </c>
      <c r="O17" s="46" t="s">
        <v>365</v>
      </c>
      <c r="P17" s="46" t="s">
        <v>364</v>
      </c>
      <c r="Q17" s="46">
        <v>4</v>
      </c>
      <c r="R17" s="49"/>
      <c r="S17" s="50"/>
      <c r="T17" s="50"/>
      <c r="U17" s="50"/>
      <c r="V17" s="50"/>
      <c r="W17" s="51"/>
    </row>
    <row r="18" spans="1:23" ht="15.75" thickBot="1">
      <c r="A18">
        <v>2</v>
      </c>
      <c r="B18" s="17" t="s">
        <v>345</v>
      </c>
      <c r="C18" s="18" t="s">
        <v>346</v>
      </c>
      <c r="D18" s="19" t="s">
        <v>334</v>
      </c>
      <c r="E18" s="19" t="str">
        <f t="shared" si="1"/>
        <v>1102-0008</v>
      </c>
      <c r="F18" s="20" t="s">
        <v>356</v>
      </c>
      <c r="G18" s="21" t="s">
        <v>357</v>
      </c>
      <c r="I18" s="20">
        <v>8</v>
      </c>
      <c r="O18" s="46" t="s">
        <v>406</v>
      </c>
      <c r="P18" s="46" t="s">
        <v>405</v>
      </c>
      <c r="Q18" s="46">
        <v>12</v>
      </c>
      <c r="R18" s="49"/>
      <c r="S18" s="50"/>
      <c r="T18" s="50"/>
      <c r="U18" s="50"/>
      <c r="V18" s="50"/>
      <c r="W18" s="51"/>
    </row>
    <row r="19" spans="1:23" ht="15.75" thickBot="1">
      <c r="O19" s="46" t="s">
        <v>387</v>
      </c>
      <c r="P19" s="46" t="s">
        <v>465</v>
      </c>
      <c r="Q19" s="46">
        <v>8</v>
      </c>
      <c r="R19" s="49"/>
      <c r="S19" s="50"/>
      <c r="T19" s="50"/>
      <c r="U19" s="50"/>
      <c r="V19" s="50"/>
      <c r="W19" s="51"/>
    </row>
    <row r="20" spans="1:23" ht="15.75" thickBot="1">
      <c r="A20">
        <v>3</v>
      </c>
      <c r="B20" s="17" t="s">
        <v>358</v>
      </c>
      <c r="C20" s="18" t="s">
        <v>359</v>
      </c>
      <c r="D20" s="19" t="s">
        <v>360</v>
      </c>
      <c r="E20" s="19" t="str">
        <f t="shared" ref="E20:E22" si="2">+CONCATENATE(C20,"-",F20)</f>
        <v>1501-0001</v>
      </c>
      <c r="F20" s="20" t="s">
        <v>335</v>
      </c>
      <c r="G20" s="22" t="s">
        <v>361</v>
      </c>
      <c r="I20" s="23">
        <v>1</v>
      </c>
      <c r="O20" s="46" t="s">
        <v>390</v>
      </c>
      <c r="P20" s="46" t="s">
        <v>466</v>
      </c>
      <c r="Q20" s="46">
        <v>9</v>
      </c>
      <c r="R20" s="49"/>
      <c r="S20" s="50"/>
      <c r="T20" s="50"/>
      <c r="U20" s="50"/>
      <c r="V20" s="50"/>
      <c r="W20" s="51"/>
    </row>
    <row r="21" spans="1:23" ht="15.75" thickBot="1">
      <c r="A21">
        <v>3</v>
      </c>
      <c r="B21" s="17" t="s">
        <v>358</v>
      </c>
      <c r="C21" s="18" t="s">
        <v>359</v>
      </c>
      <c r="D21" s="19" t="s">
        <v>360</v>
      </c>
      <c r="E21" s="19" t="str">
        <f t="shared" si="2"/>
        <v>1501-0002</v>
      </c>
      <c r="F21" s="20" t="s">
        <v>337</v>
      </c>
      <c r="G21" s="22" t="s">
        <v>362</v>
      </c>
      <c r="I21" s="23">
        <v>2</v>
      </c>
      <c r="O21" s="46" t="s">
        <v>392</v>
      </c>
      <c r="P21" s="46" t="s">
        <v>467</v>
      </c>
      <c r="Q21" s="46">
        <v>10</v>
      </c>
      <c r="R21" s="49"/>
      <c r="S21" s="50"/>
      <c r="T21" s="50"/>
      <c r="U21" s="50"/>
      <c r="V21" s="50"/>
      <c r="W21" s="51"/>
    </row>
    <row r="22" spans="1:23" ht="26.25" thickBot="1">
      <c r="A22">
        <v>3</v>
      </c>
      <c r="B22" s="17" t="s">
        <v>358</v>
      </c>
      <c r="C22" s="18" t="s">
        <v>359</v>
      </c>
      <c r="D22" s="19" t="s">
        <v>360</v>
      </c>
      <c r="E22" s="19" t="str">
        <f t="shared" si="2"/>
        <v>1501-0003</v>
      </c>
      <c r="F22" s="20" t="s">
        <v>339</v>
      </c>
      <c r="G22" s="22" t="s">
        <v>363</v>
      </c>
      <c r="I22" s="23">
        <v>3</v>
      </c>
      <c r="O22" s="56" t="s">
        <v>444</v>
      </c>
      <c r="P22" s="56" t="s">
        <v>443</v>
      </c>
      <c r="Q22" s="56">
        <v>16</v>
      </c>
      <c r="R22" s="52"/>
      <c r="S22" s="53"/>
      <c r="T22" s="53"/>
      <c r="U22" s="53"/>
      <c r="V22" s="53"/>
      <c r="W22" s="54"/>
    </row>
    <row r="23" spans="1:23" ht="15.75" thickBot="1"/>
    <row r="24" spans="1:23" ht="15.75" thickBot="1">
      <c r="A24">
        <v>4</v>
      </c>
      <c r="B24" s="17" t="s">
        <v>364</v>
      </c>
      <c r="C24" s="18" t="s">
        <v>365</v>
      </c>
      <c r="D24" s="19" t="s">
        <v>360</v>
      </c>
      <c r="E24" s="19" t="str">
        <f t="shared" ref="E24:E25" si="3">+CONCATENATE(C24,"-",F24)</f>
        <v>1502-0001</v>
      </c>
      <c r="F24" s="20" t="s">
        <v>335</v>
      </c>
      <c r="G24" s="22" t="s">
        <v>366</v>
      </c>
      <c r="I24" s="23">
        <v>1</v>
      </c>
    </row>
    <row r="25" spans="1:23" ht="15.75" thickBot="1">
      <c r="A25">
        <v>4</v>
      </c>
      <c r="B25" s="17" t="s">
        <v>364</v>
      </c>
      <c r="C25" s="18" t="s">
        <v>365</v>
      </c>
      <c r="D25" s="19" t="s">
        <v>360</v>
      </c>
      <c r="E25" s="19" t="str">
        <f t="shared" si="3"/>
        <v>1502-0002</v>
      </c>
      <c r="F25" s="20" t="s">
        <v>337</v>
      </c>
      <c r="G25" s="22" t="s">
        <v>367</v>
      </c>
      <c r="I25" s="23">
        <v>2</v>
      </c>
    </row>
    <row r="26" spans="1:23" ht="15.75" thickBot="1">
      <c r="N26" s="46"/>
      <c r="O26" s="47"/>
      <c r="P26" s="47"/>
      <c r="Q26" s="46"/>
      <c r="R26" s="47"/>
      <c r="S26" s="47"/>
      <c r="T26" s="47"/>
      <c r="U26" s="47"/>
      <c r="V26" s="48"/>
    </row>
    <row r="27" spans="1:23" ht="15.75" thickBot="1">
      <c r="A27">
        <v>5</v>
      </c>
      <c r="B27" s="17" t="s">
        <v>368</v>
      </c>
      <c r="C27" s="18" t="s">
        <v>369</v>
      </c>
      <c r="D27" s="19" t="s">
        <v>370</v>
      </c>
      <c r="E27" s="19" t="str">
        <f t="shared" ref="E27:E28" si="4">+CONCATENATE(C27,"-",F27)</f>
        <v>0101-0001</v>
      </c>
      <c r="F27" s="20" t="s">
        <v>335</v>
      </c>
      <c r="G27" s="21" t="s">
        <v>371</v>
      </c>
      <c r="I27" s="20">
        <v>1</v>
      </c>
      <c r="N27" s="55" t="s">
        <v>329</v>
      </c>
      <c r="O27" s="55" t="s">
        <v>331</v>
      </c>
      <c r="P27" s="55" t="s">
        <v>328</v>
      </c>
      <c r="Q27" s="49"/>
      <c r="R27" s="50"/>
      <c r="S27" s="50"/>
      <c r="T27" s="50"/>
      <c r="U27" s="50"/>
      <c r="V27" s="51"/>
    </row>
    <row r="28" spans="1:23" ht="15.75" thickBot="1">
      <c r="A28">
        <v>5</v>
      </c>
      <c r="B28" s="17" t="s">
        <v>368</v>
      </c>
      <c r="C28" s="18" t="s">
        <v>369</v>
      </c>
      <c r="D28" s="19" t="s">
        <v>370</v>
      </c>
      <c r="E28" s="19" t="str">
        <f t="shared" si="4"/>
        <v>0101-0002</v>
      </c>
      <c r="F28" s="20" t="s">
        <v>337</v>
      </c>
      <c r="G28" s="21" t="s">
        <v>372</v>
      </c>
      <c r="I28" s="20">
        <v>2</v>
      </c>
      <c r="N28" s="46" t="s">
        <v>369</v>
      </c>
      <c r="O28" s="46" t="s">
        <v>470</v>
      </c>
      <c r="P28" s="46" t="s">
        <v>371</v>
      </c>
      <c r="Q28" s="46"/>
      <c r="R28" s="47"/>
      <c r="S28" s="47"/>
      <c r="T28" s="47"/>
      <c r="U28" s="47"/>
      <c r="V28" s="48"/>
    </row>
    <row r="29" spans="1:23" ht="15.75" thickBot="1">
      <c r="N29" s="49"/>
      <c r="O29" s="46" t="s">
        <v>471</v>
      </c>
      <c r="P29" s="46" t="s">
        <v>372</v>
      </c>
      <c r="Q29" s="49"/>
      <c r="R29" s="50"/>
      <c r="S29" s="50"/>
      <c r="T29" s="50"/>
      <c r="U29" s="50"/>
      <c r="V29" s="51"/>
    </row>
    <row r="30" spans="1:23" ht="15.75" thickBot="1">
      <c r="A30">
        <v>6</v>
      </c>
      <c r="B30" s="17" t="s">
        <v>373</v>
      </c>
      <c r="C30" s="18" t="s">
        <v>374</v>
      </c>
      <c r="D30" s="19" t="s">
        <v>375</v>
      </c>
      <c r="E30" s="19" t="str">
        <f t="shared" ref="E30:E35" si="5">+CONCATENATE(C30,"-",F30)</f>
        <v>0401-0001</v>
      </c>
      <c r="F30" s="20" t="s">
        <v>335</v>
      </c>
      <c r="G30" s="24" t="s">
        <v>376</v>
      </c>
      <c r="I30" s="23">
        <v>1</v>
      </c>
      <c r="N30" s="46" t="s">
        <v>374</v>
      </c>
      <c r="O30" s="46" t="s">
        <v>472</v>
      </c>
      <c r="P30" s="46" t="s">
        <v>376</v>
      </c>
      <c r="Q30" s="49"/>
      <c r="R30" s="50"/>
      <c r="S30" s="50"/>
      <c r="T30" s="50"/>
      <c r="U30" s="50"/>
      <c r="V30" s="51"/>
    </row>
    <row r="31" spans="1:23" ht="15.75" thickBot="1">
      <c r="A31">
        <v>6</v>
      </c>
      <c r="B31" s="17" t="s">
        <v>373</v>
      </c>
      <c r="C31" s="18" t="s">
        <v>374</v>
      </c>
      <c r="D31" s="19" t="s">
        <v>375</v>
      </c>
      <c r="E31" s="19" t="str">
        <f t="shared" si="5"/>
        <v>0401-0002</v>
      </c>
      <c r="F31" s="20" t="s">
        <v>337</v>
      </c>
      <c r="G31" s="24" t="s">
        <v>377</v>
      </c>
      <c r="I31" s="23">
        <v>2</v>
      </c>
      <c r="N31" s="49"/>
      <c r="O31" s="46" t="s">
        <v>473</v>
      </c>
      <c r="P31" s="46" t="s">
        <v>377</v>
      </c>
      <c r="Q31" s="49"/>
      <c r="R31" s="50"/>
      <c r="S31" s="50"/>
      <c r="T31" s="50"/>
      <c r="U31" s="50"/>
      <c r="V31" s="51"/>
    </row>
    <row r="32" spans="1:23" ht="15.75" thickBot="1">
      <c r="A32">
        <v>6</v>
      </c>
      <c r="B32" s="17" t="s">
        <v>373</v>
      </c>
      <c r="C32" s="18" t="s">
        <v>374</v>
      </c>
      <c r="D32" s="19" t="s">
        <v>375</v>
      </c>
      <c r="E32" s="19" t="str">
        <f t="shared" si="5"/>
        <v>0401-0003</v>
      </c>
      <c r="F32" s="20" t="s">
        <v>339</v>
      </c>
      <c r="G32" s="24" t="s">
        <v>378</v>
      </c>
      <c r="I32" s="23">
        <v>3</v>
      </c>
      <c r="N32" s="49"/>
      <c r="O32" s="46" t="s">
        <v>474</v>
      </c>
      <c r="P32" s="46" t="s">
        <v>378</v>
      </c>
      <c r="Q32" s="49"/>
      <c r="R32" s="50"/>
      <c r="S32" s="50"/>
      <c r="T32" s="50"/>
      <c r="U32" s="50"/>
      <c r="V32" s="51"/>
    </row>
    <row r="33" spans="1:22" ht="15.75" thickBot="1">
      <c r="A33">
        <v>6</v>
      </c>
      <c r="B33" s="17" t="s">
        <v>373</v>
      </c>
      <c r="C33" s="18" t="s">
        <v>374</v>
      </c>
      <c r="D33" s="19" t="s">
        <v>375</v>
      </c>
      <c r="E33" s="19" t="str">
        <f t="shared" si="5"/>
        <v>0401-0004</v>
      </c>
      <c r="F33" s="20" t="s">
        <v>341</v>
      </c>
      <c r="G33" s="24" t="s">
        <v>379</v>
      </c>
      <c r="I33" s="23">
        <v>4</v>
      </c>
      <c r="N33" s="49"/>
      <c r="O33" s="46" t="s">
        <v>475</v>
      </c>
      <c r="P33" s="46" t="s">
        <v>379</v>
      </c>
      <c r="Q33" s="49"/>
      <c r="R33" s="50"/>
      <c r="S33" s="50"/>
      <c r="T33" s="50"/>
      <c r="U33" s="50"/>
      <c r="V33" s="51"/>
    </row>
    <row r="34" spans="1:22" ht="15.75" thickBot="1">
      <c r="A34">
        <v>6</v>
      </c>
      <c r="B34" s="17" t="s">
        <v>373</v>
      </c>
      <c r="C34" s="18" t="s">
        <v>374</v>
      </c>
      <c r="D34" s="19" t="s">
        <v>375</v>
      </c>
      <c r="E34" s="19" t="str">
        <f t="shared" si="5"/>
        <v>0401-0005</v>
      </c>
      <c r="F34" s="20" t="s">
        <v>343</v>
      </c>
      <c r="G34" s="24" t="s">
        <v>380</v>
      </c>
      <c r="I34" s="23">
        <v>5</v>
      </c>
      <c r="N34" s="49"/>
      <c r="O34" s="46" t="s">
        <v>476</v>
      </c>
      <c r="P34" s="46" t="s">
        <v>380</v>
      </c>
      <c r="Q34" s="49"/>
      <c r="R34" s="50"/>
      <c r="S34" s="50"/>
      <c r="T34" s="50"/>
      <c r="U34" s="50"/>
      <c r="V34" s="51"/>
    </row>
    <row r="35" spans="1:22" ht="15.75" thickBot="1">
      <c r="A35">
        <v>6</v>
      </c>
      <c r="B35" s="17" t="s">
        <v>373</v>
      </c>
      <c r="C35" s="18" t="s">
        <v>374</v>
      </c>
      <c r="D35" s="19" t="s">
        <v>375</v>
      </c>
      <c r="E35" s="19" t="str">
        <f t="shared" si="5"/>
        <v>0401-0006</v>
      </c>
      <c r="F35" s="20" t="s">
        <v>352</v>
      </c>
      <c r="G35" s="24" t="s">
        <v>381</v>
      </c>
      <c r="I35" s="23">
        <v>6</v>
      </c>
      <c r="N35" s="49"/>
      <c r="O35" s="46" t="s">
        <v>477</v>
      </c>
      <c r="P35" s="46" t="s">
        <v>381</v>
      </c>
      <c r="Q35" s="49"/>
      <c r="R35" s="50"/>
      <c r="S35" s="50"/>
      <c r="T35" s="50"/>
      <c r="U35" s="50"/>
      <c r="V35" s="51"/>
    </row>
    <row r="36" spans="1:22" ht="15.75" thickBot="1">
      <c r="N36" s="46" t="s">
        <v>450</v>
      </c>
      <c r="O36" s="46" t="s">
        <v>478</v>
      </c>
      <c r="P36" s="46" t="s">
        <v>452</v>
      </c>
      <c r="Q36" s="49"/>
      <c r="R36" s="50"/>
      <c r="S36" s="50"/>
      <c r="T36" s="50"/>
      <c r="U36" s="50"/>
      <c r="V36" s="51"/>
    </row>
    <row r="37" spans="1:22" ht="15.75" thickBot="1">
      <c r="A37">
        <v>7</v>
      </c>
      <c r="B37" s="17" t="s">
        <v>382</v>
      </c>
      <c r="C37" s="18" t="s">
        <v>383</v>
      </c>
      <c r="D37" s="19" t="s">
        <v>384</v>
      </c>
      <c r="E37" s="19" t="str">
        <f t="shared" ref="E37:E38" si="6">+CONCATENATE(C37,"-",F37)</f>
        <v>0701-0002</v>
      </c>
      <c r="F37" s="20" t="s">
        <v>337</v>
      </c>
      <c r="G37" s="22" t="s">
        <v>385</v>
      </c>
      <c r="I37" s="23">
        <v>2</v>
      </c>
      <c r="N37" s="46" t="s">
        <v>426</v>
      </c>
      <c r="O37" s="46" t="s">
        <v>479</v>
      </c>
      <c r="P37" s="46" t="s">
        <v>428</v>
      </c>
      <c r="Q37" s="49"/>
      <c r="R37" s="50"/>
      <c r="S37" s="50"/>
      <c r="T37" s="50"/>
      <c r="U37" s="50"/>
      <c r="V37" s="51"/>
    </row>
    <row r="38" spans="1:22" ht="15.75" thickBot="1">
      <c r="A38">
        <v>7</v>
      </c>
      <c r="B38" s="17" t="s">
        <v>382</v>
      </c>
      <c r="C38" s="18" t="s">
        <v>383</v>
      </c>
      <c r="D38" s="19" t="s">
        <v>384</v>
      </c>
      <c r="E38" s="19" t="str">
        <f t="shared" si="6"/>
        <v>0701-0004</v>
      </c>
      <c r="F38" s="20" t="s">
        <v>341</v>
      </c>
      <c r="G38" s="22" t="s">
        <v>386</v>
      </c>
      <c r="I38" s="23">
        <v>4</v>
      </c>
      <c r="N38" s="49"/>
      <c r="O38" s="46" t="s">
        <v>480</v>
      </c>
      <c r="P38" s="46" t="s">
        <v>429</v>
      </c>
      <c r="Q38" s="49"/>
      <c r="R38" s="50"/>
      <c r="S38" s="50"/>
      <c r="T38" s="50"/>
      <c r="U38" s="50"/>
      <c r="V38" s="51"/>
    </row>
    <row r="39" spans="1:22" ht="15.75" thickBot="1">
      <c r="N39" s="49"/>
      <c r="O39" s="46" t="s">
        <v>481</v>
      </c>
      <c r="P39" s="46" t="s">
        <v>430</v>
      </c>
      <c r="Q39" s="49"/>
      <c r="R39" s="50"/>
      <c r="S39" s="50"/>
      <c r="T39" s="50"/>
      <c r="U39" s="50"/>
      <c r="V39" s="51"/>
    </row>
    <row r="40" spans="1:22" ht="15.75" thickBot="1">
      <c r="A40">
        <v>8</v>
      </c>
      <c r="B40" s="25" t="s">
        <v>465</v>
      </c>
      <c r="C40" s="26" t="s">
        <v>387</v>
      </c>
      <c r="D40" s="27" t="s">
        <v>388</v>
      </c>
      <c r="E40" s="19" t="str">
        <f>+CONCATENATE(C40,"-",F40)</f>
        <v>2001-0001</v>
      </c>
      <c r="F40" s="20" t="s">
        <v>335</v>
      </c>
      <c r="G40" s="28" t="s">
        <v>389</v>
      </c>
      <c r="I40" s="29">
        <v>1</v>
      </c>
      <c r="N40" s="49"/>
      <c r="O40" s="46" t="s">
        <v>482</v>
      </c>
      <c r="P40" s="46" t="s">
        <v>431</v>
      </c>
      <c r="Q40" s="49"/>
      <c r="R40" s="50"/>
      <c r="S40" s="50"/>
      <c r="T40" s="50"/>
      <c r="U40" s="50"/>
      <c r="V40" s="51"/>
    </row>
    <row r="41" spans="1:22" ht="15.75" thickBot="1">
      <c r="N41" s="49"/>
      <c r="O41" s="46" t="s">
        <v>483</v>
      </c>
      <c r="P41" s="46" t="s">
        <v>432</v>
      </c>
      <c r="Q41" s="49"/>
      <c r="R41" s="50"/>
      <c r="S41" s="50"/>
      <c r="T41" s="50"/>
      <c r="U41" s="50"/>
      <c r="V41" s="51"/>
    </row>
    <row r="42" spans="1:22" ht="15.75" thickBot="1">
      <c r="A42">
        <v>9</v>
      </c>
      <c r="B42" s="25" t="s">
        <v>466</v>
      </c>
      <c r="C42" s="26" t="s">
        <v>390</v>
      </c>
      <c r="D42" s="27" t="s">
        <v>388</v>
      </c>
      <c r="E42" s="19" t="str">
        <f>+CONCATENATE(C42,"-",F42)</f>
        <v>2002-0001</v>
      </c>
      <c r="F42" s="20" t="s">
        <v>335</v>
      </c>
      <c r="G42" s="30" t="s">
        <v>391</v>
      </c>
      <c r="I42" s="31">
        <v>1</v>
      </c>
      <c r="N42" s="49"/>
      <c r="O42" s="46" t="s">
        <v>484</v>
      </c>
      <c r="P42" s="46" t="s">
        <v>433</v>
      </c>
      <c r="Q42" s="49"/>
      <c r="R42" s="50"/>
      <c r="S42" s="50"/>
      <c r="T42" s="50"/>
      <c r="U42" s="50"/>
      <c r="V42" s="51"/>
    </row>
    <row r="43" spans="1:22" ht="15.75" thickBot="1">
      <c r="N43" s="49"/>
      <c r="O43" s="46" t="s">
        <v>485</v>
      </c>
      <c r="P43" s="46" t="s">
        <v>434</v>
      </c>
      <c r="Q43" s="49"/>
      <c r="R43" s="50"/>
      <c r="S43" s="50"/>
      <c r="T43" s="50"/>
      <c r="U43" s="50"/>
      <c r="V43" s="51"/>
    </row>
    <row r="44" spans="1:22" ht="15.75" thickBot="1">
      <c r="A44">
        <v>10</v>
      </c>
      <c r="B44" s="25" t="s">
        <v>467</v>
      </c>
      <c r="C44" s="26" t="s">
        <v>392</v>
      </c>
      <c r="D44" s="27" t="s">
        <v>388</v>
      </c>
      <c r="E44" s="19" t="str">
        <f>+CONCATENATE(C44,"-",F44)</f>
        <v>2003-0001</v>
      </c>
      <c r="F44" s="20" t="s">
        <v>335</v>
      </c>
      <c r="G44" s="30" t="s">
        <v>393</v>
      </c>
      <c r="I44" s="31">
        <v>1</v>
      </c>
      <c r="N44" s="49"/>
      <c r="O44" s="46" t="s">
        <v>486</v>
      </c>
      <c r="P44" s="46" t="s">
        <v>436</v>
      </c>
      <c r="Q44" s="49"/>
      <c r="R44" s="50"/>
      <c r="S44" s="50"/>
      <c r="T44" s="50"/>
      <c r="U44" s="50"/>
      <c r="V44" s="51"/>
    </row>
    <row r="45" spans="1:22" ht="15.75" thickBot="1">
      <c r="N45" s="49"/>
      <c r="O45" s="46" t="s">
        <v>487</v>
      </c>
      <c r="P45" s="46" t="s">
        <v>438</v>
      </c>
      <c r="Q45" s="49"/>
      <c r="R45" s="50"/>
      <c r="S45" s="50"/>
      <c r="T45" s="50"/>
      <c r="U45" s="50"/>
      <c r="V45" s="51"/>
    </row>
    <row r="46" spans="1:22" ht="15.75" thickBot="1">
      <c r="A46">
        <v>11</v>
      </c>
      <c r="B46" s="17" t="s">
        <v>394</v>
      </c>
      <c r="C46" s="18" t="s">
        <v>395</v>
      </c>
      <c r="D46" s="19" t="s">
        <v>396</v>
      </c>
      <c r="E46" s="19" t="str">
        <f t="shared" ref="E46:E53" si="7">+CONCATENATE(C46,"-",F46)</f>
        <v>0901-0001</v>
      </c>
      <c r="F46" s="20" t="s">
        <v>335</v>
      </c>
      <c r="G46" s="24" t="s">
        <v>397</v>
      </c>
      <c r="I46" s="23">
        <v>1</v>
      </c>
      <c r="N46" s="49"/>
      <c r="O46" s="46" t="s">
        <v>488</v>
      </c>
      <c r="P46" s="46" t="s">
        <v>440</v>
      </c>
      <c r="Q46" s="49"/>
      <c r="R46" s="50"/>
      <c r="S46" s="50"/>
      <c r="T46" s="50"/>
      <c r="U46" s="50"/>
      <c r="V46" s="51"/>
    </row>
    <row r="47" spans="1:22" ht="26.25" thickBot="1">
      <c r="A47" s="32">
        <v>11</v>
      </c>
      <c r="B47" s="17" t="s">
        <v>394</v>
      </c>
      <c r="C47" s="18" t="s">
        <v>395</v>
      </c>
      <c r="D47" s="19" t="s">
        <v>396</v>
      </c>
      <c r="E47" s="19" t="str">
        <f t="shared" si="7"/>
        <v>0901-0002</v>
      </c>
      <c r="F47" s="20" t="s">
        <v>337</v>
      </c>
      <c r="G47" s="33" t="s">
        <v>398</v>
      </c>
      <c r="I47" s="23">
        <v>2</v>
      </c>
      <c r="N47" s="49"/>
      <c r="O47" s="46" t="s">
        <v>489</v>
      </c>
      <c r="P47" s="46" t="s">
        <v>442</v>
      </c>
      <c r="Q47" s="49"/>
      <c r="R47" s="50"/>
      <c r="S47" s="50"/>
      <c r="T47" s="50"/>
      <c r="U47" s="50"/>
      <c r="V47" s="51"/>
    </row>
    <row r="48" spans="1:22" ht="15.75" thickBot="1">
      <c r="A48" s="32">
        <v>11</v>
      </c>
      <c r="B48" s="17" t="s">
        <v>394</v>
      </c>
      <c r="C48" s="18" t="s">
        <v>395</v>
      </c>
      <c r="D48" s="19" t="s">
        <v>396</v>
      </c>
      <c r="E48" s="19" t="str">
        <f t="shared" si="7"/>
        <v>0901-0003</v>
      </c>
      <c r="F48" s="20" t="s">
        <v>339</v>
      </c>
      <c r="G48" s="33" t="s">
        <v>399</v>
      </c>
      <c r="I48" s="23">
        <v>3</v>
      </c>
      <c r="N48" s="46" t="s">
        <v>383</v>
      </c>
      <c r="O48" s="46" t="s">
        <v>490</v>
      </c>
      <c r="P48" s="46" t="s">
        <v>385</v>
      </c>
      <c r="Q48" s="49"/>
      <c r="R48" s="50"/>
      <c r="S48" s="50"/>
      <c r="T48" s="50"/>
      <c r="U48" s="50"/>
      <c r="V48" s="51"/>
    </row>
    <row r="49" spans="1:22" ht="26.25" thickBot="1">
      <c r="A49" s="32">
        <v>11</v>
      </c>
      <c r="B49" s="17" t="s">
        <v>394</v>
      </c>
      <c r="C49" s="18" t="s">
        <v>395</v>
      </c>
      <c r="D49" s="19" t="s">
        <v>396</v>
      </c>
      <c r="E49" s="19" t="str">
        <f t="shared" si="7"/>
        <v>0901-0004</v>
      </c>
      <c r="F49" s="20" t="s">
        <v>341</v>
      </c>
      <c r="G49" s="33" t="s">
        <v>400</v>
      </c>
      <c r="I49" s="23">
        <v>4</v>
      </c>
      <c r="N49" s="49"/>
      <c r="O49" s="46" t="s">
        <v>491</v>
      </c>
      <c r="P49" s="46" t="s">
        <v>386</v>
      </c>
      <c r="Q49" s="49"/>
      <c r="R49" s="50"/>
      <c r="S49" s="50"/>
      <c r="T49" s="50"/>
      <c r="U49" s="50"/>
      <c r="V49" s="51"/>
    </row>
    <row r="50" spans="1:22" ht="15.75" thickBot="1">
      <c r="A50" s="32">
        <v>11</v>
      </c>
      <c r="B50" s="17" t="s">
        <v>394</v>
      </c>
      <c r="C50" s="18" t="s">
        <v>395</v>
      </c>
      <c r="D50" s="19" t="s">
        <v>396</v>
      </c>
      <c r="E50" s="19" t="str">
        <f t="shared" si="7"/>
        <v>0901-0005</v>
      </c>
      <c r="F50" s="20" t="s">
        <v>343</v>
      </c>
      <c r="G50" s="22" t="s">
        <v>401</v>
      </c>
      <c r="I50" s="23">
        <v>5</v>
      </c>
      <c r="N50" s="46" t="s">
        <v>395</v>
      </c>
      <c r="O50" s="46" t="s">
        <v>492</v>
      </c>
      <c r="P50" s="46" t="s">
        <v>397</v>
      </c>
      <c r="Q50" s="49"/>
      <c r="R50" s="50"/>
      <c r="S50" s="50"/>
      <c r="T50" s="50"/>
      <c r="U50" s="50"/>
      <c r="V50" s="51"/>
    </row>
    <row r="51" spans="1:22" ht="15.75" thickBot="1">
      <c r="A51" s="32">
        <v>11</v>
      </c>
      <c r="B51" s="17" t="s">
        <v>394</v>
      </c>
      <c r="C51" s="18" t="s">
        <v>395</v>
      </c>
      <c r="D51" s="19" t="s">
        <v>396</v>
      </c>
      <c r="E51" s="19" t="str">
        <f t="shared" si="7"/>
        <v>0901-0006</v>
      </c>
      <c r="F51" s="20" t="s">
        <v>352</v>
      </c>
      <c r="G51" s="33" t="s">
        <v>402</v>
      </c>
      <c r="I51" s="23">
        <v>6</v>
      </c>
      <c r="N51" s="49"/>
      <c r="O51" s="46" t="s">
        <v>493</v>
      </c>
      <c r="P51" s="46" t="s">
        <v>398</v>
      </c>
      <c r="Q51" s="49"/>
      <c r="R51" s="50"/>
      <c r="S51" s="50"/>
      <c r="T51" s="50"/>
      <c r="U51" s="50"/>
      <c r="V51" s="51"/>
    </row>
    <row r="52" spans="1:22" ht="15.75" thickBot="1">
      <c r="A52" s="32">
        <v>11</v>
      </c>
      <c r="B52" s="17" t="s">
        <v>394</v>
      </c>
      <c r="C52" s="18" t="s">
        <v>395</v>
      </c>
      <c r="D52" s="19" t="s">
        <v>396</v>
      </c>
      <c r="E52" s="19" t="str">
        <f t="shared" si="7"/>
        <v>0901-0007</v>
      </c>
      <c r="F52" s="20" t="s">
        <v>354</v>
      </c>
      <c r="G52" s="33" t="s">
        <v>403</v>
      </c>
      <c r="I52" s="23">
        <v>7</v>
      </c>
      <c r="N52" s="49"/>
      <c r="O52" s="46" t="s">
        <v>494</v>
      </c>
      <c r="P52" s="46" t="s">
        <v>399</v>
      </c>
      <c r="Q52" s="49"/>
      <c r="R52" s="50"/>
      <c r="S52" s="50"/>
      <c r="T52" s="50"/>
      <c r="U52" s="50"/>
      <c r="V52" s="51"/>
    </row>
    <row r="53" spans="1:22" ht="15.75" thickBot="1">
      <c r="A53" s="32">
        <v>11</v>
      </c>
      <c r="B53" s="17" t="s">
        <v>394</v>
      </c>
      <c r="C53" s="18" t="s">
        <v>395</v>
      </c>
      <c r="D53" s="19" t="s">
        <v>396</v>
      </c>
      <c r="E53" s="19" t="str">
        <f t="shared" si="7"/>
        <v>0901-0008</v>
      </c>
      <c r="F53" s="20" t="s">
        <v>356</v>
      </c>
      <c r="G53" s="24" t="s">
        <v>404</v>
      </c>
      <c r="I53" s="23">
        <v>8</v>
      </c>
      <c r="N53" s="49"/>
      <c r="O53" s="46" t="s">
        <v>495</v>
      </c>
      <c r="P53" s="46" t="s">
        <v>400</v>
      </c>
      <c r="Q53" s="49"/>
      <c r="R53" s="50"/>
      <c r="S53" s="50"/>
      <c r="T53" s="50"/>
      <c r="U53" s="50"/>
      <c r="V53" s="51"/>
    </row>
    <row r="54" spans="1:22" ht="15.75" thickBot="1">
      <c r="N54" s="49"/>
      <c r="O54" s="46" t="s">
        <v>496</v>
      </c>
      <c r="P54" s="46" t="s">
        <v>401</v>
      </c>
      <c r="Q54" s="49"/>
      <c r="R54" s="50"/>
      <c r="S54" s="50"/>
      <c r="T54" s="50"/>
      <c r="U54" s="50"/>
      <c r="V54" s="51"/>
    </row>
    <row r="55" spans="1:22" ht="26.25" thickBot="1">
      <c r="A55">
        <v>12</v>
      </c>
      <c r="B55" s="17" t="s">
        <v>405</v>
      </c>
      <c r="C55" s="18" t="s">
        <v>406</v>
      </c>
      <c r="D55" s="19" t="s">
        <v>407</v>
      </c>
      <c r="E55" s="19" t="str">
        <f t="shared" ref="E55:E57" si="8">+CONCATENATE(C55,"-",F55)</f>
        <v>1801-0001</v>
      </c>
      <c r="F55" s="20" t="s">
        <v>335</v>
      </c>
      <c r="G55" s="22" t="s">
        <v>408</v>
      </c>
      <c r="I55" s="23">
        <v>1</v>
      </c>
      <c r="N55" s="49"/>
      <c r="O55" s="46" t="s">
        <v>497</v>
      </c>
      <c r="P55" s="46" t="s">
        <v>402</v>
      </c>
      <c r="Q55" s="49"/>
      <c r="R55" s="50"/>
      <c r="S55" s="50"/>
      <c r="T55" s="50"/>
      <c r="U55" s="50"/>
      <c r="V55" s="51"/>
    </row>
    <row r="56" spans="1:22" ht="15.75" thickBot="1">
      <c r="A56">
        <v>12</v>
      </c>
      <c r="B56" s="17" t="s">
        <v>405</v>
      </c>
      <c r="C56" s="18" t="s">
        <v>406</v>
      </c>
      <c r="D56" s="19" t="s">
        <v>407</v>
      </c>
      <c r="E56" s="19" t="str">
        <f t="shared" si="8"/>
        <v>1801-0002</v>
      </c>
      <c r="F56" s="20" t="s">
        <v>337</v>
      </c>
      <c r="G56" s="22" t="s">
        <v>409</v>
      </c>
      <c r="I56" s="23">
        <v>2</v>
      </c>
      <c r="N56" s="49"/>
      <c r="O56" s="46" t="s">
        <v>498</v>
      </c>
      <c r="P56" s="46" t="s">
        <v>403</v>
      </c>
      <c r="Q56" s="49"/>
      <c r="R56" s="50"/>
      <c r="S56" s="50"/>
      <c r="T56" s="50"/>
      <c r="U56" s="50"/>
      <c r="V56" s="51"/>
    </row>
    <row r="57" spans="1:22" ht="26.25" thickBot="1">
      <c r="A57">
        <v>12</v>
      </c>
      <c r="B57" s="17" t="s">
        <v>405</v>
      </c>
      <c r="C57" s="18" t="s">
        <v>406</v>
      </c>
      <c r="D57" s="19" t="s">
        <v>407</v>
      </c>
      <c r="E57" s="19" t="str">
        <f t="shared" si="8"/>
        <v>1801-0003</v>
      </c>
      <c r="F57" s="20" t="s">
        <v>339</v>
      </c>
      <c r="G57" s="22" t="s">
        <v>410</v>
      </c>
      <c r="I57" s="23">
        <v>3</v>
      </c>
      <c r="N57" s="49"/>
      <c r="O57" s="46" t="s">
        <v>499</v>
      </c>
      <c r="P57" s="46" t="s">
        <v>404</v>
      </c>
      <c r="Q57" s="49"/>
      <c r="R57" s="50"/>
      <c r="S57" s="50"/>
      <c r="T57" s="50"/>
      <c r="U57" s="50"/>
      <c r="V57" s="51"/>
    </row>
    <row r="58" spans="1:22" ht="15.75" thickBot="1">
      <c r="N58" s="46" t="s">
        <v>333</v>
      </c>
      <c r="O58" s="46" t="s">
        <v>500</v>
      </c>
      <c r="P58" s="46" t="s">
        <v>336</v>
      </c>
      <c r="Q58" s="49"/>
      <c r="R58" s="50"/>
      <c r="S58" s="50"/>
      <c r="T58" s="50"/>
      <c r="U58" s="50"/>
      <c r="V58" s="51"/>
    </row>
    <row r="59" spans="1:22" ht="15.75" thickBot="1">
      <c r="A59">
        <v>13</v>
      </c>
      <c r="B59" s="34" t="s">
        <v>468</v>
      </c>
      <c r="C59" s="35" t="s">
        <v>411</v>
      </c>
      <c r="D59" s="36" t="s">
        <v>412</v>
      </c>
      <c r="E59" s="19" t="str">
        <f t="shared" ref="E59:E64" si="9">+CONCATENATE(C59,"-",F59)</f>
        <v>1201-0001</v>
      </c>
      <c r="F59" s="20" t="s">
        <v>335</v>
      </c>
      <c r="G59" s="37" t="s">
        <v>413</v>
      </c>
      <c r="I59" s="38">
        <v>1</v>
      </c>
      <c r="N59" s="49"/>
      <c r="O59" s="46" t="s">
        <v>501</v>
      </c>
      <c r="P59" s="46" t="s">
        <v>338</v>
      </c>
      <c r="Q59" s="49"/>
      <c r="R59" s="50"/>
      <c r="S59" s="50"/>
      <c r="T59" s="50"/>
      <c r="U59" s="50"/>
      <c r="V59" s="51"/>
    </row>
    <row r="60" spans="1:22" ht="15.75" thickBot="1">
      <c r="A60">
        <v>13</v>
      </c>
      <c r="B60" s="34" t="s">
        <v>468</v>
      </c>
      <c r="C60" s="35" t="s">
        <v>411</v>
      </c>
      <c r="D60" s="36" t="s">
        <v>412</v>
      </c>
      <c r="E60" s="19" t="str">
        <f t="shared" si="9"/>
        <v>1201-0002</v>
      </c>
      <c r="F60" s="20" t="s">
        <v>337</v>
      </c>
      <c r="G60" s="37" t="s">
        <v>414</v>
      </c>
      <c r="I60" s="38">
        <v>2</v>
      </c>
      <c r="N60" s="49"/>
      <c r="O60" s="46" t="s">
        <v>502</v>
      </c>
      <c r="P60" s="46" t="s">
        <v>340</v>
      </c>
      <c r="Q60" s="49"/>
      <c r="R60" s="50"/>
      <c r="S60" s="50"/>
      <c r="T60" s="50"/>
      <c r="U60" s="50"/>
      <c r="V60" s="51"/>
    </row>
    <row r="61" spans="1:22" ht="15.75" thickBot="1">
      <c r="A61">
        <v>13</v>
      </c>
      <c r="B61" s="34" t="s">
        <v>468</v>
      </c>
      <c r="C61" s="35" t="s">
        <v>411</v>
      </c>
      <c r="D61" s="36" t="s">
        <v>412</v>
      </c>
      <c r="E61" s="19" t="str">
        <f t="shared" si="9"/>
        <v>1201-0003</v>
      </c>
      <c r="F61" s="20" t="s">
        <v>339</v>
      </c>
      <c r="G61" s="37" t="s">
        <v>415</v>
      </c>
      <c r="I61" s="38">
        <v>3</v>
      </c>
      <c r="N61" s="49"/>
      <c r="O61" s="46" t="s">
        <v>503</v>
      </c>
      <c r="P61" s="46" t="s">
        <v>342</v>
      </c>
      <c r="Q61" s="49"/>
      <c r="R61" s="50"/>
      <c r="S61" s="50"/>
      <c r="T61" s="50"/>
      <c r="U61" s="50"/>
      <c r="V61" s="51"/>
    </row>
    <row r="62" spans="1:22" ht="15.75" thickBot="1">
      <c r="A62">
        <v>13</v>
      </c>
      <c r="B62" s="34" t="s">
        <v>468</v>
      </c>
      <c r="C62" s="35" t="s">
        <v>411</v>
      </c>
      <c r="D62" s="36" t="s">
        <v>412</v>
      </c>
      <c r="E62" s="19" t="str">
        <f t="shared" si="9"/>
        <v>1201-0004</v>
      </c>
      <c r="F62" s="20" t="s">
        <v>341</v>
      </c>
      <c r="G62" s="37" t="s">
        <v>416</v>
      </c>
      <c r="I62" s="38">
        <v>4</v>
      </c>
      <c r="N62" s="49"/>
      <c r="O62" s="46" t="s">
        <v>504</v>
      </c>
      <c r="P62" s="46" t="s">
        <v>344</v>
      </c>
      <c r="Q62" s="49"/>
      <c r="R62" s="50"/>
      <c r="S62" s="50"/>
      <c r="T62" s="50"/>
      <c r="U62" s="50"/>
      <c r="V62" s="51"/>
    </row>
    <row r="63" spans="1:22" ht="15.75" thickBot="1">
      <c r="A63">
        <v>13</v>
      </c>
      <c r="B63" s="34" t="s">
        <v>468</v>
      </c>
      <c r="C63" s="35" t="s">
        <v>411</v>
      </c>
      <c r="D63" s="36" t="s">
        <v>412</v>
      </c>
      <c r="E63" s="19" t="str">
        <f t="shared" si="9"/>
        <v>1201-0005</v>
      </c>
      <c r="F63" s="20" t="s">
        <v>343</v>
      </c>
      <c r="G63" s="37" t="s">
        <v>417</v>
      </c>
      <c r="I63" s="38">
        <v>5</v>
      </c>
      <c r="N63" s="46" t="s">
        <v>346</v>
      </c>
      <c r="O63" s="46" t="s">
        <v>505</v>
      </c>
      <c r="P63" s="46" t="s">
        <v>347</v>
      </c>
      <c r="Q63" s="49"/>
      <c r="R63" s="50"/>
      <c r="S63" s="50"/>
      <c r="T63" s="50"/>
      <c r="U63" s="50"/>
      <c r="V63" s="51"/>
    </row>
    <row r="64" spans="1:22" ht="15.75" thickBot="1">
      <c r="A64">
        <v>13</v>
      </c>
      <c r="B64" s="34" t="s">
        <v>468</v>
      </c>
      <c r="C64" s="35" t="s">
        <v>411</v>
      </c>
      <c r="D64" s="36" t="s">
        <v>412</v>
      </c>
      <c r="E64" s="19" t="str">
        <f t="shared" si="9"/>
        <v>1201-0006</v>
      </c>
      <c r="F64" s="20" t="s">
        <v>352</v>
      </c>
      <c r="G64" s="37" t="s">
        <v>418</v>
      </c>
      <c r="I64" s="38">
        <v>6</v>
      </c>
      <c r="N64" s="49"/>
      <c r="O64" s="46" t="s">
        <v>506</v>
      </c>
      <c r="P64" s="46" t="s">
        <v>348</v>
      </c>
      <c r="Q64" s="49"/>
      <c r="R64" s="50"/>
      <c r="S64" s="50"/>
      <c r="T64" s="50"/>
      <c r="U64" s="50"/>
      <c r="V64" s="51"/>
    </row>
    <row r="65" spans="1:22" ht="15.75" thickBot="1">
      <c r="N65" s="49"/>
      <c r="O65" s="46" t="s">
        <v>507</v>
      </c>
      <c r="P65" s="46" t="s">
        <v>349</v>
      </c>
      <c r="Q65" s="49"/>
      <c r="R65" s="50"/>
      <c r="S65" s="50"/>
      <c r="T65" s="50"/>
      <c r="U65" s="50"/>
      <c r="V65" s="51"/>
    </row>
    <row r="66" spans="1:22" ht="15.75" thickBot="1">
      <c r="A66">
        <v>14</v>
      </c>
      <c r="B66" s="25" t="s">
        <v>469</v>
      </c>
      <c r="C66" s="26" t="s">
        <v>419</v>
      </c>
      <c r="D66" s="27" t="s">
        <v>420</v>
      </c>
      <c r="E66" s="19" t="str">
        <f t="shared" ref="E66:E69" si="10">+CONCATENATE(C66,"-",F66)</f>
        <v>1301-0004</v>
      </c>
      <c r="F66" s="20" t="s">
        <v>341</v>
      </c>
      <c r="G66" s="30" t="s">
        <v>421</v>
      </c>
      <c r="I66" s="39">
        <v>4</v>
      </c>
      <c r="N66" s="49"/>
      <c r="O66" s="46" t="s">
        <v>508</v>
      </c>
      <c r="P66" s="46" t="s">
        <v>350</v>
      </c>
      <c r="Q66" s="49"/>
      <c r="R66" s="50"/>
      <c r="S66" s="50"/>
      <c r="T66" s="50"/>
      <c r="U66" s="50"/>
      <c r="V66" s="51"/>
    </row>
    <row r="67" spans="1:22" ht="15.75" thickBot="1">
      <c r="A67">
        <v>14</v>
      </c>
      <c r="B67" s="25" t="s">
        <v>469</v>
      </c>
      <c r="C67" s="26" t="s">
        <v>419</v>
      </c>
      <c r="D67" s="27" t="s">
        <v>420</v>
      </c>
      <c r="E67" s="19" t="str">
        <f t="shared" si="10"/>
        <v>1301-0002</v>
      </c>
      <c r="F67" s="20" t="s">
        <v>337</v>
      </c>
      <c r="G67" s="30" t="s">
        <v>422</v>
      </c>
      <c r="I67" s="31">
        <v>2</v>
      </c>
      <c r="N67" s="49"/>
      <c r="O67" s="46" t="s">
        <v>509</v>
      </c>
      <c r="P67" s="46" t="s">
        <v>351</v>
      </c>
      <c r="Q67" s="49"/>
      <c r="R67" s="50"/>
      <c r="S67" s="50"/>
      <c r="T67" s="50"/>
      <c r="U67" s="50"/>
      <c r="V67" s="51"/>
    </row>
    <row r="68" spans="1:22" ht="26.25" thickBot="1">
      <c r="A68">
        <v>14</v>
      </c>
      <c r="B68" s="25" t="s">
        <v>469</v>
      </c>
      <c r="C68" s="26" t="s">
        <v>419</v>
      </c>
      <c r="D68" s="27" t="s">
        <v>420</v>
      </c>
      <c r="E68" s="19" t="str">
        <f t="shared" si="10"/>
        <v>1301-0001</v>
      </c>
      <c r="F68" s="20" t="s">
        <v>335</v>
      </c>
      <c r="G68" s="30" t="s">
        <v>423</v>
      </c>
      <c r="I68" s="39">
        <v>1</v>
      </c>
      <c r="N68" s="49"/>
      <c r="O68" s="46" t="s">
        <v>510</v>
      </c>
      <c r="P68" s="46" t="s">
        <v>353</v>
      </c>
      <c r="Q68" s="49"/>
      <c r="R68" s="50"/>
      <c r="S68" s="50"/>
      <c r="T68" s="50"/>
      <c r="U68" s="50"/>
      <c r="V68" s="51"/>
    </row>
    <row r="69" spans="1:22" ht="15.75" thickBot="1">
      <c r="A69">
        <v>14</v>
      </c>
      <c r="B69" s="25" t="s">
        <v>469</v>
      </c>
      <c r="C69" s="26" t="s">
        <v>419</v>
      </c>
      <c r="D69" s="27" t="s">
        <v>420</v>
      </c>
      <c r="E69" s="19" t="str">
        <f t="shared" si="10"/>
        <v>1301-0005</v>
      </c>
      <c r="F69" s="20" t="s">
        <v>343</v>
      </c>
      <c r="G69" s="30" t="s">
        <v>424</v>
      </c>
      <c r="I69" s="31">
        <v>5</v>
      </c>
      <c r="N69" s="49"/>
      <c r="O69" s="46" t="s">
        <v>511</v>
      </c>
      <c r="P69" s="46" t="s">
        <v>355</v>
      </c>
      <c r="Q69" s="49"/>
      <c r="R69" s="50"/>
      <c r="S69" s="50"/>
      <c r="T69" s="50"/>
      <c r="U69" s="50"/>
      <c r="V69" s="51"/>
    </row>
    <row r="70" spans="1:22" ht="15.75" thickBot="1">
      <c r="N70" s="49"/>
      <c r="O70" s="46" t="s">
        <v>512</v>
      </c>
      <c r="P70" s="46" t="s">
        <v>357</v>
      </c>
      <c r="Q70" s="49"/>
      <c r="R70" s="50"/>
      <c r="S70" s="50"/>
      <c r="T70" s="50"/>
      <c r="U70" s="50"/>
      <c r="V70" s="51"/>
    </row>
    <row r="71" spans="1:22" ht="15.75" thickBot="1">
      <c r="A71">
        <v>15</v>
      </c>
      <c r="B71" s="17" t="s">
        <v>425</v>
      </c>
      <c r="C71" s="18" t="s">
        <v>426</v>
      </c>
      <c r="D71" s="19" t="s">
        <v>427</v>
      </c>
      <c r="E71" s="19" t="str">
        <f t="shared" ref="E71:E81" si="11">+CONCATENATE(C71,"-",F71)</f>
        <v>0602-0001</v>
      </c>
      <c r="F71" s="20" t="s">
        <v>335</v>
      </c>
      <c r="G71" s="40" t="s">
        <v>428</v>
      </c>
      <c r="I71" s="20">
        <v>1</v>
      </c>
      <c r="N71" s="46" t="s">
        <v>411</v>
      </c>
      <c r="O71" s="46" t="s">
        <v>513</v>
      </c>
      <c r="P71" s="46" t="s">
        <v>413</v>
      </c>
      <c r="Q71" s="49"/>
      <c r="R71" s="50"/>
      <c r="S71" s="50"/>
      <c r="T71" s="50"/>
      <c r="U71" s="50"/>
      <c r="V71" s="51"/>
    </row>
    <row r="72" spans="1:22" ht="15.75" thickBot="1">
      <c r="A72">
        <v>15</v>
      </c>
      <c r="B72" s="17" t="s">
        <v>425</v>
      </c>
      <c r="C72" s="18" t="s">
        <v>426</v>
      </c>
      <c r="D72" s="19" t="s">
        <v>427</v>
      </c>
      <c r="E72" s="19" t="str">
        <f t="shared" si="11"/>
        <v>0602-0002</v>
      </c>
      <c r="F72" s="20" t="s">
        <v>337</v>
      </c>
      <c r="G72" s="21" t="s">
        <v>429</v>
      </c>
      <c r="I72" s="20">
        <v>2</v>
      </c>
      <c r="N72" s="49"/>
      <c r="O72" s="46" t="s">
        <v>514</v>
      </c>
      <c r="P72" s="46" t="s">
        <v>414</v>
      </c>
      <c r="Q72" s="49"/>
      <c r="R72" s="50"/>
      <c r="S72" s="50"/>
      <c r="T72" s="50"/>
      <c r="U72" s="50"/>
      <c r="V72" s="51"/>
    </row>
    <row r="73" spans="1:22" ht="15.75" thickBot="1">
      <c r="A73">
        <v>15</v>
      </c>
      <c r="B73" s="17" t="s">
        <v>425</v>
      </c>
      <c r="C73" s="18" t="s">
        <v>426</v>
      </c>
      <c r="D73" s="19" t="s">
        <v>427</v>
      </c>
      <c r="E73" s="19" t="str">
        <f t="shared" si="11"/>
        <v>0602-0003</v>
      </c>
      <c r="F73" s="20" t="s">
        <v>339</v>
      </c>
      <c r="G73" s="21" t="s">
        <v>430</v>
      </c>
      <c r="I73" s="20">
        <v>3</v>
      </c>
      <c r="N73" s="49"/>
      <c r="O73" s="46" t="s">
        <v>515</v>
      </c>
      <c r="P73" s="46" t="s">
        <v>415</v>
      </c>
      <c r="Q73" s="49"/>
      <c r="R73" s="50"/>
      <c r="S73" s="50"/>
      <c r="T73" s="50"/>
      <c r="U73" s="50"/>
      <c r="V73" s="51"/>
    </row>
    <row r="74" spans="1:22" ht="15.75" thickBot="1">
      <c r="A74">
        <v>15</v>
      </c>
      <c r="B74" s="17" t="s">
        <v>425</v>
      </c>
      <c r="C74" s="18" t="s">
        <v>426</v>
      </c>
      <c r="D74" s="19" t="s">
        <v>427</v>
      </c>
      <c r="E74" s="19" t="str">
        <f t="shared" si="11"/>
        <v>0602-0004</v>
      </c>
      <c r="F74" s="20" t="s">
        <v>341</v>
      </c>
      <c r="G74" s="21" t="s">
        <v>431</v>
      </c>
      <c r="I74" s="20">
        <v>4</v>
      </c>
      <c r="N74" s="49"/>
      <c r="O74" s="46" t="s">
        <v>516</v>
      </c>
      <c r="P74" s="46" t="s">
        <v>416</v>
      </c>
      <c r="Q74" s="49"/>
      <c r="R74" s="50"/>
      <c r="S74" s="50"/>
      <c r="T74" s="50"/>
      <c r="U74" s="50"/>
      <c r="V74" s="51"/>
    </row>
    <row r="75" spans="1:22" ht="15.75" thickBot="1">
      <c r="A75">
        <v>15</v>
      </c>
      <c r="B75" s="17" t="s">
        <v>425</v>
      </c>
      <c r="C75" s="18" t="s">
        <v>426</v>
      </c>
      <c r="D75" s="19" t="s">
        <v>427</v>
      </c>
      <c r="E75" s="19" t="str">
        <f t="shared" si="11"/>
        <v>0602-0005</v>
      </c>
      <c r="F75" s="20" t="s">
        <v>343</v>
      </c>
      <c r="G75" s="41" t="s">
        <v>432</v>
      </c>
      <c r="I75" s="20">
        <v>5</v>
      </c>
      <c r="N75" s="49"/>
      <c r="O75" s="46" t="s">
        <v>517</v>
      </c>
      <c r="P75" s="46" t="s">
        <v>417</v>
      </c>
      <c r="Q75" s="49"/>
      <c r="R75" s="50"/>
      <c r="S75" s="50"/>
      <c r="T75" s="50"/>
      <c r="U75" s="50"/>
      <c r="V75" s="51"/>
    </row>
    <row r="76" spans="1:22" ht="15.75" thickBot="1">
      <c r="A76">
        <v>15</v>
      </c>
      <c r="B76" s="17" t="s">
        <v>425</v>
      </c>
      <c r="C76" s="18" t="s">
        <v>426</v>
      </c>
      <c r="D76" s="19" t="s">
        <v>427</v>
      </c>
      <c r="E76" s="19" t="str">
        <f t="shared" si="11"/>
        <v>0602-0006</v>
      </c>
      <c r="F76" s="20" t="s">
        <v>352</v>
      </c>
      <c r="G76" s="21" t="s">
        <v>433</v>
      </c>
      <c r="I76" s="20">
        <v>6</v>
      </c>
      <c r="N76" s="49"/>
      <c r="O76" s="46" t="s">
        <v>518</v>
      </c>
      <c r="P76" s="46" t="s">
        <v>418</v>
      </c>
      <c r="Q76" s="49"/>
      <c r="R76" s="50"/>
      <c r="S76" s="50"/>
      <c r="T76" s="50"/>
      <c r="U76" s="50"/>
      <c r="V76" s="51"/>
    </row>
    <row r="77" spans="1:22" ht="15.75" thickBot="1">
      <c r="A77">
        <v>15</v>
      </c>
      <c r="B77" s="17" t="s">
        <v>425</v>
      </c>
      <c r="C77" s="18" t="s">
        <v>426</v>
      </c>
      <c r="D77" s="19" t="s">
        <v>427</v>
      </c>
      <c r="E77" s="19" t="str">
        <f t="shared" si="11"/>
        <v>0602-0007</v>
      </c>
      <c r="F77" s="20" t="s">
        <v>354</v>
      </c>
      <c r="G77" s="41" t="s">
        <v>434</v>
      </c>
      <c r="I77" s="20">
        <v>7</v>
      </c>
      <c r="N77" s="46" t="s">
        <v>419</v>
      </c>
      <c r="O77" s="46" t="s">
        <v>519</v>
      </c>
      <c r="P77" s="46" t="s">
        <v>423</v>
      </c>
      <c r="Q77" s="49"/>
      <c r="R77" s="50"/>
      <c r="S77" s="50"/>
      <c r="T77" s="50"/>
      <c r="U77" s="50"/>
      <c r="V77" s="51"/>
    </row>
    <row r="78" spans="1:22" ht="15.75" thickBot="1">
      <c r="A78">
        <v>15</v>
      </c>
      <c r="B78" s="17" t="s">
        <v>425</v>
      </c>
      <c r="C78" s="18" t="s">
        <v>426</v>
      </c>
      <c r="D78" s="19" t="s">
        <v>427</v>
      </c>
      <c r="E78" s="19" t="str">
        <f t="shared" si="11"/>
        <v>0602-0009</v>
      </c>
      <c r="F78" s="20" t="s">
        <v>435</v>
      </c>
      <c r="G78" s="41" t="s">
        <v>436</v>
      </c>
      <c r="I78" s="20">
        <v>9</v>
      </c>
      <c r="N78" s="49"/>
      <c r="O78" s="46" t="s">
        <v>520</v>
      </c>
      <c r="P78" s="46" t="s">
        <v>422</v>
      </c>
      <c r="Q78" s="49"/>
      <c r="R78" s="50"/>
      <c r="S78" s="50"/>
      <c r="T78" s="50"/>
      <c r="U78" s="50"/>
      <c r="V78" s="51"/>
    </row>
    <row r="79" spans="1:22" ht="15.75" thickBot="1">
      <c r="A79">
        <v>15</v>
      </c>
      <c r="B79" s="17" t="s">
        <v>425</v>
      </c>
      <c r="C79" s="18" t="s">
        <v>426</v>
      </c>
      <c r="D79" s="19" t="s">
        <v>427</v>
      </c>
      <c r="E79" s="19" t="str">
        <f t="shared" si="11"/>
        <v>0602-0010</v>
      </c>
      <c r="F79" s="42" t="s">
        <v>437</v>
      </c>
      <c r="G79" s="41" t="s">
        <v>438</v>
      </c>
      <c r="I79" s="20">
        <v>10</v>
      </c>
      <c r="N79" s="49"/>
      <c r="O79" s="46" t="s">
        <v>521</v>
      </c>
      <c r="P79" s="46" t="s">
        <v>421</v>
      </c>
      <c r="Q79" s="49"/>
      <c r="R79" s="50"/>
      <c r="S79" s="50"/>
      <c r="T79" s="50"/>
      <c r="U79" s="50"/>
      <c r="V79" s="51"/>
    </row>
    <row r="80" spans="1:22" ht="15.75" thickBot="1">
      <c r="A80">
        <v>15</v>
      </c>
      <c r="B80" s="17" t="s">
        <v>425</v>
      </c>
      <c r="C80" s="18" t="s">
        <v>426</v>
      </c>
      <c r="D80" s="19" t="s">
        <v>427</v>
      </c>
      <c r="E80" s="19" t="str">
        <f t="shared" si="11"/>
        <v>0602-0011</v>
      </c>
      <c r="F80" s="42" t="s">
        <v>439</v>
      </c>
      <c r="G80" s="43" t="s">
        <v>440</v>
      </c>
      <c r="I80" s="20">
        <v>11</v>
      </c>
      <c r="N80" s="49"/>
      <c r="O80" s="46" t="s">
        <v>522</v>
      </c>
      <c r="P80" s="46" t="s">
        <v>424</v>
      </c>
      <c r="Q80" s="49"/>
      <c r="R80" s="50"/>
      <c r="S80" s="50"/>
      <c r="T80" s="50"/>
      <c r="U80" s="50"/>
      <c r="V80" s="51"/>
    </row>
    <row r="81" spans="1:22" ht="15.75" thickBot="1">
      <c r="A81">
        <v>15</v>
      </c>
      <c r="B81" s="17" t="s">
        <v>425</v>
      </c>
      <c r="C81" s="18" t="s">
        <v>426</v>
      </c>
      <c r="D81" s="19" t="s">
        <v>427</v>
      </c>
      <c r="E81" s="19" t="str">
        <f t="shared" si="11"/>
        <v>0602-0014</v>
      </c>
      <c r="F81" s="42" t="s">
        <v>441</v>
      </c>
      <c r="G81" s="21" t="s">
        <v>442</v>
      </c>
      <c r="I81" s="20">
        <v>14</v>
      </c>
      <c r="N81" s="46" t="s">
        <v>359</v>
      </c>
      <c r="O81" s="46" t="s">
        <v>523</v>
      </c>
      <c r="P81" s="46" t="s">
        <v>361</v>
      </c>
      <c r="Q81" s="49"/>
      <c r="R81" s="50"/>
      <c r="S81" s="50"/>
      <c r="T81" s="50"/>
      <c r="U81" s="50"/>
      <c r="V81" s="51"/>
    </row>
    <row r="82" spans="1:22" ht="15.75" thickBot="1">
      <c r="N82" s="49"/>
      <c r="O82" s="46" t="s">
        <v>524</v>
      </c>
      <c r="P82" s="46" t="s">
        <v>362</v>
      </c>
      <c r="Q82" s="49"/>
      <c r="R82" s="50"/>
      <c r="S82" s="50"/>
      <c r="T82" s="50"/>
      <c r="U82" s="50"/>
      <c r="V82" s="51"/>
    </row>
    <row r="83" spans="1:22" ht="15.75" thickBot="1">
      <c r="A83">
        <v>16</v>
      </c>
      <c r="B83" s="17" t="s">
        <v>443</v>
      </c>
      <c r="C83" s="18" t="s">
        <v>444</v>
      </c>
      <c r="D83" s="19" t="s">
        <v>445</v>
      </c>
      <c r="E83" s="19" t="str">
        <f t="shared" ref="E83:E85" si="12">+CONCATENATE(C83,"-",F83)</f>
        <v>2101-0001</v>
      </c>
      <c r="F83" s="20" t="s">
        <v>335</v>
      </c>
      <c r="G83" s="22" t="s">
        <v>446</v>
      </c>
      <c r="I83" s="23">
        <v>1</v>
      </c>
      <c r="N83" s="49"/>
      <c r="O83" s="46" t="s">
        <v>525</v>
      </c>
      <c r="P83" s="46" t="s">
        <v>363</v>
      </c>
      <c r="Q83" s="49"/>
      <c r="R83" s="50"/>
      <c r="S83" s="50"/>
      <c r="T83" s="50"/>
      <c r="U83" s="50"/>
      <c r="V83" s="51"/>
    </row>
    <row r="84" spans="1:22" ht="15.75" thickBot="1">
      <c r="A84">
        <v>16</v>
      </c>
      <c r="B84" s="17" t="s">
        <v>443</v>
      </c>
      <c r="C84" s="18" t="s">
        <v>444</v>
      </c>
      <c r="D84" s="19" t="s">
        <v>445</v>
      </c>
      <c r="E84" s="19" t="str">
        <f t="shared" si="12"/>
        <v>2101-0002</v>
      </c>
      <c r="F84" s="20" t="s">
        <v>337</v>
      </c>
      <c r="G84" s="44" t="s">
        <v>447</v>
      </c>
      <c r="I84" s="45">
        <v>2</v>
      </c>
      <c r="N84" s="46" t="s">
        <v>365</v>
      </c>
      <c r="O84" s="46" t="s">
        <v>526</v>
      </c>
      <c r="P84" s="46" t="s">
        <v>366</v>
      </c>
      <c r="Q84" s="49"/>
      <c r="R84" s="50"/>
      <c r="S84" s="50"/>
      <c r="T84" s="50"/>
      <c r="U84" s="50"/>
      <c r="V84" s="51"/>
    </row>
    <row r="85" spans="1:22" ht="15.75" thickBot="1">
      <c r="A85">
        <v>16</v>
      </c>
      <c r="B85" s="17" t="s">
        <v>443</v>
      </c>
      <c r="C85" s="18" t="s">
        <v>444</v>
      </c>
      <c r="D85" s="19" t="s">
        <v>445</v>
      </c>
      <c r="E85" s="19" t="str">
        <f t="shared" si="12"/>
        <v>2101-0003</v>
      </c>
      <c r="F85" s="20" t="s">
        <v>339</v>
      </c>
      <c r="G85" s="44" t="s">
        <v>448</v>
      </c>
      <c r="I85" s="45">
        <v>3</v>
      </c>
      <c r="N85" s="49"/>
      <c r="O85" s="46" t="s">
        <v>527</v>
      </c>
      <c r="P85" s="46" t="s">
        <v>367</v>
      </c>
      <c r="Q85" s="49"/>
      <c r="R85" s="50"/>
      <c r="S85" s="50"/>
      <c r="T85" s="50"/>
      <c r="U85" s="50"/>
      <c r="V85" s="51"/>
    </row>
    <row r="86" spans="1:22" ht="15.75" thickBot="1">
      <c r="N86" s="46" t="s">
        <v>406</v>
      </c>
      <c r="O86" s="46" t="s">
        <v>528</v>
      </c>
      <c r="P86" s="46" t="s">
        <v>408</v>
      </c>
      <c r="Q86" s="49"/>
      <c r="R86" s="50"/>
      <c r="S86" s="50"/>
      <c r="T86" s="50"/>
      <c r="U86" s="50"/>
      <c r="V86" s="51"/>
    </row>
    <row r="87" spans="1:22" ht="15.75" thickBot="1">
      <c r="A87">
        <v>17</v>
      </c>
      <c r="B87" s="17" t="s">
        <v>449</v>
      </c>
      <c r="C87" s="18" t="s">
        <v>450</v>
      </c>
      <c r="D87" s="19" t="s">
        <v>451</v>
      </c>
      <c r="E87" s="19" t="str">
        <f>+CONCATENATE(C87,"-",F87)</f>
        <v>0501-0001</v>
      </c>
      <c r="F87" s="20" t="s">
        <v>335</v>
      </c>
      <c r="G87" s="22" t="s">
        <v>452</v>
      </c>
      <c r="I87" s="23">
        <v>1</v>
      </c>
      <c r="N87" s="49"/>
      <c r="O87" s="46" t="s">
        <v>529</v>
      </c>
      <c r="P87" s="46" t="s">
        <v>409</v>
      </c>
      <c r="Q87" s="49"/>
      <c r="R87" s="50"/>
      <c r="S87" s="50"/>
      <c r="T87" s="50"/>
      <c r="U87" s="50"/>
      <c r="V87" s="51"/>
    </row>
    <row r="88" spans="1:22">
      <c r="N88" s="49"/>
      <c r="O88" s="46" t="s">
        <v>530</v>
      </c>
      <c r="P88" s="46" t="s">
        <v>410</v>
      </c>
      <c r="Q88" s="49"/>
      <c r="R88" s="50"/>
      <c r="S88" s="50"/>
      <c r="T88" s="50"/>
      <c r="U88" s="50"/>
      <c r="V88" s="51"/>
    </row>
    <row r="89" spans="1:22">
      <c r="N89" s="46" t="s">
        <v>387</v>
      </c>
      <c r="O89" s="46" t="s">
        <v>531</v>
      </c>
      <c r="P89" s="46" t="s">
        <v>389</v>
      </c>
      <c r="Q89" s="49"/>
      <c r="R89" s="50"/>
      <c r="S89" s="50"/>
      <c r="T89" s="50"/>
      <c r="U89" s="50"/>
      <c r="V89" s="51"/>
    </row>
    <row r="90" spans="1:22">
      <c r="N90" s="46" t="s">
        <v>390</v>
      </c>
      <c r="O90" s="46" t="s">
        <v>532</v>
      </c>
      <c r="P90" s="46" t="s">
        <v>391</v>
      </c>
      <c r="Q90" s="49"/>
      <c r="R90" s="50"/>
      <c r="S90" s="50"/>
      <c r="T90" s="50"/>
      <c r="U90" s="50"/>
      <c r="V90" s="51"/>
    </row>
    <row r="91" spans="1:22">
      <c r="N91" s="46" t="s">
        <v>392</v>
      </c>
      <c r="O91" s="46" t="s">
        <v>533</v>
      </c>
      <c r="P91" s="46" t="s">
        <v>393</v>
      </c>
      <c r="Q91" s="49"/>
      <c r="R91" s="50"/>
      <c r="S91" s="50"/>
      <c r="T91" s="50"/>
      <c r="U91" s="50"/>
      <c r="V91" s="51"/>
    </row>
    <row r="92" spans="1:22">
      <c r="N92" s="46" t="s">
        <v>444</v>
      </c>
      <c r="O92" s="46" t="s">
        <v>534</v>
      </c>
      <c r="P92" s="46" t="s">
        <v>446</v>
      </c>
      <c r="Q92" s="49"/>
      <c r="R92" s="50"/>
      <c r="S92" s="50"/>
      <c r="T92" s="50"/>
      <c r="U92" s="50"/>
      <c r="V92" s="51"/>
    </row>
    <row r="93" spans="1:22">
      <c r="N93" s="49"/>
      <c r="O93" s="46" t="s">
        <v>535</v>
      </c>
      <c r="P93" s="46" t="s">
        <v>447</v>
      </c>
      <c r="Q93" s="49"/>
      <c r="R93" s="50"/>
      <c r="S93" s="50"/>
      <c r="T93" s="50"/>
      <c r="U93" s="50"/>
      <c r="V93" s="51"/>
    </row>
    <row r="94" spans="1:22">
      <c r="N94" s="52"/>
      <c r="O94" s="56" t="s">
        <v>536</v>
      </c>
      <c r="P94" s="56" t="s">
        <v>448</v>
      </c>
      <c r="Q94" s="52"/>
      <c r="R94" s="53"/>
      <c r="S94" s="53"/>
      <c r="T94" s="53"/>
      <c r="U94" s="53"/>
      <c r="V94" s="54"/>
    </row>
    <row r="96" spans="1:22">
      <c r="N96" t="s">
        <v>426</v>
      </c>
      <c r="O96" t="s">
        <v>1525</v>
      </c>
      <c r="P96" t="s">
        <v>1515</v>
      </c>
      <c r="Q96" t="s">
        <v>89</v>
      </c>
    </row>
    <row r="97" spans="2:20">
      <c r="N97" t="s">
        <v>426</v>
      </c>
      <c r="O97" t="s">
        <v>1526</v>
      </c>
      <c r="P97" t="s">
        <v>1516</v>
      </c>
      <c r="Q97" t="s">
        <v>89</v>
      </c>
    </row>
    <row r="98" spans="2:20">
      <c r="N98" t="s">
        <v>383</v>
      </c>
      <c r="O98" s="266" t="s">
        <v>1527</v>
      </c>
      <c r="P98" s="266" t="s">
        <v>1517</v>
      </c>
      <c r="Q98" s="266" t="s">
        <v>89</v>
      </c>
      <c r="R98" s="266"/>
    </row>
    <row r="99" spans="2:20">
      <c r="N99" t="s">
        <v>395</v>
      </c>
      <c r="O99" t="s">
        <v>1528</v>
      </c>
      <c r="P99" t="s">
        <v>1518</v>
      </c>
      <c r="Q99" t="s">
        <v>89</v>
      </c>
    </row>
    <row r="100" spans="2:20">
      <c r="N100" t="s">
        <v>395</v>
      </c>
      <c r="O100" t="s">
        <v>1529</v>
      </c>
      <c r="P100" t="s">
        <v>1519</v>
      </c>
      <c r="Q100" t="s">
        <v>89</v>
      </c>
    </row>
    <row r="101" spans="2:20">
      <c r="N101" t="s">
        <v>395</v>
      </c>
      <c r="O101" t="s">
        <v>1530</v>
      </c>
      <c r="P101" t="s">
        <v>1520</v>
      </c>
      <c r="Q101" t="s">
        <v>89</v>
      </c>
    </row>
    <row r="102" spans="2:20">
      <c r="N102" t="s">
        <v>411</v>
      </c>
      <c r="O102" t="s">
        <v>1531</v>
      </c>
      <c r="P102" t="s">
        <v>1521</v>
      </c>
      <c r="Q102" t="s">
        <v>89</v>
      </c>
    </row>
    <row r="103" spans="2:20">
      <c r="N103" t="s">
        <v>411</v>
      </c>
      <c r="O103" t="s">
        <v>1532</v>
      </c>
      <c r="P103" t="s">
        <v>1522</v>
      </c>
      <c r="Q103" t="s">
        <v>89</v>
      </c>
    </row>
    <row r="104" spans="2:20">
      <c r="N104" t="s">
        <v>411</v>
      </c>
      <c r="O104" t="s">
        <v>1533</v>
      </c>
      <c r="P104" t="s">
        <v>1523</v>
      </c>
      <c r="Q104" t="s">
        <v>89</v>
      </c>
    </row>
    <row r="105" spans="2:20">
      <c r="N105" t="s">
        <v>419</v>
      </c>
      <c r="O105" t="s">
        <v>1534</v>
      </c>
      <c r="P105" t="s">
        <v>1524</v>
      </c>
      <c r="Q105" t="s">
        <v>89</v>
      </c>
    </row>
    <row r="107" spans="2:20">
      <c r="N107" s="46" t="s">
        <v>346</v>
      </c>
      <c r="O107" s="246" t="s">
        <v>1667</v>
      </c>
      <c r="P107" s="247" t="s">
        <v>1668</v>
      </c>
      <c r="Q107" s="192" t="s">
        <v>1669</v>
      </c>
    </row>
    <row r="109" spans="2:20">
      <c r="B109" t="str">
        <f t="shared" ref="B109:B119" si="13">+IF(G109=P162,"",111)</f>
        <v/>
      </c>
      <c r="C109" t="s">
        <v>1670</v>
      </c>
      <c r="D109" s="265" t="s">
        <v>374</v>
      </c>
      <c r="E109" s="265" t="s">
        <v>1714</v>
      </c>
      <c r="F109" s="259" t="s">
        <v>1704</v>
      </c>
      <c r="G109" s="260" t="s">
        <v>1671</v>
      </c>
      <c r="N109" t="str">
        <f t="shared" ref="N109:N129" si="14">+CONCATENATE(LEFT(O109,4))</f>
        <v>1101</v>
      </c>
      <c r="O109" t="s">
        <v>1700</v>
      </c>
      <c r="P109" s="46" t="s">
        <v>1695</v>
      </c>
      <c r="S109" s="249">
        <v>43749</v>
      </c>
      <c r="T109" t="s">
        <v>1726</v>
      </c>
    </row>
    <row r="110" spans="2:20">
      <c r="B110" t="str">
        <f t="shared" si="13"/>
        <v/>
      </c>
      <c r="C110" t="s">
        <v>1672</v>
      </c>
      <c r="D110" s="265" t="s">
        <v>426</v>
      </c>
      <c r="E110" s="265" t="s">
        <v>1714</v>
      </c>
      <c r="F110" s="262" t="s">
        <v>1703</v>
      </c>
      <c r="G110" s="260" t="s">
        <v>1673</v>
      </c>
      <c r="N110" t="str">
        <f t="shared" si="14"/>
        <v>1101</v>
      </c>
      <c r="O110" t="s">
        <v>1701</v>
      </c>
      <c r="P110" t="s">
        <v>1697</v>
      </c>
      <c r="S110" s="249">
        <v>43749</v>
      </c>
      <c r="T110" t="s">
        <v>1726</v>
      </c>
    </row>
    <row r="111" spans="2:20">
      <c r="B111" t="str">
        <f t="shared" si="13"/>
        <v/>
      </c>
      <c r="C111" t="s">
        <v>1674</v>
      </c>
      <c r="D111" s="265" t="s">
        <v>426</v>
      </c>
      <c r="E111" s="265" t="s">
        <v>450</v>
      </c>
      <c r="F111" s="259" t="s">
        <v>1705</v>
      </c>
      <c r="G111" s="260" t="s">
        <v>1675</v>
      </c>
      <c r="N111" t="str">
        <f t="shared" si="14"/>
        <v>1102</v>
      </c>
      <c r="O111" t="s">
        <v>1717</v>
      </c>
      <c r="P111" t="s">
        <v>1718</v>
      </c>
      <c r="S111" s="249">
        <v>43749</v>
      </c>
      <c r="T111" t="s">
        <v>1726</v>
      </c>
    </row>
    <row r="112" spans="2:20">
      <c r="B112" t="str">
        <f t="shared" si="13"/>
        <v/>
      </c>
      <c r="C112" t="s">
        <v>1676</v>
      </c>
      <c r="D112" s="265" t="s">
        <v>426</v>
      </c>
      <c r="E112" s="265" t="s">
        <v>1715</v>
      </c>
      <c r="F112" s="259" t="s">
        <v>1706</v>
      </c>
      <c r="G112" s="260" t="s">
        <v>1677</v>
      </c>
      <c r="N112" t="str">
        <f t="shared" si="14"/>
        <v>1102</v>
      </c>
      <c r="O112" t="s">
        <v>1719</v>
      </c>
      <c r="P112" t="s">
        <v>1668</v>
      </c>
      <c r="S112" s="249">
        <v>43749</v>
      </c>
      <c r="T112" t="s">
        <v>1726</v>
      </c>
    </row>
    <row r="113" spans="2:22">
      <c r="B113" t="str">
        <f t="shared" si="13"/>
        <v/>
      </c>
      <c r="C113" t="s">
        <v>1678</v>
      </c>
      <c r="D113" s="265" t="s">
        <v>426</v>
      </c>
      <c r="E113" s="265" t="s">
        <v>1716</v>
      </c>
      <c r="F113" s="259" t="s">
        <v>1707</v>
      </c>
      <c r="G113" s="260" t="s">
        <v>1679</v>
      </c>
      <c r="N113" t="str">
        <f t="shared" si="14"/>
        <v>0401</v>
      </c>
      <c r="O113" t="s">
        <v>1670</v>
      </c>
      <c r="P113" s="46" t="s">
        <v>1671</v>
      </c>
      <c r="S113" s="249">
        <v>43749</v>
      </c>
      <c r="T113" t="s">
        <v>1726</v>
      </c>
    </row>
    <row r="114" spans="2:22">
      <c r="B114" t="str">
        <f t="shared" si="13"/>
        <v/>
      </c>
      <c r="C114" t="s">
        <v>1680</v>
      </c>
      <c r="D114" s="265" t="s">
        <v>383</v>
      </c>
      <c r="E114" s="265" t="s">
        <v>450</v>
      </c>
      <c r="F114" s="263" t="s">
        <v>1713</v>
      </c>
      <c r="G114" s="264" t="s">
        <v>1691</v>
      </c>
      <c r="N114" t="str">
        <f t="shared" si="14"/>
        <v>0401</v>
      </c>
      <c r="O114" t="s">
        <v>1720</v>
      </c>
      <c r="P114" t="s">
        <v>1721</v>
      </c>
      <c r="S114" s="249">
        <v>43749</v>
      </c>
      <c r="T114" t="s">
        <v>1726</v>
      </c>
    </row>
    <row r="115" spans="2:22">
      <c r="B115" t="str">
        <f t="shared" si="13"/>
        <v/>
      </c>
      <c r="C115" t="s">
        <v>1682</v>
      </c>
      <c r="D115" s="265" t="s">
        <v>395</v>
      </c>
      <c r="E115" s="265" t="s">
        <v>1714</v>
      </c>
      <c r="F115" s="262" t="s">
        <v>1709</v>
      </c>
      <c r="G115" s="264" t="s">
        <v>1683</v>
      </c>
      <c r="N115" t="str">
        <f t="shared" si="14"/>
        <v>0701</v>
      </c>
      <c r="O115" t="s">
        <v>1702</v>
      </c>
      <c r="P115" s="46" t="s">
        <v>1699</v>
      </c>
      <c r="S115" s="249">
        <v>43749</v>
      </c>
      <c r="T115" t="s">
        <v>1726</v>
      </c>
    </row>
    <row r="116" spans="2:22">
      <c r="B116" t="str">
        <f t="shared" si="13"/>
        <v/>
      </c>
      <c r="C116" t="s">
        <v>1684</v>
      </c>
      <c r="D116" s="265" t="s">
        <v>411</v>
      </c>
      <c r="E116" s="265" t="s">
        <v>1714</v>
      </c>
      <c r="F116" s="262" t="s">
        <v>1711</v>
      </c>
      <c r="G116" s="264" t="s">
        <v>1685</v>
      </c>
      <c r="N116" t="str">
        <f t="shared" si="14"/>
        <v>0701</v>
      </c>
      <c r="O116" t="s">
        <v>1680</v>
      </c>
      <c r="P116" t="s">
        <v>1691</v>
      </c>
      <c r="S116" s="249">
        <v>43749</v>
      </c>
      <c r="T116" t="s">
        <v>1726</v>
      </c>
    </row>
    <row r="117" spans="2:22">
      <c r="B117" t="str">
        <f t="shared" si="13"/>
        <v/>
      </c>
      <c r="C117" t="s">
        <v>1686</v>
      </c>
      <c r="D117" s="265" t="s">
        <v>419</v>
      </c>
      <c r="E117" s="265" t="s">
        <v>1714</v>
      </c>
      <c r="F117" s="262" t="s">
        <v>1710</v>
      </c>
      <c r="G117" s="264" t="s">
        <v>1687</v>
      </c>
      <c r="N117" t="str">
        <f t="shared" si="14"/>
        <v>0701</v>
      </c>
      <c r="O117" t="s">
        <v>1722</v>
      </c>
      <c r="P117" t="s">
        <v>1723</v>
      </c>
      <c r="S117" s="249">
        <v>43749</v>
      </c>
      <c r="T117" t="s">
        <v>1726</v>
      </c>
    </row>
    <row r="118" spans="2:22">
      <c r="B118" t="str">
        <f t="shared" si="13"/>
        <v/>
      </c>
      <c r="C118" t="s">
        <v>1688</v>
      </c>
      <c r="D118" s="265" t="s">
        <v>387</v>
      </c>
      <c r="E118" s="265" t="s">
        <v>1714</v>
      </c>
      <c r="F118" s="262" t="s">
        <v>1708</v>
      </c>
      <c r="G118" s="264" t="s">
        <v>1681</v>
      </c>
      <c r="N118" t="str">
        <f t="shared" si="14"/>
        <v>2001</v>
      </c>
      <c r="O118" t="s">
        <v>1688</v>
      </c>
      <c r="P118" t="s">
        <v>1681</v>
      </c>
      <c r="S118" s="249">
        <v>43749</v>
      </c>
      <c r="T118" t="s">
        <v>1726</v>
      </c>
    </row>
    <row r="119" spans="2:22">
      <c r="B119" t="str">
        <f t="shared" si="13"/>
        <v/>
      </c>
      <c r="C119" t="s">
        <v>1690</v>
      </c>
      <c r="D119" s="265" t="s">
        <v>390</v>
      </c>
      <c r="E119" s="265" t="s">
        <v>1714</v>
      </c>
      <c r="F119" s="262" t="s">
        <v>1712</v>
      </c>
      <c r="G119" s="264" t="s">
        <v>1689</v>
      </c>
      <c r="N119" t="str">
        <f t="shared" si="14"/>
        <v>2002</v>
      </c>
      <c r="O119" t="s">
        <v>1690</v>
      </c>
      <c r="P119" t="s">
        <v>1689</v>
      </c>
      <c r="S119" s="249">
        <v>43749</v>
      </c>
      <c r="T119" t="s">
        <v>1726</v>
      </c>
    </row>
    <row r="120" spans="2:22">
      <c r="N120" t="str">
        <f t="shared" si="14"/>
        <v>0901</v>
      </c>
      <c r="O120" t="s">
        <v>1682</v>
      </c>
      <c r="P120" t="s">
        <v>1683</v>
      </c>
      <c r="S120" s="249">
        <v>43749</v>
      </c>
      <c r="T120" t="s">
        <v>1726</v>
      </c>
    </row>
    <row r="121" spans="2:22">
      <c r="F121" s="259" t="s">
        <v>1694</v>
      </c>
      <c r="G121" s="260" t="s">
        <v>1695</v>
      </c>
      <c r="N121" t="str">
        <f t="shared" si="14"/>
        <v>1201</v>
      </c>
      <c r="O121" t="s">
        <v>1684</v>
      </c>
      <c r="P121" t="s">
        <v>1685</v>
      </c>
      <c r="S121" s="249">
        <v>43749</v>
      </c>
      <c r="T121" t="s">
        <v>1726</v>
      </c>
    </row>
    <row r="122" spans="2:22">
      <c r="F122" s="259" t="s">
        <v>1696</v>
      </c>
      <c r="G122" s="260" t="s">
        <v>1697</v>
      </c>
      <c r="N122" t="str">
        <f t="shared" si="14"/>
        <v>1301</v>
      </c>
      <c r="O122" t="s">
        <v>1686</v>
      </c>
      <c r="P122" t="s">
        <v>1687</v>
      </c>
      <c r="S122" s="249">
        <v>43749</v>
      </c>
      <c r="T122" t="s">
        <v>1726</v>
      </c>
    </row>
    <row r="123" spans="2:22">
      <c r="F123" s="259" t="s">
        <v>1698</v>
      </c>
      <c r="G123" s="260" t="s">
        <v>1699</v>
      </c>
      <c r="N123" t="str">
        <f t="shared" si="14"/>
        <v>0602</v>
      </c>
      <c r="O123" t="s">
        <v>1672</v>
      </c>
      <c r="P123" t="s">
        <v>1673</v>
      </c>
      <c r="S123" s="249">
        <v>43749</v>
      </c>
      <c r="T123" t="s">
        <v>1726</v>
      </c>
    </row>
    <row r="124" spans="2:22">
      <c r="N124" t="str">
        <f t="shared" si="14"/>
        <v>0602</v>
      </c>
      <c r="O124" t="s">
        <v>1674</v>
      </c>
      <c r="P124" t="s">
        <v>1724</v>
      </c>
      <c r="S124" s="249">
        <v>43749</v>
      </c>
      <c r="T124" t="s">
        <v>1726</v>
      </c>
    </row>
    <row r="125" spans="2:22">
      <c r="N125" t="str">
        <f t="shared" si="14"/>
        <v>0602</v>
      </c>
      <c r="O125" t="s">
        <v>1676</v>
      </c>
      <c r="P125" t="s">
        <v>1677</v>
      </c>
      <c r="S125" s="249">
        <v>43749</v>
      </c>
      <c r="T125" t="s">
        <v>1726</v>
      </c>
    </row>
    <row r="126" spans="2:22">
      <c r="N126" t="str">
        <f t="shared" si="14"/>
        <v>0602</v>
      </c>
      <c r="O126" t="s">
        <v>1678</v>
      </c>
      <c r="P126" s="46" t="s">
        <v>1679</v>
      </c>
      <c r="S126" s="249">
        <v>43749</v>
      </c>
      <c r="T126" t="s">
        <v>1726</v>
      </c>
    </row>
    <row r="128" spans="2:22">
      <c r="N128" t="str">
        <f t="shared" si="14"/>
        <v>0701</v>
      </c>
      <c r="O128" s="267" t="s">
        <v>1727</v>
      </c>
      <c r="P128" s="266" t="s">
        <v>1731</v>
      </c>
      <c r="Q128" s="266"/>
      <c r="R128" s="266"/>
      <c r="S128" s="268">
        <v>43798</v>
      </c>
      <c r="T128" s="266" t="s">
        <v>1729</v>
      </c>
      <c r="U128" s="266"/>
      <c r="V128" s="266"/>
    </row>
    <row r="129" spans="14:20">
      <c r="N129" t="str">
        <f t="shared" si="14"/>
        <v>2001</v>
      </c>
      <c r="O129" s="46" t="s">
        <v>1728</v>
      </c>
      <c r="P129" t="s">
        <v>1730</v>
      </c>
      <c r="S129" s="249">
        <v>43766</v>
      </c>
      <c r="T129" t="s">
        <v>1729</v>
      </c>
    </row>
    <row r="160" spans="14:14">
      <c r="N160" t="s">
        <v>1725</v>
      </c>
    </row>
    <row r="162" spans="14:20">
      <c r="N162" t="str">
        <f t="shared" ref="N162:N172" si="15">+CONCATENATE(LEFT(O162,4))</f>
        <v>0401</v>
      </c>
      <c r="O162" t="s">
        <v>1670</v>
      </c>
      <c r="P162" t="s">
        <v>1671</v>
      </c>
      <c r="Q162" s="248" t="s">
        <v>1692</v>
      </c>
      <c r="T162" s="249">
        <v>43522</v>
      </c>
    </row>
    <row r="163" spans="14:20">
      <c r="N163" t="str">
        <f t="shared" si="15"/>
        <v>0602</v>
      </c>
      <c r="O163" t="s">
        <v>1672</v>
      </c>
      <c r="P163" t="s">
        <v>1673</v>
      </c>
      <c r="Q163" s="248" t="s">
        <v>1692</v>
      </c>
    </row>
    <row r="164" spans="14:20">
      <c r="N164" t="str">
        <f t="shared" si="15"/>
        <v>0602</v>
      </c>
      <c r="O164" t="s">
        <v>1674</v>
      </c>
      <c r="P164" t="s">
        <v>1675</v>
      </c>
      <c r="Q164" s="248" t="s">
        <v>1692</v>
      </c>
    </row>
    <row r="165" spans="14:20">
      <c r="N165" t="str">
        <f t="shared" si="15"/>
        <v>0602</v>
      </c>
      <c r="O165" t="s">
        <v>1676</v>
      </c>
      <c r="P165" t="s">
        <v>1677</v>
      </c>
      <c r="Q165" s="248" t="s">
        <v>1692</v>
      </c>
    </row>
    <row r="166" spans="14:20">
      <c r="N166" t="str">
        <f t="shared" si="15"/>
        <v>0602</v>
      </c>
      <c r="O166" t="s">
        <v>1678</v>
      </c>
      <c r="P166" t="s">
        <v>1679</v>
      </c>
      <c r="Q166" s="248" t="s">
        <v>1692</v>
      </c>
    </row>
    <row r="167" spans="14:20">
      <c r="N167" t="str">
        <f t="shared" si="15"/>
        <v>0701</v>
      </c>
      <c r="O167" t="s">
        <v>1680</v>
      </c>
      <c r="P167" s="264" t="s">
        <v>1691</v>
      </c>
      <c r="Q167" s="248" t="s">
        <v>1692</v>
      </c>
    </row>
    <row r="168" spans="14:20">
      <c r="N168" t="str">
        <f t="shared" si="15"/>
        <v>0901</v>
      </c>
      <c r="O168" t="s">
        <v>1682</v>
      </c>
      <c r="P168" t="s">
        <v>1683</v>
      </c>
      <c r="Q168" s="248" t="s">
        <v>1692</v>
      </c>
    </row>
    <row r="169" spans="14:20">
      <c r="N169" t="str">
        <f t="shared" si="15"/>
        <v>1201</v>
      </c>
      <c r="O169" t="s">
        <v>1684</v>
      </c>
      <c r="P169" t="s">
        <v>1685</v>
      </c>
      <c r="Q169" s="248" t="s">
        <v>1692</v>
      </c>
    </row>
    <row r="170" spans="14:20">
      <c r="N170" t="str">
        <f t="shared" si="15"/>
        <v>1301</v>
      </c>
      <c r="O170" t="s">
        <v>1686</v>
      </c>
      <c r="P170" t="s">
        <v>1687</v>
      </c>
      <c r="Q170" s="248" t="s">
        <v>1692</v>
      </c>
    </row>
    <row r="171" spans="14:20">
      <c r="N171" t="str">
        <f t="shared" si="15"/>
        <v>2001</v>
      </c>
      <c r="O171" t="s">
        <v>1688</v>
      </c>
      <c r="P171" s="264" t="s">
        <v>1681</v>
      </c>
      <c r="Q171" s="248" t="s">
        <v>1692</v>
      </c>
    </row>
    <row r="172" spans="14:20">
      <c r="N172" t="str">
        <f t="shared" si="15"/>
        <v>2002</v>
      </c>
      <c r="O172" t="s">
        <v>1690</v>
      </c>
      <c r="P172" s="264" t="s">
        <v>1689</v>
      </c>
      <c r="Q172" s="248" t="s">
        <v>1692</v>
      </c>
    </row>
    <row r="174" spans="14:20">
      <c r="N174" t="str">
        <f>+CONCATENATE(LEFT(O174,4))</f>
        <v>1101</v>
      </c>
      <c r="O174" s="259" t="s">
        <v>1700</v>
      </c>
      <c r="P174" s="260" t="s">
        <v>1695</v>
      </c>
    </row>
    <row r="175" spans="14:20">
      <c r="N175" t="str">
        <f>+CONCATENATE(LEFT(O175,4))</f>
        <v>1101</v>
      </c>
      <c r="O175" s="259" t="s">
        <v>1701</v>
      </c>
      <c r="P175" s="260" t="s">
        <v>1697</v>
      </c>
    </row>
    <row r="176" spans="14:20">
      <c r="N176" t="str">
        <f>+CONCATENATE(LEFT(O176,4))</f>
        <v>0701</v>
      </c>
      <c r="O176" s="259" t="s">
        <v>1702</v>
      </c>
      <c r="P176" s="260" t="s">
        <v>1699</v>
      </c>
    </row>
  </sheetData>
  <autoFilter ref="A4:I87" xr:uid="{00000000-0009-0000-0000-000008000000}"/>
  <sortState xmlns:xlrd2="http://schemas.microsoft.com/office/spreadsheetml/2017/richdata2" ref="C110:G119">
    <sortCondition ref="C109"/>
  </sortState>
  <hyperlinks>
    <hyperlink ref="Q163:Q172" r:id="rId3" display="mailto:jjovanovic@beograd.gov.rs" xr:uid="{00000000-0004-0000-0800-000000000000}"/>
    <hyperlink ref="Q162" r:id="rId4" xr:uid="{00000000-0004-0000-0800-000001000000}"/>
  </hyperlinks>
  <pageMargins left="0.7" right="0.7" top="0.75" bottom="0.75" header="0.3" footer="0.3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Упутство за попуњавање</vt:lpstr>
      <vt:lpstr>Rashodi- plan-izvršenje</vt:lpstr>
      <vt:lpstr>Prihodi- plan-izvršenje</vt:lpstr>
      <vt:lpstr>Neizmirene obaveze JLS</vt:lpstr>
      <vt:lpstr>JLS- zaduživanje</vt:lpstr>
      <vt:lpstr>prenos-P-R-N</vt:lpstr>
      <vt:lpstr>контроле</vt:lpstr>
      <vt:lpstr>Sheet1</vt:lpstr>
      <vt:lpstr>šifarnik Pg-Pa</vt:lpstr>
      <vt:lpstr>šifarnik K-izvor</vt:lpstr>
      <vt:lpstr>okruzi</vt:lpstr>
      <vt:lpstr>Šifarnik F-ja</vt:lpstr>
      <vt:lpstr>nbs-kurs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2020-10-16T13:00:47Z</dcterms:modified>
</cp:coreProperties>
</file>